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xmlns:mc="http://schemas.openxmlformats.org/markup-compatibility/2006">
    <mc:Choice Requires="x15">
      <x15ac:absPath xmlns:x15ac="http://schemas.microsoft.com/office/spreadsheetml/2010/11/ac" url="U:\Shared Documents\ERD - STATS\MSB\2022\July 2022\Final Tables\"/>
    </mc:Choice>
  </mc:AlternateContent>
  <xr:revisionPtr revIDLastSave="0" documentId="13_ncr:1_{93D2F698-0374-4E5D-9FE6-26602998F0F2}" xr6:coauthVersionLast="36" xr6:coauthVersionMax="36" xr10:uidLastSave="{00000000-0000-0000-0000-000000000000}"/>
  <bookViews>
    <workbookView xWindow="0" yWindow="0" windowWidth="28800" windowHeight="11625" xr2:uid="{1E404320-0257-48EA-BE84-5B26AC7B3A84}"/>
  </bookViews>
  <sheets>
    <sheet name="Table of Contents" sheetId="72" r:id="rId1"/>
    <sheet name="1" sheetId="1" r:id="rId2"/>
    <sheet name="2 " sheetId="2" r:id="rId3"/>
    <sheet name="3" sheetId="3" r:id="rId4"/>
    <sheet name="4" sheetId="4" r:id="rId5"/>
    <sheet name="5" sheetId="5" r:id="rId6"/>
    <sheet name="6 " sheetId="6" r:id="rId7"/>
    <sheet name="7 " sheetId="7" r:id="rId8"/>
    <sheet name="8 " sheetId="8" r:id="rId9"/>
    <sheet name="9 " sheetId="9" r:id="rId10"/>
    <sheet name="10" sheetId="10" r:id="rId11"/>
    <sheet name="11 " sheetId="11" r:id="rId12"/>
    <sheet name="12 " sheetId="12" r:id="rId13"/>
    <sheet name="13 " sheetId="13" r:id="rId14"/>
    <sheet name="14a-b " sheetId="14" r:id="rId15"/>
    <sheet name="15" sheetId="15" r:id="rId16"/>
    <sheet name="16 " sheetId="16" r:id="rId17"/>
    <sheet name="17a" sheetId="17" r:id="rId18"/>
    <sheet name="17b" sheetId="18" r:id="rId19"/>
    <sheet name="18" sheetId="19" r:id="rId20"/>
    <sheet name="19" sheetId="20" r:id="rId21"/>
    <sheet name="20" sheetId="21" r:id="rId22"/>
    <sheet name="21" sheetId="22" r:id="rId23"/>
    <sheet name="22" sheetId="23" r:id="rId24"/>
    <sheet name="23" sheetId="24" r:id="rId25"/>
    <sheet name="24" sheetId="25" r:id="rId26"/>
    <sheet name="25" sheetId="26" r:id="rId27"/>
    <sheet name="26 " sheetId="27" r:id="rId28"/>
    <sheet name="27" sheetId="28" r:id="rId29"/>
    <sheet name="28" sheetId="29" r:id="rId30"/>
    <sheet name="29" sheetId="30" r:id="rId31"/>
    <sheet name="30a" sheetId="31" r:id="rId32"/>
    <sheet name="30b" sheetId="32" r:id="rId33"/>
    <sheet name="31-32-33" sheetId="33" r:id="rId34"/>
    <sheet name="34" sheetId="34" r:id="rId35"/>
    <sheet name="35" sheetId="35" r:id="rId36"/>
    <sheet name="36" sheetId="36" r:id="rId37"/>
    <sheet name="37a-c" sheetId="37" r:id="rId38"/>
    <sheet name="38a-b" sheetId="38" r:id="rId39"/>
    <sheet name="39" sheetId="39" r:id="rId40"/>
    <sheet name="40a-b" sheetId="40" r:id="rId41"/>
    <sheet name="41a" sheetId="41" r:id="rId42"/>
    <sheet name="41b" sheetId="42" r:id="rId43"/>
    <sheet name="42" sheetId="43" r:id="rId44"/>
    <sheet name="43-44" sheetId="44" r:id="rId45"/>
    <sheet name="45a-b" sheetId="45" r:id="rId46"/>
    <sheet name="45c" sheetId="46" r:id="rId47"/>
    <sheet name="46" sheetId="47" r:id="rId48"/>
    <sheet name="47a" sheetId="48" r:id="rId49"/>
    <sheet name="47b" sheetId="49" r:id="rId50"/>
    <sheet name="48" sheetId="50" r:id="rId51"/>
    <sheet name="49a-b" sheetId="51" r:id="rId52"/>
    <sheet name="50a" sheetId="52" r:id="rId53"/>
    <sheet name="50b-c" sheetId="53" r:id="rId54"/>
    <sheet name="50d" sheetId="54" r:id="rId55"/>
    <sheet name="51-52" sheetId="55" r:id="rId56"/>
    <sheet name="53" sheetId="56" r:id="rId57"/>
    <sheet name="54a" sheetId="57" r:id="rId58"/>
    <sheet name="54b" sheetId="58" r:id="rId59"/>
    <sheet name="55a-b" sheetId="59" r:id="rId60"/>
    <sheet name="56" sheetId="60" r:id="rId61"/>
    <sheet name="57a-b" sheetId="61" r:id="rId62"/>
    <sheet name="58" sheetId="62" r:id="rId63"/>
    <sheet name="59" sheetId="63" r:id="rId64"/>
    <sheet name="60a-b" sheetId="64" r:id="rId65"/>
    <sheet name="61a-b" sheetId="65" r:id="rId66"/>
    <sheet name="62a-c " sheetId="66" r:id="rId67"/>
    <sheet name="62d" sheetId="67" r:id="rId68"/>
    <sheet name="63" sheetId="68" r:id="rId69"/>
    <sheet name="64" sheetId="69" r:id="rId70"/>
    <sheet name="65" sheetId="70" r:id="rId71"/>
    <sheet name="66" sheetId="71"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_123Graph_A" localSheetId="0" hidden="1">[1]Work_sect!#REF!</definedName>
    <definedName name="__123Graph_A" hidden="1">[1]Work_sect!#REF!</definedName>
    <definedName name="__123Graph_ACurrent" hidden="1">[2]CPIINDEX!$O$263:$O$310</definedName>
    <definedName name="__123Graph_AREER" localSheetId="0" hidden="1">[3]ER!#REF!</definedName>
    <definedName name="__123Graph_AREER" hidden="1">[3]ER!#REF!</definedName>
    <definedName name="__123Graph_B" localSheetId="0" hidden="1">[1]Work_sect!#REF!</definedName>
    <definedName name="__123Graph_B" hidden="1">[1]Work_sect!#REF!</definedName>
    <definedName name="__123Graph_BCurrent" hidden="1">[2]CPIINDEX!$S$263:$S$310</definedName>
    <definedName name="__123Graph_BREER" localSheetId="0" hidden="1">[3]ER!#REF!</definedName>
    <definedName name="__123Graph_BREER" hidden="1">[3]ER!#REF!</definedName>
    <definedName name="__123Graph_C" localSheetId="0" hidden="1">[1]Work_sect!#REF!</definedName>
    <definedName name="__123Graph_C" hidden="1">[1]Work_sect!#REF!</definedName>
    <definedName name="__123Graph_CREER" localSheetId="0" hidden="1">[3]ER!#REF!</definedName>
    <definedName name="__123Graph_CREER" hidden="1">[3]ER!#REF!</definedName>
    <definedName name="__123Graph_D" localSheetId="0" hidden="1">[1]Work_sect!#REF!</definedName>
    <definedName name="__123Graph_D" hidden="1">[1]Work_sect!#REF!</definedName>
    <definedName name="__123Graph_E" localSheetId="0" hidden="1">[1]Work_sect!#REF!</definedName>
    <definedName name="__123Graph_E" hidden="1">[1]Work_sect!#REF!</definedName>
    <definedName name="__123Graph_F" localSheetId="0" hidden="1">[1]Work_sect!#REF!</definedName>
    <definedName name="__123Graph_F" hidden="1">[1]Work_sect!#REF!</definedName>
    <definedName name="__123Graph_X" localSheetId="0" hidden="1">[1]Work_sect!#REF!</definedName>
    <definedName name="__123Graph_X" hidden="1">[1]Work_sect!#REF!</definedName>
    <definedName name="__123Graph_XCurrent" hidden="1">[2]CPIINDEX!$B$263:$B$310</definedName>
    <definedName name="_10__123Graph_BChart_4A" localSheetId="0" hidden="1">[2]CPIINDEX!#REF!</definedName>
    <definedName name="_10__123Graph_BChart_4A" hidden="1">[2]CPIINDEX!#REF!</definedName>
    <definedName name="_11__123Graph_BCPI_ER_LOG" localSheetId="0" hidden="1">[3]ER!#REF!</definedName>
    <definedName name="_11__123Graph_BCPI_ER_LOG" hidden="1">[3]ER!#REF!</definedName>
    <definedName name="_12__123Graph_BIBA_IBRD" localSheetId="0" hidden="1">[3]WB!#REF!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localSheetId="0" hidden="1">[3]ER!#REF!</definedName>
    <definedName name="_3__123Graph_ACPI_ER_LOG" hidden="1">[3]ER!#REF!</definedName>
    <definedName name="_4__123Graph_AChart_2A" hidden="1">[2]CPIINDEX!$K$203:$K$304</definedName>
    <definedName name="_4__123Graph_BCPI_ER_LOG" localSheetId="0" hidden="1">[3]ER!#REF!</definedName>
    <definedName name="_4__123Graph_BCPI_ER_LOG" hidden="1">[3]ER!#REF!</definedName>
    <definedName name="_5__123Graph_AChart_3A" hidden="1">[2]CPIINDEX!$O$203:$O$304</definedName>
    <definedName name="_5__123Graph_BIBA_IBRD" localSheetId="0" hidden="1">[3]WB!#REF!</definedName>
    <definedName name="_5__123Graph_BIBA_IBRD" hidden="1">[3]WB!#REF!</definedName>
    <definedName name="_6__123Graph_AChart_4A" hidden="1">[2]CPIINDEX!$O$239:$O$298</definedName>
    <definedName name="_7__123Graph_ACPI_ER_LOG" localSheetId="0" hidden="1">[3]ER!#REF!</definedName>
    <definedName name="_7__123Graph_ACPI_ER_LOG" hidden="1">[3]ER!#REF!</definedName>
    <definedName name="_8__123Graph_BChart_1A" hidden="1">[2]CPIINDEX!$S$263:$S$310</definedName>
    <definedName name="_9__123Graph_BChart_3A" localSheetId="0" hidden="1">[2]CPIINDEX!#REF!</definedName>
    <definedName name="_9__123Graph_BChart_3A" hidden="1">[2]CPIINDEX!#REF!</definedName>
    <definedName name="_Fill" localSheetId="0" hidden="1">#REF!</definedName>
    <definedName name="_Fill" hidden="1">#REF!</definedName>
    <definedName name="_Fill1" localSheetId="0" hidden="1">#REF!</definedName>
    <definedName name="_Fill1" hidden="1">#REF!</definedName>
    <definedName name="_xlnm._FilterDatabase" hidden="1">[4]C!$P$428:$T$428</definedName>
    <definedName name="_Key1" hidden="1">'[5]Savings &amp; Invest.'!$M$5</definedName>
    <definedName name="_Key2" localSheetId="0" hidden="1">'[6]11 rev 94 '!#REF!</definedName>
    <definedName name="_Key2" hidden="1">'[6]11 rev 94 '!#REF!</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Out" localSheetId="0" hidden="1">#REF!</definedName>
    <definedName name="_Parse_Out" hidden="1">#REF!</definedName>
    <definedName name="_Regression_Int" hidden="1">1</definedName>
    <definedName name="_Regression_Out" localSheetId="0" hidden="1">#REF!</definedName>
    <definedName name="_Regression_Out" hidden="1">#REF!</definedName>
    <definedName name="_Regression_X" localSheetId="0" hidden="1">#REF!</definedName>
    <definedName name="_Regression_X" hidden="1">#REF!</definedName>
    <definedName name="_Regression_Y" localSheetId="0" hidden="1">#REF!</definedName>
    <definedName name="_Regression_Y" hidden="1">#REF!</definedName>
    <definedName name="_Sort" localSheetId="0" hidden="1">#REF!</definedName>
    <definedName name="_Sort" hidden="1">#REF!</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0" hidden="1">'[7]COP FED'!#REF!</definedName>
    <definedName name="ACwvu.PLA1." hidden="1">'[7]COP FED'!#REF!</definedName>
    <definedName name="ACwvu.PLA2." hidden="1">'[7]COP FED'!$A$1:$N$49</definedName>
    <definedName name="anscount" hidden="1">2</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0" hidden="1">{#N/A,#N/A,TRUE,"Table1USD";#N/A,#N/A,TRUE,"Table1GBP"}</definedName>
    <definedName name="as" hidden="1">{#N/A,#N/A,TRUE,"Table1USD";#N/A,#N/A,TRUE,"Table1GBP"}</definedName>
    <definedName name="asdfasf" localSheetId="0" hidden="1">{#N/A,#N/A,FALSE,"INTERST"}</definedName>
    <definedName name="asdfasf" hidden="1">{#N/A,#N/A,FALSE,"INTERST"}</definedName>
    <definedName name="asdgb" localSheetId="0" hidden="1">{#N/A,#N/A,TRUE,"Table1USD";#N/A,#N/A,TRUE,"Table1GBP"}</definedName>
    <definedName name="asdgb" hidden="1">{#N/A,#N/A,TRUE,"Table1USD";#N/A,#N/A,TRUE,"Table1GBP"}</definedName>
    <definedName name="BLPH1" hidden="1">'[8]Ex rate bloom'!$A$4</definedName>
    <definedName name="BLPH14" localSheetId="0" hidden="1">[9]Raw_1!#REF!</definedName>
    <definedName name="BLPH14" hidden="1">[9]Raw_1!#REF!</definedName>
    <definedName name="BLPH2" hidden="1">'[8]Ex rate bloom'!$D$4</definedName>
    <definedName name="BLPH3" hidden="1">'[8]Ex rate bloom'!$G$4</definedName>
    <definedName name="BLPH4" hidden="1">'[8]Ex rate bloom'!$J$4</definedName>
    <definedName name="BLPH5" hidden="1">'[8]Ex rate bloom'!$M$4</definedName>
    <definedName name="BLPH6" hidden="1">'[8]Ex rate bloom'!$P$4</definedName>
    <definedName name="BLPH7" hidden="1">'[8]Ex rate bloom'!$S$4</definedName>
    <definedName name="BLPH8" hidden="1">'[8]Ex rate bloom'!$V$4</definedName>
    <definedName name="BLPH80" hidden="1">'[10]Technology indices '!$A$4</definedName>
    <definedName name="BLPH81" hidden="1">'[10]Technology indices '!$E$4</definedName>
    <definedName name="BLPH82" hidden="1">'[10]Technology indices '!$I$4</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localSheetId="0" hidden="1">{"Riqfin97",#N/A,FALSE,"Tran";"Riqfinpro",#N/A,FALSE,"Tran"}</definedName>
    <definedName name="cc" hidden="1">{"Riqfin97",#N/A,FALSE,"Tran";"Riqfinpro",#N/A,FALSE,"Tran"}</definedName>
    <definedName name="CIQWBGuid" hidden="1">"69c6c1f5-b121-486a-aca7-1483f0c3521f"</definedName>
    <definedName name="contents2" localSheetId="0" hidden="1">[11]MSRV!#REF!</definedName>
    <definedName name="contents2" hidden="1">[11]MSRV!#REF!</definedName>
    <definedName name="cp" localSheetId="0" hidden="1">'[12]C Summary'!#REF!</definedName>
    <definedName name="cp" hidden="1">'[12]C Summary'!#REF!</definedName>
    <definedName name="Cwvu.a." hidden="1">[13]BOP!$A$36:$IV$36,[13]BOP!$A$44:$IV$44,[13]BOP!$A$59:$IV$59,[13]BOP!#REF!,[13]BOP!#REF!,[13]BOP!$A$81:$IV$88</definedName>
    <definedName name="Cwvu.bop." hidden="1">[13]BOP!$A$36:$IV$36,[13]BOP!$A$44:$IV$44,[13]BOP!$A$59:$IV$59,[13]BOP!#REF!,[13]BOP!#REF!,[13]BOP!$A$81:$IV$88</definedName>
    <definedName name="Cwvu.bop.sr." hidden="1">[13]BOP!$A$36:$IV$36,[13]BOP!$A$44:$IV$44,[13]BOP!$A$59:$IV$59,[13]BOP!#REF!,[13]BOP!#REF!,[13]BOP!$A$81:$IV$88</definedName>
    <definedName name="Cwvu.bopsdr.sr." hidden="1">[13]BOP!$A$36:$IV$36,[13]BOP!$A$44:$IV$44,[13]BOP!$A$59:$IV$59,[13]BOP!#REF!,[13]BOP!#REF!,[13]BOP!$A$81:$IV$88</definedName>
    <definedName name="Cwvu.cotton." localSheetId="0" hidden="1">[13]BOP!$A$36:$IV$36,[13]BOP!$A$44:$IV$44,[13]BOP!$A$59:$IV$59,[13]BOP!#REF!,[13]BOP!#REF!,[13]BOP!$A$79:$IV$79,[13]BOP!$A$81:$IV$88,[13]BOP!#REF!</definedName>
    <definedName name="Cwvu.cotton." hidden="1">[13]BOP!$A$36:$IV$36,[13]BOP!$A$44:$IV$44,[13]BOP!$A$59:$IV$59,[13]BOP!#REF!,[13]BOP!#REF!,[13]BOP!$A$79:$IV$79,[13]BOP!$A$81:$IV$88,[13]BOP!#REF!</definedName>
    <definedName name="Cwvu.cottonall." localSheetId="0" hidden="1">[13]BOP!$A$36:$IV$36,[13]BOP!$A$44:$IV$44,[13]BOP!$A$59:$IV$59,[13]BOP!#REF!,[13]BOP!#REF!,[13]BOP!$A$79:$IV$79,[13]BOP!$A$81:$IV$88</definedName>
    <definedName name="Cwvu.cottonall." hidden="1">[13]BOP!$A$36:$IV$36,[13]BOP!$A$44:$IV$44,[13]BOP!$A$59:$IV$59,[13]BOP!#REF!,[13]BOP!#REF!,[13]BOP!$A$79:$IV$79,[13]BOP!$A$81:$IV$88</definedName>
    <definedName name="Cwvu.exportdetails." hidden="1">[13]BOP!$A$36:$IV$36,[13]BOP!$A$44:$IV$44,[13]BOP!$A$59:$IV$59,[13]BOP!#REF!,[13]BOP!#REF!,[13]BOP!$A$79:$IV$79,[13]BOP!#REF!</definedName>
    <definedName name="Cwvu.exports." localSheetId="0" hidden="1">[13]BOP!$A$36:$IV$36,[13]BOP!$A$44:$IV$44,[13]BOP!$A$59:$IV$59,[13]BOP!#REF!,[13]BOP!#REF!,[13]BOP!$A$79:$IV$79,[13]BOP!$A$81:$IV$88,[13]BOP!#REF!</definedName>
    <definedName name="Cwvu.exports." hidden="1">[13]BOP!$A$36:$IV$36,[13]BOP!$A$44:$IV$44,[13]BOP!$A$59:$IV$59,[13]BOP!#REF!,[13]BOP!#REF!,[13]BOP!$A$79:$IV$79,[13]BOP!$A$81:$IV$88,[13]BOP!#REF!</definedName>
    <definedName name="Cwvu.gold." localSheetId="0" hidden="1">[13]BOP!$A$36:$IV$36,[13]BOP!$A$44:$IV$44,[13]BOP!$A$59:$IV$59,[13]BOP!#REF!,[13]BOP!#REF!,[13]BOP!$A$79:$IV$79,[13]BOP!$A$81:$IV$88,[13]BOP!#REF!</definedName>
    <definedName name="Cwvu.gold." hidden="1">[13]BOP!$A$36:$IV$36,[13]BOP!$A$44:$IV$44,[13]BOP!$A$59:$IV$59,[13]BOP!#REF!,[13]BOP!#REF!,[13]BOP!$A$79:$IV$79,[13]BOP!$A$81:$IV$88,[13]BOP!#REF!</definedName>
    <definedName name="Cwvu.goldall." localSheetId="0" hidden="1">[13]BOP!$A$36:$IV$36,[13]BOP!$A$44:$IV$44,[13]BOP!$A$59:$IV$59,[13]BOP!#REF!,[13]BOP!#REF!,[13]BOP!$A$79:$IV$79,[13]BOP!$A$81:$IV$88,[13]BOP!#REF!</definedName>
    <definedName name="Cwvu.goldall." hidden="1">[13]BOP!$A$36:$IV$36,[13]BOP!$A$44:$IV$44,[13]BOP!$A$59:$IV$59,[13]BOP!#REF!,[13]BOP!#REF!,[13]BOP!$A$79:$IV$79,[13]BOP!$A$81:$IV$88,[13]BOP!#REF!</definedName>
    <definedName name="Cwvu.imports." localSheetId="0" hidden="1">[13]BOP!$A$36:$IV$36,[13]BOP!$A$44:$IV$44,[13]BOP!$A$59:$IV$59,[13]BOP!#REF!,[13]BOP!#REF!,[13]BOP!$A$79:$IV$79,[13]BOP!$A$81:$IV$88,[13]BOP!#REF!,[13]BOP!#REF!</definedName>
    <definedName name="Cwvu.imports." hidden="1">[13]BOP!$A$36:$IV$36,[13]BOP!$A$44:$IV$44,[13]BOP!$A$59:$IV$59,[13]BOP!#REF!,[13]BOP!#REF!,[13]BOP!$A$79:$IV$79,[13]BOP!$A$81:$IV$88,[13]BOP!#REF!,[13]BOP!#REF!</definedName>
    <definedName name="Cwvu.importsall." localSheetId="0" hidden="1">[13]BOP!$A$36:$IV$36,[13]BOP!$A$44:$IV$44,[13]BOP!$A$59:$IV$59,[13]BOP!#REF!,[13]BOP!#REF!,[13]BOP!$A$79:$IV$79,[13]BOP!$A$81:$IV$88,[13]BOP!#REF!,[13]BOP!#REF!</definedName>
    <definedName name="Cwvu.importsall." hidden="1">[13]BOP!$A$36:$IV$36,[13]BOP!$A$44:$IV$44,[13]BOP!$A$59:$IV$59,[13]BOP!#REF!,[13]BOP!#REF!,[13]BOP!$A$79:$IV$79,[13]BOP!$A$81:$IV$88,[13]BOP!#REF!,[13]BOP!#REF!</definedName>
    <definedName name="Cwvu.Print." hidden="1">[14]Indic!$A$109:$IV$109,[14]Indic!$A$196:$IV$197,[14]Indic!$A$208:$IV$209,[14]Indic!$A$217:$IV$218</definedName>
    <definedName name="Cwvu.tot." hidden="1">[13]BOP!$A$36:$IV$36,[13]BOP!$A$44:$IV$44,[13]BOP!$A$59:$IV$59,[13]BOP!#REF!,[13]BOP!#REF!,[13]BOP!$A$79:$IV$79</definedName>
    <definedName name="dd" localSheetId="0" hidden="1">{"Riqfin97",#N/A,FALSE,"Tran";"Riqfinpro",#N/A,FALSE,"Tran"}</definedName>
    <definedName name="dd" hidden="1">{"Riqfin97",#N/A,FALSE,"Tran";"Riqfinpro",#N/A,FALSE,"Tran"}</definedName>
    <definedName name="dg" localSheetId="0" hidden="1">{#N/A,#N/A,TRUE,"Table1USD";#N/A,#N/A,TRUE,"Table1GBP"}</definedName>
    <definedName name="dg" hidden="1">{#N/A,#N/A,TRUE,"Table1USD";#N/A,#N/A,TRUE,"Table1GBP"}</definedName>
    <definedName name="dr" localSheetId="0" hidden="1">{#N/A,#N/A,TRUE,"Table1USD";#N/A,#N/A,TRUE,"Table1GBP"}</definedName>
    <definedName name="dr" hidden="1">{#N/A,#N/A,TRUE,"Table1USD";#N/A,#N/A,TRUE,"Table1GBP"}</definedName>
    <definedName name="dsfgds" localSheetId="0" hidden="1">#REF!</definedName>
    <definedName name="dsfgds" hidden="1">#REF!</definedName>
    <definedName name="eee" localSheetId="0" hidden="1">{"Tab1",#N/A,FALSE,"P";"Tab2",#N/A,FALSE,"P"}</definedName>
    <definedName name="eee" hidden="1">{"Tab1",#N/A,FALSE,"P";"Tab2",#N/A,FALSE,"P"}</definedName>
    <definedName name="eretuytu" localSheetId="0" hidden="1">#REF!</definedName>
    <definedName name="eretuytu" hidden="1">#REF!</definedName>
    <definedName name="ergferger" localSheetId="0" hidden="1">{"Main Economic Indicators",#N/A,FALSE,"C"}</definedName>
    <definedName name="ergferger" hidden="1">{"Main Economic Indicators",#N/A,FALSE,"C"}</definedName>
    <definedName name="f" localSheetId="0" hidden="1">{"Main Economic Indicators",#N/A,FALSE,"C"}</definedName>
    <definedName name="f" hidden="1">{"Main Economic Indicators",#N/A,FALSE,"C"}</definedName>
    <definedName name="fgdgdgdtf" localSheetId="0" hidden="1">#REF!</definedName>
    <definedName name="fgdgdgdtf" hidden="1">#REF!</definedName>
    <definedName name="Financing" localSheetId="0" hidden="1">{"Tab1",#N/A,FALSE,"P";"Tab2",#N/A,FALSE,"P"}</definedName>
    <definedName name="Financing" hidden="1">{"Tab1",#N/A,FALSE,"P";"Tab2",#N/A,FALSE,"P"}</definedName>
    <definedName name="gb" localSheetId="0" hidden="1">{#N/A,#N/A,TRUE,"Table1USD";#N/A,#N/A,TRUE,"Table1GBP"}</definedName>
    <definedName name="gb" hidden="1">{#N/A,#N/A,TRUE,"Table1USD";#N/A,#N/A,TRUE,"Table1GBP"}</definedName>
    <definedName name="ggg" localSheetId="0" hidden="1">{"Riqfin97",#N/A,FALSE,"Tran";"Riqfinpro",#N/A,FALSE,"Tran"}</definedName>
    <definedName name="ggg" hidden="1">{"Riqfin97",#N/A,FALSE,"Tran";"Riqfinpro",#N/A,FALSE,"Tran"}</definedName>
    <definedName name="ggggg" localSheetId="0" hidden="1">'[15]J(Priv.Cap)'!#REF!</definedName>
    <definedName name="ggggg" hidden="1">'[15]J(Priv.Cap)'!#REF!</definedName>
    <definedName name="ghfghfgh" localSheetId="0" hidden="1">#REF!</definedName>
    <definedName name="ghfghfgh" hidden="1">#REF!</definedName>
    <definedName name="guyana1003" localSheetId="0" hidden="1">{"Main Economic Indicators",#N/A,FALSE,"C"}</definedName>
    <definedName name="guyana1003" hidden="1">{"Main Economic Indicators",#N/A,FALSE,"C"}</definedName>
    <definedName name="hhh" localSheetId="0" hidden="1">'[16]J(Priv.Cap)'!#REF!</definedName>
    <definedName name="hhh" hidden="1">'[16]J(Priv.Cap)'!#REF!</definedName>
    <definedName name="hjsadg" localSheetId="0" hidden="1">{#N/A,#N/A,TRUE,"Table1USD";#N/A,#N/A,TRUE,"Table1GBP"}</definedName>
    <definedName name="hjsadg" hidden="1">{#N/A,#N/A,TRUE,"Table1USD";#N/A,#N/A,TRUE,"Table1GBP"}</definedName>
    <definedName name="HTML_CodePage" hidden="1">1252</definedName>
    <definedName name="HTML_Control" localSheetId="0"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jj" localSheetId="0" hidden="1">[17]M!#REF!</definedName>
    <definedName name="jjj" hidden="1">[17]M!#REF!</definedName>
    <definedName name="jjjjjj" localSheetId="0" hidden="1">'[15]J(Priv.Cap)'!#REF!</definedName>
    <definedName name="jjjjjj" hidden="1">'[15]J(Priv.Cap)'!#REF!</definedName>
    <definedName name="js" localSheetId="0" hidden="1">{#N/A,#N/A,TRUE,"Table1USD";#N/A,#N/A,TRUE,"Table1GBP"}</definedName>
    <definedName name="js" hidden="1">{#N/A,#N/A,TRUE,"Table1USD";#N/A,#N/A,TRUE,"Table1GBP"}</definedName>
    <definedName name="kk" localSheetId="0" hidden="1">{"Tab1",#N/A,FALSE,"P";"Tab2",#N/A,FALSE,"P"}</definedName>
    <definedName name="kk" hidden="1">{"Tab1",#N/A,FALSE,"P";"Tab2",#N/A,FALSE,"P"}</definedName>
    <definedName name="kkk" localSheetId="0" hidden="1">{"WEO",#N/A,FALSE,"Data";"PRI",#N/A,FALSE,"Data";"QUA",#N/A,FALSE,"Data"}</definedName>
    <definedName name="kkk" hidden="1">{"WEO",#N/A,FALSE,"Data";"PRI",#N/A,FALSE,"Data";"QUA",#N/A,FALSE,"Data"}</definedName>
    <definedName name="kkkk" localSheetId="0" hidden="1">[18]M!#REF!</definedName>
    <definedName name="kkkk" hidden="1">[18]M!#REF!</definedName>
    <definedName name="llll" localSheetId="0" hidden="1">[17]M!#REF!</definedName>
    <definedName name="llll" hidden="1">[17]M!#REF!</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0" hidden="1">{"Riqfin97",#N/A,FALSE,"Tran";"Riqfinpro",#N/A,FALSE,"Tran"}</definedName>
    <definedName name="mmm" hidden="1">{"Riqfin97",#N/A,FALSE,"Tran";"Riqfinpro",#N/A,FALSE,"Tran"}</definedName>
    <definedName name="mmmm" localSheetId="0" hidden="1">{"Tab1",#N/A,FALSE,"P";"Tab2",#N/A,FALSE,"P"}</definedName>
    <definedName name="mmmm" hidden="1">{"Tab1",#N/A,FALSE,"P";"Tab2",#N/A,FALSE,"P"}</definedName>
    <definedName name="Msurvey" localSheetId="0" hidden="1">{#N/A,#N/A,FALSE,"report1"}</definedName>
    <definedName name="Msurvey" hidden="1">{#N/A,#N/A,FALSE,"report1"}</definedName>
    <definedName name="nn" localSheetId="0" hidden="1">{"Riqfin97",#N/A,FALSE,"Tran";"Riqfinpro",#N/A,FALSE,"Tran"}</definedName>
    <definedName name="nn" hidden="1">{"Riqfin97",#N/A,FALSE,"Tran";"Riqfinpro",#N/A,FALSE,"Tran"}</definedName>
    <definedName name="nnga" localSheetId="0" hidden="1">#REF!</definedName>
    <definedName name="nnga" hidden="1">#REF!</definedName>
    <definedName name="nnn" localSheetId="0" hidden="1">{"Tab1",#N/A,FALSE,"P";"Tab2",#N/A,FALSE,"P"}</definedName>
    <definedName name="nnn" hidden="1">{"Tab1",#N/A,FALSE,"P";"Tab2",#N/A,FALSE,"P"}</definedName>
    <definedName name="oo" localSheetId="0" hidden="1">{"Riqfin97",#N/A,FALSE,"Tran";"Riqfinpro",#N/A,FALSE,"Tran"}</definedName>
    <definedName name="oo" hidden="1">{"Riqfin97",#N/A,FALSE,"Tran";"Riqfinpro",#N/A,FALSE,"Tran"}</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s_debt" localSheetId="0" hidden="1">'[19]2'!#REF!</definedName>
    <definedName name="outs_debt" hidden="1">'[19]2'!#REF!</definedName>
    <definedName name="ppim" localSheetId="0" hidden="1">#REF!</definedName>
    <definedName name="ppim" hidden="1">#REF!</definedName>
    <definedName name="_xlnm.Print_Area" localSheetId="1">'1'!$A$1:$N$39</definedName>
    <definedName name="_xlnm.Print_Area" localSheetId="10">'10'!$A$1:$AU$56</definedName>
    <definedName name="_xlnm.Print_Area" localSheetId="11">'11 '!$A$1:$AU$56</definedName>
    <definedName name="_xlnm.Print_Area" localSheetId="12">'12 '!$A$1:$AT$49</definedName>
    <definedName name="_xlnm.Print_Area" localSheetId="13">'13 '!$A$1:$AT$41</definedName>
    <definedName name="_xlnm.Print_Area" localSheetId="14">'14a-b '!$A$1:$EU$62</definedName>
    <definedName name="_xlnm.Print_Area" localSheetId="15">'15'!$A$1:$F$124</definedName>
    <definedName name="_xlnm.Print_Area" localSheetId="16">'16 '!$A$1:$AT$126</definedName>
    <definedName name="_xlnm.Print_Area" localSheetId="17">'17a'!$A$1:$GW$22</definedName>
    <definedName name="_xlnm.Print_Area" localSheetId="18">'17b'!$A$1:$AT$118</definedName>
    <definedName name="_xlnm.Print_Area" localSheetId="19">'18'!$A$1:$I$212</definedName>
    <definedName name="_xlnm.Print_Area" localSheetId="20">'19'!$A$1:$D$36</definedName>
    <definedName name="_xlnm.Print_Area" localSheetId="2">'2 '!$A$1:$J$102</definedName>
    <definedName name="_xlnm.Print_Area" localSheetId="21">'20'!$A$1:$AR$34</definedName>
    <definedName name="_xlnm.Print_Area" localSheetId="22">'21'!$A$1:$AR$20</definedName>
    <definedName name="_xlnm.Print_Area" localSheetId="23">'22'!$A$1:$AR$31</definedName>
    <definedName name="_xlnm.Print_Area" localSheetId="24">'23'!$A$1:$D$36</definedName>
    <definedName name="_xlnm.Print_Area" localSheetId="25">'24'!$A$1:$AR$34</definedName>
    <definedName name="_xlnm.Print_Area" localSheetId="26">'25'!$A$1:$K$143</definedName>
    <definedName name="_xlnm.Print_Area" localSheetId="27">'26 '!$A$1:$G$32</definedName>
    <definedName name="_xlnm.Print_Area" localSheetId="28">'27'!$A$1:$AZ$57</definedName>
    <definedName name="_xlnm.Print_Area" localSheetId="29">'28'!$A$1:$Y$184</definedName>
    <definedName name="_xlnm.Print_Area" localSheetId="30">'29'!$A$1:$F$145</definedName>
    <definedName name="_xlnm.Print_Area" localSheetId="3">'3'!$A$1:$AA$30</definedName>
    <definedName name="_xlnm.Print_Area" localSheetId="31">'30a'!$A$1:$G$148</definedName>
    <definedName name="_xlnm.Print_Area" localSheetId="32">'30b'!$A$1:$H$144</definedName>
    <definedName name="_xlnm.Print_Area" localSheetId="33">'31-32-33'!$A$1:$DV$45</definedName>
    <definedName name="_xlnm.Print_Area" localSheetId="34">'34'!$A$1:$DU$25</definedName>
    <definedName name="_xlnm.Print_Area" localSheetId="35">'35'!$A$1:$AW$29</definedName>
    <definedName name="_xlnm.Print_Area" localSheetId="36">'36'!$A$1:$J$28</definedName>
    <definedName name="_xlnm.Print_Area" localSheetId="37">'37a-c'!$A$1:$O$43</definedName>
    <definedName name="_xlnm.Print_Area" localSheetId="38">'38a-b'!$A$1:$O$32</definedName>
    <definedName name="_xlnm.Print_Area" localSheetId="39">'39'!$A$1:$L$11</definedName>
    <definedName name="_xlnm.Print_Area" localSheetId="4">'4'!$A$1:$L$30</definedName>
    <definedName name="_xlnm.Print_Area" localSheetId="40">'40a-b'!$A$1:$N$29</definedName>
    <definedName name="_xlnm.Print_Area" localSheetId="41">'41a'!$A$1:$M$21</definedName>
    <definedName name="_xlnm.Print_Area" localSheetId="42">'41b'!$A$1:$F$15</definedName>
    <definedName name="_xlnm.Print_Area" localSheetId="43">'42'!$A$1:$F$12</definedName>
    <definedName name="_xlnm.Print_Area" localSheetId="44">'43-44'!$A$1:$J$48</definedName>
    <definedName name="_xlnm.Print_Area" localSheetId="45">'45a-b'!$A$1:$E$27</definedName>
    <definedName name="_xlnm.Print_Area" localSheetId="46">'45c'!$A$1:$E$13</definedName>
    <definedName name="_xlnm.Print_Area" localSheetId="47">'46'!$A$1:$E$33</definedName>
    <definedName name="_xlnm.Print_Area" localSheetId="48">'47a'!$A$1:$I$288</definedName>
    <definedName name="_xlnm.Print_Area" localSheetId="49">'47b'!$A$1:$F$101</definedName>
    <definedName name="_xlnm.Print_Area" localSheetId="50">'48'!$A$1:$G$230</definedName>
    <definedName name="_xlnm.Print_Area" localSheetId="51">'49a-b'!$A$1:$P$176</definedName>
    <definedName name="_xlnm.Print_Area" localSheetId="5">'5'!$A$1:$G$193</definedName>
    <definedName name="_xlnm.Print_Area" localSheetId="52">'50a'!$A$1:$H$122</definedName>
    <definedName name="_xlnm.Print_Area" localSheetId="53">'50b-c'!$A$1:$IE$38</definedName>
    <definedName name="_xlnm.Print_Area" localSheetId="54">'50d'!$A$1:$E$28</definedName>
    <definedName name="_xlnm.Print_Area" localSheetId="55">'51-52'!$A$1:$Y$41</definedName>
    <definedName name="_xlnm.Print_Area" localSheetId="56">'53'!$A$1:$J$75</definedName>
    <definedName name="_xlnm.Print_Area" localSheetId="57">'54a'!$A$1:$BQ$31</definedName>
    <definedName name="_xlnm.Print_Area" localSheetId="58">'54b'!$A$1:$BQ$32</definedName>
    <definedName name="_xlnm.Print_Area" localSheetId="59">'55a-b'!$A$1:$H$145</definedName>
    <definedName name="_xlnm.Print_Area" localSheetId="60">'56'!$A$1:$DH$94</definedName>
    <definedName name="_xlnm.Print_Area" localSheetId="61">'57a-b'!$A$1:$I$408</definedName>
    <definedName name="_xlnm.Print_Area" localSheetId="62">'58'!$A$1:$O$23</definedName>
    <definedName name="_xlnm.Print_Area" localSheetId="63">'59'!$A$1:$J$138</definedName>
    <definedName name="_xlnm.Print_Area" localSheetId="6">'6 '!$B$1:$G$47</definedName>
    <definedName name="_xlnm.Print_Area" localSheetId="64">'60a-b'!$A$1:$R$75</definedName>
    <definedName name="_xlnm.Print_Area" localSheetId="65">'61a-b'!$A$1:$R$73</definedName>
    <definedName name="_xlnm.Print_Area" localSheetId="66">'62a-c '!$A$1:$N$43</definedName>
    <definedName name="_xlnm.Print_Area" localSheetId="67">'62d'!$A$1:$O$25</definedName>
    <definedName name="_xlnm.Print_Area" localSheetId="68">'63'!$A$1:$E$19</definedName>
    <definedName name="_xlnm.Print_Area" localSheetId="69">'64'!$A$1:$G$149</definedName>
    <definedName name="_xlnm.Print_Area" localSheetId="70">'65'!$A$1:$D$153</definedName>
    <definedName name="_xlnm.Print_Area" localSheetId="71">'66'!$A$1:$AG$18</definedName>
    <definedName name="_xlnm.Print_Area" localSheetId="7">'7 '!$A$1:$EW$63</definedName>
    <definedName name="_xlnm.Print_Area" localSheetId="8">'8 '!$A$1:$EX$40</definedName>
    <definedName name="_xlnm.Print_Area" localSheetId="9">'9 '!$A$1:$AU$57</definedName>
    <definedName name="_xlnm.Print_Area" localSheetId="0">'Table of Contents'!$A$2:$A$27</definedName>
    <definedName name="_xlnm.Print_Area">#REF!</definedName>
    <definedName name="_xlnm.Print_Titles" localSheetId="60">'56'!$2:$4</definedName>
    <definedName name="_xlnm.Print_Titles" localSheetId="0">#REF!,#REF!</definedName>
    <definedName name="_xlnm.Print_Titles">#REF!,#REF!</definedName>
    <definedName name="rn" localSheetId="0" hidden="1">{#N/A,#N/A,TRUE,"Table1USD";#N/A,#N/A,TRUE,"Table1GBP"}</definedName>
    <definedName name="rn" hidden="1">{#N/A,#N/A,TRUE,"Table1USD";#N/A,#N/A,TRUE,"Table1GBP"}</definedName>
    <definedName name="rr" localSheetId="0" hidden="1">{"Riqfin97",#N/A,FALSE,"Tran";"Riqfinpro",#N/A,FALSE,"Tran"}</definedName>
    <definedName name="rr" hidden="1">{"Riqfin97",#N/A,FALSE,"Tran";"Riqfinpro",#N/A,FALSE,"Tran"}</definedName>
    <definedName name="rtre" localSheetId="0" hidden="1">{"Main Economic Indicators",#N/A,FALSE,"C"}</definedName>
    <definedName name="rtre" hidden="1">{"Main Economic Indicators",#N/A,FALSE,"C"}</definedName>
    <definedName name="Rwvu.PLA2." localSheetId="0" hidden="1">'[7]COP FED'!#REF!</definedName>
    <definedName name="Rwvu.PLA2." hidden="1">'[7]COP FED'!#REF!</definedName>
    <definedName name="Rwvu.Print." hidden="1">#N/A</definedName>
    <definedName name="SAPBEXrevision" hidden="1">1</definedName>
    <definedName name="SAPBEXsysID" hidden="1">"BWP"</definedName>
    <definedName name="SAPBEXwbID" hidden="1">"3JWNKPJPDI66MGYD92LLP8GMR"</definedName>
    <definedName name="sdf" localSheetId="0" hidden="1">{"Main Economic Indicators",#N/A,FALSE,"C"}</definedName>
    <definedName name="sdf" hidden="1">{"Main Economic Indicators",#N/A,FALSE,"C"}</definedName>
    <definedName name="sencount" hidden="1">2</definedName>
    <definedName name="sgd" localSheetId="0">#REF!</definedName>
    <definedName name="sgd">#REF!</definedName>
    <definedName name="statistics" localSheetId="0" hidden="1">#REF!</definedName>
    <definedName name="statistics" hidden="1">#REF!</definedName>
    <definedName name="Statistics1" localSheetId="0" hidden="1">#REF!</definedName>
    <definedName name="Statistics1" hidden="1">#REF!</definedName>
    <definedName name="statistics2" localSheetId="0" hidden="1">#REF!</definedName>
    <definedName name="statistics2" hidden="1">#REF!</definedName>
    <definedName name="Swvu.PLA1." localSheetId="0" hidden="1">'[7]COP FED'!#REF!</definedName>
    <definedName name="Swvu.PLA1." hidden="1">'[7]COP FED'!#REF!</definedName>
    <definedName name="Swvu.PLA2." hidden="1">'[7]COP FED'!$A$1:$N$49</definedName>
    <definedName name="T0" localSheetId="0" hidden="1">{"Main Economic Indicators",#N/A,FALSE,"C"}</definedName>
    <definedName name="T0" hidden="1">{"Main Economic Indicators",#N/A,FALSE,"C"}</definedName>
    <definedName name="teset" localSheetId="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tt" localSheetId="0" hidden="1">{"PRI",#N/A,FALSE,"Data";"QUA",#N/A,FALSE,"Data";"STR",#N/A,FALSE,"Data";"VAL",#N/A,FALSE,"Data";"WEO",#N/A,FALSE,"Data";"WGT",#N/A,FALSE,"Data"}</definedName>
    <definedName name="ttt" hidden="1">{"PRI",#N/A,FALSE,"Data";"QUA",#N/A,FALSE,"Data";"STR",#N/A,FALSE,"Data";"VAL",#N/A,FALSE,"Data";"WEO",#N/A,FALSE,"Data";"WGT",#N/A,FALSE,"Data"}</definedName>
    <definedName name="ttttt" localSheetId="0" hidden="1">[17]M!#REF!</definedName>
    <definedName name="ttttt" hidden="1">[17]M!#REF!</definedName>
    <definedName name="tuiuoo" localSheetId="0" hidden="1">#REF!</definedName>
    <definedName name="tuiuoo" hidden="1">#REF!</definedName>
    <definedName name="usd" localSheetId="0">#REF!</definedName>
    <definedName name="usd">#REF!</definedName>
    <definedName name="uu" localSheetId="0" hidden="1">{"Riqfin97",#N/A,FALSE,"Tran";"Riqfinpro",#N/A,FALSE,"Tran"}</definedName>
    <definedName name="uu" hidden="1">{"Riqfin97",#N/A,FALSE,"Tran";"Riqfinpro",#N/A,FALSE,"Tran"}</definedName>
    <definedName name="uuu" localSheetId="0" hidden="1">{"WEO",#N/A,FALSE,"Data";"PRI",#N/A,FALSE,"Data";"QUA",#N/A,FALSE,"Data"}</definedName>
    <definedName name="uuu" hidden="1">{"WEO",#N/A,FALSE,"Data";"PRI",#N/A,FALSE,"Data";"QUA",#N/A,FALSE,"Data"}</definedName>
    <definedName name="what" localSheetId="0" hidden="1">{"Main Economic Indicators",#N/A,FALSE,"C"}</definedName>
    <definedName name="what" hidden="1">{"Main Economic Indicators",#N/A,FALSE,"C"}</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0" hidden="1">{#N/A,#N/A,FALSE,"BANKS"}</definedName>
    <definedName name="wrn.BANKS." hidden="1">{#N/A,#N/A,FALSE,"BANKS"}</definedName>
    <definedName name="wrn.BMA." localSheetId="0" hidden="1">{"3",#N/A,FALSE,"BASE MONETARIA";"4",#N/A,FALSE,"BASE MONETARIA"}</definedName>
    <definedName name="wrn.BMA." hidden="1">{"3",#N/A,FALSE,"BASE MONETARIA";"4",#N/A,FALSE,"BASE MONETARIA"}</definedName>
    <definedName name="wrn.BOP." localSheetId="0" hidden="1">{#N/A,#N/A,FALSE,"BOP"}</definedName>
    <definedName name="wrn.BOP." hidden="1">{#N/A,#N/A,FALSE,"BOP"}</definedName>
    <definedName name="wrn.BOP_MIDTERM." localSheetId="0" hidden="1">{"BOP_TAB",#N/A,FALSE,"N";"MIDTERM_TAB",#N/A,FALSE,"O"}</definedName>
    <definedName name="wrn.BOP_MIDTERM." hidden="1">{"BOP_TAB",#N/A,FALSE,"N";"MIDTERM_TAB",#N/A,FALSE,"O"}</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0" hidden="1">{#N/A,#N/A,FALSE,"CREDIT"}</definedName>
    <definedName name="wrn.CREDIT." hidden="1">{#N/A,#N/A,FALSE,"CREDIT"}</definedName>
    <definedName name="wrn.DEBTSVC." localSheetId="0" hidden="1">{#N/A,#N/A,FALSE,"DEBTSVC"}</definedName>
    <definedName name="wrn.DEBTSVC." hidden="1">{#N/A,#N/A,FALSE,"DEBTSVC"}</definedName>
    <definedName name="wrn.DEPO." localSheetId="0" hidden="1">{#N/A,#N/A,FALSE,"DEPO"}</definedName>
    <definedName name="wrn.DEPO." hidden="1">{#N/A,#N/A,FALSE,"DEPO"}</definedName>
    <definedName name="wrn.Dept._.reporting." localSheetId="0">{#N/A,#N/A,TRUE,"Table1USD";#N/A,#N/A,TRUE,"Table1GBP"}</definedName>
    <definedName name="wrn.Dept._.reporting.">{#N/A,#N/A,TRUE,"Table1USD";#N/A,#N/A,TRUE,"Table1GBP"}</definedName>
    <definedName name="wrn.EXCISE." localSheetId="0" hidden="1">{#N/A,#N/A,FALSE,"EXCISE"}</definedName>
    <definedName name="wrn.EXCISE." hidden="1">{#N/A,#N/A,FALSE,"EXCISE"}</definedName>
    <definedName name="wrn.EXRATE." localSheetId="0" hidden="1">{#N/A,#N/A,FALSE,"EXRATE"}</definedName>
    <definedName name="wrn.EXRATE." hidden="1">{#N/A,#N/A,FALSE,"EXRATE"}</definedName>
    <definedName name="wrn.EXTDEBT." localSheetId="0" hidden="1">{#N/A,#N/A,FALSE,"EXTDEBT"}</definedName>
    <definedName name="wrn.EXTDEBT." hidden="1">{#N/A,#N/A,FALSE,"EXTDEBT"}</definedName>
    <definedName name="wrn.EXTRABUDGT." localSheetId="0" hidden="1">{#N/A,#N/A,FALSE,"EXTRABUDGT"}</definedName>
    <definedName name="wrn.EXTRABUDGT." hidden="1">{#N/A,#N/A,FALSE,"EXTRABUDGT"}</definedName>
    <definedName name="wrn.EXTRABUDGT2." localSheetId="0" hidden="1">{#N/A,#N/A,FALSE,"EXTRABUDGT2"}</definedName>
    <definedName name="wrn.EXTRABUDGT2." hidden="1">{#N/A,#N/A,FALSE,"EXTRABUDGT2"}</definedName>
    <definedName name="wrn.GDP." localSheetId="0" hidden="1">{#N/A,#N/A,FALSE,"GDP_ORIGIN";#N/A,#N/A,FALSE,"EMP_POP"}</definedName>
    <definedName name="wrn.GDP." hidden="1">{#N/A,#N/A,FALSE,"GDP_ORIGIN";#N/A,#N/A,FALSE,"EMP_POP"}</definedName>
    <definedName name="wrn.GGOVT." localSheetId="0" hidden="1">{#N/A,#N/A,FALSE,"GGOVT"}</definedName>
    <definedName name="wrn.GGOVT." hidden="1">{#N/A,#N/A,FALSE,"GGOVT"}</definedName>
    <definedName name="wrn.GGOVT2." localSheetId="0" hidden="1">{#N/A,#N/A,FALSE,"GGOVT2"}</definedName>
    <definedName name="wrn.GGOVT2." hidden="1">{#N/A,#N/A,FALSE,"GGOVT2"}</definedName>
    <definedName name="wrn.GGOVTPC." localSheetId="0" hidden="1">{#N/A,#N/A,FALSE,"GGOVT%"}</definedName>
    <definedName name="wrn.GGOVTPC." hidden="1">{#N/A,#N/A,FALSE,"GGOVT%"}</definedName>
    <definedName name="wrn.INCOMETX." localSheetId="0" hidden="1">{#N/A,#N/A,FALSE,"INCOMETX"}</definedName>
    <definedName name="wrn.INCOMETX." hidden="1">{#N/A,#N/A,FALSE,"INCOMETX"}</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0" hidden="1">{#N/A,#N/A,FALSE,"INTERST"}</definedName>
    <definedName name="wrn.INTERST." hidden="1">{#N/A,#N/A,FALSE,"INTERST"}</definedName>
    <definedName name="wrn.Main._.Economic._.Indicators." localSheetId="0" hidden="1">{"Main Economic Indicators",#N/A,FALSE,"C"}</definedName>
    <definedName name="wrn.Main._.Economic._.Indicators." hidden="1">{"Main Economic Indicators",#N/A,FALSE,"C"}</definedName>
    <definedName name="wrn.MBADOP." localSheetId="0"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0" hidden="1">{"MONA",#N/A,FALSE,"S"}</definedName>
    <definedName name="wrn.MONA." hidden="1">{"MONA",#N/A,FALSE,"S"}</definedName>
    <definedName name="wrn.MS." localSheetId="0" hidden="1">{#N/A,#N/A,FALSE,"MS"}</definedName>
    <definedName name="wrn.MS." hidden="1">{#N/A,#N/A,FALSE,"MS"}</definedName>
    <definedName name="wrn.MUS_RED_May02." localSheetId="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0" hidden="1">{#N/A,#N/A,FALSE,"NBG"}</definedName>
    <definedName name="wrn.NBG." hidden="1">{#N/A,#N/A,FALSE,"NBG"}</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ASMON." localSheetId="0" hidden="1">{"1",#N/A,FALSE,"Pasivos Mon";"2",#N/A,FALSE,"Pasivos Mon"}</definedName>
    <definedName name="wrn.PASMON." hidden="1">{"1",#N/A,FALSE,"Pasivos Mon";"2",#N/A,FALSE,"Pasivos Mon"}</definedName>
    <definedName name="wrn.PCPI." localSheetId="0" hidden="1">{#N/A,#N/A,FALSE,"PCPI"}</definedName>
    <definedName name="wrn.PCPI." hidden="1">{#N/A,#N/A,FALSE,"PCPI"}</definedName>
    <definedName name="wrn.PENSION." localSheetId="0" hidden="1">{#N/A,#N/A,FALSE,"PENSION"}</definedName>
    <definedName name="wrn.PENSION." hidden="1">{#N/A,#N/A,FALSE,"PENSION"}</definedName>
    <definedName name="wrn.Program." localSheetId="0" hidden="1">{"Tab1",#N/A,FALSE,"P";"Tab2",#N/A,FALSE,"P"}</definedName>
    <definedName name="wrn.Program." hidden="1">{"Tab1",#N/A,FALSE,"P";"Tab2",#N/A,FALSE,"P"}</definedName>
    <definedName name="wrn.PRUDENT." localSheetId="0" hidden="1">{#N/A,#N/A,FALSE,"PRUDENT"}</definedName>
    <definedName name="wrn.PRUDENT." hidden="1">{#N/A,#N/A,FALSE,"PRUDENT"}</definedName>
    <definedName name="wrn.PUBLEXP." localSheetId="0" hidden="1">{#N/A,#N/A,FALSE,"PUBLEXP"}</definedName>
    <definedName name="wrn.PUBLEXP." hidden="1">{#N/A,#N/A,FALSE,"PUBLEXP"}</definedName>
    <definedName name="wrn.Red_Mus_May02." localSheetId="0"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0" hidden="1">{"red33",#N/A,FALSE,"Sheet1"}</definedName>
    <definedName name="wrn.red97." hidden="1">{"red33",#N/A,FALSE,"Sheet1"}</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0" hidden="1">{#N/A,#N/A,FALSE,"REVSHARE"}</definedName>
    <definedName name="wrn.REVSHARE." hidden="1">{#N/A,#N/A,FALSE,"REVSHARE"}</definedName>
    <definedName name="wrn.Riqfin." localSheetId="0" hidden="1">{"Riqfin97",#N/A,FALSE,"Tran";"Riqfinpro",#N/A,FALSE,"Tran"}</definedName>
    <definedName name="wrn.Riqfin." hidden="1">{"Riqfin97",#N/A,FALSE,"Tran";"Riqfinpro",#N/A,FALSE,"Tran"}</definedName>
    <definedName name="wrn.st1." localSheetId="0" hidden="1">{"ST1",#N/A,FALSE,"SOURCE"}</definedName>
    <definedName name="wrn.st1." hidden="1">{"ST1",#N/A,FALSE,"SOURCE"}</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TE." localSheetId="0" hidden="1">{#N/A,#N/A,FALSE,"STATE"}</definedName>
    <definedName name="wrn.STATE." hidden="1">{#N/A,#N/A,FALSE,"STATE"}</definedName>
    <definedName name="wrn.tab2." localSheetId="0" hidden="1">{#N/A,#N/A,FALSE,"report1"}</definedName>
    <definedName name="wrn.tab2." hidden="1">{#N/A,#N/A,FALSE,"report1"}</definedName>
    <definedName name="wrn.TAXARREARS." localSheetId="0" hidden="1">{#N/A,#N/A,FALSE,"TAXARREARS"}</definedName>
    <definedName name="wrn.TAXARREARS." hidden="1">{#N/A,#N/A,FALSE,"TAXARREARS"}</definedName>
    <definedName name="wrn.TAXPAYRS." localSheetId="0" hidden="1">{#N/A,#N/A,FALSE,"TAXPAYRS"}</definedName>
    <definedName name="wrn.TAXPAYRS." hidden="1">{#N/A,#N/A,FALSE,"TAXPAYRS"}</definedName>
    <definedName name="wrn.TRADE." localSheetId="0" hidden="1">{#N/A,#N/A,FALSE,"TRADE"}</definedName>
    <definedName name="wrn.TRADE." hidden="1">{#N/A,#N/A,FALSE,"TRADE"}</definedName>
    <definedName name="wrn.Trade._.Output._.All." localSheetId="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0" hidden="1">{"WEO",#N/A,FALSE,"Data";"PRI",#N/A,FALSE,"Data";"QUA",#N/A,FALSE,"Data"}</definedName>
    <definedName name="wrn.Trade._.Table._.Core." hidden="1">{"WEO",#N/A,FALSE,"Data";"PRI",#N/A,FALSE,"Data";"QUA",#N/A,FALSE,"Data"}</definedName>
    <definedName name="wrn.TRANSPORT." localSheetId="0" hidden="1">{#N/A,#N/A,FALSE,"TRANPORT"}</definedName>
    <definedName name="wrn.TRANSPORT." hidden="1">{#N/A,#N/A,FALSE,"TRANPORT"}</definedName>
    <definedName name="wrn.UNEMPL." localSheetId="0" hidden="1">{#N/A,#N/A,FALSE,"EMP_POP";#N/A,#N/A,FALSE,"UNEMPL"}</definedName>
    <definedName name="wrn.UNEMPL." hidden="1">{#N/A,#N/A,FALSE,"EMP_POP";#N/A,#N/A,FALSE,"UNEMPL"}</definedName>
    <definedName name="wrn.WAGES." localSheetId="0" hidden="1">{#N/A,#N/A,FALSE,"WAGES"}</definedName>
    <definedName name="wrn.WAGES." hidden="1">{#N/A,#N/A,FALSE,"WAGES"}</definedName>
    <definedName name="wrn.WEO." localSheetId="0" hidden="1">{"WEO",#N/A,FALSE,"T"}</definedName>
    <definedName name="wrn.WEO." hidden="1">{"WEO",#N/A,FALSE,"T"}</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wwww" localSheetId="0" hidden="1">#REF!</definedName>
    <definedName name="wwwwwww" hidden="1">#REF!</definedName>
    <definedName name="xau" localSheetId="0">#REF!</definedName>
    <definedName name="xau">#REF!</definedName>
    <definedName name="xxxx" localSheetId="0" hidden="1">{"Riqfin97",#N/A,FALSE,"Tran";"Riqfinpro",#N/A,FALSE,"Tran"}</definedName>
    <definedName name="xxxx" hidden="1">{"Riqfin97",#N/A,FALSE,"Tran";"Riqfinpro",#N/A,FALSE,"Tran"}</definedName>
    <definedName name="yyyy" localSheetId="0" hidden="1">{"Riqfin97",#N/A,FALSE,"Tran";"Riqfinpro",#N/A,FALSE,"Tran"}</definedName>
    <definedName name="yyyy" hidden="1">{"Riqfin97",#N/A,FALSE,"Tran";"Riqfinpro",#N/A,FALSE,"Tran"}</definedName>
    <definedName name="Z_00C67BFA_FEDD_11D1_98B3_00C04FC96ABD_.wvu.Rows" hidden="1">[13]BOP!$A$36:$IV$36,[13]BOP!$A$44:$IV$44,[13]BOP!$A$59:$IV$59,[13]BOP!#REF!,[13]BOP!#REF!,[13]BOP!$A$81:$IV$88</definedName>
    <definedName name="Z_00C67BFB_FEDD_11D1_98B3_00C04FC96ABD_.wvu.Rows" hidden="1">[13]BOP!$A$36:$IV$36,[13]BOP!$A$44:$IV$44,[13]BOP!$A$59:$IV$59,[13]BOP!#REF!,[13]BOP!#REF!,[13]BOP!$A$81:$IV$88</definedName>
    <definedName name="Z_00C67BFC_FEDD_11D1_98B3_00C04FC96ABD_.wvu.Rows" hidden="1">[13]BOP!$A$36:$IV$36,[13]BOP!$A$44:$IV$44,[13]BOP!$A$59:$IV$59,[13]BOP!#REF!,[13]BOP!#REF!,[13]BOP!$A$81:$IV$88</definedName>
    <definedName name="Z_00C67BFD_FEDD_11D1_98B3_00C04FC96ABD_.wvu.Rows" hidden="1">[13]BOP!$A$36:$IV$36,[13]BOP!$A$44:$IV$44,[13]BOP!$A$59:$IV$59,[13]BOP!#REF!,[13]BOP!#REF!,[13]BOP!$A$81:$IV$88</definedName>
    <definedName name="Z_00C67BFE_FEDD_11D1_98B3_00C04FC96ABD_.wvu.Rows" hidden="1">[13]BOP!$A$36:$IV$36,[13]BOP!$A$44:$IV$44,[13]BOP!$A$59:$IV$59,[13]BOP!#REF!,[13]BOP!#REF!,[13]BOP!$A$79:$IV$79,[13]BOP!$A$81:$IV$88,[13]BOP!#REF!</definedName>
    <definedName name="Z_00C67BFF_FEDD_11D1_98B3_00C04FC96ABD_.wvu.Rows" hidden="1">[13]BOP!$A$36:$IV$36,[13]BOP!$A$44:$IV$44,[13]BOP!$A$59:$IV$59,[13]BOP!#REF!,[13]BOP!#REF!,[13]BOP!$A$79:$IV$79,[13]BOP!$A$81:$IV$88</definedName>
    <definedName name="Z_00C67C00_FEDD_11D1_98B3_00C04FC96ABD_.wvu.Rows" hidden="1">[13]BOP!$A$36:$IV$36,[13]BOP!$A$44:$IV$44,[13]BOP!$A$59:$IV$59,[13]BOP!#REF!,[13]BOP!#REF!,[13]BOP!$A$79:$IV$79,[13]BOP!#REF!</definedName>
    <definedName name="Z_00C67C01_FEDD_11D1_98B3_00C04FC96ABD_.wvu.Rows" hidden="1">[13]BOP!$A$36:$IV$36,[13]BOP!$A$44:$IV$44,[13]BOP!$A$59:$IV$59,[13]BOP!#REF!,[13]BOP!#REF!,[13]BOP!$A$79:$IV$79,[13]BOP!$A$81:$IV$88,[13]BOP!#REF!</definedName>
    <definedName name="Z_00C67C02_FEDD_11D1_98B3_00C04FC96ABD_.wvu.Rows" hidden="1">[13]BOP!$A$36:$IV$36,[13]BOP!$A$44:$IV$44,[13]BOP!$A$59:$IV$59,[13]BOP!#REF!,[13]BOP!#REF!,[13]BOP!$A$79:$IV$79,[13]BOP!$A$81:$IV$88,[13]BOP!#REF!</definedName>
    <definedName name="Z_00C67C03_FEDD_11D1_98B3_00C04FC96ABD_.wvu.Rows" hidden="1">[13]BOP!$A$36:$IV$36,[13]BOP!$A$44:$IV$44,[13]BOP!$A$59:$IV$59,[13]BOP!#REF!,[13]BOP!#REF!,[13]BOP!$A$79:$IV$79,[13]BOP!$A$81:$IV$88,[13]BOP!#REF!</definedName>
    <definedName name="Z_00C67C05_FEDD_11D1_98B3_00C04FC96ABD_.wvu.Rows" localSheetId="0" hidden="1">[13]BOP!$A$36:$IV$36,[13]BOP!$A$44:$IV$44,[13]BOP!$A$59:$IV$59,[13]BOP!#REF!,[13]BOP!#REF!,[13]BOP!$A$79:$IV$79,[13]BOP!$A$81:$IV$88,[13]BOP!#REF!,[13]BOP!#REF!</definedName>
    <definedName name="Z_00C67C05_FEDD_11D1_98B3_00C04FC96ABD_.wvu.Rows" hidden="1">[13]BOP!$A$36:$IV$36,[13]BOP!$A$44:$IV$44,[13]BOP!$A$59:$IV$59,[13]BOP!#REF!,[13]BOP!#REF!,[13]BOP!$A$79:$IV$79,[13]BOP!$A$81:$IV$88,[13]BOP!#REF!,[13]BOP!#REF!</definedName>
    <definedName name="Z_00C67C06_FEDD_11D1_98B3_00C04FC96ABD_.wvu.Rows" localSheetId="0" hidden="1">[13]BOP!$A$36:$IV$36,[13]BOP!$A$44:$IV$44,[13]BOP!$A$59:$IV$59,[13]BOP!#REF!,[13]BOP!#REF!,[13]BOP!$A$79:$IV$79,[13]BOP!$A$81:$IV$88,[13]BOP!#REF!,[13]BOP!#REF!</definedName>
    <definedName name="Z_00C67C06_FEDD_11D1_98B3_00C04FC96ABD_.wvu.Rows" hidden="1">[13]BOP!$A$36:$IV$36,[13]BOP!$A$44:$IV$44,[13]BOP!$A$59:$IV$59,[13]BOP!#REF!,[13]BOP!#REF!,[13]BOP!$A$79:$IV$79,[13]BOP!$A$81:$IV$88,[13]BOP!#REF!,[13]BOP!#REF!</definedName>
    <definedName name="Z_00C67C07_FEDD_11D1_98B3_00C04FC96ABD_.wvu.Rows" hidden="1">[13]BOP!$A$36:$IV$36,[13]BOP!$A$44:$IV$44,[13]BOP!$A$59:$IV$59,[13]BOP!#REF!,[13]BOP!#REF!,[13]BOP!$A$79:$IV$79</definedName>
    <definedName name="Z_112039D0_FF0B_11D1_98B3_00C04FC96ABD_.wvu.Rows" hidden="1">[13]BOP!$A$36:$IV$36,[13]BOP!$A$44:$IV$44,[13]BOP!$A$59:$IV$59,[13]BOP!#REF!,[13]BOP!#REF!,[13]BOP!$A$81:$IV$88</definedName>
    <definedName name="Z_112039D1_FF0B_11D1_98B3_00C04FC96ABD_.wvu.Rows" hidden="1">[13]BOP!$A$36:$IV$36,[13]BOP!$A$44:$IV$44,[13]BOP!$A$59:$IV$59,[13]BOP!#REF!,[13]BOP!#REF!,[13]BOP!$A$81:$IV$88</definedName>
    <definedName name="Z_112039D2_FF0B_11D1_98B3_00C04FC96ABD_.wvu.Rows" hidden="1">[13]BOP!$A$36:$IV$36,[13]BOP!$A$44:$IV$44,[13]BOP!$A$59:$IV$59,[13]BOP!#REF!,[13]BOP!#REF!,[13]BOP!$A$81:$IV$88</definedName>
    <definedName name="Z_112039D3_FF0B_11D1_98B3_00C04FC96ABD_.wvu.Rows" hidden="1">[13]BOP!$A$36:$IV$36,[13]BOP!$A$44:$IV$44,[13]BOP!$A$59:$IV$59,[13]BOP!#REF!,[13]BOP!#REF!,[13]BOP!$A$81:$IV$88</definedName>
    <definedName name="Z_112039D4_FF0B_11D1_98B3_00C04FC96ABD_.wvu.Rows" hidden="1">[13]BOP!$A$36:$IV$36,[13]BOP!$A$44:$IV$44,[13]BOP!$A$59:$IV$59,[13]BOP!#REF!,[13]BOP!#REF!,[13]BOP!$A$79:$IV$79,[13]BOP!$A$81:$IV$88,[13]BOP!#REF!</definedName>
    <definedName name="Z_112039D5_FF0B_11D1_98B3_00C04FC96ABD_.wvu.Rows" hidden="1">[13]BOP!$A$36:$IV$36,[13]BOP!$A$44:$IV$44,[13]BOP!$A$59:$IV$59,[13]BOP!#REF!,[13]BOP!#REF!,[13]BOP!$A$79:$IV$79,[13]BOP!$A$81:$IV$88</definedName>
    <definedName name="Z_112039D6_FF0B_11D1_98B3_00C04FC96ABD_.wvu.Rows" hidden="1">[13]BOP!$A$36:$IV$36,[13]BOP!$A$44:$IV$44,[13]BOP!$A$59:$IV$59,[13]BOP!#REF!,[13]BOP!#REF!,[13]BOP!$A$79:$IV$79,[13]BOP!#REF!</definedName>
    <definedName name="Z_112039D7_FF0B_11D1_98B3_00C04FC96ABD_.wvu.Rows" hidden="1">[13]BOP!$A$36:$IV$36,[13]BOP!$A$44:$IV$44,[13]BOP!$A$59:$IV$59,[13]BOP!#REF!,[13]BOP!#REF!,[13]BOP!$A$79:$IV$79,[13]BOP!$A$81:$IV$88,[13]BOP!#REF!</definedName>
    <definedName name="Z_112039D8_FF0B_11D1_98B3_00C04FC96ABD_.wvu.Rows" hidden="1">[13]BOP!$A$36:$IV$36,[13]BOP!$A$44:$IV$44,[13]BOP!$A$59:$IV$59,[13]BOP!#REF!,[13]BOP!#REF!,[13]BOP!$A$79:$IV$79,[13]BOP!$A$81:$IV$88,[13]BOP!#REF!</definedName>
    <definedName name="Z_112039D9_FF0B_11D1_98B3_00C04FC96ABD_.wvu.Rows" hidden="1">[13]BOP!$A$36:$IV$36,[13]BOP!$A$44:$IV$44,[13]BOP!$A$59:$IV$59,[13]BOP!#REF!,[13]BOP!#REF!,[13]BOP!$A$79:$IV$79,[13]BOP!$A$81:$IV$88,[13]BOP!#REF!</definedName>
    <definedName name="Z_112039DB_FF0B_11D1_98B3_00C04FC96ABD_.wvu.Rows" localSheetId="0" hidden="1">[13]BOP!$A$36:$IV$36,[13]BOP!$A$44:$IV$44,[13]BOP!$A$59:$IV$59,[13]BOP!#REF!,[13]BOP!#REF!,[13]BOP!$A$79:$IV$79,[13]BOP!$A$81:$IV$88,[13]BOP!#REF!,[13]BOP!#REF!</definedName>
    <definedName name="Z_112039DB_FF0B_11D1_98B3_00C04FC96ABD_.wvu.Rows" hidden="1">[13]BOP!$A$36:$IV$36,[13]BOP!$A$44:$IV$44,[13]BOP!$A$59:$IV$59,[13]BOP!#REF!,[13]BOP!#REF!,[13]BOP!$A$79:$IV$79,[13]BOP!$A$81:$IV$88,[13]BOP!#REF!,[13]BOP!#REF!</definedName>
    <definedName name="Z_112039DC_FF0B_11D1_98B3_00C04FC96ABD_.wvu.Rows" localSheetId="0" hidden="1">[13]BOP!$A$36:$IV$36,[13]BOP!$A$44:$IV$44,[13]BOP!$A$59:$IV$59,[13]BOP!#REF!,[13]BOP!#REF!,[13]BOP!$A$79:$IV$79,[13]BOP!$A$81:$IV$88,[13]BOP!#REF!,[13]BOP!#REF!</definedName>
    <definedName name="Z_112039DC_FF0B_11D1_98B3_00C04FC96ABD_.wvu.Rows" hidden="1">[13]BOP!$A$36:$IV$36,[13]BOP!$A$44:$IV$44,[13]BOP!$A$59:$IV$59,[13]BOP!#REF!,[13]BOP!#REF!,[13]BOP!$A$79:$IV$79,[13]BOP!$A$81:$IV$88,[13]BOP!#REF!,[13]BOP!#REF!</definedName>
    <definedName name="Z_112039DD_FF0B_11D1_98B3_00C04FC96ABD_.wvu.Rows" hidden="1">[13]BOP!$A$36:$IV$36,[13]BOP!$A$44:$IV$44,[13]BOP!$A$59:$IV$59,[13]BOP!#REF!,[13]BOP!#REF!,[13]BOP!$A$79:$IV$79</definedName>
    <definedName name="Z_1A87067C_7102_4E77_BC8D_D9D9112AA17F_.wvu.Cols" localSheetId="0" hidden="1">#REF!</definedName>
    <definedName name="Z_1A87067C_7102_4E77_BC8D_D9D9112AA17F_.wvu.Cols" hidden="1">#REF!</definedName>
    <definedName name="Z_1A87067C_7102_4E77_BC8D_D9D9112AA17F_.wvu.PrintArea" localSheetId="0" hidden="1">#REF!</definedName>
    <definedName name="Z_1A87067C_7102_4E77_BC8D_D9D9112AA17F_.wvu.PrintArea" hidden="1">#REF!</definedName>
    <definedName name="Z_1A87067C_7102_4E77_BC8D_D9D9112AA17F_.wvu.PrintTitles" localSheetId="0" hidden="1">#REF!</definedName>
    <definedName name="Z_1A87067C_7102_4E77_BC8D_D9D9112AA17F_.wvu.PrintTitles" hidden="1">#REF!</definedName>
    <definedName name="Z_1A87067C_7102_4E77_BC8D_D9D9112AA17F_.wvu.Rows" localSheetId="0" hidden="1">#REF!</definedName>
    <definedName name="Z_1A87067C_7102_4E77_BC8D_D9D9112AA17F_.wvu.Rows" hidden="1">#REF!</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0" hidden="1">#REF!,#REF!,#REF!</definedName>
    <definedName name="Z_1A8C061F_2301_11D3_BFD1_000039E37209_.wvu.Rows" hidden="1">#REF!,#REF!,#REF!</definedName>
    <definedName name="Z_1F4C2007_FFA7_11D1_98B6_00C04FC96ABD_.wvu.Rows" hidden="1">[13]BOP!$A$36:$IV$36,[13]BOP!$A$44:$IV$44,[13]BOP!$A$59:$IV$59,[13]BOP!#REF!,[13]BOP!#REF!,[13]BOP!$A$81:$IV$88</definedName>
    <definedName name="Z_1F4C2008_FFA7_11D1_98B6_00C04FC96ABD_.wvu.Rows" hidden="1">[13]BOP!$A$36:$IV$36,[13]BOP!$A$44:$IV$44,[13]BOP!$A$59:$IV$59,[13]BOP!#REF!,[13]BOP!#REF!,[13]BOP!$A$81:$IV$88</definedName>
    <definedName name="Z_1F4C2009_FFA7_11D1_98B6_00C04FC96ABD_.wvu.Rows" hidden="1">[13]BOP!$A$36:$IV$36,[13]BOP!$A$44:$IV$44,[13]BOP!$A$59:$IV$59,[13]BOP!#REF!,[13]BOP!#REF!,[13]BOP!$A$81:$IV$88</definedName>
    <definedName name="Z_1F4C200A_FFA7_11D1_98B6_00C04FC96ABD_.wvu.Rows" hidden="1">[13]BOP!$A$36:$IV$36,[13]BOP!$A$44:$IV$44,[13]BOP!$A$59:$IV$59,[13]BOP!#REF!,[13]BOP!#REF!,[13]BOP!$A$81:$IV$88</definedName>
    <definedName name="Z_1F4C200B_FFA7_11D1_98B6_00C04FC96ABD_.wvu.Rows" hidden="1">[13]BOP!$A$36:$IV$36,[13]BOP!$A$44:$IV$44,[13]BOP!$A$59:$IV$59,[13]BOP!#REF!,[13]BOP!#REF!,[13]BOP!$A$79:$IV$79,[13]BOP!$A$81:$IV$88,[13]BOP!#REF!</definedName>
    <definedName name="Z_1F4C200C_FFA7_11D1_98B6_00C04FC96ABD_.wvu.Rows" hidden="1">[13]BOP!$A$36:$IV$36,[13]BOP!$A$44:$IV$44,[13]BOP!$A$59:$IV$59,[13]BOP!#REF!,[13]BOP!#REF!,[13]BOP!$A$79:$IV$79,[13]BOP!$A$81:$IV$88</definedName>
    <definedName name="Z_1F4C200D_FFA7_11D1_98B6_00C04FC96ABD_.wvu.Rows" hidden="1">[13]BOP!$A$36:$IV$36,[13]BOP!$A$44:$IV$44,[13]BOP!$A$59:$IV$59,[13]BOP!#REF!,[13]BOP!#REF!,[13]BOP!$A$79:$IV$79,[13]BOP!#REF!</definedName>
    <definedName name="Z_1F4C200E_FFA7_11D1_98B6_00C04FC96ABD_.wvu.Rows" hidden="1">[13]BOP!$A$36:$IV$36,[13]BOP!$A$44:$IV$44,[13]BOP!$A$59:$IV$59,[13]BOP!#REF!,[13]BOP!#REF!,[13]BOP!$A$79:$IV$79,[13]BOP!$A$81:$IV$88,[13]BOP!#REF!</definedName>
    <definedName name="Z_1F4C200F_FFA7_11D1_98B6_00C04FC96ABD_.wvu.Rows" hidden="1">[13]BOP!$A$36:$IV$36,[13]BOP!$A$44:$IV$44,[13]BOP!$A$59:$IV$59,[13]BOP!#REF!,[13]BOP!#REF!,[13]BOP!$A$79:$IV$79,[13]BOP!$A$81:$IV$88,[13]BOP!#REF!</definedName>
    <definedName name="Z_1F4C2010_FFA7_11D1_98B6_00C04FC96ABD_.wvu.Rows" hidden="1">[13]BOP!$A$36:$IV$36,[13]BOP!$A$44:$IV$44,[13]BOP!$A$59:$IV$59,[13]BOP!#REF!,[13]BOP!#REF!,[13]BOP!$A$79:$IV$79,[13]BOP!$A$81:$IV$88,[13]BOP!#REF!</definedName>
    <definedName name="Z_1F4C2012_FFA7_11D1_98B6_00C04FC96ABD_.wvu.Rows" hidden="1">[13]BOP!$A$36:$IV$36,[13]BOP!$A$44:$IV$44,[13]BOP!$A$59:$IV$59,[13]BOP!#REF!,[13]BOP!#REF!,[13]BOP!$A$79:$IV$79,[13]BOP!$A$81:$IV$88,[13]BOP!#REF!,[13]BOP!#REF!</definedName>
    <definedName name="Z_1F4C2013_FFA7_11D1_98B6_00C04FC96ABD_.wvu.Rows" hidden="1">[13]BOP!$A$36:$IV$36,[13]BOP!$A$44:$IV$44,[13]BOP!$A$59:$IV$59,[13]BOP!#REF!,[13]BOP!#REF!,[13]BOP!$A$79:$IV$79,[13]BOP!$A$81:$IV$88,[13]BOP!#REF!,[13]BOP!#REF!</definedName>
    <definedName name="Z_1F4C2014_FFA7_11D1_98B6_00C04FC96ABD_.wvu.Rows" hidden="1">[13]BOP!$A$36:$IV$36,[13]BOP!$A$44:$IV$44,[13]BOP!$A$59:$IV$59,[13]BOP!#REF!,[13]BOP!#REF!,[13]BOP!$A$79:$IV$79</definedName>
    <definedName name="Z_49B0A4B0_963B_11D1_BFD1_00A02466B680_.wvu.Rows" hidden="1">[13]BOP!$A$36:$IV$36,[13]BOP!$A$44:$IV$44,[13]BOP!$A$59:$IV$59,[13]BOP!#REF!,[13]BOP!#REF!,[13]BOP!$A$81:$IV$88</definedName>
    <definedName name="Z_49B0A4B1_963B_11D1_BFD1_00A02466B680_.wvu.Rows" hidden="1">[13]BOP!$A$36:$IV$36,[13]BOP!$A$44:$IV$44,[13]BOP!$A$59:$IV$59,[13]BOP!#REF!,[13]BOP!#REF!,[13]BOP!$A$81:$IV$88</definedName>
    <definedName name="Z_49B0A4B4_963B_11D1_BFD1_00A02466B680_.wvu.Rows" hidden="1">[13]BOP!$A$36:$IV$36,[13]BOP!$A$44:$IV$44,[13]BOP!$A$59:$IV$59,[13]BOP!#REF!,[13]BOP!#REF!,[13]BOP!$A$79:$IV$79,[13]BOP!$A$81:$IV$88,[13]BOP!#REF!</definedName>
    <definedName name="Z_49B0A4B5_963B_11D1_BFD1_00A02466B680_.wvu.Rows" hidden="1">[13]BOP!$A$36:$IV$36,[13]BOP!$A$44:$IV$44,[13]BOP!$A$59:$IV$59,[13]BOP!#REF!,[13]BOP!#REF!,[13]BOP!$A$79:$IV$79,[13]BOP!$A$81:$IV$88</definedName>
    <definedName name="Z_49B0A4B6_963B_11D1_BFD1_00A02466B680_.wvu.Rows" hidden="1">[13]BOP!$A$36:$IV$36,[13]BOP!$A$44:$IV$44,[13]BOP!$A$59:$IV$59,[13]BOP!#REF!,[13]BOP!#REF!,[13]BOP!$A$79:$IV$79,[13]BOP!#REF!</definedName>
    <definedName name="Z_49B0A4B7_963B_11D1_BFD1_00A02466B680_.wvu.Rows" hidden="1">[13]BOP!$A$36:$IV$36,[13]BOP!$A$44:$IV$44,[13]BOP!$A$59:$IV$59,[13]BOP!#REF!,[13]BOP!#REF!,[13]BOP!$A$79:$IV$79,[13]BOP!$A$81:$IV$88,[13]BOP!#REF!</definedName>
    <definedName name="Z_49B0A4B8_963B_11D1_BFD1_00A02466B680_.wvu.Rows" hidden="1">[13]BOP!$A$36:$IV$36,[13]BOP!$A$44:$IV$44,[13]BOP!$A$59:$IV$59,[13]BOP!#REF!,[13]BOP!#REF!,[13]BOP!$A$79:$IV$79,[13]BOP!$A$81:$IV$88,[13]BOP!#REF!</definedName>
    <definedName name="Z_49B0A4B9_963B_11D1_BFD1_00A02466B680_.wvu.Rows" hidden="1">[13]BOP!$A$36:$IV$36,[13]BOP!$A$44:$IV$44,[13]BOP!$A$59:$IV$59,[13]BOP!#REF!,[13]BOP!#REF!,[13]BOP!$A$79:$IV$79,[13]BOP!$A$81:$IV$88,[13]BOP!#REF!</definedName>
    <definedName name="Z_49B0A4BB_963B_11D1_BFD1_00A02466B680_.wvu.Rows" hidden="1">[13]BOP!$A$36:$IV$36,[13]BOP!$A$44:$IV$44,[13]BOP!$A$59:$IV$59,[13]BOP!#REF!,[13]BOP!#REF!,[13]BOP!$A$79:$IV$79,[13]BOP!$A$81:$IV$88,[13]BOP!#REF!,[13]BOP!#REF!</definedName>
    <definedName name="Z_49B0A4BC_963B_11D1_BFD1_00A02466B680_.wvu.Rows" hidden="1">[13]BOP!$A$36:$IV$36,[13]BOP!$A$44:$IV$44,[13]BOP!$A$59:$IV$59,[13]BOP!#REF!,[13]BOP!#REF!,[13]BOP!$A$79:$IV$79,[13]BOP!$A$81:$IV$88,[13]BOP!#REF!,[13]BOP!#REF!</definedName>
    <definedName name="Z_49B0A4BD_963B_11D1_BFD1_00A02466B680_.wvu.Rows" hidden="1">[13]BOP!$A$36:$IV$36,[13]BOP!$A$44:$IV$44,[13]BOP!$A$59:$IV$59,[13]BOP!#REF!,[13]BOP!#REF!,[13]BOP!$A$79:$IV$79</definedName>
    <definedName name="Z_5F3A46A2_1A22_4FA5_A3C5_1DEBD8BB3B53_.wvu.Cols" localSheetId="0" hidden="1">#REF!</definedName>
    <definedName name="Z_5F3A46A2_1A22_4FA5_A3C5_1DEBD8BB3B53_.wvu.Cols" hidden="1">#REF!</definedName>
    <definedName name="Z_5F3A46A2_1A22_4FA5_A3C5_1DEBD8BB3B53_.wvu.PrintArea" localSheetId="0" hidden="1">#REF!</definedName>
    <definedName name="Z_5F3A46A2_1A22_4FA5_A3C5_1DEBD8BB3B53_.wvu.PrintArea" hidden="1">#REF!</definedName>
    <definedName name="Z_5F3A46A2_1A22_4FA5_A3C5_1DEBD8BB3B53_.wvu.PrintTitles" localSheetId="0" hidden="1">#REF!</definedName>
    <definedName name="Z_5F3A46A2_1A22_4FA5_A3C5_1DEBD8BB3B53_.wvu.PrintTitles" hidden="1">#REF!</definedName>
    <definedName name="Z_5F3A46A2_1A22_4FA5_A3C5_1DEBD8BB3B53_.wvu.Rows" localSheetId="0" hidden="1">#REF!</definedName>
    <definedName name="Z_5F3A46A2_1A22_4FA5_A3C5_1DEBD8BB3B53_.wvu.Rows" hidden="1">#REF!</definedName>
    <definedName name="Z_77219BA6_83A5_4D2E_B817_DC54B3316616_.wvu.PrintArea" localSheetId="0" hidden="1">'Table of Contents'!$A$2:$A$27</definedName>
    <definedName name="Z_95224721_0485_11D4_BFD1_00508B5F4DA4_.wvu.Cols" localSheetId="0" hidden="1">#REF!</definedName>
    <definedName name="Z_95224721_0485_11D4_BFD1_00508B5F4DA4_.wvu.Cols" hidden="1">#REF!</definedName>
    <definedName name="Z_9E0C48F8_FFCC_11D1_98BA_00C04FC96ABD_.wvu.Rows" localSheetId="0" hidden="1">[13]BOP!$A$36:$IV$36,[13]BOP!$A$44:$IV$44,[13]BOP!$A$59:$IV$59,[13]BOP!#REF!,[13]BOP!#REF!,[13]BOP!$A$81:$IV$88</definedName>
    <definedName name="Z_9E0C48F8_FFCC_11D1_98BA_00C04FC96ABD_.wvu.Rows" hidden="1">[13]BOP!$A$36:$IV$36,[13]BOP!$A$44:$IV$44,[13]BOP!$A$59:$IV$59,[13]BOP!#REF!,[13]BOP!#REF!,[13]BOP!$A$81:$IV$88</definedName>
    <definedName name="Z_9E0C48F9_FFCC_11D1_98BA_00C04FC96ABD_.wvu.Rows" localSheetId="0" hidden="1">[13]BOP!$A$36:$IV$36,[13]BOP!$A$44:$IV$44,[13]BOP!$A$59:$IV$59,[13]BOP!#REF!,[13]BOP!#REF!,[13]BOP!$A$81:$IV$88</definedName>
    <definedName name="Z_9E0C48F9_FFCC_11D1_98BA_00C04FC96ABD_.wvu.Rows" hidden="1">[13]BOP!$A$36:$IV$36,[13]BOP!$A$44:$IV$44,[13]BOP!$A$59:$IV$59,[13]BOP!#REF!,[13]BOP!#REF!,[13]BOP!$A$81:$IV$88</definedName>
    <definedName name="Z_9E0C48FA_FFCC_11D1_98BA_00C04FC96ABD_.wvu.Rows" localSheetId="0" hidden="1">[13]BOP!$A$36:$IV$36,[13]BOP!$A$44:$IV$44,[13]BOP!$A$59:$IV$59,[13]BOP!#REF!,[13]BOP!#REF!,[13]BOP!$A$81:$IV$88</definedName>
    <definedName name="Z_9E0C48FA_FFCC_11D1_98BA_00C04FC96ABD_.wvu.Rows" hidden="1">[13]BOP!$A$36:$IV$36,[13]BOP!$A$44:$IV$44,[13]BOP!$A$59:$IV$59,[13]BOP!#REF!,[13]BOP!#REF!,[13]BOP!$A$81:$IV$88</definedName>
    <definedName name="Z_9E0C48FB_FFCC_11D1_98BA_00C04FC96ABD_.wvu.Rows" hidden="1">[13]BOP!$A$36:$IV$36,[13]BOP!$A$44:$IV$44,[13]BOP!$A$59:$IV$59,[13]BOP!#REF!,[13]BOP!#REF!,[13]BOP!$A$81:$IV$88</definedName>
    <definedName name="Z_9E0C48FC_FFCC_11D1_98BA_00C04FC96ABD_.wvu.Rows" localSheetId="0" hidden="1">[13]BOP!$A$36:$IV$36,[13]BOP!$A$44:$IV$44,[13]BOP!$A$59:$IV$59,[13]BOP!#REF!,[13]BOP!#REF!,[13]BOP!$A$79:$IV$79,[13]BOP!$A$81:$IV$88,[13]BOP!#REF!</definedName>
    <definedName name="Z_9E0C48FC_FFCC_11D1_98BA_00C04FC96ABD_.wvu.Rows" hidden="1">[13]BOP!$A$36:$IV$36,[13]BOP!$A$44:$IV$44,[13]BOP!$A$59:$IV$59,[13]BOP!#REF!,[13]BOP!#REF!,[13]BOP!$A$79:$IV$79,[13]BOP!$A$81:$IV$88,[13]BOP!#REF!</definedName>
    <definedName name="Z_9E0C48FD_FFCC_11D1_98BA_00C04FC96ABD_.wvu.Rows" hidden="1">[13]BOP!$A$36:$IV$36,[13]BOP!$A$44:$IV$44,[13]BOP!$A$59:$IV$59,[13]BOP!#REF!,[13]BOP!#REF!,[13]BOP!$A$79:$IV$79,[13]BOP!$A$81:$IV$88</definedName>
    <definedName name="Z_9E0C48FE_FFCC_11D1_98BA_00C04FC96ABD_.wvu.Rows" hidden="1">[13]BOP!$A$36:$IV$36,[13]BOP!$A$44:$IV$44,[13]BOP!$A$59:$IV$59,[13]BOP!#REF!,[13]BOP!#REF!,[13]BOP!$A$79:$IV$79,[13]BOP!#REF!</definedName>
    <definedName name="Z_9E0C48FF_FFCC_11D1_98BA_00C04FC96ABD_.wvu.Rows" localSheetId="0" hidden="1">[13]BOP!$A$36:$IV$36,[13]BOP!$A$44:$IV$44,[13]BOP!$A$59:$IV$59,[13]BOP!#REF!,[13]BOP!#REF!,[13]BOP!$A$79:$IV$79,[13]BOP!$A$81:$IV$88,[13]BOP!#REF!</definedName>
    <definedName name="Z_9E0C48FF_FFCC_11D1_98BA_00C04FC96ABD_.wvu.Rows" hidden="1">[13]BOP!$A$36:$IV$36,[13]BOP!$A$44:$IV$44,[13]BOP!$A$59:$IV$59,[13]BOP!#REF!,[13]BOP!#REF!,[13]BOP!$A$79:$IV$79,[13]BOP!$A$81:$IV$88,[13]BOP!#REF!</definedName>
    <definedName name="Z_9E0C4900_FFCC_11D1_98BA_00C04FC96ABD_.wvu.Rows" localSheetId="0" hidden="1">[13]BOP!$A$36:$IV$36,[13]BOP!$A$44:$IV$44,[13]BOP!$A$59:$IV$59,[13]BOP!#REF!,[13]BOP!#REF!,[13]BOP!$A$79:$IV$79,[13]BOP!$A$81:$IV$88,[13]BOP!#REF!</definedName>
    <definedName name="Z_9E0C4900_FFCC_11D1_98BA_00C04FC96ABD_.wvu.Rows" hidden="1">[13]BOP!$A$36:$IV$36,[13]BOP!$A$44:$IV$44,[13]BOP!$A$59:$IV$59,[13]BOP!#REF!,[13]BOP!#REF!,[13]BOP!$A$79:$IV$79,[13]BOP!$A$81:$IV$88,[13]BOP!#REF!</definedName>
    <definedName name="Z_9E0C4901_FFCC_11D1_98BA_00C04FC96ABD_.wvu.Rows" hidden="1">[13]BOP!$A$36:$IV$36,[13]BOP!$A$44:$IV$44,[13]BOP!$A$59:$IV$59,[13]BOP!#REF!,[13]BOP!#REF!,[13]BOP!$A$79:$IV$79,[13]BOP!$A$81:$IV$88,[13]BOP!#REF!</definedName>
    <definedName name="Z_9E0C4903_FFCC_11D1_98BA_00C04FC96ABD_.wvu.Rows" localSheetId="0" hidden="1">[13]BOP!$A$36:$IV$36,[13]BOP!$A$44:$IV$44,[13]BOP!$A$59:$IV$59,[13]BOP!#REF!,[13]BOP!#REF!,[13]BOP!$A$79:$IV$79,[13]BOP!$A$81:$IV$88,[13]BOP!#REF!,[13]BOP!#REF!</definedName>
    <definedName name="Z_9E0C4903_FFCC_11D1_98BA_00C04FC96ABD_.wvu.Rows" hidden="1">[13]BOP!$A$36:$IV$36,[13]BOP!$A$44:$IV$44,[13]BOP!$A$59:$IV$59,[13]BOP!#REF!,[13]BOP!#REF!,[13]BOP!$A$79:$IV$79,[13]BOP!$A$81:$IV$88,[13]BOP!#REF!,[13]BOP!#REF!</definedName>
    <definedName name="Z_9E0C4904_FFCC_11D1_98BA_00C04FC96ABD_.wvu.Rows" localSheetId="0" hidden="1">[13]BOP!$A$36:$IV$36,[13]BOP!$A$44:$IV$44,[13]BOP!$A$59:$IV$59,[13]BOP!#REF!,[13]BOP!#REF!,[13]BOP!$A$79:$IV$79,[13]BOP!$A$81:$IV$88,[13]BOP!#REF!,[13]BOP!#REF!</definedName>
    <definedName name="Z_9E0C4904_FFCC_11D1_98BA_00C04FC96ABD_.wvu.Rows" hidden="1">[13]BOP!$A$36:$IV$36,[13]BOP!$A$44:$IV$44,[13]BOP!$A$59:$IV$59,[13]BOP!#REF!,[13]BOP!#REF!,[13]BOP!$A$79:$IV$79,[13]BOP!$A$81:$IV$88,[13]BOP!#REF!,[13]BOP!#REF!</definedName>
    <definedName name="Z_9E0C4905_FFCC_11D1_98BA_00C04FC96ABD_.wvu.Rows" hidden="1">[13]BOP!$A$36:$IV$36,[13]BOP!$A$44:$IV$44,[13]BOP!$A$59:$IV$59,[13]BOP!#REF!,[13]BOP!#REF!,[13]BOP!$A$79:$IV$79</definedName>
    <definedName name="Z_C21FAE85_013A_11D2_98BD_00C04FC96ABD_.wvu.Rows" hidden="1">[13]BOP!$A$36:$IV$36,[13]BOP!$A$44:$IV$44,[13]BOP!$A$59:$IV$59,[13]BOP!#REF!,[13]BOP!#REF!,[13]BOP!$A$81:$IV$88</definedName>
    <definedName name="Z_C21FAE86_013A_11D2_98BD_00C04FC96ABD_.wvu.Rows" hidden="1">[13]BOP!$A$36:$IV$36,[13]BOP!$A$44:$IV$44,[13]BOP!$A$59:$IV$59,[13]BOP!#REF!,[13]BOP!#REF!,[13]BOP!$A$81:$IV$88</definedName>
    <definedName name="Z_C21FAE87_013A_11D2_98BD_00C04FC96ABD_.wvu.Rows" hidden="1">[13]BOP!$A$36:$IV$36,[13]BOP!$A$44:$IV$44,[13]BOP!$A$59:$IV$59,[13]BOP!#REF!,[13]BOP!#REF!,[13]BOP!$A$81:$IV$88</definedName>
    <definedName name="Z_C21FAE88_013A_11D2_98BD_00C04FC96ABD_.wvu.Rows" hidden="1">[13]BOP!$A$36:$IV$36,[13]BOP!$A$44:$IV$44,[13]BOP!$A$59:$IV$59,[13]BOP!#REF!,[13]BOP!#REF!,[13]BOP!$A$81:$IV$88</definedName>
    <definedName name="Z_C21FAE89_013A_11D2_98BD_00C04FC96ABD_.wvu.Rows" hidden="1">[13]BOP!$A$36:$IV$36,[13]BOP!$A$44:$IV$44,[13]BOP!$A$59:$IV$59,[13]BOP!#REF!,[13]BOP!#REF!,[13]BOP!$A$79:$IV$79,[13]BOP!$A$81:$IV$88,[13]BOP!#REF!</definedName>
    <definedName name="Z_C21FAE8A_013A_11D2_98BD_00C04FC96ABD_.wvu.Rows" hidden="1">[13]BOP!$A$36:$IV$36,[13]BOP!$A$44:$IV$44,[13]BOP!$A$59:$IV$59,[13]BOP!#REF!,[13]BOP!#REF!,[13]BOP!$A$79:$IV$79,[13]BOP!$A$81:$IV$88</definedName>
    <definedName name="Z_C21FAE8B_013A_11D2_98BD_00C04FC96ABD_.wvu.Rows" hidden="1">[13]BOP!$A$36:$IV$36,[13]BOP!$A$44:$IV$44,[13]BOP!$A$59:$IV$59,[13]BOP!#REF!,[13]BOP!#REF!,[13]BOP!$A$79:$IV$79,[13]BOP!#REF!</definedName>
    <definedName name="Z_C21FAE8C_013A_11D2_98BD_00C04FC96ABD_.wvu.Rows" hidden="1">[13]BOP!$A$36:$IV$36,[13]BOP!$A$44:$IV$44,[13]BOP!$A$59:$IV$59,[13]BOP!#REF!,[13]BOP!#REF!,[13]BOP!$A$79:$IV$79,[13]BOP!$A$81:$IV$88,[13]BOP!#REF!</definedName>
    <definedName name="Z_C21FAE8D_013A_11D2_98BD_00C04FC96ABD_.wvu.Rows" hidden="1">[13]BOP!$A$36:$IV$36,[13]BOP!$A$44:$IV$44,[13]BOP!$A$59:$IV$59,[13]BOP!#REF!,[13]BOP!#REF!,[13]BOP!$A$79:$IV$79,[13]BOP!$A$81:$IV$88,[13]BOP!#REF!</definedName>
    <definedName name="Z_C21FAE8E_013A_11D2_98BD_00C04FC96ABD_.wvu.Rows" hidden="1">[13]BOP!$A$36:$IV$36,[13]BOP!$A$44:$IV$44,[13]BOP!$A$59:$IV$59,[13]BOP!#REF!,[13]BOP!#REF!,[13]BOP!$A$79:$IV$79,[13]BOP!$A$81:$IV$88,[13]BOP!#REF!</definedName>
    <definedName name="Z_C21FAE90_013A_11D2_98BD_00C04FC96ABD_.wvu.Rows" localSheetId="0" hidden="1">[13]BOP!$A$36:$IV$36,[13]BOP!$A$44:$IV$44,[13]BOP!$A$59:$IV$59,[13]BOP!#REF!,[13]BOP!#REF!,[13]BOP!$A$79:$IV$79,[13]BOP!$A$81:$IV$88,[13]BOP!#REF!,[13]BOP!#REF!</definedName>
    <definedName name="Z_C21FAE90_013A_11D2_98BD_00C04FC96ABD_.wvu.Rows" hidden="1">[13]BOP!$A$36:$IV$36,[13]BOP!$A$44:$IV$44,[13]BOP!$A$59:$IV$59,[13]BOP!#REF!,[13]BOP!#REF!,[13]BOP!$A$79:$IV$79,[13]BOP!$A$81:$IV$88,[13]BOP!#REF!,[13]BOP!#REF!</definedName>
    <definedName name="Z_C21FAE91_013A_11D2_98BD_00C04FC96ABD_.wvu.Rows" hidden="1">[13]BOP!$A$36:$IV$36,[13]BOP!$A$44:$IV$44,[13]BOP!$A$59:$IV$59,[13]BOP!#REF!,[13]BOP!#REF!,[13]BOP!$A$79:$IV$79,[13]BOP!$A$81:$IV$88,[13]BOP!#REF!,[13]BOP!#REF!</definedName>
    <definedName name="Z_C21FAE92_013A_11D2_98BD_00C04FC96ABD_.wvu.Rows" hidden="1">[13]BOP!$A$36:$IV$36,[13]BOP!$A$44:$IV$44,[13]BOP!$A$59:$IV$59,[13]BOP!#REF!,[13]BOP!#REF!,[13]BOP!$A$79:$IV$79</definedName>
    <definedName name="Z_CF25EF4A_FFAB_11D1_98B7_00C04FC96ABD_.wvu.Rows" hidden="1">[13]BOP!$A$36:$IV$36,[13]BOP!$A$44:$IV$44,[13]BOP!$A$59:$IV$59,[13]BOP!#REF!,[13]BOP!#REF!,[13]BOP!$A$81:$IV$88</definedName>
    <definedName name="Z_CF25EF4B_FFAB_11D1_98B7_00C04FC96ABD_.wvu.Rows" hidden="1">[13]BOP!$A$36:$IV$36,[13]BOP!$A$44:$IV$44,[13]BOP!$A$59:$IV$59,[13]BOP!#REF!,[13]BOP!#REF!,[13]BOP!$A$81:$IV$88</definedName>
    <definedName name="Z_CF25EF4C_FFAB_11D1_98B7_00C04FC96ABD_.wvu.Rows" hidden="1">[13]BOP!$A$36:$IV$36,[13]BOP!$A$44:$IV$44,[13]BOP!$A$59:$IV$59,[13]BOP!#REF!,[13]BOP!#REF!,[13]BOP!$A$81:$IV$88</definedName>
    <definedName name="Z_CF25EF4D_FFAB_11D1_98B7_00C04FC96ABD_.wvu.Rows" hidden="1">[13]BOP!$A$36:$IV$36,[13]BOP!$A$44:$IV$44,[13]BOP!$A$59:$IV$59,[13]BOP!#REF!,[13]BOP!#REF!,[13]BOP!$A$81:$IV$88</definedName>
    <definedName name="Z_CF25EF4E_FFAB_11D1_98B7_00C04FC96ABD_.wvu.Rows" hidden="1">[13]BOP!$A$36:$IV$36,[13]BOP!$A$44:$IV$44,[13]BOP!$A$59:$IV$59,[13]BOP!#REF!,[13]BOP!#REF!,[13]BOP!$A$79:$IV$79,[13]BOP!$A$81:$IV$88,[13]BOP!#REF!</definedName>
    <definedName name="Z_CF25EF4F_FFAB_11D1_98B7_00C04FC96ABD_.wvu.Rows" hidden="1">[13]BOP!$A$36:$IV$36,[13]BOP!$A$44:$IV$44,[13]BOP!$A$59:$IV$59,[13]BOP!#REF!,[13]BOP!#REF!,[13]BOP!$A$79:$IV$79,[13]BOP!$A$81:$IV$88</definedName>
    <definedName name="Z_CF25EF50_FFAB_11D1_98B7_00C04FC96ABD_.wvu.Rows" hidden="1">[13]BOP!$A$36:$IV$36,[13]BOP!$A$44:$IV$44,[13]BOP!$A$59:$IV$59,[13]BOP!#REF!,[13]BOP!#REF!,[13]BOP!$A$79:$IV$79,[13]BOP!#REF!</definedName>
    <definedName name="Z_CF25EF51_FFAB_11D1_98B7_00C04FC96ABD_.wvu.Rows" hidden="1">[13]BOP!$A$36:$IV$36,[13]BOP!$A$44:$IV$44,[13]BOP!$A$59:$IV$59,[13]BOP!#REF!,[13]BOP!#REF!,[13]BOP!$A$79:$IV$79,[13]BOP!$A$81:$IV$88,[13]BOP!#REF!</definedName>
    <definedName name="Z_CF25EF52_FFAB_11D1_98B7_00C04FC96ABD_.wvu.Rows" hidden="1">[13]BOP!$A$36:$IV$36,[13]BOP!$A$44:$IV$44,[13]BOP!$A$59:$IV$59,[13]BOP!#REF!,[13]BOP!#REF!,[13]BOP!$A$79:$IV$79,[13]BOP!$A$81:$IV$88,[13]BOP!#REF!</definedName>
    <definedName name="Z_CF25EF53_FFAB_11D1_98B7_00C04FC96ABD_.wvu.Rows" hidden="1">[13]BOP!$A$36:$IV$36,[13]BOP!$A$44:$IV$44,[13]BOP!$A$59:$IV$59,[13]BOP!#REF!,[13]BOP!#REF!,[13]BOP!$A$79:$IV$79,[13]BOP!$A$81:$IV$88,[13]BOP!#REF!</definedName>
    <definedName name="Z_CF25EF55_FFAB_11D1_98B7_00C04FC96ABD_.wvu.Rows" hidden="1">[13]BOP!$A$36:$IV$36,[13]BOP!$A$44:$IV$44,[13]BOP!$A$59:$IV$59,[13]BOP!#REF!,[13]BOP!#REF!,[13]BOP!$A$79:$IV$79,[13]BOP!$A$81:$IV$88,[13]BOP!#REF!,[13]BOP!#REF!</definedName>
    <definedName name="Z_CF25EF56_FFAB_11D1_98B7_00C04FC96ABD_.wvu.Rows" hidden="1">[13]BOP!$A$36:$IV$36,[13]BOP!$A$44:$IV$44,[13]BOP!$A$59:$IV$59,[13]BOP!#REF!,[13]BOP!#REF!,[13]BOP!$A$79:$IV$79,[13]BOP!$A$81:$IV$88,[13]BOP!#REF!,[13]BOP!#REF!</definedName>
    <definedName name="Z_CF25EF57_FFAB_11D1_98B7_00C04FC96ABD_.wvu.Rows" hidden="1">[13]BOP!$A$36:$IV$36,[13]BOP!$A$44:$IV$44,[13]BOP!$A$59:$IV$59,[13]BOP!#REF!,[13]BOP!#REF!,[13]BOP!$A$79:$IV$79</definedName>
    <definedName name="Z_EA8011E5_017A_11D2_98BD_00C04FC96ABD_.wvu.Rows" hidden="1">[13]BOP!$A$36:$IV$36,[13]BOP!$A$44:$IV$44,[13]BOP!$A$59:$IV$59,[13]BOP!#REF!,[13]BOP!#REF!,[13]BOP!$A$79:$IV$79,[13]BOP!$A$81:$IV$88</definedName>
    <definedName name="Z_EA8011E6_017A_11D2_98BD_00C04FC96ABD_.wvu.Rows" hidden="1">[13]BOP!$A$36:$IV$36,[13]BOP!$A$44:$IV$44,[13]BOP!$A$59:$IV$59,[13]BOP!#REF!,[13]BOP!#REF!,[13]BOP!$A$79:$IV$79,[13]BOP!#REF!</definedName>
    <definedName name="Z_EA8011E9_017A_11D2_98BD_00C04FC96ABD_.wvu.Rows" hidden="1">[13]BOP!$A$36:$IV$36,[13]BOP!$A$44:$IV$44,[13]BOP!$A$59:$IV$59,[13]BOP!#REF!,[13]BOP!#REF!,[13]BOP!$A$79:$IV$79,[13]BOP!$A$81:$IV$88,[13]BOP!#REF!</definedName>
    <definedName name="Z_EA8011EC_017A_11D2_98BD_00C04FC96ABD_.wvu.Rows" hidden="1">[13]BOP!$A$36:$IV$36,[13]BOP!$A$44:$IV$44,[13]BOP!$A$59:$IV$59,[13]BOP!#REF!,[13]BOP!#REF!,[13]BOP!$A$79:$IV$79,[13]BOP!$A$81:$IV$88,[13]BOP!#REF!,[13]BOP!#REF!</definedName>
    <definedName name="Z_EA86CE3A_00A2_11D2_98BC_00C04FC96ABD_.wvu.Rows" hidden="1">[13]BOP!$A$36:$IV$36,[13]BOP!$A$44:$IV$44,[13]BOP!$A$59:$IV$59,[13]BOP!#REF!,[13]BOP!#REF!,[13]BOP!$A$81:$IV$88</definedName>
    <definedName name="Z_EA86CE3B_00A2_11D2_98BC_00C04FC96ABD_.wvu.Rows" hidden="1">[13]BOP!$A$36:$IV$36,[13]BOP!$A$44:$IV$44,[13]BOP!$A$59:$IV$59,[13]BOP!#REF!,[13]BOP!#REF!,[13]BOP!$A$81:$IV$88</definedName>
    <definedName name="Z_EA86CE3C_00A2_11D2_98BC_00C04FC96ABD_.wvu.Rows" hidden="1">[13]BOP!$A$36:$IV$36,[13]BOP!$A$44:$IV$44,[13]BOP!$A$59:$IV$59,[13]BOP!#REF!,[13]BOP!#REF!,[13]BOP!$A$81:$IV$88</definedName>
    <definedName name="Z_EA86CE3D_00A2_11D2_98BC_00C04FC96ABD_.wvu.Rows" hidden="1">[13]BOP!$A$36:$IV$36,[13]BOP!$A$44:$IV$44,[13]BOP!$A$59:$IV$59,[13]BOP!#REF!,[13]BOP!#REF!,[13]BOP!$A$81:$IV$88</definedName>
    <definedName name="Z_EA86CE3E_00A2_11D2_98BC_00C04FC96ABD_.wvu.Rows" hidden="1">[13]BOP!$A$36:$IV$36,[13]BOP!$A$44:$IV$44,[13]BOP!$A$59:$IV$59,[13]BOP!#REF!,[13]BOP!#REF!,[13]BOP!$A$79:$IV$79,[13]BOP!$A$81:$IV$88,[13]BOP!#REF!</definedName>
    <definedName name="Z_EA86CE3F_00A2_11D2_98BC_00C04FC96ABD_.wvu.Rows" hidden="1">[13]BOP!$A$36:$IV$36,[13]BOP!$A$44:$IV$44,[13]BOP!$A$59:$IV$59,[13]BOP!#REF!,[13]BOP!#REF!,[13]BOP!$A$79:$IV$79,[13]BOP!$A$81:$IV$88</definedName>
    <definedName name="Z_EA86CE40_00A2_11D2_98BC_00C04FC96ABD_.wvu.Rows" hidden="1">[13]BOP!$A$36:$IV$36,[13]BOP!$A$44:$IV$44,[13]BOP!$A$59:$IV$59,[13]BOP!#REF!,[13]BOP!#REF!,[13]BOP!$A$79:$IV$79,[13]BOP!#REF!</definedName>
    <definedName name="Z_EA86CE41_00A2_11D2_98BC_00C04FC96ABD_.wvu.Rows" hidden="1">[13]BOP!$A$36:$IV$36,[13]BOP!$A$44:$IV$44,[13]BOP!$A$59:$IV$59,[13]BOP!#REF!,[13]BOP!#REF!,[13]BOP!$A$79:$IV$79,[13]BOP!$A$81:$IV$88,[13]BOP!#REF!</definedName>
    <definedName name="Z_EA86CE42_00A2_11D2_98BC_00C04FC96ABD_.wvu.Rows" hidden="1">[13]BOP!$A$36:$IV$36,[13]BOP!$A$44:$IV$44,[13]BOP!$A$59:$IV$59,[13]BOP!#REF!,[13]BOP!#REF!,[13]BOP!$A$79:$IV$79,[13]BOP!$A$81:$IV$88,[13]BOP!#REF!</definedName>
    <definedName name="Z_EA86CE43_00A2_11D2_98BC_00C04FC96ABD_.wvu.Rows" hidden="1">[13]BOP!$A$36:$IV$36,[13]BOP!$A$44:$IV$44,[13]BOP!$A$59:$IV$59,[13]BOP!#REF!,[13]BOP!#REF!,[13]BOP!$A$79:$IV$79,[13]BOP!$A$81:$IV$88,[13]BOP!#REF!</definedName>
    <definedName name="Z_EA86CE45_00A2_11D2_98BC_00C04FC96ABD_.wvu.Rows" hidden="1">[13]BOP!$A$36:$IV$36,[13]BOP!$A$44:$IV$44,[13]BOP!$A$59:$IV$59,[13]BOP!#REF!,[13]BOP!#REF!,[13]BOP!$A$79:$IV$79,[13]BOP!$A$81:$IV$88,[13]BOP!#REF!,[13]BOP!#REF!</definedName>
    <definedName name="Z_EA86CE46_00A2_11D2_98BC_00C04FC96ABD_.wvu.Rows" hidden="1">[13]BOP!$A$36:$IV$36,[13]BOP!$A$44:$IV$44,[13]BOP!$A$59:$IV$59,[13]BOP!#REF!,[13]BOP!#REF!,[13]BOP!$A$79:$IV$79,[13]BOP!$A$81:$IV$88,[13]BOP!#REF!,[13]BOP!#REF!</definedName>
    <definedName name="Z_EA86CE47_00A2_11D2_98BC_00C04FC96ABD_.wvu.Rows" hidden="1">[13]BOP!$A$36:$IV$36,[13]BOP!$A$44:$IV$44,[13]BOP!$A$59:$IV$59,[13]BOP!#REF!,[13]BOP!#REF!,[13]BOP!$A$79:$IV$79</definedName>
    <definedName name="zz" localSheetId="0"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8" i="70" l="1"/>
  <c r="C148" i="70"/>
  <c r="B148" i="70"/>
  <c r="D147" i="70"/>
  <c r="D146" i="70" s="1"/>
  <c r="D142" i="70" s="1"/>
  <c r="C147" i="70"/>
  <c r="B147" i="70"/>
  <c r="C146" i="70"/>
  <c r="B146" i="70"/>
  <c r="D144" i="70"/>
  <c r="C144" i="70"/>
  <c r="B144" i="70"/>
  <c r="B142" i="70" s="1"/>
  <c r="D140" i="70"/>
  <c r="D139" i="70" s="1"/>
  <c r="C139" i="70"/>
  <c r="B139" i="70"/>
  <c r="D136" i="70"/>
  <c r="C136" i="70"/>
  <c r="B136" i="70"/>
  <c r="D134" i="70"/>
  <c r="C134" i="70"/>
  <c r="B134" i="70"/>
  <c r="B132" i="70" s="1"/>
  <c r="B130" i="70" s="1"/>
  <c r="D133" i="70"/>
  <c r="B133" i="70"/>
  <c r="D132" i="70"/>
  <c r="D131" i="70"/>
  <c r="D130" i="70" s="1"/>
  <c r="D123" i="70" s="1"/>
  <c r="D118" i="70" s="1"/>
  <c r="C131" i="70"/>
  <c r="B131" i="70"/>
  <c r="D128" i="70"/>
  <c r="C128" i="70"/>
  <c r="B128" i="70"/>
  <c r="D126" i="70"/>
  <c r="C126" i="70"/>
  <c r="B126" i="70"/>
  <c r="D124" i="70"/>
  <c r="C124" i="70"/>
  <c r="B124" i="70"/>
  <c r="D120" i="70"/>
  <c r="C120" i="70"/>
  <c r="B120" i="70"/>
  <c r="B119" i="70" s="1"/>
  <c r="D119" i="70"/>
  <c r="C119" i="70"/>
  <c r="D116" i="70"/>
  <c r="C116" i="70"/>
  <c r="C114" i="70" s="1"/>
  <c r="B116" i="70"/>
  <c r="D114" i="70"/>
  <c r="B114" i="70"/>
  <c r="D111" i="70"/>
  <c r="C111" i="70"/>
  <c r="B111" i="70"/>
  <c r="D108" i="70"/>
  <c r="C108" i="70"/>
  <c r="B108" i="70"/>
  <c r="D105" i="70"/>
  <c r="C105" i="70"/>
  <c r="C101" i="70" s="1"/>
  <c r="C96" i="70" s="1"/>
  <c r="B105" i="70"/>
  <c r="D102" i="70"/>
  <c r="C102" i="70"/>
  <c r="B102" i="70"/>
  <c r="B101" i="70" s="1"/>
  <c r="D97" i="70"/>
  <c r="C97" i="70"/>
  <c r="B97" i="70"/>
  <c r="D89" i="70"/>
  <c r="C89" i="70"/>
  <c r="B89" i="70"/>
  <c r="B81" i="70" s="1"/>
  <c r="D82" i="70"/>
  <c r="C82" i="70"/>
  <c r="C81" i="70" s="1"/>
  <c r="B82" i="70"/>
  <c r="D81" i="70"/>
  <c r="D76" i="70"/>
  <c r="D72" i="70" s="1"/>
  <c r="C76" i="70"/>
  <c r="B76" i="70"/>
  <c r="B72" i="70" s="1"/>
  <c r="C72" i="70"/>
  <c r="D69" i="70"/>
  <c r="D68" i="70" s="1"/>
  <c r="C69" i="70"/>
  <c r="B69" i="70"/>
  <c r="B68" i="70" s="1"/>
  <c r="C68" i="70"/>
  <c r="C65" i="70" s="1"/>
  <c r="D66" i="70"/>
  <c r="D65" i="70" s="1"/>
  <c r="C66" i="70"/>
  <c r="B66" i="70"/>
  <c r="B65" i="70" s="1"/>
  <c r="D63" i="70"/>
  <c r="D62" i="70" s="1"/>
  <c r="C63" i="70"/>
  <c r="B63" i="70"/>
  <c r="C62" i="70"/>
  <c r="B62" i="70"/>
  <c r="D59" i="70"/>
  <c r="C59" i="70"/>
  <c r="B59" i="70"/>
  <c r="D57" i="70"/>
  <c r="C57" i="70"/>
  <c r="B57" i="70"/>
  <c r="D56" i="70"/>
  <c r="C56" i="70"/>
  <c r="B56" i="70"/>
  <c r="D55" i="70"/>
  <c r="C55" i="70"/>
  <c r="B55" i="70"/>
  <c r="D54" i="70"/>
  <c r="C54" i="70"/>
  <c r="B54" i="70"/>
  <c r="B53" i="70" s="1"/>
  <c r="B50" i="70" s="1"/>
  <c r="D53" i="70"/>
  <c r="D51" i="70"/>
  <c r="D50" i="70" s="1"/>
  <c r="D44" i="70" s="1"/>
  <c r="D6" i="70" s="1"/>
  <c r="C51" i="70"/>
  <c r="B51" i="70"/>
  <c r="D47" i="70"/>
  <c r="C47" i="70"/>
  <c r="B47" i="70"/>
  <c r="B45" i="70" s="1"/>
  <c r="B44" i="70" s="1"/>
  <c r="D45" i="70"/>
  <c r="C45" i="70"/>
  <c r="D42" i="70"/>
  <c r="C42" i="70"/>
  <c r="C40" i="70" s="1"/>
  <c r="B42" i="70"/>
  <c r="D40" i="70"/>
  <c r="B40" i="70"/>
  <c r="D35" i="70"/>
  <c r="C35" i="70"/>
  <c r="B35" i="70"/>
  <c r="D33" i="70"/>
  <c r="D29" i="70" s="1"/>
  <c r="C33" i="70"/>
  <c r="B33" i="70"/>
  <c r="D30" i="70"/>
  <c r="C30" i="70"/>
  <c r="C29" i="70" s="1"/>
  <c r="C22" i="70" s="1"/>
  <c r="B30" i="70"/>
  <c r="B29" i="70"/>
  <c r="B22" i="70" s="1"/>
  <c r="D23" i="70"/>
  <c r="C23" i="70"/>
  <c r="B23" i="70"/>
  <c r="D22" i="70"/>
  <c r="D15" i="70"/>
  <c r="C15" i="70"/>
  <c r="C7" i="70" s="1"/>
  <c r="B15" i="70"/>
  <c r="D8" i="70"/>
  <c r="C8" i="70"/>
  <c r="B8" i="70"/>
  <c r="B7" i="70" s="1"/>
  <c r="D7" i="70"/>
  <c r="D145" i="69"/>
  <c r="D139" i="69"/>
  <c r="B139" i="69"/>
  <c r="D137" i="69"/>
  <c r="C136" i="69"/>
  <c r="C133" i="69" s="1"/>
  <c r="C131" i="69" s="1"/>
  <c r="B136" i="69"/>
  <c r="D136" i="69" s="1"/>
  <c r="D135" i="69"/>
  <c r="B134" i="69"/>
  <c r="B133" i="69"/>
  <c r="D133" i="69" s="1"/>
  <c r="D132" i="69"/>
  <c r="D130" i="69"/>
  <c r="D129" i="69"/>
  <c r="C128" i="69"/>
  <c r="C127" i="69" s="1"/>
  <c r="B128" i="69"/>
  <c r="D126" i="69"/>
  <c r="D125" i="69"/>
  <c r="C124" i="69"/>
  <c r="C123" i="69" s="1"/>
  <c r="B124" i="69"/>
  <c r="D124" i="69" s="1"/>
  <c r="B123" i="69"/>
  <c r="D123" i="69" s="1"/>
  <c r="D122" i="69"/>
  <c r="C121" i="69"/>
  <c r="D121" i="69" s="1"/>
  <c r="D120" i="69"/>
  <c r="D119" i="69"/>
  <c r="C119" i="69"/>
  <c r="B119" i="69"/>
  <c r="D118" i="69"/>
  <c r="D117" i="69"/>
  <c r="C116" i="69"/>
  <c r="B116" i="69"/>
  <c r="D115" i="69"/>
  <c r="D114" i="69"/>
  <c r="D113" i="69"/>
  <c r="D112" i="69"/>
  <c r="C112" i="69"/>
  <c r="B112" i="69"/>
  <c r="D111" i="69"/>
  <c r="D110" i="69"/>
  <c r="D109" i="69"/>
  <c r="C109" i="69"/>
  <c r="B109" i="69"/>
  <c r="C107" i="69"/>
  <c r="D106" i="69"/>
  <c r="D105" i="69"/>
  <c r="D104" i="69"/>
  <c r="C104" i="69"/>
  <c r="B104" i="69"/>
  <c r="D103" i="69"/>
  <c r="C103" i="69"/>
  <c r="B103" i="69"/>
  <c r="C102" i="69"/>
  <c r="C96" i="69" s="1"/>
  <c r="C94" i="69" s="1"/>
  <c r="B102" i="69"/>
  <c r="D101" i="69"/>
  <c r="D100" i="69"/>
  <c r="D99" i="69"/>
  <c r="D98" i="69"/>
  <c r="D97" i="69"/>
  <c r="B96" i="69"/>
  <c r="D93" i="69"/>
  <c r="D92" i="69"/>
  <c r="D90" i="69"/>
  <c r="D88" i="69"/>
  <c r="C88" i="69"/>
  <c r="B88" i="69"/>
  <c r="D87" i="69"/>
  <c r="D86" i="69"/>
  <c r="D85" i="69"/>
  <c r="D84" i="69"/>
  <c r="C83" i="69"/>
  <c r="C78" i="69" s="1"/>
  <c r="C71" i="69" s="1"/>
  <c r="B83" i="69"/>
  <c r="D82" i="69"/>
  <c r="D81" i="69"/>
  <c r="D80" i="69"/>
  <c r="D79" i="69"/>
  <c r="C79" i="69"/>
  <c r="B79" i="69"/>
  <c r="B78" i="69"/>
  <c r="D77" i="69"/>
  <c r="D76" i="69"/>
  <c r="D74" i="69"/>
  <c r="C72" i="69"/>
  <c r="B72" i="69"/>
  <c r="D70" i="69"/>
  <c r="D69" i="69"/>
  <c r="D68" i="69"/>
  <c r="D67" i="69"/>
  <c r="D66" i="69"/>
  <c r="C66" i="69"/>
  <c r="B66" i="69"/>
  <c r="G58" i="69"/>
  <c r="D58" i="69"/>
  <c r="G57" i="69"/>
  <c r="D57" i="69"/>
  <c r="G56" i="69"/>
  <c r="D56" i="69"/>
  <c r="F55" i="69"/>
  <c r="E55" i="69"/>
  <c r="D55" i="69"/>
  <c r="G54" i="69"/>
  <c r="D54" i="69"/>
  <c r="F53" i="69"/>
  <c r="D53" i="69"/>
  <c r="G52" i="69"/>
  <c r="D52" i="69"/>
  <c r="G51" i="69"/>
  <c r="D51" i="69"/>
  <c r="G50" i="69"/>
  <c r="D50" i="69"/>
  <c r="G49" i="69"/>
  <c r="D49" i="69"/>
  <c r="G48" i="69"/>
  <c r="D48" i="69"/>
  <c r="G47" i="69"/>
  <c r="B47" i="69"/>
  <c r="D47" i="69" s="1"/>
  <c r="G46" i="69"/>
  <c r="D46" i="69"/>
  <c r="B46" i="69"/>
  <c r="G45" i="69"/>
  <c r="C45" i="69"/>
  <c r="B45" i="69"/>
  <c r="D45" i="69" s="1"/>
  <c r="G44" i="69"/>
  <c r="D44" i="69"/>
  <c r="F43" i="69"/>
  <c r="E43" i="69"/>
  <c r="G43" i="69" s="1"/>
  <c r="C43" i="69"/>
  <c r="B43" i="69"/>
  <c r="D43" i="69" s="1"/>
  <c r="G42" i="69"/>
  <c r="D42" i="69"/>
  <c r="G41" i="69"/>
  <c r="D41" i="69"/>
  <c r="G40" i="69"/>
  <c r="D40" i="69"/>
  <c r="F39" i="69"/>
  <c r="E39" i="69"/>
  <c r="G39" i="69" s="1"/>
  <c r="C39" i="69"/>
  <c r="B39" i="69"/>
  <c r="D39" i="69" s="1"/>
  <c r="G38" i="69"/>
  <c r="D38" i="69"/>
  <c r="G37" i="69"/>
  <c r="D37" i="69"/>
  <c r="G36" i="69"/>
  <c r="D36" i="69"/>
  <c r="F35" i="69"/>
  <c r="E35" i="69"/>
  <c r="G35" i="69" s="1"/>
  <c r="C35" i="69"/>
  <c r="B35" i="69"/>
  <c r="D35" i="69" s="1"/>
  <c r="G34" i="69"/>
  <c r="D34" i="69"/>
  <c r="G33" i="69"/>
  <c r="D33" i="69"/>
  <c r="G32" i="69"/>
  <c r="D32" i="69"/>
  <c r="F31" i="69"/>
  <c r="E31" i="69"/>
  <c r="G31" i="69" s="1"/>
  <c r="D31" i="69"/>
  <c r="G30" i="69"/>
  <c r="D30" i="69"/>
  <c r="G29" i="69"/>
  <c r="D29" i="69"/>
  <c r="G28" i="69"/>
  <c r="D28" i="69"/>
  <c r="G27" i="69"/>
  <c r="D27" i="69"/>
  <c r="G26" i="69"/>
  <c r="D26" i="69"/>
  <c r="G25" i="69"/>
  <c r="D25" i="69"/>
  <c r="F24" i="69"/>
  <c r="E24" i="69"/>
  <c r="C24" i="69"/>
  <c r="B24" i="69"/>
  <c r="D24" i="69" s="1"/>
  <c r="G23" i="69"/>
  <c r="D23" i="69"/>
  <c r="G22" i="69"/>
  <c r="D22" i="69"/>
  <c r="G21" i="69"/>
  <c r="F21" i="69"/>
  <c r="E21" i="69"/>
  <c r="D21" i="69"/>
  <c r="G20" i="69"/>
  <c r="D20" i="69"/>
  <c r="G19" i="69"/>
  <c r="D19" i="69"/>
  <c r="G18" i="69"/>
  <c r="F18" i="69"/>
  <c r="E18" i="69"/>
  <c r="D18" i="69"/>
  <c r="G17" i="69"/>
  <c r="D17" i="69"/>
  <c r="G16" i="69"/>
  <c r="D16" i="69"/>
  <c r="G15" i="69"/>
  <c r="D15" i="69"/>
  <c r="G14" i="69"/>
  <c r="D14" i="69"/>
  <c r="G13" i="69"/>
  <c r="F13" i="69"/>
  <c r="E13" i="69"/>
  <c r="C13" i="69"/>
  <c r="D13" i="69" s="1"/>
  <c r="D11" i="69" s="1"/>
  <c r="B13" i="69"/>
  <c r="G12" i="69"/>
  <c r="D12" i="69"/>
  <c r="F11" i="69"/>
  <c r="B11" i="69"/>
  <c r="G10" i="69"/>
  <c r="D10" i="69"/>
  <c r="G9" i="69"/>
  <c r="D9" i="69"/>
  <c r="G8" i="69"/>
  <c r="D8" i="69"/>
  <c r="G7" i="69"/>
  <c r="F7" i="69"/>
  <c r="F6" i="69" s="1"/>
  <c r="F5" i="69" s="1"/>
  <c r="E7" i="69"/>
  <c r="C7" i="69"/>
  <c r="B7" i="69"/>
  <c r="I21" i="67"/>
  <c r="H21" i="67"/>
  <c r="G21" i="67"/>
  <c r="F21" i="67"/>
  <c r="E21" i="67"/>
  <c r="C21" i="67"/>
  <c r="R22" i="65"/>
  <c r="Q22" i="65"/>
  <c r="P22" i="65"/>
  <c r="O22" i="65"/>
  <c r="N22" i="65"/>
  <c r="M22" i="65"/>
  <c r="L22" i="65"/>
  <c r="K22" i="65"/>
  <c r="J22" i="65"/>
  <c r="I22" i="65"/>
  <c r="H22" i="65"/>
  <c r="G22" i="65"/>
  <c r="F22" i="65"/>
  <c r="D22" i="65"/>
  <c r="C22" i="65"/>
  <c r="E11" i="65"/>
  <c r="E9" i="65"/>
  <c r="E5" i="65"/>
  <c r="E4" i="65"/>
  <c r="Q65" i="64"/>
  <c r="P65" i="64"/>
  <c r="O65" i="64"/>
  <c r="N65" i="64"/>
  <c r="M65" i="64"/>
  <c r="L65" i="64"/>
  <c r="K65" i="64"/>
  <c r="J65" i="64"/>
  <c r="I65" i="64"/>
  <c r="H65" i="64"/>
  <c r="G65" i="64"/>
  <c r="F65" i="64"/>
  <c r="E65" i="64"/>
  <c r="D65" i="64"/>
  <c r="C65" i="64"/>
  <c r="R60" i="64"/>
  <c r="Q60" i="64"/>
  <c r="P60" i="64"/>
  <c r="O60" i="64"/>
  <c r="N60" i="64"/>
  <c r="M60" i="64"/>
  <c r="L60" i="64"/>
  <c r="K60" i="64"/>
  <c r="J60" i="64"/>
  <c r="I60" i="64"/>
  <c r="H60" i="64"/>
  <c r="G60" i="64"/>
  <c r="F60" i="64"/>
  <c r="E60" i="64"/>
  <c r="D60" i="64"/>
  <c r="C60" i="64"/>
  <c r="R57" i="64"/>
  <c r="Q57" i="64"/>
  <c r="P57" i="64"/>
  <c r="O57" i="64"/>
  <c r="N57" i="64"/>
  <c r="M57" i="64"/>
  <c r="L57" i="64"/>
  <c r="K57" i="64"/>
  <c r="J57" i="64"/>
  <c r="I57" i="64"/>
  <c r="H57" i="64"/>
  <c r="G57" i="64"/>
  <c r="F57" i="64"/>
  <c r="E57" i="64"/>
  <c r="D57" i="64"/>
  <c r="C57" i="64"/>
  <c r="R56" i="64"/>
  <c r="Q56" i="64"/>
  <c r="P56" i="64"/>
  <c r="O56" i="64"/>
  <c r="N56" i="64"/>
  <c r="M56" i="64"/>
  <c r="L56" i="64"/>
  <c r="K56" i="64"/>
  <c r="J56" i="64"/>
  <c r="I56" i="64"/>
  <c r="H56" i="64"/>
  <c r="G56" i="64"/>
  <c r="F56" i="64"/>
  <c r="E56" i="64"/>
  <c r="D56" i="64"/>
  <c r="C56" i="64"/>
  <c r="R53" i="64"/>
  <c r="Q53" i="64"/>
  <c r="P53" i="64"/>
  <c r="O53" i="64"/>
  <c r="N53" i="64"/>
  <c r="M53" i="64"/>
  <c r="L53" i="64"/>
  <c r="K53" i="64"/>
  <c r="J53" i="64"/>
  <c r="I53" i="64"/>
  <c r="H53" i="64"/>
  <c r="G53" i="64"/>
  <c r="F53" i="64"/>
  <c r="E53" i="64"/>
  <c r="D53" i="64"/>
  <c r="C53" i="64"/>
  <c r="R49" i="64"/>
  <c r="Q49" i="64"/>
  <c r="P49" i="64"/>
  <c r="O49" i="64"/>
  <c r="N49" i="64"/>
  <c r="M49" i="64"/>
  <c r="L49" i="64"/>
  <c r="K49" i="64"/>
  <c r="J49" i="64"/>
  <c r="I49" i="64"/>
  <c r="H49" i="64"/>
  <c r="G49" i="64"/>
  <c r="F49" i="64"/>
  <c r="E49" i="64"/>
  <c r="D49" i="64"/>
  <c r="C49" i="64"/>
  <c r="R48" i="64"/>
  <c r="Q48" i="64"/>
  <c r="P48" i="64"/>
  <c r="O48" i="64"/>
  <c r="N48" i="64"/>
  <c r="M48" i="64"/>
  <c r="L48" i="64"/>
  <c r="K48" i="64"/>
  <c r="J48" i="64"/>
  <c r="I48" i="64"/>
  <c r="H48" i="64"/>
  <c r="G48" i="64"/>
  <c r="F48" i="64"/>
  <c r="E48" i="64"/>
  <c r="D48" i="64"/>
  <c r="C48" i="64"/>
  <c r="R37" i="64"/>
  <c r="Q37" i="64"/>
  <c r="P37" i="64"/>
  <c r="O37" i="64"/>
  <c r="N37" i="64"/>
  <c r="M37" i="64"/>
  <c r="L37" i="64"/>
  <c r="K37" i="64"/>
  <c r="J37" i="64"/>
  <c r="I37" i="64"/>
  <c r="H37" i="64"/>
  <c r="G37" i="64"/>
  <c r="F37" i="64"/>
  <c r="E37" i="64"/>
  <c r="D37" i="64"/>
  <c r="C37" i="64"/>
  <c r="R36" i="64"/>
  <c r="Q36" i="64"/>
  <c r="P36" i="64"/>
  <c r="O36" i="64"/>
  <c r="N36" i="64"/>
  <c r="M36" i="64"/>
  <c r="L36" i="64"/>
  <c r="K36" i="64"/>
  <c r="J36" i="64"/>
  <c r="I36" i="64"/>
  <c r="H36" i="64"/>
  <c r="G36" i="64"/>
  <c r="F36" i="64"/>
  <c r="E36" i="64"/>
  <c r="D36" i="64"/>
  <c r="C36" i="64"/>
  <c r="R35" i="64"/>
  <c r="Q35" i="64"/>
  <c r="P35" i="64"/>
  <c r="O35" i="64"/>
  <c r="N35" i="64"/>
  <c r="M35" i="64"/>
  <c r="L35" i="64"/>
  <c r="K35" i="64"/>
  <c r="J35" i="64"/>
  <c r="I35" i="64"/>
  <c r="H35" i="64"/>
  <c r="G35" i="64"/>
  <c r="F35" i="64"/>
  <c r="E35" i="64"/>
  <c r="D35" i="64"/>
  <c r="C35" i="64"/>
  <c r="R23" i="64"/>
  <c r="Q23" i="64"/>
  <c r="P23" i="64"/>
  <c r="O23" i="64"/>
  <c r="N23" i="64"/>
  <c r="M23" i="64"/>
  <c r="L23" i="64"/>
  <c r="K23" i="64"/>
  <c r="J23" i="64"/>
  <c r="I23" i="64"/>
  <c r="H23" i="64"/>
  <c r="F23" i="64"/>
  <c r="E23" i="64"/>
  <c r="D23" i="64"/>
  <c r="C23" i="64"/>
  <c r="G13" i="64"/>
  <c r="G23" i="64" s="1"/>
  <c r="E129" i="63"/>
  <c r="H45" i="63"/>
  <c r="H44" i="63"/>
  <c r="H36" i="63"/>
  <c r="H35" i="63"/>
  <c r="H34" i="63"/>
  <c r="H33" i="63"/>
  <c r="H32" i="63"/>
  <c r="I31" i="63"/>
  <c r="H31" i="63"/>
  <c r="H30" i="63"/>
  <c r="I30" i="63" s="1"/>
  <c r="I29" i="63"/>
  <c r="H29" i="63"/>
  <c r="H28" i="63"/>
  <c r="I28" i="63" s="1"/>
  <c r="H27" i="63"/>
  <c r="H26" i="63"/>
  <c r="H25" i="63"/>
  <c r="H24" i="63"/>
  <c r="H21" i="63"/>
  <c r="H20" i="63"/>
  <c r="H19" i="63"/>
  <c r="H18" i="63"/>
  <c r="H17" i="63"/>
  <c r="H16" i="63"/>
  <c r="H15" i="63"/>
  <c r="H14" i="63"/>
  <c r="H13" i="63"/>
  <c r="H12" i="63"/>
  <c r="H10" i="63"/>
  <c r="H9" i="63"/>
  <c r="I9" i="63" s="1"/>
  <c r="H8" i="63"/>
  <c r="I8" i="63" s="1"/>
  <c r="O19" i="62"/>
  <c r="N19" i="62"/>
  <c r="M19" i="62"/>
  <c r="L19" i="62"/>
  <c r="K19" i="62"/>
  <c r="J19" i="62"/>
  <c r="I19" i="62"/>
  <c r="H19" i="62"/>
  <c r="G19" i="62"/>
  <c r="F19" i="62"/>
  <c r="E19" i="62"/>
  <c r="D19" i="62"/>
  <c r="C19" i="62"/>
  <c r="B19" i="62"/>
  <c r="D405" i="61"/>
  <c r="C405" i="61"/>
  <c r="B405" i="61"/>
  <c r="H242" i="61"/>
  <c r="G242" i="61"/>
  <c r="H240" i="61"/>
  <c r="G240" i="61"/>
  <c r="DF89" i="60"/>
  <c r="DE89" i="60"/>
  <c r="DD89" i="60"/>
  <c r="DC89" i="60"/>
  <c r="DB89" i="60"/>
  <c r="DA89" i="60"/>
  <c r="CZ89" i="60"/>
  <c r="CY89" i="60"/>
  <c r="CX89" i="60"/>
  <c r="CW89" i="60"/>
  <c r="CV89" i="60"/>
  <c r="CU89" i="60"/>
  <c r="CT89" i="60"/>
  <c r="CS89" i="60"/>
  <c r="CR89" i="60"/>
  <c r="CQ89" i="60"/>
  <c r="CP89" i="60"/>
  <c r="CO89" i="60"/>
  <c r="CN89" i="60"/>
  <c r="CM89" i="60"/>
  <c r="CL89" i="60"/>
  <c r="CK89" i="60"/>
  <c r="CJ89" i="60"/>
  <c r="CI89" i="60"/>
  <c r="CH89" i="60"/>
  <c r="CG89" i="60"/>
  <c r="BX89" i="60"/>
  <c r="BW89" i="60"/>
  <c r="DF72" i="60"/>
  <c r="DE72" i="60"/>
  <c r="DD72" i="60"/>
  <c r="DC72" i="60"/>
  <c r="DB72" i="60"/>
  <c r="DA72" i="60"/>
  <c r="CZ72" i="60"/>
  <c r="CY72" i="60"/>
  <c r="CX72" i="60"/>
  <c r="CW72" i="60"/>
  <c r="CV72" i="60"/>
  <c r="CU72" i="60"/>
  <c r="CT72" i="60"/>
  <c r="CS72" i="60"/>
  <c r="CR72" i="60"/>
  <c r="CQ72" i="60"/>
  <c r="CP72" i="60"/>
  <c r="CO72" i="60"/>
  <c r="CN72" i="60"/>
  <c r="CM72" i="60"/>
  <c r="CL72" i="60"/>
  <c r="CK72" i="60"/>
  <c r="CJ72" i="60"/>
  <c r="CI72" i="60"/>
  <c r="CH72" i="60"/>
  <c r="CG72" i="60"/>
  <c r="DF55" i="60"/>
  <c r="DE55" i="60"/>
  <c r="DD55" i="60"/>
  <c r="DC55" i="60"/>
  <c r="DB55" i="60"/>
  <c r="DA55" i="60"/>
  <c r="CZ55" i="60"/>
  <c r="CY55" i="60"/>
  <c r="CX55" i="60"/>
  <c r="CW55" i="60"/>
  <c r="CV55" i="60"/>
  <c r="CU55" i="60"/>
  <c r="CT55" i="60"/>
  <c r="CS55" i="60"/>
  <c r="CR55" i="60"/>
  <c r="CQ55" i="60"/>
  <c r="CP55" i="60"/>
  <c r="CO55" i="60"/>
  <c r="CN55" i="60"/>
  <c r="CM55" i="60"/>
  <c r="CL55" i="60"/>
  <c r="CK55" i="60"/>
  <c r="CJ55" i="60"/>
  <c r="CI55" i="60"/>
  <c r="CH55" i="60"/>
  <c r="CG55" i="60"/>
  <c r="DF38" i="60"/>
  <c r="DE38" i="60"/>
  <c r="DD38" i="60"/>
  <c r="DC38" i="60"/>
  <c r="DB38" i="60"/>
  <c r="DA38" i="60"/>
  <c r="CZ38" i="60"/>
  <c r="CY38" i="60"/>
  <c r="CX38" i="60"/>
  <c r="CW38" i="60"/>
  <c r="CV38" i="60"/>
  <c r="CU38" i="60"/>
  <c r="CT38" i="60"/>
  <c r="CS38" i="60"/>
  <c r="CR38" i="60"/>
  <c r="CQ38" i="60"/>
  <c r="CP38" i="60"/>
  <c r="CO38" i="60"/>
  <c r="CN38" i="60"/>
  <c r="CM38" i="60"/>
  <c r="CL38" i="60"/>
  <c r="CK38" i="60"/>
  <c r="CJ38" i="60"/>
  <c r="CI38" i="60"/>
  <c r="CH38" i="60"/>
  <c r="CG38" i="60"/>
  <c r="DF21" i="60"/>
  <c r="DE21" i="60"/>
  <c r="DD21" i="60"/>
  <c r="DC21" i="60"/>
  <c r="DB21" i="60"/>
  <c r="DA21" i="60"/>
  <c r="CZ21" i="60"/>
  <c r="CY21" i="60"/>
  <c r="CX21" i="60"/>
  <c r="CW21" i="60"/>
  <c r="CV21" i="60"/>
  <c r="CU21" i="60"/>
  <c r="CT21" i="60"/>
  <c r="CS21" i="60"/>
  <c r="CR21" i="60"/>
  <c r="CQ21" i="60"/>
  <c r="CP21" i="60"/>
  <c r="CO21" i="60"/>
  <c r="CN21" i="60"/>
  <c r="CM21" i="60"/>
  <c r="CL21" i="60"/>
  <c r="CK21" i="60"/>
  <c r="CJ21" i="60"/>
  <c r="CI21" i="60"/>
  <c r="CH21" i="60"/>
  <c r="CG21" i="60"/>
  <c r="D20" i="54"/>
  <c r="D19" i="54"/>
  <c r="D18" i="54"/>
  <c r="D17" i="54"/>
  <c r="D16" i="54"/>
  <c r="D15" i="54"/>
  <c r="D14" i="54"/>
  <c r="D13" i="54"/>
  <c r="D12" i="54"/>
  <c r="D11" i="54"/>
  <c r="D10" i="54"/>
  <c r="D9" i="54"/>
  <c r="DR22" i="53"/>
  <c r="DQ22" i="53"/>
  <c r="DP22" i="53"/>
  <c r="DO22" i="53"/>
  <c r="DN22" i="53"/>
  <c r="DM22" i="53"/>
  <c r="DL22" i="53"/>
  <c r="DK22" i="53"/>
  <c r="DJ22" i="53"/>
  <c r="DI22" i="53"/>
  <c r="DH22" i="53"/>
  <c r="DG22" i="53"/>
  <c r="DF22" i="53"/>
  <c r="DT3" i="53"/>
  <c r="DT22" i="53" s="1"/>
  <c r="DS3" i="53"/>
  <c r="DS22" i="53" s="1"/>
  <c r="I235" i="51"/>
  <c r="K234" i="51"/>
  <c r="K233" i="51"/>
  <c r="K232" i="51"/>
  <c r="K235" i="51" s="1"/>
  <c r="L235" i="51" s="1"/>
  <c r="M235" i="51" s="1"/>
  <c r="I230" i="51"/>
  <c r="K228" i="51"/>
  <c r="K230" i="51" s="1"/>
  <c r="L230" i="51" s="1"/>
  <c r="M230" i="51" s="1"/>
  <c r="K227" i="51"/>
  <c r="I225" i="51"/>
  <c r="K224" i="51"/>
  <c r="K223" i="51"/>
  <c r="K225" i="51" s="1"/>
  <c r="L225" i="51" s="1"/>
  <c r="M225" i="51" s="1"/>
  <c r="I221" i="51"/>
  <c r="K220" i="51"/>
  <c r="K219" i="51"/>
  <c r="K218" i="51"/>
  <c r="K217" i="51"/>
  <c r="K216" i="51"/>
  <c r="K215" i="51"/>
  <c r="K214" i="51"/>
  <c r="K221" i="51" s="1"/>
  <c r="I208" i="51"/>
  <c r="K207" i="51"/>
  <c r="K206" i="51"/>
  <c r="K205" i="51"/>
  <c r="K204" i="51"/>
  <c r="K203" i="51"/>
  <c r="K202" i="51"/>
  <c r="K201" i="51"/>
  <c r="K200" i="51"/>
  <c r="K199" i="51"/>
  <c r="K198" i="51"/>
  <c r="K197" i="51"/>
  <c r="K208" i="51" s="1"/>
  <c r="L211" i="51" s="1"/>
  <c r="M212" i="51" s="1"/>
  <c r="P188" i="51"/>
  <c r="Q188" i="51" s="1"/>
  <c r="P187" i="51"/>
  <c r="P186" i="51"/>
  <c r="K183" i="51"/>
  <c r="K182" i="51"/>
  <c r="K181" i="51"/>
  <c r="K180" i="51"/>
  <c r="K184" i="51" s="1"/>
  <c r="L184" i="51" s="1"/>
  <c r="I171" i="51"/>
  <c r="D15" i="47"/>
  <c r="D14" i="47"/>
  <c r="D13" i="47"/>
  <c r="D12" i="47"/>
  <c r="D11" i="47"/>
  <c r="B12" i="46"/>
  <c r="C26" i="45"/>
  <c r="B26" i="45"/>
  <c r="C8" i="45"/>
  <c r="B8" i="45"/>
  <c r="C4" i="45"/>
  <c r="C15" i="45" s="1"/>
  <c r="B4" i="45"/>
  <c r="B15" i="45" s="1"/>
  <c r="G45" i="44"/>
  <c r="D45" i="44"/>
  <c r="C45" i="44"/>
  <c r="B45" i="44"/>
  <c r="H44" i="44"/>
  <c r="H43" i="44"/>
  <c r="F43" i="44"/>
  <c r="F42" i="44"/>
  <c r="H42" i="44" s="1"/>
  <c r="H41" i="44"/>
  <c r="F41" i="44"/>
  <c r="F40" i="44"/>
  <c r="H40" i="44" s="1"/>
  <c r="H39" i="44"/>
  <c r="F39" i="44"/>
  <c r="F38" i="44"/>
  <c r="H38" i="44" s="1"/>
  <c r="H37" i="44"/>
  <c r="F37" i="44"/>
  <c r="F36" i="44"/>
  <c r="H36" i="44" s="1"/>
  <c r="H35" i="44"/>
  <c r="F35" i="44"/>
  <c r="F34" i="44"/>
  <c r="H34" i="44" s="1"/>
  <c r="H33" i="44"/>
  <c r="F33" i="44"/>
  <c r="F32" i="44"/>
  <c r="H32" i="44" s="1"/>
  <c r="H31" i="44"/>
  <c r="F31" i="44"/>
  <c r="F30" i="44"/>
  <c r="H30" i="44" s="1"/>
  <c r="H29" i="44"/>
  <c r="F29" i="44"/>
  <c r="F28" i="44"/>
  <c r="E28" i="44"/>
  <c r="H28" i="44" s="1"/>
  <c r="H27" i="44"/>
  <c r="F27" i="44"/>
  <c r="E27" i="44"/>
  <c r="H26" i="44"/>
  <c r="F26" i="44"/>
  <c r="E26" i="44"/>
  <c r="D26" i="44"/>
  <c r="H25" i="44"/>
  <c r="F25" i="44"/>
  <c r="E25" i="44"/>
  <c r="D25" i="44"/>
  <c r="H24" i="44"/>
  <c r="F24" i="44"/>
  <c r="F45" i="44" s="1"/>
  <c r="E24" i="44"/>
  <c r="E45" i="44" s="1"/>
  <c r="D24" i="44"/>
  <c r="H16" i="44"/>
  <c r="H15" i="44"/>
  <c r="H14" i="44"/>
  <c r="H13" i="44"/>
  <c r="H12" i="44"/>
  <c r="H11" i="44"/>
  <c r="H10" i="44"/>
  <c r="H9" i="44"/>
  <c r="H8" i="44"/>
  <c r="H7" i="44"/>
  <c r="H6" i="44"/>
  <c r="H5" i="44"/>
  <c r="H4" i="44"/>
  <c r="F7" i="42"/>
  <c r="F6" i="42"/>
  <c r="F5" i="42"/>
  <c r="L7" i="41"/>
  <c r="F7" i="41"/>
  <c r="D6" i="41"/>
  <c r="O25" i="38"/>
  <c r="O21" i="38"/>
  <c r="G10" i="38"/>
  <c r="F10" i="38"/>
  <c r="E10" i="38"/>
  <c r="D10" i="38"/>
  <c r="C10" i="38"/>
  <c r="I9" i="38"/>
  <c r="I8" i="38"/>
  <c r="I10" i="38" s="1"/>
  <c r="I7" i="38"/>
  <c r="I6" i="38"/>
  <c r="O25" i="37"/>
  <c r="O21" i="37"/>
  <c r="G10" i="37"/>
  <c r="F10" i="37"/>
  <c r="E10" i="37"/>
  <c r="D10" i="37"/>
  <c r="C10" i="37"/>
  <c r="I9" i="37"/>
  <c r="I8" i="37"/>
  <c r="I10" i="37" s="1"/>
  <c r="I7" i="37"/>
  <c r="I6" i="37"/>
  <c r="AL14" i="35"/>
  <c r="AK14" i="35"/>
  <c r="AJ14" i="35"/>
  <c r="AI14" i="35"/>
  <c r="AH14" i="35"/>
  <c r="U14" i="35"/>
  <c r="S14" i="35"/>
  <c r="R14" i="35"/>
  <c r="O14" i="35"/>
  <c r="N14" i="35"/>
  <c r="M14" i="35"/>
  <c r="L14" i="35"/>
  <c r="I14" i="35"/>
  <c r="H14" i="35"/>
  <c r="F14" i="35"/>
  <c r="E14" i="35"/>
  <c r="D14" i="35"/>
  <c r="AI12" i="35"/>
  <c r="AI18" i="35" s="1"/>
  <c r="AI22" i="35" s="1"/>
  <c r="AI26" i="35" s="1"/>
  <c r="R12" i="35"/>
  <c r="R18" i="35" s="1"/>
  <c r="R22" i="35" s="1"/>
  <c r="R26" i="35" s="1"/>
  <c r="L12" i="35"/>
  <c r="L18" i="35" s="1"/>
  <c r="L22" i="35" s="1"/>
  <c r="L26" i="35" s="1"/>
  <c r="E12" i="35"/>
  <c r="E18" i="35" s="1"/>
  <c r="E22" i="35" s="1"/>
  <c r="E26" i="35" s="1"/>
  <c r="AL8" i="35"/>
  <c r="AK8" i="35"/>
  <c r="AK12" i="35" s="1"/>
  <c r="AK18" i="35" s="1"/>
  <c r="AK22" i="35" s="1"/>
  <c r="AK26" i="35" s="1"/>
  <c r="AJ8" i="35"/>
  <c r="AJ12" i="35" s="1"/>
  <c r="AJ18" i="35" s="1"/>
  <c r="AJ22" i="35" s="1"/>
  <c r="AJ26" i="35" s="1"/>
  <c r="AI8" i="35"/>
  <c r="AH8" i="35"/>
  <c r="AH12" i="35" s="1"/>
  <c r="AH18" i="35" s="1"/>
  <c r="AH22" i="35" s="1"/>
  <c r="AH26" i="35" s="1"/>
  <c r="U8" i="35"/>
  <c r="S8" i="35"/>
  <c r="R8" i="35"/>
  <c r="O8" i="35"/>
  <c r="N8" i="35"/>
  <c r="M8" i="35"/>
  <c r="L8" i="35"/>
  <c r="I8" i="35"/>
  <c r="H8" i="35"/>
  <c r="F8" i="35"/>
  <c r="E8" i="35"/>
  <c r="D8" i="35"/>
  <c r="AL6" i="35"/>
  <c r="AL12" i="35" s="1"/>
  <c r="AL18" i="35" s="1"/>
  <c r="AL22" i="35" s="1"/>
  <c r="AL26" i="35" s="1"/>
  <c r="U6" i="35"/>
  <c r="U12" i="35" s="1"/>
  <c r="U18" i="35" s="1"/>
  <c r="U22" i="35" s="1"/>
  <c r="U26" i="35" s="1"/>
  <c r="S6" i="35"/>
  <c r="S12" i="35" s="1"/>
  <c r="S18" i="35" s="1"/>
  <c r="S22" i="35" s="1"/>
  <c r="S26" i="35" s="1"/>
  <c r="R6" i="35"/>
  <c r="O6" i="35"/>
  <c r="O12" i="35" s="1"/>
  <c r="O18" i="35" s="1"/>
  <c r="O22" i="35" s="1"/>
  <c r="O26" i="35" s="1"/>
  <c r="N6" i="35"/>
  <c r="N12" i="35" s="1"/>
  <c r="N18" i="35" s="1"/>
  <c r="N22" i="35" s="1"/>
  <c r="N26" i="35" s="1"/>
  <c r="M6" i="35"/>
  <c r="M12" i="35" s="1"/>
  <c r="M18" i="35" s="1"/>
  <c r="M22" i="35" s="1"/>
  <c r="M26" i="35" s="1"/>
  <c r="L6" i="35"/>
  <c r="J6" i="35"/>
  <c r="I6" i="35"/>
  <c r="I12" i="35" s="1"/>
  <c r="I18" i="35" s="1"/>
  <c r="I22" i="35" s="1"/>
  <c r="I26" i="35" s="1"/>
  <c r="H6" i="35"/>
  <c r="H12" i="35" s="1"/>
  <c r="H18" i="35" s="1"/>
  <c r="H22" i="35" s="1"/>
  <c r="H26" i="35" s="1"/>
  <c r="F6" i="35"/>
  <c r="F12" i="35" s="1"/>
  <c r="F18" i="35" s="1"/>
  <c r="F22" i="35" s="1"/>
  <c r="F26" i="35" s="1"/>
  <c r="E6" i="35"/>
  <c r="D6" i="35"/>
  <c r="D12" i="35" s="1"/>
  <c r="D18" i="35" s="1"/>
  <c r="D22" i="35" s="1"/>
  <c r="D26" i="35" s="1"/>
  <c r="AM42" i="33"/>
  <c r="CD36" i="33"/>
  <c r="CC36" i="33"/>
  <c r="CB36" i="33"/>
  <c r="CA36" i="33"/>
  <c r="BZ36" i="33"/>
  <c r="BY36" i="33"/>
  <c r="BX36" i="33"/>
  <c r="BW36" i="33"/>
  <c r="BV36" i="33"/>
  <c r="BU36" i="33"/>
  <c r="BT36" i="33"/>
  <c r="BS36" i="33"/>
  <c r="BR36" i="33"/>
  <c r="BQ36" i="33"/>
  <c r="BP36" i="33"/>
  <c r="BO36" i="33"/>
  <c r="BN36" i="33"/>
  <c r="BM36" i="33"/>
  <c r="BL36" i="33"/>
  <c r="BK36" i="33"/>
  <c r="BJ36" i="33"/>
  <c r="BI36" i="33"/>
  <c r="BH36" i="33"/>
  <c r="AO36" i="33"/>
  <c r="AL36" i="33"/>
  <c r="AK36" i="33"/>
  <c r="AJ36" i="33"/>
  <c r="AI36" i="33"/>
  <c r="AH36" i="33"/>
  <c r="AG36" i="33"/>
  <c r="AF36" i="33"/>
  <c r="AE36" i="33"/>
  <c r="AD36" i="33"/>
  <c r="AC36" i="33"/>
  <c r="AB36" i="33"/>
  <c r="AA36" i="33"/>
  <c r="Z36" i="33"/>
  <c r="Y36" i="33"/>
  <c r="X36" i="33"/>
  <c r="W36" i="33"/>
  <c r="V36" i="33"/>
  <c r="U36" i="33"/>
  <c r="T36" i="33"/>
  <c r="S36" i="33"/>
  <c r="R36" i="33"/>
  <c r="Q36" i="33"/>
  <c r="CB30" i="33"/>
  <c r="CA30" i="33"/>
  <c r="BZ30" i="33"/>
  <c r="BY30" i="33"/>
  <c r="AM30" i="33"/>
  <c r="CB29" i="33"/>
  <c r="CA29" i="33"/>
  <c r="BZ29" i="33"/>
  <c r="BY29" i="33"/>
  <c r="CB27" i="33"/>
  <c r="CA27" i="33"/>
  <c r="BZ27" i="33"/>
  <c r="BY27" i="33"/>
  <c r="CD25" i="33"/>
  <c r="CC25" i="33"/>
  <c r="CB25" i="33"/>
  <c r="CA25" i="33"/>
  <c r="BZ25" i="33"/>
  <c r="BY25" i="33"/>
  <c r="BX25" i="33"/>
  <c r="BW25" i="33"/>
  <c r="BV25" i="33"/>
  <c r="BU25" i="33"/>
  <c r="BT25" i="33"/>
  <c r="BS25" i="33"/>
  <c r="BR25" i="33"/>
  <c r="BQ25" i="33"/>
  <c r="BP25" i="33"/>
  <c r="BO25" i="33"/>
  <c r="BN25" i="33"/>
  <c r="BM25" i="33"/>
  <c r="BL25" i="33"/>
  <c r="BK25" i="33"/>
  <c r="BJ25" i="33"/>
  <c r="BI25" i="33"/>
  <c r="BH25" i="33"/>
  <c r="AT25" i="33"/>
  <c r="AS25" i="33"/>
  <c r="AR25" i="33"/>
  <c r="AQ25" i="33"/>
  <c r="AP25" i="33"/>
  <c r="AO25" i="33"/>
  <c r="AL25" i="33"/>
  <c r="AK25" i="33"/>
  <c r="AJ25" i="33"/>
  <c r="AI25" i="33"/>
  <c r="AH25" i="33"/>
  <c r="AG25" i="33"/>
  <c r="AF25" i="33"/>
  <c r="AE25" i="33"/>
  <c r="AD25" i="33"/>
  <c r="AC25" i="33"/>
  <c r="AB25" i="33"/>
  <c r="AA25" i="33"/>
  <c r="Z25" i="33"/>
  <c r="Y25" i="33"/>
  <c r="X25" i="33"/>
  <c r="W25" i="33"/>
  <c r="V25" i="33"/>
  <c r="U25" i="33"/>
  <c r="T25" i="33"/>
  <c r="S25" i="33"/>
  <c r="R25" i="33"/>
  <c r="Q25" i="33"/>
  <c r="CL16" i="33"/>
  <c r="CI16" i="33"/>
  <c r="CF16" i="33"/>
  <c r="CC16" i="33"/>
  <c r="BZ16" i="33"/>
  <c r="BW16" i="33"/>
  <c r="BT16" i="33"/>
  <c r="BQ16" i="33"/>
  <c r="BZ15" i="33"/>
  <c r="BY15" i="33"/>
  <c r="BX15" i="33"/>
  <c r="BW15" i="33"/>
  <c r="BV15" i="33"/>
  <c r="BU15" i="33"/>
  <c r="BT15" i="33"/>
  <c r="BS15" i="33"/>
  <c r="BR15" i="33"/>
  <c r="BQ15" i="33"/>
  <c r="BP15" i="33"/>
  <c r="BY13" i="33"/>
  <c r="BX13" i="33"/>
  <c r="BW13" i="33"/>
  <c r="BV13" i="33"/>
  <c r="BU13" i="33"/>
  <c r="BT13" i="33"/>
  <c r="BS13" i="33"/>
  <c r="BR13" i="33"/>
  <c r="BQ13" i="33"/>
  <c r="BP13" i="33"/>
  <c r="BJ13" i="33"/>
  <c r="AP13" i="33"/>
  <c r="X13" i="33"/>
  <c r="AP11" i="33"/>
  <c r="Y11" i="33"/>
  <c r="Y13" i="33" s="1"/>
  <c r="X11" i="33"/>
  <c r="CA10" i="33"/>
  <c r="BZ10" i="33"/>
  <c r="BY10" i="33"/>
  <c r="BX10" i="33"/>
  <c r="BW10" i="33"/>
  <c r="BV10" i="33"/>
  <c r="BU10" i="33"/>
  <c r="BT10" i="33"/>
  <c r="BS10" i="33"/>
  <c r="BR10" i="33"/>
  <c r="BQ10" i="33"/>
  <c r="BP10" i="33"/>
  <c r="CA7" i="33"/>
  <c r="BZ7" i="33"/>
  <c r="BY7" i="33"/>
  <c r="BX7" i="33"/>
  <c r="BW7" i="33"/>
  <c r="BV7" i="33"/>
  <c r="BU7" i="33"/>
  <c r="BT7" i="33"/>
  <c r="BS7" i="33"/>
  <c r="BR7" i="33"/>
  <c r="BQ7" i="33"/>
  <c r="BP7" i="33"/>
  <c r="CA6" i="33"/>
  <c r="BZ6" i="33"/>
  <c r="BY6" i="33"/>
  <c r="BX6" i="33"/>
  <c r="BW6" i="33"/>
  <c r="BV6" i="33"/>
  <c r="BU6" i="33"/>
  <c r="BT6" i="33"/>
  <c r="BS6" i="33"/>
  <c r="BR6" i="33"/>
  <c r="BQ6" i="33"/>
  <c r="BP6" i="33"/>
  <c r="F125" i="31"/>
  <c r="E125" i="31"/>
  <c r="C125" i="31"/>
  <c r="F114" i="31"/>
  <c r="E114" i="31"/>
  <c r="F125" i="30"/>
  <c r="E125" i="30"/>
  <c r="C125" i="30"/>
  <c r="F114" i="30"/>
  <c r="E114" i="30"/>
  <c r="F107" i="30"/>
  <c r="E107" i="30"/>
  <c r="F106" i="30"/>
  <c r="E106" i="30"/>
  <c r="F105" i="30"/>
  <c r="E105" i="30"/>
  <c r="F104" i="30"/>
  <c r="E104" i="30"/>
  <c r="F103" i="30"/>
  <c r="E103" i="30"/>
  <c r="F102" i="30"/>
  <c r="E102" i="30"/>
  <c r="F101" i="30"/>
  <c r="E101" i="30"/>
  <c r="F100" i="30"/>
  <c r="E100" i="30"/>
  <c r="F99" i="30"/>
  <c r="E99" i="30"/>
  <c r="F98" i="30"/>
  <c r="E98" i="30"/>
  <c r="F97" i="30"/>
  <c r="E97" i="30"/>
  <c r="F96" i="30"/>
  <c r="E96" i="30"/>
  <c r="F95" i="30"/>
  <c r="E95" i="30"/>
  <c r="F94" i="30"/>
  <c r="E94" i="30"/>
  <c r="F93" i="30"/>
  <c r="E93" i="30"/>
  <c r="F92" i="30"/>
  <c r="E92" i="30"/>
  <c r="F91" i="30"/>
  <c r="E91" i="30"/>
  <c r="F90" i="30"/>
  <c r="E90" i="30"/>
  <c r="F89" i="30"/>
  <c r="E89" i="30"/>
  <c r="F88" i="30"/>
  <c r="E88" i="30"/>
  <c r="F87" i="30"/>
  <c r="E87" i="30"/>
  <c r="F86" i="30"/>
  <c r="F73" i="30"/>
  <c r="E73" i="30"/>
  <c r="F72" i="30"/>
  <c r="E72" i="30"/>
  <c r="X182" i="29"/>
  <c r="J182" i="29"/>
  <c r="Y182" i="29" s="1"/>
  <c r="Y180" i="29"/>
  <c r="X180" i="29"/>
  <c r="J180" i="29"/>
  <c r="X179" i="29"/>
  <c r="J179" i="29"/>
  <c r="Y179" i="29" s="1"/>
  <c r="J178" i="29"/>
  <c r="Y178" i="29" s="1"/>
  <c r="Y177" i="29"/>
  <c r="J177" i="29"/>
  <c r="J176" i="29"/>
  <c r="Y176" i="29" s="1"/>
  <c r="Y175" i="29"/>
  <c r="X175" i="29"/>
  <c r="J175" i="29"/>
  <c r="J174" i="29"/>
  <c r="Y174" i="29" s="1"/>
  <c r="X173" i="29"/>
  <c r="J173" i="29"/>
  <c r="Y173" i="29" s="1"/>
  <c r="Y172" i="29"/>
  <c r="Y169" i="29"/>
  <c r="Y168" i="29"/>
  <c r="Y167" i="29"/>
  <c r="Y166" i="29"/>
  <c r="AP39" i="28"/>
  <c r="H32" i="28"/>
  <c r="G32" i="28"/>
  <c r="F32" i="28"/>
  <c r="E32" i="28"/>
  <c r="D32" i="28"/>
  <c r="C32" i="28"/>
  <c r="B32" i="28"/>
  <c r="B115" i="18"/>
  <c r="B113" i="18"/>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F128" i="16"/>
  <c r="DR28" i="14"/>
  <c r="DQ28" i="14"/>
  <c r="DP28" i="14"/>
  <c r="DO28" i="14"/>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E28" i="14"/>
  <c r="D28" i="14"/>
  <c r="C28" i="14"/>
  <c r="B28" i="14"/>
  <c r="DK31" i="7"/>
  <c r="BG31" i="7"/>
  <c r="BF31" i="7"/>
  <c r="BD31" i="7"/>
  <c r="AV31" i="7"/>
  <c r="AT31" i="7"/>
  <c r="AS31" i="7"/>
  <c r="AR31" i="7"/>
  <c r="AQ31" i="7"/>
  <c r="AP31" i="7"/>
  <c r="AO31" i="7"/>
  <c r="AN31" i="7"/>
  <c r="AM31" i="7"/>
  <c r="AL31" i="7"/>
  <c r="AK31" i="7"/>
  <c r="AJ31" i="7"/>
  <c r="AI31" i="7"/>
  <c r="AH31" i="7"/>
  <c r="AG31" i="7"/>
  <c r="AF31" i="7"/>
  <c r="AE31" i="7"/>
  <c r="AD31" i="7"/>
  <c r="AC31" i="7"/>
  <c r="AB31" i="7"/>
  <c r="AA31" i="7"/>
  <c r="Z31" i="7"/>
  <c r="Y31" i="7"/>
  <c r="X31" i="7"/>
  <c r="W31" i="7"/>
  <c r="V31" i="7"/>
  <c r="U31" i="7"/>
  <c r="T31" i="7"/>
  <c r="S31" i="7"/>
  <c r="R31" i="7"/>
  <c r="Q31" i="7"/>
  <c r="P31" i="7"/>
  <c r="O31" i="7"/>
  <c r="N31" i="7"/>
  <c r="M31" i="7"/>
  <c r="L31" i="7"/>
  <c r="K31" i="7"/>
  <c r="J31" i="7"/>
  <c r="I31" i="7"/>
  <c r="H31" i="7"/>
  <c r="G31" i="7"/>
  <c r="F31" i="7"/>
  <c r="E31" i="7"/>
  <c r="D31" i="7"/>
  <c r="C31" i="7"/>
  <c r="F17" i="4"/>
  <c r="E17" i="4"/>
  <c r="D17" i="4"/>
  <c r="B17" i="4"/>
  <c r="AA26" i="3"/>
  <c r="Z26" i="3"/>
  <c r="Y26" i="3"/>
  <c r="X26" i="3"/>
  <c r="W26" i="3"/>
  <c r="V26" i="3"/>
  <c r="U26" i="3"/>
  <c r="T26" i="3"/>
  <c r="S26" i="3"/>
  <c r="R26" i="3"/>
  <c r="AA24" i="3"/>
  <c r="Z24" i="3"/>
  <c r="Y24" i="3"/>
  <c r="X24" i="3"/>
  <c r="W24" i="3"/>
  <c r="V24" i="3"/>
  <c r="U24" i="3"/>
  <c r="T24" i="3"/>
  <c r="S24" i="3"/>
  <c r="R24" i="3"/>
  <c r="Q24" i="3"/>
  <c r="P24" i="3"/>
  <c r="O24" i="3"/>
  <c r="N24" i="3"/>
  <c r="M24" i="3"/>
  <c r="I24" i="3"/>
  <c r="H24" i="3"/>
  <c r="G24" i="3"/>
  <c r="F24" i="3"/>
  <c r="E24" i="3"/>
  <c r="D24" i="3"/>
  <c r="C24" i="3"/>
  <c r="B24" i="3"/>
  <c r="AA22" i="3"/>
  <c r="Z22" i="3"/>
  <c r="Y22" i="3"/>
  <c r="X22" i="3"/>
  <c r="W22" i="3"/>
  <c r="V22" i="3"/>
  <c r="U22" i="3"/>
  <c r="T22" i="3"/>
  <c r="S22" i="3"/>
  <c r="R22" i="3"/>
  <c r="Q22" i="3"/>
  <c r="P22" i="3"/>
  <c r="O22" i="3"/>
  <c r="N22" i="3"/>
  <c r="M22" i="3"/>
  <c r="I22" i="3"/>
  <c r="H22" i="3"/>
  <c r="G22" i="3"/>
  <c r="F22" i="3"/>
  <c r="E22" i="3"/>
  <c r="D22" i="3"/>
  <c r="C22" i="3"/>
  <c r="B22" i="3"/>
  <c r="AA20" i="3"/>
  <c r="Z20" i="3"/>
  <c r="Y20" i="3"/>
  <c r="X20" i="3"/>
  <c r="W20" i="3"/>
  <c r="V20" i="3"/>
  <c r="U20" i="3"/>
  <c r="T20" i="3"/>
  <c r="S20" i="3"/>
  <c r="R20" i="3"/>
  <c r="Q20" i="3"/>
  <c r="P20" i="3"/>
  <c r="O20" i="3"/>
  <c r="N20" i="3"/>
  <c r="M20" i="3"/>
  <c r="I20" i="3"/>
  <c r="H20" i="3"/>
  <c r="G20" i="3"/>
  <c r="F20" i="3"/>
  <c r="E20" i="3"/>
  <c r="D20" i="3"/>
  <c r="C20" i="3"/>
  <c r="B20" i="3"/>
  <c r="AA13" i="3"/>
  <c r="Z13" i="3"/>
  <c r="Y13" i="3"/>
  <c r="X13" i="3"/>
  <c r="W13" i="3"/>
  <c r="V13" i="3"/>
  <c r="U13" i="3"/>
  <c r="T13" i="3"/>
  <c r="S13" i="3"/>
  <c r="R13" i="3"/>
  <c r="Q13" i="3"/>
  <c r="P13" i="3"/>
  <c r="O13" i="3"/>
  <c r="N13" i="3"/>
  <c r="I13" i="3"/>
  <c r="H13" i="3"/>
  <c r="G13" i="3"/>
  <c r="F13" i="3"/>
  <c r="E13" i="3"/>
  <c r="D13" i="3"/>
  <c r="C13" i="3"/>
  <c r="B13" i="3"/>
  <c r="AA11" i="3"/>
  <c r="Z11" i="3"/>
  <c r="Y11" i="3"/>
  <c r="X11" i="3"/>
  <c r="W11" i="3"/>
  <c r="V11" i="3"/>
  <c r="U11" i="3"/>
  <c r="T11" i="3"/>
  <c r="S11" i="3"/>
  <c r="R11" i="3"/>
  <c r="Q11" i="3"/>
  <c r="P11" i="3"/>
  <c r="O11" i="3"/>
  <c r="N11" i="3"/>
  <c r="M11" i="3"/>
  <c r="I11" i="3"/>
  <c r="H11" i="3"/>
  <c r="G11" i="3"/>
  <c r="F11" i="3"/>
  <c r="E11" i="3"/>
  <c r="D11" i="3"/>
  <c r="C11" i="3"/>
  <c r="B11" i="3"/>
  <c r="K237" i="51" l="1"/>
  <c r="L237" i="51" s="1"/>
  <c r="L239" i="51" s="1"/>
  <c r="L221" i="51"/>
  <c r="M221" i="51" s="1"/>
  <c r="M237" i="51" s="1"/>
  <c r="H45" i="44"/>
  <c r="D96" i="69"/>
  <c r="DU3" i="53"/>
  <c r="B6" i="70"/>
  <c r="B96" i="70"/>
  <c r="C132" i="70"/>
  <c r="C130" i="70" s="1"/>
  <c r="C123" i="70" s="1"/>
  <c r="C133" i="70"/>
  <c r="D78" i="69"/>
  <c r="E22" i="65"/>
  <c r="D7" i="69"/>
  <c r="C11" i="69"/>
  <c r="C6" i="69" s="1"/>
  <c r="C5" i="69" s="1"/>
  <c r="G24" i="69"/>
  <c r="G11" i="69" s="1"/>
  <c r="E11" i="69"/>
  <c r="E6" i="69" s="1"/>
  <c r="D72" i="69"/>
  <c r="B71" i="69"/>
  <c r="D71" i="69" s="1"/>
  <c r="D116" i="69"/>
  <c r="B107" i="69"/>
  <c r="D128" i="69"/>
  <c r="B131" i="69"/>
  <c r="C134" i="69"/>
  <c r="D134" i="69" s="1"/>
  <c r="C53" i="70"/>
  <c r="C50" i="70" s="1"/>
  <c r="C44" i="70" s="1"/>
  <c r="C6" i="70" s="1"/>
  <c r="D101" i="70"/>
  <c r="B123" i="70"/>
  <c r="B118" i="70" s="1"/>
  <c r="B80" i="70" s="1"/>
  <c r="C142" i="70"/>
  <c r="G55" i="69"/>
  <c r="E53" i="69"/>
  <c r="G53" i="69" s="1"/>
  <c r="D83" i="69"/>
  <c r="D102" i="69"/>
  <c r="D96" i="70"/>
  <c r="D80" i="70" s="1"/>
  <c r="D5" i="70" s="1"/>
  <c r="B6" i="69"/>
  <c r="D131" i="69" l="1"/>
  <c r="B127" i="69"/>
  <c r="D127" i="69" s="1"/>
  <c r="C118" i="70"/>
  <c r="C80" i="70" s="1"/>
  <c r="C5" i="70" s="1"/>
  <c r="DU22" i="53"/>
  <c r="DV3" i="53"/>
  <c r="B94" i="69"/>
  <c r="D94" i="69" s="1"/>
  <c r="D65" i="69" s="1"/>
  <c r="D146" i="69" s="1"/>
  <c r="D107" i="69"/>
  <c r="G6" i="69"/>
  <c r="E5" i="69"/>
  <c r="G5" i="69" s="1"/>
  <c r="B5" i="70"/>
  <c r="D6" i="69"/>
  <c r="B5" i="69"/>
  <c r="D5" i="69" s="1"/>
  <c r="DV22" i="53" l="1"/>
  <c r="DW3" i="53"/>
  <c r="DW22" i="53" l="1"/>
  <c r="DX3" i="53"/>
  <c r="DX22" i="53" l="1"/>
  <c r="DY3" i="53"/>
  <c r="DY22" i="53" l="1"/>
  <c r="DZ3" i="53"/>
  <c r="DZ22" i="53" l="1"/>
  <c r="EA3" i="53"/>
  <c r="EA22" i="53" l="1"/>
  <c r="EB3" i="53"/>
  <c r="EB22" i="53" l="1"/>
  <c r="EC3" i="53"/>
  <c r="EC22" i="53" l="1"/>
  <c r="ED3" i="53"/>
  <c r="ED22" i="53" l="1"/>
  <c r="EE3" i="53"/>
  <c r="EF3" i="53" l="1"/>
  <c r="EE22" i="53"/>
  <c r="EF22" i="53" l="1"/>
  <c r="EG3" i="53"/>
  <c r="EG22" i="53" l="1"/>
  <c r="EH3" i="53"/>
  <c r="EH22" i="53" l="1"/>
  <c r="EI3" i="53"/>
  <c r="EJ3" i="53" l="1"/>
  <c r="EI22" i="53"/>
  <c r="EJ22" i="53" l="1"/>
  <c r="EK3" i="53"/>
  <c r="EK22" i="53" l="1"/>
  <c r="EL3" i="53"/>
  <c r="EL22" i="53" l="1"/>
  <c r="EM3" i="53"/>
  <c r="EM22" i="53" l="1"/>
  <c r="EN3" i="53"/>
  <c r="EN22" i="53" l="1"/>
  <c r="EO3" i="53"/>
  <c r="EO22" i="53" l="1"/>
  <c r="EP3" i="53"/>
  <c r="EP22" i="53" l="1"/>
  <c r="EQ3" i="53"/>
  <c r="EQ22" i="53" l="1"/>
  <c r="ER3" i="53"/>
  <c r="ER22" i="53" l="1"/>
  <c r="ES3" i="53"/>
  <c r="ES22" i="53" l="1"/>
  <c r="ET3" i="53"/>
  <c r="ET22" i="53" l="1"/>
  <c r="EU3" i="53"/>
  <c r="EU22" i="53" l="1"/>
  <c r="EV3" i="53"/>
  <c r="EV22" i="53" l="1"/>
  <c r="EW3" i="53"/>
  <c r="EW22" i="53" l="1"/>
  <c r="EX3" i="53"/>
  <c r="EX22" i="53" l="1"/>
  <c r="EY3" i="53"/>
  <c r="EY22" i="53" l="1"/>
  <c r="EZ3" i="53"/>
  <c r="EZ22" i="53" l="1"/>
  <c r="FA3" i="53"/>
  <c r="FA22" i="53" l="1"/>
  <c r="FB3" i="53"/>
  <c r="FB22" i="53" l="1"/>
  <c r="FC3" i="53"/>
  <c r="FC22" i="53" l="1"/>
  <c r="FD3" i="53"/>
  <c r="FD22" i="53" l="1"/>
  <c r="FE3" i="53"/>
  <c r="FE22" i="53" l="1"/>
  <c r="FF3" i="53"/>
  <c r="FF22" i="53" l="1"/>
  <c r="FG3" i="53"/>
  <c r="FG22" i="53" l="1"/>
  <c r="FH3" i="53"/>
  <c r="FH22" i="53" l="1"/>
  <c r="FI3" i="53"/>
  <c r="FI22" i="53" l="1"/>
  <c r="FJ3" i="53"/>
  <c r="FJ22" i="53" l="1"/>
  <c r="FK3" i="53"/>
  <c r="FK22" i="53" l="1"/>
  <c r="FL3" i="53"/>
  <c r="FL22" i="53" l="1"/>
  <c r="FM3" i="53"/>
  <c r="FM22" i="53" l="1"/>
  <c r="FN3" i="53"/>
  <c r="FN22" i="53" l="1"/>
  <c r="FO3" i="53"/>
  <c r="FP3" i="53" l="1"/>
  <c r="FO22" i="53"/>
  <c r="FP22" i="53" l="1"/>
  <c r="FQ3" i="53"/>
  <c r="FQ22" i="53" l="1"/>
  <c r="FR3" i="53"/>
  <c r="FR22" i="53" l="1"/>
  <c r="FS3" i="53"/>
  <c r="FS22" i="53" l="1"/>
  <c r="FT3" i="53"/>
  <c r="FT22" i="53" l="1"/>
  <c r="FU3" i="53"/>
  <c r="FU22" i="53" l="1"/>
  <c r="FV3" i="53"/>
  <c r="FV22" i="53" l="1"/>
  <c r="FW3" i="53"/>
  <c r="FW22" i="53" l="1"/>
  <c r="FX3" i="53"/>
  <c r="FX22" i="53" l="1"/>
  <c r="FY3" i="53"/>
  <c r="FY22" i="53" l="1"/>
  <c r="FZ3" i="53"/>
  <c r="FZ22" i="53" l="1"/>
  <c r="GA3" i="53"/>
  <c r="GB3" i="53" l="1"/>
  <c r="GA22" i="53"/>
  <c r="GB22" i="53" l="1"/>
  <c r="GC3" i="53"/>
  <c r="GC22" i="53" l="1"/>
  <c r="GD3" i="53"/>
  <c r="GD22" i="53" l="1"/>
  <c r="GE3" i="53"/>
  <c r="GF3" i="53" l="1"/>
  <c r="GE22" i="53"/>
  <c r="GF22" i="53" l="1"/>
  <c r="GG3" i="53"/>
  <c r="GG22" i="53" l="1"/>
  <c r="GH3" i="53"/>
  <c r="GH22" i="53" l="1"/>
  <c r="GI3" i="53"/>
  <c r="GJ3" i="53" l="1"/>
  <c r="GI22" i="53"/>
  <c r="GJ22" i="53" l="1"/>
  <c r="GK3" i="53"/>
  <c r="GK22" i="53" l="1"/>
  <c r="GL3" i="53"/>
  <c r="GL22" i="53" l="1"/>
  <c r="GM3" i="53"/>
  <c r="GN3" i="53" l="1"/>
  <c r="GM22" i="53"/>
  <c r="GN22" i="53" l="1"/>
  <c r="GO3" i="53"/>
  <c r="GO22" i="53" l="1"/>
  <c r="GP3" i="53"/>
  <c r="GP22" i="53" l="1"/>
  <c r="GQ3" i="53"/>
  <c r="GR3" i="53" l="1"/>
  <c r="GQ22" i="53"/>
  <c r="GR22" i="53" l="1"/>
  <c r="GS3" i="53"/>
  <c r="GS22" i="53" l="1"/>
  <c r="GT3" i="53"/>
  <c r="GT22" i="53" l="1"/>
  <c r="GU3" i="53"/>
  <c r="GV3" i="53" l="1"/>
  <c r="GU22" i="53"/>
  <c r="GV22" i="53" l="1"/>
  <c r="GW3" i="53"/>
  <c r="GW22" i="53" l="1"/>
  <c r="GX3" i="53"/>
  <c r="GX22" i="53" l="1"/>
  <c r="GY3" i="53"/>
  <c r="GZ3" i="53" l="1"/>
  <c r="GY22" i="53"/>
  <c r="GZ22" i="53" l="1"/>
  <c r="HA3" i="53"/>
  <c r="HA22" i="53" l="1"/>
  <c r="HB3" i="53"/>
  <c r="HB22" i="53" l="1"/>
  <c r="HC3" i="53"/>
  <c r="HD3" i="53" l="1"/>
  <c r="HC22" i="53"/>
  <c r="HD22" i="53" l="1"/>
  <c r="HE3" i="53"/>
  <c r="HE22" i="53" l="1"/>
  <c r="HF3" i="53"/>
  <c r="HF22" i="53" l="1"/>
  <c r="HG3" i="53"/>
  <c r="HH3" i="53" l="1"/>
  <c r="HG22" i="53"/>
  <c r="HH22" i="53" l="1"/>
  <c r="HI3" i="53"/>
  <c r="HI22" i="53" l="1"/>
  <c r="HJ3" i="53"/>
  <c r="HJ22" i="53" l="1"/>
  <c r="HK3" i="53"/>
  <c r="HL3" i="53" l="1"/>
  <c r="HK22" i="53"/>
  <c r="HL22" i="53" l="1"/>
  <c r="HM3" i="53"/>
  <c r="HM22" i="53" l="1"/>
  <c r="HN3" i="53"/>
  <c r="HN22" i="53" l="1"/>
  <c r="HO3" i="53"/>
  <c r="HP3" i="53" l="1"/>
  <c r="HO22" i="53"/>
  <c r="HP22" i="53" l="1"/>
  <c r="HQ3" i="53"/>
  <c r="HQ22" i="53" l="1"/>
  <c r="HR3" i="53"/>
  <c r="HR22" i="53" l="1"/>
  <c r="HS3" i="53"/>
  <c r="HT3" i="53" l="1"/>
  <c r="HS22" i="53"/>
  <c r="HT22" i="53" l="1"/>
  <c r="HU3" i="53"/>
  <c r="HU22" i="53" l="1"/>
  <c r="HV3" i="53"/>
  <c r="HV22" i="53" l="1"/>
  <c r="HW3" i="53"/>
  <c r="HX3" i="53" l="1"/>
  <c r="HW22" i="53"/>
  <c r="HX22" i="53" l="1"/>
  <c r="HY3" i="53"/>
  <c r="HY22" i="53" l="1"/>
  <c r="HZ3" i="53"/>
  <c r="HZ22" i="53" l="1"/>
  <c r="IA3" i="53"/>
  <c r="IB3" i="53" l="1"/>
  <c r="IA22" i="53"/>
  <c r="IB22" i="53" l="1"/>
  <c r="IC3" i="53"/>
  <c r="IC22" i="53" l="1"/>
  <c r="ID3" i="53"/>
  <c r="ID22" i="53" l="1"/>
  <c r="IE3" i="53"/>
  <c r="IE22" i="53" s="1"/>
</calcChain>
</file>

<file path=xl/sharedStrings.xml><?xml version="1.0" encoding="utf-8"?>
<sst xmlns="http://schemas.openxmlformats.org/spreadsheetml/2006/main" count="16252" uniqueCount="5872">
  <si>
    <t>Table 1: Selected Economic Indicators of Mauritius: 2011 to 2021</t>
  </si>
  <si>
    <t>Period</t>
  </si>
  <si>
    <t>Unit</t>
  </si>
  <si>
    <r>
      <t xml:space="preserve">1. Population-Republic of Mauritius </t>
    </r>
    <r>
      <rPr>
        <b/>
        <vertAlign val="superscript"/>
        <sz val="11.5"/>
        <color rgb="FF002060"/>
        <rFont val="Segoe UI"/>
        <family val="2"/>
      </rPr>
      <t>1*</t>
    </r>
  </si>
  <si>
    <t>Mid-year</t>
  </si>
  <si>
    <t>2. Tourist Arrivals*</t>
  </si>
  <si>
    <t>Calendar Year</t>
  </si>
  <si>
    <t>3. Gross Tourism Earnings</t>
  </si>
  <si>
    <t>(Rs million)</t>
  </si>
  <si>
    <t xml:space="preserve">4. Real Growth Rate of Gross Value Added (at basic prices)* </t>
  </si>
  <si>
    <t>(Per cent)</t>
  </si>
  <si>
    <r>
      <t>5. Real Growth Rate of Gross Domestic Product (at market prices)*</t>
    </r>
    <r>
      <rPr>
        <b/>
        <vertAlign val="superscript"/>
        <sz val="11.5"/>
        <color rgb="FF002060"/>
        <rFont val="Segoe UI"/>
        <family val="2"/>
      </rPr>
      <t xml:space="preserve"> </t>
    </r>
  </si>
  <si>
    <t xml:space="preserve">6. Gross Domestic Product (at market prices)* </t>
  </si>
  <si>
    <t xml:space="preserve">Calendar Year </t>
  </si>
  <si>
    <t>(Rupees)</t>
  </si>
  <si>
    <t>9. Headline Inflation Rate*</t>
  </si>
  <si>
    <t>Year ended June</t>
  </si>
  <si>
    <t>10. Headline Inflation Rate*</t>
  </si>
  <si>
    <r>
      <t>11. Unemployment Rate*</t>
    </r>
    <r>
      <rPr>
        <b/>
        <vertAlign val="superscript"/>
        <sz val="11.5"/>
        <color rgb="FF002060"/>
        <rFont val="Segoe UI"/>
        <family val="2"/>
      </rPr>
      <t xml:space="preserve"> </t>
    </r>
  </si>
  <si>
    <t>12. Current Account Balance</t>
  </si>
  <si>
    <t>-17,758</t>
  </si>
  <si>
    <t>-22,695</t>
  </si>
  <si>
    <t>-30,438</t>
  </si>
  <si>
    <t>13. Current Account Balance</t>
  </si>
  <si>
    <t>-18,995</t>
  </si>
  <si>
    <t>-25,650</t>
  </si>
  <si>
    <t>-39,694</t>
  </si>
  <si>
    <r>
      <t>14. Overall Balance of Payments</t>
    </r>
    <r>
      <rPr>
        <b/>
        <vertAlign val="superscript"/>
        <sz val="11.5"/>
        <color rgb="FF002060"/>
        <rFont val="Segoe UI"/>
        <family val="2"/>
      </rPr>
      <t xml:space="preserve"> </t>
    </r>
  </si>
  <si>
    <t xml:space="preserve">+8,399 </t>
  </si>
  <si>
    <t xml:space="preserve">+2,692 </t>
  </si>
  <si>
    <t xml:space="preserve">+20,335 </t>
  </si>
  <si>
    <t>+15,939</t>
  </si>
  <si>
    <t>+15,105</t>
  </si>
  <si>
    <t>+26,921</t>
  </si>
  <si>
    <t>+18,644</t>
  </si>
  <si>
    <t>+47,549</t>
  </si>
  <si>
    <t>+17,521</t>
  </si>
  <si>
    <t>-3,534</t>
  </si>
  <si>
    <t>-6,818</t>
  </si>
  <si>
    <r>
      <t>15. Overall Balance of Payments</t>
    </r>
    <r>
      <rPr>
        <b/>
        <vertAlign val="superscript"/>
        <sz val="11.5"/>
        <color rgb="FF002060"/>
        <rFont val="Segoe UI"/>
        <family val="2"/>
      </rPr>
      <t xml:space="preserve"> </t>
    </r>
  </si>
  <si>
    <t xml:space="preserve">+5,247 </t>
  </si>
  <si>
    <t xml:space="preserve">+6,041 </t>
  </si>
  <si>
    <t xml:space="preserve">+16,580 </t>
  </si>
  <si>
    <t>+28,315</t>
  </si>
  <si>
    <t>+16,618</t>
  </si>
  <si>
    <t>+32,834</t>
  </si>
  <si>
    <t>-21,058</t>
  </si>
  <si>
    <t>+55,200</t>
  </si>
  <si>
    <t>16. Gross Official International Reserves</t>
  </si>
  <si>
    <t>End-December</t>
  </si>
  <si>
    <t>17. Total Imports (c.i.f.)*</t>
  </si>
  <si>
    <r>
      <t>214,836</t>
    </r>
    <r>
      <rPr>
        <vertAlign val="superscript"/>
        <sz val="11.5"/>
        <color rgb="FF002060"/>
        <rFont val="Segoe UI"/>
        <family val="2"/>
      </rPr>
      <t xml:space="preserve"> 2</t>
    </r>
  </si>
  <si>
    <t xml:space="preserve">18. Total Exports (f.o.b.)* </t>
  </si>
  <si>
    <r>
      <t>81,992</t>
    </r>
    <r>
      <rPr>
        <vertAlign val="superscript"/>
        <sz val="11.5"/>
        <color rgb="FF002060"/>
        <rFont val="Segoe UI"/>
        <family val="2"/>
      </rPr>
      <t xml:space="preserve"> 2</t>
    </r>
  </si>
  <si>
    <t>19. Ratio of Budget Deficit to GDP at market prices**</t>
  </si>
  <si>
    <t>@</t>
  </si>
  <si>
    <t xml:space="preserve">5.6 </t>
  </si>
  <si>
    <t>20. External Debt: Budgetary Central Government (BCG)</t>
  </si>
  <si>
    <t>#</t>
  </si>
  <si>
    <r>
      <t xml:space="preserve">41,414 </t>
    </r>
    <r>
      <rPr>
        <vertAlign val="superscript"/>
        <sz val="11.5"/>
        <color rgb="FF002060"/>
        <rFont val="Segoe UI"/>
        <family val="2"/>
      </rPr>
      <t>2</t>
    </r>
  </si>
  <si>
    <r>
      <t xml:space="preserve">39,592 </t>
    </r>
    <r>
      <rPr>
        <vertAlign val="superscript"/>
        <sz val="11.5"/>
        <color rgb="FF002060"/>
        <rFont val="Segoe UI"/>
        <family val="2"/>
      </rPr>
      <t>2</t>
    </r>
  </si>
  <si>
    <r>
      <t xml:space="preserve">68,736 </t>
    </r>
    <r>
      <rPr>
        <vertAlign val="superscript"/>
        <sz val="11.5"/>
        <color rgb="FF002060"/>
        <rFont val="Segoe UI"/>
        <family val="2"/>
      </rPr>
      <t>2</t>
    </r>
  </si>
  <si>
    <t>21. Ratio of BCG External Debt to GDP at market prices**</t>
  </si>
  <si>
    <r>
      <t xml:space="preserve">8.6 </t>
    </r>
    <r>
      <rPr>
        <vertAlign val="superscript"/>
        <sz val="11.5"/>
        <color rgb="FF002060"/>
        <rFont val="Segoe UI"/>
        <family val="2"/>
      </rPr>
      <t>2</t>
    </r>
  </si>
  <si>
    <r>
      <t xml:space="preserve">7.9 </t>
    </r>
    <r>
      <rPr>
        <vertAlign val="superscript"/>
        <sz val="11.5"/>
        <color rgb="FF002060"/>
        <rFont val="Segoe UI"/>
        <family val="2"/>
      </rPr>
      <t>2</t>
    </r>
  </si>
  <si>
    <r>
      <t xml:space="preserve">16.0 </t>
    </r>
    <r>
      <rPr>
        <vertAlign val="superscript"/>
        <sz val="11.5"/>
        <color rgb="FF002060"/>
        <rFont val="Segoe UI"/>
        <family val="2"/>
      </rPr>
      <t>2</t>
    </r>
  </si>
  <si>
    <t>22. Internal Debt: Budgetary Central Government (BCG)</t>
  </si>
  <si>
    <r>
      <t xml:space="preserve">234,258 </t>
    </r>
    <r>
      <rPr>
        <vertAlign val="superscript"/>
        <sz val="11.5"/>
        <color rgb="FF002060"/>
        <rFont val="Segoe UI"/>
        <family val="2"/>
      </rPr>
      <t>2</t>
    </r>
  </si>
  <si>
    <r>
      <t xml:space="preserve">252,862 </t>
    </r>
    <r>
      <rPr>
        <vertAlign val="superscript"/>
        <sz val="11.5"/>
        <color rgb="FF002060"/>
        <rFont val="Segoe UI"/>
        <family val="2"/>
      </rPr>
      <t>2</t>
    </r>
  </si>
  <si>
    <r>
      <t xml:space="preserve">258,807 </t>
    </r>
    <r>
      <rPr>
        <vertAlign val="superscript"/>
        <sz val="11.5"/>
        <color rgb="FF002060"/>
        <rFont val="Segoe UI"/>
        <family val="2"/>
      </rPr>
      <t>2</t>
    </r>
  </si>
  <si>
    <t>23. Ratio of BCG Internal Debt to GDP at market prices**</t>
  </si>
  <si>
    <r>
      <t xml:space="preserve">48.6 </t>
    </r>
    <r>
      <rPr>
        <vertAlign val="superscript"/>
        <sz val="11.5"/>
        <color rgb="FF002060"/>
        <rFont val="Segoe UI"/>
        <family val="2"/>
      </rPr>
      <t>2</t>
    </r>
  </si>
  <si>
    <r>
      <t xml:space="preserve">50.7 </t>
    </r>
    <r>
      <rPr>
        <vertAlign val="superscript"/>
        <sz val="11.5"/>
        <color rgb="FF002060"/>
        <rFont val="Segoe UI"/>
        <family val="2"/>
      </rPr>
      <t>2</t>
    </r>
  </si>
  <si>
    <r>
      <t xml:space="preserve">60.2 </t>
    </r>
    <r>
      <rPr>
        <vertAlign val="superscript"/>
        <sz val="11.5"/>
        <color rgb="FF002060"/>
        <rFont val="Segoe UI"/>
        <family val="2"/>
      </rPr>
      <t>2</t>
    </r>
  </si>
  <si>
    <t>24. Currency Outside Depository Corporations</t>
  </si>
  <si>
    <t>25. Broad Money Liabilities (BML)</t>
  </si>
  <si>
    <t>26. Growth Rate of BML</t>
  </si>
  <si>
    <t>27. Claims on Other Sectors by Depository Corporations</t>
  </si>
  <si>
    <t>28. Growth Rate of Claims on Other Sectors by Depository Corporations</t>
  </si>
  <si>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r>
  </si>
  <si>
    <t xml:space="preserve">^ Excluding net primary income of GBC from abroad. </t>
  </si>
  <si>
    <r>
      <rPr>
        <i/>
        <vertAlign val="superscript"/>
        <sz val="10"/>
        <color rgb="FF002060"/>
        <rFont val="Segoe UI"/>
        <family val="2"/>
      </rPr>
      <t>4</t>
    </r>
    <r>
      <rPr>
        <i/>
        <sz val="10"/>
        <color rgb="FF002060"/>
        <rFont val="Segoe UI"/>
        <family val="2"/>
      </rPr>
      <t xml:space="preserve"> Forecast.          </t>
    </r>
    <r>
      <rPr>
        <i/>
        <vertAlign val="superscript"/>
        <sz val="10"/>
        <color rgb="FF002060"/>
        <rFont val="Segoe UI"/>
        <family val="2"/>
      </rPr>
      <t>5</t>
    </r>
    <r>
      <rPr>
        <i/>
        <sz val="10"/>
        <color rgb="FF002060"/>
        <rFont val="Segoe UI"/>
        <family val="2"/>
      </rPr>
      <t xml:space="preserve"> Estimates.          </t>
    </r>
  </si>
  <si>
    <t>@ For the period 2011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</si>
  <si>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</si>
  <si>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Data as at end-December.</t>
  </si>
  <si>
    <t xml:space="preserve">* Source:  Statistics Mauritius.     </t>
  </si>
  <si>
    <t>** Source: Ministry of Finance, Economic Planning and Development.</t>
  </si>
  <si>
    <t xml:space="preserve">7. Gross National Income (at market prices)^* </t>
  </si>
  <si>
    <r>
      <t>8. GNI Per Capita (at market prices)^*</t>
    </r>
    <r>
      <rPr>
        <b/>
        <vertAlign val="superscript"/>
        <sz val="11.5"/>
        <color rgb="FF002060"/>
        <rFont val="Segoe UI"/>
        <family val="2"/>
      </rPr>
      <t xml:space="preserve"> </t>
    </r>
  </si>
  <si>
    <t xml:space="preserve">351,836 </t>
  </si>
  <si>
    <r>
      <t xml:space="preserve">381,489  </t>
    </r>
    <r>
      <rPr>
        <vertAlign val="superscript"/>
        <sz val="11.5"/>
        <color rgb="FF002060"/>
        <rFont val="Segoe UI"/>
        <family val="2"/>
      </rPr>
      <t>2</t>
    </r>
  </si>
  <si>
    <r>
      <t xml:space="preserve">402,326  </t>
    </r>
    <r>
      <rPr>
        <vertAlign val="superscript"/>
        <sz val="11.5"/>
        <color rgb="FF002060"/>
        <rFont val="Segoe UI"/>
        <family val="2"/>
      </rPr>
      <t>2</t>
    </r>
  </si>
  <si>
    <r>
      <t xml:space="preserve">423,723 </t>
    </r>
    <r>
      <rPr>
        <vertAlign val="superscript"/>
        <sz val="11.5"/>
        <color rgb="FF002060"/>
        <rFont val="Segoe UI"/>
        <family val="2"/>
      </rPr>
      <t xml:space="preserve"> 2</t>
    </r>
  </si>
  <si>
    <r>
      <t xml:space="preserve">445,163 </t>
    </r>
    <r>
      <rPr>
        <vertAlign val="superscript"/>
        <sz val="11.5"/>
        <color rgb="FF002060"/>
        <rFont val="Segoe UI"/>
        <family val="2"/>
      </rPr>
      <t xml:space="preserve"> 2</t>
    </r>
  </si>
  <si>
    <r>
      <t xml:space="preserve">477,920  </t>
    </r>
    <r>
      <rPr>
        <vertAlign val="superscript"/>
        <sz val="11.5"/>
        <color rgb="FF002060"/>
        <rFont val="Segoe UI"/>
        <family val="2"/>
      </rPr>
      <t>2</t>
    </r>
  </si>
  <si>
    <r>
      <t xml:space="preserve">506,905 </t>
    </r>
    <r>
      <rPr>
        <vertAlign val="superscript"/>
        <sz val="11.5"/>
        <color rgb="FF002060"/>
        <rFont val="Segoe UI"/>
        <family val="2"/>
      </rPr>
      <t>2</t>
    </r>
  </si>
  <si>
    <r>
      <t xml:space="preserve">523,911  </t>
    </r>
    <r>
      <rPr>
        <vertAlign val="superscript"/>
        <sz val="11.5"/>
        <color rgb="FF002060"/>
        <rFont val="Segoe UI"/>
        <family val="2"/>
      </rPr>
      <t>2</t>
    </r>
  </si>
  <si>
    <r>
      <t xml:space="preserve">457,157  </t>
    </r>
    <r>
      <rPr>
        <vertAlign val="superscript"/>
        <sz val="11.5"/>
        <color rgb="FF002060"/>
        <rFont val="Segoe UI"/>
        <family val="2"/>
      </rPr>
      <t>2</t>
    </r>
  </si>
  <si>
    <r>
      <t xml:space="preserve">487,644  </t>
    </r>
    <r>
      <rPr>
        <vertAlign val="superscript"/>
        <sz val="11.5"/>
        <color rgb="FF002060"/>
        <rFont val="Segoe UI"/>
        <family val="2"/>
      </rPr>
      <t>2</t>
    </r>
  </si>
  <si>
    <t xml:space="preserve">279,792 </t>
  </si>
  <si>
    <r>
      <t xml:space="preserve">377,411 </t>
    </r>
    <r>
      <rPr>
        <vertAlign val="superscript"/>
        <sz val="11.5"/>
        <color rgb="FF002060"/>
        <rFont val="Segoe UI"/>
        <family val="2"/>
      </rPr>
      <t>2</t>
    </r>
  </si>
  <si>
    <r>
      <t xml:space="preserve">400,351 </t>
    </r>
    <r>
      <rPr>
        <vertAlign val="superscript"/>
        <sz val="11.5"/>
        <color rgb="FF002060"/>
        <rFont val="Segoe UI"/>
        <family val="2"/>
      </rPr>
      <t>2</t>
    </r>
  </si>
  <si>
    <r>
      <t xml:space="preserve">420,936 </t>
    </r>
    <r>
      <rPr>
        <vertAlign val="superscript"/>
        <sz val="11.5"/>
        <color rgb="FF002060"/>
        <rFont val="Segoe UI"/>
        <family val="2"/>
      </rPr>
      <t>2</t>
    </r>
  </si>
  <si>
    <r>
      <t xml:space="preserve">447,620 </t>
    </r>
    <r>
      <rPr>
        <vertAlign val="superscript"/>
        <sz val="11.5"/>
        <color rgb="FF002060"/>
        <rFont val="Segoe UI"/>
        <family val="2"/>
      </rPr>
      <t>2</t>
    </r>
  </si>
  <si>
    <r>
      <t>472,861</t>
    </r>
    <r>
      <rPr>
        <vertAlign val="superscript"/>
        <sz val="11.5"/>
        <color rgb="FF002060"/>
        <rFont val="Segoe UI"/>
        <family val="2"/>
      </rPr>
      <t xml:space="preserve"> 2</t>
    </r>
  </si>
  <si>
    <r>
      <t xml:space="preserve">500,047 </t>
    </r>
    <r>
      <rPr>
        <vertAlign val="superscript"/>
        <sz val="11.5"/>
        <color rgb="FF002060"/>
        <rFont val="Segoe UI"/>
        <family val="2"/>
      </rPr>
      <t>2</t>
    </r>
  </si>
  <si>
    <r>
      <t>511,991</t>
    </r>
    <r>
      <rPr>
        <vertAlign val="superscript"/>
        <sz val="11.5"/>
        <color rgb="FF002060"/>
        <rFont val="Segoe UI"/>
        <family val="2"/>
      </rPr>
      <t xml:space="preserve"> 2</t>
    </r>
  </si>
  <si>
    <r>
      <t>448,495</t>
    </r>
    <r>
      <rPr>
        <vertAlign val="superscript"/>
        <sz val="11.5"/>
        <color rgb="FF002060"/>
        <rFont val="Segoe UI"/>
        <family val="2"/>
      </rPr>
      <t xml:space="preserve"> 2</t>
    </r>
  </si>
  <si>
    <r>
      <t xml:space="preserve">480,511 </t>
    </r>
    <r>
      <rPr>
        <vertAlign val="superscript"/>
        <sz val="11.5"/>
        <color rgb="FF002060"/>
        <rFont val="Segoe UI"/>
        <family val="2"/>
      </rPr>
      <t>2</t>
    </r>
  </si>
  <si>
    <r>
      <t xml:space="preserve">385,083  </t>
    </r>
    <r>
      <rPr>
        <vertAlign val="superscript"/>
        <sz val="11.5"/>
        <color rgb="FF002060"/>
        <rFont val="Segoe UI"/>
        <family val="2"/>
      </rPr>
      <t>2</t>
    </r>
  </si>
  <si>
    <r>
      <t xml:space="preserve">361,099 </t>
    </r>
    <r>
      <rPr>
        <vertAlign val="superscript"/>
        <sz val="11.5"/>
        <color rgb="FF002060"/>
        <rFont val="Segoe UI"/>
        <family val="2"/>
      </rPr>
      <t xml:space="preserve"> 2</t>
    </r>
  </si>
  <si>
    <r>
      <t xml:space="preserve">413,837  </t>
    </r>
    <r>
      <rPr>
        <vertAlign val="superscript"/>
        <sz val="11.5"/>
        <color rgb="FF002060"/>
        <rFont val="Segoe UI"/>
        <family val="2"/>
      </rPr>
      <t>2</t>
    </r>
  </si>
  <si>
    <r>
      <t xml:space="preserve">400,532  </t>
    </r>
    <r>
      <rPr>
        <vertAlign val="superscript"/>
        <sz val="11.5"/>
        <color rgb="FF002060"/>
        <rFont val="Segoe UI"/>
        <family val="2"/>
      </rPr>
      <t>2</t>
    </r>
  </si>
  <si>
    <r>
      <t xml:space="preserve">377,837 </t>
    </r>
    <r>
      <rPr>
        <vertAlign val="superscript"/>
        <sz val="11.5"/>
        <color rgb="FF002060"/>
        <rFont val="Segoe UI"/>
        <family val="2"/>
      </rPr>
      <t xml:space="preserve"> 2</t>
    </r>
  </si>
  <si>
    <r>
      <t xml:space="preserve">352,257  </t>
    </r>
    <r>
      <rPr>
        <vertAlign val="superscript"/>
        <sz val="11.5"/>
        <color rgb="FF002060"/>
        <rFont val="Segoe UI"/>
        <family val="2"/>
      </rPr>
      <t>2</t>
    </r>
  </si>
  <si>
    <r>
      <t xml:space="preserve">335,522  </t>
    </r>
    <r>
      <rPr>
        <vertAlign val="superscript"/>
        <sz val="11.5"/>
        <color rgb="FF002060"/>
        <rFont val="Segoe UI"/>
        <family val="2"/>
      </rPr>
      <t>2</t>
    </r>
  </si>
  <si>
    <r>
      <t xml:space="preserve">319,000  </t>
    </r>
    <r>
      <rPr>
        <vertAlign val="superscript"/>
        <sz val="11.5"/>
        <color rgb="FF002060"/>
        <rFont val="Segoe UI"/>
        <family val="2"/>
      </rPr>
      <t>2</t>
    </r>
  </si>
  <si>
    <r>
      <t xml:space="preserve">302,808  </t>
    </r>
    <r>
      <rPr>
        <vertAlign val="superscript"/>
        <sz val="11.5"/>
        <color rgb="FF002060"/>
        <rFont val="Segoe UI"/>
        <family val="2"/>
      </rPr>
      <t>2</t>
    </r>
  </si>
  <si>
    <r>
      <t>3.7</t>
    </r>
    <r>
      <rPr>
        <vertAlign val="superscript"/>
        <sz val="11.5"/>
        <color rgb="FF002060"/>
        <rFont val="Segoe UI"/>
        <family val="2"/>
      </rPr>
      <t xml:space="preserve"> 2</t>
    </r>
  </si>
  <si>
    <r>
      <t xml:space="preserve">3.2 </t>
    </r>
    <r>
      <rPr>
        <vertAlign val="superscript"/>
        <sz val="11.5"/>
        <color rgb="FF002060"/>
        <rFont val="Segoe UI"/>
        <family val="2"/>
      </rPr>
      <t>2</t>
    </r>
  </si>
  <si>
    <r>
      <t xml:space="preserve">3.6 </t>
    </r>
    <r>
      <rPr>
        <vertAlign val="superscript"/>
        <sz val="11.5"/>
        <color rgb="FF002060"/>
        <rFont val="Segoe UI"/>
        <family val="2"/>
      </rPr>
      <t>2</t>
    </r>
  </si>
  <si>
    <r>
      <t xml:space="preserve">3.7 </t>
    </r>
    <r>
      <rPr>
        <vertAlign val="superscript"/>
        <sz val="11.5"/>
        <color rgb="FF002060"/>
        <rFont val="Segoe UI"/>
        <family val="2"/>
      </rPr>
      <t>2</t>
    </r>
  </si>
  <si>
    <r>
      <t xml:space="preserve">3.8 </t>
    </r>
    <r>
      <rPr>
        <vertAlign val="superscript"/>
        <sz val="11.5"/>
        <color rgb="FF002060"/>
        <rFont val="Segoe UI"/>
        <family val="2"/>
      </rPr>
      <t>2</t>
    </r>
  </si>
  <si>
    <r>
      <t xml:space="preserve">2.9 </t>
    </r>
    <r>
      <rPr>
        <vertAlign val="superscript"/>
        <sz val="11.5"/>
        <color rgb="FF002060"/>
        <rFont val="Segoe UI"/>
        <family val="2"/>
      </rPr>
      <t>2</t>
    </r>
  </si>
  <si>
    <r>
      <t>-14.4</t>
    </r>
    <r>
      <rPr>
        <vertAlign val="superscript"/>
        <sz val="11.5"/>
        <color rgb="FF002060"/>
        <rFont val="Segoe UI"/>
        <family val="2"/>
      </rPr>
      <t xml:space="preserve"> 2</t>
    </r>
  </si>
  <si>
    <r>
      <t>4.2</t>
    </r>
    <r>
      <rPr>
        <vertAlign val="superscript"/>
        <sz val="11.5"/>
        <color rgb="FF002060"/>
        <rFont val="Segoe UI"/>
        <family val="2"/>
      </rPr>
      <t xml:space="preserve"> 2</t>
    </r>
  </si>
  <si>
    <r>
      <t xml:space="preserve">3.9 </t>
    </r>
    <r>
      <rPr>
        <vertAlign val="superscript"/>
        <sz val="11.5"/>
        <color rgb="FF002060"/>
        <rFont val="Segoe UI"/>
        <family val="2"/>
      </rPr>
      <t>2</t>
    </r>
  </si>
  <si>
    <r>
      <t xml:space="preserve">4.0 </t>
    </r>
    <r>
      <rPr>
        <vertAlign val="superscript"/>
        <sz val="11.5"/>
        <color rgb="FF002060"/>
        <rFont val="Segoe UI"/>
        <family val="2"/>
      </rPr>
      <t>2</t>
    </r>
  </si>
  <si>
    <r>
      <t xml:space="preserve">2.8 </t>
    </r>
    <r>
      <rPr>
        <vertAlign val="superscript"/>
        <sz val="11.5"/>
        <color rgb="FF002060"/>
        <rFont val="Segoe UI"/>
        <family val="2"/>
      </rPr>
      <t>2</t>
    </r>
  </si>
  <si>
    <r>
      <t xml:space="preserve">-14.6 </t>
    </r>
    <r>
      <rPr>
        <vertAlign val="superscript"/>
        <sz val="11.5"/>
        <color rgb="FF002060"/>
        <rFont val="Segoe UI"/>
        <family val="2"/>
      </rPr>
      <t>2</t>
    </r>
  </si>
  <si>
    <r>
      <t>3.6</t>
    </r>
    <r>
      <rPr>
        <vertAlign val="superscript"/>
        <sz val="11.5"/>
        <color rgb="FF002060"/>
        <rFont val="Segoe UI"/>
        <family val="2"/>
      </rPr>
      <t xml:space="preserve"> 2</t>
    </r>
  </si>
  <si>
    <r>
      <t>5.0</t>
    </r>
    <r>
      <rPr>
        <vertAlign val="superscript"/>
        <sz val="11.5"/>
        <color rgb="FF002060"/>
        <rFont val="Segoe UI"/>
        <family val="2"/>
      </rPr>
      <t xml:space="preserve"> 2</t>
    </r>
  </si>
  <si>
    <r>
      <t>89,709</t>
    </r>
    <r>
      <rPr>
        <vertAlign val="superscript"/>
        <sz val="11.5"/>
        <color rgb="FF002060"/>
        <rFont val="Segoe UI"/>
        <family val="2"/>
      </rPr>
      <t xml:space="preserve"> 2</t>
    </r>
  </si>
  <si>
    <r>
      <t xml:space="preserve">18.7 </t>
    </r>
    <r>
      <rPr>
        <vertAlign val="superscript"/>
        <sz val="11.5"/>
        <color rgb="FF002060"/>
        <rFont val="Segoe UI"/>
        <family val="2"/>
      </rPr>
      <t>2</t>
    </r>
  </si>
  <si>
    <r>
      <t xml:space="preserve">291,907 </t>
    </r>
    <r>
      <rPr>
        <vertAlign val="superscript"/>
        <sz val="11.5"/>
        <color rgb="FF002060"/>
        <rFont val="Segoe UI"/>
        <family val="2"/>
      </rPr>
      <t>2</t>
    </r>
  </si>
  <si>
    <r>
      <t xml:space="preserve">60.7 </t>
    </r>
    <r>
      <rPr>
        <vertAlign val="superscript"/>
        <sz val="11.5"/>
        <color rgb="FF002060"/>
        <rFont val="Segoe UI"/>
        <family val="2"/>
      </rPr>
      <t>2</t>
    </r>
  </si>
  <si>
    <r>
      <t xml:space="preserve">-53,518 </t>
    </r>
    <r>
      <rPr>
        <vertAlign val="superscript"/>
        <sz val="11.5"/>
        <color rgb="FF002060"/>
        <rFont val="Segoe UI"/>
        <family val="2"/>
      </rPr>
      <t>3</t>
    </r>
  </si>
  <si>
    <r>
      <t xml:space="preserve"> -63,669</t>
    </r>
    <r>
      <rPr>
        <vertAlign val="superscript"/>
        <sz val="11.5"/>
        <color rgb="FF002060"/>
        <rFont val="Segoe UI"/>
        <family val="2"/>
      </rPr>
      <t xml:space="preserve"> 3</t>
    </r>
  </si>
  <si>
    <t>Table 2: FAO Food Price Indices and Oil Prices: 2018 to 2021 (Annual) and January 2018 to July 2022 (Monthly)</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</si>
  <si>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</si>
  <si>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</si>
  <si>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</si>
  <si>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</si>
  <si>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</si>
  <si>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</si>
  <si>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</si>
  <si>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</si>
  <si>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</si>
  <si>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</si>
  <si>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</si>
  <si>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Monthly average</t>
  </si>
  <si>
    <t>2015        January</t>
  </si>
  <si>
    <t>February</t>
  </si>
  <si>
    <t>March</t>
  </si>
  <si>
    <t>April</t>
  </si>
  <si>
    <t>May</t>
  </si>
  <si>
    <t xml:space="preserve"> June</t>
  </si>
  <si>
    <t xml:space="preserve"> July</t>
  </si>
  <si>
    <t>August</t>
  </si>
  <si>
    <t>September</t>
  </si>
  <si>
    <t>October</t>
  </si>
  <si>
    <t>November</t>
  </si>
  <si>
    <t>December</t>
  </si>
  <si>
    <t>2016        January</t>
  </si>
  <si>
    <t>June</t>
  </si>
  <si>
    <t>July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</si>
  <si>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</si>
  <si>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</si>
  <si>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</si>
  <si>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</si>
  <si>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</si>
  <si>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</si>
  <si>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</si>
  <si>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</si>
  <si>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</si>
  <si>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</si>
  <si>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</si>
  <si>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</si>
  <si>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</si>
  <si>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</si>
  <si>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</si>
  <si>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</si>
  <si>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</si>
  <si>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</si>
  <si>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</si>
  <si>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</si>
  <si>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</si>
  <si>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</si>
  <si>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2021                  January</t>
  </si>
  <si>
    <t>2022                   January</t>
  </si>
  <si>
    <t xml:space="preserve">                          February</t>
  </si>
  <si>
    <t>Source: FAO; Thomson Reuters.</t>
  </si>
  <si>
    <t>Table 3: Outstanding Public Sector Debt: June 2020 to June 2022</t>
  </si>
  <si>
    <t>1. Short-term Domestic Obligations</t>
  </si>
  <si>
    <t>2. Medium-term Domestic Obligations</t>
  </si>
  <si>
    <t>3. Long-term Domestic Obligations</t>
  </si>
  <si>
    <t>4. Government securities issued for mopping up excess liquidity</t>
  </si>
  <si>
    <t>-</t>
  </si>
  <si>
    <t>5. Consolidation adjustment (iro Govt Securities held by non-financial public corporations)</t>
  </si>
  <si>
    <t xml:space="preserve">6. Central Government Domestic Debt  </t>
  </si>
  <si>
    <t xml:space="preserve"> As a percentage of GDP</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</si>
  <si>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</si>
  <si>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</si>
  <si>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</si>
  <si>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</si>
  <si>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</si>
  <si>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</si>
  <si>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t>
  </si>
  <si>
    <t>14.Public Sector External Debt</t>
  </si>
  <si>
    <t>15. Total Public Sector Debt</t>
  </si>
  <si>
    <r>
      <t>16. Net Public Sector Debt</t>
    </r>
    <r>
      <rPr>
        <vertAlign val="superscript"/>
        <sz val="11"/>
        <color rgb="FF002060"/>
        <rFont val="Segoe UI"/>
        <family val="2"/>
      </rPr>
      <t>1</t>
    </r>
  </si>
  <si>
    <r>
      <rPr>
        <i/>
        <vertAlign val="superscript"/>
        <sz val="10"/>
        <color rgb="FF002060"/>
        <rFont val="Segoe UI"/>
        <family val="2"/>
      </rPr>
      <t>1</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</si>
  <si>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</si>
  <si>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</si>
  <si>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</si>
  <si>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</si>
  <si>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r>
      <t>Table 4: Consumer Price Index (CPI) and Inflation Rates: January 2017 to July 2022</t>
    </r>
    <r>
      <rPr>
        <b/>
        <vertAlign val="superscript"/>
        <sz val="12"/>
        <color rgb="FF002060"/>
        <rFont val="Segoe UI"/>
        <family val="2"/>
      </rPr>
      <t xml:space="preserve"> 1</t>
    </r>
  </si>
  <si>
    <t>Month</t>
  </si>
  <si>
    <t>January</t>
  </si>
  <si>
    <t xml:space="preserve">March </t>
  </si>
  <si>
    <t>Average</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</si>
  <si>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</si>
  <si>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</si>
  <si>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</si>
  <si>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</si>
  <si>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+2.7</t>
  </si>
  <si>
    <t>+6.8</t>
  </si>
  <si>
    <r>
      <t xml:space="preserve">+11.0 </t>
    </r>
    <r>
      <rPr>
        <vertAlign val="superscript"/>
        <sz val="10.5"/>
        <color rgb="FF002060"/>
        <rFont val="Segoe UI"/>
        <family val="2"/>
      </rPr>
      <t>2</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</si>
  <si>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</si>
  <si>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</si>
  <si>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</si>
  <si>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</si>
  <si>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+2.5</t>
  </si>
  <si>
    <t>+4.0</t>
  </si>
  <si>
    <r>
      <t xml:space="preserve">+8.4 </t>
    </r>
    <r>
      <rPr>
        <vertAlign val="superscript"/>
        <sz val="10.5"/>
        <color rgb="FF002060"/>
        <rFont val="Segoe UI"/>
        <family val="2"/>
      </rPr>
      <t>3</t>
    </r>
  </si>
  <si>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</si>
  <si>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</si>
  <si>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July 2022.</t>
    </r>
  </si>
  <si>
    <r>
      <rPr>
        <i/>
        <vertAlign val="superscript"/>
        <sz val="10"/>
        <color rgb="FF002060"/>
        <rFont val="Segoe UI"/>
        <family val="2"/>
      </rPr>
      <t xml:space="preserve">3 </t>
    </r>
    <r>
      <rPr>
        <i/>
        <sz val="10"/>
        <color rgb="FF002060"/>
        <rFont val="Segoe UI"/>
        <family val="2"/>
      </rPr>
      <t>Headline Inflation Rate for the twelve-month period ended July 2022.</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</si>
  <si>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</si>
  <si>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</si>
  <si>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</si>
  <si>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</si>
  <si>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</si>
  <si>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Table 5: Headline and Core Inflation Rates: July 2020 to July 2022</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</si>
  <si>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</si>
  <si>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</si>
  <si>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</si>
  <si>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</si>
  <si>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</si>
  <si>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</si>
  <si>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</si>
  <si>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</si>
  <si>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</si>
  <si>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</si>
  <si>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</si>
  <si>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</si>
  <si>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</si>
  <si>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</si>
  <si>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 xml:space="preserve">(v) Effective May 2021, CORE inflation data are computed by Statistics Mauritius. </t>
  </si>
  <si>
    <t>Source: Economic Analysis &amp; Research and Statistics Department and Statistics Mauritius.</t>
  </si>
  <si>
    <t>Table 6: Bank of Mauritius Statement of Financial Position as at end July 2022</t>
  </si>
  <si>
    <t>Unaudited</t>
  </si>
  <si>
    <t>Rs 000</t>
  </si>
  <si>
    <t>ASSETS</t>
  </si>
  <si>
    <t>Foreign Assets</t>
  </si>
  <si>
    <t>Cash and Cash Equivalents</t>
  </si>
  <si>
    <t>Gold Deposits</t>
  </si>
  <si>
    <t>Financial Assets held at Amortised Cost</t>
  </si>
  <si>
    <t>Financial Assets held at Fair Value Through Other Comprehensive Income</t>
  </si>
  <si>
    <t>Financial Assets held at Fair Value Through Profit or Loss</t>
  </si>
  <si>
    <t>Domestic Assets</t>
  </si>
  <si>
    <t>Equity Investment in Mauritius Investment Corporation Ltd</t>
  </si>
  <si>
    <t xml:space="preserve">Deposit for Acquisition of MIC Shares </t>
  </si>
  <si>
    <t>Computer Software</t>
  </si>
  <si>
    <t>Property, Plant and Equipment</t>
  </si>
  <si>
    <t>Other Assets</t>
  </si>
  <si>
    <t>TOTAL ASSETS</t>
  </si>
  <si>
    <t>LIABILITIES</t>
  </si>
  <si>
    <t>Currency in Circulation</t>
  </si>
  <si>
    <t>Demand Deposits</t>
  </si>
  <si>
    <t>Government</t>
  </si>
  <si>
    <t>Banks</t>
  </si>
  <si>
    <t>Mauritius Investment Corporation Ltd</t>
  </si>
  <si>
    <t>Others</t>
  </si>
  <si>
    <t>Monetary Policy Instruments</t>
  </si>
  <si>
    <t>Provisions</t>
  </si>
  <si>
    <t>Employee Benefits</t>
  </si>
  <si>
    <t xml:space="preserve">Other Liabilities </t>
  </si>
  <si>
    <t>TOTAL LIABILITIES</t>
  </si>
  <si>
    <t>CAPITAL AND RESERVES</t>
  </si>
  <si>
    <t>Stated and Paid Up Capital</t>
  </si>
  <si>
    <t>Reserves</t>
  </si>
  <si>
    <t>Total Comprehensive Income</t>
  </si>
  <si>
    <t xml:space="preserve">   *</t>
  </si>
  <si>
    <t>TOTAL LIABILITIES, CAPITAL AND RESERVES</t>
  </si>
  <si>
    <t>* Transfer to reserves as per Section 11 and Section 47 of the Bank of Mauritius Act 2004.</t>
  </si>
  <si>
    <t>Source: Accounting and Budgeting Division.</t>
  </si>
  <si>
    <r>
      <t>Table 7: Sectoral Balance Sheet of Bank of Mauritius</t>
    </r>
    <r>
      <rPr>
        <b/>
        <vertAlign val="superscript"/>
        <sz val="12"/>
        <color rgb="FF002060"/>
        <rFont val="Segoe UI"/>
        <family val="2"/>
      </rPr>
      <t>1</t>
    </r>
    <r>
      <rPr>
        <b/>
        <sz val="12"/>
        <color rgb="FF002060"/>
        <rFont val="Segoe UI"/>
        <family val="2"/>
      </rPr>
      <t>: July 2021 to July 2022</t>
    </r>
  </si>
  <si>
    <t>Code</t>
  </si>
  <si>
    <t>Assets</t>
  </si>
  <si>
    <r>
      <t>Jun-18</t>
    </r>
    <r>
      <rPr>
        <b/>
        <vertAlign val="superscript"/>
        <sz val="11"/>
        <color rgb="FF002060"/>
        <rFont val="Segoe UI"/>
        <family val="2"/>
      </rPr>
      <t xml:space="preserve"> </t>
    </r>
  </si>
  <si>
    <t xml:space="preserve">Mar-20 </t>
  </si>
  <si>
    <t xml:space="preserve">Apr-20 </t>
  </si>
  <si>
    <t xml:space="preserve">May-20 </t>
  </si>
  <si>
    <t xml:space="preserve">Jun-20 </t>
  </si>
  <si>
    <t>Jul-20</t>
  </si>
  <si>
    <t>Aug-20</t>
  </si>
  <si>
    <t>Sep-20</t>
  </si>
  <si>
    <t>Oct-20</t>
  </si>
  <si>
    <t>Nov-20</t>
  </si>
  <si>
    <t>Dec-20</t>
  </si>
  <si>
    <t>Jan-21</t>
  </si>
  <si>
    <t>Feb-21</t>
  </si>
  <si>
    <t>Mar-21</t>
  </si>
  <si>
    <t>Feb-22</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</si>
  <si>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</si>
  <si>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</si>
  <si>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</si>
  <si>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</si>
  <si>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</si>
  <si>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</si>
  <si>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</si>
  <si>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</si>
  <si>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</si>
  <si>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</si>
  <si>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</si>
  <si>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</si>
  <si>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</si>
  <si>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Debt Securities</t>
  </si>
  <si>
    <t>A4</t>
  </si>
  <si>
    <t>Loans</t>
  </si>
  <si>
    <t>A5</t>
  </si>
  <si>
    <t>Equity and Investment Fund Shares</t>
  </si>
  <si>
    <t>A6</t>
  </si>
  <si>
    <t>Insurance, Pension, and Standardized Guarantee Schemes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</si>
  <si>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</si>
  <si>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</si>
  <si>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</si>
  <si>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</si>
  <si>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</si>
  <si>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</si>
  <si>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</si>
  <si>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</si>
  <si>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</si>
  <si>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</si>
  <si>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</si>
  <si>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</si>
  <si>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</si>
  <si>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</si>
  <si>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</si>
  <si>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</si>
  <si>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</si>
  <si>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</si>
  <si>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</si>
  <si>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</si>
  <si>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</si>
  <si>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</si>
  <si>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Debt Securities, Included in Broad Money</t>
  </si>
  <si>
    <t>L5</t>
  </si>
  <si>
    <t>Debt Securities, Excluded from Broad Money</t>
  </si>
  <si>
    <t>L6</t>
  </si>
  <si>
    <t>L7</t>
  </si>
  <si>
    <t>L8</t>
  </si>
  <si>
    <t>L9</t>
  </si>
  <si>
    <t>Other Accounts Payable</t>
  </si>
  <si>
    <t>L10</t>
  </si>
  <si>
    <t xml:space="preserve"> Figures may not add up to totals due to rounding.</t>
  </si>
  <si>
    <r>
      <t xml:space="preserve"> 1</t>
    </r>
    <r>
      <rPr>
        <i/>
        <sz val="10"/>
        <color rgb="FF002060"/>
        <rFont val="Segoe UI"/>
        <family val="2"/>
      </rPr>
      <t xml:space="preserve"> The sectoral balance sheet follows the concepts and principles of the IMF's Monetary and Financial Statistics Manual and Compilation Guide (2016).</t>
    </r>
  </si>
  <si>
    <t>Source: Economic Analysis &amp; Research and Statistics Department.</t>
  </si>
  <si>
    <r>
      <t>Table 8: Central Bank Survey</t>
    </r>
    <r>
      <rPr>
        <b/>
        <vertAlign val="superscript"/>
        <sz val="12"/>
        <color rgb="FF002060"/>
        <rFont val="Segoe UI"/>
        <family val="2"/>
      </rPr>
      <t>1</t>
    </r>
    <r>
      <rPr>
        <b/>
        <sz val="12"/>
        <color rgb="FF002060"/>
        <rFont val="Segoe UI"/>
        <family val="2"/>
      </rPr>
      <t>: July 2021 to July 2022</t>
    </r>
  </si>
  <si>
    <t>May-20</t>
  </si>
  <si>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</si>
  <si>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</si>
  <si>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</si>
  <si>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</si>
  <si>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</si>
  <si>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</si>
  <si>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</si>
  <si>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</si>
  <si>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</si>
  <si>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</si>
  <si>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</si>
  <si>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t xml:space="preserve">     less: Liabilities to Central Government</t>
  </si>
  <si>
    <t>Claims on Other Sectors</t>
  </si>
  <si>
    <t>Monetary Base</t>
  </si>
  <si>
    <t xml:space="preserve">    Currency in circulation</t>
  </si>
  <si>
    <t xml:space="preserve">    Liabilities to Other Depository Corporations</t>
  </si>
  <si>
    <t xml:space="preserve">    Liabilities to Other Sectors</t>
  </si>
  <si>
    <t>Other Liabilities to Other Depository Corporations</t>
  </si>
  <si>
    <t>Deposits and Debt Securities, Excluded from Monetary Base</t>
  </si>
  <si>
    <t xml:space="preserve">    Deposits Included in Broad Money</t>
  </si>
  <si>
    <t xml:space="preserve">    Debt Securities Included in Broad Money</t>
  </si>
  <si>
    <t xml:space="preserve">    Deposits Excluded from Broad Money</t>
  </si>
  <si>
    <t xml:space="preserve">    Debt Securities Excluded from Broad Money</t>
  </si>
  <si>
    <t>Other Items (net)</t>
  </si>
  <si>
    <t>Figures may not add up to totals due to rounding.</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</si>
  <si>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</si>
  <si>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r>
      <t>Table 9: Sectoral Balance Sheet of Banks</t>
    </r>
    <r>
      <rPr>
        <b/>
        <vertAlign val="superscript"/>
        <sz val="12"/>
        <color rgb="FF002060"/>
        <rFont val="Segoe UI"/>
        <family val="2"/>
      </rPr>
      <t>1</t>
    </r>
    <r>
      <rPr>
        <b/>
        <sz val="12"/>
        <color rgb="FF002060"/>
        <rFont val="Segoe UI"/>
        <family val="2"/>
      </rPr>
      <t>: June 2021 to June 2022</t>
    </r>
  </si>
  <si>
    <t xml:space="preserve">Feb-20 </t>
  </si>
  <si>
    <r>
      <t xml:space="preserve">Apr-20 </t>
    </r>
    <r>
      <rPr>
        <sz val="11"/>
        <color theme="1"/>
        <rFont val="Calibri"/>
        <family val="2"/>
        <scheme val="minor"/>
      </rPr>
      <t/>
    </r>
  </si>
  <si>
    <r>
      <t xml:space="preserve">May-20 </t>
    </r>
    <r>
      <rPr>
        <sz val="11"/>
        <color theme="1"/>
        <rFont val="Calibri"/>
        <family val="2"/>
        <scheme val="minor"/>
      </rPr>
      <t/>
    </r>
  </si>
  <si>
    <t>Jun-20</t>
  </si>
  <si>
    <t xml:space="preserve">Feb-21 </t>
  </si>
  <si>
    <t xml:space="preserve">Mar-21 </t>
  </si>
  <si>
    <r>
      <t>Apr-21</t>
    </r>
    <r>
      <rPr>
        <b/>
        <vertAlign val="superscript"/>
        <sz val="11"/>
        <color rgb="FF002060"/>
        <rFont val="Segoe UI"/>
        <family val="2"/>
      </rPr>
      <t xml:space="preserve"> </t>
    </r>
  </si>
  <si>
    <t>May-21</t>
  </si>
  <si>
    <t xml:space="preserve">Jun-21 </t>
  </si>
  <si>
    <t xml:space="preserve">Jul-21 </t>
  </si>
  <si>
    <t xml:space="preserve">Aug-21 </t>
  </si>
  <si>
    <t>Sep-21</t>
  </si>
  <si>
    <t xml:space="preserve">Oct-21 </t>
  </si>
  <si>
    <t>Nov-21</t>
  </si>
  <si>
    <t>Dec-21</t>
  </si>
  <si>
    <t>Jan-22</t>
  </si>
  <si>
    <t>A1.1</t>
  </si>
  <si>
    <t>Currency</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</si>
  <si>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</si>
  <si>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</si>
  <si>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</si>
  <si>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</si>
  <si>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 xml:space="preserve">Financial Derivatives </t>
  </si>
  <si>
    <t>Apr-21</t>
  </si>
  <si>
    <t xml:space="preserve">May-21 </t>
  </si>
  <si>
    <t xml:space="preserve">Sep-21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</si>
  <si>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</si>
  <si>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</si>
  <si>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</si>
  <si>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</si>
  <si>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</si>
  <si>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</si>
  <si>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t xml:space="preserve">Note: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</si>
  <si>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</si>
  <si>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10"/>
        <color rgb="FF002060"/>
        <rFont val="Segoe UI"/>
        <family val="2"/>
      </rPr>
      <t>1</t>
    </r>
    <r>
      <rPr>
        <i/>
        <sz val="10"/>
        <color rgb="FF002060"/>
        <rFont val="Segoe UI"/>
        <family val="2"/>
      </rPr>
      <t xml:space="preserve"> The sectoral balance sheet follows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</si>
  <si>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</si>
  <si>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</si>
  <si>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</si>
  <si>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10: Sectoral Balance Sheet of Non-Bank Deposit Taking Institutions</t>
    </r>
    <r>
      <rPr>
        <b/>
        <vertAlign val="superscript"/>
        <sz val="12"/>
        <color rgb="FF002060"/>
        <rFont val="Segoe UI"/>
        <family val="2"/>
      </rPr>
      <t>1</t>
    </r>
    <r>
      <rPr>
        <b/>
        <sz val="12"/>
        <color rgb="FF002060"/>
        <rFont val="Segoe UI"/>
        <family val="2"/>
      </rPr>
      <t>: June 2021 to June 2022</t>
    </r>
  </si>
  <si>
    <r>
      <t>Jun-20</t>
    </r>
    <r>
      <rPr>
        <sz val="11"/>
        <color theme="1"/>
        <rFont val="Calibri"/>
        <family val="2"/>
        <scheme val="minor"/>
      </rPr>
      <t/>
    </r>
  </si>
  <si>
    <t xml:space="preserve">Apr-21 </t>
  </si>
  <si>
    <r>
      <t xml:space="preserve">Jul-21 </t>
    </r>
    <r>
      <rPr>
        <sz val="11"/>
        <color theme="1"/>
        <rFont val="Calibri"/>
        <family val="2"/>
        <scheme val="minor"/>
      </rPr>
      <t/>
    </r>
  </si>
  <si>
    <r>
      <t xml:space="preserve">Aug-21 </t>
    </r>
    <r>
      <rPr>
        <sz val="11"/>
        <color theme="1"/>
        <rFont val="Calibri"/>
        <family val="2"/>
        <scheme val="minor"/>
      </rPr>
      <t/>
    </r>
  </si>
  <si>
    <r>
      <t xml:space="preserve">Sep-21 </t>
    </r>
    <r>
      <rPr>
        <sz val="11"/>
        <color theme="1"/>
        <rFont val="Calibri"/>
        <family val="2"/>
        <scheme val="minor"/>
      </rPr>
      <t/>
    </r>
  </si>
  <si>
    <r>
      <t xml:space="preserve">Oct-21 </t>
    </r>
    <r>
      <rPr>
        <sz val="11"/>
        <color theme="1"/>
        <rFont val="Calibri"/>
        <family val="2"/>
        <scheme val="minor"/>
      </rPr>
      <t/>
    </r>
  </si>
  <si>
    <t xml:space="preserve">Nov-21 </t>
  </si>
  <si>
    <t xml:space="preserve">Dec-21 </t>
  </si>
  <si>
    <r>
      <t>Feb-21</t>
    </r>
    <r>
      <rPr>
        <b/>
        <vertAlign val="superscript"/>
        <sz val="11"/>
        <color rgb="FF002060"/>
        <rFont val="Segoe UI"/>
        <family val="2"/>
      </rPr>
      <t xml:space="preserve"> </t>
    </r>
  </si>
  <si>
    <t>Jun-21</t>
  </si>
  <si>
    <r>
      <t>Table 11: Sectoral Balance Sheet of Other Depository Corporations</t>
    </r>
    <r>
      <rPr>
        <b/>
        <vertAlign val="superscript"/>
        <sz val="12"/>
        <color rgb="FF002060"/>
        <rFont val="Segoe UI"/>
        <family val="2"/>
      </rPr>
      <t>1</t>
    </r>
    <r>
      <rPr>
        <b/>
        <sz val="12"/>
        <color rgb="FF002060"/>
        <rFont val="Segoe UI"/>
        <family val="2"/>
      </rPr>
      <t>: June 2021 to June 2022</t>
    </r>
  </si>
  <si>
    <r>
      <t>June-20</t>
    </r>
    <r>
      <rPr>
        <sz val="11"/>
        <color theme="1"/>
        <rFont val="Calibri"/>
        <family val="2"/>
        <scheme val="minor"/>
      </rPr>
      <t/>
    </r>
  </si>
  <si>
    <t>June-20</t>
  </si>
  <si>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</si>
  <si>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Table 12: Other Depository Corporations Survey</t>
    </r>
    <r>
      <rPr>
        <b/>
        <vertAlign val="superscript"/>
        <sz val="12"/>
        <color rgb="FF002060"/>
        <rFont val="Segoe UI"/>
        <family val="2"/>
      </rPr>
      <t>1</t>
    </r>
    <r>
      <rPr>
        <b/>
        <sz val="12"/>
        <color rgb="FF002060"/>
        <rFont val="Segoe UI"/>
        <family val="2"/>
      </rPr>
      <t>: June 2021 to June 2022</t>
    </r>
  </si>
  <si>
    <t>Apr-22</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</si>
  <si>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</si>
  <si>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</si>
  <si>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</si>
  <si>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</si>
  <si>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</si>
  <si>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Debt Securities</t>
  </si>
  <si>
    <t xml:space="preserve">    Other claims</t>
  </si>
  <si>
    <t>Net Claims on Central Government</t>
  </si>
  <si>
    <t xml:space="preserve">      Claims on central government</t>
  </si>
  <si>
    <t xml:space="preserve">      Liabilities to central government </t>
  </si>
  <si>
    <t xml:space="preserve">Claims on Other Sectors </t>
  </si>
  <si>
    <t>Liabilities to Central Bank</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</si>
  <si>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</si>
  <si>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</si>
  <si>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</si>
  <si>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Deposits Excluded from Broad Money:</t>
  </si>
  <si>
    <t xml:space="preserve">               Deposits of Global Business Licence Holders</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</si>
  <si>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</si>
  <si>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</si>
  <si>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</si>
  <si>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 xml:space="preserve">Table 13: Depository Corporations Survey </t>
    </r>
    <r>
      <rPr>
        <b/>
        <vertAlign val="superscript"/>
        <sz val="12"/>
        <color rgb="FF002060"/>
        <rFont val="Segoe UI"/>
        <family val="2"/>
      </rPr>
      <t>1</t>
    </r>
    <r>
      <rPr>
        <b/>
        <sz val="12"/>
        <color rgb="FF002060"/>
        <rFont val="Segoe UI"/>
        <family val="2"/>
      </rPr>
      <t>: June 2021 to June 2022</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</si>
  <si>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</si>
  <si>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</si>
  <si>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</si>
  <si>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</si>
  <si>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</si>
  <si>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</si>
  <si>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</si>
  <si>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</si>
  <si>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</si>
  <si>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</si>
  <si>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</si>
  <si>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</si>
  <si>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</si>
  <si>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</si>
  <si>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 by check, draft, giro order, direct debit/credit or other direct payment facility.</t>
    </r>
  </si>
  <si>
    <r>
      <t>Table 14a: Components and Sources of Monetary Base</t>
    </r>
    <r>
      <rPr>
        <b/>
        <vertAlign val="superscript"/>
        <sz val="12"/>
        <color rgb="FF002060"/>
        <rFont val="Segoe UI"/>
        <family val="2"/>
      </rPr>
      <t>1</t>
    </r>
    <r>
      <rPr>
        <b/>
        <sz val="12"/>
        <color rgb="FF002060"/>
        <rFont val="Segoe UI"/>
        <family val="2"/>
      </rPr>
      <t>: June 2021 to June 2022</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</si>
  <si>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</si>
  <si>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</si>
  <si>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</si>
  <si>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</si>
  <si>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</si>
  <si>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</si>
  <si>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</si>
  <si>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</si>
  <si>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</si>
  <si>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</si>
  <si>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</si>
  <si>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</si>
  <si>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</si>
  <si>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</si>
  <si>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</si>
  <si>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Table 14b: Components and Sources of Broad Money Liabilities</t>
    </r>
    <r>
      <rPr>
        <b/>
        <vertAlign val="superscript"/>
        <sz val="12"/>
        <color rgb="FF002060"/>
        <rFont val="Segoe UI"/>
        <family val="2"/>
      </rPr>
      <t>1</t>
    </r>
    <r>
      <rPr>
        <b/>
        <sz val="12"/>
        <color rgb="FF002060"/>
        <rFont val="Segoe UI"/>
        <family val="2"/>
      </rPr>
      <t>: June 2021 to June 2022</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</si>
  <si>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</si>
  <si>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</si>
  <si>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</si>
  <si>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</si>
  <si>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</si>
  <si>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</si>
  <si>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</si>
  <si>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</si>
  <si>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</si>
  <si>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</si>
  <si>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</si>
  <si>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</si>
  <si>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</si>
  <si>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</si>
  <si>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</si>
  <si>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</si>
  <si>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</si>
  <si>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</si>
  <si>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</si>
  <si>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</si>
  <si>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</si>
  <si>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15 : Bank Loans to Other Nonfinancial Corporations, Households and Other Sectors</t>
    </r>
    <r>
      <rPr>
        <b/>
        <vertAlign val="superscript"/>
        <sz val="12"/>
        <color rgb="FF002060"/>
        <rFont val="Segoe UI"/>
        <family val="2"/>
      </rPr>
      <t>1</t>
    </r>
    <r>
      <rPr>
        <b/>
        <sz val="12"/>
        <color rgb="FF002060"/>
        <rFont val="Segoe UI"/>
        <family val="2"/>
      </rPr>
      <t xml:space="preserve"> as at end-June 2022</t>
    </r>
  </si>
  <si>
    <t xml:space="preserve"> (Rs million)</t>
  </si>
  <si>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</si>
  <si>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</si>
  <si>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</si>
  <si>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</si>
  <si>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</si>
  <si>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</si>
  <si>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</si>
  <si>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</si>
  <si>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</si>
  <si>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</si>
  <si>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</si>
  <si>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</si>
  <si>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</si>
  <si>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</si>
  <si>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</si>
  <si>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</si>
  <si>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</si>
  <si>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</si>
  <si>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</si>
  <si>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</si>
  <si>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</si>
  <si>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</si>
  <si>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</si>
  <si>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</si>
  <si>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</si>
  <si>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</si>
  <si>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</si>
  <si>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</si>
  <si>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</si>
  <si>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</si>
  <si>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</si>
  <si>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</si>
  <si>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</si>
  <si>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</si>
  <si>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</si>
  <si>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</si>
  <si>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</si>
  <si>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</si>
  <si>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</si>
  <si>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</si>
  <si>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</si>
  <si>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</si>
  <si>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</si>
  <si>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</si>
  <si>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</si>
  <si>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</si>
  <si>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</si>
  <si>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</si>
  <si>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</si>
  <si>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</si>
  <si>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</si>
  <si>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</si>
  <si>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</si>
  <si>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</si>
  <si>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</si>
  <si>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</si>
  <si>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</si>
  <si>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</si>
  <si>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</si>
  <si>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</si>
  <si>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</si>
  <si>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</si>
  <si>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</si>
  <si>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</si>
  <si>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</si>
  <si>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</si>
  <si>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1. OTHER NONFINANCIAL CORPORATIONS</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</si>
  <si>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</si>
  <si>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</si>
  <si>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</si>
  <si>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</si>
  <si>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</si>
  <si>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</si>
  <si>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</si>
  <si>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</si>
  <si>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</si>
  <si>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</si>
  <si>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</si>
  <si>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</si>
  <si>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</si>
  <si>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</si>
  <si>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</si>
  <si>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</si>
  <si>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</si>
  <si>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</si>
  <si>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</si>
  <si>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</si>
  <si>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</si>
  <si>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</si>
  <si>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</si>
  <si>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</si>
  <si>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</si>
  <si>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</si>
  <si>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</si>
  <si>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</si>
  <si>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</si>
  <si>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</si>
  <si>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</si>
  <si>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</si>
  <si>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</si>
  <si>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</si>
  <si>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</si>
  <si>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</si>
  <si>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</si>
  <si>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</si>
  <si>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</si>
  <si>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</si>
  <si>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</si>
  <si>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</si>
  <si>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</si>
  <si>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</si>
  <si>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</si>
  <si>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</si>
  <si>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</si>
  <si>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</si>
  <si>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</si>
  <si>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 xml:space="preserve">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</si>
  <si>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</si>
  <si>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</si>
  <si>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</si>
  <si>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</si>
  <si>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r>
      <t>Table 16: Bank Loans to Other Nonfinancial Corporations, Households and Other Sectors</t>
    </r>
    <r>
      <rPr>
        <b/>
        <vertAlign val="superscript"/>
        <sz val="12"/>
        <color rgb="FF002060"/>
        <rFont val="Segoe UI"/>
        <family val="2"/>
      </rPr>
      <t>1</t>
    </r>
    <r>
      <rPr>
        <b/>
        <sz val="12"/>
        <color rgb="FF002060"/>
        <rFont val="Segoe UI"/>
        <family val="2"/>
      </rPr>
      <t>: June 2021 to June 2022</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</si>
  <si>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</si>
  <si>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</si>
  <si>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</si>
  <si>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</si>
  <si>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</si>
  <si>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</si>
  <si>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</si>
  <si>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</si>
  <si>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</si>
  <si>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</si>
  <si>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</si>
  <si>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</si>
  <si>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</si>
  <si>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</si>
  <si>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</si>
  <si>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</si>
  <si>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</si>
  <si>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</si>
  <si>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</si>
  <si>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</si>
  <si>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x</t>
  </si>
  <si>
    <t>Apr-20</t>
  </si>
  <si>
    <t xml:space="preserve">   Of which: Housing</t>
  </si>
  <si>
    <t>4. Public Nonfinancial corporations</t>
  </si>
  <si>
    <t>6. Nonfinancial GBC1s</t>
  </si>
  <si>
    <t>Notes: (i)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</si>
  <si>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 xml:space="preserve">          Please refer to the related communique in the Bank's Monthly Statistical Bulletin for October 2018 available at https://www.bom.mu/sites/default/files/pdf/Research_and_Publications/Monthly_Statistical_Bulletin/msb_oct18_2.pdf.</t>
  </si>
  <si>
    <t xml:space="preserve">        (ii) For data prior to October 2018, please refer to the Bank's Monthly Statistical Bulletin available at </t>
  </si>
  <si>
    <r>
      <rPr>
        <i/>
        <sz val="9"/>
        <color theme="10"/>
        <rFont val="Calibri"/>
        <family val="2"/>
        <scheme val="minor"/>
      </rPr>
      <t xml:space="preserve">                </t>
    </r>
    <r>
      <rPr>
        <i/>
        <u/>
        <sz val="9"/>
        <color theme="10"/>
        <rFont val="Calibri"/>
        <family val="2"/>
        <scheme val="minor"/>
      </rPr>
      <t xml:space="preserve"> https://www.bom.mu/publications-statistics/statistics/monthly-statistical-bulletin/monthly-statistical-bulletin-February-2021</t>
    </r>
  </si>
  <si>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 Hence, the data are </t>
    </r>
    <r>
      <rPr>
        <i/>
        <u/>
        <sz val="9"/>
        <color rgb="FF002060"/>
        <rFont val="Segoe UI"/>
        <family val="2"/>
      </rPr>
      <t>not</t>
    </r>
    <r>
      <rPr>
        <i/>
        <sz val="9"/>
        <color rgb="FF002060"/>
        <rFont val="Segoe UI"/>
        <family val="2"/>
      </rPr>
      <t xml:space="preserve"> strictly comparable with those prior to October 2018.</t>
    </r>
  </si>
  <si>
    <t>Table 17a: Banks' Interest Rates on New Rupee Deposits: June 2021 to June 2022</t>
  </si>
  <si>
    <t>(Per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</si>
  <si>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</si>
  <si>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</si>
  <si>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</si>
  <si>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</si>
  <si>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</si>
  <si>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</si>
  <si>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</si>
  <si>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</si>
  <si>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</si>
  <si>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</si>
  <si>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</si>
  <si>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</si>
  <si>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</si>
  <si>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</si>
  <si>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</si>
  <si>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</si>
  <si>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</si>
  <si>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</si>
  <si>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</si>
  <si>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</si>
  <si>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</si>
  <si>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</si>
  <si>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</si>
  <si>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</si>
  <si>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</si>
  <si>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</si>
  <si>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</si>
  <si>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</si>
  <si>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</si>
  <si>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</si>
  <si>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</si>
  <si>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</si>
  <si>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</si>
  <si>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</si>
  <si>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</si>
  <si>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</si>
  <si>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</si>
  <si>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</si>
  <si>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</si>
  <si>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</si>
  <si>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</si>
  <si>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</si>
  <si>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</si>
  <si>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</si>
  <si>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</si>
  <si>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</si>
  <si>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</si>
  <si>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</si>
  <si>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</si>
  <si>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</si>
  <si>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</si>
  <si>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</si>
  <si>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</si>
  <si>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</si>
  <si>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</si>
  <si>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</si>
  <si>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</si>
  <si>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</si>
  <si>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</si>
  <si>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</si>
  <si>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</si>
  <si>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</si>
  <si>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</si>
  <si>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</si>
  <si>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</si>
  <si>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</si>
  <si>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</si>
  <si>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</si>
  <si>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</si>
  <si>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</si>
  <si>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</si>
  <si>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</si>
  <si>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</si>
  <si>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</si>
  <si>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</si>
  <si>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</si>
  <si>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</si>
  <si>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</si>
  <si>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</si>
  <si>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</si>
  <si>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</si>
  <si>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</si>
  <si>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</si>
  <si>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</si>
  <si>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</si>
  <si>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June-18</t>
  </si>
  <si>
    <t>DEPOSITS *</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</si>
  <si>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</si>
  <si>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</si>
  <si>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</si>
  <si>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</si>
  <si>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</si>
  <si>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</si>
  <si>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</si>
  <si>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</si>
  <si>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</si>
  <si>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</si>
  <si>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</si>
  <si>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</si>
  <si>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</si>
  <si>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</si>
  <si>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</si>
  <si>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</si>
  <si>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</si>
  <si>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</si>
  <si>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</si>
  <si>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</si>
  <si>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</si>
  <si>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</si>
  <si>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</si>
  <si>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</si>
  <si>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</si>
  <si>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</si>
  <si>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</si>
  <si>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</si>
  <si>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</si>
  <si>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</si>
  <si>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</si>
  <si>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</si>
  <si>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</si>
  <si>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</si>
  <si>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1.20-1.95</t>
  </si>
  <si>
    <t>0.85-1.85</t>
  </si>
  <si>
    <t>0.15-1.40</t>
  </si>
  <si>
    <t>0.15-0.60</t>
  </si>
  <si>
    <t>0.20-0.60</t>
  </si>
  <si>
    <t>0.20-0.75</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</si>
  <si>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</si>
  <si>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</si>
  <si>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</si>
  <si>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</si>
  <si>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</si>
  <si>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</si>
  <si>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</si>
  <si>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</si>
  <si>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</si>
  <si>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</si>
  <si>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</si>
  <si>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</si>
  <si>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</si>
  <si>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</si>
  <si>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</si>
  <si>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</si>
  <si>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</si>
  <si>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</si>
  <si>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</si>
  <si>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</si>
  <si>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</si>
  <si>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</si>
  <si>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</si>
  <si>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</si>
  <si>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</si>
  <si>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</si>
  <si>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</si>
  <si>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</si>
  <si>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</si>
  <si>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</si>
  <si>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</si>
  <si>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</si>
  <si>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</si>
  <si>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</si>
  <si>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</si>
  <si>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</si>
  <si>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</si>
  <si>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</si>
  <si>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</si>
  <si>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</si>
  <si>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</si>
  <si>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</si>
  <si>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</si>
  <si>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</si>
  <si>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</si>
  <si>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</si>
  <si>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</si>
  <si>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</si>
  <si>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0.00-0.40</t>
  </si>
  <si>
    <t xml:space="preserve">     7 Days' Notice</t>
  </si>
  <si>
    <t>3.00-7.00</t>
  </si>
  <si>
    <t>4.00-7.75</t>
  </si>
  <si>
    <t>5.00-8.75</t>
  </si>
  <si>
    <t>5.25-9.25</t>
  </si>
  <si>
    <t>6.25-10.25</t>
  </si>
  <si>
    <t>6.50-10.25</t>
  </si>
  <si>
    <t>6.50-11.00</t>
  </si>
  <si>
    <t>6.50-10.50</t>
  </si>
  <si>
    <t>6.75-12.00</t>
  </si>
  <si>
    <t>7.00-10.25</t>
  </si>
  <si>
    <t>7.00-11.00</t>
  </si>
  <si>
    <t>7.25-11.00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</si>
  <si>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</si>
  <si>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</si>
  <si>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</si>
  <si>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</si>
  <si>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</si>
  <si>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</si>
  <si>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</si>
  <si>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</si>
  <si>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</si>
  <si>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</si>
  <si>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</si>
  <si>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</si>
  <si>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</si>
  <si>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</si>
  <si>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</si>
  <si>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</si>
  <si>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</si>
  <si>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</si>
  <si>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</si>
  <si>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</si>
  <si>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</si>
  <si>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</si>
  <si>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</si>
  <si>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</si>
  <si>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</si>
  <si>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</si>
  <si>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</si>
  <si>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</si>
  <si>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</si>
  <si>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</si>
  <si>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</si>
  <si>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</si>
  <si>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</si>
  <si>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</si>
  <si>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</si>
  <si>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</si>
  <si>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</si>
  <si>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</si>
  <si>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</si>
  <si>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</si>
  <si>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</si>
  <si>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</si>
  <si>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</si>
  <si>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</si>
  <si>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0.10-1.90</t>
  </si>
  <si>
    <t>0.40-2.00</t>
  </si>
  <si>
    <t>0.10-2.49</t>
  </si>
  <si>
    <t>0.10-2.10</t>
  </si>
  <si>
    <t>0.10-2.00</t>
  </si>
  <si>
    <t>0.50-2.00</t>
  </si>
  <si>
    <t>0.10-0.50</t>
  </si>
  <si>
    <t>0.10-1.75</t>
  </si>
  <si>
    <t>0.00-2.00</t>
  </si>
  <si>
    <t>0.10-1.65</t>
  </si>
  <si>
    <t>0.00-1.75</t>
  </si>
  <si>
    <t>0.05-0.50</t>
  </si>
  <si>
    <t>0.05-0.10</t>
  </si>
  <si>
    <t>0.01-0.15</t>
  </si>
  <si>
    <t>0.00-0.05</t>
  </si>
  <si>
    <t xml:space="preserve">     Exceeding 7 Days &amp; Up to 1 Month</t>
  </si>
  <si>
    <t>3.00-5.25</t>
  </si>
  <si>
    <t>4.25-5.75</t>
  </si>
  <si>
    <t>4.50-5.75</t>
  </si>
  <si>
    <t>4.50-6.75</t>
  </si>
  <si>
    <t>4.50-6.77</t>
  </si>
  <si>
    <t>5.00-6.30</t>
  </si>
  <si>
    <t>5.70-7.35</t>
  </si>
  <si>
    <t>5.70-6.50</t>
  </si>
  <si>
    <t>5.70-6.25</t>
  </si>
  <si>
    <t>6.00-7.00</t>
  </si>
  <si>
    <t>6.20-9.00</t>
  </si>
  <si>
    <t>6.25-9.50</t>
  </si>
  <si>
    <t>7.20-10.90</t>
  </si>
  <si>
    <t>7.20-11.00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</si>
  <si>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</si>
  <si>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</si>
  <si>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</si>
  <si>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</si>
  <si>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</si>
  <si>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</si>
  <si>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</si>
  <si>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</si>
  <si>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</si>
  <si>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</si>
  <si>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</si>
  <si>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</si>
  <si>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</si>
  <si>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</si>
  <si>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</si>
  <si>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</si>
  <si>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</si>
  <si>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</si>
  <si>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</si>
  <si>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</si>
  <si>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</si>
  <si>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</si>
  <si>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</si>
  <si>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</si>
  <si>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</si>
  <si>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</si>
  <si>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</si>
  <si>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</si>
  <si>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</si>
  <si>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</si>
  <si>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</si>
  <si>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</si>
  <si>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</si>
  <si>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</si>
  <si>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</si>
  <si>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</si>
  <si>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</si>
  <si>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</si>
  <si>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</si>
  <si>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</si>
  <si>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</si>
  <si>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</si>
  <si>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</si>
  <si>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</si>
  <si>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</si>
  <si>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</si>
  <si>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</si>
  <si>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</si>
  <si>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</si>
  <si>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</si>
  <si>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</si>
  <si>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</si>
  <si>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</si>
  <si>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</si>
  <si>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</si>
  <si>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</si>
  <si>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</si>
  <si>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</si>
  <si>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</si>
  <si>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</si>
  <si>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</si>
  <si>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</si>
  <si>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</si>
  <si>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</si>
  <si>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</si>
  <si>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</si>
  <si>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</si>
  <si>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</si>
  <si>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</si>
  <si>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</si>
  <si>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</si>
  <si>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</si>
  <si>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</si>
  <si>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</si>
  <si>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</si>
  <si>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</si>
  <si>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</si>
  <si>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0.15-1.85</t>
  </si>
  <si>
    <t>1.10-1.60</t>
  </si>
  <si>
    <t>0.10-1.60</t>
  </si>
  <si>
    <t>1.10-3.40</t>
  </si>
  <si>
    <t>0.10-3.10</t>
  </si>
  <si>
    <t>1.50-3.23</t>
  </si>
  <si>
    <t>1.80-3.00</t>
  </si>
  <si>
    <t>1.40-3.55</t>
  </si>
  <si>
    <t>1.60-3.30</t>
  </si>
  <si>
    <t>1.45-3.15</t>
  </si>
  <si>
    <t>1.35-3.15</t>
  </si>
  <si>
    <t>1.30-3.25</t>
  </si>
  <si>
    <t>0.10-3.40</t>
  </si>
  <si>
    <t>1.20-4.50</t>
  </si>
  <si>
    <t>1.05-3.15</t>
  </si>
  <si>
    <t>1.20-3.30</t>
  </si>
  <si>
    <t>0.80-3.15</t>
  </si>
  <si>
    <t>1.40-3.15</t>
  </si>
  <si>
    <t>0.10-3.15</t>
  </si>
  <si>
    <t>0.60-3.15</t>
  </si>
  <si>
    <t>0.50-3.15</t>
  </si>
  <si>
    <t>0.70-3.15</t>
  </si>
  <si>
    <t>0.40-3.15</t>
  </si>
  <si>
    <t>0.20-1.15</t>
  </si>
  <si>
    <t>0.10-0.25</t>
  </si>
  <si>
    <t>0.01-0.42</t>
  </si>
  <si>
    <t>0.15-0.70</t>
  </si>
  <si>
    <t>0.01-0.75</t>
  </si>
  <si>
    <t>0.01-0.27</t>
  </si>
  <si>
    <t>0.05-0.40</t>
  </si>
  <si>
    <t>0.05-0.35</t>
  </si>
  <si>
    <t>0.12-0.25</t>
  </si>
  <si>
    <t>0.02-0.20</t>
  </si>
  <si>
    <t>0.15-0.25</t>
  </si>
  <si>
    <t>0.20-0.50</t>
  </si>
  <si>
    <t>0.12-0.56</t>
  </si>
  <si>
    <t>0.20-1.30</t>
  </si>
  <si>
    <t>0.15-0.65</t>
  </si>
  <si>
    <t>0.20-0.30</t>
  </si>
  <si>
    <t>0.25-0.35</t>
  </si>
  <si>
    <t>0.20-0.45</t>
  </si>
  <si>
    <t>0.25-0.50</t>
  </si>
  <si>
    <t>0.40-0.55</t>
  </si>
  <si>
    <t>0.45-0.60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</si>
  <si>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</si>
  <si>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</si>
  <si>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</si>
  <si>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</si>
  <si>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</si>
  <si>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</si>
  <si>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</si>
  <si>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</si>
  <si>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</si>
  <si>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</si>
  <si>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</si>
  <si>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</si>
  <si>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</si>
  <si>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</si>
  <si>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</si>
  <si>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</si>
  <si>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7.20-11.50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</si>
  <si>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</si>
  <si>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</si>
  <si>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</si>
  <si>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</si>
  <si>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</si>
  <si>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</si>
  <si>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</si>
  <si>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</si>
  <si>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</si>
  <si>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</si>
  <si>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</si>
  <si>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</si>
  <si>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</si>
  <si>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</si>
  <si>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</si>
  <si>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</si>
  <si>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</si>
  <si>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</si>
  <si>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</si>
  <si>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</si>
  <si>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</si>
  <si>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</si>
  <si>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</si>
  <si>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</si>
  <si>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</si>
  <si>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</si>
  <si>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</si>
  <si>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</si>
  <si>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</si>
  <si>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</si>
  <si>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</si>
  <si>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</si>
  <si>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</si>
  <si>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</si>
  <si>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</si>
  <si>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</si>
  <si>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</si>
  <si>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</si>
  <si>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</si>
  <si>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</si>
  <si>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</si>
  <si>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</si>
  <si>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</si>
  <si>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</si>
  <si>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</si>
  <si>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</si>
  <si>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</si>
  <si>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</si>
  <si>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</si>
  <si>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</si>
  <si>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</si>
  <si>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</si>
  <si>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</si>
  <si>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</si>
  <si>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</si>
  <si>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</si>
  <si>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</si>
  <si>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</si>
  <si>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</si>
  <si>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</si>
  <si>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</si>
  <si>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</si>
  <si>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</si>
  <si>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</si>
  <si>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</si>
  <si>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</si>
  <si>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</si>
  <si>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</si>
  <si>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</si>
  <si>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</si>
  <si>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</si>
  <si>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</si>
  <si>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</si>
  <si>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</si>
  <si>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</si>
  <si>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</si>
  <si>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0.30-3.90</t>
  </si>
  <si>
    <t>0.30-3.55</t>
  </si>
  <si>
    <t>0.30-3.40</t>
  </si>
  <si>
    <t>0.30-4.85</t>
  </si>
  <si>
    <t>0.30-3.75</t>
  </si>
  <si>
    <t>0.30-4.50</t>
  </si>
  <si>
    <t>0.30-3.45</t>
  </si>
  <si>
    <t>0.30-3.25</t>
  </si>
  <si>
    <t>0.00-3.20</t>
  </si>
  <si>
    <t>0.10-2.85</t>
  </si>
  <si>
    <t>0.00-0.60</t>
  </si>
  <si>
    <t>0.10-2.35</t>
  </si>
  <si>
    <t>0.01-0.70</t>
  </si>
  <si>
    <t>0.00-1.00</t>
  </si>
  <si>
    <t>0.10-1.00</t>
  </si>
  <si>
    <t>0.10-0.60</t>
  </si>
  <si>
    <t>0.07-0.35</t>
  </si>
  <si>
    <t>0.03-0.25</t>
  </si>
  <si>
    <t>0.00-0.50</t>
  </si>
  <si>
    <t>0.10-1.25</t>
  </si>
  <si>
    <t>0.10-0.65</t>
  </si>
  <si>
    <t>0.10-1.10</t>
  </si>
  <si>
    <t>0.10-0.70</t>
  </si>
  <si>
    <t>0.10-0.90</t>
  </si>
  <si>
    <t>0.20-0.82</t>
  </si>
  <si>
    <t>0.30-0.78</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</si>
  <si>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</si>
  <si>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</si>
  <si>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</si>
  <si>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</si>
  <si>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</si>
  <si>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</si>
  <si>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</si>
  <si>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</si>
  <si>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</si>
  <si>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</si>
  <si>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</si>
  <si>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</si>
  <si>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</si>
  <si>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</si>
  <si>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</si>
  <si>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</si>
  <si>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</si>
  <si>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</si>
  <si>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</si>
  <si>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</si>
  <si>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</si>
  <si>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</si>
  <si>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</si>
  <si>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</si>
  <si>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</si>
  <si>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</si>
  <si>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</si>
  <si>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</si>
  <si>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</si>
  <si>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</si>
  <si>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</si>
  <si>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</si>
  <si>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</si>
  <si>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</si>
  <si>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</si>
  <si>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</si>
  <si>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</si>
  <si>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</si>
  <si>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</si>
  <si>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</si>
  <si>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</si>
  <si>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</si>
  <si>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</si>
  <si>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</si>
  <si>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</si>
  <si>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</si>
  <si>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</si>
  <si>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</si>
  <si>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</si>
  <si>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</si>
  <si>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</si>
  <si>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</si>
  <si>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</si>
  <si>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</si>
  <si>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</si>
  <si>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</si>
  <si>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</si>
  <si>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</si>
  <si>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</si>
  <si>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</si>
  <si>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</si>
  <si>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</si>
  <si>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</si>
  <si>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</si>
  <si>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</si>
  <si>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</si>
  <si>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</si>
  <si>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</si>
  <si>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</si>
  <si>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</si>
  <si>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</si>
  <si>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</si>
  <si>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</si>
  <si>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</si>
  <si>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</si>
  <si>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</si>
  <si>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</si>
  <si>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</si>
  <si>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</si>
  <si>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</si>
  <si>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</si>
  <si>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</si>
  <si>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</si>
  <si>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</si>
  <si>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</si>
  <si>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</si>
  <si>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</si>
  <si>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</si>
  <si>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</si>
  <si>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</si>
  <si>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r>
      <t>0.40-3.52</t>
    </r>
    <r>
      <rPr>
        <vertAlign val="superscript"/>
        <sz val="11"/>
        <color rgb="FF002060"/>
        <rFont val="Segoe UI"/>
        <family val="2"/>
      </rPr>
      <t>^</t>
    </r>
  </si>
  <si>
    <t>0.40-3.40</t>
  </si>
  <si>
    <t>0.30-3.80</t>
  </si>
  <si>
    <t>0.30-3.94</t>
  </si>
  <si>
    <t>0.30-4.05</t>
  </si>
  <si>
    <t>1.80-3.90</t>
  </si>
  <si>
    <t>0.30-3.95</t>
  </si>
  <si>
    <t>1.80-3.95</t>
  </si>
  <si>
    <t>1.80-3.85</t>
  </si>
  <si>
    <t>0.40-3.85</t>
  </si>
  <si>
    <t>1.70-3.75</t>
  </si>
  <si>
    <t>0.30-3.85</t>
  </si>
  <si>
    <t>1.00-3.30</t>
  </si>
  <si>
    <t>0.20-2.00</t>
  </si>
  <si>
    <t>0.25-1.75</t>
  </si>
  <si>
    <t>0.05-1.50</t>
  </si>
  <si>
    <t>0.25-1.50</t>
  </si>
  <si>
    <t>0.25-1.96</t>
  </si>
  <si>
    <t>0.20-0.70</t>
  </si>
  <si>
    <t>0.15-0.50</t>
  </si>
  <si>
    <t>0.20-0.55</t>
  </si>
  <si>
    <t>0.20-0.65</t>
  </si>
  <si>
    <t>0.10-0.75</t>
  </si>
  <si>
    <t>0.25-1.35</t>
  </si>
  <si>
    <t>0.25-1.45</t>
  </si>
  <si>
    <t>0.20-0.77</t>
  </si>
  <si>
    <t>0.10-1.20</t>
  </si>
  <si>
    <t>0.15-0.74</t>
  </si>
  <si>
    <t>0.15-0.80</t>
  </si>
  <si>
    <t>0.40-1.25</t>
  </si>
  <si>
    <t>0.30-1.35</t>
  </si>
  <si>
    <t>0.20-1.05</t>
  </si>
  <si>
    <t>0.27-1.25</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</si>
  <si>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</si>
  <si>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</si>
  <si>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</si>
  <si>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</si>
  <si>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</si>
  <si>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</si>
  <si>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</si>
  <si>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</si>
  <si>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</si>
  <si>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</si>
  <si>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</si>
  <si>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</si>
  <si>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</si>
  <si>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</si>
  <si>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</si>
  <si>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</si>
  <si>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</si>
  <si>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</si>
  <si>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</si>
  <si>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</si>
  <si>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</si>
  <si>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</si>
  <si>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</si>
  <si>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</si>
  <si>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</si>
  <si>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</si>
  <si>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</si>
  <si>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</si>
  <si>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</si>
  <si>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</si>
  <si>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</si>
  <si>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</si>
  <si>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</si>
  <si>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</si>
  <si>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</si>
  <si>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</si>
  <si>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</si>
  <si>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</si>
  <si>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</si>
  <si>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</si>
  <si>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</si>
  <si>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</si>
  <si>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</si>
  <si>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</si>
  <si>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</si>
  <si>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</si>
  <si>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</si>
  <si>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</si>
  <si>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</si>
  <si>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</si>
  <si>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</si>
  <si>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</si>
  <si>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</si>
  <si>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</si>
  <si>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</si>
  <si>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</si>
  <si>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</si>
  <si>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</si>
  <si>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</si>
  <si>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</si>
  <si>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</si>
  <si>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</si>
  <si>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</si>
  <si>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</si>
  <si>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</si>
  <si>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</si>
  <si>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</si>
  <si>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</si>
  <si>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</si>
  <si>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</si>
  <si>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</si>
  <si>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</si>
  <si>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</si>
  <si>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</si>
  <si>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</si>
  <si>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</si>
  <si>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</si>
  <si>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</si>
  <si>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0.50-3.95</t>
  </si>
  <si>
    <t>1.05-4.05</t>
  </si>
  <si>
    <t>1.25-4.00</t>
  </si>
  <si>
    <t>0.25-3.95</t>
  </si>
  <si>
    <t>0.25-4.45</t>
  </si>
  <si>
    <t>0.95-4.50</t>
  </si>
  <si>
    <t>0.95-4.00</t>
  </si>
  <si>
    <t>0.45-4.10</t>
  </si>
  <si>
    <t>1.20-3.80</t>
  </si>
  <si>
    <t>1.00-3.90</t>
  </si>
  <si>
    <t>0.50-4.30</t>
  </si>
  <si>
    <t>1.00-4.50</t>
  </si>
  <si>
    <t>1.10-3.95</t>
  </si>
  <si>
    <t>0.10-3.75</t>
  </si>
  <si>
    <t>0.10-3.85</t>
  </si>
  <si>
    <t>0.15-2.25</t>
  </si>
  <si>
    <t>0.10-2.02</t>
  </si>
  <si>
    <t>0.15-2.00</t>
  </si>
  <si>
    <t>0.15-1.75</t>
  </si>
  <si>
    <t>0.05-1.90</t>
  </si>
  <si>
    <t>0.05-1.75</t>
  </si>
  <si>
    <t>0.20-1.50</t>
  </si>
  <si>
    <t>0.25-1.60</t>
  </si>
  <si>
    <t>0.10-1.50</t>
  </si>
  <si>
    <t>0.12-1.50</t>
  </si>
  <si>
    <t>0.10-1.85</t>
  </si>
  <si>
    <t>0.15-1.65</t>
  </si>
  <si>
    <t xml:space="preserve">     Exceeding 12 Months &amp; Up to 18 Months</t>
  </si>
  <si>
    <t>4.50-9.75</t>
  </si>
  <si>
    <t>4.75-8.75</t>
  </si>
  <si>
    <t>4.75-9.10</t>
  </si>
  <si>
    <t>4.75-9.55</t>
  </si>
  <si>
    <t>4.75-9.20</t>
  </si>
  <si>
    <t>4.75-9.50</t>
  </si>
  <si>
    <t>4.75-14.00</t>
  </si>
  <si>
    <t>4.75-12.00</t>
  </si>
  <si>
    <t>4.75-12.50</t>
  </si>
  <si>
    <t>4.75-10.25</t>
  </si>
  <si>
    <t>4.75-10.00</t>
  </si>
  <si>
    <t>4.75-10.50</t>
  </si>
  <si>
    <t>5.25-11.00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</si>
  <si>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</si>
  <si>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</si>
  <si>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</si>
  <si>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</si>
  <si>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</si>
  <si>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</si>
  <si>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</si>
  <si>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</si>
  <si>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</si>
  <si>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</si>
  <si>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</si>
  <si>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</si>
  <si>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</si>
  <si>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</si>
  <si>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</si>
  <si>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</si>
  <si>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</si>
  <si>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</si>
  <si>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</si>
  <si>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</si>
  <si>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</si>
  <si>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</si>
  <si>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</si>
  <si>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</si>
  <si>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</si>
  <si>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</si>
  <si>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</si>
  <si>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</si>
  <si>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</si>
  <si>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</si>
  <si>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</si>
  <si>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</si>
  <si>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</si>
  <si>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</si>
  <si>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</si>
  <si>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</si>
  <si>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</si>
  <si>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</si>
  <si>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</si>
  <si>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</si>
  <si>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1.95-5.06</t>
  </si>
  <si>
    <t>1.95-4.50</t>
  </si>
  <si>
    <t>2.55-2.80</t>
  </si>
  <si>
    <t>2.55-3.50</t>
  </si>
  <si>
    <t>1.55-2.70</t>
  </si>
  <si>
    <t>1.90-3.75</t>
  </si>
  <si>
    <t>1.00-3.50</t>
  </si>
  <si>
    <t>1.60-3.15</t>
  </si>
  <si>
    <t>2.25-3.25</t>
  </si>
  <si>
    <t>1.75-3.25</t>
  </si>
  <si>
    <t>1.30-2.55</t>
  </si>
  <si>
    <t>1.70-2.14</t>
  </si>
  <si>
    <t>1.60-2.50</t>
  </si>
  <si>
    <t>1.85-3.00</t>
  </si>
  <si>
    <t>1.60-2.55</t>
  </si>
  <si>
    <t>2.07-2.60</t>
  </si>
  <si>
    <t xml:space="preserve">1.90-4.00 </t>
  </si>
  <si>
    <t>1.85-2.75</t>
  </si>
  <si>
    <t>1.85-2.70</t>
  </si>
  <si>
    <t>2.10-2.75</t>
  </si>
  <si>
    <t>2.10-2.70</t>
  </si>
  <si>
    <t>1.75-3.85</t>
  </si>
  <si>
    <t>1.85-4.82</t>
  </si>
  <si>
    <t>1.00-3.85</t>
  </si>
  <si>
    <t>1.85-3.85</t>
  </si>
  <si>
    <t>1.05-3.75</t>
  </si>
  <si>
    <t>1.70-3.40</t>
  </si>
  <si>
    <t>1.70-3.60</t>
  </si>
  <si>
    <t>1.25-3.15</t>
  </si>
  <si>
    <t>1.25-3.45</t>
  </si>
  <si>
    <t>1.70-3.25</t>
  </si>
  <si>
    <t>1.40-3.25</t>
  </si>
  <si>
    <t>1.95-3.25</t>
  </si>
  <si>
    <t>0.50-2.85</t>
  </si>
  <si>
    <t>0.08-2.50</t>
  </si>
  <si>
    <t>0.35-2.50</t>
  </si>
  <si>
    <t>0.25-0.80</t>
  </si>
  <si>
    <t>0.15-0.30</t>
  </si>
  <si>
    <t>0.30-0.75</t>
  </si>
  <si>
    <t>0.20-0.90</t>
  </si>
  <si>
    <t>0.25-1.00</t>
  </si>
  <si>
    <t>0.45-0.50</t>
  </si>
  <si>
    <t>0.30-1.75</t>
  </si>
  <si>
    <t>0.30-1.20</t>
  </si>
  <si>
    <t>0.30-0.90</t>
  </si>
  <si>
    <t>0.20-1.00</t>
  </si>
  <si>
    <t>0.15-1.00</t>
  </si>
  <si>
    <t>0.15-1.15</t>
  </si>
  <si>
    <t>0.30-1.85</t>
  </si>
  <si>
    <t>0.35-1.35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</si>
  <si>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</si>
  <si>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</si>
  <si>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</si>
  <si>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</si>
  <si>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</si>
  <si>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</si>
  <si>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</si>
  <si>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</si>
  <si>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</si>
  <si>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</si>
  <si>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</si>
  <si>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</si>
  <si>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</si>
  <si>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</si>
  <si>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</si>
  <si>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</si>
  <si>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</si>
  <si>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</si>
  <si>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</si>
  <si>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</si>
  <si>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</si>
  <si>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</si>
  <si>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</si>
  <si>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</si>
  <si>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</si>
  <si>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</si>
  <si>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</si>
  <si>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</si>
  <si>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</si>
  <si>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</si>
  <si>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</si>
  <si>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</si>
  <si>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</si>
  <si>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</si>
  <si>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</si>
  <si>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</si>
  <si>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</si>
  <si>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</si>
  <si>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</si>
  <si>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</si>
  <si>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</si>
  <si>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</si>
  <si>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</si>
  <si>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</si>
  <si>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</si>
  <si>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</si>
  <si>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</si>
  <si>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</si>
  <si>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</si>
  <si>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</si>
  <si>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</si>
  <si>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</si>
  <si>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</si>
  <si>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</si>
  <si>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</si>
  <si>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1.93-4.20</t>
  </si>
  <si>
    <t>1.95-3.50</t>
  </si>
  <si>
    <t>1.30-4.35</t>
  </si>
  <si>
    <t>1.80-3.50</t>
  </si>
  <si>
    <t>1.90-3.90</t>
  </si>
  <si>
    <t>2.08-3.75</t>
  </si>
  <si>
    <t>1.80-3.75</t>
  </si>
  <si>
    <t>2.08-4.00</t>
  </si>
  <si>
    <t>2.08-4.10</t>
  </si>
  <si>
    <t>1.70-4.00</t>
  </si>
  <si>
    <t>1.90-3.85</t>
  </si>
  <si>
    <t>1.90-4.40</t>
  </si>
  <si>
    <t>2.10-3.95</t>
  </si>
  <si>
    <t>1.55-4.50</t>
  </si>
  <si>
    <t>2.10-3.85</t>
  </si>
  <si>
    <t>1.70-3.95</t>
  </si>
  <si>
    <t>1.60-3.25</t>
  </si>
  <si>
    <t>1.55-3.40</t>
  </si>
  <si>
    <t>1.50-4.05</t>
  </si>
  <si>
    <t>1.35-4.25</t>
  </si>
  <si>
    <t>1.35-3.85</t>
  </si>
  <si>
    <t>0.80-3.50</t>
  </si>
  <si>
    <t>0.10-2.60</t>
  </si>
  <si>
    <t>0.35-2.25</t>
  </si>
  <si>
    <t>0.25-2.10</t>
  </si>
  <si>
    <t>0.25-1.25</t>
  </si>
  <si>
    <t>0.25-1.40</t>
  </si>
  <si>
    <t>0.45-2.10</t>
  </si>
  <si>
    <t>0.25-2.50</t>
  </si>
  <si>
    <t>0.24-2.20</t>
  </si>
  <si>
    <t>0.24-2.10</t>
  </si>
  <si>
    <t>0.30-2.00</t>
  </si>
  <si>
    <t>0.45-2.00</t>
  </si>
  <si>
    <t>0.30-1.95</t>
  </si>
  <si>
    <t>0.47-2.05</t>
  </si>
  <si>
    <t>0.47-2.00</t>
  </si>
  <si>
    <t xml:space="preserve">     Exceeding 24 Months &amp; Up to 36 Months</t>
  </si>
  <si>
    <t>4.50-11.00</t>
  </si>
  <si>
    <t>4.75-9.25</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</si>
  <si>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</si>
  <si>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</si>
  <si>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</si>
  <si>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</si>
  <si>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</si>
  <si>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</si>
  <si>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</si>
  <si>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</si>
  <si>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</si>
  <si>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</si>
  <si>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</si>
  <si>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</si>
  <si>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</si>
  <si>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</si>
  <si>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</si>
  <si>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</si>
  <si>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</si>
  <si>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</si>
  <si>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</si>
  <si>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</si>
  <si>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</si>
  <si>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</si>
  <si>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</si>
  <si>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</si>
  <si>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</si>
  <si>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</si>
  <si>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</si>
  <si>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</si>
  <si>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</si>
  <si>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</si>
  <si>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</si>
  <si>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</si>
  <si>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</si>
  <si>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</si>
  <si>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</si>
  <si>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</si>
  <si>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</si>
  <si>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</si>
  <si>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</si>
  <si>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</si>
  <si>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</si>
  <si>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</si>
  <si>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</si>
  <si>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</si>
  <si>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</si>
  <si>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</si>
  <si>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</si>
  <si>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</si>
  <si>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1.60-4.30</t>
  </si>
  <si>
    <t>2.03-3.80</t>
  </si>
  <si>
    <r>
      <t>0.30-3.90</t>
    </r>
    <r>
      <rPr>
        <vertAlign val="superscript"/>
        <sz val="11"/>
        <color rgb="FF002060"/>
        <rFont val="Segoe UI"/>
        <family val="2"/>
      </rPr>
      <t>^</t>
    </r>
  </si>
  <si>
    <t>2.03-4.60</t>
  </si>
  <si>
    <t>2.07-4.96</t>
  </si>
  <si>
    <t>2.03-5.25</t>
  </si>
  <si>
    <t>2.03-4.96</t>
  </si>
  <si>
    <t>1.80-4.96</t>
  </si>
  <si>
    <t>1.90-4.96</t>
  </si>
  <si>
    <t>2.20-4.96</t>
  </si>
  <si>
    <t>2.10-4.96</t>
  </si>
  <si>
    <t>1.85-4.25</t>
  </si>
  <si>
    <t>2.10-4.80</t>
  </si>
  <si>
    <t>2.10-4.15</t>
  </si>
  <si>
    <t>1.50-4.00</t>
  </si>
  <si>
    <t>1.30-5.00</t>
  </si>
  <si>
    <t>1.40-4.35</t>
  </si>
  <si>
    <t>1.80-4.25</t>
  </si>
  <si>
    <t>1.80-3.80</t>
  </si>
  <si>
    <t>1.55-3.85</t>
  </si>
  <si>
    <t>1.65-4.00</t>
  </si>
  <si>
    <t>0.80-3.40</t>
  </si>
  <si>
    <t>0.55-3.00</t>
  </si>
  <si>
    <t>0.75-2.50</t>
  </si>
  <si>
    <t>0.30-2.65</t>
  </si>
  <si>
    <t>0.25-2.75</t>
  </si>
  <si>
    <t>0.20-2.50</t>
  </si>
  <si>
    <t>0.25-2.60</t>
  </si>
  <si>
    <t>0.50-2.60</t>
  </si>
  <si>
    <t>0.50-2.25</t>
  </si>
  <si>
    <t>0.50-2.35</t>
  </si>
  <si>
    <t>0.52-2.00</t>
  </si>
  <si>
    <t>0.25-2.30</t>
  </si>
  <si>
    <t>0.35-2.20</t>
  </si>
  <si>
    <t>0.45-2.40</t>
  </si>
  <si>
    <t>0.30-2.20</t>
  </si>
  <si>
    <t>0.45-2.25</t>
  </si>
  <si>
    <t>0.65-2.75</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</si>
  <si>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</si>
  <si>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</si>
  <si>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</si>
  <si>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</si>
  <si>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</si>
  <si>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</si>
  <si>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</si>
  <si>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</si>
  <si>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</si>
  <si>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</si>
  <si>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</si>
  <si>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</si>
  <si>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</si>
  <si>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</si>
  <si>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</si>
  <si>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</si>
  <si>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</si>
  <si>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</si>
  <si>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</si>
  <si>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</si>
  <si>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</si>
  <si>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</si>
  <si>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</si>
  <si>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</si>
  <si>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</si>
  <si>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</si>
  <si>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</si>
  <si>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</si>
  <si>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</si>
  <si>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</si>
  <si>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</si>
  <si>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</si>
  <si>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</si>
  <si>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</si>
  <si>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</si>
  <si>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</si>
  <si>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</si>
  <si>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</si>
  <si>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</si>
  <si>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</si>
  <si>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</si>
  <si>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</si>
  <si>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</si>
  <si>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</si>
  <si>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</si>
  <si>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</si>
  <si>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</si>
  <si>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</si>
  <si>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</si>
  <si>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</si>
  <si>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</si>
  <si>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</si>
  <si>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</si>
  <si>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</si>
  <si>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</si>
  <si>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</si>
  <si>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</si>
  <si>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</si>
  <si>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</si>
  <si>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</si>
  <si>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</si>
  <si>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</si>
  <si>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</si>
  <si>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</si>
  <si>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</si>
  <si>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</si>
  <si>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</si>
  <si>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</si>
  <si>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</si>
  <si>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</si>
  <si>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</si>
  <si>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1.60-3.20</t>
  </si>
  <si>
    <t>1.50-3.75</t>
  </si>
  <si>
    <t>2.35-3.20</t>
  </si>
  <si>
    <t>2.60-4.70</t>
  </si>
  <si>
    <t>2.68-4.70</t>
  </si>
  <si>
    <t>1.83-4.15</t>
  </si>
  <si>
    <t xml:space="preserve">2.68-4.15 </t>
  </si>
  <si>
    <t>2.50-3.65</t>
  </si>
  <si>
    <t>1.90-3.70</t>
  </si>
  <si>
    <t>2.70-4.00</t>
  </si>
  <si>
    <t>2.70-4.50</t>
  </si>
  <si>
    <t>2.75-4.50</t>
  </si>
  <si>
    <t>2.40-4.30</t>
  </si>
  <si>
    <t>2.65-4.35</t>
  </si>
  <si>
    <t>1.85-4.35</t>
  </si>
  <si>
    <t>2.60-4.00</t>
  </si>
  <si>
    <t>2.60-3.50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</si>
  <si>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</si>
  <si>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</si>
  <si>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</si>
  <si>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</si>
  <si>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</si>
  <si>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</si>
  <si>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</si>
  <si>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</si>
  <si>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</si>
  <si>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</si>
  <si>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</si>
  <si>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</si>
  <si>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</si>
  <si>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</si>
  <si>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</si>
  <si>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</si>
  <si>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</si>
  <si>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</si>
  <si>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</si>
  <si>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</si>
  <si>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</si>
  <si>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1.05-2.65</t>
  </si>
  <si>
    <t>0.95-2.30</t>
  </si>
  <si>
    <t>0.71-2.50</t>
  </si>
  <si>
    <t>0.80-2.45</t>
  </si>
  <si>
    <t>0.88-2.35</t>
  </si>
  <si>
    <t>0.50-2.45</t>
  </si>
  <si>
    <t>0.90-1.55</t>
  </si>
  <si>
    <t>0.65-2.35</t>
  </si>
  <si>
    <t>0.86-2.45</t>
  </si>
  <si>
    <t>1.00-2.30</t>
  </si>
  <si>
    <t>1.00-2.35</t>
  </si>
  <si>
    <t>1.40-1.60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</si>
  <si>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</si>
  <si>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</si>
  <si>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</si>
  <si>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</si>
  <si>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</si>
  <si>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</si>
  <si>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</si>
  <si>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</si>
  <si>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</si>
  <si>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</si>
  <si>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</si>
  <si>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</si>
  <si>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</si>
  <si>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</si>
  <si>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</si>
  <si>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</si>
  <si>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</si>
  <si>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</si>
  <si>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</si>
  <si>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</si>
  <si>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</si>
  <si>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</si>
  <si>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</si>
  <si>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</si>
  <si>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</si>
  <si>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</si>
  <si>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</si>
  <si>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</si>
  <si>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</si>
  <si>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</si>
  <si>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</si>
  <si>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</si>
  <si>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</si>
  <si>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</si>
  <si>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</si>
  <si>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</si>
  <si>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</si>
  <si>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</si>
  <si>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</si>
  <si>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</si>
  <si>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</si>
  <si>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</si>
  <si>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</si>
  <si>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</si>
  <si>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</si>
  <si>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</si>
  <si>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</si>
  <si>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</si>
  <si>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</si>
  <si>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</si>
  <si>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</si>
  <si>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</si>
  <si>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</si>
  <si>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</si>
  <si>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2.25-4.95</t>
  </si>
  <si>
    <t>2.30-5.15</t>
  </si>
  <si>
    <t>2.73-4.00</t>
  </si>
  <si>
    <t>2.25-4.90</t>
  </si>
  <si>
    <t>2.65-5.15</t>
  </si>
  <si>
    <t>2.65-5.30</t>
  </si>
  <si>
    <t>2.02-5.19</t>
  </si>
  <si>
    <t>1.90-5.68</t>
  </si>
  <si>
    <t>2.85-4.70</t>
  </si>
  <si>
    <t>2.73-4.70</t>
  </si>
  <si>
    <t>1.80-5.33</t>
  </si>
  <si>
    <t>2.65-5.40</t>
  </si>
  <si>
    <t>2.83-4.90</t>
  </si>
  <si>
    <t>2.70-6.15</t>
  </si>
  <si>
    <t>2.83-5.05</t>
  </si>
  <si>
    <t>3.10-4.90</t>
  </si>
  <si>
    <t>2.40-5.00</t>
  </si>
  <si>
    <t>2.40-5.25</t>
  </si>
  <si>
    <t>2.15-4.60</t>
  </si>
  <si>
    <t>3.10-4.70</t>
  </si>
  <si>
    <t>2.85-4.65</t>
  </si>
  <si>
    <t>2.80-4.50</t>
  </si>
  <si>
    <t>2.45-5.05</t>
  </si>
  <si>
    <t>2.85-4.92</t>
  </si>
  <si>
    <t>2.20-4.55</t>
  </si>
  <si>
    <t>2.65-4.25</t>
  </si>
  <si>
    <t>0.75-3.75</t>
  </si>
  <si>
    <t>1.05-3.25</t>
  </si>
  <si>
    <t>1.13-3.75</t>
  </si>
  <si>
    <t>1.00-3.40</t>
  </si>
  <si>
    <t>1.00-2.65</t>
  </si>
  <si>
    <t>1.25-2.65</t>
  </si>
  <si>
    <t>0.95-2.50</t>
  </si>
  <si>
    <t>0.95-2.08</t>
  </si>
  <si>
    <t>1.25-2.08</t>
  </si>
  <si>
    <t>1.02-3.25</t>
  </si>
  <si>
    <t>1.05-3.00</t>
  </si>
  <si>
    <t>1.30-3.10</t>
  </si>
  <si>
    <t>1.25-3.07</t>
  </si>
  <si>
    <t>1.30-3.30</t>
  </si>
  <si>
    <t>1.14-3.00</t>
  </si>
  <si>
    <t>1.25-3.00</t>
  </si>
  <si>
    <t>1.25-3.02</t>
  </si>
  <si>
    <t>1.30-3.00</t>
  </si>
  <si>
    <t>1.40-3.00</t>
  </si>
  <si>
    <t xml:space="preserve">     Exceeding 60 Months</t>
  </si>
  <si>
    <t>5.25-13.00</t>
  </si>
  <si>
    <t>5.00-11.61</t>
  </si>
  <si>
    <t>6.95-9.50</t>
  </si>
  <si>
    <t>6.95-10.50</t>
  </si>
  <si>
    <t>7.25-10.50</t>
  </si>
  <si>
    <t>7.75-11.00</t>
  </si>
  <si>
    <t>7.75-12.00</t>
  </si>
  <si>
    <t>8.75-12.00</t>
  </si>
  <si>
    <t>8.75-14.50</t>
  </si>
  <si>
    <t>8.75-14.75</t>
  </si>
  <si>
    <t>8.75-12.50</t>
  </si>
  <si>
    <t>8.00-16.50</t>
  </si>
  <si>
    <t>8.00-16.00</t>
  </si>
  <si>
    <t>8.00-14.00</t>
  </si>
  <si>
    <t>8.00-15.60</t>
  </si>
  <si>
    <t>8.00-13.00</t>
  </si>
  <si>
    <t>8.00-14.75</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</si>
  <si>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</si>
  <si>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</si>
  <si>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</si>
  <si>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</si>
  <si>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</si>
  <si>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</si>
  <si>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</si>
  <si>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</si>
  <si>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</si>
  <si>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</si>
  <si>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</si>
  <si>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</si>
  <si>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</si>
  <si>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</si>
  <si>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</si>
  <si>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</si>
  <si>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</si>
  <si>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</si>
  <si>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</si>
  <si>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</si>
  <si>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</si>
  <si>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</si>
  <si>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</si>
  <si>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</si>
  <si>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</si>
  <si>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</si>
  <si>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</si>
  <si>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</si>
  <si>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</si>
  <si>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</si>
  <si>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</si>
  <si>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</si>
  <si>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</si>
  <si>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</si>
  <si>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</si>
  <si>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</si>
  <si>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</si>
  <si>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</si>
  <si>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 xml:space="preserve"> 2.75-5.37</t>
  </si>
  <si>
    <t>2.45-5.10</t>
  </si>
  <si>
    <t>3.05-3.60</t>
  </si>
  <si>
    <t>3.10-4.02</t>
  </si>
  <si>
    <t>2.65-3.45</t>
  </si>
  <si>
    <t>3.50-4.00</t>
  </si>
  <si>
    <t>3.50-4.15</t>
  </si>
  <si>
    <t>2.65-6.25</t>
  </si>
  <si>
    <t>3.60-6.67</t>
  </si>
  <si>
    <t>2.75-6.00</t>
  </si>
  <si>
    <t>3.50-4.75</t>
  </si>
  <si>
    <t>3.05-4.40</t>
  </si>
  <si>
    <t>3.15-4.30</t>
  </si>
  <si>
    <t>2.90-4.35</t>
  </si>
  <si>
    <t>3.15-5.00</t>
  </si>
  <si>
    <t>3.15-6.00</t>
  </si>
  <si>
    <t>2.83-4.60</t>
  </si>
  <si>
    <t>2.60-5.20</t>
  </si>
  <si>
    <t>2.60-4.50</t>
  </si>
  <si>
    <t>2.75-4.00</t>
  </si>
  <si>
    <t>2.65-4.50</t>
  </si>
  <si>
    <t>2.50-4.30</t>
  </si>
  <si>
    <t>2.75-4.25</t>
  </si>
  <si>
    <t>2.68-4.75</t>
  </si>
  <si>
    <t>2.30-4.00</t>
  </si>
  <si>
    <t>2.25-3.65</t>
  </si>
  <si>
    <t>2.20-4.25</t>
  </si>
  <si>
    <t>1.80-2.95</t>
  </si>
  <si>
    <t>0.80-1.95</t>
  </si>
  <si>
    <t>0.98-2.00</t>
  </si>
  <si>
    <t>0.96-2.00</t>
  </si>
  <si>
    <t>1.00-2.00</t>
  </si>
  <si>
    <t>1.05-2.00</t>
  </si>
  <si>
    <t>1.39-1.95</t>
  </si>
  <si>
    <t>1.18-2.00</t>
  </si>
  <si>
    <t>0.65-1.95</t>
  </si>
  <si>
    <t>0.75-1.95</t>
  </si>
  <si>
    <t>0.80-2.00</t>
  </si>
  <si>
    <t>1.10-3.35</t>
  </si>
  <si>
    <t>1.25-2.60</t>
  </si>
  <si>
    <t>1.50-2.20</t>
  </si>
  <si>
    <t>1.25-2.90</t>
  </si>
  <si>
    <t>0.85-2.10</t>
  </si>
  <si>
    <t>1.50-1.95</t>
  </si>
  <si>
    <t>1.50-2.50</t>
  </si>
  <si>
    <t>0.85-2.00</t>
  </si>
  <si>
    <t>1.50-3.01</t>
  </si>
  <si>
    <t>1.65-2.10</t>
  </si>
  <si>
    <t>1.70-2.15</t>
  </si>
  <si>
    <t>1.50-2.55</t>
  </si>
  <si>
    <t>1.75-3.00</t>
  </si>
  <si>
    <t>* Effective January 2017, data refers to interest rates on new rupee deposits during the month. Consequently, data are not strictly comparable to those prior to January 2017.</t>
  </si>
  <si>
    <t xml:space="preserve"> </t>
  </si>
  <si>
    <r>
      <t>Table 17b: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April 2022 to June 2022</t>
    </r>
  </si>
  <si>
    <t>2.00-16.75</t>
  </si>
  <si>
    <t>2.00-18.50</t>
  </si>
  <si>
    <t>1.80-17.35</t>
  </si>
  <si>
    <t>1.80-17.90</t>
  </si>
  <si>
    <t>1.80-19.25</t>
  </si>
  <si>
    <t>1.80-17.25</t>
  </si>
  <si>
    <t>2.00-20.40</t>
  </si>
  <si>
    <t>2.35-20.40</t>
  </si>
  <si>
    <t>2.35-17.25</t>
  </si>
  <si>
    <t>1.85-17.25</t>
  </si>
  <si>
    <t>0.85-16.75</t>
  </si>
  <si>
    <t>0.85-17.60</t>
  </si>
  <si>
    <t>0.85-15.75</t>
  </si>
  <si>
    <t>0.74-15.75</t>
  </si>
  <si>
    <t>1.00-15.75</t>
  </si>
  <si>
    <t>1.00-15.90</t>
  </si>
  <si>
    <t>1.25-15.90</t>
  </si>
  <si>
    <t>2.50-16.75</t>
  </si>
  <si>
    <t>3.60-16.75</t>
  </si>
  <si>
    <t>3.50-16.75</t>
  </si>
  <si>
    <t>2.50-17.35</t>
  </si>
  <si>
    <t>2.35-17.35</t>
  </si>
  <si>
    <t>2.35-16.75</t>
  </si>
  <si>
    <t>1.85-16.75</t>
  </si>
  <si>
    <t>3.04-16.75</t>
  </si>
  <si>
    <t>1.50-16.75</t>
  </si>
  <si>
    <t>1.50-8.35</t>
  </si>
  <si>
    <t>2.80-8.35</t>
  </si>
  <si>
    <t>0.85-8.35</t>
  </si>
  <si>
    <t>0.85-15.00</t>
  </si>
  <si>
    <t>2.65-15.75</t>
  </si>
  <si>
    <t>1.01-8.50</t>
  </si>
  <si>
    <t>1.61-8.75</t>
  </si>
  <si>
    <t>3.05-8.75</t>
  </si>
  <si>
    <t>1.70-15.00</t>
  </si>
  <si>
    <t>A.0114 - Sugar Cane</t>
  </si>
  <si>
    <t>4.00-16.75</t>
  </si>
  <si>
    <t>4.35-16.75</t>
  </si>
  <si>
    <t>3.85-16.75</t>
  </si>
  <si>
    <t>3.90-16.75</t>
  </si>
  <si>
    <t>2.92-16.75</t>
  </si>
  <si>
    <t>2.70-16.75</t>
  </si>
  <si>
    <t>4.10-7.85</t>
  </si>
  <si>
    <t>1.50-7.85</t>
  </si>
  <si>
    <t>3.10-7.85</t>
  </si>
  <si>
    <t>1.70-7.85</t>
  </si>
  <si>
    <t>2.80-7.85</t>
  </si>
  <si>
    <t>3.85-15.00</t>
  </si>
  <si>
    <t>3.40-15.00</t>
  </si>
  <si>
    <t>4.25-8.00</t>
  </si>
  <si>
    <t>1.61-8.00</t>
  </si>
  <si>
    <t>3.50-8.25</t>
  </si>
  <si>
    <t>A.0140 - Other Crop and animal production, hunting and related service activities</t>
  </si>
  <si>
    <t>2.50-10.00</t>
  </si>
  <si>
    <t>3.60-10.50</t>
  </si>
  <si>
    <t>3.50-10.60</t>
  </si>
  <si>
    <t>2.50-13.60</t>
  </si>
  <si>
    <t>2.35-9.85</t>
  </si>
  <si>
    <t>2.35-10.50</t>
  </si>
  <si>
    <t>2.35-10.35</t>
  </si>
  <si>
    <t>1.85-10.50</t>
  </si>
  <si>
    <t>3.85-8.85</t>
  </si>
  <si>
    <t>1.50-9.00</t>
  </si>
  <si>
    <t>0.85-13.75</t>
  </si>
  <si>
    <t>2.00-8.35</t>
  </si>
  <si>
    <t>3.85-8.35</t>
  </si>
  <si>
    <t>0.85-8.60</t>
  </si>
  <si>
    <t>2.10-8.75</t>
  </si>
  <si>
    <t>5.50-16.75</t>
  </si>
  <si>
    <t>6.50-16.75</t>
  </si>
  <si>
    <t>5.35-16.75</t>
  </si>
  <si>
    <t>6.35-16.75</t>
  </si>
  <si>
    <t>5.85-16.75</t>
  </si>
  <si>
    <t>4.85-16.75</t>
  </si>
  <si>
    <t>5.10-7.85</t>
  </si>
  <si>
    <t>3.85-7.85</t>
  </si>
  <si>
    <t>6.60-7.85</t>
  </si>
  <si>
    <t>5.25-8.00</t>
  </si>
  <si>
    <t>8.00-8.00</t>
  </si>
  <si>
    <t>5.75-16.75</t>
  </si>
  <si>
    <t>5.00-16.75</t>
  </si>
  <si>
    <t>5.60-16.75</t>
  </si>
  <si>
    <t>5.10-16.75</t>
  </si>
  <si>
    <t>4.10-16.75</t>
  </si>
  <si>
    <t>3.40-16.75</t>
  </si>
  <si>
    <t>5.60-7.85</t>
  </si>
  <si>
    <t>5.20-7.85</t>
  </si>
  <si>
    <t>2.66-7.85</t>
  </si>
  <si>
    <t>5.75-8.00</t>
  </si>
  <si>
    <t>6.00-8.25</t>
  </si>
  <si>
    <t>6.50-9.50</t>
  </si>
  <si>
    <t>6.35-9.35</t>
  </si>
  <si>
    <t>5.85-8.85</t>
  </si>
  <si>
    <t>4.85-7.85</t>
  </si>
  <si>
    <t>4.00-8.00</t>
  </si>
  <si>
    <t>4.25-8.25</t>
  </si>
  <si>
    <t>0.85-8.85</t>
  </si>
  <si>
    <t>0.74-13.75</t>
  </si>
  <si>
    <t>0.85-10.35</t>
  </si>
  <si>
    <t>0.85-9.85</t>
  </si>
  <si>
    <t>0.85-9.10</t>
  </si>
  <si>
    <t>1.00-12.15</t>
  </si>
  <si>
    <t>1.00-9.25</t>
  </si>
  <si>
    <t>1.00-15.20</t>
  </si>
  <si>
    <t>1.25-12.40</t>
  </si>
  <si>
    <t>5.35-17.35</t>
  </si>
  <si>
    <t>3.50-17.35</t>
  </si>
  <si>
    <t>3.50-17.25</t>
  </si>
  <si>
    <t>2.85-7.90</t>
  </si>
  <si>
    <t>2.50-7.90</t>
  </si>
  <si>
    <t>1.50-15.75</t>
  </si>
  <si>
    <t>2.80-7.90</t>
  </si>
  <si>
    <t>2.80-8.00</t>
  </si>
  <si>
    <t>2.80-15.00</t>
  </si>
  <si>
    <t>2.70-7.90</t>
  </si>
  <si>
    <t>2.18-7.90</t>
  </si>
  <si>
    <t>2.85-8.40</t>
  </si>
  <si>
    <t>1.70-8.40</t>
  </si>
  <si>
    <t>2.70-14.95</t>
  </si>
  <si>
    <t>2.75-12.40</t>
  </si>
  <si>
    <t>C.1020 - Processing and preserving of fish, crustaceans and molluscs</t>
  </si>
  <si>
    <t>6.25-16.75</t>
  </si>
  <si>
    <t>4.60-16.75</t>
  </si>
  <si>
    <t>4.55-16.75</t>
  </si>
  <si>
    <t>6.35-7.85</t>
  </si>
  <si>
    <t>5.55-7.85</t>
  </si>
  <si>
    <t>4.55-7.85</t>
  </si>
  <si>
    <t>C.1072 - Manufacture of sugar</t>
  </si>
  <si>
    <t>6.00-16.75</t>
  </si>
  <si>
    <t>5.25-16.75</t>
  </si>
  <si>
    <t>4.35-7.85</t>
  </si>
  <si>
    <t>5.50-8.25</t>
  </si>
  <si>
    <t>C.1090 - Other manufacturing of food products</t>
  </si>
  <si>
    <t>2.85-7.85</t>
  </si>
  <si>
    <t>2.50-15.75</t>
  </si>
  <si>
    <t>4.25-16.75</t>
  </si>
  <si>
    <t>4.40-16.75</t>
  </si>
  <si>
    <t>4.90-16.75</t>
  </si>
  <si>
    <t>4.15-16.75</t>
  </si>
  <si>
    <t>4.70-16.75</t>
  </si>
  <si>
    <t>3.00-16.75</t>
  </si>
  <si>
    <t>4.60-7.85</t>
  </si>
  <si>
    <t>3.90-7.85</t>
  </si>
  <si>
    <t>4.40-8.00</t>
  </si>
  <si>
    <t>4.50-16.75</t>
  </si>
  <si>
    <t>5.35-17.25</t>
  </si>
  <si>
    <t>1.50-8.85</t>
  </si>
  <si>
    <t>0.85-14.80</t>
  </si>
  <si>
    <t>3.25-8.85</t>
  </si>
  <si>
    <t>1.00-9.00</t>
  </si>
  <si>
    <t>4.25-9.25</t>
  </si>
  <si>
    <t>4.20-16.75</t>
  </si>
  <si>
    <t>3.60-8.85</t>
  </si>
  <si>
    <t>3.00-7.85</t>
  </si>
  <si>
    <t>1.50-15.00</t>
  </si>
  <si>
    <t>0.85-7.85</t>
  </si>
  <si>
    <t>1.00-8.00</t>
  </si>
  <si>
    <t>3.40-9.00</t>
  </si>
  <si>
    <t>1.25-9.25</t>
  </si>
  <si>
    <t>3.35-16.75</t>
  </si>
  <si>
    <t>6.85-7.85</t>
  </si>
  <si>
    <t>3.35-7.85</t>
  </si>
  <si>
    <t>3.85-9.10</t>
  </si>
  <si>
    <t>4.10-9.10</t>
  </si>
  <si>
    <t>3.50-8.00</t>
  </si>
  <si>
    <t>3.75-9.50</t>
  </si>
  <si>
    <t>4.85-8.00</t>
  </si>
  <si>
    <t>3.85-8.00</t>
  </si>
  <si>
    <t>4.95-8.00</t>
  </si>
  <si>
    <t>1.50-8.00</t>
  </si>
  <si>
    <t>4.10-8.00</t>
  </si>
  <si>
    <t>4.60-8.00</t>
  </si>
  <si>
    <t>3.60-8.00</t>
  </si>
  <si>
    <t>4.00-8.15</t>
  </si>
  <si>
    <t>4.30-8.40</t>
  </si>
  <si>
    <t>5.50-17.35</t>
  </si>
  <si>
    <t>3.20-8.85</t>
  </si>
  <si>
    <t>4.00-12.15</t>
  </si>
  <si>
    <t>4.30-16.75</t>
  </si>
  <si>
    <t>3.65-16.75</t>
  </si>
  <si>
    <t>3.25-16.75</t>
  </si>
  <si>
    <t>2.90-16.75</t>
  </si>
  <si>
    <t>3.15-7.85</t>
  </si>
  <si>
    <t>3.25-7.85</t>
  </si>
  <si>
    <t>3.25-8.00</t>
  </si>
  <si>
    <t>3.25-8.25</t>
  </si>
  <si>
    <t>7.00-16.75</t>
  </si>
  <si>
    <t>8.25-16.75</t>
  </si>
  <si>
    <t>4.80-16.75</t>
  </si>
  <si>
    <t>6.85-16.75</t>
  </si>
  <si>
    <t>8.10-16.75</t>
  </si>
  <si>
    <t>7.60-16.75</t>
  </si>
  <si>
    <t>6.60-16.75</t>
  </si>
  <si>
    <t>5.00-8.35</t>
  </si>
  <si>
    <t>7.85-7.85</t>
  </si>
  <si>
    <t>4.25-7.85</t>
  </si>
  <si>
    <t>5.90-8.25</t>
  </si>
  <si>
    <t>3.45-16.75</t>
  </si>
  <si>
    <t>1.50-11.55</t>
  </si>
  <si>
    <t>4.00-8.25</t>
  </si>
  <si>
    <t>3.60-7.85</t>
  </si>
  <si>
    <t>4.00-15.20</t>
  </si>
  <si>
    <t>4.40-8.25</t>
  </si>
  <si>
    <t>5.25-17.35</t>
  </si>
  <si>
    <t>5.20-16.75</t>
  </si>
  <si>
    <t>5.35-20.40</t>
  </si>
  <si>
    <t>4.95-16.75</t>
  </si>
  <si>
    <t>4.85-17.25</t>
  </si>
  <si>
    <t>2.95-16.75</t>
  </si>
  <si>
    <t>2.75-7.85</t>
  </si>
  <si>
    <t>1.70-8.25</t>
  </si>
  <si>
    <t>4.10-8.85</t>
  </si>
  <si>
    <t>4.50-9.25</t>
  </si>
  <si>
    <t>3.85-10.35</t>
  </si>
  <si>
    <t>7.85-10.35</t>
  </si>
  <si>
    <t>3.85-9.85</t>
  </si>
  <si>
    <t>3.15-16.75</t>
  </si>
  <si>
    <t>2.15-16.75</t>
  </si>
  <si>
    <t>1.95-7.85</t>
  </si>
  <si>
    <t>3.85-15.75</t>
  </si>
  <si>
    <t>2.15-15.75</t>
  </si>
  <si>
    <t>2.15-7.85</t>
  </si>
  <si>
    <t>2.50-8.00</t>
  </si>
  <si>
    <t>2.25-8.25</t>
  </si>
  <si>
    <t>0.74-7.85</t>
  </si>
  <si>
    <t>1.25-9.50</t>
  </si>
  <si>
    <t>C.321 - Manufacture of jewellery, bijouterie and related articles</t>
  </si>
  <si>
    <t>4.65-16.75</t>
  </si>
  <si>
    <t>2.30-7.85</t>
  </si>
  <si>
    <t>3.50-7.85</t>
  </si>
  <si>
    <t>2.35-9.25</t>
  </si>
  <si>
    <t>4.25-9.50</t>
  </si>
  <si>
    <t>C.329 - Manufacture not included elsewhere</t>
  </si>
  <si>
    <t>2.50-16.70</t>
  </si>
  <si>
    <t>2.50-9.50</t>
  </si>
  <si>
    <t>2.50-10.50</t>
  </si>
  <si>
    <t>2.50-9.75</t>
  </si>
  <si>
    <t>3.90-10.50</t>
  </si>
  <si>
    <t>2.50-10.75</t>
  </si>
  <si>
    <t>2.35-11.10</t>
  </si>
  <si>
    <t>2.35-9.35</t>
  </si>
  <si>
    <t>2.35-16.55</t>
  </si>
  <si>
    <t>1.85-8.85</t>
  </si>
  <si>
    <t>1.50-10.00</t>
  </si>
  <si>
    <t>0.85-15.05</t>
  </si>
  <si>
    <t>1.25-8.25</t>
  </si>
  <si>
    <t>5.50-12.75</t>
  </si>
  <si>
    <t>5.50-13.85</t>
  </si>
  <si>
    <t>5.50-15.35</t>
  </si>
  <si>
    <t>5.35-12.60</t>
  </si>
  <si>
    <t>4.85-12.10</t>
  </si>
  <si>
    <t>3.85-11.10</t>
  </si>
  <si>
    <t>1.50-11.10</t>
  </si>
  <si>
    <t>3.85-13.75</t>
  </si>
  <si>
    <t>5.85-17.25</t>
  </si>
  <si>
    <t>1.56-7.85</t>
  </si>
  <si>
    <t>3.55-7.85</t>
  </si>
  <si>
    <t>3.70-8.00</t>
  </si>
  <si>
    <t>4.00-9.55</t>
  </si>
  <si>
    <t>4.25-9.80</t>
  </si>
  <si>
    <t>2.00-17.35</t>
  </si>
  <si>
    <t>2.00-17.90</t>
  </si>
  <si>
    <t>4.70-17.35</t>
  </si>
  <si>
    <t>3.85-17.25</t>
  </si>
  <si>
    <t>3.69-16.75</t>
  </si>
  <si>
    <t>3.05-16.75</t>
  </si>
  <si>
    <t>1.50-8.25</t>
  </si>
  <si>
    <t>1.50-11.75</t>
  </si>
  <si>
    <t>1.50-8.05</t>
  </si>
  <si>
    <t>1.50-15.05</t>
  </si>
  <si>
    <t>1.50-11.40</t>
  </si>
  <si>
    <t>1.90-15.75</t>
  </si>
  <si>
    <t>1.50-10.35</t>
  </si>
  <si>
    <t>1.50-10.55</t>
  </si>
  <si>
    <t>1.70-9.00</t>
  </si>
  <si>
    <t>1.70-15.90</t>
  </si>
  <si>
    <t>1.70-9.80</t>
  </si>
  <si>
    <t>1.90-11.75</t>
  </si>
  <si>
    <t>1.75-15.75</t>
  </si>
  <si>
    <t>2.80-11.40</t>
  </si>
  <si>
    <t>1.70-15.75</t>
  </si>
  <si>
    <t>1.50-14.80</t>
  </si>
  <si>
    <t>3.00-15.75</t>
  </si>
  <si>
    <t>1.70-10.55</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</si>
  <si>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</si>
  <si>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</si>
  <si>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</si>
  <si>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</si>
  <si>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</si>
  <si>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</si>
  <si>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</si>
  <si>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</si>
  <si>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</si>
  <si>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</si>
  <si>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</si>
  <si>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</si>
  <si>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</si>
  <si>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</si>
  <si>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</si>
  <si>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</si>
  <si>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</si>
  <si>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1.75-10.35</t>
  </si>
  <si>
    <t>1.75-8.25</t>
  </si>
  <si>
    <t>1.75-11.05</t>
  </si>
  <si>
    <t>2.80-11.05</t>
  </si>
  <si>
    <t>1.90-14.80</t>
  </si>
  <si>
    <t>1.70-8.85</t>
  </si>
  <si>
    <t>3.05-8.00</t>
  </si>
  <si>
    <t>2.60-9.80</t>
  </si>
  <si>
    <t>F.4102 - Construction of all types of non-residential buildings</t>
  </si>
  <si>
    <t>3.50-11.75</t>
  </si>
  <si>
    <t>3.50-15.75</t>
  </si>
  <si>
    <t>3.50-15.00</t>
  </si>
  <si>
    <t>4.10-15.75</t>
  </si>
  <si>
    <t>4.10-10.35</t>
  </si>
  <si>
    <t>3.20-8.10</t>
  </si>
  <si>
    <t>4.10-15.00</t>
  </si>
  <si>
    <t>3.60-8.50</t>
  </si>
  <si>
    <t>F.4102.1 - Buildings for industrial production</t>
  </si>
  <si>
    <t>5.75-17.35</t>
  </si>
  <si>
    <t>7.75-8.00</t>
  </si>
  <si>
    <t>F.4102.2 - Office buildings</t>
  </si>
  <si>
    <t>5.55-16.75</t>
  </si>
  <si>
    <t>3.70-7.85</t>
  </si>
  <si>
    <t>6.05-7.85</t>
  </si>
  <si>
    <t>3.15-8.00</t>
  </si>
  <si>
    <t>F.4102.3 - Hotels, stores, shopping malls, restaurants</t>
  </si>
  <si>
    <t>F.4102.4 - Other non-residential buildings</t>
  </si>
  <si>
    <t>5.50-12.00</t>
  </si>
  <si>
    <t>5.75-11.50</t>
  </si>
  <si>
    <t>5.75-9.50</t>
  </si>
  <si>
    <t>6.25-17.35</t>
  </si>
  <si>
    <t>5.00-17.35</t>
  </si>
  <si>
    <t>5.50-11.85</t>
  </si>
  <si>
    <t>5.35-10.05</t>
  </si>
  <si>
    <t>5.35-11.85</t>
  </si>
  <si>
    <t>5.60-10.05</t>
  </si>
  <si>
    <t>5.60-9.35</t>
  </si>
  <si>
    <t>4.10-17.25</t>
  </si>
  <si>
    <t>5.35-9.35</t>
  </si>
  <si>
    <t>4.85-8.85</t>
  </si>
  <si>
    <t>3.20-7.85</t>
  </si>
  <si>
    <t>5.55-8.10</t>
  </si>
  <si>
    <t>4.75-8.00</t>
  </si>
  <si>
    <t>5.49-16.75</t>
  </si>
  <si>
    <t>5.50-17.90</t>
  </si>
  <si>
    <t>3.85-9.15</t>
  </si>
  <si>
    <t>4.00-8.05</t>
  </si>
  <si>
    <t>3.75-8.00</t>
  </si>
  <si>
    <t>5.00-17.25</t>
  </si>
  <si>
    <t>3.20-16.75</t>
  </si>
  <si>
    <t>3.85-8.05</t>
  </si>
  <si>
    <t>3.15-8.05</t>
  </si>
  <si>
    <t>3.20-8.75</t>
  </si>
  <si>
    <t>2.50-18.50</t>
  </si>
  <si>
    <t>3.35-17.35</t>
  </si>
  <si>
    <t>3.00-17.35</t>
  </si>
  <si>
    <t>3.50-13.25</t>
  </si>
  <si>
    <t>3.25-17.35</t>
  </si>
  <si>
    <t>3.40-17.35</t>
  </si>
  <si>
    <t>3.30-17.25</t>
  </si>
  <si>
    <t>2.00-17.25</t>
  </si>
  <si>
    <t>3.00-17.25</t>
  </si>
  <si>
    <t>1.25-16.75</t>
  </si>
  <si>
    <t>1.25-15.75</t>
  </si>
  <si>
    <t>1.00-16.00</t>
  </si>
  <si>
    <t>1.25-15.05</t>
  </si>
  <si>
    <t>1.25-16.00</t>
  </si>
  <si>
    <t>1.25-15.00</t>
  </si>
  <si>
    <t>1.15-13.75</t>
  </si>
  <si>
    <t>1.50-12.00</t>
  </si>
  <si>
    <t>1.25-11.35</t>
  </si>
  <si>
    <t>2.30-14.80</t>
  </si>
  <si>
    <t>3.60-12.00</t>
  </si>
  <si>
    <t>3.60-16.25</t>
  </si>
  <si>
    <t>3.35-13.00</t>
  </si>
  <si>
    <t>3.65-13.00</t>
  </si>
  <si>
    <t>3.68-13.00</t>
  </si>
  <si>
    <t>3.50-13.00</t>
  </si>
  <si>
    <t>3.25-13.00</t>
  </si>
  <si>
    <t>3.40-13.00</t>
  </si>
  <si>
    <t>3.45-12.85</t>
  </si>
  <si>
    <t>3.30-11.05</t>
  </si>
  <si>
    <t>3.50-12.85</t>
  </si>
  <si>
    <t>3.00-10.60</t>
  </si>
  <si>
    <t>3.00-16.55</t>
  </si>
  <si>
    <t>3.00-16.05</t>
  </si>
  <si>
    <t>3.00-14.75</t>
  </si>
  <si>
    <t>1.50-11.35</t>
  </si>
  <si>
    <t>1.00-11.35</t>
  </si>
  <si>
    <t>1.50-9.55</t>
  </si>
  <si>
    <t>1.50-9.45</t>
  </si>
  <si>
    <t>2.75-12.00</t>
  </si>
  <si>
    <t>1.50-9.15</t>
  </si>
  <si>
    <t>2.50-11.35</t>
  </si>
  <si>
    <t>2.50-15.00</t>
  </si>
  <si>
    <t>1.15-11.35</t>
  </si>
  <si>
    <t>2.90-11.35</t>
  </si>
  <si>
    <t>1.61-11.35</t>
  </si>
  <si>
    <t>2.50-9.55</t>
  </si>
  <si>
    <t>1.70-11.50</t>
  </si>
  <si>
    <t>2.50-11.50</t>
  </si>
  <si>
    <t>1.70-11.75</t>
  </si>
  <si>
    <t>2.50-12.00</t>
  </si>
  <si>
    <t>3.50-12.00</t>
  </si>
  <si>
    <t>3.55-17.35</t>
  </si>
  <si>
    <t>3.30-10.35</t>
  </si>
  <si>
    <t>3.30-13.50</t>
  </si>
  <si>
    <t>3.35-17.25</t>
  </si>
  <si>
    <t>2.35-11.85</t>
  </si>
  <si>
    <t>1.85-10.85</t>
  </si>
  <si>
    <t>1.25-10.35</t>
  </si>
  <si>
    <t>1.25-10.70</t>
  </si>
  <si>
    <t>1.25-8.85</t>
  </si>
  <si>
    <t>1.25-10.05</t>
  </si>
  <si>
    <t>1.25-13.75</t>
  </si>
  <si>
    <t>1.70-12.00</t>
  </si>
  <si>
    <t>2.30-8.85</t>
  </si>
  <si>
    <t>2.30-15.90</t>
  </si>
  <si>
    <t>1.70-13.90</t>
  </si>
  <si>
    <t>4.50-16.70</t>
  </si>
  <si>
    <t>4.00-13.60</t>
  </si>
  <si>
    <t>4.25-17.35</t>
  </si>
  <si>
    <t>4.50-13.25</t>
  </si>
  <si>
    <t>4.50-17.35</t>
  </si>
  <si>
    <t>3.50-16.10</t>
  </si>
  <si>
    <t>4.40-17.25</t>
  </si>
  <si>
    <t>3.60-17.25</t>
  </si>
  <si>
    <t>2.75-17.25</t>
  </si>
  <si>
    <t>2.75-16.75</t>
  </si>
  <si>
    <t>1.50-11.60</t>
  </si>
  <si>
    <t>1.50-16.00</t>
  </si>
  <si>
    <t>1.50-14.42</t>
  </si>
  <si>
    <t>1.50-10.85</t>
  </si>
  <si>
    <t>2.65-14.80</t>
  </si>
  <si>
    <t>1.50-12.15</t>
  </si>
  <si>
    <t>4.75-16.75</t>
  </si>
  <si>
    <t>4.99-16.75</t>
  </si>
  <si>
    <t>4.89-16.75</t>
  </si>
  <si>
    <t>1.50-8.30</t>
  </si>
  <si>
    <t>2.95-8.85</t>
  </si>
  <si>
    <t>3.85-15.05</t>
  </si>
  <si>
    <t>3.70-8.85</t>
  </si>
  <si>
    <t>3.70-13.75</t>
  </si>
  <si>
    <t>1.70-11.05</t>
  </si>
  <si>
    <t>3.99-10.50</t>
  </si>
  <si>
    <t>1.70-12.40</t>
  </si>
  <si>
    <t>1.70-9.55</t>
  </si>
  <si>
    <t>6.38-16.75</t>
  </si>
  <si>
    <t>7.75-16.75</t>
  </si>
  <si>
    <t>5.80-16.75</t>
  </si>
  <si>
    <t>6.10-7.85</t>
  </si>
  <si>
    <t>4.95-7.85</t>
  </si>
  <si>
    <t>4.55-9.55</t>
  </si>
  <si>
    <t>4.05-8.00</t>
  </si>
  <si>
    <t>9.50-12.75</t>
  </si>
  <si>
    <t>7.60-12.75</t>
  </si>
  <si>
    <t>6.25-12.75</t>
  </si>
  <si>
    <t>7.25-12.75</t>
  </si>
  <si>
    <t>9.50-9.50</t>
  </si>
  <si>
    <t>9.35-12.60</t>
  </si>
  <si>
    <t>7.05-12.60</t>
  </si>
  <si>
    <t>9.35-9.35</t>
  </si>
  <si>
    <t>8.85-8.85</t>
  </si>
  <si>
    <t>7.85-11.10</t>
  </si>
  <si>
    <t>4.50-7.85</t>
  </si>
  <si>
    <t>4.75-7.85</t>
  </si>
  <si>
    <t>6.30-7.85</t>
  </si>
  <si>
    <t>7.00-7.85</t>
  </si>
  <si>
    <t>5.95-8.00</t>
  </si>
  <si>
    <t>3.70-11.05</t>
  </si>
  <si>
    <t>1.70-8.00</t>
  </si>
  <si>
    <t>4.25-11.30</t>
  </si>
  <si>
    <t>7.50-16.75</t>
  </si>
  <si>
    <t>7.10-16.75</t>
  </si>
  <si>
    <t>6.10-16.75</t>
  </si>
  <si>
    <t>6.10-11.10</t>
  </si>
  <si>
    <t>4.05-16.75</t>
  </si>
  <si>
    <t>2.94-17.25</t>
  </si>
  <si>
    <t>1.00-15.00</t>
  </si>
  <si>
    <t>1.85-15.00</t>
  </si>
  <si>
    <t>1.50-13.55</t>
  </si>
  <si>
    <t>1.50-15.90</t>
  </si>
  <si>
    <t>1.00-7.85</t>
  </si>
  <si>
    <t>I.551 - Resort Hotels</t>
  </si>
  <si>
    <t>2.94-16.75</t>
  </si>
  <si>
    <t>I.552 - Hotels other than Resort</t>
  </si>
  <si>
    <t>3.95-16.75</t>
  </si>
  <si>
    <t>3.75-16.75</t>
  </si>
  <si>
    <t>4.25-9.55</t>
  </si>
  <si>
    <t>4.25-15.90</t>
  </si>
  <si>
    <t>I.553 - Bungalows</t>
  </si>
  <si>
    <t>I.554 - Guest Houses</t>
  </si>
  <si>
    <t>5.35-7.85</t>
  </si>
  <si>
    <t>I.555 - Holiday Homes</t>
  </si>
  <si>
    <t>I.556 - Other accommodation not included above</t>
  </si>
  <si>
    <t>4.55-17.25</t>
  </si>
  <si>
    <t>7.60-7.85</t>
  </si>
  <si>
    <t>6.65-7.85</t>
  </si>
  <si>
    <t>6.95-8.00</t>
  </si>
  <si>
    <t>8.00-8.25</t>
  </si>
  <si>
    <t>4.85-10.50</t>
  </si>
  <si>
    <t>5.50-10.50</t>
  </si>
  <si>
    <t>5.50-13.60</t>
  </si>
  <si>
    <t>5.35-10.10</t>
  </si>
  <si>
    <t>5.35-9.60</t>
  </si>
  <si>
    <t>4.30-9.35</t>
  </si>
  <si>
    <t>1.50-8.15</t>
  </si>
  <si>
    <t>2.00-13.55</t>
  </si>
  <si>
    <t>Continued on the next page.</t>
  </si>
  <si>
    <t>1.18-16.75</t>
  </si>
  <si>
    <t>3.60-9.10</t>
  </si>
  <si>
    <t>2.30-9.10</t>
  </si>
  <si>
    <t>2.35-15.20</t>
  </si>
  <si>
    <t>2.40-9.80</t>
  </si>
  <si>
    <t>5.50-9.50</t>
  </si>
  <si>
    <t>5.35-15.00</t>
  </si>
  <si>
    <t>5.60-8.85</t>
  </si>
  <si>
    <t>1.18-7.85</t>
  </si>
  <si>
    <t>3.85-11.25</t>
  </si>
  <si>
    <t>1.50-11.25</t>
  </si>
  <si>
    <t>9.50-16.75</t>
  </si>
  <si>
    <t>0.00-0.00</t>
  </si>
  <si>
    <t>9.35-16.75</t>
  </si>
  <si>
    <t>8.85-16.75</t>
  </si>
  <si>
    <t>7.85-16.75</t>
  </si>
  <si>
    <t>6.75-16.75</t>
  </si>
  <si>
    <t>7.15-7.85</t>
  </si>
  <si>
    <t>4.55-6.40</t>
  </si>
  <si>
    <t>2.65-16.75</t>
  </si>
  <si>
    <t>4.05-10.35</t>
  </si>
  <si>
    <t>4.05-7.85</t>
  </si>
  <si>
    <t>2.25-7.85</t>
  </si>
  <si>
    <t>4.20-8.00</t>
  </si>
  <si>
    <t>2.35-9.55</t>
  </si>
  <si>
    <t>3.85-12.00</t>
  </si>
  <si>
    <t>3.99-7.85</t>
  </si>
  <si>
    <t>4.85-15.00</t>
  </si>
  <si>
    <t>5.25-8.25</t>
  </si>
  <si>
    <t>4.90-17.90</t>
  </si>
  <si>
    <t>3.85-8.15</t>
  </si>
  <si>
    <t>3.35-8.40</t>
  </si>
  <si>
    <t>1.75-12.55</t>
  </si>
  <si>
    <t>3.15-9.55</t>
  </si>
  <si>
    <t>3.90-9.80</t>
  </si>
  <si>
    <t>3.75-17.35</t>
  </si>
  <si>
    <t>3.25-17.25</t>
  </si>
  <si>
    <t>3.15-17.25</t>
  </si>
  <si>
    <t>2.65-15.00</t>
  </si>
  <si>
    <t>2.26-15.75</t>
  </si>
  <si>
    <t>2.60-14.80</t>
  </si>
  <si>
    <t>3.25-15.00</t>
  </si>
  <si>
    <t>3.60-17.35</t>
  </si>
  <si>
    <t>3.99-8.85</t>
  </si>
  <si>
    <t>2.60-7.85</t>
  </si>
  <si>
    <t>1.50-9.10</t>
  </si>
  <si>
    <t>2.55-10.10</t>
  </si>
  <si>
    <t>2.60-8.00</t>
  </si>
  <si>
    <t>7.35-16.75</t>
  </si>
  <si>
    <t>7.20-16.75</t>
  </si>
  <si>
    <t>5.40-16.75</t>
  </si>
  <si>
    <t>6.70-16.75</t>
  </si>
  <si>
    <t>5.70-16.75</t>
  </si>
  <si>
    <t>3.95-8.25</t>
  </si>
  <si>
    <t>6.75-9.50</t>
  </si>
  <si>
    <t>5.05-9.75</t>
  </si>
  <si>
    <t>5.50-9.75</t>
  </si>
  <si>
    <t>5.50-16.25</t>
  </si>
  <si>
    <t>5.20-17.25</t>
  </si>
  <si>
    <t>5.40-9.35</t>
  </si>
  <si>
    <t>5.60-15.00</t>
  </si>
  <si>
    <t>3.85-14.80</t>
  </si>
  <si>
    <t>2.90-7.85</t>
  </si>
  <si>
    <t>3.20-8.30</t>
  </si>
  <si>
    <t>2.26-12.00</t>
  </si>
  <si>
    <t>3.85-12.30</t>
  </si>
  <si>
    <t>4.00-15.00</t>
  </si>
  <si>
    <t>3.41-8.00</t>
  </si>
  <si>
    <t>4.15-15.45</t>
  </si>
  <si>
    <t>3.55-16.75</t>
  </si>
  <si>
    <t>1.50-9.85</t>
  </si>
  <si>
    <t>1.50-9.95</t>
  </si>
  <si>
    <t>3.00-15.90</t>
  </si>
  <si>
    <t>1.50-10.50</t>
  </si>
  <si>
    <t>1.50-12.60</t>
  </si>
  <si>
    <t>2.90-8.00</t>
  </si>
  <si>
    <t>4.00-15.90</t>
  </si>
  <si>
    <t>12.60-16.75</t>
  </si>
  <si>
    <t>8.00-15.90</t>
  </si>
  <si>
    <t>3.85-9.95</t>
  </si>
  <si>
    <t>2.95-9.55</t>
  </si>
  <si>
    <t>3.00-8.00</t>
  </si>
  <si>
    <t>6.25-7.85</t>
  </si>
  <si>
    <t>4.00-15.05</t>
  </si>
  <si>
    <t>3.25-8.20</t>
  </si>
  <si>
    <t>3.35-15.75</t>
  </si>
  <si>
    <t>1.75-7.85</t>
  </si>
  <si>
    <t>3.15-9.40</t>
  </si>
  <si>
    <t>3.15-8.25</t>
  </si>
  <si>
    <t>4.90-11.50</t>
  </si>
  <si>
    <t>5.50-11.50</t>
  </si>
  <si>
    <t>5.35-11.35</t>
  </si>
  <si>
    <t>5.10-11.35</t>
  </si>
  <si>
    <t>4.85-11.85</t>
  </si>
  <si>
    <t>4.85-10.85</t>
  </si>
  <si>
    <t>3.35-9.85</t>
  </si>
  <si>
    <t>1.25-9.85</t>
  </si>
  <si>
    <t>4.00-10.00</t>
  </si>
  <si>
    <t>4.00-10.50</t>
  </si>
  <si>
    <t>3.75-10.25</t>
  </si>
  <si>
    <t>4.60-15.00</t>
  </si>
  <si>
    <t>15.75-15.75</t>
  </si>
  <si>
    <t>3.85-4.60</t>
  </si>
  <si>
    <t>3.85-5.05</t>
  </si>
  <si>
    <t>4.10-4.10</t>
  </si>
  <si>
    <t>4.00-4.00</t>
  </si>
  <si>
    <t>4.00-4.25</t>
  </si>
  <si>
    <t>5.25-7.85</t>
  </si>
  <si>
    <t>5.75-10.25</t>
  </si>
  <si>
    <t>5.35-16.55</t>
  </si>
  <si>
    <t>5.25-9.35</t>
  </si>
  <si>
    <t>5.50-5.50</t>
  </si>
  <si>
    <t>5.50-7.00</t>
  </si>
  <si>
    <t>8.70-8.70</t>
  </si>
  <si>
    <t>17.90-17.90</t>
  </si>
  <si>
    <t>5.35-7.10</t>
  </si>
  <si>
    <t>7.10-7.10</t>
  </si>
  <si>
    <t>17.25-17.25</t>
  </si>
  <si>
    <t>1.50-1.50</t>
  </si>
  <si>
    <t>6.25-6.25</t>
  </si>
  <si>
    <t>15.00-15.00</t>
  </si>
  <si>
    <t>5.25-5.25</t>
  </si>
  <si>
    <t>6.00-15.00</t>
  </si>
  <si>
    <t>2.05-7.85</t>
  </si>
  <si>
    <t>4.00-7.85</t>
  </si>
  <si>
    <t>2.01-7.85</t>
  </si>
  <si>
    <t>1.90-7.85</t>
  </si>
  <si>
    <t>3.20-8.00</t>
  </si>
  <si>
    <t>5.75-5.75</t>
  </si>
  <si>
    <t>4.90-9.50</t>
  </si>
  <si>
    <t>5.75-10.50</t>
  </si>
  <si>
    <t>7.60-10.35</t>
  </si>
  <si>
    <t>5.10-8.85</t>
  </si>
  <si>
    <t>4.10-15.05</t>
  </si>
  <si>
    <t>1.50-8.70</t>
  </si>
  <si>
    <t>4.00-11.55</t>
  </si>
  <si>
    <t>3.75-9.80</t>
  </si>
  <si>
    <t>1.70-8.70</t>
  </si>
  <si>
    <t>3.85-3.85</t>
  </si>
  <si>
    <t>1.50-4.10</t>
  </si>
  <si>
    <t>3.85-4.10</t>
  </si>
  <si>
    <t>1.50-3.85</t>
  </si>
  <si>
    <t>3.85-5.35</t>
  </si>
  <si>
    <t>7.10-7.85</t>
  </si>
  <si>
    <t>7.85-15.00</t>
  </si>
  <si>
    <t>4.75-11.55</t>
  </si>
  <si>
    <t>3.75-8.25</t>
  </si>
  <si>
    <t>1.80-16.75</t>
  </si>
  <si>
    <t>4.45-16.75</t>
  </si>
  <si>
    <t>1.50-17.60</t>
  </si>
  <si>
    <t>2.50-9.35</t>
  </si>
  <si>
    <t>3.25-9.35</t>
  </si>
  <si>
    <t>1.50-9.35</t>
  </si>
  <si>
    <t>3.35-9.35</t>
  </si>
  <si>
    <t>2.05-9.35</t>
  </si>
  <si>
    <t>3.85-9.35</t>
  </si>
  <si>
    <t>3.00-9.35</t>
  </si>
  <si>
    <t>3.50-9.50</t>
  </si>
  <si>
    <t>3.65-9.80</t>
  </si>
  <si>
    <t>5.60-17.25</t>
  </si>
  <si>
    <t>4.38-8.00</t>
  </si>
  <si>
    <t>5.50-16.70</t>
  </si>
  <si>
    <t>7.35-9.50</t>
  </si>
  <si>
    <t>6.20-10.50</t>
  </si>
  <si>
    <t>5.85-12.00</t>
  </si>
  <si>
    <t>6.50-16.25</t>
  </si>
  <si>
    <t>4.25-10.50</t>
  </si>
  <si>
    <t>5.15-10.50</t>
  </si>
  <si>
    <t>6.55-10.35</t>
  </si>
  <si>
    <t>6.35-10.35</t>
  </si>
  <si>
    <t>6.35-11.00</t>
  </si>
  <si>
    <t>5.10-10.35</t>
  </si>
  <si>
    <t>7.10-10.35</t>
  </si>
  <si>
    <t>4.45-10.35</t>
  </si>
  <si>
    <t>5.15-9.85</t>
  </si>
  <si>
    <t>2.95-15.05</t>
  </si>
  <si>
    <t>5.75-8.85</t>
  </si>
  <si>
    <t>5.75-7.85</t>
  </si>
  <si>
    <t>4.85-14.80</t>
  </si>
  <si>
    <t>2.50-7.85</t>
  </si>
  <si>
    <t>6.00-7.85</t>
  </si>
  <si>
    <t>3.75-7.85</t>
  </si>
  <si>
    <t>3.95-7.85</t>
  </si>
  <si>
    <t>4.85-8.15</t>
  </si>
  <si>
    <t>3.00-8.15</t>
  </si>
  <si>
    <t>4.55-11.55</t>
  </si>
  <si>
    <t>3.00-9.55</t>
  </si>
  <si>
    <t>1.50-9.50</t>
  </si>
  <si>
    <t>4.25-9.75</t>
  </si>
  <si>
    <t>2. Households</t>
  </si>
  <si>
    <t>2.00-16.00</t>
  </si>
  <si>
    <t>2.00-16.25</t>
  </si>
  <si>
    <t>2.00-24.00</t>
  </si>
  <si>
    <t>1.65-24.00</t>
  </si>
  <si>
    <t>1.75-16.75</t>
  </si>
  <si>
    <t>1.15-15.75</t>
  </si>
  <si>
    <t>1.15-24.00</t>
  </si>
  <si>
    <t>1.30-24.00</t>
  </si>
  <si>
    <t>1.50-24.00</t>
  </si>
  <si>
    <t>Of which: Housing</t>
  </si>
  <si>
    <t>2.00-13.40</t>
  </si>
  <si>
    <t>2.00-13.25</t>
  </si>
  <si>
    <t>2.00-13.15</t>
  </si>
  <si>
    <t>2.00-12.25</t>
  </si>
  <si>
    <t>2.00-13.10</t>
  </si>
  <si>
    <t>2.00-13.00</t>
  </si>
  <si>
    <t>2.30-13.15</t>
  </si>
  <si>
    <t>1.65-13.10</t>
  </si>
  <si>
    <t>2.00-6.60</t>
  </si>
  <si>
    <t>2.30-8.10</t>
  </si>
  <si>
    <t>1.85-11.60</t>
  </si>
  <si>
    <t>1.70-10.25</t>
  </si>
  <si>
    <t>2.00-10.25</t>
  </si>
  <si>
    <t>2.00-11.60</t>
  </si>
  <si>
    <t>2.00-13.80</t>
  </si>
  <si>
    <t>1.80-11.60</t>
  </si>
  <si>
    <t>2.00-10.40</t>
  </si>
  <si>
    <t>2.00-14.10</t>
  </si>
  <si>
    <t>2.00-14.20</t>
  </si>
  <si>
    <t>3. Other Financial Corporations (excluding financial GBC1s)</t>
  </si>
  <si>
    <t>3.55-12.00</t>
  </si>
  <si>
    <t>3.55-9.50</t>
  </si>
  <si>
    <t>3.45-9.75</t>
  </si>
  <si>
    <t>3.45-15.35</t>
  </si>
  <si>
    <t>3.35-13.55</t>
  </si>
  <si>
    <t>3.40-9.35</t>
  </si>
  <si>
    <t>3.30-16.55</t>
  </si>
  <si>
    <t>3.30-15.25</t>
  </si>
  <si>
    <t>3.20-14.35</t>
  </si>
  <si>
    <t>3.00-14.35</t>
  </si>
  <si>
    <t>2.70-13.85</t>
  </si>
  <si>
    <t>2.55-14.75</t>
  </si>
  <si>
    <t>2.40-15.00</t>
  </si>
  <si>
    <t>1.50-12.85</t>
  </si>
  <si>
    <t>2.85-24.00</t>
  </si>
  <si>
    <t>2.40-12.85</t>
  </si>
  <si>
    <t>1.00-12.85</t>
  </si>
  <si>
    <t>2.25-15.00</t>
  </si>
  <si>
    <t>2.25-15.75</t>
  </si>
  <si>
    <t>1.15-15.00</t>
  </si>
  <si>
    <t>1.57-24.00</t>
  </si>
  <si>
    <t>2.35-15.75</t>
  </si>
  <si>
    <t>1.37-15.00</t>
  </si>
  <si>
    <t>2.35-24.00</t>
  </si>
  <si>
    <t>1.09-15.00</t>
  </si>
  <si>
    <t>2.00-15.00</t>
  </si>
  <si>
    <t>2.50-13.25</t>
  </si>
  <si>
    <t>4. Financial GBC1s</t>
  </si>
  <si>
    <t>8.75-9.50</t>
  </si>
  <si>
    <t>6.85-9.50</t>
  </si>
  <si>
    <t>8.25-9.50</t>
  </si>
  <si>
    <t>6.50-9.35</t>
  </si>
  <si>
    <t>8.60-9.35</t>
  </si>
  <si>
    <t>7.85-14.75</t>
  </si>
  <si>
    <t>4.10-13.75</t>
  </si>
  <si>
    <t>3.60-13.75</t>
  </si>
  <si>
    <t>3.75-15.00</t>
  </si>
  <si>
    <t>5. Nonfinancial GBC1s</t>
  </si>
  <si>
    <t>5.65-9.50</t>
  </si>
  <si>
    <t>5.50-9.35</t>
  </si>
  <si>
    <t>6.60-9.35</t>
  </si>
  <si>
    <t>4.10-12.15</t>
  </si>
  <si>
    <t>4.05-13.90</t>
  </si>
  <si>
    <t>2.60-8.25</t>
  </si>
  <si>
    <t>6. GBC2s</t>
  </si>
  <si>
    <t>9.35-16.55</t>
  </si>
  <si>
    <t>7.85-15.05</t>
  </si>
  <si>
    <t>7. Public Nonfinancial corporations</t>
  </si>
  <si>
    <t>3.80-16.75</t>
  </si>
  <si>
    <t>3.30-16.75</t>
  </si>
  <si>
    <t>3.22-16.75</t>
  </si>
  <si>
    <t>11.10-16.75</t>
  </si>
  <si>
    <t>4.10-6.01</t>
  </si>
  <si>
    <t>4.10-6.03</t>
  </si>
  <si>
    <t>4.75-15.00</t>
  </si>
  <si>
    <t>4.10-5.90</t>
  </si>
  <si>
    <t>4.25-4.40</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</si>
  <si>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</si>
  <si>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Table 18: Banks' Principal Interest Rates and Other Interest Rates: June 2019 to June 2022</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</si>
  <si>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</si>
  <si>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</si>
  <si>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</si>
  <si>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</si>
  <si>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</si>
  <si>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</si>
  <si>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</si>
  <si>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</si>
  <si>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</si>
  <si>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</si>
  <si>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</si>
  <si>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</si>
  <si>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</si>
  <si>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</si>
  <si>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</si>
  <si>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</si>
  <si>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</si>
  <si>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</si>
  <si>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</si>
  <si>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</si>
  <si>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</si>
  <si>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</si>
  <si>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</si>
  <si>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</si>
  <si>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</si>
  <si>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</si>
  <si>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</si>
  <si>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</si>
  <si>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at Primary</t>
  </si>
  <si>
    <t>Auctions</t>
  </si>
  <si>
    <t>9.20-10.25</t>
  </si>
  <si>
    <t>4.50 - 13.00</t>
  </si>
  <si>
    <t>6.25 - 22.50</t>
  </si>
  <si>
    <t>9.70-10.75</t>
  </si>
  <si>
    <t>4.50 - 13.25</t>
  </si>
  <si>
    <t>6.25 - 23.00</t>
  </si>
  <si>
    <t>10.70-11.75</t>
  </si>
  <si>
    <t>4.63 - 14.25</t>
  </si>
  <si>
    <t>6.25 - 24.00</t>
  </si>
  <si>
    <t>4.63 - 14.50</t>
  </si>
  <si>
    <t>4.63 - 14.75</t>
  </si>
  <si>
    <t>4.63 - 16.50</t>
  </si>
  <si>
    <t>4.63 - 16.00</t>
  </si>
  <si>
    <t>4.63 - 15.60</t>
  </si>
  <si>
    <t>11.25-12.25</t>
  </si>
  <si>
    <t>6.25 - 24.25</t>
  </si>
  <si>
    <t>6.25 - 22.75</t>
  </si>
  <si>
    <t>11.40-12.25</t>
  </si>
  <si>
    <t>6.25 - 22.73</t>
  </si>
  <si>
    <t>4.63 - 15.00</t>
  </si>
  <si>
    <t>11.15-12.00</t>
  </si>
  <si>
    <t>4.63-15.00</t>
  </si>
  <si>
    <t>6.25-22.57</t>
  </si>
  <si>
    <t>10.65-11.75</t>
  </si>
  <si>
    <t>6.50-22.56</t>
  </si>
  <si>
    <t>6.00-22.38</t>
  </si>
  <si>
    <t>10.15-11.50</t>
  </si>
  <si>
    <t>6.00-21.78</t>
  </si>
  <si>
    <t>6.00-21.80</t>
  </si>
  <si>
    <t>6.00-22.22</t>
  </si>
  <si>
    <t>6.00-22.30</t>
  </si>
  <si>
    <t>6.00-22.26</t>
  </si>
  <si>
    <t>10.05-11.00</t>
  </si>
  <si>
    <t>6.00-22.00</t>
  </si>
  <si>
    <t>9.05-10.00</t>
  </si>
  <si>
    <t>6.00-21.00</t>
  </si>
  <si>
    <t>8.05-10.00</t>
  </si>
  <si>
    <t>8.05-9.00</t>
  </si>
  <si>
    <t>6.00-19.75</t>
  </si>
  <si>
    <t>4.53</t>
  </si>
  <si>
    <t>7.05-9.00</t>
  </si>
  <si>
    <t>7.05-8.50</t>
  </si>
  <si>
    <t>5.00-19.75</t>
  </si>
  <si>
    <t>Nov-10</t>
  </si>
  <si>
    <t>3.00-16.50</t>
  </si>
  <si>
    <t>4.70-19.75</t>
  </si>
  <si>
    <t>Jan-11</t>
  </si>
  <si>
    <t>Feb-11</t>
  </si>
  <si>
    <t>Mar-11</t>
  </si>
  <si>
    <t>7.30-9.00</t>
  </si>
  <si>
    <t>7.50-9.00</t>
  </si>
  <si>
    <t>4.00-19.75</t>
  </si>
  <si>
    <t>4.00-19.55</t>
  </si>
  <si>
    <t>4.00-19.57</t>
  </si>
  <si>
    <t>7.40-9.00</t>
  </si>
  <si>
    <t>2.40-16.55</t>
  </si>
  <si>
    <t>3.65-19.35</t>
  </si>
  <si>
    <t>7.00-9.00</t>
  </si>
  <si>
    <t>2.25-16.55</t>
  </si>
  <si>
    <t>3.65-19.25</t>
  </si>
  <si>
    <t>7.00-8.50</t>
  </si>
  <si>
    <t>3.55-19.25</t>
  </si>
  <si>
    <t>2.00-16.55</t>
  </si>
  <si>
    <t>2.00-16.04</t>
  </si>
  <si>
    <t>2.00-19.75</t>
  </si>
  <si>
    <t>2.00-19.84</t>
  </si>
  <si>
    <t>1.40-16.00</t>
  </si>
  <si>
    <t>2.00-19.57</t>
  </si>
  <si>
    <t>2.00-19.59</t>
  </si>
  <si>
    <t>2.00-19.90</t>
  </si>
  <si>
    <t>6.75-8.50</t>
  </si>
  <si>
    <t>2.00-19.65</t>
  </si>
  <si>
    <t>1.15-16.00</t>
  </si>
  <si>
    <t>2.00-19.78</t>
  </si>
  <si>
    <t>2.00-21.00</t>
  </si>
  <si>
    <t>6.25-8.50</t>
  </si>
  <si>
    <t>2.00-19.91</t>
  </si>
  <si>
    <t>1.15-14.00</t>
  </si>
  <si>
    <t>1.15-12.00</t>
  </si>
  <si>
    <t>2.00-21.18</t>
  </si>
  <si>
    <t>1.15-12.25</t>
  </si>
  <si>
    <t>2.00-22.11</t>
  </si>
  <si>
    <t>2.00-21.91</t>
  </si>
  <si>
    <t>2.00-19.50</t>
  </si>
  <si>
    <t>1.00-12.00</t>
  </si>
  <si>
    <t>2.00-21.90</t>
  </si>
  <si>
    <t>2.00-19.89</t>
  </si>
  <si>
    <t>2.00-19.68</t>
  </si>
  <si>
    <t>0.40-12.00</t>
  </si>
  <si>
    <t>2.00-19.72</t>
  </si>
  <si>
    <t>2.00-19.71</t>
  </si>
  <si>
    <t>0.40-11.00</t>
  </si>
  <si>
    <t>2.00-19.62</t>
  </si>
  <si>
    <t>2.00-19.55</t>
  </si>
  <si>
    <t>0.10-11.00</t>
  </si>
  <si>
    <t>0.25-11.00</t>
  </si>
  <si>
    <t>2.00-19.40</t>
  </si>
  <si>
    <t>1.96-19.25</t>
  </si>
  <si>
    <t>0.15-11.00</t>
  </si>
  <si>
    <t>2.00-19.25</t>
  </si>
  <si>
    <t>0.25-10.50</t>
  </si>
  <si>
    <t>2.00-19.30</t>
  </si>
  <si>
    <t>0.25-10.30</t>
  </si>
  <si>
    <t>2.00-19.00</t>
  </si>
  <si>
    <t>1.50-18.50</t>
  </si>
  <si>
    <t>0.05-10.30</t>
  </si>
  <si>
    <t>1.50-19.25</t>
  </si>
  <si>
    <t>1.98-19.25</t>
  </si>
  <si>
    <t>1.97-19.25</t>
  </si>
  <si>
    <t>1.94-19.25</t>
  </si>
  <si>
    <t>6.00-8.50</t>
  </si>
  <si>
    <t>1.93-19.25</t>
  </si>
  <si>
    <t>1.92-19.25</t>
  </si>
  <si>
    <t>1.91-19.25</t>
  </si>
  <si>
    <t>0.00-5.00</t>
  </si>
  <si>
    <t>1.00-19.25</t>
  </si>
  <si>
    <t>0.00-6.25</t>
  </si>
  <si>
    <t>0.00-4.90</t>
  </si>
  <si>
    <t>0.00-4.75</t>
  </si>
  <si>
    <t>0.10-4.75</t>
  </si>
  <si>
    <t>5.65-8.50</t>
  </si>
  <si>
    <t>0.00-5.10</t>
  </si>
  <si>
    <t>0.00-5.37</t>
  </si>
  <si>
    <t>0.00-5.15</t>
  </si>
  <si>
    <t>0.00-4.00</t>
  </si>
  <si>
    <t>1.80-19.00</t>
  </si>
  <si>
    <t>0.10-5.30</t>
  </si>
  <si>
    <t>0.10-5.19</t>
  </si>
  <si>
    <t>Jun-18</t>
  </si>
  <si>
    <t>0.00-6.67</t>
  </si>
  <si>
    <t>0.00-6.00</t>
  </si>
  <si>
    <t>0.10-5.33</t>
  </si>
  <si>
    <t>1.90-19.00</t>
  </si>
  <si>
    <t>0.30-5.40</t>
  </si>
  <si>
    <t>0.10-4.96</t>
  </si>
  <si>
    <t>0.10-6.15</t>
  </si>
  <si>
    <t>1.80-20.40</t>
  </si>
  <si>
    <t>0.10-5.00</t>
  </si>
  <si>
    <t>0.10-6.00</t>
  </si>
  <si>
    <t>0.10-4.90</t>
  </si>
  <si>
    <t>0.30-5.00</t>
  </si>
  <si>
    <t>0.10-5.25</t>
  </si>
  <si>
    <t>5.50-8.50</t>
  </si>
  <si>
    <t>0.10-4.65</t>
  </si>
  <si>
    <t>5.50-8.35</t>
  </si>
  <si>
    <t>0.10-4.50</t>
  </si>
  <si>
    <t>0.10-5.05</t>
  </si>
  <si>
    <t>0.10-4.92</t>
  </si>
  <si>
    <t>0.00-4.55</t>
  </si>
  <si>
    <t>0.00-4.50</t>
  </si>
  <si>
    <t>0.00-4.25</t>
  </si>
  <si>
    <t>4.00-6.85</t>
  </si>
  <si>
    <t>0.05-3.75</t>
  </si>
  <si>
    <t>0.00-3.25</t>
  </si>
  <si>
    <t>0.85-24.00</t>
  </si>
  <si>
    <t>0.01-3.75</t>
  </si>
  <si>
    <t>0.00-3.40</t>
  </si>
  <si>
    <t>0.00-2.65</t>
  </si>
  <si>
    <t>0.01-2.50</t>
  </si>
  <si>
    <t>0.00-2.60</t>
  </si>
  <si>
    <t>0.00-2.50</t>
  </si>
  <si>
    <t>0.00-3.50</t>
  </si>
  <si>
    <t>0.74-24.00</t>
  </si>
  <si>
    <t>0.00-3.00</t>
  </si>
  <si>
    <t>0.00-3.10</t>
  </si>
  <si>
    <t>0.00-3.35</t>
  </si>
  <si>
    <t>0.00-3.30</t>
  </si>
  <si>
    <t>4.00-7.10</t>
  </si>
  <si>
    <t>0.05-3.00</t>
  </si>
  <si>
    <t>0.00-3.02</t>
  </si>
  <si>
    <t>4.15-6.85</t>
  </si>
  <si>
    <t>0.15-3.00</t>
  </si>
  <si>
    <t>1.00-24.00</t>
  </si>
  <si>
    <t>4.15-7.00</t>
  </si>
  <si>
    <t>4.40-7.25</t>
  </si>
  <si>
    <t>1.25-24.00</t>
  </si>
  <si>
    <r>
      <rPr>
        <i/>
        <vertAlign val="superscript"/>
        <sz val="10"/>
        <color rgb="FF002060"/>
        <rFont val="Segoe UI"/>
        <family val="2"/>
      </rPr>
      <t xml:space="preserve">1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</si>
  <si>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 prior to October 2018.</t>
    </r>
  </si>
  <si>
    <r>
      <t>Table 19: NBDTIs* Loans to Other Nonfinancial Corporations, Households and Other Sectors</t>
    </r>
    <r>
      <rPr>
        <b/>
        <vertAlign val="superscript"/>
        <sz val="12"/>
        <color rgb="FF002060"/>
        <rFont val="Segoe UI"/>
        <family val="2"/>
      </rPr>
      <t>1</t>
    </r>
    <r>
      <rPr>
        <b/>
        <sz val="12"/>
        <color rgb="FF002060"/>
        <rFont val="Segoe UI"/>
        <family val="2"/>
      </rPr>
      <t xml:space="preserve"> as at end-June</t>
    </r>
    <r>
      <rPr>
        <b/>
        <vertAlign val="superscript"/>
        <sz val="12"/>
        <color rgb="FF002060"/>
        <rFont val="Segoe UI"/>
        <family val="2"/>
      </rPr>
      <t xml:space="preserve"> </t>
    </r>
    <r>
      <rPr>
        <b/>
        <sz val="12"/>
        <color rgb="FF002060"/>
        <rFont val="Segoe UI"/>
        <family val="2"/>
      </rPr>
      <t>2022</t>
    </r>
  </si>
  <si>
    <r>
      <t>MUR</t>
    </r>
    <r>
      <rPr>
        <b/>
        <vertAlign val="superscript"/>
        <sz val="11"/>
        <color rgb="FF002060"/>
        <rFont val="Segoe UI"/>
        <family val="2"/>
      </rPr>
      <t xml:space="preserve">2 </t>
    </r>
  </si>
  <si>
    <t>A - Agriculture, forestry and fishing</t>
  </si>
  <si>
    <t>4. Public Non-Financial Corporations</t>
  </si>
  <si>
    <t>* NBDTIs refer to Non-Bank Deposit 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</si>
  <si>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</si>
  <si>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</si>
  <si>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r>
      <t>Table 20: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June 2021 to June 2022</t>
    </r>
  </si>
  <si>
    <t>Feb-20</t>
  </si>
  <si>
    <t>Mar-20</t>
  </si>
  <si>
    <t>Jul-21</t>
  </si>
  <si>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</si>
  <si>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</si>
  <si>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Table 21: NBDTIs* Interest Rates on New Rupee Deposits: June 2021 to June 2022</t>
  </si>
  <si>
    <t>DEPOSITS</t>
  </si>
  <si>
    <t xml:space="preserve">    Time</t>
  </si>
  <si>
    <t>1.80-5.45</t>
  </si>
  <si>
    <t>2.00-5.50</t>
  </si>
  <si>
    <t>1.85-5.60</t>
  </si>
  <si>
    <t>1.35-5.60</t>
  </si>
  <si>
    <t>2.00-5.60</t>
  </si>
  <si>
    <t>2.10-5.50</t>
  </si>
  <si>
    <t>1.85-5.55</t>
  </si>
  <si>
    <t>1.70-5.40</t>
  </si>
  <si>
    <t>1.95-5.55</t>
  </si>
  <si>
    <t>2.00-5.70</t>
  </si>
  <si>
    <t>1.70-5.35</t>
  </si>
  <si>
    <t>1.75-5.35</t>
  </si>
  <si>
    <t>1.70-5.50</t>
  </si>
  <si>
    <t>1.35-5.55</t>
  </si>
  <si>
    <t>0.45-5.10</t>
  </si>
  <si>
    <t>0.60-4.20</t>
  </si>
  <si>
    <t>0.60-4.50</t>
  </si>
  <si>
    <t>0.20-4.50</t>
  </si>
  <si>
    <t>0.25-4.75</t>
  </si>
  <si>
    <t>0.35-5.00</t>
  </si>
  <si>
    <t>0.45-4.05</t>
  </si>
  <si>
    <t>0.25-4.00</t>
  </si>
  <si>
    <t>0.25-3.75</t>
  </si>
  <si>
    <t>0.45-4.00</t>
  </si>
  <si>
    <t>0.35-4.00</t>
  </si>
  <si>
    <t>0.25-4.50</t>
  </si>
  <si>
    <t>0.60-4.25</t>
  </si>
  <si>
    <t>0.20-4.60</t>
  </si>
  <si>
    <t>0.35-4.65</t>
  </si>
  <si>
    <t>0.30-4.45</t>
  </si>
  <si>
    <t>1.00-1.50</t>
  </si>
  <si>
    <t>0.35-3.00</t>
  </si>
  <si>
    <t>1.85-2.10</t>
  </si>
  <si>
    <t>2.00-2.70</t>
  </si>
  <si>
    <t>1.00-1.75</t>
  </si>
  <si>
    <t>1.00-3.00</t>
  </si>
  <si>
    <t>0.85-1.50</t>
  </si>
  <si>
    <t>0.50-1.75</t>
  </si>
  <si>
    <t>0.50-1.00</t>
  </si>
  <si>
    <t>0.50-0.50</t>
  </si>
  <si>
    <t>0.35-2.00</t>
  </si>
  <si>
    <t>2.00-2.00</t>
  </si>
  <si>
    <t>1.50-3.00</t>
  </si>
  <si>
    <t>1.55-3.00</t>
  </si>
  <si>
    <t>1.80-4.00</t>
  </si>
  <si>
    <t>1.90-5.90</t>
  </si>
  <si>
    <t>2.10-4.00</t>
  </si>
  <si>
    <t>1.85-3.75</t>
  </si>
  <si>
    <t>1.85-3.50</t>
  </si>
  <si>
    <t>2.10-3.90</t>
  </si>
  <si>
    <t>2.00-3.60</t>
  </si>
  <si>
    <t>1.85-3.30</t>
  </si>
  <si>
    <t>1.70-3.85</t>
  </si>
  <si>
    <t>1.95-3.10</t>
  </si>
  <si>
    <t>2.00-3.10</t>
  </si>
  <si>
    <t>1.70-3.30</t>
  </si>
  <si>
    <t>1.75-3.15</t>
  </si>
  <si>
    <t>1.35-2.40</t>
  </si>
  <si>
    <t>0.45-2.65</t>
  </si>
  <si>
    <t>0.60-2.40</t>
  </si>
  <si>
    <t>0.60-2.00</t>
  </si>
  <si>
    <t>0.35-2.75</t>
  </si>
  <si>
    <t>0.45-1.60</t>
  </si>
  <si>
    <t>0.30-1.60</t>
  </si>
  <si>
    <t>0.25-2.35</t>
  </si>
  <si>
    <t>0.35-2.40</t>
  </si>
  <si>
    <t>0.20-3.00</t>
  </si>
  <si>
    <t>0.25-3.60</t>
  </si>
  <si>
    <t>0.60-3.00</t>
  </si>
  <si>
    <t>0.20-3.50</t>
  </si>
  <si>
    <t>0.60-3.50</t>
  </si>
  <si>
    <t>0.75-3.00</t>
  </si>
  <si>
    <t>0.70-3.50</t>
  </si>
  <si>
    <t xml:space="preserve">   3.75-4.00</t>
  </si>
  <si>
    <t>3.75-4.00</t>
  </si>
  <si>
    <t>3.75-3.90</t>
  </si>
  <si>
    <t>3.25-3.40</t>
  </si>
  <si>
    <t>1.00-2.40</t>
  </si>
  <si>
    <t>1.75-1.85</t>
  </si>
  <si>
    <t>1.75-2.15</t>
  </si>
  <si>
    <t>1.85-2.35</t>
  </si>
  <si>
    <t>2.25-2.35</t>
  </si>
  <si>
    <t>1.75-2.35</t>
  </si>
  <si>
    <t>2.30-2.40</t>
  </si>
  <si>
    <t>2.15-3.00</t>
  </si>
  <si>
    <t>2.50-4.65</t>
  </si>
  <si>
    <t>2.75-3.70</t>
  </si>
  <si>
    <t>2.50-3.70</t>
  </si>
  <si>
    <t>2.65-4.05</t>
  </si>
  <si>
    <t>2.50-3.60</t>
  </si>
  <si>
    <t>2.50-3.30</t>
  </si>
  <si>
    <t>2.35-3.60</t>
  </si>
  <si>
    <t>2.35-3.30</t>
  </si>
  <si>
    <t>2.40-3.20</t>
  </si>
  <si>
    <t>2.55-3.30</t>
  </si>
  <si>
    <t>2.35-3.45</t>
  </si>
  <si>
    <t>0.85-1.75</t>
  </si>
  <si>
    <t>1.10-2.60</t>
  </si>
  <si>
    <t>0.85-2.50</t>
  </si>
  <si>
    <t>1.10-2.10</t>
  </si>
  <si>
    <t>1.10-2.50</t>
  </si>
  <si>
    <t>1.10-1.65</t>
  </si>
  <si>
    <t>1.10-2.75</t>
  </si>
  <si>
    <t>0.85-2.70</t>
  </si>
  <si>
    <t>1.10-2.25</t>
  </si>
  <si>
    <t>1.00-2.60</t>
  </si>
  <si>
    <t>1.10-1.55</t>
  </si>
  <si>
    <t>0.90-2.75</t>
  </si>
  <si>
    <t>1.10-3.00</t>
  </si>
  <si>
    <t>1.40-3.40</t>
  </si>
  <si>
    <t>0.95-3.00</t>
  </si>
  <si>
    <t>1.15-2.90</t>
  </si>
  <si>
    <t>0.95-3.50</t>
  </si>
  <si>
    <t>1.05-2.15</t>
  </si>
  <si>
    <t>1.25-3.25</t>
  </si>
  <si>
    <t>3.00-4.65</t>
  </si>
  <si>
    <t>2.80-4.65</t>
  </si>
  <si>
    <t>3.00-4.40</t>
  </si>
  <si>
    <t>2.85-4.25</t>
  </si>
  <si>
    <t>3.15-4.25</t>
  </si>
  <si>
    <t>3.00-4.25</t>
  </si>
  <si>
    <t>2.75-4.55</t>
  </si>
  <si>
    <t>2.85-4.50</t>
  </si>
  <si>
    <t>2.85-4.60</t>
  </si>
  <si>
    <t>2.85-4.00</t>
  </si>
  <si>
    <t>3.10-4.50</t>
  </si>
  <si>
    <t>2.80-4.40</t>
  </si>
  <si>
    <t>3.00-4.55</t>
  </si>
  <si>
    <t>2.60-4.25</t>
  </si>
  <si>
    <t>1.35-3.50</t>
  </si>
  <si>
    <t>1.35-2.35</t>
  </si>
  <si>
    <t>1.35-2.65</t>
  </si>
  <si>
    <t>1.60-4.00</t>
  </si>
  <si>
    <t>1.40-2.60</t>
  </si>
  <si>
    <t>1.55-2.95</t>
  </si>
  <si>
    <t>1.35-2.55</t>
  </si>
  <si>
    <t>1.60-3.10</t>
  </si>
  <si>
    <t>1.40-4.00</t>
  </si>
  <si>
    <t>1.35-3.75</t>
  </si>
  <si>
    <t>1.35-3.80</t>
  </si>
  <si>
    <t>1.35-3.00</t>
  </si>
  <si>
    <t>1.60-3.70</t>
  </si>
  <si>
    <t>1.60-4.60</t>
  </si>
  <si>
    <t>1.50-3.55</t>
  </si>
  <si>
    <t>1.70-3.55</t>
  </si>
  <si>
    <t>3.10-4.65</t>
  </si>
  <si>
    <t>3.25-4.75</t>
  </si>
  <si>
    <t>2.50-4.60</t>
  </si>
  <si>
    <t>2.90-4.65</t>
  </si>
  <si>
    <t>2.90-4.25</t>
  </si>
  <si>
    <t>3.05-4.65</t>
  </si>
  <si>
    <t>2.95-5.00</t>
  </si>
  <si>
    <t>3.00-4.75</t>
  </si>
  <si>
    <t>2.95-4.65</t>
  </si>
  <si>
    <t>3.40-5.00</t>
  </si>
  <si>
    <t>3.40-4.85</t>
  </si>
  <si>
    <t>2.95-4.05</t>
  </si>
  <si>
    <t>2.00-4.05</t>
  </si>
  <si>
    <t>2.05-3.85</t>
  </si>
  <si>
    <t>2.05-2.75</t>
  </si>
  <si>
    <t>1.80-2.50</t>
  </si>
  <si>
    <t>1.80-2.85</t>
  </si>
  <si>
    <t>2.20-2.75</t>
  </si>
  <si>
    <t>2.05-2.60</t>
  </si>
  <si>
    <t>2.00-3.05</t>
  </si>
  <si>
    <t>2.00-2.65</t>
  </si>
  <si>
    <t>2.05-3.15</t>
  </si>
  <si>
    <t>2.00-3.50</t>
  </si>
  <si>
    <t>2.00-3.25</t>
  </si>
  <si>
    <t>1.95-4.00</t>
  </si>
  <si>
    <t>2.05-4.15</t>
  </si>
  <si>
    <t>2.05-4.00</t>
  </si>
  <si>
    <t>1.80-3.40</t>
  </si>
  <si>
    <t>2.00-3.35</t>
  </si>
  <si>
    <t>2.00-3.70</t>
  </si>
  <si>
    <t>1.95-2.60</t>
  </si>
  <si>
    <t>2.20-2.65</t>
  </si>
  <si>
    <t>2.25-4.15</t>
  </si>
  <si>
    <t>3.10-5.00</t>
  </si>
  <si>
    <t>3.10-5.10</t>
  </si>
  <si>
    <t>3.10-5.40</t>
  </si>
  <si>
    <t>3.10-6.00</t>
  </si>
  <si>
    <t>3.10-5.60</t>
  </si>
  <si>
    <t>3.10-5.15</t>
  </si>
  <si>
    <t>3.10-5.25</t>
  </si>
  <si>
    <t>3.10-4.95</t>
  </si>
  <si>
    <t>2.90-5.10</t>
  </si>
  <si>
    <t>3.10-5.35</t>
  </si>
  <si>
    <t>2.10-3.50</t>
  </si>
  <si>
    <t>1.85-4.05</t>
  </si>
  <si>
    <t>2.10-3.00</t>
  </si>
  <si>
    <t>2.10-4.75</t>
  </si>
  <si>
    <t>1.75-3.70</t>
  </si>
  <si>
    <t>2.00-4.15</t>
  </si>
  <si>
    <t>2.00-4.25</t>
  </si>
  <si>
    <t>2.10-4.50</t>
  </si>
  <si>
    <t>2.10-4.65</t>
  </si>
  <si>
    <t>1.50-5.00</t>
  </si>
  <si>
    <t>4.05-5.45</t>
  </si>
  <si>
    <t>3.95-5.50</t>
  </si>
  <si>
    <t>3.90-5.50</t>
  </si>
  <si>
    <t>3.80-5.50</t>
  </si>
  <si>
    <t>4.00-5.60</t>
  </si>
  <si>
    <t>3.90-5.60</t>
  </si>
  <si>
    <t>3.65-5.55</t>
  </si>
  <si>
    <t>3.65-5.40</t>
  </si>
  <si>
    <t>3.90-5.55</t>
  </si>
  <si>
    <t>3.90-5.70</t>
  </si>
  <si>
    <t>3.75-5.35</t>
  </si>
  <si>
    <t>3.55-5.55</t>
  </si>
  <si>
    <t>2.40-5.10</t>
  </si>
  <si>
    <t>2.45-4.20</t>
  </si>
  <si>
    <t>2.40-3.90</t>
  </si>
  <si>
    <t>2.30-3.75</t>
  </si>
  <si>
    <t>2.40-3.75</t>
  </si>
  <si>
    <t>2.55-4.00</t>
  </si>
  <si>
    <t>2.40-4.50</t>
  </si>
  <si>
    <t>2.15-4.10</t>
  </si>
  <si>
    <t>1.85-4.50</t>
  </si>
  <si>
    <t>2.40-4.75</t>
  </si>
  <si>
    <t>2.50-5.00</t>
  </si>
  <si>
    <t>2.50-4.45</t>
  </si>
  <si>
    <r>
      <t>Table 22: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June 2021 to June 2022</t>
    </r>
  </si>
  <si>
    <t>Jun-19</t>
  </si>
  <si>
    <t>Dec-19</t>
  </si>
  <si>
    <t>5.50-11.00</t>
  </si>
  <si>
    <t>4.50-10.00</t>
  </si>
  <si>
    <t>5.50-9.95</t>
  </si>
  <si>
    <t>5.50-10.00</t>
  </si>
  <si>
    <t>6.00-10.00</t>
  </si>
  <si>
    <t>6.00-9.95</t>
  </si>
  <si>
    <t>2.50-9.95</t>
  </si>
  <si>
    <t>3.35-9.95</t>
  </si>
  <si>
    <t>3.90-9.95</t>
  </si>
  <si>
    <t>3.90-9.50</t>
  </si>
  <si>
    <t>4.70-10.00</t>
  </si>
  <si>
    <t>4.25-10.00</t>
  </si>
  <si>
    <t>3.90-10.25</t>
  </si>
  <si>
    <t>3.90-11.00</t>
  </si>
  <si>
    <t>3.90-10.00</t>
  </si>
  <si>
    <t>4.75-9.95</t>
  </si>
  <si>
    <t>3.80-11.00</t>
  </si>
  <si>
    <t>4.75-10.14</t>
  </si>
  <si>
    <t>6.35-9.75</t>
  </si>
  <si>
    <t>6.40-9.75</t>
  </si>
  <si>
    <t>6.25-9.00</t>
  </si>
  <si>
    <t>6.25-9.95</t>
  </si>
  <si>
    <t>6.25-9.20</t>
  </si>
  <si>
    <t>6.20-9.20</t>
  </si>
  <si>
    <t>6.40-9.20</t>
  </si>
  <si>
    <t>6.35-7.50</t>
  </si>
  <si>
    <t>6.35-8.50</t>
  </si>
  <si>
    <t>6.37-6.40</t>
  </si>
  <si>
    <t>6.25-10.00</t>
  </si>
  <si>
    <t>4.75-6.40</t>
  </si>
  <si>
    <t>2.50-8.06</t>
  </si>
  <si>
    <t>4.75-5.35</t>
  </si>
  <si>
    <t>5.35-7.99</t>
  </si>
  <si>
    <t>4.90-7.50</t>
  </si>
  <si>
    <t>4.75-7.03</t>
  </si>
  <si>
    <t>4.75-5.50</t>
  </si>
  <si>
    <t>5.23-7.50</t>
  </si>
  <si>
    <t>5.26</t>
  </si>
  <si>
    <t>4.75</t>
  </si>
  <si>
    <t>5.25-7.50</t>
  </si>
  <si>
    <t>5.50-7.15</t>
  </si>
  <si>
    <t>6.50-7.15</t>
  </si>
  <si>
    <t>7.15</t>
  </si>
  <si>
    <t>5.00-9.95</t>
  </si>
  <si>
    <t>_</t>
  </si>
  <si>
    <t>6.75-6.90</t>
  </si>
  <si>
    <t>6.35-9.25</t>
  </si>
  <si>
    <t>6.35-9.50</t>
  </si>
  <si>
    <t>6.40-8.50</t>
  </si>
  <si>
    <t>5.50-9.70</t>
  </si>
  <si>
    <t>6.00-8.75</t>
  </si>
  <si>
    <t>6.00-9.75</t>
  </si>
  <si>
    <t>5.75-9.95</t>
  </si>
  <si>
    <t>6.25-8.75</t>
  </si>
  <si>
    <t>5.75-6.10</t>
  </si>
  <si>
    <t>2.50-6.50</t>
  </si>
  <si>
    <t>4.85-9.25</t>
  </si>
  <si>
    <t>5.25-9.00</t>
  </si>
  <si>
    <t>4.75-8.95</t>
  </si>
  <si>
    <t>5.60-8.75</t>
  </si>
  <si>
    <t>4.75-8.50</t>
  </si>
  <si>
    <t>3.90-8.50</t>
  </si>
  <si>
    <t>3.90-9.99</t>
  </si>
  <si>
    <t>4.85-10.00</t>
  </si>
  <si>
    <t>4.75-9.99</t>
  </si>
  <si>
    <t>5.50-7.75</t>
  </si>
  <si>
    <t>2.90-9.99</t>
  </si>
  <si>
    <t>4.85-9.75</t>
  </si>
  <si>
    <t>5.25-10.14</t>
  </si>
  <si>
    <t>5.40-9.95</t>
  </si>
  <si>
    <t>9.25</t>
  </si>
  <si>
    <t>9.95</t>
  </si>
  <si>
    <t>6.35-7.20</t>
  </si>
  <si>
    <t>6.48</t>
  </si>
  <si>
    <t>6.60</t>
  </si>
  <si>
    <t>6.65</t>
  </si>
  <si>
    <t>6.25-9.25</t>
  </si>
  <si>
    <t>6.25-9.75</t>
  </si>
  <si>
    <t>6.50-9.20</t>
  </si>
  <si>
    <t>6.00-8.04</t>
  </si>
  <si>
    <t>5.75-10.00</t>
  </si>
  <si>
    <t>2.50-9.25</t>
  </si>
  <si>
    <t>2.50-10.25</t>
  </si>
  <si>
    <t>3.35-9.25</t>
  </si>
  <si>
    <t>4.25-9.95</t>
  </si>
  <si>
    <t>2.50-8.50</t>
  </si>
  <si>
    <t>4.25-8.50</t>
  </si>
  <si>
    <t>4.90-9.95</t>
  </si>
  <si>
    <t>5.70-10.00</t>
  </si>
  <si>
    <t>4.70-11.00</t>
  </si>
  <si>
    <t>4.90-9.00</t>
  </si>
  <si>
    <t>6.40-9.95</t>
  </si>
  <si>
    <t>7.25-9.95</t>
  </si>
  <si>
    <t>2.90-10.25</t>
  </si>
  <si>
    <t>4.90-10.14</t>
  </si>
  <si>
    <t>5.50-9.00</t>
  </si>
  <si>
    <t>5.50-9.25</t>
  </si>
  <si>
    <t>4.70-8.50</t>
  </si>
  <si>
    <t>5.70-8.95</t>
  </si>
  <si>
    <t>5.70-9.25</t>
  </si>
  <si>
    <t>4.70-9.50</t>
  </si>
  <si>
    <t>3.90-9.25</t>
  </si>
  <si>
    <t>4.70-8.95</t>
  </si>
  <si>
    <t>3.90-7.95</t>
  </si>
  <si>
    <t>4.50-9.50</t>
  </si>
  <si>
    <t>4.90-9.99</t>
  </si>
  <si>
    <t>7.20-9.75</t>
  </si>
  <si>
    <t>7.00-9.75</t>
  </si>
  <si>
    <t>5.75-9.75</t>
  </si>
  <si>
    <t>6.35-9.95</t>
  </si>
  <si>
    <t>7.00-9.25</t>
  </si>
  <si>
    <t>6.80-9.75</t>
  </si>
  <si>
    <t>6.70-10.50</t>
  </si>
  <si>
    <t>6.99-9.95</t>
  </si>
  <si>
    <t>7.50-9.50</t>
  </si>
  <si>
    <t>5.70-10.50</t>
  </si>
  <si>
    <t>8.95-9.95</t>
  </si>
  <si>
    <t>7.45-8.50</t>
  </si>
  <si>
    <t>7.00-9.95</t>
  </si>
  <si>
    <t>6.30-8.95</t>
  </si>
  <si>
    <t>7.25-8.25</t>
  </si>
  <si>
    <t>6.95-9.75</t>
  </si>
  <si>
    <t>5.25-9.95</t>
  </si>
  <si>
    <t>5.25-10.00</t>
  </si>
  <si>
    <t>6.50-9.95</t>
  </si>
  <si>
    <t>5.25-12.00</t>
  </si>
  <si>
    <t>6.70-11.00</t>
  </si>
  <si>
    <t>4.90-10.25</t>
  </si>
  <si>
    <t>6.20-9.75</t>
  </si>
  <si>
    <t>6.20-9.95</t>
  </si>
  <si>
    <t>7.87-9.75</t>
  </si>
  <si>
    <t>6.85-8.00</t>
  </si>
  <si>
    <t>6.85-8.25</t>
  </si>
  <si>
    <t>7.71-9.95</t>
  </si>
  <si>
    <t>7.76-9.95</t>
  </si>
  <si>
    <t>4.50-7.25</t>
  </si>
  <si>
    <t>6.95-8.25</t>
  </si>
  <si>
    <t>7.50-10.00</t>
  </si>
  <si>
    <t>5.25-6.66</t>
  </si>
  <si>
    <t>6.99-8.75</t>
  </si>
  <si>
    <t>5.26-9.95</t>
  </si>
  <si>
    <t>9.25-10.00</t>
  </si>
  <si>
    <t>6.90-9.75</t>
  </si>
  <si>
    <t>8.00-9.00</t>
  </si>
  <si>
    <t>7.50-7.75</t>
  </si>
  <si>
    <t>6.50-7.80</t>
  </si>
  <si>
    <t>5.50-9.20</t>
  </si>
  <si>
    <t>6.20-8.95</t>
  </si>
  <si>
    <t>6.00-7.50</t>
  </si>
  <si>
    <t>5.00-7.25</t>
  </si>
  <si>
    <t>7.25-9.00</t>
  </si>
  <si>
    <t>5.90-7.75</t>
  </si>
  <si>
    <t>4.75-7.01</t>
  </si>
  <si>
    <t>4.75-7.25</t>
  </si>
  <si>
    <t>6.25-7.00</t>
  </si>
  <si>
    <t>5.45-10.00</t>
  </si>
  <si>
    <t>7.50-8.50</t>
  </si>
  <si>
    <t>6.50</t>
  </si>
  <si>
    <t>5.50</t>
  </si>
  <si>
    <t>6.75</t>
  </si>
  <si>
    <t>5.48-9.50</t>
  </si>
  <si>
    <t>4.75-5.75</t>
  </si>
  <si>
    <t>5.00</t>
  </si>
  <si>
    <t>6.20-7.50</t>
  </si>
  <si>
    <t>7.75-8.50</t>
  </si>
  <si>
    <t>7.95-9.25</t>
  </si>
  <si>
    <t>8.50-9.25</t>
  </si>
  <si>
    <t>7.04-7.50</t>
  </si>
  <si>
    <t>6.35-8.00</t>
  </si>
  <si>
    <t>6.95-9.25</t>
  </si>
  <si>
    <t>4.75-7.50</t>
  </si>
  <si>
    <t>7.01-7.50</t>
  </si>
  <si>
    <t>4.75-5.00</t>
  </si>
  <si>
    <t>5.75-7.75</t>
  </si>
  <si>
    <t>7.50</t>
  </si>
  <si>
    <t>8.50</t>
  </si>
  <si>
    <t>7.50-7.99</t>
  </si>
  <si>
    <t>6.00-7.81</t>
  </si>
  <si>
    <t>6.00-8.51</t>
  </si>
  <si>
    <t>6.40-10.00</t>
  </si>
  <si>
    <t>6.35-8.95</t>
  </si>
  <si>
    <t>6.35-10.00</t>
  </si>
  <si>
    <t>6.25-7.95</t>
  </si>
  <si>
    <t>6.42-8.52</t>
  </si>
  <si>
    <t>7.00-12.00</t>
  </si>
  <si>
    <t>5.50-8.00</t>
  </si>
  <si>
    <t>5.35-8.75</t>
  </si>
  <si>
    <t>3.90-8.95</t>
  </si>
  <si>
    <t>6.08-9.50</t>
  </si>
  <si>
    <t>7.50-8.00</t>
  </si>
  <si>
    <t>7.25-8.50</t>
  </si>
  <si>
    <t>6.60-9.00</t>
  </si>
  <si>
    <t>4.75-7.95</t>
  </si>
  <si>
    <t>6.20-11.00</t>
  </si>
  <si>
    <t>6.35-9.00</t>
  </si>
  <si>
    <t>6.35-8.75</t>
  </si>
  <si>
    <t>6.20-9.50</t>
  </si>
  <si>
    <t>5.75-11.00</t>
  </si>
  <si>
    <t>6.60-9.85</t>
  </si>
  <si>
    <t>8.50-8.75</t>
  </si>
  <si>
    <t>6.00-9.00</t>
  </si>
  <si>
    <t>4.85-8.17</t>
  </si>
  <si>
    <t>6.64-9.25</t>
  </si>
  <si>
    <t>2.50-9.00</t>
  </si>
  <si>
    <t>5.70-7.25</t>
  </si>
  <si>
    <t>5.75-9.00</t>
  </si>
  <si>
    <t>6.81-9.00</t>
  </si>
  <si>
    <t>5.00-8.95</t>
  </si>
  <si>
    <t>6.92-8.95</t>
  </si>
  <si>
    <t>4.95-10.00</t>
  </si>
  <si>
    <t>8.75-9.00</t>
  </si>
  <si>
    <t>6.50-7.75</t>
  </si>
  <si>
    <t>7.26-8.50</t>
  </si>
  <si>
    <t>6.99-8.00</t>
  </si>
  <si>
    <t>7.95-8.50</t>
  </si>
  <si>
    <t>7.25-7.50</t>
  </si>
  <si>
    <t>7.95</t>
  </si>
  <si>
    <t>7.06</t>
  </si>
  <si>
    <t>5.75-8.50</t>
  </si>
  <si>
    <t>6.90-7.50</t>
  </si>
  <si>
    <t>6.00-7.75</t>
  </si>
  <si>
    <t>9.00-9.25</t>
  </si>
  <si>
    <t>5.48-7.25</t>
  </si>
  <si>
    <t>4.75-7.17</t>
  </si>
  <si>
    <t>8.00</t>
  </si>
  <si>
    <t>7.12-10.25</t>
  </si>
  <si>
    <t>7.00-7.90</t>
  </si>
  <si>
    <t>4.90-8.25</t>
  </si>
  <si>
    <t>6.20-8.00</t>
  </si>
  <si>
    <t>7.25-9.50</t>
  </si>
  <si>
    <t>6.90-8.00</t>
  </si>
  <si>
    <t>7.75-10.50</t>
  </si>
  <si>
    <t>5.50-8.75</t>
  </si>
  <si>
    <t>6.35-7.68</t>
  </si>
  <si>
    <t>6.31-7.00</t>
  </si>
  <si>
    <t>7.00-7.69</t>
  </si>
  <si>
    <t>5.60-7.24</t>
  </si>
  <si>
    <t>4.75-7.02</t>
  </si>
  <si>
    <t>6.49</t>
  </si>
  <si>
    <t>8.50-9.99</t>
  </si>
  <si>
    <t>6.81-8.75</t>
  </si>
  <si>
    <t>8.75</t>
  </si>
  <si>
    <t>6.75-8.95</t>
  </si>
  <si>
    <t>6.90-8.50</t>
  </si>
  <si>
    <t>6.20-8.25</t>
  </si>
  <si>
    <t>8.00-8.23</t>
  </si>
  <si>
    <t>7.80-10.00</t>
  </si>
  <si>
    <t>8.00-8.75</t>
  </si>
  <si>
    <t>7.82-9.25</t>
  </si>
  <si>
    <t>7.25-8.02</t>
  </si>
  <si>
    <t>5.25-8.75</t>
  </si>
  <si>
    <t>5.25-8.50</t>
  </si>
  <si>
    <t>7.75-9.95</t>
  </si>
  <si>
    <t>7.49</t>
  </si>
  <si>
    <t>5.25</t>
  </si>
  <si>
    <t>4.75-7.00</t>
  </si>
  <si>
    <t>8.90</t>
  </si>
  <si>
    <t>6.89</t>
  </si>
  <si>
    <t>4.60-15.96</t>
  </si>
  <si>
    <t>4.80-15.96</t>
  </si>
  <si>
    <t>4.75-15.96</t>
  </si>
  <si>
    <t>4.85-15.96</t>
  </si>
  <si>
    <t>4.70-15.96</t>
  </si>
  <si>
    <t>4.75-10.65</t>
  </si>
  <si>
    <t>4.80-10.70</t>
  </si>
  <si>
    <t>4.65-11.00</t>
  </si>
  <si>
    <t>4.45-11.00</t>
  </si>
  <si>
    <t>3.30-9.15</t>
  </si>
  <si>
    <t>3.30-10.00</t>
  </si>
  <si>
    <t>3.25-11.10</t>
  </si>
  <si>
    <t>3.30-11.00</t>
  </si>
  <si>
    <t>3.20-10.50</t>
  </si>
  <si>
    <t>3.30-10.50</t>
  </si>
  <si>
    <t>3.20-10.00</t>
  </si>
  <si>
    <t>3.10-9.95</t>
  </si>
  <si>
    <t>3.00-10.00</t>
  </si>
  <si>
    <t>2.00-11.00</t>
  </si>
  <si>
    <t>3.00-10.50</t>
  </si>
  <si>
    <t>1.85-11.00</t>
  </si>
  <si>
    <t>1.85-10.00</t>
  </si>
  <si>
    <t>3.85-11.00</t>
  </si>
  <si>
    <t>2.00-11.15</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</si>
  <si>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</si>
  <si>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</si>
  <si>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</si>
  <si>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</si>
  <si>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</si>
  <si>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</si>
  <si>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</si>
  <si>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</si>
  <si>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</si>
  <si>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</si>
  <si>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</si>
  <si>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</si>
  <si>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</si>
  <si>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</si>
  <si>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</si>
  <si>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</si>
  <si>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</si>
  <si>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</si>
  <si>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3.10-7.00</t>
  </si>
  <si>
    <t>2.00-9.50</t>
  </si>
  <si>
    <t>1.85-9.15</t>
  </si>
  <si>
    <t>1.85-9.50</t>
  </si>
  <si>
    <t>2.00-9.15</t>
  </si>
  <si>
    <t>3.85-9.50</t>
  </si>
  <si>
    <t>1.85-9.30</t>
  </si>
  <si>
    <t>2.00-9.65</t>
  </si>
  <si>
    <t>2.15-9.55</t>
  </si>
  <si>
    <t>7.50-9.20</t>
  </si>
  <si>
    <t>8.20-9.20</t>
  </si>
  <si>
    <t>5. Non-Financial GBC1s</t>
  </si>
  <si>
    <t>7.00</t>
  </si>
  <si>
    <t>7. Public Non-Financial corporations</t>
  </si>
  <si>
    <r>
      <t>Table 23: ODCs* Loans to Other Nonfinancial Corporations, Households and Other Sectors</t>
    </r>
    <r>
      <rPr>
        <b/>
        <vertAlign val="superscript"/>
        <sz val="12"/>
        <color rgb="FF002060"/>
        <rFont val="Segoe UI"/>
        <family val="2"/>
      </rPr>
      <t>1</t>
    </r>
    <r>
      <rPr>
        <b/>
        <sz val="12"/>
        <color rgb="FF002060"/>
        <rFont val="Segoe UI"/>
        <family val="2"/>
      </rPr>
      <t xml:space="preserve"> as at end-June 2022</t>
    </r>
  </si>
  <si>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</si>
  <si>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</si>
  <si>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24: ODCs* Loans to Other Nonfinancial Corporations, Households and Other Sectors</t>
    </r>
    <r>
      <rPr>
        <b/>
        <vertAlign val="superscript"/>
        <sz val="12"/>
        <color rgb="FF002060"/>
        <rFont val="Segoe UI"/>
        <family val="2"/>
      </rPr>
      <t>1</t>
    </r>
    <r>
      <rPr>
        <b/>
        <sz val="12"/>
        <color rgb="FF002060"/>
        <rFont val="Segoe UI"/>
        <family val="2"/>
      </rPr>
      <t>: June 2021 to June 2022</t>
    </r>
  </si>
  <si>
    <t>6. NonFinancial GBC1s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</si>
  <si>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</si>
  <si>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25: Maintenance of Cash Reserve Ratio (CRR) by Banks</t>
    </r>
    <r>
      <rPr>
        <b/>
        <vertAlign val="superscript"/>
        <sz val="12"/>
        <color rgb="FF002060"/>
        <rFont val="Segoe UI"/>
        <family val="2"/>
      </rPr>
      <t>1</t>
    </r>
    <r>
      <rPr>
        <b/>
        <sz val="12"/>
        <color rgb="FF002060"/>
        <rFont val="Segoe UI"/>
        <family val="2"/>
      </rPr>
      <t>: 29 July 2021 to 28 July 2022</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</si>
  <si>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</si>
  <si>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</si>
  <si>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</si>
  <si>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</si>
  <si>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</si>
  <si>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</si>
  <si>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</si>
  <si>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</si>
  <si>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</si>
  <si>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</si>
  <si>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</si>
  <si>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</si>
  <si>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</si>
  <si>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</si>
  <si>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Per cent</t>
  </si>
  <si>
    <r>
      <t xml:space="preserve">26-Mar-20 </t>
    </r>
    <r>
      <rPr>
        <b/>
        <vertAlign val="superscript"/>
        <sz val="11"/>
        <color rgb="FF002060"/>
        <rFont val="Segoe UI"/>
        <family val="2"/>
      </rPr>
      <t>1</t>
    </r>
  </si>
  <si>
    <t xml:space="preserve">09-Apr-20 </t>
  </si>
  <si>
    <t>11-Mar-21</t>
  </si>
  <si>
    <t>25-Mar-21</t>
  </si>
  <si>
    <t>08-Apr-21</t>
  </si>
  <si>
    <t>22-Apr-21</t>
  </si>
  <si>
    <t>06-May-21</t>
  </si>
  <si>
    <t>20-May-21</t>
  </si>
  <si>
    <t xml:space="preserve">03-Jun-21 </t>
  </si>
  <si>
    <t xml:space="preserve">17-Jun-21 </t>
  </si>
  <si>
    <t xml:space="preserve">Notes: </t>
  </si>
  <si>
    <r>
      <rPr>
        <i/>
        <vertAlign val="superscript"/>
        <sz val="10"/>
        <color rgb="FF002060"/>
        <rFont val="Segoe UI"/>
        <family val="2"/>
      </rPr>
      <t>1</t>
    </r>
    <r>
      <rPr>
        <i/>
        <sz val="10"/>
        <color rgb="FF002060"/>
        <rFont val="Segoe UI"/>
        <family val="2"/>
      </rPr>
      <t xml:space="preserve"> Effective 01 July 2022, the average fortnightly CRR on rupee deposits stood at 9.0 per cent, while the average fortnightly CRR on foreign currency deposits stood at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</si>
  <si>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</si>
  <si>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</si>
  <si>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4</t>
    </r>
    <r>
      <rPr>
        <i/>
        <sz val="10"/>
        <color rgb="FF002060"/>
        <rFont val="Segoe UI"/>
        <family val="2"/>
      </rPr>
      <t xml:space="preserve"> Includes requirements for the Liquidity Coverage Ratio (LCR). </t>
    </r>
  </si>
  <si>
    <t>^ MUR refers to Mauritian Rupee.</t>
  </si>
  <si>
    <t>* FCY refers to MUR equivalent of foreign currencies.</t>
  </si>
  <si>
    <r>
      <t>Table 26: Maturity Pattern of  Banks' Foreign Currency Deposits</t>
    </r>
    <r>
      <rPr>
        <b/>
        <vertAlign val="superscript"/>
        <sz val="12"/>
        <color indexed="56"/>
        <rFont val="Segoe UI"/>
        <family val="2"/>
      </rPr>
      <t>1</t>
    </r>
    <r>
      <rPr>
        <b/>
        <sz val="12"/>
        <color indexed="56"/>
        <rFont val="Segoe UI"/>
        <family val="2"/>
      </rPr>
      <t>: As at end-March 2022</t>
    </r>
  </si>
  <si>
    <t>Duration</t>
  </si>
  <si>
    <t>RUPEE EQUIVALENT OF DEPOSITS DENOMINATED IN FOREIGN CURRENCIES</t>
  </si>
  <si>
    <t>US</t>
  </si>
  <si>
    <t>Euro</t>
  </si>
  <si>
    <t>Pound</t>
  </si>
  <si>
    <t>South African</t>
  </si>
  <si>
    <t>Other</t>
  </si>
  <si>
    <t>Total</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</si>
  <si>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</si>
  <si>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</si>
  <si>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</si>
  <si>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</si>
  <si>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</si>
  <si>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</si>
  <si>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</si>
  <si>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</si>
  <si>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</si>
  <si>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</si>
  <si>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</si>
  <si>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</si>
  <si>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</si>
  <si>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</si>
  <si>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</si>
  <si>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</si>
  <si>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</si>
  <si>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</si>
  <si>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</si>
  <si>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</si>
  <si>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</si>
  <si>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</si>
  <si>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27: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March 2022</t>
    </r>
  </si>
  <si>
    <t>Core Set of Financial Soundness Indicators (FSIs)</t>
  </si>
  <si>
    <t>Sep-18</t>
  </si>
  <si>
    <t>Dec-18</t>
  </si>
  <si>
    <t>Mar-19</t>
  </si>
  <si>
    <t>Sep-19</t>
  </si>
  <si>
    <r>
      <t>Dec-21</t>
    </r>
    <r>
      <rPr>
        <b/>
        <vertAlign val="superscript"/>
        <sz val="11"/>
        <color rgb="FF002060"/>
        <rFont val="Segoe UI"/>
        <family val="2"/>
      </rPr>
      <t>1</t>
    </r>
  </si>
  <si>
    <r>
      <t>Mar-22</t>
    </r>
    <r>
      <rPr>
        <b/>
        <vertAlign val="superscript"/>
        <sz val="11"/>
        <color rgb="FF002060"/>
        <rFont val="Segoe UI"/>
        <family val="2"/>
      </rPr>
      <t>1</t>
    </r>
  </si>
  <si>
    <t>Capital-based</t>
  </si>
  <si>
    <t xml:space="preserve">Regulatory capital to risk-weighted assets </t>
  </si>
  <si>
    <t xml:space="preserve">Regulatory Tier 1 capital to risk-weighted assets </t>
  </si>
  <si>
    <t>Non-performing loans net of provisions to capital</t>
  </si>
  <si>
    <r>
      <t>Common Equity Tier 1 capital to risk-weighted assets</t>
    </r>
    <r>
      <rPr>
        <vertAlign val="superscript"/>
        <sz val="12"/>
        <color rgb="FF002060"/>
        <rFont val="Segoe UI"/>
        <family val="2"/>
      </rPr>
      <t>3</t>
    </r>
  </si>
  <si>
    <t>…</t>
  </si>
  <si>
    <r>
      <t>Tier 1 capital to assets</t>
    </r>
    <r>
      <rPr>
        <vertAlign val="superscript"/>
        <sz val="12"/>
        <color rgb="FF002060"/>
        <rFont val="Segoe UI"/>
        <family val="2"/>
      </rPr>
      <t>3</t>
    </r>
  </si>
  <si>
    <t>Asset Quality</t>
  </si>
  <si>
    <r>
      <t>Non-performing loans to total loans</t>
    </r>
    <r>
      <rPr>
        <vertAlign val="superscript"/>
        <sz val="10.5"/>
        <color rgb="FF002060"/>
        <rFont val="Segoe UI"/>
        <family val="2"/>
      </rPr>
      <t>4</t>
    </r>
  </si>
  <si>
    <r>
      <t>Loan concentration by economic activity</t>
    </r>
    <r>
      <rPr>
        <vertAlign val="superscript"/>
        <sz val="12"/>
        <color rgb="FF002060"/>
        <rFont val="Segoe UI"/>
        <family val="2"/>
      </rPr>
      <t>3</t>
    </r>
  </si>
  <si>
    <r>
      <t>Provisions to nonperforming loans</t>
    </r>
    <r>
      <rPr>
        <vertAlign val="superscript"/>
        <sz val="12"/>
        <color rgb="FF002060"/>
        <rFont val="Segoe UI"/>
        <family val="2"/>
      </rPr>
      <t>3</t>
    </r>
  </si>
  <si>
    <r>
      <t>Sectoral distribution of loans to total loans</t>
    </r>
    <r>
      <rPr>
        <vertAlign val="superscript"/>
        <sz val="10.5"/>
        <color rgb="FF002060"/>
        <rFont val="Segoe UI"/>
        <family val="2"/>
      </rPr>
      <t>5</t>
    </r>
  </si>
  <si>
    <t>Interbank loans</t>
  </si>
  <si>
    <t xml:space="preserve">Central bank </t>
  </si>
  <si>
    <t>Other financial corporations</t>
  </si>
  <si>
    <t>General Government</t>
  </si>
  <si>
    <t>Non-financial corporations</t>
  </si>
  <si>
    <t xml:space="preserve">Other domestic sectors </t>
  </si>
  <si>
    <t xml:space="preserve">Non-residents </t>
  </si>
  <si>
    <t>Earnings and Profitability</t>
  </si>
  <si>
    <t>Return on assets</t>
  </si>
  <si>
    <r>
      <t>Return on equity</t>
    </r>
    <r>
      <rPr>
        <vertAlign val="superscript"/>
        <sz val="12"/>
        <color rgb="FF002060"/>
        <rFont val="Segoe UI"/>
        <family val="2"/>
      </rPr>
      <t>6</t>
    </r>
    <r>
      <rPr>
        <sz val="12"/>
        <color rgb="FF002060"/>
        <rFont val="Segoe UI"/>
        <family val="2"/>
      </rPr>
      <t xml:space="preserve"> </t>
    </r>
  </si>
  <si>
    <r>
      <t>Interest margin to gross income</t>
    </r>
    <r>
      <rPr>
        <vertAlign val="superscript"/>
        <sz val="12"/>
        <color rgb="FF002060"/>
        <rFont val="Segoe UI"/>
        <family val="2"/>
      </rPr>
      <t>6</t>
    </r>
  </si>
  <si>
    <r>
      <t>Non-interest expenses to gross income</t>
    </r>
    <r>
      <rPr>
        <vertAlign val="superscript"/>
        <sz val="12"/>
        <color rgb="FF002060"/>
        <rFont val="Segoe UI"/>
        <family val="2"/>
      </rPr>
      <t>6</t>
    </r>
  </si>
  <si>
    <t>Liquidity</t>
  </si>
  <si>
    <r>
      <t>Liquid assets to total assets</t>
    </r>
    <r>
      <rPr>
        <vertAlign val="superscript"/>
        <sz val="12"/>
        <color rgb="FF002060"/>
        <rFont val="Segoe UI"/>
        <family val="2"/>
      </rPr>
      <t>6</t>
    </r>
    <r>
      <rPr>
        <sz val="12"/>
        <color rgb="FF002060"/>
        <rFont val="Segoe UI"/>
        <family val="2"/>
      </rPr>
      <t xml:space="preserve"> </t>
    </r>
  </si>
  <si>
    <r>
      <t>Liquid assets to short-term liabilities</t>
    </r>
    <r>
      <rPr>
        <vertAlign val="superscript"/>
        <sz val="12"/>
        <color rgb="FF002060"/>
        <rFont val="Segoe UI"/>
        <family val="2"/>
      </rPr>
      <t>6</t>
    </r>
    <r>
      <rPr>
        <sz val="12"/>
        <color rgb="FF002060"/>
        <rFont val="Segoe UI"/>
        <family val="2"/>
      </rPr>
      <t xml:space="preserve"> </t>
    </r>
  </si>
  <si>
    <r>
      <t>Liquidity Coverage Ratio</t>
    </r>
    <r>
      <rPr>
        <vertAlign val="superscript"/>
        <sz val="12"/>
        <color rgb="FF002060"/>
        <rFont val="Segoe UI"/>
        <family val="2"/>
      </rPr>
      <t>3</t>
    </r>
  </si>
  <si>
    <t xml:space="preserve">Sensitivity to Market Risk </t>
  </si>
  <si>
    <t>Net open position in foreign exchange to capital</t>
  </si>
  <si>
    <t>Encouraged Set of Financial Soundness Indicators</t>
  </si>
  <si>
    <r>
      <t>Capital to assets</t>
    </r>
    <r>
      <rPr>
        <vertAlign val="superscript"/>
        <sz val="12"/>
        <color rgb="FF002060"/>
        <rFont val="Segoe UI"/>
        <family val="2"/>
      </rPr>
      <t>5</t>
    </r>
  </si>
  <si>
    <r>
      <t>Credit growth to private sector</t>
    </r>
    <r>
      <rPr>
        <vertAlign val="superscript"/>
        <sz val="12"/>
        <color rgb="FF002060"/>
        <rFont val="Segoe UI"/>
        <family val="2"/>
      </rPr>
      <t>3</t>
    </r>
  </si>
  <si>
    <r>
      <t>Value of large exposures</t>
    </r>
    <r>
      <rPr>
        <vertAlign val="superscript"/>
        <sz val="12"/>
        <color rgb="FF002060"/>
        <rFont val="Segoe UI"/>
        <family val="2"/>
      </rPr>
      <t>7</t>
    </r>
    <r>
      <rPr>
        <sz val="12"/>
        <color rgb="FF002060"/>
        <rFont val="Segoe UI"/>
        <family val="2"/>
      </rPr>
      <t xml:space="preserve"> to capital</t>
    </r>
  </si>
  <si>
    <t>224.4*</t>
  </si>
  <si>
    <t>228.3*</t>
  </si>
  <si>
    <t>235.3*</t>
  </si>
  <si>
    <t>Customer deposits to total (non-interbank) loans</t>
  </si>
  <si>
    <r>
      <t>Residential real estate loans to total loans</t>
    </r>
    <r>
      <rPr>
        <vertAlign val="superscript"/>
        <sz val="10.5"/>
        <color rgb="FF002060"/>
        <rFont val="Segoe UI"/>
        <family val="2"/>
      </rPr>
      <t>4</t>
    </r>
  </si>
  <si>
    <r>
      <t>Commercial real estate loans to total loans</t>
    </r>
    <r>
      <rPr>
        <vertAlign val="superscript"/>
        <sz val="10.5"/>
        <color rgb="FF002060"/>
        <rFont val="Segoe UI"/>
        <family val="2"/>
      </rPr>
      <t>4</t>
    </r>
  </si>
  <si>
    <r>
      <t>Trading income to total income</t>
    </r>
    <r>
      <rPr>
        <vertAlign val="superscript"/>
        <sz val="12"/>
        <color rgb="FF002060"/>
        <rFont val="Segoe UI"/>
        <family val="2"/>
      </rPr>
      <t>6</t>
    </r>
  </si>
  <si>
    <r>
      <t>Personnel expenses to non-interest expenses</t>
    </r>
    <r>
      <rPr>
        <vertAlign val="superscript"/>
        <sz val="12"/>
        <color rgb="FF002060"/>
        <rFont val="Segoe UI"/>
        <family val="2"/>
      </rPr>
      <t>6</t>
    </r>
  </si>
  <si>
    <r>
      <rPr>
        <i/>
        <vertAlign val="superscript"/>
        <sz val="10"/>
        <color rgb="FF002060"/>
        <rFont val="Segoe UI"/>
        <family val="2"/>
      </rPr>
      <t>1</t>
    </r>
    <r>
      <rPr>
        <i/>
        <sz val="10"/>
        <color rgb="FF002060"/>
        <rFont val="Segoe UI"/>
        <family val="2"/>
      </rPr>
      <t>Effective December 2021, FSIs are computed based on the Financial Soundness Indicators Compilation Guide (2019) of the International Monetary Fund. Some FSIs may, therefore, not be strictly comparable with those prior to December 2021</t>
    </r>
  </si>
  <si>
    <r>
      <rPr>
        <i/>
        <vertAlign val="superscript"/>
        <sz val="10"/>
        <color rgb="FF002060"/>
        <rFont val="Segoe UI"/>
        <family val="2"/>
      </rPr>
      <t>2</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</si>
  <si>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New indicators introduced following the adoption of the Financial Soundness Indicators Compilation Guide (2019) of the International Monetary Fund as from December 2021.</t>
    </r>
  </si>
  <si>
    <r>
      <rPr>
        <i/>
        <vertAlign val="superscript"/>
        <sz val="10"/>
        <color rgb="FF002060"/>
        <rFont val="Segoe UI"/>
        <family val="2"/>
      </rPr>
      <t>4</t>
    </r>
    <r>
      <rPr>
        <i/>
        <sz val="10"/>
        <color rgb="FF002060"/>
        <rFont val="Segoe UI"/>
        <family val="2"/>
      </rPr>
      <t>Total loans include commercial loans, installment loans, hire-purchase credit, loans to finance trade credit and advances, finance leases, repurchase agreements not classified as a deposit, and overdrafts.</t>
    </r>
  </si>
  <si>
    <r>
      <rPr>
        <vertAlign val="superscript"/>
        <sz val="10"/>
        <color rgb="FF002060"/>
        <rFont val="Segoe UI"/>
        <family val="2"/>
      </rPr>
      <t>5</t>
    </r>
    <r>
      <rPr>
        <i/>
        <sz val="10"/>
        <color rgb="FF002060"/>
        <rFont val="Segoe UI"/>
        <family val="2"/>
      </rPr>
      <t>Indicators discontinued following adoption of the new Financial Soundness Indicators Compiltation Guide (2019) of the International Monetary Fund as from December 2021.</t>
    </r>
  </si>
  <si>
    <r>
      <rPr>
        <i/>
        <vertAlign val="superscript"/>
        <sz val="10"/>
        <color rgb="FF002060"/>
        <rFont val="Segoe UI"/>
        <family val="2"/>
      </rPr>
      <t>6</t>
    </r>
    <r>
      <rPr>
        <i/>
        <sz val="10"/>
        <color rgb="FF002060"/>
        <rFont val="Segoe UI"/>
        <family val="2"/>
      </rPr>
      <t>Indicators amended following adoption of the new Financial Soundness Indicators Compilation Guide (2019) of the International Monetary Fund as from December 2021. Hence, data may not be strictly comparable to quarters prior to December 2021.</t>
    </r>
  </si>
  <si>
    <r>
      <rPr>
        <vertAlign val="superscript"/>
        <sz val="10"/>
        <color rgb="FF002060"/>
        <rFont val="Segoe UI"/>
        <family val="2"/>
      </rPr>
      <t>7</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</si>
  <si>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 available. Also, refer to footnote 5.</t>
  </si>
  <si>
    <t>Source: Financial Stability Division.</t>
  </si>
  <si>
    <t>Table 28: Currency in Circulation: August 2021 to July 2022</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</si>
  <si>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</si>
  <si>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</si>
  <si>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</si>
  <si>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</si>
  <si>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</si>
  <si>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</si>
  <si>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</si>
  <si>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</si>
  <si>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</si>
  <si>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</si>
  <si>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</si>
  <si>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</si>
  <si>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</si>
  <si>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</si>
  <si>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</si>
  <si>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</si>
  <si>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</si>
  <si>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</si>
  <si>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</si>
  <si>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</si>
  <si>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</si>
  <si>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</si>
  <si>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</si>
  <si>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</si>
  <si>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</si>
  <si>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</si>
  <si>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</si>
  <si>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</si>
  <si>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</si>
  <si>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</si>
  <si>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Source: Banking and Currency Division.</t>
  </si>
  <si>
    <t>Table 29: Cheque Clearance: January 2019 to July 2022</t>
  </si>
  <si>
    <t>Number</t>
  </si>
  <si>
    <t>Amount</t>
  </si>
  <si>
    <t>Daily Average</t>
  </si>
  <si>
    <t>of</t>
  </si>
  <si>
    <t>(Rs'000)</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</si>
  <si>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</si>
  <si>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</si>
  <si>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</si>
  <si>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</si>
  <si>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</si>
  <si>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</si>
  <si>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Table 30a: Mauritius Automated Clearing and Settlement System (MACSS)*</t>
  </si>
  <si>
    <t>Rupee Transactions: January 2019 to July 2022</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</si>
  <si>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</si>
  <si>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</si>
  <si>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</si>
  <si>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</si>
  <si>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</si>
  <si>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30b: Mauritius Automated Clearing and Settlement System (MACSS)</t>
  </si>
  <si>
    <r>
      <t xml:space="preserve">Foreign Currency Transactions: January 2019 to July 2022  </t>
    </r>
    <r>
      <rPr>
        <b/>
        <sz val="12"/>
        <color indexed="56"/>
        <rFont val="Segoe UI"/>
        <family val="2"/>
      </rPr>
      <t>(in foreign currency)</t>
    </r>
  </si>
  <si>
    <t>US Dollar</t>
  </si>
  <si>
    <t>Pound Sterling</t>
  </si>
  <si>
    <t>Swiss Franc</t>
  </si>
  <si>
    <t>South African Rand</t>
  </si>
  <si>
    <t>Jan-11*</t>
  </si>
  <si>
    <t>Mar-12*</t>
  </si>
  <si>
    <r>
      <t>Table 31: Card Transactions: June 2021 to June 2022</t>
    </r>
    <r>
      <rPr>
        <b/>
        <vertAlign val="superscript"/>
        <sz val="12"/>
        <color rgb="FF002060"/>
        <rFont val="Segoe UI"/>
        <family val="2"/>
      </rPr>
      <t xml:space="preserve"> 1</t>
    </r>
  </si>
  <si>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</si>
  <si>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</si>
  <si>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</si>
  <si>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</si>
  <si>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</si>
  <si>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</si>
  <si>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Others </t>
  </si>
  <si>
    <t xml:space="preserve">Total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</si>
  <si>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</si>
  <si>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</si>
  <si>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</si>
  <si>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</si>
  <si>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</si>
  <si>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t>Table 32: Internet Banking Transactions: June 2021 to June 2022</t>
  </si>
  <si>
    <t>Number of Customers</t>
  </si>
  <si>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</si>
  <si>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 xml:space="preserve">1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</si>
  <si>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Average monthly transactions from the start of the calendar year.</t>
    </r>
  </si>
  <si>
    <r>
      <t xml:space="preserve">Table 33: Mobile Banking and Mobile Payments </t>
    </r>
    <r>
      <rPr>
        <b/>
        <vertAlign val="superscript"/>
        <sz val="12"/>
        <color rgb="FF002060"/>
        <rFont val="Segoe UI"/>
        <family val="2"/>
      </rPr>
      <t>1&amp;2</t>
    </r>
    <r>
      <rPr>
        <b/>
        <sz val="12"/>
        <color rgb="FF002060"/>
        <rFont val="Segoe UI"/>
        <family val="2"/>
      </rPr>
      <t>: June 2021 to June 2022</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</si>
  <si>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</si>
  <si>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</si>
  <si>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</si>
  <si>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</si>
  <si>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</si>
  <si>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</si>
  <si>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</si>
  <si>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</si>
  <si>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t>: Zoya Aungraheeta</t>
  </si>
  <si>
    <t>: Itranjan Seetohul / Mehisha Luchmadu</t>
  </si>
  <si>
    <t>: C Rutah</t>
  </si>
  <si>
    <t>: Supervision</t>
  </si>
  <si>
    <r>
      <t xml:space="preserve">Table 34: Assets and Liabilities of Non-Bank Deposit Taking Leasing Companies </t>
    </r>
    <r>
      <rPr>
        <b/>
        <vertAlign val="superscript"/>
        <sz val="12"/>
        <color rgb="FF002060"/>
        <rFont val="Segoe UI"/>
        <family val="2"/>
      </rPr>
      <t>1</t>
    </r>
    <r>
      <rPr>
        <b/>
        <sz val="12"/>
        <color rgb="FF002060"/>
        <rFont val="Segoe UI"/>
        <family val="2"/>
      </rPr>
      <t>: June 2021 - June 2022</t>
    </r>
  </si>
  <si>
    <t xml:space="preserve">  </t>
  </si>
  <si>
    <t xml:space="preserve">Liquid Assets </t>
  </si>
  <si>
    <t>Investment in Leased Assets</t>
  </si>
  <si>
    <t>Investment in Shares &amp; Securities</t>
  </si>
  <si>
    <t>Fixed Assets</t>
  </si>
  <si>
    <t>Share Capital (including share premium)</t>
  </si>
  <si>
    <t>Reserves and Surplus</t>
  </si>
  <si>
    <t>Shareholders' Loan</t>
  </si>
  <si>
    <t>Net income / (expenditure) for current year</t>
  </si>
  <si>
    <t>Deposits and Long-Term Liabilities</t>
  </si>
  <si>
    <t xml:space="preserve">  o/w: Deposits</t>
  </si>
  <si>
    <t>Borrowings</t>
  </si>
  <si>
    <t>Other Liabilities</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</si>
  <si>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</si>
  <si>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r>
      <t>Table 35: Consolidated Quarterly Profit and Loss Statement of Non-Bank Deposit Taking Leasing Companies</t>
    </r>
    <r>
      <rPr>
        <b/>
        <vertAlign val="superscript"/>
        <sz val="12"/>
        <color rgb="FF002060"/>
        <rFont val="Segoe UI"/>
        <family val="2"/>
      </rPr>
      <t>1</t>
    </r>
    <r>
      <rPr>
        <b/>
        <sz val="12"/>
        <color rgb="FF002060"/>
        <rFont val="Segoe UI"/>
        <family val="2"/>
      </rPr>
      <t>: June 2019 - June 2022</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</si>
  <si>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</si>
  <si>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</si>
  <si>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</si>
  <si>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</si>
  <si>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</si>
  <si>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</si>
  <si>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</si>
  <si>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</si>
  <si>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</si>
  <si>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</si>
  <si>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</si>
  <si>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</si>
  <si>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</si>
  <si>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</si>
  <si>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</si>
  <si>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t>1</t>
    </r>
    <r>
      <rPr>
        <i/>
        <sz val="10"/>
        <color rgb="FF002060"/>
        <rFont val="Segoe UI"/>
        <family val="2"/>
      </rPr>
      <t xml:space="preserve"> Include all Non-Bank Deposit Taking Institutions other than Mauritius Housing Company Ltd and The Mauritius Civil Service Mutual Aid Association Ltd.</t>
    </r>
  </si>
  <si>
    <t>2 Include all Non-Bank Deposit Taking Institutions other than Mauritius Housing Company Ltd and The Mauritius Civil Service Mutual Aid Association Ltd.</t>
  </si>
  <si>
    <t>3 Include all Non-Bank Deposit Taking Institutions other than Mauritius Housing Company Ltd and The Mauritius Civil Service Mutual Aid Association Ltd.</t>
  </si>
  <si>
    <t>4 Include all Non-Bank Deposit Taking Institutions other than Mauritius Housing Company Ltd and The Mauritius Civil Service Mutual Aid Association Ltd.</t>
  </si>
  <si>
    <t>5 Include all Non-Bank Deposit Taking Institutions other than Mauritius Housing Company Ltd and The Mauritius Civil Service Mutual Aid Association Ltd.</t>
  </si>
  <si>
    <t>6 Include all Non-Bank Deposit Taking Institutions other than Mauritius Housing Company Ltd and The Mauritius Civil Service Mutual Aid Association Ltd.</t>
  </si>
  <si>
    <t>7 Include all Non-Bank Deposit Taking Institutions other than Mauritius Housing Company Ltd and The Mauritius Civil Service Mutual Aid Association Ltd.</t>
  </si>
  <si>
    <t>8 Include all Non-Bank Deposit Taking Institutions other than Mauritius Housing Company Ltd and The Mauritius Civil Service Mutual Aid Association Ltd.</t>
  </si>
  <si>
    <t>9 Include all Non-Bank Deposit Taking Institutions other than Mauritius Housing Company Ltd and The Mauritius Civil Service Mutual Aid Association Ltd.</t>
  </si>
  <si>
    <t>10 Include all Non-Bank Deposit Taking Institutions other than Mauritius Housing Company Ltd and The Mauritius Civil Service Mutual Aid Association Ltd.</t>
  </si>
  <si>
    <t>11 Include all Non-Bank Deposit Taking Institutions other than Mauritius Housing Company Ltd and The Mauritius Civil Service Mutual Aid Association Ltd.</t>
  </si>
  <si>
    <t>12 Include all Non-Bank Deposit Taking Institutions other than Mauritius Housing Company Ltd and The Mauritius Civil Service Mutual Aid Association Ltd.</t>
  </si>
  <si>
    <t>13 Include all Non-Bank Deposit Taking Institutions other than Mauritius Housing Company Ltd and The Mauritius Civil Service Mutual Aid Association Ltd.</t>
  </si>
  <si>
    <t>14 Include all Non-Bank Deposit Taking Institutions other than Mauritius Housing Company Ltd and The Mauritius Civil Service Mutual Aid Association Ltd.</t>
  </si>
  <si>
    <t>15 Include all Non-Bank Deposit Taking Institutions other than Mauritius Housing Company Ltd and The Mauritius Civil Service Mutual Aid Association Ltd.</t>
  </si>
  <si>
    <t>16 Include all Non-Bank Deposit Taking Institutions other than Mauritius Housing Company Ltd and The Mauritius Civil Service Mutual Aid Association Ltd.</t>
  </si>
  <si>
    <t>17 Include all Non-Bank Deposit Taking Institutions other than Mauritius Housing Company Ltd and The Mauritius Civil Service Mutual Aid Association Ltd.</t>
  </si>
  <si>
    <t>18 Include all Non-Bank Deposit Taking Institutions other than Mauritius Housing Company Ltd and The Mauritius Civil Service Mutual Aid Association Ltd.</t>
  </si>
  <si>
    <t>19 Include all Non-Bank Deposit Taking Institutions other than Mauritius Housing Company Ltd and The Mauritius Civil Service Mutual Aid Association Ltd.</t>
  </si>
  <si>
    <t>20 Include all Non-Bank Deposit Taking Institutions other than Mauritius Housing Company Ltd and The Mauritius Civil Service Mutual Aid Association Ltd.</t>
  </si>
  <si>
    <t>21 Include all Non-Bank Deposit Taking Institutions other than Mauritius Housing Company Ltd and The Mauritius Civil Service Mutual Aid Association Ltd.</t>
  </si>
  <si>
    <t>22 Include all Non-Bank Deposit Taking Institutions other than Mauritius Housing Company Ltd and The Mauritius Civil Service Mutual Aid Association Ltd.</t>
  </si>
  <si>
    <t>23 Include all Non-Bank Deposit Taking Institutions other than Mauritius Housing Company Ltd and The Mauritius Civil Service Mutual Aid Association Ltd.</t>
  </si>
  <si>
    <t>24 Include all Non-Bank Deposit Taking Institutions other than Mauritius Housing Company Ltd and The Mauritius Civil Service Mutual Aid Association Ltd.</t>
  </si>
  <si>
    <t>25 Include all Non-Bank Deposit Taking Institutions other than Mauritius Housing Company Ltd and The Mauritius Civil Service Mutual Aid Association Ltd.</t>
  </si>
  <si>
    <t>26 Include all Non-Bank Deposit Taking Institutions other than Mauritius Housing Company Ltd and The Mauritius Civil Service Mutual Aid Association Ltd.</t>
  </si>
  <si>
    <t>27 Include all Non-Bank Deposit Taking Institutions other than Mauritius Housing Company Ltd and The Mauritius Civil Service Mutual Aid Association Ltd.</t>
  </si>
  <si>
    <t>28 Include all Non-Bank Deposit Taking Institutions other than Mauritius Housing Company Ltd and The Mauritius Civil Service Mutual Aid Association Ltd.</t>
  </si>
  <si>
    <t>29 Include all Non-Bank Deposit Taking Institutions other than Mauritius Housing Company Ltd and The Mauritius Civil Service Mutual Aid Association Ltd.</t>
  </si>
  <si>
    <t>30 Include all Non-Bank Deposit Taking Institutions other than Mauritius Housing Company Ltd and The Mauritius Civil Service Mutual Aid Association Ltd.</t>
  </si>
  <si>
    <t>31 Include all Non-Bank Deposit Taking Institutions other than Mauritius Housing Company Ltd and The Mauritius Civil Service Mutual Aid Association Ltd.</t>
  </si>
  <si>
    <t>32 Include all Non-Bank Deposit Taking Institutions other than Mauritius Housing Company Ltd and The Mauritius Civil Service Mutual Aid Association Ltd.</t>
  </si>
  <si>
    <t>33 Include all Non-Bank Deposit Taking Institutions other than Mauritius Housing Company Ltd and The Mauritius Civil Service Mutual Aid Association Ltd.</t>
  </si>
  <si>
    <t>34 Include all Non-Bank Deposit Taking Institutions other than Mauritius Housing Company Ltd and The Mauritius Civil Service Mutual Aid Association Ltd.</t>
  </si>
  <si>
    <t>35 Include all Non-Bank Deposit Taking Institutions other than Mauritius Housing Company Ltd and The Mauritius Civil Service Mutual Aid Association Ltd.</t>
  </si>
  <si>
    <t>36 Include all Non-Bank Deposit Taking Institutions other than Mauritius Housing Company Ltd and The Mauritius Civil Service Mutual Aid Association Ltd.</t>
  </si>
  <si>
    <t xml:space="preserve"> Source: Supervision Department.</t>
  </si>
  <si>
    <t>Table 36: Sectorwise Distribution of Credit to Non Residents: June 2022</t>
  </si>
  <si>
    <t>SECTORS</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</si>
  <si>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</si>
  <si>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</si>
  <si>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</si>
  <si>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</si>
  <si>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</si>
  <si>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</si>
  <si>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</si>
  <si>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</si>
  <si>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</si>
  <si>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</si>
  <si>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</si>
  <si>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</si>
  <si>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</si>
  <si>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</si>
  <si>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and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</si>
  <si>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</si>
  <si>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</si>
  <si>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</si>
  <si>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</si>
  <si>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</si>
  <si>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</si>
  <si>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</si>
  <si>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</si>
  <si>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</si>
  <si>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</si>
  <si>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</si>
  <si>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</si>
  <si>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</si>
  <si>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37a: Auctions of Government of Mauritius Treasury Bills: June 2022 and July 2022</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</si>
  <si>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</si>
  <si>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</si>
  <si>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</si>
  <si>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</si>
  <si>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</si>
  <si>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</si>
  <si>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</si>
  <si>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</si>
  <si>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37b: Auctions of Government of Mauritius Treasury Bills: July 2021 to July 2022</t>
  </si>
  <si>
    <t>Amount of Bills put on Tender</t>
  </si>
  <si>
    <t>Total Value of Bids Received</t>
  </si>
  <si>
    <t xml:space="preserve">     91-day</t>
  </si>
  <si>
    <t xml:space="preserve">    182-day</t>
  </si>
  <si>
    <t xml:space="preserve">    364-day</t>
  </si>
  <si>
    <t>Total Value of Bids Accepted</t>
  </si>
  <si>
    <t>Table 37c: Weighted Average Yields on Government of Mauritius Treasury Bills/Bank of Mauritius Bills: July 2021 to July 2022</t>
  </si>
  <si>
    <t>Weighted Average Yield</t>
  </si>
  <si>
    <t>Overall Weighted Yield</t>
  </si>
  <si>
    <t>Table 38a: Auctions of Bank of Mauritius Bills: June 2022 and July 2022</t>
  </si>
  <si>
    <t xml:space="preserve">                (Rs million)</t>
  </si>
  <si>
    <t>Table 38b: Auctions of Bank of Mauritius Bills: July 2021 to July 2022</t>
  </si>
  <si>
    <t>Note: Effective 12 May 2017, GMTBs and BOM Bills are issued through separate auctions.</t>
  </si>
  <si>
    <t xml:space="preserve">        </t>
  </si>
  <si>
    <t>Table 39: Weighted Average Yields on Government of Mauritius Treasury Bills/Bank of Mauritius Bills: July 2022</t>
  </si>
  <si>
    <t>Weighted Yield for :</t>
  </si>
  <si>
    <t xml:space="preserve">91-day </t>
  </si>
  <si>
    <t xml:space="preserve">182-day </t>
  </si>
  <si>
    <t xml:space="preserve">364-day </t>
  </si>
  <si>
    <t>Table 40a: Auctions of Government of Mauritius Notes and Bonds</t>
  </si>
  <si>
    <t>Two-Year Government of Mauritius Treasury Notes</t>
  </si>
  <si>
    <t>Three-Year Government of Mauritius Treasury Notes</t>
  </si>
  <si>
    <t>Five-Year Government of Mauritius  Bonds</t>
  </si>
  <si>
    <t>Ten-Year Government of Mauritius  Bonds</t>
  </si>
  <si>
    <t>Fifteen-Year Government of Mauritius Bonds</t>
  </si>
  <si>
    <t>Twenty-Year Government of Mauritius Bonds</t>
  </si>
  <si>
    <t>12-Jun-20</t>
  </si>
  <si>
    <r>
      <t>26-Jun-20</t>
    </r>
    <r>
      <rPr>
        <b/>
        <vertAlign val="superscript"/>
        <sz val="11"/>
        <color rgb="FF002060"/>
        <rFont val="Segoe UI"/>
        <family val="2"/>
      </rPr>
      <t>1</t>
    </r>
  </si>
  <si>
    <r>
      <t>27-May-22</t>
    </r>
    <r>
      <rPr>
        <b/>
        <vertAlign val="superscript"/>
        <sz val="11"/>
        <color rgb="FF002060"/>
        <rFont val="Segoe UI"/>
        <family val="2"/>
      </rPr>
      <t>2</t>
    </r>
  </si>
  <si>
    <r>
      <t>03-Jun-22</t>
    </r>
    <r>
      <rPr>
        <b/>
        <vertAlign val="superscript"/>
        <sz val="11"/>
        <color rgb="FF002060"/>
        <rFont val="Segoe UI"/>
        <family val="2"/>
      </rPr>
      <t>3</t>
    </r>
  </si>
  <si>
    <t>21-Jul-22</t>
  </si>
  <si>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</si>
  <si>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</si>
  <si>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</si>
  <si>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</si>
  <si>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</si>
  <si>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</si>
  <si>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</si>
  <si>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Re-Opening 0.72% 2-Year Government of Mauritius Treasury Notes maturing on 12 June 2022.</t>
    </r>
  </si>
  <si>
    <r>
      <rPr>
        <i/>
        <vertAlign val="superscript"/>
        <sz val="10"/>
        <color rgb="FF002060"/>
        <rFont val="Segoe UI"/>
        <family val="2"/>
      </rPr>
      <t>2</t>
    </r>
    <r>
      <rPr>
        <i/>
        <sz val="10"/>
        <color rgb="FF002060"/>
        <rFont val="Segoe UI"/>
        <family val="2"/>
      </rPr>
      <t xml:space="preserve"> Re-Opening 2.25% 3-Year Government of Mauritius Treasury Notes maturing on 25 March 2025.</t>
    </r>
  </si>
  <si>
    <r>
      <rPr>
        <i/>
        <vertAlign val="superscript"/>
        <sz val="10"/>
        <color rgb="FF002060"/>
        <rFont val="Segoe UI"/>
        <family val="2"/>
      </rPr>
      <t>3</t>
    </r>
    <r>
      <rPr>
        <i/>
        <sz val="10"/>
        <color rgb="FF002060"/>
        <rFont val="Segoe UI"/>
        <family val="2"/>
      </rPr>
      <t xml:space="preserve"> Re-Opening 2.88% 5-Year Government of Mauritius Bonds maturing on 1 April 2027.</t>
    </r>
  </si>
  <si>
    <t xml:space="preserve">Table 40b: Auctions of Fifteen-Year Inflation-Indexed Government of Mauritius Bonds </t>
  </si>
  <si>
    <r>
      <t>Amount of Bonds put on Tender</t>
    </r>
    <r>
      <rPr>
        <b/>
        <i/>
        <sz val="11"/>
        <color rgb="FF002060"/>
        <rFont val="Segoe UI"/>
        <family val="2"/>
      </rPr>
      <t xml:space="preserve"> </t>
    </r>
    <r>
      <rPr>
        <i/>
        <sz val="11"/>
        <color rgb="FF002060"/>
        <rFont val="Segoe UI"/>
        <family val="2"/>
      </rPr>
      <t>(Rs million)</t>
    </r>
    <r>
      <rPr>
        <sz val="11"/>
        <color rgb="FF002060"/>
        <rFont val="Segoe UI"/>
        <family val="2"/>
      </rPr>
      <t xml:space="preserve"> </t>
    </r>
  </si>
  <si>
    <r>
      <t>Value of Bids Received</t>
    </r>
    <r>
      <rPr>
        <sz val="11"/>
        <color rgb="FF002060"/>
        <rFont val="Segoe UI"/>
        <family val="2"/>
      </rPr>
      <t xml:space="preserve"> </t>
    </r>
    <r>
      <rPr>
        <i/>
        <sz val="11"/>
        <color rgb="FF002060"/>
        <rFont val="Segoe UI"/>
        <family val="2"/>
      </rPr>
      <t>(Rs million)</t>
    </r>
  </si>
  <si>
    <r>
      <t xml:space="preserve">Value of Bids Accepted </t>
    </r>
    <r>
      <rPr>
        <i/>
        <sz val="11"/>
        <color rgb="FF002060"/>
        <rFont val="Segoe UI"/>
        <family val="2"/>
      </rPr>
      <t>(Rs million)</t>
    </r>
  </si>
  <si>
    <r>
      <t xml:space="preserve">Highest Bid Margin Received </t>
    </r>
    <r>
      <rPr>
        <i/>
        <sz val="11"/>
        <color rgb="FF002060"/>
        <rFont val="Segoe UI"/>
        <family val="2"/>
      </rPr>
      <t>(bps)</t>
    </r>
  </si>
  <si>
    <t>500*</t>
  </si>
  <si>
    <t>525*</t>
  </si>
  <si>
    <r>
      <t xml:space="preserve">Lowest Bid Margin Received </t>
    </r>
    <r>
      <rPr>
        <i/>
        <sz val="11"/>
        <color rgb="FF002060"/>
        <rFont val="Segoe UI"/>
        <family val="2"/>
      </rPr>
      <t xml:space="preserve">(bps) </t>
    </r>
  </si>
  <si>
    <t>230*</t>
  </si>
  <si>
    <t>335*</t>
  </si>
  <si>
    <r>
      <t xml:space="preserve">Weighted Bid Margin Accepted </t>
    </r>
    <r>
      <rPr>
        <i/>
        <sz val="11"/>
        <color rgb="FF002060"/>
        <rFont val="Segoe UI"/>
        <family val="2"/>
      </rPr>
      <t>(bps)</t>
    </r>
  </si>
  <si>
    <t>246*</t>
  </si>
  <si>
    <t>* As from 20 April 2018, the Bid Margin is quoted in Basis Points (bps).</t>
  </si>
  <si>
    <t xml:space="preserve">Table 41a: Issue of Bank of Mauritius Notes and Bonds </t>
  </si>
  <si>
    <t>Two-Year BOM Notes</t>
  </si>
  <si>
    <t>Three-Year BOM Notes</t>
  </si>
  <si>
    <t>Four-Year BOM Notes</t>
  </si>
  <si>
    <t>Five-Year BOM Bonds</t>
  </si>
  <si>
    <t>Ten-Year 
BOM Bonds</t>
  </si>
  <si>
    <t>Fifteen-Year BOM Bonds</t>
  </si>
  <si>
    <r>
      <t>17-Aug-20</t>
    </r>
    <r>
      <rPr>
        <b/>
        <vertAlign val="superscript"/>
        <sz val="11"/>
        <color rgb="FF002060"/>
        <rFont val="Segoe UI"/>
        <family val="2"/>
      </rPr>
      <t>1</t>
    </r>
  </si>
  <si>
    <t>07-Apr-21</t>
  </si>
  <si>
    <r>
      <t>31-Jul-20</t>
    </r>
    <r>
      <rPr>
        <b/>
        <vertAlign val="superscript"/>
        <sz val="11"/>
        <color rgb="FF002060"/>
        <rFont val="Segoe UI"/>
        <family val="2"/>
      </rPr>
      <t>2</t>
    </r>
  </si>
  <si>
    <r>
      <t>14-Aug-20</t>
    </r>
    <r>
      <rPr>
        <b/>
        <vertAlign val="superscript"/>
        <sz val="11"/>
        <color rgb="FF002060"/>
        <rFont val="Segoe UI"/>
        <family val="2"/>
      </rPr>
      <t>3</t>
    </r>
  </si>
  <si>
    <r>
      <t>17-Jul-20</t>
    </r>
    <r>
      <rPr>
        <b/>
        <vertAlign val="superscript"/>
        <sz val="11"/>
        <color rgb="FF002060"/>
        <rFont val="Segoe UI"/>
        <family val="2"/>
      </rPr>
      <t>4</t>
    </r>
  </si>
  <si>
    <t>02-Apr-21</t>
  </si>
  <si>
    <r>
      <t>07-Aug-20</t>
    </r>
    <r>
      <rPr>
        <b/>
        <vertAlign val="superscript"/>
        <sz val="11"/>
        <color rgb="FF002060"/>
        <rFont val="Segoe UI"/>
        <family val="2"/>
      </rPr>
      <t>5</t>
    </r>
  </si>
  <si>
    <r>
      <t>07-Aug-20</t>
    </r>
    <r>
      <rPr>
        <b/>
        <vertAlign val="superscript"/>
        <sz val="11"/>
        <color rgb="FF002060"/>
        <rFont val="Segoe UI"/>
        <family val="2"/>
      </rPr>
      <t>6</t>
    </r>
  </si>
  <si>
    <r>
      <t>08-Jun-20</t>
    </r>
    <r>
      <rPr>
        <b/>
        <vertAlign val="superscript"/>
        <sz val="11"/>
        <color rgb="FF002060"/>
        <rFont val="Segoe UI"/>
        <family val="2"/>
      </rPr>
      <t>7</t>
    </r>
  </si>
  <si>
    <r>
      <t>07-Mar-14</t>
    </r>
    <r>
      <rPr>
        <b/>
        <vertAlign val="superscript"/>
        <sz val="11"/>
        <color rgb="FF002060"/>
        <rFont val="Segoe UI"/>
        <family val="2"/>
      </rPr>
      <t>8</t>
    </r>
  </si>
  <si>
    <r>
      <t xml:space="preserve"> Amount of Notes/Bonds put on Tender </t>
    </r>
    <r>
      <rPr>
        <i/>
        <sz val="11"/>
        <color rgb="FF002060"/>
        <rFont val="Segoe UI"/>
        <family val="2"/>
      </rPr>
      <t>(Rs million)</t>
    </r>
  </si>
  <si>
    <r>
      <t xml:space="preserve"> Value of Bids Received </t>
    </r>
    <r>
      <rPr>
        <i/>
        <sz val="11"/>
        <color rgb="FF002060"/>
        <rFont val="Segoe UI"/>
        <family val="2"/>
      </rPr>
      <t>(Rs million)</t>
    </r>
  </si>
  <si>
    <r>
      <t xml:space="preserve"> Value of Bids Accepted </t>
    </r>
    <r>
      <rPr>
        <i/>
        <sz val="11"/>
        <color rgb="FF002060"/>
        <rFont val="Segoe UI"/>
        <family val="2"/>
      </rPr>
      <t>(Rs million)</t>
    </r>
  </si>
  <si>
    <r>
      <t xml:space="preserve"> Coupon Rate</t>
    </r>
    <r>
      <rPr>
        <b/>
        <i/>
        <sz val="11"/>
        <color rgb="FF002060"/>
        <rFont val="Segoe UI"/>
        <family val="2"/>
      </rPr>
      <t xml:space="preserve"> </t>
    </r>
    <r>
      <rPr>
        <i/>
        <sz val="11"/>
        <color rgb="FF002060"/>
        <rFont val="Segoe UI"/>
        <family val="2"/>
      </rPr>
      <t>(% p.a.)</t>
    </r>
  </si>
  <si>
    <r>
      <t xml:space="preserve"> Highest Yield Accepted</t>
    </r>
    <r>
      <rPr>
        <sz val="11"/>
        <color rgb="FF002060"/>
        <rFont val="Segoe UI"/>
        <family val="2"/>
      </rPr>
      <t xml:space="preserve"> </t>
    </r>
    <r>
      <rPr>
        <i/>
        <sz val="11"/>
        <color rgb="FF002060"/>
        <rFont val="Segoe UI"/>
        <family val="2"/>
      </rPr>
      <t>(% p.a.)</t>
    </r>
  </si>
  <si>
    <r>
      <t xml:space="preserve"> Weighted Yield on Bids Accepted </t>
    </r>
    <r>
      <rPr>
        <i/>
        <sz val="11"/>
        <color rgb="FF002060"/>
        <rFont val="Segoe UI"/>
        <family val="2"/>
      </rPr>
      <t>(% p.a.)</t>
    </r>
  </si>
  <si>
    <r>
      <t xml:space="preserve"> 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</si>
  <si>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Counter-Offer: Rs2,000 million at weighted yield of 1.69% p.a.</t>
    </r>
  </si>
  <si>
    <r>
      <rPr>
        <i/>
        <vertAlign val="superscript"/>
        <sz val="10"/>
        <color rgb="FF002060"/>
        <rFont val="Segoe UI"/>
        <family val="2"/>
      </rPr>
      <t>2</t>
    </r>
    <r>
      <rPr>
        <i/>
        <sz val="10"/>
        <color rgb="FF002060"/>
        <rFont val="Segoe UI"/>
        <family val="2"/>
      </rPr>
      <t>Counter-Offer: Rs2,900 million at weighted yield of 1.70% p.a.</t>
    </r>
  </si>
  <si>
    <r>
      <rPr>
        <i/>
        <vertAlign val="superscript"/>
        <sz val="10"/>
        <color rgb="FF002060"/>
        <rFont val="Segoe UI"/>
        <family val="2"/>
      </rPr>
      <t>3</t>
    </r>
    <r>
      <rPr>
        <i/>
        <sz val="10"/>
        <color rgb="FF002060"/>
        <rFont val="Segoe UI"/>
        <family val="2"/>
      </rPr>
      <t>Counter-Offer: Rs1,400 million at weighted yield of 1.80% p.a.</t>
    </r>
  </si>
  <si>
    <r>
      <rPr>
        <i/>
        <vertAlign val="superscript"/>
        <sz val="10"/>
        <color rgb="FF002060"/>
        <rFont val="Segoe UI"/>
        <family val="2"/>
      </rPr>
      <t>4</t>
    </r>
    <r>
      <rPr>
        <i/>
        <sz val="10"/>
        <color rgb="FF002060"/>
        <rFont val="Segoe UI"/>
        <family val="2"/>
      </rPr>
      <t>Counter-Offer: Rs1,000 million at weighted yield of 1.89% p.a.</t>
    </r>
  </si>
  <si>
    <r>
      <rPr>
        <i/>
        <vertAlign val="superscript"/>
        <sz val="10"/>
        <color rgb="FF002060"/>
        <rFont val="Segoe UI"/>
        <family val="2"/>
      </rPr>
      <t>5</t>
    </r>
    <r>
      <rPr>
        <i/>
        <sz val="10"/>
        <color rgb="FF002060"/>
        <rFont val="Segoe UI"/>
        <family val="2"/>
      </rPr>
      <t>Counter-Offer: Rs500 million at weighted yield of 1.90% p.a.</t>
    </r>
  </si>
  <si>
    <r>
      <rPr>
        <i/>
        <vertAlign val="superscript"/>
        <sz val="10"/>
        <color rgb="FF002060"/>
        <rFont val="Segoe UI"/>
        <family val="2"/>
      </rPr>
      <t>6</t>
    </r>
    <r>
      <rPr>
        <i/>
        <sz val="10"/>
        <color rgb="FF002060"/>
        <rFont val="Segoe UI"/>
        <family val="2"/>
      </rPr>
      <t>Re-Opening: 1.90% Five-Year Bank of Mauritius Bonds maturing on 7 August 2025.</t>
    </r>
  </si>
  <si>
    <r>
      <rPr>
        <i/>
        <vertAlign val="superscript"/>
        <sz val="10"/>
        <color rgb="FF002060"/>
        <rFont val="Segoe UI"/>
        <family val="2"/>
      </rPr>
      <t>7</t>
    </r>
    <r>
      <rPr>
        <i/>
        <sz val="10"/>
        <color rgb="FF002060"/>
        <rFont val="Segoe UI"/>
        <family val="2"/>
      </rPr>
      <t>Counter-Offer: Rs5,000 million at weighted yield of 2.02% p.a.</t>
    </r>
  </si>
  <si>
    <r>
      <rPr>
        <i/>
        <vertAlign val="superscript"/>
        <sz val="10"/>
        <color rgb="FF002060"/>
        <rFont val="Segoe UI"/>
        <family val="2"/>
      </rPr>
      <t>8</t>
    </r>
    <r>
      <rPr>
        <i/>
        <sz val="10"/>
        <color rgb="FF002060"/>
        <rFont val="Segoe UI"/>
        <family val="2"/>
      </rPr>
      <t>Counter-Offer: 6.95% Fifteen-Year Government of Mauritius Bonds maturing on 7 March 2029.</t>
    </r>
  </si>
  <si>
    <t>Table 41b: Auctions of 28-Day Bank of Mauritius Bills: February 2020 and March 2020*</t>
  </si>
  <si>
    <r>
      <t xml:space="preserve">Amount of Bills put on Tender  </t>
    </r>
    <r>
      <rPr>
        <i/>
        <sz val="11"/>
        <color rgb="FF002060"/>
        <rFont val="Segoe UI"/>
        <family val="2"/>
      </rPr>
      <t>(Rs million)</t>
    </r>
  </si>
  <si>
    <r>
      <t>Value of Bids Accepted</t>
    </r>
    <r>
      <rPr>
        <i/>
        <sz val="11"/>
        <color rgb="FF002060"/>
        <rFont val="Segoe UI"/>
        <family val="2"/>
      </rPr>
      <t xml:space="preserve"> (Rs million)</t>
    </r>
  </si>
  <si>
    <r>
      <t xml:space="preserve">Weighted Yield on Bids Accepted </t>
    </r>
    <r>
      <rPr>
        <i/>
        <sz val="11"/>
        <color rgb="FF002060"/>
        <rFont val="Segoe UI"/>
        <family val="2"/>
      </rPr>
      <t xml:space="preserve">(% p.a) </t>
    </r>
  </si>
  <si>
    <t>1.70**</t>
  </si>
  <si>
    <t>Note: Issue of 28-Day Bank of Mauritius Bills as from 25 September 2019.</t>
  </si>
  <si>
    <t>* No issuance of 28-Day Bank of Mauritius Bills as from April 2020.</t>
  </si>
  <si>
    <t>** Issued at a fixed rate of 1.70% p.a.</t>
  </si>
  <si>
    <t>Table 42: Buyback Auction of Government of Mauritius Securities</t>
  </si>
  <si>
    <t>21 February 2022 - Rs500 mn</t>
  </si>
  <si>
    <t>25 March 2022 - Rs500 mn</t>
  </si>
  <si>
    <t>19 April 2022 - Rs500 mn</t>
  </si>
  <si>
    <t>6 May 2022 - Rs500 mn</t>
  </si>
  <si>
    <r>
      <t xml:space="preserve">2Y-GMTNotes </t>
    </r>
    <r>
      <rPr>
        <b/>
        <vertAlign val="superscript"/>
        <sz val="11"/>
        <color rgb="FF002060"/>
        <rFont val="Segoe UI"/>
        <family val="2"/>
      </rPr>
      <t>1</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</si>
  <si>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</si>
  <si>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</si>
  <si>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</si>
  <si>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</si>
  <si>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0.72% 2-Year Government of Mauritius Treasury Notes due on 12 June 2022.</t>
    </r>
  </si>
  <si>
    <t>Table 43: Outstanding Government of Mauritius Securities:  July 2021 to July 2022</t>
  </si>
  <si>
    <t xml:space="preserve">Treasury Bills  </t>
  </si>
  <si>
    <t>Treasury Certificates</t>
  </si>
  <si>
    <t>Treasury Notes</t>
  </si>
  <si>
    <t>5-Year GoM Bonds</t>
  </si>
  <si>
    <t xml:space="preserve">MDLS/GOM Bonds  </t>
  </si>
  <si>
    <t>Silver Bonds</t>
  </si>
  <si>
    <t>Table 44: Maturity Structure of Government of Mauritius Securities outstanding at end July 2022</t>
  </si>
  <si>
    <t>MDLS/GOM Bonds</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</si>
  <si>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</si>
  <si>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</si>
  <si>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</si>
  <si>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</si>
  <si>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</si>
  <si>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</si>
  <si>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</si>
  <si>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</si>
  <si>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</si>
  <si>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</si>
  <si>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</si>
  <si>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</si>
  <si>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</si>
  <si>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</si>
  <si>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</si>
  <si>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</si>
  <si>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</si>
  <si>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</si>
  <si>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</si>
  <si>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</si>
  <si>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 xml:space="preserve">Figures include: </t>
  </si>
  <si>
    <t>Government of Mauritius Silver Retirement and Savings Bonds with no fixed maturity date.</t>
  </si>
  <si>
    <t>Table 45a: Secondary Market Transactions by Counterparty: July 2022</t>
  </si>
  <si>
    <t>Number of</t>
  </si>
  <si>
    <t xml:space="preserve">Turnover </t>
  </si>
  <si>
    <t>Transactions</t>
  </si>
  <si>
    <t>of which:</t>
  </si>
  <si>
    <t>Primary Dealers</t>
  </si>
  <si>
    <t>Non-Primary Dealer Banks</t>
  </si>
  <si>
    <t>Non-Bank Financial Institutions</t>
  </si>
  <si>
    <t>Pensions Funds</t>
  </si>
  <si>
    <t>Insurance Companies</t>
  </si>
  <si>
    <t>Non-Financial Institutions</t>
  </si>
  <si>
    <t>Individuals</t>
  </si>
  <si>
    <t>Table 45b: Weekly Secondary Market Transactions: July 2022</t>
  </si>
  <si>
    <t>Value</t>
  </si>
  <si>
    <t>04-08 Jul</t>
  </si>
  <si>
    <t>11-15 Jul</t>
  </si>
  <si>
    <t>18-22 Jul</t>
  </si>
  <si>
    <t>25-29 Jul</t>
  </si>
  <si>
    <t>Table 45c: Secondary Market Yields by Residual Days to Maturity: July 2022</t>
  </si>
  <si>
    <t>Residual days to maturity</t>
  </si>
  <si>
    <t xml:space="preserve">Amount traded </t>
  </si>
  <si>
    <t xml:space="preserve">Range </t>
  </si>
  <si>
    <t xml:space="preserve">  (Rs million)</t>
  </si>
  <si>
    <t>Up to 91 days</t>
  </si>
  <si>
    <t>0.68-1.00</t>
  </si>
  <si>
    <t>Between 92 and 182 days</t>
  </si>
  <si>
    <t>0.86-1.08</t>
  </si>
  <si>
    <t>Between 183 and 364 days</t>
  </si>
  <si>
    <t>1.05-1.50</t>
  </si>
  <si>
    <t>Between 1 and 3 years</t>
  </si>
  <si>
    <t>1.55-2.60</t>
  </si>
  <si>
    <t>Between 3 and 5 years</t>
  </si>
  <si>
    <t>2.80-3.50</t>
  </si>
  <si>
    <t>Between 5 and 10 years</t>
  </si>
  <si>
    <t>3.25-4.60</t>
  </si>
  <si>
    <t>More than 10 years</t>
  </si>
  <si>
    <t>4.30-5.25</t>
  </si>
  <si>
    <t>0.68-5.25</t>
  </si>
  <si>
    <t>Table 46: Secondary Market Activity: July 2021 to July 2022</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</si>
  <si>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</si>
  <si>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</si>
  <si>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</si>
  <si>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1-Jul</t>
  </si>
  <si>
    <t>4-8 Jul</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</si>
  <si>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</si>
  <si>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</si>
  <si>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</si>
  <si>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</si>
  <si>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Table 47a: Transactions on the Interbank Money Market: July 2020 to July 2022</t>
  </si>
  <si>
    <t>Amount Transacted</t>
  </si>
  <si>
    <t>Daily</t>
  </si>
  <si>
    <t>Range of</t>
  </si>
  <si>
    <t>Interbank</t>
  </si>
  <si>
    <t xml:space="preserve">  Bank </t>
  </si>
  <si>
    <r>
      <t>Average</t>
    </r>
    <r>
      <rPr>
        <b/>
        <vertAlign val="superscript"/>
        <sz val="11"/>
        <color rgb="FF002060"/>
        <rFont val="Segoe UI"/>
        <family val="2"/>
      </rPr>
      <t>1</t>
    </r>
  </si>
  <si>
    <t xml:space="preserve">Interbank </t>
  </si>
  <si>
    <t>W.A.I</t>
  </si>
  <si>
    <t>Rate3 *</t>
  </si>
  <si>
    <t>Lowest</t>
  </si>
  <si>
    <t>Highest</t>
  </si>
  <si>
    <t xml:space="preserve"> Rates  </t>
  </si>
  <si>
    <r>
      <t>Rate</t>
    </r>
    <r>
      <rPr>
        <b/>
        <vertAlign val="superscript"/>
        <sz val="11"/>
        <color rgb="FF002060"/>
        <rFont val="Segoe UI"/>
        <family val="2"/>
      </rPr>
      <t>2</t>
    </r>
  </si>
  <si>
    <t>01 - 07 Jul</t>
  </si>
  <si>
    <t>0.60-0.75</t>
  </si>
  <si>
    <t>08 - 14 Jul</t>
  </si>
  <si>
    <t>0.60-0.70</t>
  </si>
  <si>
    <t>15 - 21 Jul</t>
  </si>
  <si>
    <t>22 - 28 Jul</t>
  </si>
  <si>
    <t>29 - 31 Jul</t>
  </si>
  <si>
    <t>9.00 - 10.75</t>
  </si>
  <si>
    <t>9.00 - 10.00</t>
  </si>
  <si>
    <t>9.00- 12.00</t>
  </si>
  <si>
    <t>6.75-7.50</t>
  </si>
  <si>
    <t>6.00-8.00</t>
  </si>
  <si>
    <t>6.50-7.50</t>
  </si>
  <si>
    <t>6.50-7.35</t>
  </si>
  <si>
    <t>6.75-7.25</t>
  </si>
  <si>
    <t>5.50-6.75</t>
  </si>
  <si>
    <t>5.25-7.25</t>
  </si>
  <si>
    <t>5.75-7.25</t>
  </si>
  <si>
    <t>4.00-7.00</t>
  </si>
  <si>
    <t>4.50-9.125</t>
  </si>
  <si>
    <t>4.00-9.125</t>
  </si>
  <si>
    <t>4.00-5.50</t>
  </si>
  <si>
    <t>2.00-5.00</t>
  </si>
  <si>
    <t>2.75-6.25</t>
  </si>
  <si>
    <t>2.90-5.50</t>
  </si>
  <si>
    <t>2.00-7.00</t>
  </si>
  <si>
    <t>2.00-5.25</t>
  </si>
  <si>
    <t>1.15-2.00</t>
  </si>
  <si>
    <t>0.90-1.00</t>
  </si>
  <si>
    <t>0.90-1.25</t>
  </si>
  <si>
    <t>0.95-1.25</t>
  </si>
  <si>
    <t>1.00-1.25</t>
  </si>
  <si>
    <t>1.00-1.15</t>
  </si>
  <si>
    <t>1.25-9.75</t>
  </si>
  <si>
    <t>1.30-2.00</t>
  </si>
  <si>
    <t>1.25-5.00</t>
  </si>
  <si>
    <t>1.75-2.25</t>
  </si>
  <si>
    <t>1.25-2.00</t>
  </si>
  <si>
    <t>1.40-2.50</t>
  </si>
  <si>
    <t>1.75-6.75</t>
  </si>
  <si>
    <t>3.50-10.00</t>
  </si>
  <si>
    <t>3.50-5.50</t>
  </si>
  <si>
    <t>3.50-8.50</t>
  </si>
  <si>
    <t>6.50-12.75</t>
  </si>
  <si>
    <t>7.50-10.50</t>
  </si>
  <si>
    <t>8.00-12.00</t>
  </si>
  <si>
    <t>7.95-9.00</t>
  </si>
  <si>
    <t>8.00-9.45</t>
  </si>
  <si>
    <t>8.00-9.50</t>
  </si>
  <si>
    <t>8.75-9.15</t>
  </si>
  <si>
    <t>8.75-9.75</t>
  </si>
  <si>
    <t>8.25-8.80</t>
  </si>
  <si>
    <t>8.25-9.25</t>
  </si>
  <si>
    <t>6.75-8.40</t>
  </si>
  <si>
    <t>6.75-7.20</t>
  </si>
  <si>
    <t>6.40-7.15</t>
  </si>
  <si>
    <t>6.35-7.15</t>
  </si>
  <si>
    <t>6.30-7.20</t>
  </si>
  <si>
    <t>7.25-9.75</t>
  </si>
  <si>
    <t>4.95-7.25</t>
  </si>
  <si>
    <t>4.30-7.25</t>
  </si>
  <si>
    <t>4.25-7.25</t>
  </si>
  <si>
    <t>3.95-4.50</t>
  </si>
  <si>
    <t>3.90-4.50</t>
  </si>
  <si>
    <t>3.90-4.35</t>
  </si>
  <si>
    <t>3.80-4.28</t>
  </si>
  <si>
    <t>3.50-4.28</t>
  </si>
  <si>
    <t>3.75-4.28</t>
  </si>
  <si>
    <t>3.00-4.28</t>
  </si>
  <si>
    <t>2.95-3.75</t>
  </si>
  <si>
    <t>2.20-3.00</t>
  </si>
  <si>
    <t>2.00-2.25</t>
  </si>
  <si>
    <t>1.95-2.43</t>
  </si>
  <si>
    <t>1.80-2.43</t>
  </si>
  <si>
    <t>1.65-2.05</t>
  </si>
  <si>
    <t>1.60-2.00</t>
  </si>
  <si>
    <t>1.30-1.75</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</si>
  <si>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</si>
  <si>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</si>
  <si>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</si>
  <si>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</si>
  <si>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</si>
  <si>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</si>
  <si>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</si>
  <si>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</si>
  <si>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</si>
  <si>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</si>
  <si>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</si>
  <si>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</si>
  <si>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</si>
  <si>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</si>
  <si>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</si>
  <si>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</si>
  <si>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</si>
  <si>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</si>
  <si>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</si>
  <si>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</si>
  <si>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</si>
  <si>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1.60-1.95</t>
  </si>
  <si>
    <t>2.55-4.10</t>
  </si>
  <si>
    <t>2.60-4.10</t>
  </si>
  <si>
    <t>2.30-3.00</t>
  </si>
  <si>
    <t>2.15-2.50</t>
  </si>
  <si>
    <t>1.90-2.15</t>
  </si>
  <si>
    <t>1.55-2.00</t>
  </si>
  <si>
    <t>1.25-1.85</t>
  </si>
  <si>
    <t>1.10-1.50</t>
  </si>
  <si>
    <t>0.75-1.18</t>
  </si>
  <si>
    <t>0.65-0.88</t>
  </si>
  <si>
    <t>0.65-0.80</t>
  </si>
  <si>
    <t>0.60-5.00</t>
  </si>
  <si>
    <t>1.45-4.00</t>
  </si>
  <si>
    <t>1.40-1.90</t>
  </si>
  <si>
    <t>1.25-1.90</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</si>
  <si>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</si>
  <si>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</si>
  <si>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</si>
  <si>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</si>
  <si>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</si>
  <si>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</si>
  <si>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</si>
  <si>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</si>
  <si>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</si>
  <si>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</si>
  <si>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</si>
  <si>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</si>
  <si>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</si>
  <si>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</si>
  <si>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</si>
  <si>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</si>
  <si>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</si>
  <si>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</si>
  <si>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</si>
  <si>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</si>
  <si>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</si>
  <si>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</si>
  <si>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</si>
  <si>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</si>
  <si>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</si>
  <si>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</si>
  <si>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</si>
  <si>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</si>
  <si>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</si>
  <si>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</si>
  <si>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</si>
  <si>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</si>
  <si>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</si>
  <si>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</si>
  <si>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</si>
  <si>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</si>
  <si>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</si>
  <si>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t>1.90-2.05</t>
  </si>
  <si>
    <t>1.90-2.25</t>
  </si>
  <si>
    <t>1.60-2.20</t>
  </si>
  <si>
    <t>1.85-2.50</t>
  </si>
  <si>
    <t>1.30-1.85</t>
  </si>
  <si>
    <t>0.85-1.65</t>
  </si>
  <si>
    <t>0.50-1.65</t>
  </si>
  <si>
    <t>0.50-0.75</t>
  </si>
  <si>
    <t>0.40-0.45</t>
  </si>
  <si>
    <t>0.45-0.64</t>
  </si>
  <si>
    <t>0.35-0.45</t>
  </si>
  <si>
    <t>0.22-0.35</t>
  </si>
  <si>
    <t>0.15-0.20</t>
  </si>
  <si>
    <t>0.12-0.20</t>
  </si>
  <si>
    <t>0.25-0.45</t>
  </si>
  <si>
    <t>0.25-0.70</t>
  </si>
  <si>
    <t>0.30-1.50</t>
  </si>
  <si>
    <t>0.25-0.40</t>
  </si>
  <si>
    <t>0.25-0.33</t>
  </si>
  <si>
    <t>0.30-0.80</t>
  </si>
  <si>
    <t>0.55-0.80</t>
  </si>
  <si>
    <t>0.55-0.75</t>
  </si>
  <si>
    <r>
      <rPr>
        <i/>
        <vertAlign val="superscript"/>
        <sz val="10"/>
        <color rgb="FF002060"/>
        <rFont val="Segoe UI"/>
        <family val="2"/>
      </rPr>
      <t>1</t>
    </r>
    <r>
      <rPr>
        <i/>
        <sz val="10"/>
        <color rgb="FF002060"/>
        <rFont val="Segoe UI"/>
        <family val="2"/>
      </rPr>
      <t xml:space="preserve"> For transactions days only.</t>
    </r>
  </si>
  <si>
    <r>
      <rPr>
        <i/>
        <vertAlign val="superscript"/>
        <sz val="10"/>
        <color rgb="FF002060"/>
        <rFont val="Segoe UI"/>
        <family val="2"/>
      </rPr>
      <t>2</t>
    </r>
    <r>
      <rPr>
        <i/>
        <sz val="10"/>
        <color rgb="FF002060"/>
        <rFont val="Segoe UI"/>
        <family val="2"/>
      </rPr>
      <t xml:space="preserve"> Interbank Weighted Average Interest Rate.</t>
    </r>
  </si>
  <si>
    <t>Table 47b: Repo Transactions on the Interbank Money Market: July 2020 to July 2022</t>
  </si>
  <si>
    <r>
      <t xml:space="preserve">Amount 
</t>
    </r>
    <r>
      <rPr>
        <i/>
        <sz val="11"/>
        <color rgb="FF002060"/>
        <rFont val="Segoe UI"/>
        <family val="2"/>
      </rPr>
      <t>(Million)</t>
    </r>
  </si>
  <si>
    <r>
      <t xml:space="preserve">Interest Rate 
</t>
    </r>
    <r>
      <rPr>
        <i/>
        <sz val="11"/>
        <color rgb="FF002060"/>
        <rFont val="Segoe UI"/>
        <family val="2"/>
      </rPr>
      <t>(Per cent per annum)</t>
    </r>
  </si>
  <si>
    <t>USD</t>
  </si>
  <si>
    <t>MUR</t>
  </si>
  <si>
    <t xml:space="preserve"> Interest Rate applicable as from 21.06.2018.</t>
  </si>
  <si>
    <t>EUR</t>
  </si>
  <si>
    <t>2.7451 1</t>
  </si>
  <si>
    <t>Note: Repo transactions are collateralised by Government of Mauritius/Bank of Mauritius Securities.</t>
  </si>
  <si>
    <t>Table 48: Transactions on the Interbank Foreign Exchange Market: July 2020 to July 2022</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</si>
  <si>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</si>
  <si>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</si>
  <si>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</si>
  <si>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</si>
  <si>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</si>
  <si>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</si>
  <si>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</si>
  <si>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</si>
  <si>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</si>
  <si>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</si>
  <si>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</si>
  <si>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</si>
  <si>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</si>
  <si>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</si>
  <si>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</si>
  <si>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01 July</t>
  </si>
  <si>
    <t>04 - 08 July</t>
  </si>
  <si>
    <t>44.7964-45.6500</t>
  </si>
  <si>
    <t>11 - 15 July</t>
  </si>
  <si>
    <t>44.9000-45.5501</t>
  </si>
  <si>
    <t>18 - 22 July</t>
  </si>
  <si>
    <t>44.8049-45.1803</t>
  </si>
  <si>
    <t>25 - 29 July</t>
  </si>
  <si>
    <t>44.7440-45.5000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</si>
  <si>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</si>
  <si>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</si>
  <si>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</si>
  <si>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</si>
  <si>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</si>
  <si>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</si>
  <si>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</si>
  <si>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</si>
  <si>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</si>
  <si>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</si>
  <si>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</si>
  <si>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</si>
  <si>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</si>
  <si>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</si>
  <si>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</si>
  <si>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</si>
  <si>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</si>
  <si>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</si>
  <si>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</si>
  <si>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</si>
  <si>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</si>
  <si>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</si>
  <si>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</si>
  <si>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</si>
  <si>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</si>
  <si>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</si>
  <si>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</si>
  <si>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</si>
  <si>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</si>
  <si>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</si>
  <si>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</si>
  <si>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</si>
  <si>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</si>
  <si>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</si>
  <si>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</si>
  <si>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</si>
  <si>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</si>
  <si>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</si>
  <si>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</si>
  <si>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</si>
  <si>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</si>
  <si>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</si>
  <si>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</si>
  <si>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</si>
  <si>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</si>
  <si>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</si>
  <si>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</si>
  <si>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</si>
  <si>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</si>
  <si>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</si>
  <si>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</si>
  <si>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</si>
  <si>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</si>
  <si>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</si>
  <si>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</si>
  <si>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</si>
  <si>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</si>
  <si>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</si>
  <si>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</si>
  <si>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</si>
  <si>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</si>
  <si>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</si>
  <si>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</si>
  <si>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</si>
  <si>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</si>
  <si>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</si>
  <si>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</si>
  <si>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</si>
  <si>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</si>
  <si>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</si>
  <si>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</si>
  <si>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</si>
  <si>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</si>
  <si>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</si>
  <si>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</si>
  <si>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</si>
  <si>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</si>
  <si>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</si>
  <si>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</si>
  <si>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</si>
  <si>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</si>
  <si>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</si>
  <si>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</si>
  <si>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</si>
  <si>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</si>
  <si>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</si>
  <si>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</si>
  <si>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</si>
  <si>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</si>
  <si>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</si>
  <si>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</si>
  <si>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</si>
  <si>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</si>
  <si>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</si>
  <si>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</si>
  <si>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</si>
  <si>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</si>
  <si>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</si>
  <si>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</si>
  <si>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</si>
  <si>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</si>
  <si>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</si>
  <si>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</si>
  <si>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</si>
  <si>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</si>
  <si>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</si>
  <si>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</si>
  <si>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</si>
  <si>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</si>
  <si>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</si>
  <si>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</si>
  <si>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</si>
  <si>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</si>
  <si>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</si>
  <si>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</si>
  <si>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</si>
  <si>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</si>
  <si>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</si>
  <si>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</si>
  <si>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</si>
  <si>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</si>
  <si>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</si>
  <si>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</si>
  <si>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</si>
  <si>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</si>
  <si>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</si>
  <si>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</si>
  <si>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</si>
  <si>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</si>
  <si>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</si>
  <si>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</si>
  <si>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</si>
  <si>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</si>
  <si>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</si>
  <si>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</si>
  <si>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</si>
  <si>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</si>
  <si>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</si>
  <si>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</si>
  <si>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</si>
  <si>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</si>
  <si>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</si>
  <si>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</si>
  <si>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</si>
  <si>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</si>
  <si>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</si>
  <si>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</si>
  <si>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</si>
  <si>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</si>
  <si>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</si>
  <si>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</si>
  <si>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</si>
  <si>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</si>
  <si>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</si>
  <si>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</si>
  <si>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</si>
  <si>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</si>
  <si>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</si>
  <si>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</si>
  <si>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</si>
  <si>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</si>
  <si>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</si>
  <si>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</si>
  <si>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</si>
  <si>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</si>
  <si>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</si>
  <si>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</si>
  <si>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</si>
  <si>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</si>
  <si>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</si>
  <si>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</si>
  <si>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</si>
  <si>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</si>
  <si>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</si>
  <si>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</si>
  <si>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</si>
  <si>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</si>
  <si>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</si>
  <si>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</si>
  <si>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</si>
  <si>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</si>
  <si>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</si>
  <si>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</si>
  <si>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</si>
  <si>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</si>
  <si>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</si>
  <si>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</si>
  <si>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</si>
  <si>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</si>
  <si>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</si>
  <si>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</si>
  <si>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</si>
  <si>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</si>
  <si>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</si>
  <si>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</si>
  <si>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</si>
  <si>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</si>
  <si>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</si>
  <si>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</si>
  <si>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</si>
  <si>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</si>
  <si>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</si>
  <si>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</si>
  <si>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</si>
  <si>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</si>
  <si>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</si>
  <si>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</si>
  <si>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</si>
  <si>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</si>
  <si>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</si>
  <si>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</si>
  <si>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</si>
  <si>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</si>
  <si>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</si>
  <si>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</si>
  <si>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</si>
  <si>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</si>
  <si>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</si>
  <si>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</si>
  <si>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</si>
  <si>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</si>
  <si>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</si>
  <si>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</si>
  <si>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</si>
  <si>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</si>
  <si>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</si>
  <si>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</si>
  <si>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</si>
  <si>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</si>
  <si>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</si>
  <si>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</si>
  <si>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</si>
  <si>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</si>
  <si>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</si>
  <si>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</si>
  <si>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</si>
  <si>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</si>
  <si>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</si>
  <si>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</si>
  <si>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</si>
  <si>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</si>
  <si>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</si>
  <si>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</si>
  <si>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</si>
  <si>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</si>
  <si>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</si>
  <si>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</si>
  <si>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</si>
  <si>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</si>
  <si>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</si>
  <si>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</si>
  <si>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</si>
  <si>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</si>
  <si>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</si>
  <si>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</si>
  <si>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</si>
  <si>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</si>
  <si>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</si>
  <si>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</si>
  <si>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</si>
  <si>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</si>
  <si>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</si>
  <si>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</si>
  <si>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</si>
  <si>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</si>
  <si>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</si>
  <si>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</si>
  <si>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</si>
  <si>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</si>
  <si>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</si>
  <si>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</si>
  <si>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</si>
  <si>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</si>
  <si>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</si>
  <si>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</si>
  <si>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</si>
  <si>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</si>
  <si>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t>42.5143-43.2000</t>
  </si>
  <si>
    <t>42.5421-43.2282</t>
  </si>
  <si>
    <t>42.5307-43.0813</t>
  </si>
  <si>
    <t>42.5543-43.5500</t>
  </si>
  <si>
    <t>43.0207-43.8000</t>
  </si>
  <si>
    <t>43.2892-44.1364</t>
  </si>
  <si>
    <t>43.2852-44.2171</t>
  </si>
  <si>
    <t>43.5480-44.8684</t>
  </si>
  <si>
    <t>43.7000-44.9621</t>
  </si>
  <si>
    <t>42.8500-45.1500</t>
  </si>
  <si>
    <t>42.9500-43.7000</t>
  </si>
  <si>
    <t>43.7000-45.8433</t>
  </si>
  <si>
    <t>44.7440-45.6500</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</si>
  <si>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</si>
  <si>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</si>
  <si>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49a: Intervention by the Bank of Mauritius on the Domestic Foreign Exchange Market: July 2021 to July 2022</t>
  </si>
  <si>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</si>
  <si>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</si>
  <si>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</si>
  <si>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</si>
  <si>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</si>
  <si>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</si>
  <si>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</si>
  <si>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</si>
  <si>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</si>
  <si>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</si>
  <si>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</si>
  <si>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</si>
  <si>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</si>
  <si>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</si>
  <si>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</si>
  <si>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</si>
  <si>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</si>
  <si>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</si>
  <si>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</si>
  <si>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</si>
  <si>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</si>
  <si>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</si>
  <si>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</si>
  <si>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</si>
  <si>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</si>
  <si>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</si>
  <si>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</si>
  <si>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</si>
  <si>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</si>
  <si>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</si>
  <si>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</si>
  <si>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</si>
  <si>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</si>
  <si>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</si>
  <si>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</si>
  <si>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</si>
  <si>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</si>
  <si>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</si>
  <si>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</si>
  <si>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</si>
  <si>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</si>
  <si>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</si>
  <si>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</si>
  <si>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</si>
  <si>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</si>
  <si>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42.40-42.50</t>
  </si>
  <si>
    <t>42.30-42.40</t>
  </si>
  <si>
    <t>42.45-42.60</t>
  </si>
  <si>
    <t>42.88-43.26</t>
  </si>
  <si>
    <t>42.65-42.97</t>
  </si>
  <si>
    <t>42.97-43.10</t>
  </si>
  <si>
    <t>43.10-43.15</t>
  </si>
  <si>
    <t>42.90-43.15</t>
  </si>
  <si>
    <t>43.00-43.10</t>
  </si>
  <si>
    <t>44.70-45.30</t>
  </si>
  <si>
    <t>Table 49b: Purchases and Sales of Foreign Currency by the Bank of Mauritius from Government and Other Institutions: July 2021 to July 2022</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</si>
  <si>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</si>
  <si>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</si>
  <si>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</si>
  <si>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</si>
  <si>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</si>
  <si>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</si>
  <si>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</si>
  <si>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</si>
  <si>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</si>
  <si>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</si>
  <si>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</si>
  <si>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</si>
  <si>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</si>
  <si>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</si>
  <si>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</si>
  <si>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</si>
  <si>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</si>
  <si>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</si>
  <si>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</si>
  <si>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</si>
  <si>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</si>
  <si>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</si>
  <si>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</si>
  <si>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</si>
  <si>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</si>
  <si>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</si>
  <si>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</si>
  <si>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</si>
  <si>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</si>
  <si>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</si>
  <si>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</si>
  <si>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</si>
  <si>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</si>
  <si>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</si>
  <si>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</si>
  <si>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</si>
  <si>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</si>
  <si>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</si>
  <si>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</si>
  <si>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</si>
  <si>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</si>
  <si>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</si>
  <si>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</si>
  <si>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</si>
  <si>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</si>
  <si>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</si>
  <si>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</si>
  <si>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</si>
  <si>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</si>
  <si>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</si>
  <si>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</si>
  <si>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</si>
  <si>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</si>
  <si>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</si>
  <si>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</si>
  <si>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</si>
  <si>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</si>
  <si>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</si>
  <si>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</si>
  <si>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</si>
  <si>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</si>
  <si>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</si>
  <si>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</si>
  <si>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</si>
  <si>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</si>
  <si>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</si>
  <si>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</si>
  <si>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</si>
  <si>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</si>
  <si>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</si>
  <si>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</si>
  <si>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</si>
  <si>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</si>
  <si>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</si>
  <si>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</si>
  <si>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</si>
  <si>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</si>
  <si>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</si>
  <si>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</si>
  <si>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</si>
  <si>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</si>
  <si>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</si>
  <si>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</si>
  <si>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</si>
  <si>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40.05-40.76</t>
  </si>
  <si>
    <t>40.59-41.69</t>
  </si>
  <si>
    <t>46.00-47.47</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</si>
  <si>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</si>
  <si>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</si>
  <si>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</si>
  <si>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</si>
  <si>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</si>
  <si>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</si>
  <si>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</si>
  <si>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</si>
  <si>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</si>
  <si>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</si>
  <si>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</si>
  <si>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</si>
  <si>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</si>
  <si>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</si>
  <si>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</si>
  <si>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</si>
  <si>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</si>
  <si>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</si>
  <si>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</si>
  <si>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</si>
  <si>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</si>
  <si>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</si>
  <si>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</si>
  <si>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</si>
  <si>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</si>
  <si>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</si>
  <si>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</si>
  <si>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</si>
  <si>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</si>
  <si>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</si>
  <si>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</si>
  <si>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</si>
  <si>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</si>
  <si>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</si>
  <si>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</si>
  <si>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</si>
  <si>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</si>
  <si>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</si>
  <si>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</si>
  <si>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</si>
  <si>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</si>
  <si>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</si>
  <si>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</si>
  <si>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</si>
  <si>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</si>
  <si>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</si>
  <si>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</si>
  <si>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</si>
  <si>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</si>
  <si>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</si>
  <si>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</si>
  <si>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</si>
  <si>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</si>
  <si>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</si>
  <si>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</si>
  <si>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</si>
  <si>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</si>
  <si>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</si>
  <si>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</si>
  <si>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</si>
  <si>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</si>
  <si>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</si>
  <si>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</si>
  <si>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</si>
  <si>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</si>
  <si>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</si>
  <si>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</si>
  <si>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</si>
  <si>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</si>
  <si>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</si>
  <si>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</si>
  <si>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</si>
  <si>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</si>
  <si>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</si>
  <si>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</si>
  <si>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</si>
  <si>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</si>
  <si>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</si>
  <si>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</si>
  <si>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</si>
  <si>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</si>
  <si>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</si>
  <si>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</si>
  <si>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</si>
  <si>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</si>
  <si>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</si>
  <si>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</si>
  <si>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</si>
  <si>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</si>
  <si>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</si>
  <si>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</si>
  <si>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</si>
  <si>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</si>
  <si>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</si>
  <si>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</si>
  <si>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</si>
  <si>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</si>
  <si>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</si>
  <si>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</si>
  <si>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</si>
  <si>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</si>
  <si>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</si>
  <si>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</si>
  <si>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</si>
  <si>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</si>
  <si>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</si>
  <si>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</si>
  <si>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</si>
  <si>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</si>
  <si>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</si>
  <si>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</si>
  <si>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</si>
  <si>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</si>
  <si>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</si>
  <si>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</si>
  <si>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</si>
  <si>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</si>
  <si>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</si>
  <si>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</si>
  <si>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</si>
  <si>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</si>
  <si>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</si>
  <si>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</si>
  <si>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49.49-50.35</t>
  </si>
  <si>
    <t>42.93-43.03</t>
  </si>
  <si>
    <t>50.62-51.49</t>
  </si>
  <si>
    <t>49.10-50.19</t>
  </si>
  <si>
    <t>42.79-42.95</t>
  </si>
  <si>
    <t>50.21-51.27</t>
  </si>
  <si>
    <t>49.02-49.70</t>
  </si>
  <si>
    <t>42.95-43.16</t>
  </si>
  <si>
    <t>50.05-50.83</t>
  </si>
  <si>
    <t>48.16-49.39</t>
  </si>
  <si>
    <t>43.16-43.19</t>
  </si>
  <si>
    <t>49.26-50.42</t>
  </si>
  <si>
    <t>58.39-59.02</t>
  </si>
  <si>
    <t>48.41-48.97</t>
  </si>
  <si>
    <t>43.44-43.75</t>
  </si>
  <si>
    <t>49.51-50.08</t>
  </si>
  <si>
    <t>57.92-59.04</t>
  </si>
  <si>
    <t>48.36-49.39</t>
  </si>
  <si>
    <t>43.58-43.82</t>
  </si>
  <si>
    <t>49.46-50.63</t>
  </si>
  <si>
    <t>59.38-59.45</t>
  </si>
  <si>
    <t>48.49-49.47</t>
  </si>
  <si>
    <t>43.89-44.09</t>
  </si>
  <si>
    <t>49.89-50.64</t>
  </si>
  <si>
    <t>47.44-49.14</t>
  </si>
  <si>
    <t>44.01-44.73</t>
  </si>
  <si>
    <t>48.52-50.26</t>
  </si>
  <si>
    <t>42.76-42.90</t>
  </si>
  <si>
    <t>45.00-48.76</t>
  </si>
  <si>
    <t>43.25-44.96</t>
  </si>
  <si>
    <t>45.79-49.87</t>
  </si>
  <si>
    <t>54.60-57.70</t>
  </si>
  <si>
    <t>44.53-46.36</t>
  </si>
  <si>
    <t>45.55-47.39</t>
  </si>
  <si>
    <t>53.38-55.06</t>
  </si>
  <si>
    <t>44.70-44.73</t>
  </si>
  <si>
    <t>45.50-47.02</t>
  </si>
  <si>
    <t>44.15-45.16</t>
  </si>
  <si>
    <t>46.53-48.09</t>
  </si>
  <si>
    <t>53.60-55.63</t>
  </si>
  <si>
    <t>44.58-45.30</t>
  </si>
  <si>
    <t>44.57-47.10</t>
  </si>
  <si>
    <t>44.58-45.09</t>
  </si>
  <si>
    <t>45.63-47.94</t>
  </si>
  <si>
    <t>Source: Financial Markets Operations Division; Accounting and Budgeting Division.</t>
  </si>
  <si>
    <t>BUY</t>
  </si>
  <si>
    <t>ZAR</t>
  </si>
  <si>
    <t xml:space="preserve">Central COB </t>
  </si>
  <si>
    <t>SELL</t>
  </si>
  <si>
    <t>CAD</t>
  </si>
  <si>
    <t>CHF</t>
  </si>
  <si>
    <t>AUD</t>
  </si>
  <si>
    <t>check</t>
  </si>
  <si>
    <r>
      <t>Table 50a: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</si>
  <si>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July 2021 to July 2022</t>
  </si>
  <si>
    <t>Rs/USD</t>
  </si>
  <si>
    <t>Rs/EUR</t>
  </si>
  <si>
    <t>Rs/GBP</t>
  </si>
  <si>
    <t>(End of Period)</t>
  </si>
  <si>
    <t>(Period Average)</t>
  </si>
  <si>
    <r>
      <t xml:space="preserve">1 </t>
    </r>
    <r>
      <rPr>
        <i/>
        <sz val="10"/>
        <color rgb="FF002060"/>
        <rFont val="Segoe UI"/>
        <family val="2"/>
      </rPr>
      <t>Calculated on spot transactions of USD20,000 and above, or equivalent, conducted by banks and forex dealers.</t>
    </r>
  </si>
  <si>
    <t>Table 50b: Exchange Rate of the Rupee (End of Period): July 2021 to July 2022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</si>
  <si>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</si>
  <si>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</si>
  <si>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</si>
  <si>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</si>
  <si>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</si>
  <si>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</si>
  <si>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</si>
  <si>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</si>
  <si>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</si>
  <si>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</si>
  <si>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</si>
  <si>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</si>
  <si>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</si>
  <si>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</si>
  <si>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50c: Exchange Rate of the Rupee (Period Average): July 2021 to July 2022</t>
  </si>
  <si>
    <t>Table 50d: Average Exchange Rate of the Rupee vis-à-vis Major Trading Partner Currencies: July 2021 and July 2022</t>
  </si>
  <si>
    <t>Indicative Selling Rates</t>
  </si>
  <si>
    <t>Average for</t>
  </si>
  <si>
    <t>Appreciation/</t>
  </si>
  <si>
    <t>12 Months</t>
  </si>
  <si>
    <t>(Depreciation)</t>
  </si>
  <si>
    <t>ended July 2021</t>
  </si>
  <si>
    <t>ended July 2022</t>
  </si>
  <si>
    <t>of Rupee</t>
  </si>
  <si>
    <t>between [1] &amp; [2]</t>
  </si>
  <si>
    <t>[1]</t>
  </si>
  <si>
    <t>[2]</t>
  </si>
  <si>
    <t>Hong Kong dollar</t>
  </si>
  <si>
    <t>(i)   [1] is calculated on the basis of the daily average exchange rates for the period August 2020 to July 2021.</t>
  </si>
  <si>
    <t xml:space="preserve">      [2] is calculated on the basis of the daily average exchange rates for the period August 2021 to July 2022.</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</si>
  <si>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</si>
  <si>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</si>
  <si>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</si>
  <si>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r>
      <t xml:space="preserve">Table 51: Monthly Average Exchange Rates of Selected Currencies vis-à-vis the US Dollar </t>
    </r>
    <r>
      <rPr>
        <b/>
        <vertAlign val="superscript"/>
        <sz val="12"/>
        <color rgb="FF002060"/>
        <rFont val="Segoe UI"/>
        <family val="2"/>
      </rPr>
      <t>1</t>
    </r>
    <r>
      <rPr>
        <b/>
        <sz val="12"/>
        <color rgb="FF002060"/>
        <rFont val="Segoe UI"/>
        <family val="2"/>
      </rPr>
      <t xml:space="preserve"> :                        January 2020 to July 2022</t>
    </r>
  </si>
  <si>
    <t>EUR/USD</t>
  </si>
  <si>
    <t>GBP/USD</t>
  </si>
  <si>
    <t>USD/JPY</t>
  </si>
  <si>
    <t>1.1612/14</t>
  </si>
  <si>
    <t>1.0865/67</t>
  </si>
  <si>
    <t>1.0631/33</t>
  </si>
  <si>
    <t>1.2179/81</t>
  </si>
  <si>
    <t>1.1425/27</t>
  </si>
  <si>
    <t>1.1099/01</t>
  </si>
  <si>
    <t>1.5136/40</t>
  </si>
  <si>
    <t>1.4413/17</t>
  </si>
  <si>
    <t>1.2332/35</t>
  </si>
  <si>
    <t>1.3789/92</t>
  </si>
  <si>
    <t>1.2180/83</t>
  </si>
  <si>
    <t>1.1319/21</t>
  </si>
  <si>
    <t>1.2901/03</t>
  </si>
  <si>
    <t>1.3066/68</t>
  </si>
  <si>
    <t>118.24/27</t>
  </si>
  <si>
    <t>118.16/19</t>
  </si>
  <si>
    <t>114.90/93</t>
  </si>
  <si>
    <t>111.06/09</t>
  </si>
  <si>
    <t>1.3637/39</t>
  </si>
  <si>
    <t>1.3558/61</t>
  </si>
  <si>
    <t>108.81/83</t>
  </si>
  <si>
    <t>109.33/34</t>
  </si>
  <si>
    <t>103.63/64</t>
  </si>
  <si>
    <t>114.86/88</t>
  </si>
  <si>
    <t>1.1360/63</t>
  </si>
  <si>
    <t>1.1113/17</t>
  </si>
  <si>
    <t>1.0642/45</t>
  </si>
  <si>
    <t>1.2347/50</t>
  </si>
  <si>
    <t>1.1339/42</t>
  </si>
  <si>
    <t>1.0913/15</t>
  </si>
  <si>
    <t>1.5331/35</t>
  </si>
  <si>
    <t>1.4306/11</t>
  </si>
  <si>
    <t>1.2486/89</t>
  </si>
  <si>
    <t>1.3976/79</t>
  </si>
  <si>
    <t>1.2096/99</t>
  </si>
  <si>
    <t>1.1341/45</t>
  </si>
  <si>
    <t>1.2996/99</t>
  </si>
  <si>
    <t>1.2975/77</t>
  </si>
  <si>
    <t>118.64/67</t>
  </si>
  <si>
    <t>114.38/42</t>
  </si>
  <si>
    <t>113.10/14</t>
  </si>
  <si>
    <t>107.91/93</t>
  </si>
  <si>
    <t>1.3875/77</t>
  </si>
  <si>
    <t>1.3538/41</t>
  </si>
  <si>
    <t>110.44/46</t>
  </si>
  <si>
    <t>109.91/94</t>
  </si>
  <si>
    <t>105.35/37</t>
  </si>
  <si>
    <t>115.22/24</t>
  </si>
  <si>
    <t>1.0850/53</t>
  </si>
  <si>
    <t>1.1115/18</t>
  </si>
  <si>
    <t>1.0680/82</t>
  </si>
  <si>
    <t>1.2338/41</t>
  </si>
  <si>
    <t>1.1306/09</t>
  </si>
  <si>
    <t>1.1095/98</t>
  </si>
  <si>
    <t>1.4991/95</t>
  </si>
  <si>
    <t>1.4217/21</t>
  </si>
  <si>
    <t>1.2333/35</t>
  </si>
  <si>
    <t>1.3974/77</t>
  </si>
  <si>
    <t>1.1905/08</t>
  </si>
  <si>
    <t>1.1008/11</t>
  </si>
  <si>
    <t>1.3176/79</t>
  </si>
  <si>
    <t>1.2393/97</t>
  </si>
  <si>
    <t>120.30/33</t>
  </si>
  <si>
    <t>112.98/02</t>
  </si>
  <si>
    <t>113.07/10</t>
  </si>
  <si>
    <t>105.98/00</t>
  </si>
  <si>
    <t>1.3848/50</t>
  </si>
  <si>
    <t>1.3164/67</t>
  </si>
  <si>
    <t>111.11/14</t>
  </si>
  <si>
    <t>107.43/45</t>
  </si>
  <si>
    <t>108.63/65</t>
  </si>
  <si>
    <t>118.68/70</t>
  </si>
  <si>
    <t>1.0792/94</t>
  </si>
  <si>
    <t>1.1335/38</t>
  </si>
  <si>
    <t>1.0712/14</t>
  </si>
  <si>
    <t>1.2284/86</t>
  </si>
  <si>
    <t>1.1238/41</t>
  </si>
  <si>
    <t>1.0876/78</t>
  </si>
  <si>
    <t>1.4935/39</t>
  </si>
  <si>
    <t>1.4309/13</t>
  </si>
  <si>
    <t>1.2624/27</t>
  </si>
  <si>
    <t>1.4085/88</t>
  </si>
  <si>
    <t>1.1951/53</t>
  </si>
  <si>
    <t>1.0823/27</t>
  </si>
  <si>
    <t>1.3038/40</t>
  </si>
  <si>
    <t>1.2414/18</t>
  </si>
  <si>
    <t>119.48/51</t>
  </si>
  <si>
    <t>109.61/65</t>
  </si>
  <si>
    <t>110.04/08</t>
  </si>
  <si>
    <t>107.55/57</t>
  </si>
  <si>
    <t>1.3844/46</t>
  </si>
  <si>
    <t>1.2959/63</t>
  </si>
  <si>
    <t>111.61/63</t>
  </si>
  <si>
    <t>107.76/78</t>
  </si>
  <si>
    <t>109.06/08</t>
  </si>
  <si>
    <t>126.23/26</t>
  </si>
  <si>
    <t>1.1164/66</t>
  </si>
  <si>
    <t>1.1311/14</t>
  </si>
  <si>
    <t>1.1048/50</t>
  </si>
  <si>
    <t>1.1820/22</t>
  </si>
  <si>
    <t>1.1185/87</t>
  </si>
  <si>
    <t>1.0892/95</t>
  </si>
  <si>
    <t>1.5476/81</t>
  </si>
  <si>
    <t>1.4530/35</t>
  </si>
  <si>
    <t>1.2919/22</t>
  </si>
  <si>
    <t>1.3471/74</t>
  </si>
  <si>
    <t>1.2141/44</t>
  </si>
  <si>
    <t>1.0574/77</t>
  </si>
  <si>
    <t>1.2851/53</t>
  </si>
  <si>
    <t>1.2289/91</t>
  </si>
  <si>
    <t>120.72/75</t>
  </si>
  <si>
    <t>108.83/87</t>
  </si>
  <si>
    <t>112.25/27</t>
  </si>
  <si>
    <t>109.70/72</t>
  </si>
  <si>
    <t>1.4075/77</t>
  </si>
  <si>
    <t>1.2445/48</t>
  </si>
  <si>
    <t>109.97/00</t>
  </si>
  <si>
    <t>107.17/19</t>
  </si>
  <si>
    <t>109.15/17</t>
  </si>
  <si>
    <t>128.86/88</t>
  </si>
  <si>
    <t>1.1214/17</t>
  </si>
  <si>
    <t>1.1228/31</t>
  </si>
  <si>
    <t>1.1232/35</t>
  </si>
  <si>
    <t>1.1678/81</t>
  </si>
  <si>
    <t>1.1289/91</t>
  </si>
  <si>
    <t>1.1257/60</t>
  </si>
  <si>
    <t>1.5559/64</t>
  </si>
  <si>
    <t>1.4193/98</t>
  </si>
  <si>
    <t>1.2799/02</t>
  </si>
  <si>
    <t>1.3288/92</t>
  </si>
  <si>
    <t>1.2051/54</t>
  </si>
  <si>
    <t>1.0573/76</t>
  </si>
  <si>
    <t>1.2671/73</t>
  </si>
  <si>
    <t>1.2528/31</t>
  </si>
  <si>
    <t>123.59/62</t>
  </si>
  <si>
    <t>105.34/38</t>
  </si>
  <si>
    <t>110.85/88</t>
  </si>
  <si>
    <t>110.03/05</t>
  </si>
  <si>
    <t>1.4031/33</t>
  </si>
  <si>
    <t>1.2329/33</t>
  </si>
  <si>
    <t>108.02/05</t>
  </si>
  <si>
    <t>107.56/58</t>
  </si>
  <si>
    <t>110.08/10</t>
  </si>
  <si>
    <t>133.88/90</t>
  </si>
  <si>
    <t>1.1002/04</t>
  </si>
  <si>
    <t>1.1063/66</t>
  </si>
  <si>
    <t>1.1514/16</t>
  </si>
  <si>
    <t>1.1684/87</t>
  </si>
  <si>
    <t>1.1227/30</t>
  </si>
  <si>
    <t>1.1455/58</t>
  </si>
  <si>
    <t>1.5561/65</t>
  </si>
  <si>
    <t>1.3172/76</t>
  </si>
  <si>
    <t>1.2993/96</t>
  </si>
  <si>
    <t>1.3169/73</t>
  </si>
  <si>
    <t>1.1822/25</t>
  </si>
  <si>
    <t>1.0192/95</t>
  </si>
  <si>
    <t>1.2486/88</t>
  </si>
  <si>
    <t>1.2654/57</t>
  </si>
  <si>
    <t>123.27/30</t>
  </si>
  <si>
    <t>104.12/16</t>
  </si>
  <si>
    <t>112.43/46</t>
  </si>
  <si>
    <t>111.42/44</t>
  </si>
  <si>
    <t>1.3807/09</t>
  </si>
  <si>
    <t>1.1996/99</t>
  </si>
  <si>
    <t>108.17/19</t>
  </si>
  <si>
    <t>106.77/79</t>
  </si>
  <si>
    <t>110.26/28</t>
  </si>
  <si>
    <t>136.67/69</t>
  </si>
  <si>
    <t>1.1137/40</t>
  </si>
  <si>
    <t>1.1207/10</t>
  </si>
  <si>
    <t>1.1814/16</t>
  </si>
  <si>
    <t>1.1557/59</t>
  </si>
  <si>
    <t>1.1125/27</t>
  </si>
  <si>
    <t>1.1827/30</t>
  </si>
  <si>
    <t>1.5596/99</t>
  </si>
  <si>
    <t>1.3115/19</t>
  </si>
  <si>
    <t>1.2970/73</t>
  </si>
  <si>
    <t>1.2889/92</t>
  </si>
  <si>
    <t>1.1771/74</t>
  </si>
  <si>
    <t>1.2147/49</t>
  </si>
  <si>
    <t>1.3130/32</t>
  </si>
  <si>
    <t>123.18/21</t>
  </si>
  <si>
    <t>101.28/32</t>
  </si>
  <si>
    <t>109.84/86</t>
  </si>
  <si>
    <t>111.06/08</t>
  </si>
  <si>
    <t>1.3802/04</t>
  </si>
  <si>
    <t>106.26/29</t>
  </si>
  <si>
    <t>106.01/03</t>
  </si>
  <si>
    <t>109.83/85</t>
  </si>
  <si>
    <t>1.1231/33</t>
  </si>
  <si>
    <t>1.1212/15</t>
  </si>
  <si>
    <t>1.1912/14</t>
  </si>
  <si>
    <t>1.1656/59</t>
  </si>
  <si>
    <t>1.1014/16</t>
  </si>
  <si>
    <t>1.1794/97</t>
  </si>
  <si>
    <t>1.5335/39</t>
  </si>
  <si>
    <t>1.3151/55</t>
  </si>
  <si>
    <t>1.3295/98</t>
  </si>
  <si>
    <t>1.3044/48</t>
  </si>
  <si>
    <t>1.1774/77</t>
  </si>
  <si>
    <t>1.2366/69</t>
  </si>
  <si>
    <t>1.2971/73</t>
  </si>
  <si>
    <t>120.11/14</t>
  </si>
  <si>
    <t>101.89/92</t>
  </si>
  <si>
    <t>110.67/69</t>
  </si>
  <si>
    <t>111.92/94</t>
  </si>
  <si>
    <t>1.3739/41</t>
  </si>
  <si>
    <t>107.52/54</t>
  </si>
  <si>
    <t>105.58/60</t>
  </si>
  <si>
    <t>110.15/17</t>
  </si>
  <si>
    <t>1.1028/30</t>
  </si>
  <si>
    <t>1.1755/58</t>
  </si>
  <si>
    <t>1.1492/94</t>
  </si>
  <si>
    <t>1.1046/49</t>
  </si>
  <si>
    <t>1.1769/72</t>
  </si>
  <si>
    <t>1.5326/30</t>
  </si>
  <si>
    <t>1.2352/55</t>
  </si>
  <si>
    <t>1.3205/07</t>
  </si>
  <si>
    <t>1.3017/20</t>
  </si>
  <si>
    <t>1.1600/03</t>
  </si>
  <si>
    <t>1.2623/25</t>
  </si>
  <si>
    <t>1.2975/78</t>
  </si>
  <si>
    <t>120.05/08</t>
  </si>
  <si>
    <t>103.74/77</t>
  </si>
  <si>
    <t>112.91/93</t>
  </si>
  <si>
    <t>112.84/85</t>
  </si>
  <si>
    <t>1.3682/85</t>
  </si>
  <si>
    <t>108.13/17</t>
  </si>
  <si>
    <t>105.20/22</t>
  </si>
  <si>
    <t>113.11/14</t>
  </si>
  <si>
    <t>1.0733/35</t>
  </si>
  <si>
    <t>1.0806/08</t>
  </si>
  <si>
    <t>1.1739/41</t>
  </si>
  <si>
    <t>1.1837/40</t>
  </si>
  <si>
    <t>1.5201/04</t>
  </si>
  <si>
    <t>1.2444/47</t>
  </si>
  <si>
    <t>1.3215/18</t>
  </si>
  <si>
    <t>1.2888/91</t>
  </si>
  <si>
    <t>1.1387/90</t>
  </si>
  <si>
    <t>1.2884/86</t>
  </si>
  <si>
    <t>1.3213/15</t>
  </si>
  <si>
    <t>122.55/59</t>
  </si>
  <si>
    <t>108.31/36</t>
  </si>
  <si>
    <t>112.71/74</t>
  </si>
  <si>
    <t>113.35/37</t>
  </si>
  <si>
    <t>1.3435/37</t>
  </si>
  <si>
    <t>108.88/90</t>
  </si>
  <si>
    <t>104.32/34</t>
  </si>
  <si>
    <t>114.05/08</t>
  </si>
  <si>
    <t>1.0880/82</t>
  </si>
  <si>
    <t>1.0544/47</t>
  </si>
  <si>
    <t>1.1834/36</t>
  </si>
  <si>
    <t>1.1376/78</t>
  </si>
  <si>
    <t>1.1105/08</t>
  </si>
  <si>
    <t>1.2165/68</t>
  </si>
  <si>
    <t>1.4997/01</t>
  </si>
  <si>
    <t>1.2481/84</t>
  </si>
  <si>
    <t>1.3404/06</t>
  </si>
  <si>
    <t>1.2663/66</t>
  </si>
  <si>
    <t>1.1303/06</t>
  </si>
  <si>
    <t>1.3109/11</t>
  </si>
  <si>
    <t>1.3432/35</t>
  </si>
  <si>
    <t>121.76/80</t>
  </si>
  <si>
    <t>115.99/02</t>
  </si>
  <si>
    <t>112.93/95</t>
  </si>
  <si>
    <t>112.34/36</t>
  </si>
  <si>
    <t>1.3306/09</t>
  </si>
  <si>
    <t>109.13/16</t>
  </si>
  <si>
    <t>103.80/82</t>
  </si>
  <si>
    <t>113.89/91</t>
  </si>
  <si>
    <r>
      <rPr>
        <i/>
        <vertAlign val="superscript"/>
        <sz val="10"/>
        <color indexed="56"/>
        <rFont val="Segoe UI"/>
        <family val="2"/>
      </rPr>
      <t>1</t>
    </r>
    <r>
      <rPr>
        <i/>
        <sz val="10"/>
        <color indexed="56"/>
        <rFont val="Segoe UI"/>
        <family val="2"/>
      </rPr>
      <t>Reuters with reference to Asian Markets, 09 30 hrs, Mauritian time.</t>
    </r>
  </si>
  <si>
    <t>Table 52: Mauritius Exchange Rate Index (MERI): January 2020 to July 2022</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</si>
  <si>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</si>
  <si>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</si>
  <si>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</si>
  <si>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</si>
  <si>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</si>
  <si>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</si>
  <si>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</si>
  <si>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53: Foreign Currency Transactions: July 2021 to July 2022</t>
    </r>
    <r>
      <rPr>
        <b/>
        <vertAlign val="superscript"/>
        <sz val="12"/>
        <color rgb="FF002060"/>
        <rFont val="Segoe UI"/>
        <family val="2"/>
      </rPr>
      <t>1</t>
    </r>
  </si>
  <si>
    <t>Turnover</t>
  </si>
  <si>
    <r>
      <t>Miscellaneous</t>
    </r>
    <r>
      <rPr>
        <b/>
        <vertAlign val="superscript"/>
        <sz val="11"/>
        <color rgb="FF002060"/>
        <rFont val="Segoe UI"/>
        <family val="2"/>
      </rPr>
      <t>2</t>
    </r>
  </si>
  <si>
    <t>Spot</t>
  </si>
  <si>
    <t>Forward</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</si>
  <si>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</si>
  <si>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</si>
  <si>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r>
      <t>Table 54a: Foreign Currency Purchases by Sector: July 2021 to July 2022</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</si>
  <si>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</si>
  <si>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</si>
  <si>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</si>
  <si>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</si>
  <si>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</si>
  <si>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</si>
  <si>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</si>
  <si>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</si>
  <si>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</si>
  <si>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</si>
  <si>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</si>
  <si>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</si>
  <si>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</si>
  <si>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</si>
  <si>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Financial and insurance activities</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</si>
  <si>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</si>
  <si>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</si>
  <si>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</si>
  <si>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</si>
  <si>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</si>
  <si>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</si>
  <si>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</si>
  <si>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</si>
  <si>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</si>
  <si>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</si>
  <si>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</si>
  <si>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</si>
  <si>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</si>
  <si>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</si>
  <si>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</si>
  <si>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</si>
  <si>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</si>
  <si>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r>
      <t>Table 54b: Foreign Currency Sales by Sector: July 2021 to July 2022</t>
    </r>
    <r>
      <rPr>
        <b/>
        <vertAlign val="superscript"/>
        <sz val="12"/>
        <color rgb="FF002060"/>
        <rFont val="Segoe UI"/>
        <family val="2"/>
      </rPr>
      <t>1</t>
    </r>
  </si>
  <si>
    <r>
      <t>Table 55a: Foreign Currency Purchases by Major Currencies: July 2021 to July 2022</t>
    </r>
    <r>
      <rPr>
        <b/>
        <vertAlign val="superscript"/>
        <sz val="12"/>
        <color rgb="FF002060"/>
        <rFont val="Segoe UI"/>
        <family val="2"/>
      </rPr>
      <t>1</t>
    </r>
  </si>
  <si>
    <t>GBP</t>
  </si>
  <si>
    <r>
      <t>Table 55b: Foreign Currency Sales by Major Currencies: July 2021 to July 2022</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</si>
  <si>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</si>
  <si>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</si>
  <si>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r>
      <t>Table 56: Swap Transactions by Sector in Major Currencies: May 2022 to July 2022</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</si>
  <si>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</si>
  <si>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</si>
  <si>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</si>
  <si>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</si>
  <si>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</si>
  <si>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</si>
  <si>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</si>
  <si>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</si>
  <si>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</si>
  <si>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</si>
  <si>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57a: Transactions on the Stock Exchange of Mauritius: July 2021 to July 2022</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</si>
  <si>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</si>
  <si>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</si>
  <si>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</si>
  <si>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</si>
  <si>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</si>
  <si>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</si>
  <si>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</si>
  <si>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</si>
  <si>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</si>
  <si>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</si>
  <si>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</si>
  <si>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</si>
  <si>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r>
      <t>Mar-20</t>
    </r>
    <r>
      <rPr>
        <b/>
        <vertAlign val="superscript"/>
        <sz val="11"/>
        <color rgb="FF002060"/>
        <rFont val="Segoe UI"/>
        <family val="2"/>
      </rPr>
      <t>3</t>
    </r>
  </si>
  <si>
    <t>Aug-21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</si>
  <si>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</si>
  <si>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</si>
  <si>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Table 57b: Transactions* by Non-Residents on the Stock Exchange of Mauritius: July 2021 to July 2022</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</si>
  <si>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</si>
  <si>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</si>
  <si>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</si>
  <si>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</si>
  <si>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</si>
  <si>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</si>
  <si>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</si>
  <si>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</si>
  <si>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</si>
  <si>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</si>
  <si>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</si>
  <si>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</si>
  <si>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</si>
  <si>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</si>
  <si>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</si>
  <si>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</si>
  <si>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</si>
  <si>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</si>
  <si>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</si>
  <si>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</si>
  <si>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</si>
  <si>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</si>
  <si>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</si>
  <si>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</si>
  <si>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</si>
  <si>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</si>
  <si>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</si>
  <si>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</si>
  <si>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</si>
  <si>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</si>
  <si>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Refer to transactions on the Official Market.</t>
  </si>
  <si>
    <t xml:space="preserve">Figures may not add up to total due to rounding. </t>
  </si>
  <si>
    <t>Source: The Stock Exchange of Mauritius Ltd.</t>
  </si>
  <si>
    <t>Table 58: Tourist Arrivals: January 2019 to July 2022 and Gross Tourism Earnings: January 2019 to June 2022</t>
  </si>
  <si>
    <r>
      <t xml:space="preserve">2022 </t>
    </r>
    <r>
      <rPr>
        <b/>
        <vertAlign val="superscript"/>
        <sz val="11"/>
        <color rgb="FF002060"/>
        <rFont val="Segoe UI"/>
        <family val="2"/>
      </rPr>
      <t>1</t>
    </r>
  </si>
  <si>
    <t xml:space="preserve">Tourist Arrivals* </t>
  </si>
  <si>
    <t>Gross Tourism Earnings ^</t>
  </si>
  <si>
    <t>Tourist Arrivals</t>
  </si>
  <si>
    <t>Gross Tourism Earnings</t>
  </si>
  <si>
    <t xml:space="preserve">(Rs million) </t>
  </si>
  <si>
    <r>
      <t>n.a</t>
    </r>
    <r>
      <rPr>
        <vertAlign val="superscript"/>
        <sz val="10.5"/>
        <color rgb="FF002060"/>
        <rFont val="Segoe UI"/>
        <family val="2"/>
      </rPr>
      <t xml:space="preserve"> </t>
    </r>
  </si>
  <si>
    <t xml:space="preserve"> Total</t>
  </si>
  <si>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</si>
  <si>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Provisional.</t>
    </r>
  </si>
  <si>
    <t xml:space="preserve">n.a.: not available. </t>
  </si>
  <si>
    <t>Source: Statistics Mauritius; Economic Analysis &amp; Research and Statistics Department, Bank of Mauritius.</t>
  </si>
  <si>
    <t>Table 59: Gross Official International Reserves: July 2019 to July 2022</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</si>
  <si>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</si>
  <si>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</si>
  <si>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</si>
  <si>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</si>
  <si>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</si>
  <si>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Import Cover</t>
  </si>
  <si>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</si>
  <si>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</si>
  <si>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</si>
  <si>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</si>
  <si>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</si>
  <si>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</si>
  <si>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</si>
  <si>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</si>
  <si>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</si>
  <si>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</si>
  <si>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</si>
  <si>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</si>
  <si>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</si>
  <si>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</si>
  <si>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</si>
  <si>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</si>
  <si>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</si>
  <si>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</si>
  <si>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</si>
  <si>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</si>
  <si>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</si>
  <si>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</si>
  <si>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</si>
  <si>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</si>
  <si>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</si>
  <si>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</si>
  <si>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</si>
  <si>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</si>
  <si>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</si>
  <si>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</si>
  <si>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</si>
  <si>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</si>
  <si>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</si>
  <si>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</si>
  <si>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</si>
  <si>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</si>
  <si>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</si>
  <si>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</si>
  <si>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</si>
  <si>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</si>
  <si>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</si>
  <si>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</si>
  <si>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</si>
  <si>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</si>
  <si>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</si>
  <si>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</si>
  <si>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</si>
  <si>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</si>
  <si>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</si>
  <si>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</si>
  <si>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</si>
  <si>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</si>
  <si>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</si>
  <si>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</si>
  <si>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</si>
  <si>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</si>
  <si>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</si>
  <si>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</si>
  <si>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</si>
  <si>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</si>
  <si>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</si>
  <si>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</si>
  <si>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</si>
  <si>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</si>
  <si>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</si>
  <si>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</si>
  <si>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</si>
  <si>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</si>
  <si>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</si>
  <si>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</si>
  <si>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</si>
  <si>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</si>
  <si>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</si>
  <si>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</si>
  <si>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</si>
  <si>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</si>
  <si>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</si>
  <si>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</si>
  <si>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</si>
  <si>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</si>
  <si>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</si>
  <si>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</si>
  <si>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</si>
  <si>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</si>
  <si>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</si>
  <si>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</si>
  <si>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</si>
  <si>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</si>
  <si>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r>
      <t>Apr-20</t>
    </r>
    <r>
      <rPr>
        <b/>
        <vertAlign val="superscript"/>
        <sz val="11"/>
        <color rgb="FF002060"/>
        <rFont val="Segoe UI"/>
        <family val="2"/>
      </rPr>
      <t xml:space="preserve"> </t>
    </r>
  </si>
  <si>
    <t xml:space="preserve">Jul-20 </t>
  </si>
  <si>
    <t xml:space="preserve">Aug-20 </t>
  </si>
  <si>
    <t xml:space="preserve">Sep-20 </t>
  </si>
  <si>
    <t xml:space="preserve">Jan-22 </t>
  </si>
  <si>
    <r>
      <t>Feb-22</t>
    </r>
    <r>
      <rPr>
        <b/>
        <vertAlign val="superscript"/>
        <sz val="11"/>
        <color rgb="FF002060"/>
        <rFont val="Segoe UI"/>
        <family val="2"/>
      </rPr>
      <t xml:space="preserve"> </t>
    </r>
  </si>
  <si>
    <t xml:space="preserve">Mar-22 </t>
  </si>
  <si>
    <t xml:space="preserve">Apr-22 </t>
  </si>
  <si>
    <t xml:space="preserve">May-22 </t>
  </si>
  <si>
    <r>
      <t xml:space="preserve">Jun-22 </t>
    </r>
    <r>
      <rPr>
        <b/>
        <vertAlign val="superscript"/>
        <sz val="11"/>
        <color rgb="FF002060"/>
        <rFont val="Segoe UI"/>
        <family val="2"/>
      </rPr>
      <t>2</t>
    </r>
  </si>
  <si>
    <r>
      <t xml:space="preserve">Jul-22 </t>
    </r>
    <r>
      <rPr>
        <b/>
        <vertAlign val="superscript"/>
        <sz val="11"/>
        <color rgb="FF002060"/>
        <rFont val="Segoe UI"/>
        <family val="2"/>
      </rPr>
      <t>3</t>
    </r>
  </si>
  <si>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</si>
  <si>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Revised.</t>
    </r>
  </si>
  <si>
    <r>
      <rPr>
        <i/>
        <vertAlign val="superscript"/>
        <sz val="9.5"/>
        <color rgb="FF002060"/>
        <rFont val="Segoe UI"/>
        <family val="2"/>
      </rPr>
      <t>3</t>
    </r>
    <r>
      <rPr>
        <i/>
        <sz val="9.5"/>
        <color rgb="FF002060"/>
        <rFont val="Segoe UI"/>
        <family val="2"/>
      </rPr>
      <t xml:space="preserve"> Provisional.</t>
    </r>
  </si>
  <si>
    <t xml:space="preserve">Note: For 2021 and 2022, the monthly import cover is based on imports of goods and services for calendar year 2021. </t>
  </si>
  <si>
    <t>Table 60a: Gross Direct Investment Flows in Mauritius (Excluding Global Business) by Sector: 2014 to 2021</t>
  </si>
  <si>
    <t>2006</t>
  </si>
  <si>
    <t>2007</t>
  </si>
  <si>
    <t>2008</t>
  </si>
  <si>
    <t>2009</t>
  </si>
  <si>
    <r>
      <t>2010</t>
    </r>
    <r>
      <rPr>
        <b/>
        <vertAlign val="superscript"/>
        <sz val="11"/>
        <color rgb="FF002060"/>
        <rFont val="Segoe UI"/>
        <family val="2"/>
      </rPr>
      <t xml:space="preserve"> </t>
    </r>
  </si>
  <si>
    <t>2011</t>
  </si>
  <si>
    <t>2012</t>
  </si>
  <si>
    <t>2013</t>
  </si>
  <si>
    <t>2014</t>
  </si>
  <si>
    <t>2015</t>
  </si>
  <si>
    <t>2016</t>
  </si>
  <si>
    <t>2017</t>
  </si>
  <si>
    <t>2018</t>
  </si>
  <si>
    <t>2019</t>
  </si>
  <si>
    <r>
      <t xml:space="preserve">2020 </t>
    </r>
    <r>
      <rPr>
        <b/>
        <vertAlign val="superscript"/>
        <sz val="11"/>
        <color rgb="FF002060"/>
        <rFont val="Segoe UI"/>
        <family val="2"/>
      </rPr>
      <t>1</t>
    </r>
  </si>
  <si>
    <r>
      <t xml:space="preserve"> 2021 </t>
    </r>
    <r>
      <rPr>
        <b/>
        <vertAlign val="superscript"/>
        <sz val="11"/>
        <color rgb="FF002060"/>
        <rFont val="Segoe UI"/>
        <family val="2"/>
      </rPr>
      <t>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</si>
  <si>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</si>
  <si>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</si>
  <si>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</si>
  <si>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</si>
  <si>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3</t>
    </r>
  </si>
  <si>
    <r>
      <t xml:space="preserve">Unspecified </t>
    </r>
    <r>
      <rPr>
        <vertAlign val="superscript"/>
        <sz val="11"/>
        <color rgb="FF002060"/>
        <rFont val="Segoe UI"/>
        <family val="2"/>
      </rPr>
      <t>4</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</si>
  <si>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</si>
  <si>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</si>
  <si>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2014 to 2020 have been supplemented with the results from the annual Foreign Assets and Liabilities Survey (FALS) and therefore also include reinvested earnings and shareholders’ loans.</t>
  </si>
  <si>
    <r>
      <t xml:space="preserve">1 </t>
    </r>
    <r>
      <rPr>
        <i/>
        <sz val="10"/>
        <color rgb="FF002060"/>
        <rFont val="Segoe UI"/>
        <family val="2"/>
      </rPr>
      <t>Revised estimates.</t>
    </r>
  </si>
  <si>
    <r>
      <t xml:space="preserve">2 </t>
    </r>
    <r>
      <rPr>
        <i/>
        <sz val="10"/>
        <color rgb="FF002060"/>
        <rFont val="Segoe UI"/>
        <family val="2"/>
      </rPr>
      <t xml:space="preserve">Preliminary estimates.
</t>
    </r>
  </si>
  <si>
    <r>
      <t xml:space="preserve">3 </t>
    </r>
    <r>
      <rPr>
        <i/>
        <sz val="10"/>
        <color rgb="FF002060"/>
        <rFont val="Segoe UI"/>
        <family val="2"/>
      </rPr>
      <t>IRS/RES/IHS/PDS/SCS: Integrated Resort Scheme/Real Estate Scheme/Invest Hotel Scheme/Property Development Scheme/Smart City Scheme.</t>
    </r>
  </si>
  <si>
    <r>
      <t xml:space="preserve">4 </t>
    </r>
    <r>
      <rPr>
        <i/>
        <sz val="10"/>
        <color rgb="FF002060"/>
        <rFont val="Segoe UI"/>
        <family val="2"/>
      </rPr>
      <t>The data for 2021 include the Bank's estimates for gross direct investment based on past FALS data.</t>
    </r>
  </si>
  <si>
    <t>Table 60b: Gross Direct Investment Flows in Mauritius (Excluding Global Business) by Geographical Origin: 2014 to 2021</t>
  </si>
  <si>
    <t>Region / Economy</t>
  </si>
  <si>
    <t xml:space="preserve">2017 </t>
  </si>
  <si>
    <t>Total world</t>
  </si>
  <si>
    <t xml:space="preserve">     Developed countries</t>
  </si>
  <si>
    <t xml:space="preserve">       Europe</t>
  </si>
  <si>
    <r>
      <t xml:space="preserve">         European Union 27 </t>
    </r>
    <r>
      <rPr>
        <vertAlign val="superscript"/>
        <sz val="11"/>
        <color rgb="FF002060"/>
        <rFont val="Segoe UI"/>
        <family val="2"/>
      </rPr>
      <t>3</t>
    </r>
  </si>
  <si>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</si>
  <si>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</si>
  <si>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</si>
  <si>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</si>
  <si>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</si>
  <si>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</si>
  <si>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</si>
  <si>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</si>
  <si>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</si>
  <si>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</si>
  <si>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</si>
  <si>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</si>
  <si>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</si>
  <si>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</si>
  <si>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</si>
  <si>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</si>
  <si>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</si>
  <si>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</si>
  <si>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</si>
  <si>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</si>
  <si>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</si>
  <si>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</si>
  <si>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</si>
  <si>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</si>
  <si>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</si>
  <si>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 *</t>
  </si>
  <si>
    <t xml:space="preserve">Other </t>
  </si>
  <si>
    <t xml:space="preserve">        Oceania </t>
  </si>
  <si>
    <r>
      <t xml:space="preserve">   Unspecified </t>
    </r>
    <r>
      <rPr>
        <b/>
        <vertAlign val="superscript"/>
        <sz val="11"/>
        <color rgb="FF002060"/>
        <rFont val="Segoe UI"/>
        <family val="2"/>
      </rPr>
      <t>4</t>
    </r>
  </si>
  <si>
    <t>Note: The data for 2014 to 2020 have been supplemented with the results from the Foreign Assets and Liabilities Survey (FALS) and therefore also include reinvested earnings and shareholders’ loans.</t>
  </si>
  <si>
    <r>
      <t xml:space="preserve">3 </t>
    </r>
    <r>
      <rPr>
        <i/>
        <sz val="10"/>
        <color rgb="FF002060"/>
        <rFont val="Segoe UI"/>
        <family val="2"/>
      </rPr>
      <t>From 2020, United Kingdom is not part of European Union 27 and the data has been adjusted accordingly.</t>
    </r>
  </si>
  <si>
    <r>
      <t xml:space="preserve">4 </t>
    </r>
    <r>
      <rPr>
        <i/>
        <sz val="10"/>
        <color rgb="FF002060"/>
        <rFont val="Segoe UI"/>
        <family val="2"/>
      </rPr>
      <t>The data for 2021 include the Bank's estimates for gross direct investment based on past FALS and other unspecified data.</t>
    </r>
  </si>
  <si>
    <t>* Including Hong Kong S.A.R and Macao S.A.R.</t>
  </si>
  <si>
    <t>Table 61a: Gross Direct Investment Flows Abroad (Excluding Global Business) by Sector: 2014 to 2021</t>
  </si>
  <si>
    <t xml:space="preserve">Sector </t>
  </si>
  <si>
    <r>
      <t xml:space="preserve"> 2021</t>
    </r>
    <r>
      <rPr>
        <b/>
        <vertAlign val="superscript"/>
        <sz val="11"/>
        <color rgb="FF002060"/>
        <rFont val="Segoe UI"/>
        <family val="2"/>
      </rPr>
      <t xml:space="preserve"> 2</t>
    </r>
  </si>
  <si>
    <r>
      <t xml:space="preserve">Unspecified </t>
    </r>
    <r>
      <rPr>
        <vertAlign val="superscript"/>
        <sz val="11"/>
        <color rgb="FF002060"/>
        <rFont val="Segoe UI"/>
        <family val="2"/>
      </rPr>
      <t>3</t>
    </r>
  </si>
  <si>
    <t>(ii)  The data for 2014 to 2020 have been supplemented with the results from the Foreign Assets and Liabilities Survey (FALS) and therefore also include reinvested earnings and shareholders’ loans.</t>
  </si>
  <si>
    <r>
      <t xml:space="preserve">3 </t>
    </r>
    <r>
      <rPr>
        <i/>
        <sz val="10"/>
        <color rgb="FF002060"/>
        <rFont val="Segoe UI"/>
        <family val="2"/>
      </rPr>
      <t>The data for 2021 include the Bank's estimates for gross foreign direct investment based on past FALS data.</t>
    </r>
  </si>
  <si>
    <t>Table 61b: Gross Direct Investment Flows Abroad (Excluding Global Business) by Geographical Destination: 2014 to 2021</t>
  </si>
  <si>
    <t xml:space="preserve">  Developed countries</t>
  </si>
  <si>
    <r>
      <t xml:space="preserve">         European Union 27</t>
    </r>
    <r>
      <rPr>
        <vertAlign val="superscript"/>
        <sz val="11"/>
        <color rgb="FF002060"/>
        <rFont val="Segoe UI"/>
        <family val="2"/>
      </rPr>
      <t xml:space="preserve"> 3</t>
    </r>
  </si>
  <si>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</si>
  <si>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</si>
  <si>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</si>
  <si>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</si>
  <si>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</si>
  <si>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</si>
  <si>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</si>
  <si>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</si>
  <si>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and Oceania</t>
  </si>
  <si>
    <t xml:space="preserve">     Asia </t>
  </si>
  <si>
    <t>China*</t>
  </si>
  <si>
    <r>
      <t xml:space="preserve">  Unspecified </t>
    </r>
    <r>
      <rPr>
        <b/>
        <vertAlign val="superscript"/>
        <sz val="11"/>
        <color rgb="FF002060"/>
        <rFont val="Segoe UI"/>
        <family val="2"/>
      </rPr>
      <t>4</t>
    </r>
  </si>
  <si>
    <r>
      <t xml:space="preserve">1 </t>
    </r>
    <r>
      <rPr>
        <i/>
        <sz val="10"/>
        <color rgb="FF002060"/>
        <rFont val="Segoe UI"/>
        <family val="2"/>
      </rPr>
      <t xml:space="preserve">Revised estimates. </t>
    </r>
  </si>
  <si>
    <r>
      <rPr>
        <i/>
        <vertAlign val="superscript"/>
        <sz val="10"/>
        <color rgb="FF002060"/>
        <rFont val="Segoe UI"/>
        <family val="2"/>
      </rPr>
      <t>3</t>
    </r>
    <r>
      <rPr>
        <i/>
        <sz val="10"/>
        <color rgb="FF002060"/>
        <rFont val="Segoe UI"/>
        <family val="2"/>
      </rPr>
      <t>From 2020, United Kingdom is not part of the EU-27 and the data have been adjusted accordingly.</t>
    </r>
  </si>
  <si>
    <r>
      <t xml:space="preserve">4 </t>
    </r>
    <r>
      <rPr>
        <i/>
        <sz val="10"/>
        <color rgb="FF002060"/>
        <rFont val="Segoe UI"/>
        <family val="2"/>
      </rPr>
      <t>The data for 2021 include the Bank's estimates for gross foreign direct investment based on past FALS data and other unspecified data.</t>
    </r>
  </si>
  <si>
    <t>Table 62a: Inward Workers' Remittances, Top 10 Source Countries: 2019Q1 to 2022Q1</t>
  </si>
  <si>
    <t>2019Q1</t>
  </si>
  <si>
    <t>2019Q2</t>
  </si>
  <si>
    <t>2019Q3</t>
  </si>
  <si>
    <t>2019Q4</t>
  </si>
  <si>
    <t>2020Q1</t>
  </si>
  <si>
    <t>2020Q2</t>
  </si>
  <si>
    <t>2020Q3</t>
  </si>
  <si>
    <t>2020Q4</t>
  </si>
  <si>
    <t>2021Q1</t>
  </si>
  <si>
    <t>2021Q2</t>
  </si>
  <si>
    <t xml:space="preserve">2021Q3 </t>
  </si>
  <si>
    <t xml:space="preserve">2021Q4 </t>
  </si>
  <si>
    <r>
      <t xml:space="preserve">2022Q1 </t>
    </r>
    <r>
      <rPr>
        <b/>
        <vertAlign val="superscript"/>
        <sz val="10.5"/>
        <color rgb="FF002060"/>
        <rFont val="Segoe UI"/>
        <family val="2"/>
      </rPr>
      <t>1</t>
    </r>
  </si>
  <si>
    <t>Inward Remittances</t>
  </si>
  <si>
    <t>France</t>
  </si>
  <si>
    <t>United Kingdom</t>
  </si>
  <si>
    <t>USA</t>
  </si>
  <si>
    <t>United Arab Emirates</t>
  </si>
  <si>
    <t>Australia</t>
  </si>
  <si>
    <t>Canada</t>
  </si>
  <si>
    <t>Switzerland</t>
  </si>
  <si>
    <t>Italy</t>
  </si>
  <si>
    <t>Ireland</t>
  </si>
  <si>
    <t>Seychelles</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</si>
  <si>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</si>
  <si>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r>
      <rPr>
        <i/>
        <vertAlign val="superscript"/>
        <sz val="9"/>
        <color rgb="FF002060"/>
        <rFont val="Segoe UI"/>
        <family val="2"/>
      </rPr>
      <t>1</t>
    </r>
    <r>
      <rPr>
        <i/>
        <sz val="9"/>
        <color rgb="FF002060"/>
        <rFont val="Segoe UI"/>
        <family val="2"/>
      </rPr>
      <t xml:space="preserve"> Provisional.</t>
    </r>
  </si>
  <si>
    <t>Table 62b: Outward Workers' Remittances, Top 5 Destination Countries: 2019Q1 to 2022Q1</t>
  </si>
  <si>
    <t xml:space="preserve">2019Q3 </t>
  </si>
  <si>
    <r>
      <t>2021Q4</t>
    </r>
    <r>
      <rPr>
        <b/>
        <vertAlign val="superscript"/>
        <sz val="10.5"/>
        <color rgb="FF002060"/>
        <rFont val="Segoe UI"/>
        <family val="2"/>
      </rPr>
      <t xml:space="preserve"> </t>
    </r>
  </si>
  <si>
    <r>
      <t>2022Q1</t>
    </r>
    <r>
      <rPr>
        <b/>
        <vertAlign val="superscript"/>
        <sz val="10.5"/>
        <color rgb="FF002060"/>
        <rFont val="Segoe UI"/>
        <family val="2"/>
      </rPr>
      <t xml:space="preserve"> 1</t>
    </r>
  </si>
  <si>
    <t>Outward Remittances</t>
  </si>
  <si>
    <t>Bangladesh</t>
  </si>
  <si>
    <t>Madagascar</t>
  </si>
  <si>
    <r>
      <t>Table 62c: Remittance Cost</t>
    </r>
    <r>
      <rPr>
        <b/>
        <vertAlign val="superscript"/>
        <sz val="12"/>
        <color rgb="FF002060"/>
        <rFont val="Segoe UI"/>
        <family val="2"/>
      </rPr>
      <t>1</t>
    </r>
    <r>
      <rPr>
        <b/>
        <sz val="12"/>
        <color rgb="FF002060"/>
        <rFont val="Segoe UI"/>
        <family val="2"/>
      </rPr>
      <t>: 2019Q1 to 2022Q1</t>
    </r>
  </si>
  <si>
    <r>
      <t>2022Q1</t>
    </r>
    <r>
      <rPr>
        <b/>
        <vertAlign val="superscript"/>
        <sz val="10.5"/>
        <color rgb="FF002060"/>
        <rFont val="Segoe UI"/>
        <family val="2"/>
      </rPr>
      <t xml:space="preserve"> 2</t>
    </r>
  </si>
  <si>
    <t>Inward Remittance Cost</t>
  </si>
  <si>
    <t>Outward Remittance Cost</t>
  </si>
  <si>
    <r>
      <rPr>
        <i/>
        <vertAlign val="superscript"/>
        <sz val="9"/>
        <color rgb="FF002060"/>
        <rFont val="Segoe UI"/>
        <family val="2"/>
      </rPr>
      <t xml:space="preserve">1 </t>
    </r>
    <r>
      <rPr>
        <i/>
        <sz val="9"/>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</si>
  <si>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r>
      <rPr>
        <i/>
        <vertAlign val="superscript"/>
        <sz val="9"/>
        <color rgb="FF002060"/>
        <rFont val="Segoe UI"/>
        <family val="2"/>
      </rPr>
      <t xml:space="preserve">2 </t>
    </r>
    <r>
      <rPr>
        <i/>
        <sz val="9"/>
        <color rgb="FF002060"/>
        <rFont val="Segoe UI"/>
        <family val="2"/>
      </rPr>
      <t xml:space="preserve"> Provisional.</t>
    </r>
  </si>
  <si>
    <t>Note: Figures in italics represent the share of remittance cost in total inward/outward remittances.</t>
  </si>
  <si>
    <t>Table 62d: Outward Workers' Remittances by Domestic Remitter's Sector of Activity, 2019Q1 to 2022Q1</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</si>
  <si>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</si>
  <si>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</si>
  <si>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</si>
  <si>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r>
      <t>1</t>
    </r>
    <r>
      <rPr>
        <i/>
        <sz val="9"/>
        <color rgb="FF002060"/>
        <rFont val="Segoe UI"/>
        <family val="2"/>
      </rPr>
      <t xml:space="preserve"> Provisional. </t>
    </r>
  </si>
  <si>
    <t>Table 63: Coordinated Direct Investment Survey - Position data for Mauritius as at end-2020 vis-à-vis Top 10 Counterpart Economies</t>
  </si>
  <si>
    <t>Stock of Direct Investment Liabilities</t>
  </si>
  <si>
    <t>Stock of Direct Investment Assets</t>
  </si>
  <si>
    <t xml:space="preserve">Total    </t>
  </si>
  <si>
    <t>United States</t>
  </si>
  <si>
    <t>Cayman Islands</t>
  </si>
  <si>
    <t>Singapore</t>
  </si>
  <si>
    <t>Netherlands, The</t>
  </si>
  <si>
    <t>China, P.R.: Hong Kong</t>
  </si>
  <si>
    <t>South Africa</t>
  </si>
  <si>
    <t>Luxembourg</t>
  </si>
  <si>
    <t>China, P.R.: Mainland</t>
  </si>
  <si>
    <t>Malaysia</t>
  </si>
  <si>
    <t>British Virgin Islands</t>
  </si>
  <si>
    <t>Thailand</t>
  </si>
  <si>
    <r>
      <rPr>
        <i/>
        <vertAlign val="superscript"/>
        <sz val="10"/>
        <color rgb="FF002060"/>
        <rFont val="Segoe UI"/>
        <family val="2"/>
      </rPr>
      <t>1</t>
    </r>
    <r>
      <rPr>
        <i/>
        <sz val="10"/>
        <color rgb="FF002060"/>
        <rFont val="Segoe UI"/>
        <family val="2"/>
      </rPr>
      <t xml:space="preserve"> Preliminary.</t>
    </r>
  </si>
  <si>
    <t>Note: The Coordinated Direct Investment Survey includes cross-border position data of Global Business License Holders (GBLHs). For further information, please refer to https://data.imf.org/CDIS.</t>
  </si>
  <si>
    <t>Table 64: Balance of Payments - First Quarter of 2021 and 2022</t>
  </si>
  <si>
    <r>
      <t xml:space="preserve">2021Q1 </t>
    </r>
    <r>
      <rPr>
        <b/>
        <vertAlign val="superscript"/>
        <sz val="11"/>
        <color rgb="FF002060"/>
        <rFont val="Segoe UI"/>
        <family val="2"/>
      </rPr>
      <t>1</t>
    </r>
  </si>
  <si>
    <r>
      <t xml:space="preserve">2022Q1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</si>
  <si>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</si>
  <si>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</si>
  <si>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</si>
  <si>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</si>
  <si>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</si>
  <si>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</si>
  <si>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</si>
  <si>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</si>
  <si>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</si>
  <si>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</si>
  <si>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</si>
  <si>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</si>
  <si>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</si>
  <si>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</si>
  <si>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</si>
  <si>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</si>
  <si>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</si>
  <si>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</si>
  <si>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</si>
  <si>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</si>
  <si>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</si>
  <si>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</si>
  <si>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</si>
  <si>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</si>
  <si>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</si>
  <si>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</si>
  <si>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</si>
  <si>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</si>
  <si>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</si>
  <si>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</si>
  <si>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</si>
  <si>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</si>
  <si>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</si>
  <si>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</si>
  <si>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</si>
  <si>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</si>
  <si>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</si>
  <si>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</si>
  <si>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</si>
  <si>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</si>
  <si>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</si>
  <si>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</si>
  <si>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</si>
  <si>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</si>
  <si>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</si>
  <si>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</si>
  <si>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</si>
  <si>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</si>
  <si>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</si>
  <si>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</si>
  <si>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</si>
  <si>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 xml:space="preserve">2021Q1 </t>
  </si>
  <si>
    <r>
      <t>2022Q1</t>
    </r>
    <r>
      <rPr>
        <b/>
        <vertAlign val="superscript"/>
        <sz val="11"/>
        <color rgb="FF002060"/>
        <rFont val="Segoe UI"/>
        <family val="2"/>
      </rPr>
      <t xml:space="preserve"> 1</t>
    </r>
  </si>
  <si>
    <t>CAPITAL ACCOUNT</t>
  </si>
  <si>
    <t>Capital transfers</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</si>
  <si>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</si>
  <si>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</si>
  <si>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</si>
  <si>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</si>
  <si>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</si>
  <si>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</si>
  <si>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</si>
  <si>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</si>
  <si>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</si>
  <si>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</si>
  <si>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</si>
  <si>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</si>
  <si>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</si>
  <si>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</si>
  <si>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</si>
  <si>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</si>
  <si>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</si>
  <si>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</si>
  <si>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</si>
  <si>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</si>
  <si>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</si>
  <si>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</si>
  <si>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</si>
  <si>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</si>
  <si>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</si>
  <si>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</si>
  <si>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Special drawing rights </t>
  </si>
  <si>
    <t xml:space="preserve">Reserve assets </t>
  </si>
  <si>
    <t xml:space="preserve">Monetary gold </t>
  </si>
  <si>
    <t>Gold bullion</t>
  </si>
  <si>
    <t>Unallocated gold accounts</t>
  </si>
  <si>
    <t xml:space="preserve">Reserve position in the IMF </t>
  </si>
  <si>
    <t xml:space="preserve">Other reserve assets </t>
  </si>
  <si>
    <t>Net errors and omissions</t>
  </si>
  <si>
    <r>
      <rPr>
        <i/>
        <vertAlign val="superscript"/>
        <sz val="11"/>
        <color rgb="FF002060"/>
        <rFont val="Segoe UI"/>
        <family val="2"/>
      </rPr>
      <t>1</t>
    </r>
    <r>
      <rPr>
        <i/>
        <sz val="11"/>
        <color rgb="FF002060"/>
        <rFont val="Segoe UI"/>
        <family val="2"/>
      </rPr>
      <t xml:space="preserve"> Preliminary estimates.</t>
    </r>
  </si>
  <si>
    <t>Note: The Bank started the publication of its balance of payments statistics in line with the IMF's manual on Balance of Payments and International Investment Position - Sixth Edition (BPM6) as from the first quarter of 2018.
Accordingly, the quarterly balance of payments statistics from 2010 through 2017 have been recast into the BPM6 presentational basis.
The figures may not add up to total due to rounding.</t>
  </si>
  <si>
    <t>Table 65: International Investment Position: External Assets and Liabilities at end-December 2018, 2019 and 2020</t>
  </si>
  <si>
    <t>Net International Investment Position</t>
  </si>
  <si>
    <t>Direct investor in direct investment enterprises</t>
  </si>
  <si>
    <t>Direct investment enterprises in direct investor (reverse investment)</t>
  </si>
  <si>
    <t>Between fellow enterprises</t>
  </si>
  <si>
    <t>Deposit-taking corporations, except central bank</t>
  </si>
  <si>
    <t xml:space="preserve">Financial derivatives (other than reserves) and employee stock options </t>
  </si>
  <si>
    <t>Nonfinancial corporations, households, and NPISHs</t>
  </si>
  <si>
    <t xml:space="preserve">Trade credit and advances </t>
  </si>
  <si>
    <t>Other accounts receivable</t>
  </si>
  <si>
    <t>Reserve position in the IMF</t>
  </si>
  <si>
    <t>Other reserve assets</t>
  </si>
  <si>
    <t>Currency and deposits</t>
  </si>
  <si>
    <t>Securities</t>
  </si>
  <si>
    <t>Other claims</t>
  </si>
  <si>
    <t>Direct investor in direct investment  enterprises</t>
  </si>
  <si>
    <t>Central banks</t>
  </si>
  <si>
    <t xml:space="preserve">Other accounts payable  - other </t>
  </si>
  <si>
    <t>Special drawing rights  (Net incurrence of liabilities)</t>
  </si>
  <si>
    <t>Note: The Bank started the publication of its International Investment Position in line with the IMF's manual on Balance of Payments and International Investment Position - Sixth Edition (BPM6) as from 2018.</t>
  </si>
  <si>
    <r>
      <rPr>
        <i/>
        <vertAlign val="superscript"/>
        <sz val="10"/>
        <color rgb="FF002060"/>
        <rFont val="Segoe UI"/>
        <family val="2"/>
      </rPr>
      <t>1</t>
    </r>
    <r>
      <rPr>
        <i/>
        <sz val="10"/>
        <color rgb="FF002060"/>
        <rFont val="Segoe UI"/>
        <family val="2"/>
      </rPr>
      <t xml:space="preserve"> Revised Estimates.</t>
    </r>
  </si>
  <si>
    <t>Table 66: Leasing Facilities to Households and Corporates: March 2021 to March 2022</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</si>
  <si>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</si>
  <si>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</si>
  <si>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</si>
  <si>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</si>
  <si>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</si>
  <si>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</si>
  <si>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</si>
  <si>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</si>
  <si>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</si>
  <si>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</si>
  <si>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t>As at end-December 2020</t>
  </si>
  <si>
    <t>As at end-March 2021</t>
  </si>
  <si>
    <t>As at end-June 2021</t>
  </si>
  <si>
    <t>As at end-September 2021</t>
  </si>
  <si>
    <t>As at end-December 2021</t>
  </si>
  <si>
    <t>As at end-March 2022</t>
  </si>
  <si>
    <t>(Number)</t>
  </si>
  <si>
    <t>Motor vehicle</t>
  </si>
  <si>
    <t xml:space="preserve">      Leasing</t>
  </si>
  <si>
    <t xml:space="preserve">      NBDTIs</t>
  </si>
  <si>
    <t xml:space="preserve">      Banks</t>
  </si>
  <si>
    <t>Figures may not add up due to rounding.</t>
  </si>
  <si>
    <r>
      <t>1</t>
    </r>
    <r>
      <rPr>
        <i/>
        <sz val="9"/>
        <color rgb="FF002060"/>
        <rFont val="Segoe UI"/>
        <family val="2"/>
      </rPr>
      <t xml:space="preserve"> Leasing facilities granted for buildings, office equipment, machinery and other assets.</t>
    </r>
  </si>
  <si>
    <t>Table of Contents</t>
  </si>
  <si>
    <t>Overview</t>
  </si>
  <si>
    <t>Statistical Tables</t>
  </si>
  <si>
    <t>1. Selected Economic Indicators of Mauritius: 2011 to 2021</t>
  </si>
  <si>
    <t>2. FAO Food Price Indices and Oil Prices: 2018 to 2021 (Annual) and January 2018 to July 2022 (Monthly)</t>
  </si>
  <si>
    <t>3. Outstanding Public Sector Debt: June 2020 to June 2022</t>
  </si>
  <si>
    <t>4. Consumer Price Index (CPI) and Inflation Rates: January 2017 to July 2022</t>
  </si>
  <si>
    <t>5. Headline and Core Inflation Rates: July 2020 to July 2022</t>
  </si>
  <si>
    <t>6. Bank of Mauritius Statement of Financial Position as at end July 2022</t>
  </si>
  <si>
    <t>7. Sectoral Balance Sheet of Bank of Mauritius: July 2021 to July 2022</t>
  </si>
  <si>
    <t>8. Central Bank Survey: July 2021 to July 2022</t>
  </si>
  <si>
    <t xml:space="preserve">9. Sectoral Balance Sheet of Banks: June 2021 to June 2022 </t>
  </si>
  <si>
    <t xml:space="preserve">10. Sectoral Balance Sheet of Non-Bank Deposit Taking Institutions: June 2021 to June 2022 </t>
  </si>
  <si>
    <t>11. Sectoral Balance Sheet of Other Depository Corporations: June 2021 to June 2022</t>
  </si>
  <si>
    <t>12. Other Depository Corporations Survey: June 2021 to June 2022</t>
  </si>
  <si>
    <t>13. Depository Corporations Survey: June 2021 to June 2022</t>
  </si>
  <si>
    <t>14a. Components and Sources of Monetary Base: June 2021 to June 2022</t>
  </si>
  <si>
    <t>14b. Components and Sources of Broad Money Liabilities: June 2021 to June 2022</t>
  </si>
  <si>
    <t>15. Bank Loans to Other Nonfinancial Corporations, Households and Other Sectors as at end-June 2022</t>
  </si>
  <si>
    <t>16. Bank Loans to Other Nonfinancial Corporations, Households and Other Sectors: June 2021 to June 2022</t>
  </si>
  <si>
    <t>17a. Banks' Interest Rates on New Rupee Deposits: June 2021 to June 2022</t>
  </si>
  <si>
    <t>17b. Banks' Interest Rates on New Rupee Loans to Other Nonfinancial Corporations, Households and Other Sectors: April 2022 to June 2022</t>
  </si>
  <si>
    <t>18. Banks' Principal Interest Rates and Other Interest Rates: June 2019 to June 2022</t>
  </si>
  <si>
    <t>19. NBDTIs Loans to Other Nonfinancial Corporations, Households and Other Sectors as at end-June 2022</t>
  </si>
  <si>
    <t>20. NBDTIs Loans to Other Nonfinancial Corporations, Households and Other Sectors: June 2021 to June 2022</t>
  </si>
  <si>
    <t>21. NBDTIs Interest Rates on New Rupee Deposits: June 2021 to June 2022</t>
  </si>
  <si>
    <t>22. NBDTIs Interest Rates on New Rupee Loans to Other Nonfinancial Corporations, Households and Other Sectors: June 2021 to June 2022</t>
  </si>
  <si>
    <t>23. ODCs Loans to Other Nonfinancial Corporations, Households and Other Sectors as at end-June 2022</t>
  </si>
  <si>
    <t>24. ODCs Loans to Other Nonfinancial Corporations, Households and Other Sectors: June 2021 to June 2022</t>
  </si>
  <si>
    <t>25. Maintenance of Cash Reserve Ratio (CRR) by Banks: 29 July 2021 to 28 July 2022</t>
  </si>
  <si>
    <t>26. Maturity Pattern of Banks' Foreign Currency Deposits: As at end-March 2022</t>
  </si>
  <si>
    <t>27. Financial Soundness Indicators of Other Depository Corporations: December 2018 to March 2022</t>
  </si>
  <si>
    <t>28. Currency in Circulation: August 2021 to July 2022</t>
  </si>
  <si>
    <t>29. Cheque Clearance: January 2019 to July 2022</t>
  </si>
  <si>
    <t>30a. Mauritius Automated Clearing and Settlement System (MACSS) Rupee Transactions: January 2019 to July 2022</t>
  </si>
  <si>
    <t>30b. Mauritius Automated Clearing and Settlement System (MACSS) Foreign Currency Transactions: January 2019 to July 2022</t>
  </si>
  <si>
    <t>31. Card Transactions: June 2021 to June 2022</t>
  </si>
  <si>
    <t>32. Internet Banking Transactions: June 2021 to June 2022</t>
  </si>
  <si>
    <t>33. Mobile Banking and Mobile Payments: June 2021 to June 2022</t>
  </si>
  <si>
    <t>34. Assets and Liabilities of Non-Bank Deposit Taking Leasing Companies: June 2021 to June 2022</t>
  </si>
  <si>
    <t>35. Consolidated Quarterly Profit and Loss Statement of Non-Bank Deposit Taking Leasing Companies: June 2019 - June 2022</t>
  </si>
  <si>
    <t>36. Sectorwise Distribution of Credit to Non-Residents: June 2022</t>
  </si>
  <si>
    <t>37a. Auctions of Government of Mauritius Treasury Bills: June 2022 and July 2022</t>
  </si>
  <si>
    <t>37b. Auctions of Government of Mauritius Treasury Bills: July 2021 to July 2022</t>
  </si>
  <si>
    <t>37c. Weighted Average Yields on Government of Mauritius Treasury Bills/ Bank of Mauritius Bills: July 2021 to July 2022</t>
  </si>
  <si>
    <t>38a. Auctions of Bank of Mauritius Bills: June 2022 and July 2022</t>
  </si>
  <si>
    <t>38b. Auctions of Bank of Mauritius Bills:  July 2021 to July 2022</t>
  </si>
  <si>
    <t>39. Weighted Average Yields on Government of Mauritius Treasury Bills/ Bank of Mauritius Bills: July 2022</t>
  </si>
  <si>
    <t>40a. Auctions of Government of Mauritius Notes and Bonds</t>
  </si>
  <si>
    <t>40b. Auctions of Fifteen-Year Inflation-Indexed Government of Mauritius Bonds</t>
  </si>
  <si>
    <t>41a. Issue of Bank of Mauritius Notes and Bonds</t>
  </si>
  <si>
    <t>41b. Auctions of 28-Day Bank of Mauritius Bills: February 2020 and March 2020</t>
  </si>
  <si>
    <t>42. Buyback Auction of Government of Mauritius Securities</t>
  </si>
  <si>
    <t>43. Outstanding Government of Mauritius Securities: July 2021 to July 2022</t>
  </si>
  <si>
    <t>44. Maturity Structure of Government of Mauritius Securities outstanding at end-July 2022</t>
  </si>
  <si>
    <t>45a. Secondary Market Transactions by Counterparty:  July 2022</t>
  </si>
  <si>
    <t>45b. Weekly Secondary Market Transactions: July 2022</t>
  </si>
  <si>
    <t>45c. Secondary Market Yields by Residual Days to Maturity:  July 2022</t>
  </si>
  <si>
    <t>46. Secondary Market Activity: July 2021 to July 2022</t>
  </si>
  <si>
    <t>47a. Transactions on the Interbank Money Market:  July 2020 to July 2022</t>
  </si>
  <si>
    <t xml:space="preserve">47b. Repo Transactions on the Interbank Money Market:  July 2020 to July 2022 </t>
  </si>
  <si>
    <t>48. Transactions on the Interbank Foreign Exchange Market:  July 2020 to July 2022</t>
  </si>
  <si>
    <t>49a. Intervention by the Bank of Mauritius on the Domestic Foreign Exchange Market: July 2021 to July 2022</t>
  </si>
  <si>
    <t>49b. Purchases and Sales of Foreign Currency by the Bank of Mauritius from Government and Other Institutions: July 2021 to July 2022</t>
  </si>
  <si>
    <t>50a. Weighted Average Dealt Selling Rates of the Rupee against the USD, EUR and GBP: July 2021 to July 2022</t>
  </si>
  <si>
    <t>50b. Exchange Rate of the Rupee (End of Period): July 2021 to July 2022</t>
  </si>
  <si>
    <t>50c. Exchange Rate of the Rupee (Period Average): July 2021 to July 2022</t>
  </si>
  <si>
    <t>50d. Average Exchange Rate of the Rupee vis-à-vis Major Trading Partner Currencies: July 2021 to July 2022</t>
  </si>
  <si>
    <t>51. Monthly Average Exchange Rates of Selected Currencies vis-à-vis the US Dollar: January 2020 to July 2022</t>
  </si>
  <si>
    <t>52. Mauritius Exchange Rate Index (MERI): January 2020 to July 2022</t>
  </si>
  <si>
    <t>53. Foreign Currency Transactions: July 2021 to July 2022</t>
  </si>
  <si>
    <t>54a. Foreign Currency Purchases by Sector: July 2021 to July 2022</t>
  </si>
  <si>
    <t>54b. Foreign Currency Sales by Sector: July 2021 to July 2022</t>
  </si>
  <si>
    <t>55a. Foreign Currency Purchases by Major Currencies: July 2021 to July 2022</t>
  </si>
  <si>
    <t>55b. Foreign Currency Sales by Major Currencies: July 2021 to July 2022</t>
  </si>
  <si>
    <t>56. Swap Transactions by Sector in Major Currencies: May 2022 to July 2022</t>
  </si>
  <si>
    <t>57a. Transactions on the Stock Exchange of Mauritius: July 2021 to July 2022</t>
  </si>
  <si>
    <t>57b. Transactions by Non-Residents on the Stock Exchange of Mauritius: July 2021 to July 2022</t>
  </si>
  <si>
    <t>58. Tourist Arrivals: January 2019 to July 2022 and Gross Tourism Earnings: January 2019 to June 2022</t>
  </si>
  <si>
    <t>59. Gross Official International Reserves: July 2019 to July 2022</t>
  </si>
  <si>
    <t>60a. Gross Direct Investment Flows in Mauritius (Excluding Global Business) by Sector: 2014 to 2021</t>
  </si>
  <si>
    <t>60b. Gross Direct Investment Flows in Mauritius (Excluding Global Business) by Geographical Origin: 2014 to 2021</t>
  </si>
  <si>
    <t>61a. Gross Direct Investment Flows Abroad (Excluding Global Business) by Sector: 2014 to 2021</t>
  </si>
  <si>
    <t>61b. Gross Direct Investment Flows Abroad (Excluding Global Business) by Geographical Destination: 2014 to 2021</t>
  </si>
  <si>
    <t>62a. Inward Workers' Remittances, Top 10 Source Countries: 2019Q1 to 2022Q1</t>
  </si>
  <si>
    <t>62b. Outward Workers' Remittances, Top 5 Destination Countries: 2019Q1 to 2022Q1</t>
  </si>
  <si>
    <t>62c. Remittance Cost: 2019Q1 to 2022Q1</t>
  </si>
  <si>
    <t>62d. Outward Workers' Remittances by Domestic Remitter's Sector of Activity: 2019Q1 to 2022Q1</t>
  </si>
  <si>
    <t>63. Coordinated Direct Investment Survey - Position data for Mauritius as at end-2020 vis-à-vis Top 10 Counterpart Economies</t>
  </si>
  <si>
    <t>64. Balance of Payments - First Quarter of 2021 and 2022</t>
  </si>
  <si>
    <t>65. International Investment Position: External Assets and Liabilities at end-December 2018, 2019 and 2020</t>
  </si>
  <si>
    <t>66. Leasing Facilities to Households and Corporates: March 2021 to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</si>
</sst>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1" formatCode="_(* #,##0_);_(* \(#,##0\);_(* &quot;-&quot;_);_(@_)"/>
    <numFmt numFmtId="43" formatCode="_(* #,##0.00_);_(* \(#,##0.00\);_(* &quot;-&quot;??_);_(@_)"/>
    <numFmt numFmtId="164" formatCode="_(* #,##0_);_(* \(#,##0\);_(* &quot;-&quot;??_);_(@_)"/>
    <numFmt numFmtId="165" formatCode="_-* #,##0.00_-;\-* #,##0.00_-;_-* &quot;-&quot;??_-;_-@_-"/>
    <numFmt numFmtId="166" formatCode="#,##0.0"/>
    <numFmt numFmtId="167" formatCode="\+#,##0"/>
    <numFmt numFmtId="168" formatCode="0.0"/>
    <numFmt numFmtId="169" formatCode="0.0_);\(0.0\)"/>
    <numFmt numFmtId="170" formatCode="0_);\(0\)"/>
    <numFmt numFmtId="171" formatCode="\(#,##0.0\)"/>
    <numFmt numFmtId="172" formatCode="0.0%"/>
    <numFmt numFmtId="173" formatCode="&quot;+&quot;#,##0.0"/>
    <numFmt numFmtId="174" formatCode="mmmm\ yyyy"/>
    <numFmt numFmtId="175" formatCode="[$-409]mmm\-yy;@"/>
    <numFmt numFmtId="176" formatCode="_(* #,##0.000000000_);_(* \(#,##0.000000000\);_(* &quot;-&quot;??_);_(@_)"/>
    <numFmt numFmtId="177" formatCode="0.000"/>
    <numFmt numFmtId="178" formatCode="\(0\)"/>
    <numFmt numFmtId="179" formatCode="_(* #,##0.0_);_(* \(#,##0.0\);_(* &quot;-&quot;??_);_(@_)"/>
    <numFmt numFmtId="180" formatCode="#,##0.0_);\(#,##0.0\)"/>
    <numFmt numFmtId="181" formatCode="_-* #,##0_-;\-* #,##0_-;_-* &quot;-&quot;??_-;_-@_-"/>
    <numFmt numFmtId="182" formatCode="0."/>
    <numFmt numFmtId="183" formatCode="0.0."/>
    <numFmt numFmtId="184" formatCode="[$-809]dd\ mmmm\ yyyy;@"/>
    <numFmt numFmtId="185" formatCode="[$-409]d/mmm/yy;@"/>
    <numFmt numFmtId="186" formatCode="#,##0.0_);[Red]\(#,##0.0\)"/>
    <numFmt numFmtId="187" formatCode="dd/mm/yy;@"/>
    <numFmt numFmtId="188" formatCode="[$-409]mmm/yy;@"/>
    <numFmt numFmtId="189" formatCode="_(* #,##0.000_);_(* \(#,##0.000\);_(* &quot;-&quot;??_);_(@_)"/>
    <numFmt numFmtId="190" formatCode="#,##0_ ;[Red]\-#,##0\ "/>
    <numFmt numFmtId="191" formatCode="#,##0.0000000"/>
    <numFmt numFmtId="192" formatCode="#,##0.00000"/>
    <numFmt numFmtId="193" formatCode="[$-409]mmmm\-yy;@"/>
    <numFmt numFmtId="194" formatCode="dd\ mmmm"/>
    <numFmt numFmtId="195" formatCode="d\ mmmm"/>
    <numFmt numFmtId="196" formatCode="mmmm\-yy"/>
    <numFmt numFmtId="197" formatCode="dd/mmmm"/>
    <numFmt numFmtId="198" formatCode="#,##0.0000"/>
    <numFmt numFmtId="199" formatCode="0.0000"/>
    <numFmt numFmtId="200" formatCode="_(* #,##0.0000_);_(* \(#,##0.0000\);_(* &quot;-&quot;??_);_(@_)"/>
    <numFmt numFmtId="201" formatCode="#,##0.000_);\(#,##0.000\)"/>
    <numFmt numFmtId="202" formatCode="0.00000"/>
    <numFmt numFmtId="203" formatCode="[$-409]mmmmm;@"/>
    <numFmt numFmtId="204" formatCode="#,##0.000"/>
    <numFmt numFmtId="205" formatCode="0.000000"/>
    <numFmt numFmtId="206" formatCode="[$-409]d\-mmm\-yy;@"/>
    <numFmt numFmtId="207" formatCode="0;;\-;@\,"/>
    <numFmt numFmtId="208" formatCode="#\ ###\ ##0;\-#\ ###;&quot;-&quot;"/>
    <numFmt numFmtId="209" formatCode="\(0.00\)"/>
    <numFmt numFmtId="210" formatCode="mmmm\ d\,\ yyyy"/>
  </numFmts>
  <fonts count="164" x14ac:knownFonts="1">
    <font>
      <sz val="11"/>
      <color theme="1"/>
      <name val="Calibri"/>
      <family val="2"/>
      <scheme val="minor"/>
    </font>
    <font>
      <sz val="11"/>
      <color theme="1"/>
      <name val="Calibri"/>
      <family val="2"/>
      <scheme val="minor"/>
    </font>
    <font>
      <sz val="10"/>
      <name val="Arial"/>
      <family val="2"/>
    </font>
    <font>
      <b/>
      <sz val="12"/>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sz val="11"/>
      <name val="Times New Roman"/>
      <family val="1"/>
    </font>
    <font>
      <b/>
      <sz val="11.5"/>
      <color rgb="FF002060"/>
      <name val="Segoe UI"/>
      <family val="2"/>
    </font>
    <font>
      <b/>
      <vertAlign val="superscript"/>
      <sz val="11.5"/>
      <color rgb="FF002060"/>
      <name val="Segoe UI"/>
      <family val="2"/>
    </font>
    <font>
      <sz val="11.5"/>
      <color rgb="FF002060"/>
      <name val="Segoe UI"/>
      <family val="2"/>
    </font>
    <font>
      <sz val="11.5"/>
      <name val="Times New Roman"/>
      <family val="1"/>
    </font>
    <font>
      <sz val="11.5"/>
      <color rgb="FFFF0000"/>
      <name val="Times New Roman"/>
      <family val="1"/>
    </font>
    <font>
      <vertAlign val="superscript"/>
      <sz val="11.5"/>
      <color rgb="FF002060"/>
      <name val="Segoe UI"/>
      <family val="2"/>
    </font>
    <font>
      <sz val="11.5"/>
      <color rgb="FFC00000"/>
      <name val="Times New Roman"/>
      <family val="1"/>
    </font>
    <font>
      <i/>
      <vertAlign val="superscript"/>
      <sz val="10"/>
      <color rgb="FF002060"/>
      <name val="Segoe UI"/>
      <family val="2"/>
    </font>
    <font>
      <i/>
      <sz val="10"/>
      <color rgb="FF002060"/>
      <name val="Segoe UI"/>
      <family val="2"/>
    </font>
    <font>
      <i/>
      <sz val="10"/>
      <name val="Times New Roman"/>
      <family val="1"/>
    </font>
    <font>
      <b/>
      <sz val="11"/>
      <color rgb="FF002060"/>
      <name val="Times New Roman"/>
      <family val="1"/>
    </font>
    <font>
      <b/>
      <sz val="11"/>
      <name val="Times New Roman"/>
      <family val="1"/>
    </font>
    <font>
      <sz val="11"/>
      <color rgb="FFFF0000"/>
      <name val="Calibri"/>
      <family val="2"/>
      <scheme val="minor"/>
    </font>
    <font>
      <b/>
      <sz val="11"/>
      <color theme="1"/>
      <name val="Calibri"/>
      <family val="2"/>
      <scheme val="minor"/>
    </font>
    <font>
      <sz val="10"/>
      <color theme="1"/>
      <name val="Segoe UI"/>
      <family val="2"/>
    </font>
    <font>
      <b/>
      <sz val="10.5"/>
      <color rgb="FF002060"/>
      <name val="Segoe UI"/>
      <family val="2"/>
    </font>
    <font>
      <sz val="10.5"/>
      <color rgb="FF002060"/>
      <name val="Segoe UI"/>
      <family val="2"/>
    </font>
    <font>
      <sz val="12"/>
      <color rgb="FF002060"/>
      <name val="Segoe UI"/>
      <family val="2"/>
    </font>
    <font>
      <sz val="10"/>
      <name val="MS Sans Serif"/>
      <family val="2"/>
    </font>
    <font>
      <sz val="10"/>
      <color rgb="FF002060"/>
      <name val="Segoe UI"/>
      <family val="2"/>
    </font>
    <font>
      <i/>
      <sz val="10.5"/>
      <color rgb="FF002060"/>
      <name val="Segoe UI"/>
      <family val="2"/>
    </font>
    <font>
      <vertAlign val="superscript"/>
      <sz val="11"/>
      <color rgb="FF002060"/>
      <name val="Segoe UI"/>
      <family val="2"/>
    </font>
    <font>
      <i/>
      <sz val="9"/>
      <color rgb="FF002060"/>
      <name val="Segoe UI"/>
      <family val="2"/>
    </font>
    <font>
      <sz val="12"/>
      <name val="Times New Roman"/>
      <family val="1"/>
    </font>
    <font>
      <b/>
      <vertAlign val="superscript"/>
      <sz val="12"/>
      <color rgb="FF002060"/>
      <name val="Segoe UI"/>
      <family val="2"/>
    </font>
    <font>
      <b/>
      <i/>
      <sz val="11"/>
      <color rgb="FF002060"/>
      <name val="Segoe UI"/>
      <family val="2"/>
    </font>
    <font>
      <vertAlign val="superscript"/>
      <sz val="10.5"/>
      <color rgb="FF002060"/>
      <name val="Segoe UI"/>
      <family val="2"/>
    </font>
    <font>
      <sz val="10.5"/>
      <color theme="1"/>
      <name val="Calibri"/>
      <family val="2"/>
      <scheme val="minor"/>
    </font>
    <font>
      <b/>
      <vertAlign val="superscript"/>
      <sz val="11"/>
      <color rgb="FF002060"/>
      <name val="Segoe UI"/>
      <family val="2"/>
    </font>
    <font>
      <i/>
      <sz val="10"/>
      <color theme="1"/>
      <name val="Calibri"/>
      <family val="2"/>
      <scheme val="minor"/>
    </font>
    <font>
      <sz val="10"/>
      <color theme="1"/>
      <name val="Calibri"/>
      <family val="2"/>
      <scheme val="minor"/>
    </font>
    <font>
      <b/>
      <u/>
      <sz val="9"/>
      <name val="Segoe UI"/>
      <family val="2"/>
    </font>
    <font>
      <sz val="9"/>
      <name val="Segoe UI"/>
      <family val="2"/>
    </font>
    <font>
      <b/>
      <sz val="13"/>
      <color rgb="FFFF0000"/>
      <name val="Segoe UI"/>
      <family val="2"/>
    </font>
    <font>
      <b/>
      <sz val="11"/>
      <name val="Segoe UI"/>
      <family val="2"/>
    </font>
    <font>
      <sz val="10"/>
      <name val="Segoe UI"/>
      <family val="2"/>
    </font>
    <font>
      <i/>
      <sz val="12"/>
      <color rgb="FF002060"/>
      <name val="Segoe UI"/>
      <family val="2"/>
    </font>
    <font>
      <u/>
      <sz val="12"/>
      <color rgb="FF002060"/>
      <name val="Segoe UI"/>
      <family val="2"/>
    </font>
    <font>
      <b/>
      <u/>
      <sz val="12"/>
      <color rgb="FF002060"/>
      <name val="Segoe UI"/>
      <family val="2"/>
    </font>
    <font>
      <sz val="11"/>
      <name val="Segoe UI"/>
      <family val="2"/>
    </font>
    <font>
      <sz val="10.5"/>
      <name val="Segoe UI"/>
      <family val="2"/>
    </font>
    <font>
      <sz val="10.5"/>
      <color theme="4" tint="0.79998168889431442"/>
      <name val="Segoe UI"/>
      <family val="2"/>
    </font>
    <font>
      <sz val="10"/>
      <name val="Times New Roman"/>
      <family val="1"/>
    </font>
    <font>
      <i/>
      <sz val="10"/>
      <name val="Segoe UI"/>
      <family val="2"/>
    </font>
    <font>
      <i/>
      <sz val="11"/>
      <color rgb="FF002060"/>
      <name val="Segoe UI"/>
      <family val="2"/>
    </font>
    <font>
      <b/>
      <sz val="10"/>
      <color rgb="FF002060"/>
      <name val="Segoe UI"/>
      <family val="2"/>
    </font>
    <font>
      <u/>
      <sz val="11"/>
      <color theme="10"/>
      <name val="Calibri"/>
      <family val="2"/>
      <scheme val="minor"/>
    </font>
    <font>
      <i/>
      <u/>
      <sz val="11"/>
      <color theme="10"/>
      <name val="Calibri"/>
      <family val="2"/>
      <scheme val="minor"/>
    </font>
    <font>
      <sz val="12"/>
      <color indexed="23"/>
      <name val="Segoe UI"/>
      <family val="2"/>
    </font>
    <font>
      <sz val="11"/>
      <color indexed="23"/>
      <name val="Segoe UI"/>
      <family val="2"/>
    </font>
    <font>
      <sz val="10"/>
      <color indexed="23"/>
      <name val="Segoe UI"/>
      <family val="2"/>
    </font>
    <font>
      <b/>
      <i/>
      <sz val="10.5"/>
      <color rgb="FF002060"/>
      <name val="Segoe UI"/>
      <family val="2"/>
    </font>
    <font>
      <b/>
      <i/>
      <sz val="10"/>
      <color rgb="FF002060"/>
      <name val="Segoe UI"/>
      <family val="2"/>
    </font>
    <font>
      <b/>
      <i/>
      <vertAlign val="superscript"/>
      <sz val="11"/>
      <color rgb="FF002060"/>
      <name val="Segoe UI"/>
      <family val="2"/>
    </font>
    <font>
      <i/>
      <vertAlign val="superscript"/>
      <sz val="9"/>
      <color rgb="FF002060"/>
      <name val="Segoe UI"/>
      <family val="2"/>
    </font>
    <font>
      <i/>
      <u/>
      <sz val="10"/>
      <color rgb="FF002060"/>
      <name val="Segoe UI"/>
      <family val="2"/>
    </font>
    <font>
      <b/>
      <sz val="13"/>
      <color rgb="FF002060"/>
      <name val="Segoe UI"/>
      <family val="2"/>
    </font>
    <font>
      <sz val="13"/>
      <color rgb="FF002060"/>
      <name val="Segoe UI"/>
      <family val="2"/>
    </font>
    <font>
      <sz val="12"/>
      <color theme="1" tint="4.9989318521683403E-2"/>
      <name val="Segoe UI"/>
      <family val="2"/>
    </font>
    <font>
      <sz val="10.5"/>
      <color theme="1" tint="4.9989318521683403E-2"/>
      <name val="Segoe UI"/>
      <family val="2"/>
    </font>
    <font>
      <b/>
      <i/>
      <sz val="9"/>
      <color rgb="FF002060"/>
      <name val="Segoe UI"/>
      <family val="2"/>
    </font>
    <font>
      <b/>
      <i/>
      <sz val="9"/>
      <color theme="1" tint="4.9989318521683403E-2"/>
      <name val="Segoe UI"/>
      <family val="2"/>
    </font>
    <font>
      <sz val="9"/>
      <color rgb="FF002060"/>
      <name val="Segoe UI"/>
      <family val="2"/>
    </font>
    <font>
      <i/>
      <u/>
      <sz val="9"/>
      <color theme="10"/>
      <name val="Calibri"/>
      <family val="2"/>
      <scheme val="minor"/>
    </font>
    <font>
      <i/>
      <sz val="9"/>
      <color theme="10"/>
      <name val="Calibri"/>
      <family val="2"/>
      <scheme val="minor"/>
    </font>
    <font>
      <i/>
      <u/>
      <sz val="9"/>
      <color rgb="FF002060"/>
      <name val="Segoe UI"/>
      <family val="2"/>
    </font>
    <font>
      <sz val="11"/>
      <color rgb="FF92D050"/>
      <name val="Segoe UI"/>
      <family val="2"/>
    </font>
    <font>
      <b/>
      <vertAlign val="superscript"/>
      <sz val="13"/>
      <color rgb="FF002060"/>
      <name val="Segoe UI"/>
      <family val="2"/>
    </font>
    <font>
      <b/>
      <sz val="10"/>
      <name val="Segoe UI"/>
      <family val="2"/>
    </font>
    <font>
      <sz val="10"/>
      <color rgb="FF0070C0"/>
      <name val="Segoe UI"/>
      <family val="2"/>
    </font>
    <font>
      <sz val="10"/>
      <color theme="7" tint="-0.499984740745262"/>
      <name val="Segoe UI"/>
      <family val="2"/>
    </font>
    <font>
      <sz val="12"/>
      <name val="Segoe UI"/>
      <family val="2"/>
    </font>
    <font>
      <sz val="14"/>
      <color rgb="FF002060"/>
      <name val="Segoe UI"/>
      <family val="2"/>
    </font>
    <font>
      <sz val="16"/>
      <color rgb="FF002060"/>
      <name val="Segoe UI"/>
      <family val="2"/>
    </font>
    <font>
      <b/>
      <i/>
      <sz val="16"/>
      <color rgb="FF002060"/>
      <name val="Segoe UI"/>
      <family val="2"/>
    </font>
    <font>
      <i/>
      <sz val="16"/>
      <color rgb="FF002060"/>
      <name val="Segoe UI"/>
      <family val="2"/>
    </font>
    <font>
      <i/>
      <sz val="14"/>
      <color rgb="FF002060"/>
      <name val="Segoe UI"/>
      <family val="2"/>
    </font>
    <font>
      <b/>
      <sz val="17"/>
      <color rgb="FF002060"/>
      <name val="Segoe UI"/>
      <family val="2"/>
    </font>
    <font>
      <b/>
      <i/>
      <sz val="10"/>
      <color theme="1" tint="4.9989318521683403E-2"/>
      <name val="Segoe UI"/>
      <family val="2"/>
    </font>
    <font>
      <sz val="10"/>
      <color theme="1" tint="4.9989318521683403E-2"/>
      <name val="Segoe UI"/>
      <family val="2"/>
    </font>
    <font>
      <sz val="10.5"/>
      <color rgb="FF92D050"/>
      <name val="Segoe UI"/>
      <family val="2"/>
    </font>
    <font>
      <b/>
      <sz val="14"/>
      <color rgb="FF002060"/>
      <name val="Segoe UI"/>
      <family val="2"/>
    </font>
    <font>
      <sz val="14"/>
      <name val="Segoe UI"/>
      <family val="2"/>
    </font>
    <font>
      <b/>
      <i/>
      <sz val="14"/>
      <color theme="1" tint="4.9989318521683403E-2"/>
      <name val="Segoe UI"/>
      <family val="2"/>
    </font>
    <font>
      <sz val="14"/>
      <color theme="1" tint="4.9989318521683403E-2"/>
      <name val="Segoe UI"/>
      <family val="2"/>
    </font>
    <font>
      <i/>
      <sz val="8"/>
      <color rgb="FF002060"/>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vertAlign val="superscript"/>
      <sz val="12"/>
      <color rgb="FF002060"/>
      <name val="Segoe UI"/>
      <family val="2"/>
    </font>
    <font>
      <vertAlign val="superscript"/>
      <sz val="10"/>
      <color rgb="FF002060"/>
      <name val="Segoe UI"/>
      <family val="2"/>
    </font>
    <font>
      <b/>
      <sz val="10"/>
      <name val="Times New Roman"/>
      <family val="1"/>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i/>
      <vertAlign val="superscript"/>
      <sz val="11"/>
      <color rgb="FF002060"/>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sz val="12"/>
      <color theme="1"/>
      <name val="Segoe UI"/>
      <family val="2"/>
    </font>
    <font>
      <i/>
      <sz val="12"/>
      <color theme="1"/>
      <name val="Segoe UI"/>
      <family val="2"/>
    </font>
    <font>
      <sz val="11"/>
      <color theme="1"/>
      <name val="Calibri"/>
      <family val="2"/>
    </font>
    <font>
      <b/>
      <sz val="12"/>
      <color theme="1"/>
      <name val="Segoe UI"/>
      <family val="2"/>
    </font>
    <font>
      <i/>
      <sz val="12"/>
      <name val="Segoe UI"/>
      <family val="2"/>
    </font>
    <font>
      <i/>
      <vertAlign val="superscript"/>
      <sz val="9"/>
      <name val="Arial"/>
      <family val="2"/>
    </font>
    <font>
      <b/>
      <i/>
      <sz val="12"/>
      <color rgb="FF002060"/>
      <name val="Segoe UI"/>
      <family val="2"/>
    </font>
    <font>
      <sz val="11"/>
      <color theme="1"/>
      <name val="Segoe UI"/>
      <family val="2"/>
    </font>
    <font>
      <b/>
      <sz val="9"/>
      <color theme="1"/>
      <name val="Calibri"/>
      <family val="2"/>
      <scheme val="minor"/>
    </font>
    <font>
      <b/>
      <i/>
      <sz val="11"/>
      <color theme="1"/>
      <name val="Calibri"/>
      <family val="2"/>
      <scheme val="minor"/>
    </font>
    <font>
      <i/>
      <vertAlign val="superscript"/>
      <sz val="10"/>
      <color indexed="56"/>
      <name val="Segoe UI"/>
      <family val="2"/>
    </font>
    <font>
      <i/>
      <sz val="10"/>
      <color indexed="56"/>
      <name val="Segoe UI"/>
      <family val="2"/>
    </font>
    <font>
      <sz val="20"/>
      <color rgb="FF002060"/>
      <name val="Segoe UI"/>
      <family val="2"/>
    </font>
    <font>
      <i/>
      <vertAlign val="superscript"/>
      <sz val="10"/>
      <color theme="3" tint="-0.249977111117893"/>
      <name val="Segoe UI"/>
      <family val="2"/>
    </font>
    <font>
      <i/>
      <sz val="11"/>
      <color theme="1"/>
      <name val="Segoe UI"/>
      <family val="2"/>
    </font>
    <font>
      <b/>
      <vertAlign val="superscript"/>
      <sz val="11"/>
      <color indexed="56"/>
      <name val="Segoe UI"/>
      <family val="2"/>
    </font>
    <font>
      <sz val="10"/>
      <name val="Calibri"/>
      <family val="2"/>
    </font>
    <font>
      <i/>
      <sz val="9.5"/>
      <color rgb="FF002060"/>
      <name val="Segoe UI"/>
      <family val="2"/>
    </font>
    <font>
      <i/>
      <vertAlign val="superscript"/>
      <sz val="9.5"/>
      <color rgb="FF002060"/>
      <name val="Segoe UI"/>
      <family val="2"/>
    </font>
    <font>
      <sz val="9.5"/>
      <color rgb="FF002060"/>
      <name val="Segoe UI"/>
      <family val="2"/>
    </font>
    <font>
      <sz val="10.5"/>
      <color theme="1"/>
      <name val="Segoe UI"/>
      <family val="2"/>
    </font>
    <font>
      <b/>
      <vertAlign val="superscript"/>
      <sz val="10.5"/>
      <color rgb="FF002060"/>
      <name val="Segoe UI"/>
      <family val="2"/>
    </font>
    <font>
      <i/>
      <sz val="9"/>
      <color theme="1"/>
      <name val="Segoe UI"/>
      <family val="2"/>
    </font>
    <font>
      <i/>
      <sz val="9.5"/>
      <color theme="1"/>
      <name val="Calibri"/>
      <family val="2"/>
      <scheme val="minor"/>
    </font>
    <font>
      <sz val="9"/>
      <color theme="1"/>
      <name val="Segoe UI"/>
      <family val="2"/>
    </font>
    <font>
      <sz val="9"/>
      <color theme="1"/>
      <name val="Calibri"/>
      <family val="2"/>
      <scheme val="minor"/>
    </font>
    <font>
      <sz val="12"/>
      <color theme="1"/>
      <name val="Calibri"/>
      <family val="2"/>
      <scheme val="minor"/>
    </font>
    <font>
      <sz val="18"/>
      <color theme="1"/>
      <name val="Calibri"/>
      <family val="2"/>
      <scheme val="minor"/>
    </font>
    <font>
      <i/>
      <sz val="11"/>
      <color theme="1"/>
      <name val="Calibri"/>
      <family val="2"/>
      <scheme val="minor"/>
    </font>
    <font>
      <b/>
      <u/>
      <sz val="11"/>
      <color rgb="FF002060"/>
      <name val="Segoe UI"/>
      <family val="2"/>
    </font>
    <font>
      <i/>
      <sz val="11"/>
      <color rgb="FFFF0000"/>
      <name val="Calibri"/>
      <family val="2"/>
      <scheme val="minor"/>
    </font>
    <font>
      <sz val="11"/>
      <color rgb="FFFF0000"/>
      <name val="Arial"/>
      <family val="2"/>
    </font>
    <font>
      <b/>
      <sz val="11"/>
      <name val="Arial"/>
      <family val="2"/>
    </font>
    <font>
      <b/>
      <sz val="11"/>
      <color theme="1"/>
      <name val="Segoe UI"/>
      <family val="2"/>
    </font>
    <font>
      <sz val="10"/>
      <name val="Courier"/>
      <family val="3"/>
    </font>
    <font>
      <sz val="10.5"/>
      <color rgb="FFFF0000"/>
      <name val="Segoe UI"/>
      <family val="2"/>
    </font>
    <font>
      <i/>
      <sz val="10.5"/>
      <color theme="1"/>
      <name val="Segoe UI"/>
      <family val="2"/>
    </font>
    <font>
      <sz val="11.5"/>
      <name val="Segoe UI"/>
      <family val="2"/>
    </font>
    <font>
      <b/>
      <sz val="20"/>
      <color rgb="FF002060"/>
      <name val="Segoe UI Semibold"/>
      <family val="2"/>
    </font>
    <font>
      <sz val="13"/>
      <color rgb="FF002060"/>
      <name val="Segoe UI Semibold"/>
      <family val="2"/>
    </font>
    <font>
      <u/>
      <sz val="11"/>
      <color theme="10"/>
      <name val="Segoe UI"/>
      <family val="2"/>
    </font>
    <font>
      <u/>
      <sz val="11"/>
      <color rgb="FF0070C0"/>
      <name val="Segoe UI"/>
      <family val="2"/>
    </font>
    <font>
      <u/>
      <sz val="11"/>
      <color rgb="FF0070C0"/>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theme="4" tint="0.79998168889431442"/>
        <bgColor indexed="64"/>
      </patternFill>
    </fill>
    <fill>
      <patternFill patternType="solid">
        <fgColor indexed="9"/>
        <bgColor indexed="64"/>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gray125">
        <bgColor theme="0"/>
      </patternFill>
    </fill>
    <fill>
      <patternFill patternType="solid">
        <fgColor indexed="22"/>
        <bgColor indexed="64"/>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lightGray">
        <fgColor indexed="22"/>
        <bgColor theme="2"/>
      </patternFill>
    </fill>
  </fills>
  <borders count="412">
    <border>
      <left/>
      <right/>
      <top/>
      <bottom/>
      <diagonal/>
    </border>
    <border>
      <left style="thick">
        <color rgb="FF002060"/>
      </left>
      <right/>
      <top style="thick">
        <color rgb="FF002060"/>
      </top>
      <bottom style="medium">
        <color rgb="FF002060"/>
      </bottom>
      <diagonal/>
    </border>
    <border>
      <left style="thick">
        <color rgb="FF002060"/>
      </left>
      <right style="medium">
        <color rgb="FF002060"/>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thick">
        <color rgb="FF002060"/>
      </left>
      <right/>
      <top/>
      <bottom/>
      <diagonal/>
    </border>
    <border>
      <left style="thick">
        <color rgb="FF002060"/>
      </left>
      <right style="medium">
        <color rgb="FF002060"/>
      </right>
      <top/>
      <bottom/>
      <diagonal/>
    </border>
    <border>
      <left style="medium">
        <color rgb="FF002060"/>
      </left>
      <right style="medium">
        <color rgb="FF002060"/>
      </right>
      <top/>
      <bottom/>
      <diagonal/>
    </border>
    <border>
      <left style="medium">
        <color rgb="FF002060"/>
      </left>
      <right/>
      <top/>
      <bottom/>
      <diagonal/>
    </border>
    <border>
      <left style="medium">
        <color rgb="FF002060"/>
      </left>
      <right style="thick">
        <color rgb="FF002060"/>
      </right>
      <top/>
      <bottom/>
      <diagonal/>
    </border>
    <border>
      <left style="thick">
        <color rgb="FF002060"/>
      </left>
      <right style="medium">
        <color rgb="FF002060"/>
      </right>
      <top/>
      <bottom style="thick">
        <color rgb="FF002060"/>
      </bottom>
      <diagonal/>
    </border>
    <border>
      <left style="medium">
        <color rgb="FF002060"/>
      </left>
      <right style="medium">
        <color rgb="FF002060"/>
      </right>
      <top/>
      <bottom style="thick">
        <color rgb="FF002060"/>
      </bottom>
      <diagonal/>
    </border>
    <border>
      <left style="medium">
        <color rgb="FF002060"/>
      </left>
      <right/>
      <top/>
      <bottom style="thick">
        <color rgb="FF002060"/>
      </bottom>
      <diagonal/>
    </border>
    <border>
      <left style="medium">
        <color rgb="FF002060"/>
      </left>
      <right style="thick">
        <color rgb="FF002060"/>
      </right>
      <top/>
      <bottom style="thick">
        <color rgb="FF002060"/>
      </bottom>
      <diagonal/>
    </border>
    <border>
      <left style="thick">
        <color rgb="FF002060"/>
      </left>
      <right/>
      <top/>
      <bottom style="thick">
        <color rgb="FF002060"/>
      </bottom>
      <diagonal/>
    </border>
    <border>
      <left style="thick">
        <color rgb="FF002060"/>
      </left>
      <right style="medium">
        <color rgb="FF002060"/>
      </right>
      <top style="thick">
        <color rgb="FF002060"/>
      </top>
      <bottom/>
      <diagonal/>
    </border>
    <border>
      <left/>
      <right/>
      <top style="thick">
        <color rgb="FF002060"/>
      </top>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style="thick">
        <color rgb="FF002060"/>
      </right>
      <top style="thick">
        <color rgb="FF002060"/>
      </top>
      <bottom style="medium">
        <color rgb="FF002060"/>
      </bottom>
      <diagonal/>
    </border>
    <border>
      <left style="thick">
        <color rgb="FF002060"/>
      </left>
      <right style="medium">
        <color rgb="FF002060"/>
      </right>
      <top/>
      <bottom style="medium">
        <color rgb="FF002060"/>
      </bottom>
      <diagonal/>
    </border>
    <border>
      <left/>
      <right style="medium">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right style="thick">
        <color rgb="FF002060"/>
      </right>
      <top style="medium">
        <color rgb="FF002060"/>
      </top>
      <bottom style="medium">
        <color rgb="FF002060"/>
      </bottom>
      <diagonal/>
    </border>
    <border>
      <left style="thick">
        <color rgb="FF002060"/>
      </left>
      <right style="medium">
        <color rgb="FF002060"/>
      </right>
      <top style="medium">
        <color rgb="FF002060"/>
      </top>
      <bottom/>
      <diagonal/>
    </border>
    <border>
      <left/>
      <right style="medium">
        <color rgb="FF002060"/>
      </right>
      <top style="medium">
        <color rgb="FF002060"/>
      </top>
      <bottom/>
      <diagonal/>
    </border>
    <border>
      <left style="medium">
        <color rgb="FF002060"/>
      </left>
      <right/>
      <top style="medium">
        <color rgb="FF002060"/>
      </top>
      <bottom/>
      <diagonal/>
    </border>
    <border>
      <left/>
      <right/>
      <top style="medium">
        <color rgb="FF002060"/>
      </top>
      <bottom/>
      <diagonal/>
    </border>
    <border>
      <left/>
      <right style="thick">
        <color rgb="FF002060"/>
      </right>
      <top/>
      <bottom/>
      <diagonal/>
    </border>
    <border>
      <left/>
      <right style="medium">
        <color rgb="FF002060"/>
      </right>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right style="thin">
        <color rgb="FF002060"/>
      </right>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right style="medium">
        <color rgb="FF002060"/>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double">
        <color rgb="FF002060"/>
      </left>
      <right style="medium">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theme="3" tint="-0.24994659260841701"/>
      </left>
      <right/>
      <top/>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medium">
        <color theme="3" tint="-0.24994659260841701"/>
      </left>
      <right/>
      <top/>
      <bottom style="medium">
        <color theme="3" tint="-0.24994659260841701"/>
      </bottom>
      <diagonal/>
    </border>
    <border>
      <left/>
      <right/>
      <top/>
      <bottom style="medium">
        <color indexed="64"/>
      </bottom>
      <diagonal/>
    </border>
    <border>
      <left/>
      <right style="medium">
        <color indexed="64"/>
      </right>
      <top/>
      <bottom style="medium">
        <color indexed="64"/>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style="thick">
        <color rgb="FF002060"/>
      </left>
      <right style="thick">
        <color rgb="FF002060"/>
      </right>
      <top style="thick">
        <color rgb="FF002060"/>
      </top>
      <bottom style="double">
        <color rgb="FF002060"/>
      </bottom>
      <diagonal/>
    </border>
    <border>
      <left style="thick">
        <color rgb="FF002060"/>
      </left>
      <right/>
      <top style="thick">
        <color rgb="FF002060"/>
      </top>
      <bottom style="thick">
        <color rgb="FF002060"/>
      </bottom>
      <diagonal/>
    </border>
    <border>
      <left style="thick">
        <color rgb="FF002060"/>
      </left>
      <right style="thick">
        <color rgb="FF002060"/>
      </right>
      <top style="thick">
        <color rgb="FF002060"/>
      </top>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thick">
        <color rgb="FF002060"/>
      </right>
      <top style="medium">
        <color rgb="FF002060"/>
      </top>
      <bottom/>
      <diagonal/>
    </border>
    <border>
      <left style="thick">
        <color rgb="FF002060"/>
      </left>
      <right/>
      <top style="medium">
        <color rgb="FF002060"/>
      </top>
      <bottom/>
      <diagonal/>
    </border>
    <border>
      <left style="thick">
        <color rgb="FF002060"/>
      </left>
      <right style="thick">
        <color rgb="FF002060"/>
      </right>
      <top style="thick">
        <color rgb="FF002060"/>
      </top>
      <bottom style="medium">
        <color rgb="FF002060"/>
      </bottom>
      <diagonal/>
    </border>
    <border>
      <left style="medium">
        <color rgb="FF002060"/>
      </left>
      <right style="thick">
        <color rgb="FF002060"/>
      </right>
      <top style="medium">
        <color rgb="FF002060"/>
      </top>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right style="thick">
        <color rgb="FF002060"/>
      </right>
      <top style="medium">
        <color rgb="FF002060"/>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double">
        <color rgb="FF002060"/>
      </left>
      <right style="medium">
        <color rgb="FF002060"/>
      </right>
      <top/>
      <bottom style="medium">
        <color rgb="FF002060"/>
      </bottom>
      <diagonal/>
    </border>
    <border>
      <left style="medium">
        <color rgb="FF002060"/>
      </left>
      <right style="medium">
        <color rgb="FF002060"/>
      </right>
      <top/>
      <bottom style="medium">
        <color rgb="FF002060"/>
      </bottom>
      <diagonal/>
    </border>
    <border>
      <left/>
      <right style="medium">
        <color rgb="FF002060"/>
      </right>
      <top/>
      <bottom style="medium">
        <color rgb="FF002060"/>
      </bottom>
      <diagonal/>
    </border>
    <border>
      <left style="thick">
        <color rgb="FF002060"/>
      </left>
      <right style="double">
        <color rgb="FF002060"/>
      </right>
      <top style="thick">
        <color rgb="FF002060"/>
      </top>
      <bottom style="medium">
        <color rgb="FF002060"/>
      </bottom>
      <diagonal/>
    </border>
    <border>
      <left style="thick">
        <color rgb="FF002060"/>
      </left>
      <right style="medium">
        <color indexed="64"/>
      </right>
      <top style="thick">
        <color rgb="FF002060"/>
      </top>
      <bottom style="medium">
        <color rgb="FF002060"/>
      </bottom>
      <diagonal/>
    </border>
    <border>
      <left/>
      <right/>
      <top/>
      <bottom style="medium">
        <color rgb="FF002060"/>
      </bottom>
      <diagonal/>
    </border>
    <border>
      <left style="medium">
        <color rgb="FF002060"/>
      </left>
      <right style="double">
        <color rgb="FF002060"/>
      </right>
      <top style="medium">
        <color rgb="FF002060"/>
      </top>
      <bottom/>
      <diagonal/>
    </border>
    <border>
      <left style="double">
        <color rgb="FF002060"/>
      </left>
      <right/>
      <top style="medium">
        <color rgb="FF002060"/>
      </top>
      <bottom/>
      <diagonal/>
    </border>
    <border>
      <left style="medium">
        <color rgb="FF002060"/>
      </left>
      <right style="double">
        <color rgb="FF002060"/>
      </right>
      <top/>
      <bottom/>
      <diagonal/>
    </border>
    <border>
      <left style="double">
        <color rgb="FF002060"/>
      </left>
      <right/>
      <top/>
      <bottom style="medium">
        <color rgb="FF002060"/>
      </bottom>
      <diagonal/>
    </border>
    <border>
      <left style="medium">
        <color rgb="FF002060"/>
      </left>
      <right/>
      <top/>
      <bottom style="medium">
        <color rgb="FF002060"/>
      </bottom>
      <diagonal/>
    </border>
    <border>
      <left style="double">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style="medium">
        <color indexed="64"/>
      </left>
      <right style="thin">
        <color indexed="64"/>
      </right>
      <top/>
      <bottom/>
      <diagonal/>
    </border>
    <border>
      <left/>
      <right style="medium">
        <color rgb="FF002060"/>
      </right>
      <top style="medium">
        <color indexed="64"/>
      </top>
      <bottom/>
      <diagonal/>
    </border>
    <border>
      <left style="medium">
        <color rgb="FF002060"/>
      </left>
      <right style="double">
        <color rgb="FF002060"/>
      </right>
      <top/>
      <bottom style="medium">
        <color indexed="64"/>
      </bottom>
      <diagonal/>
    </border>
    <border>
      <left/>
      <right/>
      <top style="thick">
        <color rgb="FF002060"/>
      </top>
      <bottom style="medium">
        <color rgb="FF002060"/>
      </bottom>
      <diagonal/>
    </border>
    <border>
      <left style="medium">
        <color rgb="FF002060"/>
      </left>
      <right style="medium">
        <color rgb="FF002060"/>
      </right>
      <top style="medium">
        <color rgb="FF002060"/>
      </top>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thin">
        <color indexed="64"/>
      </left>
      <right/>
      <top/>
      <bottom/>
      <diagonal/>
    </border>
    <border>
      <left/>
      <right style="thick">
        <color rgb="FF002060"/>
      </right>
      <top style="thick">
        <color rgb="FF002060"/>
      </top>
      <bottom/>
      <diagonal/>
    </border>
    <border>
      <left style="medium">
        <color rgb="FF002060"/>
      </left>
      <right style="thick">
        <color rgb="FF002060"/>
      </right>
      <top style="medium">
        <color indexed="64"/>
      </top>
      <bottom/>
      <diagonal/>
    </border>
    <border>
      <left style="thick">
        <color rgb="FF002060"/>
      </left>
      <right style="thick">
        <color rgb="FF002060"/>
      </right>
      <top/>
      <bottom style="medium">
        <color rgb="FF002060"/>
      </bottom>
      <diagonal/>
    </border>
    <border>
      <left style="medium">
        <color rgb="FF002060"/>
      </left>
      <right style="thick">
        <color rgb="FF002060"/>
      </right>
      <top/>
      <bottom style="medium">
        <color rgb="FF002060"/>
      </bottom>
      <diagonal/>
    </border>
    <border>
      <left/>
      <right style="thick">
        <color rgb="FF002060"/>
      </right>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double">
        <color rgb="FF002060"/>
      </right>
      <top/>
      <bottom style="medium">
        <color indexed="64"/>
      </bottom>
      <diagonal/>
    </border>
    <border>
      <left/>
      <right style="medium">
        <color rgb="FF002060"/>
      </right>
      <top style="thick">
        <color rgb="FF002060"/>
      </top>
      <bottom style="medium">
        <color rgb="FF002060"/>
      </bottom>
      <diagonal/>
    </border>
    <border>
      <left style="double">
        <color indexed="64"/>
      </left>
      <right style="medium">
        <color indexed="64"/>
      </right>
      <top/>
      <bottom/>
      <diagonal/>
    </border>
    <border>
      <left style="medium">
        <color indexed="64"/>
      </left>
      <right style="thick">
        <color rgb="FF002060"/>
      </right>
      <top/>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medium">
        <color rgb="FF002060"/>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right style="thin">
        <color indexed="64"/>
      </right>
      <top/>
      <bottom/>
      <diagonal/>
    </border>
    <border>
      <left style="thin">
        <color indexed="64"/>
      </left>
      <right style="medium">
        <color rgb="FF002060"/>
      </right>
      <top/>
      <bottom/>
      <diagonal/>
    </border>
    <border>
      <left style="thick">
        <color rgb="FF002060"/>
      </left>
      <right style="medium">
        <color rgb="FF002060"/>
      </right>
      <top style="thin">
        <color rgb="FF002060"/>
      </top>
      <bottom style="thick">
        <color rgb="FF002060"/>
      </bottom>
      <diagonal/>
    </border>
    <border>
      <left/>
      <right style="thin">
        <color indexed="64"/>
      </right>
      <top style="thin">
        <color rgb="FF002060"/>
      </top>
      <bottom style="thick">
        <color rgb="FF002060"/>
      </bottom>
      <diagonal/>
    </border>
    <border>
      <left style="thin">
        <color indexed="64"/>
      </left>
      <right style="thin">
        <color indexed="64"/>
      </right>
      <top style="thin">
        <color rgb="FF002060"/>
      </top>
      <bottom style="thick">
        <color rgb="FF002060"/>
      </bottom>
      <diagonal/>
    </border>
    <border>
      <left style="thin">
        <color indexed="64"/>
      </left>
      <right style="medium">
        <color rgb="FF002060"/>
      </right>
      <top style="thin">
        <color rgb="FF002060"/>
      </top>
      <bottom style="thick">
        <color rgb="FF002060"/>
      </bottom>
      <diagonal/>
    </border>
    <border>
      <left style="medium">
        <color rgb="FF002060"/>
      </left>
      <right style="medium">
        <color rgb="FF002060"/>
      </right>
      <top style="thin">
        <color rgb="FF002060"/>
      </top>
      <bottom style="thick">
        <color rgb="FF002060"/>
      </bottom>
      <diagonal/>
    </border>
    <border>
      <left/>
      <right style="thick">
        <color rgb="FF002060"/>
      </right>
      <top style="thick">
        <color rgb="FF002060"/>
      </top>
      <bottom style="double">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medium">
        <color indexed="64"/>
      </left>
      <right/>
      <top style="medium">
        <color rgb="FF002060"/>
      </top>
      <bottom/>
      <diagonal/>
    </border>
    <border>
      <left style="medium">
        <color indexed="64"/>
      </left>
      <right/>
      <top/>
      <bottom style="medium">
        <color rgb="FF002060"/>
      </bottom>
      <diagonal/>
    </border>
    <border>
      <left style="medium">
        <color rgb="FF002060"/>
      </left>
      <right/>
      <top/>
      <bottom style="medium">
        <color indexed="64"/>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style="thin">
        <color indexed="64"/>
      </top>
      <bottom/>
      <diagonal/>
    </border>
    <border>
      <left style="double">
        <color rgb="FF002060"/>
      </left>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style="thick">
        <color rgb="FF002060"/>
      </left>
      <right style="double">
        <color rgb="FF002060"/>
      </right>
      <top/>
      <bottom style="double">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medium">
        <color rgb="FF002060"/>
      </left>
      <right style="thick">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style="thick">
        <color rgb="FF002060"/>
      </left>
      <right/>
      <top style="thick">
        <color rgb="FF002060"/>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style="medium">
        <color theme="8" tint="-0.499984740745262"/>
      </left>
      <right style="medium">
        <color theme="8" tint="-0.499984740745262"/>
      </right>
      <top/>
      <bottom/>
      <diagonal/>
    </border>
    <border>
      <left style="thick">
        <color rgb="FF002060"/>
      </left>
      <right/>
      <top/>
      <bottom style="medium">
        <color rgb="FF002060"/>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rgb="FF002060"/>
      </right>
      <top/>
      <bottom style="medium">
        <color rgb="FF002060"/>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style="medium">
        <color rgb="FF002060"/>
      </left>
      <right style="thick">
        <color rgb="FF002060"/>
      </right>
      <top style="medium">
        <color rgb="FF002060"/>
      </top>
      <bottom style="medium">
        <color rgb="FF002060"/>
      </bottom>
      <diagonal/>
    </border>
    <border>
      <left style="medium">
        <color rgb="FF002060"/>
      </left>
      <right style="thin">
        <color rgb="FF002060"/>
      </right>
      <top style="medium">
        <color rgb="FF002060"/>
      </top>
      <bottom style="thick">
        <color rgb="FF002060"/>
      </bottom>
      <diagonal/>
    </border>
    <border>
      <left style="thin">
        <color rgb="FF002060"/>
      </left>
      <right style="thin">
        <color rgb="FF002060"/>
      </right>
      <top style="medium">
        <color rgb="FF002060"/>
      </top>
      <bottom style="thick">
        <color rgb="FF002060"/>
      </bottom>
      <diagonal/>
    </border>
    <border>
      <left style="thin">
        <color rgb="FF002060"/>
      </left>
      <right/>
      <top style="medium">
        <color rgb="FF002060"/>
      </top>
      <bottom style="thick">
        <color rgb="FF002060"/>
      </bottom>
      <diagonal/>
    </border>
    <border>
      <left style="thin">
        <color indexed="64"/>
      </left>
      <right style="medium">
        <color rgb="FF002060"/>
      </right>
      <top style="medium">
        <color rgb="FF002060"/>
      </top>
      <bottom style="thick">
        <color rgb="FF002060"/>
      </bottom>
      <diagonal/>
    </border>
    <border>
      <left/>
      <right style="thin">
        <color rgb="FF002060"/>
      </right>
      <top style="medium">
        <color rgb="FF002060"/>
      </top>
      <bottom style="thick">
        <color rgb="FF002060"/>
      </bottom>
      <diagonal/>
    </border>
    <border>
      <left style="thin">
        <color indexed="64"/>
      </left>
      <right style="thick">
        <color rgb="FF002060"/>
      </right>
      <top style="medium">
        <color rgb="FF002060"/>
      </top>
      <bottom style="thick">
        <color rgb="FF002060"/>
      </bottom>
      <diagonal/>
    </border>
    <border>
      <left style="thick">
        <color rgb="FF002060"/>
      </left>
      <right style="thin">
        <color rgb="FF002060"/>
      </right>
      <top style="thick">
        <color rgb="FF002060"/>
      </top>
      <bottom/>
      <diagonal/>
    </border>
    <border>
      <left style="thin">
        <color rgb="FF002060"/>
      </left>
      <right style="thin">
        <color rgb="FF002060"/>
      </right>
      <top style="thick">
        <color rgb="FF002060"/>
      </top>
      <bottom/>
      <diagonal/>
    </border>
    <border>
      <left style="thin">
        <color rgb="FF002060"/>
      </left>
      <right/>
      <top style="thick">
        <color rgb="FF002060"/>
      </top>
      <bottom/>
      <diagonal/>
    </border>
    <border>
      <left style="thin">
        <color indexed="64"/>
      </left>
      <right style="medium">
        <color rgb="FF002060"/>
      </right>
      <top style="thick">
        <color rgb="FF002060"/>
      </top>
      <bottom/>
      <diagonal/>
    </border>
    <border>
      <left style="medium">
        <color rgb="FF002060"/>
      </left>
      <right style="thin">
        <color rgb="FF002060"/>
      </right>
      <top style="thick">
        <color rgb="FF002060"/>
      </top>
      <bottom/>
      <diagonal/>
    </border>
    <border>
      <left/>
      <right style="thin">
        <color rgb="FF002060"/>
      </right>
      <top style="thick">
        <color rgb="FF002060"/>
      </top>
      <bottom/>
      <diagonal/>
    </border>
    <border>
      <left style="thin">
        <color indexed="64"/>
      </left>
      <right style="thick">
        <color rgb="FF002060"/>
      </right>
      <top style="thick">
        <color rgb="FF002060"/>
      </top>
      <bottom/>
      <diagonal/>
    </border>
    <border>
      <left style="thick">
        <color rgb="FF002060"/>
      </left>
      <right style="thin">
        <color rgb="FF002060"/>
      </right>
      <top/>
      <bottom/>
      <diagonal/>
    </border>
    <border>
      <left style="thin">
        <color indexed="64"/>
      </left>
      <right style="thick">
        <color rgb="FF002060"/>
      </right>
      <top/>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indexed="64"/>
      </left>
      <right style="medium">
        <color rgb="FF002060"/>
      </right>
      <top/>
      <bottom style="thick">
        <color rgb="FF002060"/>
      </bottom>
      <diagonal/>
    </border>
    <border>
      <left style="medium">
        <color rgb="FF002060"/>
      </left>
      <right style="thin">
        <color rgb="FF002060"/>
      </right>
      <top/>
      <bottom style="thick">
        <color rgb="FF002060"/>
      </bottom>
      <diagonal/>
    </border>
    <border>
      <left/>
      <right style="thin">
        <color rgb="FF002060"/>
      </right>
      <top/>
      <bottom style="thick">
        <color rgb="FF002060"/>
      </bottom>
      <diagonal/>
    </border>
    <border>
      <left style="thin">
        <color indexed="64"/>
      </left>
      <right style="thick">
        <color rgb="FF002060"/>
      </right>
      <top/>
      <bottom style="thick">
        <color rgb="FF002060"/>
      </bottom>
      <diagonal/>
    </border>
    <border>
      <left/>
      <right style="double">
        <color rgb="FF002060"/>
      </right>
      <top style="thick">
        <color rgb="FF002060"/>
      </top>
      <bottom style="medium">
        <color rgb="FF002060"/>
      </bottom>
      <diagonal/>
    </border>
    <border>
      <left style="double">
        <color rgb="FF002060"/>
      </left>
      <right/>
      <top style="thick">
        <color rgb="FF002060"/>
      </top>
      <bottom style="medium">
        <color rgb="FF002060"/>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thick">
        <color rgb="FF002060"/>
      </left>
      <right style="medium">
        <color indexed="64"/>
      </right>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thick">
        <color rgb="FF002060"/>
      </left>
      <right style="thick">
        <color rgb="FF002060"/>
      </right>
      <top style="medium">
        <color rgb="FF002060"/>
      </top>
      <bottom style="thick">
        <color rgb="FF002060"/>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rgb="FF002060"/>
      </bottom>
      <diagonal/>
    </border>
    <border>
      <left style="medium">
        <color indexed="64"/>
      </left>
      <right style="medium">
        <color indexed="64"/>
      </right>
      <top style="medium">
        <color indexed="64"/>
      </top>
      <bottom style="medium">
        <color rgb="FF002060"/>
      </bottom>
      <diagonal/>
    </border>
    <border>
      <left style="thick">
        <color rgb="FF002060"/>
      </left>
      <right style="thick">
        <color rgb="FF002060"/>
      </right>
      <top style="medium">
        <color rgb="FF002060"/>
      </top>
      <bottom style="medium">
        <color rgb="FF002060"/>
      </bottom>
      <diagonal/>
    </border>
    <border>
      <left style="thick">
        <color rgb="FF002060"/>
      </left>
      <right/>
      <top style="medium">
        <color rgb="FF002060"/>
      </top>
      <bottom style="medium">
        <color rgb="FF002060"/>
      </bottom>
      <diagonal/>
    </border>
    <border>
      <left/>
      <right style="medium">
        <color indexed="64"/>
      </right>
      <top style="medium">
        <color indexed="64"/>
      </top>
      <bottom style="medium">
        <color indexed="64"/>
      </bottom>
      <diagonal/>
    </border>
    <border>
      <left style="medium">
        <color rgb="FF002060"/>
      </left>
      <right style="medium">
        <color rgb="FF002060"/>
      </right>
      <top style="medium">
        <color indexed="64"/>
      </top>
      <bottom style="medium">
        <color rgb="FF002060"/>
      </bottom>
      <diagonal/>
    </border>
    <border>
      <left style="thick">
        <color rgb="FF002060"/>
      </left>
      <right style="medium">
        <color rgb="FF002060"/>
      </right>
      <top style="medium">
        <color rgb="FF002060"/>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right style="thin">
        <color rgb="FF002060"/>
      </right>
      <top style="medium">
        <color rgb="FF002060"/>
      </top>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thin">
        <color rgb="FF002060"/>
      </left>
      <right style="thin">
        <color rgb="FF002060"/>
      </right>
      <top style="thick">
        <color rgb="FF002060"/>
      </top>
      <bottom style="medium">
        <color rgb="FF002060"/>
      </bottom>
      <diagonal/>
    </border>
    <border>
      <left style="thin">
        <color rgb="FF002060"/>
      </left>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style="thin">
        <color rgb="FF002060"/>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n">
        <color rgb="FF002060"/>
      </left>
      <right style="thin">
        <color rgb="FF002060"/>
      </right>
      <top style="medium">
        <color rgb="FF002060"/>
      </top>
      <bottom style="thin">
        <color rgb="FF002060"/>
      </bottom>
      <diagonal/>
    </border>
    <border>
      <left/>
      <right/>
      <top style="hair">
        <color rgb="FF002060"/>
      </top>
      <bottom style="thick">
        <color rgb="FF002060"/>
      </bottom>
      <diagonal/>
    </border>
    <border>
      <left style="thin">
        <color rgb="FF002060"/>
      </left>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style="thin">
        <color rgb="FF002060"/>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right/>
      <top style="hair">
        <color rgb="FF002060"/>
      </top>
      <bottom/>
      <diagonal/>
    </border>
    <border>
      <left style="thin">
        <color rgb="FF002060"/>
      </left>
      <right style="thin">
        <color rgb="FF002060"/>
      </right>
      <top style="hair">
        <color rgb="FF002060"/>
      </top>
      <bottom/>
      <diagonal/>
    </border>
    <border>
      <left style="thin">
        <color rgb="FF002060"/>
      </left>
      <right/>
      <top style="hair">
        <color rgb="FF002060"/>
      </top>
      <bottom/>
      <diagonal/>
    </border>
    <border>
      <left style="thin">
        <color rgb="FF002060"/>
      </left>
      <right style="thin">
        <color rgb="FF002060"/>
      </right>
      <top style="hair">
        <color rgb="FF002060"/>
      </top>
      <bottom style="thin">
        <color rgb="FF002060"/>
      </bottom>
      <diagonal/>
    </border>
    <border>
      <left style="thin">
        <color rgb="FF002060"/>
      </left>
      <right style="thick">
        <color rgb="FF002060"/>
      </right>
      <top style="hair">
        <color rgb="FF002060"/>
      </top>
      <bottom style="thin">
        <color rgb="FF002060"/>
      </bottom>
      <diagonal/>
    </border>
    <border>
      <left style="medium">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bottom style="thin">
        <color rgb="FF002060"/>
      </bottom>
      <diagonal/>
    </border>
    <border>
      <left style="thin">
        <color rgb="FF002060"/>
      </left>
      <right style="double">
        <color rgb="FF002060"/>
      </right>
      <top style="thick">
        <color rgb="FF002060"/>
      </top>
      <bottom style="thin">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double">
        <color rgb="FF002060"/>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thick">
        <color rgb="FF002060"/>
      </right>
      <top style="thin">
        <color rgb="FF002060"/>
      </top>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right style="thin">
        <color rgb="FF002060"/>
      </right>
      <top style="thin">
        <color rgb="FF002060"/>
      </top>
      <bottom style="hair">
        <color rgb="FF002060"/>
      </bottom>
      <diagonal/>
    </border>
    <border>
      <left style="thick">
        <color rgb="FF002060"/>
      </left>
      <right style="double">
        <color rgb="FF002060"/>
      </right>
      <top style="hair">
        <color rgb="FF002060"/>
      </top>
      <bottom style="thick">
        <color rgb="FF002060"/>
      </bottom>
      <diagonal/>
    </border>
    <border>
      <left/>
      <right style="thin">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style="double">
        <color rgb="FF002060"/>
      </left>
      <right style="thin">
        <color rgb="FF002060"/>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bottom style="thick">
        <color rgb="FF002060"/>
      </bottom>
      <diagonal/>
    </border>
    <border>
      <left style="medium">
        <color rgb="FF002060"/>
      </left>
      <right/>
      <top style="medium">
        <color rgb="FF002060"/>
      </top>
      <bottom style="double">
        <color rgb="FF002060"/>
      </bottom>
      <diagonal/>
    </border>
    <border>
      <left style="medium">
        <color rgb="FF002060"/>
      </left>
      <right style="medium">
        <color rgb="FF002060"/>
      </right>
      <top style="medium">
        <color rgb="FF002060"/>
      </top>
      <bottom style="double">
        <color rgb="FF002060"/>
      </bottom>
      <diagonal/>
    </border>
    <border>
      <left style="medium">
        <color rgb="FF002060"/>
      </left>
      <right/>
      <top/>
      <bottom style="hair">
        <color rgb="FF002060"/>
      </bottom>
      <diagonal/>
    </border>
    <border>
      <left style="medium">
        <color rgb="FF002060"/>
      </left>
      <right style="medium">
        <color rgb="FF002060"/>
      </right>
      <top/>
      <bottom style="hair">
        <color rgb="FF002060"/>
      </bottom>
      <diagonal/>
    </border>
    <border>
      <left style="medium">
        <color rgb="FF002060"/>
      </left>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top style="hair">
        <color rgb="FF002060"/>
      </top>
      <bottom style="medium">
        <color rgb="FF002060"/>
      </bottom>
      <diagonal/>
    </border>
    <border>
      <left style="medium">
        <color rgb="FF002060"/>
      </left>
      <right style="medium">
        <color rgb="FF002060"/>
      </right>
      <top style="hair">
        <color rgb="FF002060"/>
      </top>
      <bottom style="medium">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s>
  <cellStyleXfs count="76">
    <xf numFmtId="0" fontId="0" fillId="0" borderId="0"/>
    <xf numFmtId="0" fontId="2" fillId="0" borderId="0"/>
    <xf numFmtId="43" fontId="1" fillId="0" borderId="0" applyFont="0" applyFill="0" applyBorder="0" applyAlignment="0" applyProtection="0"/>
    <xf numFmtId="0" fontId="2" fillId="0" borderId="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7" fillId="0" borderId="0"/>
    <xf numFmtId="0" fontId="2" fillId="0" borderId="0"/>
    <xf numFmtId="0" fontId="32" fillId="0" borderId="0"/>
    <xf numFmtId="0" fontId="32" fillId="0" borderId="0"/>
    <xf numFmtId="40" fontId="27"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51" fillId="0" borderId="0"/>
    <xf numFmtId="0" fontId="2" fillId="0" borderId="0"/>
    <xf numFmtId="0" fontId="55" fillId="0" borderId="0" applyNumberFormat="0" applyFill="0" applyBorder="0" applyAlignment="0" applyProtection="0"/>
    <xf numFmtId="9" fontId="2" fillId="0" borderId="0" applyFont="0" applyFill="0" applyBorder="0" applyAlignment="0" applyProtection="0"/>
    <xf numFmtId="0" fontId="2" fillId="0" borderId="0"/>
    <xf numFmtId="43" fontId="1" fillId="0" borderId="0" applyFont="0" applyFill="0" applyBorder="0" applyAlignment="0" applyProtection="0"/>
    <xf numFmtId="0" fontId="27" fillId="0" borderId="0"/>
    <xf numFmtId="43" fontId="23" fillId="0" borderId="0" applyFont="0" applyFill="0" applyBorder="0" applyAlignment="0" applyProtection="0"/>
    <xf numFmtId="0" fontId="23" fillId="0" borderId="0"/>
    <xf numFmtId="0" fontId="27" fillId="0" borderId="0"/>
    <xf numFmtId="0" fontId="27" fillId="0" borderId="0"/>
    <xf numFmtId="0" fontId="2" fillId="0" borderId="0"/>
    <xf numFmtId="0" fontId="2" fillId="0" borderId="0"/>
    <xf numFmtId="9" fontId="2" fillId="0" borderId="0" applyFont="0" applyFill="0" applyBorder="0" applyAlignment="0" applyProtection="0"/>
    <xf numFmtId="0" fontId="1" fillId="0" borderId="0"/>
    <xf numFmtId="0" fontId="27" fillId="0" borderId="0"/>
    <xf numFmtId="0" fontId="27" fillId="0" borderId="0"/>
    <xf numFmtId="0" fontId="1" fillId="0" borderId="0"/>
    <xf numFmtId="0" fontId="1" fillId="0" borderId="0"/>
    <xf numFmtId="0" fontId="1" fillId="0" borderId="0"/>
    <xf numFmtId="165" fontId="1" fillId="0" borderId="0" applyFont="0" applyFill="0" applyBorder="0" applyAlignment="0" applyProtection="0"/>
    <xf numFmtId="0" fontId="2" fillId="0" borderId="0"/>
    <xf numFmtId="43" fontId="1" fillId="0" borderId="0" applyFont="0" applyFill="0" applyBorder="0" applyAlignment="0" applyProtection="0"/>
    <xf numFmtId="0" fontId="2" fillId="0" borderId="0"/>
    <xf numFmtId="0" fontId="27"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23" fillId="0" borderId="0"/>
    <xf numFmtId="0" fontId="123" fillId="0" borderId="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3" fillId="0" borderId="0"/>
    <xf numFmtId="0" fontId="1"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141" fillId="0" borderId="0"/>
    <xf numFmtId="43" fontId="2" fillId="0" borderId="0" applyFont="0" applyFill="0" applyBorder="0" applyAlignment="0" applyProtection="0"/>
    <xf numFmtId="0" fontId="141" fillId="0" borderId="0"/>
    <xf numFmtId="0" fontId="1" fillId="0" borderId="0"/>
    <xf numFmtId="43" fontId="141" fillId="0" borderId="0" applyFont="0" applyFill="0" applyBorder="0" applyAlignment="0" applyProtection="0"/>
    <xf numFmtId="0" fontId="141" fillId="0" borderId="0"/>
    <xf numFmtId="0" fontId="1" fillId="0" borderId="0"/>
    <xf numFmtId="165"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55" fillId="0" borderId="0"/>
    <xf numFmtId="0" fontId="55" fillId="0" borderId="0" applyNumberFormat="0" applyFill="0" applyBorder="0" applyAlignment="0" applyProtection="0"/>
  </cellStyleXfs>
  <cellXfs count="3668">
    <xf numFmtId="0" fontId="0" fillId="0" borderId="0" xfId="0"/>
    <xf numFmtId="0" fontId="4" fillId="2" borderId="0" xfId="1" applyFont="1" applyFill="1" applyAlignment="1">
      <alignment vertical="center"/>
    </xf>
    <xf numFmtId="0" fontId="4" fillId="2" borderId="0" xfId="1" applyFont="1" applyFill="1" applyAlignment="1"/>
    <xf numFmtId="164" fontId="5" fillId="2" borderId="0" xfId="2" applyNumberFormat="1" applyFont="1" applyFill="1" applyAlignment="1">
      <alignment vertical="center"/>
    </xf>
    <xf numFmtId="0" fontId="5" fillId="2" borderId="0" xfId="3" applyFont="1" applyFill="1" applyAlignment="1">
      <alignment vertical="center"/>
    </xf>
    <xf numFmtId="0" fontId="5" fillId="2" borderId="0" xfId="3" applyFont="1" applyFill="1" applyAlignment="1">
      <alignment horizontal="right" vertical="center"/>
    </xf>
    <xf numFmtId="0" fontId="6" fillId="2" borderId="0" xfId="3" applyFont="1" applyFill="1" applyAlignment="1">
      <alignment vertical="center"/>
    </xf>
    <xf numFmtId="0" fontId="6" fillId="2" borderId="0" xfId="1" applyFont="1" applyFill="1" applyAlignment="1">
      <alignment vertical="center"/>
    </xf>
    <xf numFmtId="0" fontId="4" fillId="2" borderId="0" xfId="3" applyFont="1" applyFill="1" applyAlignment="1">
      <alignment vertical="center"/>
    </xf>
    <xf numFmtId="0" fontId="4" fillId="2" borderId="0" xfId="3" applyFont="1" applyFill="1" applyAlignment="1">
      <alignment horizontal="right" vertical="center"/>
    </xf>
    <xf numFmtId="0" fontId="7" fillId="3" borderId="1" xfId="1" applyFont="1" applyFill="1" applyBorder="1" applyAlignment="1">
      <alignment horizontal="center" vertical="center"/>
    </xf>
    <xf numFmtId="0" fontId="7" fillId="3" borderId="2" xfId="1" applyFont="1" applyFill="1" applyBorder="1" applyAlignment="1">
      <alignment horizontal="center" vertical="center"/>
    </xf>
    <xf numFmtId="0" fontId="7" fillId="3" borderId="3" xfId="1" applyFont="1" applyFill="1" applyBorder="1" applyAlignment="1">
      <alignment horizontal="center" vertical="center"/>
    </xf>
    <xf numFmtId="0" fontId="7" fillId="3" borderId="4" xfId="1" applyFont="1" applyFill="1" applyBorder="1" applyAlignment="1">
      <alignment horizontal="center" vertical="center"/>
    </xf>
    <xf numFmtId="0" fontId="8" fillId="2" borderId="0" xfId="3" applyFont="1" applyFill="1" applyAlignment="1">
      <alignment horizontal="center" vertical="center"/>
    </xf>
    <xf numFmtId="0" fontId="8" fillId="2" borderId="0" xfId="1" applyFont="1" applyFill="1" applyAlignment="1">
      <alignment horizontal="center" vertical="center"/>
    </xf>
    <xf numFmtId="0" fontId="9" fillId="3" borderId="5" xfId="1" applyFont="1" applyFill="1" applyBorder="1" applyAlignment="1">
      <alignment horizontal="left" vertical="center"/>
    </xf>
    <xf numFmtId="0" fontId="11" fillId="0" borderId="6" xfId="1" applyFont="1" applyFill="1" applyBorder="1" applyAlignment="1">
      <alignment horizontal="left" vertical="center"/>
    </xf>
    <xf numFmtId="0" fontId="11" fillId="0" borderId="7" xfId="1" applyFont="1" applyFill="1" applyBorder="1" applyAlignment="1">
      <alignment horizontal="left"/>
    </xf>
    <xf numFmtId="3" fontId="11" fillId="0" borderId="7" xfId="3" applyNumberFormat="1" applyFont="1" applyFill="1" applyBorder="1" applyAlignment="1">
      <alignment horizontal="right" vertical="center"/>
    </xf>
    <xf numFmtId="3" fontId="11" fillId="0" borderId="7" xfId="3" quotePrefix="1" applyNumberFormat="1" applyFont="1" applyFill="1" applyBorder="1" applyAlignment="1">
      <alignment horizontal="right" vertical="center"/>
    </xf>
    <xf numFmtId="3" fontId="11" fillId="0" borderId="8" xfId="3" quotePrefix="1" applyNumberFormat="1" applyFont="1" applyFill="1" applyBorder="1" applyAlignment="1">
      <alignment horizontal="right" vertical="center"/>
    </xf>
    <xf numFmtId="3" fontId="11" fillId="0" borderId="9" xfId="3" quotePrefix="1" applyNumberFormat="1" applyFont="1" applyFill="1" applyBorder="1" applyAlignment="1">
      <alignment horizontal="right" vertical="center"/>
    </xf>
    <xf numFmtId="0" fontId="12" fillId="2" borderId="0" xfId="3" applyFont="1" applyFill="1" applyAlignment="1">
      <alignment vertical="center"/>
    </xf>
    <xf numFmtId="0" fontId="12" fillId="2" borderId="0" xfId="1" applyFont="1" applyFill="1" applyAlignment="1">
      <alignment vertical="center"/>
    </xf>
    <xf numFmtId="0" fontId="13" fillId="2" borderId="0" xfId="3" applyFont="1" applyFill="1" applyAlignment="1">
      <alignment vertical="center"/>
    </xf>
    <xf numFmtId="0" fontId="13" fillId="2" borderId="0" xfId="1" applyFont="1" applyFill="1" applyAlignment="1">
      <alignment vertical="center"/>
    </xf>
    <xf numFmtId="0" fontId="11" fillId="0" borderId="7" xfId="1" applyFont="1" applyFill="1" applyBorder="1" applyAlignment="1">
      <alignment horizontal="center" vertical="center"/>
    </xf>
    <xf numFmtId="3" fontId="11" fillId="0" borderId="7" xfId="4" applyNumberFormat="1" applyFont="1" applyFill="1" applyBorder="1" applyAlignment="1">
      <alignment horizontal="right" vertical="center"/>
    </xf>
    <xf numFmtId="3" fontId="11" fillId="0" borderId="7" xfId="4" quotePrefix="1" applyNumberFormat="1" applyFont="1" applyFill="1" applyBorder="1" applyAlignment="1">
      <alignment horizontal="right" vertical="center"/>
    </xf>
    <xf numFmtId="166" fontId="11" fillId="0" borderId="7" xfId="4" applyNumberFormat="1" applyFont="1" applyFill="1" applyBorder="1" applyAlignment="1">
      <alignment horizontal="right" vertical="center"/>
    </xf>
    <xf numFmtId="166" fontId="11" fillId="0" borderId="7" xfId="4" quotePrefix="1" applyNumberFormat="1" applyFont="1" applyFill="1" applyBorder="1" applyAlignment="1">
      <alignment horizontal="right" vertical="center"/>
    </xf>
    <xf numFmtId="166" fontId="11" fillId="0" borderId="7" xfId="3" quotePrefix="1" applyNumberFormat="1" applyFont="1" applyFill="1" applyBorder="1" applyAlignment="1">
      <alignment horizontal="right" vertical="center"/>
    </xf>
    <xf numFmtId="0" fontId="11" fillId="0" borderId="8" xfId="3" quotePrefix="1" applyNumberFormat="1" applyFont="1" applyFill="1" applyBorder="1" applyAlignment="1">
      <alignment horizontal="right" vertical="center"/>
    </xf>
    <xf numFmtId="166" fontId="11" fillId="0" borderId="9" xfId="3" quotePrefix="1" applyNumberFormat="1" applyFont="1" applyFill="1" applyBorder="1" applyAlignment="1">
      <alignment horizontal="right" vertical="center"/>
    </xf>
    <xf numFmtId="0" fontId="11" fillId="0" borderId="7" xfId="3" quotePrefix="1" applyNumberFormat="1" applyFont="1" applyFill="1" applyBorder="1" applyAlignment="1">
      <alignment horizontal="right" vertical="center"/>
    </xf>
    <xf numFmtId="0" fontId="15" fillId="0" borderId="0" xfId="3" applyFont="1" applyFill="1" applyAlignment="1">
      <alignment vertical="center"/>
    </xf>
    <xf numFmtId="0" fontId="15" fillId="0" borderId="0" xfId="1" applyFont="1" applyFill="1" applyAlignment="1">
      <alignment vertical="center"/>
    </xf>
    <xf numFmtId="3" fontId="11" fillId="0" borderId="7" xfId="1" quotePrefix="1" applyNumberFormat="1" applyFont="1" applyFill="1" applyBorder="1" applyAlignment="1">
      <alignment horizontal="right" vertical="center"/>
    </xf>
    <xf numFmtId="3" fontId="11" fillId="0" borderId="7" xfId="5" quotePrefix="1" applyNumberFormat="1" applyFont="1" applyFill="1" applyBorder="1" applyAlignment="1">
      <alignment horizontal="right" vertical="center"/>
    </xf>
    <xf numFmtId="166" fontId="11" fillId="0" borderId="8" xfId="3" quotePrefix="1" applyNumberFormat="1" applyFont="1" applyFill="1" applyBorder="1" applyAlignment="1">
      <alignment horizontal="right" vertical="center"/>
    </xf>
    <xf numFmtId="167" fontId="11" fillId="0" borderId="7" xfId="1" quotePrefix="1" applyNumberFormat="1" applyFont="1" applyFill="1" applyBorder="1" applyAlignment="1">
      <alignment horizontal="right" vertical="center"/>
    </xf>
    <xf numFmtId="3" fontId="11" fillId="0" borderId="7" xfId="6" quotePrefix="1" applyNumberFormat="1" applyFont="1" applyFill="1" applyBorder="1" applyAlignment="1">
      <alignment horizontal="right" vertical="center"/>
    </xf>
    <xf numFmtId="164" fontId="11" fillId="0" borderId="7" xfId="2" quotePrefix="1" applyNumberFormat="1" applyFont="1" applyFill="1" applyBorder="1" applyAlignment="1">
      <alignment horizontal="right" vertical="center"/>
    </xf>
    <xf numFmtId="0" fontId="11" fillId="0" borderId="7" xfId="4" quotePrefix="1" applyNumberFormat="1" applyFont="1" applyFill="1" applyBorder="1" applyAlignment="1">
      <alignment horizontal="right" vertical="center"/>
    </xf>
    <xf numFmtId="3" fontId="11" fillId="0" borderId="8" xfId="4" quotePrefix="1" applyNumberFormat="1" applyFont="1" applyFill="1" applyBorder="1" applyAlignment="1">
      <alignment horizontal="right" vertical="center"/>
    </xf>
    <xf numFmtId="3" fontId="11" fillId="0" borderId="9" xfId="4" quotePrefix="1" applyNumberFormat="1" applyFont="1" applyFill="1" applyBorder="1" applyAlignment="1">
      <alignment horizontal="right" vertical="center"/>
    </xf>
    <xf numFmtId="166" fontId="11" fillId="0" borderId="8" xfId="4" quotePrefix="1" applyNumberFormat="1" applyFont="1" applyFill="1" applyBorder="1" applyAlignment="1">
      <alignment horizontal="right" vertical="center"/>
    </xf>
    <xf numFmtId="166" fontId="11" fillId="0" borderId="9" xfId="4" quotePrefix="1" applyNumberFormat="1" applyFont="1" applyFill="1" applyBorder="1" applyAlignment="1">
      <alignment horizontal="right" vertical="center"/>
    </xf>
    <xf numFmtId="0" fontId="11" fillId="0" borderId="10" xfId="1" applyFont="1" applyFill="1" applyBorder="1" applyAlignment="1">
      <alignment horizontal="left" vertical="center"/>
    </xf>
    <xf numFmtId="0" fontId="11" fillId="0" borderId="11" xfId="1" applyFont="1" applyFill="1" applyBorder="1" applyAlignment="1">
      <alignment horizontal="center" vertical="center"/>
    </xf>
    <xf numFmtId="166" fontId="11" fillId="0" borderId="11" xfId="3" quotePrefix="1" applyNumberFormat="1" applyFont="1" applyFill="1" applyBorder="1" applyAlignment="1">
      <alignment horizontal="right" vertical="center"/>
    </xf>
    <xf numFmtId="166" fontId="11" fillId="0" borderId="11" xfId="4" quotePrefix="1" applyNumberFormat="1" applyFont="1" applyFill="1" applyBorder="1" applyAlignment="1">
      <alignment horizontal="right" vertical="center"/>
    </xf>
    <xf numFmtId="166" fontId="11" fillId="0" borderId="12" xfId="4" quotePrefix="1" applyNumberFormat="1" applyFont="1" applyFill="1" applyBorder="1" applyAlignment="1">
      <alignment horizontal="right" vertical="center"/>
    </xf>
    <xf numFmtId="166" fontId="11" fillId="0" borderId="13" xfId="4" quotePrefix="1" applyNumberFormat="1" applyFont="1" applyFill="1" applyBorder="1" applyAlignment="1">
      <alignment horizontal="right" vertical="center"/>
    </xf>
    <xf numFmtId="0" fontId="7" fillId="0" borderId="14" xfId="1" applyFont="1" applyFill="1" applyBorder="1" applyAlignment="1">
      <alignment horizontal="left" vertical="center"/>
    </xf>
    <xf numFmtId="0" fontId="4" fillId="0" borderId="11" xfId="1" applyFont="1" applyFill="1" applyBorder="1" applyAlignment="1">
      <alignment horizontal="left" vertical="center"/>
    </xf>
    <xf numFmtId="0" fontId="4" fillId="0" borderId="11" xfId="1" applyFont="1" applyFill="1" applyBorder="1" applyAlignment="1">
      <alignment horizontal="left"/>
    </xf>
    <xf numFmtId="0" fontId="4" fillId="0" borderId="11" xfId="3" applyFont="1" applyFill="1" applyBorder="1" applyAlignment="1">
      <alignment vertical="center"/>
    </xf>
    <xf numFmtId="0" fontId="4" fillId="0" borderId="13" xfId="3" applyFont="1" applyFill="1" applyBorder="1" applyAlignment="1">
      <alignment horizontal="right" vertical="center"/>
    </xf>
    <xf numFmtId="0" fontId="8" fillId="0" borderId="0" xfId="3" applyFont="1" applyFill="1" applyAlignment="1">
      <alignment vertical="center"/>
    </xf>
    <xf numFmtId="0" fontId="8" fillId="0" borderId="0" xfId="1" applyFont="1" applyFill="1" applyAlignment="1">
      <alignment vertical="center"/>
    </xf>
    <xf numFmtId="0" fontId="16" fillId="2" borderId="0" xfId="1" applyFont="1" applyFill="1" applyAlignment="1">
      <alignment vertical="center"/>
    </xf>
    <xf numFmtId="0" fontId="17" fillId="0" borderId="0" xfId="1" applyFont="1" applyFill="1" applyAlignment="1">
      <alignment vertical="center"/>
    </xf>
    <xf numFmtId="0" fontId="17" fillId="0" borderId="0" xfId="1" applyFont="1" applyFill="1" applyAlignment="1"/>
    <xf numFmtId="0" fontId="17" fillId="0" borderId="0" xfId="3" applyFont="1" applyFill="1" applyAlignment="1">
      <alignment vertical="center"/>
    </xf>
    <xf numFmtId="0" fontId="18" fillId="0" borderId="0" xfId="1" applyFont="1" applyFill="1" applyAlignment="1">
      <alignment vertical="center"/>
    </xf>
    <xf numFmtId="0" fontId="17" fillId="2" borderId="0" xfId="1" applyFont="1" applyFill="1" applyAlignment="1">
      <alignment vertical="center"/>
    </xf>
    <xf numFmtId="0" fontId="17" fillId="2" borderId="0" xfId="3" applyFont="1" applyFill="1" applyAlignment="1">
      <alignment vertical="center"/>
    </xf>
    <xf numFmtId="0" fontId="17" fillId="2" borderId="0" xfId="3" applyFont="1" applyFill="1" applyAlignment="1">
      <alignment horizontal="right" vertical="center"/>
    </xf>
    <xf numFmtId="0" fontId="18" fillId="2" borderId="0" xfId="3" applyFont="1" applyFill="1" applyAlignment="1">
      <alignment vertical="center"/>
    </xf>
    <xf numFmtId="0" fontId="18" fillId="2" borderId="0" xfId="1" applyFont="1" applyFill="1" applyAlignment="1">
      <alignment vertical="center"/>
    </xf>
    <xf numFmtId="0" fontId="17" fillId="2" borderId="0" xfId="7" applyFont="1" applyFill="1" applyAlignment="1">
      <alignment vertical="center"/>
    </xf>
    <xf numFmtId="0" fontId="16" fillId="2" borderId="0" xfId="1" applyFont="1" applyFill="1" applyAlignment="1"/>
    <xf numFmtId="0" fontId="18" fillId="2" borderId="0" xfId="3" applyFont="1" applyFill="1" applyAlignment="1">
      <alignment horizontal="right" vertical="center"/>
    </xf>
    <xf numFmtId="0" fontId="18" fillId="2" borderId="0" xfId="8" applyFont="1" applyFill="1" applyAlignment="1">
      <alignment vertical="center"/>
    </xf>
    <xf numFmtId="0" fontId="17" fillId="2" borderId="0" xfId="7" applyFont="1" applyFill="1" applyAlignment="1">
      <alignment vertical="top"/>
    </xf>
    <xf numFmtId="0" fontId="16" fillId="2" borderId="0" xfId="7" applyFont="1" applyFill="1" applyAlignment="1">
      <alignment vertical="top"/>
    </xf>
    <xf numFmtId="0" fontId="17" fillId="2" borderId="0" xfId="3" applyFont="1" applyFill="1" applyAlignment="1">
      <alignment vertical="top"/>
    </xf>
    <xf numFmtId="3" fontId="17" fillId="2" borderId="0" xfId="3" applyNumberFormat="1" applyFont="1" applyFill="1" applyAlignment="1">
      <alignment vertical="top"/>
    </xf>
    <xf numFmtId="3" fontId="17" fillId="2" borderId="0" xfId="3" applyNumberFormat="1" applyFont="1" applyFill="1" applyAlignment="1">
      <alignment horizontal="right" vertical="top"/>
    </xf>
    <xf numFmtId="0" fontId="18" fillId="2" borderId="0" xfId="3" applyFont="1" applyFill="1" applyAlignment="1">
      <alignment vertical="top"/>
    </xf>
    <xf numFmtId="0" fontId="18" fillId="2" borderId="0" xfId="1" applyFont="1" applyFill="1" applyAlignment="1">
      <alignment vertical="top"/>
    </xf>
    <xf numFmtId="0" fontId="17" fillId="2" borderId="0" xfId="1" applyFont="1" applyFill="1" applyAlignment="1">
      <alignment vertical="top"/>
    </xf>
    <xf numFmtId="0" fontId="16" fillId="2" borderId="0" xfId="1" applyFont="1" applyFill="1" applyAlignment="1">
      <alignment vertical="top"/>
    </xf>
    <xf numFmtId="0" fontId="17" fillId="2" borderId="0" xfId="3" applyFont="1" applyFill="1" applyAlignment="1">
      <alignment horizontal="right" vertical="top"/>
    </xf>
    <xf numFmtId="0" fontId="19" fillId="2" borderId="0" xfId="1" applyFont="1" applyFill="1" applyAlignment="1">
      <alignment vertical="center"/>
    </xf>
    <xf numFmtId="0" fontId="6" fillId="2" borderId="0" xfId="1" applyFont="1" applyFill="1" applyAlignment="1"/>
    <xf numFmtId="0" fontId="6" fillId="2" borderId="0" xfId="3" applyFont="1" applyFill="1" applyAlignment="1">
      <alignment horizontal="right" vertical="center"/>
    </xf>
    <xf numFmtId="0" fontId="8" fillId="2" borderId="0" xfId="3" applyFont="1" applyFill="1" applyAlignment="1">
      <alignment vertical="center"/>
    </xf>
    <xf numFmtId="0" fontId="8" fillId="2" borderId="0" xfId="1" applyFont="1" applyFill="1" applyAlignment="1">
      <alignment vertical="center"/>
    </xf>
    <xf numFmtId="0" fontId="20" fillId="2" borderId="0" xfId="1" applyFont="1" applyFill="1" applyAlignment="1">
      <alignment vertical="center"/>
    </xf>
    <xf numFmtId="0" fontId="8" fillId="2" borderId="0" xfId="1" applyFont="1" applyFill="1" applyAlignment="1"/>
    <xf numFmtId="0" fontId="8" fillId="2" borderId="0" xfId="3" applyFont="1" applyFill="1" applyAlignment="1">
      <alignment horizontal="right" vertical="center"/>
    </xf>
    <xf numFmtId="0" fontId="3" fillId="2" borderId="0" xfId="11" applyFont="1" applyFill="1" applyAlignment="1">
      <alignment vertical="center"/>
    </xf>
    <xf numFmtId="0" fontId="24" fillId="2" borderId="0" xfId="11" applyFont="1" applyFill="1"/>
    <xf numFmtId="0" fontId="25" fillId="2" borderId="0" xfId="11" applyFont="1" applyFill="1"/>
    <xf numFmtId="0" fontId="4" fillId="2" borderId="0" xfId="11" applyFont="1" applyFill="1"/>
    <xf numFmtId="0" fontId="7" fillId="3" borderId="21" xfId="11" applyFont="1" applyFill="1" applyBorder="1" applyAlignment="1">
      <alignment horizontal="center" vertical="center"/>
    </xf>
    <xf numFmtId="0" fontId="7" fillId="3" borderId="22" xfId="11" applyFont="1" applyFill="1" applyBorder="1" applyAlignment="1">
      <alignment horizontal="center" vertical="center"/>
    </xf>
    <xf numFmtId="0" fontId="7" fillId="3" borderId="23" xfId="11" applyFont="1" applyFill="1" applyBorder="1" applyAlignment="1">
      <alignment horizontal="center" vertical="center"/>
    </xf>
    <xf numFmtId="0" fontId="7" fillId="3" borderId="24" xfId="11" applyFont="1" applyFill="1" applyBorder="1" applyAlignment="1">
      <alignment horizontal="center" vertical="center"/>
    </xf>
    <xf numFmtId="0" fontId="7" fillId="3" borderId="25" xfId="11" applyFont="1" applyFill="1" applyBorder="1" applyAlignment="1">
      <alignment horizontal="right" vertical="center" wrapText="1"/>
    </xf>
    <xf numFmtId="168" fontId="25" fillId="2" borderId="26" xfId="11" applyNumberFormat="1" applyFont="1" applyFill="1" applyBorder="1" applyAlignment="1">
      <alignment horizontal="center" vertical="center"/>
    </xf>
    <xf numFmtId="168" fontId="25" fillId="2" borderId="27" xfId="11" applyNumberFormat="1" applyFont="1" applyFill="1" applyBorder="1" applyAlignment="1">
      <alignment horizontal="center" vertical="center"/>
    </xf>
    <xf numFmtId="168" fontId="25" fillId="2" borderId="28" xfId="11" applyNumberFormat="1" applyFont="1" applyFill="1" applyBorder="1" applyAlignment="1">
      <alignment horizontal="center" vertical="center"/>
    </xf>
    <xf numFmtId="168" fontId="25" fillId="2" borderId="0" xfId="11" applyNumberFormat="1" applyFont="1" applyFill="1" applyBorder="1" applyAlignment="1">
      <alignment horizontal="center" vertical="center"/>
    </xf>
    <xf numFmtId="168" fontId="25" fillId="2" borderId="29" xfId="11" applyNumberFormat="1" applyFont="1" applyFill="1" applyBorder="1" applyAlignment="1">
      <alignment horizontal="center" vertical="center"/>
    </xf>
    <xf numFmtId="0" fontId="7" fillId="3" borderId="6" xfId="11" applyFont="1" applyFill="1" applyBorder="1" applyAlignment="1">
      <alignment horizontal="right" vertical="center"/>
    </xf>
    <xf numFmtId="168" fontId="24" fillId="2" borderId="30" xfId="11" applyNumberFormat="1" applyFont="1" applyFill="1" applyBorder="1" applyAlignment="1">
      <alignment horizontal="center" vertical="center"/>
    </xf>
    <xf numFmtId="168" fontId="25" fillId="2" borderId="8" xfId="11" applyNumberFormat="1" applyFont="1" applyFill="1" applyBorder="1" applyAlignment="1">
      <alignment horizontal="center" vertical="center"/>
    </xf>
    <xf numFmtId="168" fontId="25" fillId="2" borderId="30" xfId="11" applyNumberFormat="1" applyFont="1" applyFill="1" applyBorder="1" applyAlignment="1">
      <alignment horizontal="center" vertical="center"/>
    </xf>
    <xf numFmtId="0" fontId="7" fillId="3" borderId="31" xfId="11" applyFont="1" applyFill="1" applyBorder="1" applyAlignment="1">
      <alignment horizontal="right" vertical="center"/>
    </xf>
    <xf numFmtId="168" fontId="24" fillId="2" borderId="32" xfId="11" applyNumberFormat="1" applyFont="1" applyFill="1" applyBorder="1" applyAlignment="1">
      <alignment horizontal="center" vertical="center"/>
    </xf>
    <xf numFmtId="168" fontId="25" fillId="2" borderId="33" xfId="11" applyNumberFormat="1" applyFont="1" applyFill="1" applyBorder="1" applyAlignment="1">
      <alignment horizontal="center" vertical="center"/>
    </xf>
    <xf numFmtId="168" fontId="25" fillId="2" borderId="34" xfId="11" applyNumberFormat="1" applyFont="1" applyFill="1" applyBorder="1" applyAlignment="1">
      <alignment horizontal="center" vertical="center"/>
    </xf>
    <xf numFmtId="168" fontId="25" fillId="2" borderId="32" xfId="11" applyNumberFormat="1" applyFont="1" applyFill="1" applyBorder="1" applyAlignment="1">
      <alignment horizontal="center" vertical="center"/>
    </xf>
    <xf numFmtId="168" fontId="25" fillId="0" borderId="34" xfId="11" applyNumberFormat="1" applyFont="1" applyFill="1" applyBorder="1" applyAlignment="1">
      <alignment horizontal="center" vertical="center"/>
    </xf>
    <xf numFmtId="168" fontId="25" fillId="0" borderId="35" xfId="11" applyNumberFormat="1" applyFont="1" applyFill="1" applyBorder="1" applyAlignment="1">
      <alignment horizontal="center" vertical="center"/>
    </xf>
    <xf numFmtId="0" fontId="7" fillId="3" borderId="6" xfId="11" applyFont="1" applyFill="1" applyBorder="1" applyAlignment="1">
      <alignment horizontal="right" vertical="center" wrapText="1"/>
    </xf>
    <xf numFmtId="168" fontId="24" fillId="2" borderId="36" xfId="11" applyNumberFormat="1" applyFont="1" applyFill="1" applyBorder="1" applyAlignment="1">
      <alignment horizontal="center" vertical="center"/>
    </xf>
    <xf numFmtId="168" fontId="25" fillId="2" borderId="37" xfId="11" applyNumberFormat="1" applyFont="1" applyFill="1" applyBorder="1" applyAlignment="1">
      <alignment horizontal="center" vertical="center"/>
    </xf>
    <xf numFmtId="168" fontId="25" fillId="2" borderId="38" xfId="11" applyNumberFormat="1" applyFont="1" applyFill="1" applyBorder="1" applyAlignment="1">
      <alignment horizontal="center" vertical="center"/>
    </xf>
    <xf numFmtId="168" fontId="25" fillId="2" borderId="39" xfId="11" applyNumberFormat="1" applyFont="1" applyFill="1" applyBorder="1" applyAlignment="1">
      <alignment horizontal="center" vertical="center"/>
    </xf>
    <xf numFmtId="17" fontId="7" fillId="3" borderId="6" xfId="11" applyNumberFormat="1" applyFont="1" applyFill="1" applyBorder="1" applyAlignment="1">
      <alignment horizontal="left"/>
    </xf>
    <xf numFmtId="17" fontId="7" fillId="3" borderId="6" xfId="11" applyNumberFormat="1" applyFont="1" applyFill="1" applyBorder="1" applyAlignment="1">
      <alignment horizontal="right"/>
    </xf>
    <xf numFmtId="168" fontId="25" fillId="2" borderId="0" xfId="11" applyNumberFormat="1" applyFont="1" applyFill="1"/>
    <xf numFmtId="0" fontId="25" fillId="2" borderId="40" xfId="11" applyFont="1" applyFill="1" applyBorder="1"/>
    <xf numFmtId="168" fontId="25" fillId="2" borderId="35" xfId="11" applyNumberFormat="1" applyFont="1" applyFill="1" applyBorder="1" applyAlignment="1">
      <alignment horizontal="center" vertical="center"/>
    </xf>
    <xf numFmtId="17" fontId="7" fillId="3" borderId="31" xfId="11" applyNumberFormat="1" applyFont="1" applyFill="1" applyBorder="1" applyAlignment="1">
      <alignment horizontal="right"/>
    </xf>
    <xf numFmtId="17" fontId="7" fillId="3" borderId="41" xfId="11" applyNumberFormat="1" applyFont="1" applyFill="1" applyBorder="1" applyAlignment="1">
      <alignment horizontal="left"/>
    </xf>
    <xf numFmtId="168" fontId="24" fillId="2" borderId="39" xfId="11" applyNumberFormat="1" applyFont="1" applyFill="1" applyBorder="1" applyAlignment="1">
      <alignment horizontal="center" vertical="center"/>
    </xf>
    <xf numFmtId="168" fontId="25" fillId="2" borderId="42" xfId="11" applyNumberFormat="1" applyFont="1" applyFill="1" applyBorder="1" applyAlignment="1">
      <alignment horizontal="center" vertical="center"/>
    </xf>
    <xf numFmtId="168" fontId="25" fillId="0" borderId="0" xfId="11" applyNumberFormat="1" applyFont="1" applyFill="1" applyBorder="1" applyAlignment="1">
      <alignment horizontal="center" vertical="center"/>
    </xf>
    <xf numFmtId="168" fontId="25" fillId="0" borderId="29" xfId="11" applyNumberFormat="1" applyFont="1" applyFill="1" applyBorder="1" applyAlignment="1">
      <alignment horizontal="center" vertical="center"/>
    </xf>
    <xf numFmtId="17" fontId="7" fillId="3" borderId="10" xfId="11" applyNumberFormat="1" applyFont="1" applyFill="1" applyBorder="1" applyAlignment="1">
      <alignment horizontal="right"/>
    </xf>
    <xf numFmtId="168" fontId="24" fillId="2" borderId="43" xfId="11" applyNumberFormat="1" applyFont="1" applyFill="1" applyBorder="1" applyAlignment="1">
      <alignment horizontal="center" vertical="center"/>
    </xf>
    <xf numFmtId="168" fontId="25" fillId="2" borderId="44" xfId="11" applyNumberFormat="1" applyFont="1" applyFill="1" applyBorder="1" applyAlignment="1">
      <alignment horizontal="center" vertical="center"/>
    </xf>
    <xf numFmtId="168" fontId="25" fillId="2" borderId="43" xfId="11" applyNumberFormat="1" applyFont="1" applyFill="1" applyBorder="1" applyAlignment="1">
      <alignment horizontal="center" vertical="center"/>
    </xf>
    <xf numFmtId="168" fontId="25" fillId="0" borderId="44" xfId="11" applyNumberFormat="1" applyFont="1" applyFill="1" applyBorder="1" applyAlignment="1">
      <alignment horizontal="center" vertical="center"/>
    </xf>
    <xf numFmtId="168" fontId="25" fillId="0" borderId="45" xfId="11" applyNumberFormat="1" applyFont="1" applyFill="1" applyBorder="1" applyAlignment="1">
      <alignment horizontal="center" vertical="center"/>
    </xf>
    <xf numFmtId="0" fontId="17" fillId="2" borderId="0" xfId="11" applyFont="1" applyFill="1"/>
    <xf numFmtId="168" fontId="25" fillId="2" borderId="0" xfId="11" applyNumberFormat="1" applyFont="1" applyFill="1" applyAlignment="1">
      <alignment horizontal="center" vertical="center"/>
    </xf>
    <xf numFmtId="0" fontId="26" fillId="2" borderId="0" xfId="11" applyFont="1" applyFill="1"/>
    <xf numFmtId="2" fontId="25" fillId="2" borderId="0" xfId="11" applyNumberFormat="1" applyFont="1" applyFill="1"/>
    <xf numFmtId="0" fontId="3" fillId="2" borderId="0" xfId="7" applyFont="1" applyFill="1" applyAlignment="1">
      <alignment vertical="center"/>
    </xf>
    <xf numFmtId="0" fontId="26" fillId="2" borderId="0" xfId="7" applyFont="1" applyFill="1"/>
    <xf numFmtId="0" fontId="17" fillId="2" borderId="0" xfId="7" applyFont="1" applyFill="1" applyBorder="1"/>
    <xf numFmtId="0" fontId="28" fillId="0" borderId="0" xfId="12" applyFont="1" applyAlignment="1">
      <alignment vertical="center"/>
    </xf>
    <xf numFmtId="0" fontId="17" fillId="0" borderId="0" xfId="12" applyFont="1" applyAlignment="1">
      <alignment horizontal="right" vertical="center"/>
    </xf>
    <xf numFmtId="0" fontId="4" fillId="3" borderId="15" xfId="7" applyFont="1" applyFill="1" applyBorder="1"/>
    <xf numFmtId="0" fontId="25" fillId="0" borderId="0" xfId="12" applyFont="1" applyAlignment="1">
      <alignment vertical="top"/>
    </xf>
    <xf numFmtId="0" fontId="4" fillId="3" borderId="10" xfId="7" applyFont="1" applyFill="1" applyBorder="1"/>
    <xf numFmtId="0" fontId="4" fillId="3" borderId="6" xfId="7" applyFont="1" applyFill="1" applyBorder="1"/>
    <xf numFmtId="37" fontId="25" fillId="2" borderId="7" xfId="7" applyNumberFormat="1" applyFont="1" applyFill="1" applyBorder="1"/>
    <xf numFmtId="37" fontId="25" fillId="2" borderId="9" xfId="7" applyNumberFormat="1" applyFont="1" applyFill="1" applyBorder="1"/>
    <xf numFmtId="37" fontId="25" fillId="2" borderId="7" xfId="7" applyNumberFormat="1" applyFont="1" applyFill="1" applyBorder="1" applyAlignment="1">
      <alignment horizontal="center"/>
    </xf>
    <xf numFmtId="37" fontId="25" fillId="2" borderId="9" xfId="7" applyNumberFormat="1" applyFont="1" applyFill="1" applyBorder="1" applyAlignment="1">
      <alignment horizontal="center"/>
    </xf>
    <xf numFmtId="0" fontId="4" fillId="3" borderId="6" xfId="7" applyFont="1" applyFill="1" applyBorder="1" applyAlignment="1">
      <alignment wrapText="1"/>
    </xf>
    <xf numFmtId="0" fontId="17" fillId="3" borderId="6" xfId="7" applyFont="1" applyFill="1" applyBorder="1" applyAlignment="1">
      <alignment horizontal="left"/>
    </xf>
    <xf numFmtId="169" fontId="25" fillId="2" borderId="7" xfId="7" applyNumberFormat="1" applyFont="1" applyFill="1" applyBorder="1"/>
    <xf numFmtId="169" fontId="17" fillId="2" borderId="7" xfId="7" applyNumberFormat="1" applyFont="1" applyFill="1" applyBorder="1"/>
    <xf numFmtId="169" fontId="17" fillId="2" borderId="9" xfId="7" applyNumberFormat="1" applyFont="1" applyFill="1" applyBorder="1"/>
    <xf numFmtId="170" fontId="25" fillId="2" borderId="7" xfId="7" applyNumberFormat="1" applyFont="1" applyFill="1" applyBorder="1"/>
    <xf numFmtId="170" fontId="25" fillId="2" borderId="9" xfId="7" applyNumberFormat="1" applyFont="1" applyFill="1" applyBorder="1"/>
    <xf numFmtId="170" fontId="25" fillId="2" borderId="7" xfId="7" quotePrefix="1" applyNumberFormat="1" applyFont="1" applyFill="1" applyBorder="1" applyAlignment="1">
      <alignment horizontal="center"/>
    </xf>
    <xf numFmtId="170" fontId="25" fillId="2" borderId="9" xfId="7" quotePrefix="1" applyNumberFormat="1" applyFont="1" applyFill="1" applyBorder="1" applyAlignment="1">
      <alignment horizontal="center"/>
    </xf>
    <xf numFmtId="164" fontId="25" fillId="2" borderId="7" xfId="2" applyNumberFormat="1" applyFont="1" applyFill="1" applyBorder="1"/>
    <xf numFmtId="164" fontId="25" fillId="2" borderId="9" xfId="2" applyNumberFormat="1" applyFont="1" applyFill="1" applyBorder="1"/>
    <xf numFmtId="169" fontId="29" fillId="2" borderId="7" xfId="7" applyNumberFormat="1" applyFont="1" applyFill="1" applyBorder="1"/>
    <xf numFmtId="0" fontId="17" fillId="3" borderId="10" xfId="7" applyFont="1" applyFill="1" applyBorder="1" applyAlignment="1">
      <alignment horizontal="left"/>
    </xf>
    <xf numFmtId="169" fontId="25" fillId="2" borderId="11" xfId="7" applyNumberFormat="1" applyFont="1" applyFill="1" applyBorder="1"/>
    <xf numFmtId="169" fontId="17" fillId="2" borderId="11" xfId="7" applyNumberFormat="1" applyFont="1" applyFill="1" applyBorder="1"/>
    <xf numFmtId="169" fontId="17" fillId="2" borderId="13" xfId="7" applyNumberFormat="1" applyFont="1" applyFill="1" applyBorder="1"/>
    <xf numFmtId="3" fontId="17" fillId="0" borderId="0" xfId="12" applyNumberFormat="1" applyFont="1"/>
    <xf numFmtId="171" fontId="17" fillId="0" borderId="0" xfId="12" applyNumberFormat="1" applyFont="1" applyAlignment="1">
      <alignment horizontal="right"/>
    </xf>
    <xf numFmtId="0" fontId="17" fillId="0" borderId="0" xfId="12" applyFont="1"/>
    <xf numFmtId="0" fontId="17" fillId="0" borderId="0" xfId="13" applyFont="1" applyAlignment="1">
      <alignment vertical="center"/>
    </xf>
    <xf numFmtId="0" fontId="17" fillId="0" borderId="0" xfId="13" applyFont="1" applyAlignment="1">
      <alignment vertical="center" wrapText="1"/>
    </xf>
    <xf numFmtId="37" fontId="17" fillId="0" borderId="0" xfId="12" applyNumberFormat="1" applyFont="1"/>
    <xf numFmtId="3" fontId="17" fillId="0" borderId="0" xfId="12" applyNumberFormat="1" applyFont="1" applyAlignment="1">
      <alignment horizontal="left"/>
    </xf>
    <xf numFmtId="3" fontId="17" fillId="0" borderId="0" xfId="12" applyNumberFormat="1" applyFont="1" applyAlignment="1">
      <alignment wrapText="1"/>
    </xf>
    <xf numFmtId="3" fontId="31" fillId="0" borderId="0" xfId="12" applyNumberFormat="1" applyFont="1" applyAlignment="1">
      <alignment wrapText="1"/>
    </xf>
    <xf numFmtId="3" fontId="17" fillId="0" borderId="0" xfId="12" applyNumberFormat="1" applyFont="1" applyAlignment="1">
      <alignment horizontal="center"/>
    </xf>
    <xf numFmtId="0" fontId="28" fillId="0" borderId="0" xfId="7" applyFont="1"/>
    <xf numFmtId="0" fontId="28" fillId="0" borderId="0" xfId="12" applyFont="1"/>
    <xf numFmtId="3" fontId="28" fillId="0" borderId="0" xfId="12" applyNumberFormat="1" applyFont="1"/>
    <xf numFmtId="168" fontId="28" fillId="0" borderId="0" xfId="12" applyNumberFormat="1" applyFont="1"/>
    <xf numFmtId="0" fontId="28" fillId="4" borderId="0" xfId="12" applyFont="1" applyFill="1"/>
    <xf numFmtId="0" fontId="3" fillId="0" borderId="0" xfId="14" applyFont="1" applyAlignment="1">
      <alignment horizontal="left" vertical="center"/>
    </xf>
    <xf numFmtId="0" fontId="26" fillId="0" borderId="0" xfId="14" applyFont="1" applyAlignment="1">
      <alignment vertical="center"/>
    </xf>
    <xf numFmtId="0" fontId="28" fillId="0" borderId="0" xfId="14" applyFont="1" applyAlignment="1">
      <alignment vertical="center"/>
    </xf>
    <xf numFmtId="0" fontId="7" fillId="3" borderId="48" xfId="15" applyFont="1" applyFill="1" applyBorder="1" applyAlignment="1">
      <alignment horizontal="center" vertical="center"/>
    </xf>
    <xf numFmtId="0" fontId="7" fillId="3" borderId="49" xfId="15" applyFont="1" applyFill="1" applyBorder="1" applyAlignment="1">
      <alignment horizontal="center" vertical="center"/>
    </xf>
    <xf numFmtId="0" fontId="7" fillId="3" borderId="50" xfId="15" applyFont="1" applyFill="1" applyBorder="1" applyAlignment="1">
      <alignment horizontal="center" vertical="center"/>
    </xf>
    <xf numFmtId="0" fontId="4" fillId="0" borderId="0" xfId="14" applyFont="1" applyAlignment="1">
      <alignment vertical="center"/>
    </xf>
    <xf numFmtId="0" fontId="7" fillId="3" borderId="6" xfId="15" applyFont="1" applyFill="1" applyBorder="1" applyAlignment="1">
      <alignment horizontal="left" vertical="center"/>
    </xf>
    <xf numFmtId="168" fontId="25" fillId="0" borderId="7" xfId="15" applyNumberFormat="1" applyFont="1" applyBorder="1" applyAlignment="1">
      <alignment horizontal="center" vertical="center"/>
    </xf>
    <xf numFmtId="168" fontId="25" fillId="0" borderId="7" xfId="15" applyNumberFormat="1" applyFont="1" applyFill="1" applyBorder="1" applyAlignment="1">
      <alignment horizontal="center" vertical="center"/>
    </xf>
    <xf numFmtId="168" fontId="25" fillId="0" borderId="9" xfId="15" applyNumberFormat="1" applyFont="1" applyFill="1" applyBorder="1" applyAlignment="1">
      <alignment horizontal="center" vertical="center"/>
    </xf>
    <xf numFmtId="168" fontId="25" fillId="0" borderId="9" xfId="15" applyNumberFormat="1" applyFont="1" applyBorder="1" applyAlignment="1">
      <alignment horizontal="center" vertical="center"/>
    </xf>
    <xf numFmtId="0" fontId="7" fillId="3" borderId="6" xfId="15" quotePrefix="1" applyFont="1" applyFill="1" applyBorder="1" applyAlignment="1">
      <alignment horizontal="left" vertical="center"/>
    </xf>
    <xf numFmtId="168" fontId="25" fillId="0" borderId="51" xfId="15" applyNumberFormat="1" applyFont="1" applyBorder="1" applyAlignment="1">
      <alignment horizontal="center" vertical="center"/>
    </xf>
    <xf numFmtId="0" fontId="25" fillId="0" borderId="7" xfId="14" applyFont="1" applyBorder="1" applyAlignment="1">
      <alignment horizontal="center" vertical="center"/>
    </xf>
    <xf numFmtId="0" fontId="25" fillId="0" borderId="7" xfId="14" applyFont="1" applyFill="1" applyBorder="1" applyAlignment="1">
      <alignment horizontal="center" vertical="center"/>
    </xf>
    <xf numFmtId="0" fontId="25" fillId="0" borderId="9" xfId="14" applyFont="1" applyFill="1" applyBorder="1" applyAlignment="1">
      <alignment horizontal="center" vertical="center"/>
    </xf>
    <xf numFmtId="168" fontId="24" fillId="0" borderId="7" xfId="15" applyNumberFormat="1" applyFont="1" applyBorder="1" applyAlignment="1">
      <alignment horizontal="center" vertical="center"/>
    </xf>
    <xf numFmtId="168" fontId="24" fillId="0" borderId="7" xfId="15" applyNumberFormat="1" applyFont="1" applyFill="1" applyBorder="1" applyAlignment="1">
      <alignment horizontal="center" vertical="center"/>
    </xf>
    <xf numFmtId="168" fontId="24" fillId="0" borderId="9" xfId="15" applyNumberFormat="1" applyFont="1" applyFill="1" applyBorder="1" applyAlignment="1">
      <alignment horizontal="center" vertical="center"/>
    </xf>
    <xf numFmtId="172" fontId="26" fillId="0" borderId="0" xfId="10" applyNumberFormat="1" applyFont="1" applyAlignment="1">
      <alignment vertical="center"/>
    </xf>
    <xf numFmtId="0" fontId="34" fillId="3" borderId="6" xfId="15" applyFont="1" applyFill="1" applyBorder="1" applyAlignment="1">
      <alignment horizontal="left" vertical="center"/>
    </xf>
    <xf numFmtId="173" fontId="24" fillId="0" borderId="7" xfId="15" quotePrefix="1" applyNumberFormat="1" applyFont="1" applyBorder="1" applyAlignment="1">
      <alignment horizontal="center" vertical="center"/>
    </xf>
    <xf numFmtId="173" fontId="24" fillId="0" borderId="7" xfId="15" quotePrefix="1" applyNumberFormat="1" applyFont="1" applyFill="1" applyBorder="1" applyAlignment="1">
      <alignment horizontal="center" vertical="center"/>
    </xf>
    <xf numFmtId="173" fontId="24" fillId="0" borderId="9" xfId="15" quotePrefix="1" applyNumberFormat="1" applyFont="1" applyFill="1" applyBorder="1" applyAlignment="1">
      <alignment horizontal="center" vertical="center"/>
    </xf>
    <xf numFmtId="0" fontId="26" fillId="0" borderId="0" xfId="14" applyFont="1" applyFill="1" applyAlignment="1">
      <alignment vertical="center"/>
    </xf>
    <xf numFmtId="0" fontId="7" fillId="3" borderId="10" xfId="15" applyFont="1" applyFill="1" applyBorder="1" applyAlignment="1">
      <alignment horizontal="left" vertical="center"/>
    </xf>
    <xf numFmtId="173" fontId="24" fillId="0" borderId="11" xfId="15" quotePrefix="1" applyNumberFormat="1" applyFont="1" applyBorder="1" applyAlignment="1">
      <alignment horizontal="center" vertical="center"/>
    </xf>
    <xf numFmtId="173" fontId="24" fillId="0" borderId="11" xfId="15" quotePrefix="1" applyNumberFormat="1" applyFont="1" applyFill="1" applyBorder="1" applyAlignment="1">
      <alignment horizontal="center" vertical="center"/>
    </xf>
    <xf numFmtId="173" fontId="24" fillId="0" borderId="13" xfId="15" quotePrefix="1" applyNumberFormat="1" applyFont="1" applyFill="1" applyBorder="1" applyAlignment="1">
      <alignment horizontal="center" vertical="center"/>
    </xf>
    <xf numFmtId="0" fontId="17" fillId="0" borderId="0" xfId="15" applyFont="1" applyAlignment="1">
      <alignment horizontal="left" vertical="center"/>
    </xf>
    <xf numFmtId="0" fontId="17" fillId="0" borderId="0" xfId="14" applyFont="1" applyAlignment="1">
      <alignment vertical="center"/>
    </xf>
    <xf numFmtId="0" fontId="16" fillId="0" borderId="0" xfId="15" applyFont="1" applyAlignment="1">
      <alignment horizontal="left" vertical="center"/>
    </xf>
    <xf numFmtId="0" fontId="17" fillId="0" borderId="0" xfId="14" applyFont="1"/>
    <xf numFmtId="0" fontId="36" fillId="0" borderId="0" xfId="11" applyFont="1" applyAlignment="1">
      <alignment horizontal="left"/>
    </xf>
    <xf numFmtId="0" fontId="3" fillId="0" borderId="0" xfId="11" applyFont="1" applyAlignment="1">
      <alignment horizontal="left" vertical="center"/>
    </xf>
    <xf numFmtId="0" fontId="28" fillId="0" borderId="0" xfId="11" applyFont="1" applyAlignment="1">
      <alignment horizontal="center" vertical="center"/>
    </xf>
    <xf numFmtId="0" fontId="26" fillId="0" borderId="0" xfId="11" applyFont="1" applyAlignment="1">
      <alignment vertical="center"/>
    </xf>
    <xf numFmtId="0" fontId="17" fillId="0" borderId="0" xfId="11" applyFont="1" applyAlignment="1">
      <alignment horizontal="right" vertical="center"/>
    </xf>
    <xf numFmtId="0" fontId="1" fillId="0" borderId="0" xfId="11"/>
    <xf numFmtId="0" fontId="7" fillId="3" borderId="52" xfId="11" applyFont="1" applyFill="1" applyBorder="1" applyAlignment="1">
      <alignment horizontal="center" vertical="center"/>
    </xf>
    <xf numFmtId="0" fontId="7" fillId="3" borderId="56" xfId="11" applyFont="1" applyFill="1" applyBorder="1" applyAlignment="1">
      <alignment horizontal="center" vertical="center"/>
    </xf>
    <xf numFmtId="0" fontId="7" fillId="3" borderId="57" xfId="11" applyFont="1" applyFill="1" applyBorder="1" applyAlignment="1">
      <alignment horizontal="center" vertical="center"/>
    </xf>
    <xf numFmtId="0" fontId="7" fillId="3" borderId="58" xfId="11" applyFont="1" applyFill="1" applyBorder="1" applyAlignment="1">
      <alignment horizontal="center" vertical="center"/>
    </xf>
    <xf numFmtId="0" fontId="7" fillId="3" borderId="59" xfId="11" applyFont="1" applyFill="1" applyBorder="1" applyAlignment="1">
      <alignment horizontal="center" vertical="center"/>
    </xf>
    <xf numFmtId="0" fontId="7" fillId="3" borderId="60" xfId="11" applyFont="1" applyFill="1" applyBorder="1" applyAlignment="1">
      <alignment horizontal="center" vertical="center" wrapText="1"/>
    </xf>
    <xf numFmtId="0" fontId="7" fillId="3" borderId="58" xfId="11" applyFont="1" applyFill="1" applyBorder="1" applyAlignment="1">
      <alignment horizontal="center" vertical="center" wrapText="1"/>
    </xf>
    <xf numFmtId="0" fontId="7" fillId="3" borderId="59" xfId="11" applyFont="1" applyFill="1" applyBorder="1" applyAlignment="1">
      <alignment horizontal="center" vertical="center" wrapText="1"/>
    </xf>
    <xf numFmtId="17" fontId="7" fillId="3" borderId="61" xfId="11" applyNumberFormat="1" applyFont="1" applyFill="1" applyBorder="1" applyAlignment="1">
      <alignment horizontal="left"/>
    </xf>
    <xf numFmtId="168" fontId="25" fillId="0" borderId="62" xfId="11" applyNumberFormat="1" applyFont="1" applyBorder="1" applyAlignment="1">
      <alignment horizontal="center" vertical="center"/>
    </xf>
    <xf numFmtId="168" fontId="25" fillId="0" borderId="7" xfId="11" applyNumberFormat="1" applyFont="1" applyBorder="1" applyAlignment="1">
      <alignment horizontal="center" vertical="center"/>
    </xf>
    <xf numFmtId="168" fontId="25" fillId="0" borderId="9" xfId="11" applyNumberFormat="1" applyFont="1" applyBorder="1" applyAlignment="1">
      <alignment horizontal="center" vertical="center"/>
    </xf>
    <xf numFmtId="168" fontId="25" fillId="0" borderId="30" xfId="11" applyNumberFormat="1" applyFont="1" applyBorder="1" applyAlignment="1">
      <alignment horizontal="center" vertical="center"/>
    </xf>
    <xf numFmtId="17" fontId="7" fillId="3" borderId="63" xfId="11" quotePrefix="1" applyNumberFormat="1" applyFont="1" applyFill="1" applyBorder="1" applyAlignment="1">
      <alignment horizontal="left"/>
    </xf>
    <xf numFmtId="168" fontId="25" fillId="0" borderId="64" xfId="11" applyNumberFormat="1" applyFont="1" applyFill="1" applyBorder="1" applyAlignment="1">
      <alignment horizontal="center" vertical="center"/>
    </xf>
    <xf numFmtId="168" fontId="25" fillId="0" borderId="11" xfId="11" applyNumberFormat="1" applyFont="1" applyFill="1" applyBorder="1" applyAlignment="1">
      <alignment horizontal="center" vertical="center"/>
    </xf>
    <xf numFmtId="168" fontId="25" fillId="0" borderId="13" xfId="11" applyNumberFormat="1" applyFont="1" applyFill="1" applyBorder="1" applyAlignment="1">
      <alignment horizontal="center" vertical="center"/>
    </xf>
    <xf numFmtId="168" fontId="25" fillId="0" borderId="43" xfId="11" applyNumberFormat="1" applyFont="1" applyFill="1" applyBorder="1" applyAlignment="1">
      <alignment horizontal="center" vertical="center"/>
    </xf>
    <xf numFmtId="0" fontId="38" fillId="0" borderId="0" xfId="11" applyFont="1"/>
    <xf numFmtId="0" fontId="39" fillId="0" borderId="0" xfId="11" applyFont="1"/>
    <xf numFmtId="0" fontId="3" fillId="2" borderId="0" xfId="7" applyFont="1" applyFill="1" applyBorder="1"/>
    <xf numFmtId="0" fontId="40" fillId="2" borderId="0" xfId="7" applyFont="1" applyFill="1" applyBorder="1"/>
    <xf numFmtId="0" fontId="41" fillId="2" borderId="0" xfId="7" applyFont="1" applyFill="1" applyBorder="1"/>
    <xf numFmtId="0" fontId="42" fillId="2" borderId="0" xfId="7" applyFont="1" applyFill="1" applyBorder="1" applyAlignment="1">
      <alignment horizontal="center"/>
    </xf>
    <xf numFmtId="0" fontId="43" fillId="2" borderId="0" xfId="7" applyFont="1" applyFill="1" applyAlignment="1">
      <alignment horizontal="center"/>
    </xf>
    <xf numFmtId="0" fontId="44" fillId="2" borderId="0" xfId="7" applyFont="1" applyFill="1"/>
    <xf numFmtId="0" fontId="44" fillId="0" borderId="0" xfId="7" applyFont="1"/>
    <xf numFmtId="0" fontId="3" fillId="3" borderId="65" xfId="7" applyFont="1" applyFill="1" applyBorder="1"/>
    <xf numFmtId="174" fontId="3" fillId="3" borderId="66" xfId="7" applyNumberFormat="1" applyFont="1" applyFill="1" applyBorder="1" applyAlignment="1">
      <alignment horizontal="center"/>
    </xf>
    <xf numFmtId="0" fontId="26" fillId="3" borderId="66" xfId="7" applyFont="1" applyFill="1" applyBorder="1" applyAlignment="1">
      <alignment horizontal="center"/>
    </xf>
    <xf numFmtId="0" fontId="26" fillId="3" borderId="67" xfId="7" applyFont="1" applyFill="1" applyBorder="1"/>
    <xf numFmtId="0" fontId="3" fillId="3" borderId="68" xfId="7" applyFont="1" applyFill="1" applyBorder="1"/>
    <xf numFmtId="174" fontId="3" fillId="3" borderId="0" xfId="7" applyNumberFormat="1" applyFont="1" applyFill="1" applyBorder="1" applyAlignment="1">
      <alignment horizontal="center"/>
    </xf>
    <xf numFmtId="0" fontId="26" fillId="3" borderId="0" xfId="7" applyFont="1" applyFill="1" applyBorder="1" applyAlignment="1">
      <alignment horizontal="center"/>
    </xf>
    <xf numFmtId="0" fontId="26" fillId="3" borderId="69" xfId="7" applyFont="1" applyFill="1" applyBorder="1"/>
    <xf numFmtId="4" fontId="3" fillId="3" borderId="0" xfId="7" applyNumberFormat="1" applyFont="1" applyFill="1" applyBorder="1" applyAlignment="1">
      <alignment horizontal="center"/>
    </xf>
    <xf numFmtId="0" fontId="26" fillId="3" borderId="0" xfId="7" applyFont="1" applyFill="1" applyBorder="1"/>
    <xf numFmtId="4" fontId="24" fillId="2" borderId="0" xfId="7" applyNumberFormat="1" applyFont="1" applyFill="1" applyBorder="1" applyAlignment="1">
      <alignment horizontal="right"/>
    </xf>
    <xf numFmtId="0" fontId="25" fillId="2" borderId="0" xfId="7" applyFont="1" applyFill="1" applyBorder="1"/>
    <xf numFmtId="0" fontId="26" fillId="2" borderId="69" xfId="7" applyFont="1" applyFill="1" applyBorder="1"/>
    <xf numFmtId="0" fontId="45" fillId="3" borderId="68" xfId="7" applyFont="1" applyFill="1" applyBorder="1"/>
    <xf numFmtId="0" fontId="26" fillId="3" borderId="68" xfId="7" applyFont="1" applyFill="1" applyBorder="1"/>
    <xf numFmtId="38" fontId="25" fillId="2" borderId="70" xfId="16" applyNumberFormat="1" applyFont="1" applyFill="1" applyBorder="1" applyAlignment="1"/>
    <xf numFmtId="38" fontId="25" fillId="2" borderId="71" xfId="16" applyNumberFormat="1" applyFont="1" applyFill="1" applyBorder="1" applyAlignment="1"/>
    <xf numFmtId="0" fontId="26" fillId="3" borderId="68" xfId="7" applyFont="1" applyFill="1" applyBorder="1" applyAlignment="1">
      <alignment vertical="center" wrapText="1"/>
    </xf>
    <xf numFmtId="0" fontId="26" fillId="3" borderId="68" xfId="7" applyFont="1" applyFill="1" applyBorder="1" applyAlignment="1">
      <alignment wrapText="1"/>
    </xf>
    <xf numFmtId="38" fontId="25" fillId="2" borderId="72" xfId="16" applyNumberFormat="1" applyFont="1" applyFill="1" applyBorder="1" applyAlignment="1"/>
    <xf numFmtId="0" fontId="46" fillId="3" borderId="68" xfId="7" applyFont="1" applyFill="1" applyBorder="1"/>
    <xf numFmtId="38" fontId="25" fillId="2" borderId="0" xfId="16" applyNumberFormat="1" applyFont="1" applyFill="1" applyBorder="1" applyAlignment="1"/>
    <xf numFmtId="0" fontId="45" fillId="3" borderId="73" xfId="7" applyFont="1" applyFill="1" applyBorder="1"/>
    <xf numFmtId="4" fontId="24" fillId="2" borderId="0" xfId="7" applyNumberFormat="1" applyFont="1" applyFill="1" applyBorder="1" applyAlignment="1"/>
    <xf numFmtId="0" fontId="25" fillId="2" borderId="0" xfId="0" applyFont="1" applyFill="1" applyBorder="1"/>
    <xf numFmtId="38" fontId="25" fillId="2" borderId="74" xfId="16" applyNumberFormat="1" applyFont="1" applyFill="1" applyBorder="1" applyAlignment="1"/>
    <xf numFmtId="4" fontId="24" fillId="2" borderId="0" xfId="0" applyNumberFormat="1" applyFont="1" applyFill="1" applyBorder="1" applyAlignment="1"/>
    <xf numFmtId="38" fontId="25" fillId="2" borderId="75" xfId="16" applyNumberFormat="1" applyFont="1" applyFill="1" applyBorder="1" applyAlignment="1"/>
    <xf numFmtId="0" fontId="47" fillId="3" borderId="68" xfId="7" applyFont="1" applyFill="1" applyBorder="1"/>
    <xf numFmtId="0" fontId="3" fillId="3" borderId="73" xfId="7" applyFont="1" applyFill="1" applyBorder="1"/>
    <xf numFmtId="3" fontId="29" fillId="2" borderId="0" xfId="7" applyNumberFormat="1" applyFont="1" applyFill="1" applyBorder="1" applyAlignment="1"/>
    <xf numFmtId="38" fontId="26" fillId="3" borderId="68" xfId="7" applyNumberFormat="1" applyFont="1" applyFill="1" applyBorder="1"/>
    <xf numFmtId="0" fontId="26" fillId="3" borderId="68" xfId="7" applyFont="1" applyFill="1" applyBorder="1" applyAlignment="1">
      <alignment horizontal="left" vertical="top"/>
    </xf>
    <xf numFmtId="38" fontId="25" fillId="2" borderId="76" xfId="16" applyNumberFormat="1" applyFont="1" applyFill="1" applyBorder="1" applyAlignment="1">
      <alignment horizontal="right"/>
    </xf>
    <xf numFmtId="38" fontId="25" fillId="2" borderId="0" xfId="16" applyNumberFormat="1" applyFont="1" applyFill="1" applyBorder="1" applyAlignment="1">
      <alignment horizontal="right"/>
    </xf>
    <xf numFmtId="0" fontId="48" fillId="2" borderId="69" xfId="7" applyFont="1" applyFill="1" applyBorder="1"/>
    <xf numFmtId="3" fontId="49" fillId="2" borderId="0" xfId="7" applyNumberFormat="1" applyFont="1" applyFill="1" applyBorder="1" applyAlignment="1">
      <alignment horizontal="right"/>
    </xf>
    <xf numFmtId="0" fontId="49" fillId="2" borderId="0" xfId="7" applyFont="1" applyFill="1" applyBorder="1"/>
    <xf numFmtId="37" fontId="25" fillId="2" borderId="0" xfId="16" applyNumberFormat="1" applyFont="1" applyFill="1" applyBorder="1" applyAlignment="1"/>
    <xf numFmtId="0" fontId="50" fillId="2" borderId="0" xfId="0" applyFont="1" applyFill="1" applyBorder="1"/>
    <xf numFmtId="37" fontId="25" fillId="2" borderId="0" xfId="16" applyNumberFormat="1" applyFont="1" applyFill="1" applyBorder="1" applyAlignment="1">
      <alignment horizontal="center"/>
    </xf>
    <xf numFmtId="38" fontId="25" fillId="2" borderId="75" xfId="16" applyNumberFormat="1" applyFont="1" applyFill="1" applyBorder="1" applyAlignment="1">
      <alignment horizontal="right"/>
    </xf>
    <xf numFmtId="0" fontId="51" fillId="0" borderId="0" xfId="7" applyFont="1" applyFill="1" applyAlignment="1">
      <alignment horizontal="center"/>
    </xf>
    <xf numFmtId="0" fontId="26" fillId="3" borderId="77" xfId="7" applyFont="1" applyFill="1" applyBorder="1"/>
    <xf numFmtId="0" fontId="44" fillId="2" borderId="78" xfId="7" applyFont="1" applyFill="1" applyBorder="1"/>
    <xf numFmtId="0" fontId="48" fillId="2" borderId="79" xfId="7" applyFont="1" applyFill="1" applyBorder="1"/>
    <xf numFmtId="0" fontId="52" fillId="2" borderId="0" xfId="7" applyFont="1" applyFill="1"/>
    <xf numFmtId="0" fontId="31" fillId="2" borderId="0" xfId="7" applyFont="1" applyFill="1" applyBorder="1"/>
    <xf numFmtId="0" fontId="51" fillId="2" borderId="0" xfId="7" applyFont="1" applyFill="1" applyAlignment="1">
      <alignment horizontal="center"/>
    </xf>
    <xf numFmtId="0" fontId="52" fillId="0" borderId="0" xfId="7" applyFont="1"/>
    <xf numFmtId="39" fontId="48" fillId="2" borderId="0" xfId="7" applyNumberFormat="1" applyFont="1" applyFill="1"/>
    <xf numFmtId="39" fontId="43" fillId="2" borderId="0" xfId="7" applyNumberFormat="1" applyFont="1" applyFill="1"/>
    <xf numFmtId="3" fontId="25" fillId="2" borderId="0" xfId="7" applyNumberFormat="1" applyFont="1" applyFill="1" applyBorder="1" applyAlignment="1"/>
    <xf numFmtId="0" fontId="48" fillId="2" borderId="0" xfId="7" applyFont="1" applyFill="1"/>
    <xf numFmtId="0" fontId="51" fillId="2" borderId="0" xfId="7" applyFont="1" applyFill="1"/>
    <xf numFmtId="40" fontId="44" fillId="2" borderId="0" xfId="16" applyFont="1" applyFill="1"/>
    <xf numFmtId="165" fontId="51" fillId="2" borderId="0" xfId="17" applyFont="1" applyFill="1"/>
    <xf numFmtId="0" fontId="3" fillId="2" borderId="0" xfId="18" applyFont="1" applyFill="1" applyAlignment="1">
      <alignment vertical="top"/>
    </xf>
    <xf numFmtId="0" fontId="26" fillId="2" borderId="0" xfId="19" applyFont="1" applyFill="1"/>
    <xf numFmtId="0" fontId="4" fillId="5" borderId="0" xfId="19" applyFont="1" applyFill="1"/>
    <xf numFmtId="0" fontId="29" fillId="2" borderId="0" xfId="19" applyFont="1" applyFill="1" applyAlignment="1">
      <alignment horizontal="right"/>
    </xf>
    <xf numFmtId="0" fontId="4" fillId="2" borderId="0" xfId="19" applyFont="1" applyFill="1"/>
    <xf numFmtId="0" fontId="7" fillId="3" borderId="80" xfId="20" applyFont="1" applyFill="1" applyBorder="1" applyAlignment="1">
      <alignment horizontal="center"/>
    </xf>
    <xf numFmtId="17" fontId="7" fillId="3" borderId="80" xfId="19" quotePrefix="1" applyNumberFormat="1" applyFont="1" applyFill="1" applyBorder="1" applyAlignment="1">
      <alignment horizontal="center"/>
    </xf>
    <xf numFmtId="0" fontId="4" fillId="3" borderId="81" xfId="19" applyFont="1" applyFill="1" applyBorder="1"/>
    <xf numFmtId="0" fontId="25" fillId="2" borderId="81" xfId="19" applyFont="1" applyFill="1" applyBorder="1"/>
    <xf numFmtId="0" fontId="7" fillId="3" borderId="81" xfId="20" applyFont="1" applyFill="1" applyBorder="1"/>
    <xf numFmtId="166" fontId="24" fillId="0" borderId="81" xfId="19" applyNumberFormat="1" applyFont="1" applyBorder="1"/>
    <xf numFmtId="0" fontId="4" fillId="3" borderId="81" xfId="20" applyFont="1" applyFill="1" applyBorder="1"/>
    <xf numFmtId="0" fontId="25" fillId="0" borderId="81" xfId="19" applyFont="1" applyBorder="1"/>
    <xf numFmtId="166" fontId="25" fillId="0" borderId="81" xfId="19" applyNumberFormat="1" applyFont="1" applyBorder="1"/>
    <xf numFmtId="0" fontId="4" fillId="3" borderId="81" xfId="20" applyFont="1" applyFill="1" applyBorder="1" applyAlignment="1">
      <alignment horizontal="left" indent="2"/>
    </xf>
    <xf numFmtId="0" fontId="7" fillId="3" borderId="82" xfId="20" applyFont="1" applyFill="1" applyBorder="1"/>
    <xf numFmtId="166" fontId="24" fillId="0" borderId="82" xfId="19" applyNumberFormat="1" applyFont="1" applyBorder="1"/>
    <xf numFmtId="0" fontId="26" fillId="0" borderId="0" xfId="19" applyFont="1"/>
    <xf numFmtId="0" fontId="29" fillId="0" borderId="0" xfId="19" applyFont="1" applyAlignment="1">
      <alignment horizontal="right"/>
    </xf>
    <xf numFmtId="0" fontId="4" fillId="3" borderId="81" xfId="20" applyFont="1" applyFill="1" applyBorder="1" applyAlignment="1">
      <alignment horizontal="center"/>
    </xf>
    <xf numFmtId="0" fontId="4" fillId="3" borderId="81" xfId="20" applyFont="1" applyFill="1" applyBorder="1" applyAlignment="1">
      <alignment horizontal="left" indent="1"/>
    </xf>
    <xf numFmtId="0" fontId="4" fillId="3" borderId="82" xfId="19" applyFont="1" applyFill="1" applyBorder="1"/>
    <xf numFmtId="0" fontId="26" fillId="0" borderId="82" xfId="19" applyFont="1" applyBorder="1"/>
    <xf numFmtId="0" fontId="17" fillId="2" borderId="0" xfId="19" applyFont="1" applyFill="1"/>
    <xf numFmtId="0" fontId="53" fillId="2" borderId="0" xfId="19" applyFont="1" applyFill="1"/>
    <xf numFmtId="0" fontId="16" fillId="2" borderId="0" xfId="19" applyFont="1" applyFill="1"/>
    <xf numFmtId="0" fontId="17" fillId="2" borderId="0" xfId="19" applyFont="1" applyFill="1" applyAlignment="1">
      <alignment horizontal="left"/>
    </xf>
    <xf numFmtId="0" fontId="28" fillId="2" borderId="0" xfId="19" applyFont="1" applyFill="1"/>
    <xf numFmtId="0" fontId="3" fillId="2" borderId="0" xfId="21" applyFont="1" applyFill="1"/>
    <xf numFmtId="0" fontId="28" fillId="5" borderId="0" xfId="19" applyFont="1" applyFill="1"/>
    <xf numFmtId="0" fontId="17" fillId="2" borderId="0" xfId="19" applyFont="1" applyFill="1" applyAlignment="1">
      <alignment horizontal="right"/>
    </xf>
    <xf numFmtId="0" fontId="28" fillId="2" borderId="0" xfId="19" applyFont="1" applyFill="1" applyAlignment="1">
      <alignment horizontal="right"/>
    </xf>
    <xf numFmtId="0" fontId="53" fillId="2" borderId="0" xfId="19" applyFont="1" applyFill="1" applyAlignment="1">
      <alignment horizontal="right"/>
    </xf>
    <xf numFmtId="0" fontId="7" fillId="6" borderId="83" xfId="19" applyFont="1" applyFill="1" applyBorder="1" applyAlignment="1">
      <alignment horizontal="center"/>
    </xf>
    <xf numFmtId="17" fontId="7" fillId="6" borderId="83" xfId="19" applyNumberFormat="1" applyFont="1" applyFill="1" applyBorder="1" applyAlignment="1">
      <alignment horizontal="center"/>
    </xf>
    <xf numFmtId="17" fontId="7" fillId="6" borderId="83" xfId="19" quotePrefix="1" applyNumberFormat="1" applyFont="1" applyFill="1" applyBorder="1" applyAlignment="1">
      <alignment horizontal="center"/>
    </xf>
    <xf numFmtId="0" fontId="4" fillId="6" borderId="81" xfId="19" applyFont="1" applyFill="1" applyBorder="1" applyAlignment="1">
      <alignment horizontal="center"/>
    </xf>
    <xf numFmtId="0" fontId="28" fillId="2" borderId="81" xfId="19" applyFont="1" applyFill="1" applyBorder="1"/>
    <xf numFmtId="0" fontId="4" fillId="2" borderId="81" xfId="19" applyFont="1" applyFill="1" applyBorder="1"/>
    <xf numFmtId="0" fontId="7" fillId="6" borderId="81" xfId="19" applyFont="1" applyFill="1" applyBorder="1"/>
    <xf numFmtId="166" fontId="54" fillId="2" borderId="81" xfId="19" applyNumberFormat="1" applyFont="1" applyFill="1" applyBorder="1"/>
    <xf numFmtId="166" fontId="7" fillId="2" borderId="81" xfId="19" applyNumberFormat="1" applyFont="1" applyFill="1" applyBorder="1"/>
    <xf numFmtId="166" fontId="3" fillId="2" borderId="81" xfId="19" applyNumberFormat="1" applyFont="1" applyFill="1" applyBorder="1"/>
    <xf numFmtId="166" fontId="24" fillId="2" borderId="81" xfId="19" applyNumberFormat="1" applyFont="1" applyFill="1" applyBorder="1"/>
    <xf numFmtId="166" fontId="24" fillId="0" borderId="81" xfId="19" applyNumberFormat="1" applyFont="1" applyFill="1" applyBorder="1"/>
    <xf numFmtId="0" fontId="4" fillId="6" borderId="81" xfId="19" applyFont="1" applyFill="1" applyBorder="1"/>
    <xf numFmtId="166" fontId="28" fillId="2" borderId="81" xfId="19" applyNumberFormat="1" applyFont="1" applyFill="1" applyBorder="1"/>
    <xf numFmtId="166" fontId="4" fillId="2" borderId="81" xfId="19" applyNumberFormat="1" applyFont="1" applyFill="1" applyBorder="1"/>
    <xf numFmtId="166" fontId="26" fillId="2" borderId="81" xfId="19" applyNumberFormat="1" applyFont="1" applyFill="1" applyBorder="1"/>
    <xf numFmtId="166" fontId="25" fillId="2" borderId="81" xfId="19" applyNumberFormat="1" applyFont="1" applyFill="1" applyBorder="1"/>
    <xf numFmtId="166" fontId="25" fillId="0" borderId="81" xfId="19" applyNumberFormat="1" applyFont="1" applyFill="1" applyBorder="1"/>
    <xf numFmtId="0" fontId="54" fillId="2" borderId="81" xfId="19" applyFont="1" applyFill="1" applyBorder="1"/>
    <xf numFmtId="0" fontId="7" fillId="2" borderId="81" xfId="19" applyFont="1" applyFill="1" applyBorder="1"/>
    <xf numFmtId="0" fontId="3" fillId="2" borderId="81" xfId="19" applyFont="1" applyFill="1" applyBorder="1"/>
    <xf numFmtId="0" fontId="24" fillId="2" borderId="81" xfId="19" applyFont="1" applyFill="1" applyBorder="1"/>
    <xf numFmtId="0" fontId="24" fillId="0" borderId="81" xfId="19" applyFont="1" applyBorder="1"/>
    <xf numFmtId="0" fontId="24" fillId="0" borderId="81" xfId="19" applyFont="1" applyFill="1" applyBorder="1"/>
    <xf numFmtId="166" fontId="28" fillId="0" borderId="81" xfId="19" applyNumberFormat="1" applyFont="1" applyFill="1" applyBorder="1"/>
    <xf numFmtId="0" fontId="54" fillId="2" borderId="0" xfId="19" applyFont="1" applyFill="1"/>
    <xf numFmtId="0" fontId="7" fillId="6" borderId="81" xfId="19" applyFont="1" applyFill="1" applyBorder="1" applyAlignment="1">
      <alignment wrapText="1"/>
    </xf>
    <xf numFmtId="166" fontId="54" fillId="2" borderId="81" xfId="19" applyNumberFormat="1" applyFont="1" applyFill="1" applyBorder="1" applyAlignment="1">
      <alignment vertical="center"/>
    </xf>
    <xf numFmtId="166" fontId="7" fillId="2" borderId="81" xfId="19" applyNumberFormat="1" applyFont="1" applyFill="1" applyBorder="1" applyAlignment="1">
      <alignment vertical="center"/>
    </xf>
    <xf numFmtId="166" fontId="3" fillId="2" borderId="81" xfId="19" applyNumberFormat="1" applyFont="1" applyFill="1" applyBorder="1" applyAlignment="1">
      <alignment vertical="center"/>
    </xf>
    <xf numFmtId="166" fontId="24" fillId="2" borderId="81" xfId="19" applyNumberFormat="1" applyFont="1" applyFill="1" applyBorder="1" applyAlignment="1">
      <alignment vertical="center"/>
    </xf>
    <xf numFmtId="166" fontId="24" fillId="0" borderId="81" xfId="19" applyNumberFormat="1" applyFont="1" applyBorder="1" applyAlignment="1">
      <alignment vertical="center"/>
    </xf>
    <xf numFmtId="166" fontId="24" fillId="0" borderId="81" xfId="19" applyNumberFormat="1" applyFont="1" applyFill="1" applyBorder="1" applyAlignment="1">
      <alignment vertical="center"/>
    </xf>
    <xf numFmtId="0" fontId="4" fillId="6" borderId="82" xfId="19" applyFont="1" applyFill="1" applyBorder="1"/>
    <xf numFmtId="0" fontId="28" fillId="2" borderId="82" xfId="19" applyFont="1" applyFill="1" applyBorder="1"/>
    <xf numFmtId="0" fontId="26" fillId="2" borderId="82" xfId="19" applyFont="1" applyFill="1" applyBorder="1"/>
    <xf numFmtId="0" fontId="25" fillId="2" borderId="82" xfId="19" applyFont="1" applyFill="1" applyBorder="1"/>
    <xf numFmtId="0" fontId="25" fillId="0" borderId="82" xfId="19" applyFont="1" applyBorder="1"/>
    <xf numFmtId="0" fontId="25" fillId="0" borderId="82" xfId="19" applyFont="1" applyFill="1" applyBorder="1"/>
    <xf numFmtId="166" fontId="17" fillId="2" borderId="0" xfId="19" applyNumberFormat="1" applyFont="1" applyFill="1"/>
    <xf numFmtId="164" fontId="28" fillId="2" borderId="0" xfId="9" applyNumberFormat="1" applyFont="1" applyFill="1"/>
    <xf numFmtId="172" fontId="28" fillId="2" borderId="0" xfId="10" applyNumberFormat="1" applyFont="1" applyFill="1"/>
    <xf numFmtId="0" fontId="7" fillId="5" borderId="0" xfId="21" applyFont="1" applyFill="1"/>
    <xf numFmtId="0" fontId="26" fillId="5" borderId="0" xfId="21" applyFont="1" applyFill="1"/>
    <xf numFmtId="17" fontId="7" fillId="3" borderId="80" xfId="19" applyNumberFormat="1" applyFont="1" applyFill="1" applyBorder="1" applyAlignment="1">
      <alignment horizontal="center"/>
    </xf>
    <xf numFmtId="0" fontId="25" fillId="2" borderId="81" xfId="20" applyFont="1" applyFill="1" applyBorder="1"/>
    <xf numFmtId="166" fontId="24" fillId="4" borderId="81" xfId="19" applyNumberFormat="1" applyFont="1" applyFill="1" applyBorder="1"/>
    <xf numFmtId="172" fontId="24" fillId="2" borderId="82" xfId="23" applyNumberFormat="1" applyFont="1" applyFill="1" applyBorder="1"/>
    <xf numFmtId="0" fontId="4" fillId="7" borderId="0" xfId="19" applyFont="1" applyFill="1"/>
    <xf numFmtId="0" fontId="26" fillId="5" borderId="0" xfId="19" applyFont="1" applyFill="1"/>
    <xf numFmtId="0" fontId="53" fillId="5" borderId="0" xfId="19" applyFont="1" applyFill="1" applyAlignment="1">
      <alignment horizontal="center"/>
    </xf>
    <xf numFmtId="0" fontId="45" fillId="5" borderId="0" xfId="19" applyFont="1" applyFill="1" applyAlignment="1">
      <alignment horizontal="center"/>
    </xf>
    <xf numFmtId="166" fontId="25" fillId="2" borderId="81" xfId="20" applyNumberFormat="1" applyFont="1" applyFill="1" applyBorder="1"/>
    <xf numFmtId="0" fontId="17" fillId="2" borderId="0" xfId="19" applyFont="1" applyFill="1" applyAlignment="1"/>
    <xf numFmtId="0" fontId="56" fillId="2" borderId="0" xfId="22" applyFont="1" applyFill="1" applyAlignment="1"/>
    <xf numFmtId="0" fontId="3" fillId="2" borderId="0" xfId="21" applyFont="1" applyFill="1" applyAlignment="1">
      <alignment horizontal="left" vertical="top"/>
    </xf>
    <xf numFmtId="0" fontId="26" fillId="2" borderId="0" xfId="21" applyFont="1" applyFill="1"/>
    <xf numFmtId="0" fontId="25" fillId="4" borderId="81" xfId="20" applyFont="1" applyFill="1" applyBorder="1"/>
    <xf numFmtId="0" fontId="17" fillId="2" borderId="0" xfId="19" applyFont="1" applyFill="1" applyAlignment="1">
      <alignment horizontal="left" vertical="top" wrapText="1"/>
    </xf>
    <xf numFmtId="0" fontId="28" fillId="2" borderId="0" xfId="19" applyFont="1" applyFill="1" applyAlignment="1">
      <alignment wrapText="1"/>
    </xf>
    <xf numFmtId="0" fontId="3" fillId="2" borderId="0" xfId="21" applyFont="1" applyFill="1" applyAlignment="1">
      <alignment vertical="center"/>
    </xf>
    <xf numFmtId="0" fontId="57" fillId="2" borderId="0" xfId="19" applyFont="1" applyFill="1" applyAlignment="1">
      <alignment vertical="center"/>
    </xf>
    <xf numFmtId="0" fontId="17" fillId="2" borderId="0" xfId="19" applyFont="1" applyFill="1" applyAlignment="1">
      <alignment horizontal="right" vertical="center"/>
    </xf>
    <xf numFmtId="0" fontId="4" fillId="6" borderId="84" xfId="19" applyFont="1" applyFill="1" applyBorder="1" applyAlignment="1">
      <alignment horizontal="center" vertical="center"/>
    </xf>
    <xf numFmtId="17" fontId="7" fillId="6" borderId="80" xfId="19" applyNumberFormat="1" applyFont="1" applyFill="1" applyBorder="1" applyAlignment="1">
      <alignment horizontal="center" vertical="center"/>
    </xf>
    <xf numFmtId="17" fontId="7" fillId="6" borderId="80" xfId="19" quotePrefix="1" applyNumberFormat="1" applyFont="1" applyFill="1" applyBorder="1" applyAlignment="1">
      <alignment horizontal="center" vertical="center"/>
    </xf>
    <xf numFmtId="0" fontId="58" fillId="2" borderId="0" xfId="19" applyFont="1" applyFill="1" applyAlignment="1">
      <alignment vertical="center"/>
    </xf>
    <xf numFmtId="0" fontId="7" fillId="6" borderId="5" xfId="19" applyFont="1" applyFill="1" applyBorder="1" applyAlignment="1">
      <alignment horizontal="center" vertical="center"/>
    </xf>
    <xf numFmtId="0" fontId="25" fillId="2" borderId="81" xfId="19" applyFont="1" applyFill="1" applyBorder="1" applyAlignment="1">
      <alignment vertical="center"/>
    </xf>
    <xf numFmtId="0" fontId="59" fillId="2" borderId="0" xfId="19" applyFont="1" applyFill="1" applyAlignment="1">
      <alignment vertical="center"/>
    </xf>
    <xf numFmtId="0" fontId="7" fillId="6" borderId="5" xfId="19" applyFont="1" applyFill="1" applyBorder="1" applyAlignment="1">
      <alignment vertical="center"/>
    </xf>
    <xf numFmtId="0" fontId="4" fillId="6" borderId="5" xfId="19" applyFont="1" applyFill="1" applyBorder="1" applyAlignment="1">
      <alignment vertical="center"/>
    </xf>
    <xf numFmtId="166" fontId="25" fillId="2" borderId="81" xfId="19" applyNumberFormat="1" applyFont="1" applyFill="1" applyBorder="1" applyAlignment="1">
      <alignment vertical="center"/>
    </xf>
    <xf numFmtId="166" fontId="4" fillId="6" borderId="5" xfId="19" applyNumberFormat="1" applyFont="1" applyFill="1" applyBorder="1" applyAlignment="1">
      <alignment vertical="center"/>
    </xf>
    <xf numFmtId="166" fontId="24" fillId="4" borderId="81" xfId="19" applyNumberFormat="1" applyFont="1" applyFill="1" applyBorder="1" applyAlignment="1">
      <alignment vertical="center"/>
    </xf>
    <xf numFmtId="0" fontId="4" fillId="6" borderId="5" xfId="19" applyFont="1" applyFill="1" applyBorder="1" applyAlignment="1">
      <alignment horizontal="left" vertical="center"/>
    </xf>
    <xf numFmtId="0" fontId="53" fillId="6" borderId="5" xfId="19" applyFont="1" applyFill="1" applyBorder="1" applyAlignment="1">
      <alignment vertical="center"/>
    </xf>
    <xf numFmtId="0" fontId="4" fillId="6" borderId="14" xfId="19" applyFont="1" applyFill="1" applyBorder="1" applyAlignment="1">
      <alignment vertical="center"/>
    </xf>
    <xf numFmtId="0" fontId="25" fillId="2" borderId="82" xfId="19" applyFont="1" applyFill="1" applyBorder="1" applyAlignment="1">
      <alignment vertical="center"/>
    </xf>
    <xf numFmtId="0" fontId="31" fillId="2" borderId="0" xfId="19" applyFont="1" applyFill="1" applyAlignment="1">
      <alignment vertical="center"/>
    </xf>
    <xf numFmtId="0" fontId="31" fillId="2" borderId="0" xfId="19" applyFont="1" applyFill="1"/>
    <xf numFmtId="0" fontId="54" fillId="5" borderId="0" xfId="19" applyFont="1" applyFill="1" applyAlignment="1">
      <alignment horizontal="center" vertical="center"/>
    </xf>
    <xf numFmtId="0" fontId="28" fillId="2" borderId="0" xfId="19" applyFont="1" applyFill="1" applyAlignment="1">
      <alignment vertical="center"/>
    </xf>
    <xf numFmtId="0" fontId="7" fillId="6" borderId="84" xfId="19" applyFont="1" applyFill="1" applyBorder="1" applyAlignment="1">
      <alignment horizontal="center" vertical="center"/>
    </xf>
    <xf numFmtId="0" fontId="4" fillId="2" borderId="0" xfId="19" applyFont="1" applyFill="1" applyAlignment="1">
      <alignment vertical="center"/>
    </xf>
    <xf numFmtId="0" fontId="28" fillId="2" borderId="81" xfId="19" applyFont="1" applyFill="1" applyBorder="1" applyAlignment="1">
      <alignment vertical="center"/>
    </xf>
    <xf numFmtId="166" fontId="25" fillId="4" borderId="81" xfId="19" applyNumberFormat="1" applyFont="1" applyFill="1" applyBorder="1" applyAlignment="1">
      <alignment vertical="center"/>
    </xf>
    <xf numFmtId="0" fontId="16" fillId="2" borderId="0" xfId="19" applyFont="1" applyFill="1" applyAlignment="1">
      <alignment vertical="center"/>
    </xf>
    <xf numFmtId="0" fontId="17" fillId="2" borderId="0" xfId="19" applyFont="1" applyFill="1" applyAlignment="1">
      <alignment horizontal="left" vertical="center" wrapText="1"/>
    </xf>
    <xf numFmtId="0" fontId="17" fillId="2" borderId="0" xfId="19" applyFont="1" applyFill="1" applyAlignment="1">
      <alignment vertical="center"/>
    </xf>
    <xf numFmtId="0" fontId="52" fillId="2" borderId="0" xfId="19" applyFont="1" applyFill="1"/>
    <xf numFmtId="0" fontId="3" fillId="2" borderId="0" xfId="24" applyFont="1" applyFill="1" applyAlignment="1">
      <alignment vertical="center"/>
    </xf>
    <xf numFmtId="0" fontId="26" fillId="2" borderId="0" xfId="24" applyFont="1" applyFill="1" applyAlignment="1">
      <alignment vertical="center"/>
    </xf>
    <xf numFmtId="175" fontId="7" fillId="2" borderId="44" xfId="24" applyNumberFormat="1" applyFont="1" applyFill="1" applyBorder="1" applyAlignment="1">
      <alignment horizontal="center" vertical="center"/>
    </xf>
    <xf numFmtId="175" fontId="7" fillId="2" borderId="0" xfId="24" applyNumberFormat="1" applyFont="1" applyFill="1" applyAlignment="1">
      <alignment horizontal="center" vertical="center"/>
    </xf>
    <xf numFmtId="0" fontId="17" fillId="2" borderId="0" xfId="24" applyFont="1" applyFill="1" applyAlignment="1">
      <alignment horizontal="right" vertical="center"/>
    </xf>
    <xf numFmtId="0" fontId="7" fillId="3" borderId="52" xfId="24" applyFont="1" applyFill="1" applyBorder="1" applyAlignment="1">
      <alignment horizontal="center" vertical="center"/>
    </xf>
    <xf numFmtId="175" fontId="7" fillId="3" borderId="55" xfId="24" applyNumberFormat="1" applyFont="1" applyFill="1" applyBorder="1" applyAlignment="1">
      <alignment horizontal="center" vertical="center"/>
    </xf>
    <xf numFmtId="175" fontId="7" fillId="3" borderId="80" xfId="24" applyNumberFormat="1" applyFont="1" applyFill="1" applyBorder="1" applyAlignment="1">
      <alignment horizontal="center" vertical="center"/>
    </xf>
    <xf numFmtId="175" fontId="7" fillId="3" borderId="80" xfId="24" quotePrefix="1" applyNumberFormat="1" applyFont="1" applyFill="1" applyBorder="1" applyAlignment="1">
      <alignment horizontal="center" vertical="center"/>
    </xf>
    <xf numFmtId="0" fontId="28" fillId="2" borderId="0" xfId="24" applyFont="1" applyFill="1" applyAlignment="1">
      <alignment vertical="center"/>
    </xf>
    <xf numFmtId="0" fontId="4" fillId="3" borderId="61" xfId="24" applyFont="1" applyFill="1" applyBorder="1" applyAlignment="1">
      <alignment vertical="center"/>
    </xf>
    <xf numFmtId="0" fontId="28" fillId="2" borderId="85" xfId="24" applyFont="1" applyFill="1" applyBorder="1" applyAlignment="1">
      <alignment vertical="center"/>
    </xf>
    <xf numFmtId="3" fontId="25" fillId="2" borderId="81" xfId="24" applyNumberFormat="1" applyFont="1" applyFill="1" applyBorder="1" applyAlignment="1">
      <alignment vertical="center"/>
    </xf>
    <xf numFmtId="0" fontId="53" fillId="3" borderId="61" xfId="24" applyFont="1" applyFill="1" applyBorder="1" applyAlignment="1">
      <alignment vertical="center"/>
    </xf>
    <xf numFmtId="3" fontId="29" fillId="2" borderId="81" xfId="24" applyNumberFormat="1" applyFont="1" applyFill="1" applyBorder="1" applyAlignment="1">
      <alignment vertical="center"/>
    </xf>
    <xf numFmtId="0" fontId="17" fillId="2" borderId="0" xfId="24" applyFont="1" applyFill="1" applyAlignment="1">
      <alignment vertical="center"/>
    </xf>
    <xf numFmtId="0" fontId="7" fillId="3" borderId="61" xfId="24" applyFont="1" applyFill="1" applyBorder="1" applyAlignment="1">
      <alignment vertical="center"/>
    </xf>
    <xf numFmtId="3" fontId="24" fillId="2" borderId="81" xfId="24" applyNumberFormat="1" applyFont="1" applyFill="1" applyBorder="1" applyAlignment="1">
      <alignment vertical="center"/>
    </xf>
    <xf numFmtId="0" fontId="54" fillId="2" borderId="0" xfId="24" applyFont="1" applyFill="1" applyAlignment="1">
      <alignment vertical="center"/>
    </xf>
    <xf numFmtId="0" fontId="7" fillId="3" borderId="86" xfId="24" applyFont="1" applyFill="1" applyBorder="1" applyAlignment="1">
      <alignment horizontal="center" vertical="center"/>
    </xf>
    <xf numFmtId="3" fontId="25" fillId="0" borderId="87" xfId="24" applyNumberFormat="1" applyFont="1" applyBorder="1" applyAlignment="1">
      <alignment vertical="center"/>
    </xf>
    <xf numFmtId="3" fontId="25" fillId="4" borderId="81" xfId="24" applyNumberFormat="1" applyFont="1" applyFill="1" applyBorder="1" applyAlignment="1">
      <alignment vertical="center"/>
    </xf>
    <xf numFmtId="0" fontId="4" fillId="3" borderId="63" xfId="24" applyFont="1" applyFill="1" applyBorder="1" applyAlignment="1">
      <alignment vertical="center"/>
    </xf>
    <xf numFmtId="0" fontId="25" fillId="2" borderId="82" xfId="24" applyFont="1" applyFill="1" applyBorder="1" applyAlignment="1">
      <alignment vertical="center"/>
    </xf>
    <xf numFmtId="0" fontId="4" fillId="2" borderId="0" xfId="24" applyFont="1" applyFill="1" applyAlignment="1">
      <alignment vertical="center"/>
    </xf>
    <xf numFmtId="3" fontId="60" fillId="2" borderId="81" xfId="24" applyNumberFormat="1" applyFont="1" applyFill="1" applyBorder="1" applyAlignment="1">
      <alignment vertical="center"/>
    </xf>
    <xf numFmtId="0" fontId="61" fillId="2" borderId="0" xfId="24" applyFont="1" applyFill="1" applyAlignment="1">
      <alignment vertical="center"/>
    </xf>
    <xf numFmtId="0" fontId="25" fillId="2" borderId="81" xfId="24" applyFont="1" applyFill="1" applyBorder="1" applyAlignment="1">
      <alignment vertical="center"/>
    </xf>
    <xf numFmtId="3" fontId="25" fillId="2" borderId="87" xfId="24" applyNumberFormat="1" applyFont="1" applyFill="1" applyBorder="1" applyAlignment="1">
      <alignment vertical="center"/>
    </xf>
    <xf numFmtId="0" fontId="34" fillId="3" borderId="61" xfId="24" applyFont="1" applyFill="1" applyBorder="1" applyAlignment="1">
      <alignment vertical="center"/>
    </xf>
    <xf numFmtId="0" fontId="53" fillId="3" borderId="61" xfId="24" applyFont="1" applyFill="1" applyBorder="1" applyAlignment="1">
      <alignment horizontal="left" vertical="center"/>
    </xf>
    <xf numFmtId="0" fontId="17" fillId="2" borderId="0" xfId="24" applyFont="1" applyFill="1" applyAlignment="1">
      <alignment horizontal="left" vertical="top" wrapText="1"/>
    </xf>
    <xf numFmtId="0" fontId="17" fillId="2" borderId="0" xfId="24" applyFont="1" applyFill="1"/>
    <xf numFmtId="0" fontId="63" fillId="2" borderId="0" xfId="24" applyFont="1" applyFill="1"/>
    <xf numFmtId="3" fontId="54" fillId="3" borderId="80" xfId="19" applyNumberFormat="1" applyFont="1" applyFill="1" applyBorder="1" applyAlignment="1">
      <alignment horizontal="left"/>
    </xf>
    <xf numFmtId="3" fontId="7" fillId="3" borderId="81" xfId="19" applyNumberFormat="1" applyFont="1" applyFill="1" applyBorder="1" applyAlignment="1">
      <alignment horizontal="left"/>
    </xf>
    <xf numFmtId="3" fontId="24" fillId="0" borderId="81" xfId="19" quotePrefix="1" applyNumberFormat="1" applyFont="1" applyBorder="1" applyAlignment="1">
      <alignment horizontal="center"/>
    </xf>
    <xf numFmtId="164" fontId="28" fillId="2" borderId="0" xfId="25" applyNumberFormat="1" applyFont="1" applyFill="1"/>
    <xf numFmtId="43" fontId="28" fillId="2" borderId="0" xfId="25" applyFont="1" applyFill="1"/>
    <xf numFmtId="3" fontId="7" fillId="3" borderId="81" xfId="26" applyNumberFormat="1" applyFont="1" applyFill="1" applyBorder="1" applyProtection="1">
      <protection hidden="1"/>
    </xf>
    <xf numFmtId="3" fontId="24" fillId="2" borderId="81" xfId="25" applyNumberFormat="1" applyFont="1" applyFill="1" applyBorder="1" applyAlignment="1">
      <alignment horizontal="center"/>
    </xf>
    <xf numFmtId="3" fontId="4" fillId="3" borderId="81" xfId="26" applyNumberFormat="1" applyFont="1" applyFill="1" applyBorder="1" applyProtection="1">
      <protection hidden="1"/>
    </xf>
    <xf numFmtId="3" fontId="25" fillId="2" borderId="81" xfId="25" applyNumberFormat="1" applyFont="1" applyFill="1" applyBorder="1" applyAlignment="1">
      <alignment horizontal="center"/>
    </xf>
    <xf numFmtId="3" fontId="53" fillId="3" borderId="81" xfId="26" applyNumberFormat="1" applyFont="1" applyFill="1" applyBorder="1" applyProtection="1">
      <protection hidden="1"/>
    </xf>
    <xf numFmtId="3" fontId="29" fillId="2" borderId="81" xfId="25" applyNumberFormat="1" applyFont="1" applyFill="1" applyBorder="1" applyAlignment="1">
      <alignment horizontal="center"/>
    </xf>
    <xf numFmtId="164" fontId="54" fillId="2" borderId="0" xfId="25" applyNumberFormat="1" applyFont="1" applyFill="1"/>
    <xf numFmtId="43" fontId="28" fillId="0" borderId="0" xfId="25" applyFont="1" applyFill="1"/>
    <xf numFmtId="164" fontId="17" fillId="2" borderId="0" xfId="25" applyNumberFormat="1" applyFont="1" applyFill="1"/>
    <xf numFmtId="0" fontId="28" fillId="0" borderId="0" xfId="19" applyFont="1"/>
    <xf numFmtId="164" fontId="28" fillId="0" borderId="0" xfId="25" applyNumberFormat="1" applyFont="1" applyFill="1"/>
    <xf numFmtId="3" fontId="4" fillId="3" borderId="82" xfId="26" applyNumberFormat="1" applyFont="1" applyFill="1" applyBorder="1" applyProtection="1">
      <protection hidden="1"/>
    </xf>
    <xf numFmtId="3" fontId="25" fillId="2" borderId="82" xfId="25" applyNumberFormat="1" applyFont="1" applyFill="1" applyBorder="1" applyAlignment="1">
      <alignment horizontal="center"/>
    </xf>
    <xf numFmtId="3" fontId="17" fillId="0" borderId="0" xfId="26" applyNumberFormat="1" applyFont="1" applyProtection="1">
      <protection hidden="1"/>
    </xf>
    <xf numFmtId="3" fontId="28" fillId="0" borderId="0" xfId="25" applyNumberFormat="1" applyFont="1" applyFill="1" applyBorder="1" applyAlignment="1">
      <alignment horizontal="center"/>
    </xf>
    <xf numFmtId="3" fontId="28" fillId="0" borderId="0" xfId="26" applyNumberFormat="1" applyFont="1" applyProtection="1">
      <protection hidden="1"/>
    </xf>
    <xf numFmtId="3" fontId="7" fillId="3" borderId="80" xfId="19" applyNumberFormat="1" applyFont="1" applyFill="1" applyBorder="1" applyAlignment="1">
      <alignment horizontal="left"/>
    </xf>
    <xf numFmtId="3" fontId="54" fillId="2" borderId="81" xfId="25" applyNumberFormat="1" applyFont="1" applyFill="1" applyBorder="1" applyAlignment="1">
      <alignment horizontal="center"/>
    </xf>
    <xf numFmtId="176" fontId="28" fillId="2" borderId="0" xfId="25" applyNumberFormat="1" applyFont="1" applyFill="1"/>
    <xf numFmtId="3" fontId="28" fillId="2" borderId="81" xfId="25" applyNumberFormat="1" applyFont="1" applyFill="1" applyBorder="1" applyAlignment="1">
      <alignment horizontal="center"/>
    </xf>
    <xf numFmtId="3" fontId="7" fillId="3" borderId="88" xfId="19" applyNumberFormat="1" applyFont="1" applyFill="1" applyBorder="1" applyAlignment="1">
      <alignment horizontal="left"/>
    </xf>
    <xf numFmtId="37" fontId="54" fillId="0" borderId="89" xfId="25" quotePrefix="1" applyNumberFormat="1" applyFont="1" applyFill="1" applyBorder="1" applyAlignment="1">
      <alignment horizontal="center"/>
    </xf>
    <xf numFmtId="37" fontId="54" fillId="0" borderId="88" xfId="25" quotePrefix="1" applyNumberFormat="1" applyFont="1" applyFill="1" applyBorder="1" applyAlignment="1">
      <alignment horizontal="center"/>
    </xf>
    <xf numFmtId="164" fontId="39" fillId="0" borderId="0" xfId="25" applyNumberFormat="1" applyFont="1"/>
    <xf numFmtId="37" fontId="17" fillId="0" borderId="5" xfId="25" applyNumberFormat="1" applyFont="1" applyFill="1" applyBorder="1" applyAlignment="1" applyProtection="1">
      <alignment horizontal="center"/>
      <protection hidden="1"/>
    </xf>
    <xf numFmtId="37" fontId="17" fillId="0" borderId="81" xfId="25" applyNumberFormat="1" applyFont="1" applyFill="1" applyBorder="1" applyAlignment="1" applyProtection="1">
      <alignment horizontal="center"/>
      <protection hidden="1"/>
    </xf>
    <xf numFmtId="37" fontId="54" fillId="0" borderId="5" xfId="25" applyNumberFormat="1" applyFont="1" applyFill="1" applyBorder="1" applyAlignment="1" applyProtection="1">
      <alignment horizontal="center"/>
      <protection hidden="1"/>
    </xf>
    <xf numFmtId="37" fontId="54" fillId="0" borderId="81" xfId="25" applyNumberFormat="1" applyFont="1" applyFill="1" applyBorder="1" applyAlignment="1" applyProtection="1">
      <alignment horizontal="center"/>
      <protection hidden="1"/>
    </xf>
    <xf numFmtId="3" fontId="7" fillId="3" borderId="88" xfId="26" applyNumberFormat="1" applyFont="1" applyFill="1" applyBorder="1" applyProtection="1">
      <protection hidden="1"/>
    </xf>
    <xf numFmtId="37" fontId="54" fillId="0" borderId="89" xfId="25" applyNumberFormat="1" applyFont="1" applyFill="1" applyBorder="1" applyAlignment="1" applyProtection="1">
      <alignment horizontal="center"/>
      <protection hidden="1"/>
    </xf>
    <xf numFmtId="37" fontId="54" fillId="0" borderId="88" xfId="25" applyNumberFormat="1" applyFont="1" applyFill="1" applyBorder="1" applyAlignment="1" applyProtection="1">
      <alignment horizontal="center"/>
      <protection hidden="1"/>
    </xf>
    <xf numFmtId="3" fontId="7" fillId="3" borderId="82" xfId="26" applyNumberFormat="1" applyFont="1" applyFill="1" applyBorder="1" applyProtection="1">
      <protection hidden="1"/>
    </xf>
    <xf numFmtId="37" fontId="54" fillId="0" borderId="14" xfId="25" applyNumberFormat="1" applyFont="1" applyFill="1" applyBorder="1" applyAlignment="1" applyProtection="1">
      <alignment horizontal="center"/>
      <protection hidden="1"/>
    </xf>
    <xf numFmtId="37" fontId="54" fillId="0" borderId="82" xfId="25" applyNumberFormat="1" applyFont="1" applyFill="1" applyBorder="1" applyAlignment="1" applyProtection="1">
      <alignment horizontal="center"/>
      <protection hidden="1"/>
    </xf>
    <xf numFmtId="3" fontId="7" fillId="3" borderId="80" xfId="26" applyNumberFormat="1" applyFont="1" applyFill="1" applyBorder="1" applyProtection="1">
      <protection hidden="1"/>
    </xf>
    <xf numFmtId="37" fontId="54" fillId="8" borderId="84" xfId="25" applyNumberFormat="1" applyFont="1" applyFill="1" applyBorder="1" applyAlignment="1" applyProtection="1">
      <alignment horizontal="center"/>
      <protection hidden="1"/>
    </xf>
    <xf numFmtId="37" fontId="54" fillId="8" borderId="80" xfId="25" applyNumberFormat="1" applyFont="1" applyFill="1" applyBorder="1" applyAlignment="1" applyProtection="1">
      <alignment horizontal="center"/>
      <protection hidden="1"/>
    </xf>
    <xf numFmtId="0" fontId="17" fillId="2" borderId="0" xfId="19" applyFont="1" applyFill="1" applyAlignment="1">
      <alignment horizontal="left" wrapText="1"/>
    </xf>
    <xf numFmtId="43" fontId="28" fillId="2" borderId="0" xfId="19" applyNumberFormat="1" applyFont="1" applyFill="1"/>
    <xf numFmtId="0" fontId="3" fillId="2" borderId="0" xfId="19" applyFont="1" applyFill="1"/>
    <xf numFmtId="0" fontId="65" fillId="2" borderId="0" xfId="19" applyFont="1" applyFill="1"/>
    <xf numFmtId="0" fontId="66" fillId="2" borderId="0" xfId="19" applyFont="1" applyFill="1"/>
    <xf numFmtId="3" fontId="3" fillId="3" borderId="90" xfId="19" applyNumberFormat="1" applyFont="1" applyFill="1" applyBorder="1" applyAlignment="1">
      <alignment horizontal="left"/>
    </xf>
    <xf numFmtId="17" fontId="24" fillId="3" borderId="4" xfId="19" quotePrefix="1" applyNumberFormat="1" applyFont="1" applyFill="1" applyBorder="1" applyAlignment="1">
      <alignment horizontal="center"/>
    </xf>
    <xf numFmtId="3" fontId="24" fillId="0" borderId="9" xfId="19" quotePrefix="1" applyNumberFormat="1" applyFont="1" applyBorder="1" applyAlignment="1">
      <alignment horizontal="center"/>
    </xf>
    <xf numFmtId="3" fontId="24" fillId="2" borderId="9" xfId="27" applyNumberFormat="1" applyFont="1" applyFill="1" applyBorder="1" applyAlignment="1">
      <alignment horizontal="center"/>
    </xf>
    <xf numFmtId="3" fontId="25" fillId="2" borderId="9" xfId="27" applyNumberFormat="1" applyFont="1" applyFill="1" applyBorder="1" applyAlignment="1">
      <alignment horizontal="center"/>
    </xf>
    <xf numFmtId="3" fontId="29" fillId="2" borderId="9" xfId="27" applyNumberFormat="1" applyFont="1" applyFill="1" applyBorder="1" applyAlignment="1">
      <alignment horizontal="center"/>
    </xf>
    <xf numFmtId="0" fontId="45" fillId="2" borderId="0" xfId="19" applyFont="1" applyFill="1"/>
    <xf numFmtId="3" fontId="7" fillId="3" borderId="81" xfId="26" applyNumberFormat="1" applyFont="1" applyFill="1" applyBorder="1" applyAlignment="1" applyProtection="1">
      <alignment wrapText="1"/>
      <protection hidden="1"/>
    </xf>
    <xf numFmtId="3" fontId="25" fillId="2" borderId="13" xfId="27" applyNumberFormat="1" applyFont="1" applyFill="1" applyBorder="1" applyAlignment="1">
      <alignment horizontal="center"/>
    </xf>
    <xf numFmtId="3" fontId="53" fillId="2" borderId="0" xfId="26" applyNumberFormat="1" applyFont="1" applyFill="1" applyProtection="1">
      <protection hidden="1"/>
    </xf>
    <xf numFmtId="3" fontId="67" fillId="2" borderId="0" xfId="27" applyNumberFormat="1" applyFont="1" applyFill="1" applyBorder="1" applyAlignment="1">
      <alignment horizontal="center"/>
    </xf>
    <xf numFmtId="3" fontId="68" fillId="2" borderId="0" xfId="27" applyNumberFormat="1" applyFont="1" applyFill="1" applyBorder="1" applyAlignment="1">
      <alignment horizontal="center"/>
    </xf>
    <xf numFmtId="3" fontId="7" fillId="3" borderId="84" xfId="19" applyNumberFormat="1" applyFont="1" applyFill="1" applyBorder="1" applyAlignment="1">
      <alignment horizontal="left" vertical="center"/>
    </xf>
    <xf numFmtId="17" fontId="24" fillId="3" borderId="50" xfId="19" quotePrefix="1" applyNumberFormat="1" applyFont="1" applyFill="1" applyBorder="1" applyAlignment="1">
      <alignment horizontal="center"/>
    </xf>
    <xf numFmtId="17" fontId="24" fillId="3" borderId="50" xfId="19" quotePrefix="1" applyNumberFormat="1" applyFont="1" applyFill="1" applyBorder="1" applyAlignment="1">
      <alignment horizontal="center" vertical="center"/>
    </xf>
    <xf numFmtId="17" fontId="24" fillId="3" borderId="4" xfId="19" quotePrefix="1" applyNumberFormat="1" applyFont="1" applyFill="1" applyBorder="1" applyAlignment="1">
      <alignment horizontal="center" vertical="center"/>
    </xf>
    <xf numFmtId="3" fontId="4" fillId="3" borderId="81" xfId="26" applyNumberFormat="1" applyFont="1" applyFill="1" applyBorder="1" applyAlignment="1" applyProtection="1">
      <alignment wrapText="1"/>
      <protection hidden="1"/>
    </xf>
    <xf numFmtId="37" fontId="24" fillId="2" borderId="91" xfId="27" quotePrefix="1" applyNumberFormat="1" applyFont="1" applyFill="1" applyBorder="1" applyAlignment="1">
      <alignment horizontal="center"/>
    </xf>
    <xf numFmtId="37" fontId="29" fillId="2" borderId="9" xfId="27" applyNumberFormat="1" applyFont="1" applyFill="1" applyBorder="1" applyAlignment="1" applyProtection="1">
      <alignment horizontal="center"/>
      <protection hidden="1"/>
    </xf>
    <xf numFmtId="37" fontId="24" fillId="2" borderId="9" xfId="27" applyNumberFormat="1" applyFont="1" applyFill="1" applyBorder="1" applyAlignment="1" applyProtection="1">
      <alignment horizontal="center"/>
      <protection hidden="1"/>
    </xf>
    <xf numFmtId="3" fontId="26" fillId="8" borderId="81" xfId="26" applyNumberFormat="1" applyFont="1" applyFill="1" applyBorder="1" applyProtection="1">
      <protection hidden="1"/>
    </xf>
    <xf numFmtId="3" fontId="26" fillId="8" borderId="0" xfId="26" applyNumberFormat="1" applyFont="1" applyFill="1" applyProtection="1">
      <protection hidden="1"/>
    </xf>
    <xf numFmtId="37" fontId="24" fillId="2" borderId="91" xfId="27" applyNumberFormat="1" applyFont="1" applyFill="1" applyBorder="1" applyAlignment="1" applyProtection="1">
      <alignment horizontal="center"/>
      <protection hidden="1"/>
    </xf>
    <xf numFmtId="37" fontId="24" fillId="2" borderId="13" xfId="27" applyNumberFormat="1" applyFont="1" applyFill="1" applyBorder="1" applyAlignment="1" applyProtection="1">
      <alignment horizontal="center"/>
      <protection hidden="1"/>
    </xf>
    <xf numFmtId="37" fontId="24" fillId="8" borderId="50" xfId="27" applyNumberFormat="1" applyFont="1" applyFill="1" applyBorder="1" applyAlignment="1" applyProtection="1">
      <alignment horizontal="center"/>
      <protection hidden="1"/>
    </xf>
    <xf numFmtId="0" fontId="31" fillId="2" borderId="0" xfId="19" applyFont="1" applyFill="1" applyAlignment="1">
      <alignment horizontal="left" vertical="center" wrapText="1"/>
    </xf>
    <xf numFmtId="164" fontId="69" fillId="2" borderId="0" xfId="19" applyNumberFormat="1" applyFont="1" applyFill="1"/>
    <xf numFmtId="164" fontId="70" fillId="2" borderId="0" xfId="19" applyNumberFormat="1" applyFont="1" applyFill="1"/>
    <xf numFmtId="0" fontId="31" fillId="2" borderId="0" xfId="28" applyFont="1" applyFill="1" applyAlignment="1">
      <alignment horizontal="left" vertical="top" wrapText="1"/>
    </xf>
    <xf numFmtId="0" fontId="71" fillId="2" borderId="0" xfId="19" applyFont="1" applyFill="1"/>
    <xf numFmtId="0" fontId="31" fillId="2" borderId="0" xfId="28" applyFont="1" applyFill="1" applyAlignment="1"/>
    <xf numFmtId="0" fontId="31" fillId="2" borderId="0" xfId="28" applyFont="1" applyFill="1" applyAlignment="1">
      <alignment horizontal="left" wrapText="1"/>
    </xf>
    <xf numFmtId="0" fontId="31" fillId="2" borderId="0" xfId="19" applyFont="1" applyFill="1" applyAlignment="1"/>
    <xf numFmtId="0" fontId="72" fillId="2" borderId="0" xfId="22" applyFont="1" applyFill="1" applyAlignment="1"/>
    <xf numFmtId="0" fontId="31" fillId="2" borderId="0" xfId="19" applyFont="1" applyFill="1" applyAlignment="1">
      <alignment horizontal="left" wrapText="1"/>
    </xf>
    <xf numFmtId="0" fontId="31" fillId="2" borderId="0" xfId="19" applyFont="1" applyFill="1" applyAlignment="1">
      <alignment horizontal="left"/>
    </xf>
    <xf numFmtId="0" fontId="3" fillId="2" borderId="0" xfId="24" applyFont="1" applyFill="1"/>
    <xf numFmtId="0" fontId="28" fillId="2" borderId="0" xfId="24" applyFont="1" applyFill="1"/>
    <xf numFmtId="0" fontId="4" fillId="2" borderId="0" xfId="8" applyFont="1" applyFill="1"/>
    <xf numFmtId="0" fontId="45" fillId="2" borderId="0" xfId="24" applyFont="1" applyFill="1" applyAlignment="1">
      <alignment horizontal="right"/>
    </xf>
    <xf numFmtId="0" fontId="45" fillId="2" borderId="0" xfId="24" applyFont="1" applyFill="1" applyAlignment="1">
      <alignment horizontal="center"/>
    </xf>
    <xf numFmtId="0" fontId="28" fillId="0" borderId="0" xfId="24" applyFont="1" applyFill="1"/>
    <xf numFmtId="0" fontId="31" fillId="2" borderId="44" xfId="24" applyFont="1" applyFill="1" applyBorder="1" applyAlignment="1">
      <alignment horizontal="center"/>
    </xf>
    <xf numFmtId="0" fontId="31" fillId="2" borderId="0" xfId="24" applyFont="1" applyFill="1" applyAlignment="1">
      <alignment horizontal="center"/>
    </xf>
    <xf numFmtId="0" fontId="17" fillId="2" borderId="0" xfId="24" applyFont="1" applyFill="1" applyAlignment="1">
      <alignment horizontal="right"/>
    </xf>
    <xf numFmtId="0" fontId="7" fillId="2" borderId="0" xfId="29" applyFont="1" applyFill="1" applyAlignment="1">
      <alignment horizontal="centerContinuous"/>
    </xf>
    <xf numFmtId="0" fontId="53" fillId="2" borderId="0" xfId="29" applyFont="1" applyFill="1" applyAlignment="1">
      <alignment horizontal="right"/>
    </xf>
    <xf numFmtId="0" fontId="53" fillId="2" borderId="0" xfId="29" applyFont="1" applyFill="1" applyAlignment="1">
      <alignment horizontal="center"/>
    </xf>
    <xf numFmtId="0" fontId="17" fillId="2" borderId="0" xfId="29" applyFont="1" applyFill="1" applyAlignment="1">
      <alignment horizontal="right"/>
    </xf>
    <xf numFmtId="3" fontId="4" fillId="6" borderId="92" xfId="24" applyNumberFormat="1" applyFont="1" applyFill="1" applyBorder="1"/>
    <xf numFmtId="17" fontId="7" fillId="6" borderId="93" xfId="24" applyNumberFormat="1" applyFont="1" applyFill="1" applyBorder="1" applyAlignment="1">
      <alignment horizontal="centerContinuous"/>
    </xf>
    <xf numFmtId="17" fontId="7" fillId="6" borderId="94" xfId="24" applyNumberFormat="1" applyFont="1" applyFill="1" applyBorder="1" applyAlignment="1">
      <alignment horizontal="centerContinuous"/>
    </xf>
    <xf numFmtId="17" fontId="7" fillId="6" borderId="95" xfId="24" applyNumberFormat="1" applyFont="1" applyFill="1" applyBorder="1" applyAlignment="1">
      <alignment horizontal="centerContinuous"/>
    </xf>
    <xf numFmtId="17" fontId="7" fillId="6" borderId="95" xfId="24" quotePrefix="1" applyNumberFormat="1" applyFont="1" applyFill="1" applyBorder="1" applyAlignment="1">
      <alignment horizontal="centerContinuous"/>
    </xf>
    <xf numFmtId="17" fontId="7" fillId="6" borderId="96" xfId="24" quotePrefix="1" applyNumberFormat="1" applyFont="1" applyFill="1" applyBorder="1" applyAlignment="1">
      <alignment horizontal="centerContinuous"/>
    </xf>
    <xf numFmtId="17" fontId="7" fillId="6" borderId="97" xfId="24" quotePrefix="1" applyNumberFormat="1" applyFont="1" applyFill="1" applyBorder="1" applyAlignment="1">
      <alignment horizontal="centerContinuous"/>
    </xf>
    <xf numFmtId="17" fontId="7" fillId="6" borderId="98" xfId="24" quotePrefix="1" applyNumberFormat="1" applyFont="1" applyFill="1" applyBorder="1" applyAlignment="1">
      <alignment horizontal="centerContinuous"/>
    </xf>
    <xf numFmtId="17" fontId="7" fillId="6" borderId="48" xfId="24" quotePrefix="1" applyNumberFormat="1" applyFont="1" applyFill="1" applyBorder="1" applyAlignment="1">
      <alignment horizontal="center"/>
    </xf>
    <xf numFmtId="17" fontId="7" fillId="6" borderId="49" xfId="24" quotePrefix="1" applyNumberFormat="1" applyFont="1" applyFill="1" applyBorder="1" applyAlignment="1">
      <alignment horizontal="center"/>
    </xf>
    <xf numFmtId="17" fontId="7" fillId="6" borderId="50" xfId="24" quotePrefix="1" applyNumberFormat="1" applyFont="1" applyFill="1" applyBorder="1" applyAlignment="1">
      <alignment horizontal="center"/>
    </xf>
    <xf numFmtId="0" fontId="4" fillId="2" borderId="0" xfId="24" applyFont="1" applyFill="1"/>
    <xf numFmtId="0" fontId="4" fillId="0" borderId="0" xfId="24" applyFont="1" applyFill="1"/>
    <xf numFmtId="3" fontId="7" fillId="6" borderId="99" xfId="24" applyNumberFormat="1" applyFont="1" applyFill="1" applyBorder="1"/>
    <xf numFmtId="0" fontId="4" fillId="2" borderId="100" xfId="24" applyFont="1" applyFill="1" applyBorder="1"/>
    <xf numFmtId="0" fontId="4" fillId="2" borderId="101" xfId="24" applyFont="1" applyFill="1" applyBorder="1"/>
    <xf numFmtId="0" fontId="4" fillId="2" borderId="102" xfId="24" applyFont="1" applyFill="1" applyBorder="1"/>
    <xf numFmtId="0" fontId="4" fillId="2" borderId="101" xfId="8" applyFont="1" applyFill="1" applyBorder="1"/>
    <xf numFmtId="0" fontId="4" fillId="2" borderId="103" xfId="8" applyFont="1" applyFill="1" applyBorder="1"/>
    <xf numFmtId="0" fontId="4" fillId="2" borderId="81" xfId="8" applyFont="1" applyFill="1" applyBorder="1"/>
    <xf numFmtId="0" fontId="4" fillId="2" borderId="81" xfId="8" applyFont="1" applyFill="1" applyBorder="1" applyAlignment="1">
      <alignment horizontal="right"/>
    </xf>
    <xf numFmtId="0" fontId="4" fillId="2" borderId="6" xfId="8" applyFont="1" applyFill="1" applyBorder="1" applyAlignment="1">
      <alignment horizontal="center"/>
    </xf>
    <xf numFmtId="0" fontId="4" fillId="2" borderId="7" xfId="8" applyFont="1" applyFill="1" applyBorder="1" applyAlignment="1">
      <alignment horizontal="center"/>
    </xf>
    <xf numFmtId="0" fontId="75" fillId="2" borderId="7" xfId="8" applyFont="1" applyFill="1" applyBorder="1" applyAlignment="1">
      <alignment horizontal="center"/>
    </xf>
    <xf numFmtId="0" fontId="75" fillId="2" borderId="9" xfId="8" applyFont="1" applyFill="1" applyBorder="1" applyAlignment="1">
      <alignment horizontal="center"/>
    </xf>
    <xf numFmtId="3" fontId="4" fillId="6" borderId="61" xfId="24" applyNumberFormat="1" applyFont="1" applyFill="1" applyBorder="1" applyAlignment="1">
      <alignment horizontal="left"/>
    </xf>
    <xf numFmtId="2" fontId="7" fillId="2" borderId="0" xfId="24" applyNumberFormat="1" applyFont="1" applyFill="1" applyAlignment="1">
      <alignment horizontal="right"/>
    </xf>
    <xf numFmtId="2" fontId="7" fillId="2" borderId="100" xfId="24" applyNumberFormat="1" applyFont="1" applyFill="1" applyBorder="1" applyAlignment="1">
      <alignment horizontal="right"/>
    </xf>
    <xf numFmtId="2" fontId="7" fillId="2" borderId="101" xfId="24" applyNumberFormat="1" applyFont="1" applyFill="1" applyBorder="1" applyAlignment="1">
      <alignment horizontal="right"/>
    </xf>
    <xf numFmtId="2" fontId="7" fillId="2" borderId="102" xfId="24" applyNumberFormat="1" applyFont="1" applyFill="1" applyBorder="1" applyAlignment="1">
      <alignment horizontal="right"/>
    </xf>
    <xf numFmtId="2" fontId="7" fillId="2" borderId="103" xfId="24" applyNumberFormat="1" applyFont="1" applyFill="1" applyBorder="1" applyAlignment="1">
      <alignment horizontal="right"/>
    </xf>
    <xf numFmtId="2" fontId="7" fillId="2" borderId="81" xfId="24" applyNumberFormat="1" applyFont="1" applyFill="1" applyBorder="1" applyAlignment="1">
      <alignment horizontal="right"/>
    </xf>
    <xf numFmtId="2" fontId="7" fillId="2" borderId="6" xfId="24" applyNumberFormat="1" applyFont="1" applyFill="1" applyBorder="1" applyAlignment="1">
      <alignment horizontal="center"/>
    </xf>
    <xf numFmtId="2" fontId="7" fillId="2" borderId="7" xfId="24" applyNumberFormat="1" applyFont="1" applyFill="1" applyBorder="1" applyAlignment="1">
      <alignment horizontal="center"/>
    </xf>
    <xf numFmtId="2" fontId="7" fillId="2" borderId="9" xfId="24" applyNumberFormat="1" applyFont="1" applyFill="1" applyBorder="1" applyAlignment="1">
      <alignment horizontal="center"/>
    </xf>
    <xf numFmtId="2" fontId="7" fillId="0" borderId="9" xfId="24" applyNumberFormat="1" applyFont="1" applyFill="1" applyBorder="1" applyAlignment="1">
      <alignment horizontal="center"/>
    </xf>
    <xf numFmtId="2" fontId="4" fillId="2" borderId="7" xfId="8" applyNumberFormat="1" applyFont="1" applyFill="1" applyBorder="1" applyAlignment="1">
      <alignment horizontal="center"/>
    </xf>
    <xf numFmtId="2" fontId="4" fillId="2" borderId="9" xfId="8" applyNumberFormat="1" applyFont="1" applyFill="1" applyBorder="1" applyAlignment="1">
      <alignment horizontal="center"/>
    </xf>
    <xf numFmtId="2" fontId="4" fillId="0" borderId="9" xfId="8" applyNumberFormat="1" applyFont="1" applyFill="1" applyBorder="1" applyAlignment="1">
      <alignment horizontal="center"/>
    </xf>
    <xf numFmtId="3" fontId="4" fillId="6" borderId="61" xfId="24" applyNumberFormat="1" applyFont="1" applyFill="1" applyBorder="1"/>
    <xf numFmtId="2" fontId="4" fillId="2" borderId="0" xfId="24" applyNumberFormat="1" applyFont="1" applyFill="1" applyAlignment="1">
      <alignment horizontal="right"/>
    </xf>
    <xf numFmtId="2" fontId="4" fillId="2" borderId="100" xfId="24" applyNumberFormat="1" applyFont="1" applyFill="1" applyBorder="1" applyAlignment="1">
      <alignment horizontal="right"/>
    </xf>
    <xf numFmtId="2" fontId="4" fillId="2" borderId="101" xfId="24" applyNumberFormat="1" applyFont="1" applyFill="1" applyBorder="1" applyAlignment="1">
      <alignment horizontal="right"/>
    </xf>
    <xf numFmtId="2" fontId="4" fillId="2" borderId="102" xfId="24" applyNumberFormat="1" applyFont="1" applyFill="1" applyBorder="1" applyAlignment="1">
      <alignment horizontal="right"/>
    </xf>
    <xf numFmtId="2" fontId="4" fillId="2" borderId="101" xfId="8" applyNumberFormat="1" applyFont="1" applyFill="1" applyBorder="1" applyAlignment="1">
      <alignment horizontal="right"/>
    </xf>
    <xf numFmtId="2" fontId="4" fillId="2" borderId="103" xfId="8" applyNumberFormat="1" applyFont="1" applyFill="1" applyBorder="1" applyAlignment="1">
      <alignment horizontal="right"/>
    </xf>
    <xf numFmtId="2" fontId="4" fillId="2" borderId="81" xfId="8" applyNumberFormat="1" applyFont="1" applyFill="1" applyBorder="1" applyAlignment="1">
      <alignment horizontal="right"/>
    </xf>
    <xf numFmtId="2" fontId="4" fillId="2" borderId="81" xfId="8" applyNumberFormat="1" applyFont="1" applyFill="1" applyBorder="1" applyAlignment="1">
      <alignment horizontal="center"/>
    </xf>
    <xf numFmtId="2" fontId="4" fillId="2" borderId="6" xfId="8" applyNumberFormat="1" applyFont="1" applyFill="1" applyBorder="1" applyAlignment="1">
      <alignment horizontal="center"/>
    </xf>
    <xf numFmtId="2" fontId="4" fillId="0" borderId="7" xfId="8" applyNumberFormat="1" applyFont="1" applyBorder="1" applyAlignment="1">
      <alignment horizontal="center"/>
    </xf>
    <xf numFmtId="3" fontId="4" fillId="6" borderId="63" xfId="24" applyNumberFormat="1" applyFont="1" applyFill="1" applyBorder="1"/>
    <xf numFmtId="2" fontId="4" fillId="2" borderId="44" xfId="24" applyNumberFormat="1" applyFont="1" applyFill="1" applyBorder="1"/>
    <xf numFmtId="0" fontId="4" fillId="2" borderId="104" xfId="24" applyFont="1" applyFill="1" applyBorder="1"/>
    <xf numFmtId="0" fontId="4" fillId="2" borderId="44" xfId="24" applyFont="1" applyFill="1" applyBorder="1"/>
    <xf numFmtId="0" fontId="4" fillId="2" borderId="105" xfId="24" applyFont="1" applyFill="1" applyBorder="1"/>
    <xf numFmtId="0" fontId="4" fillId="2" borderId="106" xfId="24" applyFont="1" applyFill="1" applyBorder="1"/>
    <xf numFmtId="0" fontId="4" fillId="2" borderId="107" xfId="24" applyFont="1" applyFill="1" applyBorder="1"/>
    <xf numFmtId="0" fontId="4" fillId="2" borderId="108" xfId="24" applyFont="1" applyFill="1" applyBorder="1"/>
    <xf numFmtId="0" fontId="4" fillId="2" borderId="106" xfId="8" applyFont="1" applyFill="1" applyBorder="1"/>
    <xf numFmtId="0" fontId="4" fillId="2" borderId="109" xfId="8" applyFont="1" applyFill="1" applyBorder="1"/>
    <xf numFmtId="0" fontId="4" fillId="2" borderId="82" xfId="8" applyFont="1" applyFill="1" applyBorder="1"/>
    <xf numFmtId="0" fontId="4" fillId="2" borderId="82" xfId="8" applyFont="1" applyFill="1" applyBorder="1" applyAlignment="1">
      <alignment horizontal="right"/>
    </xf>
    <xf numFmtId="0" fontId="4" fillId="2" borderId="10" xfId="8" applyFont="1" applyFill="1" applyBorder="1" applyAlignment="1">
      <alignment horizontal="center"/>
    </xf>
    <xf numFmtId="0" fontId="4" fillId="2" borderId="11" xfId="8" applyFont="1" applyFill="1" applyBorder="1" applyAlignment="1">
      <alignment horizontal="center"/>
    </xf>
    <xf numFmtId="0" fontId="4" fillId="2" borderId="13" xfId="8" applyFont="1" applyFill="1" applyBorder="1" applyAlignment="1">
      <alignment horizontal="center"/>
    </xf>
    <xf numFmtId="0" fontId="28" fillId="2" borderId="0" xfId="24" applyFont="1" applyFill="1" applyAlignment="1">
      <alignment horizontal="center"/>
    </xf>
    <xf numFmtId="0" fontId="17" fillId="2" borderId="0" xfId="24" applyFont="1" applyFill="1" applyAlignment="1">
      <alignment horizontal="left"/>
    </xf>
    <xf numFmtId="17" fontId="4" fillId="2" borderId="0" xfId="8" applyNumberFormat="1" applyFont="1" applyFill="1"/>
    <xf numFmtId="0" fontId="65" fillId="0" borderId="0" xfId="19" applyFont="1" applyFill="1" applyAlignment="1">
      <alignment horizontal="left"/>
    </xf>
    <xf numFmtId="0" fontId="43" fillId="0" borderId="0" xfId="24" applyFont="1" applyFill="1" applyAlignment="1">
      <alignment horizontal="center"/>
    </xf>
    <xf numFmtId="0" fontId="43" fillId="0" borderId="0" xfId="24" applyFont="1" applyAlignment="1">
      <alignment horizontal="center"/>
    </xf>
    <xf numFmtId="0" fontId="77" fillId="0" borderId="0" xfId="24" applyFont="1"/>
    <xf numFmtId="0" fontId="3" fillId="2" borderId="44" xfId="19" applyFont="1" applyFill="1" applyBorder="1" applyAlignment="1">
      <alignment horizontal="left"/>
    </xf>
    <xf numFmtId="0" fontId="53" fillId="0" borderId="44" xfId="24" applyFont="1" applyBorder="1" applyAlignment="1">
      <alignment horizontal="right"/>
    </xf>
    <xf numFmtId="0" fontId="3" fillId="3" borderId="80" xfId="24" applyFont="1" applyFill="1" applyBorder="1" applyAlignment="1">
      <alignment horizontal="left" wrapText="1"/>
    </xf>
    <xf numFmtId="17" fontId="7" fillId="3" borderId="82" xfId="24" applyNumberFormat="1" applyFont="1" applyFill="1" applyBorder="1" applyAlignment="1">
      <alignment horizontal="center"/>
    </xf>
    <xf numFmtId="0" fontId="44" fillId="0" borderId="0" xfId="24" applyFont="1"/>
    <xf numFmtId="0" fontId="3" fillId="3" borderId="85" xfId="24" applyFont="1" applyFill="1" applyBorder="1" applyAlignment="1">
      <alignment horizontal="left" wrapText="1"/>
    </xf>
    <xf numFmtId="2" fontId="7" fillId="0" borderId="29" xfId="23" applyNumberFormat="1" applyFont="1" applyFill="1" applyBorder="1" applyAlignment="1">
      <alignment horizontal="center"/>
    </xf>
    <xf numFmtId="3" fontId="3" fillId="3" borderId="81" xfId="26" applyNumberFormat="1" applyFont="1" applyFill="1" applyBorder="1" applyAlignment="1" applyProtection="1">
      <alignment horizontal="left"/>
      <protection hidden="1"/>
    </xf>
    <xf numFmtId="3" fontId="26" fillId="3" borderId="81" xfId="26" applyNumberFormat="1" applyFont="1" applyFill="1" applyBorder="1" applyAlignment="1" applyProtection="1">
      <alignment horizontal="left"/>
      <protection hidden="1"/>
    </xf>
    <xf numFmtId="2" fontId="4" fillId="0" borderId="29" xfId="23" applyNumberFormat="1" applyFont="1" applyFill="1" applyBorder="1" applyAlignment="1">
      <alignment horizontal="center"/>
    </xf>
    <xf numFmtId="3" fontId="45" fillId="3" borderId="81" xfId="26" applyNumberFormat="1" applyFont="1" applyFill="1" applyBorder="1" applyAlignment="1" applyProtection="1">
      <alignment horizontal="left" indent="1"/>
      <protection hidden="1"/>
    </xf>
    <xf numFmtId="0" fontId="78" fillId="0" borderId="0" xfId="24" applyFont="1"/>
    <xf numFmtId="3" fontId="45" fillId="3" borderId="81" xfId="26" applyNumberFormat="1" applyFont="1" applyFill="1" applyBorder="1" applyAlignment="1" applyProtection="1">
      <alignment horizontal="left" indent="2"/>
      <protection hidden="1"/>
    </xf>
    <xf numFmtId="0" fontId="79" fillId="0" borderId="0" xfId="24" applyFont="1"/>
    <xf numFmtId="3" fontId="26" fillId="3" borderId="82" xfId="26" applyNumberFormat="1" applyFont="1" applyFill="1" applyBorder="1" applyAlignment="1" applyProtection="1">
      <alignment horizontal="left"/>
      <protection hidden="1"/>
    </xf>
    <xf numFmtId="2" fontId="4" fillId="0" borderId="45" xfId="23" applyNumberFormat="1" applyFont="1" applyFill="1" applyBorder="1" applyAlignment="1">
      <alignment horizontal="center"/>
    </xf>
    <xf numFmtId="3" fontId="45" fillId="0" borderId="0" xfId="26" applyNumberFormat="1" applyFont="1" applyAlignment="1" applyProtection="1">
      <alignment horizontal="left"/>
      <protection hidden="1"/>
    </xf>
    <xf numFmtId="2" fontId="4" fillId="0" borderId="0" xfId="23" applyNumberFormat="1" applyFont="1" applyFill="1" applyBorder="1" applyAlignment="1">
      <alignment horizontal="center"/>
    </xf>
    <xf numFmtId="3" fontId="26" fillId="0" borderId="0" xfId="26" applyNumberFormat="1" applyFont="1" applyAlignment="1" applyProtection="1">
      <alignment horizontal="left" indent="1"/>
      <protection hidden="1"/>
    </xf>
    <xf numFmtId="0" fontId="3" fillId="3" borderId="48" xfId="24" applyFont="1" applyFill="1" applyBorder="1" applyAlignment="1">
      <alignment horizontal="left" wrapText="1"/>
    </xf>
    <xf numFmtId="0" fontId="3" fillId="3" borderId="88" xfId="24" applyFont="1" applyFill="1" applyBorder="1" applyAlignment="1">
      <alignment wrapText="1"/>
    </xf>
    <xf numFmtId="0" fontId="7" fillId="0" borderId="110" xfId="24" applyFont="1" applyBorder="1" applyAlignment="1">
      <alignment horizontal="center"/>
    </xf>
    <xf numFmtId="0" fontId="7" fillId="0" borderId="110" xfId="24" applyFont="1" applyFill="1" applyBorder="1" applyAlignment="1">
      <alignment horizontal="center"/>
    </xf>
    <xf numFmtId="2" fontId="4" fillId="0" borderId="81" xfId="23" applyNumberFormat="1" applyFont="1" applyFill="1" applyBorder="1" applyAlignment="1">
      <alignment horizontal="center"/>
    </xf>
    <xf numFmtId="3" fontId="3" fillId="3" borderId="81" xfId="26" applyNumberFormat="1" applyFont="1" applyFill="1" applyBorder="1" applyProtection="1">
      <protection hidden="1"/>
    </xf>
    <xf numFmtId="10" fontId="7" fillId="0" borderId="29" xfId="23" applyNumberFormat="1" applyFont="1" applyFill="1" applyBorder="1" applyAlignment="1">
      <alignment horizontal="center"/>
    </xf>
    <xf numFmtId="3" fontId="3" fillId="3" borderId="82" xfId="26" applyNumberFormat="1" applyFont="1" applyFill="1" applyBorder="1" applyAlignment="1" applyProtection="1">
      <alignment horizontal="left"/>
      <protection hidden="1"/>
    </xf>
    <xf numFmtId="10" fontId="7" fillId="0" borderId="45" xfId="23" applyNumberFormat="1" applyFont="1" applyFill="1" applyBorder="1" applyAlignment="1">
      <alignment horizontal="center"/>
    </xf>
    <xf numFmtId="0" fontId="7" fillId="0" borderId="45" xfId="23" applyNumberFormat="1" applyFont="1" applyFill="1" applyBorder="1" applyAlignment="1">
      <alignment horizontal="center"/>
    </xf>
    <xf numFmtId="2" fontId="7" fillId="0" borderId="45" xfId="23" applyNumberFormat="1" applyFont="1" applyFill="1" applyBorder="1" applyAlignment="1">
      <alignment horizontal="center"/>
    </xf>
    <xf numFmtId="0" fontId="17" fillId="9" borderId="0" xfId="24" applyFont="1" applyFill="1" applyAlignment="1">
      <alignment horizontal="left" vertical="top" wrapText="1"/>
    </xf>
    <xf numFmtId="0" fontId="17" fillId="0" borderId="0" xfId="24" applyFont="1" applyAlignment="1">
      <alignment horizontal="left" wrapText="1"/>
    </xf>
    <xf numFmtId="0" fontId="80" fillId="0" borderId="0" xfId="24" applyFont="1"/>
    <xf numFmtId="0" fontId="48" fillId="0" borderId="0" xfId="24" applyFont="1" applyAlignment="1">
      <alignment horizontal="center"/>
    </xf>
    <xf numFmtId="0" fontId="3" fillId="2" borderId="0" xfId="29" applyFont="1" applyFill="1"/>
    <xf numFmtId="0" fontId="26" fillId="2" borderId="0" xfId="29" applyFont="1" applyFill="1"/>
    <xf numFmtId="0" fontId="28" fillId="2" borderId="0" xfId="29" applyFont="1" applyFill="1"/>
    <xf numFmtId="0" fontId="4" fillId="6" borderId="111" xfId="29" applyFont="1" applyFill="1" applyBorder="1"/>
    <xf numFmtId="0" fontId="7" fillId="6" borderId="112" xfId="29" applyFont="1" applyFill="1" applyBorder="1" applyAlignment="1">
      <alignment horizontal="center" vertical="top"/>
    </xf>
    <xf numFmtId="0" fontId="7" fillId="6" borderId="46" xfId="29" applyFont="1" applyFill="1" applyBorder="1" applyAlignment="1">
      <alignment horizontal="center"/>
    </xf>
    <xf numFmtId="0" fontId="7" fillId="6" borderId="17" xfId="29" applyFont="1" applyFill="1" applyBorder="1" applyAlignment="1">
      <alignment horizontal="center"/>
    </xf>
    <xf numFmtId="0" fontId="4" fillId="2" borderId="0" xfId="29" applyFont="1" applyFill="1"/>
    <xf numFmtId="0" fontId="4" fillId="6" borderId="61" xfId="29" applyFont="1" applyFill="1" applyBorder="1"/>
    <xf numFmtId="0" fontId="7" fillId="6" borderId="62" xfId="29" applyFont="1" applyFill="1" applyBorder="1" applyAlignment="1">
      <alignment horizontal="center" vertical="top"/>
    </xf>
    <xf numFmtId="0" fontId="7" fillId="6" borderId="7" xfId="29" applyFont="1" applyFill="1" applyBorder="1" applyAlignment="1">
      <alignment horizontal="center"/>
    </xf>
    <xf numFmtId="0" fontId="7" fillId="6" borderId="30" xfId="29" applyFont="1" applyFill="1" applyBorder="1" applyAlignment="1">
      <alignment horizontal="center"/>
    </xf>
    <xf numFmtId="0" fontId="4" fillId="6" borderId="92" xfId="29" applyFont="1" applyFill="1" applyBorder="1"/>
    <xf numFmtId="0" fontId="7" fillId="6" borderId="113" xfId="29" applyFont="1" applyFill="1" applyBorder="1" applyAlignment="1">
      <alignment horizontal="center" vertical="top"/>
    </xf>
    <xf numFmtId="0" fontId="7" fillId="6" borderId="114" xfId="29" applyFont="1" applyFill="1" applyBorder="1" applyAlignment="1">
      <alignment horizontal="center"/>
    </xf>
    <xf numFmtId="0" fontId="7" fillId="6" borderId="115" xfId="29" applyFont="1" applyFill="1" applyBorder="1" applyAlignment="1">
      <alignment horizontal="center"/>
    </xf>
    <xf numFmtId="17" fontId="7" fillId="3" borderId="61" xfId="29" quotePrefix="1" applyNumberFormat="1" applyFont="1" applyFill="1" applyBorder="1" applyAlignment="1">
      <alignment horizontal="left"/>
    </xf>
    <xf numFmtId="2" fontId="25" fillId="2" borderId="7" xfId="29" applyNumberFormat="1" applyFont="1" applyFill="1" applyBorder="1" applyAlignment="1">
      <alignment horizontal="right" indent="1"/>
    </xf>
    <xf numFmtId="0" fontId="25" fillId="2" borderId="7" xfId="29" applyFont="1" applyFill="1" applyBorder="1" applyAlignment="1">
      <alignment horizontal="right" indent="1"/>
    </xf>
    <xf numFmtId="4" fontId="25" fillId="2" borderId="7" xfId="29" applyNumberFormat="1" applyFont="1" applyFill="1" applyBorder="1" applyAlignment="1">
      <alignment horizontal="right" indent="1"/>
    </xf>
    <xf numFmtId="2" fontId="25" fillId="2" borderId="30" xfId="29" applyNumberFormat="1" applyFont="1" applyFill="1" applyBorder="1" applyAlignment="1">
      <alignment horizontal="right" indent="1"/>
    </xf>
    <xf numFmtId="2" fontId="28" fillId="2" borderId="0" xfId="29" applyNumberFormat="1" applyFont="1" applyFill="1"/>
    <xf numFmtId="2" fontId="4" fillId="2" borderId="0" xfId="29" applyNumberFormat="1" applyFont="1" applyFill="1"/>
    <xf numFmtId="177" fontId="28" fillId="2" borderId="0" xfId="29" applyNumberFormat="1" applyFont="1" applyFill="1"/>
    <xf numFmtId="0" fontId="17" fillId="2" borderId="0" xfId="29" applyFont="1" applyFill="1" applyAlignment="1">
      <alignment horizontal="centerContinuous"/>
    </xf>
    <xf numFmtId="4" fontId="28" fillId="2" borderId="0" xfId="29" applyNumberFormat="1" applyFont="1" applyFill="1"/>
    <xf numFmtId="4" fontId="4" fillId="2" borderId="0" xfId="29" applyNumberFormat="1" applyFont="1" applyFill="1"/>
    <xf numFmtId="17" fontId="7" fillId="3" borderId="63" xfId="29" quotePrefix="1" applyNumberFormat="1" applyFont="1" applyFill="1" applyBorder="1" applyAlignment="1">
      <alignment horizontal="left"/>
    </xf>
    <xf numFmtId="2" fontId="25" fillId="0" borderId="11" xfId="29" applyNumberFormat="1" applyFont="1" applyFill="1" applyBorder="1" applyAlignment="1">
      <alignment horizontal="right" indent="1"/>
    </xf>
    <xf numFmtId="0" fontId="25" fillId="0" borderId="11" xfId="29" applyFont="1" applyFill="1" applyBorder="1" applyAlignment="1">
      <alignment horizontal="right" indent="1"/>
    </xf>
    <xf numFmtId="4" fontId="25" fillId="0" borderId="11" xfId="29" applyNumberFormat="1" applyFont="1" applyFill="1" applyBorder="1" applyAlignment="1">
      <alignment horizontal="right" indent="1"/>
    </xf>
    <xf numFmtId="2" fontId="25" fillId="0" borderId="43" xfId="29" applyNumberFormat="1" applyFont="1" applyFill="1" applyBorder="1" applyAlignment="1">
      <alignment horizontal="right" indent="1"/>
    </xf>
    <xf numFmtId="0" fontId="17" fillId="2" borderId="0" xfId="29" applyFont="1" applyFill="1" applyAlignment="1">
      <alignment vertical="center"/>
    </xf>
    <xf numFmtId="0" fontId="17" fillId="2" borderId="0" xfId="29" applyFont="1" applyFill="1" applyAlignment="1">
      <alignment horizontal="left"/>
    </xf>
    <xf numFmtId="0" fontId="17" fillId="2" borderId="0" xfId="29" applyFont="1" applyFill="1"/>
    <xf numFmtId="2" fontId="17" fillId="2" borderId="0" xfId="29" applyNumberFormat="1" applyFont="1" applyFill="1"/>
    <xf numFmtId="0" fontId="81" fillId="2" borderId="0" xfId="19" applyFont="1" applyFill="1"/>
    <xf numFmtId="0" fontId="82" fillId="2" borderId="0" xfId="19" applyFont="1" applyFill="1"/>
    <xf numFmtId="0" fontId="29" fillId="2" borderId="0" xfId="19" applyFont="1" applyFill="1" applyAlignment="1">
      <alignment horizontal="right" vertical="center"/>
    </xf>
    <xf numFmtId="3" fontId="7" fillId="3" borderId="81" xfId="19" applyNumberFormat="1" applyFont="1" applyFill="1" applyBorder="1" applyAlignment="1">
      <alignment horizontal="left" vertical="center"/>
    </xf>
    <xf numFmtId="3" fontId="24" fillId="2" borderId="81" xfId="25" applyNumberFormat="1" applyFont="1" applyFill="1" applyBorder="1" applyAlignment="1">
      <alignment horizontal="center" vertical="center"/>
    </xf>
    <xf numFmtId="37" fontId="24" fillId="2" borderId="81" xfId="25" applyNumberFormat="1" applyFont="1" applyFill="1" applyBorder="1" applyAlignment="1">
      <alignment horizontal="center" vertical="center"/>
    </xf>
    <xf numFmtId="3" fontId="28" fillId="2" borderId="0" xfId="19" applyNumberFormat="1" applyFont="1" applyFill="1" applyAlignment="1">
      <alignment horizontal="center" vertical="center"/>
    </xf>
    <xf numFmtId="3" fontId="7" fillId="3" borderId="81" xfId="26" applyNumberFormat="1" applyFont="1" applyFill="1" applyBorder="1" applyAlignment="1" applyProtection="1">
      <alignment vertical="center"/>
      <protection hidden="1"/>
    </xf>
    <xf numFmtId="37" fontId="24" fillId="0" borderId="81" xfId="25" applyNumberFormat="1" applyFont="1" applyFill="1" applyBorder="1" applyAlignment="1">
      <alignment horizontal="center" vertical="center"/>
    </xf>
    <xf numFmtId="37" fontId="24" fillId="2" borderId="0" xfId="19" applyNumberFormat="1" applyFont="1" applyFill="1" applyBorder="1" applyAlignment="1">
      <alignment horizontal="center" vertical="center"/>
    </xf>
    <xf numFmtId="0" fontId="54" fillId="2" borderId="0" xfId="19" applyFont="1" applyFill="1" applyAlignment="1">
      <alignment vertical="center"/>
    </xf>
    <xf numFmtId="0" fontId="54" fillId="0" borderId="0" xfId="19" applyFont="1" applyAlignment="1">
      <alignment vertical="center"/>
    </xf>
    <xf numFmtId="3" fontId="7" fillId="3" borderId="88" xfId="19" applyNumberFormat="1" applyFont="1" applyFill="1" applyBorder="1" applyAlignment="1">
      <alignment horizontal="left" vertical="center"/>
    </xf>
    <xf numFmtId="37" fontId="24" fillId="2" borderId="89" xfId="25" quotePrefix="1" applyNumberFormat="1" applyFont="1" applyFill="1" applyBorder="1" applyAlignment="1">
      <alignment horizontal="center" vertical="center"/>
    </xf>
    <xf numFmtId="37" fontId="24" fillId="2" borderId="88" xfId="25" quotePrefix="1" applyNumberFormat="1" applyFont="1" applyFill="1" applyBorder="1" applyAlignment="1">
      <alignment horizontal="center" vertical="center"/>
    </xf>
    <xf numFmtId="3" fontId="53" fillId="3" borderId="81" xfId="26" applyNumberFormat="1" applyFont="1" applyFill="1" applyBorder="1" applyAlignment="1" applyProtection="1">
      <alignment vertical="center"/>
      <protection hidden="1"/>
    </xf>
    <xf numFmtId="37" fontId="29" fillId="2" borderId="5" xfId="25" applyNumberFormat="1" applyFont="1" applyFill="1" applyBorder="1" applyAlignment="1" applyProtection="1">
      <alignment horizontal="center" vertical="center"/>
      <protection hidden="1"/>
    </xf>
    <xf numFmtId="37" fontId="29" fillId="2" borderId="81" xfId="25" applyNumberFormat="1" applyFont="1" applyFill="1" applyBorder="1" applyAlignment="1" applyProtection="1">
      <alignment horizontal="center" vertical="center"/>
      <protection hidden="1"/>
    </xf>
    <xf numFmtId="37" fontId="24" fillId="0" borderId="5" xfId="25" applyNumberFormat="1" applyFont="1" applyBorder="1" applyAlignment="1" applyProtection="1">
      <alignment horizontal="center" vertical="center"/>
      <protection hidden="1"/>
    </xf>
    <xf numFmtId="37" fontId="24" fillId="0" borderId="81" xfId="25" applyNumberFormat="1" applyFont="1" applyBorder="1" applyAlignment="1" applyProtection="1">
      <alignment horizontal="center" vertical="center"/>
      <protection hidden="1"/>
    </xf>
    <xf numFmtId="3" fontId="28" fillId="8" borderId="81" xfId="26" applyNumberFormat="1" applyFont="1" applyFill="1" applyBorder="1" applyAlignment="1" applyProtection="1">
      <alignment vertical="center"/>
      <protection hidden="1"/>
    </xf>
    <xf numFmtId="37" fontId="24" fillId="2" borderId="5" xfId="25" applyNumberFormat="1" applyFont="1" applyFill="1" applyBorder="1" applyAlignment="1" applyProtection="1">
      <alignment horizontal="center" vertical="center"/>
      <protection hidden="1"/>
    </xf>
    <xf numFmtId="37" fontId="24" fillId="2" borderId="81" xfId="25" applyNumberFormat="1" applyFont="1" applyFill="1" applyBorder="1" applyAlignment="1" applyProtection="1">
      <alignment horizontal="center" vertical="center"/>
      <protection hidden="1"/>
    </xf>
    <xf numFmtId="3" fontId="28" fillId="8" borderId="0" xfId="26" applyNumberFormat="1" applyFont="1" applyFill="1" applyAlignment="1" applyProtection="1">
      <alignment vertical="center"/>
      <protection hidden="1"/>
    </xf>
    <xf numFmtId="3" fontId="7" fillId="3" borderId="88" xfId="26" applyNumberFormat="1" applyFont="1" applyFill="1" applyBorder="1" applyAlignment="1" applyProtection="1">
      <alignment vertical="center"/>
      <protection hidden="1"/>
    </xf>
    <xf numFmtId="37" fontId="24" fillId="2" borderId="89" xfId="25" applyNumberFormat="1" applyFont="1" applyFill="1" applyBorder="1" applyAlignment="1" applyProtection="1">
      <alignment horizontal="center" vertical="center"/>
      <protection hidden="1"/>
    </xf>
    <xf numFmtId="37" fontId="24" fillId="2" borderId="88" xfId="25" applyNumberFormat="1" applyFont="1" applyFill="1" applyBorder="1" applyAlignment="1" applyProtection="1">
      <alignment horizontal="center" vertical="center"/>
      <protection hidden="1"/>
    </xf>
    <xf numFmtId="3" fontId="7" fillId="3" borderId="82" xfId="26" applyNumberFormat="1" applyFont="1" applyFill="1" applyBorder="1" applyAlignment="1" applyProtection="1">
      <alignment vertical="center"/>
      <protection hidden="1"/>
    </xf>
    <xf numFmtId="37" fontId="24" fillId="2" borderId="14" xfId="25" applyNumberFormat="1" applyFont="1" applyFill="1" applyBorder="1" applyAlignment="1" applyProtection="1">
      <alignment horizontal="center" vertical="center"/>
      <protection hidden="1"/>
    </xf>
    <xf numFmtId="37" fontId="24" fillId="2" borderId="82" xfId="25" applyNumberFormat="1" applyFont="1" applyFill="1" applyBorder="1" applyAlignment="1" applyProtection="1">
      <alignment horizontal="center" vertical="center"/>
      <protection hidden="1"/>
    </xf>
    <xf numFmtId="3" fontId="7" fillId="3" borderId="80" xfId="26" applyNumberFormat="1" applyFont="1" applyFill="1" applyBorder="1" applyAlignment="1" applyProtection="1">
      <alignment vertical="center"/>
      <protection hidden="1"/>
    </xf>
    <xf numFmtId="37" fontId="24" fillId="8" borderId="84" xfId="25" applyNumberFormat="1" applyFont="1" applyFill="1" applyBorder="1" applyAlignment="1" applyProtection="1">
      <alignment horizontal="center" vertical="center"/>
      <protection hidden="1"/>
    </xf>
    <xf numFmtId="37" fontId="24" fillId="8" borderId="80" xfId="25" applyNumberFormat="1" applyFont="1" applyFill="1" applyBorder="1" applyAlignment="1" applyProtection="1">
      <alignment horizontal="center" vertical="center"/>
      <protection hidden="1"/>
    </xf>
    <xf numFmtId="0" fontId="17" fillId="2" borderId="0" xfId="19" applyFont="1" applyFill="1" applyAlignment="1">
      <alignment vertical="center" wrapText="1"/>
    </xf>
    <xf numFmtId="164" fontId="61" fillId="2" borderId="0" xfId="19" applyNumberFormat="1" applyFont="1" applyFill="1"/>
    <xf numFmtId="164" fontId="83" fillId="2" borderId="0" xfId="19" applyNumberFormat="1" applyFont="1" applyFill="1"/>
    <xf numFmtId="0" fontId="17" fillId="2" borderId="0" xfId="0" applyFont="1" applyFill="1" applyAlignment="1">
      <alignment vertical="center"/>
    </xf>
    <xf numFmtId="37" fontId="17" fillId="2" borderId="0" xfId="0" applyNumberFormat="1" applyFont="1" applyFill="1"/>
    <xf numFmtId="0" fontId="84" fillId="2" borderId="0" xfId="0" applyFont="1" applyFill="1"/>
    <xf numFmtId="0" fontId="17" fillId="2" borderId="0" xfId="0" applyFont="1" applyFill="1"/>
    <xf numFmtId="0" fontId="17" fillId="2" borderId="0" xfId="0" applyFont="1" applyFill="1" applyAlignment="1">
      <alignment horizontal="left" vertical="center" wrapText="1"/>
    </xf>
    <xf numFmtId="0" fontId="17" fillId="2" borderId="0" xfId="0" applyFont="1" applyFill="1" applyAlignment="1">
      <alignment wrapText="1"/>
    </xf>
    <xf numFmtId="0" fontId="84" fillId="2" borderId="0" xfId="0" applyFont="1" applyFill="1" applyAlignment="1">
      <alignment wrapText="1"/>
    </xf>
    <xf numFmtId="0" fontId="17" fillId="2" borderId="0" xfId="0" applyFont="1" applyFill="1" applyAlignment="1">
      <alignment vertical="center" wrapText="1"/>
    </xf>
    <xf numFmtId="0" fontId="17" fillId="2" borderId="0" xfId="0" applyFont="1" applyFill="1" applyAlignment="1">
      <alignment horizontal="left" wrapText="1"/>
    </xf>
    <xf numFmtId="0" fontId="84" fillId="2" borderId="0" xfId="0" applyFont="1" applyFill="1" applyAlignment="1">
      <alignment horizontal="left" wrapText="1"/>
    </xf>
    <xf numFmtId="0" fontId="85" fillId="2" borderId="0" xfId="19" applyFont="1" applyFill="1" applyAlignment="1">
      <alignment horizontal="left"/>
    </xf>
    <xf numFmtId="0" fontId="81" fillId="2" borderId="0" xfId="19" applyFont="1" applyFill="1" applyAlignment="1">
      <alignment wrapText="1"/>
    </xf>
    <xf numFmtId="0" fontId="82" fillId="2" borderId="0" xfId="19" applyFont="1" applyFill="1" applyAlignment="1">
      <alignment wrapText="1"/>
    </xf>
    <xf numFmtId="0" fontId="86" fillId="2" borderId="0" xfId="19" applyFont="1" applyFill="1" applyAlignment="1">
      <alignment wrapText="1"/>
    </xf>
    <xf numFmtId="0" fontId="3" fillId="2" borderId="44" xfId="19" applyFont="1" applyFill="1" applyBorder="1" applyAlignment="1">
      <alignment horizontal="left" wrapText="1"/>
    </xf>
    <xf numFmtId="0" fontId="85" fillId="2" borderId="44" xfId="19" applyFont="1" applyFill="1" applyBorder="1" applyAlignment="1">
      <alignment horizontal="right" vertical="top" wrapText="1"/>
    </xf>
    <xf numFmtId="3" fontId="7" fillId="3" borderId="80" xfId="19" applyNumberFormat="1" applyFont="1" applyFill="1" applyBorder="1" applyAlignment="1">
      <alignment horizontal="left" vertical="center"/>
    </xf>
    <xf numFmtId="175" fontId="24" fillId="3" borderId="80" xfId="19" quotePrefix="1" applyNumberFormat="1" applyFont="1" applyFill="1" applyBorder="1" applyAlignment="1">
      <alignment horizontal="center" vertical="center"/>
    </xf>
    <xf numFmtId="175" fontId="7" fillId="3" borderId="80" xfId="19" quotePrefix="1" applyNumberFormat="1" applyFont="1" applyFill="1" applyBorder="1" applyAlignment="1">
      <alignment horizontal="center" vertical="center"/>
    </xf>
    <xf numFmtId="3" fontId="24" fillId="0" borderId="81" xfId="19" quotePrefix="1" applyNumberFormat="1" applyFont="1" applyBorder="1" applyAlignment="1">
      <alignment horizontal="center" vertical="center"/>
    </xf>
    <xf numFmtId="3" fontId="24" fillId="2" borderId="81" xfId="19" quotePrefix="1" applyNumberFormat="1" applyFont="1" applyFill="1" applyBorder="1" applyAlignment="1">
      <alignment horizontal="center" vertical="center"/>
    </xf>
    <xf numFmtId="3" fontId="24" fillId="4" borderId="81" xfId="25" applyNumberFormat="1" applyFont="1" applyFill="1" applyBorder="1" applyAlignment="1">
      <alignment horizontal="center" vertical="center"/>
    </xf>
    <xf numFmtId="37" fontId="24" fillId="0" borderId="88" xfId="25" quotePrefix="1" applyNumberFormat="1" applyFont="1" applyBorder="1" applyAlignment="1">
      <alignment horizontal="center" vertical="center"/>
    </xf>
    <xf numFmtId="37" fontId="29" fillId="0" borderId="81" xfId="25" applyNumberFormat="1" applyFont="1" applyBorder="1" applyAlignment="1" applyProtection="1">
      <alignment horizontal="center" vertical="center"/>
      <protection hidden="1"/>
    </xf>
    <xf numFmtId="37" fontId="24" fillId="0" borderId="88" xfId="25" applyNumberFormat="1" applyFont="1" applyBorder="1" applyAlignment="1" applyProtection="1">
      <alignment horizontal="center" vertical="center"/>
      <protection hidden="1"/>
    </xf>
    <xf numFmtId="37" fontId="24" fillId="0" borderId="82" xfId="25" applyNumberFormat="1" applyFont="1" applyBorder="1" applyAlignment="1" applyProtection="1">
      <alignment horizontal="center" vertical="center"/>
      <protection hidden="1"/>
    </xf>
    <xf numFmtId="37" fontId="24" fillId="3" borderId="80" xfId="25" applyNumberFormat="1" applyFont="1" applyFill="1" applyBorder="1" applyAlignment="1" applyProtection="1">
      <alignment horizontal="center" vertical="center"/>
      <protection hidden="1"/>
    </xf>
    <xf numFmtId="164" fontId="87" fillId="2" borderId="0" xfId="19" applyNumberFormat="1" applyFont="1" applyFill="1"/>
    <xf numFmtId="0" fontId="88" fillId="2" borderId="0" xfId="19" applyFont="1" applyFill="1"/>
    <xf numFmtId="0" fontId="84" fillId="2" borderId="0" xfId="0" applyFont="1" applyFill="1" applyAlignment="1">
      <alignment vertical="center" wrapText="1"/>
    </xf>
    <xf numFmtId="43" fontId="81" fillId="2" borderId="0" xfId="19" applyNumberFormat="1" applyFont="1" applyFill="1"/>
    <xf numFmtId="0" fontId="53" fillId="2" borderId="0" xfId="24" applyFont="1" applyFill="1" applyAlignment="1">
      <alignment horizontal="right"/>
    </xf>
    <xf numFmtId="2" fontId="28" fillId="0" borderId="0" xfId="24" applyNumberFormat="1" applyFont="1" applyAlignment="1">
      <alignment horizontal="center"/>
    </xf>
    <xf numFmtId="3" fontId="3" fillId="6" borderId="116" xfId="24" applyNumberFormat="1" applyFont="1" applyFill="1" applyBorder="1" applyAlignment="1">
      <alignment horizontal="center"/>
    </xf>
    <xf numFmtId="17" fontId="7" fillId="6" borderId="117" xfId="24" quotePrefix="1" applyNumberFormat="1" applyFont="1" applyFill="1" applyBorder="1" applyAlignment="1">
      <alignment horizontal="center"/>
    </xf>
    <xf numFmtId="17" fontId="7" fillId="6" borderId="90" xfId="24" quotePrefix="1" applyNumberFormat="1" applyFont="1" applyFill="1" applyBorder="1" applyAlignment="1">
      <alignment horizontal="center"/>
    </xf>
    <xf numFmtId="3" fontId="3" fillId="6" borderId="61" xfId="24" applyNumberFormat="1" applyFont="1" applyFill="1" applyBorder="1"/>
    <xf numFmtId="0" fontId="89" fillId="2" borderId="81" xfId="0" applyFont="1" applyFill="1" applyBorder="1" applyAlignment="1">
      <alignment horizontal="right"/>
    </xf>
    <xf numFmtId="3" fontId="3" fillId="6" borderId="61" xfId="24" applyNumberFormat="1" applyFont="1" applyFill="1" applyBorder="1" applyAlignment="1">
      <alignment horizontal="left" indent="2"/>
    </xf>
    <xf numFmtId="2" fontId="24" fillId="2" borderId="81" xfId="0" applyNumberFormat="1" applyFont="1" applyFill="1" applyBorder="1" applyAlignment="1">
      <alignment horizontal="center"/>
    </xf>
    <xf numFmtId="2" fontId="25" fillId="2" borderId="81" xfId="0" applyNumberFormat="1" applyFont="1" applyFill="1" applyBorder="1" applyAlignment="1">
      <alignment horizontal="center"/>
    </xf>
    <xf numFmtId="3" fontId="71" fillId="6" borderId="63" xfId="24" applyNumberFormat="1" applyFont="1" applyFill="1" applyBorder="1"/>
    <xf numFmtId="0" fontId="25" fillId="2" borderId="82" xfId="0" applyFont="1" applyFill="1" applyBorder="1" applyAlignment="1">
      <alignment horizontal="right"/>
    </xf>
    <xf numFmtId="2" fontId="28" fillId="4" borderId="0" xfId="24" applyNumberFormat="1" applyFont="1" applyFill="1" applyAlignment="1">
      <alignment horizontal="center"/>
    </xf>
    <xf numFmtId="0" fontId="90" fillId="0" borderId="0" xfId="19" applyFont="1" applyAlignment="1">
      <alignment horizontal="center" vertical="top" wrapText="1"/>
    </xf>
    <xf numFmtId="0" fontId="77" fillId="0" borderId="0" xfId="24" applyFont="1" applyAlignment="1">
      <alignment horizontal="center" vertical="top"/>
    </xf>
    <xf numFmtId="0" fontId="17" fillId="0" borderId="0" xfId="24" applyFont="1" applyAlignment="1">
      <alignment horizontal="right"/>
    </xf>
    <xf numFmtId="0" fontId="90" fillId="3" borderId="80" xfId="24" applyFont="1" applyFill="1" applyBorder="1" applyAlignment="1">
      <alignment horizontal="left" wrapText="1"/>
    </xf>
    <xf numFmtId="17" fontId="7" fillId="3" borderId="80" xfId="24" applyNumberFormat="1" applyFont="1" applyFill="1" applyBorder="1" applyAlignment="1">
      <alignment horizontal="center"/>
    </xf>
    <xf numFmtId="49" fontId="7" fillId="3" borderId="80" xfId="24" applyNumberFormat="1" applyFont="1" applyFill="1" applyBorder="1" applyAlignment="1">
      <alignment horizontal="center"/>
    </xf>
    <xf numFmtId="0" fontId="7" fillId="3" borderId="85" xfId="24" applyFont="1" applyFill="1" applyBorder="1" applyAlignment="1">
      <alignment horizontal="left" vertical="center" wrapText="1"/>
    </xf>
    <xf numFmtId="2" fontId="24" fillId="0" borderId="29" xfId="23" applyNumberFormat="1" applyFont="1" applyBorder="1" applyAlignment="1">
      <alignment horizontal="center" vertical="center"/>
    </xf>
    <xf numFmtId="0" fontId="44" fillId="0" borderId="0" xfId="24" applyFont="1" applyAlignment="1">
      <alignment vertical="center"/>
    </xf>
    <xf numFmtId="3" fontId="7" fillId="3" borderId="81" xfId="26" applyNumberFormat="1" applyFont="1" applyFill="1" applyBorder="1" applyAlignment="1" applyProtection="1">
      <alignment horizontal="left" vertical="center"/>
      <protection hidden="1"/>
    </xf>
    <xf numFmtId="0" fontId="77" fillId="0" borderId="0" xfId="24" applyFont="1" applyAlignment="1">
      <alignment vertical="center"/>
    </xf>
    <xf numFmtId="0" fontId="7" fillId="3" borderId="88" xfId="24" applyFont="1" applyFill="1" applyBorder="1" applyAlignment="1">
      <alignment vertical="center" wrapText="1"/>
    </xf>
    <xf numFmtId="0" fontId="24" fillId="0" borderId="110" xfId="24" applyFont="1" applyBorder="1" applyAlignment="1">
      <alignment horizontal="center" vertical="center"/>
    </xf>
    <xf numFmtId="2" fontId="24" fillId="0" borderId="88" xfId="24" applyNumberFormat="1" applyFont="1" applyBorder="1" applyAlignment="1">
      <alignment horizontal="center" vertical="center"/>
    </xf>
    <xf numFmtId="43" fontId="24" fillId="0" borderId="88" xfId="24" applyNumberFormat="1" applyFont="1" applyBorder="1" applyAlignment="1">
      <alignment horizontal="center" vertical="center"/>
    </xf>
    <xf numFmtId="3" fontId="53" fillId="3" borderId="81" xfId="26" applyNumberFormat="1" applyFont="1" applyFill="1" applyBorder="1" applyAlignment="1" applyProtection="1">
      <alignment horizontal="left" vertical="center"/>
      <protection hidden="1"/>
    </xf>
    <xf numFmtId="2" fontId="25" fillId="0" borderId="81" xfId="23" applyNumberFormat="1" applyFont="1" applyBorder="1" applyAlignment="1">
      <alignment horizontal="center" vertical="center"/>
    </xf>
    <xf numFmtId="2" fontId="24" fillId="0" borderId="81" xfId="23" applyNumberFormat="1" applyFont="1" applyBorder="1" applyAlignment="1">
      <alignment horizontal="center" vertical="center"/>
    </xf>
    <xf numFmtId="3" fontId="7" fillId="3" borderId="82" xfId="26" applyNumberFormat="1" applyFont="1" applyFill="1" applyBorder="1" applyAlignment="1" applyProtection="1">
      <alignment horizontal="left" vertical="center"/>
      <protection hidden="1"/>
    </xf>
    <xf numFmtId="2" fontId="24" fillId="0" borderId="45" xfId="23" applyNumberFormat="1" applyFont="1" applyBorder="1" applyAlignment="1">
      <alignment horizontal="center" vertical="center"/>
    </xf>
    <xf numFmtId="10" fontId="24" fillId="0" borderId="45" xfId="23" applyNumberFormat="1" applyFont="1" applyBorder="1" applyAlignment="1">
      <alignment horizontal="center" vertical="center"/>
    </xf>
    <xf numFmtId="0" fontId="17" fillId="2" borderId="0" xfId="19" applyFont="1" applyFill="1" applyAlignment="1">
      <alignment wrapText="1"/>
    </xf>
    <xf numFmtId="0" fontId="85" fillId="0" borderId="0" xfId="24" applyFont="1" applyAlignment="1">
      <alignment horizontal="left" wrapText="1"/>
    </xf>
    <xf numFmtId="0" fontId="91" fillId="0" borderId="0" xfId="24" applyFont="1"/>
    <xf numFmtId="0" fontId="80" fillId="0" borderId="0" xfId="24" applyFont="1" applyAlignment="1">
      <alignment horizontal="center"/>
    </xf>
    <xf numFmtId="164" fontId="28" fillId="2" borderId="0" xfId="2" applyNumberFormat="1" applyFont="1" applyFill="1"/>
    <xf numFmtId="0" fontId="81" fillId="0" borderId="0" xfId="19" applyFont="1" applyFill="1"/>
    <xf numFmtId="0" fontId="17" fillId="0" borderId="0" xfId="19" applyFont="1" applyFill="1" applyAlignment="1">
      <alignment horizontal="right"/>
    </xf>
    <xf numFmtId="3" fontId="7" fillId="0" borderId="81" xfId="19" quotePrefix="1" applyNumberFormat="1" applyFont="1" applyFill="1" applyBorder="1" applyAlignment="1">
      <alignment horizontal="right"/>
    </xf>
    <xf numFmtId="164" fontId="28" fillId="2" borderId="0" xfId="19" applyNumberFormat="1" applyFont="1" applyFill="1"/>
    <xf numFmtId="3" fontId="7" fillId="2" borderId="81" xfId="2" applyNumberFormat="1" applyFont="1" applyFill="1" applyBorder="1" applyAlignment="1">
      <alignment horizontal="right"/>
    </xf>
    <xf numFmtId="164" fontId="54" fillId="2" borderId="0" xfId="2" applyNumberFormat="1" applyFont="1" applyFill="1"/>
    <xf numFmtId="37" fontId="7" fillId="0" borderId="89" xfId="2" quotePrefix="1" applyNumberFormat="1" applyFont="1" applyFill="1" applyBorder="1" applyAlignment="1">
      <alignment horizontal="right"/>
    </xf>
    <xf numFmtId="37" fontId="7" fillId="0" borderId="88" xfId="2" quotePrefix="1" applyNumberFormat="1" applyFont="1" applyFill="1" applyBorder="1" applyAlignment="1">
      <alignment horizontal="right"/>
    </xf>
    <xf numFmtId="0" fontId="39" fillId="0" borderId="0" xfId="8" applyFont="1"/>
    <xf numFmtId="164" fontId="39" fillId="0" borderId="0" xfId="2" applyNumberFormat="1" applyFont="1"/>
    <xf numFmtId="37" fontId="53" fillId="0" borderId="5" xfId="2" applyNumberFormat="1" applyFont="1" applyFill="1" applyBorder="1" applyAlignment="1" applyProtection="1">
      <alignment horizontal="right"/>
      <protection hidden="1"/>
    </xf>
    <xf numFmtId="37" fontId="53" fillId="0" borderId="81" xfId="2" applyNumberFormat="1" applyFont="1" applyFill="1" applyBorder="1" applyAlignment="1" applyProtection="1">
      <alignment horizontal="right"/>
      <protection hidden="1"/>
    </xf>
    <xf numFmtId="37" fontId="7" fillId="0" borderId="5" xfId="2" applyNumberFormat="1" applyFont="1" applyFill="1" applyBorder="1" applyAlignment="1" applyProtection="1">
      <alignment horizontal="right"/>
      <protection hidden="1"/>
    </xf>
    <xf numFmtId="37" fontId="7" fillId="0" borderId="81" xfId="2" applyNumberFormat="1" applyFont="1" applyFill="1" applyBorder="1" applyAlignment="1" applyProtection="1">
      <alignment horizontal="right"/>
      <protection hidden="1"/>
    </xf>
    <xf numFmtId="3" fontId="28" fillId="8" borderId="81" xfId="26" applyNumberFormat="1" applyFont="1" applyFill="1" applyBorder="1" applyProtection="1">
      <protection hidden="1"/>
    </xf>
    <xf numFmtId="3" fontId="28" fillId="8" borderId="0" xfId="26" applyNumberFormat="1" applyFont="1" applyFill="1" applyProtection="1">
      <protection hidden="1"/>
    </xf>
    <xf numFmtId="37" fontId="7" fillId="0" borderId="89" xfId="2" applyNumberFormat="1" applyFont="1" applyFill="1" applyBorder="1" applyAlignment="1" applyProtection="1">
      <alignment horizontal="right"/>
      <protection hidden="1"/>
    </xf>
    <xf numFmtId="37" fontId="7" fillId="0" borderId="88" xfId="2" applyNumberFormat="1" applyFont="1" applyFill="1" applyBorder="1" applyAlignment="1" applyProtection="1">
      <alignment horizontal="right"/>
      <protection hidden="1"/>
    </xf>
    <xf numFmtId="37" fontId="7" fillId="0" borderId="14" xfId="2" applyNumberFormat="1" applyFont="1" applyFill="1" applyBorder="1" applyAlignment="1" applyProtection="1">
      <alignment horizontal="right"/>
      <protection hidden="1"/>
    </xf>
    <xf numFmtId="37" fontId="7" fillId="0" borderId="82" xfId="2" applyNumberFormat="1" applyFont="1" applyFill="1" applyBorder="1" applyAlignment="1" applyProtection="1">
      <alignment horizontal="right"/>
      <protection hidden="1"/>
    </xf>
    <xf numFmtId="164" fontId="7" fillId="8" borderId="84" xfId="9" applyNumberFormat="1" applyFont="1" applyFill="1" applyBorder="1" applyAlignment="1" applyProtection="1">
      <alignment horizontal="center"/>
      <protection hidden="1"/>
    </xf>
    <xf numFmtId="164" fontId="7" fillId="8" borderId="80" xfId="9" applyNumberFormat="1" applyFont="1" applyFill="1" applyBorder="1" applyAlignment="1" applyProtection="1">
      <alignment horizontal="center"/>
      <protection hidden="1"/>
    </xf>
    <xf numFmtId="164" fontId="87" fillId="2" borderId="0" xfId="19" applyNumberFormat="1" applyFont="1" applyFill="1" applyAlignment="1">
      <alignment vertical="center"/>
    </xf>
    <xf numFmtId="0" fontId="54" fillId="0" borderId="0" xfId="19" applyFont="1" applyAlignment="1">
      <alignment horizontal="center" vertical="center"/>
    </xf>
    <xf numFmtId="164" fontId="17" fillId="2" borderId="0" xfId="2" applyNumberFormat="1" applyFont="1" applyFill="1" applyAlignment="1">
      <alignment vertical="center"/>
    </xf>
    <xf numFmtId="0" fontId="17" fillId="2" borderId="0" xfId="8" applyFont="1" applyFill="1" applyAlignment="1">
      <alignment vertical="center"/>
    </xf>
    <xf numFmtId="0" fontId="23" fillId="0" borderId="0" xfId="8" applyFont="1" applyAlignment="1">
      <alignment horizontal="left" vertical="center" wrapText="1"/>
    </xf>
    <xf numFmtId="3" fontId="28" fillId="0" borderId="0" xfId="19" applyNumberFormat="1" applyFont="1" applyAlignment="1">
      <alignment vertical="center"/>
    </xf>
    <xf numFmtId="164" fontId="28" fillId="2" borderId="0" xfId="2" applyNumberFormat="1" applyFont="1" applyFill="1" applyAlignment="1">
      <alignment vertical="center"/>
    </xf>
    <xf numFmtId="0" fontId="88" fillId="2" borderId="0" xfId="19" applyFont="1" applyFill="1" applyAlignment="1">
      <alignment horizontal="left" vertical="center" wrapText="1"/>
    </xf>
    <xf numFmtId="0" fontId="17" fillId="2" borderId="0" xfId="8" applyFont="1" applyFill="1" applyAlignment="1">
      <alignment horizontal="left" vertical="center" wrapText="1"/>
    </xf>
    <xf numFmtId="0" fontId="88" fillId="2" borderId="0" xfId="19" applyFont="1" applyFill="1" applyAlignment="1">
      <alignment vertical="center"/>
    </xf>
    <xf numFmtId="0" fontId="17" fillId="2" borderId="0" xfId="8" applyFont="1" applyFill="1" applyAlignment="1">
      <alignment vertical="center" wrapText="1"/>
    </xf>
    <xf numFmtId="3" fontId="28" fillId="0" borderId="0" xfId="19" applyNumberFormat="1" applyFont="1"/>
    <xf numFmtId="3" fontId="54" fillId="0" borderId="0" xfId="19" applyNumberFormat="1" applyFont="1"/>
    <xf numFmtId="3" fontId="17" fillId="0" borderId="0" xfId="19" applyNumberFormat="1" applyFont="1"/>
    <xf numFmtId="0" fontId="3" fillId="0" borderId="0" xfId="19" applyNumberFormat="1" applyFont="1" applyFill="1" applyAlignment="1"/>
    <xf numFmtId="0" fontId="90" fillId="2" borderId="44" xfId="19" applyFont="1" applyFill="1" applyBorder="1" applyAlignment="1">
      <alignment horizontal="left" wrapText="1"/>
    </xf>
    <xf numFmtId="0" fontId="17" fillId="0" borderId="44" xfId="19" applyFont="1" applyBorder="1" applyAlignment="1">
      <alignment horizontal="right" vertical="center" wrapText="1"/>
    </xf>
    <xf numFmtId="0" fontId="17" fillId="0" borderId="44" xfId="19" applyFont="1" applyFill="1" applyBorder="1" applyAlignment="1">
      <alignment horizontal="right" vertical="center" wrapText="1"/>
    </xf>
    <xf numFmtId="175" fontId="7" fillId="3" borderId="80" xfId="19" applyNumberFormat="1" applyFont="1" applyFill="1" applyBorder="1" applyAlignment="1">
      <alignment horizontal="left"/>
    </xf>
    <xf numFmtId="175" fontId="7" fillId="3" borderId="80" xfId="19" quotePrefix="1" applyNumberFormat="1" applyFont="1" applyFill="1" applyBorder="1" applyAlignment="1">
      <alignment horizontal="center"/>
    </xf>
    <xf numFmtId="175" fontId="28" fillId="2" borderId="0" xfId="19" applyNumberFormat="1" applyFont="1" applyFill="1"/>
    <xf numFmtId="37" fontId="24" fillId="0" borderId="88" xfId="25" quotePrefix="1" applyNumberFormat="1" applyFont="1" applyBorder="1" applyAlignment="1">
      <alignment horizontal="center"/>
    </xf>
    <xf numFmtId="37" fontId="29" fillId="0" borderId="81" xfId="25" applyNumberFormat="1" applyFont="1" applyBorder="1" applyAlignment="1" applyProtection="1">
      <alignment horizontal="center"/>
      <protection hidden="1"/>
    </xf>
    <xf numFmtId="37" fontId="24" fillId="0" borderId="81" xfId="25" applyNumberFormat="1" applyFont="1" applyBorder="1" applyAlignment="1" applyProtection="1">
      <alignment horizontal="center"/>
      <protection hidden="1"/>
    </xf>
    <xf numFmtId="37" fontId="24" fillId="0" borderId="88" xfId="25" applyNumberFormat="1" applyFont="1" applyBorder="1" applyAlignment="1" applyProtection="1">
      <alignment horizontal="center"/>
      <protection hidden="1"/>
    </xf>
    <xf numFmtId="37" fontId="24" fillId="0" borderId="82" xfId="25" applyNumberFormat="1" applyFont="1" applyBorder="1" applyAlignment="1" applyProtection="1">
      <alignment horizontal="center"/>
      <protection hidden="1"/>
    </xf>
    <xf numFmtId="37" fontId="24" fillId="3" borderId="80" xfId="25" applyNumberFormat="1" applyFont="1" applyFill="1" applyBorder="1" applyAlignment="1" applyProtection="1">
      <alignment horizontal="center"/>
      <protection hidden="1"/>
    </xf>
    <xf numFmtId="164" fontId="92" fillId="2" borderId="0" xfId="19" applyNumberFormat="1" applyFont="1" applyFill="1" applyAlignment="1">
      <alignment vertical="center"/>
    </xf>
    <xf numFmtId="0" fontId="93" fillId="2" borderId="0" xfId="19" applyFont="1" applyFill="1" applyAlignment="1">
      <alignment vertical="center"/>
    </xf>
    <xf numFmtId="0" fontId="17" fillId="2" borderId="0" xfId="19" applyFont="1" applyFill="1" applyAlignment="1">
      <alignment horizontal="left" vertical="center"/>
    </xf>
    <xf numFmtId="164" fontId="81" fillId="2" borderId="0" xfId="25" applyNumberFormat="1" applyFont="1" applyFill="1" applyAlignment="1">
      <alignment vertical="center"/>
    </xf>
    <xf numFmtId="0" fontId="3" fillId="0" borderId="0" xfId="30" applyFont="1" applyFill="1"/>
    <xf numFmtId="0" fontId="26" fillId="0" borderId="0" xfId="30" applyFont="1"/>
    <xf numFmtId="0" fontId="26" fillId="2" borderId="0" xfId="30" applyFont="1" applyFill="1"/>
    <xf numFmtId="0" fontId="52" fillId="0" borderId="0" xfId="30" applyFont="1"/>
    <xf numFmtId="0" fontId="77" fillId="0" borderId="0" xfId="30" applyFont="1"/>
    <xf numFmtId="0" fontId="44" fillId="0" borderId="0" xfId="30" applyFont="1"/>
    <xf numFmtId="0" fontId="44" fillId="0" borderId="118" xfId="30" applyFont="1" applyBorder="1"/>
    <xf numFmtId="0" fontId="7" fillId="6" borderId="125" xfId="30" applyFont="1" applyFill="1" applyBorder="1" applyAlignment="1">
      <alignment horizontal="center" vertical="center"/>
    </xf>
    <xf numFmtId="0" fontId="7" fillId="6" borderId="126" xfId="30" applyFont="1" applyFill="1" applyBorder="1" applyAlignment="1">
      <alignment horizontal="center" vertical="center"/>
    </xf>
    <xf numFmtId="0" fontId="7" fillId="6" borderId="21" xfId="30" applyFont="1" applyFill="1" applyBorder="1" applyAlignment="1">
      <alignment horizontal="center" vertical="center"/>
    </xf>
    <xf numFmtId="15" fontId="7" fillId="6" borderId="121" xfId="30" quotePrefix="1" applyNumberFormat="1" applyFont="1" applyFill="1" applyBorder="1" applyAlignment="1">
      <alignment horizontal="left" vertical="center"/>
    </xf>
    <xf numFmtId="38" fontId="41" fillId="0" borderId="131" xfId="30" applyNumberFormat="1" applyFont="1" applyBorder="1" applyAlignment="1">
      <alignment horizontal="center" vertical="center"/>
    </xf>
    <xf numFmtId="38" fontId="41" fillId="0" borderId="69" xfId="30" applyNumberFormat="1" applyFont="1" applyBorder="1" applyAlignment="1">
      <alignment horizontal="center" vertical="center"/>
    </xf>
    <xf numFmtId="38" fontId="41" fillId="0" borderId="132" xfId="30" applyNumberFormat="1" applyFont="1" applyBorder="1" applyAlignment="1">
      <alignment horizontal="center" vertical="center"/>
    </xf>
    <xf numFmtId="38" fontId="41" fillId="0" borderId="30" xfId="30" applyNumberFormat="1" applyFont="1" applyBorder="1" applyAlignment="1">
      <alignment horizontal="center" vertical="center"/>
    </xf>
    <xf numFmtId="2" fontId="24" fillId="0" borderId="69" xfId="23" applyNumberFormat="1" applyFont="1" applyBorder="1" applyAlignment="1">
      <alignment horizontal="center" vertical="center"/>
    </xf>
    <xf numFmtId="2" fontId="24" fillId="0" borderId="30" xfId="23" applyNumberFormat="1" applyFont="1" applyBorder="1" applyAlignment="1">
      <alignment horizontal="center" vertical="center"/>
    </xf>
    <xf numFmtId="0" fontId="44" fillId="0" borderId="0" xfId="19" applyFont="1"/>
    <xf numFmtId="38" fontId="25" fillId="0" borderId="131" xfId="30" applyNumberFormat="1" applyFont="1" applyBorder="1" applyAlignment="1">
      <alignment horizontal="center" vertical="center"/>
    </xf>
    <xf numFmtId="38" fontId="25" fillId="0" borderId="69" xfId="30" applyNumberFormat="1" applyFont="1" applyBorder="1" applyAlignment="1">
      <alignment horizontal="center" vertical="center"/>
    </xf>
    <xf numFmtId="38" fontId="25" fillId="0" borderId="132" xfId="30" applyNumberFormat="1" applyFont="1" applyBorder="1" applyAlignment="1">
      <alignment horizontal="center" vertical="center"/>
    </xf>
    <xf numFmtId="38" fontId="25" fillId="0" borderId="30" xfId="30" applyNumberFormat="1" applyFont="1" applyBorder="1" applyAlignment="1">
      <alignment horizontal="center" vertical="center"/>
    </xf>
    <xf numFmtId="2" fontId="24" fillId="0" borderId="67" xfId="23" applyNumberFormat="1" applyFont="1" applyBorder="1" applyAlignment="1">
      <alignment horizontal="center" vertical="center"/>
    </xf>
    <xf numFmtId="2" fontId="24" fillId="0" borderId="133" xfId="23" applyNumberFormat="1" applyFont="1" applyBorder="1" applyAlignment="1">
      <alignment horizontal="center" vertical="center"/>
    </xf>
    <xf numFmtId="38" fontId="25" fillId="0" borderId="62" xfId="30" applyNumberFormat="1" applyFont="1" applyBorder="1" applyAlignment="1">
      <alignment horizontal="center" vertical="center"/>
    </xf>
    <xf numFmtId="38" fontId="25" fillId="0" borderId="7" xfId="30" applyNumberFormat="1" applyFont="1" applyBorder="1" applyAlignment="1">
      <alignment horizontal="center" vertical="center"/>
    </xf>
    <xf numFmtId="2" fontId="24" fillId="0" borderId="7" xfId="23" applyNumberFormat="1" applyFont="1" applyBorder="1" applyAlignment="1">
      <alignment horizontal="center" vertical="center"/>
    </xf>
    <xf numFmtId="0" fontId="94" fillId="2" borderId="0" xfId="30" applyFont="1" applyFill="1" applyAlignment="1">
      <alignment vertical="center"/>
    </xf>
    <xf numFmtId="0" fontId="17" fillId="2" borderId="0" xfId="30" applyFont="1" applyFill="1"/>
    <xf numFmtId="38" fontId="25" fillId="0" borderId="62" xfId="30" applyNumberFormat="1" applyFont="1" applyFill="1" applyBorder="1" applyAlignment="1">
      <alignment horizontal="center" vertical="center"/>
    </xf>
    <xf numFmtId="38" fontId="25" fillId="0" borderId="7" xfId="30" applyNumberFormat="1" applyFont="1" applyFill="1" applyBorder="1" applyAlignment="1">
      <alignment horizontal="center" vertical="center"/>
    </xf>
    <xf numFmtId="2" fontId="24" fillId="0" borderId="7" xfId="23" applyNumberFormat="1" applyFont="1" applyFill="1" applyBorder="1" applyAlignment="1">
      <alignment horizontal="center" vertical="center"/>
    </xf>
    <xf numFmtId="15" fontId="7" fillId="6" borderId="134" xfId="30" quotePrefix="1" applyNumberFormat="1" applyFont="1" applyFill="1" applyBorder="1" applyAlignment="1">
      <alignment horizontal="left" vertical="center"/>
    </xf>
    <xf numFmtId="38" fontId="25" fillId="0" borderId="113" xfId="30" applyNumberFormat="1" applyFont="1" applyFill="1" applyBorder="1" applyAlignment="1">
      <alignment horizontal="center" vertical="center"/>
    </xf>
    <xf numFmtId="38" fontId="25" fillId="0" borderId="114" xfId="30" applyNumberFormat="1" applyFont="1" applyFill="1" applyBorder="1" applyAlignment="1">
      <alignment horizontal="center" vertical="center"/>
    </xf>
    <xf numFmtId="2" fontId="24" fillId="0" borderId="114" xfId="23" applyNumberFormat="1" applyFont="1" applyFill="1" applyBorder="1" applyAlignment="1">
      <alignment horizontal="center" vertical="center"/>
    </xf>
    <xf numFmtId="0" fontId="17" fillId="2" borderId="0" xfId="30" applyFont="1" applyFill="1" applyAlignment="1">
      <alignment horizontal="left" wrapText="1"/>
    </xf>
    <xf numFmtId="0" fontId="94" fillId="2" borderId="0" xfId="30" applyFont="1" applyFill="1" applyAlignment="1"/>
    <xf numFmtId="0" fontId="17" fillId="2" borderId="0" xfId="30" applyFont="1" applyFill="1" applyAlignment="1"/>
    <xf numFmtId="0" fontId="17" fillId="0" borderId="0" xfId="30" applyFont="1" applyAlignment="1">
      <alignment wrapText="1"/>
    </xf>
    <xf numFmtId="0" fontId="44" fillId="0" borderId="0" xfId="19" applyFont="1" applyAlignment="1"/>
    <xf numFmtId="38" fontId="17" fillId="0" borderId="0" xfId="30" applyNumberFormat="1" applyFont="1" applyAlignment="1">
      <alignment wrapText="1"/>
    </xf>
    <xf numFmtId="0" fontId="3" fillId="2" borderId="0" xfId="31" applyFont="1" applyFill="1" applyAlignment="1">
      <alignment vertical="center"/>
    </xf>
    <xf numFmtId="0" fontId="26" fillId="2" borderId="0" xfId="31" applyFont="1" applyFill="1" applyAlignment="1">
      <alignment vertical="center"/>
    </xf>
    <xf numFmtId="0" fontId="28" fillId="2" borderId="0" xfId="31" applyFont="1" applyFill="1" applyAlignment="1">
      <alignment vertical="center"/>
    </xf>
    <xf numFmtId="0" fontId="17" fillId="2" borderId="0" xfId="31" applyFont="1" applyFill="1" applyAlignment="1">
      <alignment horizontal="right" vertical="center"/>
    </xf>
    <xf numFmtId="0" fontId="7" fillId="6" borderId="135" xfId="31" applyFont="1" applyFill="1" applyBorder="1" applyAlignment="1">
      <alignment horizontal="centerContinuous" vertical="center" wrapText="1"/>
    </xf>
    <xf numFmtId="0" fontId="4" fillId="6" borderId="135" xfId="31" applyFont="1" applyFill="1" applyBorder="1" applyAlignment="1">
      <alignment horizontal="centerContinuous" vertical="center" wrapText="1"/>
    </xf>
    <xf numFmtId="0" fontId="4" fillId="6" borderId="19" xfId="31" applyFont="1" applyFill="1" applyBorder="1" applyAlignment="1">
      <alignment horizontal="centerContinuous" vertical="center" wrapText="1"/>
    </xf>
    <xf numFmtId="0" fontId="4" fillId="2" borderId="0" xfId="31" applyFont="1" applyFill="1" applyAlignment="1">
      <alignment vertical="center"/>
    </xf>
    <xf numFmtId="0" fontId="7" fillId="6" borderId="26" xfId="31" applyFont="1" applyFill="1" applyBorder="1" applyAlignment="1">
      <alignment horizontal="center" vertical="center"/>
    </xf>
    <xf numFmtId="0" fontId="7" fillId="6" borderId="136" xfId="31" applyFont="1" applyFill="1" applyBorder="1" applyAlignment="1">
      <alignment horizontal="center" vertical="center"/>
    </xf>
    <xf numFmtId="0" fontId="7" fillId="6" borderId="43" xfId="31" applyFont="1" applyFill="1" applyBorder="1" applyAlignment="1">
      <alignment horizontal="center" vertical="center"/>
    </xf>
    <xf numFmtId="0" fontId="7" fillId="6" borderId="11" xfId="31" applyFont="1" applyFill="1" applyBorder="1" applyAlignment="1">
      <alignment horizontal="center" vertical="center"/>
    </xf>
    <xf numFmtId="0" fontId="4" fillId="6" borderId="81" xfId="31" applyFont="1" applyFill="1" applyBorder="1" applyAlignment="1">
      <alignment vertical="center"/>
    </xf>
    <xf numFmtId="0" fontId="25" fillId="2" borderId="15" xfId="31" applyFont="1" applyFill="1" applyBorder="1" applyAlignment="1">
      <alignment vertical="center"/>
    </xf>
    <xf numFmtId="0" fontId="25" fillId="2" borderId="7" xfId="31" applyFont="1" applyFill="1" applyBorder="1" applyAlignment="1">
      <alignment vertical="center"/>
    </xf>
    <xf numFmtId="0" fontId="25" fillId="2" borderId="9" xfId="31" applyFont="1" applyFill="1" applyBorder="1" applyAlignment="1">
      <alignment vertical="center"/>
    </xf>
    <xf numFmtId="0" fontId="7" fillId="6" borderId="81" xfId="31" applyFont="1" applyFill="1" applyBorder="1" applyAlignment="1">
      <alignment vertical="center"/>
    </xf>
    <xf numFmtId="3" fontId="24" fillId="2" borderId="6" xfId="31" applyNumberFormat="1" applyFont="1" applyFill="1" applyBorder="1" applyAlignment="1">
      <alignment vertical="center"/>
    </xf>
    <xf numFmtId="3" fontId="24" fillId="2" borderId="7" xfId="31" applyNumberFormat="1" applyFont="1" applyFill="1" applyBorder="1" applyAlignment="1">
      <alignment vertical="center"/>
    </xf>
    <xf numFmtId="3" fontId="24" fillId="2" borderId="9" xfId="31" applyNumberFormat="1" applyFont="1" applyFill="1" applyBorder="1" applyAlignment="1">
      <alignment vertical="center"/>
    </xf>
    <xf numFmtId="3" fontId="28" fillId="2" borderId="0" xfId="31" applyNumberFormat="1" applyFont="1" applyFill="1" applyAlignment="1">
      <alignment vertical="center"/>
    </xf>
    <xf numFmtId="3" fontId="25" fillId="2" borderId="6" xfId="31" applyNumberFormat="1" applyFont="1" applyFill="1" applyBorder="1" applyAlignment="1">
      <alignment vertical="center"/>
    </xf>
    <xf numFmtId="3" fontId="25" fillId="2" borderId="7" xfId="31" applyNumberFormat="1" applyFont="1" applyFill="1" applyBorder="1" applyAlignment="1">
      <alignment vertical="center"/>
    </xf>
    <xf numFmtId="3" fontId="25" fillId="2" borderId="9" xfId="31" applyNumberFormat="1" applyFont="1" applyFill="1" applyBorder="1" applyAlignment="1">
      <alignment vertical="center"/>
    </xf>
    <xf numFmtId="172" fontId="29" fillId="2" borderId="6" xfId="23" applyNumberFormat="1" applyFont="1" applyFill="1" applyBorder="1" applyAlignment="1">
      <alignment vertical="center"/>
    </xf>
    <xf numFmtId="172" fontId="29" fillId="2" borderId="7" xfId="23" applyNumberFormat="1" applyFont="1" applyFill="1" applyBorder="1" applyAlignment="1">
      <alignment vertical="center"/>
    </xf>
    <xf numFmtId="0" fontId="7" fillId="6" borderId="82" xfId="31" applyFont="1" applyFill="1" applyBorder="1" applyAlignment="1">
      <alignment vertical="center"/>
    </xf>
    <xf numFmtId="0" fontId="25" fillId="2" borderId="10" xfId="31" applyFont="1" applyFill="1" applyBorder="1" applyAlignment="1">
      <alignment vertical="center"/>
    </xf>
    <xf numFmtId="0" fontId="25" fillId="2" borderId="11" xfId="31" applyFont="1" applyFill="1" applyBorder="1" applyAlignment="1">
      <alignment vertical="center"/>
    </xf>
    <xf numFmtId="0" fontId="25" fillId="2" borderId="13" xfId="31" applyFont="1" applyFill="1" applyBorder="1" applyAlignment="1">
      <alignment vertical="center"/>
    </xf>
    <xf numFmtId="0" fontId="17" fillId="2" borderId="0" xfId="31" applyFont="1" applyFill="1" applyAlignment="1">
      <alignment vertical="center"/>
    </xf>
    <xf numFmtId="3" fontId="17" fillId="2" borderId="0" xfId="31" applyNumberFormat="1" applyFont="1" applyFill="1" applyAlignment="1">
      <alignment vertical="center"/>
    </xf>
    <xf numFmtId="0" fontId="16" fillId="2" borderId="0" xfId="31" applyFont="1" applyFill="1" applyAlignment="1">
      <alignment vertical="center"/>
    </xf>
    <xf numFmtId="0" fontId="2" fillId="2" borderId="0" xfId="32" applyFont="1" applyFill="1" applyAlignment="1">
      <alignment vertical="center"/>
    </xf>
    <xf numFmtId="0" fontId="7" fillId="0" borderId="0" xfId="32" applyFont="1" applyFill="1" applyBorder="1" applyAlignment="1">
      <alignment horizontal="left" vertical="center" wrapText="1"/>
    </xf>
    <xf numFmtId="0" fontId="97" fillId="2" borderId="0" xfId="32" applyFont="1" applyFill="1" applyAlignment="1">
      <alignment vertical="center"/>
    </xf>
    <xf numFmtId="0" fontId="53" fillId="2" borderId="0" xfId="32" applyFont="1" applyFill="1" applyAlignment="1">
      <alignment horizontal="right" vertical="center"/>
    </xf>
    <xf numFmtId="175" fontId="24" fillId="3" borderId="138" xfId="32" applyNumberFormat="1" applyFont="1" applyFill="1" applyBorder="1" applyAlignment="1">
      <alignment horizontal="center"/>
    </xf>
    <xf numFmtId="0" fontId="98" fillId="2" borderId="0" xfId="32" applyFont="1" applyFill="1"/>
    <xf numFmtId="10" fontId="25" fillId="3" borderId="142" xfId="32" applyNumberFormat="1" applyFont="1" applyFill="1" applyBorder="1"/>
    <xf numFmtId="0" fontId="2" fillId="2" borderId="0" xfId="32" applyFont="1" applyFill="1"/>
    <xf numFmtId="0" fontId="3" fillId="3" borderId="145" xfId="32" applyFont="1" applyFill="1" applyBorder="1"/>
    <xf numFmtId="10" fontId="25" fillId="0" borderId="146" xfId="32" applyNumberFormat="1" applyFont="1" applyFill="1" applyBorder="1"/>
    <xf numFmtId="10" fontId="25" fillId="8" borderId="147" xfId="32" applyNumberFormat="1" applyFont="1" applyFill="1" applyBorder="1"/>
    <xf numFmtId="10" fontId="4" fillId="2" borderId="136" xfId="32" applyNumberFormat="1" applyFont="1" applyFill="1" applyBorder="1"/>
    <xf numFmtId="172" fontId="53" fillId="2" borderId="136" xfId="32" applyNumberFormat="1" applyFont="1" applyFill="1" applyBorder="1" applyAlignment="1">
      <alignment horizontal="center"/>
    </xf>
    <xf numFmtId="0" fontId="99" fillId="2" borderId="0" xfId="32" applyFont="1" applyFill="1"/>
    <xf numFmtId="0" fontId="26" fillId="3" borderId="148" xfId="32" applyFont="1" applyFill="1" applyBorder="1"/>
    <xf numFmtId="172" fontId="25" fillId="0" borderId="149" xfId="33" applyNumberFormat="1" applyFont="1" applyFill="1" applyBorder="1"/>
    <xf numFmtId="172" fontId="25" fillId="8" borderId="150" xfId="33" applyNumberFormat="1" applyFont="1" applyFill="1" applyBorder="1"/>
    <xf numFmtId="179" fontId="4" fillId="2" borderId="7" xfId="25" applyNumberFormat="1" applyFont="1" applyFill="1" applyBorder="1"/>
    <xf numFmtId="179" fontId="4" fillId="2" borderId="7" xfId="25" applyNumberFormat="1" applyFont="1" applyFill="1" applyBorder="1" applyAlignment="1">
      <alignment horizontal="right"/>
    </xf>
    <xf numFmtId="179" fontId="4" fillId="2" borderId="7" xfId="33" applyNumberFormat="1" applyFont="1" applyFill="1" applyBorder="1"/>
    <xf numFmtId="179" fontId="4" fillId="2" borderId="7" xfId="32" applyNumberFormat="1" applyFont="1" applyFill="1" applyBorder="1"/>
    <xf numFmtId="179" fontId="4" fillId="2" borderId="7" xfId="32" applyNumberFormat="1" applyFont="1" applyFill="1" applyBorder="1" applyAlignment="1">
      <alignment horizontal="right"/>
    </xf>
    <xf numFmtId="0" fontId="3" fillId="3" borderId="148" xfId="32" applyFont="1" applyFill="1" applyBorder="1"/>
    <xf numFmtId="0" fontId="26" fillId="3" borderId="148" xfId="32" quotePrefix="1" applyFont="1" applyFill="1" applyBorder="1" applyAlignment="1">
      <alignment horizontal="left"/>
    </xf>
    <xf numFmtId="0" fontId="2" fillId="0" borderId="0" xfId="32" applyFont="1" applyFill="1"/>
    <xf numFmtId="0" fontId="45" fillId="3" borderId="148" xfId="32" applyFont="1" applyFill="1" applyBorder="1" applyAlignment="1">
      <alignment horizontal="left" indent="1"/>
    </xf>
    <xf numFmtId="166" fontId="25" fillId="0" borderId="149" xfId="33" applyNumberFormat="1" applyFont="1" applyFill="1" applyBorder="1"/>
    <xf numFmtId="0" fontId="4" fillId="2" borderId="7" xfId="25" quotePrefix="1" applyNumberFormat="1" applyFont="1" applyFill="1" applyBorder="1" applyAlignment="1">
      <alignment horizontal="right"/>
    </xf>
    <xf numFmtId="0" fontId="26" fillId="3" borderId="151" xfId="32" applyFont="1" applyFill="1" applyBorder="1"/>
    <xf numFmtId="172" fontId="25" fillId="0" borderId="152" xfId="33" applyNumberFormat="1" applyFont="1" applyFill="1" applyBorder="1"/>
    <xf numFmtId="172" fontId="25" fillId="8" borderId="153" xfId="33" applyNumberFormat="1" applyFont="1" applyFill="1" applyBorder="1"/>
    <xf numFmtId="172" fontId="4" fillId="2" borderId="114" xfId="33" applyNumberFormat="1" applyFont="1" applyFill="1" applyBorder="1"/>
    <xf numFmtId="172" fontId="4" fillId="2" borderId="114" xfId="32" applyNumberFormat="1" applyFont="1" applyFill="1" applyBorder="1"/>
    <xf numFmtId="0" fontId="3" fillId="3" borderId="154" xfId="32" applyFont="1" applyFill="1" applyBorder="1"/>
    <xf numFmtId="172" fontId="25" fillId="0" borderId="155" xfId="33" applyNumberFormat="1" applyFont="1" applyFill="1" applyBorder="1"/>
    <xf numFmtId="175" fontId="24" fillId="8" borderId="156" xfId="32" applyNumberFormat="1" applyFont="1" applyFill="1" applyBorder="1" applyAlignment="1">
      <alignment horizontal="center"/>
    </xf>
    <xf numFmtId="175" fontId="7" fillId="3" borderId="126" xfId="32" applyNumberFormat="1" applyFont="1" applyFill="1" applyBorder="1" applyAlignment="1">
      <alignment horizontal="center"/>
    </xf>
    <xf numFmtId="175" fontId="7" fillId="3" borderId="126" xfId="32" applyNumberFormat="1" applyFont="1" applyFill="1" applyBorder="1" applyAlignment="1">
      <alignment horizontal="center" vertical="center"/>
    </xf>
    <xf numFmtId="175" fontId="7" fillId="3" borderId="126" xfId="32" quotePrefix="1" applyNumberFormat="1" applyFont="1" applyFill="1" applyBorder="1" applyAlignment="1">
      <alignment horizontal="center" vertical="center"/>
    </xf>
    <xf numFmtId="0" fontId="26" fillId="3" borderId="145" xfId="32" applyFont="1" applyFill="1" applyBorder="1"/>
    <xf numFmtId="172" fontId="25" fillId="0" borderId="146" xfId="33" applyNumberFormat="1" applyFont="1" applyFill="1" applyBorder="1"/>
    <xf numFmtId="172" fontId="25" fillId="8" borderId="147" xfId="33" applyNumberFormat="1" applyFont="1" applyFill="1" applyBorder="1"/>
    <xf numFmtId="179" fontId="4" fillId="2" borderId="136" xfId="25" applyNumberFormat="1" applyFont="1" applyFill="1" applyBorder="1"/>
    <xf numFmtId="0" fontId="26" fillId="3" borderId="114" xfId="32" applyFont="1" applyFill="1" applyBorder="1"/>
    <xf numFmtId="10" fontId="24" fillId="0" borderId="114" xfId="32" applyNumberFormat="1" applyFont="1" applyFill="1" applyBorder="1"/>
    <xf numFmtId="10" fontId="24" fillId="8" borderId="114" xfId="32" applyNumberFormat="1" applyFont="1" applyFill="1" applyBorder="1"/>
    <xf numFmtId="10" fontId="7" fillId="2" borderId="114" xfId="32" applyNumberFormat="1" applyFont="1" applyFill="1" applyBorder="1"/>
    <xf numFmtId="0" fontId="2" fillId="2" borderId="0" xfId="32" applyFont="1" applyFill="1" applyAlignment="1"/>
    <xf numFmtId="0" fontId="17" fillId="2" borderId="0" xfId="32" applyFont="1" applyFill="1" applyBorder="1" applyAlignment="1"/>
    <xf numFmtId="10" fontId="61" fillId="2" borderId="0" xfId="32" applyNumberFormat="1" applyFont="1" applyFill="1" applyBorder="1" applyAlignment="1"/>
    <xf numFmtId="0" fontId="53" fillId="2" borderId="0" xfId="32" applyFont="1" applyFill="1" applyBorder="1" applyAlignment="1"/>
    <xf numFmtId="0" fontId="44" fillId="2" borderId="0" xfId="32" applyFont="1" applyFill="1" applyBorder="1"/>
    <xf numFmtId="10" fontId="77" fillId="2" borderId="0" xfId="32" applyNumberFormat="1" applyFont="1" applyFill="1" applyBorder="1"/>
    <xf numFmtId="0" fontId="44" fillId="2" borderId="0" xfId="34" applyFont="1" applyFill="1" applyBorder="1"/>
    <xf numFmtId="0" fontId="48" fillId="2" borderId="0" xfId="34" applyFont="1" applyFill="1" applyBorder="1"/>
    <xf numFmtId="0" fontId="48" fillId="2" borderId="0" xfId="32" applyFont="1" applyFill="1" applyBorder="1"/>
    <xf numFmtId="3" fontId="77" fillId="2" borderId="0" xfId="32" applyNumberFormat="1" applyFont="1" applyFill="1" applyBorder="1"/>
    <xf numFmtId="0" fontId="51" fillId="2" borderId="157" xfId="32" applyFont="1" applyFill="1" applyBorder="1"/>
    <xf numFmtId="10" fontId="102" fillId="2" borderId="0" xfId="32" applyNumberFormat="1" applyFont="1" applyFill="1"/>
    <xf numFmtId="0" fontId="2" fillId="2" borderId="0" xfId="34" applyFont="1" applyFill="1"/>
    <xf numFmtId="0" fontId="97" fillId="2" borderId="0" xfId="34" applyFont="1" applyFill="1"/>
    <xf numFmtId="0" fontId="97" fillId="2" borderId="0" xfId="32" applyFont="1" applyFill="1"/>
    <xf numFmtId="10" fontId="51" fillId="2" borderId="0" xfId="32" applyNumberFormat="1" applyFont="1" applyFill="1"/>
    <xf numFmtId="0" fontId="90" fillId="2" borderId="0" xfId="19" applyFont="1" applyFill="1" applyAlignment="1">
      <alignment horizontal="left" vertical="center"/>
    </xf>
    <xf numFmtId="0" fontId="81" fillId="2" borderId="0" xfId="19" applyFont="1" applyFill="1" applyAlignment="1">
      <alignment horizontal="center" vertical="center"/>
    </xf>
    <xf numFmtId="4" fontId="81" fillId="2" borderId="0" xfId="19" applyNumberFormat="1" applyFont="1" applyFill="1" applyAlignment="1">
      <alignment horizontal="center" vertical="center"/>
    </xf>
    <xf numFmtId="0" fontId="90" fillId="2" borderId="0" xfId="19" applyFont="1" applyFill="1" applyAlignment="1">
      <alignment horizontal="center" vertical="center"/>
    </xf>
    <xf numFmtId="0" fontId="85" fillId="2" borderId="0" xfId="19" applyFont="1" applyFill="1" applyAlignment="1">
      <alignment horizontal="center" vertical="center"/>
    </xf>
    <xf numFmtId="0" fontId="81" fillId="2" borderId="0" xfId="35" applyFont="1" applyFill="1" applyAlignment="1">
      <alignment vertical="center"/>
    </xf>
    <xf numFmtId="0" fontId="81" fillId="2" borderId="0" xfId="19" applyFont="1" applyFill="1" applyAlignment="1">
      <alignment vertical="center"/>
    </xf>
    <xf numFmtId="0" fontId="4" fillId="2" borderId="0" xfId="35" applyFont="1" applyFill="1" applyAlignment="1">
      <alignment vertical="center"/>
    </xf>
    <xf numFmtId="0" fontId="53" fillId="2" borderId="0" xfId="19" applyFont="1" applyFill="1" applyAlignment="1">
      <alignment horizontal="center"/>
    </xf>
    <xf numFmtId="0" fontId="90" fillId="6" borderId="158" xfId="19" applyFont="1" applyFill="1" applyBorder="1" applyAlignment="1">
      <alignment horizontal="center" vertical="center"/>
    </xf>
    <xf numFmtId="0" fontId="90" fillId="6" borderId="25" xfId="19" applyFont="1" applyFill="1" applyBorder="1" applyAlignment="1">
      <alignment horizontal="center" vertical="center"/>
    </xf>
    <xf numFmtId="0" fontId="90" fillId="6" borderId="136" xfId="19" applyFont="1" applyFill="1" applyBorder="1" applyAlignment="1">
      <alignment horizontal="center" vertical="center"/>
    </xf>
    <xf numFmtId="4" fontId="90" fillId="6" borderId="136" xfId="19" applyNumberFormat="1" applyFont="1" applyFill="1" applyBorder="1" applyAlignment="1">
      <alignment horizontal="center" vertical="center"/>
    </xf>
    <xf numFmtId="0" fontId="90" fillId="6" borderId="159" xfId="19" applyFont="1" applyFill="1" applyBorder="1" applyAlignment="1">
      <alignment horizontal="center" vertical="center"/>
    </xf>
    <xf numFmtId="0" fontId="90" fillId="6" borderId="91" xfId="19" applyFont="1" applyFill="1" applyBorder="1" applyAlignment="1">
      <alignment horizontal="center" vertical="center"/>
    </xf>
    <xf numFmtId="0" fontId="90" fillId="6" borderId="29" xfId="19" applyFont="1" applyFill="1" applyBorder="1" applyAlignment="1">
      <alignment horizontal="center" vertical="center"/>
    </xf>
    <xf numFmtId="0" fontId="90" fillId="6" borderId="6" xfId="19" applyFont="1" applyFill="1" applyBorder="1" applyAlignment="1">
      <alignment horizontal="center" vertical="center"/>
    </xf>
    <xf numFmtId="0" fontId="90" fillId="6" borderId="7" xfId="19" applyFont="1" applyFill="1" applyBorder="1" applyAlignment="1">
      <alignment horizontal="center" vertical="center"/>
    </xf>
    <xf numFmtId="4" fontId="90" fillId="6" borderId="7" xfId="19" applyNumberFormat="1" applyFont="1" applyFill="1" applyBorder="1" applyAlignment="1">
      <alignment horizontal="center" vertical="center"/>
    </xf>
    <xf numFmtId="0" fontId="90" fillId="6" borderId="9" xfId="19" applyFont="1" applyFill="1" applyBorder="1" applyAlignment="1">
      <alignment horizontal="center" vertical="center"/>
    </xf>
    <xf numFmtId="0" fontId="81" fillId="6" borderId="160" xfId="19" applyFont="1" applyFill="1" applyBorder="1" applyAlignment="1">
      <alignment horizontal="center" vertical="center"/>
    </xf>
    <xf numFmtId="0" fontId="90" fillId="6" borderId="20" xfId="19" applyFont="1" applyFill="1" applyBorder="1" applyAlignment="1">
      <alignment horizontal="center" vertical="center"/>
    </xf>
    <xf numFmtId="0" fontId="90" fillId="6" borderId="114" xfId="19" applyFont="1" applyFill="1" applyBorder="1" applyAlignment="1">
      <alignment horizontal="center" vertical="center"/>
    </xf>
    <xf numFmtId="4" fontId="90" fillId="6" borderId="114" xfId="19" applyNumberFormat="1" applyFont="1" applyFill="1" applyBorder="1" applyAlignment="1">
      <alignment horizontal="center" vertical="center"/>
    </xf>
    <xf numFmtId="0" fontId="90" fillId="6" borderId="161" xfId="19" applyFont="1" applyFill="1" applyBorder="1" applyAlignment="1">
      <alignment horizontal="center" vertical="center"/>
    </xf>
    <xf numFmtId="0" fontId="90" fillId="6" borderId="162" xfId="19" applyFont="1" applyFill="1" applyBorder="1" applyAlignment="1">
      <alignment horizontal="center" vertical="center"/>
    </xf>
    <xf numFmtId="0" fontId="90" fillId="11" borderId="81" xfId="19" applyFont="1" applyFill="1" applyBorder="1" applyAlignment="1" applyProtection="1">
      <alignment horizontal="center" vertical="center"/>
      <protection hidden="1"/>
    </xf>
    <xf numFmtId="180" fontId="81" fillId="2" borderId="6" xfId="19" applyNumberFormat="1" applyFont="1" applyFill="1" applyBorder="1" applyAlignment="1" applyProtection="1">
      <alignment horizontal="center" vertical="center"/>
      <protection hidden="1"/>
    </xf>
    <xf numFmtId="0" fontId="81" fillId="2" borderId="7" xfId="19" applyFont="1" applyFill="1" applyBorder="1" applyAlignment="1" applyProtection="1">
      <alignment horizontal="center" vertical="center"/>
      <protection hidden="1"/>
    </xf>
    <xf numFmtId="4" fontId="81" fillId="2" borderId="7" xfId="19" applyNumberFormat="1" applyFont="1" applyFill="1" applyBorder="1" applyAlignment="1" applyProtection="1">
      <alignment horizontal="center" vertical="center"/>
      <protection hidden="1"/>
    </xf>
    <xf numFmtId="0" fontId="90" fillId="2" borderId="9" xfId="19" applyFont="1" applyFill="1" applyBorder="1" applyAlignment="1" applyProtection="1">
      <alignment horizontal="center" vertical="center"/>
      <protection hidden="1"/>
    </xf>
    <xf numFmtId="180" fontId="81" fillId="2" borderId="7" xfId="19" applyNumberFormat="1" applyFont="1" applyFill="1" applyBorder="1" applyAlignment="1" applyProtection="1">
      <alignment horizontal="center" vertical="center"/>
      <protection hidden="1"/>
    </xf>
    <xf numFmtId="0" fontId="90" fillId="2" borderId="29" xfId="19" applyFont="1" applyFill="1" applyBorder="1" applyAlignment="1" applyProtection="1">
      <alignment horizontal="right" vertical="center"/>
      <protection hidden="1"/>
    </xf>
    <xf numFmtId="17" fontId="90" fillId="11" borderId="81" xfId="19" applyNumberFormat="1" applyFont="1" applyFill="1" applyBorder="1" applyAlignment="1">
      <alignment horizontal="center" vertical="center"/>
    </xf>
    <xf numFmtId="180" fontId="81" fillId="2" borderId="6" xfId="19" applyNumberFormat="1" applyFont="1" applyFill="1" applyBorder="1" applyAlignment="1">
      <alignment horizontal="center" vertical="center"/>
    </xf>
    <xf numFmtId="180" fontId="81" fillId="2" borderId="7" xfId="19" applyNumberFormat="1" applyFont="1" applyFill="1" applyBorder="1" applyAlignment="1">
      <alignment horizontal="center" vertical="center"/>
    </xf>
    <xf numFmtId="180" fontId="90" fillId="2" borderId="9" xfId="19" applyNumberFormat="1" applyFont="1" applyFill="1" applyBorder="1" applyAlignment="1">
      <alignment horizontal="center" vertical="center"/>
    </xf>
    <xf numFmtId="180" fontId="90" fillId="2" borderId="29" xfId="19" applyNumberFormat="1" applyFont="1" applyFill="1" applyBorder="1" applyAlignment="1">
      <alignment horizontal="right" vertical="center"/>
    </xf>
    <xf numFmtId="180" fontId="81" fillId="2" borderId="0" xfId="19" applyNumberFormat="1" applyFont="1" applyFill="1" applyAlignment="1">
      <alignment vertical="center"/>
    </xf>
    <xf numFmtId="180" fontId="81" fillId="2" borderId="0" xfId="35" applyNumberFormat="1" applyFont="1" applyFill="1" applyAlignment="1">
      <alignment vertical="center"/>
    </xf>
    <xf numFmtId="180" fontId="4" fillId="2" borderId="0" xfId="35" applyNumberFormat="1" applyFont="1" applyFill="1" applyAlignment="1">
      <alignment vertical="center"/>
    </xf>
    <xf numFmtId="168" fontId="81" fillId="2" borderId="7" xfId="35" applyNumberFormat="1" applyFont="1" applyFill="1" applyBorder="1" applyAlignment="1">
      <alignment horizontal="center" vertical="center"/>
    </xf>
    <xf numFmtId="180" fontId="81" fillId="2" borderId="7" xfId="35" applyNumberFormat="1" applyFont="1" applyFill="1" applyBorder="1" applyAlignment="1">
      <alignment horizontal="center" vertical="center"/>
    </xf>
    <xf numFmtId="39" fontId="4" fillId="2" borderId="0" xfId="35" applyNumberFormat="1" applyFont="1" applyFill="1" applyAlignment="1">
      <alignment vertical="center"/>
    </xf>
    <xf numFmtId="1" fontId="90" fillId="2" borderId="0" xfId="35" applyNumberFormat="1" applyFont="1" applyFill="1" applyAlignment="1">
      <alignment vertical="center"/>
    </xf>
    <xf numFmtId="168" fontId="81" fillId="2" borderId="0" xfId="35" applyNumberFormat="1" applyFont="1" applyFill="1" applyAlignment="1">
      <alignment horizontal="center" vertical="center"/>
    </xf>
    <xf numFmtId="39" fontId="81" fillId="2" borderId="0" xfId="35" applyNumberFormat="1" applyFont="1" applyFill="1" applyAlignment="1">
      <alignment vertical="center"/>
    </xf>
    <xf numFmtId="17" fontId="90" fillId="12" borderId="81" xfId="19" applyNumberFormat="1" applyFont="1" applyFill="1" applyBorder="1" applyAlignment="1">
      <alignment horizontal="center" vertical="center"/>
    </xf>
    <xf numFmtId="17" fontId="90" fillId="13" borderId="81" xfId="19" applyNumberFormat="1" applyFont="1" applyFill="1" applyBorder="1" applyAlignment="1">
      <alignment horizontal="center" vertical="center"/>
    </xf>
    <xf numFmtId="17" fontId="90" fillId="14" borderId="81" xfId="19" applyNumberFormat="1" applyFont="1" applyFill="1" applyBorder="1" applyAlignment="1">
      <alignment horizontal="center" vertical="center"/>
    </xf>
    <xf numFmtId="180" fontId="81" fillId="0" borderId="6" xfId="19" applyNumberFormat="1" applyFont="1" applyBorder="1" applyAlignment="1">
      <alignment horizontal="center" vertical="center"/>
    </xf>
    <xf numFmtId="180" fontId="81" fillId="0" borderId="7" xfId="19" applyNumberFormat="1" applyFont="1" applyBorder="1" applyAlignment="1">
      <alignment horizontal="center" vertical="center"/>
    </xf>
    <xf numFmtId="180" fontId="90" fillId="2" borderId="81" xfId="19" applyNumberFormat="1" applyFont="1" applyFill="1" applyBorder="1" applyAlignment="1">
      <alignment horizontal="right" vertical="center"/>
    </xf>
    <xf numFmtId="180" fontId="26" fillId="2" borderId="0" xfId="35" applyNumberFormat="1" applyFont="1" applyFill="1" applyAlignment="1">
      <alignment vertical="center"/>
    </xf>
    <xf numFmtId="0" fontId="26" fillId="2" borderId="0" xfId="35" applyFont="1" applyFill="1" applyAlignment="1">
      <alignment vertical="center"/>
    </xf>
    <xf numFmtId="17" fontId="90" fillId="14" borderId="82" xfId="19" applyNumberFormat="1" applyFont="1" applyFill="1" applyBorder="1" applyAlignment="1">
      <alignment horizontal="center" vertical="center"/>
    </xf>
    <xf numFmtId="180" fontId="81" fillId="0" borderId="10" xfId="19" applyNumberFormat="1" applyFont="1" applyBorder="1" applyAlignment="1">
      <alignment horizontal="center" vertical="center"/>
    </xf>
    <xf numFmtId="180" fontId="81" fillId="0" borderId="11" xfId="19" applyNumberFormat="1" applyFont="1" applyBorder="1" applyAlignment="1">
      <alignment horizontal="center" vertical="center"/>
    </xf>
    <xf numFmtId="180" fontId="81" fillId="2" borderId="11" xfId="19" applyNumberFormat="1" applyFont="1" applyFill="1" applyBorder="1" applyAlignment="1">
      <alignment horizontal="center" vertical="center"/>
    </xf>
    <xf numFmtId="180" fontId="90" fillId="2" borderId="13" xfId="19" applyNumberFormat="1" applyFont="1" applyFill="1" applyBorder="1" applyAlignment="1">
      <alignment horizontal="center" vertical="center"/>
    </xf>
    <xf numFmtId="180" fontId="90" fillId="2" borderId="82" xfId="19" applyNumberFormat="1" applyFont="1" applyFill="1" applyBorder="1" applyAlignment="1">
      <alignment horizontal="right" vertical="center"/>
    </xf>
    <xf numFmtId="180" fontId="81" fillId="2" borderId="0" xfId="19" applyNumberFormat="1" applyFont="1" applyFill="1" applyAlignment="1">
      <alignment horizontal="center"/>
    </xf>
    <xf numFmtId="180" fontId="90" fillId="2" borderId="0" xfId="19" applyNumberFormat="1" applyFont="1" applyFill="1" applyAlignment="1">
      <alignment horizontal="center"/>
    </xf>
    <xf numFmtId="180" fontId="90" fillId="2" borderId="0" xfId="19" applyNumberFormat="1" applyFont="1" applyFill="1" applyAlignment="1">
      <alignment horizontal="right"/>
    </xf>
    <xf numFmtId="0" fontId="81" fillId="2" borderId="0" xfId="35" applyFont="1" applyFill="1" applyAlignment="1"/>
    <xf numFmtId="180" fontId="81" fillId="2" borderId="0" xfId="35" applyNumberFormat="1" applyFont="1" applyFill="1" applyAlignment="1"/>
    <xf numFmtId="180" fontId="26" fillId="2" borderId="0" xfId="35" applyNumberFormat="1" applyFont="1" applyFill="1" applyAlignment="1"/>
    <xf numFmtId="0" fontId="26" fillId="2" borderId="0" xfId="35" applyFont="1" applyFill="1" applyAlignment="1"/>
    <xf numFmtId="0" fontId="81" fillId="2" borderId="0" xfId="35" applyFont="1" applyFill="1" applyAlignment="1">
      <alignment horizontal="center"/>
    </xf>
    <xf numFmtId="2" fontId="81" fillId="2" borderId="0" xfId="35" applyNumberFormat="1" applyFont="1" applyFill="1" applyAlignment="1">
      <alignment horizontal="center"/>
    </xf>
    <xf numFmtId="39" fontId="81" fillId="2" borderId="0" xfId="35" applyNumberFormat="1" applyFont="1" applyFill="1" applyAlignment="1">
      <alignment horizontal="center"/>
    </xf>
    <xf numFmtId="4" fontId="81" fillId="2" borderId="0" xfId="35" applyNumberFormat="1" applyFont="1" applyFill="1" applyAlignment="1">
      <alignment horizontal="center"/>
    </xf>
    <xf numFmtId="177" fontId="81" fillId="2" borderId="0" xfId="35" applyNumberFormat="1" applyFont="1" applyFill="1" applyAlignment="1">
      <alignment horizontal="center"/>
    </xf>
    <xf numFmtId="4" fontId="90" fillId="2" borderId="0" xfId="35" applyNumberFormat="1" applyFont="1" applyFill="1" applyAlignment="1">
      <alignment horizontal="center"/>
    </xf>
    <xf numFmtId="180" fontId="4" fillId="2" borderId="0" xfId="35" applyNumberFormat="1" applyFont="1" applyFill="1" applyAlignment="1"/>
    <xf numFmtId="0" fontId="4" fillId="2" borderId="0" xfId="35" applyFont="1" applyFill="1" applyAlignment="1"/>
    <xf numFmtId="0" fontId="81" fillId="2" borderId="0" xfId="35" applyFont="1" applyFill="1" applyAlignment="1">
      <alignment horizontal="center" vertical="center"/>
    </xf>
    <xf numFmtId="39" fontId="81" fillId="2" borderId="0" xfId="35" applyNumberFormat="1" applyFont="1" applyFill="1" applyAlignment="1">
      <alignment horizontal="center" vertical="center"/>
    </xf>
    <xf numFmtId="166" fontId="81" fillId="2" borderId="0" xfId="35" applyNumberFormat="1" applyFont="1" applyFill="1" applyAlignment="1">
      <alignment horizontal="center" vertical="center"/>
    </xf>
    <xf numFmtId="180" fontId="81" fillId="2" borderId="0" xfId="35" applyNumberFormat="1" applyFont="1" applyFill="1" applyAlignment="1">
      <alignment horizontal="center" vertical="center"/>
    </xf>
    <xf numFmtId="4" fontId="81" fillId="2" borderId="0" xfId="35" applyNumberFormat="1" applyFont="1" applyFill="1" applyAlignment="1">
      <alignment horizontal="center" vertical="center"/>
    </xf>
    <xf numFmtId="2" fontId="81" fillId="2" borderId="0" xfId="35" applyNumberFormat="1" applyFont="1" applyFill="1" applyAlignment="1">
      <alignment horizontal="center" vertical="center"/>
    </xf>
    <xf numFmtId="1" fontId="90" fillId="2" borderId="0" xfId="35" applyNumberFormat="1" applyFont="1" applyFill="1" applyAlignment="1">
      <alignment horizontal="center" vertical="center"/>
    </xf>
    <xf numFmtId="168" fontId="90" fillId="2" borderId="0" xfId="35" applyNumberFormat="1" applyFont="1" applyFill="1" applyAlignment="1">
      <alignment horizontal="center" vertical="center"/>
    </xf>
    <xf numFmtId="0" fontId="90" fillId="2" borderId="0" xfId="35" applyFont="1" applyFill="1" applyAlignment="1">
      <alignment horizontal="center" vertical="center"/>
    </xf>
    <xf numFmtId="0" fontId="4" fillId="2" borderId="0" xfId="35" applyFont="1" applyFill="1" applyAlignment="1">
      <alignment horizontal="center" vertical="center"/>
    </xf>
    <xf numFmtId="0" fontId="7" fillId="2" borderId="0" xfId="35" applyFont="1" applyFill="1" applyAlignment="1">
      <alignment horizontal="center" vertical="center"/>
    </xf>
    <xf numFmtId="15" fontId="4" fillId="2" borderId="0" xfId="35" applyNumberFormat="1" applyFont="1" applyFill="1" applyAlignment="1">
      <alignment horizontal="center" vertical="center"/>
    </xf>
    <xf numFmtId="0" fontId="3" fillId="2" borderId="0" xfId="36" applyFont="1" applyFill="1" applyAlignment="1">
      <alignment horizontal="left" vertical="center"/>
    </xf>
    <xf numFmtId="0" fontId="26" fillId="2" borderId="0" xfId="36" applyFont="1" applyFill="1" applyAlignment="1">
      <alignment vertical="center"/>
    </xf>
    <xf numFmtId="4" fontId="26" fillId="2" borderId="0" xfId="36" applyNumberFormat="1" applyFont="1" applyFill="1" applyAlignment="1">
      <alignment vertical="center"/>
    </xf>
    <xf numFmtId="0" fontId="26" fillId="2" borderId="0" xfId="37" applyFont="1" applyFill="1"/>
    <xf numFmtId="0" fontId="28" fillId="2" borderId="0" xfId="36" applyFont="1" applyFill="1" applyAlignment="1">
      <alignment vertical="center"/>
    </xf>
    <xf numFmtId="4" fontId="28" fillId="2" borderId="0" xfId="36" applyNumberFormat="1" applyFont="1" applyFill="1" applyAlignment="1">
      <alignment vertical="center"/>
    </xf>
    <xf numFmtId="0" fontId="4" fillId="2" borderId="0" xfId="37" applyFont="1" applyFill="1"/>
    <xf numFmtId="0" fontId="4" fillId="6" borderId="111" xfId="36" applyFont="1" applyFill="1" applyBorder="1" applyAlignment="1">
      <alignment vertical="center"/>
    </xf>
    <xf numFmtId="0" fontId="7" fillId="6" borderId="112" xfId="36" applyFont="1" applyFill="1" applyBorder="1" applyAlignment="1">
      <alignment horizontal="center" vertical="center"/>
    </xf>
    <xf numFmtId="0" fontId="7" fillId="6" borderId="46" xfId="36" applyFont="1" applyFill="1" applyBorder="1" applyAlignment="1">
      <alignment horizontal="center" vertical="center"/>
    </xf>
    <xf numFmtId="4" fontId="7" fillId="6" borderId="163" xfId="36" applyNumberFormat="1" applyFont="1" applyFill="1" applyBorder="1" applyAlignment="1">
      <alignment horizontal="centerContinuous" vertical="center"/>
    </xf>
    <xf numFmtId="4" fontId="7" fillId="6" borderId="164" xfId="36" applyNumberFormat="1" applyFont="1" applyFill="1" applyBorder="1" applyAlignment="1">
      <alignment horizontal="centerContinuous" vertical="center"/>
    </xf>
    <xf numFmtId="0" fontId="7" fillId="6" borderId="61" xfId="36" applyFont="1" applyFill="1" applyBorder="1" applyAlignment="1">
      <alignment horizontal="centerContinuous" vertical="center"/>
    </xf>
    <xf numFmtId="0" fontId="7" fillId="6" borderId="62" xfId="36" applyFont="1" applyFill="1" applyBorder="1" applyAlignment="1">
      <alignment horizontal="center" vertical="center"/>
    </xf>
    <xf numFmtId="0" fontId="29" fillId="6" borderId="7" xfId="36" applyFont="1" applyFill="1" applyBorder="1" applyAlignment="1">
      <alignment horizontal="center" vertical="center"/>
    </xf>
    <xf numFmtId="0" fontId="7" fillId="6" borderId="7" xfId="36" applyFont="1" applyFill="1" applyBorder="1" applyAlignment="1">
      <alignment horizontal="center" vertical="center"/>
    </xf>
    <xf numFmtId="0" fontId="7" fillId="6" borderId="136" xfId="36" applyFont="1" applyFill="1" applyBorder="1" applyAlignment="1">
      <alignment horizontal="center" vertical="center"/>
    </xf>
    <xf numFmtId="0" fontId="7" fillId="6" borderId="91" xfId="36" applyFont="1" applyFill="1" applyBorder="1" applyAlignment="1">
      <alignment horizontal="center" vertical="center"/>
    </xf>
    <xf numFmtId="0" fontId="4" fillId="6" borderId="63" xfId="36" applyFont="1" applyFill="1" applyBorder="1" applyAlignment="1">
      <alignment vertical="center"/>
    </xf>
    <xf numFmtId="0" fontId="7" fillId="6" borderId="64" xfId="36" applyFont="1" applyFill="1" applyBorder="1" applyAlignment="1">
      <alignment horizontal="center" vertical="center"/>
    </xf>
    <xf numFmtId="0" fontId="7" fillId="6" borderId="11" xfId="36" applyFont="1" applyFill="1" applyBorder="1" applyAlignment="1">
      <alignment horizontal="center" vertical="center"/>
    </xf>
    <xf numFmtId="0" fontId="29" fillId="6" borderId="13" xfId="36" applyFont="1" applyFill="1" applyBorder="1" applyAlignment="1">
      <alignment horizontal="center" vertical="center"/>
    </xf>
    <xf numFmtId="17" fontId="7" fillId="15" borderId="61" xfId="36" applyNumberFormat="1" applyFont="1" applyFill="1" applyBorder="1" applyAlignment="1">
      <alignment horizontal="left" vertical="center"/>
    </xf>
    <xf numFmtId="37" fontId="25" fillId="2" borderId="62" xfId="36" applyNumberFormat="1" applyFont="1" applyFill="1" applyBorder="1" applyAlignment="1">
      <alignment horizontal="center"/>
    </xf>
    <xf numFmtId="37" fontId="25" fillId="2" borderId="7" xfId="36" applyNumberFormat="1" applyFont="1" applyFill="1" applyBorder="1" applyAlignment="1">
      <alignment horizontal="center"/>
    </xf>
    <xf numFmtId="37" fontId="24" fillId="2" borderId="7" xfId="36" applyNumberFormat="1" applyFont="1" applyFill="1" applyBorder="1" applyAlignment="1">
      <alignment horizontal="center"/>
    </xf>
    <xf numFmtId="37" fontId="24" fillId="2" borderId="9" xfId="36" applyNumberFormat="1" applyFont="1" applyFill="1" applyBorder="1" applyAlignment="1">
      <alignment horizontal="center"/>
    </xf>
    <xf numFmtId="0" fontId="25" fillId="2" borderId="0" xfId="37" applyFont="1" applyFill="1"/>
    <xf numFmtId="37" fontId="25" fillId="2" borderId="62" xfId="36" applyNumberFormat="1" applyFont="1" applyFill="1" applyBorder="1" applyAlignment="1">
      <alignment horizontal="center" vertical="center"/>
    </xf>
    <xf numFmtId="37" fontId="25" fillId="2" borderId="7" xfId="36" applyNumberFormat="1" applyFont="1" applyFill="1" applyBorder="1" applyAlignment="1">
      <alignment horizontal="center" vertical="center"/>
    </xf>
    <xf numFmtId="37" fontId="24" fillId="2" borderId="7" xfId="36" applyNumberFormat="1" applyFont="1" applyFill="1" applyBorder="1" applyAlignment="1">
      <alignment horizontal="center" vertical="center"/>
    </xf>
    <xf numFmtId="37" fontId="24" fillId="2" borderId="9" xfId="36" applyNumberFormat="1" applyFont="1" applyFill="1" applyBorder="1" applyAlignment="1">
      <alignment horizontal="center" vertical="center"/>
    </xf>
    <xf numFmtId="17" fontId="7" fillId="6" borderId="61" xfId="36" applyNumberFormat="1" applyFont="1" applyFill="1" applyBorder="1" applyAlignment="1">
      <alignment horizontal="left" vertical="center"/>
    </xf>
    <xf numFmtId="17" fontId="7" fillId="6" borderId="5" xfId="36" applyNumberFormat="1" applyFont="1" applyFill="1" applyBorder="1" applyAlignment="1">
      <alignment horizontal="left" vertical="center"/>
    </xf>
    <xf numFmtId="37" fontId="24" fillId="2" borderId="8" xfId="36" applyNumberFormat="1" applyFont="1" applyFill="1" applyBorder="1" applyAlignment="1">
      <alignment horizontal="center" vertical="center"/>
    </xf>
    <xf numFmtId="2" fontId="25" fillId="2" borderId="0" xfId="37" applyNumberFormat="1" applyFont="1" applyFill="1"/>
    <xf numFmtId="43" fontId="25" fillId="2" borderId="0" xfId="2" applyFont="1" applyFill="1"/>
    <xf numFmtId="37" fontId="25" fillId="2" borderId="8" xfId="36" applyNumberFormat="1" applyFont="1" applyFill="1" applyBorder="1" applyAlignment="1">
      <alignment horizontal="center" vertical="center"/>
    </xf>
    <xf numFmtId="0" fontId="25" fillId="2" borderId="0" xfId="37" applyFont="1" applyFill="1" applyBorder="1"/>
    <xf numFmtId="17" fontId="7" fillId="6" borderId="165" xfId="36" applyNumberFormat="1" applyFont="1" applyFill="1" applyBorder="1" applyAlignment="1">
      <alignment horizontal="left" vertical="center"/>
    </xf>
    <xf numFmtId="37" fontId="25" fillId="2" borderId="64" xfId="36" applyNumberFormat="1" applyFont="1" applyFill="1" applyBorder="1" applyAlignment="1">
      <alignment horizontal="center" vertical="center"/>
    </xf>
    <xf numFmtId="37" fontId="25" fillId="2" borderId="11" xfId="36" applyNumberFormat="1" applyFont="1" applyFill="1" applyBorder="1" applyAlignment="1">
      <alignment horizontal="center" vertical="center"/>
    </xf>
    <xf numFmtId="37" fontId="24" fillId="2" borderId="12" xfId="36" applyNumberFormat="1" applyFont="1" applyFill="1" applyBorder="1" applyAlignment="1">
      <alignment horizontal="center" vertical="center"/>
    </xf>
    <xf numFmtId="37" fontId="24" fillId="2" borderId="13" xfId="36" applyNumberFormat="1" applyFont="1" applyFill="1" applyBorder="1" applyAlignment="1">
      <alignment horizontal="center" vertical="center"/>
    </xf>
    <xf numFmtId="0" fontId="17" fillId="2" borderId="0" xfId="30" applyFont="1" applyFill="1" applyAlignment="1">
      <alignment vertical="center"/>
    </xf>
    <xf numFmtId="0" fontId="7" fillId="2" borderId="0" xfId="38" applyFont="1" applyFill="1"/>
    <xf numFmtId="0" fontId="4" fillId="2" borderId="0" xfId="38" applyFont="1" applyFill="1"/>
    <xf numFmtId="0" fontId="4" fillId="2" borderId="0" xfId="37" applyFont="1" applyFill="1" applyBorder="1"/>
    <xf numFmtId="0" fontId="105" fillId="2" borderId="0" xfId="19" applyFont="1" applyFill="1" applyAlignment="1">
      <alignment vertical="center"/>
    </xf>
    <xf numFmtId="0" fontId="106" fillId="2" borderId="0" xfId="37" applyFont="1" applyFill="1"/>
    <xf numFmtId="0" fontId="105" fillId="2" borderId="0" xfId="19" applyFont="1" applyFill="1" applyAlignment="1">
      <alignment vertical="center" textRotation="135"/>
    </xf>
    <xf numFmtId="0" fontId="107" fillId="3" borderId="111" xfId="19" applyFont="1" applyFill="1" applyBorder="1" applyAlignment="1">
      <alignment vertical="center"/>
    </xf>
    <xf numFmtId="0" fontId="7" fillId="3" borderId="17" xfId="19" applyFont="1" applyFill="1" applyBorder="1" applyAlignment="1">
      <alignment vertical="center"/>
    </xf>
    <xf numFmtId="0" fontId="7" fillId="3" borderId="46" xfId="19" applyFont="1" applyFill="1" applyBorder="1" applyAlignment="1">
      <alignment vertical="center"/>
    </xf>
    <xf numFmtId="0" fontId="108" fillId="2" borderId="0" xfId="37" applyFont="1" applyFill="1"/>
    <xf numFmtId="0" fontId="107" fillId="3" borderId="63" xfId="19" applyFont="1" applyFill="1" applyBorder="1" applyAlignment="1">
      <alignment horizontal="center" vertical="center" wrapText="1"/>
    </xf>
    <xf numFmtId="0" fontId="7" fillId="3" borderId="43" xfId="19" applyFont="1" applyFill="1" applyBorder="1" applyAlignment="1">
      <alignment horizontal="center" vertical="center" wrapText="1"/>
    </xf>
    <xf numFmtId="0" fontId="7" fillId="3" borderId="11" xfId="19" applyFont="1" applyFill="1" applyBorder="1" applyAlignment="1">
      <alignment horizontal="center" vertical="center" wrapText="1"/>
    </xf>
    <xf numFmtId="0" fontId="7" fillId="3" borderId="13" xfId="19" applyFont="1" applyFill="1" applyBorder="1" applyAlignment="1">
      <alignment horizontal="center" vertical="center" wrapText="1"/>
    </xf>
    <xf numFmtId="0" fontId="110" fillId="2" borderId="0" xfId="37" applyFont="1" applyFill="1"/>
    <xf numFmtId="37" fontId="25" fillId="2" borderId="9" xfId="36" applyNumberFormat="1" applyFont="1" applyFill="1" applyBorder="1" applyAlignment="1">
      <alignment horizontal="center" vertical="center"/>
    </xf>
    <xf numFmtId="1" fontId="110" fillId="2" borderId="0" xfId="37" applyNumberFormat="1" applyFont="1" applyFill="1"/>
    <xf numFmtId="43" fontId="110" fillId="2" borderId="0" xfId="2" applyFont="1" applyFill="1"/>
    <xf numFmtId="17" fontId="7" fillId="6" borderId="63" xfId="36" applyNumberFormat="1" applyFont="1" applyFill="1" applyBorder="1" applyAlignment="1">
      <alignment horizontal="left" vertical="center"/>
    </xf>
    <xf numFmtId="37" fontId="25" fillId="2" borderId="12" xfId="36" applyNumberFormat="1" applyFont="1" applyFill="1" applyBorder="1" applyAlignment="1">
      <alignment horizontal="center" vertical="center"/>
    </xf>
    <xf numFmtId="37" fontId="25" fillId="2" borderId="13" xfId="36" applyNumberFormat="1" applyFont="1" applyFill="1" applyBorder="1" applyAlignment="1">
      <alignment horizontal="center" vertical="center"/>
    </xf>
    <xf numFmtId="0" fontId="110" fillId="2" borderId="0" xfId="38" applyFont="1" applyFill="1"/>
    <xf numFmtId="0" fontId="111" fillId="2" borderId="0" xfId="37" applyFont="1" applyFill="1" applyAlignment="1"/>
    <xf numFmtId="0" fontId="111" fillId="2" borderId="0" xfId="37" applyFont="1" applyFill="1"/>
    <xf numFmtId="0" fontId="111" fillId="2" borderId="0" xfId="37" applyFont="1" applyFill="1" applyBorder="1"/>
    <xf numFmtId="0" fontId="108" fillId="2" borderId="0" xfId="38" applyFont="1" applyFill="1"/>
    <xf numFmtId="0" fontId="106" fillId="2" borderId="0" xfId="39" applyFont="1" applyFill="1" applyAlignment="1">
      <alignment vertical="center"/>
    </xf>
    <xf numFmtId="0" fontId="106" fillId="2" borderId="0" xfId="39" applyFont="1" applyFill="1" applyAlignment="1">
      <alignment horizontal="left" vertical="top"/>
    </xf>
    <xf numFmtId="0" fontId="105" fillId="2" borderId="0" xfId="39" applyFont="1" applyFill="1" applyAlignment="1">
      <alignment vertical="center"/>
    </xf>
    <xf numFmtId="0" fontId="112" fillId="2" borderId="0" xfId="39" applyFont="1" applyFill="1" applyAlignment="1">
      <alignment vertical="center"/>
    </xf>
    <xf numFmtId="0" fontId="113" fillId="2" borderId="0" xfId="39" applyFont="1" applyFill="1" applyAlignment="1">
      <alignment vertical="center"/>
    </xf>
    <xf numFmtId="0" fontId="108" fillId="2" borderId="0" xfId="39" applyFont="1" applyFill="1" applyAlignment="1">
      <alignment vertical="center"/>
    </xf>
    <xf numFmtId="0" fontId="107" fillId="3" borderId="116" xfId="39" applyFont="1" applyFill="1" applyBorder="1" applyAlignment="1">
      <alignment horizontal="center" vertical="center" wrapText="1"/>
    </xf>
    <xf numFmtId="0" fontId="7" fillId="3" borderId="166" xfId="39" applyFont="1" applyFill="1" applyBorder="1" applyAlignment="1">
      <alignment horizontal="center" vertical="center" wrapText="1"/>
    </xf>
    <xf numFmtId="0" fontId="7" fillId="3" borderId="3" xfId="39" applyFont="1" applyFill="1" applyBorder="1" applyAlignment="1">
      <alignment horizontal="center" vertical="center" wrapText="1"/>
    </xf>
    <xf numFmtId="0" fontId="7" fillId="3" borderId="18" xfId="39" applyFont="1" applyFill="1" applyBorder="1" applyAlignment="1">
      <alignment horizontal="center" vertical="center" wrapText="1"/>
    </xf>
    <xf numFmtId="0" fontId="7" fillId="3" borderId="4" xfId="39" applyFont="1" applyFill="1" applyBorder="1" applyAlignment="1">
      <alignment horizontal="center" vertical="center" wrapText="1"/>
    </xf>
    <xf numFmtId="0" fontId="107" fillId="2" borderId="0" xfId="39" applyFont="1" applyFill="1" applyAlignment="1">
      <alignment horizontal="center" vertical="center"/>
    </xf>
    <xf numFmtId="0" fontId="114" fillId="2" borderId="0" xfId="39" applyFont="1" applyFill="1" applyAlignment="1">
      <alignment horizontal="center" vertical="center"/>
    </xf>
    <xf numFmtId="0" fontId="110" fillId="2" borderId="0" xfId="39" applyFont="1" applyFill="1" applyAlignment="1">
      <alignment vertical="center"/>
    </xf>
    <xf numFmtId="37" fontId="25" fillId="2" borderId="167" xfId="36" applyNumberFormat="1" applyFont="1" applyFill="1" applyBorder="1" applyAlignment="1">
      <alignment horizontal="center" vertical="center"/>
    </xf>
    <xf numFmtId="37" fontId="25" fillId="2" borderId="100" xfId="36" applyNumberFormat="1" applyFont="1" applyFill="1" applyBorder="1" applyAlignment="1">
      <alignment horizontal="center" vertical="center"/>
    </xf>
    <xf numFmtId="37" fontId="25" fillId="2" borderId="168" xfId="36" applyNumberFormat="1" applyFont="1" applyFill="1" applyBorder="1" applyAlignment="1">
      <alignment horizontal="center" vertical="center"/>
    </xf>
    <xf numFmtId="0" fontId="17" fillId="2" borderId="0" xfId="39" applyFont="1" applyFill="1" applyAlignment="1">
      <alignment vertical="center"/>
    </xf>
    <xf numFmtId="0" fontId="115" fillId="2" borderId="0" xfId="39" applyFont="1" applyFill="1" applyAlignment="1">
      <alignment vertical="center"/>
    </xf>
    <xf numFmtId="0" fontId="111" fillId="2" borderId="0" xfId="39" applyFont="1" applyFill="1" applyAlignment="1">
      <alignment vertical="center"/>
    </xf>
    <xf numFmtId="0" fontId="3" fillId="2" borderId="0" xfId="39" applyFont="1" applyFill="1" applyBorder="1" applyAlignment="1">
      <alignment vertical="center"/>
    </xf>
    <xf numFmtId="0" fontId="26" fillId="2" borderId="0" xfId="39" applyFont="1" applyFill="1" applyBorder="1"/>
    <xf numFmtId="0" fontId="66" fillId="2" borderId="0" xfId="39" applyFont="1" applyFill="1" applyBorder="1"/>
    <xf numFmtId="0" fontId="66" fillId="2" borderId="0" xfId="39" applyFont="1" applyFill="1"/>
    <xf numFmtId="164" fontId="66" fillId="2" borderId="0" xfId="39" applyNumberFormat="1" applyFont="1" applyFill="1"/>
    <xf numFmtId="10" fontId="25" fillId="2" borderId="0" xfId="40" applyNumberFormat="1" applyFont="1" applyFill="1" applyBorder="1" applyAlignment="1">
      <alignment vertical="center"/>
    </xf>
    <xf numFmtId="0" fontId="26" fillId="2" borderId="0" xfId="39" applyFont="1" applyFill="1"/>
    <xf numFmtId="0" fontId="28" fillId="2" borderId="0" xfId="39" applyFont="1" applyFill="1" applyBorder="1" applyAlignment="1">
      <alignment horizontal="left" vertical="center" indent="1"/>
    </xf>
    <xf numFmtId="0" fontId="28" fillId="2" borderId="0" xfId="39" applyFont="1" applyFill="1" applyBorder="1" applyAlignment="1">
      <alignment vertical="center"/>
    </xf>
    <xf numFmtId="0" fontId="54" fillId="2" borderId="0" xfId="39" applyFont="1" applyFill="1" applyBorder="1" applyAlignment="1">
      <alignment horizontal="center" vertical="center"/>
    </xf>
    <xf numFmtId="0" fontId="54" fillId="2" borderId="0" xfId="39" applyFont="1" applyFill="1" applyBorder="1" applyAlignment="1">
      <alignment vertical="center"/>
    </xf>
    <xf numFmtId="0" fontId="65" fillId="2" borderId="0" xfId="39" applyFont="1" applyFill="1" applyBorder="1" applyAlignment="1">
      <alignment vertical="center"/>
    </xf>
    <xf numFmtId="0" fontId="81" fillId="3" borderId="2" xfId="39" applyFont="1" applyFill="1" applyBorder="1" applyAlignment="1">
      <alignment horizontal="center" vertical="center"/>
    </xf>
    <xf numFmtId="175" fontId="7" fillId="3" borderId="3" xfId="39" applyNumberFormat="1" applyFont="1" applyFill="1" applyBorder="1" applyAlignment="1">
      <alignment horizontal="center" vertical="center"/>
    </xf>
    <xf numFmtId="175" fontId="7" fillId="3" borderId="4" xfId="39" applyNumberFormat="1" applyFont="1" applyFill="1" applyBorder="1" applyAlignment="1">
      <alignment horizontal="center" vertical="center"/>
    </xf>
    <xf numFmtId="175" fontId="7" fillId="3" borderId="90" xfId="39" applyNumberFormat="1" applyFont="1" applyFill="1" applyBorder="1" applyAlignment="1">
      <alignment horizontal="center" vertical="center"/>
    </xf>
    <xf numFmtId="175" fontId="7" fillId="3" borderId="19" xfId="39" applyNumberFormat="1" applyFont="1" applyFill="1" applyBorder="1" applyAlignment="1">
      <alignment horizontal="center" vertical="center"/>
    </xf>
    <xf numFmtId="175" fontId="7" fillId="3" borderId="18" xfId="39" applyNumberFormat="1" applyFont="1" applyFill="1" applyBorder="1" applyAlignment="1">
      <alignment horizontal="center" vertical="center"/>
    </xf>
    <xf numFmtId="0" fontId="7" fillId="2" borderId="0" xfId="39" applyFont="1" applyFill="1" applyBorder="1" applyAlignment="1">
      <alignment horizontal="center" vertical="center" wrapText="1"/>
    </xf>
    <xf numFmtId="0" fontId="7" fillId="2" borderId="0" xfId="39" applyFont="1" applyFill="1" applyBorder="1" applyAlignment="1">
      <alignment horizontal="center" vertical="center"/>
    </xf>
    <xf numFmtId="0" fontId="4" fillId="3" borderId="6" xfId="39" applyFont="1" applyFill="1" applyBorder="1" applyAlignment="1">
      <alignment vertical="center"/>
    </xf>
    <xf numFmtId="181" fontId="25" fillId="2" borderId="7" xfId="40" applyNumberFormat="1" applyFont="1" applyFill="1" applyBorder="1" applyAlignment="1">
      <alignment vertical="center"/>
    </xf>
    <xf numFmtId="3" fontId="25" fillId="2" borderId="7" xfId="39" applyNumberFormat="1" applyFont="1" applyFill="1" applyBorder="1" applyAlignment="1">
      <alignment vertical="center"/>
    </xf>
    <xf numFmtId="3" fontId="25" fillId="0" borderId="7" xfId="39" applyNumberFormat="1" applyFont="1" applyFill="1" applyBorder="1" applyAlignment="1">
      <alignment vertical="center"/>
    </xf>
    <xf numFmtId="3" fontId="24" fillId="0" borderId="7" xfId="39" applyNumberFormat="1" applyFont="1" applyFill="1" applyBorder="1" applyAlignment="1">
      <alignment vertical="center"/>
    </xf>
    <xf numFmtId="3" fontId="25" fillId="2" borderId="7" xfId="39" applyNumberFormat="1" applyFont="1" applyFill="1" applyBorder="1" applyAlignment="1">
      <alignment horizontal="center" vertical="center"/>
    </xf>
    <xf numFmtId="3" fontId="66" fillId="2" borderId="7" xfId="39" applyNumberFormat="1" applyFont="1" applyFill="1" applyBorder="1" applyAlignment="1">
      <alignment horizontal="center" vertical="center"/>
    </xf>
    <xf numFmtId="3" fontId="66" fillId="2" borderId="9" xfId="39" applyNumberFormat="1" applyFont="1" applyFill="1" applyBorder="1" applyAlignment="1">
      <alignment horizontal="center" vertical="center"/>
    </xf>
    <xf numFmtId="3" fontId="66" fillId="2" borderId="5" xfId="39" applyNumberFormat="1" applyFont="1" applyFill="1" applyBorder="1" applyAlignment="1">
      <alignment horizontal="center" vertical="center"/>
    </xf>
    <xf numFmtId="3" fontId="25" fillId="2" borderId="136" xfId="39" applyNumberFormat="1" applyFont="1" applyFill="1" applyBorder="1" applyAlignment="1">
      <alignment horizontal="center" vertical="center"/>
    </xf>
    <xf numFmtId="3" fontId="25" fillId="2" borderId="27" xfId="39" applyNumberFormat="1" applyFont="1" applyFill="1" applyBorder="1" applyAlignment="1">
      <alignment horizontal="center" vertical="center"/>
    </xf>
    <xf numFmtId="164" fontId="25" fillId="2" borderId="136" xfId="39" applyNumberFormat="1" applyFont="1" applyFill="1" applyBorder="1" applyAlignment="1">
      <alignment horizontal="center" vertical="center"/>
    </xf>
    <xf numFmtId="164" fontId="25" fillId="2" borderId="110" xfId="39" applyNumberFormat="1" applyFont="1" applyFill="1" applyBorder="1" applyAlignment="1">
      <alignment horizontal="center" vertical="center"/>
    </xf>
    <xf numFmtId="181" fontId="25" fillId="2" borderId="0" xfId="40" applyNumberFormat="1" applyFont="1" applyFill="1" applyBorder="1" applyAlignment="1">
      <alignment vertical="center"/>
    </xf>
    <xf numFmtId="43" fontId="25" fillId="2" borderId="0" xfId="9" applyFont="1" applyFill="1" applyBorder="1" applyAlignment="1">
      <alignment vertical="center"/>
    </xf>
    <xf numFmtId="0" fontId="4" fillId="3" borderId="6" xfId="39" applyFont="1" applyFill="1" applyBorder="1" applyAlignment="1">
      <alignment horizontal="left" vertical="center" indent="1"/>
    </xf>
    <xf numFmtId="0" fontId="25" fillId="2" borderId="7" xfId="39" applyFont="1" applyFill="1" applyBorder="1" applyAlignment="1">
      <alignment vertical="center"/>
    </xf>
    <xf numFmtId="166" fontId="25" fillId="2" borderId="7" xfId="39" applyNumberFormat="1" applyFont="1" applyFill="1" applyBorder="1" applyAlignment="1">
      <alignment vertical="center"/>
    </xf>
    <xf numFmtId="166" fontId="25" fillId="0" borderId="7" xfId="39" applyNumberFormat="1" applyFont="1" applyFill="1" applyBorder="1" applyAlignment="1">
      <alignment vertical="center"/>
    </xf>
    <xf numFmtId="166" fontId="25" fillId="2" borderId="169" xfId="39" applyNumberFormat="1" applyFont="1" applyFill="1" applyBorder="1" applyAlignment="1">
      <alignment vertical="center"/>
    </xf>
    <xf numFmtId="166" fontId="25" fillId="2" borderId="7" xfId="39" applyNumberFormat="1" applyFont="1" applyFill="1" applyBorder="1" applyAlignment="1">
      <alignment horizontal="center" vertical="center"/>
    </xf>
    <xf numFmtId="166" fontId="66" fillId="2" borderId="7" xfId="39" applyNumberFormat="1" applyFont="1" applyFill="1" applyBorder="1" applyAlignment="1">
      <alignment horizontal="center" vertical="center"/>
    </xf>
    <xf numFmtId="166" fontId="66" fillId="0" borderId="7" xfId="39" applyNumberFormat="1" applyFont="1" applyFill="1" applyBorder="1" applyAlignment="1">
      <alignment horizontal="center" vertical="center"/>
    </xf>
    <xf numFmtId="166" fontId="66" fillId="2" borderId="9" xfId="39" applyNumberFormat="1" applyFont="1" applyFill="1" applyBorder="1" applyAlignment="1">
      <alignment horizontal="center" vertical="center"/>
    </xf>
    <xf numFmtId="166" fontId="66" fillId="2" borderId="5" xfId="39" applyNumberFormat="1" applyFont="1" applyFill="1" applyBorder="1" applyAlignment="1">
      <alignment horizontal="center" vertical="center"/>
    </xf>
    <xf numFmtId="166" fontId="25" fillId="2" borderId="8" xfId="39" applyNumberFormat="1" applyFont="1" applyFill="1" applyBorder="1" applyAlignment="1">
      <alignment horizontal="center" vertical="center"/>
    </xf>
    <xf numFmtId="166" fontId="25" fillId="2" borderId="29" xfId="39" applyNumberFormat="1" applyFont="1" applyFill="1" applyBorder="1" applyAlignment="1">
      <alignment horizontal="center" vertical="center"/>
    </xf>
    <xf numFmtId="0" fontId="25" fillId="2" borderId="0" xfId="39" applyFont="1" applyFill="1" applyBorder="1" applyAlignment="1">
      <alignment vertical="center"/>
    </xf>
    <xf numFmtId="3" fontId="25" fillId="2" borderId="170" xfId="39" applyNumberFormat="1" applyFont="1" applyFill="1" applyBorder="1" applyAlignment="1">
      <alignment vertical="center"/>
    </xf>
    <xf numFmtId="3" fontId="25" fillId="2" borderId="170" xfId="39" applyNumberFormat="1" applyFont="1" applyFill="1" applyBorder="1" applyAlignment="1">
      <alignment horizontal="center" vertical="center"/>
    </xf>
    <xf numFmtId="3" fontId="66" fillId="2" borderId="170" xfId="39" applyNumberFormat="1" applyFont="1" applyFill="1" applyBorder="1" applyAlignment="1">
      <alignment horizontal="center" vertical="center"/>
    </xf>
    <xf numFmtId="3" fontId="66" fillId="0" borderId="170" xfId="39" applyNumberFormat="1" applyFont="1" applyFill="1" applyBorder="1" applyAlignment="1">
      <alignment horizontal="center" vertical="center"/>
    </xf>
    <xf numFmtId="164" fontId="66" fillId="2" borderId="170" xfId="39" applyNumberFormat="1" applyFont="1" applyFill="1" applyBorder="1" applyAlignment="1">
      <alignment horizontal="center" vertical="center"/>
    </xf>
    <xf numFmtId="164" fontId="66" fillId="2" borderId="171" xfId="39" applyNumberFormat="1" applyFont="1" applyFill="1" applyBorder="1" applyAlignment="1">
      <alignment horizontal="center" vertical="center"/>
    </xf>
    <xf numFmtId="164" fontId="66" fillId="2" borderId="172" xfId="39" applyNumberFormat="1" applyFont="1" applyFill="1" applyBorder="1" applyAlignment="1">
      <alignment horizontal="center" vertical="center"/>
    </xf>
    <xf numFmtId="164" fontId="25" fillId="2" borderId="170" xfId="39" applyNumberFormat="1" applyFont="1" applyFill="1" applyBorder="1" applyAlignment="1">
      <alignment horizontal="center" vertical="center"/>
    </xf>
    <xf numFmtId="164" fontId="25" fillId="2" borderId="173" xfId="39" applyNumberFormat="1" applyFont="1" applyFill="1" applyBorder="1" applyAlignment="1">
      <alignment horizontal="center" vertical="center"/>
    </xf>
    <xf numFmtId="164" fontId="25" fillId="2" borderId="174" xfId="39" applyNumberFormat="1" applyFont="1" applyFill="1" applyBorder="1" applyAlignment="1">
      <alignment horizontal="center" vertical="center"/>
    </xf>
    <xf numFmtId="164" fontId="25" fillId="2" borderId="7" xfId="40" applyNumberFormat="1" applyFont="1" applyFill="1" applyBorder="1" applyAlignment="1">
      <alignment horizontal="center" vertical="center"/>
    </xf>
    <xf numFmtId="3" fontId="66" fillId="0" borderId="7" xfId="39" applyNumberFormat="1" applyFont="1" applyFill="1" applyBorder="1" applyAlignment="1">
      <alignment horizontal="center" vertical="center"/>
    </xf>
    <xf numFmtId="164" fontId="66" fillId="2" borderId="7" xfId="39" applyNumberFormat="1" applyFont="1" applyFill="1" applyBorder="1" applyAlignment="1">
      <alignment horizontal="center" vertical="center"/>
    </xf>
    <xf numFmtId="164" fontId="66" fillId="2" borderId="9" xfId="39" applyNumberFormat="1" applyFont="1" applyFill="1" applyBorder="1" applyAlignment="1">
      <alignment horizontal="center" vertical="center"/>
    </xf>
    <xf numFmtId="164" fontId="66" fillId="2" borderId="5" xfId="39" applyNumberFormat="1" applyFont="1" applyFill="1" applyBorder="1" applyAlignment="1">
      <alignment horizontal="center" vertical="center"/>
    </xf>
    <xf numFmtId="164" fontId="25" fillId="2" borderId="7" xfId="39" applyNumberFormat="1" applyFont="1" applyFill="1" applyBorder="1" applyAlignment="1">
      <alignment horizontal="center" vertical="center"/>
    </xf>
    <xf numFmtId="164" fontId="25" fillId="2" borderId="8" xfId="39" applyNumberFormat="1" applyFont="1" applyFill="1" applyBorder="1" applyAlignment="1">
      <alignment horizontal="center" vertical="center"/>
    </xf>
    <xf numFmtId="164" fontId="25" fillId="2" borderId="29" xfId="39" applyNumberFormat="1" applyFont="1" applyFill="1" applyBorder="1" applyAlignment="1">
      <alignment horizontal="center" vertical="center"/>
    </xf>
    <xf numFmtId="0" fontId="25" fillId="2" borderId="0" xfId="39" applyFont="1" applyFill="1" applyBorder="1" applyAlignment="1">
      <alignment horizontal="center" vertical="center"/>
    </xf>
    <xf numFmtId="3" fontId="25" fillId="2" borderId="169" xfId="39" applyNumberFormat="1" applyFont="1" applyFill="1" applyBorder="1" applyAlignment="1">
      <alignment vertical="center"/>
    </xf>
    <xf numFmtId="3" fontId="25" fillId="2" borderId="51" xfId="39" applyNumberFormat="1" applyFont="1" applyFill="1" applyBorder="1" applyAlignment="1">
      <alignment vertical="center"/>
    </xf>
    <xf numFmtId="3" fontId="25" fillId="2" borderId="51" xfId="39" applyNumberFormat="1" applyFont="1" applyFill="1" applyBorder="1" applyAlignment="1">
      <alignment horizontal="center" vertical="center"/>
    </xf>
    <xf numFmtId="3" fontId="66" fillId="2" borderId="51" xfId="39" applyNumberFormat="1" applyFont="1" applyFill="1" applyBorder="1" applyAlignment="1">
      <alignment horizontal="center" vertical="center"/>
    </xf>
    <xf numFmtId="3" fontId="66" fillId="0" borderId="51" xfId="39" applyNumberFormat="1" applyFont="1" applyFill="1" applyBorder="1" applyAlignment="1">
      <alignment horizontal="center" vertical="center"/>
    </xf>
    <xf numFmtId="3" fontId="66" fillId="2" borderId="175" xfId="39" applyNumberFormat="1" applyFont="1" applyFill="1" applyBorder="1" applyAlignment="1">
      <alignment horizontal="center" vertical="center"/>
    </xf>
    <xf numFmtId="3" fontId="66" fillId="2" borderId="176" xfId="39" applyNumberFormat="1" applyFont="1" applyFill="1" applyBorder="1" applyAlignment="1">
      <alignment horizontal="center" vertical="center"/>
    </xf>
    <xf numFmtId="3" fontId="25" fillId="2" borderId="177" xfId="39" applyNumberFormat="1" applyFont="1" applyFill="1" applyBorder="1" applyAlignment="1">
      <alignment horizontal="center" vertical="center"/>
    </xf>
    <xf numFmtId="3" fontId="25" fillId="2" borderId="178" xfId="39" applyNumberFormat="1" applyFont="1" applyFill="1" applyBorder="1" applyAlignment="1">
      <alignment horizontal="center" vertical="center"/>
    </xf>
    <xf numFmtId="3" fontId="25" fillId="2" borderId="8" xfId="39" applyNumberFormat="1" applyFont="1" applyFill="1" applyBorder="1" applyAlignment="1">
      <alignment horizontal="center" vertical="center"/>
    </xf>
    <xf numFmtId="3" fontId="25" fillId="2" borderId="29" xfId="39" applyNumberFormat="1" applyFont="1" applyFill="1" applyBorder="1" applyAlignment="1">
      <alignment horizontal="center" vertical="center"/>
    </xf>
    <xf numFmtId="164" fontId="25" fillId="2" borderId="7" xfId="39" applyNumberFormat="1" applyFont="1" applyFill="1" applyBorder="1" applyAlignment="1">
      <alignment vertical="center"/>
    </xf>
    <xf numFmtId="0" fontId="7" fillId="3" borderId="6" xfId="39" applyFont="1" applyFill="1" applyBorder="1" applyAlignment="1">
      <alignment vertical="center"/>
    </xf>
    <xf numFmtId="3" fontId="25" fillId="0" borderId="7" xfId="39" applyNumberFormat="1" applyFont="1" applyFill="1" applyBorder="1" applyAlignment="1">
      <alignment horizontal="center" vertical="center"/>
    </xf>
    <xf numFmtId="164" fontId="25" fillId="0" borderId="29" xfId="39" applyNumberFormat="1" applyFont="1" applyFill="1" applyBorder="1" applyAlignment="1">
      <alignment horizontal="center" vertical="center"/>
    </xf>
    <xf numFmtId="0" fontId="66" fillId="2" borderId="7" xfId="39" applyFont="1" applyFill="1" applyBorder="1" applyAlignment="1">
      <alignment horizontal="center" vertical="center"/>
    </xf>
    <xf numFmtId="3" fontId="66" fillId="0" borderId="9" xfId="39" applyNumberFormat="1" applyFont="1" applyFill="1" applyBorder="1" applyAlignment="1">
      <alignment horizontal="center" vertical="center"/>
    </xf>
    <xf numFmtId="164" fontId="66" fillId="0" borderId="5" xfId="39" applyNumberFormat="1" applyFont="1" applyFill="1" applyBorder="1" applyAlignment="1">
      <alignment horizontal="center" vertical="center"/>
    </xf>
    <xf numFmtId="164" fontId="25" fillId="0" borderId="8" xfId="39" applyNumberFormat="1" applyFont="1" applyFill="1" applyBorder="1" applyAlignment="1">
      <alignment horizontal="center" vertical="center"/>
    </xf>
    <xf numFmtId="0" fontId="4" fillId="3" borderId="10" xfId="39" applyFont="1" applyFill="1" applyBorder="1" applyAlignment="1">
      <alignment horizontal="left" vertical="center" indent="1"/>
    </xf>
    <xf numFmtId="0" fontId="25" fillId="2" borderId="11" xfId="39" applyFont="1" applyFill="1" applyBorder="1" applyAlignment="1">
      <alignment vertical="center"/>
    </xf>
    <xf numFmtId="0" fontId="25" fillId="2" borderId="11" xfId="39" applyFont="1" applyFill="1" applyBorder="1" applyAlignment="1">
      <alignment horizontal="center" vertical="center"/>
    </xf>
    <xf numFmtId="0" fontId="66" fillId="2" borderId="11" xfId="39" applyFont="1" applyFill="1" applyBorder="1" applyAlignment="1">
      <alignment horizontal="center" vertical="center"/>
    </xf>
    <xf numFmtId="0" fontId="66" fillId="2" borderId="13" xfId="39" applyFont="1" applyFill="1" applyBorder="1" applyAlignment="1">
      <alignment horizontal="center" vertical="center"/>
    </xf>
    <xf numFmtId="0" fontId="66" fillId="2" borderId="14" xfId="39" applyFont="1" applyFill="1" applyBorder="1" applyAlignment="1">
      <alignment horizontal="center" vertical="center"/>
    </xf>
    <xf numFmtId="0" fontId="25" fillId="2" borderId="12" xfId="39" applyFont="1" applyFill="1" applyBorder="1" applyAlignment="1">
      <alignment horizontal="center" vertical="center"/>
    </xf>
    <xf numFmtId="0" fontId="25" fillId="2" borderId="45" xfId="39" applyFont="1" applyFill="1" applyBorder="1" applyAlignment="1">
      <alignment horizontal="center" vertical="center"/>
    </xf>
    <xf numFmtId="0" fontId="17" fillId="2" borderId="0" xfId="39" applyFont="1" applyFill="1" applyBorder="1" applyAlignment="1">
      <alignment vertical="center"/>
    </xf>
    <xf numFmtId="0" fontId="53" fillId="2" borderId="0" xfId="39" applyFont="1" applyFill="1" applyBorder="1" applyAlignment="1">
      <alignment vertical="center"/>
    </xf>
    <xf numFmtId="43" fontId="53" fillId="2" borderId="0" xfId="9" applyFont="1" applyFill="1" applyBorder="1" applyAlignment="1">
      <alignment vertical="center"/>
    </xf>
    <xf numFmtId="0" fontId="29" fillId="2" borderId="0" xfId="39" applyFont="1" applyFill="1" applyBorder="1" applyAlignment="1">
      <alignment vertical="center"/>
    </xf>
    <xf numFmtId="0" fontId="117" fillId="2" borderId="0" xfId="39" applyFont="1" applyFill="1" applyBorder="1" applyAlignment="1">
      <alignment vertical="center"/>
    </xf>
    <xf numFmtId="164" fontId="117" fillId="2" borderId="0" xfId="39" applyNumberFormat="1" applyFont="1" applyFill="1" applyBorder="1" applyAlignment="1">
      <alignment vertical="center"/>
    </xf>
    <xf numFmtId="0" fontId="66" fillId="2" borderId="0" xfId="39" applyFont="1" applyFill="1" applyBorder="1" applyAlignment="1">
      <alignment vertical="center"/>
    </xf>
    <xf numFmtId="0" fontId="4" fillId="2" borderId="0" xfId="39" applyFont="1" applyFill="1"/>
    <xf numFmtId="0" fontId="4" fillId="2" borderId="0" xfId="39" applyFont="1" applyFill="1" applyBorder="1"/>
    <xf numFmtId="175" fontId="7" fillId="3" borderId="179" xfId="39" applyNumberFormat="1" applyFont="1" applyFill="1" applyBorder="1" applyAlignment="1">
      <alignment horizontal="center" vertical="center"/>
    </xf>
    <xf numFmtId="0" fontId="4" fillId="2" borderId="0" xfId="39" applyFont="1" applyFill="1" applyAlignment="1">
      <alignment horizontal="center" vertical="center"/>
    </xf>
    <xf numFmtId="0" fontId="4" fillId="3" borderId="6" xfId="39" applyFont="1" applyFill="1" applyBorder="1" applyAlignment="1">
      <alignment horizontal="center" vertical="center"/>
    </xf>
    <xf numFmtId="17" fontId="24" fillId="16" borderId="7" xfId="39" applyNumberFormat="1" applyFont="1" applyFill="1" applyBorder="1" applyAlignment="1">
      <alignment vertical="center"/>
    </xf>
    <xf numFmtId="17" fontId="24" fillId="0" borderId="7" xfId="39" applyNumberFormat="1" applyFont="1" applyFill="1" applyBorder="1" applyAlignment="1">
      <alignment vertical="center"/>
    </xf>
    <xf numFmtId="17" fontId="24" fillId="2" borderId="7" xfId="39" applyNumberFormat="1" applyFont="1" applyFill="1" applyBorder="1" applyAlignment="1">
      <alignment vertical="center"/>
    </xf>
    <xf numFmtId="17" fontId="65" fillId="2" borderId="7" xfId="39" applyNumberFormat="1" applyFont="1" applyFill="1" applyBorder="1" applyAlignment="1">
      <alignment vertical="center"/>
    </xf>
    <xf numFmtId="17" fontId="65" fillId="2" borderId="9" xfId="39" applyNumberFormat="1" applyFont="1" applyFill="1" applyBorder="1" applyAlignment="1">
      <alignment vertical="center"/>
    </xf>
    <xf numFmtId="17" fontId="65" fillId="2" borderId="25" xfId="39" applyNumberFormat="1" applyFont="1" applyFill="1" applyBorder="1" applyAlignment="1">
      <alignment vertical="center"/>
    </xf>
    <xf numFmtId="17" fontId="65" fillId="2" borderId="136" xfId="39" applyNumberFormat="1" applyFont="1" applyFill="1" applyBorder="1" applyAlignment="1">
      <alignment vertical="center"/>
    </xf>
    <xf numFmtId="17" fontId="65" fillId="2" borderId="91" xfId="39" applyNumberFormat="1" applyFont="1" applyFill="1" applyBorder="1" applyAlignment="1">
      <alignment vertical="center"/>
    </xf>
    <xf numFmtId="0" fontId="25" fillId="2" borderId="0" xfId="39" applyFont="1" applyFill="1" applyAlignment="1">
      <alignment horizontal="center" vertical="center"/>
    </xf>
    <xf numFmtId="164" fontId="25" fillId="2" borderId="6" xfId="39" applyNumberFormat="1" applyFont="1" applyFill="1" applyBorder="1" applyAlignment="1">
      <alignment horizontal="center" vertical="center"/>
    </xf>
    <xf numFmtId="164" fontId="25" fillId="0" borderId="7" xfId="39" applyNumberFormat="1" applyFont="1" applyFill="1" applyBorder="1" applyAlignment="1">
      <alignment horizontal="center" vertical="center"/>
    </xf>
    <xf numFmtId="164" fontId="25" fillId="0" borderId="9" xfId="39" applyNumberFormat="1" applyFont="1" applyFill="1" applyBorder="1" applyAlignment="1">
      <alignment horizontal="center" vertical="center"/>
    </xf>
    <xf numFmtId="0" fontId="4" fillId="3" borderId="6" xfId="39" applyFont="1" applyFill="1" applyBorder="1" applyAlignment="1">
      <alignment horizontal="left" vertical="center"/>
    </xf>
    <xf numFmtId="164" fontId="25" fillId="2" borderId="180" xfId="40" applyNumberFormat="1" applyFont="1" applyFill="1" applyBorder="1" applyAlignment="1">
      <alignment horizontal="center" vertical="center"/>
    </xf>
    <xf numFmtId="164" fontId="25" fillId="2" borderId="169" xfId="40" applyNumberFormat="1" applyFont="1" applyFill="1" applyBorder="1" applyAlignment="1">
      <alignment horizontal="center" vertical="center"/>
    </xf>
    <xf numFmtId="164" fontId="66" fillId="2" borderId="7" xfId="40" applyNumberFormat="1" applyFont="1" applyFill="1" applyBorder="1" applyAlignment="1">
      <alignment horizontal="center" vertical="center"/>
    </xf>
    <xf numFmtId="164" fontId="66" fillId="2" borderId="9" xfId="40" applyNumberFormat="1" applyFont="1" applyFill="1" applyBorder="1" applyAlignment="1">
      <alignment horizontal="center" vertical="center"/>
    </xf>
    <xf numFmtId="164" fontId="25" fillId="2" borderId="6" xfId="40" applyNumberFormat="1" applyFont="1" applyFill="1" applyBorder="1" applyAlignment="1">
      <alignment horizontal="center" vertical="center"/>
    </xf>
    <xf numFmtId="164" fontId="25" fillId="2" borderId="9" xfId="40" applyNumberFormat="1" applyFont="1" applyFill="1" applyBorder="1" applyAlignment="1">
      <alignment horizontal="center" vertical="center"/>
    </xf>
    <xf numFmtId="164" fontId="25" fillId="2" borderId="181" xfId="40" applyNumberFormat="1" applyFont="1" applyFill="1" applyBorder="1" applyAlignment="1">
      <alignment horizontal="center" vertical="center"/>
    </xf>
    <xf numFmtId="164" fontId="25" fillId="2" borderId="170" xfId="40" applyNumberFormat="1" applyFont="1" applyFill="1" applyBorder="1" applyAlignment="1">
      <alignment horizontal="center" vertical="center"/>
    </xf>
    <xf numFmtId="164" fontId="66" fillId="2" borderId="170" xfId="40" applyNumberFormat="1" applyFont="1" applyFill="1" applyBorder="1" applyAlignment="1">
      <alignment horizontal="center" vertical="center"/>
    </xf>
    <xf numFmtId="164" fontId="66" fillId="2" borderId="171" xfId="40" applyNumberFormat="1" applyFont="1" applyFill="1" applyBorder="1" applyAlignment="1">
      <alignment horizontal="center" vertical="center"/>
    </xf>
    <xf numFmtId="164" fontId="25" fillId="2" borderId="182" xfId="40" applyNumberFormat="1" applyFont="1" applyFill="1" applyBorder="1" applyAlignment="1">
      <alignment horizontal="center" vertical="center"/>
    </xf>
    <xf numFmtId="164" fontId="25" fillId="0" borderId="170" xfId="40" applyNumberFormat="1" applyFont="1" applyFill="1" applyBorder="1" applyAlignment="1">
      <alignment horizontal="center" vertical="center"/>
    </xf>
    <xf numFmtId="164" fontId="25" fillId="0" borderId="171" xfId="40" applyNumberFormat="1" applyFont="1" applyFill="1" applyBorder="1" applyAlignment="1">
      <alignment horizontal="center" vertical="center"/>
    </xf>
    <xf numFmtId="0" fontId="4" fillId="3" borderId="10" xfId="39" applyFont="1" applyFill="1" applyBorder="1" applyAlignment="1">
      <alignment horizontal="left" vertical="center"/>
    </xf>
    <xf numFmtId="41" fontId="25" fillId="2" borderId="11" xfId="39" applyNumberFormat="1" applyFont="1" applyFill="1" applyBorder="1" applyAlignment="1">
      <alignment horizontal="center" vertical="center"/>
    </xf>
    <xf numFmtId="41" fontId="25" fillId="0" borderId="11" xfId="39" applyNumberFormat="1" applyFont="1" applyFill="1" applyBorder="1" applyAlignment="1">
      <alignment horizontal="center" vertical="center"/>
    </xf>
    <xf numFmtId="41" fontId="66" fillId="0" borderId="11" xfId="39" applyNumberFormat="1" applyFont="1" applyFill="1" applyBorder="1" applyAlignment="1">
      <alignment horizontal="center" vertical="center"/>
    </xf>
    <xf numFmtId="164" fontId="66" fillId="0" borderId="11" xfId="39" applyNumberFormat="1" applyFont="1" applyFill="1" applyBorder="1" applyAlignment="1">
      <alignment horizontal="center" vertical="center"/>
    </xf>
    <xf numFmtId="41" fontId="66" fillId="0" borderId="13" xfId="39" applyNumberFormat="1" applyFont="1" applyFill="1" applyBorder="1" applyAlignment="1">
      <alignment horizontal="center" vertical="center"/>
    </xf>
    <xf numFmtId="41" fontId="25" fillId="0" borderId="10" xfId="39" applyNumberFormat="1" applyFont="1" applyFill="1" applyBorder="1" applyAlignment="1">
      <alignment horizontal="center" vertical="center"/>
    </xf>
    <xf numFmtId="164" fontId="25" fillId="0" borderId="11" xfId="39" applyNumberFormat="1" applyFont="1" applyFill="1" applyBorder="1" applyAlignment="1">
      <alignment horizontal="center" vertical="center"/>
    </xf>
    <xf numFmtId="164" fontId="25" fillId="0" borderId="13" xfId="39" applyNumberFormat="1" applyFont="1" applyFill="1" applyBorder="1" applyAlignment="1">
      <alignment horizontal="center" vertical="center"/>
    </xf>
    <xf numFmtId="43" fontId="28" fillId="2" borderId="0" xfId="39" applyNumberFormat="1" applyFont="1" applyFill="1" applyBorder="1" applyAlignment="1">
      <alignment vertical="center"/>
    </xf>
    <xf numFmtId="0" fontId="3" fillId="0" borderId="0" xfId="39" applyFont="1" applyFill="1" applyBorder="1" applyAlignment="1">
      <alignment vertical="center"/>
    </xf>
    <xf numFmtId="175" fontId="66" fillId="2" borderId="0" xfId="39" applyNumberFormat="1" applyFont="1" applyFill="1"/>
    <xf numFmtId="175" fontId="66" fillId="0" borderId="0" xfId="39" applyNumberFormat="1" applyFont="1" applyFill="1"/>
    <xf numFmtId="175" fontId="7" fillId="3" borderId="183" xfId="39" applyNumberFormat="1" applyFont="1" applyFill="1" applyBorder="1" applyAlignment="1">
      <alignment horizontal="center" vertical="center"/>
    </xf>
    <xf numFmtId="175" fontId="7" fillId="3" borderId="184" xfId="39" applyNumberFormat="1" applyFont="1" applyFill="1" applyBorder="1" applyAlignment="1">
      <alignment horizontal="center" vertical="center"/>
    </xf>
    <xf numFmtId="0" fontId="81" fillId="3" borderId="6" xfId="39" applyFont="1" applyFill="1" applyBorder="1" applyAlignment="1">
      <alignment horizontal="center" vertical="center"/>
    </xf>
    <xf numFmtId="17" fontId="24" fillId="16" borderId="69" xfId="39" applyNumberFormat="1" applyFont="1" applyFill="1" applyBorder="1" applyAlignment="1">
      <alignment vertical="center"/>
    </xf>
    <xf numFmtId="17" fontId="24" fillId="0" borderId="69" xfId="39" applyNumberFormat="1" applyFont="1" applyFill="1" applyBorder="1" applyAlignment="1">
      <alignment vertical="center"/>
    </xf>
    <xf numFmtId="17" fontId="24" fillId="0" borderId="0" xfId="39" applyNumberFormat="1" applyFont="1" applyFill="1" applyBorder="1" applyAlignment="1">
      <alignment vertical="center"/>
    </xf>
    <xf numFmtId="17" fontId="24" fillId="0" borderId="7" xfId="39" applyNumberFormat="1" applyFont="1" applyFill="1" applyBorder="1" applyAlignment="1">
      <alignment horizontal="center" vertical="center"/>
    </xf>
    <xf numFmtId="17" fontId="65" fillId="0" borderId="7" xfId="39" applyNumberFormat="1" applyFont="1" applyFill="1" applyBorder="1" applyAlignment="1">
      <alignment horizontal="center" vertical="center"/>
    </xf>
    <xf numFmtId="17" fontId="65" fillId="0" borderId="9" xfId="39" applyNumberFormat="1" applyFont="1" applyFill="1" applyBorder="1" applyAlignment="1">
      <alignment horizontal="center" vertical="center"/>
    </xf>
    <xf numFmtId="17" fontId="65" fillId="0" borderId="25" xfId="39" applyNumberFormat="1" applyFont="1" applyFill="1" applyBorder="1" applyAlignment="1">
      <alignment horizontal="center" vertical="center"/>
    </xf>
    <xf numFmtId="17" fontId="65" fillId="0" borderId="136" xfId="39" applyNumberFormat="1" applyFont="1" applyFill="1" applyBorder="1" applyAlignment="1">
      <alignment horizontal="center" vertical="center"/>
    </xf>
    <xf numFmtId="17" fontId="65" fillId="0" borderId="27" xfId="39" applyNumberFormat="1" applyFont="1" applyFill="1" applyBorder="1" applyAlignment="1">
      <alignment horizontal="center" vertical="center"/>
    </xf>
    <xf numFmtId="17" fontId="65" fillId="0" borderId="110" xfId="39" applyNumberFormat="1" applyFont="1" applyFill="1" applyBorder="1" applyAlignment="1">
      <alignment horizontal="center" vertical="center"/>
    </xf>
    <xf numFmtId="164" fontId="25" fillId="2" borderId="69" xfId="40" applyNumberFormat="1" applyFont="1" applyFill="1" applyBorder="1" applyAlignment="1">
      <alignment horizontal="center" vertical="center"/>
    </xf>
    <xf numFmtId="164" fontId="25" fillId="2" borderId="0" xfId="40" applyNumberFormat="1" applyFont="1" applyFill="1" applyBorder="1" applyAlignment="1">
      <alignment horizontal="center" vertical="center"/>
    </xf>
    <xf numFmtId="164" fontId="25" fillId="2" borderId="8" xfId="40" applyNumberFormat="1" applyFont="1" applyFill="1" applyBorder="1" applyAlignment="1">
      <alignment horizontal="center" vertical="center"/>
    </xf>
    <xf numFmtId="164" fontId="25" fillId="2" borderId="29" xfId="40" applyNumberFormat="1" applyFont="1" applyFill="1" applyBorder="1" applyAlignment="1">
      <alignment horizontal="center" vertical="center"/>
    </xf>
    <xf numFmtId="164" fontId="25" fillId="2" borderId="0" xfId="39" applyNumberFormat="1" applyFont="1" applyFill="1" applyBorder="1" applyAlignment="1">
      <alignment horizontal="center" vertical="center"/>
    </xf>
    <xf numFmtId="10" fontId="25" fillId="2" borderId="0" xfId="39" applyNumberFormat="1" applyFont="1" applyFill="1" applyBorder="1" applyAlignment="1">
      <alignment horizontal="center" vertical="center"/>
    </xf>
    <xf numFmtId="164" fontId="25" fillId="2" borderId="79" xfId="40" applyNumberFormat="1" applyFont="1" applyFill="1" applyBorder="1" applyAlignment="1">
      <alignment horizontal="center" vertical="center"/>
    </xf>
    <xf numFmtId="164" fontId="25" fillId="2" borderId="185" xfId="40" applyNumberFormat="1" applyFont="1" applyFill="1" applyBorder="1" applyAlignment="1">
      <alignment horizontal="center" vertical="center"/>
    </xf>
    <xf numFmtId="164" fontId="25" fillId="2" borderId="186" xfId="40" applyNumberFormat="1" applyFont="1" applyFill="1" applyBorder="1" applyAlignment="1">
      <alignment horizontal="center" vertical="center"/>
    </xf>
    <xf numFmtId="164" fontId="25" fillId="2" borderId="187" xfId="40" applyNumberFormat="1" applyFont="1" applyFill="1" applyBorder="1" applyAlignment="1">
      <alignment horizontal="center" vertical="center"/>
    </xf>
    <xf numFmtId="164" fontId="25" fillId="2" borderId="67" xfId="40" applyNumberFormat="1" applyFont="1" applyFill="1" applyBorder="1" applyAlignment="1">
      <alignment horizontal="center" vertical="center"/>
    </xf>
    <xf numFmtId="164" fontId="25" fillId="2" borderId="100" xfId="40" applyNumberFormat="1" applyFont="1" applyFill="1" applyBorder="1" applyAlignment="1">
      <alignment horizontal="center" vertical="center"/>
    </xf>
    <xf numFmtId="164" fontId="25" fillId="2" borderId="68" xfId="40" applyNumberFormat="1" applyFont="1" applyFill="1" applyBorder="1" applyAlignment="1">
      <alignment horizontal="center" vertical="center"/>
    </xf>
    <xf numFmtId="164" fontId="25" fillId="2" borderId="173" xfId="40" applyNumberFormat="1" applyFont="1" applyFill="1" applyBorder="1" applyAlignment="1">
      <alignment horizontal="center" vertical="center"/>
    </xf>
    <xf numFmtId="164" fontId="25" fillId="2" borderId="174" xfId="40" applyNumberFormat="1" applyFont="1" applyFill="1" applyBorder="1" applyAlignment="1">
      <alignment horizontal="center" vertical="center"/>
    </xf>
    <xf numFmtId="41" fontId="25" fillId="2" borderId="188" xfId="39" applyNumberFormat="1" applyFont="1" applyFill="1" applyBorder="1" applyAlignment="1">
      <alignment horizontal="center" vertical="center"/>
    </xf>
    <xf numFmtId="41" fontId="25" fillId="2" borderId="189" xfId="39" applyNumberFormat="1" applyFont="1" applyFill="1" applyBorder="1" applyAlignment="1">
      <alignment horizontal="center" vertical="center"/>
    </xf>
    <xf numFmtId="41" fontId="25" fillId="2" borderId="104" xfId="39" applyNumberFormat="1" applyFont="1" applyFill="1" applyBorder="1" applyAlignment="1">
      <alignment horizontal="center" vertical="center"/>
    </xf>
    <xf numFmtId="41" fontId="66" fillId="2" borderId="11" xfId="39" applyNumberFormat="1" applyFont="1" applyFill="1" applyBorder="1" applyAlignment="1">
      <alignment horizontal="center" vertical="center"/>
    </xf>
    <xf numFmtId="41" fontId="66" fillId="2" borderId="13" xfId="39" applyNumberFormat="1" applyFont="1" applyFill="1" applyBorder="1" applyAlignment="1">
      <alignment horizontal="center" vertical="center"/>
    </xf>
    <xf numFmtId="41" fontId="25" fillId="2" borderId="10" xfId="39" applyNumberFormat="1" applyFont="1" applyFill="1" applyBorder="1" applyAlignment="1">
      <alignment horizontal="center" vertical="center"/>
    </xf>
    <xf numFmtId="41" fontId="25" fillId="2" borderId="12" xfId="39" applyNumberFormat="1" applyFont="1" applyFill="1" applyBorder="1" applyAlignment="1">
      <alignment horizontal="center" vertical="center"/>
    </xf>
    <xf numFmtId="164" fontId="25" fillId="0" borderId="45" xfId="39" applyNumberFormat="1" applyFont="1" applyFill="1" applyBorder="1" applyAlignment="1">
      <alignment horizontal="center" vertical="center"/>
    </xf>
    <xf numFmtId="41" fontId="25" fillId="2" borderId="0" xfId="39" applyNumberFormat="1" applyFont="1" applyFill="1" applyBorder="1" applyAlignment="1">
      <alignment horizontal="center" vertical="center"/>
    </xf>
    <xf numFmtId="41" fontId="25" fillId="0" borderId="0" xfId="39" applyNumberFormat="1" applyFont="1" applyFill="1" applyBorder="1" applyAlignment="1">
      <alignment horizontal="center" vertical="center"/>
    </xf>
    <xf numFmtId="41" fontId="66" fillId="2" borderId="0" xfId="39" applyNumberFormat="1" applyFont="1" applyFill="1" applyBorder="1" applyAlignment="1">
      <alignment horizontal="center" vertical="center"/>
    </xf>
    <xf numFmtId="0" fontId="66" fillId="2" borderId="0" xfId="39" applyFont="1" applyFill="1" applyBorder="1" applyAlignment="1">
      <alignment horizontal="center" vertical="center"/>
    </xf>
    <xf numFmtId="43" fontId="117" fillId="2" borderId="0" xfId="9" applyFont="1" applyFill="1" applyBorder="1" applyAlignment="1">
      <alignment vertical="center"/>
    </xf>
    <xf numFmtId="0" fontId="28" fillId="2" borderId="0" xfId="0" applyFont="1" applyFill="1"/>
    <xf numFmtId="0" fontId="3" fillId="2" borderId="0" xfId="41" applyFont="1" applyFill="1" applyBorder="1"/>
    <xf numFmtId="0" fontId="118" fillId="2" borderId="0" xfId="41" applyFont="1" applyFill="1"/>
    <xf numFmtId="0" fontId="119" fillId="2" borderId="0" xfId="31" applyFont="1" applyFill="1"/>
    <xf numFmtId="0" fontId="118" fillId="2" borderId="0" xfId="31" applyFont="1" applyFill="1"/>
    <xf numFmtId="0" fontId="120" fillId="2" borderId="0" xfId="41" applyFont="1" applyFill="1"/>
    <xf numFmtId="0" fontId="119" fillId="2" borderId="0" xfId="41" applyFont="1" applyFill="1" applyAlignment="1">
      <alignment horizontal="right"/>
    </xf>
    <xf numFmtId="179" fontId="119" fillId="2" borderId="0" xfId="42" applyNumberFormat="1" applyFont="1" applyFill="1" applyAlignment="1">
      <alignment horizontal="right"/>
    </xf>
    <xf numFmtId="179" fontId="17" fillId="2" borderId="0" xfId="42" applyNumberFormat="1" applyFont="1" applyFill="1" applyAlignment="1">
      <alignment horizontal="right"/>
    </xf>
    <xf numFmtId="0" fontId="7" fillId="3" borderId="190" xfId="41" applyFont="1" applyFill="1" applyBorder="1" applyAlignment="1">
      <alignment horizontal="center"/>
    </xf>
    <xf numFmtId="17" fontId="7" fillId="17" borderId="191" xfId="41" applyNumberFormat="1" applyFont="1" applyFill="1" applyBorder="1" applyAlignment="1">
      <alignment horizontal="center"/>
    </xf>
    <xf numFmtId="17" fontId="7" fillId="17" borderId="192" xfId="41" applyNumberFormat="1" applyFont="1" applyFill="1" applyBorder="1" applyAlignment="1">
      <alignment horizontal="center"/>
    </xf>
    <xf numFmtId="17" fontId="7" fillId="8" borderId="192" xfId="41" applyNumberFormat="1" applyFont="1" applyFill="1" applyBorder="1" applyAlignment="1">
      <alignment horizontal="center"/>
    </xf>
    <xf numFmtId="17" fontId="7" fillId="3" borderId="193" xfId="41" applyNumberFormat="1" applyFont="1" applyFill="1" applyBorder="1" applyAlignment="1">
      <alignment horizontal="center"/>
    </xf>
    <xf numFmtId="17" fontId="7" fillId="3" borderId="194" xfId="41" applyNumberFormat="1" applyFont="1" applyFill="1" applyBorder="1" applyAlignment="1">
      <alignment horizontal="center"/>
    </xf>
    <xf numFmtId="0" fontId="4" fillId="3" borderId="6" xfId="41" applyFont="1" applyFill="1" applyBorder="1"/>
    <xf numFmtId="179" fontId="25" fillId="0" borderId="195" xfId="42" applyNumberFormat="1" applyFont="1" applyBorder="1" applyAlignment="1">
      <alignment horizontal="center"/>
    </xf>
    <xf numFmtId="179" fontId="25" fillId="0" borderId="71" xfId="42" applyNumberFormat="1" applyFont="1" applyBorder="1" applyAlignment="1">
      <alignment horizontal="center"/>
    </xf>
    <xf numFmtId="179" fontId="25" fillId="0" borderId="71" xfId="42" applyNumberFormat="1" applyFont="1" applyBorder="1" applyAlignment="1">
      <alignment horizontal="right" indent="1"/>
    </xf>
    <xf numFmtId="179" fontId="25" fillId="2" borderId="71" xfId="42" applyNumberFormat="1" applyFont="1" applyFill="1" applyBorder="1" applyAlignment="1">
      <alignment horizontal="right" indent="1"/>
    </xf>
    <xf numFmtId="179" fontId="25" fillId="2" borderId="196" xfId="42" applyNumberFormat="1" applyFont="1" applyFill="1" applyBorder="1" applyAlignment="1">
      <alignment horizontal="right" indent="1"/>
    </xf>
    <xf numFmtId="179" fontId="25" fillId="2" borderId="7" xfId="42" applyNumberFormat="1" applyFont="1" applyFill="1" applyBorder="1" applyAlignment="1">
      <alignment horizontal="right" indent="1"/>
    </xf>
    <xf numFmtId="166" fontId="25" fillId="2" borderId="7" xfId="42" applyNumberFormat="1" applyFont="1" applyFill="1" applyBorder="1" applyAlignment="1">
      <alignment horizontal="right" indent="1"/>
    </xf>
    <xf numFmtId="179" fontId="25" fillId="0" borderId="196" xfId="42" applyNumberFormat="1" applyFont="1" applyBorder="1" applyAlignment="1">
      <alignment horizontal="right" indent="1"/>
    </xf>
    <xf numFmtId="179" fontId="25" fillId="0" borderId="7" xfId="42" applyNumberFormat="1" applyFont="1" applyBorder="1" applyAlignment="1">
      <alignment horizontal="right" indent="1"/>
    </xf>
    <xf numFmtId="166" fontId="25" fillId="0" borderId="7" xfId="42" applyNumberFormat="1" applyFont="1" applyBorder="1" applyAlignment="1">
      <alignment horizontal="right" indent="1"/>
    </xf>
    <xf numFmtId="0" fontId="7" fillId="3" borderId="197" xfId="41" applyFont="1" applyFill="1" applyBorder="1" applyAlignment="1">
      <alignment horizontal="left"/>
    </xf>
    <xf numFmtId="179" fontId="24" fillId="0" borderId="198" xfId="42" applyNumberFormat="1" applyFont="1" applyBorder="1" applyAlignment="1">
      <alignment horizontal="center"/>
    </xf>
    <xf numFmtId="179" fontId="24" fillId="0" borderId="199" xfId="42" applyNumberFormat="1" applyFont="1" applyBorder="1" applyAlignment="1">
      <alignment horizontal="center"/>
    </xf>
    <xf numFmtId="179" fontId="24" fillId="0" borderId="199" xfId="42" applyNumberFormat="1" applyFont="1" applyBorder="1" applyAlignment="1">
      <alignment horizontal="right" indent="1"/>
    </xf>
    <xf numFmtId="179" fontId="24" fillId="0" borderId="200" xfId="42" applyNumberFormat="1" applyFont="1" applyBorder="1" applyAlignment="1">
      <alignment horizontal="right" indent="1"/>
    </xf>
    <xf numFmtId="179" fontId="24" fillId="0" borderId="201" xfId="42" applyNumberFormat="1" applyFont="1" applyBorder="1" applyAlignment="1">
      <alignment horizontal="right" indent="1"/>
    </xf>
    <xf numFmtId="166" fontId="24" fillId="0" borderId="201" xfId="42" applyNumberFormat="1" applyFont="1" applyBorder="1" applyAlignment="1">
      <alignment horizontal="right" indent="1"/>
    </xf>
    <xf numFmtId="0" fontId="24" fillId="2" borderId="0" xfId="41" applyFont="1" applyFill="1" applyAlignment="1">
      <alignment horizontal="left"/>
    </xf>
    <xf numFmtId="179" fontId="24" fillId="2" borderId="0" xfId="42" applyNumberFormat="1" applyFont="1" applyFill="1" applyAlignment="1">
      <alignment horizontal="center"/>
    </xf>
    <xf numFmtId="0" fontId="25" fillId="2" borderId="0" xfId="41" applyFont="1" applyFill="1"/>
    <xf numFmtId="0" fontId="25" fillId="2" borderId="0" xfId="41" applyFont="1" applyFill="1" applyAlignment="1">
      <alignment horizontal="center"/>
    </xf>
    <xf numFmtId="179" fontId="29" fillId="2" borderId="0" xfId="42" applyNumberFormat="1" applyFont="1" applyFill="1" applyAlignment="1">
      <alignment horizontal="right"/>
    </xf>
    <xf numFmtId="179" fontId="25" fillId="0" borderId="195" xfId="42" applyNumberFormat="1" applyFont="1" applyBorder="1"/>
    <xf numFmtId="179" fontId="25" fillId="0" borderId="71" xfId="42" applyNumberFormat="1" applyFont="1" applyBorder="1"/>
    <xf numFmtId="179" fontId="25" fillId="2" borderId="7" xfId="42" quotePrefix="1" applyNumberFormat="1" applyFont="1" applyFill="1" applyBorder="1" applyAlignment="1">
      <alignment horizontal="right"/>
    </xf>
    <xf numFmtId="179" fontId="25" fillId="2" borderId="7" xfId="42" applyNumberFormat="1" applyFont="1" applyFill="1" applyBorder="1" applyAlignment="1">
      <alignment horizontal="right"/>
    </xf>
    <xf numFmtId="0" fontId="53" fillId="3" borderId="6" xfId="41" applyFont="1" applyFill="1" applyBorder="1"/>
    <xf numFmtId="179" fontId="29" fillId="0" borderId="195" xfId="42" applyNumberFormat="1" applyFont="1" applyBorder="1"/>
    <xf numFmtId="179" fontId="29" fillId="0" borderId="71" xfId="42" applyNumberFormat="1" applyFont="1" applyBorder="1"/>
    <xf numFmtId="179" fontId="29" fillId="0" borderId="71" xfId="42" applyNumberFormat="1" applyFont="1" applyBorder="1" applyAlignment="1">
      <alignment horizontal="right" indent="1"/>
    </xf>
    <xf numFmtId="179" fontId="29" fillId="2" borderId="71" xfId="42" applyNumberFormat="1" applyFont="1" applyFill="1" applyBorder="1" applyAlignment="1">
      <alignment horizontal="right" indent="1"/>
    </xf>
    <xf numFmtId="179" fontId="29" fillId="2" borderId="196" xfId="42" applyNumberFormat="1" applyFont="1" applyFill="1" applyBorder="1" applyAlignment="1">
      <alignment horizontal="right" indent="1"/>
    </xf>
    <xf numFmtId="179" fontId="29" fillId="2" borderId="7" xfId="42" applyNumberFormat="1" applyFont="1" applyFill="1" applyBorder="1" applyAlignment="1">
      <alignment horizontal="right" indent="1"/>
    </xf>
    <xf numFmtId="166" fontId="29" fillId="2" borderId="7" xfId="42" applyNumberFormat="1" applyFont="1" applyFill="1" applyBorder="1" applyAlignment="1">
      <alignment horizontal="right" indent="1"/>
    </xf>
    <xf numFmtId="0" fontId="7" fillId="3" borderId="197" xfId="41" applyFont="1" applyFill="1" applyBorder="1"/>
    <xf numFmtId="179" fontId="24" fillId="0" borderId="198" xfId="42" applyNumberFormat="1" applyFont="1" applyBorder="1"/>
    <xf numFmtId="179" fontId="24" fillId="0" borderId="199" xfId="42" applyNumberFormat="1" applyFont="1" applyBorder="1"/>
    <xf numFmtId="179" fontId="24" fillId="2" borderId="199" xfId="42" applyNumberFormat="1" applyFont="1" applyFill="1" applyBorder="1" applyAlignment="1">
      <alignment horizontal="right" indent="1"/>
    </xf>
    <xf numFmtId="179" fontId="24" fillId="2" borderId="200" xfId="42" applyNumberFormat="1" applyFont="1" applyFill="1" applyBorder="1" applyAlignment="1">
      <alignment horizontal="right" indent="1"/>
    </xf>
    <xf numFmtId="179" fontId="24" fillId="2" borderId="201" xfId="42" applyNumberFormat="1" applyFont="1" applyFill="1" applyBorder="1" applyAlignment="1">
      <alignment horizontal="right" indent="1"/>
    </xf>
    <xf numFmtId="166" fontId="24" fillId="2" borderId="201" xfId="42" applyNumberFormat="1" applyFont="1" applyFill="1" applyBorder="1" applyAlignment="1">
      <alignment horizontal="right" indent="1"/>
    </xf>
    <xf numFmtId="0" fontId="17" fillId="2" borderId="0" xfId="19" applyFont="1" applyFill="1" applyAlignment="1">
      <alignment horizontal="left" vertical="top"/>
    </xf>
    <xf numFmtId="0" fontId="17" fillId="2" borderId="0" xfId="41" applyFont="1" applyFill="1" applyAlignment="1">
      <alignment vertical="top"/>
    </xf>
    <xf numFmtId="0" fontId="17" fillId="2" borderId="0" xfId="41" applyFont="1" applyFill="1"/>
    <xf numFmtId="0" fontId="119" fillId="2" borderId="0" xfId="41" applyFont="1" applyFill="1"/>
    <xf numFmtId="179" fontId="119" fillId="2" borderId="0" xfId="41" applyNumberFormat="1" applyFont="1" applyFill="1"/>
    <xf numFmtId="0" fontId="3" fillId="2" borderId="0" xfId="19" applyFont="1" applyFill="1" applyBorder="1" applyAlignment="1">
      <alignment vertical="center"/>
    </xf>
    <xf numFmtId="0" fontId="26" fillId="0" borderId="0" xfId="19" applyFont="1" applyFill="1"/>
    <xf numFmtId="0" fontId="4" fillId="0" borderId="0" xfId="19" applyFont="1" applyFill="1" applyBorder="1"/>
    <xf numFmtId="0" fontId="4" fillId="2" borderId="0" xfId="19" applyFont="1" applyFill="1" applyBorder="1"/>
    <xf numFmtId="0" fontId="53" fillId="2" borderId="0" xfId="19" applyFont="1" applyFill="1" applyBorder="1" applyAlignment="1">
      <alignment horizontal="right"/>
    </xf>
    <xf numFmtId="0" fontId="4" fillId="3" borderId="56" xfId="19" applyFont="1" applyFill="1" applyBorder="1"/>
    <xf numFmtId="17" fontId="24" fillId="3" borderId="202" xfId="19" applyNumberFormat="1" applyFont="1" applyFill="1" applyBorder="1" applyAlignment="1">
      <alignment horizontal="center"/>
    </xf>
    <xf numFmtId="17" fontId="24" fillId="3" borderId="83" xfId="19" applyNumberFormat="1" applyFont="1" applyFill="1" applyBorder="1" applyAlignment="1">
      <alignment horizontal="center"/>
    </xf>
    <xf numFmtId="0" fontId="25" fillId="2" borderId="0" xfId="19" applyFont="1" applyFill="1"/>
    <xf numFmtId="0" fontId="4" fillId="3" borderId="61" xfId="19" applyFont="1" applyFill="1" applyBorder="1"/>
    <xf numFmtId="164" fontId="25" fillId="2" borderId="29" xfId="19" applyNumberFormat="1" applyFont="1" applyFill="1" applyBorder="1"/>
    <xf numFmtId="164" fontId="25" fillId="2" borderId="81" xfId="19" applyNumberFormat="1" applyFont="1" applyFill="1" applyBorder="1"/>
    <xf numFmtId="0" fontId="7" fillId="3" borderId="61" xfId="19" applyFont="1" applyFill="1" applyBorder="1"/>
    <xf numFmtId="164" fontId="24" fillId="2" borderId="29" xfId="19" applyNumberFormat="1" applyFont="1" applyFill="1" applyBorder="1"/>
    <xf numFmtId="164" fontId="24" fillId="2" borderId="81" xfId="19" applyNumberFormat="1" applyFont="1" applyFill="1" applyBorder="1"/>
    <xf numFmtId="179" fontId="25" fillId="2" borderId="81" xfId="19" applyNumberFormat="1" applyFont="1" applyFill="1" applyBorder="1"/>
    <xf numFmtId="0" fontId="7" fillId="3" borderId="63" xfId="19" applyFont="1" applyFill="1" applyBorder="1"/>
    <xf numFmtId="164" fontId="24" fillId="2" borderId="45" xfId="19" applyNumberFormat="1" applyFont="1" applyFill="1" applyBorder="1"/>
    <xf numFmtId="164" fontId="24" fillId="2" borderId="82" xfId="19" applyNumberFormat="1" applyFont="1" applyFill="1" applyBorder="1"/>
    <xf numFmtId="0" fontId="16" fillId="2" borderId="16" xfId="19" applyFont="1" applyFill="1" applyBorder="1" applyAlignment="1">
      <alignment horizontal="left" vertical="top"/>
    </xf>
    <xf numFmtId="0" fontId="116" fillId="2" borderId="0" xfId="19" applyFont="1" applyFill="1"/>
    <xf numFmtId="0" fontId="17" fillId="2" borderId="0" xfId="19" applyFont="1" applyFill="1" applyBorder="1" applyAlignment="1">
      <alignment horizontal="left" vertical="top"/>
    </xf>
    <xf numFmtId="0" fontId="53" fillId="2" borderId="0" xfId="19" applyFont="1" applyFill="1" applyAlignment="1">
      <alignment horizontal="left"/>
    </xf>
    <xf numFmtId="0" fontId="3" fillId="2" borderId="0" xfId="0" applyFont="1" applyFill="1" applyAlignment="1" applyProtection="1">
      <alignment horizontal="left"/>
      <protection locked="0"/>
    </xf>
    <xf numFmtId="0" fontId="26" fillId="2" borderId="0" xfId="0" applyFont="1" applyFill="1"/>
    <xf numFmtId="0" fontId="54" fillId="2" borderId="0" xfId="0" applyFont="1" applyFill="1" applyAlignment="1">
      <alignment horizontal="center"/>
    </xf>
    <xf numFmtId="0" fontId="17" fillId="2" borderId="0" xfId="0" applyFont="1" applyFill="1" applyAlignment="1">
      <alignment horizontal="right"/>
    </xf>
    <xf numFmtId="0" fontId="28" fillId="2" borderId="0" xfId="0" applyFont="1" applyFill="1" applyAlignment="1">
      <alignment vertical="top"/>
    </xf>
    <xf numFmtId="0" fontId="7" fillId="2" borderId="0" xfId="1" applyFont="1" applyFill="1" applyAlignment="1">
      <alignment horizontal="center" vertical="center"/>
    </xf>
    <xf numFmtId="3" fontId="7" fillId="3" borderId="6" xfId="0" applyNumberFormat="1" applyFont="1" applyFill="1" applyBorder="1"/>
    <xf numFmtId="179" fontId="25" fillId="2" borderId="7" xfId="25" applyNumberFormat="1" applyFont="1" applyFill="1" applyBorder="1"/>
    <xf numFmtId="166" fontId="24" fillId="2" borderId="9" xfId="25" applyNumberFormat="1" applyFont="1" applyFill="1" applyBorder="1"/>
    <xf numFmtId="4" fontId="28" fillId="2" borderId="0" xfId="0" applyNumberFormat="1" applyFont="1" applyFill="1"/>
    <xf numFmtId="3" fontId="7" fillId="3" borderId="6" xfId="0" applyNumberFormat="1" applyFont="1" applyFill="1" applyBorder="1" applyAlignment="1">
      <alignment wrapText="1"/>
    </xf>
    <xf numFmtId="3" fontId="7" fillId="3" borderId="203" xfId="0" applyNumberFormat="1" applyFont="1" applyFill="1" applyBorder="1" applyAlignment="1">
      <alignment horizontal="left"/>
    </xf>
    <xf numFmtId="166" fontId="24" fillId="2" borderId="204" xfId="25" applyNumberFormat="1" applyFont="1" applyFill="1" applyBorder="1"/>
    <xf numFmtId="166" fontId="24" fillId="2" borderId="205" xfId="25" applyNumberFormat="1" applyFont="1" applyFill="1" applyBorder="1"/>
    <xf numFmtId="0" fontId="4" fillId="2" borderId="0" xfId="0" applyFont="1" applyFill="1"/>
    <xf numFmtId="3" fontId="17" fillId="2" borderId="0" xfId="0" applyNumberFormat="1" applyFont="1" applyFill="1"/>
    <xf numFmtId="43" fontId="17" fillId="2" borderId="0" xfId="0" applyNumberFormat="1" applyFont="1" applyFill="1"/>
    <xf numFmtId="179" fontId="17" fillId="2" borderId="0" xfId="25" applyNumberFormat="1" applyFont="1" applyFill="1"/>
    <xf numFmtId="164" fontId="71" fillId="2" borderId="0" xfId="25" applyNumberFormat="1" applyFont="1" applyFill="1"/>
    <xf numFmtId="0" fontId="3" fillId="2" borderId="0" xfId="43" applyFont="1" applyFill="1" applyAlignment="1">
      <alignment horizontal="left" vertical="center"/>
    </xf>
    <xf numFmtId="0" fontId="3" fillId="2" borderId="0" xfId="43" applyFont="1" applyFill="1" applyAlignment="1">
      <alignment horizontal="center" vertical="center"/>
    </xf>
    <xf numFmtId="0" fontId="26" fillId="2" borderId="0" xfId="43" applyFont="1" applyFill="1" applyAlignment="1">
      <alignment horizontal="center" vertical="center"/>
    </xf>
    <xf numFmtId="0" fontId="26" fillId="2" borderId="0" xfId="39" applyFont="1" applyFill="1" applyAlignment="1">
      <alignment horizontal="center" vertical="center"/>
    </xf>
    <xf numFmtId="0" fontId="3" fillId="2" borderId="118" xfId="43" applyFont="1" applyFill="1" applyBorder="1" applyAlignment="1">
      <alignment horizontal="center" vertical="center"/>
    </xf>
    <xf numFmtId="0" fontId="45" fillId="2" borderId="0" xfId="43" applyFont="1" applyFill="1" applyBorder="1" applyAlignment="1">
      <alignment horizontal="center" vertical="center"/>
    </xf>
    <xf numFmtId="0" fontId="45" fillId="2" borderId="0" xfId="43" applyFont="1" applyFill="1" applyAlignment="1">
      <alignment horizontal="center" vertical="center"/>
    </xf>
    <xf numFmtId="0" fontId="45" fillId="2" borderId="0" xfId="43" applyFont="1" applyFill="1" applyAlignment="1">
      <alignment horizontal="right" vertical="center"/>
    </xf>
    <xf numFmtId="0" fontId="26" fillId="2" borderId="0" xfId="44" applyFont="1" applyFill="1" applyAlignment="1">
      <alignment horizontal="center" vertical="center"/>
    </xf>
    <xf numFmtId="0" fontId="7" fillId="6" borderId="126" xfId="43" applyFont="1" applyFill="1" applyBorder="1" applyAlignment="1">
      <alignment horizontal="center" vertical="center"/>
    </xf>
    <xf numFmtId="0" fontId="4" fillId="6" borderId="123" xfId="43" applyFont="1" applyFill="1" applyBorder="1" applyAlignment="1">
      <alignment horizontal="center" vertical="center"/>
    </xf>
    <xf numFmtId="0" fontId="7" fillId="6" borderId="115" xfId="43" applyFont="1" applyFill="1" applyBorder="1" applyAlignment="1">
      <alignment horizontal="center" vertical="center"/>
    </xf>
    <xf numFmtId="15" fontId="7" fillId="6" borderId="126" xfId="43" applyNumberFormat="1" applyFont="1" applyFill="1" applyBorder="1" applyAlignment="1">
      <alignment horizontal="center" vertical="center"/>
    </xf>
    <xf numFmtId="17" fontId="7" fillId="6" borderId="126" xfId="43" applyNumberFormat="1" applyFont="1" applyFill="1" applyBorder="1" applyAlignment="1">
      <alignment horizontal="center" vertical="center"/>
    </xf>
    <xf numFmtId="0" fontId="4" fillId="6" borderId="206" xfId="43" applyFont="1" applyFill="1" applyBorder="1" applyAlignment="1">
      <alignment horizontal="center" vertical="center"/>
    </xf>
    <xf numFmtId="0" fontId="7" fillId="6" borderId="0" xfId="43" applyFont="1" applyFill="1" applyAlignment="1">
      <alignment horizontal="center" vertical="center"/>
    </xf>
    <xf numFmtId="15" fontId="3" fillId="2" borderId="136" xfId="43" applyNumberFormat="1" applyFont="1" applyFill="1" applyBorder="1" applyAlignment="1">
      <alignment horizontal="center" vertical="center"/>
    </xf>
    <xf numFmtId="3" fontId="26" fillId="2" borderId="30" xfId="43" applyNumberFormat="1" applyFont="1" applyFill="1" applyBorder="1" applyAlignment="1">
      <alignment horizontal="center" vertical="center"/>
    </xf>
    <xf numFmtId="3" fontId="26" fillId="2" borderId="136" xfId="43" applyNumberFormat="1" applyFont="1" applyFill="1" applyBorder="1" applyAlignment="1">
      <alignment horizontal="center" vertical="center"/>
    </xf>
    <xf numFmtId="182" fontId="7" fillId="6" borderId="68" xfId="43" applyNumberFormat="1" applyFont="1" applyFill="1" applyBorder="1" applyAlignment="1">
      <alignment horizontal="center" vertical="center"/>
    </xf>
    <xf numFmtId="1" fontId="7" fillId="6" borderId="0" xfId="43" applyNumberFormat="1" applyFont="1" applyFill="1" applyAlignment="1">
      <alignment horizontal="left" vertical="center"/>
    </xf>
    <xf numFmtId="179" fontId="25" fillId="2" borderId="7" xfId="43" applyNumberFormat="1" applyFont="1" applyFill="1" applyBorder="1" applyAlignment="1">
      <alignment horizontal="center" vertical="center"/>
    </xf>
    <xf numFmtId="179" fontId="25" fillId="2" borderId="30" xfId="43" applyNumberFormat="1" applyFont="1" applyFill="1" applyBorder="1" applyAlignment="1">
      <alignment horizontal="center" vertical="center"/>
    </xf>
    <xf numFmtId="183" fontId="7" fillId="6" borderId="0" xfId="43" applyNumberFormat="1" applyFont="1" applyFill="1" applyAlignment="1">
      <alignment horizontal="left" vertical="center"/>
    </xf>
    <xf numFmtId="179" fontId="25" fillId="2" borderId="30" xfId="25" applyNumberFormat="1" applyFont="1" applyFill="1" applyBorder="1" applyAlignment="1">
      <alignment horizontal="center" vertical="center"/>
    </xf>
    <xf numFmtId="182" fontId="7" fillId="6" borderId="207" xfId="43" applyNumberFormat="1" applyFont="1" applyFill="1" applyBorder="1" applyAlignment="1">
      <alignment horizontal="center" vertical="center"/>
    </xf>
    <xf numFmtId="1" fontId="4" fillId="6" borderId="118" xfId="43" applyNumberFormat="1" applyFont="1" applyFill="1" applyBorder="1" applyAlignment="1">
      <alignment horizontal="center" vertical="center"/>
    </xf>
    <xf numFmtId="3" fontId="26" fillId="2" borderId="114" xfId="43" applyNumberFormat="1" applyFont="1" applyFill="1" applyBorder="1" applyAlignment="1">
      <alignment horizontal="center" vertical="center"/>
    </xf>
    <xf numFmtId="3" fontId="26" fillId="2" borderId="115" xfId="43" applyNumberFormat="1" applyFont="1" applyFill="1" applyBorder="1" applyAlignment="1">
      <alignment horizontal="center" vertical="center"/>
    </xf>
    <xf numFmtId="0" fontId="17" fillId="2" borderId="0" xfId="43" applyFont="1" applyFill="1" applyBorder="1" applyAlignment="1">
      <alignment horizontal="left"/>
    </xf>
    <xf numFmtId="0" fontId="17" fillId="2" borderId="0" xfId="43" applyFont="1" applyFill="1" applyAlignment="1">
      <alignment horizontal="center"/>
    </xf>
    <xf numFmtId="0" fontId="28" fillId="2" borderId="0" xfId="39" applyFont="1" applyFill="1" applyAlignment="1">
      <alignment horizontal="center"/>
    </xf>
    <xf numFmtId="0" fontId="17" fillId="2" borderId="0" xfId="43" applyFont="1" applyFill="1" applyAlignment="1">
      <alignment horizontal="left"/>
    </xf>
    <xf numFmtId="0" fontId="28" fillId="2" borderId="0" xfId="43" applyFont="1" applyFill="1" applyAlignment="1">
      <alignment horizontal="center"/>
    </xf>
    <xf numFmtId="0" fontId="26" fillId="2" borderId="118" xfId="43" applyFont="1" applyFill="1" applyBorder="1" applyAlignment="1">
      <alignment horizontal="center" vertical="center"/>
    </xf>
    <xf numFmtId="0" fontId="45" fillId="2" borderId="118" xfId="43" applyFont="1" applyFill="1" applyBorder="1" applyAlignment="1">
      <alignment horizontal="right" vertical="center"/>
    </xf>
    <xf numFmtId="0" fontId="4" fillId="6" borderId="27" xfId="43" applyFont="1" applyFill="1" applyBorder="1" applyAlignment="1">
      <alignment horizontal="center" vertical="center" wrapText="1"/>
    </xf>
    <xf numFmtId="0" fontId="4" fillId="6" borderId="26" xfId="43" applyFont="1" applyFill="1" applyBorder="1" applyAlignment="1">
      <alignment horizontal="center" vertical="center" wrapText="1"/>
    </xf>
    <xf numFmtId="0" fontId="26" fillId="2" borderId="136" xfId="43" applyFont="1" applyFill="1" applyBorder="1" applyAlignment="1">
      <alignment horizontal="center" vertical="center"/>
    </xf>
    <xf numFmtId="182" fontId="7" fillId="6" borderId="8" xfId="43" applyNumberFormat="1" applyFont="1" applyFill="1" applyBorder="1" applyAlignment="1">
      <alignment horizontal="center" vertical="center"/>
    </xf>
    <xf numFmtId="0" fontId="7" fillId="6" borderId="30" xfId="43" applyFont="1" applyFill="1" applyBorder="1" applyAlignment="1">
      <alignment horizontal="left" vertical="center"/>
    </xf>
    <xf numFmtId="179" fontId="24" fillId="2" borderId="7" xfId="25" applyNumberFormat="1" applyFont="1" applyFill="1" applyBorder="1" applyAlignment="1">
      <alignment horizontal="center" vertical="center"/>
    </xf>
    <xf numFmtId="0" fontId="4" fillId="6" borderId="8" xfId="43" applyFont="1" applyFill="1" applyBorder="1" applyAlignment="1">
      <alignment horizontal="center" vertical="center"/>
    </xf>
    <xf numFmtId="179" fontId="25" fillId="2" borderId="7" xfId="25" applyNumberFormat="1" applyFont="1" applyFill="1" applyBorder="1" applyAlignment="1">
      <alignment horizontal="center" vertical="center"/>
    </xf>
    <xf numFmtId="0" fontId="7" fillId="6" borderId="30" xfId="43" quotePrefix="1" applyFont="1" applyFill="1" applyBorder="1" applyAlignment="1">
      <alignment horizontal="left" vertical="center"/>
    </xf>
    <xf numFmtId="179" fontId="25" fillId="2" borderId="7" xfId="25" applyNumberFormat="1" applyFont="1" applyFill="1" applyBorder="1" applyAlignment="1">
      <alignment vertical="center"/>
    </xf>
    <xf numFmtId="166" fontId="25" fillId="2" borderId="7" xfId="25" applyNumberFormat="1" applyFont="1" applyFill="1" applyBorder="1" applyAlignment="1">
      <alignment vertical="center"/>
    </xf>
    <xf numFmtId="179" fontId="24" fillId="2" borderId="30" xfId="25" applyNumberFormat="1" applyFont="1" applyFill="1" applyBorder="1" applyAlignment="1">
      <alignment horizontal="center" vertical="center"/>
    </xf>
    <xf numFmtId="0" fontId="26" fillId="2" borderId="114" xfId="43" applyFont="1" applyFill="1" applyBorder="1" applyAlignment="1">
      <alignment horizontal="center" vertical="center"/>
    </xf>
    <xf numFmtId="0" fontId="26" fillId="2" borderId="115" xfId="43" applyFont="1" applyFill="1" applyBorder="1" applyAlignment="1">
      <alignment horizontal="center" vertical="center"/>
    </xf>
    <xf numFmtId="0" fontId="45" fillId="2" borderId="118" xfId="43" applyFont="1" applyFill="1" applyBorder="1" applyAlignment="1">
      <alignment horizontal="center" vertical="center"/>
    </xf>
    <xf numFmtId="0" fontId="4" fillId="6" borderId="23" xfId="43" applyFont="1" applyFill="1" applyBorder="1" applyAlignment="1">
      <alignment horizontal="center" vertical="center"/>
    </xf>
    <xf numFmtId="0" fontId="4" fillId="6" borderId="21" xfId="43" applyFont="1" applyFill="1" applyBorder="1" applyAlignment="1">
      <alignment horizontal="center" vertical="center"/>
    </xf>
    <xf numFmtId="0" fontId="7" fillId="6" borderId="0" xfId="43" applyFont="1" applyFill="1" applyAlignment="1">
      <alignment horizontal="left" vertical="center"/>
    </xf>
    <xf numFmtId="0" fontId="26" fillId="2" borderId="7" xfId="43" applyFont="1" applyFill="1" applyBorder="1" applyAlignment="1">
      <alignment horizontal="center" vertical="center"/>
    </xf>
    <xf numFmtId="0" fontId="7" fillId="6" borderId="0" xfId="43" quotePrefix="1" applyFont="1" applyFill="1" applyAlignment="1">
      <alignment horizontal="left" vertical="center"/>
    </xf>
    <xf numFmtId="2" fontId="25" fillId="2" borderId="7" xfId="43" applyNumberFormat="1" applyFont="1" applyFill="1" applyBorder="1" applyAlignment="1">
      <alignment horizontal="center" vertical="center"/>
    </xf>
    <xf numFmtId="3" fontId="26" fillId="2" borderId="0" xfId="39" applyNumberFormat="1" applyFont="1" applyFill="1" applyAlignment="1">
      <alignment horizontal="center" vertical="center"/>
    </xf>
    <xf numFmtId="0" fontId="4" fillId="6" borderId="115" xfId="43" applyFont="1" applyFill="1" applyBorder="1" applyAlignment="1">
      <alignment horizontal="center" vertical="center"/>
    </xf>
    <xf numFmtId="0" fontId="121" fillId="2" borderId="0" xfId="39" applyFont="1" applyFill="1" applyAlignment="1">
      <alignment horizontal="center" vertical="center"/>
    </xf>
    <xf numFmtId="0" fontId="121" fillId="2" borderId="0" xfId="39" applyFont="1" applyFill="1" applyBorder="1" applyAlignment="1">
      <alignment horizontal="center" vertical="center"/>
    </xf>
    <xf numFmtId="0" fontId="45" fillId="2" borderId="0" xfId="43" applyFont="1" applyFill="1" applyBorder="1" applyAlignment="1">
      <alignment horizontal="right" vertical="center"/>
    </xf>
    <xf numFmtId="0" fontId="26" fillId="6" borderId="8" xfId="43" applyFont="1" applyFill="1" applyBorder="1" applyAlignment="1">
      <alignment horizontal="center" vertical="center"/>
    </xf>
    <xf numFmtId="0" fontId="3" fillId="6" borderId="0" xfId="43" applyFont="1" applyFill="1" applyBorder="1" applyAlignment="1">
      <alignment horizontal="center" vertical="center"/>
    </xf>
    <xf numFmtId="175" fontId="7" fillId="6" borderId="126" xfId="43" applyNumberFormat="1" applyFont="1" applyFill="1" applyBorder="1" applyAlignment="1">
      <alignment horizontal="center" vertical="center"/>
    </xf>
    <xf numFmtId="175" fontId="3" fillId="10" borderId="0" xfId="43" applyNumberFormat="1" applyFont="1" applyFill="1" applyBorder="1" applyAlignment="1">
      <alignment horizontal="center" vertical="center"/>
    </xf>
    <xf numFmtId="0" fontId="26" fillId="6" borderId="27" xfId="43" applyFont="1" applyFill="1" applyBorder="1" applyAlignment="1">
      <alignment horizontal="center" vertical="center"/>
    </xf>
    <xf numFmtId="0" fontId="3" fillId="6" borderId="26" xfId="43" applyFont="1" applyFill="1" applyBorder="1" applyAlignment="1">
      <alignment horizontal="center" vertical="center"/>
    </xf>
    <xf numFmtId="3" fontId="25" fillId="2" borderId="30" xfId="43" applyNumberFormat="1" applyFont="1" applyFill="1" applyBorder="1" applyAlignment="1">
      <alignment horizontal="center" vertical="center"/>
    </xf>
    <xf numFmtId="3" fontId="26" fillId="2" borderId="0" xfId="43" applyNumberFormat="1" applyFont="1" applyFill="1" applyBorder="1" applyAlignment="1">
      <alignment horizontal="center" vertical="center"/>
    </xf>
    <xf numFmtId="1" fontId="7" fillId="6" borderId="30" xfId="43" applyNumberFormat="1" applyFont="1" applyFill="1" applyBorder="1" applyAlignment="1">
      <alignment horizontal="left" vertical="center"/>
    </xf>
    <xf numFmtId="179" fontId="26" fillId="2" borderId="0" xfId="43" applyNumberFormat="1" applyFont="1" applyFill="1" applyBorder="1" applyAlignment="1">
      <alignment horizontal="center" vertical="center"/>
    </xf>
    <xf numFmtId="183" fontId="7" fillId="6" borderId="30" xfId="43" applyNumberFormat="1" applyFont="1" applyFill="1" applyBorder="1" applyAlignment="1">
      <alignment horizontal="left" vertical="center"/>
    </xf>
    <xf numFmtId="182" fontId="3" fillId="6" borderId="123" xfId="43" applyNumberFormat="1" applyFont="1" applyFill="1" applyBorder="1" applyAlignment="1">
      <alignment horizontal="center" vertical="center"/>
    </xf>
    <xf numFmtId="1" fontId="26" fillId="6" borderId="115" xfId="43" applyNumberFormat="1" applyFont="1" applyFill="1" applyBorder="1" applyAlignment="1">
      <alignment horizontal="center" vertical="center"/>
    </xf>
    <xf numFmtId="0" fontId="121" fillId="2" borderId="0" xfId="39" applyFont="1" applyFill="1" applyAlignment="1">
      <alignment horizontal="center"/>
    </xf>
    <xf numFmtId="0" fontId="4" fillId="6" borderId="0" xfId="43" applyFont="1" applyFill="1" applyBorder="1" applyAlignment="1">
      <alignment horizontal="center" vertical="center"/>
    </xf>
    <xf numFmtId="0" fontId="25" fillId="2" borderId="136" xfId="43" applyFont="1" applyFill="1" applyBorder="1" applyAlignment="1">
      <alignment horizontal="center" vertical="center"/>
    </xf>
    <xf numFmtId="0" fontId="25" fillId="2" borderId="30" xfId="43" applyFont="1" applyFill="1" applyBorder="1" applyAlignment="1">
      <alignment horizontal="center" vertical="center"/>
    </xf>
    <xf numFmtId="166" fontId="25" fillId="2" borderId="136" xfId="43" applyNumberFormat="1" applyFont="1" applyFill="1" applyBorder="1" applyAlignment="1">
      <alignment horizontal="center" vertical="center"/>
    </xf>
    <xf numFmtId="166" fontId="25" fillId="2" borderId="30" xfId="43" applyNumberFormat="1" applyFont="1" applyFill="1" applyBorder="1" applyAlignment="1">
      <alignment horizontal="center" vertical="center"/>
    </xf>
    <xf numFmtId="0" fontId="7" fillId="6" borderId="0" xfId="43" applyFont="1" applyFill="1" applyBorder="1" applyAlignment="1">
      <alignment horizontal="left" vertical="center"/>
    </xf>
    <xf numFmtId="166" fontId="24" fillId="2" borderId="7" xfId="43" applyNumberFormat="1" applyFont="1" applyFill="1" applyBorder="1" applyAlignment="1">
      <alignment horizontal="center" vertical="center"/>
    </xf>
    <xf numFmtId="166" fontId="24" fillId="2" borderId="30" xfId="43" applyNumberFormat="1" applyFont="1" applyFill="1" applyBorder="1" applyAlignment="1">
      <alignment horizontal="center" vertical="center"/>
    </xf>
    <xf numFmtId="0" fontId="25" fillId="2" borderId="7" xfId="43" applyFont="1" applyFill="1" applyBorder="1" applyAlignment="1">
      <alignment horizontal="center" vertical="center"/>
    </xf>
    <xf numFmtId="166" fontId="25" fillId="2" borderId="7" xfId="43" applyNumberFormat="1" applyFont="1" applyFill="1" applyBorder="1" applyAlignment="1">
      <alignment horizontal="center" vertical="center"/>
    </xf>
    <xf numFmtId="0" fontId="7" fillId="6" borderId="118" xfId="43" applyFont="1" applyFill="1" applyBorder="1" applyAlignment="1">
      <alignment horizontal="center" vertical="center"/>
    </xf>
    <xf numFmtId="0" fontId="45" fillId="2" borderId="0" xfId="43" applyFont="1" applyFill="1" applyAlignment="1">
      <alignment horizontal="center"/>
    </xf>
    <xf numFmtId="0" fontId="122" fillId="2" borderId="0" xfId="39" applyFont="1" applyFill="1" applyAlignment="1">
      <alignment horizontal="center"/>
    </xf>
    <xf numFmtId="0" fontId="3" fillId="2" borderId="0" xfId="45" applyFont="1" applyFill="1" applyAlignment="1">
      <alignment horizontal="left" vertical="center"/>
    </xf>
    <xf numFmtId="0" fontId="3" fillId="2" borderId="0" xfId="45" applyFont="1" applyFill="1" applyAlignment="1">
      <alignment horizontal="center" vertical="center"/>
    </xf>
    <xf numFmtId="0" fontId="26" fillId="2" borderId="0" xfId="45" applyFont="1" applyFill="1" applyAlignment="1">
      <alignment horizontal="center" vertical="center"/>
    </xf>
    <xf numFmtId="0" fontId="26" fillId="2" borderId="118" xfId="45" applyFont="1" applyFill="1" applyBorder="1" applyAlignment="1">
      <alignment horizontal="center" vertical="center"/>
    </xf>
    <xf numFmtId="0" fontId="3" fillId="2" borderId="118" xfId="45" applyFont="1" applyFill="1" applyBorder="1" applyAlignment="1">
      <alignment horizontal="center" vertical="center"/>
    </xf>
    <xf numFmtId="0" fontId="45" fillId="2" borderId="0" xfId="45" applyFont="1" applyFill="1" applyAlignment="1">
      <alignment horizontal="center" vertical="center"/>
    </xf>
    <xf numFmtId="0" fontId="7" fillId="6" borderId="27" xfId="45" applyFont="1" applyFill="1" applyBorder="1" applyAlignment="1">
      <alignment horizontal="center" vertical="center"/>
    </xf>
    <xf numFmtId="0" fontId="7" fillId="6" borderId="28" xfId="45" applyFont="1" applyFill="1" applyBorder="1" applyAlignment="1">
      <alignment horizontal="center" vertical="center"/>
    </xf>
    <xf numFmtId="0" fontId="26" fillId="2" borderId="8" xfId="45" applyFont="1" applyFill="1" applyBorder="1" applyAlignment="1">
      <alignment horizontal="center" vertical="center"/>
    </xf>
    <xf numFmtId="0" fontId="7" fillId="6" borderId="123" xfId="45" applyFont="1" applyFill="1" applyBorder="1" applyAlignment="1">
      <alignment horizontal="center" vertical="center"/>
    </xf>
    <xf numFmtId="0" fontId="7" fillId="6" borderId="115" xfId="45" applyFont="1" applyFill="1" applyBorder="1" applyAlignment="1">
      <alignment horizontal="center" vertical="center"/>
    </xf>
    <xf numFmtId="15" fontId="7" fillId="6" borderId="114" xfId="43" applyNumberFormat="1" applyFont="1" applyFill="1" applyBorder="1" applyAlignment="1">
      <alignment horizontal="center" vertical="center"/>
    </xf>
    <xf numFmtId="15" fontId="7" fillId="6" borderId="115" xfId="43" applyNumberFormat="1" applyFont="1" applyFill="1" applyBorder="1" applyAlignment="1">
      <alignment horizontal="center" vertical="center"/>
    </xf>
    <xf numFmtId="182" fontId="7" fillId="6" borderId="27" xfId="45" applyNumberFormat="1" applyFont="1" applyFill="1" applyBorder="1" applyAlignment="1">
      <alignment horizontal="center" vertical="center"/>
    </xf>
    <xf numFmtId="0" fontId="7" fillId="6" borderId="28" xfId="45" applyFont="1" applyFill="1" applyBorder="1" applyAlignment="1">
      <alignment horizontal="left" vertical="center"/>
    </xf>
    <xf numFmtId="15" fontId="24" fillId="2" borderId="136" xfId="45" applyNumberFormat="1" applyFont="1" applyFill="1" applyBorder="1" applyAlignment="1">
      <alignment horizontal="center" vertical="center"/>
    </xf>
    <xf numFmtId="15" fontId="24" fillId="2" borderId="26" xfId="45" applyNumberFormat="1" applyFont="1" applyFill="1" applyBorder="1" applyAlignment="1">
      <alignment horizontal="center" vertical="center"/>
    </xf>
    <xf numFmtId="182" fontId="7" fillId="18" borderId="8" xfId="45" applyNumberFormat="1" applyFont="1" applyFill="1" applyBorder="1" applyAlignment="1">
      <alignment horizontal="center" vertical="center"/>
    </xf>
    <xf numFmtId="0" fontId="7" fillId="6" borderId="0" xfId="45" applyFont="1" applyFill="1" applyAlignment="1">
      <alignment horizontal="left" vertical="center"/>
    </xf>
    <xf numFmtId="2" fontId="25" fillId="2" borderId="7" xfId="45" applyNumberFormat="1" applyFont="1" applyFill="1" applyBorder="1" applyAlignment="1">
      <alignment horizontal="center" vertical="center"/>
    </xf>
    <xf numFmtId="0" fontId="7" fillId="6" borderId="30" xfId="45" applyFont="1" applyFill="1" applyBorder="1" applyAlignment="1">
      <alignment horizontal="left" vertical="center"/>
    </xf>
    <xf numFmtId="2" fontId="25" fillId="2" borderId="30" xfId="45" applyNumberFormat="1" applyFont="1" applyFill="1" applyBorder="1" applyAlignment="1">
      <alignment horizontal="center" vertical="center"/>
    </xf>
    <xf numFmtId="0" fontId="7" fillId="6" borderId="118" xfId="45" applyFont="1" applyFill="1" applyBorder="1" applyAlignment="1">
      <alignment horizontal="center" vertical="center"/>
    </xf>
    <xf numFmtId="3" fontId="26" fillId="2" borderId="114" xfId="45" applyNumberFormat="1" applyFont="1" applyFill="1" applyBorder="1" applyAlignment="1">
      <alignment horizontal="center" vertical="center"/>
    </xf>
    <xf numFmtId="3" fontId="26" fillId="2" borderId="115" xfId="45" applyNumberFormat="1" applyFont="1" applyFill="1" applyBorder="1" applyAlignment="1">
      <alignment horizontal="center" vertical="center"/>
    </xf>
    <xf numFmtId="0" fontId="26" fillId="2" borderId="0" xfId="43" applyFont="1" applyFill="1" applyAlignment="1">
      <alignment horizontal="center"/>
    </xf>
    <xf numFmtId="0" fontId="26" fillId="2" borderId="0" xfId="45" applyFont="1" applyFill="1" applyAlignment="1">
      <alignment horizontal="center"/>
    </xf>
    <xf numFmtId="0" fontId="17" fillId="2" borderId="0" xfId="45" applyFont="1" applyFill="1" applyAlignment="1">
      <alignment horizontal="left"/>
    </xf>
    <xf numFmtId="0" fontId="45" fillId="2" borderId="0" xfId="45" applyFont="1" applyFill="1" applyAlignment="1">
      <alignment horizontal="center"/>
    </xf>
    <xf numFmtId="166" fontId="26" fillId="2" borderId="0" xfId="45" applyNumberFormat="1" applyFont="1" applyFill="1" applyAlignment="1">
      <alignment horizontal="center" vertical="center"/>
    </xf>
    <xf numFmtId="0" fontId="3" fillId="2" borderId="0" xfId="45" applyFont="1" applyFill="1" applyBorder="1" applyAlignment="1">
      <alignment horizontal="left" vertical="center"/>
    </xf>
    <xf numFmtId="0" fontId="3" fillId="2" borderId="0" xfId="45" applyFont="1" applyFill="1" applyBorder="1" applyAlignment="1">
      <alignment horizontal="center" vertical="center"/>
    </xf>
    <xf numFmtId="0" fontId="3" fillId="2" borderId="0" xfId="45" applyFont="1" applyFill="1" applyBorder="1" applyAlignment="1">
      <alignment horizontal="center" vertical="center" wrapText="1"/>
    </xf>
    <xf numFmtId="0" fontId="3" fillId="2" borderId="0" xfId="45" applyFont="1" applyFill="1" applyAlignment="1">
      <alignment horizontal="center" vertical="center" wrapText="1"/>
    </xf>
    <xf numFmtId="184" fontId="3" fillId="2" borderId="0" xfId="45" applyNumberFormat="1" applyFont="1" applyFill="1" applyAlignment="1">
      <alignment horizontal="center" vertical="center" wrapText="1"/>
    </xf>
    <xf numFmtId="0" fontId="7" fillId="3" borderId="27" xfId="45" applyFont="1" applyFill="1" applyBorder="1" applyAlignment="1">
      <alignment horizontal="center" vertical="center"/>
    </xf>
    <xf numFmtId="0" fontId="7" fillId="3" borderId="26" xfId="45" applyFont="1" applyFill="1" applyBorder="1" applyAlignment="1">
      <alignment horizontal="center" vertical="center"/>
    </xf>
    <xf numFmtId="15" fontId="7" fillId="6" borderId="114" xfId="45" quotePrefix="1" applyNumberFormat="1" applyFont="1" applyFill="1" applyBorder="1" applyAlignment="1">
      <alignment horizontal="center" vertical="center" wrapText="1"/>
    </xf>
    <xf numFmtId="15" fontId="7" fillId="6" borderId="114" xfId="45" applyNumberFormat="1" applyFont="1" applyFill="1" applyBorder="1" applyAlignment="1">
      <alignment horizontal="center" vertical="center" wrapText="1"/>
    </xf>
    <xf numFmtId="185" fontId="7" fillId="6" borderId="114" xfId="45" quotePrefix="1" applyNumberFormat="1" applyFont="1" applyFill="1" applyBorder="1" applyAlignment="1">
      <alignment horizontal="center" vertical="center" wrapText="1"/>
    </xf>
    <xf numFmtId="15" fontId="7" fillId="6" borderId="115" xfId="45" applyNumberFormat="1" applyFont="1" applyFill="1" applyBorder="1" applyAlignment="1">
      <alignment horizontal="center" vertical="center" wrapText="1"/>
    </xf>
    <xf numFmtId="0" fontId="7" fillId="6" borderId="26" xfId="45" applyFont="1" applyFill="1" applyBorder="1" applyAlignment="1">
      <alignment horizontal="left" vertical="center"/>
    </xf>
    <xf numFmtId="166" fontId="25" fillId="2" borderId="7" xfId="46" applyNumberFormat="1" applyFont="1" applyFill="1" applyBorder="1" applyAlignment="1">
      <alignment horizontal="center" vertical="center" wrapText="1"/>
    </xf>
    <xf numFmtId="166" fontId="25" fillId="2" borderId="30" xfId="46" applyNumberFormat="1" applyFont="1" applyFill="1" applyBorder="1" applyAlignment="1">
      <alignment horizontal="center" vertical="center" wrapText="1"/>
    </xf>
    <xf numFmtId="2" fontId="25" fillId="2" borderId="7" xfId="46" applyNumberFormat="1" applyFont="1" applyFill="1" applyBorder="1" applyAlignment="1">
      <alignment horizontal="center" vertical="center" wrapText="1"/>
    </xf>
    <xf numFmtId="2" fontId="25" fillId="2" borderId="30" xfId="46" applyNumberFormat="1" applyFont="1" applyFill="1" applyBorder="1" applyAlignment="1">
      <alignment horizontal="center" vertical="center" wrapText="1"/>
    </xf>
    <xf numFmtId="177" fontId="25" fillId="2" borderId="7" xfId="46" applyNumberFormat="1" applyFont="1" applyFill="1" applyBorder="1" applyAlignment="1">
      <alignment horizontal="center" vertical="center" wrapText="1"/>
    </xf>
    <xf numFmtId="177" fontId="25" fillId="2" borderId="30" xfId="46" applyNumberFormat="1" applyFont="1" applyFill="1" applyBorder="1" applyAlignment="1">
      <alignment horizontal="center" vertical="center" wrapText="1"/>
    </xf>
    <xf numFmtId="0" fontId="4" fillId="6" borderId="208" xfId="45" applyFont="1" applyFill="1" applyBorder="1" applyAlignment="1">
      <alignment horizontal="center" vertical="center"/>
    </xf>
    <xf numFmtId="38" fontId="26" fillId="2" borderId="114" xfId="45" applyNumberFormat="1" applyFont="1" applyFill="1" applyBorder="1" applyAlignment="1">
      <alignment horizontal="center" vertical="center" wrapText="1"/>
    </xf>
    <xf numFmtId="38" fontId="26" fillId="2" borderId="115" xfId="45" applyNumberFormat="1" applyFont="1" applyFill="1" applyBorder="1" applyAlignment="1">
      <alignment horizontal="center" vertical="center" wrapText="1"/>
    </xf>
    <xf numFmtId="0" fontId="17" fillId="2" borderId="0" xfId="38" applyFont="1" applyFill="1" applyAlignment="1">
      <alignment horizontal="left"/>
    </xf>
    <xf numFmtId="38" fontId="26" fillId="2" borderId="0" xfId="45" applyNumberFormat="1" applyFont="1" applyFill="1" applyBorder="1" applyAlignment="1">
      <alignment horizontal="center" wrapText="1"/>
    </xf>
    <xf numFmtId="0" fontId="121" fillId="0" borderId="0" xfId="39" applyFont="1" applyAlignment="1">
      <alignment horizontal="center" vertical="center"/>
    </xf>
    <xf numFmtId="0" fontId="3" fillId="2" borderId="0" xfId="43" applyFont="1" applyFill="1" applyAlignment="1">
      <alignment horizontal="center" vertical="center" wrapText="1"/>
    </xf>
    <xf numFmtId="0" fontId="26" fillId="18" borderId="1" xfId="43" applyFont="1" applyFill="1" applyBorder="1" applyAlignment="1">
      <alignment horizontal="center" vertical="center"/>
    </xf>
    <xf numFmtId="0" fontId="26" fillId="18" borderId="135" xfId="43" applyFont="1" applyFill="1" applyBorder="1" applyAlignment="1">
      <alignment horizontal="center" vertical="center"/>
    </xf>
    <xf numFmtId="15" fontId="7" fillId="6" borderId="3" xfId="43" applyNumberFormat="1" applyFont="1" applyFill="1" applyBorder="1" applyAlignment="1">
      <alignment horizontal="center" vertical="center" wrapText="1"/>
    </xf>
    <xf numFmtId="15" fontId="7" fillId="6" borderId="19" xfId="43" applyNumberFormat="1" applyFont="1" applyFill="1" applyBorder="1" applyAlignment="1">
      <alignment horizontal="center" vertical="center" wrapText="1"/>
    </xf>
    <xf numFmtId="186" fontId="26" fillId="2" borderId="0" xfId="47" applyNumberFormat="1" applyFont="1" applyFill="1" applyBorder="1" applyAlignment="1">
      <alignment horizontal="center" vertical="center" wrapText="1"/>
    </xf>
    <xf numFmtId="182" fontId="7" fillId="18" borderId="5" xfId="43" applyNumberFormat="1" applyFont="1" applyFill="1" applyBorder="1" applyAlignment="1">
      <alignment horizontal="center" vertical="center"/>
    </xf>
    <xf numFmtId="0" fontId="7" fillId="18" borderId="28" xfId="43" applyFont="1" applyFill="1" applyBorder="1" applyAlignment="1">
      <alignment horizontal="left" vertical="center"/>
    </xf>
    <xf numFmtId="186" fontId="25" fillId="2" borderId="136" xfId="47" applyNumberFormat="1" applyFont="1" applyFill="1" applyBorder="1" applyAlignment="1">
      <alignment horizontal="center" vertical="center" wrapText="1"/>
    </xf>
    <xf numFmtId="186" fontId="25" fillId="2" borderId="110" xfId="47" applyNumberFormat="1" applyFont="1" applyFill="1" applyBorder="1" applyAlignment="1">
      <alignment horizontal="center" vertical="center" wrapText="1"/>
    </xf>
    <xf numFmtId="0" fontId="7" fillId="18" borderId="0" xfId="43" applyFont="1" applyFill="1" applyAlignment="1">
      <alignment horizontal="left" vertical="center"/>
    </xf>
    <xf numFmtId="186" fontId="25" fillId="2" borderId="7" xfId="47" applyNumberFormat="1" applyFont="1" applyFill="1" applyBorder="1" applyAlignment="1">
      <alignment horizontal="center" vertical="center" wrapText="1"/>
    </xf>
    <xf numFmtId="186" fontId="25" fillId="2" borderId="29" xfId="47" applyNumberFormat="1" applyFont="1" applyFill="1" applyBorder="1" applyAlignment="1">
      <alignment horizontal="center" vertical="center" wrapText="1"/>
    </xf>
    <xf numFmtId="40" fontId="25" fillId="2" borderId="7" xfId="47" applyNumberFormat="1" applyFont="1" applyFill="1" applyBorder="1" applyAlignment="1">
      <alignment horizontal="center" vertical="center" wrapText="1"/>
    </xf>
    <xf numFmtId="40" fontId="25" fillId="2" borderId="29" xfId="47" applyNumberFormat="1" applyFont="1" applyFill="1" applyBorder="1" applyAlignment="1">
      <alignment horizontal="center" vertical="center" wrapText="1"/>
    </xf>
    <xf numFmtId="40" fontId="26" fillId="2" borderId="0" xfId="47" applyNumberFormat="1" applyFont="1" applyFill="1" applyBorder="1" applyAlignment="1">
      <alignment horizontal="center" vertical="center" wrapText="1"/>
    </xf>
    <xf numFmtId="0" fontId="26" fillId="18" borderId="14" xfId="43" applyFont="1" applyFill="1" applyBorder="1" applyAlignment="1">
      <alignment horizontal="center" vertical="center"/>
    </xf>
    <xf numFmtId="0" fontId="3" fillId="18" borderId="44" xfId="43" applyFont="1" applyFill="1" applyBorder="1" applyAlignment="1">
      <alignment horizontal="center" vertical="center"/>
    </xf>
    <xf numFmtId="0" fontId="26" fillId="2" borderId="11" xfId="43" applyFont="1" applyFill="1" applyBorder="1" applyAlignment="1">
      <alignment horizontal="center" vertical="center" wrapText="1"/>
    </xf>
    <xf numFmtId="0" fontId="26" fillId="2" borderId="45" xfId="43" applyFont="1" applyFill="1" applyBorder="1" applyAlignment="1">
      <alignment horizontal="center" vertical="center" wrapText="1"/>
    </xf>
    <xf numFmtId="0" fontId="26" fillId="2" borderId="0" xfId="43" applyFont="1" applyFill="1" applyBorder="1" applyAlignment="1">
      <alignment horizontal="center" vertical="center" wrapText="1"/>
    </xf>
    <xf numFmtId="0" fontId="17" fillId="2" borderId="0" xfId="44" applyFont="1" applyFill="1" applyAlignment="1">
      <alignment horizontal="left"/>
    </xf>
    <xf numFmtId="0" fontId="121" fillId="0" borderId="0" xfId="39" applyFont="1" applyAlignment="1">
      <alignment horizontal="center"/>
    </xf>
    <xf numFmtId="0" fontId="121" fillId="2" borderId="0" xfId="39" applyFont="1" applyFill="1" applyAlignment="1">
      <alignment horizontal="center" vertical="center" wrapText="1"/>
    </xf>
    <xf numFmtId="0" fontId="3" fillId="2" borderId="0" xfId="38" applyFont="1" applyFill="1" applyAlignment="1">
      <alignment horizontal="left" vertical="center"/>
    </xf>
    <xf numFmtId="0" fontId="3" fillId="2" borderId="0" xfId="38" applyFont="1" applyFill="1" applyAlignment="1">
      <alignment horizontal="center" vertical="center"/>
    </xf>
    <xf numFmtId="0" fontId="26" fillId="2" borderId="0" xfId="38" applyFont="1" applyFill="1" applyAlignment="1">
      <alignment horizontal="center" vertical="center"/>
    </xf>
    <xf numFmtId="0" fontId="3" fillId="2" borderId="118" xfId="38" applyFont="1" applyFill="1" applyBorder="1" applyAlignment="1">
      <alignment horizontal="center" vertical="center"/>
    </xf>
    <xf numFmtId="0" fontId="26" fillId="2" borderId="118" xfId="38" applyFont="1" applyFill="1" applyBorder="1" applyAlignment="1">
      <alignment horizontal="center" vertical="center"/>
    </xf>
    <xf numFmtId="15" fontId="7" fillId="6" borderId="23" xfId="38" applyNumberFormat="1" applyFont="1" applyFill="1" applyBorder="1" applyAlignment="1">
      <alignment horizontal="center" vertical="center" wrapText="1"/>
    </xf>
    <xf numFmtId="15" fontId="7" fillId="6" borderId="126" xfId="38" applyNumberFormat="1" applyFont="1" applyFill="1" applyBorder="1" applyAlignment="1">
      <alignment horizontal="center" vertical="center" wrapText="1"/>
    </xf>
    <xf numFmtId="187" fontId="7" fillId="6" borderId="21" xfId="45" quotePrefix="1" applyNumberFormat="1" applyFont="1" applyFill="1" applyBorder="1" applyAlignment="1">
      <alignment horizontal="center" vertical="center"/>
    </xf>
    <xf numFmtId="187" fontId="7" fillId="6" borderId="126" xfId="45" quotePrefix="1" applyNumberFormat="1" applyFont="1" applyFill="1" applyBorder="1" applyAlignment="1">
      <alignment horizontal="center" vertical="center"/>
    </xf>
    <xf numFmtId="185" fontId="7" fillId="6" borderId="126" xfId="45" quotePrefix="1" applyNumberFormat="1" applyFont="1" applyFill="1" applyBorder="1" applyAlignment="1">
      <alignment horizontal="center" vertical="center" wrapText="1"/>
    </xf>
    <xf numFmtId="182" fontId="7" fillId="18" borderId="27" xfId="45" applyNumberFormat="1" applyFont="1" applyFill="1" applyBorder="1" applyAlignment="1">
      <alignment horizontal="center" vertical="center"/>
    </xf>
    <xf numFmtId="0" fontId="25" fillId="2" borderId="7" xfId="46" applyNumberFormat="1" applyFont="1" applyFill="1" applyBorder="1" applyAlignment="1">
      <alignment horizontal="center" vertical="center" wrapText="1"/>
    </xf>
    <xf numFmtId="182" fontId="7" fillId="18" borderId="123" xfId="45" applyNumberFormat="1" applyFont="1" applyFill="1" applyBorder="1" applyAlignment="1">
      <alignment horizontal="center" vertical="center"/>
    </xf>
    <xf numFmtId="0" fontId="17" fillId="2" borderId="0" xfId="39" applyFont="1" applyFill="1" applyAlignment="1">
      <alignment horizontal="left"/>
    </xf>
    <xf numFmtId="0" fontId="28" fillId="10" borderId="0" xfId="45" applyFont="1" applyFill="1" applyAlignment="1">
      <alignment horizontal="center"/>
    </xf>
    <xf numFmtId="38" fontId="28" fillId="2" borderId="0" xfId="45" applyNumberFormat="1" applyFont="1" applyFill="1" applyAlignment="1">
      <alignment horizontal="center"/>
    </xf>
    <xf numFmtId="38" fontId="54" fillId="2" borderId="0" xfId="45" applyNumberFormat="1" applyFont="1" applyFill="1" applyAlignment="1">
      <alignment horizontal="center"/>
    </xf>
    <xf numFmtId="0" fontId="28" fillId="2" borderId="0" xfId="45" applyFont="1" applyFill="1" applyAlignment="1">
      <alignment horizontal="center"/>
    </xf>
    <xf numFmtId="0" fontId="54" fillId="10" borderId="0" xfId="45" applyFont="1" applyFill="1" applyAlignment="1">
      <alignment horizontal="center"/>
    </xf>
    <xf numFmtId="0" fontId="17" fillId="2" borderId="0" xfId="38" applyFont="1" applyFill="1" applyAlignment="1">
      <alignment horizontal="center"/>
    </xf>
    <xf numFmtId="0" fontId="28" fillId="2" borderId="0" xfId="38" applyFont="1" applyFill="1" applyAlignment="1">
      <alignment horizontal="center"/>
    </xf>
    <xf numFmtId="166" fontId="26" fillId="2" borderId="0" xfId="38" applyNumberFormat="1" applyFont="1" applyFill="1" applyAlignment="1">
      <alignment horizontal="center" vertical="center"/>
    </xf>
    <xf numFmtId="15" fontId="7" fillId="6" borderId="123" xfId="43" applyNumberFormat="1" applyFont="1" applyFill="1" applyBorder="1" applyAlignment="1">
      <alignment horizontal="center" vertical="center"/>
    </xf>
    <xf numFmtId="188" fontId="7" fillId="6" borderId="126" xfId="43" applyNumberFormat="1" applyFont="1" applyFill="1" applyBorder="1" applyAlignment="1">
      <alignment horizontal="center" vertical="center"/>
    </xf>
    <xf numFmtId="1" fontId="7" fillId="6" borderId="0" xfId="43" applyNumberFormat="1" applyFont="1" applyFill="1" applyBorder="1" applyAlignment="1">
      <alignment horizontal="left" vertical="center"/>
    </xf>
    <xf numFmtId="183" fontId="7" fillId="6" borderId="0" xfId="43" applyNumberFormat="1" applyFont="1" applyFill="1" applyBorder="1" applyAlignment="1">
      <alignment horizontal="left" vertical="center"/>
    </xf>
    <xf numFmtId="43" fontId="25" fillId="2" borderId="7" xfId="43" applyNumberFormat="1" applyFont="1" applyFill="1" applyBorder="1" applyAlignment="1">
      <alignment horizontal="center" vertical="center"/>
    </xf>
    <xf numFmtId="43" fontId="25" fillId="2" borderId="7" xfId="43" applyNumberFormat="1" applyFont="1" applyFill="1" applyBorder="1" applyAlignment="1">
      <alignment horizontal="right" vertical="center"/>
    </xf>
    <xf numFmtId="189" fontId="25" fillId="2" borderId="7" xfId="43" applyNumberFormat="1" applyFont="1" applyFill="1" applyBorder="1" applyAlignment="1">
      <alignment horizontal="center" vertical="center"/>
    </xf>
    <xf numFmtId="182" fontId="7" fillId="6" borderId="123" xfId="43" applyNumberFormat="1" applyFont="1" applyFill="1" applyBorder="1" applyAlignment="1">
      <alignment horizontal="center" vertical="center"/>
    </xf>
    <xf numFmtId="0" fontId="23" fillId="2" borderId="0" xfId="39" applyFont="1" applyFill="1" applyAlignment="1">
      <alignment horizontal="left"/>
    </xf>
    <xf numFmtId="166" fontId="121" fillId="2" borderId="0" xfId="39" applyNumberFormat="1" applyFont="1" applyFill="1" applyAlignment="1">
      <alignment horizontal="center" vertical="center"/>
    </xf>
    <xf numFmtId="0" fontId="7" fillId="6" borderId="136" xfId="45" applyFont="1" applyFill="1" applyBorder="1" applyAlignment="1">
      <alignment horizontal="center" vertical="center"/>
    </xf>
    <xf numFmtId="166" fontId="7" fillId="6" borderId="126" xfId="45" applyNumberFormat="1" applyFont="1" applyFill="1" applyBorder="1" applyAlignment="1">
      <alignment horizontal="center" vertical="center" wrapText="1"/>
    </xf>
    <xf numFmtId="0" fontId="7" fillId="6" borderId="114" xfId="45" applyFont="1" applyFill="1" applyBorder="1" applyAlignment="1">
      <alignment horizontal="center" vertical="center"/>
    </xf>
    <xf numFmtId="166" fontId="7" fillId="6" borderId="126" xfId="45" applyNumberFormat="1" applyFont="1" applyFill="1" applyBorder="1" applyAlignment="1">
      <alignment horizontal="center" vertical="center"/>
    </xf>
    <xf numFmtId="182" fontId="7" fillId="6" borderId="7" xfId="45" applyNumberFormat="1" applyFont="1" applyFill="1" applyBorder="1" applyAlignment="1">
      <alignment horizontal="center" vertical="center"/>
    </xf>
    <xf numFmtId="0" fontId="7" fillId="6" borderId="7" xfId="45" applyFont="1" applyFill="1" applyBorder="1" applyAlignment="1">
      <alignment horizontal="left" vertical="center"/>
    </xf>
    <xf numFmtId="168" fontId="25" fillId="2" borderId="7" xfId="39" applyNumberFormat="1" applyFont="1" applyFill="1" applyBorder="1" applyAlignment="1">
      <alignment horizontal="center" vertical="center"/>
    </xf>
    <xf numFmtId="0" fontId="4" fillId="6" borderId="114" xfId="45" applyFont="1" applyFill="1" applyBorder="1" applyAlignment="1">
      <alignment horizontal="center" vertical="center"/>
    </xf>
    <xf numFmtId="0" fontId="26" fillId="2" borderId="114" xfId="39" applyFont="1" applyFill="1" applyBorder="1" applyAlignment="1">
      <alignment horizontal="center" vertical="center"/>
    </xf>
    <xf numFmtId="0" fontId="45" fillId="2" borderId="0" xfId="38" applyFont="1" applyFill="1" applyAlignment="1">
      <alignment horizontal="center"/>
    </xf>
    <xf numFmtId="0" fontId="17" fillId="2" borderId="0" xfId="38" applyFont="1" applyFill="1" applyAlignment="1">
      <alignment horizontal="left" vertical="center"/>
    </xf>
    <xf numFmtId="0" fontId="45" fillId="2" borderId="0" xfId="38" applyFont="1" applyFill="1" applyAlignment="1">
      <alignment horizontal="center" vertical="center"/>
    </xf>
    <xf numFmtId="0" fontId="3" fillId="2" borderId="0" xfId="19" applyFont="1" applyFill="1" applyAlignment="1">
      <alignment vertical="center"/>
    </xf>
    <xf numFmtId="0" fontId="66" fillId="2" borderId="0" xfId="19" applyFont="1" applyFill="1" applyAlignment="1">
      <alignment vertical="center"/>
    </xf>
    <xf numFmtId="0" fontId="7" fillId="3" borderId="116" xfId="19" applyFont="1" applyFill="1" applyBorder="1" applyAlignment="1">
      <alignment horizontal="center" vertical="center" wrapText="1"/>
    </xf>
    <xf numFmtId="0" fontId="7" fillId="3" borderId="166" xfId="19" applyFont="1" applyFill="1" applyBorder="1" applyAlignment="1">
      <alignment horizontal="center" vertical="center" wrapText="1"/>
    </xf>
    <xf numFmtId="0" fontId="7" fillId="3" borderId="3" xfId="19" applyFont="1" applyFill="1" applyBorder="1" applyAlignment="1">
      <alignment horizontal="center" vertical="center" wrapText="1"/>
    </xf>
    <xf numFmtId="0" fontId="7" fillId="3" borderId="18" xfId="19" applyFont="1" applyFill="1" applyBorder="1" applyAlignment="1">
      <alignment horizontal="center" vertical="center" wrapText="1"/>
    </xf>
    <xf numFmtId="0" fontId="7" fillId="3" borderId="4" xfId="19" applyFont="1" applyFill="1" applyBorder="1" applyAlignment="1">
      <alignment horizontal="center" vertical="center" wrapText="1"/>
    </xf>
    <xf numFmtId="0" fontId="28" fillId="2" borderId="0" xfId="19" applyFont="1" applyFill="1" applyAlignment="1">
      <alignment horizontal="center" vertical="center" wrapText="1"/>
    </xf>
    <xf numFmtId="175" fontId="7" fillId="3" borderId="61" xfId="19" applyNumberFormat="1" applyFont="1" applyFill="1" applyBorder="1" applyAlignment="1">
      <alignment horizontal="center" vertical="center"/>
    </xf>
    <xf numFmtId="3" fontId="25" fillId="2" borderId="30" xfId="19" applyNumberFormat="1" applyFont="1" applyFill="1" applyBorder="1" applyAlignment="1">
      <alignment horizontal="center" vertical="center"/>
    </xf>
    <xf numFmtId="3" fontId="25" fillId="2" borderId="7" xfId="19" applyNumberFormat="1" applyFont="1" applyFill="1" applyBorder="1" applyAlignment="1">
      <alignment horizontal="center" vertical="center"/>
    </xf>
    <xf numFmtId="190" fontId="24" fillId="2" borderId="9" xfId="19" applyNumberFormat="1" applyFont="1" applyFill="1" applyBorder="1" applyAlignment="1">
      <alignment horizontal="center" vertical="center"/>
    </xf>
    <xf numFmtId="3" fontId="28" fillId="2" borderId="0" xfId="19" applyNumberFormat="1" applyFont="1" applyFill="1" applyAlignment="1">
      <alignment vertical="center"/>
    </xf>
    <xf numFmtId="190" fontId="28" fillId="2" borderId="0" xfId="19" applyNumberFormat="1" applyFont="1" applyFill="1" applyAlignment="1">
      <alignment vertical="center"/>
    </xf>
    <xf numFmtId="175" fontId="7" fillId="3" borderId="63" xfId="19" applyNumberFormat="1" applyFont="1" applyFill="1" applyBorder="1" applyAlignment="1">
      <alignment horizontal="center" vertical="center"/>
    </xf>
    <xf numFmtId="3" fontId="25" fillId="2" borderId="43" xfId="19" applyNumberFormat="1" applyFont="1" applyFill="1" applyBorder="1" applyAlignment="1">
      <alignment horizontal="center" vertical="center"/>
    </xf>
    <xf numFmtId="3" fontId="25" fillId="2" borderId="11" xfId="19" applyNumberFormat="1" applyFont="1" applyFill="1" applyBorder="1" applyAlignment="1">
      <alignment horizontal="center" vertical="center"/>
    </xf>
    <xf numFmtId="190" fontId="24" fillId="2" borderId="13" xfId="19" applyNumberFormat="1" applyFont="1" applyFill="1" applyBorder="1" applyAlignment="1">
      <alignment horizontal="center" vertical="center"/>
    </xf>
    <xf numFmtId="0" fontId="61" fillId="2" borderId="0" xfId="19" applyFont="1" applyFill="1" applyAlignment="1">
      <alignment vertical="center"/>
    </xf>
    <xf numFmtId="43" fontId="28" fillId="2" borderId="0" xfId="9" applyFont="1" applyFill="1" applyAlignment="1">
      <alignment vertical="center"/>
    </xf>
    <xf numFmtId="0" fontId="26" fillId="2" borderId="0" xfId="19" applyFont="1" applyFill="1" applyAlignment="1">
      <alignment vertical="center"/>
    </xf>
    <xf numFmtId="0" fontId="26" fillId="2" borderId="0" xfId="19" applyNumberFormat="1" applyFont="1" applyFill="1" applyAlignment="1">
      <alignment vertical="center"/>
    </xf>
    <xf numFmtId="43" fontId="26" fillId="2" borderId="0" xfId="9" applyFont="1" applyFill="1" applyAlignment="1">
      <alignment vertical="center"/>
    </xf>
    <xf numFmtId="0" fontId="28" fillId="0" borderId="0" xfId="19" applyFont="1" applyFill="1" applyAlignment="1">
      <alignment vertical="center"/>
    </xf>
    <xf numFmtId="14" fontId="28" fillId="2" borderId="0" xfId="19" applyNumberFormat="1" applyFont="1" applyFill="1" applyAlignment="1">
      <alignment vertical="center"/>
    </xf>
    <xf numFmtId="0" fontId="7" fillId="3" borderId="116" xfId="19" applyFont="1" applyFill="1" applyBorder="1" applyAlignment="1">
      <alignment vertical="center"/>
    </xf>
    <xf numFmtId="0" fontId="7" fillId="3" borderId="61" xfId="19" applyFont="1" applyFill="1" applyBorder="1" applyAlignment="1">
      <alignment horizontal="center" vertical="center"/>
    </xf>
    <xf numFmtId="3" fontId="25" fillId="2" borderId="9" xfId="19" applyNumberFormat="1" applyFont="1" applyFill="1" applyBorder="1" applyAlignment="1">
      <alignment horizontal="center" vertical="center"/>
    </xf>
    <xf numFmtId="43" fontId="28" fillId="2" borderId="0" xfId="19" applyNumberFormat="1" applyFont="1" applyFill="1" applyAlignment="1">
      <alignment vertical="center"/>
    </xf>
    <xf numFmtId="3" fontId="25" fillId="2" borderId="8" xfId="19" applyNumberFormat="1" applyFont="1" applyFill="1" applyBorder="1" applyAlignment="1">
      <alignment horizontal="center" vertical="center"/>
    </xf>
    <xf numFmtId="0" fontId="7" fillId="3" borderId="209" xfId="19" applyFont="1" applyFill="1" applyBorder="1" applyAlignment="1">
      <alignment horizontal="center" vertical="center"/>
    </xf>
    <xf numFmtId="3" fontId="24" fillId="3" borderId="210" xfId="19" applyNumberFormat="1" applyFont="1" applyFill="1" applyBorder="1" applyAlignment="1">
      <alignment horizontal="center" vertical="center"/>
    </xf>
    <xf numFmtId="3" fontId="24" fillId="3" borderId="204" xfId="19" applyNumberFormat="1" applyFont="1" applyFill="1" applyBorder="1" applyAlignment="1">
      <alignment horizontal="center" vertical="center"/>
    </xf>
    <xf numFmtId="3" fontId="24" fillId="3" borderId="211" xfId="19" applyNumberFormat="1" applyFont="1" applyFill="1" applyBorder="1" applyAlignment="1">
      <alignment horizontal="center" vertical="center"/>
    </xf>
    <xf numFmtId="3" fontId="24" fillId="3" borderId="205" xfId="19" applyNumberFormat="1" applyFont="1" applyFill="1" applyBorder="1" applyAlignment="1">
      <alignment horizontal="center" vertical="center"/>
    </xf>
    <xf numFmtId="3" fontId="17" fillId="2" borderId="0" xfId="19" applyNumberFormat="1" applyFont="1" applyFill="1" applyAlignment="1">
      <alignment vertical="center"/>
    </xf>
    <xf numFmtId="191" fontId="17" fillId="2" borderId="0" xfId="19" applyNumberFormat="1" applyFont="1" applyFill="1" applyAlignment="1">
      <alignment vertical="center"/>
    </xf>
    <xf numFmtId="192" fontId="28" fillId="2" borderId="0" xfId="19" applyNumberFormat="1" applyFont="1" applyFill="1" applyAlignment="1">
      <alignment vertical="center"/>
    </xf>
    <xf numFmtId="0" fontId="3" fillId="2" borderId="0" xfId="43" applyFont="1" applyFill="1" applyBorder="1" applyAlignment="1">
      <alignment horizontal="left" vertical="center"/>
    </xf>
    <xf numFmtId="0" fontId="121" fillId="2" borderId="0" xfId="48" applyFont="1" applyFill="1" applyBorder="1" applyAlignment="1">
      <alignment horizontal="center" vertical="center"/>
    </xf>
    <xf numFmtId="0" fontId="7" fillId="3" borderId="85" xfId="43" applyFont="1" applyFill="1" applyBorder="1" applyAlignment="1">
      <alignment horizontal="center" vertical="center"/>
    </xf>
    <xf numFmtId="0" fontId="7" fillId="3" borderId="158" xfId="43" applyFont="1" applyFill="1" applyBorder="1" applyAlignment="1">
      <alignment horizontal="center" vertical="center"/>
    </xf>
    <xf numFmtId="0" fontId="121" fillId="2" borderId="0" xfId="48" applyFont="1" applyFill="1" applyAlignment="1">
      <alignment horizontal="center" vertical="center"/>
    </xf>
    <xf numFmtId="0" fontId="7" fillId="3" borderId="82" xfId="43" applyFont="1" applyFill="1" applyBorder="1" applyAlignment="1">
      <alignment horizontal="center" vertical="center"/>
    </xf>
    <xf numFmtId="0" fontId="53" fillId="3" borderId="45" xfId="43" applyFont="1" applyFill="1" applyBorder="1" applyAlignment="1">
      <alignment horizontal="center" vertical="center"/>
    </xf>
    <xf numFmtId="0" fontId="7" fillId="6" borderId="85" xfId="45" applyFont="1" applyFill="1" applyBorder="1" applyAlignment="1">
      <alignment horizontal="left" vertical="center"/>
    </xf>
    <xf numFmtId="3" fontId="24" fillId="2" borderId="85" xfId="43" applyNumberFormat="1" applyFont="1" applyFill="1" applyBorder="1" applyAlignment="1">
      <alignment horizontal="center" vertical="center"/>
    </xf>
    <xf numFmtId="4" fontId="24" fillId="2" borderId="29" xfId="43" applyNumberFormat="1" applyFont="1" applyFill="1" applyBorder="1" applyAlignment="1">
      <alignment horizontal="center" vertical="center"/>
    </xf>
    <xf numFmtId="0" fontId="53" fillId="6" borderId="81" xfId="45" applyFont="1" applyFill="1" applyBorder="1" applyAlignment="1">
      <alignment horizontal="left" vertical="center"/>
    </xf>
    <xf numFmtId="0" fontId="29" fillId="2" borderId="81" xfId="43" applyFont="1" applyFill="1" applyBorder="1" applyAlignment="1">
      <alignment horizontal="center" vertical="center"/>
    </xf>
    <xf numFmtId="4" fontId="29" fillId="2" borderId="29" xfId="43" applyNumberFormat="1" applyFont="1" applyFill="1" applyBorder="1" applyAlignment="1">
      <alignment horizontal="center" vertical="center"/>
    </xf>
    <xf numFmtId="0" fontId="122" fillId="2" borderId="0" xfId="48" applyFont="1" applyFill="1" applyAlignment="1">
      <alignment horizontal="center" vertical="center"/>
    </xf>
    <xf numFmtId="0" fontId="4" fillId="6" borderId="81" xfId="45" applyFont="1" applyFill="1" applyBorder="1" applyAlignment="1">
      <alignment horizontal="left" vertical="center"/>
    </xf>
    <xf numFmtId="3" fontId="25" fillId="2" borderId="81" xfId="43" applyNumberFormat="1" applyFont="1" applyFill="1" applyBorder="1" applyAlignment="1">
      <alignment horizontal="center" vertical="center"/>
    </xf>
    <xf numFmtId="4" fontId="25" fillId="2" borderId="29" xfId="43" applyNumberFormat="1" applyFont="1" applyFill="1" applyBorder="1" applyAlignment="1">
      <alignment horizontal="center" vertical="center"/>
    </xf>
    <xf numFmtId="0" fontId="7" fillId="6" borderId="81" xfId="45" applyFont="1" applyFill="1" applyBorder="1" applyAlignment="1">
      <alignment horizontal="left" vertical="center"/>
    </xf>
    <xf numFmtId="3" fontId="24" fillId="2" borderId="29" xfId="43" applyNumberFormat="1" applyFont="1" applyFill="1" applyBorder="1" applyAlignment="1">
      <alignment horizontal="center" vertical="center"/>
    </xf>
    <xf numFmtId="0" fontId="29" fillId="2" borderId="29" xfId="43" applyFont="1" applyFill="1" applyBorder="1" applyAlignment="1">
      <alignment horizontal="center" vertical="center"/>
    </xf>
    <xf numFmtId="3" fontId="25" fillId="2" borderId="29" xfId="43" applyNumberFormat="1" applyFont="1" applyFill="1" applyBorder="1" applyAlignment="1">
      <alignment horizontal="center" vertical="center"/>
    </xf>
    <xf numFmtId="4" fontId="121" fillId="2" borderId="0" xfId="48" applyNumberFormat="1" applyFont="1" applyFill="1" applyAlignment="1">
      <alignment horizontal="center" vertical="center"/>
    </xf>
    <xf numFmtId="3" fontId="24" fillId="2" borderId="82" xfId="43" applyNumberFormat="1" applyFont="1" applyFill="1" applyBorder="1" applyAlignment="1">
      <alignment horizontal="center" vertical="center"/>
    </xf>
    <xf numFmtId="0" fontId="7" fillId="3" borderId="80" xfId="49" applyFont="1" applyFill="1" applyBorder="1" applyAlignment="1">
      <alignment horizontal="center" vertical="center"/>
    </xf>
    <xf numFmtId="3" fontId="24" fillId="2" borderId="45" xfId="43" applyNumberFormat="1" applyFont="1" applyFill="1" applyBorder="1" applyAlignment="1">
      <alignment horizontal="center" vertical="center"/>
    </xf>
    <xf numFmtId="4" fontId="24" fillId="2" borderId="80" xfId="43" applyNumberFormat="1" applyFont="1" applyFill="1" applyBorder="1" applyAlignment="1">
      <alignment horizontal="center" vertical="center"/>
    </xf>
    <xf numFmtId="0" fontId="26" fillId="2" borderId="0" xfId="48" applyFont="1" applyFill="1" applyBorder="1" applyAlignment="1">
      <alignment horizontal="center" vertical="center"/>
    </xf>
    <xf numFmtId="0" fontId="7" fillId="6" borderId="85" xfId="43" applyFont="1" applyFill="1" applyBorder="1" applyAlignment="1">
      <alignment horizontal="center" vertical="center"/>
    </xf>
    <xf numFmtId="0" fontId="7" fillId="6" borderId="82" xfId="43" applyFont="1" applyFill="1" applyBorder="1" applyAlignment="1">
      <alignment horizontal="center" vertical="center"/>
    </xf>
    <xf numFmtId="193" fontId="7" fillId="6" borderId="85" xfId="43" quotePrefix="1" applyNumberFormat="1" applyFont="1" applyFill="1" applyBorder="1" applyAlignment="1">
      <alignment horizontal="left" vertical="center"/>
    </xf>
    <xf numFmtId="166" fontId="25" fillId="2" borderId="29" xfId="43" applyNumberFormat="1" applyFont="1" applyFill="1" applyBorder="1" applyAlignment="1">
      <alignment horizontal="center" vertical="center"/>
    </xf>
    <xf numFmtId="194" fontId="4" fillId="6" borderId="81" xfId="43" applyNumberFormat="1" applyFont="1" applyFill="1" applyBorder="1" applyAlignment="1">
      <alignment horizontal="left" vertical="center"/>
    </xf>
    <xf numFmtId="166" fontId="121" fillId="2" borderId="0" xfId="48" applyNumberFormat="1" applyFont="1" applyFill="1" applyAlignment="1">
      <alignment horizontal="center" vertical="center"/>
    </xf>
    <xf numFmtId="3" fontId="24" fillId="2" borderId="80" xfId="43" applyNumberFormat="1" applyFont="1" applyFill="1" applyBorder="1" applyAlignment="1">
      <alignment horizontal="center" vertical="center"/>
    </xf>
    <xf numFmtId="4" fontId="24" fillId="2" borderId="55" xfId="43" applyNumberFormat="1" applyFont="1" applyFill="1" applyBorder="1" applyAlignment="1">
      <alignment horizontal="center" vertical="center"/>
    </xf>
    <xf numFmtId="0" fontId="124" fillId="2" borderId="0" xfId="48" applyFont="1" applyFill="1" applyAlignment="1">
      <alignment horizontal="center" vertical="center"/>
    </xf>
    <xf numFmtId="0" fontId="17" fillId="2" borderId="0" xfId="43" applyFont="1" applyFill="1" applyAlignment="1">
      <alignment horizontal="left" vertical="center"/>
    </xf>
    <xf numFmtId="17" fontId="7" fillId="6" borderId="126" xfId="43" applyNumberFormat="1" applyFont="1" applyFill="1" applyBorder="1" applyAlignment="1">
      <alignment horizontal="center" vertical="center" wrapText="1"/>
    </xf>
    <xf numFmtId="17" fontId="53" fillId="6" borderId="126" xfId="43" applyNumberFormat="1" applyFont="1" applyFill="1" applyBorder="1" applyAlignment="1">
      <alignment horizontal="center" vertical="center" wrapText="1"/>
    </xf>
    <xf numFmtId="0" fontId="7" fillId="6" borderId="136" xfId="43" applyFont="1" applyFill="1" applyBorder="1" applyAlignment="1">
      <alignment horizontal="left" vertical="center"/>
    </xf>
    <xf numFmtId="43" fontId="24" fillId="2" borderId="136" xfId="25" applyFont="1" applyFill="1" applyBorder="1" applyAlignment="1">
      <alignment horizontal="center" vertical="center"/>
    </xf>
    <xf numFmtId="0" fontId="24" fillId="2" borderId="136" xfId="39" applyFont="1" applyFill="1" applyBorder="1" applyAlignment="1">
      <alignment horizontal="center" vertical="center"/>
    </xf>
    <xf numFmtId="0" fontId="7" fillId="6" borderId="7" xfId="43" applyFont="1" applyFill="1" applyBorder="1" applyAlignment="1">
      <alignment horizontal="left" vertical="center"/>
    </xf>
    <xf numFmtId="43" fontId="24" fillId="2" borderId="7" xfId="25" applyFont="1" applyFill="1" applyBorder="1" applyAlignment="1">
      <alignment horizontal="center" vertical="center"/>
    </xf>
    <xf numFmtId="0" fontId="24" fillId="2" borderId="7" xfId="39" applyFont="1" applyFill="1" applyBorder="1" applyAlignment="1">
      <alignment horizontal="center" vertical="center"/>
    </xf>
    <xf numFmtId="43" fontId="3" fillId="2" borderId="0" xfId="43" applyNumberFormat="1" applyFont="1" applyFill="1" applyAlignment="1">
      <alignment horizontal="center" vertical="center"/>
    </xf>
    <xf numFmtId="0" fontId="7" fillId="6" borderId="126" xfId="43" applyFont="1" applyFill="1" applyBorder="1" applyAlignment="1">
      <alignment horizontal="left" vertical="center"/>
    </xf>
    <xf numFmtId="43" fontId="24" fillId="2" borderId="126" xfId="25" applyNumberFormat="1" applyFont="1" applyFill="1" applyBorder="1" applyAlignment="1">
      <alignment horizontal="center" vertical="center"/>
    </xf>
    <xf numFmtId="0" fontId="23" fillId="0" borderId="0" xfId="39" applyFont="1" applyAlignment="1">
      <alignment horizontal="left" vertical="center"/>
    </xf>
    <xf numFmtId="0" fontId="23" fillId="2" borderId="0" xfId="39" applyFont="1" applyFill="1" applyAlignment="1">
      <alignment horizontal="left" vertical="center"/>
    </xf>
    <xf numFmtId="1" fontId="121" fillId="2" borderId="0" xfId="39" applyNumberFormat="1" applyFont="1" applyFill="1" applyAlignment="1">
      <alignment horizontal="center" vertical="center"/>
    </xf>
    <xf numFmtId="0" fontId="65" fillId="2" borderId="0" xfId="50" applyFont="1" applyFill="1" applyBorder="1" applyAlignment="1">
      <alignment vertical="center"/>
    </xf>
    <xf numFmtId="0" fontId="3" fillId="2" borderId="0" xfId="50" applyFont="1" applyFill="1" applyBorder="1" applyAlignment="1">
      <alignment vertical="center"/>
    </xf>
    <xf numFmtId="0" fontId="26" fillId="2" borderId="0" xfId="50" applyFont="1" applyFill="1" applyBorder="1" applyAlignment="1">
      <alignment vertical="center"/>
    </xf>
    <xf numFmtId="0" fontId="26" fillId="19" borderId="0" xfId="50" applyFont="1" applyFill="1" applyBorder="1" applyAlignment="1">
      <alignment horizontal="right" vertical="center"/>
    </xf>
    <xf numFmtId="0" fontId="80" fillId="19" borderId="0" xfId="50" applyFont="1" applyFill="1" applyBorder="1" applyAlignment="1">
      <alignment horizontal="centerContinuous" vertical="center"/>
    </xf>
    <xf numFmtId="0" fontId="80" fillId="2" borderId="0" xfId="50" applyFont="1" applyFill="1" applyBorder="1" applyAlignment="1">
      <alignment vertical="center"/>
    </xf>
    <xf numFmtId="166" fontId="80" fillId="2" borderId="0" xfId="50" applyNumberFormat="1" applyFont="1" applyFill="1" applyBorder="1" applyAlignment="1">
      <alignment horizontal="center" vertical="center"/>
    </xf>
    <xf numFmtId="0" fontId="7" fillId="20" borderId="111" xfId="50" applyFont="1" applyFill="1" applyBorder="1" applyAlignment="1">
      <alignment horizontal="center" vertical="center"/>
    </xf>
    <xf numFmtId="0" fontId="80" fillId="2" borderId="0" xfId="50" applyFont="1" applyFill="1" applyAlignment="1">
      <alignment vertical="center"/>
    </xf>
    <xf numFmtId="0" fontId="7" fillId="20" borderId="61" xfId="50" applyFont="1" applyFill="1" applyBorder="1" applyAlignment="1">
      <alignment horizontal="center" vertical="center"/>
    </xf>
    <xf numFmtId="0" fontId="80" fillId="2" borderId="0" xfId="50" applyFont="1" applyFill="1" applyBorder="1" applyAlignment="1">
      <alignment horizontal="right" vertical="center"/>
    </xf>
    <xf numFmtId="0" fontId="3" fillId="20" borderId="212" xfId="50" applyFont="1" applyFill="1" applyBorder="1" applyAlignment="1">
      <alignment horizontal="center" vertical="center"/>
    </xf>
    <xf numFmtId="0" fontId="26" fillId="20" borderId="120" xfId="50" applyFont="1" applyFill="1" applyBorder="1" applyAlignment="1">
      <alignment horizontal="centerContinuous" vertical="center"/>
    </xf>
    <xf numFmtId="0" fontId="29" fillId="20" borderId="28" xfId="50" applyFont="1" applyFill="1" applyBorder="1" applyAlignment="1">
      <alignment horizontal="center" vertical="center"/>
    </xf>
    <xf numFmtId="0" fontId="45" fillId="20" borderId="213" xfId="50" applyFont="1" applyFill="1" applyBorder="1" applyAlignment="1">
      <alignment horizontal="right" vertical="center"/>
    </xf>
    <xf numFmtId="17" fontId="7" fillId="6" borderId="61" xfId="50" quotePrefix="1" applyNumberFormat="1" applyFont="1" applyFill="1" applyBorder="1" applyAlignment="1">
      <alignment horizontal="right" vertical="center"/>
    </xf>
    <xf numFmtId="0" fontId="49" fillId="2" borderId="214" xfId="50" applyFont="1" applyFill="1" applyBorder="1" applyAlignment="1">
      <alignment horizontal="center" vertical="center"/>
    </xf>
    <xf numFmtId="166" fontId="49" fillId="2" borderId="36" xfId="50" applyNumberFormat="1" applyFont="1" applyFill="1" applyBorder="1" applyAlignment="1">
      <alignment horizontal="center" vertical="center"/>
    </xf>
    <xf numFmtId="3" fontId="25" fillId="2" borderId="9" xfId="50" applyNumberFormat="1" applyFont="1" applyFill="1" applyBorder="1" applyAlignment="1">
      <alignment horizontal="center" vertical="center"/>
    </xf>
    <xf numFmtId="4" fontId="80" fillId="2" borderId="0" xfId="50" applyNumberFormat="1" applyFont="1" applyFill="1" applyBorder="1" applyAlignment="1">
      <alignment vertical="center"/>
    </xf>
    <xf numFmtId="195" fontId="4" fillId="6" borderId="61" xfId="50" quotePrefix="1" applyNumberFormat="1" applyFont="1" applyFill="1" applyBorder="1" applyAlignment="1">
      <alignment horizontal="right"/>
    </xf>
    <xf numFmtId="3" fontId="25" fillId="2" borderId="62" xfId="50" applyNumberFormat="1" applyFont="1" applyFill="1" applyBorder="1" applyAlignment="1">
      <alignment horizontal="center" vertical="center"/>
    </xf>
    <xf numFmtId="3" fontId="25" fillId="2" borderId="7" xfId="50" applyNumberFormat="1" applyFont="1" applyFill="1" applyBorder="1" applyAlignment="1">
      <alignment horizontal="center" vertical="center"/>
    </xf>
    <xf numFmtId="4" fontId="80" fillId="2" borderId="0" xfId="50" applyNumberFormat="1" applyFont="1" applyFill="1" applyBorder="1" applyAlignment="1">
      <alignment horizontal="center" vertical="center"/>
    </xf>
    <xf numFmtId="2" fontId="80" fillId="2" borderId="0" xfId="50" applyNumberFormat="1" applyFont="1" applyFill="1" applyBorder="1" applyAlignment="1">
      <alignment vertical="center"/>
    </xf>
    <xf numFmtId="195" fontId="4" fillId="6" borderId="61" xfId="50" applyNumberFormat="1" applyFont="1" applyFill="1" applyBorder="1" applyAlignment="1">
      <alignment horizontal="right"/>
    </xf>
    <xf numFmtId="4" fontId="125" fillId="2" borderId="0" xfId="50" applyNumberFormat="1" applyFont="1" applyFill="1" applyBorder="1" applyAlignment="1">
      <alignment horizontal="left" vertical="center"/>
    </xf>
    <xf numFmtId="43" fontId="125" fillId="2" borderId="0" xfId="9" applyFont="1" applyFill="1" applyBorder="1" applyAlignment="1">
      <alignment horizontal="left" vertical="center"/>
    </xf>
    <xf numFmtId="195" fontId="4" fillId="6" borderId="215" xfId="50" applyNumberFormat="1" applyFont="1" applyFill="1" applyBorder="1" applyAlignment="1">
      <alignment horizontal="right"/>
    </xf>
    <xf numFmtId="3" fontId="25" fillId="2" borderId="216" xfId="50" applyNumberFormat="1" applyFont="1" applyFill="1" applyBorder="1" applyAlignment="1">
      <alignment horizontal="center" vertical="center"/>
    </xf>
    <xf numFmtId="3" fontId="25" fillId="2" borderId="217" xfId="50" applyNumberFormat="1" applyFont="1" applyFill="1" applyBorder="1" applyAlignment="1">
      <alignment horizontal="center" vertical="center"/>
    </xf>
    <xf numFmtId="17" fontId="7" fillId="6" borderId="61" xfId="50" applyNumberFormat="1" applyFont="1" applyFill="1" applyBorder="1" applyAlignment="1">
      <alignment horizontal="right" vertical="center"/>
    </xf>
    <xf numFmtId="3" fontId="25" fillId="2" borderId="218" xfId="50" applyNumberFormat="1" applyFont="1" applyFill="1" applyBorder="1" applyAlignment="1">
      <alignment horizontal="center" vertical="center"/>
    </xf>
    <xf numFmtId="0" fontId="125" fillId="2" borderId="0" xfId="50" applyFont="1" applyFill="1" applyAlignment="1">
      <alignment vertical="center"/>
    </xf>
    <xf numFmtId="0" fontId="125" fillId="2" borderId="0" xfId="50" applyFont="1" applyFill="1" applyBorder="1" applyAlignment="1">
      <alignment vertical="center"/>
    </xf>
    <xf numFmtId="3" fontId="4" fillId="2" borderId="7" xfId="50" applyNumberFormat="1" applyFont="1" applyFill="1" applyBorder="1" applyAlignment="1">
      <alignment horizontal="center" vertical="center"/>
    </xf>
    <xf numFmtId="17" fontId="7" fillId="6" borderId="63" xfId="50" applyNumberFormat="1" applyFont="1" applyFill="1" applyBorder="1" applyAlignment="1">
      <alignment horizontal="right" vertical="center"/>
    </xf>
    <xf numFmtId="3" fontId="25" fillId="2" borderId="11" xfId="50" applyNumberFormat="1" applyFont="1" applyFill="1" applyBorder="1" applyAlignment="1">
      <alignment horizontal="center" vertical="center"/>
    </xf>
    <xf numFmtId="3" fontId="25" fillId="2" borderId="13" xfId="50" applyNumberFormat="1" applyFont="1" applyFill="1" applyBorder="1" applyAlignment="1">
      <alignment horizontal="center" vertical="center"/>
    </xf>
    <xf numFmtId="4" fontId="125" fillId="2" borderId="0" xfId="50" applyNumberFormat="1" applyFont="1" applyFill="1" applyBorder="1" applyAlignment="1">
      <alignment vertical="center"/>
    </xf>
    <xf numFmtId="0" fontId="16" fillId="2" borderId="0" xfId="50" applyFont="1" applyFill="1" applyAlignment="1">
      <alignment horizontal="left" vertical="center"/>
    </xf>
    <xf numFmtId="3" fontId="28" fillId="2" borderId="0" xfId="50" applyNumberFormat="1" applyFont="1" applyFill="1" applyBorder="1" applyAlignment="1">
      <alignment horizontal="center" vertical="center"/>
    </xf>
    <xf numFmtId="0" fontId="52" fillId="2" borderId="0" xfId="50" applyFont="1" applyFill="1" applyAlignment="1">
      <alignment vertical="center"/>
    </xf>
    <xf numFmtId="4" fontId="52" fillId="2" borderId="0" xfId="50" applyNumberFormat="1" applyFont="1" applyFill="1" applyBorder="1" applyAlignment="1">
      <alignment vertical="center"/>
    </xf>
    <xf numFmtId="0" fontId="52" fillId="2" borderId="0" xfId="50" applyFont="1" applyFill="1" applyBorder="1" applyAlignment="1">
      <alignment vertical="center"/>
    </xf>
    <xf numFmtId="0" fontId="17" fillId="2" borderId="0" xfId="50" applyFont="1" applyFill="1" applyAlignment="1">
      <alignment horizontal="left" vertical="center"/>
    </xf>
    <xf numFmtId="3" fontId="17" fillId="2" borderId="0" xfId="50" applyNumberFormat="1" applyFont="1" applyFill="1" applyAlignment="1">
      <alignment vertical="center"/>
    </xf>
    <xf numFmtId="0" fontId="16" fillId="2" borderId="0" xfId="50" applyFont="1" applyFill="1" applyBorder="1" applyAlignment="1">
      <alignment horizontal="left" vertical="center"/>
    </xf>
    <xf numFmtId="3" fontId="52" fillId="2" borderId="0" xfId="50" applyNumberFormat="1" applyFont="1" applyFill="1" applyBorder="1" applyAlignment="1">
      <alignment vertical="center"/>
    </xf>
    <xf numFmtId="0" fontId="17" fillId="2" borderId="0" xfId="50" applyFont="1" applyFill="1" applyAlignment="1">
      <alignment vertical="center"/>
    </xf>
    <xf numFmtId="3" fontId="125" fillId="2" borderId="0" xfId="50" applyNumberFormat="1" applyFont="1" applyFill="1" applyAlignment="1">
      <alignment vertical="center"/>
    </xf>
    <xf numFmtId="0" fontId="3" fillId="2" borderId="0" xfId="19" applyFont="1" applyFill="1" applyAlignment="1">
      <alignment horizontal="left" vertical="center"/>
    </xf>
    <xf numFmtId="0" fontId="3" fillId="2" borderId="0" xfId="19" applyFont="1" applyFill="1" applyAlignment="1">
      <alignment horizontal="center" vertical="center"/>
    </xf>
    <xf numFmtId="0" fontId="26" fillId="2" borderId="0" xfId="19" applyFont="1" applyFill="1" applyAlignment="1">
      <alignment horizontal="center" vertical="center"/>
    </xf>
    <xf numFmtId="0" fontId="7" fillId="6" borderId="46" xfId="19" applyFont="1" applyFill="1" applyBorder="1" applyAlignment="1">
      <alignment horizontal="center" vertical="center"/>
    </xf>
    <xf numFmtId="0" fontId="7" fillId="6" borderId="47" xfId="19" applyFont="1" applyFill="1" applyBorder="1" applyAlignment="1">
      <alignment horizontal="center" vertical="center"/>
    </xf>
    <xf numFmtId="0" fontId="3" fillId="21" borderId="220" xfId="19" applyFont="1" applyFill="1" applyBorder="1" applyAlignment="1">
      <alignment horizontal="center" vertical="center"/>
    </xf>
    <xf numFmtId="0" fontId="7" fillId="6" borderId="7" xfId="19" applyFont="1" applyFill="1" applyBorder="1" applyAlignment="1">
      <alignment horizontal="center" vertical="center"/>
    </xf>
    <xf numFmtId="0" fontId="7" fillId="6" borderId="9" xfId="19" applyFont="1" applyFill="1" applyBorder="1" applyAlignment="1">
      <alignment horizontal="center" vertical="center"/>
    </xf>
    <xf numFmtId="0" fontId="3" fillId="21" borderId="101" xfId="19" applyFont="1" applyFill="1" applyBorder="1" applyAlignment="1">
      <alignment horizontal="center" vertical="center"/>
    </xf>
    <xf numFmtId="0" fontId="7" fillId="6" borderId="221" xfId="19" applyFont="1" applyFill="1" applyBorder="1" applyAlignment="1">
      <alignment horizontal="center" vertical="center"/>
    </xf>
    <xf numFmtId="0" fontId="7" fillId="6" borderId="155" xfId="19" applyFont="1" applyFill="1" applyBorder="1" applyAlignment="1">
      <alignment horizontal="center" vertical="center"/>
    </xf>
    <xf numFmtId="0" fontId="7" fillId="6" borderId="222" xfId="19" applyFont="1" applyFill="1" applyBorder="1" applyAlignment="1">
      <alignment horizontal="center" vertical="center"/>
    </xf>
    <xf numFmtId="0" fontId="7" fillId="6" borderId="114" xfId="19" applyFont="1" applyFill="1" applyBorder="1" applyAlignment="1">
      <alignment horizontal="center" vertical="center"/>
    </xf>
    <xf numFmtId="0" fontId="7" fillId="6" borderId="161" xfId="19" applyFont="1" applyFill="1" applyBorder="1" applyAlignment="1">
      <alignment horizontal="center" vertical="center"/>
    </xf>
    <xf numFmtId="0" fontId="3" fillId="21" borderId="223" xfId="19" applyFont="1" applyFill="1" applyBorder="1" applyAlignment="1">
      <alignment horizontal="center" vertical="center"/>
    </xf>
    <xf numFmtId="0" fontId="127" fillId="22" borderId="227" xfId="19" applyFont="1" applyFill="1" applyBorder="1" applyAlignment="1">
      <alignment horizontal="center" vertical="center"/>
    </xf>
    <xf numFmtId="196" fontId="24" fillId="6" borderId="61" xfId="19" quotePrefix="1" applyNumberFormat="1" applyFont="1" applyFill="1" applyBorder="1" applyAlignment="1">
      <alignment horizontal="center" vertical="center"/>
    </xf>
    <xf numFmtId="3" fontId="25" fillId="2" borderId="112" xfId="19" applyNumberFormat="1" applyFont="1" applyFill="1" applyBorder="1" applyAlignment="1">
      <alignment horizontal="center" vertical="center"/>
    </xf>
    <xf numFmtId="3" fontId="25" fillId="2" borderId="46" xfId="19" applyNumberFormat="1" applyFont="1" applyFill="1" applyBorder="1" applyAlignment="1">
      <alignment horizontal="center" vertical="center"/>
    </xf>
    <xf numFmtId="2" fontId="25" fillId="2" borderId="46" xfId="19" applyNumberFormat="1" applyFont="1" applyFill="1" applyBorder="1" applyAlignment="1">
      <alignment horizontal="center" vertical="center"/>
    </xf>
    <xf numFmtId="2" fontId="25" fillId="2" borderId="47" xfId="19" applyNumberFormat="1" applyFont="1" applyFill="1" applyBorder="1" applyAlignment="1">
      <alignment horizontal="center" vertical="center"/>
    </xf>
    <xf numFmtId="2" fontId="26" fillId="2" borderId="220" xfId="19" applyNumberFormat="1" applyFont="1" applyFill="1" applyBorder="1" applyAlignment="1">
      <alignment horizontal="center" vertical="center"/>
    </xf>
    <xf numFmtId="197" fontId="25" fillId="6" borderId="61" xfId="19" quotePrefix="1" applyNumberFormat="1" applyFont="1" applyFill="1" applyBorder="1" applyAlignment="1">
      <alignment horizontal="center" vertical="center"/>
    </xf>
    <xf numFmtId="3" fontId="25" fillId="2" borderId="62" xfId="19" applyNumberFormat="1" applyFont="1" applyFill="1" applyBorder="1" applyAlignment="1">
      <alignment horizontal="center" vertical="center"/>
    </xf>
    <xf numFmtId="4" fontId="25" fillId="2" borderId="7" xfId="19" applyNumberFormat="1" applyFont="1" applyFill="1" applyBorder="1" applyAlignment="1">
      <alignment horizontal="center" vertical="center"/>
    </xf>
    <xf numFmtId="4" fontId="25" fillId="2" borderId="9" xfId="19" applyNumberFormat="1" applyFont="1" applyFill="1" applyBorder="1" applyAlignment="1">
      <alignment horizontal="center" vertical="center"/>
    </xf>
    <xf numFmtId="2" fontId="26" fillId="2" borderId="101" xfId="19" applyNumberFormat="1" applyFont="1" applyFill="1" applyBorder="1" applyAlignment="1">
      <alignment horizontal="center" vertical="center"/>
    </xf>
    <xf numFmtId="2" fontId="26" fillId="2" borderId="0" xfId="19" applyNumberFormat="1" applyFont="1" applyFill="1" applyAlignment="1">
      <alignment horizontal="center" vertical="center"/>
    </xf>
    <xf numFmtId="4" fontId="26" fillId="2" borderId="0" xfId="19" applyNumberFormat="1" applyFont="1" applyFill="1" applyAlignment="1">
      <alignment horizontal="center" vertical="center"/>
    </xf>
    <xf numFmtId="2" fontId="3" fillId="2" borderId="0" xfId="19" applyNumberFormat="1" applyFont="1" applyFill="1" applyAlignment="1">
      <alignment horizontal="center" vertical="center"/>
    </xf>
    <xf numFmtId="2" fontId="25" fillId="2" borderId="9" xfId="19" applyNumberFormat="1" applyFont="1" applyFill="1" applyBorder="1" applyAlignment="1">
      <alignment horizontal="center" vertical="center"/>
    </xf>
    <xf numFmtId="197" fontId="25" fillId="6" borderId="228" xfId="19" applyNumberFormat="1" applyFont="1" applyFill="1" applyBorder="1" applyAlignment="1">
      <alignment horizontal="center" vertical="center"/>
    </xf>
    <xf numFmtId="3" fontId="25" fillId="2" borderId="229" xfId="19" applyNumberFormat="1" applyFont="1" applyFill="1" applyBorder="1" applyAlignment="1">
      <alignment horizontal="center" vertical="center"/>
    </xf>
    <xf numFmtId="3" fontId="25" fillId="2" borderId="51" xfId="19" applyNumberFormat="1" applyFont="1" applyFill="1" applyBorder="1" applyAlignment="1">
      <alignment horizontal="center" vertical="center"/>
    </xf>
    <xf numFmtId="4" fontId="25" fillId="2" borderId="51" xfId="19" applyNumberFormat="1" applyFont="1" applyFill="1" applyBorder="1" applyAlignment="1">
      <alignment horizontal="center" vertical="center"/>
    </xf>
    <xf numFmtId="4" fontId="25" fillId="2" borderId="175" xfId="19" applyNumberFormat="1" applyFont="1" applyFill="1" applyBorder="1" applyAlignment="1">
      <alignment horizontal="center" vertical="center"/>
    </xf>
    <xf numFmtId="17" fontId="7" fillId="6" borderId="61" xfId="19" applyNumberFormat="1" applyFont="1" applyFill="1" applyBorder="1" applyAlignment="1">
      <alignment horizontal="center" vertical="center"/>
    </xf>
    <xf numFmtId="3" fontId="26" fillId="2" borderId="62" xfId="19" applyNumberFormat="1" applyFont="1" applyFill="1" applyBorder="1" applyAlignment="1">
      <alignment horizontal="center" vertical="center"/>
    </xf>
    <xf numFmtId="3" fontId="26" fillId="2" borderId="7" xfId="19" applyNumberFormat="1" applyFont="1" applyFill="1" applyBorder="1" applyAlignment="1">
      <alignment horizontal="center" vertical="center"/>
    </xf>
    <xf numFmtId="2" fontId="26" fillId="2" borderId="7" xfId="19" applyNumberFormat="1" applyFont="1" applyFill="1" applyBorder="1" applyAlignment="1">
      <alignment horizontal="center" vertical="center"/>
    </xf>
    <xf numFmtId="2" fontId="26" fillId="2" borderId="9" xfId="19" applyNumberFormat="1" applyFont="1" applyFill="1" applyBorder="1" applyAlignment="1">
      <alignment horizontal="center" vertical="center"/>
    </xf>
    <xf numFmtId="177" fontId="26" fillId="2" borderId="0" xfId="19" applyNumberFormat="1" applyFont="1" applyFill="1" applyAlignment="1">
      <alignment horizontal="center" vertical="center"/>
    </xf>
    <xf numFmtId="17" fontId="7" fillId="6" borderId="61" xfId="19" quotePrefix="1" applyNumberFormat="1" applyFont="1" applyFill="1" applyBorder="1" applyAlignment="1">
      <alignment horizontal="center" vertical="center"/>
    </xf>
    <xf numFmtId="17" fontId="7" fillId="6" borderId="230" xfId="19" quotePrefix="1" applyNumberFormat="1" applyFont="1" applyFill="1" applyBorder="1" applyAlignment="1">
      <alignment horizontal="center" vertical="center"/>
    </xf>
    <xf numFmtId="166" fontId="26" fillId="2" borderId="7" xfId="19" applyNumberFormat="1" applyFont="1" applyFill="1" applyBorder="1" applyAlignment="1">
      <alignment horizontal="center" vertical="center"/>
    </xf>
    <xf numFmtId="166" fontId="26" fillId="2" borderId="9" xfId="19" applyNumberFormat="1" applyFont="1" applyFill="1" applyBorder="1" applyAlignment="1">
      <alignment horizontal="center" vertical="center"/>
    </xf>
    <xf numFmtId="166" fontId="26" fillId="2" borderId="101" xfId="19" applyNumberFormat="1" applyFont="1" applyFill="1" applyBorder="1" applyAlignment="1">
      <alignment horizontal="center" vertical="center"/>
    </xf>
    <xf numFmtId="2" fontId="26" fillId="2" borderId="231" xfId="19" applyNumberFormat="1" applyFont="1" applyFill="1" applyBorder="1" applyAlignment="1">
      <alignment horizontal="center" vertical="center"/>
    </xf>
    <xf numFmtId="17" fontId="3" fillId="2" borderId="0" xfId="19" applyNumberFormat="1" applyFont="1" applyFill="1" applyAlignment="1">
      <alignment horizontal="center" vertical="center"/>
    </xf>
    <xf numFmtId="0" fontId="26" fillId="2" borderId="62" xfId="19" applyFont="1" applyFill="1" applyBorder="1" applyAlignment="1">
      <alignment horizontal="center" vertical="center"/>
    </xf>
    <xf numFmtId="0" fontId="26" fillId="2" borderId="7" xfId="19" applyFont="1" applyFill="1" applyBorder="1" applyAlignment="1">
      <alignment horizontal="center" vertical="center"/>
    </xf>
    <xf numFmtId="0" fontId="26" fillId="2" borderId="9" xfId="19" applyFont="1" applyFill="1" applyBorder="1" applyAlignment="1">
      <alignment horizontal="center" vertical="center"/>
    </xf>
    <xf numFmtId="0" fontId="26" fillId="2" borderId="101" xfId="19" applyFont="1" applyFill="1" applyBorder="1" applyAlignment="1">
      <alignment horizontal="center" vertical="center"/>
    </xf>
    <xf numFmtId="15" fontId="26" fillId="2" borderId="0" xfId="19" applyNumberFormat="1" applyFont="1" applyFill="1" applyAlignment="1">
      <alignment horizontal="center" vertical="center"/>
    </xf>
    <xf numFmtId="17" fontId="7" fillId="6" borderId="215" xfId="19" quotePrefix="1" applyNumberFormat="1" applyFont="1" applyFill="1" applyBorder="1" applyAlignment="1">
      <alignment horizontal="center" vertical="center"/>
    </xf>
    <xf numFmtId="3" fontId="26" fillId="2" borderId="216" xfId="19" applyNumberFormat="1" applyFont="1" applyFill="1" applyBorder="1" applyAlignment="1">
      <alignment horizontal="center" vertical="center"/>
    </xf>
    <xf numFmtId="3" fontId="26" fillId="2" borderId="217" xfId="19" applyNumberFormat="1" applyFont="1" applyFill="1" applyBorder="1" applyAlignment="1">
      <alignment horizontal="center" vertical="center"/>
    </xf>
    <xf numFmtId="2" fontId="26" fillId="2" borderId="217" xfId="19" applyNumberFormat="1" applyFont="1" applyFill="1" applyBorder="1" applyAlignment="1">
      <alignment horizontal="center" vertical="center"/>
    </xf>
    <xf numFmtId="2" fontId="26" fillId="2" borderId="232" xfId="19" applyNumberFormat="1" applyFont="1" applyFill="1" applyBorder="1" applyAlignment="1">
      <alignment horizontal="center" vertical="center"/>
    </xf>
    <xf numFmtId="17" fontId="7" fillId="6" borderId="233" xfId="19" quotePrefix="1" applyNumberFormat="1" applyFont="1" applyFill="1" applyBorder="1" applyAlignment="1">
      <alignment horizontal="center" vertical="center"/>
    </xf>
    <xf numFmtId="3" fontId="26" fillId="2" borderId="234" xfId="19" applyNumberFormat="1" applyFont="1" applyFill="1" applyBorder="1" applyAlignment="1">
      <alignment horizontal="center" vertical="center"/>
    </xf>
    <xf numFmtId="3" fontId="26" fillId="2" borderId="231" xfId="19" applyNumberFormat="1" applyFont="1" applyFill="1" applyBorder="1" applyAlignment="1">
      <alignment horizontal="center" vertical="center"/>
    </xf>
    <xf numFmtId="2" fontId="26" fillId="2" borderId="218" xfId="19" applyNumberFormat="1" applyFont="1" applyFill="1" applyBorder="1" applyAlignment="1">
      <alignment horizontal="center" vertical="center"/>
    </xf>
    <xf numFmtId="168" fontId="26" fillId="2" borderId="7" xfId="19" applyNumberFormat="1" applyFont="1" applyFill="1" applyBorder="1" applyAlignment="1">
      <alignment horizontal="center" vertical="center"/>
    </xf>
    <xf numFmtId="168" fontId="25" fillId="2" borderId="7" xfId="19" applyNumberFormat="1" applyFont="1" applyFill="1" applyBorder="1" applyAlignment="1">
      <alignment horizontal="center" vertical="center"/>
    </xf>
    <xf numFmtId="2" fontId="25" fillId="2" borderId="7" xfId="19" applyNumberFormat="1" applyFont="1" applyFill="1" applyBorder="1" applyAlignment="1">
      <alignment horizontal="center" vertical="center"/>
    </xf>
    <xf numFmtId="0" fontId="25" fillId="2" borderId="7" xfId="19" applyFont="1" applyFill="1" applyBorder="1" applyAlignment="1">
      <alignment horizontal="center" vertical="center"/>
    </xf>
    <xf numFmtId="2" fontId="26" fillId="2" borderId="235" xfId="19" applyNumberFormat="1" applyFont="1" applyFill="1" applyBorder="1" applyAlignment="1">
      <alignment horizontal="center" vertical="center"/>
    </xf>
    <xf numFmtId="0" fontId="26" fillId="2" borderId="0" xfId="19" applyFont="1" applyFill="1" applyBorder="1" applyAlignment="1">
      <alignment horizontal="center" vertical="center"/>
    </xf>
    <xf numFmtId="17" fontId="7" fillId="6" borderId="63" xfId="19" applyNumberFormat="1" applyFont="1" applyFill="1" applyBorder="1" applyAlignment="1">
      <alignment horizontal="center" vertical="center"/>
    </xf>
    <xf numFmtId="3" fontId="26" fillId="2" borderId="64" xfId="19" applyNumberFormat="1" applyFont="1" applyFill="1" applyBorder="1" applyAlignment="1">
      <alignment horizontal="center" vertical="center"/>
    </xf>
    <xf numFmtId="3" fontId="26" fillId="2" borderId="11" xfId="19" applyNumberFormat="1" applyFont="1" applyFill="1" applyBorder="1" applyAlignment="1">
      <alignment horizontal="center" vertical="center"/>
    </xf>
    <xf numFmtId="0" fontId="26" fillId="2" borderId="11" xfId="19" applyFont="1" applyFill="1" applyBorder="1" applyAlignment="1">
      <alignment horizontal="center" vertical="center"/>
    </xf>
    <xf numFmtId="2" fontId="26" fillId="2" borderId="13" xfId="19" applyNumberFormat="1" applyFont="1" applyFill="1" applyBorder="1" applyAlignment="1">
      <alignment horizontal="center" vertical="center"/>
    </xf>
    <xf numFmtId="3" fontId="17" fillId="2" borderId="0" xfId="19" applyNumberFormat="1" applyFont="1" applyFill="1" applyAlignment="1">
      <alignment horizontal="left" vertical="center"/>
    </xf>
    <xf numFmtId="2" fontId="17" fillId="2" borderId="0" xfId="19" applyNumberFormat="1" applyFont="1" applyFill="1" applyAlignment="1">
      <alignment horizontal="left" vertical="center"/>
    </xf>
    <xf numFmtId="2" fontId="45" fillId="2" borderId="0" xfId="19" applyNumberFormat="1" applyFont="1" applyFill="1" applyAlignment="1">
      <alignment horizontal="center" vertical="center"/>
    </xf>
    <xf numFmtId="0" fontId="45" fillId="2" borderId="0" xfId="19" applyFont="1" applyFill="1" applyAlignment="1">
      <alignment horizontal="center" vertical="center"/>
    </xf>
    <xf numFmtId="0" fontId="3" fillId="2" borderId="0" xfId="39" applyFont="1" applyFill="1" applyAlignment="1">
      <alignment horizontal="left" vertical="center"/>
    </xf>
    <xf numFmtId="0" fontId="3" fillId="2" borderId="0" xfId="39" applyFont="1" applyFill="1" applyAlignment="1">
      <alignment horizontal="center" vertical="center"/>
    </xf>
    <xf numFmtId="17" fontId="7" fillId="6" borderId="90" xfId="19" quotePrefix="1" applyNumberFormat="1" applyFont="1" applyFill="1" applyBorder="1" applyAlignment="1">
      <alignment horizontal="center" vertical="center"/>
    </xf>
    <xf numFmtId="0" fontId="7" fillId="6" borderId="19" xfId="19" applyFont="1" applyFill="1" applyBorder="1" applyAlignment="1">
      <alignment horizontal="center" vertical="center"/>
    </xf>
    <xf numFmtId="0" fontId="7" fillId="6" borderId="90" xfId="19" applyFont="1" applyFill="1" applyBorder="1" applyAlignment="1">
      <alignment horizontal="center" vertical="center" wrapText="1"/>
    </xf>
    <xf numFmtId="0" fontId="7" fillId="6" borderId="90" xfId="19" applyFont="1" applyFill="1" applyBorder="1" applyAlignment="1">
      <alignment horizontal="center" vertical="center"/>
    </xf>
    <xf numFmtId="17" fontId="7" fillId="6" borderId="81" xfId="19" quotePrefix="1" applyNumberFormat="1" applyFont="1" applyFill="1" applyBorder="1" applyAlignment="1">
      <alignment horizontal="center" vertical="center"/>
    </xf>
    <xf numFmtId="2" fontId="3" fillId="2" borderId="29" xfId="19" applyNumberFormat="1" applyFont="1" applyFill="1" applyBorder="1" applyAlignment="1">
      <alignment horizontal="center" vertical="center"/>
    </xf>
    <xf numFmtId="166" fontId="26" fillId="2" borderId="81" xfId="19" applyNumberFormat="1" applyFont="1" applyFill="1" applyBorder="1" applyAlignment="1">
      <alignment horizontal="center" vertical="center"/>
    </xf>
    <xf numFmtId="3" fontId="26" fillId="2" borderId="81" xfId="19" applyNumberFormat="1" applyFont="1" applyFill="1" applyBorder="1" applyAlignment="1">
      <alignment horizontal="center" vertical="center"/>
    </xf>
    <xf numFmtId="198" fontId="26" fillId="2" borderId="81" xfId="19" applyNumberFormat="1" applyFont="1" applyFill="1" applyBorder="1" applyAlignment="1">
      <alignment horizontal="center" vertical="center"/>
    </xf>
    <xf numFmtId="0" fontId="45" fillId="2" borderId="0" xfId="19" applyFont="1" applyFill="1" applyAlignment="1">
      <alignment horizontal="left" vertical="center"/>
    </xf>
    <xf numFmtId="14" fontId="121" fillId="2" borderId="0" xfId="39" applyNumberFormat="1" applyFont="1" applyFill="1" applyAlignment="1">
      <alignment horizontal="center" vertical="center"/>
    </xf>
    <xf numFmtId="2" fontId="24" fillId="2" borderId="29" xfId="19" applyNumberFormat="1" applyFont="1" applyFill="1" applyBorder="1" applyAlignment="1">
      <alignment horizontal="center" vertical="center"/>
    </xf>
    <xf numFmtId="166" fontId="25" fillId="2" borderId="81" xfId="19" applyNumberFormat="1" applyFont="1" applyFill="1" applyBorder="1" applyAlignment="1">
      <alignment horizontal="center" vertical="center"/>
    </xf>
    <xf numFmtId="3" fontId="25" fillId="2" borderId="81" xfId="19" applyNumberFormat="1" applyFont="1" applyFill="1" applyBorder="1" applyAlignment="1">
      <alignment horizontal="center" vertical="center"/>
    </xf>
    <xf numFmtId="198" fontId="25" fillId="2" borderId="81" xfId="19" applyNumberFormat="1" applyFont="1" applyFill="1" applyBorder="1" applyAlignment="1">
      <alignment horizontal="center" vertical="center"/>
    </xf>
    <xf numFmtId="17" fontId="7" fillId="6" borderId="82" xfId="19" quotePrefix="1" applyNumberFormat="1" applyFont="1" applyFill="1" applyBorder="1" applyAlignment="1">
      <alignment horizontal="center" vertical="center"/>
    </xf>
    <xf numFmtId="2" fontId="3" fillId="2" borderId="45" xfId="19" applyNumberFormat="1" applyFont="1" applyFill="1" applyBorder="1" applyAlignment="1">
      <alignment horizontal="center" vertical="center"/>
    </xf>
    <xf numFmtId="166" fontId="26" fillId="2" borderId="82" xfId="19" applyNumberFormat="1" applyFont="1" applyFill="1" applyBorder="1" applyAlignment="1">
      <alignment horizontal="center" vertical="center"/>
    </xf>
    <xf numFmtId="3" fontId="26" fillId="2" borderId="82" xfId="19" applyNumberFormat="1" applyFont="1" applyFill="1" applyBorder="1" applyAlignment="1">
      <alignment horizontal="center" vertical="center"/>
    </xf>
    <xf numFmtId="198" fontId="26" fillId="2" borderId="82" xfId="19" applyNumberFormat="1" applyFont="1" applyFill="1" applyBorder="1" applyAlignment="1">
      <alignment horizontal="center" vertical="center"/>
    </xf>
    <xf numFmtId="0" fontId="122" fillId="2" borderId="0" xfId="39" applyFont="1" applyFill="1" applyAlignment="1">
      <alignment horizontal="center" vertical="center"/>
    </xf>
    <xf numFmtId="0" fontId="17" fillId="2" borderId="0" xfId="39" applyFont="1" applyFill="1" applyAlignment="1">
      <alignment horizontal="left" vertical="center"/>
    </xf>
    <xf numFmtId="0" fontId="45" fillId="2" borderId="0" xfId="39" applyFont="1" applyFill="1" applyAlignment="1">
      <alignment horizontal="center" vertical="center"/>
    </xf>
    <xf numFmtId="0" fontId="28" fillId="2" borderId="0" xfId="19" applyFont="1" applyFill="1" applyAlignment="1">
      <alignment horizontal="center" vertical="center"/>
    </xf>
    <xf numFmtId="0" fontId="71" fillId="2" borderId="0" xfId="19" applyFont="1" applyFill="1" applyAlignment="1">
      <alignment vertical="center"/>
    </xf>
    <xf numFmtId="0" fontId="7" fillId="3" borderId="15" xfId="19" applyFont="1" applyFill="1" applyBorder="1" applyAlignment="1">
      <alignment horizontal="center" vertical="center"/>
    </xf>
    <xf numFmtId="0" fontId="7" fillId="3" borderId="17" xfId="19" applyFont="1" applyFill="1" applyBorder="1" applyAlignment="1">
      <alignment horizontal="center" vertical="center"/>
    </xf>
    <xf numFmtId="0" fontId="7" fillId="3" borderId="46" xfId="19" applyFont="1" applyFill="1" applyBorder="1" applyAlignment="1">
      <alignment horizontal="center" vertical="center"/>
    </xf>
    <xf numFmtId="0" fontId="7" fillId="3" borderId="6" xfId="19" applyFont="1" applyFill="1" applyBorder="1" applyAlignment="1">
      <alignment horizontal="center" vertical="center"/>
    </xf>
    <xf numFmtId="0" fontId="7" fillId="3" borderId="30" xfId="19" applyFont="1" applyFill="1" applyBorder="1" applyAlignment="1">
      <alignment horizontal="center" vertical="center"/>
    </xf>
    <xf numFmtId="0" fontId="7" fillId="3" borderId="7" xfId="19" applyFont="1" applyFill="1" applyBorder="1" applyAlignment="1">
      <alignment horizontal="center" vertical="center"/>
    </xf>
    <xf numFmtId="0" fontId="7" fillId="3" borderId="136" xfId="19" applyFont="1" applyFill="1" applyBorder="1" applyAlignment="1">
      <alignment horizontal="center" vertical="center"/>
    </xf>
    <xf numFmtId="0" fontId="7" fillId="3" borderId="30" xfId="19" applyFont="1" applyFill="1" applyBorder="1" applyAlignment="1">
      <alignment vertical="center"/>
    </xf>
    <xf numFmtId="0" fontId="29" fillId="3" borderId="20" xfId="19" applyFont="1" applyFill="1" applyBorder="1" applyAlignment="1">
      <alignment horizontal="center" vertical="center"/>
    </xf>
    <xf numFmtId="0" fontId="29" fillId="3" borderId="115" xfId="19" applyFont="1" applyFill="1" applyBorder="1" applyAlignment="1">
      <alignment horizontal="center" vertical="center"/>
    </xf>
    <xf numFmtId="0" fontId="29" fillId="3" borderId="114" xfId="19" applyFont="1" applyFill="1" applyBorder="1" applyAlignment="1">
      <alignment horizontal="center" vertical="center"/>
    </xf>
    <xf numFmtId="0" fontId="94" fillId="2" borderId="0" xfId="19" applyFont="1" applyFill="1" applyAlignment="1">
      <alignment horizontal="center" vertical="center"/>
    </xf>
    <xf numFmtId="196" fontId="7" fillId="3" borderId="6" xfId="19" applyNumberFormat="1" applyFont="1" applyFill="1" applyBorder="1" applyAlignment="1">
      <alignment horizontal="center" vertical="center"/>
    </xf>
    <xf numFmtId="0" fontId="24" fillId="2" borderId="30" xfId="19" applyFont="1" applyFill="1" applyBorder="1" applyAlignment="1">
      <alignment horizontal="center" vertical="center"/>
    </xf>
    <xf numFmtId="0" fontId="24" fillId="2" borderId="27" xfId="19" applyFont="1" applyFill="1" applyBorder="1" applyAlignment="1">
      <alignment horizontal="center" vertical="center"/>
    </xf>
    <xf numFmtId="0" fontId="24" fillId="2" borderId="110" xfId="19" applyFont="1" applyFill="1" applyBorder="1" applyAlignment="1">
      <alignment horizontal="center" vertical="center"/>
    </xf>
    <xf numFmtId="197" fontId="4" fillId="3" borderId="6" xfId="19" quotePrefix="1" applyNumberFormat="1" applyFont="1" applyFill="1" applyBorder="1" applyAlignment="1">
      <alignment horizontal="center" vertical="center"/>
    </xf>
    <xf numFmtId="2" fontId="25" fillId="2" borderId="30" xfId="19" applyNumberFormat="1" applyFont="1" applyFill="1" applyBorder="1" applyAlignment="1">
      <alignment horizontal="center" vertical="center"/>
    </xf>
    <xf numFmtId="4" fontId="28" fillId="2" borderId="0" xfId="19" applyNumberFormat="1" applyFont="1" applyFill="1" applyAlignment="1">
      <alignment vertical="center"/>
    </xf>
    <xf numFmtId="2" fontId="28" fillId="2" borderId="0" xfId="19" applyNumberFormat="1" applyFont="1" applyFill="1" applyAlignment="1">
      <alignment vertical="center"/>
    </xf>
    <xf numFmtId="200" fontId="28" fillId="2" borderId="0" xfId="19" applyNumberFormat="1" applyFont="1" applyFill="1" applyAlignment="1">
      <alignment vertical="center"/>
    </xf>
    <xf numFmtId="199" fontId="28" fillId="2" borderId="0" xfId="19" applyNumberFormat="1" applyFont="1" applyFill="1" applyAlignment="1">
      <alignment vertical="center"/>
    </xf>
    <xf numFmtId="197" fontId="4" fillId="3" borderId="6" xfId="19" applyNumberFormat="1" applyFont="1" applyFill="1" applyBorder="1" applyAlignment="1">
      <alignment horizontal="center" vertical="center"/>
    </xf>
    <xf numFmtId="197" fontId="4" fillId="3" borderId="237" xfId="19" applyNumberFormat="1" applyFont="1" applyFill="1" applyBorder="1" applyAlignment="1">
      <alignment horizontal="center" vertical="center"/>
    </xf>
    <xf numFmtId="2" fontId="25" fillId="2" borderId="130" xfId="19" applyNumberFormat="1" applyFont="1" applyFill="1" applyBorder="1" applyAlignment="1">
      <alignment horizontal="center" vertical="center"/>
    </xf>
    <xf numFmtId="2" fontId="25" fillId="2" borderId="51" xfId="19" applyNumberFormat="1" applyFont="1" applyFill="1" applyBorder="1" applyAlignment="1">
      <alignment horizontal="center" vertical="center"/>
    </xf>
    <xf numFmtId="17" fontId="7" fillId="3" borderId="6" xfId="19" quotePrefix="1" applyNumberFormat="1" applyFont="1" applyFill="1" applyBorder="1" applyAlignment="1">
      <alignment horizontal="center" vertical="center"/>
    </xf>
    <xf numFmtId="166" fontId="25" fillId="2" borderId="7" xfId="19" applyNumberFormat="1" applyFont="1" applyFill="1" applyBorder="1" applyAlignment="1">
      <alignment horizontal="center" vertical="center"/>
    </xf>
    <xf numFmtId="166" fontId="28" fillId="2" borderId="0" xfId="19" applyNumberFormat="1" applyFont="1" applyFill="1" applyAlignment="1">
      <alignment vertical="center"/>
    </xf>
    <xf numFmtId="17" fontId="7" fillId="3" borderId="238" xfId="19" quotePrefix="1" applyNumberFormat="1" applyFont="1" applyFill="1" applyBorder="1" applyAlignment="1">
      <alignment horizontal="center" vertical="center"/>
    </xf>
    <xf numFmtId="2" fontId="25" fillId="2" borderId="8" xfId="19" applyNumberFormat="1" applyFont="1" applyFill="1" applyBorder="1" applyAlignment="1">
      <alignment horizontal="center" vertical="center"/>
    </xf>
    <xf numFmtId="2" fontId="25" fillId="2" borderId="29" xfId="19" applyNumberFormat="1" applyFont="1" applyFill="1" applyBorder="1" applyAlignment="1">
      <alignment horizontal="center" vertical="center"/>
    </xf>
    <xf numFmtId="17" fontId="7" fillId="3" borderId="10" xfId="19" applyNumberFormat="1" applyFont="1" applyFill="1" applyBorder="1" applyAlignment="1">
      <alignment horizontal="center" vertical="center"/>
    </xf>
    <xf numFmtId="2" fontId="25" fillId="2" borderId="43" xfId="19" applyNumberFormat="1" applyFont="1" applyFill="1" applyBorder="1" applyAlignment="1">
      <alignment horizontal="center" vertical="center"/>
    </xf>
    <xf numFmtId="2" fontId="25" fillId="2" borderId="11" xfId="19" applyNumberFormat="1" applyFont="1" applyFill="1" applyBorder="1" applyAlignment="1">
      <alignment horizontal="center" vertical="center"/>
    </xf>
    <xf numFmtId="4" fontId="25" fillId="2" borderId="11" xfId="19" applyNumberFormat="1" applyFont="1" applyFill="1" applyBorder="1" applyAlignment="1">
      <alignment horizontal="center" vertical="center"/>
    </xf>
    <xf numFmtId="2" fontId="17" fillId="2" borderId="0" xfId="19" applyNumberFormat="1" applyFont="1" applyFill="1"/>
    <xf numFmtId="15" fontId="17" fillId="2" borderId="0" xfId="19" applyNumberFormat="1" applyFont="1" applyFill="1" applyAlignment="1">
      <alignment horizontal="left"/>
    </xf>
    <xf numFmtId="0" fontId="28" fillId="2" borderId="0" xfId="19" applyFont="1" applyFill="1" applyAlignment="1">
      <alignment horizontal="right" vertical="center"/>
    </xf>
    <xf numFmtId="15" fontId="28" fillId="2" borderId="0" xfId="19" applyNumberFormat="1" applyFont="1" applyFill="1" applyAlignment="1">
      <alignment horizontal="right" vertical="center"/>
    </xf>
    <xf numFmtId="2" fontId="17" fillId="2" borderId="0" xfId="19" applyNumberFormat="1" applyFont="1" applyFill="1" applyAlignment="1">
      <alignment vertical="center"/>
    </xf>
    <xf numFmtId="0" fontId="7" fillId="2" borderId="0" xfId="19" applyFont="1" applyFill="1" applyAlignment="1">
      <alignment horizontal="left" vertical="center"/>
    </xf>
    <xf numFmtId="15" fontId="31" fillId="2" borderId="0" xfId="19" applyNumberFormat="1" applyFont="1" applyFill="1" applyAlignment="1">
      <alignment horizontal="left" vertical="center"/>
    </xf>
    <xf numFmtId="15" fontId="17" fillId="2" borderId="0" xfId="19" applyNumberFormat="1" applyFont="1" applyFill="1" applyAlignment="1">
      <alignment horizontal="right" vertical="center"/>
    </xf>
    <xf numFmtId="0" fontId="28" fillId="2" borderId="0" xfId="19" applyFont="1" applyFill="1" applyAlignment="1">
      <alignment horizontal="left" vertical="center"/>
    </xf>
    <xf numFmtId="164" fontId="28" fillId="2" borderId="0" xfId="51" applyNumberFormat="1" applyFont="1" applyFill="1" applyAlignment="1">
      <alignment vertical="center"/>
    </xf>
    <xf numFmtId="0" fontId="3" fillId="2" borderId="0" xfId="45" applyFont="1" applyFill="1" applyAlignment="1">
      <alignment vertical="center"/>
    </xf>
    <xf numFmtId="0" fontId="26" fillId="2" borderId="0" xfId="45" applyFont="1" applyFill="1" applyAlignment="1">
      <alignment vertical="center"/>
    </xf>
    <xf numFmtId="0" fontId="28" fillId="2" borderId="0" xfId="45" applyFont="1" applyFill="1" applyAlignment="1">
      <alignment horizontal="center" vertical="center"/>
    </xf>
    <xf numFmtId="0" fontId="28" fillId="2" borderId="0" xfId="45" applyFont="1" applyFill="1" applyAlignment="1">
      <alignment vertical="center"/>
    </xf>
    <xf numFmtId="0" fontId="71" fillId="2" borderId="0" xfId="45" applyFont="1" applyFill="1" applyAlignment="1">
      <alignment vertical="center"/>
    </xf>
    <xf numFmtId="0" fontId="7" fillId="3" borderId="136" xfId="45" applyFont="1" applyFill="1" applyBorder="1" applyAlignment="1">
      <alignment horizontal="center" vertical="center"/>
    </xf>
    <xf numFmtId="0" fontId="7" fillId="2" borderId="0" xfId="45" applyFont="1" applyFill="1" applyAlignment="1">
      <alignment horizontal="center" vertical="center"/>
    </xf>
    <xf numFmtId="0" fontId="4" fillId="2" borderId="0" xfId="45" applyFont="1" applyFill="1" applyAlignment="1">
      <alignment vertical="center"/>
    </xf>
    <xf numFmtId="0" fontId="7" fillId="3" borderId="7" xfId="45" applyFont="1" applyFill="1" applyBorder="1" applyAlignment="1">
      <alignment horizontal="center" vertical="center"/>
    </xf>
    <xf numFmtId="0" fontId="29" fillId="3" borderId="114" xfId="45" applyFont="1" applyFill="1" applyBorder="1" applyAlignment="1">
      <alignment horizontal="center" vertical="center" wrapText="1"/>
    </xf>
    <xf numFmtId="0" fontId="29" fillId="2" borderId="0" xfId="45" applyFont="1" applyFill="1" applyAlignment="1">
      <alignment horizontal="center" vertical="center" wrapText="1"/>
    </xf>
    <xf numFmtId="0" fontId="29" fillId="2" borderId="0" xfId="45" applyFont="1" applyFill="1" applyAlignment="1">
      <alignment vertical="center"/>
    </xf>
    <xf numFmtId="17" fontId="24" fillId="3" borderId="7" xfId="45" applyNumberFormat="1" applyFont="1" applyFill="1" applyBorder="1" applyAlignment="1">
      <alignment horizontal="center" vertical="center"/>
    </xf>
    <xf numFmtId="177" fontId="25" fillId="2" borderId="7" xfId="45" applyNumberFormat="1" applyFont="1" applyFill="1" applyBorder="1" applyAlignment="1">
      <alignment horizontal="center" vertical="center"/>
    </xf>
    <xf numFmtId="189" fontId="25" fillId="2" borderId="7" xfId="52" applyNumberFormat="1" applyFont="1" applyFill="1" applyBorder="1" applyAlignment="1">
      <alignment horizontal="center" vertical="center"/>
    </xf>
    <xf numFmtId="168" fontId="25" fillId="2" borderId="7" xfId="45" applyNumberFormat="1" applyFont="1" applyFill="1" applyBorder="1" applyAlignment="1">
      <alignment horizontal="center" vertical="center"/>
    </xf>
    <xf numFmtId="0" fontId="128" fillId="2" borderId="0" xfId="39" applyFont="1" applyFill="1"/>
    <xf numFmtId="180" fontId="25" fillId="2" borderId="7" xfId="52" applyNumberFormat="1" applyFont="1" applyFill="1" applyBorder="1" applyAlignment="1">
      <alignment horizontal="center" vertical="center"/>
    </xf>
    <xf numFmtId="17" fontId="7" fillId="3" borderId="7" xfId="45" applyNumberFormat="1" applyFont="1" applyFill="1" applyBorder="1" applyAlignment="1">
      <alignment horizontal="center" vertical="center"/>
    </xf>
    <xf numFmtId="166" fontId="25" fillId="2" borderId="7" xfId="52" applyNumberFormat="1" applyFont="1" applyFill="1" applyBorder="1" applyAlignment="1">
      <alignment horizontal="center" vertical="center"/>
    </xf>
    <xf numFmtId="166" fontId="25" fillId="2" borderId="7" xfId="45" applyNumberFormat="1" applyFont="1" applyFill="1" applyBorder="1" applyAlignment="1">
      <alignment horizontal="center" vertical="center"/>
    </xf>
    <xf numFmtId="166" fontId="128" fillId="2" borderId="0" xfId="39" applyNumberFormat="1" applyFont="1" applyFill="1"/>
    <xf numFmtId="201" fontId="25" fillId="2" borderId="7" xfId="52" applyNumberFormat="1" applyFont="1" applyFill="1" applyBorder="1" applyAlignment="1">
      <alignment horizontal="center" vertical="center"/>
    </xf>
    <xf numFmtId="2" fontId="25" fillId="0" borderId="7" xfId="45" applyNumberFormat="1" applyFont="1" applyBorder="1" applyAlignment="1">
      <alignment horizontal="center" vertical="center"/>
    </xf>
    <xf numFmtId="17" fontId="7" fillId="3" borderId="114" xfId="45" applyNumberFormat="1" applyFont="1" applyFill="1" applyBorder="1" applyAlignment="1">
      <alignment horizontal="center" vertical="center"/>
    </xf>
    <xf numFmtId="2" fontId="25" fillId="2" borderId="114" xfId="45" applyNumberFormat="1" applyFont="1" applyFill="1" applyBorder="1" applyAlignment="1">
      <alignment horizontal="center" vertical="center"/>
    </xf>
    <xf numFmtId="199" fontId="25" fillId="2" borderId="114" xfId="45" applyNumberFormat="1" applyFont="1" applyFill="1" applyBorder="1" applyAlignment="1">
      <alignment horizontal="center" vertical="center"/>
    </xf>
    <xf numFmtId="15" fontId="17" fillId="2" borderId="0" xfId="45" applyNumberFormat="1" applyFont="1" applyFill="1" applyAlignment="1">
      <alignment horizontal="left" vertical="center"/>
    </xf>
    <xf numFmtId="0" fontId="17" fillId="2" borderId="0" xfId="45" applyFont="1" applyFill="1" applyAlignment="1">
      <alignment vertical="center"/>
    </xf>
    <xf numFmtId="0" fontId="17" fillId="2" borderId="0" xfId="45" applyFont="1" applyFill="1" applyAlignment="1">
      <alignment horizontal="right" vertical="center"/>
    </xf>
    <xf numFmtId="15" fontId="17" fillId="2" borderId="0" xfId="45" applyNumberFormat="1" applyFont="1" applyFill="1" applyAlignment="1">
      <alignment horizontal="right" vertical="center"/>
    </xf>
    <xf numFmtId="40" fontId="17" fillId="2" borderId="0" xfId="16" applyFont="1" applyFill="1" applyAlignment="1">
      <alignment vertical="center"/>
    </xf>
    <xf numFmtId="0" fontId="7" fillId="3" borderId="8" xfId="45" applyFont="1" applyFill="1" applyBorder="1" applyAlignment="1">
      <alignment horizontal="center" vertical="center"/>
    </xf>
    <xf numFmtId="0" fontId="7" fillId="3" borderId="244" xfId="45" applyFont="1" applyFill="1" applyBorder="1" applyAlignment="1">
      <alignment horizontal="center" vertical="center"/>
    </xf>
    <xf numFmtId="0" fontId="7" fillId="3" borderId="0" xfId="45" applyFont="1" applyFill="1" applyAlignment="1">
      <alignment horizontal="center" vertical="center"/>
    </xf>
    <xf numFmtId="0" fontId="7" fillId="3" borderId="245" xfId="45" applyFont="1" applyFill="1" applyBorder="1" applyAlignment="1">
      <alignment horizontal="center" vertical="center"/>
    </xf>
    <xf numFmtId="0" fontId="7" fillId="3" borderId="29" xfId="45" applyFont="1" applyFill="1" applyBorder="1" applyAlignment="1">
      <alignment horizontal="center" vertical="center"/>
    </xf>
    <xf numFmtId="0" fontId="29" fillId="3" borderId="0" xfId="45" applyFont="1" applyFill="1" applyAlignment="1">
      <alignment horizontal="center" vertical="center"/>
    </xf>
    <xf numFmtId="0" fontId="29" fillId="3" borderId="29" xfId="45" applyFont="1" applyFill="1" applyBorder="1" applyAlignment="1">
      <alignment horizontal="center" vertical="center"/>
    </xf>
    <xf numFmtId="0" fontId="53" fillId="2" borderId="0" xfId="45" applyFont="1" applyFill="1" applyAlignment="1">
      <alignment vertical="center"/>
    </xf>
    <xf numFmtId="0" fontId="29" fillId="3" borderId="118" xfId="45" applyFont="1" applyFill="1" applyBorder="1" applyAlignment="1">
      <alignment horizontal="center" vertical="center" wrapText="1"/>
    </xf>
    <xf numFmtId="0" fontId="29" fillId="3" borderId="162" xfId="45" applyFont="1" applyFill="1" applyBorder="1" applyAlignment="1">
      <alignment horizontal="center" vertical="center" wrapText="1"/>
    </xf>
    <xf numFmtId="17" fontId="3" fillId="3" borderId="6" xfId="45" applyNumberFormat="1" applyFont="1" applyFill="1" applyBorder="1" applyAlignment="1">
      <alignment horizontal="center" vertical="center"/>
    </xf>
    <xf numFmtId="177" fontId="4" fillId="2" borderId="7" xfId="45" applyNumberFormat="1" applyFont="1" applyFill="1" applyBorder="1" applyAlignment="1">
      <alignment horizontal="center" vertical="center"/>
    </xf>
    <xf numFmtId="2" fontId="4" fillId="2" borderId="7" xfId="45" applyNumberFormat="1" applyFont="1" applyFill="1" applyBorder="1" applyAlignment="1">
      <alignment horizontal="center" vertical="center"/>
    </xf>
    <xf numFmtId="2" fontId="4" fillId="2" borderId="8" xfId="45" applyNumberFormat="1" applyFont="1" applyFill="1" applyBorder="1" applyAlignment="1">
      <alignment horizontal="center" vertical="center"/>
    </xf>
    <xf numFmtId="2" fontId="4" fillId="2" borderId="246" xfId="45" applyNumberFormat="1" applyFont="1" applyFill="1" applyBorder="1" applyAlignment="1">
      <alignment horizontal="center" vertical="center"/>
    </xf>
    <xf numFmtId="2" fontId="4" fillId="2" borderId="0" xfId="45" applyNumberFormat="1" applyFont="1" applyFill="1" applyAlignment="1">
      <alignment horizontal="center" vertical="center"/>
    </xf>
    <xf numFmtId="177" fontId="4" fillId="2" borderId="250" xfId="45" applyNumberFormat="1" applyFont="1" applyFill="1" applyBorder="1" applyAlignment="1">
      <alignment horizontal="center" vertical="center"/>
    </xf>
    <xf numFmtId="177" fontId="4" fillId="2" borderId="246" xfId="45" applyNumberFormat="1" applyFont="1" applyFill="1" applyBorder="1" applyAlignment="1">
      <alignment horizontal="center" vertical="center"/>
    </xf>
    <xf numFmtId="2" fontId="4" fillId="2" borderId="251" xfId="45" applyNumberFormat="1" applyFont="1" applyFill="1" applyBorder="1" applyAlignment="1">
      <alignment horizontal="center" vertical="center"/>
    </xf>
    <xf numFmtId="166" fontId="4" fillId="2" borderId="7" xfId="45" applyNumberFormat="1" applyFont="1" applyFill="1" applyBorder="1" applyAlignment="1">
      <alignment horizontal="center" vertical="center"/>
    </xf>
    <xf numFmtId="17" fontId="7" fillId="3" borderId="6" xfId="45" applyNumberFormat="1" applyFont="1" applyFill="1" applyBorder="1" applyAlignment="1">
      <alignment horizontal="center" vertical="center"/>
    </xf>
    <xf numFmtId="2" fontId="25" fillId="2" borderId="8" xfId="45" applyNumberFormat="1" applyFont="1" applyFill="1" applyBorder="1" applyAlignment="1">
      <alignment horizontal="center" vertical="center"/>
    </xf>
    <xf numFmtId="2" fontId="25" fillId="2" borderId="246" xfId="45" applyNumberFormat="1" applyFont="1" applyFill="1" applyBorder="1" applyAlignment="1">
      <alignment horizontal="center" vertical="center"/>
    </xf>
    <xf numFmtId="2" fontId="25" fillId="2" borderId="0" xfId="45" applyNumberFormat="1" applyFont="1" applyFill="1" applyAlignment="1">
      <alignment horizontal="center" vertical="center"/>
    </xf>
    <xf numFmtId="177" fontId="25" fillId="2" borderId="250" xfId="45" applyNumberFormat="1" applyFont="1" applyFill="1" applyBorder="1" applyAlignment="1">
      <alignment horizontal="center" vertical="center"/>
    </xf>
    <xf numFmtId="177" fontId="25" fillId="2" borderId="246" xfId="45" applyNumberFormat="1" applyFont="1" applyFill="1" applyBorder="1" applyAlignment="1">
      <alignment horizontal="center" vertical="center"/>
    </xf>
    <xf numFmtId="2" fontId="25" fillId="2" borderId="251" xfId="45" applyNumberFormat="1" applyFont="1" applyFill="1" applyBorder="1" applyAlignment="1">
      <alignment horizontal="center" vertical="center"/>
    </xf>
    <xf numFmtId="177" fontId="25" fillId="2" borderId="251" xfId="45" applyNumberFormat="1" applyFont="1" applyFill="1" applyBorder="1" applyAlignment="1">
      <alignment horizontal="center" vertical="center"/>
    </xf>
    <xf numFmtId="177" fontId="25" fillId="2" borderId="0" xfId="45" applyNumberFormat="1" applyFont="1" applyFill="1" applyAlignment="1">
      <alignment horizontal="center" vertical="center"/>
    </xf>
    <xf numFmtId="177" fontId="25" fillId="2" borderId="0" xfId="45" applyNumberFormat="1" applyFont="1" applyFill="1" applyBorder="1" applyAlignment="1">
      <alignment horizontal="center" vertical="center"/>
    </xf>
    <xf numFmtId="177" fontId="25" fillId="2" borderId="252" xfId="45" applyNumberFormat="1" applyFont="1" applyFill="1" applyBorder="1" applyAlignment="1">
      <alignment horizontal="center" vertical="center"/>
    </xf>
    <xf numFmtId="177" fontId="25" fillId="0" borderId="7" xfId="45" applyNumberFormat="1" applyFont="1" applyFill="1" applyBorder="1" applyAlignment="1">
      <alignment horizontal="center" vertical="center"/>
    </xf>
    <xf numFmtId="2" fontId="25" fillId="0" borderId="7" xfId="45" applyNumberFormat="1" applyFont="1" applyFill="1" applyBorder="1" applyAlignment="1">
      <alignment horizontal="center" vertical="center"/>
    </xf>
    <xf numFmtId="2" fontId="25" fillId="0" borderId="8" xfId="45" applyNumberFormat="1" applyFont="1" applyFill="1" applyBorder="1" applyAlignment="1">
      <alignment horizontal="center" vertical="center"/>
    </xf>
    <xf numFmtId="2" fontId="25" fillId="0" borderId="246" xfId="45" applyNumberFormat="1" applyFont="1" applyFill="1" applyBorder="1" applyAlignment="1">
      <alignment horizontal="center" vertical="center"/>
    </xf>
    <xf numFmtId="17" fontId="7" fillId="3" borderId="10" xfId="45" applyNumberFormat="1" applyFont="1" applyFill="1" applyBorder="1" applyAlignment="1">
      <alignment horizontal="center" vertical="center"/>
    </xf>
    <xf numFmtId="2" fontId="25" fillId="2" borderId="11" xfId="45" applyNumberFormat="1" applyFont="1" applyFill="1" applyBorder="1" applyAlignment="1">
      <alignment horizontal="center" vertical="center"/>
    </xf>
    <xf numFmtId="2" fontId="25" fillId="2" borderId="12" xfId="45" applyNumberFormat="1" applyFont="1" applyFill="1" applyBorder="1" applyAlignment="1">
      <alignment horizontal="center" vertical="center"/>
    </xf>
    <xf numFmtId="2" fontId="25" fillId="2" borderId="253" xfId="45" applyNumberFormat="1" applyFont="1" applyFill="1" applyBorder="1" applyAlignment="1">
      <alignment horizontal="center" vertical="center"/>
    </xf>
    <xf numFmtId="2" fontId="25" fillId="2" borderId="44" xfId="45" applyNumberFormat="1" applyFont="1" applyFill="1" applyBorder="1" applyAlignment="1">
      <alignment horizontal="center" vertical="center"/>
    </xf>
    <xf numFmtId="2" fontId="25" fillId="2" borderId="254" xfId="45" applyNumberFormat="1" applyFont="1" applyFill="1" applyBorder="1" applyAlignment="1">
      <alignment horizontal="center" vertical="center"/>
    </xf>
    <xf numFmtId="199" fontId="25" fillId="2" borderId="253" xfId="45" applyNumberFormat="1" applyFont="1" applyFill="1" applyBorder="1" applyAlignment="1">
      <alignment horizontal="center" vertical="center"/>
    </xf>
    <xf numFmtId="168" fontId="25" fillId="2" borderId="253" xfId="45" applyNumberFormat="1" applyFont="1" applyFill="1" applyBorder="1" applyAlignment="1">
      <alignment horizontal="center" vertical="center"/>
    </xf>
    <xf numFmtId="0" fontId="25" fillId="2" borderId="253" xfId="45" applyFont="1" applyFill="1" applyBorder="1" applyAlignment="1">
      <alignment vertical="center"/>
    </xf>
    <xf numFmtId="2" fontId="25" fillId="2" borderId="255" xfId="45" applyNumberFormat="1" applyFont="1" applyFill="1" applyBorder="1" applyAlignment="1">
      <alignment horizontal="center" vertical="center"/>
    </xf>
    <xf numFmtId="0" fontId="0" fillId="2" borderId="0" xfId="0" applyFill="1"/>
    <xf numFmtId="0" fontId="22" fillId="2" borderId="0" xfId="0" applyFont="1" applyFill="1"/>
    <xf numFmtId="4" fontId="0" fillId="2" borderId="0" xfId="0" applyNumberFormat="1" applyFill="1"/>
    <xf numFmtId="4" fontId="22" fillId="2" borderId="0" xfId="0" applyNumberFormat="1" applyFont="1" applyFill="1"/>
    <xf numFmtId="4" fontId="22" fillId="2" borderId="75" xfId="0" applyNumberFormat="1" applyFont="1" applyFill="1" applyBorder="1"/>
    <xf numFmtId="0" fontId="0" fillId="2" borderId="75" xfId="0" applyFill="1" applyBorder="1"/>
    <xf numFmtId="2" fontId="0" fillId="2" borderId="0" xfId="0" applyNumberFormat="1" applyFill="1"/>
    <xf numFmtId="14" fontId="0" fillId="2" borderId="0" xfId="0" applyNumberFormat="1" applyFill="1"/>
    <xf numFmtId="4" fontId="129" fillId="2" borderId="0" xfId="0" applyNumberFormat="1" applyFont="1" applyFill="1"/>
    <xf numFmtId="43" fontId="0" fillId="2" borderId="0" xfId="25" applyFont="1" applyFill="1"/>
    <xf numFmtId="43" fontId="0" fillId="2" borderId="0" xfId="0" applyNumberFormat="1" applyFill="1"/>
    <xf numFmtId="177" fontId="130" fillId="2" borderId="0" xfId="0" applyNumberFormat="1" applyFont="1" applyFill="1"/>
    <xf numFmtId="0" fontId="130" fillId="2" borderId="0" xfId="0" applyFont="1" applyFill="1"/>
    <xf numFmtId="0" fontId="3" fillId="0" borderId="0" xfId="39" applyFont="1" applyAlignment="1">
      <alignment horizontal="left" vertical="center"/>
    </xf>
    <xf numFmtId="0" fontId="3" fillId="0" borderId="0" xfId="39" applyFont="1" applyAlignment="1">
      <alignment horizontal="center" vertical="center"/>
    </xf>
    <xf numFmtId="0" fontId="90" fillId="0" borderId="0" xfId="39" applyFont="1" applyAlignment="1">
      <alignment horizontal="center" vertical="center"/>
    </xf>
    <xf numFmtId="0" fontId="81" fillId="0" borderId="0" xfId="39" applyFont="1" applyAlignment="1">
      <alignment vertical="center"/>
    </xf>
    <xf numFmtId="0" fontId="4" fillId="0" borderId="0" xfId="39" applyFont="1" applyAlignment="1">
      <alignment vertical="center"/>
    </xf>
    <xf numFmtId="0" fontId="4" fillId="3" borderId="15" xfId="39" applyFont="1" applyFill="1" applyBorder="1" applyAlignment="1">
      <alignment vertical="center"/>
    </xf>
    <xf numFmtId="177" fontId="4" fillId="0" borderId="0" xfId="39" applyNumberFormat="1" applyFont="1" applyAlignment="1">
      <alignment horizontal="center" vertical="center"/>
    </xf>
    <xf numFmtId="0" fontId="4" fillId="3" borderId="20" xfId="39" applyFont="1" applyFill="1" applyBorder="1" applyAlignment="1">
      <alignment vertical="center"/>
    </xf>
    <xf numFmtId="17" fontId="7" fillId="23" borderId="6" xfId="39" applyNumberFormat="1" applyFont="1" applyFill="1" applyBorder="1" applyAlignment="1">
      <alignment horizontal="left" vertical="center"/>
    </xf>
    <xf numFmtId="177" fontId="25" fillId="0" borderId="7" xfId="39" applyNumberFormat="1" applyFont="1" applyBorder="1" applyAlignment="1">
      <alignment horizontal="center" vertical="center"/>
    </xf>
    <xf numFmtId="177" fontId="25" fillId="0" borderId="9" xfId="39" applyNumberFormat="1" applyFont="1" applyBorder="1" applyAlignment="1">
      <alignment horizontal="center" vertical="center"/>
    </xf>
    <xf numFmtId="166" fontId="25" fillId="0" borderId="7" xfId="39" applyNumberFormat="1" applyFont="1" applyBorder="1" applyAlignment="1">
      <alignment horizontal="center" vertical="center"/>
    </xf>
    <xf numFmtId="166" fontId="25" fillId="0" borderId="9" xfId="39" applyNumberFormat="1" applyFont="1" applyBorder="1" applyAlignment="1">
      <alignment horizontal="center" vertical="center"/>
    </xf>
    <xf numFmtId="166" fontId="4" fillId="0" borderId="0" xfId="39" applyNumberFormat="1" applyFont="1" applyAlignment="1">
      <alignment horizontal="center" vertical="center"/>
    </xf>
    <xf numFmtId="17" fontId="7" fillId="8" borderId="6" xfId="39" applyNumberFormat="1" applyFont="1" applyFill="1" applyBorder="1" applyAlignment="1">
      <alignment horizontal="left" vertical="center"/>
    </xf>
    <xf numFmtId="17" fontId="7" fillId="3" borderId="6" xfId="39" applyNumberFormat="1" applyFont="1" applyFill="1" applyBorder="1" applyAlignment="1">
      <alignment horizontal="left" vertical="center"/>
    </xf>
    <xf numFmtId="177" fontId="28" fillId="2" borderId="0" xfId="45" applyNumberFormat="1" applyFont="1" applyFill="1" applyAlignment="1">
      <alignment vertical="center"/>
    </xf>
    <xf numFmtId="0" fontId="53" fillId="0" borderId="0" xfId="39" applyFont="1" applyAlignment="1">
      <alignment vertical="center"/>
    </xf>
    <xf numFmtId="177" fontId="53" fillId="0" borderId="0" xfId="39" applyNumberFormat="1" applyFont="1" applyAlignment="1">
      <alignment vertical="center"/>
    </xf>
    <xf numFmtId="17" fontId="7" fillId="3" borderId="10" xfId="39" applyNumberFormat="1" applyFont="1" applyFill="1" applyBorder="1" applyAlignment="1">
      <alignment horizontal="left" vertical="center"/>
    </xf>
    <xf numFmtId="177" fontId="25" fillId="0" borderId="11" xfId="39" applyNumberFormat="1" applyFont="1" applyBorder="1" applyAlignment="1">
      <alignment horizontal="center" vertical="center"/>
    </xf>
    <xf numFmtId="177" fontId="25" fillId="0" borderId="13" xfId="39" applyNumberFormat="1" applyFont="1" applyBorder="1" applyAlignment="1">
      <alignment horizontal="center" vertical="center"/>
    </xf>
    <xf numFmtId="0" fontId="16" fillId="0" borderId="0" xfId="39" applyFont="1" applyAlignment="1">
      <alignment horizontal="left" vertical="center"/>
    </xf>
    <xf numFmtId="0" fontId="17" fillId="0" borderId="0" xfId="39" applyFont="1" applyAlignment="1">
      <alignment horizontal="left" vertical="center"/>
    </xf>
    <xf numFmtId="0" fontId="17" fillId="0" borderId="0" xfId="39" applyFont="1" applyAlignment="1">
      <alignment vertical="center"/>
    </xf>
    <xf numFmtId="0" fontId="28" fillId="0" borderId="0" xfId="45" applyFont="1" applyAlignment="1">
      <alignment vertical="center"/>
    </xf>
    <xf numFmtId="0" fontId="3" fillId="2" borderId="0" xfId="53" applyFont="1" applyFill="1" applyAlignment="1">
      <alignment horizontal="left"/>
    </xf>
    <xf numFmtId="0" fontId="81" fillId="2" borderId="0" xfId="53" applyFont="1" applyFill="1"/>
    <xf numFmtId="0" fontId="4" fillId="2" borderId="0" xfId="53" applyFont="1" applyFill="1"/>
    <xf numFmtId="0" fontId="7" fillId="3" borderId="15" xfId="53" applyFont="1" applyFill="1" applyBorder="1" applyAlignment="1">
      <alignment horizontal="center"/>
    </xf>
    <xf numFmtId="17" fontId="7" fillId="3" borderId="46" xfId="53" applyNumberFormat="1" applyFont="1" applyFill="1" applyBorder="1" applyAlignment="1">
      <alignment horizontal="center"/>
    </xf>
    <xf numFmtId="0" fontId="7" fillId="3" borderId="20" xfId="53" applyFont="1" applyFill="1" applyBorder="1" applyAlignment="1">
      <alignment horizontal="center"/>
    </xf>
    <xf numFmtId="0" fontId="7" fillId="3" borderId="114" xfId="53" applyFont="1" applyFill="1" applyBorder="1" applyAlignment="1">
      <alignment horizontal="center"/>
    </xf>
    <xf numFmtId="0" fontId="7" fillId="3" borderId="6" xfId="53" applyFont="1" applyFill="1" applyBorder="1" applyAlignment="1">
      <alignment horizontal="left"/>
    </xf>
    <xf numFmtId="177" fontId="25" fillId="2" borderId="7" xfId="53" applyNumberFormat="1" applyFont="1" applyFill="1" applyBorder="1"/>
    <xf numFmtId="177" fontId="25" fillId="2" borderId="0" xfId="53" applyNumberFormat="1" applyFont="1" applyFill="1" applyBorder="1"/>
    <xf numFmtId="177" fontId="25" fillId="2" borderId="7" xfId="53" applyNumberFormat="1" applyFont="1" applyFill="1" applyBorder="1" applyAlignment="1">
      <alignment horizontal="right"/>
    </xf>
    <xf numFmtId="0" fontId="25" fillId="2" borderId="7" xfId="53" applyFont="1" applyFill="1" applyBorder="1"/>
    <xf numFmtId="0" fontId="4" fillId="3" borderId="10" xfId="53" applyFont="1" applyFill="1" applyBorder="1" applyAlignment="1">
      <alignment horizontal="left"/>
    </xf>
    <xf numFmtId="177" fontId="25" fillId="2" borderId="11" xfId="53" applyNumberFormat="1" applyFont="1" applyFill="1" applyBorder="1"/>
    <xf numFmtId="0" fontId="25" fillId="2" borderId="11" xfId="53" applyFont="1" applyFill="1" applyBorder="1"/>
    <xf numFmtId="0" fontId="25" fillId="2" borderId="44" xfId="53" applyFont="1" applyFill="1" applyBorder="1"/>
    <xf numFmtId="0" fontId="17" fillId="2" borderId="0" xfId="53" applyFont="1" applyFill="1" applyAlignment="1">
      <alignment horizontal="left"/>
    </xf>
    <xf numFmtId="0" fontId="17" fillId="2" borderId="0" xfId="53" applyFont="1" applyFill="1"/>
    <xf numFmtId="0" fontId="17" fillId="2" borderId="0" xfId="53" applyFont="1" applyFill="1" applyAlignment="1">
      <alignment horizontal="right"/>
    </xf>
    <xf numFmtId="199" fontId="17" fillId="2" borderId="0" xfId="53" applyNumberFormat="1" applyFont="1" applyFill="1"/>
    <xf numFmtId="0" fontId="53" fillId="2" borderId="0" xfId="53" applyFont="1" applyFill="1"/>
    <xf numFmtId="0" fontId="17" fillId="2" borderId="0" xfId="53" applyFont="1" applyFill="1" applyAlignment="1">
      <alignment vertical="center"/>
    </xf>
    <xf numFmtId="166" fontId="7" fillId="3" borderId="46" xfId="53" applyNumberFormat="1" applyFont="1" applyFill="1" applyBorder="1" applyAlignment="1">
      <alignment horizontal="center"/>
    </xf>
    <xf numFmtId="177" fontId="4" fillId="2" borderId="7" xfId="53" applyNumberFormat="1" applyFont="1" applyFill="1" applyBorder="1"/>
    <xf numFmtId="0" fontId="24" fillId="2" borderId="11" xfId="53" applyFont="1" applyFill="1" applyBorder="1"/>
    <xf numFmtId="0" fontId="4" fillId="2" borderId="11" xfId="53" applyFont="1" applyFill="1" applyBorder="1"/>
    <xf numFmtId="14" fontId="4" fillId="2" borderId="0" xfId="53" applyNumberFormat="1" applyFont="1" applyFill="1"/>
    <xf numFmtId="0" fontId="4" fillId="2" borderId="100" xfId="53" applyFont="1" applyFill="1" applyBorder="1"/>
    <xf numFmtId="0" fontId="3" fillId="2" borderId="0" xfId="45" applyFont="1" applyFill="1" applyAlignment="1">
      <alignment horizontal="left"/>
    </xf>
    <xf numFmtId="199" fontId="90" fillId="2" borderId="69" xfId="45" applyNumberFormat="1" applyFont="1" applyFill="1" applyBorder="1"/>
    <xf numFmtId="199" fontId="90" fillId="2" borderId="0" xfId="45" applyNumberFormat="1" applyFont="1" applyFill="1"/>
    <xf numFmtId="0" fontId="90" fillId="2" borderId="0" xfId="45" applyFont="1" applyFill="1" applyAlignment="1">
      <alignment vertical="center"/>
    </xf>
    <xf numFmtId="0" fontId="81" fillId="2" borderId="0" xfId="45" applyFont="1" applyFill="1"/>
    <xf numFmtId="0" fontId="28" fillId="2" borderId="0" xfId="45" applyFont="1" applyFill="1"/>
    <xf numFmtId="199" fontId="28" fillId="2" borderId="0" xfId="45" applyNumberFormat="1" applyFont="1" applyFill="1"/>
    <xf numFmtId="0" fontId="7" fillId="3" borderId="46" xfId="45" applyFont="1" applyFill="1" applyBorder="1" applyAlignment="1">
      <alignment horizontal="center"/>
    </xf>
    <xf numFmtId="0" fontId="7" fillId="3" borderId="47" xfId="45" applyFont="1" applyFill="1" applyBorder="1" applyAlignment="1">
      <alignment horizontal="center"/>
    </xf>
    <xf numFmtId="0" fontId="7" fillId="3" borderId="7" xfId="45" applyFont="1" applyFill="1" applyBorder="1" applyAlignment="1">
      <alignment horizontal="center"/>
    </xf>
    <xf numFmtId="0" fontId="7" fillId="3" borderId="9" xfId="45" applyFont="1" applyFill="1" applyBorder="1" applyAlignment="1">
      <alignment horizontal="center"/>
    </xf>
    <xf numFmtId="4" fontId="54" fillId="2" borderId="0" xfId="45" applyNumberFormat="1" applyFont="1" applyFill="1" applyAlignment="1">
      <alignment horizontal="center"/>
    </xf>
    <xf numFmtId="199" fontId="7" fillId="3" borderId="7" xfId="45" applyNumberFormat="1" applyFont="1" applyFill="1" applyBorder="1" applyAlignment="1">
      <alignment horizontal="center"/>
    </xf>
    <xf numFmtId="0" fontId="54" fillId="2" borderId="0" xfId="45" applyFont="1" applyFill="1"/>
    <xf numFmtId="199" fontId="7" fillId="3" borderId="114" xfId="45" applyNumberFormat="1" applyFont="1" applyFill="1" applyBorder="1" applyAlignment="1">
      <alignment horizontal="center"/>
    </xf>
    <xf numFmtId="0" fontId="7" fillId="3" borderId="161" xfId="45" applyFont="1" applyFill="1" applyBorder="1" applyAlignment="1">
      <alignment horizontal="center"/>
    </xf>
    <xf numFmtId="202" fontId="28" fillId="2" borderId="0" xfId="45" applyNumberFormat="1" applyFont="1" applyFill="1"/>
    <xf numFmtId="0" fontId="7" fillId="3" borderId="6" xfId="45" applyFont="1" applyFill="1" applyBorder="1" applyAlignment="1">
      <alignment horizontal="left"/>
    </xf>
    <xf numFmtId="198" fontId="25" fillId="2" borderId="7" xfId="45" applyNumberFormat="1" applyFont="1" applyFill="1" applyBorder="1" applyAlignment="1">
      <alignment horizontal="center"/>
    </xf>
    <xf numFmtId="180" fontId="25" fillId="2" borderId="9" xfId="55" applyNumberFormat="1" applyFont="1" applyFill="1" applyBorder="1" applyAlignment="1">
      <alignment horizontal="center"/>
    </xf>
    <xf numFmtId="198" fontId="28" fillId="2" borderId="0" xfId="45" applyNumberFormat="1" applyFont="1" applyFill="1"/>
    <xf numFmtId="198" fontId="28" fillId="0" borderId="0" xfId="45" applyNumberFormat="1" applyFont="1"/>
    <xf numFmtId="202" fontId="28" fillId="0" borderId="0" xfId="45" applyNumberFormat="1" applyFont="1"/>
    <xf numFmtId="0" fontId="4" fillId="3" borderId="10" xfId="45" applyFont="1" applyFill="1" applyBorder="1" applyAlignment="1">
      <alignment horizontal="left"/>
    </xf>
    <xf numFmtId="0" fontId="25" fillId="2" borderId="11" xfId="45" applyFont="1" applyFill="1" applyBorder="1" applyAlignment="1">
      <alignment horizontal="left"/>
    </xf>
    <xf numFmtId="199" fontId="25" fillId="2" borderId="11" xfId="45" applyNumberFormat="1" applyFont="1" applyFill="1" applyBorder="1"/>
    <xf numFmtId="180" fontId="25" fillId="2" borderId="13" xfId="45" applyNumberFormat="1" applyFont="1" applyFill="1" applyBorder="1" applyAlignment="1">
      <alignment horizontal="right"/>
    </xf>
    <xf numFmtId="198" fontId="54" fillId="2" borderId="0" xfId="45" applyNumberFormat="1" applyFont="1" applyFill="1" applyAlignment="1">
      <alignment horizontal="center"/>
    </xf>
    <xf numFmtId="0" fontId="17" fillId="2" borderId="0" xfId="45" applyFont="1" applyFill="1"/>
    <xf numFmtId="199" fontId="17" fillId="2" borderId="16" xfId="45" applyNumberFormat="1" applyFont="1" applyFill="1" applyBorder="1"/>
    <xf numFmtId="199" fontId="17" fillId="2" borderId="0" xfId="45" applyNumberFormat="1" applyFont="1" applyFill="1"/>
    <xf numFmtId="166" fontId="17" fillId="2" borderId="0" xfId="45" applyNumberFormat="1" applyFont="1" applyFill="1" applyAlignment="1">
      <alignment horizontal="right"/>
    </xf>
    <xf numFmtId="166" fontId="17" fillId="2" borderId="0" xfId="45" applyNumberFormat="1" applyFont="1" applyFill="1"/>
    <xf numFmtId="199" fontId="17" fillId="2" borderId="0" xfId="45" applyNumberFormat="1" applyFont="1" applyFill="1" applyBorder="1"/>
    <xf numFmtId="180" fontId="17" fillId="2" borderId="0" xfId="45" applyNumberFormat="1" applyFont="1" applyFill="1" applyAlignment="1">
      <alignment horizontal="right"/>
    </xf>
    <xf numFmtId="14" fontId="28" fillId="2" borderId="0" xfId="45" applyNumberFormat="1" applyFont="1" applyFill="1"/>
    <xf numFmtId="0" fontId="28" fillId="2" borderId="0" xfId="55" applyFont="1" applyFill="1"/>
    <xf numFmtId="0" fontId="7" fillId="3" borderId="18" xfId="55" applyFont="1" applyFill="1" applyBorder="1" applyAlignment="1"/>
    <xf numFmtId="0" fontId="7" fillId="3" borderId="135" xfId="55" applyFont="1" applyFill="1" applyBorder="1" applyAlignment="1"/>
    <xf numFmtId="0" fontId="3" fillId="0" borderId="0" xfId="55" applyFont="1"/>
    <xf numFmtId="0" fontId="7" fillId="3" borderId="204" xfId="55" applyFont="1" applyFill="1" applyBorder="1" applyAlignment="1">
      <alignment horizontal="center"/>
    </xf>
    <xf numFmtId="0" fontId="7" fillId="3" borderId="257" xfId="55" applyFont="1" applyFill="1" applyBorder="1" applyAlignment="1">
      <alignment horizontal="center"/>
    </xf>
    <xf numFmtId="0" fontId="7" fillId="3" borderId="258" xfId="55" applyFont="1" applyFill="1" applyBorder="1" applyAlignment="1">
      <alignment horizontal="center"/>
    </xf>
    <xf numFmtId="0" fontId="7" fillId="3" borderId="259" xfId="55" applyFont="1" applyFill="1" applyBorder="1" applyAlignment="1">
      <alignment horizontal="center"/>
    </xf>
    <xf numFmtId="0" fontId="7" fillId="3" borderId="260" xfId="55" applyFont="1" applyFill="1" applyBorder="1" applyAlignment="1">
      <alignment horizontal="center"/>
    </xf>
    <xf numFmtId="0" fontId="7" fillId="3" borderId="261" xfId="55" applyFont="1" applyFill="1" applyBorder="1" applyAlignment="1">
      <alignment horizontal="center"/>
    </xf>
    <xf numFmtId="0" fontId="7" fillId="3" borderId="262" xfId="55" applyFont="1" applyFill="1" applyBorder="1" applyAlignment="1">
      <alignment horizontal="center"/>
    </xf>
    <xf numFmtId="0" fontId="7" fillId="3" borderId="47" xfId="55" applyFont="1" applyFill="1" applyBorder="1"/>
    <xf numFmtId="0" fontId="25" fillId="2" borderId="0" xfId="55" applyFont="1" applyFill="1" applyBorder="1" applyAlignment="1">
      <alignment horizontal="right"/>
    </xf>
    <xf numFmtId="0" fontId="25" fillId="2" borderId="0" xfId="55" applyFont="1" applyFill="1" applyAlignment="1">
      <alignment horizontal="center"/>
    </xf>
    <xf numFmtId="0" fontId="25" fillId="2" borderId="263" xfId="55" applyFont="1" applyFill="1" applyBorder="1" applyAlignment="1">
      <alignment horizontal="center"/>
    </xf>
    <xf numFmtId="0" fontId="25" fillId="2" borderId="264" xfId="55" applyFont="1" applyFill="1" applyBorder="1" applyAlignment="1">
      <alignment horizontal="center"/>
    </xf>
    <xf numFmtId="0" fontId="25" fillId="2" borderId="265" xfId="55" applyFont="1" applyFill="1" applyBorder="1" applyAlignment="1">
      <alignment horizontal="center"/>
    </xf>
    <xf numFmtId="0" fontId="25" fillId="2" borderId="266" xfId="55" applyFont="1" applyFill="1" applyBorder="1" applyAlignment="1">
      <alignment horizontal="center"/>
    </xf>
    <xf numFmtId="0" fontId="25" fillId="2" borderId="267" xfId="55" applyFont="1" applyFill="1" applyBorder="1" applyAlignment="1">
      <alignment horizontal="center"/>
    </xf>
    <xf numFmtId="0" fontId="25" fillId="2" borderId="268" xfId="55" applyFont="1" applyFill="1" applyBorder="1" applyAlignment="1">
      <alignment horizontal="center"/>
    </xf>
    <xf numFmtId="0" fontId="25" fillId="2" borderId="264" xfId="55" applyFont="1" applyFill="1" applyBorder="1"/>
    <xf numFmtId="0" fontId="25" fillId="2" borderId="265" xfId="55" applyFont="1" applyFill="1" applyBorder="1"/>
    <xf numFmtId="0" fontId="25" fillId="2" borderId="269" xfId="55" applyFont="1" applyFill="1" applyBorder="1"/>
    <xf numFmtId="2" fontId="28" fillId="2" borderId="0" xfId="55" applyNumberFormat="1" applyFont="1" applyFill="1"/>
    <xf numFmtId="199" fontId="28" fillId="2" borderId="0" xfId="55" applyNumberFormat="1" applyFont="1" applyFill="1"/>
    <xf numFmtId="0" fontId="7" fillId="3" borderId="9" xfId="55" applyFont="1" applyFill="1" applyBorder="1"/>
    <xf numFmtId="0" fontId="25" fillId="2" borderId="0" xfId="55" applyFont="1" applyFill="1" applyAlignment="1">
      <alignment horizontal="right"/>
    </xf>
    <xf numFmtId="0" fontId="25" fillId="2" borderId="270" xfId="55" applyFont="1" applyFill="1" applyBorder="1" applyAlignment="1">
      <alignment horizontal="center"/>
    </xf>
    <xf numFmtId="0" fontId="25" fillId="2" borderId="149" xfId="55" applyFont="1" applyFill="1" applyBorder="1" applyAlignment="1">
      <alignment horizontal="center"/>
    </xf>
    <xf numFmtId="0" fontId="25" fillId="2" borderId="150" xfId="55" applyFont="1" applyFill="1" applyBorder="1" applyAlignment="1">
      <alignment horizontal="center"/>
    </xf>
    <xf numFmtId="0" fontId="25" fillId="2" borderId="196" xfId="55" applyFont="1" applyFill="1" applyBorder="1" applyAlignment="1">
      <alignment horizontal="center"/>
    </xf>
    <xf numFmtId="0" fontId="25" fillId="2" borderId="148" xfId="55" applyFont="1" applyFill="1" applyBorder="1" applyAlignment="1">
      <alignment horizontal="center"/>
    </xf>
    <xf numFmtId="0" fontId="25" fillId="2" borderId="40" xfId="55" applyFont="1" applyFill="1" applyBorder="1" applyAlignment="1">
      <alignment horizontal="center"/>
    </xf>
    <xf numFmtId="0" fontId="25" fillId="2" borderId="149" xfId="55" applyFont="1" applyFill="1" applyBorder="1"/>
    <xf numFmtId="0" fontId="25" fillId="2" borderId="150" xfId="55" applyFont="1" applyFill="1" applyBorder="1"/>
    <xf numFmtId="0" fontId="25" fillId="2" borderId="271" xfId="55" applyFont="1" applyFill="1" applyBorder="1"/>
    <xf numFmtId="177" fontId="28" fillId="2" borderId="0" xfId="55" applyNumberFormat="1" applyFont="1" applyFill="1"/>
    <xf numFmtId="0" fontId="7" fillId="3" borderId="13" xfId="55" applyFont="1" applyFill="1" applyBorder="1"/>
    <xf numFmtId="0" fontId="25" fillId="2" borderId="44" xfId="55" applyFont="1" applyFill="1" applyBorder="1" applyAlignment="1">
      <alignment horizontal="right"/>
    </xf>
    <xf numFmtId="0" fontId="25" fillId="2" borderId="44" xfId="55" applyFont="1" applyFill="1" applyBorder="1" applyAlignment="1">
      <alignment horizontal="center"/>
    </xf>
    <xf numFmtId="0" fontId="25" fillId="2" borderId="272" xfId="55" applyFont="1" applyFill="1" applyBorder="1" applyAlignment="1">
      <alignment horizontal="center"/>
    </xf>
    <xf numFmtId="0" fontId="25" fillId="2" borderId="273" xfId="55" applyFont="1" applyFill="1" applyBorder="1" applyAlignment="1">
      <alignment horizontal="center"/>
    </xf>
    <xf numFmtId="0" fontId="25" fillId="2" borderId="274" xfId="55" applyFont="1" applyFill="1" applyBorder="1" applyAlignment="1">
      <alignment horizontal="center"/>
    </xf>
    <xf numFmtId="0" fontId="25" fillId="2" borderId="275" xfId="55" applyFont="1" applyFill="1" applyBorder="1" applyAlignment="1">
      <alignment horizontal="center"/>
    </xf>
    <xf numFmtId="0" fontId="25" fillId="2" borderId="276" xfId="55" applyFont="1" applyFill="1" applyBorder="1" applyAlignment="1">
      <alignment horizontal="center"/>
    </xf>
    <xf numFmtId="0" fontId="25" fillId="2" borderId="277" xfId="55" applyFont="1" applyFill="1" applyBorder="1" applyAlignment="1">
      <alignment horizontal="center"/>
    </xf>
    <xf numFmtId="0" fontId="25" fillId="2" borderId="273" xfId="55" applyFont="1" applyFill="1" applyBorder="1"/>
    <xf numFmtId="0" fontId="25" fillId="2" borderId="274" xfId="55" applyFont="1" applyFill="1" applyBorder="1"/>
    <xf numFmtId="0" fontId="25" fillId="2" borderId="278" xfId="55" applyFont="1" applyFill="1" applyBorder="1"/>
    <xf numFmtId="0" fontId="17" fillId="2" borderId="0" xfId="55" applyFont="1" applyFill="1"/>
    <xf numFmtId="0" fontId="17" fillId="2" borderId="0" xfId="55" applyFont="1" applyFill="1" applyBorder="1"/>
    <xf numFmtId="0" fontId="17" fillId="2" borderId="0" xfId="55" applyFont="1" applyFill="1" applyAlignment="1">
      <alignment vertical="center"/>
    </xf>
    <xf numFmtId="0" fontId="3" fillId="2" borderId="0" xfId="55" applyFont="1" applyFill="1"/>
    <xf numFmtId="0" fontId="26" fillId="2" borderId="0" xfId="55" applyFont="1" applyFill="1"/>
    <xf numFmtId="0" fontId="26" fillId="2" borderId="44" xfId="55" applyFont="1" applyFill="1" applyBorder="1"/>
    <xf numFmtId="0" fontId="7" fillId="3" borderId="239" xfId="55" applyFont="1" applyFill="1" applyBorder="1" applyAlignment="1"/>
    <xf numFmtId="0" fontId="54" fillId="2" borderId="0" xfId="55" applyFont="1" applyFill="1" applyAlignment="1">
      <alignment horizontal="center"/>
    </xf>
    <xf numFmtId="0" fontId="7" fillId="3" borderId="210" xfId="55" applyFont="1" applyFill="1" applyBorder="1" applyAlignment="1">
      <alignment horizontal="center"/>
    </xf>
    <xf numFmtId="0" fontId="7" fillId="3" borderId="211" xfId="55" applyFont="1" applyFill="1" applyBorder="1" applyAlignment="1">
      <alignment horizontal="center"/>
    </xf>
    <xf numFmtId="0" fontId="7" fillId="3" borderId="48" xfId="55" applyFont="1" applyFill="1" applyBorder="1" applyAlignment="1">
      <alignment horizontal="center"/>
    </xf>
    <xf numFmtId="0" fontId="53" fillId="2" borderId="273" xfId="55" applyFont="1" applyFill="1" applyBorder="1" applyAlignment="1">
      <alignment horizontal="left" wrapText="1" readingOrder="1"/>
    </xf>
    <xf numFmtId="0" fontId="54" fillId="2" borderId="273" xfId="55" applyFont="1" applyFill="1" applyBorder="1" applyAlignment="1">
      <alignment horizontal="center"/>
    </xf>
    <xf numFmtId="203" fontId="7" fillId="3" borderId="6" xfId="55" applyNumberFormat="1" applyFont="1" applyFill="1" applyBorder="1" applyAlignment="1">
      <alignment horizontal="left"/>
    </xf>
    <xf numFmtId="204" fontId="4" fillId="2" borderId="68" xfId="55" applyNumberFormat="1" applyFont="1" applyFill="1" applyBorder="1"/>
    <xf numFmtId="204" fontId="25" fillId="2" borderId="0" xfId="55" applyNumberFormat="1" applyFont="1" applyFill="1" applyBorder="1"/>
    <xf numFmtId="166" fontId="25" fillId="2" borderId="0" xfId="55" applyNumberFormat="1" applyFont="1" applyFill="1" applyBorder="1" applyAlignment="1">
      <alignment horizontal="center"/>
    </xf>
    <xf numFmtId="166" fontId="25" fillId="2" borderId="5" xfId="55" applyNumberFormat="1" applyFont="1" applyFill="1" applyBorder="1" applyAlignment="1">
      <alignment horizontal="center"/>
    </xf>
    <xf numFmtId="166" fontId="25" fillId="2" borderId="268" xfId="55" applyNumberFormat="1" applyFont="1" applyFill="1" applyBorder="1" applyAlignment="1">
      <alignment horizontal="center"/>
    </xf>
    <xf numFmtId="204" fontId="25" fillId="2" borderId="149" xfId="55" applyNumberFormat="1" applyFont="1" applyFill="1" applyBorder="1" applyAlignment="1">
      <alignment horizontal="center"/>
    </xf>
    <xf numFmtId="166" fontId="25" fillId="2" borderId="264" xfId="55" applyNumberFormat="1" applyFont="1" applyFill="1" applyBorder="1" applyAlignment="1">
      <alignment horizontal="center"/>
    </xf>
    <xf numFmtId="204" fontId="25" fillId="2" borderId="264" xfId="55" applyNumberFormat="1" applyFont="1" applyFill="1" applyBorder="1" applyAlignment="1">
      <alignment horizontal="center"/>
    </xf>
    <xf numFmtId="204" fontId="25" fillId="2" borderId="265" xfId="55" applyNumberFormat="1" applyFont="1" applyFill="1" applyBorder="1"/>
    <xf numFmtId="204" fontId="25" fillId="2" borderId="266" xfId="55" applyNumberFormat="1" applyFont="1" applyFill="1" applyBorder="1"/>
    <xf numFmtId="204" fontId="25" fillId="2" borderId="268" xfId="55" applyNumberFormat="1" applyFont="1" applyFill="1" applyBorder="1" applyAlignment="1">
      <alignment horizontal="center"/>
    </xf>
    <xf numFmtId="0" fontId="53" fillId="2" borderId="264" xfId="55" applyFont="1" applyFill="1" applyBorder="1" applyAlignment="1">
      <alignment horizontal="left" wrapText="1" readingOrder="1"/>
    </xf>
    <xf numFmtId="0" fontId="28" fillId="2" borderId="264" xfId="55" applyFont="1" applyFill="1" applyBorder="1"/>
    <xf numFmtId="204" fontId="25" fillId="2" borderId="269" xfId="55" applyNumberFormat="1" applyFont="1" applyFill="1" applyBorder="1"/>
    <xf numFmtId="204" fontId="25" fillId="2" borderId="0" xfId="55" applyNumberFormat="1" applyFont="1" applyFill="1"/>
    <xf numFmtId="204" fontId="25" fillId="2" borderId="0" xfId="55" applyNumberFormat="1" applyFont="1" applyFill="1" applyAlignment="1">
      <alignment horizontal="center"/>
    </xf>
    <xf numFmtId="204" fontId="25" fillId="2" borderId="5" xfId="55" applyNumberFormat="1" applyFont="1" applyFill="1" applyBorder="1" applyAlignment="1">
      <alignment horizontal="center"/>
    </xf>
    <xf numFmtId="204" fontId="25" fillId="2" borderId="40" xfId="55" applyNumberFormat="1" applyFont="1" applyFill="1" applyBorder="1" applyAlignment="1">
      <alignment horizontal="center"/>
    </xf>
    <xf numFmtId="204" fontId="25" fillId="2" borderId="150" xfId="55" applyNumberFormat="1" applyFont="1" applyFill="1" applyBorder="1"/>
    <xf numFmtId="204" fontId="25" fillId="2" borderId="196" xfId="55" applyNumberFormat="1" applyFont="1" applyFill="1" applyBorder="1"/>
    <xf numFmtId="0" fontId="53" fillId="2" borderId="149" xfId="55" applyFont="1" applyFill="1" applyBorder="1" applyAlignment="1">
      <alignment horizontal="left" wrapText="1" readingOrder="1"/>
    </xf>
    <xf numFmtId="0" fontId="28" fillId="2" borderId="149" xfId="55" applyFont="1" applyFill="1" applyBorder="1"/>
    <xf numFmtId="204" fontId="25" fillId="2" borderId="271" xfId="55" applyNumberFormat="1" applyFont="1" applyFill="1" applyBorder="1"/>
    <xf numFmtId="205" fontId="28" fillId="2" borderId="0" xfId="55" applyNumberFormat="1" applyFont="1" applyFill="1"/>
    <xf numFmtId="0" fontId="81" fillId="2" borderId="0" xfId="55" applyFont="1" applyFill="1"/>
    <xf numFmtId="203" fontId="7" fillId="3" borderId="10" xfId="55" applyNumberFormat="1" applyFont="1" applyFill="1" applyBorder="1" applyAlignment="1">
      <alignment horizontal="left"/>
    </xf>
    <xf numFmtId="204" fontId="4" fillId="2" borderId="189" xfId="55" applyNumberFormat="1" applyFont="1" applyFill="1" applyBorder="1"/>
    <xf numFmtId="204" fontId="25" fillId="2" borderId="44" xfId="55" applyNumberFormat="1" applyFont="1" applyFill="1" applyBorder="1"/>
    <xf numFmtId="204" fontId="25" fillId="2" borderId="44" xfId="55" applyNumberFormat="1" applyFont="1" applyFill="1" applyBorder="1" applyAlignment="1">
      <alignment horizontal="center"/>
    </xf>
    <xf numFmtId="204" fontId="25" fillId="2" borderId="14" xfId="55" applyNumberFormat="1" applyFont="1" applyFill="1" applyBorder="1" applyAlignment="1">
      <alignment horizontal="center"/>
    </xf>
    <xf numFmtId="204" fontId="25" fillId="2" borderId="277" xfId="55" applyNumberFormat="1" applyFont="1" applyFill="1" applyBorder="1" applyAlignment="1">
      <alignment horizontal="center"/>
    </xf>
    <xf numFmtId="204" fontId="25" fillId="2" borderId="273" xfId="55" applyNumberFormat="1" applyFont="1" applyFill="1" applyBorder="1" applyAlignment="1">
      <alignment horizontal="center"/>
    </xf>
    <xf numFmtId="204" fontId="25" fillId="2" borderId="274" xfId="55" applyNumberFormat="1" applyFont="1" applyFill="1" applyBorder="1"/>
    <xf numFmtId="204" fontId="25" fillId="2" borderId="275" xfId="55" applyNumberFormat="1" applyFont="1" applyFill="1" applyBorder="1"/>
    <xf numFmtId="0" fontId="28" fillId="2" borderId="273" xfId="55" applyFont="1" applyFill="1" applyBorder="1"/>
    <xf numFmtId="204" fontId="25" fillId="2" borderId="278" xfId="55" applyNumberFormat="1" applyFont="1" applyFill="1" applyBorder="1"/>
    <xf numFmtId="203" fontId="17" fillId="2" borderId="0" xfId="55" applyNumberFormat="1" applyFont="1" applyFill="1" applyAlignment="1">
      <alignment horizontal="left"/>
    </xf>
    <xf numFmtId="206" fontId="28" fillId="2" borderId="0" xfId="55" applyNumberFormat="1" applyFont="1" applyFill="1"/>
    <xf numFmtId="0" fontId="17" fillId="2" borderId="0" xfId="55" applyFont="1" applyFill="1" applyAlignment="1">
      <alignment horizontal="left" readingOrder="1"/>
    </xf>
    <xf numFmtId="0" fontId="17" fillId="2" borderId="0" xfId="55" applyFont="1" applyFill="1" applyAlignment="1">
      <alignment horizontal="left" wrapText="1" readingOrder="1"/>
    </xf>
    <xf numFmtId="0" fontId="17" fillId="2" borderId="0" xfId="55" applyFont="1" applyFill="1" applyAlignment="1">
      <alignment horizontal="left"/>
    </xf>
    <xf numFmtId="202" fontId="133" fillId="2" borderId="0" xfId="55" applyNumberFormat="1" applyFont="1" applyFill="1"/>
    <xf numFmtId="0" fontId="133" fillId="2" borderId="0" xfId="55" applyFont="1" applyFill="1"/>
    <xf numFmtId="14" fontId="28" fillId="2" borderId="0" xfId="55" applyNumberFormat="1" applyFont="1" applyFill="1"/>
    <xf numFmtId="0" fontId="3" fillId="0" borderId="0" xfId="0" applyFont="1"/>
    <xf numFmtId="0" fontId="4" fillId="0" borderId="0" xfId="0" applyFont="1" applyAlignment="1">
      <alignment wrapText="1"/>
    </xf>
    <xf numFmtId="0" fontId="4" fillId="0" borderId="0" xfId="0" applyFont="1"/>
    <xf numFmtId="0" fontId="28" fillId="0" borderId="0" xfId="0" applyFont="1"/>
    <xf numFmtId="0" fontId="28" fillId="0" borderId="0" xfId="0" applyFont="1" applyAlignment="1">
      <alignment wrapText="1"/>
    </xf>
    <xf numFmtId="0" fontId="17" fillId="0" borderId="0" xfId="0" applyFont="1" applyAlignment="1">
      <alignment horizontal="right"/>
    </xf>
    <xf numFmtId="0" fontId="24" fillId="0" borderId="0" xfId="0" applyFont="1" applyAlignment="1">
      <alignment horizontal="center"/>
    </xf>
    <xf numFmtId="0" fontId="7" fillId="3" borderId="126" xfId="0" applyFont="1" applyFill="1" applyBorder="1" applyAlignment="1">
      <alignment horizontal="center" vertical="center" wrapText="1"/>
    </xf>
    <xf numFmtId="0" fontId="7" fillId="3" borderId="114" xfId="0" applyFont="1" applyFill="1" applyBorder="1" applyAlignment="1">
      <alignment horizontal="center" vertical="center" wrapText="1"/>
    </xf>
    <xf numFmtId="0" fontId="7" fillId="3" borderId="281" xfId="0" applyFont="1" applyFill="1" applyBorder="1" applyAlignment="1">
      <alignment horizontal="center" vertical="center" wrapText="1"/>
    </xf>
    <xf numFmtId="0" fontId="7" fillId="3" borderId="125" xfId="0" applyFont="1" applyFill="1" applyBorder="1" applyAlignment="1">
      <alignment horizontal="center" vertical="center" wrapText="1"/>
    </xf>
    <xf numFmtId="0" fontId="7" fillId="3" borderId="23" xfId="0" applyFont="1" applyFill="1" applyBorder="1" applyAlignment="1">
      <alignment horizontal="center" vertical="center" wrapText="1"/>
    </xf>
    <xf numFmtId="17" fontId="7" fillId="3" borderId="6" xfId="0" applyNumberFormat="1" applyFont="1" applyFill="1" applyBorder="1" applyAlignment="1">
      <alignment horizontal="left" vertical="center"/>
    </xf>
    <xf numFmtId="166" fontId="25" fillId="0" borderId="7" xfId="0" applyNumberFormat="1" applyFont="1" applyBorder="1" applyAlignment="1">
      <alignment horizontal="center" vertical="center" wrapText="1"/>
    </xf>
    <xf numFmtId="166" fontId="24" fillId="0" borderId="121" xfId="0" applyNumberFormat="1" applyFont="1" applyBorder="1" applyAlignment="1">
      <alignment horizontal="center" vertical="center" wrapText="1"/>
    </xf>
    <xf numFmtId="166" fontId="25" fillId="0" borderId="62" xfId="0" applyNumberFormat="1" applyFont="1" applyBorder="1" applyAlignment="1">
      <alignment horizontal="center" vertical="center" wrapText="1"/>
    </xf>
    <xf numFmtId="166" fontId="25" fillId="0" borderId="8" xfId="0" applyNumberFormat="1" applyFont="1" applyBorder="1" applyAlignment="1">
      <alignment horizontal="center" vertical="center" wrapText="1"/>
    </xf>
    <xf numFmtId="166" fontId="24" fillId="0" borderId="29" xfId="0" applyNumberFormat="1" applyFont="1" applyBorder="1" applyAlignment="1">
      <alignment horizontal="center" vertical="center" wrapText="1"/>
    </xf>
    <xf numFmtId="166" fontId="25" fillId="0" borderId="0" xfId="0" applyNumberFormat="1" applyFont="1" applyAlignment="1">
      <alignment horizontal="center"/>
    </xf>
    <xf numFmtId="0" fontId="25" fillId="0" borderId="0" xfId="0" applyFont="1"/>
    <xf numFmtId="17" fontId="7" fillId="3" borderId="25" xfId="0" applyNumberFormat="1" applyFont="1" applyFill="1" applyBorder="1" applyAlignment="1">
      <alignment horizontal="left" vertical="center"/>
    </xf>
    <xf numFmtId="166" fontId="25" fillId="0" borderId="136" xfId="0" applyNumberFormat="1" applyFont="1" applyBorder="1" applyAlignment="1">
      <alignment horizontal="center" vertical="center" wrapText="1"/>
    </xf>
    <xf numFmtId="166" fontId="24" fillId="0" borderId="119" xfId="0" applyNumberFormat="1" applyFont="1" applyBorder="1" applyAlignment="1">
      <alignment horizontal="center" vertical="center" wrapText="1"/>
    </xf>
    <xf numFmtId="166" fontId="25" fillId="0" borderId="282" xfId="0" applyNumberFormat="1" applyFont="1" applyBorder="1" applyAlignment="1">
      <alignment horizontal="center" vertical="center" wrapText="1"/>
    </xf>
    <xf numFmtId="166" fontId="25" fillId="0" borderId="27" xfId="0" applyNumberFormat="1" applyFont="1" applyBorder="1" applyAlignment="1">
      <alignment horizontal="center" vertical="center" wrapText="1"/>
    </xf>
    <xf numFmtId="166" fontId="24" fillId="0" borderId="110" xfId="0" applyNumberFormat="1" applyFont="1" applyBorder="1" applyAlignment="1">
      <alignment horizontal="center" vertical="center" wrapText="1"/>
    </xf>
    <xf numFmtId="17" fontId="7" fillId="3" borderId="10" xfId="0" applyNumberFormat="1" applyFont="1" applyFill="1" applyBorder="1" applyAlignment="1">
      <alignment horizontal="left" vertical="center"/>
    </xf>
    <xf numFmtId="166" fontId="25" fillId="0" borderId="11" xfId="0" applyNumberFormat="1" applyFont="1" applyBorder="1" applyAlignment="1">
      <alignment horizontal="center" vertical="center" wrapText="1"/>
    </xf>
    <xf numFmtId="166" fontId="24" fillId="0" borderId="283" xfId="0" applyNumberFormat="1" applyFont="1" applyBorder="1" applyAlignment="1">
      <alignment horizontal="center" vertical="center" wrapText="1"/>
    </xf>
    <xf numFmtId="166" fontId="25" fillId="0" borderId="64" xfId="0" applyNumberFormat="1" applyFont="1" applyBorder="1" applyAlignment="1">
      <alignment horizontal="center" vertical="center" wrapText="1"/>
    </xf>
    <xf numFmtId="166" fontId="25" fillId="0" borderId="12" xfId="0" applyNumberFormat="1" applyFont="1" applyBorder="1" applyAlignment="1">
      <alignment horizontal="center" vertical="center" wrapText="1"/>
    </xf>
    <xf numFmtId="166" fontId="24" fillId="0" borderId="45" xfId="0" applyNumberFormat="1" applyFont="1" applyBorder="1" applyAlignment="1">
      <alignment horizontal="center" vertical="center" wrapText="1"/>
    </xf>
    <xf numFmtId="0" fontId="17" fillId="0" borderId="0" xfId="0" applyFont="1" applyAlignment="1">
      <alignment horizontal="left" vertical="center"/>
    </xf>
    <xf numFmtId="0" fontId="17" fillId="0" borderId="0" xfId="0" applyFont="1" applyAlignment="1">
      <alignment horizontal="left" vertical="center" wrapText="1"/>
    </xf>
    <xf numFmtId="0" fontId="48" fillId="2" borderId="0" xfId="1" applyFont="1" applyFill="1" applyAlignment="1">
      <alignment vertical="center"/>
    </xf>
    <xf numFmtId="0" fontId="77" fillId="2" borderId="0" xfId="1" applyFont="1" applyFill="1" applyAlignment="1">
      <alignment vertical="center"/>
    </xf>
    <xf numFmtId="0" fontId="128" fillId="2" borderId="0" xfId="0" applyFont="1" applyFill="1"/>
    <xf numFmtId="166" fontId="28" fillId="0" borderId="0" xfId="0" applyNumberFormat="1" applyFont="1" applyAlignment="1">
      <alignment wrapText="1"/>
    </xf>
    <xf numFmtId="0" fontId="7" fillId="0" borderId="0" xfId="0" applyFont="1"/>
    <xf numFmtId="0" fontId="54" fillId="0" borderId="0" xfId="0" applyFont="1" applyAlignment="1">
      <alignment horizontal="center"/>
    </xf>
    <xf numFmtId="0" fontId="54" fillId="0" borderId="0" xfId="0" applyFont="1"/>
    <xf numFmtId="0" fontId="17" fillId="0" borderId="0" xfId="0" applyFont="1"/>
    <xf numFmtId="0" fontId="53" fillId="0" borderId="44" xfId="0" applyFont="1" applyBorder="1"/>
    <xf numFmtId="0" fontId="29" fillId="0" borderId="44" xfId="0" applyFont="1" applyBorder="1" applyAlignment="1">
      <alignment vertical="center"/>
    </xf>
    <xf numFmtId="0" fontId="7" fillId="3" borderId="239" xfId="0" applyFont="1" applyFill="1" applyBorder="1" applyAlignment="1">
      <alignment horizontal="center" vertical="center" wrapText="1"/>
    </xf>
    <xf numFmtId="0" fontId="7" fillId="3" borderId="85" xfId="0" applyFont="1" applyFill="1" applyBorder="1" applyAlignment="1">
      <alignment horizontal="center" vertical="center" wrapText="1"/>
    </xf>
    <xf numFmtId="175" fontId="24" fillId="3" borderId="284" xfId="0" applyNumberFormat="1" applyFont="1" applyFill="1" applyBorder="1" applyAlignment="1">
      <alignment horizontal="center" vertical="center"/>
    </xf>
    <xf numFmtId="175" fontId="24" fillId="3" borderId="285" xfId="0" applyNumberFormat="1" applyFont="1" applyFill="1" applyBorder="1" applyAlignment="1">
      <alignment horizontal="center" vertical="center"/>
    </xf>
    <xf numFmtId="175" fontId="24" fillId="3" borderId="286" xfId="0" applyNumberFormat="1" applyFont="1" applyFill="1" applyBorder="1" applyAlignment="1">
      <alignment horizontal="center" vertical="center"/>
    </xf>
    <xf numFmtId="175" fontId="24" fillId="3" borderId="46" xfId="0" applyNumberFormat="1" applyFont="1" applyFill="1" applyBorder="1" applyAlignment="1">
      <alignment horizontal="center" vertical="center"/>
    </xf>
    <xf numFmtId="175" fontId="3" fillId="3" borderId="46" xfId="0" applyNumberFormat="1" applyFont="1" applyFill="1" applyBorder="1" applyAlignment="1">
      <alignment horizontal="center" vertical="center"/>
    </xf>
    <xf numFmtId="175" fontId="3" fillId="3" borderId="47" xfId="0" applyNumberFormat="1" applyFont="1" applyFill="1" applyBorder="1" applyAlignment="1">
      <alignment horizontal="center" vertical="center"/>
    </xf>
    <xf numFmtId="175" fontId="3" fillId="3" borderId="85" xfId="0" applyNumberFormat="1" applyFont="1" applyFill="1" applyBorder="1" applyAlignment="1">
      <alignment horizontal="center" vertical="center"/>
    </xf>
    <xf numFmtId="175" fontId="3" fillId="3" borderId="90" xfId="0" applyNumberFormat="1" applyFont="1" applyFill="1" applyBorder="1" applyAlignment="1">
      <alignment horizontal="center" vertical="center"/>
    </xf>
    <xf numFmtId="175" fontId="7" fillId="3" borderId="90" xfId="0" applyNumberFormat="1" applyFont="1" applyFill="1" applyBorder="1" applyAlignment="1">
      <alignment horizontal="center" vertical="center"/>
    </xf>
    <xf numFmtId="0" fontId="28" fillId="0" borderId="0" xfId="0" applyFont="1" applyAlignment="1">
      <alignment vertical="center"/>
    </xf>
    <xf numFmtId="0" fontId="7" fillId="3" borderId="89" xfId="0" applyFont="1" applyFill="1" applyBorder="1" applyAlignment="1">
      <alignment horizontal="center" wrapText="1"/>
    </xf>
    <xf numFmtId="0" fontId="7" fillId="3" borderId="88" xfId="0" applyFont="1" applyFill="1" applyBorder="1" applyAlignment="1">
      <alignment horizontal="left" wrapText="1"/>
    </xf>
    <xf numFmtId="180" fontId="25" fillId="0" borderId="287" xfId="0" applyNumberFormat="1" applyFont="1" applyBorder="1" applyAlignment="1">
      <alignment horizontal="center" vertical="center" wrapText="1"/>
    </xf>
    <xf numFmtId="180" fontId="25" fillId="0" borderId="288" xfId="0" applyNumberFormat="1" applyFont="1" applyBorder="1" applyAlignment="1">
      <alignment horizontal="center" vertical="center" wrapText="1"/>
    </xf>
    <xf numFmtId="180" fontId="25" fillId="0" borderId="206" xfId="0" applyNumberFormat="1" applyFont="1" applyBorder="1" applyAlignment="1">
      <alignment horizontal="center" vertical="center" wrapText="1"/>
    </xf>
    <xf numFmtId="180" fontId="25" fillId="0" borderId="136" xfId="0" applyNumberFormat="1" applyFont="1" applyBorder="1" applyAlignment="1">
      <alignment horizontal="center" vertical="center" wrapText="1"/>
    </xf>
    <xf numFmtId="180" fontId="26" fillId="0" borderId="136" xfId="0" applyNumberFormat="1" applyFont="1" applyBorder="1" applyAlignment="1">
      <alignment horizontal="center" vertical="center" wrapText="1"/>
    </xf>
    <xf numFmtId="180" fontId="26" fillId="0" borderId="91" xfId="0" applyNumberFormat="1" applyFont="1" applyBorder="1" applyAlignment="1">
      <alignment horizontal="center" vertical="center" wrapText="1"/>
    </xf>
    <xf numFmtId="180" fontId="26" fillId="0" borderId="88" xfId="0" applyNumberFormat="1" applyFont="1" applyBorder="1" applyAlignment="1">
      <alignment horizontal="center" vertical="center" wrapText="1"/>
    </xf>
    <xf numFmtId="180" fontId="26" fillId="0" borderId="81" xfId="0" applyNumberFormat="1" applyFont="1" applyBorder="1" applyAlignment="1">
      <alignment horizontal="center" vertical="center" wrapText="1"/>
    </xf>
    <xf numFmtId="180" fontId="25" fillId="0" borderId="81" xfId="0" applyNumberFormat="1" applyFont="1" applyBorder="1" applyAlignment="1">
      <alignment horizontal="center" vertical="center" wrapText="1"/>
    </xf>
    <xf numFmtId="180" fontId="25" fillId="0" borderId="81" xfId="0" applyNumberFormat="1" applyFont="1" applyFill="1" applyBorder="1" applyAlignment="1">
      <alignment horizontal="center" vertical="center" wrapText="1"/>
    </xf>
    <xf numFmtId="180" fontId="28" fillId="0" borderId="0" xfId="0" applyNumberFormat="1" applyFont="1"/>
    <xf numFmtId="179" fontId="28" fillId="0" borderId="0" xfId="9" applyNumberFormat="1" applyFont="1"/>
    <xf numFmtId="0" fontId="7" fillId="3" borderId="5" xfId="0" applyFont="1" applyFill="1" applyBorder="1" applyAlignment="1">
      <alignment horizontal="center" wrapText="1"/>
    </xf>
    <xf numFmtId="0" fontId="7" fillId="3" borderId="81" xfId="0" applyFont="1" applyFill="1" applyBorder="1" applyAlignment="1">
      <alignment horizontal="left" wrapText="1"/>
    </xf>
    <xf numFmtId="180" fontId="25" fillId="0" borderId="69" xfId="0" applyNumberFormat="1" applyFont="1" applyBorder="1" applyAlignment="1">
      <alignment horizontal="center" vertical="center" wrapText="1"/>
    </xf>
    <xf numFmtId="180" fontId="25" fillId="0" borderId="100" xfId="0" applyNumberFormat="1" applyFont="1" applyBorder="1" applyAlignment="1">
      <alignment horizontal="center" vertical="center" wrapText="1"/>
    </xf>
    <xf numFmtId="180" fontId="25" fillId="0" borderId="68" xfId="0" applyNumberFormat="1" applyFont="1" applyBorder="1" applyAlignment="1">
      <alignment horizontal="center" vertical="center" wrapText="1"/>
    </xf>
    <xf numFmtId="180" fontId="25" fillId="0" borderId="7" xfId="0" applyNumberFormat="1" applyFont="1" applyBorder="1" applyAlignment="1">
      <alignment horizontal="center" vertical="center" wrapText="1"/>
    </xf>
    <xf numFmtId="180" fontId="26" fillId="0" borderId="7" xfId="0" applyNumberFormat="1" applyFont="1" applyBorder="1" applyAlignment="1">
      <alignment horizontal="center" vertical="center" wrapText="1"/>
    </xf>
    <xf numFmtId="180" fontId="26" fillId="0" borderId="9" xfId="0" applyNumberFormat="1" applyFont="1" applyBorder="1" applyAlignment="1">
      <alignment horizontal="center" vertical="center" wrapText="1"/>
    </xf>
    <xf numFmtId="0" fontId="7" fillId="3" borderId="5" xfId="0" applyFont="1" applyFill="1" applyBorder="1" applyAlignment="1">
      <alignment horizontal="center" vertical="top" wrapText="1"/>
    </xf>
    <xf numFmtId="180" fontId="25" fillId="0" borderId="289" xfId="0" applyNumberFormat="1" applyFont="1" applyBorder="1" applyAlignment="1">
      <alignment horizontal="center" vertical="center" wrapText="1"/>
    </xf>
    <xf numFmtId="180" fontId="25" fillId="0" borderId="29" xfId="0" applyNumberFormat="1" applyFont="1" applyBorder="1" applyAlignment="1">
      <alignment horizontal="center" vertical="center" wrapText="1"/>
    </xf>
    <xf numFmtId="166" fontId="25" fillId="0" borderId="100" xfId="0" applyNumberFormat="1" applyFont="1" applyBorder="1" applyAlignment="1">
      <alignment horizontal="center" vertical="center" wrapText="1"/>
    </xf>
    <xf numFmtId="0" fontId="7" fillId="3" borderId="247" xfId="0" applyFont="1" applyFill="1" applyBorder="1" applyAlignment="1">
      <alignment horizontal="center" wrapText="1"/>
    </xf>
    <xf numFmtId="0" fontId="7" fillId="3" borderId="160" xfId="0" applyFont="1" applyFill="1" applyBorder="1" applyAlignment="1">
      <alignment horizontal="left" wrapText="1"/>
    </xf>
    <xf numFmtId="180" fontId="25" fillId="0" borderId="290" xfId="0" applyNumberFormat="1" applyFont="1" applyBorder="1" applyAlignment="1">
      <alignment horizontal="center" vertical="center" wrapText="1"/>
    </xf>
    <xf numFmtId="180" fontId="25" fillId="0" borderId="291" xfId="0" applyNumberFormat="1" applyFont="1" applyBorder="1" applyAlignment="1">
      <alignment horizontal="center" vertical="center" wrapText="1"/>
    </xf>
    <xf numFmtId="180" fontId="25" fillId="0" borderId="207" xfId="0" applyNumberFormat="1" applyFont="1" applyBorder="1" applyAlignment="1">
      <alignment horizontal="center" vertical="center" wrapText="1"/>
    </xf>
    <xf numFmtId="180" fontId="25" fillId="0" borderId="114" xfId="0" applyNumberFormat="1" applyFont="1" applyBorder="1" applyAlignment="1">
      <alignment horizontal="center" vertical="center" wrapText="1"/>
    </xf>
    <xf numFmtId="180" fontId="26" fillId="0" borderId="114" xfId="0" applyNumberFormat="1" applyFont="1" applyBorder="1" applyAlignment="1">
      <alignment horizontal="center" vertical="center" wrapText="1"/>
    </xf>
    <xf numFmtId="180" fontId="26" fillId="0" borderId="161" xfId="0" applyNumberFormat="1" applyFont="1" applyBorder="1" applyAlignment="1">
      <alignment horizontal="center" vertical="center" wrapText="1"/>
    </xf>
    <xf numFmtId="180" fontId="26" fillId="0" borderId="160" xfId="0" applyNumberFormat="1" applyFont="1" applyBorder="1" applyAlignment="1">
      <alignment horizontal="center" vertical="center" wrapText="1"/>
    </xf>
    <xf numFmtId="180" fontId="25" fillId="0" borderId="160" xfId="0" applyNumberFormat="1" applyFont="1" applyBorder="1" applyAlignment="1">
      <alignment horizontal="center" vertical="center" wrapText="1"/>
    </xf>
    <xf numFmtId="180" fontId="25" fillId="0" borderId="160" xfId="0" applyNumberFormat="1" applyFont="1" applyFill="1" applyBorder="1" applyAlignment="1">
      <alignment horizontal="center" vertical="center" wrapText="1"/>
    </xf>
    <xf numFmtId="0" fontId="7" fillId="3" borderId="14" xfId="0" applyFont="1" applyFill="1" applyBorder="1" applyAlignment="1">
      <alignment horizontal="center" wrapText="1"/>
    </xf>
    <xf numFmtId="0" fontId="7" fillId="3" borderId="82" xfId="0" applyFont="1" applyFill="1" applyBorder="1" applyAlignment="1">
      <alignment wrapText="1"/>
    </xf>
    <xf numFmtId="180" fontId="24" fillId="0" borderId="188" xfId="0" applyNumberFormat="1" applyFont="1" applyBorder="1" applyAlignment="1">
      <alignment horizontal="center" vertical="center" wrapText="1"/>
    </xf>
    <xf numFmtId="180" fontId="24" fillId="0" borderId="104" xfId="0" applyNumberFormat="1" applyFont="1" applyBorder="1" applyAlignment="1">
      <alignment horizontal="center" vertical="center" wrapText="1"/>
    </xf>
    <xf numFmtId="180" fontId="24" fillId="0" borderId="189" xfId="0" applyNumberFormat="1" applyFont="1" applyBorder="1" applyAlignment="1">
      <alignment horizontal="center" vertical="center" wrapText="1"/>
    </xf>
    <xf numFmtId="180" fontId="24" fillId="0" borderId="204" xfId="0" applyNumberFormat="1" applyFont="1" applyBorder="1" applyAlignment="1">
      <alignment horizontal="center" vertical="center" wrapText="1"/>
    </xf>
    <xf numFmtId="180" fontId="3" fillId="0" borderId="204" xfId="0" applyNumberFormat="1" applyFont="1" applyBorder="1" applyAlignment="1">
      <alignment horizontal="center" vertical="center" wrapText="1"/>
    </xf>
    <xf numFmtId="180" fontId="3" fillId="0" borderId="205" xfId="0" applyNumberFormat="1" applyFont="1" applyBorder="1" applyAlignment="1">
      <alignment horizontal="center" vertical="center" wrapText="1"/>
    </xf>
    <xf numFmtId="180" fontId="3" fillId="0" borderId="292" xfId="0" applyNumberFormat="1" applyFont="1" applyBorder="1" applyAlignment="1">
      <alignment horizontal="center" vertical="center" wrapText="1"/>
    </xf>
    <xf numFmtId="180" fontId="3" fillId="0" borderId="82" xfId="0" applyNumberFormat="1" applyFont="1" applyBorder="1" applyAlignment="1">
      <alignment horizontal="center" vertical="center" wrapText="1"/>
    </xf>
    <xf numFmtId="180" fontId="24" fillId="0" borderId="82" xfId="0" applyNumberFormat="1" applyFont="1" applyBorder="1" applyAlignment="1">
      <alignment horizontal="center" vertical="center" wrapText="1"/>
    </xf>
    <xf numFmtId="180" fontId="24" fillId="0" borderId="82" xfId="0" applyNumberFormat="1" applyFont="1" applyFill="1" applyBorder="1" applyAlignment="1">
      <alignment horizontal="center" vertical="center" wrapText="1"/>
    </xf>
    <xf numFmtId="0" fontId="17" fillId="0" borderId="0" xfId="0" applyFont="1" applyAlignment="1">
      <alignment horizontal="left"/>
    </xf>
    <xf numFmtId="0" fontId="17" fillId="0" borderId="0" xfId="0" applyFont="1" applyAlignment="1">
      <alignment wrapText="1"/>
    </xf>
    <xf numFmtId="0" fontId="17" fillId="2" borderId="0" xfId="56" applyFont="1" applyFill="1" applyAlignment="1">
      <alignment horizontal="left"/>
    </xf>
    <xf numFmtId="0" fontId="17" fillId="2" borderId="0" xfId="56" applyFont="1" applyFill="1" applyAlignment="1">
      <alignment horizontal="left" wrapText="1"/>
    </xf>
    <xf numFmtId="180" fontId="17" fillId="0" borderId="0" xfId="0" applyNumberFormat="1" applyFont="1" applyAlignment="1">
      <alignment horizontal="left"/>
    </xf>
    <xf numFmtId="0" fontId="17" fillId="2" borderId="0" xfId="56" applyFont="1" applyFill="1" applyAlignment="1"/>
    <xf numFmtId="0" fontId="134" fillId="2" borderId="0" xfId="24" applyFont="1" applyFill="1" applyAlignment="1"/>
    <xf numFmtId="0" fontId="134" fillId="2" borderId="0" xfId="24" applyFont="1" applyFill="1" applyAlignment="1">
      <alignment horizontal="left"/>
    </xf>
    <xf numFmtId="0" fontId="17" fillId="0" borderId="0" xfId="0" applyFont="1" applyAlignment="1">
      <alignment horizontal="left" wrapText="1"/>
    </xf>
    <xf numFmtId="180" fontId="17" fillId="0" borderId="0" xfId="0" applyNumberFormat="1" applyFont="1" applyAlignment="1">
      <alignment horizontal="left" vertical="center"/>
    </xf>
    <xf numFmtId="180" fontId="28" fillId="0" borderId="0" xfId="0" applyNumberFormat="1" applyFont="1" applyAlignment="1">
      <alignment vertical="center"/>
    </xf>
    <xf numFmtId="0" fontId="28" fillId="0" borderId="0" xfId="0" applyFont="1" applyAlignment="1">
      <alignment horizontal="center"/>
    </xf>
    <xf numFmtId="179" fontId="28" fillId="0" borderId="0" xfId="9" applyNumberFormat="1" applyFont="1" applyAlignment="1">
      <alignment vertical="center"/>
    </xf>
    <xf numFmtId="179" fontId="7" fillId="0" borderId="0" xfId="9" applyNumberFormat="1" applyFont="1"/>
    <xf numFmtId="179" fontId="54" fillId="0" borderId="0" xfId="9" applyNumberFormat="1" applyFont="1"/>
    <xf numFmtId="0" fontId="17" fillId="0" borderId="0" xfId="0" applyFont="1" applyAlignment="1">
      <alignment vertical="center" wrapText="1"/>
    </xf>
    <xf numFmtId="0" fontId="17" fillId="0" borderId="0" xfId="0" applyFont="1" applyAlignment="1">
      <alignment vertical="center"/>
    </xf>
    <xf numFmtId="0" fontId="17" fillId="2" borderId="0" xfId="56" applyFont="1" applyFill="1" applyAlignment="1">
      <alignment horizontal="left" vertical="center"/>
    </xf>
    <xf numFmtId="0" fontId="17" fillId="2" borderId="0" xfId="56" applyFont="1" applyFill="1" applyAlignment="1">
      <alignment horizontal="left" vertical="center" wrapText="1"/>
    </xf>
    <xf numFmtId="0" fontId="17" fillId="0" borderId="0" xfId="24" applyFont="1" applyAlignment="1">
      <alignment horizontal="left" vertical="center" wrapText="1"/>
    </xf>
    <xf numFmtId="0" fontId="17" fillId="2" borderId="0" xfId="24" applyFont="1" applyFill="1" applyAlignment="1">
      <alignment horizontal="left" vertical="center"/>
    </xf>
    <xf numFmtId="0" fontId="17" fillId="2" borderId="0" xfId="56" applyFont="1" applyFill="1" applyAlignment="1">
      <alignment vertical="center"/>
    </xf>
    <xf numFmtId="0" fontId="134" fillId="2" borderId="0" xfId="24" applyFont="1" applyFill="1" applyAlignment="1">
      <alignment vertical="center"/>
    </xf>
    <xf numFmtId="0" fontId="134" fillId="2" borderId="0" xfId="24" applyFont="1" applyFill="1" applyAlignment="1">
      <alignment horizontal="left" vertical="center"/>
    </xf>
    <xf numFmtId="179" fontId="17" fillId="0" borderId="0" xfId="9" applyNumberFormat="1" applyFont="1" applyAlignment="1">
      <alignment horizontal="left" vertical="center"/>
    </xf>
    <xf numFmtId="179" fontId="17" fillId="0" borderId="0" xfId="9" applyNumberFormat="1" applyFont="1"/>
    <xf numFmtId="0" fontId="3" fillId="2" borderId="0" xfId="0" applyFont="1" applyFill="1"/>
    <xf numFmtId="0" fontId="7" fillId="3" borderId="90" xfId="0" applyFont="1" applyFill="1" applyBorder="1" applyAlignment="1">
      <alignment vertical="center"/>
    </xf>
    <xf numFmtId="0" fontId="7" fillId="3" borderId="90" xfId="0" applyFont="1" applyFill="1" applyBorder="1" applyAlignment="1">
      <alignment horizontal="center" vertical="center"/>
    </xf>
    <xf numFmtId="17" fontId="7" fillId="3" borderId="81" xfId="0" applyNumberFormat="1" applyFont="1" applyFill="1" applyBorder="1" applyAlignment="1">
      <alignment vertical="center"/>
    </xf>
    <xf numFmtId="180" fontId="25" fillId="2" borderId="81" xfId="0" applyNumberFormat="1" applyFont="1" applyFill="1" applyBorder="1" applyAlignment="1">
      <alignment horizontal="center" wrapText="1"/>
    </xf>
    <xf numFmtId="180" fontId="24" fillId="2" borderId="81" xfId="0" applyNumberFormat="1" applyFont="1" applyFill="1" applyBorder="1" applyAlignment="1">
      <alignment horizontal="center" wrapText="1"/>
    </xf>
    <xf numFmtId="17" fontId="7" fillId="3" borderId="88" xfId="0" applyNumberFormat="1" applyFont="1" applyFill="1" applyBorder="1" applyAlignment="1">
      <alignment vertical="center"/>
    </xf>
    <xf numFmtId="180" fontId="25" fillId="2" borderId="88" xfId="0" applyNumberFormat="1" applyFont="1" applyFill="1" applyBorder="1" applyAlignment="1">
      <alignment horizontal="center" wrapText="1"/>
    </xf>
    <xf numFmtId="180" fontId="24" fillId="2" borderId="88" xfId="0" applyNumberFormat="1" applyFont="1" applyFill="1" applyBorder="1" applyAlignment="1">
      <alignment horizontal="center" wrapText="1"/>
    </xf>
    <xf numFmtId="166" fontId="25" fillId="2" borderId="81" xfId="0" applyNumberFormat="1" applyFont="1" applyFill="1" applyBorder="1" applyAlignment="1">
      <alignment horizontal="center" wrapText="1"/>
    </xf>
    <xf numFmtId="166" fontId="24" fillId="2" borderId="81" xfId="0" applyNumberFormat="1" applyFont="1" applyFill="1" applyBorder="1" applyAlignment="1">
      <alignment horizontal="center" wrapText="1"/>
    </xf>
    <xf numFmtId="166" fontId="128" fillId="2" borderId="0" xfId="0" applyNumberFormat="1" applyFont="1" applyFill="1"/>
    <xf numFmtId="180" fontId="128" fillId="2" borderId="0" xfId="0" applyNumberFormat="1" applyFont="1" applyFill="1"/>
    <xf numFmtId="43" fontId="128" fillId="2" borderId="0" xfId="9" applyFont="1" applyFill="1"/>
    <xf numFmtId="179" fontId="128" fillId="2" borderId="0" xfId="9" applyNumberFormat="1" applyFont="1" applyFill="1"/>
    <xf numFmtId="17" fontId="7" fillId="3" borderId="82" xfId="0" applyNumberFormat="1" applyFont="1" applyFill="1" applyBorder="1" applyAlignment="1">
      <alignment vertical="center"/>
    </xf>
    <xf numFmtId="180" fontId="25" fillId="2" borderId="82" xfId="0" applyNumberFormat="1" applyFont="1" applyFill="1" applyBorder="1" applyAlignment="1">
      <alignment horizontal="center" wrapText="1"/>
    </xf>
    <xf numFmtId="180" fontId="24" fillId="2" borderId="82" xfId="0" applyNumberFormat="1" applyFont="1" applyFill="1" applyBorder="1" applyAlignment="1">
      <alignment horizontal="center" wrapText="1"/>
    </xf>
    <xf numFmtId="0" fontId="17" fillId="2" borderId="0" xfId="56" applyFont="1" applyFill="1" applyBorder="1" applyAlignment="1"/>
    <xf numFmtId="0" fontId="135" fillId="2" borderId="0" xfId="0" applyFont="1" applyFill="1" applyAlignment="1">
      <alignment vertical="center"/>
    </xf>
    <xf numFmtId="0" fontId="17" fillId="2" borderId="0" xfId="0" applyFont="1" applyFill="1" applyAlignment="1">
      <alignment horizontal="left" vertical="center"/>
    </xf>
    <xf numFmtId="0" fontId="135" fillId="2" borderId="0" xfId="0" applyFont="1" applyFill="1" applyAlignment="1">
      <alignment horizontal="left" vertical="center"/>
    </xf>
    <xf numFmtId="0" fontId="3" fillId="2" borderId="0" xfId="0" applyFont="1" applyFill="1" applyAlignment="1">
      <alignment horizontal="left"/>
    </xf>
    <xf numFmtId="166" fontId="7" fillId="2" borderId="0" xfId="0" applyNumberFormat="1" applyFont="1" applyFill="1" applyAlignment="1">
      <alignment horizontal="center"/>
    </xf>
    <xf numFmtId="166" fontId="4" fillId="2" borderId="0" xfId="0" applyNumberFormat="1" applyFont="1" applyFill="1" applyAlignment="1">
      <alignment horizontal="center"/>
    </xf>
    <xf numFmtId="0" fontId="28" fillId="2" borderId="0" xfId="0" applyFont="1" applyFill="1" applyAlignment="1">
      <alignment horizontal="center"/>
    </xf>
    <xf numFmtId="166" fontId="28" fillId="2" borderId="0" xfId="0" applyNumberFormat="1" applyFont="1" applyFill="1" applyAlignment="1">
      <alignment horizontal="center"/>
    </xf>
    <xf numFmtId="166" fontId="17" fillId="2" borderId="0" xfId="0" applyNumberFormat="1" applyFont="1" applyFill="1" applyAlignment="1">
      <alignment horizontal="center"/>
    </xf>
    <xf numFmtId="166" fontId="17" fillId="2" borderId="44" xfId="0" applyNumberFormat="1" applyFont="1" applyFill="1" applyBorder="1" applyAlignment="1"/>
    <xf numFmtId="0" fontId="25" fillId="2" borderId="0" xfId="0" applyFont="1" applyFill="1"/>
    <xf numFmtId="166" fontId="7" fillId="3" borderId="296" xfId="0" applyNumberFormat="1" applyFont="1" applyFill="1" applyBorder="1" applyAlignment="1">
      <alignment horizontal="center"/>
    </xf>
    <xf numFmtId="166" fontId="7" fillId="3" borderId="291" xfId="0" applyNumberFormat="1" applyFont="1" applyFill="1" applyBorder="1" applyAlignment="1">
      <alignment horizontal="center"/>
    </xf>
    <xf numFmtId="166" fontId="7" fillId="3" borderId="297" xfId="0" applyNumberFormat="1" applyFont="1" applyFill="1" applyBorder="1" applyAlignment="1">
      <alignment horizontal="center"/>
    </xf>
    <xf numFmtId="166" fontId="7" fillId="3" borderId="207" xfId="0" applyNumberFormat="1" applyFont="1" applyFill="1" applyBorder="1" applyAlignment="1">
      <alignment horizontal="center"/>
    </xf>
    <xf numFmtId="166" fontId="7" fillId="3" borderId="126" xfId="0" applyNumberFormat="1" applyFont="1" applyFill="1" applyBorder="1" applyAlignment="1">
      <alignment horizontal="center"/>
    </xf>
    <xf numFmtId="166" fontId="7" fillId="3" borderId="256" xfId="0" applyNumberFormat="1" applyFont="1" applyFill="1" applyBorder="1" applyAlignment="1">
      <alignment horizontal="center"/>
    </xf>
    <xf numFmtId="166" fontId="7" fillId="3" borderId="298" xfId="0" applyNumberFormat="1" applyFont="1" applyFill="1" applyBorder="1" applyAlignment="1">
      <alignment horizontal="center"/>
    </xf>
    <xf numFmtId="166" fontId="7" fillId="3" borderId="298" xfId="0" applyNumberFormat="1" applyFont="1" applyFill="1" applyBorder="1" applyAlignment="1">
      <alignment horizontal="center" vertical="center"/>
    </xf>
    <xf numFmtId="188" fontId="7" fillId="3" borderId="0" xfId="0" applyNumberFormat="1" applyFont="1" applyFill="1" applyBorder="1" applyAlignment="1">
      <alignment horizontal="center"/>
    </xf>
    <xf numFmtId="188" fontId="7" fillId="3" borderId="162" xfId="0" applyNumberFormat="1" applyFont="1" applyFill="1" applyBorder="1" applyAlignment="1">
      <alignment horizontal="center"/>
    </xf>
    <xf numFmtId="0" fontId="4" fillId="3" borderId="5" xfId="0" applyFont="1" applyFill="1" applyBorder="1" applyAlignment="1">
      <alignment horizontal="center"/>
    </xf>
    <xf numFmtId="0" fontId="4" fillId="3" borderId="88" xfId="0" applyFont="1" applyFill="1" applyBorder="1"/>
    <xf numFmtId="166" fontId="25" fillId="2" borderId="69" xfId="0" applyNumberFormat="1" applyFont="1" applyFill="1" applyBorder="1" applyAlignment="1">
      <alignment horizontal="center"/>
    </xf>
    <xf numFmtId="166" fontId="25" fillId="2" borderId="100" xfId="0" applyNumberFormat="1" applyFont="1" applyFill="1" applyBorder="1" applyAlignment="1">
      <alignment horizontal="center"/>
    </xf>
    <xf numFmtId="166" fontId="25" fillId="2" borderId="0" xfId="0" applyNumberFormat="1" applyFont="1" applyFill="1" applyAlignment="1">
      <alignment horizontal="center"/>
    </xf>
    <xf numFmtId="166" fontId="25" fillId="2" borderId="136" xfId="0" applyNumberFormat="1" applyFont="1" applyFill="1" applyBorder="1" applyAlignment="1">
      <alignment horizontal="center"/>
    </xf>
    <xf numFmtId="166" fontId="26" fillId="2" borderId="136" xfId="0" applyNumberFormat="1" applyFont="1" applyFill="1" applyBorder="1" applyAlignment="1">
      <alignment horizontal="center"/>
    </xf>
    <xf numFmtId="166" fontId="26" fillId="2" borderId="91" xfId="0" applyNumberFormat="1" applyFont="1" applyFill="1" applyBorder="1" applyAlignment="1">
      <alignment horizontal="center"/>
    </xf>
    <xf numFmtId="166" fontId="26" fillId="2" borderId="88" xfId="0" applyNumberFormat="1" applyFont="1" applyFill="1" applyBorder="1" applyAlignment="1">
      <alignment horizontal="center"/>
    </xf>
    <xf numFmtId="166" fontId="25" fillId="2" borderId="88" xfId="0" applyNumberFormat="1" applyFont="1" applyFill="1" applyBorder="1" applyAlignment="1">
      <alignment horizontal="center"/>
    </xf>
    <xf numFmtId="166" fontId="0" fillId="2" borderId="0" xfId="0" applyNumberFormat="1" applyFill="1"/>
    <xf numFmtId="0" fontId="4" fillId="3" borderId="81" xfId="0" applyFont="1" applyFill="1" applyBorder="1"/>
    <xf numFmtId="166" fontId="25" fillId="2" borderId="7" xfId="0" applyNumberFormat="1" applyFont="1" applyFill="1" applyBorder="1" applyAlignment="1">
      <alignment horizontal="center"/>
    </xf>
    <xf numFmtId="166" fontId="26" fillId="2" borderId="7" xfId="0" applyNumberFormat="1" applyFont="1" applyFill="1" applyBorder="1" applyAlignment="1">
      <alignment horizontal="center"/>
    </xf>
    <xf numFmtId="166" fontId="26" fillId="2" borderId="9" xfId="0" applyNumberFormat="1" applyFont="1" applyFill="1" applyBorder="1" applyAlignment="1">
      <alignment horizontal="center"/>
    </xf>
    <xf numFmtId="166" fontId="26" fillId="2" borderId="81" xfId="0" applyNumberFormat="1" applyFont="1" applyFill="1" applyBorder="1" applyAlignment="1">
      <alignment horizontal="center"/>
    </xf>
    <xf numFmtId="166" fontId="25" fillId="2" borderId="81" xfId="0" applyNumberFormat="1" applyFont="1" applyFill="1" applyBorder="1" applyAlignment="1">
      <alignment horizontal="center"/>
    </xf>
    <xf numFmtId="166" fontId="25" fillId="2" borderId="68" xfId="0" applyNumberFormat="1" applyFont="1" applyFill="1" applyBorder="1" applyAlignment="1">
      <alignment horizontal="center"/>
    </xf>
    <xf numFmtId="0" fontId="4" fillId="3" borderId="160" xfId="0" applyFont="1" applyFill="1" applyBorder="1"/>
    <xf numFmtId="166" fontId="25" fillId="2" borderId="114" xfId="0" applyNumberFormat="1" applyFont="1" applyFill="1" applyBorder="1" applyAlignment="1">
      <alignment horizontal="center"/>
    </xf>
    <xf numFmtId="166" fontId="26" fillId="2" borderId="114" xfId="0" applyNumberFormat="1" applyFont="1" applyFill="1" applyBorder="1" applyAlignment="1">
      <alignment horizontal="center"/>
    </xf>
    <xf numFmtId="166" fontId="26" fillId="2" borderId="161" xfId="0" applyNumberFormat="1" applyFont="1" applyFill="1" applyBorder="1" applyAlignment="1">
      <alignment horizontal="center"/>
    </xf>
    <xf numFmtId="166" fontId="26" fillId="2" borderId="160" xfId="0" applyNumberFormat="1" applyFont="1" applyFill="1" applyBorder="1" applyAlignment="1">
      <alignment horizontal="center"/>
    </xf>
    <xf numFmtId="166" fontId="25" fillId="2" borderId="160" xfId="0" applyNumberFormat="1" applyFont="1" applyFill="1" applyBorder="1" applyAlignment="1">
      <alignment horizontal="center"/>
    </xf>
    <xf numFmtId="0" fontId="24" fillId="3" borderId="299" xfId="0" applyFont="1" applyFill="1" applyBorder="1" applyAlignment="1">
      <alignment horizontal="center" wrapText="1"/>
    </xf>
    <xf numFmtId="0" fontId="7" fillId="3" borderId="160" xfId="0" applyFont="1" applyFill="1" applyBorder="1" applyAlignment="1">
      <alignment vertical="center" wrapText="1"/>
    </xf>
    <xf numFmtId="166" fontId="7" fillId="2" borderId="300" xfId="0" applyNumberFormat="1" applyFont="1" applyFill="1" applyBorder="1" applyAlignment="1">
      <alignment horizontal="center" vertical="center" wrapText="1"/>
    </xf>
    <xf numFmtId="166" fontId="7" fillId="2" borderId="94" xfId="0" applyNumberFormat="1" applyFont="1" applyFill="1" applyBorder="1" applyAlignment="1">
      <alignment horizontal="center" vertical="center" wrapText="1"/>
    </xf>
    <xf numFmtId="166" fontId="7" fillId="2" borderId="93" xfId="0" applyNumberFormat="1" applyFont="1" applyFill="1" applyBorder="1" applyAlignment="1">
      <alignment horizontal="center" vertical="center" wrapText="1"/>
    </xf>
    <xf numFmtId="166" fontId="7" fillId="2" borderId="114" xfId="0" applyNumberFormat="1" applyFont="1" applyFill="1" applyBorder="1" applyAlignment="1">
      <alignment horizontal="center" vertical="center" wrapText="1"/>
    </xf>
    <xf numFmtId="166" fontId="7" fillId="2" borderId="161" xfId="0" applyNumberFormat="1" applyFont="1" applyFill="1" applyBorder="1" applyAlignment="1">
      <alignment horizontal="center" vertical="center" wrapText="1"/>
    </xf>
    <xf numFmtId="166" fontId="7" fillId="2" borderId="160" xfId="0" applyNumberFormat="1" applyFont="1" applyFill="1" applyBorder="1" applyAlignment="1">
      <alignment horizontal="center" vertical="center" wrapText="1"/>
    </xf>
    <xf numFmtId="166" fontId="24" fillId="2" borderId="160" xfId="0" applyNumberFormat="1" applyFont="1" applyFill="1" applyBorder="1" applyAlignment="1">
      <alignment horizontal="center" vertical="center" wrapText="1"/>
    </xf>
    <xf numFmtId="166" fontId="24" fillId="0" borderId="160" xfId="0" applyNumberFormat="1" applyFont="1" applyFill="1" applyBorder="1" applyAlignment="1">
      <alignment horizontal="center" vertical="center" wrapText="1"/>
    </xf>
    <xf numFmtId="188" fontId="7" fillId="3" borderId="24" xfId="0" applyNumberFormat="1" applyFont="1" applyFill="1" applyBorder="1" applyAlignment="1">
      <alignment horizontal="center"/>
    </xf>
    <xf numFmtId="0" fontId="4" fillId="3" borderId="89" xfId="0" applyFont="1" applyFill="1" applyBorder="1" applyAlignment="1">
      <alignment horizontal="center"/>
    </xf>
    <xf numFmtId="166" fontId="4" fillId="2" borderId="69" xfId="0" applyNumberFormat="1" applyFont="1" applyFill="1" applyBorder="1" applyAlignment="1">
      <alignment horizontal="center"/>
    </xf>
    <xf numFmtId="166" fontId="4" fillId="2" borderId="136" xfId="0" applyNumberFormat="1" applyFont="1" applyFill="1" applyBorder="1" applyAlignment="1">
      <alignment horizontal="center"/>
    </xf>
    <xf numFmtId="166" fontId="4" fillId="2" borderId="27" xfId="0" applyNumberFormat="1" applyFont="1" applyFill="1" applyBorder="1" applyAlignment="1">
      <alignment horizontal="center"/>
    </xf>
    <xf numFmtId="166" fontId="4" fillId="2" borderId="88" xfId="0" applyNumberFormat="1" applyFont="1" applyFill="1" applyBorder="1" applyAlignment="1">
      <alignment horizontal="center"/>
    </xf>
    <xf numFmtId="166" fontId="4" fillId="2" borderId="7" xfId="0" applyNumberFormat="1" applyFont="1" applyFill="1" applyBorder="1" applyAlignment="1">
      <alignment horizontal="center"/>
    </xf>
    <xf numFmtId="166" fontId="4" fillId="2" borderId="8" xfId="0" applyNumberFormat="1" applyFont="1" applyFill="1" applyBorder="1" applyAlignment="1">
      <alignment horizontal="center"/>
    </xf>
    <xf numFmtId="166" fontId="4" fillId="2" borderId="81" xfId="0" applyNumberFormat="1" applyFont="1" applyFill="1" applyBorder="1" applyAlignment="1">
      <alignment horizontal="center"/>
    </xf>
    <xf numFmtId="166" fontId="4" fillId="2" borderId="100" xfId="0" applyNumberFormat="1" applyFont="1" applyFill="1" applyBorder="1" applyAlignment="1">
      <alignment horizontal="center"/>
    </xf>
    <xf numFmtId="166" fontId="4" fillId="2" borderId="9" xfId="0" applyNumberFormat="1" applyFont="1" applyFill="1" applyBorder="1" applyAlignment="1">
      <alignment horizontal="center"/>
    </xf>
    <xf numFmtId="0" fontId="4" fillId="3" borderId="247" xfId="0" applyFont="1" applyFill="1" applyBorder="1" applyAlignment="1">
      <alignment horizontal="center"/>
    </xf>
    <xf numFmtId="166" fontId="4" fillId="2" borderId="114" xfId="0" applyNumberFormat="1" applyFont="1" applyFill="1" applyBorder="1" applyAlignment="1">
      <alignment horizontal="center"/>
    </xf>
    <xf numFmtId="166" fontId="4" fillId="2" borderId="123" xfId="0" applyNumberFormat="1" applyFont="1" applyFill="1" applyBorder="1" applyAlignment="1">
      <alignment horizontal="center"/>
    </xf>
    <xf numFmtId="166" fontId="4" fillId="2" borderId="160" xfId="0" applyNumberFormat="1" applyFont="1" applyFill="1" applyBorder="1" applyAlignment="1">
      <alignment horizontal="center"/>
    </xf>
    <xf numFmtId="166" fontId="7" fillId="2" borderId="301" xfId="0" applyNumberFormat="1" applyFont="1" applyFill="1" applyBorder="1" applyAlignment="1">
      <alignment horizontal="center" vertical="center" wrapText="1"/>
    </xf>
    <xf numFmtId="166" fontId="7" fillId="2" borderId="123" xfId="0" applyNumberFormat="1" applyFont="1" applyFill="1" applyBorder="1" applyAlignment="1">
      <alignment horizontal="center" vertical="center" wrapText="1"/>
    </xf>
    <xf numFmtId="0" fontId="7" fillId="3" borderId="302" xfId="0" applyFont="1" applyFill="1" applyBorder="1" applyAlignment="1">
      <alignment horizontal="center" wrapText="1"/>
    </xf>
    <xf numFmtId="166" fontId="7" fillId="2" borderId="303" xfId="0" applyNumberFormat="1" applyFont="1" applyFill="1" applyBorder="1" applyAlignment="1">
      <alignment horizontal="center" vertical="center" wrapText="1"/>
    </xf>
    <xf numFmtId="188" fontId="7" fillId="3" borderId="118" xfId="0" applyNumberFormat="1" applyFont="1" applyFill="1" applyBorder="1" applyAlignment="1">
      <alignment horizontal="center"/>
    </xf>
    <xf numFmtId="0" fontId="4" fillId="3" borderId="91" xfId="0" applyFont="1" applyFill="1" applyBorder="1"/>
    <xf numFmtId="0" fontId="4" fillId="3" borderId="9" xfId="0" applyFont="1" applyFill="1" applyBorder="1"/>
    <xf numFmtId="0" fontId="4" fillId="3" borderId="161" xfId="0" applyFont="1" applyFill="1" applyBorder="1"/>
    <xf numFmtId="0" fontId="7" fillId="3" borderId="161" xfId="0" applyFont="1" applyFill="1" applyBorder="1" applyAlignment="1">
      <alignment vertical="center" wrapText="1"/>
    </xf>
    <xf numFmtId="166" fontId="7" fillId="2" borderId="98" xfId="0" applyNumberFormat="1" applyFont="1" applyFill="1" applyBorder="1" applyAlignment="1">
      <alignment horizontal="center" vertical="center" wrapText="1"/>
    </xf>
    <xf numFmtId="0" fontId="7" fillId="3" borderId="292" xfId="0" applyFont="1" applyFill="1" applyBorder="1" applyAlignment="1">
      <alignment vertical="center" wrapText="1"/>
    </xf>
    <xf numFmtId="166" fontId="7" fillId="2" borderId="304" xfId="0" applyNumberFormat="1" applyFont="1" applyFill="1" applyBorder="1" applyAlignment="1">
      <alignment horizontal="center" vertical="center" wrapText="1"/>
    </xf>
    <xf numFmtId="166" fontId="7" fillId="2" borderId="82" xfId="0" applyNumberFormat="1" applyFont="1" applyFill="1" applyBorder="1" applyAlignment="1">
      <alignment horizontal="center" vertical="center" wrapText="1"/>
    </xf>
    <xf numFmtId="166" fontId="24" fillId="2" borderId="82" xfId="0" applyNumberFormat="1" applyFont="1" applyFill="1" applyBorder="1" applyAlignment="1">
      <alignment horizontal="center" vertical="center" wrapText="1"/>
    </xf>
    <xf numFmtId="166" fontId="24" fillId="2" borderId="292" xfId="0" applyNumberFormat="1" applyFont="1" applyFill="1" applyBorder="1" applyAlignment="1">
      <alignment horizontal="center" vertical="center" wrapText="1"/>
    </xf>
    <xf numFmtId="0" fontId="31" fillId="2" borderId="0" xfId="56" applyFont="1" applyFill="1" applyAlignment="1">
      <alignment vertical="center"/>
    </xf>
    <xf numFmtId="0" fontId="31" fillId="2" borderId="0" xfId="24" applyFont="1" applyFill="1" applyAlignment="1">
      <alignment vertical="center"/>
    </xf>
    <xf numFmtId="0" fontId="63" fillId="2" borderId="0" xfId="24" applyFont="1" applyFill="1" applyAlignment="1">
      <alignment vertical="center"/>
    </xf>
    <xf numFmtId="166" fontId="63" fillId="2" borderId="0" xfId="24" applyNumberFormat="1" applyFont="1" applyFill="1" applyAlignment="1">
      <alignment vertical="center"/>
    </xf>
    <xf numFmtId="0" fontId="31" fillId="2" borderId="0" xfId="56" applyFont="1" applyFill="1" applyAlignment="1">
      <alignment horizontal="left" vertical="top"/>
    </xf>
    <xf numFmtId="166" fontId="31" fillId="2" borderId="0" xfId="0" applyNumberFormat="1" applyFont="1" applyFill="1" applyAlignment="1">
      <alignment horizontal="center"/>
    </xf>
    <xf numFmtId="0" fontId="0" fillId="2" borderId="0" xfId="0" applyFill="1" applyBorder="1"/>
    <xf numFmtId="0" fontId="28" fillId="2" borderId="0" xfId="0" applyFont="1" applyFill="1" applyAlignment="1">
      <alignment vertical="center"/>
    </xf>
    <xf numFmtId="166" fontId="31" fillId="2" borderId="0" xfId="0" applyNumberFormat="1" applyFont="1" applyFill="1" applyAlignment="1">
      <alignment horizontal="center" vertical="center"/>
    </xf>
    <xf numFmtId="0" fontId="0" fillId="2" borderId="0" xfId="0" applyFill="1" applyAlignment="1">
      <alignment vertical="center"/>
    </xf>
    <xf numFmtId="0" fontId="0" fillId="2" borderId="0" xfId="0" applyFill="1" applyBorder="1" applyAlignment="1">
      <alignment vertical="center"/>
    </xf>
    <xf numFmtId="0" fontId="77" fillId="2" borderId="0" xfId="3" applyFont="1" applyFill="1" applyAlignment="1">
      <alignment vertical="center"/>
    </xf>
    <xf numFmtId="0" fontId="128" fillId="2" borderId="0" xfId="0" applyFont="1" applyFill="1" applyBorder="1"/>
    <xf numFmtId="172" fontId="20" fillId="2" borderId="0" xfId="57" applyNumberFormat="1" applyFont="1" applyFill="1" applyAlignment="1">
      <alignment vertical="center"/>
    </xf>
    <xf numFmtId="166" fontId="28" fillId="2" borderId="0" xfId="0" applyNumberFormat="1" applyFont="1" applyFill="1" applyBorder="1" applyAlignment="1">
      <alignment horizontal="center"/>
    </xf>
    <xf numFmtId="0" fontId="3" fillId="0" borderId="0" xfId="58" applyFont="1" applyFill="1" applyAlignment="1">
      <alignment vertical="center"/>
    </xf>
    <xf numFmtId="0" fontId="26" fillId="2" borderId="0" xfId="58" applyFont="1" applyFill="1" applyAlignment="1">
      <alignment vertical="center"/>
    </xf>
    <xf numFmtId="0" fontId="26" fillId="2" borderId="0" xfId="58" applyFont="1" applyFill="1" applyAlignment="1">
      <alignment horizontal="center" vertical="center"/>
    </xf>
    <xf numFmtId="0" fontId="28" fillId="2" borderId="0" xfId="58" applyFont="1" applyFill="1" applyAlignment="1">
      <alignment vertical="center"/>
    </xf>
    <xf numFmtId="0" fontId="28" fillId="2" borderId="0" xfId="58" applyFont="1" applyFill="1" applyAlignment="1">
      <alignment horizontal="center" vertical="center"/>
    </xf>
    <xf numFmtId="0" fontId="54" fillId="2" borderId="0" xfId="58" applyFont="1" applyFill="1" applyAlignment="1">
      <alignment vertical="center"/>
    </xf>
    <xf numFmtId="0" fontId="4" fillId="2" borderId="0" xfId="58" applyFont="1" applyFill="1" applyAlignment="1">
      <alignment vertical="center"/>
    </xf>
    <xf numFmtId="0" fontId="7" fillId="3" borderId="136" xfId="58" applyFont="1" applyFill="1" applyBorder="1" applyAlignment="1">
      <alignment horizontal="center" vertical="center"/>
    </xf>
    <xf numFmtId="0" fontId="7" fillId="3" borderId="7" xfId="58" applyFont="1" applyFill="1" applyBorder="1" applyAlignment="1">
      <alignment horizontal="center" vertical="center"/>
    </xf>
    <xf numFmtId="2" fontId="7" fillId="3" borderId="136" xfId="58" applyNumberFormat="1" applyFont="1" applyFill="1" applyBorder="1" applyAlignment="1">
      <alignment horizontal="center" vertical="center"/>
    </xf>
    <xf numFmtId="0" fontId="7" fillId="3" borderId="9" xfId="58" applyFont="1" applyFill="1" applyBorder="1" applyAlignment="1">
      <alignment horizontal="center" vertical="center"/>
    </xf>
    <xf numFmtId="0" fontId="29" fillId="3" borderId="7" xfId="58" applyFont="1" applyFill="1" applyBorder="1" applyAlignment="1">
      <alignment horizontal="center" vertical="center"/>
    </xf>
    <xf numFmtId="2" fontId="7" fillId="3" borderId="7" xfId="58" applyNumberFormat="1" applyFont="1" applyFill="1" applyBorder="1" applyAlignment="1">
      <alignment horizontal="center" vertical="center"/>
    </xf>
    <xf numFmtId="0" fontId="7" fillId="3" borderId="114" xfId="58" applyFont="1" applyFill="1" applyBorder="1" applyAlignment="1">
      <alignment horizontal="center" vertical="center"/>
    </xf>
    <xf numFmtId="2" fontId="7" fillId="3" borderId="114" xfId="58" applyNumberFormat="1" applyFont="1" applyFill="1" applyBorder="1" applyAlignment="1">
      <alignment horizontal="center" vertical="center"/>
    </xf>
    <xf numFmtId="0" fontId="29" fillId="3" borderId="114" xfId="58" applyFont="1" applyFill="1" applyBorder="1" applyAlignment="1">
      <alignment horizontal="center" vertical="center"/>
    </xf>
    <xf numFmtId="0" fontId="29" fillId="3" borderId="161" xfId="58" applyFont="1" applyFill="1" applyBorder="1" applyAlignment="1">
      <alignment horizontal="center" vertical="center"/>
    </xf>
    <xf numFmtId="17" fontId="54" fillId="24" borderId="6" xfId="58" applyNumberFormat="1" applyFont="1" applyFill="1" applyBorder="1" applyAlignment="1">
      <alignment horizontal="left" vertical="center"/>
    </xf>
    <xf numFmtId="1" fontId="28" fillId="2" borderId="7" xfId="58" applyNumberFormat="1" applyFont="1" applyFill="1" applyBorder="1" applyAlignment="1">
      <alignment vertical="center"/>
    </xf>
    <xf numFmtId="2" fontId="28" fillId="2" borderId="7" xfId="58" applyNumberFormat="1" applyFont="1" applyFill="1" applyBorder="1" applyAlignment="1">
      <alignment horizontal="center" vertical="center"/>
    </xf>
    <xf numFmtId="2" fontId="28" fillId="2" borderId="7" xfId="58" applyNumberFormat="1" applyFont="1" applyFill="1" applyBorder="1" applyAlignment="1">
      <alignment vertical="center"/>
    </xf>
    <xf numFmtId="43" fontId="28" fillId="2" borderId="7" xfId="59" applyFont="1" applyFill="1" applyBorder="1" applyAlignment="1">
      <alignment horizontal="right" vertical="center"/>
    </xf>
    <xf numFmtId="164" fontId="28" fillId="2" borderId="7" xfId="59" applyNumberFormat="1" applyFont="1" applyFill="1" applyBorder="1" applyAlignment="1">
      <alignment vertical="center"/>
    </xf>
    <xf numFmtId="164" fontId="28" fillId="2" borderId="9" xfId="59" applyNumberFormat="1" applyFont="1" applyFill="1" applyBorder="1" applyAlignment="1">
      <alignment vertical="center"/>
    </xf>
    <xf numFmtId="43" fontId="28" fillId="2" borderId="7" xfId="59" applyFont="1" applyFill="1" applyBorder="1" applyAlignment="1">
      <alignment horizontal="center" vertical="center"/>
    </xf>
    <xf numFmtId="43" fontId="28" fillId="2" borderId="7" xfId="59" applyFont="1" applyFill="1" applyBorder="1" applyAlignment="1">
      <alignment vertical="center"/>
    </xf>
    <xf numFmtId="0" fontId="28" fillId="2" borderId="7" xfId="58" applyFont="1" applyFill="1" applyBorder="1" applyAlignment="1">
      <alignment vertical="center"/>
    </xf>
    <xf numFmtId="1" fontId="28" fillId="2" borderId="7" xfId="58" applyNumberFormat="1" applyFont="1" applyFill="1" applyBorder="1" applyAlignment="1">
      <alignment horizontal="center" vertical="center"/>
    </xf>
    <xf numFmtId="164" fontId="28" fillId="2" borderId="7" xfId="59" applyNumberFormat="1" applyFont="1" applyFill="1" applyBorder="1" applyAlignment="1">
      <alignment horizontal="center" vertical="center"/>
    </xf>
    <xf numFmtId="164" fontId="28" fillId="2" borderId="9" xfId="59" applyNumberFormat="1" applyFont="1" applyFill="1" applyBorder="1" applyAlignment="1">
      <alignment horizontal="center" vertical="center"/>
    </xf>
    <xf numFmtId="17" fontId="54" fillId="25" borderId="6" xfId="58" applyNumberFormat="1" applyFont="1" applyFill="1" applyBorder="1" applyAlignment="1">
      <alignment horizontal="left" vertical="center"/>
    </xf>
    <xf numFmtId="17" fontId="54" fillId="23" borderId="6" xfId="58" applyNumberFormat="1" applyFont="1" applyFill="1" applyBorder="1" applyAlignment="1">
      <alignment horizontal="left" vertical="center"/>
    </xf>
    <xf numFmtId="17" fontId="54" fillId="23" borderId="6" xfId="19" applyNumberFormat="1" applyFont="1" applyFill="1" applyBorder="1" applyAlignment="1">
      <alignment horizontal="left" vertical="center"/>
    </xf>
    <xf numFmtId="1" fontId="28" fillId="2" borderId="7" xfId="19" applyNumberFormat="1" applyFont="1" applyFill="1" applyBorder="1" applyAlignment="1">
      <alignment horizontal="center" vertical="center"/>
    </xf>
    <xf numFmtId="43" fontId="28" fillId="2" borderId="7" xfId="46" applyFont="1" applyFill="1" applyBorder="1" applyAlignment="1">
      <alignment horizontal="center" vertical="center"/>
    </xf>
    <xf numFmtId="43" fontId="28" fillId="2" borderId="7" xfId="46" applyFont="1" applyFill="1" applyBorder="1" applyAlignment="1">
      <alignment vertical="center"/>
    </xf>
    <xf numFmtId="43" fontId="28" fillId="2" borderId="7" xfId="46" applyFont="1" applyFill="1" applyBorder="1" applyAlignment="1">
      <alignment horizontal="right" vertical="center"/>
    </xf>
    <xf numFmtId="164" fontId="28" fillId="2" borderId="7" xfId="46" applyNumberFormat="1" applyFont="1" applyFill="1" applyBorder="1" applyAlignment="1">
      <alignment vertical="center"/>
    </xf>
    <xf numFmtId="164" fontId="28" fillId="2" borderId="9" xfId="46" applyNumberFormat="1" applyFont="1" applyFill="1" applyBorder="1" applyAlignment="1">
      <alignment vertical="center"/>
    </xf>
    <xf numFmtId="17" fontId="3" fillId="8" borderId="6" xfId="58" applyNumberFormat="1" applyFont="1" applyFill="1" applyBorder="1" applyAlignment="1">
      <alignment horizontal="left" vertical="center"/>
    </xf>
    <xf numFmtId="1" fontId="4" fillId="2" borderId="7" xfId="58" applyNumberFormat="1" applyFont="1" applyFill="1" applyBorder="1" applyAlignment="1">
      <alignment horizontal="center" vertical="center"/>
    </xf>
    <xf numFmtId="43" fontId="4" fillId="2" borderId="7" xfId="59" applyFont="1" applyFill="1" applyBorder="1" applyAlignment="1">
      <alignment horizontal="center" vertical="center"/>
    </xf>
    <xf numFmtId="43" fontId="4" fillId="2" borderId="7" xfId="59" applyFont="1" applyFill="1" applyBorder="1" applyAlignment="1">
      <alignment vertical="center"/>
    </xf>
    <xf numFmtId="43" fontId="4" fillId="2" borderId="7" xfId="59" applyFont="1" applyFill="1" applyBorder="1" applyAlignment="1">
      <alignment horizontal="right" vertical="center"/>
    </xf>
    <xf numFmtId="164" fontId="4" fillId="2" borderId="7" xfId="46" applyNumberFormat="1" applyFont="1" applyFill="1" applyBorder="1" applyAlignment="1">
      <alignment vertical="center"/>
    </xf>
    <xf numFmtId="164" fontId="4" fillId="2" borderId="9" xfId="46" applyNumberFormat="1" applyFont="1" applyFill="1" applyBorder="1" applyAlignment="1">
      <alignment vertical="center"/>
    </xf>
    <xf numFmtId="17" fontId="7" fillId="3" borderId="6" xfId="58" applyNumberFormat="1" applyFont="1" applyFill="1" applyBorder="1" applyAlignment="1">
      <alignment horizontal="left" vertical="center"/>
    </xf>
    <xf numFmtId="1" fontId="25" fillId="2" borderId="7" xfId="58" applyNumberFormat="1" applyFont="1" applyFill="1" applyBorder="1" applyAlignment="1">
      <alignment horizontal="center" vertical="center"/>
    </xf>
    <xf numFmtId="43" fontId="25" fillId="2" borderId="7" xfId="59" applyFont="1" applyFill="1" applyBorder="1" applyAlignment="1">
      <alignment horizontal="center" vertical="center"/>
    </xf>
    <xf numFmtId="43" fontId="25" fillId="2" borderId="7" xfId="59" applyFont="1" applyFill="1" applyBorder="1" applyAlignment="1">
      <alignment vertical="center"/>
    </xf>
    <xf numFmtId="43" fontId="25" fillId="2" borderId="7" xfId="59" applyFont="1" applyFill="1" applyBorder="1" applyAlignment="1">
      <alignment horizontal="right" vertical="center"/>
    </xf>
    <xf numFmtId="164" fontId="25" fillId="2" borderId="7" xfId="46" applyNumberFormat="1" applyFont="1" applyFill="1" applyBorder="1" applyAlignment="1">
      <alignment vertical="center"/>
    </xf>
    <xf numFmtId="164" fontId="25" fillId="2" borderId="9" xfId="46" applyNumberFormat="1" applyFont="1" applyFill="1" applyBorder="1" applyAlignment="1">
      <alignment vertical="center"/>
    </xf>
    <xf numFmtId="17" fontId="7" fillId="3" borderId="6" xfId="58" quotePrefix="1" applyNumberFormat="1" applyFont="1" applyFill="1" applyBorder="1" applyAlignment="1">
      <alignment horizontal="left" vertical="center"/>
    </xf>
    <xf numFmtId="164" fontId="25" fillId="2" borderId="7" xfId="46" applyNumberFormat="1" applyFont="1" applyFill="1" applyBorder="1" applyAlignment="1">
      <alignment horizontal="center" vertical="center"/>
    </xf>
    <xf numFmtId="164" fontId="25" fillId="2" borderId="9" xfId="46" applyNumberFormat="1" applyFont="1" applyFill="1" applyBorder="1" applyAlignment="1">
      <alignment horizontal="center" vertical="center"/>
    </xf>
    <xf numFmtId="17" fontId="7" fillId="3" borderId="10" xfId="58" quotePrefix="1" applyNumberFormat="1" applyFont="1" applyFill="1" applyBorder="1" applyAlignment="1">
      <alignment horizontal="left" vertical="center"/>
    </xf>
    <xf numFmtId="1" fontId="25" fillId="2" borderId="11" xfId="58" applyNumberFormat="1" applyFont="1" applyFill="1" applyBorder="1" applyAlignment="1">
      <alignment horizontal="center" vertical="center"/>
    </xf>
    <xf numFmtId="43" fontId="25" fillId="2" borderId="11" xfId="59" applyFont="1" applyFill="1" applyBorder="1" applyAlignment="1">
      <alignment horizontal="center" vertical="center"/>
    </xf>
    <xf numFmtId="164" fontId="25" fillId="2" borderId="11" xfId="46" applyNumberFormat="1" applyFont="1" applyFill="1" applyBorder="1" applyAlignment="1">
      <alignment horizontal="center" vertical="center"/>
    </xf>
    <xf numFmtId="164" fontId="25" fillId="2" borderId="13" xfId="46" applyNumberFormat="1" applyFont="1" applyFill="1" applyBorder="1" applyAlignment="1">
      <alignment horizontal="center" vertical="center"/>
    </xf>
    <xf numFmtId="0" fontId="17" fillId="2" borderId="0" xfId="58" applyFont="1" applyFill="1" applyAlignment="1">
      <alignment vertical="center"/>
    </xf>
    <xf numFmtId="0" fontId="17" fillId="2" borderId="0" xfId="58" applyFont="1" applyFill="1"/>
    <xf numFmtId="0" fontId="17" fillId="2" borderId="0" xfId="58" applyFont="1" applyFill="1" applyAlignment="1">
      <alignment horizontal="center" vertical="center"/>
    </xf>
    <xf numFmtId="4" fontId="17" fillId="2" borderId="0" xfId="58" applyNumberFormat="1" applyFont="1" applyFill="1" applyAlignment="1">
      <alignment horizontal="center" vertical="center"/>
    </xf>
    <xf numFmtId="4" fontId="17" fillId="2" borderId="0" xfId="58" applyNumberFormat="1" applyFont="1" applyFill="1" applyAlignment="1">
      <alignment vertical="center"/>
    </xf>
    <xf numFmtId="3" fontId="17" fillId="2" borderId="0" xfId="58" applyNumberFormat="1" applyFont="1" applyFill="1" applyAlignment="1">
      <alignment vertical="center"/>
    </xf>
    <xf numFmtId="0" fontId="26" fillId="0" borderId="0" xfId="58" applyFont="1" applyFill="1" applyAlignment="1">
      <alignment vertical="center"/>
    </xf>
    <xf numFmtId="0" fontId="26" fillId="0" borderId="0" xfId="58" applyFont="1" applyFill="1" applyAlignment="1">
      <alignment horizontal="center" vertical="center"/>
    </xf>
    <xf numFmtId="3" fontId="54" fillId="2" borderId="0" xfId="58" applyNumberFormat="1" applyFont="1" applyFill="1" applyAlignment="1">
      <alignment vertical="center"/>
    </xf>
    <xf numFmtId="3" fontId="54" fillId="2" borderId="0" xfId="58" applyNumberFormat="1" applyFont="1" applyFill="1" applyAlignment="1">
      <alignment horizontal="center" vertical="center"/>
    </xf>
    <xf numFmtId="0" fontId="17" fillId="2" borderId="0" xfId="58" applyFont="1" applyFill="1" applyAlignment="1">
      <alignment horizontal="right" vertical="center"/>
    </xf>
    <xf numFmtId="3" fontId="7" fillId="3" borderId="2" xfId="58" applyNumberFormat="1" applyFont="1" applyFill="1" applyBorder="1" applyAlignment="1">
      <alignment horizontal="center" vertical="center"/>
    </xf>
    <xf numFmtId="3" fontId="7" fillId="3" borderId="3" xfId="58" applyNumberFormat="1" applyFont="1" applyFill="1" applyBorder="1" applyAlignment="1">
      <alignment horizontal="center" vertical="center"/>
    </xf>
    <xf numFmtId="3" fontId="7" fillId="3" borderId="4" xfId="58" applyNumberFormat="1" applyFont="1" applyFill="1" applyBorder="1" applyAlignment="1">
      <alignment horizontal="center" vertical="center" wrapText="1"/>
    </xf>
    <xf numFmtId="17" fontId="7" fillId="15" borderId="6" xfId="58" applyNumberFormat="1" applyFont="1" applyFill="1" applyBorder="1" applyAlignment="1">
      <alignment horizontal="left" vertical="center"/>
    </xf>
    <xf numFmtId="166" fontId="25" fillId="2" borderId="7" xfId="58" applyNumberFormat="1" applyFont="1" applyFill="1" applyBorder="1" applyAlignment="1">
      <alignment horizontal="right" vertical="center"/>
    </xf>
    <xf numFmtId="166" fontId="25" fillId="2" borderId="7" xfId="58" applyNumberFormat="1" applyFont="1" applyFill="1" applyBorder="1" applyAlignment="1">
      <alignment horizontal="center" vertical="center"/>
    </xf>
    <xf numFmtId="3" fontId="25" fillId="2" borderId="9" xfId="58" quotePrefix="1" applyNumberFormat="1" applyFont="1" applyFill="1" applyBorder="1" applyAlignment="1">
      <alignment horizontal="center" vertical="center"/>
    </xf>
    <xf numFmtId="3" fontId="28" fillId="2" borderId="0" xfId="58" quotePrefix="1" applyNumberFormat="1" applyFont="1" applyFill="1" applyAlignment="1">
      <alignment horizontal="center" vertical="center"/>
    </xf>
    <xf numFmtId="3" fontId="28" fillId="2" borderId="0" xfId="58" applyNumberFormat="1" applyFont="1" applyFill="1" applyAlignment="1">
      <alignment vertical="center"/>
    </xf>
    <xf numFmtId="4" fontId="28" fillId="2" borderId="0" xfId="58" applyNumberFormat="1" applyFont="1" applyFill="1" applyAlignment="1">
      <alignment vertical="center"/>
    </xf>
    <xf numFmtId="166" fontId="28" fillId="2" borderId="0" xfId="58" applyNumberFormat="1" applyFont="1" applyFill="1" applyAlignment="1">
      <alignment vertical="center"/>
    </xf>
    <xf numFmtId="2" fontId="28" fillId="2" borderId="0" xfId="58" applyNumberFormat="1" applyFont="1" applyFill="1" applyAlignment="1">
      <alignment vertical="center"/>
    </xf>
    <xf numFmtId="166" fontId="25" fillId="2" borderId="9" xfId="58" quotePrefix="1" applyNumberFormat="1" applyFont="1" applyFill="1" applyBorder="1" applyAlignment="1">
      <alignment horizontal="center" vertical="center"/>
    </xf>
    <xf numFmtId="166" fontId="25" fillId="0" borderId="7" xfId="58" applyNumberFormat="1" applyFont="1" applyBorder="1" applyAlignment="1">
      <alignment horizontal="center" vertical="center"/>
    </xf>
    <xf numFmtId="168" fontId="28" fillId="2" borderId="0" xfId="58" applyNumberFormat="1" applyFont="1" applyFill="1" applyAlignment="1">
      <alignment vertical="center"/>
    </xf>
    <xf numFmtId="166" fontId="25" fillId="0" borderId="9" xfId="58" quotePrefix="1" applyNumberFormat="1" applyFont="1" applyBorder="1" applyAlignment="1">
      <alignment horizontal="center" vertical="center"/>
    </xf>
    <xf numFmtId="166" fontId="5" fillId="2" borderId="0" xfId="58" applyNumberFormat="1" applyFont="1" applyFill="1" applyAlignment="1">
      <alignment vertical="center"/>
    </xf>
    <xf numFmtId="43" fontId="137" fillId="2" borderId="0" xfId="25" applyFont="1" applyFill="1"/>
    <xf numFmtId="43" fontId="28" fillId="2" borderId="0" xfId="58" applyNumberFormat="1" applyFont="1" applyFill="1" applyAlignment="1">
      <alignment vertical="center"/>
    </xf>
    <xf numFmtId="181" fontId="137" fillId="2" borderId="0" xfId="60" applyNumberFormat="1" applyFont="1" applyFill="1"/>
    <xf numFmtId="179" fontId="137" fillId="2" borderId="0" xfId="25" applyNumberFormat="1" applyFont="1" applyFill="1"/>
    <xf numFmtId="3" fontId="7" fillId="3" borderId="203" xfId="58" applyNumberFormat="1" applyFont="1" applyFill="1" applyBorder="1" applyAlignment="1">
      <alignment horizontal="left" vertical="center"/>
    </xf>
    <xf numFmtId="166" fontId="24" fillId="3" borderId="204" xfId="58" quotePrefix="1" applyNumberFormat="1" applyFont="1" applyFill="1" applyBorder="1" applyAlignment="1">
      <alignment horizontal="center" vertical="center"/>
    </xf>
    <xf numFmtId="166" fontId="28" fillId="0" borderId="0" xfId="58" applyNumberFormat="1" applyFont="1" applyFill="1" applyAlignment="1">
      <alignment vertical="center"/>
    </xf>
    <xf numFmtId="166" fontId="28" fillId="2" borderId="0" xfId="58" applyNumberFormat="1" applyFont="1" applyFill="1" applyBorder="1" applyAlignment="1">
      <alignment vertical="center"/>
    </xf>
    <xf numFmtId="17" fontId="28" fillId="2" borderId="0" xfId="58" applyNumberFormat="1" applyFont="1" applyFill="1" applyAlignment="1">
      <alignment vertical="center"/>
    </xf>
    <xf numFmtId="3" fontId="28" fillId="2" borderId="0" xfId="58" applyNumberFormat="1" applyFont="1" applyFill="1" applyAlignment="1">
      <alignment horizontal="center" vertical="center"/>
    </xf>
    <xf numFmtId="3" fontId="17" fillId="2" borderId="0" xfId="58" applyNumberFormat="1" applyFont="1" applyFill="1" applyAlignment="1">
      <alignment horizontal="center" vertical="center"/>
    </xf>
    <xf numFmtId="166" fontId="17" fillId="2" borderId="0" xfId="58" applyNumberFormat="1" applyFont="1" applyFill="1" applyAlignment="1">
      <alignment vertical="center"/>
    </xf>
    <xf numFmtId="4" fontId="28" fillId="2" borderId="0" xfId="58" applyNumberFormat="1" applyFont="1" applyFill="1" applyAlignment="1">
      <alignment horizontal="center" vertical="center"/>
    </xf>
    <xf numFmtId="3" fontId="71" fillId="2" borderId="0" xfId="58" applyNumberFormat="1" applyFont="1" applyFill="1" applyAlignment="1">
      <alignment vertical="center"/>
    </xf>
    <xf numFmtId="43" fontId="28" fillId="2" borderId="0" xfId="25" applyFont="1" applyFill="1" applyAlignment="1">
      <alignment vertical="center"/>
    </xf>
    <xf numFmtId="1" fontId="28" fillId="2" borderId="0" xfId="58" applyNumberFormat="1" applyFont="1" applyFill="1" applyAlignment="1">
      <alignment vertical="center"/>
    </xf>
    <xf numFmtId="2" fontId="28" fillId="2" borderId="0" xfId="58" applyNumberFormat="1" applyFont="1" applyFill="1" applyAlignment="1">
      <alignment horizontal="center" vertical="center"/>
    </xf>
    <xf numFmtId="168" fontId="28" fillId="2" borderId="0" xfId="58" applyNumberFormat="1" applyFont="1" applyFill="1" applyAlignment="1">
      <alignment horizontal="center" vertical="center"/>
    </xf>
    <xf numFmtId="43" fontId="28" fillId="2" borderId="0" xfId="59" applyFont="1" applyFill="1" applyAlignment="1">
      <alignment horizontal="right" vertical="center"/>
    </xf>
    <xf numFmtId="164" fontId="28" fillId="2" borderId="0" xfId="59" applyNumberFormat="1" applyFont="1" applyFill="1" applyAlignment="1">
      <alignment vertical="center"/>
    </xf>
    <xf numFmtId="43" fontId="28" fillId="2" borderId="0" xfId="25" applyFont="1" applyFill="1" applyAlignment="1">
      <alignment horizontal="center" vertical="center"/>
    </xf>
    <xf numFmtId="189" fontId="28" fillId="2" borderId="0" xfId="25" applyNumberFormat="1" applyFont="1" applyFill="1" applyAlignment="1">
      <alignment horizontal="center" vertical="center"/>
    </xf>
    <xf numFmtId="0" fontId="28" fillId="2" borderId="0" xfId="3" applyFont="1" applyFill="1"/>
    <xf numFmtId="0" fontId="28" fillId="2" borderId="0" xfId="56" applyFont="1" applyFill="1" applyAlignment="1">
      <alignment vertical="center"/>
    </xf>
    <xf numFmtId="0" fontId="7" fillId="3" borderId="111" xfId="3" applyFont="1" applyFill="1" applyBorder="1" applyAlignment="1">
      <alignment horizontal="center"/>
    </xf>
    <xf numFmtId="0" fontId="4" fillId="2" borderId="0" xfId="56" applyFont="1" applyFill="1" applyAlignment="1">
      <alignment vertical="center"/>
    </xf>
    <xf numFmtId="0" fontId="7" fillId="3" borderId="61" xfId="3" applyFont="1" applyFill="1" applyBorder="1" applyAlignment="1">
      <alignment horizontal="center"/>
    </xf>
    <xf numFmtId="0" fontId="29" fillId="3" borderId="63" xfId="3" applyFont="1" applyFill="1" applyBorder="1" applyAlignment="1">
      <alignment horizontal="center"/>
    </xf>
    <xf numFmtId="0" fontId="29" fillId="3" borderId="283" xfId="3" applyFont="1" applyFill="1" applyBorder="1" applyAlignment="1">
      <alignment horizontal="center" vertical="top"/>
    </xf>
    <xf numFmtId="0" fontId="29" fillId="3" borderId="13" xfId="3" applyFont="1" applyFill="1" applyBorder="1" applyAlignment="1">
      <alignment horizontal="center" vertical="top"/>
    </xf>
    <xf numFmtId="0" fontId="29" fillId="2" borderId="0" xfId="56" applyFont="1" applyFill="1" applyAlignment="1">
      <alignment vertical="center"/>
    </xf>
    <xf numFmtId="0" fontId="7" fillId="3" borderId="6" xfId="3" applyFont="1" applyFill="1" applyBorder="1" applyAlignment="1">
      <alignment vertical="center"/>
    </xf>
    <xf numFmtId="3" fontId="25" fillId="2" borderId="62" xfId="3" applyNumberFormat="1" applyFont="1" applyFill="1" applyBorder="1" applyAlignment="1">
      <alignment horizontal="center" vertical="center"/>
    </xf>
    <xf numFmtId="3" fontId="25" fillId="2" borderId="121" xfId="3" applyNumberFormat="1" applyFont="1" applyFill="1" applyBorder="1" applyAlignment="1">
      <alignment horizontal="center" vertical="center"/>
    </xf>
    <xf numFmtId="3" fontId="25" fillId="2" borderId="30" xfId="3" applyNumberFormat="1" applyFont="1" applyFill="1" applyBorder="1" applyAlignment="1">
      <alignment horizontal="center" vertical="center"/>
    </xf>
    <xf numFmtId="3" fontId="25" fillId="2" borderId="9" xfId="3" applyNumberFormat="1" applyFont="1" applyFill="1" applyBorder="1" applyAlignment="1">
      <alignment horizontal="center" vertical="center"/>
    </xf>
    <xf numFmtId="1" fontId="28" fillId="2" borderId="0" xfId="56" applyNumberFormat="1" applyFont="1" applyFill="1" applyAlignment="1">
      <alignment vertical="center"/>
    </xf>
    <xf numFmtId="3" fontId="25" fillId="0" borderId="121" xfId="3" applyNumberFormat="1" applyFont="1" applyBorder="1" applyAlignment="1">
      <alignment horizontal="center" vertical="center"/>
    </xf>
    <xf numFmtId="3" fontId="25" fillId="0" borderId="62" xfId="3" applyNumberFormat="1" applyFont="1" applyBorder="1" applyAlignment="1">
      <alignment horizontal="center" vertical="center"/>
    </xf>
    <xf numFmtId="3" fontId="25" fillId="2" borderId="62" xfId="3" quotePrefix="1" applyNumberFormat="1" applyFont="1" applyFill="1" applyBorder="1" applyAlignment="1">
      <alignment horizontal="center" vertical="center"/>
    </xf>
    <xf numFmtId="3" fontId="25" fillId="0" borderId="62" xfId="3" quotePrefix="1" applyNumberFormat="1" applyFont="1" applyFill="1" applyBorder="1" applyAlignment="1">
      <alignment horizontal="center" vertical="center"/>
    </xf>
    <xf numFmtId="3" fontId="25" fillId="2" borderId="306" xfId="3" applyNumberFormat="1" applyFont="1" applyFill="1" applyBorder="1" applyAlignment="1">
      <alignment horizontal="center" vertical="center"/>
    </xf>
    <xf numFmtId="3" fontId="25" fillId="0" borderId="9" xfId="3" applyNumberFormat="1" applyFont="1" applyFill="1" applyBorder="1" applyAlignment="1">
      <alignment horizontal="center" vertical="center"/>
    </xf>
    <xf numFmtId="3" fontId="25" fillId="0" borderId="62" xfId="3" applyNumberFormat="1" applyFont="1" applyFill="1" applyBorder="1" applyAlignment="1">
      <alignment horizontal="center" vertical="center"/>
    </xf>
    <xf numFmtId="0" fontId="54" fillId="2" borderId="0" xfId="56" applyFont="1" applyFill="1" applyAlignment="1">
      <alignment vertical="center"/>
    </xf>
    <xf numFmtId="3" fontId="28" fillId="2" borderId="0" xfId="56" applyNumberFormat="1" applyFont="1" applyFill="1" applyAlignment="1">
      <alignment vertical="center"/>
    </xf>
    <xf numFmtId="3" fontId="25" fillId="0" borderId="30" xfId="3" applyNumberFormat="1" applyFont="1" applyBorder="1" applyAlignment="1">
      <alignment horizontal="center" vertical="center"/>
    </xf>
    <xf numFmtId="3" fontId="25" fillId="0" borderId="306" xfId="3" applyNumberFormat="1" applyFont="1" applyBorder="1" applyAlignment="1">
      <alignment horizontal="center" vertical="center"/>
    </xf>
    <xf numFmtId="3" fontId="25" fillId="2" borderId="121" xfId="3" quotePrefix="1" applyNumberFormat="1" applyFont="1" applyFill="1" applyBorder="1" applyAlignment="1">
      <alignment horizontal="center" vertical="center"/>
    </xf>
    <xf numFmtId="0" fontId="7" fillId="3" borderId="203" xfId="3" applyFont="1" applyFill="1" applyBorder="1" applyAlignment="1">
      <alignment horizontal="left" vertical="center"/>
    </xf>
    <xf numFmtId="3" fontId="24" fillId="3" borderId="307" xfId="3" applyNumberFormat="1" applyFont="1" applyFill="1" applyBorder="1" applyAlignment="1">
      <alignment horizontal="center" vertical="center"/>
    </xf>
    <xf numFmtId="3" fontId="24" fillId="3" borderId="308" xfId="3" applyNumberFormat="1" applyFont="1" applyFill="1" applyBorder="1" applyAlignment="1">
      <alignment horizontal="center" vertical="center"/>
    </xf>
    <xf numFmtId="3" fontId="24" fillId="3" borderId="210" xfId="3" applyNumberFormat="1" applyFont="1" applyFill="1" applyBorder="1" applyAlignment="1">
      <alignment horizontal="center" vertical="center"/>
    </xf>
    <xf numFmtId="3" fontId="24" fillId="3" borderId="205" xfId="3" applyNumberFormat="1" applyFont="1" applyFill="1" applyBorder="1" applyAlignment="1">
      <alignment horizontal="center" vertical="center"/>
    </xf>
    <xf numFmtId="3" fontId="24" fillId="3" borderId="226" xfId="3" applyNumberFormat="1" applyFont="1" applyFill="1" applyBorder="1" applyAlignment="1">
      <alignment horizontal="center" vertical="center"/>
    </xf>
    <xf numFmtId="0" fontId="17" fillId="2" borderId="0" xfId="1" applyFont="1" applyFill="1"/>
    <xf numFmtId="0" fontId="17" fillId="2" borderId="0" xfId="1" applyFont="1" applyFill="1" applyBorder="1" applyAlignment="1">
      <alignment horizontal="left" vertical="center" wrapText="1"/>
    </xf>
    <xf numFmtId="3" fontId="17" fillId="2" borderId="0" xfId="3" applyNumberFormat="1" applyFont="1" applyFill="1" applyAlignment="1">
      <alignment vertical="center"/>
    </xf>
    <xf numFmtId="166" fontId="17" fillId="2" borderId="0" xfId="56" applyNumberFormat="1" applyFont="1" applyFill="1" applyAlignment="1">
      <alignment vertical="center"/>
    </xf>
    <xf numFmtId="3" fontId="17" fillId="2" borderId="0" xfId="56" applyNumberFormat="1" applyFont="1" applyFill="1" applyAlignment="1">
      <alignment vertical="center"/>
    </xf>
    <xf numFmtId="43" fontId="28" fillId="2" borderId="0" xfId="56" applyNumberFormat="1" applyFont="1" applyFill="1" applyAlignment="1">
      <alignment vertical="center"/>
    </xf>
    <xf numFmtId="1" fontId="17" fillId="2" borderId="0" xfId="56" applyNumberFormat="1" applyFont="1" applyFill="1" applyAlignment="1">
      <alignment vertical="center"/>
    </xf>
    <xf numFmtId="0" fontId="28" fillId="0" borderId="0" xfId="19" applyFont="1" applyFill="1"/>
    <xf numFmtId="166" fontId="28" fillId="2" borderId="0" xfId="19" applyNumberFormat="1" applyFont="1" applyFill="1"/>
    <xf numFmtId="168" fontId="28" fillId="2" borderId="0" xfId="19" applyNumberFormat="1" applyFont="1" applyFill="1"/>
    <xf numFmtId="166" fontId="28" fillId="0" borderId="0" xfId="19" applyNumberFormat="1" applyFont="1"/>
    <xf numFmtId="0" fontId="26" fillId="3" borderId="15" xfId="19" applyFont="1" applyFill="1" applyBorder="1" applyAlignment="1">
      <alignment vertical="center"/>
    </xf>
    <xf numFmtId="168" fontId="28" fillId="2" borderId="0" xfId="19" applyNumberFormat="1" applyFont="1" applyFill="1" applyAlignment="1">
      <alignment vertical="center"/>
    </xf>
    <xf numFmtId="0" fontId="28" fillId="0" borderId="0" xfId="19" applyFont="1" applyAlignment="1">
      <alignment vertical="center"/>
    </xf>
    <xf numFmtId="0" fontId="26" fillId="3" borderId="6" xfId="19" applyFont="1" applyFill="1" applyBorder="1" applyAlignment="1">
      <alignment vertical="center"/>
    </xf>
    <xf numFmtId="0" fontId="7" fillId="3" borderId="154" xfId="19" applyFont="1" applyFill="1" applyBorder="1" applyAlignment="1">
      <alignment horizontal="center" vertical="center"/>
    </xf>
    <xf numFmtId="0" fontId="7" fillId="3" borderId="155" xfId="19" applyFont="1" applyFill="1" applyBorder="1" applyAlignment="1">
      <alignment horizontal="center" vertical="center"/>
    </xf>
    <xf numFmtId="0" fontId="7" fillId="3" borderId="222" xfId="19" applyFont="1" applyFill="1" applyBorder="1" applyAlignment="1">
      <alignment horizontal="center" vertical="center"/>
    </xf>
    <xf numFmtId="0" fontId="26" fillId="3" borderId="20" xfId="19" applyFont="1" applyFill="1" applyBorder="1" applyAlignment="1">
      <alignment horizontal="center" vertical="center"/>
    </xf>
    <xf numFmtId="0" fontId="29" fillId="3" borderId="126" xfId="19" applyFont="1" applyFill="1" applyBorder="1" applyAlignment="1">
      <alignment horizontal="center" vertical="center"/>
    </xf>
    <xf numFmtId="0" fontId="29" fillId="3" borderId="256" xfId="19" applyFont="1" applyFill="1" applyBorder="1" applyAlignment="1">
      <alignment horizontal="center" vertical="center"/>
    </xf>
    <xf numFmtId="166" fontId="28" fillId="2" borderId="0" xfId="19" applyNumberFormat="1" applyFont="1" applyFill="1" applyAlignment="1">
      <alignment horizontal="center" vertical="center"/>
    </xf>
    <xf numFmtId="168" fontId="28" fillId="2" borderId="0" xfId="19" applyNumberFormat="1" applyFont="1" applyFill="1" applyAlignment="1">
      <alignment horizontal="center" vertical="center"/>
    </xf>
    <xf numFmtId="0" fontId="28" fillId="0" borderId="0" xfId="19" applyFont="1" applyAlignment="1">
      <alignment horizontal="center" vertical="center"/>
    </xf>
    <xf numFmtId="17" fontId="3" fillId="15" borderId="6" xfId="19" applyNumberFormat="1" applyFont="1" applyFill="1" applyBorder="1" applyAlignment="1">
      <alignment horizontal="left" vertical="center"/>
    </xf>
    <xf numFmtId="3" fontId="28" fillId="0" borderId="7" xfId="19" applyNumberFormat="1" applyFont="1" applyBorder="1" applyAlignment="1">
      <alignment horizontal="right" vertical="center"/>
    </xf>
    <xf numFmtId="3" fontId="28" fillId="0" borderId="7" xfId="19" applyNumberFormat="1" applyFont="1" applyBorder="1" applyAlignment="1">
      <alignment vertical="center"/>
    </xf>
    <xf numFmtId="168" fontId="28" fillId="0" borderId="7" xfId="19" applyNumberFormat="1" applyFont="1" applyBorder="1" applyAlignment="1">
      <alignment horizontal="right" vertical="center"/>
    </xf>
    <xf numFmtId="166" fontId="54" fillId="0" borderId="7" xfId="19" applyNumberFormat="1" applyFont="1" applyBorder="1" applyAlignment="1">
      <alignment vertical="center"/>
    </xf>
    <xf numFmtId="166" fontId="54" fillId="0" borderId="9" xfId="19" applyNumberFormat="1" applyFont="1" applyBorder="1" applyAlignment="1">
      <alignment vertical="center"/>
    </xf>
    <xf numFmtId="17" fontId="3" fillId="15" borderId="6" xfId="19" quotePrefix="1" applyNumberFormat="1" applyFont="1" applyFill="1" applyBorder="1" applyAlignment="1">
      <alignment horizontal="left" vertical="center"/>
    </xf>
    <xf numFmtId="166" fontId="28" fillId="0" borderId="7" xfId="19" applyNumberFormat="1" applyFont="1" applyBorder="1" applyAlignment="1">
      <alignment vertical="center"/>
    </xf>
    <xf numFmtId="166" fontId="28" fillId="0" borderId="7" xfId="19" applyNumberFormat="1" applyFont="1" applyBorder="1" applyAlignment="1">
      <alignment horizontal="right" vertical="center"/>
    </xf>
    <xf numFmtId="3" fontId="28" fillId="0" borderId="7" xfId="38" applyNumberFormat="1" applyFont="1" applyBorder="1" applyAlignment="1">
      <alignment horizontal="right" vertical="center"/>
    </xf>
    <xf numFmtId="3" fontId="28" fillId="0" borderId="7" xfId="38" applyNumberFormat="1" applyFont="1" applyBorder="1" applyAlignment="1">
      <alignment vertical="center"/>
    </xf>
    <xf numFmtId="168" fontId="28" fillId="0" borderId="7" xfId="38" applyNumberFormat="1" applyFont="1" applyBorder="1" applyAlignment="1">
      <alignment horizontal="right" vertical="center"/>
    </xf>
    <xf numFmtId="166" fontId="54" fillId="0" borderId="7" xfId="38" applyNumberFormat="1" applyFont="1" applyBorder="1" applyAlignment="1">
      <alignment vertical="center"/>
    </xf>
    <xf numFmtId="17" fontId="3" fillId="3" borderId="6" xfId="19" quotePrefix="1" applyNumberFormat="1" applyFont="1" applyFill="1" applyBorder="1" applyAlignment="1">
      <alignment horizontal="left" vertical="center"/>
    </xf>
    <xf numFmtId="3" fontId="4" fillId="2" borderId="7" xfId="38" applyNumberFormat="1" applyFont="1" applyFill="1" applyBorder="1" applyAlignment="1">
      <alignment vertical="center"/>
    </xf>
    <xf numFmtId="3" fontId="4" fillId="2" borderId="7" xfId="38" applyNumberFormat="1" applyFont="1" applyFill="1" applyBorder="1" applyAlignment="1">
      <alignment horizontal="right" vertical="center"/>
    </xf>
    <xf numFmtId="168" fontId="4" fillId="2" borderId="7" xfId="38" applyNumberFormat="1" applyFont="1" applyFill="1" applyBorder="1" applyAlignment="1">
      <alignment horizontal="right" vertical="center"/>
    </xf>
    <xf numFmtId="166" fontId="7" fillId="2" borderId="7" xfId="19" applyNumberFormat="1" applyFont="1" applyFill="1" applyBorder="1" applyAlignment="1">
      <alignment vertical="center"/>
    </xf>
    <xf numFmtId="166" fontId="7" fillId="2" borderId="7" xfId="38" applyNumberFormat="1" applyFont="1" applyFill="1" applyBorder="1" applyAlignment="1">
      <alignment vertical="center"/>
    </xf>
    <xf numFmtId="166" fontId="7" fillId="2" borderId="9" xfId="19" applyNumberFormat="1" applyFont="1" applyFill="1" applyBorder="1" applyAlignment="1">
      <alignment vertical="center"/>
    </xf>
    <xf numFmtId="166" fontId="54" fillId="2" borderId="0" xfId="38" applyNumberFormat="1" applyFont="1" applyFill="1" applyAlignment="1">
      <alignment vertical="center"/>
    </xf>
    <xf numFmtId="17" fontId="3" fillId="3" borderId="20" xfId="19" quotePrefix="1" applyNumberFormat="1" applyFont="1" applyFill="1" applyBorder="1" applyAlignment="1">
      <alignment horizontal="left" vertical="center"/>
    </xf>
    <xf numFmtId="3" fontId="4" fillId="2" borderId="114" xfId="38" applyNumberFormat="1" applyFont="1" applyFill="1" applyBorder="1" applyAlignment="1">
      <alignment vertical="center"/>
    </xf>
    <xf numFmtId="3" fontId="4" fillId="2" borderId="114" xfId="38" applyNumberFormat="1" applyFont="1" applyFill="1" applyBorder="1" applyAlignment="1">
      <alignment horizontal="right" vertical="center"/>
    </xf>
    <xf numFmtId="168" fontId="4" fillId="2" borderId="114" xfId="38" applyNumberFormat="1" applyFont="1" applyFill="1" applyBorder="1" applyAlignment="1">
      <alignment horizontal="right" vertical="center"/>
    </xf>
    <xf numFmtId="166" fontId="7" fillId="2" borderId="114" xfId="19" applyNumberFormat="1" applyFont="1" applyFill="1" applyBorder="1" applyAlignment="1">
      <alignment vertical="center"/>
    </xf>
    <xf numFmtId="166" fontId="7" fillId="2" borderId="114" xfId="38" applyNumberFormat="1" applyFont="1" applyFill="1" applyBorder="1" applyAlignment="1">
      <alignment vertical="center"/>
    </xf>
    <xf numFmtId="166" fontId="7" fillId="2" borderId="161" xfId="19" applyNumberFormat="1" applyFont="1" applyFill="1" applyBorder="1" applyAlignment="1">
      <alignment vertical="center"/>
    </xf>
    <xf numFmtId="3" fontId="25" fillId="2" borderId="7" xfId="38" applyNumberFormat="1" applyFont="1" applyFill="1" applyBorder="1" applyAlignment="1">
      <alignment vertical="center"/>
    </xf>
    <xf numFmtId="3" fontId="25" fillId="2" borderId="7" xfId="38" applyNumberFormat="1" applyFont="1" applyFill="1" applyBorder="1" applyAlignment="1">
      <alignment horizontal="right" vertical="center"/>
    </xf>
    <xf numFmtId="168" fontId="25" fillId="2" borderId="7" xfId="38" applyNumberFormat="1" applyFont="1" applyFill="1" applyBorder="1" applyAlignment="1">
      <alignment horizontal="right" vertical="center"/>
    </xf>
    <xf numFmtId="166" fontId="24" fillId="2" borderId="7" xfId="19" applyNumberFormat="1" applyFont="1" applyFill="1" applyBorder="1" applyAlignment="1">
      <alignment vertical="center"/>
    </xf>
    <xf numFmtId="166" fontId="24" fillId="2" borderId="7" xfId="38" applyNumberFormat="1" applyFont="1" applyFill="1" applyBorder="1" applyAlignment="1">
      <alignment vertical="center"/>
    </xf>
    <xf numFmtId="166" fontId="24" fillId="2" borderId="9" xfId="19" applyNumberFormat="1" applyFont="1" applyFill="1" applyBorder="1" applyAlignment="1">
      <alignment vertical="center"/>
    </xf>
    <xf numFmtId="17" fontId="7" fillId="3" borderId="25" xfId="19" quotePrefix="1" applyNumberFormat="1" applyFont="1" applyFill="1" applyBorder="1" applyAlignment="1">
      <alignment horizontal="left" vertical="center"/>
    </xf>
    <xf numFmtId="3" fontId="25" fillId="2" borderId="136" xfId="38" applyNumberFormat="1" applyFont="1" applyFill="1" applyBorder="1" applyAlignment="1">
      <alignment vertical="center"/>
    </xf>
    <xf numFmtId="3" fontId="25" fillId="2" borderId="136" xfId="38" applyNumberFormat="1" applyFont="1" applyFill="1" applyBorder="1" applyAlignment="1">
      <alignment horizontal="right" vertical="center"/>
    </xf>
    <xf numFmtId="168" fontId="25" fillId="2" borderId="136" xfId="38" applyNumberFormat="1" applyFont="1" applyFill="1" applyBorder="1" applyAlignment="1">
      <alignment horizontal="right" vertical="center"/>
    </xf>
    <xf numFmtId="166" fontId="24" fillId="2" borderId="136" xfId="19" applyNumberFormat="1" applyFont="1" applyFill="1" applyBorder="1" applyAlignment="1">
      <alignment vertical="center"/>
    </xf>
    <xf numFmtId="166" fontId="24" fillId="2" borderId="136" xfId="38" applyNumberFormat="1" applyFont="1" applyFill="1" applyBorder="1" applyAlignment="1">
      <alignment vertical="center"/>
    </xf>
    <xf numFmtId="166" fontId="24" fillId="2" borderId="91" xfId="19" applyNumberFormat="1" applyFont="1" applyFill="1" applyBorder="1" applyAlignment="1">
      <alignment vertical="center"/>
    </xf>
    <xf numFmtId="204" fontId="28" fillId="2" borderId="0" xfId="19" applyNumberFormat="1" applyFont="1" applyFill="1" applyAlignment="1">
      <alignment vertical="center"/>
    </xf>
    <xf numFmtId="17" fontId="7" fillId="3" borderId="6" xfId="19" quotePrefix="1" applyNumberFormat="1" applyFont="1" applyFill="1" applyBorder="1" applyAlignment="1">
      <alignment horizontal="left" vertical="center"/>
    </xf>
    <xf numFmtId="17" fontId="7" fillId="3" borderId="20" xfId="19" quotePrefix="1" applyNumberFormat="1" applyFont="1" applyFill="1" applyBorder="1" applyAlignment="1">
      <alignment horizontal="left" vertical="center"/>
    </xf>
    <xf numFmtId="3" fontId="25" fillId="2" borderId="114" xfId="38" applyNumberFormat="1" applyFont="1" applyFill="1" applyBorder="1" applyAlignment="1">
      <alignment vertical="center"/>
    </xf>
    <xf numFmtId="3" fontId="25" fillId="2" borderId="114" xfId="38" applyNumberFormat="1" applyFont="1" applyFill="1" applyBorder="1" applyAlignment="1">
      <alignment horizontal="right" vertical="center"/>
    </xf>
    <xf numFmtId="168" fontId="25" fillId="2" borderId="114" xfId="38" applyNumberFormat="1" applyFont="1" applyFill="1" applyBorder="1" applyAlignment="1">
      <alignment horizontal="right" vertical="center"/>
    </xf>
    <xf numFmtId="166" fontId="24" fillId="2" borderId="114" xfId="19" applyNumberFormat="1" applyFont="1" applyFill="1" applyBorder="1" applyAlignment="1">
      <alignment vertical="center"/>
    </xf>
    <xf numFmtId="166" fontId="24" fillId="2" borderId="114" xfId="38" applyNumberFormat="1" applyFont="1" applyFill="1" applyBorder="1" applyAlignment="1">
      <alignment vertical="center"/>
    </xf>
    <xf numFmtId="166" fontId="24" fillId="2" borderId="161" xfId="19" applyNumberFormat="1" applyFont="1" applyFill="1" applyBorder="1" applyAlignment="1">
      <alignment vertical="center"/>
    </xf>
    <xf numFmtId="166" fontId="24" fillId="2" borderId="9" xfId="38" applyNumberFormat="1" applyFont="1" applyFill="1" applyBorder="1" applyAlignment="1">
      <alignment vertical="center"/>
    </xf>
    <xf numFmtId="2" fontId="25" fillId="2" borderId="7" xfId="38" applyNumberFormat="1" applyFont="1" applyFill="1" applyBorder="1" applyAlignment="1">
      <alignment horizontal="right" vertical="center"/>
    </xf>
    <xf numFmtId="179" fontId="25" fillId="2" borderId="7" xfId="25" applyNumberFormat="1" applyFont="1" applyFill="1" applyBorder="1" applyAlignment="1">
      <alignment horizontal="right" vertical="center"/>
    </xf>
    <xf numFmtId="166" fontId="24" fillId="2" borderId="161" xfId="38" applyNumberFormat="1" applyFont="1" applyFill="1" applyBorder="1" applyAlignment="1">
      <alignment vertical="center"/>
    </xf>
    <xf numFmtId="168" fontId="4" fillId="2" borderId="0" xfId="38" applyNumberFormat="1" applyFont="1" applyFill="1"/>
    <xf numFmtId="0" fontId="28" fillId="2" borderId="0" xfId="19" applyFont="1" applyFill="1" applyBorder="1" applyAlignment="1">
      <alignment vertical="center"/>
    </xf>
    <xf numFmtId="0" fontId="28" fillId="0" borderId="0" xfId="19" applyFont="1" applyBorder="1" applyAlignment="1">
      <alignment vertical="center"/>
    </xf>
    <xf numFmtId="166" fontId="24" fillId="2" borderId="91" xfId="38" applyNumberFormat="1" applyFont="1" applyFill="1" applyBorder="1" applyAlignment="1">
      <alignment vertical="center"/>
    </xf>
    <xf numFmtId="17" fontId="7" fillId="3" borderId="10" xfId="19" quotePrefix="1" applyNumberFormat="1" applyFont="1" applyFill="1" applyBorder="1" applyAlignment="1">
      <alignment horizontal="left" vertical="center"/>
    </xf>
    <xf numFmtId="3" fontId="25" fillId="2" borderId="11" xfId="38" applyNumberFormat="1" applyFont="1" applyFill="1" applyBorder="1" applyAlignment="1">
      <alignment vertical="center"/>
    </xf>
    <xf numFmtId="168" fontId="25" fillId="2" borderId="11" xfId="38" applyNumberFormat="1" applyFont="1" applyFill="1" applyBorder="1" applyAlignment="1">
      <alignment horizontal="right" vertical="center"/>
    </xf>
    <xf numFmtId="166" fontId="24" fillId="2" borderId="11" xfId="19" applyNumberFormat="1" applyFont="1" applyFill="1" applyBorder="1" applyAlignment="1">
      <alignment vertical="center"/>
    </xf>
    <xf numFmtId="166" fontId="24" fillId="2" borderId="11" xfId="38" applyNumberFormat="1" applyFont="1" applyFill="1" applyBorder="1" applyAlignment="1">
      <alignment vertical="center"/>
    </xf>
    <xf numFmtId="166" fontId="24" fillId="2" borderId="13" xfId="38" applyNumberFormat="1" applyFont="1" applyFill="1" applyBorder="1" applyAlignment="1">
      <alignment vertical="center"/>
    </xf>
    <xf numFmtId="0" fontId="138" fillId="2" borderId="0" xfId="19" applyFont="1" applyFill="1" applyAlignment="1">
      <alignment vertical="center"/>
    </xf>
    <xf numFmtId="166" fontId="138" fillId="2" borderId="0" xfId="19" applyNumberFormat="1" applyFont="1" applyFill="1" applyAlignment="1">
      <alignment vertical="center"/>
    </xf>
    <xf numFmtId="0" fontId="138" fillId="2" borderId="0" xfId="38" applyFont="1" applyFill="1" applyAlignment="1">
      <alignment horizontal="right" vertical="center"/>
    </xf>
    <xf numFmtId="0" fontId="140" fillId="2" borderId="0" xfId="38" applyFont="1" applyFill="1" applyAlignment="1">
      <alignment vertical="center"/>
    </xf>
    <xf numFmtId="166" fontId="140" fillId="2" borderId="0" xfId="19" applyNumberFormat="1" applyFont="1" applyFill="1" applyAlignment="1">
      <alignment vertical="center"/>
    </xf>
    <xf numFmtId="166" fontId="140" fillId="2" borderId="0" xfId="38" applyNumberFormat="1" applyFont="1" applyFill="1" applyAlignment="1">
      <alignment vertical="center"/>
    </xf>
    <xf numFmtId="4" fontId="140" fillId="2" borderId="0" xfId="38" applyNumberFormat="1" applyFont="1" applyFill="1" applyAlignment="1">
      <alignment vertical="center"/>
    </xf>
    <xf numFmtId="3" fontId="140" fillId="2" borderId="0" xfId="19" applyNumberFormat="1" applyFont="1" applyFill="1" applyAlignment="1">
      <alignment vertical="center"/>
    </xf>
    <xf numFmtId="0" fontId="138" fillId="2" borderId="0" xfId="38" applyFont="1" applyFill="1" applyAlignment="1">
      <alignment vertical="center"/>
    </xf>
    <xf numFmtId="0" fontId="138" fillId="0" borderId="0" xfId="19" applyFont="1" applyAlignment="1">
      <alignment vertical="center"/>
    </xf>
    <xf numFmtId="0" fontId="3" fillId="2" borderId="0" xfId="56" applyFont="1" applyFill="1" applyAlignment="1">
      <alignment wrapText="1"/>
    </xf>
    <xf numFmtId="0" fontId="11" fillId="2" borderId="0" xfId="56" applyFont="1" applyFill="1" applyAlignment="1">
      <alignment vertical="center"/>
    </xf>
    <xf numFmtId="0" fontId="53" fillId="2" borderId="0" xfId="56" applyFont="1" applyFill="1" applyBorder="1" applyAlignment="1">
      <alignment horizontal="right" vertical="center"/>
    </xf>
    <xf numFmtId="0" fontId="53" fillId="2" borderId="0" xfId="56" applyFont="1" applyFill="1" applyBorder="1" applyAlignment="1">
      <alignment horizontal="right" vertical="top"/>
    </xf>
    <xf numFmtId="0" fontId="53" fillId="2" borderId="0" xfId="56" applyFont="1" applyFill="1" applyBorder="1" applyAlignment="1">
      <alignment horizontal="right"/>
    </xf>
    <xf numFmtId="49" fontId="7" fillId="3" borderId="239" xfId="56" applyNumberFormat="1" applyFont="1" applyFill="1" applyBorder="1" applyAlignment="1">
      <alignment horizontal="center" vertical="center" wrapText="1"/>
    </xf>
    <xf numFmtId="0" fontId="7" fillId="3" borderId="46" xfId="56" applyFont="1" applyFill="1" applyBorder="1" applyAlignment="1">
      <alignment horizontal="center" vertical="center" wrapText="1"/>
    </xf>
    <xf numFmtId="49" fontId="7" fillId="3" borderId="17" xfId="56" applyNumberFormat="1" applyFont="1" applyFill="1" applyBorder="1" applyAlignment="1">
      <alignment horizontal="center" vertical="center" wrapText="1"/>
    </xf>
    <xf numFmtId="49" fontId="7" fillId="3" borderId="46" xfId="56" applyNumberFormat="1" applyFont="1" applyFill="1" applyBorder="1" applyAlignment="1">
      <alignment horizontal="center" vertical="center" wrapText="1"/>
    </xf>
    <xf numFmtId="49" fontId="7" fillId="3" borderId="236" xfId="56" applyNumberFormat="1" applyFont="1" applyFill="1" applyBorder="1" applyAlignment="1">
      <alignment horizontal="center" vertical="center" wrapText="1"/>
    </xf>
    <xf numFmtId="49" fontId="7" fillId="3" borderId="158" xfId="56" applyNumberFormat="1" applyFont="1" applyFill="1" applyBorder="1" applyAlignment="1">
      <alignment horizontal="center" vertical="center" wrapText="1"/>
    </xf>
    <xf numFmtId="0" fontId="7" fillId="2" borderId="0" xfId="24" applyFont="1" applyFill="1" applyAlignment="1">
      <alignment vertical="center" wrapText="1"/>
    </xf>
    <xf numFmtId="0" fontId="7" fillId="3" borderId="25" xfId="56" applyFont="1" applyFill="1" applyBorder="1" applyAlignment="1">
      <alignment horizontal="center" vertical="center"/>
    </xf>
    <xf numFmtId="0" fontId="4" fillId="3" borderId="309" xfId="56" applyFont="1" applyFill="1" applyBorder="1" applyAlignment="1">
      <alignment vertical="center" wrapText="1"/>
    </xf>
    <xf numFmtId="3" fontId="4" fillId="2" borderId="136" xfId="24" applyNumberFormat="1" applyFont="1" applyFill="1" applyBorder="1" applyAlignment="1">
      <alignment horizontal="center" vertical="center"/>
    </xf>
    <xf numFmtId="37" fontId="4" fillId="2" borderId="136" xfId="24" applyNumberFormat="1" applyFont="1" applyFill="1" applyBorder="1" applyAlignment="1">
      <alignment horizontal="center" vertical="center" wrapText="1"/>
    </xf>
    <xf numFmtId="207" fontId="4" fillId="2" borderId="136" xfId="61" applyNumberFormat="1" applyFont="1" applyFill="1" applyBorder="1" applyAlignment="1">
      <alignment horizontal="center" vertical="center"/>
    </xf>
    <xf numFmtId="207" fontId="4" fillId="2" borderId="27" xfId="61" applyNumberFormat="1" applyFont="1" applyFill="1" applyBorder="1" applyAlignment="1">
      <alignment horizontal="center" vertical="center"/>
    </xf>
    <xf numFmtId="207" fontId="4" fillId="2" borderId="110" xfId="61" applyNumberFormat="1" applyFont="1" applyFill="1" applyBorder="1" applyAlignment="1">
      <alignment horizontal="center" vertical="center"/>
    </xf>
    <xf numFmtId="207" fontId="4" fillId="2" borderId="0" xfId="56" applyNumberFormat="1" applyFont="1" applyFill="1" applyAlignment="1">
      <alignment vertical="center"/>
    </xf>
    <xf numFmtId="0" fontId="4" fillId="0" borderId="0" xfId="56" applyFont="1" applyAlignment="1">
      <alignment vertical="center"/>
    </xf>
    <xf numFmtId="0" fontId="7" fillId="3" borderId="6" xfId="56" applyFont="1" applyFill="1" applyBorder="1" applyAlignment="1">
      <alignment horizontal="center" vertical="center"/>
    </xf>
    <xf numFmtId="0" fontId="4" fillId="3" borderId="40" xfId="56" applyFont="1" applyFill="1" applyBorder="1" applyAlignment="1">
      <alignment vertical="center" wrapText="1"/>
    </xf>
    <xf numFmtId="3" fontId="4" fillId="2" borderId="7" xfId="24" applyNumberFormat="1" applyFont="1" applyFill="1" applyBorder="1" applyAlignment="1">
      <alignment horizontal="center" vertical="center"/>
    </xf>
    <xf numFmtId="207" fontId="4" fillId="2" borderId="7" xfId="61" applyNumberFormat="1" applyFont="1" applyFill="1" applyBorder="1" applyAlignment="1">
      <alignment horizontal="center" vertical="center"/>
    </xf>
    <xf numFmtId="3" fontId="4" fillId="2" borderId="7" xfId="61" applyNumberFormat="1" applyFont="1" applyFill="1" applyBorder="1" applyAlignment="1">
      <alignment horizontal="center" vertical="center"/>
    </xf>
    <xf numFmtId="207" fontId="4" fillId="2" borderId="8" xfId="61" applyNumberFormat="1" applyFont="1" applyFill="1" applyBorder="1" applyAlignment="1">
      <alignment horizontal="center" vertical="center"/>
    </xf>
    <xf numFmtId="3" fontId="4" fillId="2" borderId="29" xfId="61" applyNumberFormat="1" applyFont="1" applyFill="1" applyBorder="1" applyAlignment="1">
      <alignment horizontal="center" vertical="center"/>
    </xf>
    <xf numFmtId="37" fontId="4" fillId="2" borderId="7" xfId="24" applyNumberFormat="1" applyFont="1" applyFill="1" applyBorder="1" applyAlignment="1">
      <alignment horizontal="center" vertical="center" wrapText="1"/>
    </xf>
    <xf numFmtId="207" fontId="4" fillId="2" borderId="29" xfId="61" applyNumberFormat="1" applyFont="1" applyFill="1" applyBorder="1" applyAlignment="1">
      <alignment horizontal="center" vertical="center"/>
    </xf>
    <xf numFmtId="3" fontId="4" fillId="2" borderId="8" xfId="61" applyNumberFormat="1" applyFont="1" applyFill="1" applyBorder="1" applyAlignment="1">
      <alignment horizontal="center" vertical="center"/>
    </xf>
    <xf numFmtId="3" fontId="4" fillId="2" borderId="0" xfId="56" applyNumberFormat="1" applyFont="1" applyFill="1" applyAlignment="1">
      <alignment vertical="center"/>
    </xf>
    <xf numFmtId="0" fontId="34" fillId="3" borderId="6" xfId="56" applyFont="1" applyFill="1" applyBorder="1" applyAlignment="1">
      <alignment horizontal="center" vertical="center"/>
    </xf>
    <xf numFmtId="0" fontId="53" fillId="3" borderId="40" xfId="56" applyFont="1" applyFill="1" applyBorder="1" applyAlignment="1">
      <alignment vertical="center" wrapText="1"/>
    </xf>
    <xf numFmtId="37" fontId="53" fillId="2" borderId="7" xfId="24" applyNumberFormat="1" applyFont="1" applyFill="1" applyBorder="1" applyAlignment="1">
      <alignment horizontal="center" vertical="center" wrapText="1"/>
    </xf>
    <xf numFmtId="3" fontId="53" fillId="2" borderId="7" xfId="24" applyNumberFormat="1" applyFont="1" applyFill="1" applyBorder="1" applyAlignment="1">
      <alignment horizontal="center" vertical="center"/>
    </xf>
    <xf numFmtId="3" fontId="53" fillId="2" borderId="7" xfId="61" applyNumberFormat="1" applyFont="1" applyFill="1" applyBorder="1" applyAlignment="1">
      <alignment horizontal="center" vertical="center"/>
    </xf>
    <xf numFmtId="3" fontId="53" fillId="2" borderId="8" xfId="61" applyNumberFormat="1" applyFont="1" applyFill="1" applyBorder="1" applyAlignment="1">
      <alignment horizontal="center" vertical="center"/>
    </xf>
    <xf numFmtId="3" fontId="53" fillId="2" borderId="29" xfId="61" applyNumberFormat="1" applyFont="1" applyFill="1" applyBorder="1" applyAlignment="1">
      <alignment horizontal="center" vertical="center"/>
    </xf>
    <xf numFmtId="3" fontId="53" fillId="2" borderId="0" xfId="56" applyNumberFormat="1" applyFont="1" applyFill="1" applyAlignment="1">
      <alignment vertical="center"/>
    </xf>
    <xf numFmtId="207" fontId="53" fillId="2" borderId="0" xfId="56" applyNumberFormat="1" applyFont="1" applyFill="1" applyAlignment="1">
      <alignment vertical="center"/>
    </xf>
    <xf numFmtId="0" fontId="34" fillId="2" borderId="0" xfId="56" applyFont="1" applyFill="1" applyAlignment="1">
      <alignment horizontal="center" vertical="center"/>
    </xf>
    <xf numFmtId="0" fontId="34" fillId="0" borderId="0" xfId="56" applyFont="1" applyAlignment="1">
      <alignment horizontal="center" vertical="center"/>
    </xf>
    <xf numFmtId="0" fontId="7" fillId="2" borderId="0" xfId="56" applyFont="1" applyFill="1" applyAlignment="1">
      <alignment horizontal="center" vertical="center"/>
    </xf>
    <xf numFmtId="0" fontId="7" fillId="0" borderId="0" xfId="56" applyFont="1" applyAlignment="1">
      <alignment horizontal="center" vertical="center"/>
    </xf>
    <xf numFmtId="0" fontId="7" fillId="3" borderId="20" xfId="56" applyFont="1" applyFill="1" applyBorder="1" applyAlignment="1">
      <alignment horizontal="center" vertical="center"/>
    </xf>
    <xf numFmtId="0" fontId="4" fillId="3" borderId="151" xfId="56" applyFont="1" applyFill="1" applyBorder="1" applyAlignment="1">
      <alignment vertical="center" wrapText="1"/>
    </xf>
    <xf numFmtId="37" fontId="4" fillId="0" borderId="114" xfId="24" applyNumberFormat="1" applyFont="1" applyFill="1" applyBorder="1" applyAlignment="1">
      <alignment horizontal="center" vertical="center" wrapText="1"/>
    </xf>
    <xf numFmtId="3" fontId="4" fillId="0" borderId="114" xfId="24" applyNumberFormat="1" applyFont="1" applyFill="1" applyBorder="1" applyAlignment="1">
      <alignment horizontal="center" vertical="center"/>
    </xf>
    <xf numFmtId="207" fontId="4" fillId="2" borderId="123" xfId="61" applyNumberFormat="1" applyFont="1" applyFill="1" applyBorder="1" applyAlignment="1">
      <alignment horizontal="center" vertical="center"/>
    </xf>
    <xf numFmtId="207" fontId="4" fillId="2" borderId="114" xfId="61" applyNumberFormat="1" applyFont="1" applyFill="1" applyBorder="1" applyAlignment="1">
      <alignment horizontal="center" vertical="center"/>
    </xf>
    <xf numFmtId="3" fontId="7" fillId="2" borderId="11" xfId="24" applyNumberFormat="1" applyFont="1" applyFill="1" applyBorder="1" applyAlignment="1">
      <alignment horizontal="center" vertical="center"/>
    </xf>
    <xf numFmtId="3" fontId="7" fillId="2" borderId="204" xfId="24" applyNumberFormat="1" applyFont="1" applyFill="1" applyBorder="1" applyAlignment="1">
      <alignment horizontal="center" vertical="center"/>
    </xf>
    <xf numFmtId="3" fontId="7" fillId="2" borderId="12" xfId="24" applyNumberFormat="1" applyFont="1" applyFill="1" applyBorder="1" applyAlignment="1">
      <alignment horizontal="center" vertical="center"/>
    </xf>
    <xf numFmtId="3" fontId="7" fillId="2" borderId="226" xfId="24" applyNumberFormat="1" applyFont="1" applyFill="1" applyBorder="1" applyAlignment="1">
      <alignment horizontal="center" vertical="center"/>
    </xf>
    <xf numFmtId="0" fontId="17" fillId="2" borderId="0" xfId="24" applyFont="1" applyFill="1" applyBorder="1" applyAlignment="1">
      <alignment vertical="center" wrapText="1"/>
    </xf>
    <xf numFmtId="0" fontId="17" fillId="0" borderId="0" xfId="56" applyFont="1" applyFill="1" applyAlignment="1">
      <alignment vertical="center"/>
    </xf>
    <xf numFmtId="0" fontId="17" fillId="2" borderId="0" xfId="56" applyFont="1" applyFill="1" applyAlignment="1">
      <alignment horizontal="left" vertical="top"/>
    </xf>
    <xf numFmtId="0" fontId="16" fillId="2" borderId="0" xfId="24" applyFont="1" applyFill="1" applyAlignment="1">
      <alignment horizontal="left" vertical="top" wrapText="1"/>
    </xf>
    <xf numFmtId="0" fontId="11" fillId="2" borderId="0" xfId="56" applyFont="1" applyFill="1" applyAlignment="1"/>
    <xf numFmtId="0" fontId="4" fillId="2" borderId="0" xfId="56" applyFont="1" applyFill="1" applyAlignment="1">
      <alignment horizontal="center" vertical="center"/>
    </xf>
    <xf numFmtId="49" fontId="7" fillId="3" borderId="3" xfId="56" applyNumberFormat="1" applyFont="1" applyFill="1" applyBorder="1" applyAlignment="1">
      <alignment horizontal="center" vertical="center" wrapText="1"/>
    </xf>
    <xf numFmtId="49" fontId="7" fillId="3" borderId="18" xfId="56" applyNumberFormat="1" applyFont="1" applyFill="1" applyBorder="1" applyAlignment="1">
      <alignment horizontal="center" vertical="center" wrapText="1"/>
    </xf>
    <xf numFmtId="49" fontId="7" fillId="3" borderId="19" xfId="56" applyNumberFormat="1" applyFont="1" applyFill="1" applyBorder="1" applyAlignment="1">
      <alignment horizontal="center" vertical="center" wrapText="1"/>
    </xf>
    <xf numFmtId="0" fontId="7" fillId="2" borderId="0" xfId="24" applyFont="1" applyFill="1" applyAlignment="1">
      <alignment vertical="top" wrapText="1"/>
    </xf>
    <xf numFmtId="0" fontId="7" fillId="3" borderId="5" xfId="24" applyFont="1" applyFill="1" applyBorder="1" applyAlignment="1">
      <alignment horizontal="left" vertical="center"/>
    </xf>
    <xf numFmtId="0" fontId="7" fillId="3" borderId="30" xfId="24" applyFont="1" applyFill="1" applyBorder="1" applyAlignment="1">
      <alignment horizontal="left" vertical="center"/>
    </xf>
    <xf numFmtId="3" fontId="7" fillId="2" borderId="7" xfId="17" applyNumberFormat="1" applyFont="1" applyFill="1" applyBorder="1" applyAlignment="1">
      <alignment horizontal="center" vertical="center"/>
    </xf>
    <xf numFmtId="3" fontId="7" fillId="2" borderId="8" xfId="17" applyNumberFormat="1" applyFont="1" applyFill="1" applyBorder="1" applyAlignment="1">
      <alignment horizontal="center" vertical="center"/>
    </xf>
    <xf numFmtId="3" fontId="7" fillId="2" borderId="29" xfId="17" applyNumberFormat="1" applyFont="1" applyFill="1" applyBorder="1" applyAlignment="1">
      <alignment horizontal="center" vertical="center"/>
    </xf>
    <xf numFmtId="0" fontId="4" fillId="0" borderId="0" xfId="56" applyFont="1" applyFill="1" applyAlignment="1">
      <alignment vertical="center"/>
    </xf>
    <xf numFmtId="0" fontId="7" fillId="3" borderId="6" xfId="24" applyFont="1" applyFill="1" applyBorder="1" applyAlignment="1">
      <alignment horizontal="left" vertical="center"/>
    </xf>
    <xf numFmtId="0" fontId="4" fillId="3" borderId="7" xfId="24" applyFont="1" applyFill="1" applyBorder="1" applyAlignment="1">
      <alignment horizontal="left" vertical="center"/>
    </xf>
    <xf numFmtId="3" fontId="4" fillId="2" borderId="7" xfId="17" applyNumberFormat="1" applyFont="1" applyFill="1" applyBorder="1" applyAlignment="1">
      <alignment horizontal="center" vertical="center"/>
    </xf>
    <xf numFmtId="3" fontId="4" fillId="2" borderId="8" xfId="17" applyNumberFormat="1" applyFont="1" applyFill="1" applyBorder="1" applyAlignment="1">
      <alignment horizontal="center" vertical="center"/>
    </xf>
    <xf numFmtId="3" fontId="4" fillId="2" borderId="29" xfId="17" applyNumberFormat="1" applyFont="1" applyFill="1" applyBorder="1" applyAlignment="1">
      <alignment horizontal="center" vertical="center"/>
    </xf>
    <xf numFmtId="0" fontId="4" fillId="3" borderId="6" xfId="24" applyFont="1" applyFill="1" applyBorder="1" applyAlignment="1">
      <alignment horizontal="left" vertical="center"/>
    </xf>
    <xf numFmtId="3" fontId="4" fillId="2" borderId="8" xfId="24" applyNumberFormat="1" applyFont="1" applyFill="1" applyBorder="1" applyAlignment="1">
      <alignment horizontal="center" vertical="center"/>
    </xf>
    <xf numFmtId="3" fontId="4" fillId="2" borderId="29" xfId="24" applyNumberFormat="1" applyFont="1" applyFill="1" applyBorder="1" applyAlignment="1">
      <alignment horizontal="center" vertical="center"/>
    </xf>
    <xf numFmtId="0" fontId="53" fillId="2" borderId="0" xfId="56" applyFont="1" applyFill="1" applyAlignment="1">
      <alignment vertical="center"/>
    </xf>
    <xf numFmtId="0" fontId="53" fillId="0" borderId="0" xfId="56" applyFont="1" applyFill="1" applyAlignment="1">
      <alignment vertical="center"/>
    </xf>
    <xf numFmtId="0" fontId="4" fillId="3" borderId="5" xfId="24" applyFont="1" applyFill="1" applyBorder="1" applyAlignment="1">
      <alignment horizontal="left" vertical="center"/>
    </xf>
    <xf numFmtId="0" fontId="4" fillId="3" borderId="30" xfId="24" applyFont="1" applyFill="1" applyBorder="1" applyAlignment="1">
      <alignment horizontal="left" vertical="center" indent="1"/>
    </xf>
    <xf numFmtId="0" fontId="4" fillId="3" borderId="5" xfId="24" applyFont="1" applyFill="1" applyBorder="1" applyAlignment="1">
      <alignment horizontal="right" vertical="center"/>
    </xf>
    <xf numFmtId="3" fontId="4" fillId="2" borderId="8" xfId="62" applyNumberFormat="1" applyFont="1" applyFill="1" applyBorder="1" applyAlignment="1">
      <alignment horizontal="center" vertical="center"/>
    </xf>
    <xf numFmtId="3" fontId="4" fillId="2" borderId="7" xfId="62" applyNumberFormat="1" applyFont="1" applyFill="1" applyBorder="1" applyAlignment="1">
      <alignment horizontal="center" vertical="center"/>
    </xf>
    <xf numFmtId="3" fontId="7" fillId="2" borderId="11" xfId="17" applyNumberFormat="1" applyFont="1" applyFill="1" applyBorder="1" applyAlignment="1">
      <alignment horizontal="center" vertical="center"/>
    </xf>
    <xf numFmtId="165" fontId="7" fillId="2" borderId="11" xfId="61" applyNumberFormat="1" applyFont="1" applyFill="1" applyBorder="1" applyAlignment="1">
      <alignment horizontal="center" vertical="center"/>
    </xf>
    <xf numFmtId="207" fontId="4" fillId="2" borderId="11" xfId="61" applyNumberFormat="1" applyFont="1" applyFill="1" applyBorder="1" applyAlignment="1">
      <alignment horizontal="center" vertical="center"/>
    </xf>
    <xf numFmtId="207" fontId="4" fillId="2" borderId="12" xfId="61" applyNumberFormat="1" applyFont="1" applyFill="1" applyBorder="1" applyAlignment="1">
      <alignment horizontal="center" vertical="center"/>
    </xf>
    <xf numFmtId="3" fontId="7" fillId="2" borderId="45" xfId="61" applyNumberFormat="1" applyFont="1" applyFill="1" applyBorder="1" applyAlignment="1">
      <alignment horizontal="center" vertical="center"/>
    </xf>
    <xf numFmtId="0" fontId="53" fillId="2" borderId="0" xfId="56" applyFont="1" applyFill="1" applyAlignment="1">
      <alignment horizontal="left" vertical="top"/>
    </xf>
    <xf numFmtId="0" fontId="17" fillId="2" borderId="0" xfId="24" applyFont="1" applyFill="1" applyAlignment="1">
      <alignment horizontal="left" vertical="top"/>
    </xf>
    <xf numFmtId="0" fontId="28" fillId="2" borderId="0" xfId="56" applyFont="1" applyFill="1" applyAlignment="1">
      <alignment vertical="top"/>
    </xf>
    <xf numFmtId="208" fontId="28" fillId="2" borderId="0" xfId="56" applyNumberFormat="1" applyFont="1" applyFill="1" applyBorder="1" applyAlignment="1">
      <alignment horizontal="center" vertical="center"/>
    </xf>
    <xf numFmtId="208" fontId="4" fillId="2" borderId="0" xfId="56" applyNumberFormat="1" applyFont="1" applyFill="1" applyBorder="1" applyAlignment="1">
      <alignment horizontal="center" vertical="center"/>
    </xf>
    <xf numFmtId="0" fontId="11" fillId="2" borderId="0" xfId="24" applyFont="1" applyFill="1" applyAlignment="1">
      <alignment vertical="center"/>
    </xf>
    <xf numFmtId="0" fontId="4" fillId="2" borderId="0" xfId="24" applyFont="1" applyFill="1" applyAlignment="1">
      <alignment horizontal="center" vertical="center"/>
    </xf>
    <xf numFmtId="0" fontId="53" fillId="2" borderId="0" xfId="24" applyFont="1" applyFill="1" applyBorder="1" applyAlignment="1">
      <alignment horizontal="right" vertical="center"/>
    </xf>
    <xf numFmtId="49" fontId="7" fillId="3" borderId="1" xfId="56" applyNumberFormat="1" applyFont="1" applyFill="1" applyBorder="1" applyAlignment="1">
      <alignment horizontal="center" vertical="center" wrapText="1"/>
    </xf>
    <xf numFmtId="0" fontId="7" fillId="3" borderId="3" xfId="56" applyFont="1" applyFill="1" applyBorder="1" applyAlignment="1">
      <alignment horizontal="center" vertical="center" wrapText="1"/>
    </xf>
    <xf numFmtId="49" fontId="7" fillId="3" borderId="3" xfId="56" applyNumberFormat="1" applyFont="1" applyFill="1" applyBorder="1" applyAlignment="1">
      <alignment horizontal="center" vertical="center"/>
    </xf>
    <xf numFmtId="49" fontId="7" fillId="3" borderId="4" xfId="56" applyNumberFormat="1" applyFont="1" applyFill="1" applyBorder="1" applyAlignment="1">
      <alignment horizontal="center" vertical="center" wrapText="1"/>
    </xf>
    <xf numFmtId="0" fontId="7" fillId="3" borderId="5" xfId="56" applyFont="1" applyFill="1" applyBorder="1" applyAlignment="1">
      <alignment horizontal="center" vertical="center"/>
    </xf>
    <xf numFmtId="0" fontId="4" fillId="3" borderId="7" xfId="56" applyFont="1" applyFill="1" applyBorder="1" applyAlignment="1">
      <alignment vertical="center" wrapText="1"/>
    </xf>
    <xf numFmtId="207" fontId="4" fillId="2" borderId="7" xfId="64" applyNumberFormat="1" applyFont="1" applyFill="1" applyBorder="1" applyAlignment="1">
      <alignment horizontal="center" vertical="center"/>
    </xf>
    <xf numFmtId="3" fontId="4" fillId="2" borderId="7" xfId="64" applyNumberFormat="1" applyFont="1" applyFill="1" applyBorder="1" applyAlignment="1">
      <alignment horizontal="center" vertical="center"/>
    </xf>
    <xf numFmtId="207" fontId="4" fillId="2" borderId="9" xfId="64" applyNumberFormat="1" applyFont="1" applyFill="1" applyBorder="1" applyAlignment="1">
      <alignment horizontal="center" vertical="center"/>
    </xf>
    <xf numFmtId="0" fontId="4" fillId="2" borderId="0" xfId="24" applyFont="1" applyFill="1" applyAlignment="1">
      <alignment vertical="center" wrapText="1"/>
    </xf>
    <xf numFmtId="3" fontId="4" fillId="2" borderId="9" xfId="61" applyNumberFormat="1" applyFont="1" applyFill="1" applyBorder="1" applyAlignment="1">
      <alignment horizontal="center" vertical="center"/>
    </xf>
    <xf numFmtId="3" fontId="4" fillId="2" borderId="9" xfId="64" applyNumberFormat="1" applyFont="1" applyFill="1" applyBorder="1" applyAlignment="1">
      <alignment horizontal="center" vertical="center"/>
    </xf>
    <xf numFmtId="0" fontId="4" fillId="2" borderId="0" xfId="24" applyFont="1" applyFill="1" applyAlignment="1">
      <alignment horizontal="center" vertical="center" wrapText="1"/>
    </xf>
    <xf numFmtId="181" fontId="34" fillId="2" borderId="0" xfId="17" applyNumberFormat="1" applyFont="1" applyFill="1" applyAlignment="1">
      <alignment vertical="center" wrapText="1"/>
    </xf>
    <xf numFmtId="181" fontId="7" fillId="2" borderId="0" xfId="17" applyNumberFormat="1" applyFont="1" applyFill="1" applyAlignment="1">
      <alignment vertical="center" wrapText="1"/>
    </xf>
    <xf numFmtId="207" fontId="53" fillId="2" borderId="7" xfId="64" applyNumberFormat="1" applyFont="1" applyFill="1" applyBorder="1" applyAlignment="1">
      <alignment horizontal="center" vertical="center"/>
    </xf>
    <xf numFmtId="0" fontId="7" fillId="3" borderId="247" xfId="56" applyFont="1" applyFill="1" applyBorder="1" applyAlignment="1">
      <alignment horizontal="center" vertical="center"/>
    </xf>
    <xf numFmtId="0" fontId="4" fillId="3" borderId="310" xfId="56" applyFont="1" applyFill="1" applyBorder="1" applyAlignment="1">
      <alignment vertical="center" wrapText="1"/>
    </xf>
    <xf numFmtId="3" fontId="7" fillId="2" borderId="204" xfId="56" applyNumberFormat="1" applyFont="1" applyFill="1" applyBorder="1" applyAlignment="1">
      <alignment horizontal="center" vertical="center"/>
    </xf>
    <xf numFmtId="3" fontId="7" fillId="2" borderId="205" xfId="56" applyNumberFormat="1" applyFont="1" applyFill="1" applyBorder="1" applyAlignment="1">
      <alignment horizontal="center" vertical="center"/>
    </xf>
    <xf numFmtId="0" fontId="53" fillId="2" borderId="0" xfId="24" applyFont="1" applyFill="1" applyAlignment="1">
      <alignment vertical="center"/>
    </xf>
    <xf numFmtId="0" fontId="17" fillId="0" borderId="0" xfId="56" applyFont="1" applyAlignment="1">
      <alignment vertical="center"/>
    </xf>
    <xf numFmtId="0" fontId="53" fillId="2" borderId="0" xfId="24" applyFont="1" applyFill="1"/>
    <xf numFmtId="181" fontId="53" fillId="2" borderId="0" xfId="24" applyNumberFormat="1" applyFont="1" applyFill="1" applyAlignment="1">
      <alignment horizontal="center" vertical="center"/>
    </xf>
    <xf numFmtId="0" fontId="4" fillId="2" borderId="0" xfId="24" applyNumberFormat="1" applyFont="1" applyFill="1" applyAlignment="1">
      <alignment vertical="center"/>
    </xf>
    <xf numFmtId="3" fontId="4" fillId="2" borderId="0" xfId="24" applyNumberFormat="1" applyFont="1" applyFill="1" applyAlignment="1">
      <alignment vertical="center"/>
    </xf>
    <xf numFmtId="3" fontId="7" fillId="2" borderId="7" xfId="24" applyNumberFormat="1" applyFont="1" applyFill="1" applyBorder="1" applyAlignment="1">
      <alignment horizontal="center" vertical="center"/>
    </xf>
    <xf numFmtId="3" fontId="7" fillId="0" borderId="7" xfId="17" applyNumberFormat="1" applyFont="1" applyFill="1" applyBorder="1" applyAlignment="1">
      <alignment horizontal="center" vertical="center"/>
    </xf>
    <xf numFmtId="3" fontId="7" fillId="0" borderId="29" xfId="17" applyNumberFormat="1" applyFont="1" applyFill="1" applyBorder="1" applyAlignment="1">
      <alignment horizontal="center" vertical="center"/>
    </xf>
    <xf numFmtId="0" fontId="7" fillId="2" borderId="0" xfId="24" applyFont="1" applyFill="1" applyAlignment="1">
      <alignment vertical="center"/>
    </xf>
    <xf numFmtId="3" fontId="7" fillId="2" borderId="7" xfId="61" applyNumberFormat="1" applyFont="1" applyFill="1" applyBorder="1" applyAlignment="1">
      <alignment horizontal="center" vertical="center"/>
    </xf>
    <xf numFmtId="3" fontId="7" fillId="2" borderId="29" xfId="61" applyNumberFormat="1" applyFont="1" applyFill="1" applyBorder="1" applyAlignment="1">
      <alignment horizontal="center" vertical="center"/>
    </xf>
    <xf numFmtId="0" fontId="7" fillId="3" borderId="5" xfId="56" applyFont="1" applyFill="1" applyBorder="1" applyAlignment="1">
      <alignment horizontal="left" vertical="center"/>
    </xf>
    <xf numFmtId="0" fontId="4" fillId="3" borderId="40" xfId="56" applyFont="1" applyFill="1" applyBorder="1" applyAlignment="1">
      <alignment vertical="center"/>
    </xf>
    <xf numFmtId="0" fontId="4" fillId="3" borderId="30" xfId="24" applyFont="1" applyFill="1" applyBorder="1" applyAlignment="1">
      <alignment horizontal="left" vertical="center"/>
    </xf>
    <xf numFmtId="0" fontId="4" fillId="3" borderId="5" xfId="56" applyFont="1" applyFill="1" applyBorder="1" applyAlignment="1">
      <alignment horizontal="left" vertical="center"/>
    </xf>
    <xf numFmtId="0" fontId="7" fillId="3" borderId="14" xfId="56" applyFont="1" applyFill="1" applyBorder="1" applyAlignment="1">
      <alignment horizontal="left" vertical="center"/>
    </xf>
    <xf numFmtId="0" fontId="4" fillId="3" borderId="277" xfId="56" applyFont="1" applyFill="1" applyBorder="1" applyAlignment="1">
      <alignment vertical="center"/>
    </xf>
    <xf numFmtId="207" fontId="7" fillId="2" borderId="7" xfId="61" applyNumberFormat="1" applyFont="1" applyFill="1" applyBorder="1" applyAlignment="1">
      <alignment horizontal="center" vertical="center"/>
    </xf>
    <xf numFmtId="0" fontId="28" fillId="2" borderId="0" xfId="56" applyFont="1" applyFill="1" applyAlignment="1">
      <alignment horizontal="left"/>
    </xf>
    <xf numFmtId="0" fontId="17" fillId="2" borderId="0" xfId="24" applyFont="1" applyFill="1" applyAlignment="1">
      <alignment vertical="top"/>
    </xf>
    <xf numFmtId="1" fontId="4" fillId="2" borderId="0" xfId="24" applyNumberFormat="1" applyFont="1" applyFill="1" applyAlignment="1">
      <alignment horizontal="center" vertical="center"/>
    </xf>
    <xf numFmtId="3" fontId="4" fillId="2" borderId="0" xfId="24" applyNumberFormat="1" applyFont="1" applyFill="1" applyAlignment="1">
      <alignment horizontal="center" vertical="center"/>
    </xf>
    <xf numFmtId="0" fontId="3" fillId="2" borderId="0" xfId="65" applyFont="1" applyFill="1" applyAlignment="1">
      <alignment vertical="center"/>
    </xf>
    <xf numFmtId="0" fontId="36" fillId="2" borderId="0" xfId="65" applyFont="1" applyFill="1" applyAlignment="1">
      <alignment vertical="center"/>
    </xf>
    <xf numFmtId="0" fontId="36" fillId="2" borderId="0" xfId="0" applyFont="1" applyFill="1" applyBorder="1" applyAlignment="1">
      <alignment horizontal="left" vertical="center"/>
    </xf>
    <xf numFmtId="0" fontId="17" fillId="2" borderId="44" xfId="0" applyFont="1" applyFill="1" applyBorder="1" applyAlignment="1">
      <alignment horizontal="right"/>
    </xf>
    <xf numFmtId="0" fontId="0" fillId="2" borderId="0" xfId="0" applyFont="1" applyFill="1" applyAlignment="1">
      <alignment vertical="center"/>
    </xf>
    <xf numFmtId="0" fontId="1" fillId="2" borderId="0" xfId="66" applyFont="1" applyFill="1" applyAlignment="1">
      <alignment vertical="center"/>
    </xf>
    <xf numFmtId="0" fontId="24" fillId="3" borderId="1" xfId="0" applyFont="1" applyFill="1" applyBorder="1" applyAlignment="1">
      <alignment horizontal="center" vertical="center" wrapText="1"/>
    </xf>
    <xf numFmtId="0" fontId="24" fillId="3" borderId="312" xfId="0" applyFont="1" applyFill="1" applyBorder="1" applyAlignment="1">
      <alignment horizontal="center" vertical="center" wrapText="1"/>
    </xf>
    <xf numFmtId="0" fontId="24" fillId="3" borderId="135" xfId="0" applyFont="1" applyFill="1" applyBorder="1" applyAlignment="1">
      <alignment horizontal="center" vertical="center" wrapText="1"/>
    </xf>
    <xf numFmtId="0" fontId="24" fillId="3" borderId="313" xfId="0" applyFont="1" applyFill="1" applyBorder="1" applyAlignment="1">
      <alignment horizontal="center" vertical="center" wrapText="1"/>
    </xf>
    <xf numFmtId="0" fontId="24" fillId="3" borderId="314" xfId="0" applyFont="1" applyFill="1" applyBorder="1" applyAlignment="1">
      <alignment horizontal="center" vertical="center" wrapText="1"/>
    </xf>
    <xf numFmtId="0" fontId="1" fillId="2" borderId="0" xfId="66" applyFont="1" applyFill="1" applyAlignment="1">
      <alignment horizontal="center" vertical="center"/>
    </xf>
    <xf numFmtId="0" fontId="24" fillId="2" borderId="89" xfId="0" applyFont="1" applyFill="1" applyBorder="1" applyAlignment="1">
      <alignment horizontal="left" vertical="center" wrapText="1"/>
    </xf>
    <xf numFmtId="1" fontId="24" fillId="2" borderId="146" xfId="67" applyNumberFormat="1" applyFont="1" applyFill="1" applyBorder="1" applyAlignment="1">
      <alignment horizontal="center" vertical="center" wrapText="1"/>
    </xf>
    <xf numFmtId="1" fontId="24" fillId="2" borderId="28" xfId="67" applyNumberFormat="1" applyFont="1" applyFill="1" applyBorder="1" applyAlignment="1">
      <alignment horizontal="center" vertical="center" wrapText="1"/>
    </xf>
    <xf numFmtId="1" fontId="24" fillId="2" borderId="147" xfId="67" applyNumberFormat="1" applyFont="1" applyFill="1" applyBorder="1" applyAlignment="1">
      <alignment horizontal="center" vertical="center" wrapText="1"/>
    </xf>
    <xf numFmtId="3" fontId="24" fillId="2" borderId="315" xfId="67" applyNumberFormat="1" applyFont="1" applyFill="1" applyBorder="1" applyAlignment="1">
      <alignment horizontal="center" vertical="center" wrapText="1"/>
    </xf>
    <xf numFmtId="0" fontId="29" fillId="2" borderId="316" xfId="0" applyFont="1" applyFill="1" applyBorder="1" applyAlignment="1">
      <alignment horizontal="left" vertical="center" wrapText="1" indent="1"/>
    </xf>
    <xf numFmtId="3" fontId="25" fillId="2" borderId="317" xfId="0" applyNumberFormat="1" applyFont="1" applyFill="1" applyBorder="1" applyAlignment="1">
      <alignment horizontal="center" vertical="center" wrapText="1"/>
    </xf>
    <xf numFmtId="3" fontId="25" fillId="2" borderId="318" xfId="0" applyNumberFormat="1" applyFont="1" applyFill="1" applyBorder="1" applyAlignment="1">
      <alignment horizontal="center" vertical="center" wrapText="1"/>
    </xf>
    <xf numFmtId="3" fontId="25" fillId="2" borderId="319" xfId="0" applyNumberFormat="1" applyFont="1" applyFill="1" applyBorder="1" applyAlignment="1">
      <alignment horizontal="center" vertical="center" wrapText="1"/>
    </xf>
    <xf numFmtId="3" fontId="25" fillId="2" borderId="320" xfId="0" applyNumberFormat="1" applyFont="1" applyFill="1" applyBorder="1" applyAlignment="1">
      <alignment horizontal="center" vertical="center" wrapText="1"/>
    </xf>
    <xf numFmtId="0" fontId="25" fillId="2" borderId="321" xfId="0" applyFont="1" applyFill="1" applyBorder="1" applyAlignment="1">
      <alignment horizontal="left" vertical="center" wrapText="1" indent="2"/>
    </xf>
    <xf numFmtId="1" fontId="25" fillId="2" borderId="322" xfId="67" applyNumberFormat="1" applyFont="1" applyFill="1" applyBorder="1" applyAlignment="1">
      <alignment horizontal="center" vertical="center" wrapText="1"/>
    </xf>
    <xf numFmtId="1" fontId="25" fillId="2" borderId="323" xfId="67" applyNumberFormat="1" applyFont="1" applyFill="1" applyBorder="1" applyAlignment="1">
      <alignment horizontal="center" vertical="center" wrapText="1"/>
    </xf>
    <xf numFmtId="1" fontId="25" fillId="2" borderId="324" xfId="67" applyNumberFormat="1" applyFont="1" applyFill="1" applyBorder="1" applyAlignment="1">
      <alignment horizontal="center" vertical="center" wrapText="1"/>
    </xf>
    <xf numFmtId="1" fontId="25" fillId="2" borderId="325" xfId="67" applyNumberFormat="1" applyFont="1" applyFill="1" applyBorder="1" applyAlignment="1">
      <alignment horizontal="center" vertical="center" wrapText="1"/>
    </xf>
    <xf numFmtId="1" fontId="1" fillId="2" borderId="0" xfId="66" applyNumberFormat="1" applyFont="1" applyFill="1" applyAlignment="1">
      <alignment vertical="center"/>
    </xf>
    <xf numFmtId="0" fontId="25" fillId="2" borderId="326" xfId="0" applyFont="1" applyFill="1" applyBorder="1" applyAlignment="1">
      <alignment horizontal="left" vertical="center" wrapText="1" indent="2"/>
    </xf>
    <xf numFmtId="1" fontId="25" fillId="0" borderId="322" xfId="67" applyNumberFormat="1" applyFont="1" applyFill="1" applyBorder="1" applyAlignment="1">
      <alignment horizontal="center" vertical="center" wrapText="1"/>
    </xf>
    <xf numFmtId="1" fontId="25" fillId="0" borderId="323" xfId="67" applyNumberFormat="1" applyFont="1" applyFill="1" applyBorder="1" applyAlignment="1">
      <alignment horizontal="center" vertical="center" wrapText="1"/>
    </xf>
    <xf numFmtId="1" fontId="25" fillId="0" borderId="324" xfId="67" applyNumberFormat="1" applyFont="1" applyFill="1" applyBorder="1" applyAlignment="1">
      <alignment horizontal="center" vertical="center" wrapText="1"/>
    </xf>
    <xf numFmtId="1" fontId="25" fillId="0" borderId="327" xfId="67" applyNumberFormat="1" applyFont="1" applyFill="1" applyBorder="1" applyAlignment="1">
      <alignment horizontal="center" vertical="center" wrapText="1"/>
    </xf>
    <xf numFmtId="1" fontId="25" fillId="0" borderId="328" xfId="67" applyNumberFormat="1" applyFont="1" applyFill="1" applyBorder="1" applyAlignment="1">
      <alignment horizontal="center" vertical="center" wrapText="1"/>
    </xf>
    <xf numFmtId="0" fontId="143" fillId="2" borderId="0" xfId="65" applyFont="1" applyFill="1" applyAlignment="1">
      <alignment vertical="center"/>
    </xf>
    <xf numFmtId="0" fontId="31" fillId="2" borderId="0" xfId="65" applyFont="1" applyFill="1" applyBorder="1" applyAlignment="1">
      <alignment vertical="center" wrapText="1"/>
    </xf>
    <xf numFmtId="1" fontId="31" fillId="2" borderId="0" xfId="67" applyNumberFormat="1" applyFont="1" applyFill="1" applyBorder="1" applyAlignment="1">
      <alignment vertical="center" wrapText="1"/>
    </xf>
    <xf numFmtId="0" fontId="144" fillId="0" borderId="0" xfId="65" applyFont="1" applyFill="1" applyAlignment="1">
      <alignment vertical="center"/>
    </xf>
    <xf numFmtId="0" fontId="144" fillId="2" borderId="0" xfId="65" applyFont="1" applyFill="1" applyAlignment="1">
      <alignment vertical="center"/>
    </xf>
    <xf numFmtId="0" fontId="31" fillId="2" borderId="0" xfId="65" applyFont="1" applyFill="1" applyAlignment="1">
      <alignment horizontal="left" vertical="center" wrapText="1"/>
    </xf>
    <xf numFmtId="0" fontId="141" fillId="2" borderId="0" xfId="65" applyFill="1" applyAlignment="1">
      <alignment vertical="center"/>
    </xf>
    <xf numFmtId="0" fontId="1" fillId="2" borderId="0" xfId="66" applyFill="1"/>
    <xf numFmtId="0" fontId="24" fillId="2" borderId="89" xfId="0" applyFont="1" applyFill="1" applyBorder="1" applyAlignment="1">
      <alignment horizontal="left" vertical="center"/>
    </xf>
    <xf numFmtId="3" fontId="24" fillId="2" borderId="146" xfId="67" applyNumberFormat="1" applyFont="1" applyFill="1" applyBorder="1" applyAlignment="1">
      <alignment horizontal="center" vertical="center" wrapText="1"/>
    </xf>
    <xf numFmtId="3" fontId="24" fillId="2" borderId="147" xfId="67" applyNumberFormat="1" applyFont="1" applyFill="1" applyBorder="1" applyAlignment="1">
      <alignment horizontal="center" vertical="center" wrapText="1"/>
    </xf>
    <xf numFmtId="3" fontId="24" fillId="2" borderId="329" xfId="67" applyNumberFormat="1" applyFont="1" applyFill="1" applyBorder="1" applyAlignment="1">
      <alignment horizontal="center" vertical="center" wrapText="1"/>
    </xf>
    <xf numFmtId="0" fontId="29" fillId="2" borderId="316" xfId="0" applyFont="1" applyFill="1" applyBorder="1" applyAlignment="1">
      <alignment horizontal="left" vertical="center" indent="1"/>
    </xf>
    <xf numFmtId="0" fontId="25" fillId="2" borderId="321" xfId="0" applyFont="1" applyFill="1" applyBorder="1" applyAlignment="1">
      <alignment horizontal="left" vertical="center" indent="2"/>
    </xf>
    <xf numFmtId="0" fontId="25" fillId="2" borderId="326" xfId="0" applyFont="1" applyFill="1" applyBorder="1" applyAlignment="1">
      <alignment horizontal="left" vertical="center" indent="2"/>
    </xf>
    <xf numFmtId="1" fontId="25" fillId="2" borderId="330" xfId="67" applyNumberFormat="1" applyFont="1" applyFill="1" applyBorder="1" applyAlignment="1">
      <alignment horizontal="center" vertical="center" wrapText="1"/>
    </xf>
    <xf numFmtId="1" fontId="25" fillId="2" borderId="327" xfId="67" applyNumberFormat="1" applyFont="1" applyFill="1" applyBorder="1" applyAlignment="1">
      <alignment horizontal="center" vertical="center" wrapText="1"/>
    </xf>
    <xf numFmtId="1" fontId="25" fillId="2" borderId="331" xfId="67" applyNumberFormat="1" applyFont="1" applyFill="1" applyBorder="1" applyAlignment="1">
      <alignment horizontal="center" vertical="center" wrapText="1"/>
    </xf>
    <xf numFmtId="1" fontId="25" fillId="2" borderId="328" xfId="67" applyNumberFormat="1" applyFont="1" applyFill="1" applyBorder="1" applyAlignment="1">
      <alignment horizontal="center" vertical="center" wrapText="1"/>
    </xf>
    <xf numFmtId="0" fontId="145" fillId="2" borderId="0" xfId="65" applyFont="1" applyFill="1" applyAlignment="1">
      <alignment vertical="center"/>
    </xf>
    <xf numFmtId="0" fontId="24" fillId="2" borderId="332" xfId="0" applyFont="1" applyFill="1" applyBorder="1" applyAlignment="1">
      <alignment vertical="center"/>
    </xf>
    <xf numFmtId="168" fontId="25" fillId="0" borderId="333" xfId="67" applyNumberFormat="1" applyFont="1" applyFill="1" applyBorder="1" applyAlignment="1">
      <alignment horizontal="center" vertical="center" wrapText="1"/>
    </xf>
    <xf numFmtId="168" fontId="25" fillId="0" borderId="334" xfId="67" applyNumberFormat="1" applyFont="1" applyFill="1" applyBorder="1" applyAlignment="1">
      <alignment horizontal="center" vertical="center" wrapText="1"/>
    </xf>
    <xf numFmtId="168" fontId="25" fillId="0" borderId="335" xfId="67" applyNumberFormat="1" applyFont="1" applyFill="1" applyBorder="1" applyAlignment="1">
      <alignment horizontal="center" vertical="center" wrapText="1"/>
    </xf>
    <xf numFmtId="168" fontId="25" fillId="0" borderId="336" xfId="67" applyNumberFormat="1" applyFont="1" applyFill="1" applyBorder="1" applyAlignment="1">
      <alignment horizontal="center" vertical="center" wrapText="1"/>
    </xf>
    <xf numFmtId="209" fontId="29" fillId="2" borderId="337" xfId="0" applyNumberFormat="1" applyFont="1" applyFill="1" applyBorder="1" applyAlignment="1">
      <alignment vertical="center"/>
    </xf>
    <xf numFmtId="10" fontId="29" fillId="0" borderId="338" xfId="0" applyNumberFormat="1" applyFont="1" applyFill="1" applyBorder="1" applyAlignment="1">
      <alignment horizontal="center" vertical="center" wrapText="1"/>
    </xf>
    <xf numFmtId="10" fontId="29" fillId="0" borderId="339" xfId="0" applyNumberFormat="1" applyFont="1" applyFill="1" applyBorder="1" applyAlignment="1">
      <alignment horizontal="center" vertical="center" wrapText="1"/>
    </xf>
    <xf numFmtId="10" fontId="29" fillId="0" borderId="340" xfId="0" applyNumberFormat="1" applyFont="1" applyFill="1" applyBorder="1" applyAlignment="1">
      <alignment horizontal="center" vertical="center" wrapText="1"/>
    </xf>
    <xf numFmtId="10" fontId="29" fillId="0" borderId="341" xfId="0" applyNumberFormat="1" applyFont="1" applyFill="1" applyBorder="1" applyAlignment="1">
      <alignment horizontal="center" vertical="center" wrapText="1"/>
    </xf>
    <xf numFmtId="10" fontId="29" fillId="0" borderId="342" xfId="0" applyNumberFormat="1" applyFont="1" applyFill="1" applyBorder="1" applyAlignment="1">
      <alignment horizontal="center" vertical="center" wrapText="1"/>
    </xf>
    <xf numFmtId="0" fontId="24" fillId="2" borderId="316" xfId="0" applyFont="1" applyFill="1" applyBorder="1" applyAlignment="1">
      <alignment vertical="center"/>
    </xf>
    <xf numFmtId="168" fontId="25" fillId="0" borderId="318" xfId="67" applyNumberFormat="1" applyFont="1" applyFill="1" applyBorder="1" applyAlignment="1">
      <alignment horizontal="center" vertical="center" wrapText="1"/>
    </xf>
    <xf numFmtId="168" fontId="25" fillId="0" borderId="317" xfId="67" applyNumberFormat="1" applyFont="1" applyFill="1" applyBorder="1" applyAlignment="1">
      <alignment horizontal="center" vertical="center" wrapText="1"/>
    </xf>
    <xf numFmtId="168" fontId="25" fillId="0" borderId="319" xfId="67" applyNumberFormat="1" applyFont="1" applyFill="1" applyBorder="1" applyAlignment="1">
      <alignment horizontal="center" vertical="center" wrapText="1"/>
    </xf>
    <xf numFmtId="168" fontId="25" fillId="0" borderId="320" xfId="67" applyNumberFormat="1" applyFont="1" applyFill="1" applyBorder="1" applyAlignment="1">
      <alignment horizontal="center" vertical="center" wrapText="1"/>
    </xf>
    <xf numFmtId="209" fontId="29" fillId="2" borderId="272" xfId="0" applyNumberFormat="1" applyFont="1" applyFill="1" applyBorder="1" applyAlignment="1">
      <alignment horizontal="left" vertical="center" wrapText="1"/>
    </xf>
    <xf numFmtId="172" fontId="29" fillId="0" borderId="330" xfId="0" applyNumberFormat="1" applyFont="1" applyFill="1" applyBorder="1" applyAlignment="1">
      <alignment horizontal="left" vertical="center" wrapText="1" indent="2"/>
    </xf>
    <xf numFmtId="172" fontId="29" fillId="0" borderId="327" xfId="0" applyNumberFormat="1" applyFont="1" applyFill="1" applyBorder="1" applyAlignment="1">
      <alignment horizontal="left" vertical="center" wrapText="1" indent="2"/>
    </xf>
    <xf numFmtId="172" fontId="29" fillId="0" borderId="331" xfId="0" applyNumberFormat="1" applyFont="1" applyFill="1" applyBorder="1" applyAlignment="1">
      <alignment horizontal="left" vertical="center" wrapText="1" indent="2"/>
    </xf>
    <xf numFmtId="172" fontId="29" fillId="0" borderId="327" xfId="10" applyNumberFormat="1" applyFont="1" applyFill="1" applyBorder="1" applyAlignment="1">
      <alignment horizontal="left" vertical="center" wrapText="1" indent="2"/>
    </xf>
    <xf numFmtId="172" fontId="29" fillId="0" borderId="328" xfId="10" applyNumberFormat="1" applyFont="1" applyFill="1" applyBorder="1" applyAlignment="1">
      <alignment horizontal="left" vertical="center" wrapText="1" indent="2"/>
    </xf>
    <xf numFmtId="209" fontId="143" fillId="2" borderId="0" xfId="65" applyNumberFormat="1" applyFont="1" applyFill="1" applyAlignment="1">
      <alignment horizontal="left" vertical="center"/>
    </xf>
    <xf numFmtId="0" fontId="31" fillId="2" borderId="0" xfId="66" applyFont="1" applyFill="1" applyAlignment="1">
      <alignment horizontal="left" vertical="center" wrapText="1"/>
    </xf>
    <xf numFmtId="0" fontId="146" fillId="2" borderId="0" xfId="66" applyFont="1" applyFill="1" applyAlignment="1">
      <alignment vertical="center"/>
    </xf>
    <xf numFmtId="168" fontId="141" fillId="2" borderId="0" xfId="65" applyNumberFormat="1" applyFill="1" applyAlignment="1">
      <alignment vertical="center"/>
    </xf>
    <xf numFmtId="2" fontId="141" fillId="2" borderId="0" xfId="65" applyNumberFormat="1" applyFill="1" applyAlignment="1">
      <alignment vertical="center"/>
    </xf>
    <xf numFmtId="10" fontId="141" fillId="2" borderId="0" xfId="65" applyNumberFormat="1" applyFill="1" applyAlignment="1">
      <alignment vertical="center"/>
    </xf>
    <xf numFmtId="1" fontId="141" fillId="2" borderId="0" xfId="65" applyNumberFormat="1" applyFill="1" applyAlignment="1">
      <alignment vertical="center"/>
    </xf>
    <xf numFmtId="0" fontId="3" fillId="2" borderId="0" xfId="68" applyFont="1" applyFill="1" applyBorder="1" applyAlignment="1">
      <alignment vertical="center"/>
    </xf>
    <xf numFmtId="0" fontId="121" fillId="2" borderId="0" xfId="68" applyFont="1" applyFill="1"/>
    <xf numFmtId="0" fontId="29" fillId="2" borderId="44" xfId="0" applyFont="1" applyFill="1" applyBorder="1" applyAlignment="1">
      <alignment horizontal="left" vertical="center"/>
    </xf>
    <xf numFmtId="0" fontId="0" fillId="2" borderId="0" xfId="0" applyFont="1" applyFill="1"/>
    <xf numFmtId="0" fontId="17" fillId="2" borderId="44" xfId="0" applyFont="1" applyFill="1" applyBorder="1" applyAlignment="1">
      <alignment horizontal="right" vertical="center"/>
    </xf>
    <xf numFmtId="0" fontId="17" fillId="2" borderId="44" xfId="0" applyFont="1" applyFill="1" applyBorder="1" applyAlignment="1">
      <alignment horizontal="left" vertical="center"/>
    </xf>
    <xf numFmtId="0" fontId="1" fillId="2" borderId="0" xfId="66" applyFont="1" applyFill="1"/>
    <xf numFmtId="0" fontId="24" fillId="3" borderId="48"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24" fillId="3" borderId="343"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24" fillId="3" borderId="15" xfId="0" applyFont="1" applyFill="1" applyBorder="1" applyAlignment="1">
      <alignment horizontal="center" vertical="center"/>
    </xf>
    <xf numFmtId="0" fontId="25" fillId="2" borderId="16" xfId="0" applyFont="1" applyFill="1" applyBorder="1" applyAlignment="1">
      <alignment vertical="center"/>
    </xf>
    <xf numFmtId="164" fontId="25" fillId="2" borderId="236" xfId="67" applyNumberFormat="1" applyFont="1" applyFill="1" applyBorder="1" applyAlignment="1">
      <alignment vertical="center"/>
    </xf>
    <xf numFmtId="164" fontId="25" fillId="2" borderId="46" xfId="67" applyNumberFormat="1" applyFont="1" applyFill="1" applyBorder="1" applyAlignment="1">
      <alignment vertical="center"/>
    </xf>
    <xf numFmtId="164" fontId="25" fillId="2" borderId="158" xfId="67" applyNumberFormat="1" applyFont="1" applyFill="1" applyBorder="1" applyAlignment="1">
      <alignment vertical="center"/>
    </xf>
    <xf numFmtId="0" fontId="24" fillId="3" borderId="6" xfId="0" applyFont="1" applyFill="1" applyBorder="1" applyAlignment="1">
      <alignment horizontal="center" vertical="center"/>
    </xf>
    <xf numFmtId="0" fontId="25" fillId="2" borderId="0" xfId="0" applyFont="1" applyFill="1" applyBorder="1" applyAlignment="1">
      <alignment vertical="center"/>
    </xf>
    <xf numFmtId="164" fontId="25" fillId="2" borderId="8" xfId="67" applyNumberFormat="1" applyFont="1" applyFill="1" applyBorder="1" applyAlignment="1">
      <alignment horizontal="center" vertical="center"/>
    </xf>
    <xf numFmtId="164" fontId="25" fillId="2" borderId="7" xfId="67" applyNumberFormat="1" applyFont="1" applyFill="1" applyBorder="1" applyAlignment="1">
      <alignment horizontal="center" vertical="center"/>
    </xf>
    <xf numFmtId="164" fontId="25" fillId="2" borderId="29" xfId="67" applyNumberFormat="1" applyFont="1" applyFill="1" applyBorder="1" applyAlignment="1">
      <alignment horizontal="center" vertical="center"/>
    </xf>
    <xf numFmtId="179" fontId="25" fillId="2" borderId="8" xfId="67" applyNumberFormat="1" applyFont="1" applyFill="1" applyBorder="1" applyAlignment="1">
      <alignment horizontal="center" vertical="center"/>
    </xf>
    <xf numFmtId="179" fontId="25" fillId="2" borderId="7" xfId="67" applyNumberFormat="1" applyFont="1" applyFill="1" applyBorder="1" applyAlignment="1">
      <alignment horizontal="center" vertical="center"/>
    </xf>
    <xf numFmtId="179" fontId="25" fillId="2" borderId="29" xfId="67" applyNumberFormat="1" applyFont="1" applyFill="1" applyBorder="1" applyAlignment="1">
      <alignment horizontal="center" vertical="center"/>
    </xf>
    <xf numFmtId="43" fontId="25" fillId="2" borderId="8" xfId="67" applyNumberFormat="1" applyFont="1" applyFill="1" applyBorder="1" applyAlignment="1">
      <alignment horizontal="center" vertical="center"/>
    </xf>
    <xf numFmtId="43" fontId="25" fillId="2" borderId="7" xfId="67" applyNumberFormat="1" applyFont="1" applyFill="1" applyBorder="1" applyAlignment="1">
      <alignment horizontal="center" vertical="center"/>
    </xf>
    <xf numFmtId="43" fontId="25" fillId="2" borderId="29" xfId="67" applyNumberFormat="1" applyFont="1" applyFill="1" applyBorder="1" applyAlignment="1">
      <alignment horizontal="center" vertical="center"/>
    </xf>
    <xf numFmtId="164" fontId="25" fillId="0" borderId="29" xfId="67" applyNumberFormat="1" applyFont="1" applyFill="1" applyBorder="1" applyAlignment="1">
      <alignment horizontal="left" vertical="center" indent="1"/>
    </xf>
    <xf numFmtId="0" fontId="24" fillId="3" borderId="10" xfId="0" applyFont="1" applyFill="1" applyBorder="1" applyAlignment="1">
      <alignment horizontal="center" vertical="center"/>
    </xf>
    <xf numFmtId="0" fontId="25" fillId="2" borderId="44" xfId="0" applyFont="1" applyFill="1" applyBorder="1" applyAlignment="1">
      <alignment vertical="center"/>
    </xf>
    <xf numFmtId="164" fontId="25" fillId="2" borderId="12" xfId="67" applyNumberFormat="1" applyFont="1" applyFill="1" applyBorder="1" applyAlignment="1">
      <alignment horizontal="center" vertical="center"/>
    </xf>
    <xf numFmtId="164" fontId="25" fillId="2" borderId="11" xfId="67" applyNumberFormat="1" applyFont="1" applyFill="1" applyBorder="1" applyAlignment="1">
      <alignment horizontal="center" vertical="center"/>
    </xf>
    <xf numFmtId="164" fontId="25" fillId="2" borderId="45" xfId="67" applyNumberFormat="1" applyFont="1" applyFill="1" applyBorder="1" applyAlignment="1">
      <alignment horizontal="center" vertical="center"/>
    </xf>
    <xf numFmtId="164" fontId="24" fillId="3" borderId="343" xfId="67" applyNumberFormat="1" applyFont="1" applyFill="1" applyBorder="1" applyAlignment="1"/>
    <xf numFmtId="164" fontId="24" fillId="3" borderId="49" xfId="67" applyNumberFormat="1" applyFont="1" applyFill="1" applyBorder="1" applyAlignment="1"/>
    <xf numFmtId="0" fontId="145" fillId="2" borderId="0" xfId="68" applyFont="1" applyFill="1" applyBorder="1" applyAlignment="1">
      <alignment vertical="center"/>
    </xf>
    <xf numFmtId="0" fontId="145" fillId="2" borderId="0" xfId="68" applyFont="1" applyFill="1" applyBorder="1"/>
    <xf numFmtId="0" fontId="63" fillId="2" borderId="0" xfId="65" applyFont="1" applyFill="1" applyBorder="1" applyAlignment="1">
      <alignment vertical="center"/>
    </xf>
    <xf numFmtId="0" fontId="143" fillId="2" borderId="0" xfId="65" applyFont="1" applyFill="1" applyBorder="1" applyAlignment="1">
      <alignment vertical="center"/>
    </xf>
    <xf numFmtId="0" fontId="145" fillId="2" borderId="0" xfId="68" applyFont="1" applyFill="1"/>
    <xf numFmtId="0" fontId="141" fillId="2" borderId="0" xfId="68" applyFont="1" applyFill="1"/>
    <xf numFmtId="0" fontId="147" fillId="2" borderId="0" xfId="66" applyFont="1" applyFill="1" applyAlignment="1">
      <alignment vertical="center"/>
    </xf>
    <xf numFmtId="0" fontId="148" fillId="2" borderId="0" xfId="66" applyFont="1" applyFill="1" applyBorder="1" applyAlignment="1">
      <alignment horizontal="left" vertical="center"/>
    </xf>
    <xf numFmtId="0" fontId="17" fillId="2" borderId="0" xfId="66" applyFont="1" applyFill="1" applyBorder="1" applyAlignment="1">
      <alignment horizontal="right" vertical="center"/>
    </xf>
    <xf numFmtId="0" fontId="1" fillId="2" borderId="0" xfId="66" applyFill="1" applyAlignment="1">
      <alignment vertical="center"/>
    </xf>
    <xf numFmtId="0" fontId="7" fillId="3" borderId="302" xfId="66" applyFont="1" applyFill="1" applyBorder="1" applyAlignment="1">
      <alignment horizontal="center" vertical="center" wrapText="1"/>
    </xf>
    <xf numFmtId="0" fontId="7" fillId="3" borderId="256" xfId="66" applyFont="1" applyFill="1" applyBorder="1" applyAlignment="1">
      <alignment horizontal="center" vertical="center" wrapText="1"/>
    </xf>
    <xf numFmtId="0" fontId="7" fillId="3" borderId="26" xfId="66" applyFont="1" applyFill="1" applyBorder="1" applyAlignment="1">
      <alignment horizontal="center" vertical="center" wrapText="1"/>
    </xf>
    <xf numFmtId="3" fontId="7" fillId="3" borderId="256" xfId="66" applyNumberFormat="1" applyFont="1" applyFill="1" applyBorder="1" applyAlignment="1">
      <alignment horizontal="center" vertical="center" wrapText="1"/>
    </xf>
    <xf numFmtId="0" fontId="1" fillId="0" borderId="0" xfId="66" applyFont="1" applyFill="1" applyAlignment="1">
      <alignment vertical="center"/>
    </xf>
    <xf numFmtId="0" fontId="29" fillId="2" borderId="25" xfId="66" applyFont="1" applyFill="1" applyBorder="1" applyAlignment="1">
      <alignment horizontal="left" vertical="center" wrapText="1" indent="1"/>
    </xf>
    <xf numFmtId="3" fontId="25" fillId="2" borderId="91" xfId="66" applyNumberFormat="1" applyFont="1" applyFill="1" applyBorder="1" applyAlignment="1">
      <alignment horizontal="center" vertical="center" wrapText="1"/>
    </xf>
    <xf numFmtId="0" fontId="29" fillId="2" borderId="26" xfId="66" applyFont="1" applyFill="1" applyBorder="1" applyAlignment="1">
      <alignment horizontal="left" vertical="center" wrapText="1" indent="1"/>
    </xf>
    <xf numFmtId="0" fontId="25" fillId="2" borderId="6" xfId="66" applyFont="1" applyFill="1" applyBorder="1" applyAlignment="1">
      <alignment horizontal="left" vertical="center" wrapText="1" indent="2"/>
    </xf>
    <xf numFmtId="3" fontId="25" fillId="2" borderId="9" xfId="66" applyNumberFormat="1" applyFont="1" applyFill="1" applyBorder="1" applyAlignment="1">
      <alignment horizontal="center" vertical="center" wrapText="1"/>
    </xf>
    <xf numFmtId="0" fontId="25" fillId="2" borderId="30" xfId="66" applyFont="1" applyFill="1" applyBorder="1" applyAlignment="1">
      <alignment horizontal="left" vertical="center" wrapText="1" indent="2"/>
    </xf>
    <xf numFmtId="0" fontId="25" fillId="2" borderId="10" xfId="66" applyFont="1" applyFill="1" applyBorder="1" applyAlignment="1">
      <alignment horizontal="left" vertical="center" wrapText="1" indent="2"/>
    </xf>
    <xf numFmtId="3" fontId="25" fillId="2" borderId="13" xfId="66" applyNumberFormat="1" applyFont="1" applyFill="1" applyBorder="1" applyAlignment="1">
      <alignment horizontal="center" vertical="center" wrapText="1"/>
    </xf>
    <xf numFmtId="0" fontId="25" fillId="2" borderId="43" xfId="66" applyFont="1" applyFill="1" applyBorder="1" applyAlignment="1">
      <alignment horizontal="left" vertical="center" wrapText="1" indent="2"/>
    </xf>
    <xf numFmtId="0" fontId="17" fillId="2" borderId="0" xfId="66" applyFont="1" applyFill="1" applyBorder="1" applyAlignment="1">
      <alignment horizontal="left" vertical="center" wrapText="1"/>
    </xf>
    <xf numFmtId="3" fontId="25" fillId="2" borderId="0" xfId="66" applyNumberFormat="1" applyFont="1" applyFill="1" applyBorder="1" applyAlignment="1">
      <alignment horizontal="center" vertical="center" wrapText="1"/>
    </xf>
    <xf numFmtId="0" fontId="25" fillId="2" borderId="0" xfId="66" applyFont="1" applyFill="1" applyBorder="1" applyAlignment="1">
      <alignment horizontal="left" vertical="center" wrapText="1" indent="2"/>
    </xf>
    <xf numFmtId="0" fontId="149" fillId="2" borderId="0" xfId="66" applyFont="1" applyFill="1" applyAlignment="1">
      <alignment vertical="center"/>
    </xf>
    <xf numFmtId="0" fontId="17" fillId="0" borderId="0" xfId="1" applyFont="1" applyFill="1"/>
    <xf numFmtId="166" fontId="1" fillId="2" borderId="0" xfId="66" applyNumberFormat="1" applyFill="1" applyAlignment="1">
      <alignment vertical="center"/>
    </xf>
    <xf numFmtId="0" fontId="1" fillId="0" borderId="0" xfId="66" applyAlignment="1">
      <alignment vertical="center"/>
    </xf>
    <xf numFmtId="0" fontId="21" fillId="2" borderId="0" xfId="69" applyFont="1" applyFill="1"/>
    <xf numFmtId="0" fontId="1" fillId="2" borderId="0" xfId="69" applyFill="1"/>
    <xf numFmtId="0" fontId="128" fillId="2" borderId="0" xfId="19" applyFont="1" applyFill="1" applyAlignment="1">
      <alignment vertical="top" wrapText="1"/>
    </xf>
    <xf numFmtId="0" fontId="128" fillId="2" borderId="0" xfId="19" applyFont="1" applyFill="1" applyAlignment="1">
      <alignment horizontal="center"/>
    </xf>
    <xf numFmtId="3" fontId="97" fillId="2" borderId="0" xfId="19" applyNumberFormat="1" applyFont="1" applyFill="1"/>
    <xf numFmtId="0" fontId="17" fillId="2" borderId="0" xfId="69" applyFont="1" applyFill="1" applyBorder="1" applyAlignment="1">
      <alignment horizontal="right" vertical="center"/>
    </xf>
    <xf numFmtId="0" fontId="7" fillId="3" borderId="239" xfId="19" applyFont="1" applyFill="1" applyBorder="1" applyAlignment="1">
      <alignment horizontal="center" vertical="center" wrapText="1"/>
    </xf>
    <xf numFmtId="0" fontId="21" fillId="2" borderId="0" xfId="69" applyFont="1" applyFill="1" applyAlignment="1">
      <alignment vertical="center"/>
    </xf>
    <xf numFmtId="0" fontId="1" fillId="2" borderId="0" xfId="69" applyFill="1" applyAlignment="1">
      <alignment vertical="center"/>
    </xf>
    <xf numFmtId="0" fontId="7" fillId="3" borderId="14" xfId="19" applyFont="1" applyFill="1" applyBorder="1" applyAlignment="1">
      <alignment horizontal="center" vertical="top" wrapText="1"/>
    </xf>
    <xf numFmtId="0" fontId="7" fillId="3" borderId="349" xfId="19" applyFont="1" applyFill="1" applyBorder="1" applyAlignment="1">
      <alignment horizontal="center" vertical="top" wrapText="1"/>
    </xf>
    <xf numFmtId="0" fontId="7" fillId="3" borderId="350" xfId="19" applyFont="1" applyFill="1" applyBorder="1" applyAlignment="1">
      <alignment horizontal="center" vertical="top" wrapText="1"/>
    </xf>
    <xf numFmtId="0" fontId="7" fillId="3" borderId="351" xfId="19" applyFont="1" applyFill="1" applyBorder="1" applyAlignment="1">
      <alignment horizontal="center" vertical="top" wrapText="1"/>
    </xf>
    <xf numFmtId="0" fontId="150" fillId="0" borderId="352" xfId="19" applyFont="1" applyBorder="1" applyAlignment="1">
      <alignment vertical="top" wrapText="1"/>
    </xf>
    <xf numFmtId="3" fontId="150" fillId="2" borderId="353" xfId="70" applyNumberFormat="1" applyFont="1" applyFill="1" applyBorder="1" applyAlignment="1">
      <alignment horizontal="right" vertical="center"/>
    </xf>
    <xf numFmtId="3" fontId="150" fillId="2" borderId="354" xfId="70" applyNumberFormat="1" applyFont="1" applyFill="1" applyBorder="1" applyAlignment="1">
      <alignment horizontal="right" vertical="center"/>
    </xf>
    <xf numFmtId="3" fontId="150" fillId="2" borderId="355" xfId="70" applyNumberFormat="1" applyFont="1" applyFill="1" applyBorder="1" applyAlignment="1">
      <alignment horizontal="right" vertical="center"/>
    </xf>
    <xf numFmtId="0" fontId="7" fillId="0" borderId="356" xfId="19" applyFont="1" applyBorder="1" applyAlignment="1">
      <alignment vertical="top" wrapText="1"/>
    </xf>
    <xf numFmtId="3" fontId="7" fillId="2" borderId="357" xfId="70" applyNumberFormat="1" applyFont="1" applyFill="1" applyBorder="1" applyAlignment="1">
      <alignment horizontal="right" vertical="center"/>
    </xf>
    <xf numFmtId="3" fontId="7" fillId="2" borderId="358" xfId="70" applyNumberFormat="1" applyFont="1" applyFill="1" applyBorder="1" applyAlignment="1">
      <alignment horizontal="right" vertical="center"/>
    </xf>
    <xf numFmtId="3" fontId="7" fillId="2" borderId="325" xfId="70" applyNumberFormat="1" applyFont="1" applyFill="1" applyBorder="1" applyAlignment="1">
      <alignment horizontal="right" vertical="center"/>
    </xf>
    <xf numFmtId="3" fontId="7" fillId="0" borderId="357" xfId="70" applyNumberFormat="1" applyFont="1" applyFill="1" applyBorder="1" applyAlignment="1">
      <alignment horizontal="right" vertical="center"/>
    </xf>
    <xf numFmtId="3" fontId="7" fillId="0" borderId="358" xfId="70" applyNumberFormat="1" applyFont="1" applyFill="1" applyBorder="1" applyAlignment="1">
      <alignment horizontal="right" vertical="center"/>
    </xf>
    <xf numFmtId="3" fontId="7" fillId="0" borderId="325" xfId="70" applyNumberFormat="1" applyFont="1" applyFill="1" applyBorder="1" applyAlignment="1">
      <alignment horizontal="right" vertical="center"/>
    </xf>
    <xf numFmtId="0" fontId="4" fillId="0" borderId="356" xfId="19" applyFont="1" applyFill="1" applyBorder="1" applyAlignment="1">
      <alignment vertical="top" wrapText="1"/>
    </xf>
    <xf numFmtId="3" fontId="4" fillId="0" borderId="357" xfId="70" applyNumberFormat="1" applyFont="1" applyFill="1" applyBorder="1" applyAlignment="1">
      <alignment horizontal="right" vertical="center"/>
    </xf>
    <xf numFmtId="3" fontId="4" fillId="0" borderId="358" xfId="70" applyNumberFormat="1" applyFont="1" applyFill="1" applyBorder="1" applyAlignment="1">
      <alignment horizontal="right" vertical="center"/>
    </xf>
    <xf numFmtId="3" fontId="4" fillId="0" borderId="325" xfId="70" applyNumberFormat="1" applyFont="1" applyFill="1" applyBorder="1" applyAlignment="1">
      <alignment horizontal="right" vertical="center"/>
    </xf>
    <xf numFmtId="0" fontId="53" fillId="0" borderId="356" xfId="19" applyFont="1" applyBorder="1" applyAlignment="1">
      <alignment horizontal="left" vertical="top" wrapText="1" indent="1"/>
    </xf>
    <xf numFmtId="3" fontId="53" fillId="0" borderId="357" xfId="70" applyNumberFormat="1" applyFont="1" applyFill="1" applyBorder="1" applyAlignment="1">
      <alignment horizontal="right" vertical="center"/>
    </xf>
    <xf numFmtId="3" fontId="53" fillId="0" borderId="358" xfId="70" applyNumberFormat="1" applyFont="1" applyFill="1" applyBorder="1" applyAlignment="1">
      <alignment horizontal="right" vertical="center"/>
    </xf>
    <xf numFmtId="3" fontId="53" fillId="0" borderId="325" xfId="70" applyNumberFormat="1" applyFont="1" applyFill="1" applyBorder="1" applyAlignment="1">
      <alignment horizontal="right" vertical="center"/>
    </xf>
    <xf numFmtId="0" fontId="7" fillId="0" borderId="356" xfId="19" applyFont="1" applyFill="1" applyBorder="1" applyAlignment="1">
      <alignment vertical="top" wrapText="1"/>
    </xf>
    <xf numFmtId="0" fontId="4" fillId="0" borderId="356" xfId="19" applyFont="1" applyBorder="1" applyAlignment="1">
      <alignment horizontal="left" vertical="top" wrapText="1" indent="1"/>
    </xf>
    <xf numFmtId="3" fontId="4" fillId="2" borderId="325" xfId="70" applyNumberFormat="1" applyFont="1" applyFill="1" applyBorder="1" applyAlignment="1">
      <alignment horizontal="right" vertical="center"/>
    </xf>
    <xf numFmtId="3" fontId="4" fillId="2" borderId="357" xfId="70" applyNumberFormat="1" applyFont="1" applyFill="1" applyBorder="1" applyAlignment="1">
      <alignment horizontal="right" vertical="center"/>
    </xf>
    <xf numFmtId="3" fontId="4" fillId="2" borderId="358" xfId="70" applyNumberFormat="1" applyFont="1" applyFill="1" applyBorder="1" applyAlignment="1">
      <alignment horizontal="right" vertical="center"/>
    </xf>
    <xf numFmtId="166" fontId="4" fillId="2" borderId="325" xfId="70" applyNumberFormat="1" applyFont="1" applyFill="1" applyBorder="1" applyAlignment="1">
      <alignment horizontal="right" vertical="center"/>
    </xf>
    <xf numFmtId="166" fontId="21" fillId="2" borderId="0" xfId="69" applyNumberFormat="1" applyFont="1" applyFill="1"/>
    <xf numFmtId="0" fontId="7" fillId="0" borderId="356" xfId="19" applyFont="1" applyBorder="1" applyAlignment="1">
      <alignment wrapText="1"/>
    </xf>
    <xf numFmtId="3" fontId="7" fillId="2" borderId="357" xfId="70" applyNumberFormat="1" applyFont="1" applyFill="1" applyBorder="1" applyAlignment="1">
      <alignment horizontal="right"/>
    </xf>
    <xf numFmtId="3" fontId="7" fillId="2" borderId="358" xfId="70" applyNumberFormat="1" applyFont="1" applyFill="1" applyBorder="1" applyAlignment="1">
      <alignment horizontal="right"/>
    </xf>
    <xf numFmtId="3" fontId="7" fillId="2" borderId="325" xfId="70" applyNumberFormat="1" applyFont="1" applyFill="1" applyBorder="1" applyAlignment="1">
      <alignment horizontal="right"/>
    </xf>
    <xf numFmtId="0" fontId="4" fillId="0" borderId="356" xfId="19" applyFont="1" applyFill="1" applyBorder="1" applyAlignment="1">
      <alignment horizontal="left" vertical="top" wrapText="1" indent="1"/>
    </xf>
    <xf numFmtId="0" fontId="53" fillId="0" borderId="356" xfId="19" applyFont="1" applyFill="1" applyBorder="1" applyAlignment="1">
      <alignment horizontal="left" vertical="top" wrapText="1" indent="2"/>
    </xf>
    <xf numFmtId="3" fontId="53" fillId="2" borderId="357" xfId="70" applyNumberFormat="1" applyFont="1" applyFill="1" applyBorder="1" applyAlignment="1">
      <alignment horizontal="right" vertical="center"/>
    </xf>
    <xf numFmtId="0" fontId="151" fillId="2" borderId="0" xfId="69" applyFont="1" applyFill="1"/>
    <xf numFmtId="0" fontId="149" fillId="2" borderId="0" xfId="69" applyFont="1" applyFill="1"/>
    <xf numFmtId="0" fontId="53" fillId="0" borderId="359" xfId="19" applyFont="1" applyFill="1" applyBorder="1" applyAlignment="1">
      <alignment horizontal="left" vertical="top" wrapText="1" indent="2"/>
    </xf>
    <xf numFmtId="3" fontId="53" fillId="0" borderId="360" xfId="70" applyNumberFormat="1" applyFont="1" applyFill="1" applyBorder="1" applyAlignment="1">
      <alignment horizontal="right" vertical="center"/>
    </xf>
    <xf numFmtId="3" fontId="53" fillId="0" borderId="328" xfId="70" applyNumberFormat="1" applyFont="1" applyFill="1" applyBorder="1" applyAlignment="1">
      <alignment horizontal="right" vertical="center"/>
    </xf>
    <xf numFmtId="3" fontId="53" fillId="0" borderId="327" xfId="70" applyNumberFormat="1" applyFont="1" applyFill="1" applyBorder="1" applyAlignment="1">
      <alignment horizontal="right" vertical="center"/>
    </xf>
    <xf numFmtId="0" fontId="7" fillId="3" borderId="361" xfId="19" applyFont="1" applyFill="1" applyBorder="1" applyAlignment="1">
      <alignment horizontal="center" vertical="top" wrapText="1"/>
    </xf>
    <xf numFmtId="0" fontId="7" fillId="3" borderId="363" xfId="19" applyFont="1" applyFill="1" applyBorder="1" applyAlignment="1">
      <alignment horizontal="center" vertical="top" wrapText="1"/>
    </xf>
    <xf numFmtId="3" fontId="7" fillId="3" borderId="364" xfId="19" applyNumberFormat="1" applyFont="1" applyFill="1" applyBorder="1" applyAlignment="1">
      <alignment horizontal="center" vertical="top" wrapText="1"/>
    </xf>
    <xf numFmtId="3" fontId="7" fillId="3" borderId="365" xfId="19" applyNumberFormat="1" applyFont="1" applyFill="1" applyBorder="1" applyAlignment="1">
      <alignment horizontal="center" vertical="top" wrapText="1"/>
    </xf>
    <xf numFmtId="3" fontId="7" fillId="3" borderId="366" xfId="19" applyNumberFormat="1" applyFont="1" applyFill="1" applyBorder="1" applyAlignment="1">
      <alignment horizontal="center" vertical="top" wrapText="1"/>
    </xf>
    <xf numFmtId="0" fontId="7" fillId="3" borderId="367" xfId="19" applyFont="1" applyFill="1" applyBorder="1" applyAlignment="1">
      <alignment horizontal="center" vertical="top" wrapText="1"/>
    </xf>
    <xf numFmtId="0" fontId="7" fillId="3" borderId="368" xfId="19" applyFont="1" applyFill="1" applyBorder="1" applyAlignment="1">
      <alignment horizontal="center" vertical="top" wrapText="1"/>
    </xf>
    <xf numFmtId="0" fontId="7" fillId="3" borderId="369" xfId="19" applyFont="1" applyFill="1" applyBorder="1" applyAlignment="1">
      <alignment horizontal="center" vertical="top" wrapText="1"/>
    </xf>
    <xf numFmtId="37" fontId="150" fillId="0" borderId="370" xfId="71" applyNumberFormat="1" applyFont="1" applyFill="1" applyBorder="1" applyAlignment="1">
      <alignment vertical="top"/>
    </xf>
    <xf numFmtId="3" fontId="7" fillId="0" borderId="371" xfId="71" applyNumberFormat="1" applyFont="1" applyFill="1" applyBorder="1" applyAlignment="1">
      <alignment horizontal="right" vertical="center"/>
    </xf>
    <xf numFmtId="3" fontId="7" fillId="0" borderId="317" xfId="71" applyNumberFormat="1" applyFont="1" applyFill="1" applyBorder="1" applyAlignment="1">
      <alignment horizontal="right" vertical="center"/>
    </xf>
    <xf numFmtId="3" fontId="7" fillId="0" borderId="320" xfId="71" applyNumberFormat="1" applyFont="1" applyFill="1" applyBorder="1" applyAlignment="1">
      <alignment horizontal="right" vertical="center"/>
    </xf>
    <xf numFmtId="3" fontId="7" fillId="0" borderId="372" xfId="72" applyNumberFormat="1" applyFont="1" applyFill="1" applyBorder="1" applyAlignment="1">
      <alignment horizontal="right" vertical="center"/>
    </xf>
    <xf numFmtId="3" fontId="150" fillId="0" borderId="317" xfId="72" applyNumberFormat="1" applyFont="1" applyFill="1" applyBorder="1" applyAlignment="1">
      <alignment horizontal="right" vertical="center"/>
    </xf>
    <xf numFmtId="3" fontId="34" fillId="2" borderId="320" xfId="70" applyNumberFormat="1" applyFont="1" applyFill="1" applyBorder="1" applyAlignment="1">
      <alignment horizontal="right" vertical="center"/>
    </xf>
    <xf numFmtId="0" fontId="4" fillId="0" borderId="373" xfId="19" applyFont="1" applyFill="1" applyBorder="1" applyAlignment="1">
      <alignment vertical="top" wrapText="1"/>
    </xf>
    <xf numFmtId="3" fontId="7" fillId="0" borderId="374" xfId="71" applyNumberFormat="1" applyFont="1" applyFill="1" applyBorder="1" applyAlignment="1">
      <alignment horizontal="right" vertical="center"/>
    </xf>
    <xf numFmtId="3" fontId="4" fillId="0" borderId="327" xfId="71" applyNumberFormat="1" applyFont="1" applyFill="1" applyBorder="1" applyAlignment="1">
      <alignment horizontal="right" vertical="center"/>
    </xf>
    <xf numFmtId="3" fontId="4" fillId="0" borderId="328" xfId="71" applyNumberFormat="1" applyFont="1" applyFill="1" applyBorder="1" applyAlignment="1">
      <alignment horizontal="right" vertical="center"/>
    </xf>
    <xf numFmtId="3" fontId="4" fillId="0" borderId="360" xfId="72" applyNumberFormat="1" applyFont="1" applyFill="1" applyBorder="1" applyAlignment="1">
      <alignment horizontal="right" vertical="center"/>
    </xf>
    <xf numFmtId="3" fontId="4" fillId="0" borderId="327" xfId="72" applyNumberFormat="1" applyFont="1" applyFill="1" applyBorder="1" applyAlignment="1">
      <alignment horizontal="right" vertical="center"/>
    </xf>
    <xf numFmtId="3" fontId="4" fillId="0" borderId="328" xfId="72" applyNumberFormat="1" applyFont="1" applyFill="1" applyBorder="1" applyAlignment="1">
      <alignment horizontal="right" vertical="center"/>
    </xf>
    <xf numFmtId="0" fontId="7" fillId="3" borderId="375" xfId="19" applyFont="1" applyFill="1" applyBorder="1" applyAlignment="1">
      <alignment horizontal="center" vertical="center" wrapText="1"/>
    </xf>
    <xf numFmtId="3" fontId="7" fillId="3" borderId="364" xfId="19" applyNumberFormat="1" applyFont="1" applyFill="1" applyBorder="1" applyAlignment="1">
      <alignment horizontal="center" vertical="center" wrapText="1"/>
    </xf>
    <xf numFmtId="3" fontId="7" fillId="3" borderId="365" xfId="19" applyNumberFormat="1" applyFont="1" applyFill="1" applyBorder="1" applyAlignment="1">
      <alignment horizontal="center" vertical="center" wrapText="1"/>
    </xf>
    <xf numFmtId="3" fontId="7" fillId="3" borderId="366" xfId="19" applyNumberFormat="1" applyFont="1" applyFill="1" applyBorder="1" applyAlignment="1">
      <alignment horizontal="center" vertical="center" wrapText="1"/>
    </xf>
    <xf numFmtId="1" fontId="7" fillId="0" borderId="376" xfId="71" applyNumberFormat="1" applyFont="1" applyFill="1" applyBorder="1" applyAlignment="1">
      <alignment vertical="top" wrapText="1"/>
    </xf>
    <xf numFmtId="4" fontId="7" fillId="0" borderId="371" xfId="71" applyNumberFormat="1" applyFont="1" applyFill="1" applyBorder="1" applyAlignment="1">
      <alignment horizontal="right" vertical="center"/>
    </xf>
    <xf numFmtId="4" fontId="7" fillId="0" borderId="371" xfId="72" applyNumberFormat="1" applyFont="1" applyFill="1" applyBorder="1" applyAlignment="1">
      <alignment horizontal="right" vertical="center"/>
    </xf>
    <xf numFmtId="3" fontId="7" fillId="0" borderId="317" xfId="72" applyNumberFormat="1" applyFont="1" applyFill="1" applyBorder="1" applyAlignment="1">
      <alignment horizontal="right" vertical="center"/>
    </xf>
    <xf numFmtId="3" fontId="7" fillId="0" borderId="320" xfId="72" applyNumberFormat="1" applyFont="1" applyFill="1" applyBorder="1" applyAlignment="1">
      <alignment horizontal="right" vertical="center"/>
    </xf>
    <xf numFmtId="1" fontId="7" fillId="0" borderId="356" xfId="71" applyNumberFormat="1" applyFont="1" applyFill="1" applyBorder="1"/>
    <xf numFmtId="3" fontId="7" fillId="0" borderId="377" xfId="71" applyNumberFormat="1" applyFont="1" applyFill="1" applyBorder="1" applyAlignment="1">
      <alignment horizontal="right" vertical="center"/>
    </xf>
    <xf numFmtId="3" fontId="7" fillId="0" borderId="322" xfId="71" applyNumberFormat="1" applyFont="1" applyFill="1" applyBorder="1" applyAlignment="1">
      <alignment horizontal="right" vertical="center"/>
    </xf>
    <xf numFmtId="3" fontId="7" fillId="0" borderId="325" xfId="71" applyNumberFormat="1" applyFont="1" applyFill="1" applyBorder="1" applyAlignment="1">
      <alignment horizontal="right" vertical="center"/>
    </xf>
    <xf numFmtId="3" fontId="7" fillId="0" borderId="377" xfId="72" applyNumberFormat="1" applyFont="1" applyFill="1" applyBorder="1" applyAlignment="1">
      <alignment horizontal="right" vertical="center"/>
    </xf>
    <xf numFmtId="3" fontId="7" fillId="0" borderId="322" xfId="72" applyNumberFormat="1" applyFont="1" applyFill="1" applyBorder="1" applyAlignment="1">
      <alignment horizontal="right" vertical="center"/>
    </xf>
    <xf numFmtId="3" fontId="7" fillId="0" borderId="325" xfId="72" applyNumberFormat="1" applyFont="1" applyFill="1" applyBorder="1" applyAlignment="1">
      <alignment horizontal="right" vertical="center"/>
    </xf>
    <xf numFmtId="3" fontId="21" fillId="2" borderId="0" xfId="69" applyNumberFormat="1" applyFont="1" applyFill="1"/>
    <xf numFmtId="1" fontId="4" fillId="0" borderId="356" xfId="71" applyNumberFormat="1" applyFont="1" applyFill="1" applyBorder="1"/>
    <xf numFmtId="3" fontId="53" fillId="0" borderId="377" xfId="71" applyNumberFormat="1" applyFont="1" applyFill="1" applyBorder="1" applyAlignment="1">
      <alignment horizontal="right" vertical="center"/>
    </xf>
    <xf numFmtId="3" fontId="53" fillId="0" borderId="322" xfId="71" applyNumberFormat="1" applyFont="1" applyFill="1" applyBorder="1" applyAlignment="1">
      <alignment horizontal="right" vertical="center"/>
    </xf>
    <xf numFmtId="3" fontId="4" fillId="0" borderId="325" xfId="71" applyNumberFormat="1" applyFont="1" applyFill="1" applyBorder="1" applyAlignment="1">
      <alignment horizontal="right" vertical="center"/>
    </xf>
    <xf numFmtId="3" fontId="4" fillId="0" borderId="377" xfId="72" applyNumberFormat="1" applyFont="1" applyFill="1" applyBorder="1" applyAlignment="1">
      <alignment horizontal="right" vertical="center"/>
    </xf>
    <xf numFmtId="3" fontId="4" fillId="0" borderId="322" xfId="72" applyNumberFormat="1" applyFont="1" applyFill="1" applyBorder="1" applyAlignment="1">
      <alignment horizontal="right" vertical="center"/>
    </xf>
    <xf numFmtId="3" fontId="4" fillId="0" borderId="325" xfId="72" applyNumberFormat="1" applyFont="1" applyFill="1" applyBorder="1" applyAlignment="1">
      <alignment horizontal="right" vertical="center"/>
    </xf>
    <xf numFmtId="1" fontId="53" fillId="0" borderId="356" xfId="68" applyNumberFormat="1" applyFont="1" applyFill="1" applyBorder="1" applyAlignment="1">
      <alignment horizontal="left" indent="1"/>
    </xf>
    <xf numFmtId="3" fontId="53" fillId="0" borderId="325" xfId="71" applyNumberFormat="1" applyFont="1" applyFill="1" applyBorder="1" applyAlignment="1">
      <alignment horizontal="right" vertical="center"/>
    </xf>
    <xf numFmtId="3" fontId="53" fillId="0" borderId="377" xfId="72" applyNumberFormat="1" applyFont="1" applyFill="1" applyBorder="1" applyAlignment="1">
      <alignment horizontal="right" vertical="center"/>
    </xf>
    <xf numFmtId="3" fontId="53" fillId="0" borderId="322" xfId="72" applyNumberFormat="1" applyFont="1" applyFill="1" applyBorder="1" applyAlignment="1">
      <alignment horizontal="right" vertical="center"/>
    </xf>
    <xf numFmtId="3" fontId="53" fillId="0" borderId="325" xfId="72" applyNumberFormat="1" applyFont="1" applyFill="1" applyBorder="1" applyAlignment="1">
      <alignment horizontal="right" vertical="center"/>
    </xf>
    <xf numFmtId="164" fontId="151" fillId="2" borderId="0" xfId="71" applyNumberFormat="1" applyFont="1" applyFill="1"/>
    <xf numFmtId="3" fontId="7" fillId="0" borderId="357" xfId="71" applyNumberFormat="1" applyFont="1" applyFill="1" applyBorder="1" applyAlignment="1">
      <alignment horizontal="right" vertical="center"/>
    </xf>
    <xf numFmtId="3" fontId="7" fillId="0" borderId="358" xfId="71" applyNumberFormat="1" applyFont="1" applyFill="1" applyBorder="1" applyAlignment="1">
      <alignment horizontal="right" vertical="center"/>
    </xf>
    <xf numFmtId="3" fontId="7" fillId="0" borderId="357" xfId="72" applyNumberFormat="1" applyFont="1" applyFill="1" applyBorder="1" applyAlignment="1">
      <alignment horizontal="right" vertical="center"/>
    </xf>
    <xf numFmtId="3" fontId="7" fillId="0" borderId="358" xfId="72" applyNumberFormat="1" applyFont="1" applyFill="1" applyBorder="1" applyAlignment="1">
      <alignment horizontal="right" vertical="center"/>
    </xf>
    <xf numFmtId="164" fontId="21" fillId="2" borderId="0" xfId="71" applyNumberFormat="1" applyFont="1" applyFill="1"/>
    <xf numFmtId="3" fontId="4" fillId="0" borderId="357" xfId="71" applyNumberFormat="1" applyFont="1" applyFill="1" applyBorder="1" applyAlignment="1">
      <alignment horizontal="right" vertical="center"/>
    </xf>
    <xf numFmtId="3" fontId="4" fillId="0" borderId="358" xfId="71" applyNumberFormat="1" applyFont="1" applyFill="1" applyBorder="1" applyAlignment="1">
      <alignment horizontal="right" vertical="center"/>
    </xf>
    <xf numFmtId="1" fontId="4" fillId="0" borderId="356" xfId="71" applyNumberFormat="1" applyFont="1" applyFill="1" applyBorder="1" applyAlignment="1">
      <alignment horizontal="left" indent="1"/>
    </xf>
    <xf numFmtId="204" fontId="4" fillId="0" borderId="357" xfId="72" applyNumberFormat="1" applyFont="1" applyFill="1" applyBorder="1" applyAlignment="1">
      <alignment horizontal="right" vertical="center"/>
    </xf>
    <xf numFmtId="3" fontId="4" fillId="0" borderId="358" xfId="72" applyNumberFormat="1" applyFont="1" applyFill="1" applyBorder="1" applyAlignment="1">
      <alignment horizontal="right" vertical="center"/>
    </xf>
    <xf numFmtId="3" fontId="4" fillId="0" borderId="357" xfId="72" applyNumberFormat="1" applyFont="1" applyFill="1" applyBorder="1" applyAlignment="1">
      <alignment horizontal="right" vertical="center"/>
    </xf>
    <xf numFmtId="1" fontId="53" fillId="0" borderId="356" xfId="68" applyNumberFormat="1" applyFont="1" applyFill="1" applyBorder="1" applyAlignment="1">
      <alignment horizontal="left" indent="2"/>
    </xf>
    <xf numFmtId="1" fontId="4" fillId="0" borderId="356" xfId="71" applyNumberFormat="1" applyFont="1" applyFill="1" applyBorder="1" applyAlignment="1">
      <alignment horizontal="left" indent="2"/>
    </xf>
    <xf numFmtId="166" fontId="4" fillId="0" borderId="358" xfId="71" applyNumberFormat="1" applyFont="1" applyFill="1" applyBorder="1" applyAlignment="1">
      <alignment horizontal="right" vertical="center"/>
    </xf>
    <xf numFmtId="3" fontId="53" fillId="0" borderId="357" xfId="72" applyNumberFormat="1" applyFont="1" applyFill="1" applyBorder="1" applyAlignment="1">
      <alignment horizontal="right" vertical="center"/>
    </xf>
    <xf numFmtId="3" fontId="53" fillId="0" borderId="358" xfId="72" applyNumberFormat="1" applyFont="1" applyFill="1" applyBorder="1" applyAlignment="1">
      <alignment horizontal="right" vertical="center"/>
    </xf>
    <xf numFmtId="1" fontId="4" fillId="0" borderId="356" xfId="71" applyNumberFormat="1" applyFont="1" applyFill="1" applyBorder="1" applyAlignment="1">
      <alignment horizontal="left" indent="3"/>
    </xf>
    <xf numFmtId="1" fontId="53" fillId="0" borderId="356" xfId="68" applyNumberFormat="1" applyFont="1" applyFill="1" applyBorder="1" applyAlignment="1">
      <alignment horizontal="left" indent="4"/>
    </xf>
    <xf numFmtId="3" fontId="53" fillId="0" borderId="357" xfId="71" applyNumberFormat="1" applyFont="1" applyFill="1" applyBorder="1" applyAlignment="1">
      <alignment horizontal="right" vertical="center"/>
    </xf>
    <xf numFmtId="3" fontId="53" fillId="0" borderId="358" xfId="71" applyNumberFormat="1" applyFont="1" applyFill="1" applyBorder="1" applyAlignment="1">
      <alignment horizontal="right" vertical="center"/>
    </xf>
    <xf numFmtId="1" fontId="4" fillId="0" borderId="376" xfId="71" applyNumberFormat="1" applyFont="1" applyFill="1" applyBorder="1" applyAlignment="1">
      <alignment horizontal="left" indent="3"/>
    </xf>
    <xf numFmtId="3" fontId="4" fillId="2" borderId="357" xfId="71" applyNumberFormat="1" applyFont="1" applyFill="1" applyBorder="1" applyAlignment="1">
      <alignment horizontal="right" vertical="center"/>
    </xf>
    <xf numFmtId="3" fontId="4" fillId="2" borderId="358" xfId="71" applyNumberFormat="1" applyFont="1" applyFill="1" applyBorder="1" applyAlignment="1">
      <alignment horizontal="right" vertical="center"/>
    </xf>
    <xf numFmtId="3" fontId="4" fillId="2" borderId="325" xfId="71" applyNumberFormat="1" applyFont="1" applyFill="1" applyBorder="1" applyAlignment="1">
      <alignment horizontal="right" vertical="center"/>
    </xf>
    <xf numFmtId="3" fontId="4" fillId="2" borderId="357" xfId="72" applyNumberFormat="1" applyFont="1" applyFill="1" applyBorder="1" applyAlignment="1">
      <alignment horizontal="right" vertical="center"/>
    </xf>
    <xf numFmtId="3" fontId="4" fillId="2" borderId="358" xfId="72" applyNumberFormat="1" applyFont="1" applyFill="1" applyBorder="1" applyAlignment="1">
      <alignment horizontal="right" vertical="center"/>
    </xf>
    <xf numFmtId="3" fontId="4" fillId="2" borderId="325" xfId="72" applyNumberFormat="1" applyFont="1" applyFill="1" applyBorder="1" applyAlignment="1">
      <alignment horizontal="right" vertical="center"/>
    </xf>
    <xf numFmtId="1" fontId="4" fillId="2" borderId="356" xfId="71" applyNumberFormat="1" applyFont="1" applyFill="1" applyBorder="1" applyAlignment="1">
      <alignment horizontal="left" indent="1"/>
    </xf>
    <xf numFmtId="1" fontId="4" fillId="2" borderId="356" xfId="71" applyNumberFormat="1" applyFont="1" applyFill="1" applyBorder="1" applyAlignment="1">
      <alignment horizontal="left" indent="2"/>
    </xf>
    <xf numFmtId="1" fontId="53" fillId="2" borderId="356" xfId="68" applyNumberFormat="1" applyFont="1" applyFill="1" applyBorder="1" applyAlignment="1">
      <alignment horizontal="left" indent="4"/>
    </xf>
    <xf numFmtId="3" fontId="53" fillId="2" borderId="325" xfId="71" applyNumberFormat="1" applyFont="1" applyFill="1" applyBorder="1" applyAlignment="1">
      <alignment horizontal="right" vertical="center"/>
    </xf>
    <xf numFmtId="3" fontId="53" fillId="2" borderId="325" xfId="72" applyNumberFormat="1" applyFont="1" applyFill="1" applyBorder="1" applyAlignment="1">
      <alignment horizontal="right" vertical="center"/>
    </xf>
    <xf numFmtId="1" fontId="4" fillId="2" borderId="356" xfId="71" applyNumberFormat="1" applyFont="1" applyFill="1" applyBorder="1" applyAlignment="1">
      <alignment horizontal="left" indent="3"/>
    </xf>
    <xf numFmtId="1" fontId="4" fillId="2" borderId="356" xfId="71" applyNumberFormat="1" applyFont="1" applyFill="1" applyBorder="1"/>
    <xf numFmtId="164" fontId="4" fillId="0" borderId="357" xfId="62" applyNumberFormat="1" applyFont="1" applyFill="1" applyBorder="1" applyAlignment="1">
      <alignment horizontal="right" vertical="center"/>
    </xf>
    <xf numFmtId="43" fontId="4" fillId="0" borderId="358" xfId="62" applyFont="1" applyFill="1" applyBorder="1" applyAlignment="1">
      <alignment horizontal="right" vertical="center"/>
    </xf>
    <xf numFmtId="1" fontId="4" fillId="0" borderId="378" xfId="71" applyNumberFormat="1" applyFont="1" applyFill="1" applyBorder="1"/>
    <xf numFmtId="3" fontId="4" fillId="0" borderId="379" xfId="71" applyNumberFormat="1" applyFont="1" applyFill="1" applyBorder="1" applyAlignment="1">
      <alignment horizontal="right" vertical="center"/>
    </xf>
    <xf numFmtId="3" fontId="4" fillId="0" borderId="380" xfId="71" applyNumberFormat="1" applyFont="1" applyFill="1" applyBorder="1" applyAlignment="1">
      <alignment horizontal="right" vertical="center"/>
    </xf>
    <xf numFmtId="3" fontId="4" fillId="0" borderId="381" xfId="71" applyNumberFormat="1" applyFont="1" applyFill="1" applyBorder="1" applyAlignment="1">
      <alignment horizontal="right" vertical="center"/>
    </xf>
    <xf numFmtId="3" fontId="4" fillId="0" borderId="379" xfId="72" applyNumberFormat="1" applyFont="1" applyFill="1" applyBorder="1" applyAlignment="1">
      <alignment horizontal="right" vertical="center"/>
    </xf>
    <xf numFmtId="3" fontId="4" fillId="0" borderId="380" xfId="72" applyNumberFormat="1" applyFont="1" applyFill="1" applyBorder="1" applyAlignment="1">
      <alignment horizontal="right" vertical="center"/>
    </xf>
    <xf numFmtId="3" fontId="4" fillId="0" borderId="381" xfId="72" applyNumberFormat="1" applyFont="1" applyFill="1" applyBorder="1" applyAlignment="1">
      <alignment horizontal="right" vertical="center"/>
    </xf>
    <xf numFmtId="0" fontId="152" fillId="2" borderId="0" xfId="19" applyFont="1" applyFill="1"/>
    <xf numFmtId="0" fontId="97" fillId="2" borderId="0" xfId="19" applyFont="1" applyFill="1"/>
    <xf numFmtId="1" fontId="7" fillId="0" borderId="359" xfId="71" applyNumberFormat="1" applyFont="1" applyFill="1" applyBorder="1"/>
    <xf numFmtId="3" fontId="4" fillId="0" borderId="382" xfId="71" applyNumberFormat="1" applyFont="1" applyFill="1" applyBorder="1" applyAlignment="1">
      <alignment horizontal="right" vertical="center"/>
    </xf>
    <xf numFmtId="3" fontId="4" fillId="0" borderId="374" xfId="71" applyNumberFormat="1" applyFont="1" applyFill="1" applyBorder="1" applyAlignment="1">
      <alignment horizontal="right" vertical="center"/>
    </xf>
    <xf numFmtId="3" fontId="7" fillId="0" borderId="328" xfId="71" applyNumberFormat="1" applyFont="1" applyFill="1" applyBorder="1" applyAlignment="1">
      <alignment horizontal="right" vertical="center"/>
    </xf>
    <xf numFmtId="3" fontId="4" fillId="0" borderId="382" xfId="72" applyNumberFormat="1" applyFont="1" applyFill="1" applyBorder="1" applyAlignment="1">
      <alignment horizontal="right" vertical="center"/>
    </xf>
    <xf numFmtId="3" fontId="4" fillId="0" borderId="374" xfId="72" applyNumberFormat="1" applyFont="1" applyFill="1" applyBorder="1" applyAlignment="1">
      <alignment horizontal="right" vertical="center"/>
    </xf>
    <xf numFmtId="3" fontId="7" fillId="0" borderId="328" xfId="72" applyNumberFormat="1" applyFont="1" applyFill="1" applyBorder="1" applyAlignment="1">
      <alignment horizontal="right" vertical="center"/>
    </xf>
    <xf numFmtId="0" fontId="53" fillId="2" borderId="0" xfId="73" applyFont="1" applyFill="1" applyAlignment="1"/>
    <xf numFmtId="3" fontId="128" fillId="2" borderId="0" xfId="19" applyNumberFormat="1" applyFont="1" applyFill="1" applyAlignment="1">
      <alignment horizontal="center"/>
    </xf>
    <xf numFmtId="0" fontId="53" fillId="2" borderId="0" xfId="19" applyFont="1" applyFill="1" applyAlignment="1">
      <alignment vertical="center" wrapText="1"/>
    </xf>
    <xf numFmtId="0" fontId="97" fillId="2" borderId="0" xfId="19" applyFont="1" applyFill="1" applyAlignment="1">
      <alignment vertical="center"/>
    </xf>
    <xf numFmtId="0" fontId="29" fillId="2" borderId="0" xfId="19" applyFont="1" applyFill="1" applyAlignment="1">
      <alignment horizontal="left" vertical="center"/>
    </xf>
    <xf numFmtId="3" fontId="128" fillId="2" borderId="0" xfId="19" applyNumberFormat="1" applyFont="1" applyFill="1" applyAlignment="1">
      <alignment horizontal="center" vertical="center"/>
    </xf>
    <xf numFmtId="3" fontId="97" fillId="2" borderId="0" xfId="19" applyNumberFormat="1" applyFont="1" applyFill="1" applyAlignment="1">
      <alignment vertical="center"/>
    </xf>
    <xf numFmtId="204" fontId="128" fillId="2" borderId="0" xfId="19" applyNumberFormat="1" applyFont="1" applyFill="1" applyAlignment="1">
      <alignment horizontal="center"/>
    </xf>
    <xf numFmtId="204" fontId="97" fillId="2" borderId="0" xfId="19" applyNumberFormat="1" applyFont="1" applyFill="1"/>
    <xf numFmtId="168" fontId="97" fillId="2" borderId="0" xfId="19" applyNumberFormat="1" applyFont="1" applyFill="1"/>
    <xf numFmtId="3" fontId="128" fillId="2" borderId="0" xfId="19" applyNumberFormat="1" applyFont="1" applyFill="1" applyAlignment="1">
      <alignment horizontal="right"/>
    </xf>
    <xf numFmtId="3" fontId="154" fillId="2" borderId="0" xfId="19" applyNumberFormat="1" applyFont="1" applyFill="1" applyAlignment="1">
      <alignment horizontal="right"/>
    </xf>
    <xf numFmtId="0" fontId="97" fillId="2" borderId="0" xfId="19" applyFont="1" applyFill="1" applyAlignment="1">
      <alignment horizontal="center"/>
    </xf>
    <xf numFmtId="3" fontId="128" fillId="2" borderId="0" xfId="71" applyNumberFormat="1" applyFont="1" applyFill="1" applyAlignment="1">
      <alignment horizontal="right"/>
    </xf>
    <xf numFmtId="3" fontId="154" fillId="2" borderId="0" xfId="71" applyNumberFormat="1" applyFont="1" applyFill="1" applyAlignment="1">
      <alignment horizontal="right"/>
    </xf>
    <xf numFmtId="3" fontId="97" fillId="2" borderId="0" xfId="71" applyNumberFormat="1" applyFont="1" applyFill="1"/>
    <xf numFmtId="0" fontId="128" fillId="2" borderId="0" xfId="19" applyFont="1" applyFill="1" applyAlignment="1">
      <alignment horizontal="right"/>
    </xf>
    <xf numFmtId="0" fontId="97" fillId="2" borderId="0" xfId="19" applyFont="1" applyFill="1" applyAlignment="1">
      <alignment horizontal="right"/>
    </xf>
    <xf numFmtId="0" fontId="7" fillId="2" borderId="0" xfId="31" applyFont="1" applyFill="1" applyAlignment="1">
      <alignment vertical="center"/>
    </xf>
    <xf numFmtId="0" fontId="44" fillId="0" borderId="0" xfId="74" applyFont="1"/>
    <xf numFmtId="210" fontId="11" fillId="2" borderId="0" xfId="74" applyNumberFormat="1" applyFont="1" applyFill="1" applyAlignment="1">
      <alignment horizontal="left"/>
    </xf>
    <xf numFmtId="3" fontId="28" fillId="2" borderId="0" xfId="74" applyNumberFormat="1" applyFont="1" applyFill="1"/>
    <xf numFmtId="3" fontId="17" fillId="2" borderId="0" xfId="74" applyNumberFormat="1" applyFont="1" applyFill="1" applyAlignment="1">
      <alignment horizontal="right"/>
    </xf>
    <xf numFmtId="0" fontId="141" fillId="2" borderId="0" xfId="0" applyFont="1" applyFill="1" applyAlignment="1" applyProtection="1"/>
    <xf numFmtId="3" fontId="29" fillId="2" borderId="0" xfId="74" applyNumberFormat="1" applyFont="1" applyFill="1" applyAlignment="1">
      <alignment horizontal="right"/>
    </xf>
    <xf numFmtId="0" fontId="141" fillId="2" borderId="0" xfId="69" applyFont="1" applyFill="1" applyAlignment="1" applyProtection="1"/>
    <xf numFmtId="0" fontId="7" fillId="3" borderId="126" xfId="7" applyFont="1" applyFill="1" applyBorder="1" applyAlignment="1">
      <alignment horizontal="center" vertical="top" wrapText="1"/>
    </xf>
    <xf numFmtId="164" fontId="24" fillId="2" borderId="383" xfId="9" applyNumberFormat="1" applyFont="1" applyFill="1" applyBorder="1" applyAlignment="1" applyProtection="1">
      <alignment horizontal="left"/>
    </xf>
    <xf numFmtId="3" fontId="24" fillId="2" borderId="384" xfId="9" applyNumberFormat="1" applyFont="1" applyFill="1" applyBorder="1" applyAlignment="1" applyProtection="1">
      <alignment horizontal="right"/>
    </xf>
    <xf numFmtId="164" fontId="24" fillId="2" borderId="385" xfId="9" applyNumberFormat="1" applyFont="1" applyFill="1" applyBorder="1" applyAlignment="1" applyProtection="1">
      <alignment horizontal="left" vertical="top" wrapText="1" indent="1"/>
    </xf>
    <xf numFmtId="3" fontId="24" fillId="2" borderId="386" xfId="9" applyNumberFormat="1" applyFont="1" applyFill="1" applyBorder="1" applyAlignment="1" applyProtection="1">
      <alignment horizontal="right" vertical="top" wrapText="1"/>
    </xf>
    <xf numFmtId="164" fontId="24" fillId="2" borderId="387" xfId="9" applyNumberFormat="1" applyFont="1" applyFill="1" applyBorder="1" applyAlignment="1" applyProtection="1">
      <alignment horizontal="left" vertical="top" wrapText="1" indent="2"/>
    </xf>
    <xf numFmtId="3" fontId="24" fillId="2" borderId="388" xfId="9" applyNumberFormat="1" applyFont="1" applyFill="1" applyBorder="1" applyAlignment="1" applyProtection="1">
      <alignment horizontal="right" vertical="top" wrapText="1"/>
    </xf>
    <xf numFmtId="164" fontId="24" fillId="2" borderId="387" xfId="9" applyNumberFormat="1" applyFont="1" applyFill="1" applyBorder="1" applyAlignment="1" applyProtection="1">
      <alignment horizontal="left" vertical="top" wrapText="1" indent="3"/>
    </xf>
    <xf numFmtId="164" fontId="25" fillId="2" borderId="387" xfId="9" applyNumberFormat="1" applyFont="1" applyFill="1" applyBorder="1" applyAlignment="1" applyProtection="1">
      <alignment horizontal="left" vertical="top" wrapText="1" indent="4"/>
    </xf>
    <xf numFmtId="3" fontId="25" fillId="2" borderId="388" xfId="9" applyNumberFormat="1" applyFont="1" applyFill="1" applyBorder="1" applyAlignment="1" applyProtection="1">
      <alignment horizontal="right" vertical="top" wrapText="1"/>
    </xf>
    <xf numFmtId="164" fontId="29" fillId="2" borderId="387" xfId="9" applyNumberFormat="1" applyFont="1" applyFill="1" applyBorder="1" applyAlignment="1" applyProtection="1">
      <alignment horizontal="left" vertical="top" wrapText="1" indent="7"/>
    </xf>
    <xf numFmtId="3" fontId="29" fillId="2" borderId="388" xfId="9" applyNumberFormat="1" applyFont="1" applyFill="1" applyBorder="1" applyAlignment="1" applyProtection="1">
      <alignment horizontal="right" vertical="top" wrapText="1"/>
    </xf>
    <xf numFmtId="164" fontId="141" fillId="2" borderId="0" xfId="69" applyNumberFormat="1" applyFont="1" applyFill="1" applyAlignment="1" applyProtection="1"/>
    <xf numFmtId="0" fontId="156" fillId="2" borderId="0" xfId="69" applyFont="1" applyFill="1" applyAlignment="1" applyProtection="1"/>
    <xf numFmtId="166" fontId="141" fillId="2" borderId="0" xfId="69" applyNumberFormat="1" applyFont="1" applyFill="1" applyAlignment="1" applyProtection="1"/>
    <xf numFmtId="164" fontId="25" fillId="2" borderId="387" xfId="9" applyNumberFormat="1" applyFont="1" applyFill="1" applyBorder="1" applyAlignment="1" applyProtection="1">
      <alignment horizontal="left" vertical="top" wrapText="1" indent="6"/>
    </xf>
    <xf numFmtId="3" fontId="24" fillId="2" borderId="388" xfId="9" applyNumberFormat="1" applyFont="1" applyFill="1" applyBorder="1" applyAlignment="1" applyProtection="1">
      <alignment horizontal="right" vertical="center" wrapText="1"/>
    </xf>
    <xf numFmtId="164" fontId="25" fillId="2" borderId="387" xfId="9" applyNumberFormat="1" applyFont="1" applyFill="1" applyBorder="1" applyAlignment="1" applyProtection="1">
      <alignment horizontal="left" vertical="top" wrapText="1" indent="5"/>
    </xf>
    <xf numFmtId="164" fontId="25" fillId="2" borderId="387" xfId="9" applyNumberFormat="1" applyFont="1" applyFill="1" applyBorder="1" applyAlignment="1" applyProtection="1">
      <alignment horizontal="left" vertical="top" wrapText="1" indent="3"/>
    </xf>
    <xf numFmtId="164" fontId="24" fillId="2" borderId="387" xfId="9" applyNumberFormat="1" applyFont="1" applyFill="1" applyBorder="1" applyAlignment="1" applyProtection="1">
      <alignment horizontal="left" vertical="top" wrapText="1" indent="1"/>
    </xf>
    <xf numFmtId="0" fontId="157" fillId="2" borderId="0" xfId="69" applyFont="1" applyFill="1" applyAlignment="1" applyProtection="1"/>
    <xf numFmtId="0" fontId="44" fillId="2" borderId="0" xfId="74" applyFont="1" applyFill="1"/>
    <xf numFmtId="164" fontId="24" fillId="2" borderId="389" xfId="9" applyNumberFormat="1" applyFont="1" applyFill="1" applyBorder="1" applyAlignment="1" applyProtection="1">
      <alignment horizontal="left" vertical="top" wrapText="1" indent="3"/>
    </xf>
    <xf numFmtId="3" fontId="24" fillId="2" borderId="390" xfId="9" applyNumberFormat="1" applyFont="1" applyFill="1" applyBorder="1" applyAlignment="1" applyProtection="1">
      <alignment horizontal="right" vertical="top" wrapText="1"/>
    </xf>
    <xf numFmtId="0" fontId="17" fillId="2" borderId="0" xfId="31" applyFont="1" applyFill="1"/>
    <xf numFmtId="0" fontId="141" fillId="2" borderId="0" xfId="0" applyFont="1" applyFill="1" applyAlignment="1" applyProtection="1">
      <alignment vertical="center"/>
    </xf>
    <xf numFmtId="0" fontId="44" fillId="2" borderId="0" xfId="74" applyFont="1" applyFill="1" applyAlignment="1">
      <alignment vertical="center"/>
    </xf>
    <xf numFmtId="0" fontId="158" fillId="2" borderId="0" xfId="74" applyFont="1" applyFill="1"/>
    <xf numFmtId="0" fontId="158" fillId="0" borderId="0" xfId="74" applyFont="1"/>
    <xf numFmtId="0" fontId="3" fillId="2" borderId="0" xfId="31" applyFont="1" applyFill="1" applyAlignment="1"/>
    <xf numFmtId="0" fontId="41" fillId="0" borderId="44" xfId="74" applyFont="1" applyBorder="1" applyAlignment="1"/>
    <xf numFmtId="0" fontId="44" fillId="0" borderId="0" xfId="74" applyFont="1" applyAlignment="1"/>
    <xf numFmtId="0" fontId="7" fillId="3" borderId="375" xfId="8" applyFont="1" applyFill="1" applyBorder="1"/>
    <xf numFmtId="17" fontId="53" fillId="3" borderId="5" xfId="8" applyNumberFormat="1" applyFont="1" applyFill="1" applyBorder="1" applyAlignment="1">
      <alignment vertical="top"/>
    </xf>
    <xf numFmtId="17" fontId="17" fillId="3" borderId="394" xfId="8" applyNumberFormat="1" applyFont="1" applyFill="1" applyBorder="1" applyAlignment="1">
      <alignment horizontal="center" vertical="top"/>
    </xf>
    <xf numFmtId="17" fontId="17" fillId="3" borderId="30" xfId="8" applyNumberFormat="1" applyFont="1" applyFill="1" applyBorder="1" applyAlignment="1">
      <alignment horizontal="center" vertical="top"/>
    </xf>
    <xf numFmtId="17" fontId="29" fillId="3" borderId="394" xfId="8" applyNumberFormat="1" applyFont="1" applyFill="1" applyBorder="1" applyAlignment="1">
      <alignment horizontal="center" vertical="top"/>
    </xf>
    <xf numFmtId="17" fontId="29" fillId="3" borderId="395" xfId="8" applyNumberFormat="1" applyFont="1" applyFill="1" applyBorder="1" applyAlignment="1">
      <alignment horizontal="center" vertical="top"/>
    </xf>
    <xf numFmtId="17" fontId="29" fillId="3" borderId="396" xfId="8" applyNumberFormat="1" applyFont="1" applyFill="1" applyBorder="1" applyAlignment="1">
      <alignment horizontal="center" vertical="top"/>
    </xf>
    <xf numFmtId="0" fontId="7" fillId="3" borderId="299" xfId="8" applyFont="1" applyFill="1" applyBorder="1"/>
    <xf numFmtId="3" fontId="54" fillId="3" borderId="397" xfId="25" applyNumberFormat="1" applyFont="1" applyFill="1" applyBorder="1" applyAlignment="1">
      <alignment horizontal="center"/>
    </xf>
    <xf numFmtId="3" fontId="54" fillId="3" borderId="21" xfId="25" applyNumberFormat="1" applyFont="1" applyFill="1" applyBorder="1" applyAlignment="1">
      <alignment horizontal="center"/>
    </xf>
    <xf numFmtId="3" fontId="24" fillId="3" borderId="397" xfId="25" applyNumberFormat="1" applyFont="1" applyFill="1" applyBorder="1" applyAlignment="1">
      <alignment horizontal="center"/>
    </xf>
    <xf numFmtId="3" fontId="24" fillId="3" borderId="21" xfId="25" applyNumberFormat="1" applyFont="1" applyFill="1" applyBorder="1" applyAlignment="1">
      <alignment horizontal="center"/>
    </xf>
    <xf numFmtId="3" fontId="24" fillId="3" borderId="24" xfId="25" applyNumberFormat="1" applyFont="1" applyFill="1" applyBorder="1" applyAlignment="1">
      <alignment horizontal="center"/>
    </xf>
    <xf numFmtId="0" fontId="77" fillId="0" borderId="0" xfId="74" applyFont="1"/>
    <xf numFmtId="0" fontId="7" fillId="0" borderId="398" xfId="8" applyFont="1" applyBorder="1" applyAlignment="1">
      <alignment horizontal="left" vertical="top"/>
    </xf>
    <xf numFmtId="3" fontId="28" fillId="0" borderId="399" xfId="8" applyNumberFormat="1" applyFont="1" applyBorder="1" applyAlignment="1">
      <alignment horizontal="center"/>
    </xf>
    <xf numFmtId="3" fontId="28" fillId="0" borderId="400" xfId="8" applyNumberFormat="1" applyFont="1" applyBorder="1" applyAlignment="1">
      <alignment horizontal="center"/>
    </xf>
    <xf numFmtId="3" fontId="25" fillId="0" borderId="399" xfId="8" applyNumberFormat="1" applyFont="1" applyBorder="1" applyAlignment="1">
      <alignment horizontal="center"/>
    </xf>
    <xf numFmtId="3" fontId="25" fillId="0" borderId="401" xfId="8" applyNumberFormat="1" applyFont="1" applyBorder="1" applyAlignment="1">
      <alignment horizontal="center"/>
    </xf>
    <xf numFmtId="3" fontId="25" fillId="0" borderId="402" xfId="8" applyNumberFormat="1" applyFont="1" applyBorder="1" applyAlignment="1">
      <alignment horizontal="center"/>
    </xf>
    <xf numFmtId="0" fontId="7" fillId="0" borderId="363" xfId="8" applyFont="1" applyBorder="1" applyAlignment="1">
      <alignment horizontal="left" vertical="top" wrapText="1"/>
    </xf>
    <xf numFmtId="3" fontId="28" fillId="0" borderId="403" xfId="8" applyNumberFormat="1" applyFont="1" applyBorder="1" applyAlignment="1">
      <alignment horizontal="center"/>
    </xf>
    <xf numFmtId="3" fontId="28" fillId="0" borderId="404" xfId="8" applyNumberFormat="1" applyFont="1" applyBorder="1" applyAlignment="1">
      <alignment horizontal="center"/>
    </xf>
    <xf numFmtId="3" fontId="25" fillId="0" borderId="403" xfId="8" applyNumberFormat="1" applyFont="1" applyBorder="1" applyAlignment="1">
      <alignment horizontal="center"/>
    </xf>
    <xf numFmtId="3" fontId="25" fillId="0" borderId="405" xfId="8" applyNumberFormat="1" applyFont="1" applyBorder="1" applyAlignment="1">
      <alignment horizontal="center"/>
    </xf>
    <xf numFmtId="3" fontId="25" fillId="0" borderId="406" xfId="8" applyNumberFormat="1" applyFont="1" applyBorder="1" applyAlignment="1">
      <alignment horizontal="center"/>
    </xf>
    <xf numFmtId="0" fontId="7" fillId="0" borderId="407" xfId="8" applyFont="1" applyBorder="1" applyAlignment="1">
      <alignment horizontal="left" vertical="top"/>
    </xf>
    <xf numFmtId="3" fontId="28" fillId="0" borderId="408" xfId="8" applyNumberFormat="1" applyFont="1" applyBorder="1" applyAlignment="1">
      <alignment horizontal="center"/>
    </xf>
    <xf numFmtId="3" fontId="28" fillId="0" borderId="409" xfId="8" applyNumberFormat="1" applyFont="1" applyBorder="1" applyAlignment="1">
      <alignment horizontal="center"/>
    </xf>
    <xf numFmtId="3" fontId="25" fillId="0" borderId="408" xfId="8" applyNumberFormat="1" applyFont="1" applyBorder="1" applyAlignment="1">
      <alignment horizontal="center"/>
    </xf>
    <xf numFmtId="3" fontId="25" fillId="0" borderId="410" xfId="8" applyNumberFormat="1" applyFont="1" applyBorder="1" applyAlignment="1">
      <alignment horizontal="center"/>
    </xf>
    <xf numFmtId="3" fontId="25" fillId="0" borderId="411" xfId="8" applyNumberFormat="1" applyFont="1" applyBorder="1" applyAlignment="1">
      <alignment horizontal="center"/>
    </xf>
    <xf numFmtId="3" fontId="28" fillId="0" borderId="399" xfId="25" applyNumberFormat="1" applyFont="1" applyFill="1" applyBorder="1" applyAlignment="1">
      <alignment horizontal="center"/>
    </xf>
    <xf numFmtId="3" fontId="28" fillId="0" borderId="400" xfId="25" applyNumberFormat="1" applyFont="1" applyFill="1" applyBorder="1" applyAlignment="1">
      <alignment horizontal="center"/>
    </xf>
    <xf numFmtId="3" fontId="25" fillId="0" borderId="399" xfId="25" applyNumberFormat="1" applyFont="1" applyFill="1" applyBorder="1" applyAlignment="1">
      <alignment horizontal="center"/>
    </xf>
    <xf numFmtId="3" fontId="25" fillId="0" borderId="401" xfId="25" applyNumberFormat="1" applyFont="1" applyFill="1" applyBorder="1" applyAlignment="1">
      <alignment horizontal="center"/>
    </xf>
    <xf numFmtId="3" fontId="25" fillId="0" borderId="402" xfId="25" applyNumberFormat="1" applyFont="1" applyFill="1" applyBorder="1" applyAlignment="1">
      <alignment horizontal="center"/>
    </xf>
    <xf numFmtId="3" fontId="28" fillId="0" borderId="403" xfId="25" applyNumberFormat="1" applyFont="1" applyFill="1" applyBorder="1" applyAlignment="1">
      <alignment horizontal="center"/>
    </xf>
    <xf numFmtId="3" fontId="28" fillId="0" borderId="404" xfId="25" applyNumberFormat="1" applyFont="1" applyFill="1" applyBorder="1" applyAlignment="1">
      <alignment horizontal="center"/>
    </xf>
    <xf numFmtId="3" fontId="25" fillId="0" borderId="403" xfId="25" applyNumberFormat="1" applyFont="1" applyFill="1" applyBorder="1" applyAlignment="1">
      <alignment horizontal="center"/>
    </xf>
    <xf numFmtId="3" fontId="25" fillId="0" borderId="405" xfId="25" applyNumberFormat="1" applyFont="1" applyFill="1" applyBorder="1" applyAlignment="1">
      <alignment horizontal="center"/>
    </xf>
    <xf numFmtId="3" fontId="25" fillId="0" borderId="406" xfId="25" applyNumberFormat="1" applyFont="1" applyFill="1" applyBorder="1" applyAlignment="1">
      <alignment horizontal="center"/>
    </xf>
    <xf numFmtId="3" fontId="28" fillId="0" borderId="408" xfId="25" applyNumberFormat="1" applyFont="1" applyFill="1" applyBorder="1" applyAlignment="1">
      <alignment horizontal="center"/>
    </xf>
    <xf numFmtId="3" fontId="28" fillId="0" borderId="409" xfId="25" applyNumberFormat="1" applyFont="1" applyFill="1" applyBorder="1" applyAlignment="1">
      <alignment horizontal="center"/>
    </xf>
    <xf numFmtId="3" fontId="25" fillId="0" borderId="408" xfId="25" applyNumberFormat="1" applyFont="1" applyFill="1" applyBorder="1" applyAlignment="1">
      <alignment horizontal="center"/>
    </xf>
    <xf numFmtId="3" fontId="25" fillId="0" borderId="410" xfId="25" applyNumberFormat="1" applyFont="1" applyFill="1" applyBorder="1" applyAlignment="1">
      <alignment horizontal="center"/>
    </xf>
    <xf numFmtId="3" fontId="25" fillId="0" borderId="411" xfId="25" applyNumberFormat="1" applyFont="1" applyFill="1" applyBorder="1" applyAlignment="1">
      <alignment horizontal="center"/>
    </xf>
    <xf numFmtId="0" fontId="63" fillId="2" borderId="0" xfId="8" applyFont="1" applyFill="1" applyAlignment="1">
      <alignment vertical="center"/>
    </xf>
    <xf numFmtId="0" fontId="63" fillId="2" borderId="0" xfId="8" applyFont="1" applyFill="1" applyAlignment="1">
      <alignment horizontal="left" vertical="center"/>
    </xf>
    <xf numFmtId="0" fontId="28" fillId="0" borderId="0" xfId="74" applyFont="1" applyAlignment="1">
      <alignment vertical="center"/>
    </xf>
    <xf numFmtId="0" fontId="17" fillId="0" borderId="0" xfId="74" applyFont="1" applyAlignment="1">
      <alignment vertical="center"/>
    </xf>
    <xf numFmtId="0" fontId="0" fillId="0" borderId="0" xfId="0" applyAlignment="1">
      <alignment vertical="center"/>
    </xf>
    <xf numFmtId="0" fontId="157" fillId="2" borderId="0" xfId="63" applyFont="1" applyFill="1" applyAlignment="1">
      <alignment horizontal="right" vertical="center"/>
    </xf>
    <xf numFmtId="0" fontId="141" fillId="2" borderId="0" xfId="63" applyFill="1"/>
    <xf numFmtId="0" fontId="159" fillId="3" borderId="0" xfId="63" applyFont="1" applyFill="1" applyAlignment="1">
      <alignment horizontal="center"/>
    </xf>
    <xf numFmtId="0" fontId="160" fillId="2" borderId="0" xfId="63" applyFont="1" applyFill="1" applyAlignment="1">
      <alignment horizontal="left"/>
    </xf>
    <xf numFmtId="0" fontId="161" fillId="2" borderId="0" xfId="75" applyFont="1" applyFill="1" applyAlignment="1">
      <alignment horizontal="justify"/>
    </xf>
    <xf numFmtId="0" fontId="141" fillId="2" borderId="0" xfId="63" applyFont="1" applyFill="1"/>
    <xf numFmtId="0" fontId="162" fillId="2" borderId="0" xfId="75" applyFont="1" applyFill="1" applyAlignment="1">
      <alignment horizontal="justify"/>
    </xf>
    <xf numFmtId="0" fontId="163" fillId="2" borderId="0" xfId="75" applyFont="1" applyFill="1" applyAlignment="1">
      <alignment horizontal="justify"/>
    </xf>
    <xf numFmtId="0" fontId="141" fillId="2" borderId="0" xfId="63" applyFill="1" applyAlignment="1"/>
    <xf numFmtId="0" fontId="3" fillId="0" borderId="0" xfId="1" applyFont="1" applyFill="1" applyAlignment="1">
      <alignment horizontal="left" vertical="center"/>
    </xf>
    <xf numFmtId="0" fontId="17" fillId="2" borderId="0" xfId="7" quotePrefix="1" applyFont="1" applyFill="1" applyAlignment="1">
      <alignment horizontal="left" vertical="center" wrapText="1"/>
    </xf>
    <xf numFmtId="0" fontId="7" fillId="3" borderId="15" xfId="11" applyFont="1" applyFill="1" applyBorder="1" applyAlignment="1">
      <alignment horizontal="center" vertical="center" wrapText="1"/>
    </xf>
    <xf numFmtId="0" fontId="7" fillId="0" borderId="20" xfId="11" applyFont="1" applyBorder="1" applyAlignment="1">
      <alignment horizontal="center" vertical="center" wrapText="1"/>
    </xf>
    <xf numFmtId="0" fontId="7" fillId="3" borderId="16" xfId="11" applyFont="1" applyFill="1" applyBorder="1" applyAlignment="1">
      <alignment horizontal="center" vertical="center"/>
    </xf>
    <xf numFmtId="0" fontId="7" fillId="3" borderId="17" xfId="11" applyFont="1" applyFill="1" applyBorder="1" applyAlignment="1">
      <alignment horizontal="center" vertical="center"/>
    </xf>
    <xf numFmtId="0" fontId="7" fillId="3" borderId="18" xfId="11" applyFont="1" applyFill="1" applyBorder="1" applyAlignment="1">
      <alignment horizontal="center" vertical="center"/>
    </xf>
    <xf numFmtId="0" fontId="7" fillId="3" borderId="19" xfId="11" applyFont="1" applyFill="1" applyBorder="1" applyAlignment="1">
      <alignment horizontal="center" vertical="center"/>
    </xf>
    <xf numFmtId="17" fontId="7" fillId="3" borderId="46" xfId="7" applyNumberFormat="1" applyFont="1" applyFill="1" applyBorder="1" applyAlignment="1">
      <alignment horizontal="center" vertical="center"/>
    </xf>
    <xf numFmtId="17" fontId="7" fillId="3" borderId="11" xfId="7" applyNumberFormat="1" applyFont="1" applyFill="1" applyBorder="1" applyAlignment="1">
      <alignment horizontal="center" vertical="center"/>
    </xf>
    <xf numFmtId="17" fontId="24" fillId="3" borderId="46" xfId="7" applyNumberFormat="1" applyFont="1" applyFill="1" applyBorder="1" applyAlignment="1">
      <alignment horizontal="center" vertical="center"/>
    </xf>
    <xf numFmtId="17" fontId="24" fillId="3" borderId="11" xfId="7" applyNumberFormat="1" applyFont="1" applyFill="1" applyBorder="1" applyAlignment="1">
      <alignment horizontal="center" vertical="center"/>
    </xf>
    <xf numFmtId="17" fontId="7" fillId="3" borderId="46" xfId="7" applyNumberFormat="1" applyFont="1" applyFill="1" applyBorder="1" applyAlignment="1">
      <alignment horizontal="center" vertical="center" wrapText="1"/>
    </xf>
    <xf numFmtId="17" fontId="7" fillId="3" borderId="11" xfId="7" applyNumberFormat="1" applyFont="1" applyFill="1" applyBorder="1" applyAlignment="1">
      <alignment horizontal="center" vertical="center" wrapText="1"/>
    </xf>
    <xf numFmtId="17" fontId="7" fillId="3" borderId="47" xfId="7" applyNumberFormat="1" applyFont="1" applyFill="1" applyBorder="1" applyAlignment="1">
      <alignment horizontal="center" vertical="center" wrapText="1"/>
    </xf>
    <xf numFmtId="17" fontId="7" fillId="3" borderId="13" xfId="7" applyNumberFormat="1" applyFont="1" applyFill="1" applyBorder="1" applyAlignment="1">
      <alignment horizontal="center" vertical="center" wrapText="1"/>
    </xf>
    <xf numFmtId="0" fontId="17" fillId="0" borderId="0" xfId="11" applyFont="1" applyAlignment="1">
      <alignment horizontal="left" vertical="top" wrapText="1"/>
    </xf>
    <xf numFmtId="0" fontId="3" fillId="0" borderId="0" xfId="11" applyFont="1" applyAlignment="1">
      <alignment horizontal="left" vertical="center" wrapText="1"/>
    </xf>
    <xf numFmtId="0" fontId="7" fillId="3" borderId="53" xfId="11" applyFont="1" applyFill="1" applyBorder="1" applyAlignment="1">
      <alignment horizontal="center" vertical="center"/>
    </xf>
    <xf numFmtId="0" fontId="7" fillId="3" borderId="54" xfId="11" applyFont="1" applyFill="1" applyBorder="1" applyAlignment="1">
      <alignment horizontal="center" vertical="center"/>
    </xf>
    <xf numFmtId="0" fontId="7" fillId="3" borderId="55" xfId="11" applyFont="1" applyFill="1" applyBorder="1" applyAlignment="1">
      <alignment horizontal="center" vertical="center"/>
    </xf>
    <xf numFmtId="0" fontId="17" fillId="0" borderId="0" xfId="11" applyFont="1" applyAlignment="1">
      <alignment horizontal="left" vertical="center" wrapText="1"/>
    </xf>
    <xf numFmtId="0" fontId="17" fillId="0" borderId="0" xfId="11" applyFont="1" applyAlignment="1">
      <alignment horizontal="left" vertical="top"/>
    </xf>
    <xf numFmtId="0" fontId="17" fillId="0" borderId="0" xfId="11" applyFont="1" applyAlignment="1">
      <alignment vertical="top"/>
    </xf>
    <xf numFmtId="0" fontId="17" fillId="2" borderId="0" xfId="19" applyFont="1" applyFill="1" applyAlignment="1">
      <alignment horizontal="left" vertical="top" wrapText="1"/>
    </xf>
    <xf numFmtId="0" fontId="17" fillId="2" borderId="0" xfId="19" applyFont="1" applyFill="1" applyAlignment="1">
      <alignment horizontal="left" vertical="center" wrapText="1"/>
    </xf>
    <xf numFmtId="0" fontId="17" fillId="2" borderId="0" xfId="24" applyFont="1" applyFill="1" applyAlignment="1">
      <alignment horizontal="left" vertical="top" wrapText="1"/>
    </xf>
    <xf numFmtId="0" fontId="3" fillId="2" borderId="0" xfId="19" applyFont="1" applyFill="1" applyAlignment="1">
      <alignment horizontal="left" wrapText="1"/>
    </xf>
    <xf numFmtId="0" fontId="17" fillId="0" borderId="0" xfId="0" applyFont="1" applyAlignment="1">
      <alignment horizontal="left" wrapText="1"/>
    </xf>
    <xf numFmtId="0" fontId="31" fillId="2" borderId="0" xfId="28" applyFont="1" applyFill="1" applyAlignment="1">
      <alignment horizontal="left" vertical="top" wrapText="1"/>
    </xf>
    <xf numFmtId="0" fontId="17" fillId="9" borderId="0" xfId="24" applyFont="1" applyFill="1" applyAlignment="1">
      <alignment horizontal="left" vertical="top" wrapText="1"/>
    </xf>
    <xf numFmtId="0" fontId="17" fillId="0" borderId="0" xfId="24" applyFont="1" applyAlignment="1">
      <alignment horizontal="left" wrapText="1"/>
    </xf>
    <xf numFmtId="0" fontId="17" fillId="2" borderId="0" xfId="24" applyFont="1" applyFill="1" applyAlignment="1">
      <alignment horizontal="left" vertical="center" wrapText="1"/>
    </xf>
    <xf numFmtId="0" fontId="3" fillId="0" borderId="0" xfId="19" applyFont="1" applyFill="1" applyAlignment="1">
      <alignment horizontal="left" vertical="top" wrapText="1"/>
    </xf>
    <xf numFmtId="178" fontId="7" fillId="6" borderId="22" xfId="30" applyNumberFormat="1" applyFont="1" applyFill="1" applyBorder="1" applyAlignment="1">
      <alignment horizontal="center" vertical="center"/>
    </xf>
    <xf numFmtId="178" fontId="7" fillId="6" borderId="21" xfId="30" applyNumberFormat="1" applyFont="1" applyFill="1" applyBorder="1" applyAlignment="1">
      <alignment horizontal="center" vertical="center"/>
    </xf>
    <xf numFmtId="178" fontId="7" fillId="6" borderId="23" xfId="30" applyNumberFormat="1" applyFont="1" applyFill="1" applyBorder="1" applyAlignment="1">
      <alignment horizontal="center" vertical="center"/>
    </xf>
    <xf numFmtId="0" fontId="17" fillId="2" borderId="0" xfId="30" applyFont="1" applyFill="1" applyAlignment="1">
      <alignment horizontal="left" wrapText="1"/>
    </xf>
    <xf numFmtId="0" fontId="53" fillId="0" borderId="128" xfId="30" applyFont="1" applyBorder="1" applyAlignment="1">
      <alignment horizontal="center"/>
    </xf>
    <xf numFmtId="0" fontId="53" fillId="0" borderId="129" xfId="30" applyFont="1" applyBorder="1" applyAlignment="1">
      <alignment horizontal="center"/>
    </xf>
    <xf numFmtId="0" fontId="53" fillId="0" borderId="130" xfId="30" applyFont="1" applyBorder="1" applyAlignment="1">
      <alignment horizontal="center"/>
    </xf>
    <xf numFmtId="0" fontId="53" fillId="10" borderId="129" xfId="30" applyFont="1" applyFill="1" applyBorder="1" applyAlignment="1">
      <alignment horizontal="center"/>
    </xf>
    <xf numFmtId="0" fontId="53" fillId="10" borderId="130" xfId="30" applyFont="1" applyFill="1" applyBorder="1" applyAlignment="1">
      <alignment horizontal="center"/>
    </xf>
    <xf numFmtId="0" fontId="17" fillId="2" borderId="0" xfId="30" applyFont="1" applyFill="1" applyAlignment="1">
      <alignment horizontal="left" vertical="center" wrapText="1"/>
    </xf>
    <xf numFmtId="0" fontId="7" fillId="6" borderId="119" xfId="30" applyFont="1" applyFill="1" applyBorder="1" applyAlignment="1">
      <alignment horizontal="center" vertical="center"/>
    </xf>
    <xf numFmtId="0" fontId="7" fillId="6" borderId="121" xfId="30" applyFont="1" applyFill="1" applyBorder="1" applyAlignment="1">
      <alignment horizontal="center" vertical="center"/>
    </xf>
    <xf numFmtId="0" fontId="7" fillId="6" borderId="127" xfId="30" applyFont="1" applyFill="1" applyBorder="1" applyAlignment="1">
      <alignment horizontal="center" vertical="center"/>
    </xf>
    <xf numFmtId="0" fontId="7" fillId="6" borderId="120" xfId="30" applyFont="1" applyFill="1" applyBorder="1" applyAlignment="1">
      <alignment horizontal="center" vertical="center" wrapText="1"/>
    </xf>
    <xf numFmtId="0" fontId="7" fillId="6" borderId="26" xfId="30" applyFont="1" applyFill="1" applyBorder="1" applyAlignment="1">
      <alignment horizontal="center" vertical="center" wrapText="1"/>
    </xf>
    <xf numFmtId="0" fontId="7" fillId="6" borderId="122" xfId="30" applyFont="1" applyFill="1" applyBorder="1" applyAlignment="1">
      <alignment horizontal="center" vertical="center" wrapText="1"/>
    </xf>
    <xf numFmtId="0" fontId="7" fillId="6" borderId="115" xfId="30" applyFont="1" applyFill="1" applyBorder="1" applyAlignment="1">
      <alignment horizontal="center" vertical="center" wrapText="1"/>
    </xf>
    <xf numFmtId="0" fontId="7" fillId="6" borderId="27" xfId="30" applyFont="1" applyFill="1" applyBorder="1" applyAlignment="1">
      <alignment horizontal="center" vertical="center" wrapText="1"/>
    </xf>
    <xf numFmtId="0" fontId="7" fillId="6" borderId="123" xfId="30" applyFont="1" applyFill="1" applyBorder="1" applyAlignment="1">
      <alignment horizontal="center" vertical="center" wrapText="1"/>
    </xf>
    <xf numFmtId="0" fontId="7" fillId="6" borderId="8" xfId="30" applyFont="1" applyFill="1" applyBorder="1" applyAlignment="1">
      <alignment horizontal="center" vertical="center" wrapText="1"/>
    </xf>
    <xf numFmtId="0" fontId="7" fillId="6" borderId="30" xfId="30" applyFont="1" applyFill="1" applyBorder="1" applyAlignment="1">
      <alignment horizontal="center" vertical="center" wrapText="1"/>
    </xf>
    <xf numFmtId="0" fontId="7" fillId="6" borderId="124" xfId="30" applyFont="1" applyFill="1" applyBorder="1" applyAlignment="1">
      <alignment horizontal="center" vertical="center"/>
    </xf>
    <xf numFmtId="0" fontId="7" fillId="6" borderId="21" xfId="30" applyFont="1" applyFill="1" applyBorder="1" applyAlignment="1">
      <alignment horizontal="center" vertical="center"/>
    </xf>
    <xf numFmtId="0" fontId="7" fillId="6" borderId="85" xfId="31" applyFont="1" applyFill="1" applyBorder="1" applyAlignment="1">
      <alignment horizontal="center" vertical="center"/>
    </xf>
    <xf numFmtId="0" fontId="7" fillId="6" borderId="81" xfId="31" applyFont="1" applyFill="1" applyBorder="1" applyAlignment="1">
      <alignment horizontal="center" vertical="center"/>
    </xf>
    <xf numFmtId="0" fontId="7" fillId="6" borderId="82" xfId="31" applyFont="1" applyFill="1" applyBorder="1" applyAlignment="1">
      <alignment horizontal="center" vertical="center"/>
    </xf>
    <xf numFmtId="0" fontId="7" fillId="6" borderId="136" xfId="31" applyFont="1" applyFill="1" applyBorder="1" applyAlignment="1">
      <alignment horizontal="center" vertical="center"/>
    </xf>
    <xf numFmtId="0" fontId="7" fillId="6" borderId="11" xfId="31" applyFont="1" applyFill="1" applyBorder="1" applyAlignment="1">
      <alignment horizontal="center" vertical="center"/>
    </xf>
    <xf numFmtId="0" fontId="7" fillId="6" borderId="91" xfId="31" applyFont="1" applyFill="1" applyBorder="1" applyAlignment="1">
      <alignment horizontal="center" vertical="center"/>
    </xf>
    <xf numFmtId="0" fontId="7" fillId="6" borderId="13" xfId="31" applyFont="1" applyFill="1" applyBorder="1" applyAlignment="1">
      <alignment horizontal="center" vertical="center"/>
    </xf>
    <xf numFmtId="0" fontId="3" fillId="0" borderId="0" xfId="32" quotePrefix="1" applyFont="1" applyFill="1" applyBorder="1" applyAlignment="1">
      <alignment horizontal="left" vertical="center" wrapText="1"/>
    </xf>
    <xf numFmtId="0" fontId="3" fillId="3" borderId="137" xfId="32" applyFont="1" applyFill="1" applyBorder="1" applyAlignment="1">
      <alignment horizontal="left" vertical="center"/>
    </xf>
    <xf numFmtId="0" fontId="3" fillId="3" borderId="141" xfId="32" applyFont="1" applyFill="1" applyBorder="1" applyAlignment="1">
      <alignment horizontal="left" vertical="center"/>
    </xf>
    <xf numFmtId="175" fontId="24" fillId="3" borderId="139" xfId="32" applyNumberFormat="1" applyFont="1" applyFill="1" applyBorder="1" applyAlignment="1">
      <alignment horizontal="center" vertical="center"/>
    </xf>
    <xf numFmtId="175" fontId="24" fillId="3" borderId="143" xfId="32" applyNumberFormat="1" applyFont="1" applyFill="1" applyBorder="1" applyAlignment="1">
      <alignment horizontal="center" vertical="center"/>
    </xf>
    <xf numFmtId="175" fontId="7" fillId="3" borderId="140" xfId="32" applyNumberFormat="1" applyFont="1" applyFill="1" applyBorder="1" applyAlignment="1">
      <alignment horizontal="center" vertical="center"/>
    </xf>
    <xf numFmtId="175" fontId="7" fillId="3" borderId="144" xfId="32" applyNumberFormat="1" applyFont="1" applyFill="1" applyBorder="1" applyAlignment="1">
      <alignment horizontal="center" vertical="center"/>
    </xf>
    <xf numFmtId="175" fontId="7" fillId="3" borderId="140" xfId="32" quotePrefix="1" applyNumberFormat="1" applyFont="1" applyFill="1" applyBorder="1" applyAlignment="1">
      <alignment horizontal="center" vertical="center"/>
    </xf>
    <xf numFmtId="0" fontId="17" fillId="2" borderId="28" xfId="32" applyFont="1" applyFill="1" applyBorder="1" applyAlignment="1">
      <alignment horizontal="left" wrapText="1"/>
    </xf>
    <xf numFmtId="0" fontId="17" fillId="2" borderId="0" xfId="32" applyFont="1" applyFill="1" applyBorder="1" applyAlignment="1">
      <alignment horizontal="left"/>
    </xf>
    <xf numFmtId="0" fontId="17" fillId="2" borderId="0" xfId="32" applyFont="1" applyFill="1" applyBorder="1" applyAlignment="1">
      <alignment horizontal="left" wrapText="1"/>
    </xf>
    <xf numFmtId="0" fontId="17" fillId="2" borderId="0" xfId="32" quotePrefix="1" applyFont="1" applyFill="1" applyBorder="1" applyAlignment="1">
      <alignment horizontal="left" vertical="top" wrapText="1"/>
    </xf>
    <xf numFmtId="0" fontId="90" fillId="6" borderId="85" xfId="19" applyFont="1" applyFill="1" applyBorder="1" applyAlignment="1">
      <alignment horizontal="center" vertical="center" wrapText="1"/>
    </xf>
    <xf numFmtId="0" fontId="90" fillId="6" borderId="81" xfId="19" applyFont="1" applyFill="1" applyBorder="1" applyAlignment="1">
      <alignment horizontal="center" vertical="center" wrapText="1"/>
    </xf>
    <xf numFmtId="4" fontId="90" fillId="6" borderId="16" xfId="19" applyNumberFormat="1" applyFont="1" applyFill="1" applyBorder="1" applyAlignment="1">
      <alignment horizontal="center" vertical="center"/>
    </xf>
    <xf numFmtId="0" fontId="90" fillId="6" borderId="16" xfId="19" applyFont="1" applyFill="1" applyBorder="1" applyAlignment="1">
      <alignment horizontal="center" vertical="center"/>
    </xf>
    <xf numFmtId="0" fontId="90" fillId="6" borderId="25" xfId="19" applyFont="1" applyFill="1" applyBorder="1" applyAlignment="1">
      <alignment horizontal="center" vertical="center" wrapText="1"/>
    </xf>
    <xf numFmtId="0" fontId="90" fillId="6" borderId="6" xfId="19" applyFont="1" applyFill="1" applyBorder="1" applyAlignment="1">
      <alignment horizontal="center" vertical="center" wrapText="1"/>
    </xf>
    <xf numFmtId="0" fontId="7" fillId="3" borderId="18" xfId="19" applyFont="1" applyFill="1" applyBorder="1" applyAlignment="1">
      <alignment horizontal="center" vertical="center"/>
    </xf>
    <xf numFmtId="0" fontId="7" fillId="3" borderId="19" xfId="19" applyFont="1" applyFill="1" applyBorder="1" applyAlignment="1">
      <alignment horizontal="center" vertical="center"/>
    </xf>
    <xf numFmtId="0" fontId="17" fillId="2" borderId="0" xfId="19" applyFont="1" applyFill="1" applyBorder="1" applyAlignment="1">
      <alignment horizontal="left" wrapText="1"/>
    </xf>
    <xf numFmtId="3" fontId="17" fillId="2" borderId="0" xfId="0" applyNumberFormat="1" applyFont="1" applyFill="1" applyAlignment="1">
      <alignment horizontal="left" vertical="center" wrapText="1"/>
    </xf>
    <xf numFmtId="3" fontId="7" fillId="3" borderId="15" xfId="0" applyNumberFormat="1" applyFont="1" applyFill="1" applyBorder="1" applyAlignment="1">
      <alignment horizontal="center" vertical="center"/>
    </xf>
    <xf numFmtId="3" fontId="7" fillId="3" borderId="6" xfId="0" applyNumberFormat="1" applyFont="1" applyFill="1" applyBorder="1" applyAlignment="1">
      <alignment horizontal="center" vertical="center"/>
    </xf>
    <xf numFmtId="0" fontId="7" fillId="3" borderId="20" xfId="0" applyFont="1" applyFill="1" applyBorder="1" applyAlignment="1">
      <alignment horizontal="center" vertical="center"/>
    </xf>
    <xf numFmtId="3" fontId="7" fillId="3" borderId="46" xfId="0" applyNumberFormat="1"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114" xfId="0" applyFont="1" applyFill="1" applyBorder="1" applyAlignment="1">
      <alignment horizontal="center" vertical="center" wrapText="1"/>
    </xf>
    <xf numFmtId="3" fontId="7" fillId="3" borderId="18" xfId="0" applyNumberFormat="1" applyFont="1" applyFill="1" applyBorder="1" applyAlignment="1">
      <alignment horizontal="center" vertical="top"/>
    </xf>
    <xf numFmtId="3" fontId="7" fillId="3" borderId="135" xfId="0" applyNumberFormat="1" applyFont="1" applyFill="1" applyBorder="1" applyAlignment="1">
      <alignment horizontal="center" vertical="top"/>
    </xf>
    <xf numFmtId="3" fontId="7" fillId="3" borderId="166" xfId="0" applyNumberFormat="1" applyFont="1" applyFill="1" applyBorder="1" applyAlignment="1">
      <alignment horizontal="center" vertical="top"/>
    </xf>
    <xf numFmtId="3" fontId="7" fillId="3" borderId="47" xfId="0" applyNumberFormat="1" applyFont="1" applyFill="1" applyBorder="1" applyAlignment="1">
      <alignment horizontal="center" vertical="center" wrapText="1"/>
    </xf>
    <xf numFmtId="3" fontId="7" fillId="3" borderId="9" xfId="0" applyNumberFormat="1" applyFont="1" applyFill="1" applyBorder="1" applyAlignment="1">
      <alignment horizontal="center" vertical="center" wrapText="1"/>
    </xf>
    <xf numFmtId="3" fontId="7" fillId="3" borderId="161" xfId="0" applyNumberFormat="1" applyFont="1" applyFill="1" applyBorder="1" applyAlignment="1">
      <alignment horizontal="center" vertical="center" wrapText="1"/>
    </xf>
    <xf numFmtId="3" fontId="7" fillId="3" borderId="136" xfId="0" applyNumberFormat="1" applyFont="1" applyFill="1" applyBorder="1" applyAlignment="1">
      <alignment horizontal="center" vertical="top" wrapText="1"/>
    </xf>
    <xf numFmtId="0" fontId="7" fillId="3" borderId="114" xfId="0" applyFont="1" applyFill="1" applyBorder="1" applyAlignment="1">
      <alignment horizontal="center" vertical="top" wrapText="1"/>
    </xf>
    <xf numFmtId="0" fontId="7" fillId="6" borderId="27" xfId="43" applyFont="1" applyFill="1" applyBorder="1" applyAlignment="1">
      <alignment horizontal="center" vertical="center"/>
    </xf>
    <xf numFmtId="0" fontId="7" fillId="6" borderId="28" xfId="43" applyFont="1" applyFill="1" applyBorder="1" applyAlignment="1">
      <alignment horizontal="center" vertical="center"/>
    </xf>
    <xf numFmtId="0" fontId="7" fillId="6" borderId="23" xfId="43" applyFont="1" applyFill="1" applyBorder="1" applyAlignment="1">
      <alignment horizontal="center" vertical="center"/>
    </xf>
    <xf numFmtId="0" fontId="7" fillId="6" borderId="22" xfId="43" applyFont="1" applyFill="1" applyBorder="1" applyAlignment="1">
      <alignment horizontal="center" vertical="center"/>
    </xf>
    <xf numFmtId="0" fontId="7" fillId="6" borderId="21" xfId="43" applyFont="1" applyFill="1" applyBorder="1" applyAlignment="1">
      <alignment horizontal="center" vertical="center"/>
    </xf>
    <xf numFmtId="0" fontId="4" fillId="6" borderId="27" xfId="43" applyFont="1" applyFill="1" applyBorder="1" applyAlignment="1">
      <alignment horizontal="center" vertical="center" wrapText="1"/>
    </xf>
    <xf numFmtId="0" fontId="4" fillId="6" borderId="26" xfId="43" applyFont="1" applyFill="1" applyBorder="1" applyAlignment="1">
      <alignment horizontal="center" vertical="center" wrapText="1"/>
    </xf>
    <xf numFmtId="0" fontId="3" fillId="6" borderId="27" xfId="43" applyFont="1" applyFill="1" applyBorder="1" applyAlignment="1">
      <alignment horizontal="center" vertical="center"/>
    </xf>
    <xf numFmtId="0" fontId="3" fillId="6" borderId="28" xfId="43" applyFont="1" applyFill="1" applyBorder="1" applyAlignment="1">
      <alignment horizontal="center" vertical="center"/>
    </xf>
    <xf numFmtId="0" fontId="4" fillId="6" borderId="23" xfId="43" applyFont="1" applyFill="1" applyBorder="1" applyAlignment="1">
      <alignment horizontal="center" vertical="center"/>
    </xf>
    <xf numFmtId="0" fontId="4" fillId="6" borderId="21" xfId="43" applyFont="1" applyFill="1" applyBorder="1" applyAlignment="1">
      <alignment horizontal="center" vertical="center"/>
    </xf>
    <xf numFmtId="0" fontId="7" fillId="6" borderId="23" xfId="45" applyFont="1" applyFill="1" applyBorder="1" applyAlignment="1">
      <alignment horizontal="center" vertical="center"/>
    </xf>
    <xf numFmtId="0" fontId="7" fillId="6" borderId="22" xfId="45" applyFont="1" applyFill="1" applyBorder="1" applyAlignment="1">
      <alignment horizontal="center" vertical="center"/>
    </xf>
    <xf numFmtId="0" fontId="7" fillId="6" borderId="23" xfId="45" applyFont="1" applyFill="1" applyBorder="1" applyAlignment="1">
      <alignment horizontal="center" vertical="center" wrapText="1"/>
    </xf>
    <xf numFmtId="0" fontId="7" fillId="6" borderId="21" xfId="45" applyFont="1" applyFill="1" applyBorder="1" applyAlignment="1">
      <alignment horizontal="center" vertical="center" wrapText="1"/>
    </xf>
    <xf numFmtId="0" fontId="7" fillId="6" borderId="22" xfId="45" applyFont="1" applyFill="1" applyBorder="1" applyAlignment="1">
      <alignment horizontal="center" vertical="center" wrapText="1"/>
    </xf>
    <xf numFmtId="0" fontId="7" fillId="6" borderId="27" xfId="45" applyFont="1" applyFill="1" applyBorder="1" applyAlignment="1">
      <alignment horizontal="center" vertical="center"/>
    </xf>
    <xf numFmtId="0" fontId="7" fillId="6" borderId="26" xfId="45" applyFont="1" applyFill="1" applyBorder="1" applyAlignment="1">
      <alignment horizontal="center" vertical="center"/>
    </xf>
    <xf numFmtId="0" fontId="7" fillId="6" borderId="123" xfId="45" applyFont="1" applyFill="1" applyBorder="1" applyAlignment="1">
      <alignment horizontal="center" vertical="center"/>
    </xf>
    <xf numFmtId="0" fontId="7" fillId="6" borderId="115" xfId="45" applyFont="1" applyFill="1" applyBorder="1" applyAlignment="1">
      <alignment horizontal="center" vertical="center"/>
    </xf>
    <xf numFmtId="15" fontId="7" fillId="6" borderId="23" xfId="45" applyNumberFormat="1" applyFont="1" applyFill="1" applyBorder="1" applyAlignment="1">
      <alignment horizontal="center" vertical="center" wrapText="1"/>
    </xf>
    <xf numFmtId="15" fontId="7" fillId="6" borderId="22" xfId="45" applyNumberFormat="1" applyFont="1" applyFill="1" applyBorder="1" applyAlignment="1">
      <alignment horizontal="center" vertical="center" wrapText="1"/>
    </xf>
    <xf numFmtId="15" fontId="7" fillId="6" borderId="21" xfId="45" applyNumberFormat="1" applyFont="1" applyFill="1" applyBorder="1" applyAlignment="1">
      <alignment horizontal="center" vertical="center" wrapText="1"/>
    </xf>
    <xf numFmtId="15" fontId="7" fillId="6" borderId="23" xfId="38" applyNumberFormat="1" applyFont="1" applyFill="1" applyBorder="1" applyAlignment="1">
      <alignment horizontal="center" vertical="center" wrapText="1"/>
    </xf>
    <xf numFmtId="15" fontId="7" fillId="6" borderId="22" xfId="38" applyNumberFormat="1" applyFont="1" applyFill="1" applyBorder="1" applyAlignment="1">
      <alignment horizontal="center" vertical="center" wrapText="1"/>
    </xf>
    <xf numFmtId="0" fontId="7" fillId="6" borderId="26" xfId="43" applyFont="1" applyFill="1" applyBorder="1" applyAlignment="1">
      <alignment horizontal="center" vertical="center"/>
    </xf>
    <xf numFmtId="0" fontId="17" fillId="2" borderId="0" xfId="43" applyFont="1" applyFill="1" applyAlignment="1">
      <alignment horizontal="left"/>
    </xf>
    <xf numFmtId="0" fontId="7" fillId="3" borderId="85" xfId="43" applyFont="1" applyFill="1" applyBorder="1" applyAlignment="1">
      <alignment horizontal="center" vertical="center"/>
    </xf>
    <xf numFmtId="0" fontId="7" fillId="3" borderId="82" xfId="43" applyFont="1" applyFill="1" applyBorder="1" applyAlignment="1">
      <alignment horizontal="center" vertical="center"/>
    </xf>
    <xf numFmtId="0" fontId="7" fillId="20" borderId="112" xfId="50" applyFont="1" applyFill="1" applyBorder="1" applyAlignment="1">
      <alignment horizontal="center" vertical="center" wrapText="1"/>
    </xf>
    <xf numFmtId="0" fontId="7" fillId="20" borderId="62" xfId="50" applyFont="1" applyFill="1" applyBorder="1" applyAlignment="1">
      <alignment horizontal="center" vertical="center" wrapText="1"/>
    </xf>
    <xf numFmtId="0" fontId="7" fillId="20" borderId="113" xfId="50" applyFont="1" applyFill="1" applyBorder="1" applyAlignment="1">
      <alignment horizontal="center" vertical="center" wrapText="1"/>
    </xf>
    <xf numFmtId="0" fontId="7" fillId="20" borderId="46" xfId="50" applyFont="1" applyFill="1" applyBorder="1" applyAlignment="1">
      <alignment horizontal="center" vertical="center" wrapText="1"/>
    </xf>
    <xf numFmtId="0" fontId="7" fillId="20" borderId="7" xfId="50" applyFont="1" applyFill="1" applyBorder="1" applyAlignment="1">
      <alignment horizontal="center" vertical="center" wrapText="1"/>
    </xf>
    <xf numFmtId="0" fontId="7" fillId="20" borderId="114" xfId="50" applyFont="1" applyFill="1" applyBorder="1" applyAlignment="1">
      <alignment horizontal="center" vertical="center" wrapText="1"/>
    </xf>
    <xf numFmtId="0" fontId="7" fillId="20" borderId="47" xfId="50" applyFont="1" applyFill="1" applyBorder="1" applyAlignment="1">
      <alignment horizontal="center" vertical="center" wrapText="1"/>
    </xf>
    <xf numFmtId="0" fontId="7" fillId="20" borderId="9" xfId="50" applyFont="1" applyFill="1" applyBorder="1" applyAlignment="1">
      <alignment horizontal="center" vertical="center" wrapText="1"/>
    </xf>
    <xf numFmtId="0" fontId="7" fillId="20" borderId="161" xfId="50" applyFont="1" applyFill="1" applyBorder="1" applyAlignment="1">
      <alignment horizontal="center" vertical="center" wrapText="1"/>
    </xf>
    <xf numFmtId="0" fontId="16" fillId="2" borderId="0" xfId="50" applyFont="1" applyFill="1" applyAlignment="1">
      <alignment horizontal="left" vertical="center"/>
    </xf>
    <xf numFmtId="0" fontId="7" fillId="6" borderId="111" xfId="19" applyFont="1" applyFill="1" applyBorder="1" applyAlignment="1">
      <alignment horizontal="center" vertical="center"/>
    </xf>
    <xf numFmtId="0" fontId="7" fillId="6" borderId="61" xfId="19" applyFont="1" applyFill="1" applyBorder="1" applyAlignment="1">
      <alignment horizontal="center" vertical="center"/>
    </xf>
    <xf numFmtId="0" fontId="7" fillId="6" borderId="63" xfId="19" applyFont="1" applyFill="1" applyBorder="1" applyAlignment="1">
      <alignment horizontal="center" vertical="center"/>
    </xf>
    <xf numFmtId="0" fontId="7" fillId="6" borderId="219" xfId="19" applyFont="1" applyFill="1" applyBorder="1" applyAlignment="1">
      <alignment horizontal="center" vertical="center"/>
    </xf>
    <xf numFmtId="0" fontId="7" fillId="6" borderId="16" xfId="19" applyFont="1" applyFill="1" applyBorder="1" applyAlignment="1">
      <alignment horizontal="center" vertical="center"/>
    </xf>
    <xf numFmtId="0" fontId="7" fillId="6" borderId="17" xfId="19" applyFont="1" applyFill="1" applyBorder="1" applyAlignment="1">
      <alignment horizontal="center" vertical="center"/>
    </xf>
    <xf numFmtId="0" fontId="7" fillId="6" borderId="122" xfId="19" applyFont="1" applyFill="1" applyBorder="1" applyAlignment="1">
      <alignment horizontal="center" vertical="center"/>
    </xf>
    <xf numFmtId="0" fontId="7" fillId="6" borderId="118" xfId="19" applyFont="1" applyFill="1" applyBorder="1" applyAlignment="1">
      <alignment horizontal="center" vertical="center"/>
    </xf>
    <xf numFmtId="0" fontId="7" fillId="6" borderId="115" xfId="19" applyFont="1" applyFill="1" applyBorder="1" applyAlignment="1">
      <alignment horizontal="center" vertical="center"/>
    </xf>
    <xf numFmtId="0" fontId="53" fillId="6" borderId="224" xfId="19" applyFont="1" applyFill="1" applyBorder="1" applyAlignment="1">
      <alignment horizontal="center" vertical="center"/>
    </xf>
    <xf numFmtId="0" fontId="53" fillId="6" borderId="225" xfId="19" applyFont="1" applyFill="1" applyBorder="1" applyAlignment="1">
      <alignment horizontal="center" vertical="center"/>
    </xf>
    <xf numFmtId="0" fontId="53" fillId="6" borderId="210" xfId="19" applyFont="1" applyFill="1" applyBorder="1" applyAlignment="1">
      <alignment horizontal="center" vertical="center"/>
    </xf>
    <xf numFmtId="0" fontId="53" fillId="6" borderId="211" xfId="19" applyFont="1" applyFill="1" applyBorder="1" applyAlignment="1">
      <alignment horizontal="center" vertical="center"/>
    </xf>
    <xf numFmtId="0" fontId="53" fillId="6" borderId="226" xfId="19" applyFont="1" applyFill="1" applyBorder="1" applyAlignment="1">
      <alignment horizontal="center" vertical="center"/>
    </xf>
    <xf numFmtId="0" fontId="7" fillId="3" borderId="236" xfId="19" applyFont="1" applyFill="1" applyBorder="1" applyAlignment="1">
      <alignment horizontal="center" vertical="center"/>
    </xf>
    <xf numFmtId="0" fontId="7" fillId="3" borderId="17" xfId="19" applyFont="1" applyFill="1" applyBorder="1" applyAlignment="1">
      <alignment horizontal="center" vertical="center"/>
    </xf>
    <xf numFmtId="0" fontId="7" fillId="3" borderId="158" xfId="19" applyFont="1" applyFill="1" applyBorder="1" applyAlignment="1">
      <alignment horizontal="center" vertical="center"/>
    </xf>
    <xf numFmtId="0" fontId="7" fillId="3" borderId="8" xfId="19" applyFont="1" applyFill="1" applyBorder="1" applyAlignment="1">
      <alignment horizontal="center" vertical="center"/>
    </xf>
    <xf numFmtId="0" fontId="7" fillId="3" borderId="29" xfId="19" applyFont="1" applyFill="1" applyBorder="1" applyAlignment="1">
      <alignment horizontal="center" vertical="center"/>
    </xf>
    <xf numFmtId="0" fontId="29" fillId="3" borderId="123" xfId="19" applyFont="1" applyFill="1" applyBorder="1" applyAlignment="1">
      <alignment horizontal="center" vertical="center"/>
    </xf>
    <xf numFmtId="0" fontId="29" fillId="3" borderId="162" xfId="19" applyFont="1" applyFill="1" applyBorder="1" applyAlignment="1">
      <alignment horizontal="center" vertical="center"/>
    </xf>
    <xf numFmtId="199" fontId="25" fillId="2" borderId="177" xfId="19" applyNumberFormat="1" applyFont="1" applyFill="1" applyBorder="1" applyAlignment="1">
      <alignment horizontal="center" vertical="center"/>
    </xf>
    <xf numFmtId="199" fontId="25" fillId="2" borderId="178" xfId="19" applyNumberFormat="1" applyFont="1" applyFill="1" applyBorder="1" applyAlignment="1">
      <alignment horizontal="center" vertical="center"/>
    </xf>
    <xf numFmtId="2" fontId="25" fillId="2" borderId="173" xfId="19" applyNumberFormat="1" applyFont="1" applyFill="1" applyBorder="1" applyAlignment="1">
      <alignment horizontal="center" vertical="center"/>
    </xf>
    <xf numFmtId="2" fontId="25" fillId="2" borderId="174" xfId="19" applyNumberFormat="1" applyFont="1" applyFill="1" applyBorder="1" applyAlignment="1">
      <alignment horizontal="center" vertical="center"/>
    </xf>
    <xf numFmtId="2" fontId="25" fillId="2" borderId="8" xfId="19" applyNumberFormat="1" applyFont="1" applyFill="1" applyBorder="1" applyAlignment="1">
      <alignment horizontal="center" vertical="center"/>
    </xf>
    <xf numFmtId="2" fontId="25" fillId="2" borderId="29" xfId="19" applyNumberFormat="1" applyFont="1" applyFill="1" applyBorder="1" applyAlignment="1">
      <alignment horizontal="center" vertical="center"/>
    </xf>
    <xf numFmtId="199" fontId="25" fillId="2" borderId="8" xfId="19" applyNumberFormat="1" applyFont="1" applyFill="1" applyBorder="1" applyAlignment="1">
      <alignment horizontal="center" vertical="center"/>
    </xf>
    <xf numFmtId="199" fontId="25" fillId="2" borderId="29" xfId="19" applyNumberFormat="1" applyFont="1" applyFill="1" applyBorder="1" applyAlignment="1">
      <alignment horizontal="center" vertical="center"/>
    </xf>
    <xf numFmtId="166" fontId="25" fillId="2" borderId="8" xfId="19" applyNumberFormat="1" applyFont="1" applyFill="1" applyBorder="1" applyAlignment="1">
      <alignment horizontal="center" vertical="center"/>
    </xf>
    <xf numFmtId="166" fontId="25" fillId="2" borderId="29" xfId="19" applyNumberFormat="1" applyFont="1" applyFill="1" applyBorder="1" applyAlignment="1">
      <alignment horizontal="center" vertical="center"/>
    </xf>
    <xf numFmtId="199" fontId="25" fillId="2" borderId="12" xfId="19" applyNumberFormat="1" applyFont="1" applyFill="1" applyBorder="1" applyAlignment="1">
      <alignment horizontal="center" vertical="center"/>
    </xf>
    <xf numFmtId="199" fontId="25" fillId="2" borderId="45" xfId="19" applyNumberFormat="1" applyFont="1" applyFill="1" applyBorder="1" applyAlignment="1">
      <alignment horizontal="center" vertical="center"/>
    </xf>
    <xf numFmtId="0" fontId="29" fillId="3" borderId="246" xfId="45" applyFont="1" applyFill="1" applyBorder="1" applyAlignment="1">
      <alignment horizontal="center" vertical="center" wrapText="1"/>
    </xf>
    <xf numFmtId="0" fontId="29" fillId="3" borderId="248" xfId="45" applyFont="1" applyFill="1" applyBorder="1" applyAlignment="1">
      <alignment horizontal="center" vertical="center" wrapText="1"/>
    </xf>
    <xf numFmtId="0" fontId="7" fillId="3" borderId="136" xfId="45" applyFont="1" applyFill="1" applyBorder="1" applyAlignment="1">
      <alignment horizontal="center" vertical="center"/>
    </xf>
    <xf numFmtId="0" fontId="7" fillId="3" borderId="7" xfId="45" applyFont="1" applyFill="1" applyBorder="1" applyAlignment="1">
      <alignment horizontal="center" vertical="center"/>
    </xf>
    <xf numFmtId="0" fontId="7" fillId="3" borderId="114" xfId="45" applyFont="1" applyFill="1" applyBorder="1" applyAlignment="1">
      <alignment horizontal="center" vertical="center"/>
    </xf>
    <xf numFmtId="0" fontId="7" fillId="3" borderId="239" xfId="45" applyFont="1" applyFill="1" applyBorder="1" applyAlignment="1">
      <alignment horizontal="center" vertical="center"/>
    </xf>
    <xf numFmtId="0" fontId="7" fillId="3" borderId="5" xfId="45" applyFont="1" applyFill="1" applyBorder="1" applyAlignment="1">
      <alignment horizontal="center" vertical="center"/>
    </xf>
    <xf numFmtId="0" fontId="7" fillId="3" borderId="247" xfId="45" applyFont="1" applyFill="1" applyBorder="1" applyAlignment="1">
      <alignment horizontal="center" vertical="center"/>
    </xf>
    <xf numFmtId="0" fontId="7" fillId="3" borderId="240" xfId="45" applyFont="1" applyFill="1" applyBorder="1" applyAlignment="1">
      <alignment horizontal="center" vertical="center"/>
    </xf>
    <xf numFmtId="0" fontId="7" fillId="3" borderId="241" xfId="45" applyFont="1" applyFill="1" applyBorder="1" applyAlignment="1">
      <alignment horizontal="center" vertical="center"/>
    </xf>
    <xf numFmtId="0" fontId="7" fillId="3" borderId="242" xfId="45" applyFont="1" applyFill="1" applyBorder="1" applyAlignment="1">
      <alignment horizontal="center" vertical="center"/>
    </xf>
    <xf numFmtId="0" fontId="7" fillId="3" borderId="243" xfId="45" applyFont="1" applyFill="1" applyBorder="1" applyAlignment="1">
      <alignment horizontal="center" vertical="center"/>
    </xf>
    <xf numFmtId="0" fontId="29" fillId="3" borderId="7" xfId="45" applyFont="1" applyFill="1" applyBorder="1" applyAlignment="1">
      <alignment horizontal="center" vertical="center" wrapText="1"/>
    </xf>
    <xf numFmtId="0" fontId="29" fillId="3" borderId="114" xfId="45" applyFont="1" applyFill="1" applyBorder="1" applyAlignment="1">
      <alignment horizontal="center" vertical="center" wrapText="1"/>
    </xf>
    <xf numFmtId="0" fontId="29" fillId="3" borderId="8" xfId="45" applyFont="1" applyFill="1" applyBorder="1" applyAlignment="1">
      <alignment horizontal="center" vertical="center" wrapText="1"/>
    </xf>
    <xf numFmtId="0" fontId="29" fillId="3" borderId="123" xfId="45" applyFont="1" applyFill="1" applyBorder="1" applyAlignment="1">
      <alignment horizontal="center" vertical="center" wrapText="1"/>
    </xf>
    <xf numFmtId="0" fontId="29" fillId="3" borderId="245" xfId="45" applyFont="1" applyFill="1" applyBorder="1" applyAlignment="1">
      <alignment horizontal="center" vertical="center" wrapText="1"/>
    </xf>
    <xf numFmtId="0" fontId="29" fillId="3" borderId="249" xfId="45" applyFont="1" applyFill="1" applyBorder="1" applyAlignment="1">
      <alignment horizontal="center" vertical="center" wrapText="1"/>
    </xf>
    <xf numFmtId="0" fontId="7" fillId="3" borderId="126" xfId="39" applyFont="1" applyFill="1" applyBorder="1" applyAlignment="1">
      <alignment horizontal="center" vertical="center"/>
    </xf>
    <xf numFmtId="0" fontId="7" fillId="3" borderId="256" xfId="39" applyFont="1" applyFill="1" applyBorder="1" applyAlignment="1">
      <alignment horizontal="center" vertical="center"/>
    </xf>
    <xf numFmtId="0" fontId="7" fillId="3" borderId="46" xfId="39" applyFont="1" applyFill="1" applyBorder="1" applyAlignment="1">
      <alignment horizontal="center" vertical="center"/>
    </xf>
    <xf numFmtId="0" fontId="7" fillId="3" borderId="114" xfId="39" applyFont="1" applyFill="1" applyBorder="1" applyAlignment="1">
      <alignment horizontal="center" vertical="center"/>
    </xf>
    <xf numFmtId="15" fontId="7" fillId="3" borderId="46" xfId="39" applyNumberFormat="1" applyFont="1" applyFill="1" applyBorder="1" applyAlignment="1">
      <alignment horizontal="center" vertical="center"/>
    </xf>
    <xf numFmtId="0" fontId="7" fillId="3" borderId="47" xfId="39" applyFont="1" applyFill="1" applyBorder="1" applyAlignment="1">
      <alignment horizontal="center" vertical="center"/>
    </xf>
    <xf numFmtId="0" fontId="7" fillId="3" borderId="161" xfId="39" applyFont="1" applyFill="1" applyBorder="1" applyAlignment="1">
      <alignment horizontal="center" vertical="center"/>
    </xf>
    <xf numFmtId="17" fontId="7" fillId="3" borderId="46" xfId="53" applyNumberFormat="1" applyFont="1" applyFill="1" applyBorder="1" applyAlignment="1">
      <alignment horizontal="center" vertical="center" wrapText="1"/>
    </xf>
    <xf numFmtId="0" fontId="128" fillId="0" borderId="114" xfId="54" applyFont="1" applyBorder="1" applyAlignment="1">
      <alignment horizontal="center" vertical="center" wrapText="1"/>
    </xf>
    <xf numFmtId="17" fontId="7" fillId="3" borderId="16" xfId="53" applyNumberFormat="1" applyFont="1" applyFill="1" applyBorder="1" applyAlignment="1">
      <alignment horizontal="center" vertical="center" wrapText="1"/>
    </xf>
    <xf numFmtId="0" fontId="128" fillId="0" borderId="118" xfId="54" applyFont="1" applyBorder="1" applyAlignment="1">
      <alignment horizontal="center" vertical="center" wrapText="1"/>
    </xf>
    <xf numFmtId="17" fontId="7" fillId="3" borderId="46" xfId="53" applyNumberFormat="1" applyFont="1" applyFill="1" applyBorder="1" applyAlignment="1">
      <alignment horizontal="center" vertical="center"/>
    </xf>
    <xf numFmtId="0" fontId="128" fillId="0" borderId="114" xfId="54" applyFont="1" applyBorder="1" applyAlignment="1">
      <alignment horizontal="center" vertical="center"/>
    </xf>
    <xf numFmtId="17" fontId="7" fillId="3" borderId="114" xfId="53" applyNumberFormat="1" applyFont="1" applyFill="1" applyBorder="1" applyAlignment="1">
      <alignment horizontal="center" vertical="center"/>
    </xf>
    <xf numFmtId="17" fontId="7" fillId="3" borderId="114" xfId="53" applyNumberFormat="1" applyFont="1" applyFill="1" applyBorder="1" applyAlignment="1">
      <alignment horizontal="center" vertical="center" wrapText="1"/>
    </xf>
    <xf numFmtId="0" fontId="7" fillId="3" borderId="15" xfId="45" applyFont="1" applyFill="1" applyBorder="1" applyAlignment="1">
      <alignment horizontal="center" vertical="center"/>
    </xf>
    <xf numFmtId="0" fontId="7" fillId="3" borderId="6" xfId="45" applyFont="1" applyFill="1" applyBorder="1" applyAlignment="1">
      <alignment horizontal="center" vertical="center"/>
    </xf>
    <xf numFmtId="0" fontId="7" fillId="3" borderId="20" xfId="45" applyFont="1" applyFill="1" applyBorder="1" applyAlignment="1">
      <alignment horizontal="center" vertical="center"/>
    </xf>
    <xf numFmtId="0" fontId="17" fillId="2" borderId="0" xfId="55" applyFont="1" applyFill="1" applyAlignment="1">
      <alignment horizontal="left" wrapText="1" readingOrder="1"/>
    </xf>
    <xf numFmtId="0" fontId="3" fillId="2" borderId="44" xfId="55" applyFont="1" applyFill="1" applyBorder="1" applyAlignment="1">
      <alignment horizontal="left" wrapText="1"/>
    </xf>
    <xf numFmtId="0" fontId="7" fillId="3" borderId="46" xfId="55" applyFont="1" applyFill="1" applyBorder="1" applyAlignment="1">
      <alignment horizontal="center" vertical="center" wrapText="1"/>
    </xf>
    <xf numFmtId="0" fontId="7" fillId="3" borderId="11" xfId="55" applyFont="1" applyFill="1" applyBorder="1" applyAlignment="1">
      <alignment horizontal="center" vertical="center" wrapText="1"/>
    </xf>
    <xf numFmtId="0" fontId="7" fillId="3" borderId="135" xfId="55" applyFont="1" applyFill="1" applyBorder="1" applyAlignment="1">
      <alignment horizontal="center"/>
    </xf>
    <xf numFmtId="0" fontId="7" fillId="3" borderId="166" xfId="55" applyFont="1" applyFill="1" applyBorder="1" applyAlignment="1">
      <alignment horizontal="center"/>
    </xf>
    <xf numFmtId="0" fontId="7" fillId="3" borderId="18" xfId="55" applyFont="1" applyFill="1" applyBorder="1" applyAlignment="1">
      <alignment horizontal="center"/>
    </xf>
    <xf numFmtId="0" fontId="7" fillId="3" borderId="19" xfId="55" applyFont="1" applyFill="1" applyBorder="1" applyAlignment="1">
      <alignment horizontal="center"/>
    </xf>
    <xf numFmtId="0" fontId="7" fillId="3" borderId="85" xfId="55" applyFont="1" applyFill="1" applyBorder="1" applyAlignment="1">
      <alignment horizontal="center" vertical="center" wrapText="1"/>
    </xf>
    <xf numFmtId="0" fontId="0" fillId="0" borderId="82" xfId="0" applyFont="1" applyBorder="1" applyAlignment="1">
      <alignment horizontal="center" vertical="center" wrapText="1"/>
    </xf>
    <xf numFmtId="0" fontId="7" fillId="3" borderId="16" xfId="55" applyFont="1" applyFill="1" applyBorder="1" applyAlignment="1">
      <alignment horizontal="center"/>
    </xf>
    <xf numFmtId="0" fontId="7" fillId="3" borderId="1" xfId="55" applyFont="1" applyFill="1" applyBorder="1" applyAlignment="1">
      <alignment horizontal="center"/>
    </xf>
    <xf numFmtId="0" fontId="7" fillId="3" borderId="15"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35" xfId="0" applyFont="1" applyFill="1" applyBorder="1" applyAlignment="1">
      <alignment horizontal="center" vertical="center" wrapText="1"/>
    </xf>
    <xf numFmtId="0" fontId="7" fillId="3" borderId="279" xfId="0" applyFont="1" applyFill="1" applyBorder="1" applyAlignment="1">
      <alignment horizontal="center" vertical="center" wrapText="1"/>
    </xf>
    <xf numFmtId="0" fontId="7" fillId="3" borderId="280" xfId="0" applyFont="1" applyFill="1" applyBorder="1" applyAlignment="1">
      <alignment horizontal="center" vertical="center" wrapText="1"/>
    </xf>
    <xf numFmtId="0" fontId="7" fillId="3" borderId="158" xfId="0" applyFont="1" applyFill="1" applyBorder="1" applyAlignment="1">
      <alignment horizontal="center" vertical="center" wrapText="1"/>
    </xf>
    <xf numFmtId="0" fontId="7" fillId="3" borderId="162" xfId="0" applyFont="1" applyFill="1" applyBorder="1" applyAlignment="1">
      <alignment horizontal="center" vertical="center" wrapText="1"/>
    </xf>
    <xf numFmtId="0" fontId="17" fillId="0" borderId="44" xfId="0" applyFont="1" applyBorder="1" applyAlignment="1">
      <alignment horizontal="right" vertical="center"/>
    </xf>
    <xf numFmtId="188" fontId="7" fillId="3" borderId="295" xfId="0" applyNumberFormat="1" applyFont="1" applyFill="1" applyBorder="1" applyAlignment="1">
      <alignment horizontal="center"/>
    </xf>
    <xf numFmtId="188" fontId="7" fillId="3" borderId="294" xfId="0" applyNumberFormat="1" applyFont="1" applyFill="1" applyBorder="1" applyAlignment="1">
      <alignment horizontal="center"/>
    </xf>
    <xf numFmtId="166" fontId="17" fillId="2" borderId="44" xfId="0" applyNumberFormat="1" applyFont="1" applyFill="1" applyBorder="1" applyAlignment="1">
      <alignment horizontal="right"/>
    </xf>
    <xf numFmtId="166" fontId="17" fillId="2" borderId="0" xfId="0" applyNumberFormat="1" applyFont="1" applyFill="1" applyAlignment="1">
      <alignment horizontal="center"/>
    </xf>
    <xf numFmtId="0" fontId="7" fillId="3" borderId="239" xfId="0" applyFont="1" applyFill="1" applyBorder="1" applyAlignment="1">
      <alignment horizontal="center" vertical="center" wrapText="1"/>
    </xf>
    <xf numFmtId="0" fontId="7" fillId="3" borderId="247" xfId="0" applyFont="1" applyFill="1" applyBorder="1" applyAlignment="1">
      <alignment horizontal="center" vertical="center" wrapText="1"/>
    </xf>
    <xf numFmtId="188" fontId="7" fillId="3" borderId="293" xfId="0" applyNumberFormat="1" applyFont="1" applyFill="1" applyBorder="1" applyAlignment="1">
      <alignment horizontal="center"/>
    </xf>
    <xf numFmtId="188" fontId="7" fillId="3" borderId="3" xfId="0" applyNumberFormat="1" applyFont="1" applyFill="1" applyBorder="1" applyAlignment="1">
      <alignment horizontal="center"/>
    </xf>
    <xf numFmtId="188" fontId="7" fillId="3" borderId="90" xfId="0" applyNumberFormat="1" applyFont="1" applyFill="1" applyBorder="1" applyAlignment="1">
      <alignment horizontal="center" vertical="center"/>
    </xf>
    <xf numFmtId="188" fontId="7" fillId="3" borderId="4" xfId="0" applyNumberFormat="1" applyFont="1" applyFill="1" applyBorder="1" applyAlignment="1">
      <alignment horizontal="center"/>
    </xf>
    <xf numFmtId="188" fontId="7" fillId="3" borderId="1" xfId="0" applyNumberFormat="1" applyFont="1" applyFill="1" applyBorder="1" applyAlignment="1">
      <alignment horizontal="center" vertical="center"/>
    </xf>
    <xf numFmtId="188" fontId="7" fillId="3" borderId="19" xfId="0" applyNumberFormat="1" applyFont="1" applyFill="1" applyBorder="1" applyAlignment="1">
      <alignment horizontal="center" vertical="center"/>
    </xf>
    <xf numFmtId="175" fontId="7" fillId="3" borderId="1" xfId="0" applyNumberFormat="1" applyFont="1" applyFill="1" applyBorder="1" applyAlignment="1">
      <alignment horizontal="center" vertical="center"/>
    </xf>
    <xf numFmtId="175" fontId="7" fillId="3" borderId="19" xfId="0" applyNumberFormat="1" applyFont="1" applyFill="1" applyBorder="1" applyAlignment="1">
      <alignment horizontal="center" vertical="center"/>
    </xf>
    <xf numFmtId="188" fontId="7" fillId="3" borderId="247" xfId="0" applyNumberFormat="1" applyFont="1" applyFill="1" applyBorder="1" applyAlignment="1">
      <alignment horizontal="center"/>
    </xf>
    <xf numFmtId="188" fontId="7" fillId="3" borderId="118" xfId="0" applyNumberFormat="1" applyFont="1" applyFill="1" applyBorder="1" applyAlignment="1">
      <alignment horizontal="center"/>
    </xf>
    <xf numFmtId="188" fontId="7" fillId="3" borderId="162" xfId="0" applyNumberFormat="1" applyFont="1" applyFill="1" applyBorder="1" applyAlignment="1">
      <alignment horizontal="center"/>
    </xf>
    <xf numFmtId="166" fontId="7" fillId="3" borderId="118" xfId="0" applyNumberFormat="1" applyFont="1" applyFill="1" applyBorder="1" applyAlignment="1">
      <alignment horizontal="center"/>
    </xf>
    <xf numFmtId="0" fontId="7" fillId="3" borderId="15" xfId="58" applyFont="1" applyFill="1" applyBorder="1" applyAlignment="1">
      <alignment horizontal="center" vertical="center"/>
    </xf>
    <xf numFmtId="0" fontId="1" fillId="0" borderId="6" xfId="39" applyBorder="1" applyAlignment="1">
      <alignment horizontal="center" vertical="center"/>
    </xf>
    <xf numFmtId="0" fontId="1" fillId="0" borderId="20" xfId="39" applyBorder="1" applyAlignment="1">
      <alignment horizontal="center" vertical="center"/>
    </xf>
    <xf numFmtId="0" fontId="7" fillId="3" borderId="135" xfId="58" applyFont="1" applyFill="1" applyBorder="1" applyAlignment="1">
      <alignment horizontal="center" vertical="center"/>
    </xf>
    <xf numFmtId="0" fontId="7" fillId="3" borderId="19" xfId="58" applyFont="1" applyFill="1" applyBorder="1" applyAlignment="1">
      <alignment horizontal="center" vertical="center"/>
    </xf>
    <xf numFmtId="0" fontId="7" fillId="3" borderId="23" xfId="58" applyFont="1" applyFill="1" applyBorder="1" applyAlignment="1">
      <alignment horizontal="center" vertical="center"/>
    </xf>
    <xf numFmtId="0" fontId="7" fillId="3" borderId="22" xfId="58" applyFont="1" applyFill="1" applyBorder="1" applyAlignment="1">
      <alignment horizontal="center" vertical="center"/>
    </xf>
    <xf numFmtId="0" fontId="7" fillId="3" borderId="24" xfId="58" applyFont="1" applyFill="1" applyBorder="1" applyAlignment="1">
      <alignment horizontal="center" vertical="center"/>
    </xf>
    <xf numFmtId="0" fontId="16" fillId="2" borderId="0" xfId="58" applyFont="1" applyFill="1" applyAlignment="1">
      <alignment horizontal="left" vertical="top" wrapText="1"/>
    </xf>
    <xf numFmtId="0" fontId="16" fillId="2" borderId="0" xfId="58" applyFont="1" applyFill="1" applyAlignment="1">
      <alignment horizontal="left" wrapText="1"/>
    </xf>
    <xf numFmtId="0" fontId="7" fillId="3" borderId="280" xfId="3" applyFont="1" applyFill="1" applyBorder="1" applyAlignment="1">
      <alignment horizontal="center" vertical="center"/>
    </xf>
    <xf numFmtId="0" fontId="7" fillId="3" borderId="19" xfId="3" applyFont="1" applyFill="1" applyBorder="1" applyAlignment="1">
      <alignment horizontal="center" vertical="center"/>
    </xf>
    <xf numFmtId="0" fontId="17" fillId="2" borderId="16" xfId="1" applyFont="1" applyFill="1" applyBorder="1" applyAlignment="1">
      <alignment horizontal="left" vertical="center" wrapText="1"/>
    </xf>
    <xf numFmtId="0" fontId="7" fillId="3" borderId="282" xfId="3" applyFont="1" applyFill="1" applyBorder="1" applyAlignment="1">
      <alignment horizontal="center" vertical="top" wrapText="1"/>
    </xf>
    <xf numFmtId="0" fontId="7" fillId="3" borderId="62" xfId="3" applyFont="1" applyFill="1" applyBorder="1" applyAlignment="1">
      <alignment horizontal="center" vertical="top" wrapText="1"/>
    </xf>
    <xf numFmtId="0" fontId="7" fillId="3" borderId="64" xfId="3" applyFont="1" applyFill="1" applyBorder="1" applyAlignment="1">
      <alignment horizontal="center" vertical="top" wrapText="1"/>
    </xf>
    <xf numFmtId="0" fontId="7" fillId="3" borderId="119" xfId="3" applyFont="1" applyFill="1" applyBorder="1" applyAlignment="1">
      <alignment horizontal="center" vertical="center" wrapText="1"/>
    </xf>
    <xf numFmtId="0" fontId="7" fillId="3" borderId="121" xfId="3" applyFont="1" applyFill="1" applyBorder="1" applyAlignment="1">
      <alignment horizontal="center" vertical="center" wrapText="1"/>
    </xf>
    <xf numFmtId="0" fontId="7" fillId="3" borderId="26" xfId="3" applyFont="1" applyFill="1" applyBorder="1" applyAlignment="1">
      <alignment horizontal="center" vertical="top" wrapText="1"/>
    </xf>
    <xf numFmtId="0" fontId="7" fillId="3" borderId="30" xfId="3" applyFont="1" applyFill="1" applyBorder="1" applyAlignment="1">
      <alignment horizontal="center" vertical="top" wrapText="1"/>
    </xf>
    <xf numFmtId="0" fontId="7" fillId="3" borderId="43" xfId="3" applyFont="1" applyFill="1" applyBorder="1" applyAlignment="1">
      <alignment horizontal="center" vertical="top" wrapText="1"/>
    </xf>
    <xf numFmtId="0" fontId="7" fillId="3" borderId="112" xfId="3" applyFont="1" applyFill="1" applyBorder="1" applyAlignment="1">
      <alignment horizontal="center" vertical="center"/>
    </xf>
    <xf numFmtId="0" fontId="7" fillId="3" borderId="305" xfId="3" applyFont="1" applyFill="1" applyBorder="1" applyAlignment="1">
      <alignment horizontal="center" vertical="center"/>
    </xf>
    <xf numFmtId="0" fontId="7" fillId="3" borderId="17" xfId="3" applyFont="1" applyFill="1" applyBorder="1" applyAlignment="1">
      <alignment horizontal="center" vertical="center"/>
    </xf>
    <xf numFmtId="0" fontId="7" fillId="3" borderId="279" xfId="3" applyFont="1" applyFill="1" applyBorder="1" applyAlignment="1">
      <alignment horizontal="center" vertical="center"/>
    </xf>
    <xf numFmtId="0" fontId="7" fillId="3" borderId="91" xfId="3" applyFont="1" applyFill="1" applyBorder="1" applyAlignment="1">
      <alignment horizontal="center" vertical="center" wrapText="1"/>
    </xf>
    <xf numFmtId="0" fontId="7" fillId="3" borderId="9" xfId="3" applyFont="1" applyFill="1" applyBorder="1" applyAlignment="1">
      <alignment horizontal="center" vertical="center" wrapText="1"/>
    </xf>
    <xf numFmtId="0" fontId="29" fillId="3" borderId="114" xfId="19" applyFont="1" applyFill="1" applyBorder="1" applyAlignment="1">
      <alignment horizontal="center" vertical="center"/>
    </xf>
    <xf numFmtId="0" fontId="138" fillId="2" borderId="0" xfId="19" applyFont="1" applyFill="1" applyAlignment="1">
      <alignment horizontal="left" vertical="center" wrapText="1"/>
    </xf>
    <xf numFmtId="0" fontId="7" fillId="3" borderId="46" xfId="19" applyFont="1" applyFill="1" applyBorder="1" applyAlignment="1">
      <alignment horizontal="center" vertical="center"/>
    </xf>
    <xf numFmtId="0" fontId="7" fillId="3" borderId="46" xfId="19" applyFont="1" applyFill="1" applyBorder="1" applyAlignment="1">
      <alignment horizontal="center" vertical="center" wrapText="1"/>
    </xf>
    <xf numFmtId="0" fontId="4" fillId="3" borderId="7" xfId="38" applyFont="1" applyFill="1" applyBorder="1" applyAlignment="1">
      <alignment horizontal="center" vertical="center" wrapText="1"/>
    </xf>
    <xf numFmtId="0" fontId="4" fillId="3" borderId="114" xfId="38" applyFont="1" applyFill="1" applyBorder="1" applyAlignment="1">
      <alignment horizontal="center" vertical="center" wrapText="1"/>
    </xf>
    <xf numFmtId="0" fontId="7" fillId="3" borderId="47" xfId="19" applyFont="1" applyFill="1" applyBorder="1" applyAlignment="1">
      <alignment horizontal="center" vertical="center" wrapText="1"/>
    </xf>
    <xf numFmtId="0" fontId="4" fillId="3" borderId="9" xfId="38" applyFont="1" applyFill="1" applyBorder="1" applyAlignment="1">
      <alignment horizontal="center" vertical="center" wrapText="1"/>
    </xf>
    <xf numFmtId="0" fontId="4" fillId="3" borderId="161" xfId="38" applyFont="1" applyFill="1" applyBorder="1" applyAlignment="1">
      <alignment horizontal="center" vertical="center" wrapText="1"/>
    </xf>
    <xf numFmtId="0" fontId="7" fillId="3" borderId="7" xfId="19" applyFont="1" applyFill="1" applyBorder="1" applyAlignment="1">
      <alignment horizontal="center" vertical="center"/>
    </xf>
    <xf numFmtId="0" fontId="4" fillId="3" borderId="6" xfId="24" applyFont="1" applyFill="1" applyBorder="1" applyAlignment="1">
      <alignment horizontal="left" vertical="center"/>
    </xf>
    <xf numFmtId="0" fontId="4" fillId="3" borderId="7" xfId="24" applyFont="1" applyFill="1" applyBorder="1" applyAlignment="1">
      <alignment horizontal="left" vertical="center"/>
    </xf>
    <xf numFmtId="0" fontId="3" fillId="2" borderId="0" xfId="56" applyFont="1" applyFill="1" applyAlignment="1">
      <alignment horizontal="left" vertical="center" wrapText="1"/>
    </xf>
    <xf numFmtId="181" fontId="7" fillId="3" borderId="14" xfId="17" applyNumberFormat="1" applyFont="1" applyFill="1" applyBorder="1" applyAlignment="1">
      <alignment horizontal="center" vertical="center" wrapText="1"/>
    </xf>
    <xf numFmtId="181" fontId="7" fillId="3" borderId="43" xfId="17" applyNumberFormat="1" applyFont="1" applyFill="1" applyBorder="1" applyAlignment="1">
      <alignment horizontal="center" vertical="center" wrapText="1"/>
    </xf>
    <xf numFmtId="0" fontId="17" fillId="2" borderId="16" xfId="24" applyFont="1" applyFill="1" applyBorder="1" applyAlignment="1">
      <alignment vertical="center" wrapText="1"/>
    </xf>
    <xf numFmtId="0" fontId="17" fillId="2" borderId="0" xfId="24" applyFont="1" applyFill="1" applyBorder="1" applyAlignment="1">
      <alignment horizontal="left" vertical="center" wrapText="1"/>
    </xf>
    <xf numFmtId="0" fontId="16" fillId="2" borderId="0" xfId="24" applyFont="1" applyFill="1" applyAlignment="1">
      <alignment horizontal="left" vertical="top" wrapText="1"/>
    </xf>
    <xf numFmtId="0" fontId="16" fillId="2" borderId="0" xfId="24" applyFont="1" applyFill="1" applyAlignment="1">
      <alignment vertical="top" wrapText="1"/>
    </xf>
    <xf numFmtId="49" fontId="7" fillId="3" borderId="1" xfId="56" applyNumberFormat="1" applyFont="1" applyFill="1" applyBorder="1" applyAlignment="1">
      <alignment horizontal="center" vertical="center" wrapText="1"/>
    </xf>
    <xf numFmtId="49" fontId="7" fillId="3" borderId="166" xfId="56" applyNumberFormat="1" applyFont="1" applyFill="1" applyBorder="1" applyAlignment="1">
      <alignment horizontal="center" vertical="center" wrapText="1"/>
    </xf>
    <xf numFmtId="0" fontId="17" fillId="2" borderId="0" xfId="24" applyFont="1" applyFill="1" applyAlignment="1">
      <alignment vertical="top"/>
    </xf>
    <xf numFmtId="0" fontId="7" fillId="3" borderId="10" xfId="24" applyFont="1" applyFill="1" applyBorder="1" applyAlignment="1">
      <alignment horizontal="left" vertical="center"/>
    </xf>
    <xf numFmtId="0" fontId="7" fillId="3" borderId="11" xfId="24" applyFont="1" applyFill="1" applyBorder="1" applyAlignment="1">
      <alignment horizontal="left" vertical="center"/>
    </xf>
    <xf numFmtId="0" fontId="17" fillId="2" borderId="16" xfId="24" applyFont="1" applyFill="1" applyBorder="1" applyAlignment="1">
      <alignment horizontal="left"/>
    </xf>
    <xf numFmtId="0" fontId="7" fillId="3" borderId="5" xfId="56" applyFont="1" applyFill="1" applyBorder="1" applyAlignment="1">
      <alignment horizontal="left" vertical="center"/>
    </xf>
    <xf numFmtId="0" fontId="7" fillId="3" borderId="30" xfId="56" applyFont="1" applyFill="1" applyBorder="1" applyAlignment="1">
      <alignment horizontal="left" vertical="center"/>
    </xf>
    <xf numFmtId="0" fontId="26" fillId="0" borderId="0" xfId="63" applyFont="1" applyAlignment="1">
      <alignment vertical="center" wrapText="1"/>
    </xf>
    <xf numFmtId="0" fontId="7" fillId="2" borderId="0" xfId="56" applyFont="1" applyFill="1" applyAlignment="1">
      <alignment horizontal="left" vertical="center" wrapText="1"/>
    </xf>
    <xf numFmtId="0" fontId="7" fillId="3" borderId="311" xfId="56" applyFont="1" applyFill="1" applyBorder="1" applyAlignment="1">
      <alignment horizontal="center" vertical="center"/>
    </xf>
    <xf numFmtId="0" fontId="7" fillId="3" borderId="210" xfId="56" applyFont="1" applyFill="1" applyBorder="1" applyAlignment="1">
      <alignment horizontal="center" vertical="center"/>
    </xf>
    <xf numFmtId="0" fontId="17" fillId="2" borderId="0" xfId="24" applyFont="1" applyFill="1" applyAlignment="1">
      <alignment vertical="center" wrapText="1"/>
    </xf>
    <xf numFmtId="0" fontId="26" fillId="0" borderId="0" xfId="63" applyFont="1" applyAlignment="1">
      <alignment horizontal="left" vertical="center" wrapText="1"/>
    </xf>
    <xf numFmtId="0" fontId="7" fillId="3" borderId="40" xfId="56" applyFont="1" applyFill="1" applyBorder="1" applyAlignment="1">
      <alignment horizontal="left" vertical="center"/>
    </xf>
    <xf numFmtId="0" fontId="17" fillId="2" borderId="0" xfId="24" applyFont="1" applyFill="1" applyAlignment="1">
      <alignment vertical="center"/>
    </xf>
    <xf numFmtId="0" fontId="17" fillId="2" borderId="16" xfId="24" applyFont="1" applyFill="1" applyBorder="1" applyAlignment="1">
      <alignment horizontal="left" wrapText="1"/>
    </xf>
    <xf numFmtId="0" fontId="31" fillId="2" borderId="0" xfId="65" applyFont="1" applyFill="1" applyAlignment="1">
      <alignment horizontal="left" vertical="center" wrapText="1"/>
    </xf>
    <xf numFmtId="0" fontId="31" fillId="2" borderId="16" xfId="0" applyFont="1" applyFill="1" applyBorder="1" applyAlignment="1">
      <alignment horizontal="left" vertical="center" wrapText="1"/>
    </xf>
    <xf numFmtId="0" fontId="31" fillId="2" borderId="0" xfId="0" applyFont="1" applyFill="1" applyBorder="1" applyAlignment="1">
      <alignment horizontal="left" vertical="center" wrapText="1"/>
    </xf>
    <xf numFmtId="0" fontId="31" fillId="2" borderId="16" xfId="65" applyFont="1" applyFill="1" applyBorder="1" applyAlignment="1">
      <alignment horizontal="left" vertical="center" wrapText="1"/>
    </xf>
    <xf numFmtId="0" fontId="3" fillId="2" borderId="0" xfId="65" applyFont="1" applyFill="1" applyAlignment="1">
      <alignment horizontal="left" vertical="center" wrapText="1"/>
    </xf>
    <xf numFmtId="43" fontId="24" fillId="3" borderId="84" xfId="67" applyFont="1" applyFill="1" applyBorder="1" applyAlignment="1">
      <alignment horizontal="center"/>
    </xf>
    <xf numFmtId="43" fontId="24" fillId="3" borderId="344" xfId="67" applyFont="1" applyFill="1" applyBorder="1" applyAlignment="1">
      <alignment horizontal="center"/>
    </xf>
    <xf numFmtId="0" fontId="31" fillId="2" borderId="16" xfId="24" applyFont="1" applyFill="1" applyBorder="1" applyAlignment="1">
      <alignment horizontal="left" vertical="center" wrapText="1"/>
    </xf>
    <xf numFmtId="0" fontId="31" fillId="2" borderId="0" xfId="24" applyFont="1" applyFill="1" applyBorder="1" applyAlignment="1">
      <alignment horizontal="left" wrapText="1"/>
    </xf>
    <xf numFmtId="0" fontId="31" fillId="2" borderId="0" xfId="68" applyFont="1" applyFill="1" applyBorder="1" applyAlignment="1">
      <alignment horizontal="left" vertical="center" wrapText="1"/>
    </xf>
    <xf numFmtId="0" fontId="3" fillId="2" borderId="0" xfId="66" applyFont="1" applyFill="1" applyBorder="1" applyAlignment="1">
      <alignment horizontal="left" vertical="center" wrapText="1"/>
    </xf>
    <xf numFmtId="0" fontId="7" fillId="3" borderId="117" xfId="66" applyFont="1" applyFill="1" applyBorder="1" applyAlignment="1">
      <alignment horizontal="center" vertical="center" wrapText="1"/>
    </xf>
    <xf numFmtId="0" fontId="7" fillId="3" borderId="345" xfId="66" applyFont="1" applyFill="1" applyBorder="1" applyAlignment="1">
      <alignment horizontal="center" vertical="center" wrapText="1"/>
    </xf>
    <xf numFmtId="0" fontId="7" fillId="3" borderId="183" xfId="66" applyFont="1" applyFill="1" applyBorder="1" applyAlignment="1">
      <alignment horizontal="center" vertical="center" wrapText="1"/>
    </xf>
    <xf numFmtId="0" fontId="17" fillId="2" borderId="0" xfId="66" applyFont="1" applyFill="1" applyBorder="1" applyAlignment="1">
      <alignment horizontal="left" vertical="center" wrapText="1"/>
    </xf>
    <xf numFmtId="0" fontId="53" fillId="2" borderId="0" xfId="19" applyFont="1" applyFill="1" applyAlignment="1">
      <alignment horizontal="left" vertical="center" wrapText="1"/>
    </xf>
    <xf numFmtId="0" fontId="153" fillId="2" borderId="0" xfId="19" applyFont="1" applyFill="1" applyAlignment="1">
      <alignment horizontal="center"/>
    </xf>
    <xf numFmtId="0" fontId="7" fillId="2" borderId="0" xfId="69" applyFont="1" applyFill="1" applyBorder="1" applyAlignment="1">
      <alignment horizontal="left" vertical="center" wrapText="1"/>
    </xf>
    <xf numFmtId="0" fontId="7" fillId="3" borderId="346" xfId="19" applyFont="1" applyFill="1" applyBorder="1" applyAlignment="1">
      <alignment horizontal="center" vertical="center" wrapText="1"/>
    </xf>
    <xf numFmtId="0" fontId="7" fillId="3" borderId="347" xfId="19" applyFont="1" applyFill="1" applyBorder="1" applyAlignment="1">
      <alignment horizontal="center" vertical="center" wrapText="1"/>
    </xf>
    <xf numFmtId="0" fontId="7" fillId="3" borderId="348" xfId="19" applyFont="1" applyFill="1" applyBorder="1" applyAlignment="1">
      <alignment horizontal="center" vertical="center" wrapText="1"/>
    </xf>
    <xf numFmtId="0" fontId="7" fillId="3" borderId="346" xfId="19" quotePrefix="1" applyFont="1" applyFill="1" applyBorder="1" applyAlignment="1">
      <alignment horizontal="center" vertical="top" wrapText="1"/>
    </xf>
    <xf numFmtId="0" fontId="7" fillId="3" borderId="347" xfId="19" applyFont="1" applyFill="1" applyBorder="1" applyAlignment="1">
      <alignment horizontal="center" vertical="top" wrapText="1"/>
    </xf>
    <xf numFmtId="0" fontId="7" fillId="3" borderId="362" xfId="19" applyFont="1" applyFill="1" applyBorder="1" applyAlignment="1">
      <alignment horizontal="center" vertical="top" wrapText="1"/>
    </xf>
    <xf numFmtId="0" fontId="7" fillId="3" borderId="346" xfId="19" applyFont="1" applyFill="1" applyBorder="1" applyAlignment="1">
      <alignment horizontal="center" vertical="top" wrapText="1"/>
    </xf>
    <xf numFmtId="0" fontId="7" fillId="3" borderId="348" xfId="19" applyFont="1" applyFill="1" applyBorder="1" applyAlignment="1">
      <alignment horizontal="center" vertical="top" wrapText="1"/>
    </xf>
    <xf numFmtId="0" fontId="7" fillId="3" borderId="346" xfId="19" quotePrefix="1" applyFont="1" applyFill="1" applyBorder="1" applyAlignment="1">
      <alignment horizontal="center" vertical="center" wrapText="1"/>
    </xf>
    <xf numFmtId="0" fontId="7" fillId="3" borderId="362" xfId="19" applyFont="1" applyFill="1" applyBorder="1" applyAlignment="1">
      <alignment horizontal="center" vertical="center" wrapText="1"/>
    </xf>
    <xf numFmtId="0" fontId="7" fillId="2" borderId="0" xfId="31" applyFont="1" applyFill="1" applyAlignment="1">
      <alignment horizontal="left" vertical="center"/>
    </xf>
    <xf numFmtId="0" fontId="141" fillId="2" borderId="0" xfId="69" applyFont="1" applyFill="1" applyAlignment="1" applyProtection="1">
      <alignment horizontal="center" wrapText="1"/>
    </xf>
    <xf numFmtId="0" fontId="31" fillId="2" borderId="28" xfId="0" applyFont="1" applyFill="1" applyBorder="1" applyAlignment="1" applyProtection="1">
      <alignment wrapText="1"/>
    </xf>
    <xf numFmtId="0" fontId="7" fillId="3" borderId="391" xfId="8" applyFont="1" applyFill="1" applyBorder="1" applyAlignment="1">
      <alignment horizontal="center"/>
    </xf>
    <xf numFmtId="0" fontId="7" fillId="3" borderId="393" xfId="8" applyFont="1" applyFill="1" applyBorder="1" applyAlignment="1">
      <alignment horizontal="center"/>
    </xf>
    <xf numFmtId="0" fontId="54" fillId="3" borderId="391" xfId="8" applyFont="1" applyFill="1" applyBorder="1" applyAlignment="1">
      <alignment horizontal="center"/>
    </xf>
    <xf numFmtId="0" fontId="54" fillId="3" borderId="392" xfId="8" applyFont="1" applyFill="1" applyBorder="1" applyAlignment="1">
      <alignment horizontal="center"/>
    </xf>
    <xf numFmtId="0" fontId="7" fillId="3" borderId="392" xfId="8" applyFont="1" applyFill="1" applyBorder="1" applyAlignment="1">
      <alignment horizontal="center"/>
    </xf>
  </cellXfs>
  <cellStyles count="76">
    <cellStyle name="Comma" xfId="9" builtinId="3"/>
    <cellStyle name="Comma 14 2" xfId="17" xr:uid="{730F0F2F-AB7A-4ACF-A84A-18556699A5A5}"/>
    <cellStyle name="Comma 2 2" xfId="2" xr:uid="{C74D8914-F9B4-481D-94F8-EE2349155A45}"/>
    <cellStyle name="Comma 2 2 2 2 2" xfId="40" xr:uid="{CE8DA670-3119-4A04-AE9A-10D219187CB5}"/>
    <cellStyle name="Comma 2 2 2 2 2 2" xfId="70" xr:uid="{2C854B61-A3AC-4F24-A388-BD8011F1F554}"/>
    <cellStyle name="Comma 2 2 2 3" xfId="25" xr:uid="{C96A79EC-4BEF-4B29-88A8-5BDE5078E296}"/>
    <cellStyle name="Comma 2 3 2" xfId="62" xr:uid="{B0B3D5C4-6CFA-4106-BCAD-32A11B7FBFFE}"/>
    <cellStyle name="Comma 2 3 3 2" xfId="52" xr:uid="{F10944CB-8A68-4E18-A721-D68B7B5AF94D}"/>
    <cellStyle name="Comma 2 3 4" xfId="60" xr:uid="{2B097D9B-7432-48C4-A587-8CC5C7C1E063}"/>
    <cellStyle name="Comma 2 5" xfId="64" xr:uid="{F130D472-5291-41F2-89D4-8B44633AE720}"/>
    <cellStyle name="Comma 282 2 2" xfId="6" xr:uid="{6847486E-8CCA-496F-AACA-693A87EADFE5}"/>
    <cellStyle name="Comma 282 3" xfId="5" xr:uid="{D218914C-B6D3-4907-B68A-EA688382258F}"/>
    <cellStyle name="Comma 285 2" xfId="59" xr:uid="{2C24A880-F31A-47CD-841F-6E822271F61B}"/>
    <cellStyle name="Comma 3 3 2" xfId="42" xr:uid="{096B3480-C767-48AB-99F7-4A0AF12A3935}"/>
    <cellStyle name="Comma 3 3 2 2" xfId="51" xr:uid="{9EB0B80D-DDEB-4517-A702-31C7EC58532B}"/>
    <cellStyle name="Comma 4 2 2 2" xfId="27" xr:uid="{668877DF-F96E-4259-BFD8-79B15A1254A8}"/>
    <cellStyle name="Comma 4 3 2" xfId="47" xr:uid="{410B7709-F2DB-4A04-A222-32C1CC8AF28B}"/>
    <cellStyle name="Comma 5" xfId="16" xr:uid="{D5862DC0-479A-41B7-9E21-F79CE9F40014}"/>
    <cellStyle name="Comma 5 2" xfId="71" xr:uid="{E9306138-3462-416B-923D-35E2E4B2A25B}"/>
    <cellStyle name="Comma 5 2 2" xfId="72" xr:uid="{45067E59-B302-49DB-94D0-48850A985E48}"/>
    <cellStyle name="Comma 6" xfId="46" xr:uid="{F1A47C6C-81EA-4909-B295-22C46D1C270A}"/>
    <cellStyle name="Comma 7" xfId="67" xr:uid="{C54596E9-334A-4CC0-953A-678D5DFF7E97}"/>
    <cellStyle name="Comma_Table 1 2" xfId="4" xr:uid="{D314796F-EDB7-4E29-8B45-4495F6DB3D0C}"/>
    <cellStyle name="Comma_Table 41a-41b" xfId="61" xr:uid="{BDB0B63B-D621-4020-8AEA-AFD005F9F8D5}"/>
    <cellStyle name="Hyperlink" xfId="22" builtinId="8"/>
    <cellStyle name="Hyperlink 2" xfId="75" xr:uid="{ECFB667A-ACF3-4F94-A958-867E3B83DCEF}"/>
    <cellStyle name="Normal" xfId="0" builtinId="0"/>
    <cellStyle name="Normal 10" xfId="32" xr:uid="{1C68C6A4-3C0A-4CB8-BC73-D68578694EEC}"/>
    <cellStyle name="Normal 10 10 6 3" xfId="39" xr:uid="{A7EE0729-3D2A-4D9D-816D-FB7E8BBAAF93}"/>
    <cellStyle name="Normal 10 10 8 2 2 2 5 2" xfId="55" xr:uid="{3FC91292-A4EB-40AE-8204-E2CA96D89560}"/>
    <cellStyle name="Normal 10 10 8 3 2 5 2" xfId="53" xr:uid="{84FB6360-58F3-482A-803B-F41DF51D8FEA}"/>
    <cellStyle name="Normal 139" xfId="37" xr:uid="{25F1371D-6D07-4B75-8AA7-9D6D2ADBFC36}"/>
    <cellStyle name="Normal 139 2" xfId="38" xr:uid="{FE04D71F-EECA-4F27-BAC5-CCCB6C5B8DFD}"/>
    <cellStyle name="Normal 143" xfId="8" xr:uid="{2A8A18D4-8202-4E1B-A6E4-86A884BE15BD}"/>
    <cellStyle name="Normal 143 2" xfId="11" xr:uid="{09CA5E34-C708-4266-9DC6-3B6AF96F8A0E}"/>
    <cellStyle name="Normal 144 2 2" xfId="24" xr:uid="{15130536-B3F5-4440-AEE3-B18BE2A603BA}"/>
    <cellStyle name="Normal 145" xfId="50" xr:uid="{C704B80A-5FDC-4F51-8B57-C1B6140F802E}"/>
    <cellStyle name="Normal 146" xfId="44" xr:uid="{F968224B-2CEA-476C-ACF2-355B243DE696}"/>
    <cellStyle name="Normal 146 3" xfId="58" xr:uid="{DC1E27E5-1978-4BDF-8DB5-2E04DAA1FDCF}"/>
    <cellStyle name="Normal 2 10 2" xfId="19" xr:uid="{FFA8045D-E941-4BD0-87BD-A5F011FDF2AA}"/>
    <cellStyle name="Normal 2 2 2" xfId="63" xr:uid="{83FDCBD3-4EC4-4C09-B2F0-C390771B98CE}"/>
    <cellStyle name="Normal 2 2 3 2" xfId="54" xr:uid="{A6FAF985-13D2-4C84-9205-5F78D20EC53B}"/>
    <cellStyle name="Normal 2 3 2 2" xfId="7" xr:uid="{31440247-5597-4A4B-A05B-6EE94BB90A50}"/>
    <cellStyle name="Normal 2 3 3 2" xfId="56" xr:uid="{BE8D284A-F2B4-495C-BE22-95FFD450E4F1}"/>
    <cellStyle name="Normal 3" xfId="14" xr:uid="{3CBDF85D-B9BC-4554-8719-004ABBD91C52}"/>
    <cellStyle name="Normal 3 10" xfId="3" xr:uid="{34662384-D528-471E-9D03-42969E09D4B4}"/>
    <cellStyle name="Normal 3 2 2 2" xfId="69" xr:uid="{66FEA06C-AB2F-4C7A-9A8B-5B584AA6C5C3}"/>
    <cellStyle name="Normal 4" xfId="34" xr:uid="{BF48302E-C60A-44E8-B7C9-41A9CC150B87}"/>
    <cellStyle name="Normal 4 2 2" xfId="68" xr:uid="{5E7AB53A-68ED-4245-953B-554CBF56860A}"/>
    <cellStyle name="Normal 4 2 3 2" xfId="28" xr:uid="{344A0600-E02C-49DA-8BCB-1BB773BC65F9}"/>
    <cellStyle name="Normal 5" xfId="65" xr:uid="{3716056C-FD55-4F54-B401-A24DF396D6BF}"/>
    <cellStyle name="Normal 5 10 2" xfId="31" xr:uid="{6BBE3942-57EA-413B-86C2-829216D647AE}"/>
    <cellStyle name="Normal 5 12" xfId="45" xr:uid="{324FA307-1B12-4AF5-A92B-8586B8FC3607}"/>
    <cellStyle name="Normal 5 2" xfId="43" xr:uid="{0AEB2D69-A96E-46F4-8252-9E96973AD05C}"/>
    <cellStyle name="Normal 5 3" xfId="49" xr:uid="{E1FBA6C6-499B-4395-84E8-9BC97DAEBD1A}"/>
    <cellStyle name="Normal 6" xfId="66" xr:uid="{26A194F9-141C-40C3-9E55-7CE692AC62BF}"/>
    <cellStyle name="Normal 6 2" xfId="48" xr:uid="{85432975-DA82-4165-9C12-FC375F19AA30}"/>
    <cellStyle name="Normal 90" xfId="41" xr:uid="{52183FDA-514A-43D5-A396-A56695D5DCDC}"/>
    <cellStyle name="Normal_CGDD-Jan-09" xfId="13" xr:uid="{938E9B4A-1366-4FD5-BDA0-C7BE8E965E74}"/>
    <cellStyle name="Normal_GF98.xlw" xfId="12" xr:uid="{0AB3CF80-F313-418D-9B29-3ADC5356048E}"/>
    <cellStyle name="Normal_ODCS" xfId="20" xr:uid="{4FBD248A-E7A7-4326-BAC0-4CE503AF807D}"/>
    <cellStyle name="Normal_Quarterly BOP 2001" xfId="73" xr:uid="{2031D3F2-F758-4297-B04C-0408F534151E}"/>
    <cellStyle name="Normal_RHABMCPC010731" xfId="26" xr:uid="{2D1FD94A-8761-4021-8E6A-2F601EEC2182}"/>
    <cellStyle name="Normal_Sheet1" xfId="15" xr:uid="{3A0C83FB-7F32-4764-B2EE-3E0874E4F644}"/>
    <cellStyle name="Normal_TAB2.11" xfId="36" xr:uid="{F95425F1-69B3-47F5-97D7-26B2A6A87910}"/>
    <cellStyle name="Normal_Tab2.3" xfId="35" xr:uid="{7BDD116F-66D8-4C94-8F4C-D486C2339A00}"/>
    <cellStyle name="Normal_Table 1 2" xfId="1" xr:uid="{EDDFBC9D-9E4B-4BF7-98D6-4FA844BEC861}"/>
    <cellStyle name="Normal_Table 20-21" xfId="30" xr:uid="{DD9A4290-60AD-403A-A9B8-F2803E9F6A49}"/>
    <cellStyle name="Normal_Table 25f 2 2" xfId="21" xr:uid="{BFFAAFA1-30A5-43BC-BD4E-042F6D13ADA3}"/>
    <cellStyle name="Normal_Table 25f 3" xfId="18" xr:uid="{EF3B17D1-62CF-4687-A87D-72645CC41E82}"/>
    <cellStyle name="Normal_Table 30" xfId="29" xr:uid="{C5CC6A14-2A63-4D53-B405-B373457A1FD6}"/>
    <cellStyle name="Normal_Template" xfId="74" xr:uid="{A94EF9AF-585A-412E-AE56-3D407D56B744}"/>
    <cellStyle name="Percent" xfId="10" builtinId="5"/>
    <cellStyle name="Percent 10" xfId="33" xr:uid="{994355B6-9214-4B4A-8644-B0E839195DB1}"/>
    <cellStyle name="Percent 2 2 2" xfId="23" xr:uid="{8253AB42-A9B3-455A-851F-4835B63483A5}"/>
    <cellStyle name="Percent 2 3" xfId="57" xr:uid="{74E5452F-4CA3-4723-8FB7-82EB83D5D0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externalLink" Target="externalLinks/externalLink1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externalLink" Target="externalLinks/externalLink18.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9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externalLink" Target="externalLinks/externalLink14.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39</xdr:row>
      <xdr:rowOff>66675</xdr:rowOff>
    </xdr:from>
    <xdr:to>
      <xdr:col>0</xdr:col>
      <xdr:colOff>1371600</xdr:colOff>
      <xdr:row>41</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F529A40-F3F0-4610-91AF-C3568299DF74}"/>
            </a:ext>
          </a:extLst>
        </xdr:cNvPr>
        <xdr:cNvSpPr/>
      </xdr:nvSpPr>
      <xdr:spPr>
        <a:xfrm>
          <a:off x="66674" y="126682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828676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42915DB-FE9E-40B1-ABF9-7E0F9B643EA4}"/>
            </a:ext>
          </a:extLst>
        </xdr:cNvPr>
        <xdr:cNvSpPr/>
      </xdr:nvSpPr>
      <xdr:spPr>
        <a:xfrm>
          <a:off x="0" y="126396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57</xdr:row>
      <xdr:rowOff>0</xdr:rowOff>
    </xdr:from>
    <xdr:to>
      <xdr:col>1</xdr:col>
      <xdr:colOff>828676</xdr:colOff>
      <xdr:row>58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3071824-9C28-4BCB-B4C7-E0AB24E684DF}"/>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1304926</xdr:colOff>
      <xdr:row>51</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E170290-2E03-4720-BD97-D9F5E3F8E937}"/>
            </a:ext>
          </a:extLst>
        </xdr:cNvPr>
        <xdr:cNvSpPr/>
      </xdr:nvSpPr>
      <xdr:spPr>
        <a:xfrm>
          <a:off x="0" y="11277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1304926</xdr:colOff>
      <xdr:row>44</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3B777CD-4BD9-4465-B776-09ECB3B16119}"/>
            </a:ext>
          </a:extLst>
        </xdr:cNvPr>
        <xdr:cNvSpPr/>
      </xdr:nvSpPr>
      <xdr:spPr>
        <a:xfrm>
          <a:off x="0" y="103251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64</xdr:row>
      <xdr:rowOff>19050</xdr:rowOff>
    </xdr:from>
    <xdr:to>
      <xdr:col>0</xdr:col>
      <xdr:colOff>1304926</xdr:colOff>
      <xdr:row>66</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C0447CD-AFB2-4FAD-AB5D-7CF35A9354FF}"/>
            </a:ext>
          </a:extLst>
        </xdr:cNvPr>
        <xdr:cNvSpPr/>
      </xdr:nvSpPr>
      <xdr:spPr>
        <a:xfrm>
          <a:off x="0" y="1368742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87795F0-9712-4B60-9209-5A69FB779CE0}"/>
            </a:ext>
          </a:extLst>
        </xdr:cNvPr>
        <xdr:cNvSpPr/>
      </xdr:nvSpPr>
      <xdr:spPr>
        <a:xfrm>
          <a:off x="0" y="27327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127</xdr:row>
      <xdr:rowOff>0</xdr:rowOff>
    </xdr:from>
    <xdr:to>
      <xdr:col>0</xdr:col>
      <xdr:colOff>1304926</xdr:colOff>
      <xdr:row>129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CD23DC5-BB9A-46E9-906E-38025D932524}"/>
            </a:ext>
          </a:extLst>
        </xdr:cNvPr>
        <xdr:cNvSpPr/>
      </xdr:nvSpPr>
      <xdr:spPr>
        <a:xfrm>
          <a:off x="0" y="251460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187138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7129DB0-BD5B-4225-A037-21F34D7ECC25}"/>
            </a:ext>
          </a:extLst>
        </xdr:cNvPr>
        <xdr:cNvSpPr/>
      </xdr:nvSpPr>
      <xdr:spPr>
        <a:xfrm>
          <a:off x="0" y="5543550"/>
          <a:ext cx="1304926" cy="3966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119</xdr:row>
      <xdr:rowOff>0</xdr:rowOff>
    </xdr:from>
    <xdr:to>
      <xdr:col>0</xdr:col>
      <xdr:colOff>1304926</xdr:colOff>
      <xdr:row>120</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FF1813D-D105-4F2D-BCED-0625C9CA29A7}"/>
            </a:ext>
          </a:extLst>
        </xdr:cNvPr>
        <xdr:cNvSpPr/>
      </xdr:nvSpPr>
      <xdr:spPr>
        <a:xfrm>
          <a:off x="0" y="2537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119</xdr:row>
      <xdr:rowOff>0</xdr:rowOff>
    </xdr:from>
    <xdr:to>
      <xdr:col>0</xdr:col>
      <xdr:colOff>1304926</xdr:colOff>
      <xdr:row>120</xdr:row>
      <xdr:rowOff>185737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CF08A47A-647A-451E-9925-532F85EBF452}"/>
            </a:ext>
          </a:extLst>
        </xdr:cNvPr>
        <xdr:cNvSpPr/>
      </xdr:nvSpPr>
      <xdr:spPr>
        <a:xfrm>
          <a:off x="0" y="253746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212</xdr:row>
      <xdr:rowOff>0</xdr:rowOff>
    </xdr:from>
    <xdr:to>
      <xdr:col>1</xdr:col>
      <xdr:colOff>553509</xdr:colOff>
      <xdr:row>214</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F0F2496-085A-4716-815D-18A7E8D393CD}"/>
            </a:ext>
          </a:extLst>
        </xdr:cNvPr>
        <xdr:cNvSpPr/>
      </xdr:nvSpPr>
      <xdr:spPr>
        <a:xfrm>
          <a:off x="0" y="11944350"/>
          <a:ext cx="1305984"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102</xdr:row>
      <xdr:rowOff>171450</xdr:rowOff>
    </xdr:from>
    <xdr:to>
      <xdr:col>0</xdr:col>
      <xdr:colOff>1485901</xdr:colOff>
      <xdr:row>104</xdr:row>
      <xdr:rowOff>152400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C3AB7C0-AD91-4B4F-999F-EED368333F4B}"/>
            </a:ext>
          </a:extLst>
        </xdr:cNvPr>
        <xdr:cNvSpPr/>
      </xdr:nvSpPr>
      <xdr:spPr>
        <a:xfrm>
          <a:off x="1" y="14125575"/>
          <a:ext cx="1485900" cy="4191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36</xdr:row>
      <xdr:rowOff>74083</xdr:rowOff>
    </xdr:from>
    <xdr:to>
      <xdr:col>0</xdr:col>
      <xdr:colOff>1304926</xdr:colOff>
      <xdr:row>37</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B014ECC-2BDC-471A-BBA1-E1CC22941ADA}"/>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74083</xdr:rowOff>
    </xdr:from>
    <xdr:to>
      <xdr:col>0</xdr:col>
      <xdr:colOff>1304926</xdr:colOff>
      <xdr:row>37</xdr:row>
      <xdr:rowOff>150283</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5EF6B0EF-851C-48A4-B1C2-31AD3475CDF9}"/>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3E8216B-5FBA-45E9-8371-D300AD031588}"/>
            </a:ext>
          </a:extLst>
        </xdr:cNvPr>
        <xdr:cNvSpPr/>
      </xdr:nvSpPr>
      <xdr:spPr>
        <a:xfrm>
          <a:off x="0" y="11887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36</xdr:row>
      <xdr:rowOff>0</xdr:rowOff>
    </xdr:from>
    <xdr:to>
      <xdr:col>0</xdr:col>
      <xdr:colOff>1304926</xdr:colOff>
      <xdr:row>37</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ACEF241E-8509-4F45-B925-655B0669B7A9}"/>
            </a:ext>
          </a:extLst>
        </xdr:cNvPr>
        <xdr:cNvSpPr/>
      </xdr:nvSpPr>
      <xdr:spPr>
        <a:xfrm>
          <a:off x="0" y="11887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0EF3189-103B-4191-AE0D-86B7F72F2F85}"/>
            </a:ext>
          </a:extLst>
        </xdr:cNvPr>
        <xdr:cNvSpPr/>
      </xdr:nvSpPr>
      <xdr:spPr>
        <a:xfrm>
          <a:off x="0" y="4533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F99D1E5C-5FE1-4B25-9D54-C0716657065C}"/>
            </a:ext>
          </a:extLst>
        </xdr:cNvPr>
        <xdr:cNvSpPr/>
      </xdr:nvSpPr>
      <xdr:spPr>
        <a:xfrm>
          <a:off x="0" y="4533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38100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23FF2F05-07FD-41F4-86CD-8FE76F5CCE90}"/>
            </a:ext>
          </a:extLst>
        </xdr:cNvPr>
        <xdr:cNvSpPr/>
      </xdr:nvSpPr>
      <xdr:spPr>
        <a:xfrm>
          <a:off x="0" y="4533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BED0CFC-1942-48C1-83F8-3A08FFB4A1D6}"/>
            </a:ext>
          </a:extLst>
        </xdr:cNvPr>
        <xdr:cNvSpPr/>
      </xdr:nvSpPr>
      <xdr:spPr>
        <a:xfrm>
          <a:off x="0" y="10696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32</xdr:row>
      <xdr:rowOff>0</xdr:rowOff>
    </xdr:from>
    <xdr:to>
      <xdr:col>0</xdr:col>
      <xdr:colOff>1304926</xdr:colOff>
      <xdr:row>33</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993EF095-D3F1-4A05-95FA-29818E1E59B7}"/>
            </a:ext>
          </a:extLst>
        </xdr:cNvPr>
        <xdr:cNvSpPr/>
      </xdr:nvSpPr>
      <xdr:spPr>
        <a:xfrm>
          <a:off x="0" y="10696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2FC805C-7229-4D4C-B265-91D1A524BC21}"/>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37</xdr:row>
      <xdr:rowOff>0</xdr:rowOff>
    </xdr:from>
    <xdr:to>
      <xdr:col>0</xdr:col>
      <xdr:colOff>1304926</xdr:colOff>
      <xdr:row>39</xdr:row>
      <xdr:rowOff>38100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45B3E748-531D-4D8B-9C2D-E620B42CBE5A}"/>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36</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D6CDE17-70D8-416A-88DA-6B2D5E4CAAB9}"/>
            </a:ext>
          </a:extLst>
        </xdr:cNvPr>
        <xdr:cNvSpPr/>
      </xdr:nvSpPr>
      <xdr:spPr>
        <a:xfrm>
          <a:off x="0" y="92106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35</xdr:row>
      <xdr:rowOff>0</xdr:rowOff>
    </xdr:from>
    <xdr:to>
      <xdr:col>0</xdr:col>
      <xdr:colOff>1304926</xdr:colOff>
      <xdr:row>36</xdr:row>
      <xdr:rowOff>142875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1A2FDE75-5E47-4EA5-9895-665BA16E60A0}"/>
            </a:ext>
          </a:extLst>
        </xdr:cNvPr>
        <xdr:cNvSpPr/>
      </xdr:nvSpPr>
      <xdr:spPr>
        <a:xfrm>
          <a:off x="0" y="92106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143</xdr:row>
      <xdr:rowOff>87158</xdr:rowOff>
    </xdr:from>
    <xdr:to>
      <xdr:col>1</xdr:col>
      <xdr:colOff>343088</xdr:colOff>
      <xdr:row>145</xdr:row>
      <xdr:rowOff>127374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9AF19D0-D751-4214-9710-1B4E42A08FD0}"/>
            </a:ext>
          </a:extLst>
        </xdr:cNvPr>
        <xdr:cNvSpPr/>
      </xdr:nvSpPr>
      <xdr:spPr>
        <a:xfrm>
          <a:off x="22412" y="9440708"/>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33</xdr:row>
      <xdr:rowOff>0</xdr:rowOff>
    </xdr:from>
    <xdr:to>
      <xdr:col>0</xdr:col>
      <xdr:colOff>1304926</xdr:colOff>
      <xdr:row>35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CC8CFBA-9F3B-4B68-BDE8-4B9FB9FED684}"/>
            </a:ext>
          </a:extLst>
        </xdr:cNvPr>
        <xdr:cNvSpPr/>
      </xdr:nvSpPr>
      <xdr:spPr>
        <a:xfrm>
          <a:off x="0" y="6743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1304926</xdr:colOff>
      <xdr:row>60</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99A6C0F-18C7-4D55-BE5C-6089D858EE3D}"/>
            </a:ext>
          </a:extLst>
        </xdr:cNvPr>
        <xdr:cNvSpPr/>
      </xdr:nvSpPr>
      <xdr:spPr>
        <a:xfrm>
          <a:off x="0" y="13001625"/>
          <a:ext cx="1304926"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58</xdr:row>
      <xdr:rowOff>0</xdr:rowOff>
    </xdr:from>
    <xdr:to>
      <xdr:col>0</xdr:col>
      <xdr:colOff>1304926</xdr:colOff>
      <xdr:row>60</xdr:row>
      <xdr:rowOff>40217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88A8C54D-9CAF-4D91-BC42-66C8C826B755}"/>
            </a:ext>
          </a:extLst>
        </xdr:cNvPr>
        <xdr:cNvSpPr/>
      </xdr:nvSpPr>
      <xdr:spPr>
        <a:xfrm>
          <a:off x="0" y="13001625"/>
          <a:ext cx="1304926"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185</xdr:row>
      <xdr:rowOff>0</xdr:rowOff>
    </xdr:from>
    <xdr:to>
      <xdr:col>1</xdr:col>
      <xdr:colOff>476251</xdr:colOff>
      <xdr:row>186</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673B3C5-9B30-4A24-A05C-600374B31C62}"/>
            </a:ext>
          </a:extLst>
        </xdr:cNvPr>
        <xdr:cNvSpPr/>
      </xdr:nvSpPr>
      <xdr:spPr>
        <a:xfrm>
          <a:off x="0" y="6115050"/>
          <a:ext cx="2266951" cy="44767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123264</xdr:colOff>
      <xdr:row>30</xdr:row>
      <xdr:rowOff>112059</xdr:rowOff>
    </xdr:from>
    <xdr:to>
      <xdr:col>0</xdr:col>
      <xdr:colOff>1428190</xdr:colOff>
      <xdr:row>34</xdr:row>
      <xdr:rowOff>30256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7A1D514-A655-4D00-81B1-55EDFBAA9A4D}"/>
            </a:ext>
          </a:extLst>
        </xdr:cNvPr>
        <xdr:cNvSpPr/>
      </xdr:nvSpPr>
      <xdr:spPr>
        <a:xfrm>
          <a:off x="123264" y="6484284"/>
          <a:ext cx="1304926" cy="4039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123264</xdr:colOff>
      <xdr:row>30</xdr:row>
      <xdr:rowOff>112059</xdr:rowOff>
    </xdr:from>
    <xdr:to>
      <xdr:col>0</xdr:col>
      <xdr:colOff>1428190</xdr:colOff>
      <xdr:row>34</xdr:row>
      <xdr:rowOff>30256</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7BC69016-A58D-4EB4-AF83-6B39572C3BEB}"/>
            </a:ext>
          </a:extLst>
        </xdr:cNvPr>
        <xdr:cNvSpPr/>
      </xdr:nvSpPr>
      <xdr:spPr>
        <a:xfrm>
          <a:off x="123264" y="6484284"/>
          <a:ext cx="1304926" cy="40397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145</xdr:row>
      <xdr:rowOff>51954</xdr:rowOff>
    </xdr:from>
    <xdr:to>
      <xdr:col>1</xdr:col>
      <xdr:colOff>353719</xdr:colOff>
      <xdr:row>146</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4DA2790-D6AE-4B26-932E-EB243A209D55}"/>
            </a:ext>
          </a:extLst>
        </xdr:cNvPr>
        <xdr:cNvSpPr/>
      </xdr:nvSpPr>
      <xdr:spPr>
        <a:xfrm>
          <a:off x="0" y="10319904"/>
          <a:ext cx="1277644" cy="34809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148</xdr:row>
      <xdr:rowOff>87086</xdr:rowOff>
    </xdr:from>
    <xdr:to>
      <xdr:col>1</xdr:col>
      <xdr:colOff>328551</xdr:colOff>
      <xdr:row>150</xdr:row>
      <xdr:rowOff>70217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ADBFCA4-BF35-4F74-9411-259B0886AC4F}"/>
            </a:ext>
          </a:extLst>
        </xdr:cNvPr>
        <xdr:cNvSpPr/>
      </xdr:nvSpPr>
      <xdr:spPr>
        <a:xfrm>
          <a:off x="38100" y="11583761"/>
          <a:ext cx="1271526" cy="4022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34018</xdr:colOff>
      <xdr:row>144</xdr:row>
      <xdr:rowOff>96157</xdr:rowOff>
    </xdr:from>
    <xdr:to>
      <xdr:col>1</xdr:col>
      <xdr:colOff>415627</xdr:colOff>
      <xdr:row>146</xdr:row>
      <xdr:rowOff>78548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3CB9C7B-E972-49EC-995B-C83841BFCAC0}"/>
            </a:ext>
          </a:extLst>
        </xdr:cNvPr>
        <xdr:cNvSpPr/>
      </xdr:nvSpPr>
      <xdr:spPr>
        <a:xfrm>
          <a:off x="34018" y="11373757"/>
          <a:ext cx="1276959" cy="3919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13855</xdr:colOff>
      <xdr:row>45</xdr:row>
      <xdr:rowOff>78798</xdr:rowOff>
    </xdr:from>
    <xdr:to>
      <xdr:col>0</xdr:col>
      <xdr:colOff>1280733</xdr:colOff>
      <xdr:row>46</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9AEED20-4400-468C-B14F-4829299F5E34}"/>
            </a:ext>
          </a:extLst>
        </xdr:cNvPr>
        <xdr:cNvSpPr/>
      </xdr:nvSpPr>
      <xdr:spPr>
        <a:xfrm>
          <a:off x="13855" y="1093729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45</xdr:row>
      <xdr:rowOff>78798</xdr:rowOff>
    </xdr:from>
    <xdr:to>
      <xdr:col>0</xdr:col>
      <xdr:colOff>1280733</xdr:colOff>
      <xdr:row>46</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DF75808D-1935-4E43-AFBD-90393DD6926F}"/>
            </a:ext>
          </a:extLst>
        </xdr:cNvPr>
        <xdr:cNvSpPr/>
      </xdr:nvSpPr>
      <xdr:spPr>
        <a:xfrm>
          <a:off x="13855" y="1093729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45</xdr:row>
      <xdr:rowOff>78798</xdr:rowOff>
    </xdr:from>
    <xdr:to>
      <xdr:col>0</xdr:col>
      <xdr:colOff>1280733</xdr:colOff>
      <xdr:row>46</xdr:row>
      <xdr:rowOff>233178</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F4233F7C-8409-4316-B835-5CBBB326AC48}"/>
            </a:ext>
          </a:extLst>
        </xdr:cNvPr>
        <xdr:cNvSpPr/>
      </xdr:nvSpPr>
      <xdr:spPr>
        <a:xfrm>
          <a:off x="13855" y="1093729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45</xdr:row>
      <xdr:rowOff>78798</xdr:rowOff>
    </xdr:from>
    <xdr:to>
      <xdr:col>0</xdr:col>
      <xdr:colOff>1280733</xdr:colOff>
      <xdr:row>46</xdr:row>
      <xdr:rowOff>233178</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2836BFD2-2ADE-4D21-BDB5-36778611C59F}"/>
            </a:ext>
          </a:extLst>
        </xdr:cNvPr>
        <xdr:cNvSpPr/>
      </xdr:nvSpPr>
      <xdr:spPr>
        <a:xfrm>
          <a:off x="13855" y="10937298"/>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26</xdr:row>
      <xdr:rowOff>10885</xdr:rowOff>
    </xdr:from>
    <xdr:to>
      <xdr:col>0</xdr:col>
      <xdr:colOff>1304926</xdr:colOff>
      <xdr:row>28</xdr:row>
      <xdr:rowOff>41841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3DF7F8E-CAB5-4022-9512-AE21156BF051}"/>
            </a:ext>
          </a:extLst>
        </xdr:cNvPr>
        <xdr:cNvSpPr/>
      </xdr:nvSpPr>
      <xdr:spPr>
        <a:xfrm>
          <a:off x="0" y="5449660"/>
          <a:ext cx="1304926" cy="3548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6B93C05-2146-4E73-A601-401FE592802C}"/>
            </a:ext>
          </a:extLst>
        </xdr:cNvPr>
        <xdr:cNvSpPr/>
      </xdr:nvSpPr>
      <xdr:spPr>
        <a:xfrm>
          <a:off x="0" y="62769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1304926</xdr:colOff>
      <xdr:row>31</xdr:row>
      <xdr:rowOff>190500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EF47BACA-EBEC-4862-B827-A067E45A573D}"/>
            </a:ext>
          </a:extLst>
        </xdr:cNvPr>
        <xdr:cNvSpPr/>
      </xdr:nvSpPr>
      <xdr:spPr>
        <a:xfrm>
          <a:off x="0" y="62769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30</xdr:row>
      <xdr:rowOff>180975</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EE4A68B8-1C21-4974-A24A-DA9CCA34F400}"/>
            </a:ext>
          </a:extLst>
        </xdr:cNvPr>
        <xdr:cNvSpPr/>
      </xdr:nvSpPr>
      <xdr:spPr>
        <a:xfrm>
          <a:off x="0" y="6362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30</xdr:row>
      <xdr:rowOff>180975</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B546C7E3-ECE8-47D4-B8E8-B26FC81F40D6}"/>
            </a:ext>
          </a:extLst>
        </xdr:cNvPr>
        <xdr:cNvSpPr/>
      </xdr:nvSpPr>
      <xdr:spPr>
        <a:xfrm>
          <a:off x="0" y="6362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30</xdr:row>
      <xdr:rowOff>180975</xdr:rowOff>
    </xdr:to>
    <xdr:sp macro="" textlink="">
      <xdr:nvSpPr>
        <xdr:cNvPr id="4" name="Left Arrow 2">
          <a:hlinkClick xmlns:r="http://schemas.openxmlformats.org/officeDocument/2006/relationships" r:id="rId1"/>
          <a:extLst>
            <a:ext uri="{FF2B5EF4-FFF2-40B4-BE49-F238E27FC236}">
              <a16:creationId xmlns:a16="http://schemas.microsoft.com/office/drawing/2014/main" id="{9FD636B6-1965-411C-B3DA-99DC5D290BA8}"/>
            </a:ext>
          </a:extLst>
        </xdr:cNvPr>
        <xdr:cNvSpPr/>
      </xdr:nvSpPr>
      <xdr:spPr>
        <a:xfrm>
          <a:off x="0" y="6362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30</xdr:row>
      <xdr:rowOff>180975</xdr:rowOff>
    </xdr:to>
    <xdr:sp macro="" textlink="">
      <xdr:nvSpPr>
        <xdr:cNvPr id="5" name="Left Arrow 4">
          <a:hlinkClick xmlns:r="http://schemas.openxmlformats.org/officeDocument/2006/relationships" r:id="rId1"/>
          <a:extLst>
            <a:ext uri="{FF2B5EF4-FFF2-40B4-BE49-F238E27FC236}">
              <a16:creationId xmlns:a16="http://schemas.microsoft.com/office/drawing/2014/main" id="{BCE46314-BAC0-42F0-80DE-AF3AC19D14AC}"/>
            </a:ext>
          </a:extLst>
        </xdr:cNvPr>
        <xdr:cNvSpPr/>
      </xdr:nvSpPr>
      <xdr:spPr>
        <a:xfrm>
          <a:off x="0" y="6362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43</xdr:row>
      <xdr:rowOff>133350</xdr:rowOff>
    </xdr:from>
    <xdr:to>
      <xdr:col>1</xdr:col>
      <xdr:colOff>941907</xdr:colOff>
      <xdr:row>45</xdr:row>
      <xdr:rowOff>111237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9D9FFAD-B192-47E2-94C7-8F80918C5BD4}"/>
            </a:ext>
          </a:extLst>
        </xdr:cNvPr>
        <xdr:cNvSpPr/>
      </xdr:nvSpPr>
      <xdr:spPr>
        <a:xfrm>
          <a:off x="0" y="9553575"/>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133350</xdr:rowOff>
    </xdr:from>
    <xdr:to>
      <xdr:col>1</xdr:col>
      <xdr:colOff>941907</xdr:colOff>
      <xdr:row>45</xdr:row>
      <xdr:rowOff>111237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BE980135-6C8B-4335-B2E2-7F31C8821BBA}"/>
            </a:ext>
          </a:extLst>
        </xdr:cNvPr>
        <xdr:cNvSpPr/>
      </xdr:nvSpPr>
      <xdr:spPr>
        <a:xfrm>
          <a:off x="0" y="9553575"/>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133350</xdr:rowOff>
    </xdr:from>
    <xdr:to>
      <xdr:col>1</xdr:col>
      <xdr:colOff>941907</xdr:colOff>
      <xdr:row>45</xdr:row>
      <xdr:rowOff>111237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72DDA1F4-0AA3-494F-B184-AB76ECC96892}"/>
            </a:ext>
          </a:extLst>
        </xdr:cNvPr>
        <xdr:cNvSpPr/>
      </xdr:nvSpPr>
      <xdr:spPr>
        <a:xfrm>
          <a:off x="0" y="9553575"/>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43</xdr:row>
      <xdr:rowOff>133350</xdr:rowOff>
    </xdr:from>
    <xdr:to>
      <xdr:col>1</xdr:col>
      <xdr:colOff>941907</xdr:colOff>
      <xdr:row>45</xdr:row>
      <xdr:rowOff>111237</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C173D6C4-2C1E-4154-9F51-3C86CB04295A}"/>
            </a:ext>
          </a:extLst>
        </xdr:cNvPr>
        <xdr:cNvSpPr/>
      </xdr:nvSpPr>
      <xdr:spPr>
        <a:xfrm>
          <a:off x="0" y="9553575"/>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36979</xdr:colOff>
      <xdr:row>33</xdr:row>
      <xdr:rowOff>0</xdr:rowOff>
    </xdr:from>
    <xdr:to>
      <xdr:col>1</xdr:col>
      <xdr:colOff>956475</xdr:colOff>
      <xdr:row>34</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9E78FF-6C7A-48DE-A39C-ABB2DB1A1D9C}"/>
            </a:ext>
          </a:extLst>
        </xdr:cNvPr>
        <xdr:cNvSpPr/>
      </xdr:nvSpPr>
      <xdr:spPr>
        <a:xfrm>
          <a:off x="36979" y="727710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33</xdr:row>
      <xdr:rowOff>0</xdr:rowOff>
    </xdr:from>
    <xdr:to>
      <xdr:col>1</xdr:col>
      <xdr:colOff>956475</xdr:colOff>
      <xdr:row>34</xdr:row>
      <xdr:rowOff>97791</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D77C5A6F-4253-4EB7-981A-C093AAD2D4AC}"/>
            </a:ext>
          </a:extLst>
        </xdr:cNvPr>
        <xdr:cNvSpPr/>
      </xdr:nvSpPr>
      <xdr:spPr>
        <a:xfrm>
          <a:off x="36979" y="727710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33</xdr:row>
      <xdr:rowOff>0</xdr:rowOff>
    </xdr:from>
    <xdr:to>
      <xdr:col>1</xdr:col>
      <xdr:colOff>956475</xdr:colOff>
      <xdr:row>34</xdr:row>
      <xdr:rowOff>97791</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45F4812E-6762-42CC-89F1-1A01903E883F}"/>
            </a:ext>
          </a:extLst>
        </xdr:cNvPr>
        <xdr:cNvSpPr/>
      </xdr:nvSpPr>
      <xdr:spPr>
        <a:xfrm>
          <a:off x="36979" y="727710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36979</xdr:colOff>
      <xdr:row>33</xdr:row>
      <xdr:rowOff>0</xdr:rowOff>
    </xdr:from>
    <xdr:to>
      <xdr:col>1</xdr:col>
      <xdr:colOff>956475</xdr:colOff>
      <xdr:row>34</xdr:row>
      <xdr:rowOff>97791</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A6A7BF5A-F9F6-4F31-8930-85BCFB7F1CB8}"/>
            </a:ext>
          </a:extLst>
        </xdr:cNvPr>
        <xdr:cNvSpPr/>
      </xdr:nvSpPr>
      <xdr:spPr>
        <a:xfrm>
          <a:off x="36979" y="7277100"/>
          <a:ext cx="1262396" cy="3168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11</xdr:row>
      <xdr:rowOff>84664</xdr:rowOff>
    </xdr:from>
    <xdr:to>
      <xdr:col>1</xdr:col>
      <xdr:colOff>1019228</xdr:colOff>
      <xdr:row>12</xdr:row>
      <xdr:rowOff>191419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00EAB84-7DD6-4B4D-B1F1-84413C0D24E6}"/>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19050</xdr:colOff>
      <xdr:row>11</xdr:row>
      <xdr:rowOff>84664</xdr:rowOff>
    </xdr:from>
    <xdr:to>
      <xdr:col>1</xdr:col>
      <xdr:colOff>1019228</xdr:colOff>
      <xdr:row>12</xdr:row>
      <xdr:rowOff>191419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F067B1C9-13EB-4D4B-804C-01E3C4492C59}"/>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19050</xdr:colOff>
      <xdr:row>11</xdr:row>
      <xdr:rowOff>84664</xdr:rowOff>
    </xdr:from>
    <xdr:to>
      <xdr:col>1</xdr:col>
      <xdr:colOff>1019228</xdr:colOff>
      <xdr:row>12</xdr:row>
      <xdr:rowOff>191419</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AC86606B-D70C-4151-AA69-B09F0BB5963D}"/>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19050</xdr:colOff>
      <xdr:row>11</xdr:row>
      <xdr:rowOff>84664</xdr:rowOff>
    </xdr:from>
    <xdr:to>
      <xdr:col>1</xdr:col>
      <xdr:colOff>1019228</xdr:colOff>
      <xdr:row>12</xdr:row>
      <xdr:rowOff>191419</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67F8D363-9908-4D57-8AD3-5CE576E23B45}"/>
            </a:ext>
          </a:extLst>
        </xdr:cNvPr>
        <xdr:cNvSpPr/>
      </xdr:nvSpPr>
      <xdr:spPr>
        <a:xfrm>
          <a:off x="19050" y="2513539"/>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30</xdr:row>
      <xdr:rowOff>67236</xdr:rowOff>
    </xdr:from>
    <xdr:to>
      <xdr:col>0</xdr:col>
      <xdr:colOff>1304926</xdr:colOff>
      <xdr:row>31</xdr:row>
      <xdr:rowOff>201706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F0E639E-AE65-40B8-A911-72C64853981A}"/>
            </a:ext>
          </a:extLst>
        </xdr:cNvPr>
        <xdr:cNvSpPr/>
      </xdr:nvSpPr>
      <xdr:spPr>
        <a:xfrm>
          <a:off x="0" y="6277536"/>
          <a:ext cx="1304926" cy="35354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xdr:colOff>
      <xdr:row>29</xdr:row>
      <xdr:rowOff>87584</xdr:rowOff>
    </xdr:from>
    <xdr:to>
      <xdr:col>1</xdr:col>
      <xdr:colOff>971603</xdr:colOff>
      <xdr:row>31</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C4EE766-52F6-47ED-A299-B7A3AF9D6FE5}"/>
            </a:ext>
          </a:extLst>
        </xdr:cNvPr>
        <xdr:cNvSpPr/>
      </xdr:nvSpPr>
      <xdr:spPr>
        <a:xfrm>
          <a:off x="19050" y="6688409"/>
          <a:ext cx="1266878" cy="40640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49306</xdr:colOff>
      <xdr:row>21</xdr:row>
      <xdr:rowOff>195623</xdr:rowOff>
    </xdr:from>
    <xdr:to>
      <xdr:col>2</xdr:col>
      <xdr:colOff>1027206</xdr:colOff>
      <xdr:row>23</xdr:row>
      <xdr:rowOff>114193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5278E6E-B5E8-40AA-92F0-F00A17A8E666}"/>
            </a:ext>
          </a:extLst>
        </xdr:cNvPr>
        <xdr:cNvSpPr/>
      </xdr:nvSpPr>
      <xdr:spPr>
        <a:xfrm>
          <a:off x="49306" y="4843823"/>
          <a:ext cx="1397000" cy="41387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114300</xdr:colOff>
      <xdr:row>15</xdr:row>
      <xdr:rowOff>104775</xdr:rowOff>
    </xdr:from>
    <xdr:to>
      <xdr:col>1</xdr:col>
      <xdr:colOff>1038278</xdr:colOff>
      <xdr:row>17</xdr:row>
      <xdr:rowOff>78180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1F55F36-3951-42E2-B1F1-6E78E4140F8B}"/>
            </a:ext>
          </a:extLst>
        </xdr:cNvPr>
        <xdr:cNvSpPr/>
      </xdr:nvSpPr>
      <xdr:spPr>
        <a:xfrm>
          <a:off x="114300" y="3429000"/>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114300</xdr:colOff>
      <xdr:row>15</xdr:row>
      <xdr:rowOff>104775</xdr:rowOff>
    </xdr:from>
    <xdr:to>
      <xdr:col>1</xdr:col>
      <xdr:colOff>1038278</xdr:colOff>
      <xdr:row>17</xdr:row>
      <xdr:rowOff>78180</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B483E4C5-9A05-48CA-A780-3DF692DA6402}"/>
            </a:ext>
          </a:extLst>
        </xdr:cNvPr>
        <xdr:cNvSpPr/>
      </xdr:nvSpPr>
      <xdr:spPr>
        <a:xfrm>
          <a:off x="114300" y="3429000"/>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28575</xdr:colOff>
      <xdr:row>12</xdr:row>
      <xdr:rowOff>0</xdr:rowOff>
    </xdr:from>
    <xdr:to>
      <xdr:col>1</xdr:col>
      <xdr:colOff>923978</xdr:colOff>
      <xdr:row>13</xdr:row>
      <xdr:rowOff>68655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00E6619-F682-435E-AFF5-D29684325429}"/>
            </a:ext>
          </a:extLst>
        </xdr:cNvPr>
        <xdr:cNvSpPr/>
      </xdr:nvSpPr>
      <xdr:spPr>
        <a:xfrm>
          <a:off x="28575" y="2857500"/>
          <a:ext cx="1266878" cy="3163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50</xdr:row>
      <xdr:rowOff>0</xdr:rowOff>
    </xdr:from>
    <xdr:to>
      <xdr:col>1</xdr:col>
      <xdr:colOff>255232</xdr:colOff>
      <xdr:row>52</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ED718D0-17BC-48EA-A9D4-F4A7FEC9D507}"/>
            </a:ext>
          </a:extLst>
        </xdr:cNvPr>
        <xdr:cNvSpPr/>
      </xdr:nvSpPr>
      <xdr:spPr>
        <a:xfrm>
          <a:off x="0" y="10725150"/>
          <a:ext cx="1302982" cy="39266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123825</xdr:colOff>
      <xdr:row>27</xdr:row>
      <xdr:rowOff>142875</xdr:rowOff>
    </xdr:from>
    <xdr:to>
      <xdr:col>0</xdr:col>
      <xdr:colOff>1390703</xdr:colOff>
      <xdr:row>29</xdr:row>
      <xdr:rowOff>32449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5605CC7-EB1C-4131-8CDD-46384725EE3A}"/>
            </a:ext>
          </a:extLst>
        </xdr:cNvPr>
        <xdr:cNvSpPr/>
      </xdr:nvSpPr>
      <xdr:spPr>
        <a:xfrm>
          <a:off x="123825" y="621030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123825</xdr:colOff>
      <xdr:row>27</xdr:row>
      <xdr:rowOff>142875</xdr:rowOff>
    </xdr:from>
    <xdr:to>
      <xdr:col>0</xdr:col>
      <xdr:colOff>1390703</xdr:colOff>
      <xdr:row>29</xdr:row>
      <xdr:rowOff>32449</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A642A4CC-179E-4276-AA6D-04FB8CF6A81E}"/>
            </a:ext>
          </a:extLst>
        </xdr:cNvPr>
        <xdr:cNvSpPr/>
      </xdr:nvSpPr>
      <xdr:spPr>
        <a:xfrm>
          <a:off x="123825" y="621030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23812</xdr:colOff>
      <xdr:row>13</xdr:row>
      <xdr:rowOff>142875</xdr:rowOff>
    </xdr:from>
    <xdr:to>
      <xdr:col>0</xdr:col>
      <xdr:colOff>1290690</xdr:colOff>
      <xdr:row>14</xdr:row>
      <xdr:rowOff>218598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64B4E02-B8CF-4ACA-80C0-0C9159020763}"/>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E478A760-17DD-4C50-AF08-1B4E6BB3ACE1}"/>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76AC1D2C-97B2-4A8D-96A7-AD282D7EC3DD}"/>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23812</xdr:colOff>
      <xdr:row>13</xdr:row>
      <xdr:rowOff>142875</xdr:rowOff>
    </xdr:from>
    <xdr:to>
      <xdr:col>0</xdr:col>
      <xdr:colOff>1290690</xdr:colOff>
      <xdr:row>14</xdr:row>
      <xdr:rowOff>218598</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1F9EAD56-B5DA-463F-8111-F9C1CCB47CF5}"/>
            </a:ext>
          </a:extLst>
        </xdr:cNvPr>
        <xdr:cNvSpPr/>
      </xdr:nvSpPr>
      <xdr:spPr>
        <a:xfrm>
          <a:off x="23812" y="32385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288</xdr:row>
      <xdr:rowOff>38100</xdr:rowOff>
    </xdr:from>
    <xdr:to>
      <xdr:col>1</xdr:col>
      <xdr:colOff>19103</xdr:colOff>
      <xdr:row>289</xdr:row>
      <xdr:rowOff>211530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32C34EE-5AE9-4BDD-B429-75F7388E2984}"/>
            </a:ext>
          </a:extLst>
        </xdr:cNvPr>
        <xdr:cNvSpPr/>
      </xdr:nvSpPr>
      <xdr:spPr>
        <a:xfrm>
          <a:off x="0" y="10315575"/>
          <a:ext cx="1266878" cy="4210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101</xdr:row>
      <xdr:rowOff>38100</xdr:rowOff>
    </xdr:from>
    <xdr:to>
      <xdr:col>1</xdr:col>
      <xdr:colOff>85778</xdr:colOff>
      <xdr:row>103</xdr:row>
      <xdr:rowOff>49605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F98101B-41FB-4C91-936E-3C2A896BBBAF}"/>
            </a:ext>
          </a:extLst>
        </xdr:cNvPr>
        <xdr:cNvSpPr/>
      </xdr:nvSpPr>
      <xdr:spPr>
        <a:xfrm>
          <a:off x="0" y="11896725"/>
          <a:ext cx="1266878" cy="506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231</xdr:row>
      <xdr:rowOff>0</xdr:rowOff>
    </xdr:from>
    <xdr:to>
      <xdr:col>0</xdr:col>
      <xdr:colOff>1266878</xdr:colOff>
      <xdr:row>233</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CE44A55-D4C6-4E6D-BA1E-6DA5E75674DF}"/>
            </a:ext>
          </a:extLst>
        </xdr:cNvPr>
        <xdr:cNvSpPr/>
      </xdr:nvSpPr>
      <xdr:spPr>
        <a:xfrm>
          <a:off x="0" y="9715500"/>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194</xdr:row>
      <xdr:rowOff>0</xdr:rowOff>
    </xdr:from>
    <xdr:to>
      <xdr:col>1</xdr:col>
      <xdr:colOff>400051</xdr:colOff>
      <xdr:row>196</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24F5969-2CDE-43EE-8F5B-1C7072D43155}"/>
            </a:ext>
          </a:extLst>
        </xdr:cNvPr>
        <xdr:cNvSpPr/>
      </xdr:nvSpPr>
      <xdr:spPr>
        <a:xfrm>
          <a:off x="0" y="94583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177</xdr:row>
      <xdr:rowOff>0</xdr:rowOff>
    </xdr:from>
    <xdr:to>
      <xdr:col>1</xdr:col>
      <xdr:colOff>371528</xdr:colOff>
      <xdr:row>191</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73EE64B-82EB-46FE-96AC-0054B292F2B9}"/>
            </a:ext>
          </a:extLst>
        </xdr:cNvPr>
        <xdr:cNvSpPr/>
      </xdr:nvSpPr>
      <xdr:spPr>
        <a:xfrm>
          <a:off x="0" y="10553700"/>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123</xdr:row>
      <xdr:rowOff>0</xdr:rowOff>
    </xdr:from>
    <xdr:to>
      <xdr:col>1</xdr:col>
      <xdr:colOff>571501</xdr:colOff>
      <xdr:row>125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B231AAA-6ED6-4098-B04A-D1FECFA08CCC}"/>
            </a:ext>
          </a:extLst>
        </xdr:cNvPr>
        <xdr:cNvSpPr/>
      </xdr:nvSpPr>
      <xdr:spPr>
        <a:xfrm>
          <a:off x="0" y="5029200"/>
          <a:ext cx="14954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A1E67D6-FCF1-45E1-903E-8FA4FEAAE0A8}"/>
            </a:ext>
          </a:extLst>
        </xdr:cNvPr>
        <xdr:cNvSpPr/>
      </xdr:nvSpPr>
      <xdr:spPr>
        <a:xfrm>
          <a:off x="0" y="93249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31</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19CFCE-A9B7-43AC-A4E5-20BAC1408711}"/>
            </a:ext>
          </a:extLst>
        </xdr:cNvPr>
        <xdr:cNvSpPr/>
      </xdr:nvSpPr>
      <xdr:spPr>
        <a:xfrm>
          <a:off x="0" y="6334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31</xdr:row>
      <xdr:rowOff>38100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ED582E95-F779-46C6-A148-DE6F0CF456E9}"/>
            </a:ext>
          </a:extLst>
        </xdr:cNvPr>
        <xdr:cNvSpPr/>
      </xdr:nvSpPr>
      <xdr:spPr>
        <a:xfrm>
          <a:off x="0" y="6334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42</xdr:row>
      <xdr:rowOff>94284</xdr:rowOff>
    </xdr:from>
    <xdr:to>
      <xdr:col>6</xdr:col>
      <xdr:colOff>134470</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906A614-B947-4211-999D-D76A343CD5B5}"/>
            </a:ext>
          </a:extLst>
        </xdr:cNvPr>
        <xdr:cNvSpPr/>
      </xdr:nvSpPr>
      <xdr:spPr>
        <a:xfrm>
          <a:off x="0" y="11448084"/>
          <a:ext cx="1286995"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76</xdr:row>
      <xdr:rowOff>0</xdr:rowOff>
    </xdr:from>
    <xdr:to>
      <xdr:col>1</xdr:col>
      <xdr:colOff>344582</xdr:colOff>
      <xdr:row>77</xdr:row>
      <xdr:rowOff>180415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7BF5BC7-4BC6-4062-AAC6-513F48DF0437}"/>
            </a:ext>
          </a:extLst>
        </xdr:cNvPr>
        <xdr:cNvSpPr/>
      </xdr:nvSpPr>
      <xdr:spPr>
        <a:xfrm>
          <a:off x="0" y="5153025"/>
          <a:ext cx="1306607" cy="38996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32</xdr:row>
      <xdr:rowOff>0</xdr:rowOff>
    </xdr:from>
    <xdr:to>
      <xdr:col>1</xdr:col>
      <xdr:colOff>396440</xdr:colOff>
      <xdr:row>33</xdr:row>
      <xdr:rowOff>178298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EF7ED8D-4BA3-4708-8E92-97C8413B7F83}"/>
            </a:ext>
          </a:extLst>
        </xdr:cNvPr>
        <xdr:cNvSpPr/>
      </xdr:nvSpPr>
      <xdr:spPr>
        <a:xfrm>
          <a:off x="0" y="7553325"/>
          <a:ext cx="1301315" cy="38784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32</xdr:row>
      <xdr:rowOff>190500</xdr:rowOff>
    </xdr:from>
    <xdr:to>
      <xdr:col>1</xdr:col>
      <xdr:colOff>401732</xdr:colOff>
      <xdr:row>34</xdr:row>
      <xdr:rowOff>162045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36DA5F6-C170-463A-8097-1CEE05F49A9C}"/>
            </a:ext>
          </a:extLst>
        </xdr:cNvPr>
        <xdr:cNvSpPr/>
      </xdr:nvSpPr>
      <xdr:spPr>
        <a:xfrm>
          <a:off x="0" y="7639050"/>
          <a:ext cx="1306607" cy="39064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145</xdr:row>
      <xdr:rowOff>0</xdr:rowOff>
    </xdr:from>
    <xdr:to>
      <xdr:col>2</xdr:col>
      <xdr:colOff>14520</xdr:colOff>
      <xdr:row>146</xdr:row>
      <xdr:rowOff>182899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4431B9D-46DD-4A64-A196-EE3FD1CF6396}"/>
            </a:ext>
          </a:extLst>
        </xdr:cNvPr>
        <xdr:cNvSpPr/>
      </xdr:nvSpPr>
      <xdr:spPr>
        <a:xfrm>
          <a:off x="0" y="8039100"/>
          <a:ext cx="1805220" cy="3924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95</xdr:row>
      <xdr:rowOff>0</xdr:rowOff>
    </xdr:from>
    <xdr:to>
      <xdr:col>1</xdr:col>
      <xdr:colOff>576357</xdr:colOff>
      <xdr:row>96</xdr:row>
      <xdr:rowOff>183590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E078935-C600-4E90-BDF7-67C3EED27251}"/>
            </a:ext>
          </a:extLst>
        </xdr:cNvPr>
        <xdr:cNvSpPr/>
      </xdr:nvSpPr>
      <xdr:spPr>
        <a:xfrm>
          <a:off x="0" y="20164425"/>
          <a:ext cx="1300257" cy="3931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47</xdr:row>
      <xdr:rowOff>19050</xdr:rowOff>
    </xdr:from>
    <xdr:to>
      <xdr:col>1</xdr:col>
      <xdr:colOff>1348318</xdr:colOff>
      <xdr:row>48</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747B33D-5CD2-41D6-880F-999380D4D9F5}"/>
            </a:ext>
          </a:extLst>
        </xdr:cNvPr>
        <xdr:cNvSpPr/>
      </xdr:nvSpPr>
      <xdr:spPr>
        <a:xfrm>
          <a:off x="38100" y="10620375"/>
          <a:ext cx="1310218"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408</xdr:row>
      <xdr:rowOff>0</xdr:rowOff>
    </xdr:from>
    <xdr:to>
      <xdr:col>1</xdr:col>
      <xdr:colOff>342901</xdr:colOff>
      <xdr:row>410</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4B21F68-293E-4638-A2E7-6084E732D0D5}"/>
            </a:ext>
          </a:extLst>
        </xdr:cNvPr>
        <xdr:cNvSpPr/>
      </xdr:nvSpPr>
      <xdr:spPr>
        <a:xfrm>
          <a:off x="0" y="106489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24</xdr:row>
      <xdr:rowOff>0</xdr:rowOff>
    </xdr:from>
    <xdr:to>
      <xdr:col>3</xdr:col>
      <xdr:colOff>228653</xdr:colOff>
      <xdr:row>26</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3A17342-E71E-4F93-9C42-502B0C0F29D1}"/>
            </a:ext>
          </a:extLst>
        </xdr:cNvPr>
        <xdr:cNvSpPr/>
      </xdr:nvSpPr>
      <xdr:spPr>
        <a:xfrm>
          <a:off x="0" y="5229225"/>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44B439F7-F466-485A-B84B-864CB7777886}"/>
            </a:ext>
          </a:extLst>
        </xdr:cNvPr>
        <xdr:cNvSpPr/>
      </xdr:nvSpPr>
      <xdr:spPr>
        <a:xfrm>
          <a:off x="0" y="5229225"/>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6B8F5D7-D954-4191-ADE8-72E271990F78}"/>
            </a:ext>
          </a:extLst>
        </xdr:cNvPr>
        <xdr:cNvSpPr/>
      </xdr:nvSpPr>
      <xdr:spPr>
        <a:xfrm>
          <a:off x="0" y="5229225"/>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7</xdr:col>
      <xdr:colOff>209550</xdr:colOff>
      <xdr:row>26</xdr:row>
      <xdr:rowOff>30555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96572321-0A33-4E6F-84CE-C71F87EEFC46}"/>
            </a:ext>
          </a:extLst>
        </xdr:cNvPr>
        <xdr:cNvSpPr/>
      </xdr:nvSpPr>
      <xdr:spPr>
        <a:xfrm>
          <a:off x="0" y="5229225"/>
          <a:ext cx="121920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138</xdr:row>
      <xdr:rowOff>67236</xdr:rowOff>
    </xdr:from>
    <xdr:to>
      <xdr:col>1</xdr:col>
      <xdr:colOff>476250</xdr:colOff>
      <xdr:row>140</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17C0280-F71B-4907-920D-FE4B48332B85}"/>
            </a:ext>
          </a:extLst>
        </xdr:cNvPr>
        <xdr:cNvSpPr/>
      </xdr:nvSpPr>
      <xdr:spPr>
        <a:xfrm>
          <a:off x="0" y="117544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138</xdr:row>
      <xdr:rowOff>67236</xdr:rowOff>
    </xdr:from>
    <xdr:to>
      <xdr:col>1</xdr:col>
      <xdr:colOff>476250</xdr:colOff>
      <xdr:row>140</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4EF27125-46AA-4302-8C0A-3E4C53FE9642}"/>
            </a:ext>
          </a:extLst>
        </xdr:cNvPr>
        <xdr:cNvSpPr/>
      </xdr:nvSpPr>
      <xdr:spPr>
        <a:xfrm>
          <a:off x="0" y="117544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138</xdr:row>
      <xdr:rowOff>67236</xdr:rowOff>
    </xdr:from>
    <xdr:to>
      <xdr:col>1</xdr:col>
      <xdr:colOff>476250</xdr:colOff>
      <xdr:row>140</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D95166E5-53A7-47EA-9CAC-B0F348FB6102}"/>
            </a:ext>
          </a:extLst>
        </xdr:cNvPr>
        <xdr:cNvSpPr/>
      </xdr:nvSpPr>
      <xdr:spPr>
        <a:xfrm>
          <a:off x="0" y="1175441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76</xdr:row>
      <xdr:rowOff>0</xdr:rowOff>
    </xdr:from>
    <xdr:to>
      <xdr:col>1</xdr:col>
      <xdr:colOff>712259</xdr:colOff>
      <xdr:row>77</xdr:row>
      <xdr:rowOff>188383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E7ED6C8-8C94-45F9-AC54-4BA29B75B6AA}"/>
            </a:ext>
          </a:extLst>
        </xdr:cNvPr>
        <xdr:cNvSpPr/>
      </xdr:nvSpPr>
      <xdr:spPr>
        <a:xfrm>
          <a:off x="0" y="19373850"/>
          <a:ext cx="1302809" cy="39793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74</xdr:row>
      <xdr:rowOff>0</xdr:rowOff>
    </xdr:from>
    <xdr:to>
      <xdr:col>1</xdr:col>
      <xdr:colOff>711014</xdr:colOff>
      <xdr:row>75</xdr:row>
      <xdr:rowOff>187139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1909667-8C0E-4015-9CD9-99CC1430D575}"/>
            </a:ext>
          </a:extLst>
        </xdr:cNvPr>
        <xdr:cNvSpPr/>
      </xdr:nvSpPr>
      <xdr:spPr>
        <a:xfrm>
          <a:off x="0" y="18611850"/>
          <a:ext cx="1406339" cy="39668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28575</xdr:colOff>
      <xdr:row>44</xdr:row>
      <xdr:rowOff>28575</xdr:rowOff>
    </xdr:from>
    <xdr:to>
      <xdr:col>0</xdr:col>
      <xdr:colOff>1295453</xdr:colOff>
      <xdr:row>45</xdr:row>
      <xdr:rowOff>133350</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2ABEED7E-8961-45D3-AF42-5291F4DFFC5F}"/>
            </a:ext>
          </a:extLst>
        </xdr:cNvPr>
        <xdr:cNvSpPr/>
      </xdr:nvSpPr>
      <xdr:spPr>
        <a:xfrm>
          <a:off x="28575" y="9544050"/>
          <a:ext cx="1266878" cy="3048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B0BF3BB-8BFE-405C-A4B4-F7E6A0E6C5F2}"/>
            </a:ext>
          </a:extLst>
        </xdr:cNvPr>
        <xdr:cNvSpPr/>
      </xdr:nvSpPr>
      <xdr:spPr>
        <a:xfrm>
          <a:off x="0" y="5743575"/>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BD67C772-8C04-42F2-A7D8-05329D5029CD}"/>
            </a:ext>
          </a:extLst>
        </xdr:cNvPr>
        <xdr:cNvSpPr/>
      </xdr:nvSpPr>
      <xdr:spPr>
        <a:xfrm>
          <a:off x="0" y="5743575"/>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A4017FC1-E0F5-4804-AF24-338EBBA091F0}"/>
            </a:ext>
          </a:extLst>
        </xdr:cNvPr>
        <xdr:cNvSpPr/>
      </xdr:nvSpPr>
      <xdr:spPr>
        <a:xfrm>
          <a:off x="0" y="5743575"/>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1715627-C1F9-414C-9BCD-4C2746C0AA93}"/>
            </a:ext>
          </a:extLst>
        </xdr:cNvPr>
        <xdr:cNvSpPr/>
      </xdr:nvSpPr>
      <xdr:spPr>
        <a:xfrm>
          <a:off x="0" y="521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6677347B-E99D-4B68-9072-6575B3551ABC}"/>
            </a:ext>
          </a:extLst>
        </xdr:cNvPr>
        <xdr:cNvSpPr/>
      </xdr:nvSpPr>
      <xdr:spPr>
        <a:xfrm>
          <a:off x="0" y="521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85B8F5A4-19D7-4607-93FA-25528DA4B009}"/>
            </a:ext>
          </a:extLst>
        </xdr:cNvPr>
        <xdr:cNvSpPr/>
      </xdr:nvSpPr>
      <xdr:spPr>
        <a:xfrm>
          <a:off x="0" y="521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93123D94-BB72-46D7-A9C6-20E6E546C33E}"/>
            </a:ext>
          </a:extLst>
        </xdr:cNvPr>
        <xdr:cNvSpPr/>
      </xdr:nvSpPr>
      <xdr:spPr>
        <a:xfrm>
          <a:off x="0" y="521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150</xdr:row>
      <xdr:rowOff>0</xdr:rowOff>
    </xdr:from>
    <xdr:to>
      <xdr:col>0</xdr:col>
      <xdr:colOff>1266878</xdr:colOff>
      <xdr:row>151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225A9C1-758E-46B3-BF35-F8A9B652D6C6}"/>
            </a:ext>
          </a:extLst>
        </xdr:cNvPr>
        <xdr:cNvSpPr/>
      </xdr:nvSpPr>
      <xdr:spPr>
        <a:xfrm>
          <a:off x="0" y="292227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2994FBF4-977D-49AB-A15D-8EF786180717}"/>
            </a:ext>
          </a:extLst>
        </xdr:cNvPr>
        <xdr:cNvSpPr/>
      </xdr:nvSpPr>
      <xdr:spPr>
        <a:xfrm>
          <a:off x="0" y="292227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913A5291-88D1-42FA-B3F6-FFB377B9D7BD}"/>
            </a:ext>
          </a:extLst>
        </xdr:cNvPr>
        <xdr:cNvSpPr/>
      </xdr:nvSpPr>
      <xdr:spPr>
        <a:xfrm>
          <a:off x="0" y="292227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9CC96AB8-BDF1-4D94-8711-C10D4A6B4D47}"/>
            </a:ext>
          </a:extLst>
        </xdr:cNvPr>
        <xdr:cNvSpPr/>
      </xdr:nvSpPr>
      <xdr:spPr>
        <a:xfrm>
          <a:off x="0" y="292227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6" name="Left Arrow 2">
          <a:hlinkClick xmlns:r="http://schemas.openxmlformats.org/officeDocument/2006/relationships" r:id="rId1"/>
          <a:extLst>
            <a:ext uri="{FF2B5EF4-FFF2-40B4-BE49-F238E27FC236}">
              <a16:creationId xmlns:a16="http://schemas.microsoft.com/office/drawing/2014/main" id="{5B50CA2F-8FFE-4FDC-AF39-1E357F1D6D5E}"/>
            </a:ext>
          </a:extLst>
        </xdr:cNvPr>
        <xdr:cNvSpPr/>
      </xdr:nvSpPr>
      <xdr:spPr>
        <a:xfrm>
          <a:off x="0" y="292227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7" name="Left Arrow 3">
          <a:hlinkClick xmlns:r="http://schemas.openxmlformats.org/officeDocument/2006/relationships" r:id="rId1"/>
          <a:extLst>
            <a:ext uri="{FF2B5EF4-FFF2-40B4-BE49-F238E27FC236}">
              <a16:creationId xmlns:a16="http://schemas.microsoft.com/office/drawing/2014/main" id="{7F151351-57FA-424C-A2DD-F3A29AAE7C9E}"/>
            </a:ext>
          </a:extLst>
        </xdr:cNvPr>
        <xdr:cNvSpPr/>
      </xdr:nvSpPr>
      <xdr:spPr>
        <a:xfrm>
          <a:off x="0" y="292227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D529B3A0-E107-4A17-A6D1-80B4E96BFFD9}"/>
            </a:ext>
          </a:extLst>
        </xdr:cNvPr>
        <xdr:cNvSpPr/>
      </xdr:nvSpPr>
      <xdr:spPr>
        <a:xfrm>
          <a:off x="0" y="292227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9" name="Left Arrow 2">
          <a:hlinkClick xmlns:r="http://schemas.openxmlformats.org/officeDocument/2006/relationships" r:id="rId1"/>
          <a:extLst>
            <a:ext uri="{FF2B5EF4-FFF2-40B4-BE49-F238E27FC236}">
              <a16:creationId xmlns:a16="http://schemas.microsoft.com/office/drawing/2014/main" id="{4A581A10-B35E-4F81-AEE5-EE39F0C9755A}"/>
            </a:ext>
          </a:extLst>
        </xdr:cNvPr>
        <xdr:cNvSpPr/>
      </xdr:nvSpPr>
      <xdr:spPr>
        <a:xfrm>
          <a:off x="0" y="292227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10" name="Left Arrow 3">
          <a:hlinkClick xmlns:r="http://schemas.openxmlformats.org/officeDocument/2006/relationships" r:id="rId1"/>
          <a:extLst>
            <a:ext uri="{FF2B5EF4-FFF2-40B4-BE49-F238E27FC236}">
              <a16:creationId xmlns:a16="http://schemas.microsoft.com/office/drawing/2014/main" id="{0284E3C7-9755-4D47-8018-4E7D0AD8D489}"/>
            </a:ext>
          </a:extLst>
        </xdr:cNvPr>
        <xdr:cNvSpPr/>
      </xdr:nvSpPr>
      <xdr:spPr>
        <a:xfrm>
          <a:off x="0" y="292227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136072</xdr:colOff>
      <xdr:row>156</xdr:row>
      <xdr:rowOff>108858</xdr:rowOff>
    </xdr:from>
    <xdr:to>
      <xdr:col>0</xdr:col>
      <xdr:colOff>1402950</xdr:colOff>
      <xdr:row>158</xdr:row>
      <xdr:rowOff>84344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1200BA7-8568-4BAB-AE0A-AA5071D6A5CC}"/>
            </a:ext>
          </a:extLst>
        </xdr:cNvPr>
        <xdr:cNvSpPr/>
      </xdr:nvSpPr>
      <xdr:spPr>
        <a:xfrm>
          <a:off x="136072" y="31512783"/>
          <a:ext cx="1266878" cy="38506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64</xdr:row>
      <xdr:rowOff>0</xdr:rowOff>
    </xdr:from>
    <xdr:to>
      <xdr:col>1</xdr:col>
      <xdr:colOff>752476</xdr:colOff>
      <xdr:row>65</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4EA99BE-24B1-4875-ADEC-992B87D908A3}"/>
            </a:ext>
          </a:extLst>
        </xdr:cNvPr>
        <xdr:cNvSpPr/>
      </xdr:nvSpPr>
      <xdr:spPr>
        <a:xfrm>
          <a:off x="0" y="13125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18</xdr:row>
      <xdr:rowOff>0</xdr:rowOff>
    </xdr:from>
    <xdr:to>
      <xdr:col>0</xdr:col>
      <xdr:colOff>1266878</xdr:colOff>
      <xdr:row>19</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E8AA844-17F6-4BF5-ADBF-F1317CA92546}"/>
            </a:ext>
          </a:extLst>
        </xdr:cNvPr>
        <xdr:cNvSpPr/>
      </xdr:nvSpPr>
      <xdr:spPr>
        <a:xfrm>
          <a:off x="0" y="3829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41</xdr:row>
      <xdr:rowOff>0</xdr:rowOff>
    </xdr:from>
    <xdr:to>
      <xdr:col>0</xdr:col>
      <xdr:colOff>1304926</xdr:colOff>
      <xdr:row>43</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9CB580F-4D1B-4D17-A705-203750838690}"/>
            </a:ext>
          </a:extLst>
        </xdr:cNvPr>
        <xdr:cNvSpPr/>
      </xdr:nvSpPr>
      <xdr:spPr>
        <a:xfrm>
          <a:off x="0" y="9172575"/>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257176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B809C44-045C-4CFB-B078-FFA8C07F0F01}"/>
            </a:ext>
          </a:extLst>
        </xdr:cNvPr>
        <xdr:cNvSpPr/>
      </xdr:nvSpPr>
      <xdr:spPr>
        <a:xfrm>
          <a:off x="0" y="1283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5548-7B10-4ADF-B6C7-3163C7CF98FB}">
  <dimension ref="A1:A93"/>
  <sheetViews>
    <sheetView tabSelected="1" zoomScale="90" zoomScaleNormal="90" workbookViewId="0"/>
  </sheetViews>
  <sheetFormatPr defaultColWidth="9.140625" defaultRowHeight="15.75" x14ac:dyDescent="0.3"/>
  <cols>
    <col min="1" max="1" width="143" style="3322" customWidth="1"/>
    <col min="2" max="16384" width="9.140625" style="3315"/>
  </cols>
  <sheetData>
    <row r="1" spans="1:1" x14ac:dyDescent="0.3">
      <c r="A1" s="3314"/>
    </row>
    <row r="2" spans="1:1" ht="30.75" x14ac:dyDescent="0.55000000000000004">
      <c r="A2" s="3316" t="s">
        <v>5780</v>
      </c>
    </row>
    <row r="3" spans="1:1" ht="26.25" customHeight="1" x14ac:dyDescent="0.35">
      <c r="A3" s="3317" t="s">
        <v>5781</v>
      </c>
    </row>
    <row r="4" spans="1:1" ht="32.25" customHeight="1" x14ac:dyDescent="0.35">
      <c r="A4" s="3317" t="s">
        <v>5782</v>
      </c>
    </row>
    <row r="5" spans="1:1" s="3319" customFormat="1" ht="37.5" customHeight="1" x14ac:dyDescent="0.3">
      <c r="A5" s="3318" t="s">
        <v>5783</v>
      </c>
    </row>
    <row r="6" spans="1:1" s="3319" customFormat="1" ht="37.5" customHeight="1" x14ac:dyDescent="0.3">
      <c r="A6" s="3318" t="s">
        <v>5784</v>
      </c>
    </row>
    <row r="7" spans="1:1" s="3319" customFormat="1" ht="37.5" customHeight="1" x14ac:dyDescent="0.3">
      <c r="A7" s="3318" t="s">
        <v>5785</v>
      </c>
    </row>
    <row r="8" spans="1:1" s="3319" customFormat="1" ht="37.5" customHeight="1" x14ac:dyDescent="0.3">
      <c r="A8" s="3318" t="s">
        <v>5786</v>
      </c>
    </row>
    <row r="9" spans="1:1" s="3319" customFormat="1" ht="37.5" customHeight="1" x14ac:dyDescent="0.3">
      <c r="A9" s="3318" t="s">
        <v>5787</v>
      </c>
    </row>
    <row r="10" spans="1:1" s="3319" customFormat="1" ht="37.5" customHeight="1" x14ac:dyDescent="0.3">
      <c r="A10" s="3318" t="s">
        <v>5788</v>
      </c>
    </row>
    <row r="11" spans="1:1" s="3319" customFormat="1" ht="37.5" customHeight="1" x14ac:dyDescent="0.3">
      <c r="A11" s="3318" t="s">
        <v>5789</v>
      </c>
    </row>
    <row r="12" spans="1:1" s="3319" customFormat="1" ht="37.5" customHeight="1" x14ac:dyDescent="0.3">
      <c r="A12" s="3318" t="s">
        <v>5790</v>
      </c>
    </row>
    <row r="13" spans="1:1" s="3319" customFormat="1" ht="37.5" customHeight="1" x14ac:dyDescent="0.3">
      <c r="A13" s="3318" t="s">
        <v>5791</v>
      </c>
    </row>
    <row r="14" spans="1:1" s="3319" customFormat="1" ht="37.5" customHeight="1" x14ac:dyDescent="0.3">
      <c r="A14" s="3318" t="s">
        <v>5792</v>
      </c>
    </row>
    <row r="15" spans="1:1" s="3319" customFormat="1" ht="37.5" customHeight="1" x14ac:dyDescent="0.3">
      <c r="A15" s="3318" t="s">
        <v>5793</v>
      </c>
    </row>
    <row r="16" spans="1:1" s="3319" customFormat="1" ht="37.5" customHeight="1" x14ac:dyDescent="0.3">
      <c r="A16" s="3318" t="s">
        <v>5794</v>
      </c>
    </row>
    <row r="17" spans="1:1" s="3319" customFormat="1" ht="37.5" customHeight="1" x14ac:dyDescent="0.3">
      <c r="A17" s="3318" t="s">
        <v>5795</v>
      </c>
    </row>
    <row r="18" spans="1:1" s="3319" customFormat="1" ht="37.5" customHeight="1" x14ac:dyDescent="0.3">
      <c r="A18" s="3318" t="s">
        <v>5796</v>
      </c>
    </row>
    <row r="19" spans="1:1" s="3319" customFormat="1" ht="37.5" customHeight="1" x14ac:dyDescent="0.3">
      <c r="A19" s="3318" t="s">
        <v>5797</v>
      </c>
    </row>
    <row r="20" spans="1:1" s="3319" customFormat="1" ht="37.5" customHeight="1" x14ac:dyDescent="0.3">
      <c r="A20" s="3318" t="s">
        <v>5798</v>
      </c>
    </row>
    <row r="21" spans="1:1" s="3319" customFormat="1" ht="37.5" customHeight="1" x14ac:dyDescent="0.3">
      <c r="A21" s="3318" t="s">
        <v>5799</v>
      </c>
    </row>
    <row r="22" spans="1:1" s="3319" customFormat="1" ht="37.5" customHeight="1" x14ac:dyDescent="0.3">
      <c r="A22" s="3318" t="s">
        <v>5800</v>
      </c>
    </row>
    <row r="23" spans="1:1" s="3319" customFormat="1" ht="37.5" customHeight="1" x14ac:dyDescent="0.3">
      <c r="A23" s="3318" t="s">
        <v>5801</v>
      </c>
    </row>
    <row r="24" spans="1:1" s="3319" customFormat="1" ht="37.5" customHeight="1" x14ac:dyDescent="0.3">
      <c r="A24" s="3318" t="s">
        <v>5802</v>
      </c>
    </row>
    <row r="25" spans="1:1" s="3319" customFormat="1" ht="37.5" customHeight="1" x14ac:dyDescent="0.3">
      <c r="A25" s="3318" t="s">
        <v>5803</v>
      </c>
    </row>
    <row r="26" spans="1:1" s="3319" customFormat="1" ht="37.5" customHeight="1" x14ac:dyDescent="0.3">
      <c r="A26" s="3318" t="s">
        <v>5804</v>
      </c>
    </row>
    <row r="27" spans="1:1" s="3319" customFormat="1" ht="37.5" customHeight="1" x14ac:dyDescent="0.3">
      <c r="A27" s="3318" t="s">
        <v>5805</v>
      </c>
    </row>
    <row r="28" spans="1:1" s="3319" customFormat="1" ht="37.5" customHeight="1" x14ac:dyDescent="0.3">
      <c r="A28" s="3318" t="s">
        <v>5806</v>
      </c>
    </row>
    <row r="29" spans="1:1" s="3319" customFormat="1" ht="37.5" customHeight="1" x14ac:dyDescent="0.3">
      <c r="A29" s="3318" t="s">
        <v>5807</v>
      </c>
    </row>
    <row r="30" spans="1:1" s="3319" customFormat="1" ht="37.5" customHeight="1" x14ac:dyDescent="0.3">
      <c r="A30" s="3318" t="s">
        <v>5808</v>
      </c>
    </row>
    <row r="31" spans="1:1" s="3319" customFormat="1" ht="37.5" customHeight="1" x14ac:dyDescent="0.3">
      <c r="A31" s="3318" t="s">
        <v>5809</v>
      </c>
    </row>
    <row r="32" spans="1:1" s="3319" customFormat="1" ht="37.5" customHeight="1" x14ac:dyDescent="0.3">
      <c r="A32" s="3318" t="s">
        <v>5810</v>
      </c>
    </row>
    <row r="33" spans="1:1" s="3319" customFormat="1" ht="37.5" customHeight="1" x14ac:dyDescent="0.3">
      <c r="A33" s="3318" t="s">
        <v>5811</v>
      </c>
    </row>
    <row r="34" spans="1:1" s="3319" customFormat="1" ht="37.5" customHeight="1" x14ac:dyDescent="0.3">
      <c r="A34" s="3318" t="s">
        <v>5812</v>
      </c>
    </row>
    <row r="35" spans="1:1" s="3319" customFormat="1" ht="37.5" customHeight="1" x14ac:dyDescent="0.3">
      <c r="A35" s="3318" t="s">
        <v>5813</v>
      </c>
    </row>
    <row r="36" spans="1:1" s="3319" customFormat="1" ht="37.5" customHeight="1" x14ac:dyDescent="0.3">
      <c r="A36" s="3318" t="s">
        <v>5814</v>
      </c>
    </row>
    <row r="37" spans="1:1" s="3319" customFormat="1" ht="37.5" customHeight="1" x14ac:dyDescent="0.3">
      <c r="A37" s="3318" t="s">
        <v>5815</v>
      </c>
    </row>
    <row r="38" spans="1:1" s="3319" customFormat="1" ht="37.5" customHeight="1" x14ac:dyDescent="0.3">
      <c r="A38" s="3318" t="s">
        <v>5816</v>
      </c>
    </row>
    <row r="39" spans="1:1" s="3319" customFormat="1" ht="37.5" customHeight="1" x14ac:dyDescent="0.3">
      <c r="A39" s="3318" t="s">
        <v>5817</v>
      </c>
    </row>
    <row r="40" spans="1:1" s="3319" customFormat="1" ht="37.5" customHeight="1" x14ac:dyDescent="0.3">
      <c r="A40" s="3318" t="s">
        <v>5818</v>
      </c>
    </row>
    <row r="41" spans="1:1" s="3319" customFormat="1" ht="37.5" customHeight="1" x14ac:dyDescent="0.3">
      <c r="A41" s="3320" t="s">
        <v>5819</v>
      </c>
    </row>
    <row r="42" spans="1:1" s="3319" customFormat="1" ht="37.5" customHeight="1" x14ac:dyDescent="0.3">
      <c r="A42" s="3320" t="s">
        <v>5820</v>
      </c>
    </row>
    <row r="43" spans="1:1" s="3319" customFormat="1" ht="37.5" customHeight="1" x14ac:dyDescent="0.3">
      <c r="A43" s="3320" t="s">
        <v>5821</v>
      </c>
    </row>
    <row r="44" spans="1:1" s="3319" customFormat="1" ht="37.5" customHeight="1" x14ac:dyDescent="0.3">
      <c r="A44" s="3320" t="s">
        <v>5822</v>
      </c>
    </row>
    <row r="45" spans="1:1" s="3319" customFormat="1" ht="37.5" customHeight="1" x14ac:dyDescent="0.3">
      <c r="A45" s="3320" t="s">
        <v>5823</v>
      </c>
    </row>
    <row r="46" spans="1:1" s="3319" customFormat="1" ht="37.5" customHeight="1" x14ac:dyDescent="0.3">
      <c r="A46" s="3320" t="s">
        <v>5824</v>
      </c>
    </row>
    <row r="47" spans="1:1" s="3319" customFormat="1" ht="37.5" customHeight="1" x14ac:dyDescent="0.3">
      <c r="A47" s="3320" t="s">
        <v>5825</v>
      </c>
    </row>
    <row r="48" spans="1:1" s="3319" customFormat="1" ht="37.5" customHeight="1" x14ac:dyDescent="0.3">
      <c r="A48" s="3320" t="s">
        <v>5826</v>
      </c>
    </row>
    <row r="49" spans="1:1" s="3319" customFormat="1" ht="37.5" customHeight="1" x14ac:dyDescent="0.3">
      <c r="A49" s="3320" t="s">
        <v>5827</v>
      </c>
    </row>
    <row r="50" spans="1:1" s="3319" customFormat="1" ht="37.5" customHeight="1" x14ac:dyDescent="0.3">
      <c r="A50" s="3320" t="s">
        <v>5828</v>
      </c>
    </row>
    <row r="51" spans="1:1" s="3319" customFormat="1" ht="37.5" customHeight="1" x14ac:dyDescent="0.3">
      <c r="A51" s="3320" t="s">
        <v>5829</v>
      </c>
    </row>
    <row r="52" spans="1:1" s="3319" customFormat="1" ht="37.5" customHeight="1" x14ac:dyDescent="0.3">
      <c r="A52" s="3320" t="s">
        <v>5830</v>
      </c>
    </row>
    <row r="53" spans="1:1" s="3319" customFormat="1" ht="37.5" customHeight="1" x14ac:dyDescent="0.3">
      <c r="A53" s="3320" t="s">
        <v>5831</v>
      </c>
    </row>
    <row r="54" spans="1:1" s="3319" customFormat="1" ht="37.5" customHeight="1" x14ac:dyDescent="0.3">
      <c r="A54" s="3320" t="s">
        <v>5832</v>
      </c>
    </row>
    <row r="55" spans="1:1" s="3319" customFormat="1" ht="37.5" customHeight="1" x14ac:dyDescent="0.3">
      <c r="A55" s="3320" t="s">
        <v>5833</v>
      </c>
    </row>
    <row r="56" spans="1:1" s="3319" customFormat="1" ht="37.5" customHeight="1" x14ac:dyDescent="0.3">
      <c r="A56" s="3320" t="s">
        <v>5834</v>
      </c>
    </row>
    <row r="57" spans="1:1" s="3319" customFormat="1" ht="37.5" customHeight="1" x14ac:dyDescent="0.3">
      <c r="A57" s="3320" t="s">
        <v>5835</v>
      </c>
    </row>
    <row r="58" spans="1:1" s="3319" customFormat="1" ht="37.5" customHeight="1" x14ac:dyDescent="0.3">
      <c r="A58" s="3320" t="s">
        <v>5836</v>
      </c>
    </row>
    <row r="59" spans="1:1" s="3319" customFormat="1" ht="37.5" customHeight="1" x14ac:dyDescent="0.3">
      <c r="A59" s="3320" t="s">
        <v>5837</v>
      </c>
    </row>
    <row r="60" spans="1:1" s="3319" customFormat="1" ht="37.5" customHeight="1" x14ac:dyDescent="0.3">
      <c r="A60" s="3320" t="s">
        <v>5838</v>
      </c>
    </row>
    <row r="61" spans="1:1" s="3319" customFormat="1" ht="37.5" customHeight="1" x14ac:dyDescent="0.3">
      <c r="A61" s="3320" t="s">
        <v>5839</v>
      </c>
    </row>
    <row r="62" spans="1:1" s="3319" customFormat="1" ht="37.5" customHeight="1" x14ac:dyDescent="0.3">
      <c r="A62" s="3320" t="s">
        <v>5840</v>
      </c>
    </row>
    <row r="63" spans="1:1" s="3319" customFormat="1" ht="37.5" customHeight="1" x14ac:dyDescent="0.3">
      <c r="A63" s="3320" t="s">
        <v>5841</v>
      </c>
    </row>
    <row r="64" spans="1:1" s="3319" customFormat="1" ht="37.5" customHeight="1" x14ac:dyDescent="0.3">
      <c r="A64" s="3320" t="s">
        <v>5842</v>
      </c>
    </row>
    <row r="65" spans="1:1" s="3319" customFormat="1" ht="37.5" customHeight="1" x14ac:dyDescent="0.3">
      <c r="A65" s="3320" t="s">
        <v>5843</v>
      </c>
    </row>
    <row r="66" spans="1:1" s="3319" customFormat="1" ht="37.5" customHeight="1" x14ac:dyDescent="0.3">
      <c r="A66" s="3320" t="s">
        <v>5844</v>
      </c>
    </row>
    <row r="67" spans="1:1" s="3319" customFormat="1" ht="37.5" customHeight="1" x14ac:dyDescent="0.3">
      <c r="A67" s="3320" t="s">
        <v>5845</v>
      </c>
    </row>
    <row r="68" spans="1:1" s="3319" customFormat="1" ht="37.5" customHeight="1" x14ac:dyDescent="0.3">
      <c r="A68" s="3320" t="s">
        <v>5846</v>
      </c>
    </row>
    <row r="69" spans="1:1" s="3319" customFormat="1" ht="37.5" customHeight="1" x14ac:dyDescent="0.3">
      <c r="A69" s="3320" t="s">
        <v>5847</v>
      </c>
    </row>
    <row r="70" spans="1:1" s="3319" customFormat="1" ht="37.5" customHeight="1" x14ac:dyDescent="0.3">
      <c r="A70" s="3320" t="s">
        <v>5848</v>
      </c>
    </row>
    <row r="71" spans="1:1" s="3319" customFormat="1" ht="37.5" customHeight="1" x14ac:dyDescent="0.3">
      <c r="A71" s="3320" t="s">
        <v>5849</v>
      </c>
    </row>
    <row r="72" spans="1:1" s="3319" customFormat="1" ht="37.5" customHeight="1" x14ac:dyDescent="0.3">
      <c r="A72" s="3320" t="s">
        <v>5850</v>
      </c>
    </row>
    <row r="73" spans="1:1" s="3319" customFormat="1" ht="37.5" customHeight="1" x14ac:dyDescent="0.3">
      <c r="A73" s="3320" t="s">
        <v>5851</v>
      </c>
    </row>
    <row r="74" spans="1:1" s="3319" customFormat="1" ht="37.5" customHeight="1" x14ac:dyDescent="0.3">
      <c r="A74" s="3320" t="s">
        <v>5852</v>
      </c>
    </row>
    <row r="75" spans="1:1" s="3319" customFormat="1" ht="37.5" customHeight="1" x14ac:dyDescent="0.3">
      <c r="A75" s="3320" t="s">
        <v>5853</v>
      </c>
    </row>
    <row r="76" spans="1:1" s="3319" customFormat="1" ht="37.5" customHeight="1" x14ac:dyDescent="0.3">
      <c r="A76" s="3320" t="s">
        <v>5854</v>
      </c>
    </row>
    <row r="77" spans="1:1" s="3319" customFormat="1" ht="37.5" customHeight="1" x14ac:dyDescent="0.3">
      <c r="A77" s="3320" t="s">
        <v>5855</v>
      </c>
    </row>
    <row r="78" spans="1:1" s="3319" customFormat="1" ht="37.5" customHeight="1" x14ac:dyDescent="0.3">
      <c r="A78" s="3321" t="s">
        <v>5856</v>
      </c>
    </row>
    <row r="79" spans="1:1" s="3319" customFormat="1" ht="37.5" customHeight="1" x14ac:dyDescent="0.3">
      <c r="A79" s="3320" t="s">
        <v>5857</v>
      </c>
    </row>
    <row r="80" spans="1:1" s="3319" customFormat="1" ht="37.5" customHeight="1" x14ac:dyDescent="0.3">
      <c r="A80" s="3320" t="s">
        <v>5858</v>
      </c>
    </row>
    <row r="81" spans="1:1" s="3319" customFormat="1" ht="37.5" customHeight="1" x14ac:dyDescent="0.3">
      <c r="A81" s="3320" t="s">
        <v>5859</v>
      </c>
    </row>
    <row r="82" spans="1:1" s="3319" customFormat="1" ht="37.5" customHeight="1" x14ac:dyDescent="0.3">
      <c r="A82" s="3320" t="s">
        <v>5860</v>
      </c>
    </row>
    <row r="83" spans="1:1" s="3319" customFormat="1" ht="37.5" customHeight="1" x14ac:dyDescent="0.3">
      <c r="A83" s="3320" t="s">
        <v>5861</v>
      </c>
    </row>
    <row r="84" spans="1:1" s="3319" customFormat="1" ht="37.5" customHeight="1" x14ac:dyDescent="0.3">
      <c r="A84" s="3320" t="s">
        <v>5862</v>
      </c>
    </row>
    <row r="85" spans="1:1" s="3319" customFormat="1" ht="37.5" customHeight="1" x14ac:dyDescent="0.3">
      <c r="A85" s="3320" t="s">
        <v>5863</v>
      </c>
    </row>
    <row r="86" spans="1:1" s="3319" customFormat="1" ht="37.5" customHeight="1" x14ac:dyDescent="0.3">
      <c r="A86" s="3320" t="s">
        <v>5864</v>
      </c>
    </row>
    <row r="87" spans="1:1" s="3319" customFormat="1" ht="37.5" customHeight="1" x14ac:dyDescent="0.3">
      <c r="A87" s="3320" t="s">
        <v>5865</v>
      </c>
    </row>
    <row r="88" spans="1:1" s="3319" customFormat="1" ht="37.5" customHeight="1" x14ac:dyDescent="0.3">
      <c r="A88" s="3320" t="s">
        <v>5866</v>
      </c>
    </row>
    <row r="89" spans="1:1" s="3319" customFormat="1" ht="37.5" customHeight="1" x14ac:dyDescent="0.3">
      <c r="A89" s="3320" t="s">
        <v>5867</v>
      </c>
    </row>
    <row r="90" spans="1:1" s="3319" customFormat="1" ht="37.5" customHeight="1" x14ac:dyDescent="0.3">
      <c r="A90" s="3320" t="s">
        <v>5868</v>
      </c>
    </row>
    <row r="91" spans="1:1" s="3319" customFormat="1" ht="37.5" customHeight="1" x14ac:dyDescent="0.3">
      <c r="A91" s="3320" t="s">
        <v>5869</v>
      </c>
    </row>
    <row r="92" spans="1:1" s="3319" customFormat="1" ht="37.5" customHeight="1" x14ac:dyDescent="0.3">
      <c r="A92" s="3320" t="s">
        <v>5870</v>
      </c>
    </row>
    <row r="93" spans="1:1" s="3319" customFormat="1" ht="37.5" customHeight="1" x14ac:dyDescent="0.3">
      <c r="A93" s="3320" t="s">
        <v>5871</v>
      </c>
    </row>
  </sheetData>
  <hyperlinks>
    <hyperlink ref="A6" location="'2'!A1" display="2. FAO Food Price Indices and Oil Prices: 2016 to 2020 (Annual) and January 2018 to September 2021 (Monthly)" xr:uid="{577601CB-0228-46D0-893C-CEBAB67F5F35}"/>
    <hyperlink ref="A7" location="'3'!A1" display="3. Outstanding Public Sector Debt: March 2020 to June 2021" xr:uid="{E9E43C81-92AA-4E77-AC7E-CDA2A49BD28B}"/>
    <hyperlink ref="A8" location="'4'!A1" display="4. Consumer Price Index (CPI) and Inflation Rates: January 2017 to September 2021" xr:uid="{F26CD05B-2612-42F6-8374-452A2364D720}"/>
    <hyperlink ref="A9" location="'5'!A1" display="5. Headline and Core Inflation Rates: September 2019 to September 2021" xr:uid="{914C6F67-E579-44EA-89EE-03F618371631}"/>
    <hyperlink ref="A10" location="'6 '!A1" display="6. Bank of Mauritius Statement of Financial Position as at end July 2022" xr:uid="{66ADC7A1-28FA-4BBA-A881-0AFDFF6A9090}"/>
    <hyperlink ref="A11" location="'7 '!A1" display="7. Sectoral Balance Sheet of Bank of Mauritius: July 2021 to July 2022" xr:uid="{4FCD4E7C-FF5C-4DA7-ACD3-A16FC8FA5680}"/>
    <hyperlink ref="A12" location="'8'!A1" display="8. Central Bank Survey: September 2020 to September 2021" xr:uid="{C51AF6DC-6DD3-4855-8E89-F3BE3FBB9E27}"/>
    <hyperlink ref="A13" location="'9'!A1" display="9. Sectoral Balance Sheet of Banks: August 2020 to August 2021 " xr:uid="{748F5DB5-100A-4D4B-8FCB-ED8D9AE8A4EB}"/>
    <hyperlink ref="A14" location="'10'!A1" display="10. Sectoral Balance Sheet of Non-Bank Deposit Taking Institutions: August 2020 to August 2021 " xr:uid="{864A52D3-AE4E-45B0-BBCF-D4C3003555D3}"/>
    <hyperlink ref="A15" location="'11'!A1" display="11. Sectoral Balance Sheet of Other Depository Corporations: August 2020 to August 2021" xr:uid="{FD979551-B07D-4A1E-B85E-D3C2ACFCCB53}"/>
    <hyperlink ref="A16" location="'12'!A1" display="12. Other Depository Corporations Survey: August 2020 to August 2021" xr:uid="{14DE20BD-4214-4C44-A789-512C7B5CDA61}"/>
    <hyperlink ref="A17" location="'13'!A1" display="13. Depository Corporations Survey: August 2020 to August 2021" xr:uid="{637F3703-9CDF-48FE-973E-53280C00FE16}"/>
    <hyperlink ref="A18" location="'14a-b'!A1" display="14a. Components and Sources of Monetary Base: August 2020 to August 2021" xr:uid="{C24D5761-66F3-4DC7-A0C2-DAB028ACAB77}"/>
    <hyperlink ref="A20" location="'15'!A1" display="15. Bank Loans to Other Nonfinancial Corporations, Households and Other Sectors as at end-August 2021" xr:uid="{07044607-7EDA-42B1-8EDD-E57254E1367C}"/>
    <hyperlink ref="A21" location="'16'!A1" display="16. Bank Loans to Other Nonfinancial Corporations, Households and Other Sectors: August 2020 to August 2021" xr:uid="{0DDC2A26-169E-47CF-8635-046C816274A8}"/>
    <hyperlink ref="A22" location="'17a'!A1" display="17a. Banks' Interest Rates on New Rupee Deposits: April 2021 to April 2022" xr:uid="{43A0A88B-758D-4593-9132-C7AF0D40B84E}"/>
    <hyperlink ref="A24" location="'18'!A1" display="18. Banks' Principal Interest Rates and Other Interest Rates: August 2018 to August 2021" xr:uid="{B31901C4-C9C9-48C8-900B-E60CA9694153}"/>
    <hyperlink ref="A25" location="'19'!A1" display="19. NBDTIs Loans to Other Nonfinancial Corporations, Households and Other Sectors as at end-August 2021" xr:uid="{D6247A12-EB10-4E9B-B55D-803000825731}"/>
    <hyperlink ref="A26" location="'20'!A1" display="20. NBDTIs Loans to Other Nonfinancial Corporations, Households and Other Sectors: August 2020 to August 2021" xr:uid="{1DE3855A-5D28-4DB1-B1F9-C337F1A52082}"/>
    <hyperlink ref="A27" location="'21'!A1" display="21. NBDTIs Interest Rates on New Rupee Deposits: August 2020 to August 2021" xr:uid="{A53870B4-C91A-47C8-8B9D-4FD24BE34DAF}"/>
    <hyperlink ref="A23" location="'17b'!A1" display="17b. Banks' Interest Rates on New Rupee Loans to Other Nonfinancial Corporations, Households and Other Sectors: August 2020 to August 2021" xr:uid="{77FC1151-C89B-41EB-9C08-536D7D7F1F0D}"/>
    <hyperlink ref="A19" location="'14a-b'!A1" display="14b. Components and Sources of Broad Money Liabilities: August 2020 to August 2021" xr:uid="{509705A6-7501-4AF9-8806-E3A4819721B1}"/>
    <hyperlink ref="A5" location="'1'!A1" display="1. Selected Economic Indicators of Mauritius: 2011 to 2021" xr:uid="{229D10DD-F71B-4030-A5AA-C0C1CDB738E9}"/>
    <hyperlink ref="A28" location="'22'!A1" display="22. NBDTIs Interest Rates on New Rupee Loans to Other Nonfinancial Corporations, Households and Other Sectors: August 2020 to August 2021" xr:uid="{83608C9F-DBF0-411A-AEE4-06F91F2623FA}"/>
    <hyperlink ref="A29" location="'23'!A1" display="23. ODCs Loans to Other Nonfinancial Corporations, Households and Other Sectors as at end-August 2021" xr:uid="{81312225-4BFB-4575-AEBF-6962D7725207}"/>
    <hyperlink ref="A30" location="'24'!A1" display="24. ODCs Loans to Other Nonfinancial Corporations, Households and Other Sectors: August 2020 to August 2021" xr:uid="{871B8F25-6D1A-4273-A5CD-EE8D739407A1}"/>
    <hyperlink ref="A31" location="'25'!A1" display="25. Maintenance of Cash Reserve Ratio (CRR) by Banks: 24 September 2020 to 23 September 2021" xr:uid="{31B6A0FC-12C2-45DF-8468-9C7E7F2D1A60}"/>
    <hyperlink ref="A32" location="'26'!A1" display="26. Maturity Pattern of Banks' Foreign Currency Deposits: As at end-June 2021" xr:uid="{5A30E78C-CDE9-44D8-BAB7-A3337417E955}"/>
    <hyperlink ref="A33" location="'27'!A1" display="27. Financial Soundness Indicators of Other Depository Corporations: December 2018 to June 2021" xr:uid="{0FD9519F-C634-4F62-9A2B-9AC3A14663D9}"/>
    <hyperlink ref="A34" location="'28'!A1" display="28. Currency in Circulation: September 2020 to September 2021" xr:uid="{BCDB9B16-CA5F-4480-A599-BB6D4259D8FE}"/>
    <hyperlink ref="A35" location="'29'!A1" display="29. Cheque Clearance: January 2019 to September 2021" xr:uid="{06962885-0543-489B-8D39-0F5A1AC814B7}"/>
    <hyperlink ref="A36" location="'30a'!A1" display="30a. Mauritius Automated Clearing and Settlement System (MACSS) Rupee Transactions: January 2019 to September 2021" xr:uid="{646C3641-1AC5-4A33-A291-83861AF77B55}"/>
    <hyperlink ref="A37" location="'30b'!A1" display="30b. Mauritius Automated Clearing and Settlement System (MACSS) Foreign Currency Transactions: January 2019 to September 2021" xr:uid="{9723C5ED-3B3B-4FA8-ADA7-C3276E24D5A1}"/>
    <hyperlink ref="A38" location="'31-32-33'!A1" display="31. Card Transactions: January 2021 to January 2022" xr:uid="{59583F3A-6977-40FE-A733-ECBA58D7CA28}"/>
    <hyperlink ref="A39" location="'31-32-33'!A1" display="32. Internet Banking Transactions: January 2021 to January 2022" xr:uid="{8EFCDC89-5450-46F7-878F-B704544BAA1A}"/>
    <hyperlink ref="A40" location="'31-32-33'!A1" display="33. Mobile Banking and Mobile Payments: January 2021 to January 2022" xr:uid="{DD82880C-2E20-4147-9FAB-823787DCBBF1}"/>
    <hyperlink ref="A41" location="'34'!A1" display="34. Assets and Liabilities of Non-Bank Deposit Taking Leasing Companies: August 2020 to August 2021" xr:uid="{A44F0B2D-B8C0-4F54-A902-0BA693BC49B6}"/>
    <hyperlink ref="A42" location="'35'!A1" display="35. Consolidated Quarterly Profit and Loss Statement of Non-Bank Deposit Taking Leasing Companies: December 2014 to June 2021" xr:uid="{24D9B957-A8AB-4313-8CB6-6B3E06B01C44}"/>
    <hyperlink ref="A44" location="'37a-c'!A1" display="37a. Auctions of Government of Mauritius Treasury Bills: August 2021 and September 2021" xr:uid="{DFEC2F0E-222D-4140-B58E-D44712856A7C}"/>
    <hyperlink ref="A45" location="'37a-c'!A1" display="37b. Auctions of Government of Mauritius Treasury Bills: September 2020 to September 2021" xr:uid="{FE9E2700-D24B-43DA-B28A-906FC1443160}"/>
    <hyperlink ref="A46" location="'37a-c'!A1" display="37c. Weighted Average Yields on Government of Mauritius Treasury Bills/ Bank of Mauritius Bills: September 2020 to September 2021" xr:uid="{84CFC316-3844-41E3-BD9A-1591603A3FD6}"/>
    <hyperlink ref="A47" location="'38a-b'!A1" display="38a. Auctions of Bank of Mauritius Bills: August 2021 and September 2021 " xr:uid="{31815735-A115-47DC-A460-49A0741FDB3B}"/>
    <hyperlink ref="A48" location="'38a-b'!A1" display="38b. Auctions of Bank of Mauritius Bills: September 2020 to September 2021" xr:uid="{51EC7F9B-708C-44C9-885B-E57D60062576}"/>
    <hyperlink ref="A49" location="'39'!A1" display="39. Weighted Average Yields on Government of Mauritius Treasury Bills/ Bank of Mauritius Bills: September 2021 " xr:uid="{C5D760AF-69C0-49F6-9248-0D398AB93B1E}"/>
    <hyperlink ref="A50" location="'40a-b'!A1" display="40a. Auctions of Government of Mauritius Notes and Bonds" xr:uid="{CA318C89-E71A-48F7-B916-A05525CFB5DF}"/>
    <hyperlink ref="A51" location="'40a-b'!A1" display="40b. Auctions of Fifteen-Year Inflation-Indexed Government of Mauritius Bonds" xr:uid="{9C39896E-93A3-4A7A-A502-195E9070783A}"/>
    <hyperlink ref="A52" location="'41a'!A1" display="41a. Issue of Bank of Mauritius Notes and Bonds" xr:uid="{8ACDFBAF-A51C-43B8-AB6B-1E9CF1A3E916}"/>
    <hyperlink ref="A53" location="'41b'!A1" display="41b. Auctions of 28-Day Bank of Mauritius Bills: February 2020 and March 2020" xr:uid="{2924A7E2-FBFF-4660-B553-430A1565A7EA}"/>
    <hyperlink ref="A54" location="'42'!A1" display="42. Buyback Auction of Government of Mauritius Securities: October 2019 and November 2019" xr:uid="{603F6CB2-F618-4E09-858C-19FBA29942A9}"/>
    <hyperlink ref="A55" location="'43-44'!A1" display="43. Outstanding Government of Mauritius Securities: September 2020 to September 2021" xr:uid="{0E82747F-BE8A-4B26-9AD7-6F0A9625F4FB}"/>
    <hyperlink ref="A56" location="'43-44'!A1" display="44. Maturity Structure of Government of Mauritius Securities outstanding at end-September 2021" xr:uid="{07A3B3F4-C0F3-4538-8749-D8CF7F352CA4}"/>
    <hyperlink ref="A43" location="'36'!A1" display="36. Sectorwise Distribution of Credit to Non-Residents: June 2021" xr:uid="{DA941DF1-E1C9-4C21-9C6A-AB64FE558230}"/>
    <hyperlink ref="A57" location="'45a-b'!A1" display="45a. Secondary Market Transactions by Counterparty: September 2021" xr:uid="{DBB61F38-9368-475F-B4FA-E11D72E54748}"/>
    <hyperlink ref="A59" location="'45c'!A1" display="45c. Secondary Market Yields by Residual Days to Maturity: September 2021" xr:uid="{76D743B1-F39E-4E43-8B45-661F5C94860D}"/>
    <hyperlink ref="A60" location="'46'!A1" display="46. Secondary Market Activity: September 2020 to September 2021" xr:uid="{07EB90C4-C17B-4D5C-A6A3-887991F1D746}"/>
    <hyperlink ref="A61" location="'47a'!A1" display="47a. Transactions on the Interbank Money Market: September 2019 to September 2021 " xr:uid="{149E0C36-6199-40D1-BE2C-576769084E0E}"/>
    <hyperlink ref="A62" location="'47b'!A1" display="47b. Repo Transactions on the Interbank Money Market: September 2019 to September 2021 " xr:uid="{455FB176-885A-4CEA-A4C3-BD7B08155B4D}"/>
    <hyperlink ref="A63" location="'48'!A1" display="48. Transactions on the Interbank Foreign Exchange Market: September 2019 to September 2021" xr:uid="{5F9E9CBD-136F-4E71-8BE4-7A4633511665}"/>
    <hyperlink ref="A64" location="'49a-b'!A1" display="49a. Intervention by the Bank of Mauritius on the Domestic Foreign Exchange Market: September 2020 to September 2021" xr:uid="{D48EDF18-E746-4000-9CD1-862F3C3A554F}"/>
    <hyperlink ref="A66" location="'50a'!A1" display="50a. Weighted Average Dealt Selling Rates of the Rupee against the USD, EUR and GBP: September 2020 to September 2021" xr:uid="{873C8813-2F32-49AC-9DCC-3CD0B3E1E1FB}"/>
    <hyperlink ref="A68" location="'50b-c'!A1" display="50c. Exchange Rate of the Rupee (Period Average): September 2020 to September 2021" xr:uid="{37BFC0F4-AC7E-461A-B3F8-405A1CD25C48}"/>
    <hyperlink ref="A69" location="'50d'!A1" display="50d. Average Exchange Rate of the Rupee vis-à-vis Major Trading Partner Currencies: September 2020 and September 2021" xr:uid="{AE92BD0E-8D42-4DDB-92AE-5E3741BAA66A}"/>
    <hyperlink ref="A70" location="'51-52'!A1" display="51. Monthly Average Exchange Rates of Selected Currencies vis-à-vis the US Dollar: January 2019 to September 2021" xr:uid="{F79B3819-DB8B-44C8-86AB-4E2F4850E650}"/>
    <hyperlink ref="A72" location="'53'!A1" display="53. Foreign Currency Transactions: September 2020 to September 2021" xr:uid="{CA954E97-CE17-4178-BE84-E3020FF37A85}"/>
    <hyperlink ref="A73" location="'54a'!A1" display="54a. Foreign Currency Purchases by Sector: September 2020 to September 2021" xr:uid="{CEF9587A-269E-4182-B3F9-135B16DF4273}"/>
    <hyperlink ref="A74" location="'54b'!A1" display="54b. Foreign Currency Sales by Sector: September 2020 to September 2021" xr:uid="{B77D52AF-A20C-4105-BAB8-86227282BFF1}"/>
    <hyperlink ref="A76" location="'55a-b'!A1" display="55b. Foreign Currency Sales by Major Currencies: September 2020 to September 2021" xr:uid="{4B2238A2-60B6-4127-8F79-5B6E77153927}"/>
    <hyperlink ref="A77" location="'56'!A1" display="56. Swap Transactions by Sector in Major Currencies: July 2021 to September 2021" xr:uid="{6D0A1506-B551-4D96-9E30-5EC051E3DA7A}"/>
    <hyperlink ref="A78" location="'57a-b'!Print_Area" display="57a. Transactions on the Stock Exchange of Mauritius: May 2021 to May 2022" xr:uid="{B539D082-D036-4F40-B560-E9341BD3AB76}"/>
    <hyperlink ref="A80" location="'58'!A1" display="58. Tourist Arrivals: January 2017 to September 2021 and Gross Tourism Earnings: January 2017 to August 2021" xr:uid="{55807B95-F2B7-400B-BDB9-D609451D4E8F}"/>
    <hyperlink ref="A81" location="'59'!A1" display="59. Gross Official International Reserves: September 2018 to September 2021" xr:uid="{BD501D8E-DEAB-4121-9FE4-5F2618872095}"/>
    <hyperlink ref="A83" location="'60a-b'!Print_Area" display="60b. Gross Direct Investment Flows in Mauritius (Excluding Global Business) by Geographical Origin: 2013 to 2020 (Annual) and First Three Quarters of 2021" xr:uid="{7876E503-5E5D-4B52-8D76-D724FEA639EB}"/>
    <hyperlink ref="A84" location="'61a-b'!Print_Area" display="61a. Gross Direct Investment Flows Abroad (Excluding Global Business) by Sector: 2013 to 2020 (Annual) and First Three Quarters of 2021" xr:uid="{5A12081D-5250-4B5F-977A-10E0ECF28004}"/>
    <hyperlink ref="A87" location="'62a-c '!A1" display="62b. Outward Workers' Remittances, Top 5 Destination Countries: 2018Q1 to 2021Q2" xr:uid="{3C237398-DE57-4AF5-8721-E7617862D2AD}"/>
    <hyperlink ref="A88" location="'62a-c '!A1" display="62c. Remittance Cost: 2018Q1 to 2021Q2" xr:uid="{520BD2D2-1177-4C30-BDF5-DC3C839C35A1}"/>
    <hyperlink ref="A89" location="'62d'!A1" display="62d. Outward Workers' Remittances by Domestic Remitter's Sector of Activity: 2018Q1 to 2021Q2" xr:uid="{D273B121-4024-4AEC-B060-BB6918584677}"/>
    <hyperlink ref="A90" location="'63'!A1" display="63. Coordinated Direct Investment Survey - Position data for Mauritius as at end-2019 vis-à-vis Top 10 Counterpart Economies" xr:uid="{6B3B2116-5C38-46BA-92B0-450EA8BFE156}"/>
    <hyperlink ref="A91" location="'64'!A1" display="64. Balance of Payments - Second Quarters of 2020 and 2021" xr:uid="{FBE82113-F46F-40B1-94A2-7484866C9493}"/>
    <hyperlink ref="A92" location="'65'!A1" display="65. International Investment Position: External Assets and Liabilities at end-December 2018, 2019 and 2020" xr:uid="{69B7C7E5-C766-437F-8FAE-0D9F63486785}"/>
    <hyperlink ref="A93" location="'66'!A1" display="66. Leasing Facilities to Households and Corporates: June 2020 to June 2021" xr:uid="{D27F13A9-9627-430B-943F-40292E7658CB}"/>
    <hyperlink ref="A65" location="'49a-b'!A1" display="49b. Purchases and Sales of Foreign Currency by the Bank of Mauritius from Government and Other Institutions: September 2020 to September 2021" xr:uid="{9F67A831-BDB2-41FC-99E0-9A0DE2BB521D}"/>
    <hyperlink ref="A58" location="'45a-b'!A1" display="45b. Weekly Secondary Market Transactions: September 2021" xr:uid="{8B790127-C385-4111-B70E-3691DAA33941}"/>
    <hyperlink ref="A67" location="'50b-c'!A1" display="50b. Exchange Rate of the Rupee (End of Period): September 2020 to September 2021" xr:uid="{60F8E5A5-B7DF-44BE-A34F-48216F5B3694}"/>
    <hyperlink ref="A71" location="'51-52'!A1" display="52. Mauritius Exchange Rate Index (MERI): January 2019 to September 2021" xr:uid="{E6E466BC-609B-4AC1-A50B-185DA473314F}"/>
    <hyperlink ref="A75" location="'55a-b'!A1" display="55a. Foreign Currency Purchases by Major Currencies: September 2020 to September 2021" xr:uid="{8B07B27F-2876-440A-A7CF-9D59ABCE329F}"/>
    <hyperlink ref="A79" location="'57a-b'!A1" display="57b. Transactions by Non-Residents on the Stock Exchange of Mauritius: September 2020 to September 2021" xr:uid="{4AE26015-1B18-47A1-B9C9-9D1336530A67}"/>
    <hyperlink ref="A82" location="'60a-b'!Print_Area" display="60a. Gross Direct Investment Flows in Mauritius (Excluding Global Business) by Sector: 2013 to 2020 (Annual) and First Three Quarters of 2021" xr:uid="{57C53882-CC84-4CEE-B8A7-C6C60BC51F12}"/>
    <hyperlink ref="A85" location="'61a-b'!Print_Area" display="61b. Gross Direct Investment Flows Abroad (Excluding Global Business) by Geographical Destination: 2013 to 2020 (Annual) and First Three Quarters of 2021" xr:uid="{D3D79415-1822-4AC4-AC31-155157C711A7}"/>
    <hyperlink ref="A86" location="'62a-c '!A1" display="62a. Inward Workers' Remittances, Top 10 Source Countries: 2018Q1 to 2021Q2" xr:uid="{A030BED4-2697-465B-BA36-007283E734E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7B03A-8D8A-445A-952B-02C9359B46D9}">
  <sheetPr>
    <pageSetUpPr fitToPage="1"/>
  </sheetPr>
  <dimension ref="A1:WUV59"/>
  <sheetViews>
    <sheetView showGridLines="0" zoomScaleNormal="100" zoomScaleSheetLayoutView="70" workbookViewId="0">
      <pane xSplit="7" ySplit="3" topLeftCell="AM19" activePane="bottomRight" state="frozen"/>
      <selection activeCell="C112" sqref="C112"/>
      <selection pane="topRight" activeCell="C112" sqref="C112"/>
      <selection pane="bottomLeft" activeCell="C112" sqref="C112"/>
      <selection pane="bottomRight" activeCell="C112" sqref="C112"/>
    </sheetView>
  </sheetViews>
  <sheetFormatPr defaultRowHeight="17.25" x14ac:dyDescent="0.3"/>
  <cols>
    <col min="1" max="1" width="15.7109375" style="317" customWidth="1"/>
    <col min="2" max="2" width="60.7109375" style="314" bestFit="1" customWidth="1"/>
    <col min="3" max="3" width="15.140625" style="317" hidden="1" customWidth="1"/>
    <col min="4" max="6" width="15.85546875" style="317" hidden="1" customWidth="1"/>
    <col min="7" max="7" width="12.7109375" style="317" hidden="1" customWidth="1"/>
    <col min="8" max="10" width="11.85546875" style="317" hidden="1" customWidth="1"/>
    <col min="11" max="11" width="12.7109375" style="317" hidden="1" customWidth="1"/>
    <col min="12" max="16" width="15.85546875" style="317" hidden="1" customWidth="1"/>
    <col min="17" max="27" width="12.7109375" style="317" hidden="1" customWidth="1"/>
    <col min="28" max="28" width="21.85546875" style="317" hidden="1" customWidth="1"/>
    <col min="29" max="30" width="12.7109375" style="317" hidden="1" customWidth="1"/>
    <col min="31" max="34" width="13.7109375" style="317" hidden="1" customWidth="1"/>
    <col min="35" max="35" width="14.85546875" style="317" bestFit="1" customWidth="1"/>
    <col min="36" max="38" width="15.28515625" style="317" bestFit="1" customWidth="1"/>
    <col min="39" max="39" width="14.42578125" style="317" bestFit="1" customWidth="1"/>
    <col min="40" max="40" width="14.85546875" style="317" bestFit="1" customWidth="1"/>
    <col min="41" max="41" width="15.7109375" style="317" bestFit="1" customWidth="1"/>
    <col min="42" max="42" width="15.28515625" style="317" bestFit="1" customWidth="1"/>
    <col min="43" max="43" width="15.7109375" style="317" bestFit="1" customWidth="1"/>
    <col min="44" max="44" width="15.42578125" style="317" bestFit="1" customWidth="1"/>
    <col min="45" max="45" width="15.5703125" style="317" bestFit="1" customWidth="1"/>
    <col min="46" max="46" width="15.140625" style="317" bestFit="1" customWidth="1"/>
    <col min="47" max="47" width="15.5703125" style="317" bestFit="1" customWidth="1"/>
    <col min="48" max="149" width="9.140625" style="317"/>
    <col min="150" max="150" width="5.85546875" style="317" customWidth="1"/>
    <col min="151" max="151" width="55.42578125" style="317" bestFit="1" customWidth="1"/>
    <col min="152" max="244" width="9.140625" style="317" hidden="1" customWidth="1"/>
    <col min="245" max="255" width="10.7109375" style="317" customWidth="1"/>
    <col min="256" max="256" width="10.85546875" style="317" customWidth="1"/>
    <col min="257" max="257" width="10.7109375" style="317" bestFit="1" customWidth="1"/>
    <col min="258" max="405" width="9.140625" style="317"/>
    <col min="406" max="406" width="5.85546875" style="317" customWidth="1"/>
    <col min="407" max="407" width="55.42578125" style="317" bestFit="1" customWidth="1"/>
    <col min="408" max="500" width="9.140625" style="317" hidden="1" customWidth="1"/>
    <col min="501" max="511" width="10.7109375" style="317" customWidth="1"/>
    <col min="512" max="512" width="10.85546875" style="317" customWidth="1"/>
    <col min="513" max="513" width="10.7109375" style="317" bestFit="1" customWidth="1"/>
    <col min="514" max="661" width="9.140625" style="317"/>
    <col min="662" max="662" width="5.85546875" style="317" customWidth="1"/>
    <col min="663" max="663" width="55.42578125" style="317" bestFit="1" customWidth="1"/>
    <col min="664" max="756" width="9.140625" style="317" hidden="1" customWidth="1"/>
    <col min="757" max="767" width="10.7109375" style="317" customWidth="1"/>
    <col min="768" max="768" width="10.85546875" style="317" customWidth="1"/>
    <col min="769" max="769" width="10.7109375" style="317" bestFit="1" customWidth="1"/>
    <col min="770" max="917" width="9.140625" style="317"/>
    <col min="918" max="918" width="5.85546875" style="317" customWidth="1"/>
    <col min="919" max="919" width="55.42578125" style="317" bestFit="1" customWidth="1"/>
    <col min="920" max="1012" width="9.140625" style="317" hidden="1" customWidth="1"/>
    <col min="1013" max="1023" width="10.7109375" style="317" customWidth="1"/>
    <col min="1024" max="1024" width="10.85546875" style="317" customWidth="1"/>
    <col min="1025" max="1025" width="10.7109375" style="317" bestFit="1" customWidth="1"/>
    <col min="1026" max="1173" width="9.140625" style="317"/>
    <col min="1174" max="1174" width="5.85546875" style="317" customWidth="1"/>
    <col min="1175" max="1175" width="55.42578125" style="317" bestFit="1" customWidth="1"/>
    <col min="1176" max="1268" width="9.140625" style="317" hidden="1" customWidth="1"/>
    <col min="1269" max="1279" width="10.7109375" style="317" customWidth="1"/>
    <col min="1280" max="1280" width="10.85546875" style="317" customWidth="1"/>
    <col min="1281" max="1281" width="10.7109375" style="317" bestFit="1" customWidth="1"/>
    <col min="1282" max="1429" width="9.140625" style="317"/>
    <col min="1430" max="1430" width="5.85546875" style="317" customWidth="1"/>
    <col min="1431" max="1431" width="55.42578125" style="317" bestFit="1" customWidth="1"/>
    <col min="1432" max="1524" width="9.140625" style="317" hidden="1" customWidth="1"/>
    <col min="1525" max="1535" width="10.7109375" style="317" customWidth="1"/>
    <col min="1536" max="1536" width="10.85546875" style="317" customWidth="1"/>
    <col min="1537" max="1537" width="10.7109375" style="317" bestFit="1" customWidth="1"/>
    <col min="1538" max="1685" width="9.140625" style="317"/>
    <col min="1686" max="1686" width="5.85546875" style="317" customWidth="1"/>
    <col min="1687" max="1687" width="55.42578125" style="317" bestFit="1" customWidth="1"/>
    <col min="1688" max="1780" width="9.140625" style="317" hidden="1" customWidth="1"/>
    <col min="1781" max="1791" width="10.7109375" style="317" customWidth="1"/>
    <col min="1792" max="1792" width="10.85546875" style="317" customWidth="1"/>
    <col min="1793" max="1793" width="10.7109375" style="317" bestFit="1" customWidth="1"/>
    <col min="1794" max="1941" width="9.140625" style="317"/>
    <col min="1942" max="1942" width="5.85546875" style="317" customWidth="1"/>
    <col min="1943" max="1943" width="55.42578125" style="317" bestFit="1" customWidth="1"/>
    <col min="1944" max="2036" width="9.140625" style="317" hidden="1" customWidth="1"/>
    <col min="2037" max="2047" width="10.7109375" style="317" customWidth="1"/>
    <col min="2048" max="2048" width="10.85546875" style="317" customWidth="1"/>
    <col min="2049" max="2049" width="10.7109375" style="317" bestFit="1" customWidth="1"/>
    <col min="2050" max="2197" width="9.140625" style="317"/>
    <col min="2198" max="2198" width="5.85546875" style="317" customWidth="1"/>
    <col min="2199" max="2199" width="55.42578125" style="317" bestFit="1" customWidth="1"/>
    <col min="2200" max="2292" width="9.140625" style="317" hidden="1" customWidth="1"/>
    <col min="2293" max="2303" width="10.7109375" style="317" customWidth="1"/>
    <col min="2304" max="2304" width="10.85546875" style="317" customWidth="1"/>
    <col min="2305" max="2305" width="10.7109375" style="317" bestFit="1" customWidth="1"/>
    <col min="2306" max="2453" width="9.140625" style="317"/>
    <col min="2454" max="2454" width="5.85546875" style="317" customWidth="1"/>
    <col min="2455" max="2455" width="55.42578125" style="317" bestFit="1" customWidth="1"/>
    <col min="2456" max="2548" width="9.140625" style="317" hidden="1" customWidth="1"/>
    <col min="2549" max="2559" width="10.7109375" style="317" customWidth="1"/>
    <col min="2560" max="2560" width="10.85546875" style="317" customWidth="1"/>
    <col min="2561" max="2561" width="10.7109375" style="317" bestFit="1" customWidth="1"/>
    <col min="2562" max="2709" width="9.140625" style="317"/>
    <col min="2710" max="2710" width="5.85546875" style="317" customWidth="1"/>
    <col min="2711" max="2711" width="55.42578125" style="317" bestFit="1" customWidth="1"/>
    <col min="2712" max="2804" width="9.140625" style="317" hidden="1" customWidth="1"/>
    <col min="2805" max="2815" width="10.7109375" style="317" customWidth="1"/>
    <col min="2816" max="2816" width="10.85546875" style="317" customWidth="1"/>
    <col min="2817" max="2817" width="10.7109375" style="317" bestFit="1" customWidth="1"/>
    <col min="2818" max="2965" width="9.140625" style="317"/>
    <col min="2966" max="2966" width="5.85546875" style="317" customWidth="1"/>
    <col min="2967" max="2967" width="55.42578125" style="317" bestFit="1" customWidth="1"/>
    <col min="2968" max="3060" width="9.140625" style="317" hidden="1" customWidth="1"/>
    <col min="3061" max="3071" width="10.7109375" style="317" customWidth="1"/>
    <col min="3072" max="3072" width="10.85546875" style="317" customWidth="1"/>
    <col min="3073" max="3073" width="10.7109375" style="317" bestFit="1" customWidth="1"/>
    <col min="3074" max="3221" width="9.140625" style="317"/>
    <col min="3222" max="3222" width="5.85546875" style="317" customWidth="1"/>
    <col min="3223" max="3223" width="55.42578125" style="317" bestFit="1" customWidth="1"/>
    <col min="3224" max="3316" width="9.140625" style="317" hidden="1" customWidth="1"/>
    <col min="3317" max="3327" width="10.7109375" style="317" customWidth="1"/>
    <col min="3328" max="3328" width="10.85546875" style="317" customWidth="1"/>
    <col min="3329" max="3329" width="10.7109375" style="317" bestFit="1" customWidth="1"/>
    <col min="3330" max="3477" width="9.140625" style="317"/>
    <col min="3478" max="3478" width="5.85546875" style="317" customWidth="1"/>
    <col min="3479" max="3479" width="55.42578125" style="317" bestFit="1" customWidth="1"/>
    <col min="3480" max="3572" width="9.140625" style="317" hidden="1" customWidth="1"/>
    <col min="3573" max="3583" width="10.7109375" style="317" customWidth="1"/>
    <col min="3584" max="3584" width="10.85546875" style="317" customWidth="1"/>
    <col min="3585" max="3585" width="10.7109375" style="317" bestFit="1" customWidth="1"/>
    <col min="3586" max="3733" width="9.140625" style="317"/>
    <col min="3734" max="3734" width="5.85546875" style="317" customWidth="1"/>
    <col min="3735" max="3735" width="55.42578125" style="317" bestFit="1" customWidth="1"/>
    <col min="3736" max="3828" width="9.140625" style="317" hidden="1" customWidth="1"/>
    <col min="3829" max="3839" width="10.7109375" style="317" customWidth="1"/>
    <col min="3840" max="3840" width="10.85546875" style="317" customWidth="1"/>
    <col min="3841" max="3841" width="10.7109375" style="317" bestFit="1" customWidth="1"/>
    <col min="3842" max="3989" width="9.140625" style="317"/>
    <col min="3990" max="3990" width="5.85546875" style="317" customWidth="1"/>
    <col min="3991" max="3991" width="55.42578125" style="317" bestFit="1" customWidth="1"/>
    <col min="3992" max="4084" width="9.140625" style="317" hidden="1" customWidth="1"/>
    <col min="4085" max="4095" width="10.7109375" style="317" customWidth="1"/>
    <col min="4096" max="4096" width="10.85546875" style="317" customWidth="1"/>
    <col min="4097" max="4097" width="10.7109375" style="317" bestFit="1" customWidth="1"/>
    <col min="4098" max="4245" width="9.140625" style="317"/>
    <col min="4246" max="4246" width="5.85546875" style="317" customWidth="1"/>
    <col min="4247" max="4247" width="55.42578125" style="317" bestFit="1" customWidth="1"/>
    <col min="4248" max="4340" width="9.140625" style="317" hidden="1" customWidth="1"/>
    <col min="4341" max="4351" width="10.7109375" style="317" customWidth="1"/>
    <col min="4352" max="4352" width="10.85546875" style="317" customWidth="1"/>
    <col min="4353" max="4353" width="10.7109375" style="317" bestFit="1" customWidth="1"/>
    <col min="4354" max="4501" width="9.140625" style="317"/>
    <col min="4502" max="4502" width="5.85546875" style="317" customWidth="1"/>
    <col min="4503" max="4503" width="55.42578125" style="317" bestFit="1" customWidth="1"/>
    <col min="4504" max="4596" width="9.140625" style="317" hidden="1" customWidth="1"/>
    <col min="4597" max="4607" width="10.7109375" style="317" customWidth="1"/>
    <col min="4608" max="4608" width="10.85546875" style="317" customWidth="1"/>
    <col min="4609" max="4609" width="10.7109375" style="317" bestFit="1" customWidth="1"/>
    <col min="4610" max="4757" width="9.140625" style="317"/>
    <col min="4758" max="4758" width="5.85546875" style="317" customWidth="1"/>
    <col min="4759" max="4759" width="55.42578125" style="317" bestFit="1" customWidth="1"/>
    <col min="4760" max="4852" width="9.140625" style="317" hidden="1" customWidth="1"/>
    <col min="4853" max="4863" width="10.7109375" style="317" customWidth="1"/>
    <col min="4864" max="4864" width="10.85546875" style="317" customWidth="1"/>
    <col min="4865" max="4865" width="10.7109375" style="317" bestFit="1" customWidth="1"/>
    <col min="4866" max="5013" width="9.140625" style="317"/>
    <col min="5014" max="5014" width="5.85546875" style="317" customWidth="1"/>
    <col min="5015" max="5015" width="55.42578125" style="317" bestFit="1" customWidth="1"/>
    <col min="5016" max="5108" width="9.140625" style="317" hidden="1" customWidth="1"/>
    <col min="5109" max="5119" width="10.7109375" style="317" customWidth="1"/>
    <col min="5120" max="5120" width="10.85546875" style="317" customWidth="1"/>
    <col min="5121" max="5121" width="10.7109375" style="317" bestFit="1" customWidth="1"/>
    <col min="5122" max="5269" width="9.140625" style="317"/>
    <col min="5270" max="5270" width="5.85546875" style="317" customWidth="1"/>
    <col min="5271" max="5271" width="55.42578125" style="317" bestFit="1" customWidth="1"/>
    <col min="5272" max="5364" width="9.140625" style="317" hidden="1" customWidth="1"/>
    <col min="5365" max="5375" width="10.7109375" style="317" customWidth="1"/>
    <col min="5376" max="5376" width="10.85546875" style="317" customWidth="1"/>
    <col min="5377" max="5377" width="10.7109375" style="317" bestFit="1" customWidth="1"/>
    <col min="5378" max="5525" width="9.140625" style="317"/>
    <col min="5526" max="5526" width="5.85546875" style="317" customWidth="1"/>
    <col min="5527" max="5527" width="55.42578125" style="317" bestFit="1" customWidth="1"/>
    <col min="5528" max="5620" width="9.140625" style="317" hidden="1" customWidth="1"/>
    <col min="5621" max="5631" width="10.7109375" style="317" customWidth="1"/>
    <col min="5632" max="5632" width="10.85546875" style="317" customWidth="1"/>
    <col min="5633" max="5633" width="10.7109375" style="317" bestFit="1" customWidth="1"/>
    <col min="5634" max="5781" width="9.140625" style="317"/>
    <col min="5782" max="5782" width="5.85546875" style="317" customWidth="1"/>
    <col min="5783" max="5783" width="55.42578125" style="317" bestFit="1" customWidth="1"/>
    <col min="5784" max="5876" width="9.140625" style="317" hidden="1" customWidth="1"/>
    <col min="5877" max="5887" width="10.7109375" style="317" customWidth="1"/>
    <col min="5888" max="5888" width="10.85546875" style="317" customWidth="1"/>
    <col min="5889" max="5889" width="10.7109375" style="317" bestFit="1" customWidth="1"/>
    <col min="5890" max="6037" width="9.140625" style="317"/>
    <col min="6038" max="6038" width="5.85546875" style="317" customWidth="1"/>
    <col min="6039" max="6039" width="55.42578125" style="317" bestFit="1" customWidth="1"/>
    <col min="6040" max="6132" width="9.140625" style="317" hidden="1" customWidth="1"/>
    <col min="6133" max="6143" width="10.7109375" style="317" customWidth="1"/>
    <col min="6144" max="6144" width="10.85546875" style="317" customWidth="1"/>
    <col min="6145" max="6145" width="10.7109375" style="317" bestFit="1" customWidth="1"/>
    <col min="6146" max="6293" width="9.140625" style="317"/>
    <col min="6294" max="6294" width="5.85546875" style="317" customWidth="1"/>
    <col min="6295" max="6295" width="55.42578125" style="317" bestFit="1" customWidth="1"/>
    <col min="6296" max="6388" width="9.140625" style="317" hidden="1" customWidth="1"/>
    <col min="6389" max="6399" width="10.7109375" style="317" customWidth="1"/>
    <col min="6400" max="6400" width="10.85546875" style="317" customWidth="1"/>
    <col min="6401" max="6401" width="10.7109375" style="317" bestFit="1" customWidth="1"/>
    <col min="6402" max="6549" width="9.140625" style="317"/>
    <col min="6550" max="6550" width="5.85546875" style="317" customWidth="1"/>
    <col min="6551" max="6551" width="55.42578125" style="317" bestFit="1" customWidth="1"/>
    <col min="6552" max="6644" width="9.140625" style="317" hidden="1" customWidth="1"/>
    <col min="6645" max="6655" width="10.7109375" style="317" customWidth="1"/>
    <col min="6656" max="6656" width="10.85546875" style="317" customWidth="1"/>
    <col min="6657" max="6657" width="10.7109375" style="317" bestFit="1" customWidth="1"/>
    <col min="6658" max="6805" width="9.140625" style="317"/>
    <col min="6806" max="6806" width="5.85546875" style="317" customWidth="1"/>
    <col min="6807" max="6807" width="55.42578125" style="317" bestFit="1" customWidth="1"/>
    <col min="6808" max="6900" width="9.140625" style="317" hidden="1" customWidth="1"/>
    <col min="6901" max="6911" width="10.7109375" style="317" customWidth="1"/>
    <col min="6912" max="6912" width="10.85546875" style="317" customWidth="1"/>
    <col min="6913" max="6913" width="10.7109375" style="317" bestFit="1" customWidth="1"/>
    <col min="6914" max="7061" width="9.140625" style="317"/>
    <col min="7062" max="7062" width="5.85546875" style="317" customWidth="1"/>
    <col min="7063" max="7063" width="55.42578125" style="317" bestFit="1" customWidth="1"/>
    <col min="7064" max="7156" width="9.140625" style="317" hidden="1" customWidth="1"/>
    <col min="7157" max="7167" width="10.7109375" style="317" customWidth="1"/>
    <col min="7168" max="7168" width="10.85546875" style="317" customWidth="1"/>
    <col min="7169" max="7169" width="10.7109375" style="317" bestFit="1" customWidth="1"/>
    <col min="7170" max="7317" width="9.140625" style="317"/>
    <col min="7318" max="7318" width="5.85546875" style="317" customWidth="1"/>
    <col min="7319" max="7319" width="55.42578125" style="317" bestFit="1" customWidth="1"/>
    <col min="7320" max="7412" width="9.140625" style="317" hidden="1" customWidth="1"/>
    <col min="7413" max="7423" width="10.7109375" style="317" customWidth="1"/>
    <col min="7424" max="7424" width="10.85546875" style="317" customWidth="1"/>
    <col min="7425" max="7425" width="10.7109375" style="317" bestFit="1" customWidth="1"/>
    <col min="7426" max="7573" width="9.140625" style="317"/>
    <col min="7574" max="7574" width="5.85546875" style="317" customWidth="1"/>
    <col min="7575" max="7575" width="55.42578125" style="317" bestFit="1" customWidth="1"/>
    <col min="7576" max="7668" width="9.140625" style="317" hidden="1" customWidth="1"/>
    <col min="7669" max="7679" width="10.7109375" style="317" customWidth="1"/>
    <col min="7680" max="7680" width="10.85546875" style="317" customWidth="1"/>
    <col min="7681" max="7681" width="10.7109375" style="317" bestFit="1" customWidth="1"/>
    <col min="7682" max="7829" width="9.140625" style="317"/>
    <col min="7830" max="7830" width="5.85546875" style="317" customWidth="1"/>
    <col min="7831" max="7831" width="55.42578125" style="317" bestFit="1" customWidth="1"/>
    <col min="7832" max="7924" width="9.140625" style="317" hidden="1" customWidth="1"/>
    <col min="7925" max="7935" width="10.7109375" style="317" customWidth="1"/>
    <col min="7936" max="7936" width="10.85546875" style="317" customWidth="1"/>
    <col min="7937" max="7937" width="10.7109375" style="317" bestFit="1" customWidth="1"/>
    <col min="7938" max="8085" width="9.140625" style="317"/>
    <col min="8086" max="8086" width="5.85546875" style="317" customWidth="1"/>
    <col min="8087" max="8087" width="55.42578125" style="317" bestFit="1" customWidth="1"/>
    <col min="8088" max="8180" width="9.140625" style="317" hidden="1" customWidth="1"/>
    <col min="8181" max="8191" width="10.7109375" style="317" customWidth="1"/>
    <col min="8192" max="8192" width="10.85546875" style="317" customWidth="1"/>
    <col min="8193" max="8193" width="10.7109375" style="317" bestFit="1" customWidth="1"/>
    <col min="8194" max="8341" width="9.140625" style="317"/>
    <col min="8342" max="8342" width="5.85546875" style="317" customWidth="1"/>
    <col min="8343" max="8343" width="55.42578125" style="317" bestFit="1" customWidth="1"/>
    <col min="8344" max="8436" width="9.140625" style="317" hidden="1" customWidth="1"/>
    <col min="8437" max="8447" width="10.7109375" style="317" customWidth="1"/>
    <col min="8448" max="8448" width="10.85546875" style="317" customWidth="1"/>
    <col min="8449" max="8449" width="10.7109375" style="317" bestFit="1" customWidth="1"/>
    <col min="8450" max="8597" width="9.140625" style="317"/>
    <col min="8598" max="8598" width="5.85546875" style="317" customWidth="1"/>
    <col min="8599" max="8599" width="55.42578125" style="317" bestFit="1" customWidth="1"/>
    <col min="8600" max="8692" width="9.140625" style="317" hidden="1" customWidth="1"/>
    <col min="8693" max="8703" width="10.7109375" style="317" customWidth="1"/>
    <col min="8704" max="8704" width="10.85546875" style="317" customWidth="1"/>
    <col min="8705" max="8705" width="10.7109375" style="317" bestFit="1" customWidth="1"/>
    <col min="8706" max="8853" width="9.140625" style="317"/>
    <col min="8854" max="8854" width="5.85546875" style="317" customWidth="1"/>
    <col min="8855" max="8855" width="55.42578125" style="317" bestFit="1" customWidth="1"/>
    <col min="8856" max="8948" width="9.140625" style="317" hidden="1" customWidth="1"/>
    <col min="8949" max="8959" width="10.7109375" style="317" customWidth="1"/>
    <col min="8960" max="8960" width="10.85546875" style="317" customWidth="1"/>
    <col min="8961" max="8961" width="10.7109375" style="317" bestFit="1" customWidth="1"/>
    <col min="8962" max="9109" width="9.140625" style="317"/>
    <col min="9110" max="9110" width="5.85546875" style="317" customWidth="1"/>
    <col min="9111" max="9111" width="55.42578125" style="317" bestFit="1" customWidth="1"/>
    <col min="9112" max="9204" width="9.140625" style="317" hidden="1" customWidth="1"/>
    <col min="9205" max="9215" width="10.7109375" style="317" customWidth="1"/>
    <col min="9216" max="9216" width="10.85546875" style="317" customWidth="1"/>
    <col min="9217" max="9217" width="10.7109375" style="317" bestFit="1" customWidth="1"/>
    <col min="9218" max="9365" width="9.140625" style="317"/>
    <col min="9366" max="9366" width="5.85546875" style="317" customWidth="1"/>
    <col min="9367" max="9367" width="55.42578125" style="317" bestFit="1" customWidth="1"/>
    <col min="9368" max="9460" width="9.140625" style="317" hidden="1" customWidth="1"/>
    <col min="9461" max="9471" width="10.7109375" style="317" customWidth="1"/>
    <col min="9472" max="9472" width="10.85546875" style="317" customWidth="1"/>
    <col min="9473" max="9473" width="10.7109375" style="317" bestFit="1" customWidth="1"/>
    <col min="9474" max="9621" width="9.140625" style="317"/>
    <col min="9622" max="9622" width="5.85546875" style="317" customWidth="1"/>
    <col min="9623" max="9623" width="55.42578125" style="317" bestFit="1" customWidth="1"/>
    <col min="9624" max="9716" width="9.140625" style="317" hidden="1" customWidth="1"/>
    <col min="9717" max="9727" width="10.7109375" style="317" customWidth="1"/>
    <col min="9728" max="9728" width="10.85546875" style="317" customWidth="1"/>
    <col min="9729" max="9729" width="10.7109375" style="317" bestFit="1" customWidth="1"/>
    <col min="9730" max="9877" width="9.140625" style="317"/>
    <col min="9878" max="9878" width="5.85546875" style="317" customWidth="1"/>
    <col min="9879" max="9879" width="55.42578125" style="317" bestFit="1" customWidth="1"/>
    <col min="9880" max="9972" width="9.140625" style="317" hidden="1" customWidth="1"/>
    <col min="9973" max="9983" width="10.7109375" style="317" customWidth="1"/>
    <col min="9984" max="9984" width="10.85546875" style="317" customWidth="1"/>
    <col min="9985" max="9985" width="10.7109375" style="317" bestFit="1" customWidth="1"/>
    <col min="9986" max="10133" width="9.140625" style="317"/>
    <col min="10134" max="10134" width="5.85546875" style="317" customWidth="1"/>
    <col min="10135" max="10135" width="55.42578125" style="317" bestFit="1" customWidth="1"/>
    <col min="10136" max="10228" width="9.140625" style="317" hidden="1" customWidth="1"/>
    <col min="10229" max="10239" width="10.7109375" style="317" customWidth="1"/>
    <col min="10240" max="10240" width="10.85546875" style="317" customWidth="1"/>
    <col min="10241" max="10241" width="10.7109375" style="317" bestFit="1" customWidth="1"/>
    <col min="10242" max="10389" width="9.140625" style="317"/>
    <col min="10390" max="10390" width="5.85546875" style="317" customWidth="1"/>
    <col min="10391" max="10391" width="55.42578125" style="317" bestFit="1" customWidth="1"/>
    <col min="10392" max="10484" width="9.140625" style="317" hidden="1" customWidth="1"/>
    <col min="10485" max="10495" width="10.7109375" style="317" customWidth="1"/>
    <col min="10496" max="10496" width="10.85546875" style="317" customWidth="1"/>
    <col min="10497" max="10497" width="10.7109375" style="317" bestFit="1" customWidth="1"/>
    <col min="10498" max="10645" width="9.140625" style="317"/>
    <col min="10646" max="10646" width="5.85546875" style="317" customWidth="1"/>
    <col min="10647" max="10647" width="55.42578125" style="317" bestFit="1" customWidth="1"/>
    <col min="10648" max="10740" width="9.140625" style="317" hidden="1" customWidth="1"/>
    <col min="10741" max="10751" width="10.7109375" style="317" customWidth="1"/>
    <col min="10752" max="10752" width="10.85546875" style="317" customWidth="1"/>
    <col min="10753" max="10753" width="10.7109375" style="317" bestFit="1" customWidth="1"/>
    <col min="10754" max="10901" width="9.140625" style="317"/>
    <col min="10902" max="10902" width="5.85546875" style="317" customWidth="1"/>
    <col min="10903" max="10903" width="55.42578125" style="317" bestFit="1" customWidth="1"/>
    <col min="10904" max="10996" width="9.140625" style="317" hidden="1" customWidth="1"/>
    <col min="10997" max="11007" width="10.7109375" style="317" customWidth="1"/>
    <col min="11008" max="11008" width="10.85546875" style="317" customWidth="1"/>
    <col min="11009" max="11009" width="10.7109375" style="317" bestFit="1" customWidth="1"/>
    <col min="11010" max="11157" width="9.140625" style="317"/>
    <col min="11158" max="11158" width="5.85546875" style="317" customWidth="1"/>
    <col min="11159" max="11159" width="55.42578125" style="317" bestFit="1" customWidth="1"/>
    <col min="11160" max="11252" width="9.140625" style="317" hidden="1" customWidth="1"/>
    <col min="11253" max="11263" width="10.7109375" style="317" customWidth="1"/>
    <col min="11264" max="11264" width="10.85546875" style="317" customWidth="1"/>
    <col min="11265" max="11265" width="10.7109375" style="317" bestFit="1" customWidth="1"/>
    <col min="11266" max="11413" width="9.140625" style="317"/>
    <col min="11414" max="11414" width="5.85546875" style="317" customWidth="1"/>
    <col min="11415" max="11415" width="55.42578125" style="317" bestFit="1" customWidth="1"/>
    <col min="11416" max="11508" width="9.140625" style="317" hidden="1" customWidth="1"/>
    <col min="11509" max="11519" width="10.7109375" style="317" customWidth="1"/>
    <col min="11520" max="11520" width="10.85546875" style="317" customWidth="1"/>
    <col min="11521" max="11521" width="10.7109375" style="317" bestFit="1" customWidth="1"/>
    <col min="11522" max="11669" width="9.140625" style="317"/>
    <col min="11670" max="11670" width="5.85546875" style="317" customWidth="1"/>
    <col min="11671" max="11671" width="55.42578125" style="317" bestFit="1" customWidth="1"/>
    <col min="11672" max="11764" width="9.140625" style="317" hidden="1" customWidth="1"/>
    <col min="11765" max="11775" width="10.7109375" style="317" customWidth="1"/>
    <col min="11776" max="11776" width="10.85546875" style="317" customWidth="1"/>
    <col min="11777" max="11777" width="10.7109375" style="317" bestFit="1" customWidth="1"/>
    <col min="11778" max="11925" width="9.140625" style="317"/>
    <col min="11926" max="11926" width="5.85546875" style="317" customWidth="1"/>
    <col min="11927" max="11927" width="55.42578125" style="317" bestFit="1" customWidth="1"/>
    <col min="11928" max="12020" width="9.140625" style="317" hidden="1" customWidth="1"/>
    <col min="12021" max="12031" width="10.7109375" style="317" customWidth="1"/>
    <col min="12032" max="12032" width="10.85546875" style="317" customWidth="1"/>
    <col min="12033" max="12033" width="10.7109375" style="317" bestFit="1" customWidth="1"/>
    <col min="12034" max="12181" width="9.140625" style="317"/>
    <col min="12182" max="12182" width="5.85546875" style="317" customWidth="1"/>
    <col min="12183" max="12183" width="55.42578125" style="317" bestFit="1" customWidth="1"/>
    <col min="12184" max="12276" width="9.140625" style="317" hidden="1" customWidth="1"/>
    <col min="12277" max="12287" width="10.7109375" style="317" customWidth="1"/>
    <col min="12288" max="12288" width="10.85546875" style="317" customWidth="1"/>
    <col min="12289" max="12289" width="10.7109375" style="317" bestFit="1" customWidth="1"/>
    <col min="12290" max="12437" width="9.140625" style="317"/>
    <col min="12438" max="12438" width="5.85546875" style="317" customWidth="1"/>
    <col min="12439" max="12439" width="55.42578125" style="317" bestFit="1" customWidth="1"/>
    <col min="12440" max="12532" width="9.140625" style="317" hidden="1" customWidth="1"/>
    <col min="12533" max="12543" width="10.7109375" style="317" customWidth="1"/>
    <col min="12544" max="12544" width="10.85546875" style="317" customWidth="1"/>
    <col min="12545" max="12545" width="10.7109375" style="317" bestFit="1" customWidth="1"/>
    <col min="12546" max="12693" width="9.140625" style="317"/>
    <col min="12694" max="12694" width="5.85546875" style="317" customWidth="1"/>
    <col min="12695" max="12695" width="55.42578125" style="317" bestFit="1" customWidth="1"/>
    <col min="12696" max="12788" width="9.140625" style="317" hidden="1" customWidth="1"/>
    <col min="12789" max="12799" width="10.7109375" style="317" customWidth="1"/>
    <col min="12800" max="12800" width="10.85546875" style="317" customWidth="1"/>
    <col min="12801" max="12801" width="10.7109375" style="317" bestFit="1" customWidth="1"/>
    <col min="12802" max="12949" width="9.140625" style="317"/>
    <col min="12950" max="12950" width="5.85546875" style="317" customWidth="1"/>
    <col min="12951" max="12951" width="55.42578125" style="317" bestFit="1" customWidth="1"/>
    <col min="12952" max="13044" width="9.140625" style="317" hidden="1" customWidth="1"/>
    <col min="13045" max="13055" width="10.7109375" style="317" customWidth="1"/>
    <col min="13056" max="13056" width="10.85546875" style="317" customWidth="1"/>
    <col min="13057" max="13057" width="10.7109375" style="317" bestFit="1" customWidth="1"/>
    <col min="13058" max="13205" width="9.140625" style="317"/>
    <col min="13206" max="13206" width="5.85546875" style="317" customWidth="1"/>
    <col min="13207" max="13207" width="55.42578125" style="317" bestFit="1" customWidth="1"/>
    <col min="13208" max="13300" width="9.140625" style="317" hidden="1" customWidth="1"/>
    <col min="13301" max="13311" width="10.7109375" style="317" customWidth="1"/>
    <col min="13312" max="13312" width="10.85546875" style="317" customWidth="1"/>
    <col min="13313" max="13313" width="10.7109375" style="317" bestFit="1" customWidth="1"/>
    <col min="13314" max="13461" width="9.140625" style="317"/>
    <col min="13462" max="13462" width="5.85546875" style="317" customWidth="1"/>
    <col min="13463" max="13463" width="55.42578125" style="317" bestFit="1" customWidth="1"/>
    <col min="13464" max="13556" width="9.140625" style="317" hidden="1" customWidth="1"/>
    <col min="13557" max="13567" width="10.7109375" style="317" customWidth="1"/>
    <col min="13568" max="13568" width="10.85546875" style="317" customWidth="1"/>
    <col min="13569" max="13569" width="10.7109375" style="317" bestFit="1" customWidth="1"/>
    <col min="13570" max="13717" width="9.140625" style="317"/>
    <col min="13718" max="13718" width="5.85546875" style="317" customWidth="1"/>
    <col min="13719" max="13719" width="55.42578125" style="317" bestFit="1" customWidth="1"/>
    <col min="13720" max="13812" width="9.140625" style="317" hidden="1" customWidth="1"/>
    <col min="13813" max="13823" width="10.7109375" style="317" customWidth="1"/>
    <col min="13824" max="13824" width="10.85546875" style="317" customWidth="1"/>
    <col min="13825" max="13825" width="10.7109375" style="317" bestFit="1" customWidth="1"/>
    <col min="13826" max="13973" width="9.140625" style="317"/>
    <col min="13974" max="13974" width="5.85546875" style="317" customWidth="1"/>
    <col min="13975" max="13975" width="55.42578125" style="317" bestFit="1" customWidth="1"/>
    <col min="13976" max="14068" width="9.140625" style="317" hidden="1" customWidth="1"/>
    <col min="14069" max="14079" width="10.7109375" style="317" customWidth="1"/>
    <col min="14080" max="14080" width="10.85546875" style="317" customWidth="1"/>
    <col min="14081" max="14081" width="10.7109375" style="317" bestFit="1" customWidth="1"/>
    <col min="14082" max="14229" width="9.140625" style="317"/>
    <col min="14230" max="14230" width="5.85546875" style="317" customWidth="1"/>
    <col min="14231" max="14231" width="55.42578125" style="317" bestFit="1" customWidth="1"/>
    <col min="14232" max="14324" width="9.140625" style="317" hidden="1" customWidth="1"/>
    <col min="14325" max="14335" width="10.7109375" style="317" customWidth="1"/>
    <col min="14336" max="14336" width="10.85546875" style="317" customWidth="1"/>
    <col min="14337" max="14337" width="10.7109375" style="317" bestFit="1" customWidth="1"/>
    <col min="14338" max="14485" width="9.140625" style="317"/>
    <col min="14486" max="14486" width="5.85546875" style="317" customWidth="1"/>
    <col min="14487" max="14487" width="55.42578125" style="317" bestFit="1" customWidth="1"/>
    <col min="14488" max="14580" width="9.140625" style="317" hidden="1" customWidth="1"/>
    <col min="14581" max="14591" width="10.7109375" style="317" customWidth="1"/>
    <col min="14592" max="14592" width="10.85546875" style="317" customWidth="1"/>
    <col min="14593" max="14593" width="10.7109375" style="317" bestFit="1" customWidth="1"/>
    <col min="14594" max="14741" width="9.140625" style="317"/>
    <col min="14742" max="14742" width="5.85546875" style="317" customWidth="1"/>
    <col min="14743" max="14743" width="55.42578125" style="317" bestFit="1" customWidth="1"/>
    <col min="14744" max="14836" width="9.140625" style="317" hidden="1" customWidth="1"/>
    <col min="14837" max="14847" width="10.7109375" style="317" customWidth="1"/>
    <col min="14848" max="14848" width="10.85546875" style="317" customWidth="1"/>
    <col min="14849" max="14849" width="10.7109375" style="317" bestFit="1" customWidth="1"/>
    <col min="14850" max="14997" width="9.140625" style="317"/>
    <col min="14998" max="14998" width="5.85546875" style="317" customWidth="1"/>
    <col min="14999" max="14999" width="55.42578125" style="317" bestFit="1" customWidth="1"/>
    <col min="15000" max="15092" width="9.140625" style="317" hidden="1" customWidth="1"/>
    <col min="15093" max="15103" width="10.7109375" style="317" customWidth="1"/>
    <col min="15104" max="15104" width="10.85546875" style="317" customWidth="1"/>
    <col min="15105" max="15105" width="10.7109375" style="317" bestFit="1" customWidth="1"/>
    <col min="15106" max="15253" width="9.140625" style="317"/>
    <col min="15254" max="15254" width="5.85546875" style="317" customWidth="1"/>
    <col min="15255" max="15255" width="55.42578125" style="317" bestFit="1" customWidth="1"/>
    <col min="15256" max="15348" width="9.140625" style="317" hidden="1" customWidth="1"/>
    <col min="15349" max="15359" width="10.7109375" style="317" customWidth="1"/>
    <col min="15360" max="15360" width="10.85546875" style="317" customWidth="1"/>
    <col min="15361" max="15361" width="10.7109375" style="317" bestFit="1" customWidth="1"/>
    <col min="15362" max="15509" width="9.140625" style="317"/>
    <col min="15510" max="15510" width="5.85546875" style="317" customWidth="1"/>
    <col min="15511" max="15511" width="55.42578125" style="317" bestFit="1" customWidth="1"/>
    <col min="15512" max="15604" width="9.140625" style="317" hidden="1" customWidth="1"/>
    <col min="15605" max="15615" width="10.7109375" style="317" customWidth="1"/>
    <col min="15616" max="15616" width="10.85546875" style="317" customWidth="1"/>
    <col min="15617" max="15617" width="10.7109375" style="317" bestFit="1" customWidth="1"/>
    <col min="15618" max="15765" width="9.140625" style="317"/>
    <col min="15766" max="15766" width="5.85546875" style="317" customWidth="1"/>
    <col min="15767" max="15767" width="55.42578125" style="317" bestFit="1" customWidth="1"/>
    <col min="15768" max="15860" width="9.140625" style="317" hidden="1" customWidth="1"/>
    <col min="15861" max="15871" width="10.7109375" style="317" customWidth="1"/>
    <col min="15872" max="15872" width="10.85546875" style="317" customWidth="1"/>
    <col min="15873" max="15873" width="10.7109375" style="317" bestFit="1" customWidth="1"/>
    <col min="15874" max="16021" width="9.140625" style="317"/>
    <col min="16022" max="16022" width="5.85546875" style="317" customWidth="1"/>
    <col min="16023" max="16023" width="55.42578125" style="317" bestFit="1" customWidth="1"/>
    <col min="16024" max="16116" width="9.140625" style="317" hidden="1" customWidth="1"/>
    <col min="16117" max="16127" width="10.7109375" style="317" customWidth="1"/>
    <col min="16128" max="16128" width="10.85546875" style="317" customWidth="1"/>
    <col min="16129" max="16129" width="10.7109375" style="317" bestFit="1" customWidth="1"/>
    <col min="16130" max="16384" width="9.140625" style="317"/>
  </cols>
  <sheetData>
    <row r="1" spans="1:47" ht="19.5" customHeight="1" x14ac:dyDescent="0.3">
      <c r="A1" s="341" t="s">
        <v>398</v>
      </c>
      <c r="B1" s="341"/>
      <c r="C1" s="341"/>
      <c r="D1" s="341"/>
    </row>
    <row r="2" spans="1:47" ht="18" customHeight="1" thickBot="1" x14ac:dyDescent="0.35">
      <c r="A2" s="388"/>
      <c r="B2" s="389"/>
      <c r="D2" s="343"/>
      <c r="E2" s="343"/>
      <c r="F2" s="343"/>
      <c r="H2" s="343"/>
      <c r="S2" s="343"/>
      <c r="X2" s="343"/>
      <c r="AE2" s="343"/>
      <c r="AR2" s="343"/>
      <c r="AS2" s="343"/>
      <c r="AT2" s="343"/>
      <c r="AU2" s="343" t="s">
        <v>8</v>
      </c>
    </row>
    <row r="3" spans="1:47" ht="24" customHeight="1" thickTop="1" thickBot="1" x14ac:dyDescent="0.35">
      <c r="A3" s="318" t="s">
        <v>299</v>
      </c>
      <c r="B3" s="318" t="s">
        <v>300</v>
      </c>
      <c r="C3" s="390">
        <v>43374</v>
      </c>
      <c r="D3" s="390">
        <v>43405</v>
      </c>
      <c r="E3" s="390">
        <v>43435</v>
      </c>
      <c r="F3" s="390">
        <v>43466</v>
      </c>
      <c r="G3" s="390">
        <v>43497</v>
      </c>
      <c r="H3" s="390">
        <v>43525</v>
      </c>
      <c r="I3" s="390">
        <v>43556</v>
      </c>
      <c r="J3" s="390">
        <v>43586</v>
      </c>
      <c r="K3" s="390">
        <v>43617</v>
      </c>
      <c r="L3" s="390">
        <v>43647</v>
      </c>
      <c r="M3" s="390">
        <v>43678</v>
      </c>
      <c r="N3" s="390">
        <v>43709</v>
      </c>
      <c r="O3" s="390">
        <v>43739</v>
      </c>
      <c r="P3" s="390">
        <v>43770</v>
      </c>
      <c r="Q3" s="390">
        <v>43800</v>
      </c>
      <c r="R3" s="390">
        <v>43831</v>
      </c>
      <c r="S3" s="319" t="s">
        <v>399</v>
      </c>
      <c r="T3" s="319" t="s">
        <v>302</v>
      </c>
      <c r="U3" s="319" t="s">
        <v>400</v>
      </c>
      <c r="V3" s="319" t="s">
        <v>401</v>
      </c>
      <c r="W3" s="319" t="s">
        <v>402</v>
      </c>
      <c r="X3" s="319" t="s">
        <v>306</v>
      </c>
      <c r="Y3" s="319" t="s">
        <v>307</v>
      </c>
      <c r="Z3" s="319" t="s">
        <v>308</v>
      </c>
      <c r="AA3" s="319" t="s">
        <v>309</v>
      </c>
      <c r="AB3" s="319" t="s">
        <v>310</v>
      </c>
      <c r="AC3" s="319" t="s">
        <v>311</v>
      </c>
      <c r="AD3" s="319" t="s">
        <v>312</v>
      </c>
      <c r="AE3" s="319" t="s">
        <v>403</v>
      </c>
      <c r="AF3" s="319" t="s">
        <v>404</v>
      </c>
      <c r="AG3" s="319" t="s">
        <v>405</v>
      </c>
      <c r="AH3" s="319" t="s">
        <v>406</v>
      </c>
      <c r="AI3" s="319" t="s">
        <v>407</v>
      </c>
      <c r="AJ3" s="319" t="s">
        <v>408</v>
      </c>
      <c r="AK3" s="319" t="s">
        <v>409</v>
      </c>
      <c r="AL3" s="319" t="s">
        <v>410</v>
      </c>
      <c r="AM3" s="319" t="s">
        <v>411</v>
      </c>
      <c r="AN3" s="319" t="s">
        <v>412</v>
      </c>
      <c r="AO3" s="319" t="s">
        <v>413</v>
      </c>
      <c r="AP3" s="319" t="s">
        <v>414</v>
      </c>
      <c r="AQ3" s="319">
        <v>44593</v>
      </c>
      <c r="AR3" s="319">
        <v>44621</v>
      </c>
      <c r="AS3" s="319">
        <v>44652</v>
      </c>
      <c r="AT3" s="319">
        <v>44682</v>
      </c>
      <c r="AU3" s="319">
        <v>44713</v>
      </c>
    </row>
    <row r="4" spans="1:47" ht="18" customHeight="1" thickTop="1" x14ac:dyDescent="0.3">
      <c r="A4" s="320"/>
      <c r="B4" s="320"/>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row>
    <row r="5" spans="1:47" ht="18" customHeight="1" x14ac:dyDescent="0.3">
      <c r="A5" s="322" t="s">
        <v>316</v>
      </c>
      <c r="B5" s="322" t="s">
        <v>319</v>
      </c>
      <c r="C5" s="356">
        <v>345493.14301885228</v>
      </c>
      <c r="D5" s="356">
        <v>321060.17135652184</v>
      </c>
      <c r="E5" s="356">
        <v>309071.92400582891</v>
      </c>
      <c r="F5" s="356">
        <v>312136.8667893727</v>
      </c>
      <c r="G5" s="356">
        <v>373762.24455883709</v>
      </c>
      <c r="H5" s="356">
        <v>317403.08893953124</v>
      </c>
      <c r="I5" s="356">
        <v>336798.1364213507</v>
      </c>
      <c r="J5" s="356">
        <v>308986.29391102114</v>
      </c>
      <c r="K5" s="356">
        <v>301039.23716953694</v>
      </c>
      <c r="L5" s="356">
        <v>353494.03560763173</v>
      </c>
      <c r="M5" s="356">
        <v>320721.45942557621</v>
      </c>
      <c r="N5" s="356">
        <v>315417.7696086691</v>
      </c>
      <c r="O5" s="356">
        <v>352454.62778093858</v>
      </c>
      <c r="P5" s="356">
        <v>400229.70489989355</v>
      </c>
      <c r="Q5" s="356">
        <v>393986.78698643146</v>
      </c>
      <c r="R5" s="356">
        <v>394986.11323238496</v>
      </c>
      <c r="S5" s="356">
        <v>411580.06316350785</v>
      </c>
      <c r="T5" s="356">
        <v>396153</v>
      </c>
      <c r="U5" s="356">
        <v>417186.1562557338</v>
      </c>
      <c r="V5" s="356">
        <v>441215.82092894043</v>
      </c>
      <c r="W5" s="356">
        <v>447322.06481186062</v>
      </c>
      <c r="X5" s="356">
        <v>458254.35853051418</v>
      </c>
      <c r="Y5" s="356">
        <v>511394.26901665283</v>
      </c>
      <c r="Z5" s="356">
        <v>468582.13881078875</v>
      </c>
      <c r="AA5" s="356">
        <v>439847.50146167161</v>
      </c>
      <c r="AB5" s="356">
        <v>480497.38910967228</v>
      </c>
      <c r="AC5" s="356">
        <v>447336.06712086761</v>
      </c>
      <c r="AD5" s="356">
        <v>513807.37695112178</v>
      </c>
      <c r="AE5" s="356">
        <v>545933.89262478054</v>
      </c>
      <c r="AF5" s="356">
        <v>544317.50391506287</v>
      </c>
      <c r="AG5" s="356">
        <v>497256.6475073488</v>
      </c>
      <c r="AH5" s="356">
        <v>554731.23063143669</v>
      </c>
      <c r="AI5" s="356">
        <v>524252.25030942482</v>
      </c>
      <c r="AJ5" s="356">
        <v>476951.02187597752</v>
      </c>
      <c r="AK5" s="356">
        <v>526360.47996551299</v>
      </c>
      <c r="AL5" s="356">
        <v>519866.92216525931</v>
      </c>
      <c r="AM5" s="356">
        <v>534109.43112027424</v>
      </c>
      <c r="AN5" s="356">
        <v>520576.1505107499</v>
      </c>
      <c r="AO5" s="356">
        <v>529574.0498944571</v>
      </c>
      <c r="AP5" s="356">
        <v>486858.27302969887</v>
      </c>
      <c r="AQ5" s="356">
        <v>509698.37771362654</v>
      </c>
      <c r="AR5" s="356">
        <v>528393.11249399313</v>
      </c>
      <c r="AS5" s="356">
        <v>538096.50889069622</v>
      </c>
      <c r="AT5" s="356">
        <v>529008.859264108</v>
      </c>
      <c r="AU5" s="356">
        <v>472852.93534934107</v>
      </c>
    </row>
    <row r="6" spans="1:47" ht="18" customHeight="1" x14ac:dyDescent="0.3">
      <c r="A6" s="324" t="s">
        <v>415</v>
      </c>
      <c r="B6" s="327" t="s">
        <v>416</v>
      </c>
      <c r="C6" s="362">
        <v>5826.5766495508124</v>
      </c>
      <c r="D6" s="362">
        <v>6052.2666184850368</v>
      </c>
      <c r="E6" s="362">
        <v>8358.0611533060746</v>
      </c>
      <c r="F6" s="362">
        <v>7757.8839444804989</v>
      </c>
      <c r="G6" s="362">
        <v>6528.3955411939151</v>
      </c>
      <c r="H6" s="362">
        <v>6638.0022181426939</v>
      </c>
      <c r="I6" s="362">
        <v>6900.866853658591</v>
      </c>
      <c r="J6" s="362">
        <v>6870.2075429581691</v>
      </c>
      <c r="K6" s="362">
        <v>6175.898702316078</v>
      </c>
      <c r="L6" s="362">
        <v>6600.7347345161115</v>
      </c>
      <c r="M6" s="362">
        <v>6346.52292890633</v>
      </c>
      <c r="N6" s="362">
        <v>5736.3020507763604</v>
      </c>
      <c r="O6" s="362">
        <v>6695.6182397775319</v>
      </c>
      <c r="P6" s="362">
        <v>6342.7812201802217</v>
      </c>
      <c r="Q6" s="362">
        <v>8320.4287509241403</v>
      </c>
      <c r="R6" s="362">
        <v>6865.2591971069205</v>
      </c>
      <c r="S6" s="362">
        <v>6255.5065924800756</v>
      </c>
      <c r="T6" s="362">
        <v>7134.4</v>
      </c>
      <c r="U6" s="362">
        <v>7599.067176334569</v>
      </c>
      <c r="V6" s="362">
        <v>6331.1805087307257</v>
      </c>
      <c r="W6" s="362">
        <v>6452.5894287720566</v>
      </c>
      <c r="X6" s="362">
        <v>6672.5835297889944</v>
      </c>
      <c r="Y6" s="362">
        <v>5979.3687342605908</v>
      </c>
      <c r="Z6" s="362">
        <v>6579.9951174007947</v>
      </c>
      <c r="AA6" s="362">
        <v>6322.025203260293</v>
      </c>
      <c r="AB6" s="362">
        <v>6338.464902025109</v>
      </c>
      <c r="AC6" s="362">
        <v>7799.8266851483459</v>
      </c>
      <c r="AD6" s="362">
        <v>6865.8302027303462</v>
      </c>
      <c r="AE6" s="362">
        <v>6216.3534002369661</v>
      </c>
      <c r="AF6" s="362">
        <v>6815.2152927596544</v>
      </c>
      <c r="AG6" s="362">
        <v>6667.5896884157337</v>
      </c>
      <c r="AH6" s="362">
        <v>6612.5597860970211</v>
      </c>
      <c r="AI6" s="362">
        <v>6788.9484263693967</v>
      </c>
      <c r="AJ6" s="362">
        <v>6661.5325256102351</v>
      </c>
      <c r="AK6" s="362">
        <v>6855.4461909698866</v>
      </c>
      <c r="AL6" s="362">
        <v>6770.196786209669</v>
      </c>
      <c r="AM6" s="362">
        <v>7303.309396564392</v>
      </c>
      <c r="AN6" s="362">
        <v>7581.1314916001911</v>
      </c>
      <c r="AO6" s="362">
        <v>8167.496105690182</v>
      </c>
      <c r="AP6" s="362">
        <v>7448.6814723783482</v>
      </c>
      <c r="AQ6" s="362">
        <v>7061.466566408727</v>
      </c>
      <c r="AR6" s="362">
        <v>7104.0621176648074</v>
      </c>
      <c r="AS6" s="362">
        <v>6586.0757147063114</v>
      </c>
      <c r="AT6" s="362">
        <v>6977.0489505295518</v>
      </c>
      <c r="AU6" s="362">
        <v>6994.7800401765135</v>
      </c>
    </row>
    <row r="7" spans="1:47" ht="18" customHeight="1" x14ac:dyDescent="0.3">
      <c r="A7" s="324" t="s">
        <v>417</v>
      </c>
      <c r="B7" s="327" t="s">
        <v>418</v>
      </c>
      <c r="C7" s="362">
        <v>171332.4530043928</v>
      </c>
      <c r="D7" s="362">
        <v>173604.27226292022</v>
      </c>
      <c r="E7" s="362">
        <v>177586.07762604376</v>
      </c>
      <c r="F7" s="362">
        <v>164469.07993446459</v>
      </c>
      <c r="G7" s="362">
        <v>216522.05793958725</v>
      </c>
      <c r="H7" s="362">
        <v>146475.28396170508</v>
      </c>
      <c r="I7" s="362">
        <v>147231.14358066654</v>
      </c>
      <c r="J7" s="362">
        <v>168044.40529489127</v>
      </c>
      <c r="K7" s="362">
        <v>136817.50208896666</v>
      </c>
      <c r="L7" s="362">
        <v>161843.79701368473</v>
      </c>
      <c r="M7" s="362">
        <v>171327.17192837258</v>
      </c>
      <c r="N7" s="362">
        <v>167713.72346853698</v>
      </c>
      <c r="O7" s="362">
        <v>137755.21219775491</v>
      </c>
      <c r="P7" s="362">
        <v>194301.30740113399</v>
      </c>
      <c r="Q7" s="362">
        <v>192575.31580942922</v>
      </c>
      <c r="R7" s="362">
        <v>165688.75920085609</v>
      </c>
      <c r="S7" s="362">
        <v>182331.96610858798</v>
      </c>
      <c r="T7" s="362">
        <v>241344.8</v>
      </c>
      <c r="U7" s="362">
        <v>232937.80762791773</v>
      </c>
      <c r="V7" s="362">
        <v>262015.13998769777</v>
      </c>
      <c r="W7" s="362">
        <v>267413.60152848094</v>
      </c>
      <c r="X7" s="362">
        <v>264042.8124660402</v>
      </c>
      <c r="Y7" s="362">
        <v>246853.85869000561</v>
      </c>
      <c r="Z7" s="362">
        <v>224866.25388325349</v>
      </c>
      <c r="AA7" s="362">
        <v>220243.95149560299</v>
      </c>
      <c r="AB7" s="362">
        <v>263890.58668446832</v>
      </c>
      <c r="AC7" s="362">
        <v>246754.55886702082</v>
      </c>
      <c r="AD7" s="362">
        <v>295617.01349112199</v>
      </c>
      <c r="AE7" s="362">
        <v>287701.35772725462</v>
      </c>
      <c r="AF7" s="362">
        <v>297826.28716396337</v>
      </c>
      <c r="AG7" s="362">
        <v>260426.22403727405</v>
      </c>
      <c r="AH7" s="362">
        <v>307862.21440610365</v>
      </c>
      <c r="AI7" s="362">
        <v>295744.71665332856</v>
      </c>
      <c r="AJ7" s="362">
        <v>218741.17075848451</v>
      </c>
      <c r="AK7" s="362">
        <v>286810.94460800261</v>
      </c>
      <c r="AL7" s="362">
        <v>291866.23576141562</v>
      </c>
      <c r="AM7" s="362">
        <v>246811.39697958666</v>
      </c>
      <c r="AN7" s="362">
        <v>282317.86365494668</v>
      </c>
      <c r="AO7" s="362">
        <v>319353.62079218403</v>
      </c>
      <c r="AP7" s="362">
        <v>274468.78578598215</v>
      </c>
      <c r="AQ7" s="362">
        <v>300130.66080436576</v>
      </c>
      <c r="AR7" s="362">
        <v>304464.79078819399</v>
      </c>
      <c r="AS7" s="362">
        <v>287342.7440555623</v>
      </c>
      <c r="AT7" s="362">
        <v>279181.89171830699</v>
      </c>
      <c r="AU7" s="362">
        <v>273831.43032174371</v>
      </c>
    </row>
    <row r="8" spans="1:47" ht="18" customHeight="1" x14ac:dyDescent="0.3">
      <c r="A8" s="324" t="s">
        <v>419</v>
      </c>
      <c r="B8" s="327" t="s">
        <v>420</v>
      </c>
      <c r="C8" s="362">
        <v>168334.11336490876</v>
      </c>
      <c r="D8" s="362">
        <v>141403.63247511652</v>
      </c>
      <c r="E8" s="362">
        <v>123127.7852264791</v>
      </c>
      <c r="F8" s="362">
        <v>139909.9029104276</v>
      </c>
      <c r="G8" s="362">
        <v>150711.79107805598</v>
      </c>
      <c r="H8" s="362">
        <v>164289.80275968352</v>
      </c>
      <c r="I8" s="362">
        <v>182666.12598702565</v>
      </c>
      <c r="J8" s="362">
        <v>134071.68107317167</v>
      </c>
      <c r="K8" s="362">
        <v>158045.83637825417</v>
      </c>
      <c r="L8" s="362">
        <v>185049.50385943084</v>
      </c>
      <c r="M8" s="362">
        <v>143047.76456829731</v>
      </c>
      <c r="N8" s="362">
        <v>141967.74408935584</v>
      </c>
      <c r="O8" s="362">
        <v>208003.7973434061</v>
      </c>
      <c r="P8" s="362">
        <v>199585.6162785794</v>
      </c>
      <c r="Q8" s="362">
        <v>193091.04242607814</v>
      </c>
      <c r="R8" s="362">
        <v>222432.09483442185</v>
      </c>
      <c r="S8" s="362">
        <v>222992.5904624399</v>
      </c>
      <c r="T8" s="362">
        <v>147673.70000000001</v>
      </c>
      <c r="U8" s="362">
        <v>176649.2814514816</v>
      </c>
      <c r="V8" s="362">
        <v>172869.50043251202</v>
      </c>
      <c r="W8" s="362">
        <v>173455.87385460763</v>
      </c>
      <c r="X8" s="362">
        <v>187538.96253468501</v>
      </c>
      <c r="Y8" s="362">
        <v>258561.04159238664</v>
      </c>
      <c r="Z8" s="362">
        <v>237135.88981013437</v>
      </c>
      <c r="AA8" s="362">
        <v>213281.52476280826</v>
      </c>
      <c r="AB8" s="362">
        <v>210268.33752317895</v>
      </c>
      <c r="AC8" s="362">
        <v>192781.68156869846</v>
      </c>
      <c r="AD8" s="362">
        <v>211324.53325726939</v>
      </c>
      <c r="AE8" s="362">
        <v>252016.18149728893</v>
      </c>
      <c r="AF8" s="362">
        <v>239676.00145833983</v>
      </c>
      <c r="AG8" s="362">
        <v>230162.83378165905</v>
      </c>
      <c r="AH8" s="362">
        <v>240256.45643923589</v>
      </c>
      <c r="AI8" s="362">
        <v>221718.58522972689</v>
      </c>
      <c r="AJ8" s="362">
        <v>251548.31859188277</v>
      </c>
      <c r="AK8" s="362">
        <v>232694.08916654068</v>
      </c>
      <c r="AL8" s="362">
        <v>221230.48961763398</v>
      </c>
      <c r="AM8" s="362">
        <v>279994.72474412317</v>
      </c>
      <c r="AN8" s="362">
        <v>230677.155364203</v>
      </c>
      <c r="AO8" s="362">
        <v>202052.93299658288</v>
      </c>
      <c r="AP8" s="362">
        <v>204940.80577133829</v>
      </c>
      <c r="AQ8" s="362">
        <v>202506.25034285194</v>
      </c>
      <c r="AR8" s="362">
        <v>216824.2595881343</v>
      </c>
      <c r="AS8" s="362">
        <v>244167.68912042744</v>
      </c>
      <c r="AT8" s="362">
        <v>242849.91859527153</v>
      </c>
      <c r="AU8" s="362">
        <v>192026.72498742092</v>
      </c>
    </row>
    <row r="9" spans="1:47" ht="18" customHeight="1" x14ac:dyDescent="0.3">
      <c r="A9" s="324"/>
      <c r="B9" s="324"/>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row>
    <row r="10" spans="1:47" ht="18" customHeight="1" x14ac:dyDescent="0.3">
      <c r="A10" s="322" t="s">
        <v>318</v>
      </c>
      <c r="B10" s="322" t="s">
        <v>329</v>
      </c>
      <c r="C10" s="356">
        <v>323409.15048591018</v>
      </c>
      <c r="D10" s="356">
        <v>328683.53841267509</v>
      </c>
      <c r="E10" s="356">
        <v>346403.11259458493</v>
      </c>
      <c r="F10" s="356">
        <v>353423.08365790651</v>
      </c>
      <c r="G10" s="356">
        <v>342551.35356928932</v>
      </c>
      <c r="H10" s="356">
        <v>373517.47701141087</v>
      </c>
      <c r="I10" s="356">
        <v>373947.17053014494</v>
      </c>
      <c r="J10" s="356">
        <v>387477.88686132984</v>
      </c>
      <c r="K10" s="356">
        <v>401175.45961785194</v>
      </c>
      <c r="L10" s="356">
        <v>398067.71678505384</v>
      </c>
      <c r="M10" s="356">
        <v>403537.38744113571</v>
      </c>
      <c r="N10" s="356">
        <v>424769.77583347959</v>
      </c>
      <c r="O10" s="356">
        <v>421455.61439245957</v>
      </c>
      <c r="P10" s="356">
        <v>432621.81078598887</v>
      </c>
      <c r="Q10" s="356">
        <v>424143.33950446133</v>
      </c>
      <c r="R10" s="356">
        <v>425693.76163992035</v>
      </c>
      <c r="S10" s="356">
        <v>435598.67287680868</v>
      </c>
      <c r="T10" s="356">
        <v>453032.1</v>
      </c>
      <c r="U10" s="356">
        <v>448926.14597877878</v>
      </c>
      <c r="V10" s="356">
        <v>434004.41284679045</v>
      </c>
      <c r="W10" s="356">
        <v>470689.58249038522</v>
      </c>
      <c r="X10" s="356">
        <v>438535.18617274915</v>
      </c>
      <c r="Y10" s="356">
        <v>480446.30932047707</v>
      </c>
      <c r="Z10" s="356">
        <v>508940.15303977346</v>
      </c>
      <c r="AA10" s="356">
        <v>473505.868987553</v>
      </c>
      <c r="AB10" s="356">
        <v>475041.34015614988</v>
      </c>
      <c r="AC10" s="356">
        <v>514556.57747646392</v>
      </c>
      <c r="AD10" s="356">
        <v>494367.57944780565</v>
      </c>
      <c r="AE10" s="356">
        <v>513558.73020492063</v>
      </c>
      <c r="AF10" s="356">
        <v>545233.98117727914</v>
      </c>
      <c r="AG10" s="356">
        <v>545721.90362080862</v>
      </c>
      <c r="AH10" s="356">
        <v>553706.36467039504</v>
      </c>
      <c r="AI10" s="356">
        <v>607480.45336826832</v>
      </c>
      <c r="AJ10" s="356">
        <v>634122.46180386667</v>
      </c>
      <c r="AK10" s="356">
        <v>642041.25087725208</v>
      </c>
      <c r="AL10" s="356">
        <v>649439.68519550504</v>
      </c>
      <c r="AM10" s="356">
        <v>640159.52073149488</v>
      </c>
      <c r="AN10" s="356">
        <v>643408.97896975139</v>
      </c>
      <c r="AO10" s="356">
        <v>691577.02271303372</v>
      </c>
      <c r="AP10" s="356">
        <v>680160.3458580029</v>
      </c>
      <c r="AQ10" s="356">
        <v>702077.88678418926</v>
      </c>
      <c r="AR10" s="356">
        <v>732576.88947948441</v>
      </c>
      <c r="AS10" s="356">
        <v>708081.16254776297</v>
      </c>
      <c r="AT10" s="356">
        <v>697741.49225230259</v>
      </c>
      <c r="AU10" s="356">
        <v>774749.34603554162</v>
      </c>
    </row>
    <row r="11" spans="1:47" ht="18" customHeight="1" x14ac:dyDescent="0.3">
      <c r="A11" s="324"/>
      <c r="B11" s="324"/>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c r="AT11" s="391"/>
      <c r="AU11" s="391"/>
    </row>
    <row r="12" spans="1:47" ht="18" customHeight="1" x14ac:dyDescent="0.3">
      <c r="A12" s="322" t="s">
        <v>328</v>
      </c>
      <c r="B12" s="322" t="s">
        <v>331</v>
      </c>
      <c r="C12" s="356">
        <v>646874.39295671484</v>
      </c>
      <c r="D12" s="356">
        <v>652737.52809542813</v>
      </c>
      <c r="E12" s="356">
        <v>645998.54051785951</v>
      </c>
      <c r="F12" s="356">
        <v>631980.82387106889</v>
      </c>
      <c r="G12" s="356">
        <v>643984.74734653067</v>
      </c>
      <c r="H12" s="356">
        <v>641762.17558927054</v>
      </c>
      <c r="I12" s="356">
        <v>640712.36313337495</v>
      </c>
      <c r="J12" s="356">
        <v>643720.41644352733</v>
      </c>
      <c r="K12" s="356">
        <v>662951.11733307911</v>
      </c>
      <c r="L12" s="356">
        <v>649718.08526534261</v>
      </c>
      <c r="M12" s="356">
        <v>656005.68715069001</v>
      </c>
      <c r="N12" s="356">
        <v>659367.01411922579</v>
      </c>
      <c r="O12" s="356">
        <v>660435.68741008791</v>
      </c>
      <c r="P12" s="356">
        <v>672693.92205062031</v>
      </c>
      <c r="Q12" s="356">
        <v>663289.7944177686</v>
      </c>
      <c r="R12" s="356">
        <v>676875.48783505824</v>
      </c>
      <c r="S12" s="356">
        <v>674238.51903661201</v>
      </c>
      <c r="T12" s="356">
        <v>706088.7</v>
      </c>
      <c r="U12" s="356">
        <v>723562.49749299511</v>
      </c>
      <c r="V12" s="356">
        <v>719403.81679250963</v>
      </c>
      <c r="W12" s="356">
        <v>709129.31067039142</v>
      </c>
      <c r="X12" s="356">
        <v>693843.16880276939</v>
      </c>
      <c r="Y12" s="356">
        <v>687003.51589797961</v>
      </c>
      <c r="Z12" s="356">
        <v>691313.09218121017</v>
      </c>
      <c r="AA12" s="356">
        <v>687215.84705877898</v>
      </c>
      <c r="AB12" s="356">
        <v>687769.72402532597</v>
      </c>
      <c r="AC12" s="356">
        <v>692320.42916848161</v>
      </c>
      <c r="AD12" s="356">
        <v>707078.37885188696</v>
      </c>
      <c r="AE12" s="356">
        <v>698290.53039939236</v>
      </c>
      <c r="AF12" s="356">
        <v>690537.70925050846</v>
      </c>
      <c r="AG12" s="356">
        <v>694399.59053494188</v>
      </c>
      <c r="AH12" s="356">
        <v>699000.55144608545</v>
      </c>
      <c r="AI12" s="356">
        <v>718315.89551811665</v>
      </c>
      <c r="AJ12" s="356">
        <v>726961.26776257518</v>
      </c>
      <c r="AK12" s="356">
        <v>727630.09365989268</v>
      </c>
      <c r="AL12" s="356">
        <v>715519.40134055086</v>
      </c>
      <c r="AM12" s="356">
        <v>734550.55459114665</v>
      </c>
      <c r="AN12" s="356">
        <v>723626.63337638334</v>
      </c>
      <c r="AO12" s="356">
        <v>736267.08541910583</v>
      </c>
      <c r="AP12" s="356">
        <v>737577.22123969346</v>
      </c>
      <c r="AQ12" s="356">
        <v>740387.20638196229</v>
      </c>
      <c r="AR12" s="356">
        <v>725190.24683982448</v>
      </c>
      <c r="AS12" s="356">
        <v>718765.40004973707</v>
      </c>
      <c r="AT12" s="356">
        <v>720477.38386695157</v>
      </c>
      <c r="AU12" s="356">
        <v>750970.88843077305</v>
      </c>
    </row>
    <row r="13" spans="1:47" ht="18" customHeight="1" x14ac:dyDescent="0.3">
      <c r="A13" s="324"/>
      <c r="B13" s="324"/>
      <c r="C13" s="391"/>
      <c r="D13" s="391"/>
      <c r="E13" s="391"/>
      <c r="F13" s="391"/>
      <c r="G13" s="391"/>
      <c r="H13" s="391"/>
      <c r="I13" s="391"/>
      <c r="J13" s="391"/>
      <c r="K13" s="391"/>
      <c r="L13" s="391"/>
      <c r="M13" s="391"/>
      <c r="N13" s="391"/>
      <c r="O13" s="391">
        <v>2.5</v>
      </c>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c r="AT13" s="391"/>
      <c r="AU13" s="391"/>
    </row>
    <row r="14" spans="1:47" ht="18" customHeight="1" x14ac:dyDescent="0.3">
      <c r="A14" s="322" t="s">
        <v>330</v>
      </c>
      <c r="B14" s="322" t="s">
        <v>333</v>
      </c>
      <c r="C14" s="356">
        <v>12554.147170824433</v>
      </c>
      <c r="D14" s="356">
        <v>13434.738536622657</v>
      </c>
      <c r="E14" s="356">
        <v>9474.4783547853003</v>
      </c>
      <c r="F14" s="356">
        <v>9582.3765905574546</v>
      </c>
      <c r="G14" s="356">
        <v>9643.4592599895568</v>
      </c>
      <c r="H14" s="356">
        <v>9803.9815799034277</v>
      </c>
      <c r="I14" s="356">
        <v>9927.7433002470443</v>
      </c>
      <c r="J14" s="356">
        <v>10081.649953439275</v>
      </c>
      <c r="K14" s="356">
        <v>10167.583921020057</v>
      </c>
      <c r="L14" s="356">
        <v>10300.631871663481</v>
      </c>
      <c r="M14" s="356">
        <v>10300.221152248108</v>
      </c>
      <c r="N14" s="356">
        <v>10248.713610977788</v>
      </c>
      <c r="O14" s="356">
        <v>10372.056043579756</v>
      </c>
      <c r="P14" s="356">
        <v>10744.073945685166</v>
      </c>
      <c r="Q14" s="356">
        <v>9958.27089115134</v>
      </c>
      <c r="R14" s="356">
        <v>10634.566665270193</v>
      </c>
      <c r="S14" s="356">
        <v>10526.785551248049</v>
      </c>
      <c r="T14" s="356">
        <v>9835.2000000000007</v>
      </c>
      <c r="U14" s="356">
        <v>10381.661537628948</v>
      </c>
      <c r="V14" s="356">
        <v>10611.189690226576</v>
      </c>
      <c r="W14" s="356">
        <v>10182.487598533531</v>
      </c>
      <c r="X14" s="356">
        <v>10404.576776722037</v>
      </c>
      <c r="Y14" s="356">
        <v>10647.344806464487</v>
      </c>
      <c r="Z14" s="356">
        <v>10512.98780086256</v>
      </c>
      <c r="AA14" s="356">
        <v>10689.14513457909</v>
      </c>
      <c r="AB14" s="356">
        <v>11928.259428188196</v>
      </c>
      <c r="AC14" s="356">
        <v>12025.15521989481</v>
      </c>
      <c r="AD14" s="356">
        <v>12107.407452142295</v>
      </c>
      <c r="AE14" s="356">
        <v>12315.202106601209</v>
      </c>
      <c r="AF14" s="356">
        <v>12424.898684971604</v>
      </c>
      <c r="AG14" s="356">
        <v>12696.994251079097</v>
      </c>
      <c r="AH14" s="356">
        <v>12711.860940847</v>
      </c>
      <c r="AI14" s="356">
        <v>13023.076905827902</v>
      </c>
      <c r="AJ14" s="356">
        <v>13423.067641571568</v>
      </c>
      <c r="AK14" s="356">
        <v>13203.122056186474</v>
      </c>
      <c r="AL14" s="356">
        <v>13453.716956910832</v>
      </c>
      <c r="AM14" s="356">
        <v>13424.425722612874</v>
      </c>
      <c r="AN14" s="356">
        <v>13285.886888690588</v>
      </c>
      <c r="AO14" s="356">
        <v>14266.584231794086</v>
      </c>
      <c r="AP14" s="356">
        <v>15161.258939307201</v>
      </c>
      <c r="AQ14" s="356">
        <v>15160.290720573475</v>
      </c>
      <c r="AR14" s="356">
        <v>15212.548619522415</v>
      </c>
      <c r="AS14" s="356">
        <v>15372.41347673561</v>
      </c>
      <c r="AT14" s="356">
        <v>14576.332852621214</v>
      </c>
      <c r="AU14" s="356">
        <v>14781.626549428898</v>
      </c>
    </row>
    <row r="15" spans="1:47" ht="18" customHeight="1" x14ac:dyDescent="0.3">
      <c r="A15" s="324"/>
      <c r="B15" s="327"/>
      <c r="C15" s="391"/>
      <c r="D15" s="391"/>
      <c r="E15" s="391"/>
      <c r="F15" s="391"/>
      <c r="G15" s="391"/>
      <c r="H15" s="391"/>
      <c r="I15" s="391"/>
      <c r="J15" s="391"/>
      <c r="K15" s="391"/>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K15" s="391"/>
      <c r="AL15" s="391"/>
      <c r="AM15" s="391"/>
      <c r="AN15" s="391"/>
      <c r="AO15" s="391"/>
      <c r="AP15" s="391"/>
      <c r="AQ15" s="391"/>
      <c r="AR15" s="391"/>
      <c r="AS15" s="391"/>
      <c r="AT15" s="391"/>
      <c r="AU15" s="391"/>
    </row>
    <row r="16" spans="1:47" ht="18" customHeight="1" x14ac:dyDescent="0.3">
      <c r="A16" s="322" t="s">
        <v>332</v>
      </c>
      <c r="B16" s="322" t="s">
        <v>335</v>
      </c>
      <c r="C16" s="356">
        <v>0.95513000000000003</v>
      </c>
      <c r="D16" s="356">
        <v>0.51665499999999998</v>
      </c>
      <c r="E16" s="356">
        <v>0.271646</v>
      </c>
      <c r="F16" s="356">
        <v>0.45336859999999995</v>
      </c>
      <c r="G16" s="356">
        <v>0.15168720000000002</v>
      </c>
      <c r="H16" s="356">
        <v>3.7975800000000004E-2</v>
      </c>
      <c r="I16" s="356">
        <v>0.11742039999999999</v>
      </c>
      <c r="J16" s="356">
        <v>3.4548206399999994</v>
      </c>
      <c r="K16" s="356">
        <v>3.0374739299999995</v>
      </c>
      <c r="L16" s="356">
        <v>2.6577852200000001</v>
      </c>
      <c r="M16" s="356">
        <v>2.2780965099999997</v>
      </c>
      <c r="N16" s="356">
        <v>2.4612918000000001</v>
      </c>
      <c r="O16" s="356">
        <v>2.2407580899999999</v>
      </c>
      <c r="P16" s="356">
        <v>1.8249098000000001</v>
      </c>
      <c r="Q16" s="356">
        <v>1.39630575</v>
      </c>
      <c r="R16" s="356">
        <v>0.98153430000000008</v>
      </c>
      <c r="S16" s="356">
        <v>0.98737425000000001</v>
      </c>
      <c r="T16" s="356">
        <v>0.6</v>
      </c>
      <c r="U16" s="356">
        <v>0.72680915000000001</v>
      </c>
      <c r="V16" s="356">
        <v>4.3673442900000001</v>
      </c>
      <c r="W16" s="356">
        <v>3.85214386</v>
      </c>
      <c r="X16" s="356">
        <v>3.9203265099999998</v>
      </c>
      <c r="Y16" s="356">
        <v>3.4256261600000002</v>
      </c>
      <c r="Z16" s="356">
        <v>2.93092481</v>
      </c>
      <c r="AA16" s="356">
        <v>2.4362414599999997</v>
      </c>
      <c r="AB16" s="356">
        <v>2.0018861999999999</v>
      </c>
      <c r="AC16" s="356">
        <v>1.50716691</v>
      </c>
      <c r="AD16" s="356">
        <v>1.1218504199999999</v>
      </c>
      <c r="AE16" s="356">
        <v>1.19621793</v>
      </c>
      <c r="AF16" s="356">
        <v>1.0154459299999998</v>
      </c>
      <c r="AG16" s="356">
        <v>0.59486348999999994</v>
      </c>
      <c r="AH16" s="356">
        <v>4.0912923000000001</v>
      </c>
      <c r="AI16" s="356">
        <v>4.4509865899999994</v>
      </c>
      <c r="AJ16" s="356">
        <v>4.4329801500000006</v>
      </c>
      <c r="AK16" s="356">
        <v>3.85208971</v>
      </c>
      <c r="AL16" s="356">
        <v>3.2711992699999999</v>
      </c>
      <c r="AM16" s="356">
        <v>2.7392267499999998</v>
      </c>
      <c r="AN16" s="356">
        <v>1.91387628</v>
      </c>
      <c r="AO16" s="356">
        <v>1.39623495</v>
      </c>
      <c r="AP16" s="356">
        <v>0.97472670000000006</v>
      </c>
      <c r="AQ16" s="356">
        <v>1.0694735099999999</v>
      </c>
      <c r="AR16" s="356">
        <v>1.8237317900000001</v>
      </c>
      <c r="AS16" s="356">
        <v>1.5909642500000001</v>
      </c>
      <c r="AT16" s="356">
        <v>4.8581957100000004</v>
      </c>
      <c r="AU16" s="356">
        <v>4.2754281699999996</v>
      </c>
    </row>
    <row r="17" spans="1:47" ht="18" customHeight="1" x14ac:dyDescent="0.3">
      <c r="A17" s="324"/>
      <c r="B17" s="324"/>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c r="AT17" s="391"/>
      <c r="AU17" s="391"/>
    </row>
    <row r="18" spans="1:47" ht="18" customHeight="1" x14ac:dyDescent="0.3">
      <c r="A18" s="322" t="s">
        <v>334</v>
      </c>
      <c r="B18" s="322" t="s">
        <v>421</v>
      </c>
      <c r="C18" s="356">
        <v>3378.8780669142157</v>
      </c>
      <c r="D18" s="356">
        <v>2932.9963831550385</v>
      </c>
      <c r="E18" s="356">
        <v>2650.1482004206027</v>
      </c>
      <c r="F18" s="356">
        <v>2969.9703730723818</v>
      </c>
      <c r="G18" s="356">
        <v>2891.4075156859453</v>
      </c>
      <c r="H18" s="356">
        <v>3367.1146153100922</v>
      </c>
      <c r="I18" s="356">
        <v>3135.2813071736273</v>
      </c>
      <c r="J18" s="356">
        <v>3229.0768150738986</v>
      </c>
      <c r="K18" s="356">
        <v>2677.9320068139214</v>
      </c>
      <c r="L18" s="356">
        <v>3061.3047592178323</v>
      </c>
      <c r="M18" s="356">
        <v>3375.4478817152722</v>
      </c>
      <c r="N18" s="356">
        <v>4224.2087275010272</v>
      </c>
      <c r="O18" s="356">
        <v>3575.6638802794705</v>
      </c>
      <c r="P18" s="356">
        <v>3382.3977550478248</v>
      </c>
      <c r="Q18" s="356">
        <v>2349.3868171397153</v>
      </c>
      <c r="R18" s="356">
        <v>2099.6772200230771</v>
      </c>
      <c r="S18" s="356">
        <v>2628.8716981202579</v>
      </c>
      <c r="T18" s="356">
        <v>4930</v>
      </c>
      <c r="U18" s="356">
        <v>4807.553876408836</v>
      </c>
      <c r="V18" s="356">
        <v>4199.6506607678239</v>
      </c>
      <c r="W18" s="356">
        <v>4112.7434605618328</v>
      </c>
      <c r="X18" s="356">
        <v>4683.8504888224052</v>
      </c>
      <c r="Y18" s="356">
        <v>4658.9992741215865</v>
      </c>
      <c r="Z18" s="356">
        <v>4190.6287963194291</v>
      </c>
      <c r="AA18" s="356">
        <v>3938.8512725084115</v>
      </c>
      <c r="AB18" s="356">
        <v>2999.3717479872739</v>
      </c>
      <c r="AC18" s="356">
        <v>2749.7532059051605</v>
      </c>
      <c r="AD18" s="356">
        <v>2380.0018681140828</v>
      </c>
      <c r="AE18" s="356">
        <v>3200.6897223084206</v>
      </c>
      <c r="AF18" s="356">
        <v>4014.7991485580919</v>
      </c>
      <c r="AG18" s="356">
        <v>3600.793245135902</v>
      </c>
      <c r="AH18" s="356">
        <v>3473.5743224381781</v>
      </c>
      <c r="AI18" s="356">
        <v>3578.4465937215859</v>
      </c>
      <c r="AJ18" s="356">
        <v>2864.6504146204347</v>
      </c>
      <c r="AK18" s="356">
        <v>2245.3185109850751</v>
      </c>
      <c r="AL18" s="356">
        <v>2986.62155512755</v>
      </c>
      <c r="AM18" s="356">
        <v>2551.4804127206976</v>
      </c>
      <c r="AN18" s="356">
        <v>2871.6172360078181</v>
      </c>
      <c r="AO18" s="356">
        <v>2450.7890614069415</v>
      </c>
      <c r="AP18" s="356">
        <v>2578.0110010162566</v>
      </c>
      <c r="AQ18" s="356">
        <v>3219.4995619170936</v>
      </c>
      <c r="AR18" s="356">
        <v>4186.559686724876</v>
      </c>
      <c r="AS18" s="356">
        <v>3774.4791054034795</v>
      </c>
      <c r="AT18" s="356">
        <v>2956.2754556416007</v>
      </c>
      <c r="AU18" s="356">
        <v>3759.2295274516378</v>
      </c>
    </row>
    <row r="19" spans="1:47" ht="18" customHeight="1" x14ac:dyDescent="0.3">
      <c r="A19" s="324"/>
      <c r="B19" s="324"/>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391"/>
      <c r="AO19" s="391"/>
      <c r="AP19" s="391"/>
      <c r="AQ19" s="391"/>
      <c r="AR19" s="391"/>
      <c r="AS19" s="391"/>
      <c r="AT19" s="391"/>
      <c r="AU19" s="391"/>
    </row>
    <row r="20" spans="1:47" ht="18" customHeight="1" x14ac:dyDescent="0.3">
      <c r="A20" s="322" t="s">
        <v>336</v>
      </c>
      <c r="B20" s="322" t="s">
        <v>339</v>
      </c>
      <c r="C20" s="356">
        <v>17124.1534444516</v>
      </c>
      <c r="D20" s="356">
        <v>17387.004475093752</v>
      </c>
      <c r="E20" s="356">
        <v>17480.373507102853</v>
      </c>
      <c r="F20" s="356">
        <v>18880.59577878311</v>
      </c>
      <c r="G20" s="356">
        <v>19772.350756399792</v>
      </c>
      <c r="H20" s="356">
        <v>19375.875493271189</v>
      </c>
      <c r="I20" s="356">
        <v>20209.57726746341</v>
      </c>
      <c r="J20" s="392">
        <v>20107.363307970078</v>
      </c>
      <c r="K20" s="356">
        <v>19626.674306006345</v>
      </c>
      <c r="L20" s="356">
        <v>25625.003998532386</v>
      </c>
      <c r="M20" s="356">
        <v>20229.791210376086</v>
      </c>
      <c r="N20" s="356">
        <v>13692.501802548008</v>
      </c>
      <c r="O20" s="356">
        <v>13167.280321686601</v>
      </c>
      <c r="P20" s="356">
        <v>13276.916430429383</v>
      </c>
      <c r="Q20" s="356">
        <v>15709.527810514972</v>
      </c>
      <c r="R20" s="356">
        <v>18406.097617916701</v>
      </c>
      <c r="S20" s="356">
        <v>16684.635220977005</v>
      </c>
      <c r="T20" s="356">
        <v>18208.3</v>
      </c>
      <c r="U20" s="356">
        <v>22351.503204308618</v>
      </c>
      <c r="V20" s="356">
        <v>22793.663781780338</v>
      </c>
      <c r="W20" s="356">
        <v>26910.501744209832</v>
      </c>
      <c r="X20" s="356">
        <v>26764.674456249071</v>
      </c>
      <c r="Y20" s="356">
        <v>29035.718389169582</v>
      </c>
      <c r="Z20" s="356">
        <v>30437.261802830217</v>
      </c>
      <c r="AA20" s="356">
        <v>30214.232700746641</v>
      </c>
      <c r="AB20" s="356">
        <v>32665.984429435379</v>
      </c>
      <c r="AC20" s="356">
        <v>24857.823151971599</v>
      </c>
      <c r="AD20" s="356">
        <v>27545.983244919938</v>
      </c>
      <c r="AE20" s="356">
        <v>22077.554442707245</v>
      </c>
      <c r="AF20" s="356">
        <v>26041.148231708707</v>
      </c>
      <c r="AG20" s="356">
        <v>28312.750196300727</v>
      </c>
      <c r="AH20" s="356">
        <v>33392.170831508505</v>
      </c>
      <c r="AI20" s="356">
        <v>25983.86624887009</v>
      </c>
      <c r="AJ20" s="356">
        <v>25047.162624934746</v>
      </c>
      <c r="AK20" s="356">
        <v>26204.490141285343</v>
      </c>
      <c r="AL20" s="356">
        <v>30524.576640195963</v>
      </c>
      <c r="AM20" s="356">
        <v>24373.748313470722</v>
      </c>
      <c r="AN20" s="356">
        <v>26848.325939390823</v>
      </c>
      <c r="AO20" s="356">
        <v>28667.738854345422</v>
      </c>
      <c r="AP20" s="356">
        <v>30340.941376314902</v>
      </c>
      <c r="AQ20" s="356">
        <v>34059.659345527376</v>
      </c>
      <c r="AR20" s="356">
        <v>32436.333767281638</v>
      </c>
      <c r="AS20" s="356">
        <v>27399.479232437305</v>
      </c>
      <c r="AT20" s="356">
        <v>27360.027053984268</v>
      </c>
      <c r="AU20" s="356">
        <v>24427.216048603306</v>
      </c>
    </row>
    <row r="21" spans="1:47" ht="18" customHeight="1" x14ac:dyDescent="0.3">
      <c r="A21" s="324"/>
      <c r="B21" s="324"/>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c r="AT21" s="391"/>
      <c r="AU21" s="391"/>
    </row>
    <row r="22" spans="1:47" ht="18" customHeight="1" x14ac:dyDescent="0.3">
      <c r="A22" s="322" t="s">
        <v>338</v>
      </c>
      <c r="B22" s="322" t="s">
        <v>341</v>
      </c>
      <c r="C22" s="356">
        <v>16783.066562153781</v>
      </c>
      <c r="D22" s="356">
        <v>16662.990106930913</v>
      </c>
      <c r="E22" s="356">
        <v>16714.808306037146</v>
      </c>
      <c r="F22" s="356">
        <v>16933.391592858621</v>
      </c>
      <c r="G22" s="356">
        <v>16965.380737863452</v>
      </c>
      <c r="H22" s="356">
        <v>16894.259150927344</v>
      </c>
      <c r="I22" s="356">
        <v>17244.552747367612</v>
      </c>
      <c r="J22" s="356">
        <v>17176.067642631057</v>
      </c>
      <c r="K22" s="356">
        <v>17714.909966183142</v>
      </c>
      <c r="L22" s="356">
        <v>17779.359580064644</v>
      </c>
      <c r="M22" s="356">
        <v>17729.429084550167</v>
      </c>
      <c r="N22" s="356">
        <v>17596.792098551497</v>
      </c>
      <c r="O22" s="356">
        <v>17502.197926633598</v>
      </c>
      <c r="P22" s="356">
        <v>17546.488043785972</v>
      </c>
      <c r="Q22" s="356">
        <v>17729.666947954731</v>
      </c>
      <c r="R22" s="356">
        <v>17959.552263226153</v>
      </c>
      <c r="S22" s="356">
        <v>17891.487368666632</v>
      </c>
      <c r="T22" s="356">
        <v>17933.400000000001</v>
      </c>
      <c r="U22" s="356">
        <v>17891.033263811409</v>
      </c>
      <c r="V22" s="356">
        <v>17814.994206171017</v>
      </c>
      <c r="W22" s="356">
        <v>18016.92987628323</v>
      </c>
      <c r="X22" s="356">
        <v>17944.85720544224</v>
      </c>
      <c r="Y22" s="356">
        <v>17829.534681573681</v>
      </c>
      <c r="Z22" s="356">
        <v>18338.213278480045</v>
      </c>
      <c r="AA22" s="356">
        <v>18192.769241368547</v>
      </c>
      <c r="AB22" s="356">
        <v>18293.555926414694</v>
      </c>
      <c r="AC22" s="356">
        <v>18251.359706277355</v>
      </c>
      <c r="AD22" s="356">
        <v>18013.301744553763</v>
      </c>
      <c r="AE22" s="356">
        <v>17932.255108175697</v>
      </c>
      <c r="AF22" s="356">
        <v>17603.69697145218</v>
      </c>
      <c r="AG22" s="356">
        <v>17584.518517895722</v>
      </c>
      <c r="AH22" s="356">
        <v>17504.719826677381</v>
      </c>
      <c r="AI22" s="356">
        <v>17963.073158406212</v>
      </c>
      <c r="AJ22" s="356">
        <v>18054.004581106044</v>
      </c>
      <c r="AK22" s="356">
        <v>18088.185566461289</v>
      </c>
      <c r="AL22" s="356">
        <v>17684.155754636617</v>
      </c>
      <c r="AM22" s="356">
        <v>18002.184540297701</v>
      </c>
      <c r="AN22" s="356">
        <v>17941.773998696277</v>
      </c>
      <c r="AO22" s="356">
        <v>18136.154827307884</v>
      </c>
      <c r="AP22" s="356">
        <v>17913.213300872489</v>
      </c>
      <c r="AQ22" s="356">
        <v>17660.932726467836</v>
      </c>
      <c r="AR22" s="356">
        <v>18386.416719178509</v>
      </c>
      <c r="AS22" s="356">
        <v>18175.252952294722</v>
      </c>
      <c r="AT22" s="356">
        <v>18240.732494151896</v>
      </c>
      <c r="AU22" s="356">
        <v>18854.516156780202</v>
      </c>
    </row>
    <row r="23" spans="1:47" ht="18" customHeight="1" x14ac:dyDescent="0.3">
      <c r="A23" s="324"/>
      <c r="B23" s="324"/>
      <c r="C23" s="362"/>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row>
    <row r="24" spans="1:47" ht="18" customHeight="1" x14ac:dyDescent="0.3">
      <c r="A24" s="322"/>
      <c r="B24" s="322" t="s">
        <v>277</v>
      </c>
      <c r="C24" s="356">
        <v>1365617.8868358212</v>
      </c>
      <c r="D24" s="356">
        <v>1352899.4840214273</v>
      </c>
      <c r="E24" s="356">
        <v>1347793.6571326193</v>
      </c>
      <c r="F24" s="356">
        <v>1345907.5620222194</v>
      </c>
      <c r="G24" s="356">
        <v>1409571.0954317953</v>
      </c>
      <c r="H24" s="356">
        <v>1382124.0103554248</v>
      </c>
      <c r="I24" s="356">
        <v>1401974.9421275225</v>
      </c>
      <c r="J24" s="356">
        <v>1390782.2097556328</v>
      </c>
      <c r="K24" s="356">
        <v>1415355.9517944218</v>
      </c>
      <c r="L24" s="356">
        <v>1458048.7956527267</v>
      </c>
      <c r="M24" s="356">
        <v>1431901.7014428016</v>
      </c>
      <c r="N24" s="356">
        <v>1445319.2370927532</v>
      </c>
      <c r="O24" s="356">
        <v>1478965.3685137553</v>
      </c>
      <c r="P24" s="356">
        <v>1550497.1388212512</v>
      </c>
      <c r="Q24" s="356">
        <v>1527168.1696811719</v>
      </c>
      <c r="R24" s="356">
        <v>1546656.2380080998</v>
      </c>
      <c r="S24" s="356">
        <v>1569150.0222901902</v>
      </c>
      <c r="T24" s="356">
        <v>1606181.3</v>
      </c>
      <c r="U24" s="356">
        <v>1645107.2784188152</v>
      </c>
      <c r="V24" s="356">
        <v>1650047.9162514766</v>
      </c>
      <c r="W24" s="356">
        <v>1686367.4727960858</v>
      </c>
      <c r="X24" s="356">
        <v>1650434.5927597787</v>
      </c>
      <c r="Y24" s="356">
        <v>1741019.117012599</v>
      </c>
      <c r="Z24" s="356">
        <v>1732317.4066350746</v>
      </c>
      <c r="AA24" s="356">
        <v>1663606.6520986662</v>
      </c>
      <c r="AB24" s="356">
        <v>1709197.6267093744</v>
      </c>
      <c r="AC24" s="356">
        <v>1712098.6722167726</v>
      </c>
      <c r="AD24" s="356">
        <v>1775301.1514109641</v>
      </c>
      <c r="AE24" s="356">
        <v>1813310.0508268164</v>
      </c>
      <c r="AF24" s="356">
        <v>1840174.7528254709</v>
      </c>
      <c r="AG24" s="356">
        <v>1799573.7927370011</v>
      </c>
      <c r="AH24" s="356">
        <v>1874524.5639616877</v>
      </c>
      <c r="AI24" s="356">
        <v>1910601.5130892256</v>
      </c>
      <c r="AJ24" s="356">
        <v>1897428.0696848023</v>
      </c>
      <c r="AK24" s="356">
        <v>1955776.7928672861</v>
      </c>
      <c r="AL24" s="356">
        <v>1949478.3508074561</v>
      </c>
      <c r="AM24" s="356">
        <v>1967174.0846587676</v>
      </c>
      <c r="AN24" s="356">
        <v>1948561.2807959497</v>
      </c>
      <c r="AO24" s="356">
        <v>2020940.8212364009</v>
      </c>
      <c r="AP24" s="356">
        <v>1970590.2394716062</v>
      </c>
      <c r="AQ24" s="356">
        <v>2022264.9227077744</v>
      </c>
      <c r="AR24" s="356">
        <v>2056383.9313377992</v>
      </c>
      <c r="AS24" s="356">
        <v>2029666.2872193174</v>
      </c>
      <c r="AT24" s="356">
        <v>2010365.9614354712</v>
      </c>
      <c r="AU24" s="356">
        <v>2060400.0335260895</v>
      </c>
    </row>
    <row r="25" spans="1:47" thickBot="1" x14ac:dyDescent="0.35">
      <c r="A25" s="328"/>
      <c r="B25" s="328"/>
      <c r="C25" s="393"/>
      <c r="D25" s="393"/>
      <c r="E25" s="393"/>
      <c r="F25" s="393"/>
      <c r="G25" s="393"/>
      <c r="H25" s="393"/>
      <c r="I25" s="393"/>
      <c r="J25" s="393"/>
      <c r="K25" s="393"/>
      <c r="L25" s="393"/>
      <c r="M25" s="393"/>
      <c r="N25" s="393"/>
      <c r="O25" s="393"/>
      <c r="P25" s="393"/>
      <c r="Q25" s="393"/>
      <c r="R25" s="393"/>
      <c r="S25" s="393"/>
      <c r="T25" s="393"/>
      <c r="U25" s="393"/>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393"/>
      <c r="AT25" s="393"/>
      <c r="AU25" s="393"/>
    </row>
    <row r="26" spans="1:47" ht="18" hidden="1" thickTop="1" x14ac:dyDescent="0.3">
      <c r="A26" s="394"/>
      <c r="B26" s="394"/>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row>
    <row r="27" spans="1:47" ht="18" thickTop="1" x14ac:dyDescent="0.3">
      <c r="A27" s="315"/>
      <c r="B27" s="315"/>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row>
    <row r="28" spans="1:47" ht="18" thickBot="1" x14ac:dyDescent="0.35">
      <c r="A28" s="396"/>
      <c r="B28" s="396"/>
      <c r="C28" s="397"/>
      <c r="D28" s="397"/>
      <c r="E28" s="397"/>
      <c r="F28" s="397"/>
      <c r="G28" s="397"/>
      <c r="H28" s="397"/>
      <c r="I28" s="397"/>
      <c r="J28" s="397"/>
      <c r="K28" s="397"/>
      <c r="S28" s="343"/>
      <c r="X28" s="343"/>
      <c r="AE28" s="343"/>
      <c r="AR28" s="343"/>
      <c r="AS28" s="343"/>
      <c r="AT28" s="343"/>
      <c r="AU28" s="343" t="s">
        <v>8</v>
      </c>
    </row>
    <row r="29" spans="1:47" ht="24" customHeight="1" thickTop="1" thickBot="1" x14ac:dyDescent="0.35">
      <c r="A29" s="318" t="s">
        <v>299</v>
      </c>
      <c r="B29" s="318" t="s">
        <v>342</v>
      </c>
      <c r="C29" s="390">
        <v>43374</v>
      </c>
      <c r="D29" s="390">
        <v>43405</v>
      </c>
      <c r="E29" s="390">
        <v>43435</v>
      </c>
      <c r="F29" s="390">
        <v>43466</v>
      </c>
      <c r="G29" s="390">
        <v>43497</v>
      </c>
      <c r="H29" s="390">
        <v>43525</v>
      </c>
      <c r="I29" s="390">
        <v>43556</v>
      </c>
      <c r="J29" s="390">
        <v>43586</v>
      </c>
      <c r="K29" s="390">
        <v>43617</v>
      </c>
      <c r="L29" s="390">
        <v>43647</v>
      </c>
      <c r="M29" s="390">
        <v>43678</v>
      </c>
      <c r="N29" s="390">
        <v>43709</v>
      </c>
      <c r="O29" s="390">
        <v>43739</v>
      </c>
      <c r="P29" s="390">
        <v>43770</v>
      </c>
      <c r="Q29" s="390">
        <v>43800</v>
      </c>
      <c r="R29" s="390">
        <v>43831</v>
      </c>
      <c r="S29" s="319" t="s">
        <v>399</v>
      </c>
      <c r="T29" s="319" t="s">
        <v>302</v>
      </c>
      <c r="U29" s="319" t="s">
        <v>400</v>
      </c>
      <c r="V29" s="319" t="s">
        <v>401</v>
      </c>
      <c r="W29" s="319" t="s">
        <v>402</v>
      </c>
      <c r="X29" s="319" t="s">
        <v>306</v>
      </c>
      <c r="Y29" s="319" t="s">
        <v>307</v>
      </c>
      <c r="Z29" s="319" t="s">
        <v>308</v>
      </c>
      <c r="AA29" s="319" t="s">
        <v>309</v>
      </c>
      <c r="AB29" s="319" t="s">
        <v>310</v>
      </c>
      <c r="AC29" s="319" t="s">
        <v>311</v>
      </c>
      <c r="AD29" s="319" t="s">
        <v>312</v>
      </c>
      <c r="AE29" s="319" t="s">
        <v>403</v>
      </c>
      <c r="AF29" s="319" t="s">
        <v>314</v>
      </c>
      <c r="AG29" s="319" t="s">
        <v>422</v>
      </c>
      <c r="AH29" s="319" t="s">
        <v>423</v>
      </c>
      <c r="AI29" s="319" t="s">
        <v>407</v>
      </c>
      <c r="AJ29" s="319" t="s">
        <v>408</v>
      </c>
      <c r="AK29" s="319" t="s">
        <v>409</v>
      </c>
      <c r="AL29" s="319" t="s">
        <v>424</v>
      </c>
      <c r="AM29" s="319" t="s">
        <v>411</v>
      </c>
      <c r="AN29" s="319" t="s">
        <v>412</v>
      </c>
      <c r="AO29" s="319" t="s">
        <v>413</v>
      </c>
      <c r="AP29" s="319" t="s">
        <v>414</v>
      </c>
      <c r="AQ29" s="319">
        <v>44593</v>
      </c>
      <c r="AR29" s="319">
        <v>44621</v>
      </c>
      <c r="AS29" s="319">
        <v>44652</v>
      </c>
      <c r="AT29" s="319">
        <v>44682</v>
      </c>
      <c r="AU29" s="319">
        <v>44713</v>
      </c>
    </row>
    <row r="30" spans="1:47" ht="18" customHeight="1" thickTop="1" x14ac:dyDescent="0.3">
      <c r="A30" s="324"/>
      <c r="B30" s="33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62"/>
      <c r="AQ30" s="362"/>
      <c r="AR30" s="362"/>
      <c r="AS30" s="362"/>
      <c r="AT30" s="362"/>
      <c r="AU30" s="362"/>
    </row>
    <row r="31" spans="1:47" ht="18" customHeight="1" x14ac:dyDescent="0.3">
      <c r="A31" s="322" t="s">
        <v>343</v>
      </c>
      <c r="B31" s="322" t="s">
        <v>425</v>
      </c>
      <c r="C31" s="356">
        <v>1003466.3580728481</v>
      </c>
      <c r="D31" s="356">
        <v>985825.42911876226</v>
      </c>
      <c r="E31" s="356">
        <v>993369.63823581871</v>
      </c>
      <c r="F31" s="356">
        <v>985565.37924373988</v>
      </c>
      <c r="G31" s="356">
        <v>1053179.7089023883</v>
      </c>
      <c r="H31" s="356">
        <v>1009110.9752867478</v>
      </c>
      <c r="I31" s="356">
        <v>1035201.4607954381</v>
      </c>
      <c r="J31" s="356">
        <v>1026121.6099641048</v>
      </c>
      <c r="K31" s="356">
        <v>1030371.0829183606</v>
      </c>
      <c r="L31" s="356">
        <v>1064072.370818259</v>
      </c>
      <c r="M31" s="356">
        <v>1043539.6086825189</v>
      </c>
      <c r="N31" s="356">
        <v>1055813.5645698449</v>
      </c>
      <c r="O31" s="356">
        <v>1100337.7640602475</v>
      </c>
      <c r="P31" s="356">
        <v>1164628.4610824005</v>
      </c>
      <c r="Q31" s="356">
        <v>1148426.0217205626</v>
      </c>
      <c r="R31" s="356">
        <v>1163870.4374500378</v>
      </c>
      <c r="S31" s="356">
        <v>1186540.9297861627</v>
      </c>
      <c r="T31" s="356">
        <v>1198205.4218182403</v>
      </c>
      <c r="U31" s="356">
        <v>1203806.418329777</v>
      </c>
      <c r="V31" s="356">
        <v>1212952.0876573164</v>
      </c>
      <c r="W31" s="356">
        <v>1238594.9601729973</v>
      </c>
      <c r="X31" s="356">
        <v>1209835.2488311327</v>
      </c>
      <c r="Y31" s="356">
        <v>1299599.0469368689</v>
      </c>
      <c r="Z31" s="356">
        <v>1293559.1728604105</v>
      </c>
      <c r="AA31" s="356">
        <v>1241999.2029383248</v>
      </c>
      <c r="AB31" s="356">
        <v>1284614.958036182</v>
      </c>
      <c r="AC31" s="356">
        <v>1297597.480225516</v>
      </c>
      <c r="AD31" s="356">
        <v>1350604.0030924445</v>
      </c>
      <c r="AE31" s="356">
        <v>1377236.757756907</v>
      </c>
      <c r="AF31" s="356">
        <v>1403420.9892368205</v>
      </c>
      <c r="AG31" s="356">
        <v>1371249.8312604974</v>
      </c>
      <c r="AH31" s="356">
        <v>1448793.8960295466</v>
      </c>
      <c r="AI31" s="356">
        <v>1465410.2477605103</v>
      </c>
      <c r="AJ31" s="356">
        <v>1457975.7331020078</v>
      </c>
      <c r="AK31" s="356">
        <v>1505497.7463221201</v>
      </c>
      <c r="AL31" s="356">
        <v>1537414.3903610837</v>
      </c>
      <c r="AM31" s="356">
        <v>1541580.9760342427</v>
      </c>
      <c r="AN31" s="356">
        <v>1521911.0400298734</v>
      </c>
      <c r="AO31" s="356">
        <v>1574122.8787381533</v>
      </c>
      <c r="AP31" s="356">
        <v>1516174.4287989871</v>
      </c>
      <c r="AQ31" s="356">
        <v>1571797.8519995792</v>
      </c>
      <c r="AR31" s="356">
        <v>1604252.9804771501</v>
      </c>
      <c r="AS31" s="356">
        <v>1584985.4431441417</v>
      </c>
      <c r="AT31" s="356">
        <v>1563577.0785084418</v>
      </c>
      <c r="AU31" s="356">
        <v>1588626.2004023748</v>
      </c>
    </row>
    <row r="32" spans="1:47" ht="18" customHeight="1" x14ac:dyDescent="0.3">
      <c r="A32" s="324" t="s">
        <v>426</v>
      </c>
      <c r="B32" s="324" t="s">
        <v>427</v>
      </c>
      <c r="C32" s="362">
        <v>684016.11894296249</v>
      </c>
      <c r="D32" s="362">
        <v>682378.04571106599</v>
      </c>
      <c r="E32" s="362">
        <v>690891.10797815153</v>
      </c>
      <c r="F32" s="362">
        <v>683455.39443433646</v>
      </c>
      <c r="G32" s="362">
        <v>734607.71920019027</v>
      </c>
      <c r="H32" s="362">
        <v>713130.30463240796</v>
      </c>
      <c r="I32" s="362">
        <v>732804.11482553033</v>
      </c>
      <c r="J32" s="362">
        <v>725006.83099447738</v>
      </c>
      <c r="K32" s="362">
        <v>725875.24979446107</v>
      </c>
      <c r="L32" s="362">
        <v>746384.07412294135</v>
      </c>
      <c r="M32" s="362">
        <v>735631.1107674815</v>
      </c>
      <c r="N32" s="362">
        <v>731605.02390251122</v>
      </c>
      <c r="O32" s="362">
        <v>770243.14127152518</v>
      </c>
      <c r="P32" s="362">
        <v>836476.11776609824</v>
      </c>
      <c r="Q32" s="362">
        <v>815485.01336853555</v>
      </c>
      <c r="R32" s="362">
        <v>822451.47965343355</v>
      </c>
      <c r="S32" s="362">
        <v>841107.24794872652</v>
      </c>
      <c r="T32" s="362">
        <v>870101.32714155549</v>
      </c>
      <c r="U32" s="362">
        <v>885748.23622033582</v>
      </c>
      <c r="V32" s="362">
        <v>887641.56076104497</v>
      </c>
      <c r="W32" s="362">
        <v>909407.36061140278</v>
      </c>
      <c r="X32" s="362">
        <v>883729.07255011238</v>
      </c>
      <c r="Y32" s="362">
        <v>980849.72483544645</v>
      </c>
      <c r="Z32" s="362">
        <v>946543.53277816495</v>
      </c>
      <c r="AA32" s="362">
        <v>921364.93943594652</v>
      </c>
      <c r="AB32" s="362">
        <v>954684.68506130739</v>
      </c>
      <c r="AC32" s="362">
        <v>950398.87402759143</v>
      </c>
      <c r="AD32" s="362">
        <v>1007112.6728638929</v>
      </c>
      <c r="AE32" s="362">
        <v>1015434.695668649</v>
      </c>
      <c r="AF32" s="362">
        <v>1044998.1454919098</v>
      </c>
      <c r="AG32" s="362">
        <v>1014626.5152618177</v>
      </c>
      <c r="AH32" s="362">
        <v>1077278.9773685916</v>
      </c>
      <c r="AI32" s="362">
        <v>1097509.3418378225</v>
      </c>
      <c r="AJ32" s="362">
        <v>1090209.9288943661</v>
      </c>
      <c r="AK32" s="362">
        <v>1121843.497728613</v>
      </c>
      <c r="AL32" s="362">
        <v>1144326.4261812151</v>
      </c>
      <c r="AM32" s="362">
        <v>1151648.9093914253</v>
      </c>
      <c r="AN32" s="362">
        <v>1150657.8782428182</v>
      </c>
      <c r="AO32" s="362">
        <v>1193254.334872172</v>
      </c>
      <c r="AP32" s="362">
        <v>1150968.7398866145</v>
      </c>
      <c r="AQ32" s="362">
        <v>1200947.8359743452</v>
      </c>
      <c r="AR32" s="362">
        <v>1224556.0029449824</v>
      </c>
      <c r="AS32" s="362">
        <v>1230058.5657656603</v>
      </c>
      <c r="AT32" s="362">
        <v>1208836.8899762407</v>
      </c>
      <c r="AU32" s="362">
        <v>1204889.8556838133</v>
      </c>
    </row>
    <row r="33" spans="1:47" ht="18" customHeight="1" x14ac:dyDescent="0.3">
      <c r="A33" s="324" t="s">
        <v>428</v>
      </c>
      <c r="B33" s="324" t="s">
        <v>429</v>
      </c>
      <c r="C33" s="362">
        <v>319450.23912988557</v>
      </c>
      <c r="D33" s="362">
        <v>303447.38340769592</v>
      </c>
      <c r="E33" s="362">
        <v>302478.53025766718</v>
      </c>
      <c r="F33" s="362">
        <v>302109.98480940354</v>
      </c>
      <c r="G33" s="362">
        <v>318571.98970219807</v>
      </c>
      <c r="H33" s="362">
        <v>295980.67065433983</v>
      </c>
      <c r="I33" s="362">
        <v>302397.34596990753</v>
      </c>
      <c r="J33" s="362">
        <v>301114.7789696274</v>
      </c>
      <c r="K33" s="362">
        <v>304495.83312389982</v>
      </c>
      <c r="L33" s="362">
        <v>317688.29669531749</v>
      </c>
      <c r="M33" s="362">
        <v>307908.4979150375</v>
      </c>
      <c r="N33" s="362">
        <v>324208.54066733358</v>
      </c>
      <c r="O33" s="362">
        <v>330094.62278872228</v>
      </c>
      <c r="P33" s="362">
        <v>328152.34331630234</v>
      </c>
      <c r="Q33" s="362">
        <v>332941.00835202687</v>
      </c>
      <c r="R33" s="362">
        <v>341418.95779660426</v>
      </c>
      <c r="S33" s="362">
        <v>345433.68183743628</v>
      </c>
      <c r="T33" s="362">
        <v>328104.09467668447</v>
      </c>
      <c r="U33" s="362">
        <v>318058.18210944097</v>
      </c>
      <c r="V33" s="362">
        <v>325310.52689627139</v>
      </c>
      <c r="W33" s="362">
        <v>329187.59956159454</v>
      </c>
      <c r="X33" s="362">
        <v>326106.17628101975</v>
      </c>
      <c r="Y33" s="362">
        <v>318749.32210142264</v>
      </c>
      <c r="Z33" s="362">
        <v>347015.64008224534</v>
      </c>
      <c r="AA33" s="362">
        <v>320634.26350237842</v>
      </c>
      <c r="AB33" s="362">
        <v>329930.27297487471</v>
      </c>
      <c r="AC33" s="362">
        <v>347198.60619792453</v>
      </c>
      <c r="AD33" s="362">
        <v>343491.33022855176</v>
      </c>
      <c r="AE33" s="362">
        <v>361802.0620882581</v>
      </c>
      <c r="AF33" s="362">
        <v>358422.84374491125</v>
      </c>
      <c r="AG33" s="362">
        <v>356623.31599867973</v>
      </c>
      <c r="AH33" s="362">
        <v>371514.91866095521</v>
      </c>
      <c r="AI33" s="362">
        <v>367900.90592268785</v>
      </c>
      <c r="AJ33" s="362">
        <v>367765.80420764151</v>
      </c>
      <c r="AK33" s="362">
        <v>383654.24859350728</v>
      </c>
      <c r="AL33" s="362">
        <v>393087.96417986852</v>
      </c>
      <c r="AM33" s="362">
        <v>389932.06664281723</v>
      </c>
      <c r="AN33" s="362">
        <v>371253.16178705532</v>
      </c>
      <c r="AO33" s="362">
        <v>380868.5438659818</v>
      </c>
      <c r="AP33" s="362">
        <v>365205.68891237263</v>
      </c>
      <c r="AQ33" s="362">
        <v>370850.01602523413</v>
      </c>
      <c r="AR33" s="362">
        <v>379696.97753216804</v>
      </c>
      <c r="AS33" s="362">
        <v>354926.87737848167</v>
      </c>
      <c r="AT33" s="362">
        <v>354740.1885322007</v>
      </c>
      <c r="AU33" s="362">
        <v>383736.34471856162</v>
      </c>
    </row>
    <row r="34" spans="1:47" ht="18" customHeight="1" x14ac:dyDescent="0.3">
      <c r="A34" s="324"/>
      <c r="B34" s="324"/>
      <c r="C34" s="398"/>
      <c r="D34" s="398"/>
      <c r="E34" s="398"/>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8"/>
      <c r="AI34" s="398"/>
      <c r="AJ34" s="398"/>
      <c r="AK34" s="398"/>
      <c r="AL34" s="398"/>
      <c r="AM34" s="398"/>
      <c r="AN34" s="398"/>
      <c r="AO34" s="398"/>
      <c r="AP34" s="398"/>
      <c r="AQ34" s="398"/>
      <c r="AR34" s="398"/>
      <c r="AS34" s="398"/>
      <c r="AT34" s="398"/>
      <c r="AU34" s="398"/>
    </row>
    <row r="35" spans="1:47" ht="18" customHeight="1" x14ac:dyDescent="0.3">
      <c r="A35" s="322" t="s">
        <v>344</v>
      </c>
      <c r="B35" s="322" t="s">
        <v>329</v>
      </c>
      <c r="C35" s="356">
        <v>10396.875698402895</v>
      </c>
      <c r="D35" s="356">
        <v>10472.513971288818</v>
      </c>
      <c r="E35" s="356">
        <v>9552.8629273608403</v>
      </c>
      <c r="F35" s="356">
        <v>13987.50867411193</v>
      </c>
      <c r="G35" s="356">
        <v>13862.469159942078</v>
      </c>
      <c r="H35" s="356">
        <v>14163.428913594504</v>
      </c>
      <c r="I35" s="356">
        <v>14708.977414611722</v>
      </c>
      <c r="J35" s="356">
        <v>14942.4576806799</v>
      </c>
      <c r="K35" s="356">
        <v>15062.803368544977</v>
      </c>
      <c r="L35" s="356">
        <v>15026.021519396279</v>
      </c>
      <c r="M35" s="356">
        <v>14959.982031542395</v>
      </c>
      <c r="N35" s="356">
        <v>15120.636000181921</v>
      </c>
      <c r="O35" s="356">
        <v>15280.012605387969</v>
      </c>
      <c r="P35" s="356">
        <v>15447.164900141179</v>
      </c>
      <c r="Q35" s="356">
        <v>17015.682745620466</v>
      </c>
      <c r="R35" s="356">
        <v>17069.105568815172</v>
      </c>
      <c r="S35" s="356">
        <v>17096.525482945803</v>
      </c>
      <c r="T35" s="356">
        <v>16124.172714863298</v>
      </c>
      <c r="U35" s="356">
        <v>16212.858535886307</v>
      </c>
      <c r="V35" s="356">
        <v>16100.745294959024</v>
      </c>
      <c r="W35" s="356">
        <v>16874.40861594228</v>
      </c>
      <c r="X35" s="356">
        <v>17056.301030099683</v>
      </c>
      <c r="Y35" s="356">
        <v>17100.396193503762</v>
      </c>
      <c r="Z35" s="356">
        <v>16913.578328091779</v>
      </c>
      <c r="AA35" s="356">
        <v>16903.670228602685</v>
      </c>
      <c r="AB35" s="356">
        <v>16654.533657206321</v>
      </c>
      <c r="AC35" s="356">
        <v>16264.041633131037</v>
      </c>
      <c r="AD35" s="356">
        <v>16408.554026230264</v>
      </c>
      <c r="AE35" s="356">
        <v>16221.468650547791</v>
      </c>
      <c r="AF35" s="356">
        <v>16503.915965674823</v>
      </c>
      <c r="AG35" s="356">
        <v>16455.038241147897</v>
      </c>
      <c r="AH35" s="356">
        <v>16482.822912366399</v>
      </c>
      <c r="AI35" s="356">
        <v>17087.44599870186</v>
      </c>
      <c r="AJ35" s="356">
        <v>17042.038238085748</v>
      </c>
      <c r="AK35" s="356">
        <v>16938.245741903298</v>
      </c>
      <c r="AL35" s="356">
        <v>16800.648193319186</v>
      </c>
      <c r="AM35" s="356">
        <v>16775.783152260639</v>
      </c>
      <c r="AN35" s="356">
        <v>16709.497512591879</v>
      </c>
      <c r="AO35" s="356">
        <v>16647.926400379903</v>
      </c>
      <c r="AP35" s="356">
        <v>16889.070895970464</v>
      </c>
      <c r="AQ35" s="356">
        <v>16894.960055143179</v>
      </c>
      <c r="AR35" s="356">
        <v>17092.399380392508</v>
      </c>
      <c r="AS35" s="356">
        <v>16333.00151408547</v>
      </c>
      <c r="AT35" s="356">
        <v>16570.907792896134</v>
      </c>
      <c r="AU35" s="356">
        <v>16887.17377153182</v>
      </c>
    </row>
    <row r="36" spans="1:47" ht="18" customHeight="1" x14ac:dyDescent="0.3">
      <c r="A36" s="324"/>
      <c r="B36" s="324"/>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398"/>
      <c r="AH36" s="398"/>
      <c r="AI36" s="398"/>
      <c r="AJ36" s="398"/>
      <c r="AK36" s="398"/>
      <c r="AL36" s="398"/>
      <c r="AM36" s="398"/>
      <c r="AN36" s="398"/>
      <c r="AO36" s="398"/>
      <c r="AP36" s="398"/>
      <c r="AQ36" s="398"/>
      <c r="AR36" s="398"/>
      <c r="AS36" s="398"/>
      <c r="AT36" s="398"/>
      <c r="AU36" s="398"/>
    </row>
    <row r="37" spans="1:47" ht="18" customHeight="1" x14ac:dyDescent="0.3">
      <c r="A37" s="322" t="s">
        <v>352</v>
      </c>
      <c r="B37" s="322" t="s">
        <v>331</v>
      </c>
      <c r="C37" s="356">
        <v>138686.41134619206</v>
      </c>
      <c r="D37" s="356">
        <v>139939.762859062</v>
      </c>
      <c r="E37" s="356">
        <v>138215.13703439353</v>
      </c>
      <c r="F37" s="356">
        <v>138839.25534205005</v>
      </c>
      <c r="G37" s="356">
        <v>132963.92811812891</v>
      </c>
      <c r="H37" s="356">
        <v>141378.93299931596</v>
      </c>
      <c r="I37" s="356">
        <v>134742.84316092852</v>
      </c>
      <c r="J37" s="356">
        <v>128484.29869788558</v>
      </c>
      <c r="K37" s="356">
        <v>149602.96541626702</v>
      </c>
      <c r="L37" s="356">
        <v>146552.63785548275</v>
      </c>
      <c r="M37" s="356">
        <v>150093.02527221362</v>
      </c>
      <c r="N37" s="356">
        <v>152632.10169356837</v>
      </c>
      <c r="O37" s="356">
        <v>145443.19904246111</v>
      </c>
      <c r="P37" s="356">
        <v>147936.54823418125</v>
      </c>
      <c r="Q37" s="356">
        <v>146043.20855930113</v>
      </c>
      <c r="R37" s="356">
        <v>147009.44332419502</v>
      </c>
      <c r="S37" s="356">
        <v>143405.48763154136</v>
      </c>
      <c r="T37" s="356">
        <v>160364.31880343828</v>
      </c>
      <c r="U37" s="356">
        <v>185421.66517849173</v>
      </c>
      <c r="V37" s="356">
        <v>179417.44781692783</v>
      </c>
      <c r="W37" s="356">
        <v>182515.64472524228</v>
      </c>
      <c r="X37" s="356">
        <v>177189.80801213961</v>
      </c>
      <c r="Y37" s="356">
        <v>173268.27627573922</v>
      </c>
      <c r="Z37" s="356">
        <v>159553.83282579115</v>
      </c>
      <c r="AA37" s="356">
        <v>151206.4401817577</v>
      </c>
      <c r="AB37" s="356">
        <v>145580.02421794005</v>
      </c>
      <c r="AC37" s="356">
        <v>144427.01910085219</v>
      </c>
      <c r="AD37" s="356">
        <v>152334.79733372852</v>
      </c>
      <c r="AE37" s="356">
        <v>160018.34789737646</v>
      </c>
      <c r="AF37" s="356">
        <v>157684.46774648846</v>
      </c>
      <c r="AG37" s="356">
        <v>151076.79913641003</v>
      </c>
      <c r="AH37" s="356">
        <v>141875.43885198981</v>
      </c>
      <c r="AI37" s="356">
        <v>157885.89576674532</v>
      </c>
      <c r="AJ37" s="356">
        <v>154184.7443083892</v>
      </c>
      <c r="AK37" s="356">
        <v>163697.9465848032</v>
      </c>
      <c r="AL37" s="356">
        <v>125650.65566076699</v>
      </c>
      <c r="AM37" s="356">
        <v>140168.23593797052</v>
      </c>
      <c r="AN37" s="356">
        <v>131465.6728857547</v>
      </c>
      <c r="AO37" s="356">
        <v>157216.69182422655</v>
      </c>
      <c r="AP37" s="356">
        <v>157950.20061403728</v>
      </c>
      <c r="AQ37" s="356">
        <v>155705.83894823308</v>
      </c>
      <c r="AR37" s="356">
        <v>151851.65784305477</v>
      </c>
      <c r="AS37" s="356">
        <v>148970.14400175901</v>
      </c>
      <c r="AT37" s="356">
        <v>150798.869737776</v>
      </c>
      <c r="AU37" s="356">
        <v>177810.47810124196</v>
      </c>
    </row>
    <row r="38" spans="1:47" ht="18" customHeight="1" x14ac:dyDescent="0.3">
      <c r="A38" s="324"/>
      <c r="B38" s="333"/>
      <c r="C38" s="398"/>
      <c r="D38" s="398"/>
      <c r="E38" s="398"/>
      <c r="F38" s="398"/>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c r="AT38" s="398"/>
      <c r="AU38" s="398"/>
    </row>
    <row r="39" spans="1:47" ht="18" customHeight="1" x14ac:dyDescent="0.3">
      <c r="A39" s="322" t="s">
        <v>357</v>
      </c>
      <c r="B39" s="322" t="s">
        <v>335</v>
      </c>
      <c r="C39" s="356">
        <v>0</v>
      </c>
      <c r="D39" s="356">
        <v>0</v>
      </c>
      <c r="E39" s="356">
        <v>0</v>
      </c>
      <c r="F39" s="356">
        <v>0</v>
      </c>
      <c r="G39" s="356">
        <v>0</v>
      </c>
      <c r="H39" s="356">
        <v>0</v>
      </c>
      <c r="I39" s="356">
        <v>0</v>
      </c>
      <c r="J39" s="356">
        <v>0</v>
      </c>
      <c r="K39" s="356">
        <v>0</v>
      </c>
      <c r="L39" s="356">
        <v>0</v>
      </c>
      <c r="M39" s="356">
        <v>0</v>
      </c>
      <c r="N39" s="356">
        <v>0</v>
      </c>
      <c r="O39" s="356">
        <v>0</v>
      </c>
      <c r="P39" s="356">
        <v>0</v>
      </c>
      <c r="Q39" s="356">
        <v>0</v>
      </c>
      <c r="R39" s="356">
        <v>0</v>
      </c>
      <c r="S39" s="356">
        <v>0</v>
      </c>
      <c r="T39" s="356">
        <v>0</v>
      </c>
      <c r="U39" s="356">
        <v>0</v>
      </c>
      <c r="V39" s="356">
        <v>0</v>
      </c>
      <c r="W39" s="356">
        <v>0</v>
      </c>
      <c r="X39" s="356">
        <v>0</v>
      </c>
      <c r="Y39" s="356">
        <v>0</v>
      </c>
      <c r="Z39" s="356">
        <v>0</v>
      </c>
      <c r="AA39" s="356">
        <v>0</v>
      </c>
      <c r="AB39" s="356">
        <v>0</v>
      </c>
      <c r="AC39" s="356">
        <v>0</v>
      </c>
      <c r="AD39" s="356">
        <v>0</v>
      </c>
      <c r="AE39" s="356">
        <v>0</v>
      </c>
      <c r="AF39" s="356">
        <v>0</v>
      </c>
      <c r="AG39" s="356">
        <v>0</v>
      </c>
      <c r="AH39" s="356">
        <v>0</v>
      </c>
      <c r="AI39" s="356">
        <v>0</v>
      </c>
      <c r="AJ39" s="356">
        <v>0</v>
      </c>
      <c r="AK39" s="356">
        <v>0</v>
      </c>
      <c r="AL39" s="356">
        <v>0</v>
      </c>
      <c r="AM39" s="356">
        <v>0</v>
      </c>
      <c r="AN39" s="356">
        <v>0</v>
      </c>
      <c r="AO39" s="356">
        <v>0</v>
      </c>
      <c r="AP39" s="356">
        <v>0</v>
      </c>
      <c r="AQ39" s="356">
        <v>0</v>
      </c>
      <c r="AR39" s="356">
        <v>0</v>
      </c>
      <c r="AS39" s="356">
        <v>0</v>
      </c>
      <c r="AT39" s="356">
        <v>0</v>
      </c>
      <c r="AU39" s="356">
        <v>0</v>
      </c>
    </row>
    <row r="40" spans="1:47" ht="18" customHeight="1" x14ac:dyDescent="0.3">
      <c r="A40" s="324"/>
      <c r="B40" s="324"/>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398"/>
      <c r="AC40" s="398"/>
      <c r="AD40" s="398"/>
      <c r="AE40" s="398"/>
      <c r="AF40" s="398"/>
      <c r="AG40" s="398"/>
      <c r="AH40" s="398"/>
      <c r="AI40" s="398"/>
      <c r="AJ40" s="398"/>
      <c r="AK40" s="398"/>
      <c r="AL40" s="398"/>
      <c r="AM40" s="398"/>
      <c r="AN40" s="398"/>
      <c r="AO40" s="398"/>
      <c r="AP40" s="398"/>
      <c r="AQ40" s="398"/>
      <c r="AR40" s="398"/>
      <c r="AS40" s="398"/>
      <c r="AT40" s="398"/>
      <c r="AU40" s="398"/>
    </row>
    <row r="41" spans="1:47" ht="18" customHeight="1" x14ac:dyDescent="0.3">
      <c r="A41" s="322" t="s">
        <v>359</v>
      </c>
      <c r="B41" s="322" t="s">
        <v>430</v>
      </c>
      <c r="C41" s="356">
        <v>2220.5587516851147</v>
      </c>
      <c r="D41" s="356">
        <v>2973.7746983604889</v>
      </c>
      <c r="E41" s="356">
        <v>2793.4057543746385</v>
      </c>
      <c r="F41" s="356">
        <v>2837.0982304102877</v>
      </c>
      <c r="G41" s="356">
        <v>2889.4763727661752</v>
      </c>
      <c r="H41" s="356">
        <v>3485.0313894252599</v>
      </c>
      <c r="I41" s="356">
        <v>3357.6639987524809</v>
      </c>
      <c r="J41" s="356">
        <v>3611.6788113440039</v>
      </c>
      <c r="K41" s="356">
        <v>3354.7952141702235</v>
      </c>
      <c r="L41" s="356">
        <v>3600.691496904597</v>
      </c>
      <c r="M41" s="356">
        <v>3299.4268873645624</v>
      </c>
      <c r="N41" s="356">
        <v>4163.4008869055833</v>
      </c>
      <c r="O41" s="356">
        <v>3781.3165850788259</v>
      </c>
      <c r="P41" s="356">
        <v>3338.9534975578613</v>
      </c>
      <c r="Q41" s="356">
        <v>3241.382092907515</v>
      </c>
      <c r="R41" s="356">
        <v>2200.8045698953802</v>
      </c>
      <c r="S41" s="356">
        <v>3011.1787886331404</v>
      </c>
      <c r="T41" s="356">
        <v>5000.7986755779766</v>
      </c>
      <c r="U41" s="356">
        <v>5930.5633522589069</v>
      </c>
      <c r="V41" s="356">
        <v>4586.5524504908981</v>
      </c>
      <c r="W41" s="356">
        <v>3759.541357141497</v>
      </c>
      <c r="X41" s="356">
        <v>4915.516998261668</v>
      </c>
      <c r="Y41" s="356">
        <v>4783.2831960829226</v>
      </c>
      <c r="Z41" s="356">
        <v>4440.7225172802082</v>
      </c>
      <c r="AA41" s="356">
        <v>4091.4658880716315</v>
      </c>
      <c r="AB41" s="356">
        <v>3936.6845371689215</v>
      </c>
      <c r="AC41" s="356">
        <v>4012.1740674445377</v>
      </c>
      <c r="AD41" s="356">
        <v>3200.807848833183</v>
      </c>
      <c r="AE41" s="356">
        <v>3628.0198578387317</v>
      </c>
      <c r="AF41" s="356">
        <v>4769.8301387371348</v>
      </c>
      <c r="AG41" s="356">
        <v>3774.7033963075228</v>
      </c>
      <c r="AH41" s="356">
        <v>3923.5526932379253</v>
      </c>
      <c r="AI41" s="356">
        <v>4393.4741044475459</v>
      </c>
      <c r="AJ41" s="356">
        <v>3543.792363564628</v>
      </c>
      <c r="AK41" s="356">
        <v>3072.4814990240889</v>
      </c>
      <c r="AL41" s="356">
        <v>3123.8123822462603</v>
      </c>
      <c r="AM41" s="356">
        <v>2692.8755983424394</v>
      </c>
      <c r="AN41" s="356">
        <v>3237.8887341761492</v>
      </c>
      <c r="AO41" s="356">
        <v>2872.4858043068275</v>
      </c>
      <c r="AP41" s="356">
        <v>2500.08970185812</v>
      </c>
      <c r="AQ41" s="356">
        <v>3199.9403001592145</v>
      </c>
      <c r="AR41" s="356">
        <v>4010.9542172874922</v>
      </c>
      <c r="AS41" s="356">
        <v>3416.9507981850902</v>
      </c>
      <c r="AT41" s="356">
        <v>3157.441795953906</v>
      </c>
      <c r="AU41" s="356">
        <v>3821.3498732511657</v>
      </c>
    </row>
    <row r="42" spans="1:47" ht="18" customHeight="1" x14ac:dyDescent="0.3">
      <c r="A42" s="324"/>
      <c r="B42" s="324"/>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c r="AG42" s="398"/>
      <c r="AH42" s="398"/>
      <c r="AI42" s="398"/>
      <c r="AJ42" s="398"/>
      <c r="AK42" s="398"/>
      <c r="AL42" s="398"/>
      <c r="AM42" s="398"/>
      <c r="AN42" s="398"/>
      <c r="AO42" s="398"/>
      <c r="AP42" s="398"/>
      <c r="AQ42" s="398"/>
      <c r="AR42" s="398"/>
      <c r="AS42" s="398"/>
      <c r="AT42" s="398"/>
      <c r="AU42" s="398"/>
    </row>
    <row r="43" spans="1:47" ht="18" customHeight="1" x14ac:dyDescent="0.3">
      <c r="A43" s="322" t="s">
        <v>361</v>
      </c>
      <c r="B43" s="322" t="s">
        <v>365</v>
      </c>
      <c r="C43" s="356">
        <v>60013.962889054012</v>
      </c>
      <c r="D43" s="356">
        <v>60773.874818106429</v>
      </c>
      <c r="E43" s="356">
        <v>57694.48437717498</v>
      </c>
      <c r="F43" s="356">
        <v>56300.672538853141</v>
      </c>
      <c r="G43" s="356">
        <v>56791.655590215996</v>
      </c>
      <c r="H43" s="356">
        <v>60805.004832683189</v>
      </c>
      <c r="I43" s="356">
        <v>58260.859288613639</v>
      </c>
      <c r="J43" s="356">
        <v>58942.324860345238</v>
      </c>
      <c r="K43" s="356">
        <v>58518.643886942067</v>
      </c>
      <c r="L43" s="356">
        <v>70292.994113460183</v>
      </c>
      <c r="M43" s="356">
        <v>58634.16505471136</v>
      </c>
      <c r="N43" s="356">
        <v>58182.23040092372</v>
      </c>
      <c r="O43" s="356">
        <v>54607.917054842612</v>
      </c>
      <c r="P43" s="356">
        <v>57304.231994142923</v>
      </c>
      <c r="Q43" s="356">
        <v>50858.533136811959</v>
      </c>
      <c r="R43" s="356">
        <v>52804.560163316324</v>
      </c>
      <c r="S43" s="356">
        <v>52635.697361753249</v>
      </c>
      <c r="T43" s="356">
        <v>57478.951743014026</v>
      </c>
      <c r="U43" s="356">
        <v>62744.829927602121</v>
      </c>
      <c r="V43" s="356">
        <v>64305.412804674248</v>
      </c>
      <c r="W43" s="356">
        <v>70415.672806937917</v>
      </c>
      <c r="X43" s="356">
        <v>71356.143256979311</v>
      </c>
      <c r="Y43" s="356">
        <v>76106.689343189981</v>
      </c>
      <c r="Z43" s="356">
        <v>87469.272771371296</v>
      </c>
      <c r="AA43" s="356">
        <v>78202.314053361828</v>
      </c>
      <c r="AB43" s="356">
        <v>87754.815604549876</v>
      </c>
      <c r="AC43" s="356">
        <v>78803.152678761297</v>
      </c>
      <c r="AD43" s="356">
        <v>81714.099380288768</v>
      </c>
      <c r="AE43" s="356">
        <v>83848.382948681086</v>
      </c>
      <c r="AF43" s="356">
        <v>83769.8922762078</v>
      </c>
      <c r="AG43" s="356">
        <v>80747.589630999733</v>
      </c>
      <c r="AH43" s="356">
        <v>85450.366259405564</v>
      </c>
      <c r="AI43" s="356">
        <v>84100.445089501474</v>
      </c>
      <c r="AJ43" s="356">
        <v>80831.752177389295</v>
      </c>
      <c r="AK43" s="356">
        <v>79329.117793421188</v>
      </c>
      <c r="AL43" s="356">
        <v>80545.850890716029</v>
      </c>
      <c r="AM43" s="356">
        <v>81649.898330089156</v>
      </c>
      <c r="AN43" s="356">
        <v>88370.971254357166</v>
      </c>
      <c r="AO43" s="356">
        <v>80928.566412254222</v>
      </c>
      <c r="AP43" s="356">
        <v>88046.180561880799</v>
      </c>
      <c r="AQ43" s="356">
        <v>82762.692095873354</v>
      </c>
      <c r="AR43" s="356">
        <v>84346.168221347863</v>
      </c>
      <c r="AS43" s="356">
        <v>82916.177900211012</v>
      </c>
      <c r="AT43" s="356">
        <v>79777.608073449534</v>
      </c>
      <c r="AU43" s="356">
        <v>76523.593981745042</v>
      </c>
    </row>
    <row r="44" spans="1:47" ht="18" customHeight="1" x14ac:dyDescent="0.3">
      <c r="A44" s="324"/>
      <c r="B44" s="324"/>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c r="AG44" s="398"/>
      <c r="AH44" s="398"/>
      <c r="AI44" s="398"/>
      <c r="AJ44" s="398"/>
      <c r="AK44" s="398"/>
      <c r="AL44" s="398"/>
      <c r="AM44" s="398"/>
      <c r="AN44" s="398"/>
      <c r="AO44" s="398"/>
      <c r="AP44" s="398"/>
      <c r="AQ44" s="398"/>
      <c r="AR44" s="398"/>
      <c r="AS44" s="398"/>
      <c r="AT44" s="398"/>
      <c r="AU44" s="398"/>
    </row>
    <row r="45" spans="1:47" ht="18" customHeight="1" x14ac:dyDescent="0.3">
      <c r="A45" s="322" t="s">
        <v>362</v>
      </c>
      <c r="B45" s="322" t="s">
        <v>333</v>
      </c>
      <c r="C45" s="356">
        <v>150833.72007763924</v>
      </c>
      <c r="D45" s="356">
        <v>152914.1285558478</v>
      </c>
      <c r="E45" s="356">
        <v>146168.12880349666</v>
      </c>
      <c r="F45" s="356">
        <v>148377.64799305439</v>
      </c>
      <c r="G45" s="356">
        <v>149883.85728835408</v>
      </c>
      <c r="H45" s="356">
        <v>153180.63693365804</v>
      </c>
      <c r="I45" s="356">
        <v>155703.13746917812</v>
      </c>
      <c r="J45" s="356">
        <v>158679.83974127311</v>
      </c>
      <c r="K45" s="356">
        <v>158445.66099013638</v>
      </c>
      <c r="L45" s="356">
        <v>158504.07984922366</v>
      </c>
      <c r="M45" s="356">
        <v>161375.49351445082</v>
      </c>
      <c r="N45" s="356">
        <v>159407.30354132867</v>
      </c>
      <c r="O45" s="356">
        <v>159515.15916573725</v>
      </c>
      <c r="P45" s="356">
        <v>161841.77911282721</v>
      </c>
      <c r="Q45" s="356">
        <v>161583.34142596857</v>
      </c>
      <c r="R45" s="356">
        <v>163701.88693183992</v>
      </c>
      <c r="S45" s="356">
        <v>166460.20323915419</v>
      </c>
      <c r="T45" s="356">
        <v>169007.67083421713</v>
      </c>
      <c r="U45" s="356">
        <v>170990.94309479953</v>
      </c>
      <c r="V45" s="356">
        <v>172685.670227108</v>
      </c>
      <c r="W45" s="356">
        <v>174207.24511782441</v>
      </c>
      <c r="X45" s="356">
        <v>170081.57463116586</v>
      </c>
      <c r="Y45" s="356">
        <v>170161.4250672138</v>
      </c>
      <c r="Z45" s="356">
        <v>170380.82733212991</v>
      </c>
      <c r="AA45" s="356">
        <v>171203.55880854747</v>
      </c>
      <c r="AB45" s="356">
        <v>170656.61065632669</v>
      </c>
      <c r="AC45" s="356">
        <v>170994.80451106728</v>
      </c>
      <c r="AD45" s="356">
        <v>171038.88972943914</v>
      </c>
      <c r="AE45" s="356">
        <v>172357.073715465</v>
      </c>
      <c r="AF45" s="356">
        <v>174025.657461542</v>
      </c>
      <c r="AG45" s="356">
        <v>176269.83107163824</v>
      </c>
      <c r="AH45" s="356">
        <v>177998.48721514165</v>
      </c>
      <c r="AI45" s="356">
        <v>181724.00436931895</v>
      </c>
      <c r="AJ45" s="356">
        <v>183850.00949536564</v>
      </c>
      <c r="AK45" s="356">
        <v>187241.25492601414</v>
      </c>
      <c r="AL45" s="356">
        <v>185942.99331932396</v>
      </c>
      <c r="AM45" s="356">
        <v>184306.31560586233</v>
      </c>
      <c r="AN45" s="356">
        <v>186866.21037919717</v>
      </c>
      <c r="AO45" s="356">
        <v>189152.27205707959</v>
      </c>
      <c r="AP45" s="356">
        <v>189030.26889887263</v>
      </c>
      <c r="AQ45" s="356">
        <v>191903.63930878611</v>
      </c>
      <c r="AR45" s="356">
        <v>194829.77119856636</v>
      </c>
      <c r="AS45" s="356">
        <v>193044.56986093498</v>
      </c>
      <c r="AT45" s="356">
        <v>196484.05552695401</v>
      </c>
      <c r="AU45" s="356">
        <v>196731.23739594495</v>
      </c>
    </row>
    <row r="46" spans="1:47" ht="16.5" x14ac:dyDescent="0.3">
      <c r="A46" s="324"/>
      <c r="B46" s="324"/>
      <c r="C46" s="362"/>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row>
    <row r="47" spans="1:47" ht="16.5" x14ac:dyDescent="0.3">
      <c r="A47" s="322"/>
      <c r="B47" s="322" t="s">
        <v>289</v>
      </c>
      <c r="C47" s="356">
        <v>1365617.8868358212</v>
      </c>
      <c r="D47" s="356">
        <v>1352899.4840214273</v>
      </c>
      <c r="E47" s="356">
        <v>1347793.6571326193</v>
      </c>
      <c r="F47" s="356">
        <v>1345907.5620222194</v>
      </c>
      <c r="G47" s="356">
        <v>1409571.0954317953</v>
      </c>
      <c r="H47" s="356">
        <v>1382124.0103554248</v>
      </c>
      <c r="I47" s="356">
        <v>1401974.9421275225</v>
      </c>
      <c r="J47" s="356">
        <v>1390782.2097556328</v>
      </c>
      <c r="K47" s="356">
        <v>1415355.9517944218</v>
      </c>
      <c r="L47" s="356">
        <v>1458048.7956527267</v>
      </c>
      <c r="M47" s="356">
        <v>1431901.7014428016</v>
      </c>
      <c r="N47" s="356">
        <v>1445319.2370927532</v>
      </c>
      <c r="O47" s="356">
        <v>1478965.3685137553</v>
      </c>
      <c r="P47" s="356">
        <v>1550497.1388212512</v>
      </c>
      <c r="Q47" s="356">
        <v>1527168.1696811719</v>
      </c>
      <c r="R47" s="356">
        <v>1546656.2380080998</v>
      </c>
      <c r="S47" s="356">
        <v>1569150.0222901902</v>
      </c>
      <c r="T47" s="356">
        <v>1606181.3345893507</v>
      </c>
      <c r="U47" s="356">
        <v>1645107.2784188152</v>
      </c>
      <c r="V47" s="356">
        <v>1650047.9162514766</v>
      </c>
      <c r="W47" s="356">
        <v>1686367.4727960858</v>
      </c>
      <c r="X47" s="356">
        <v>1650434.5927597787</v>
      </c>
      <c r="Y47" s="356">
        <v>1741019.117012599</v>
      </c>
      <c r="Z47" s="356">
        <v>1732317.4066350746</v>
      </c>
      <c r="AA47" s="356">
        <v>1663606.6520986662</v>
      </c>
      <c r="AB47" s="356">
        <v>1709197.6267093744</v>
      </c>
      <c r="AC47" s="356">
        <v>1712098.6722167726</v>
      </c>
      <c r="AD47" s="356">
        <v>1775301.1514109641</v>
      </c>
      <c r="AE47" s="356">
        <v>1813310.0508268164</v>
      </c>
      <c r="AF47" s="356">
        <v>1840174.7528254709</v>
      </c>
      <c r="AG47" s="356">
        <v>1799573.7927370011</v>
      </c>
      <c r="AH47" s="356">
        <v>1874524.5639616877</v>
      </c>
      <c r="AI47" s="356">
        <v>1910601.5130892256</v>
      </c>
      <c r="AJ47" s="356">
        <v>1897428.0696848023</v>
      </c>
      <c r="AK47" s="356">
        <v>1955776.7928672861</v>
      </c>
      <c r="AL47" s="356">
        <v>1949478.3508074561</v>
      </c>
      <c r="AM47" s="356">
        <v>1967174.0846587676</v>
      </c>
      <c r="AN47" s="356">
        <v>1948561.2807959497</v>
      </c>
      <c r="AO47" s="356">
        <v>2020940.8212364009</v>
      </c>
      <c r="AP47" s="356">
        <v>1970590.2394716062</v>
      </c>
      <c r="AQ47" s="356">
        <v>2022264.9227077744</v>
      </c>
      <c r="AR47" s="356">
        <v>2056383.9313377992</v>
      </c>
      <c r="AS47" s="356">
        <v>2029666.2872193174</v>
      </c>
      <c r="AT47" s="356">
        <v>2010365.9614354712</v>
      </c>
      <c r="AU47" s="356">
        <v>2060400.0335260895</v>
      </c>
    </row>
    <row r="48" spans="1:47" thickBot="1" x14ac:dyDescent="0.35">
      <c r="A48" s="334"/>
      <c r="B48" s="334"/>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row>
    <row r="49" spans="1:52" s="340" customFormat="1" ht="18" customHeight="1" thickTop="1" x14ac:dyDescent="0.25">
      <c r="A49" s="336" t="s">
        <v>396</v>
      </c>
    </row>
    <row r="50" spans="1:52" s="340" customFormat="1" ht="14.25" x14ac:dyDescent="0.25">
      <c r="A50" s="399" t="s">
        <v>431</v>
      </c>
      <c r="AZ50" s="340">
        <v>3</v>
      </c>
    </row>
    <row r="51" spans="1:52" s="336" customFormat="1" ht="15" x14ac:dyDescent="0.25">
      <c r="A51" s="400" t="s">
        <v>432</v>
      </c>
    </row>
    <row r="52" spans="1:52" s="340" customFormat="1" ht="15.75" x14ac:dyDescent="0.25">
      <c r="A52" s="336" t="s">
        <v>433</v>
      </c>
    </row>
    <row r="53" spans="1:52" s="340" customFormat="1" ht="15.75" x14ac:dyDescent="0.25">
      <c r="A53" s="336" t="s">
        <v>434</v>
      </c>
    </row>
    <row r="54" spans="1:52" s="340" customFormat="1" ht="14.25" x14ac:dyDescent="0.25">
      <c r="A54" s="336" t="s">
        <v>435</v>
      </c>
    </row>
    <row r="55" spans="1:52" s="340" customFormat="1" ht="15.75" x14ac:dyDescent="0.25">
      <c r="A55" s="336" t="s">
        <v>436</v>
      </c>
    </row>
    <row r="56" spans="1:52" s="340" customFormat="1" ht="14.25" x14ac:dyDescent="0.25">
      <c r="A56" s="399"/>
    </row>
    <row r="57" spans="1:52" s="340" customFormat="1" ht="18" customHeight="1" x14ac:dyDescent="0.25">
      <c r="A57" s="339" t="s">
        <v>369</v>
      </c>
    </row>
    <row r="58" spans="1:52" ht="15" customHeight="1" x14ac:dyDescent="0.3">
      <c r="A58" s="340"/>
    </row>
    <row r="59" spans="1:52" x14ac:dyDescent="0.3">
      <c r="A59" s="340"/>
    </row>
  </sheetData>
  <hyperlinks>
    <hyperlink ref="A51" r:id="rId1" display="https://www.bom.mu/publications-statistics/statistics/monthly-statistical-bulletin/monthly-statistical-bulletin-february-2021" xr:uid="{DCB479B0-8F6C-452C-9D9E-D6CCE0137EFB}"/>
  </hyperlinks>
  <pageMargins left="0.75" right="0.75" top="0.75" bottom="0.75" header="0.3" footer="0"/>
  <pageSetup paperSize="9" scale="47"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490B5-41C3-4807-801B-6405576008A0}">
  <sheetPr>
    <pageSetUpPr fitToPage="1"/>
  </sheetPr>
  <dimension ref="A1:WUW58"/>
  <sheetViews>
    <sheetView showGridLines="0" zoomScale="70" zoomScaleNormal="70" zoomScaleSheetLayoutView="70" workbookViewId="0">
      <pane xSplit="7" ySplit="3" topLeftCell="AG22" activePane="bottomRight" state="frozen"/>
      <selection activeCell="C112" sqref="C112"/>
      <selection pane="topRight" activeCell="C112" sqref="C112"/>
      <selection pane="bottomLeft" activeCell="C112" sqref="C112"/>
      <selection pane="bottomRight" activeCell="C112" sqref="C112"/>
    </sheetView>
  </sheetViews>
  <sheetFormatPr defaultRowHeight="17.25" x14ac:dyDescent="0.3"/>
  <cols>
    <col min="1" max="1" width="7.140625" style="317" customWidth="1"/>
    <col min="2" max="2" width="60.7109375" style="314" bestFit="1" customWidth="1"/>
    <col min="3" max="6" width="16.140625" style="317" hidden="1" customWidth="1"/>
    <col min="7" max="34" width="12.7109375" style="317" hidden="1" customWidth="1"/>
    <col min="35" max="47" width="12.7109375" style="317" customWidth="1"/>
    <col min="48" max="150" width="9.140625" style="317"/>
    <col min="151" max="151" width="5.85546875" style="317" customWidth="1"/>
    <col min="152" max="152" width="55.42578125" style="317" bestFit="1" customWidth="1"/>
    <col min="153" max="245" width="9.140625" style="317" hidden="1" customWidth="1"/>
    <col min="246" max="256" width="10.7109375" style="317" customWidth="1"/>
    <col min="257" max="257" width="10.85546875" style="317" customWidth="1"/>
    <col min="258" max="258" width="10.7109375" style="317" bestFit="1" customWidth="1"/>
    <col min="259" max="406" width="9.140625" style="317"/>
    <col min="407" max="407" width="5.85546875" style="317" customWidth="1"/>
    <col min="408" max="408" width="55.42578125" style="317" bestFit="1" customWidth="1"/>
    <col min="409" max="501" width="9.140625" style="317" hidden="1" customWidth="1"/>
    <col min="502" max="512" width="10.7109375" style="317" customWidth="1"/>
    <col min="513" max="513" width="10.85546875" style="317" customWidth="1"/>
    <col min="514" max="514" width="10.7109375" style="317" bestFit="1" customWidth="1"/>
    <col min="515" max="662" width="9.140625" style="317"/>
    <col min="663" max="663" width="5.85546875" style="317" customWidth="1"/>
    <col min="664" max="664" width="55.42578125" style="317" bestFit="1" customWidth="1"/>
    <col min="665" max="757" width="9.140625" style="317" hidden="1" customWidth="1"/>
    <col min="758" max="768" width="10.7109375" style="317" customWidth="1"/>
    <col min="769" max="769" width="10.85546875" style="317" customWidth="1"/>
    <col min="770" max="770" width="10.7109375" style="317" bestFit="1" customWidth="1"/>
    <col min="771" max="918" width="9.140625" style="317"/>
    <col min="919" max="919" width="5.85546875" style="317" customWidth="1"/>
    <col min="920" max="920" width="55.42578125" style="317" bestFit="1" customWidth="1"/>
    <col min="921" max="1013" width="9.140625" style="317" hidden="1" customWidth="1"/>
    <col min="1014" max="1024" width="10.7109375" style="317" customWidth="1"/>
    <col min="1025" max="1025" width="10.85546875" style="317" customWidth="1"/>
    <col min="1026" max="1026" width="10.7109375" style="317" bestFit="1" customWidth="1"/>
    <col min="1027" max="1174" width="9.140625" style="317"/>
    <col min="1175" max="1175" width="5.85546875" style="317" customWidth="1"/>
    <col min="1176" max="1176" width="55.42578125" style="317" bestFit="1" customWidth="1"/>
    <col min="1177" max="1269" width="9.140625" style="317" hidden="1" customWidth="1"/>
    <col min="1270" max="1280" width="10.7109375" style="317" customWidth="1"/>
    <col min="1281" max="1281" width="10.85546875" style="317" customWidth="1"/>
    <col min="1282" max="1282" width="10.7109375" style="317" bestFit="1" customWidth="1"/>
    <col min="1283" max="1430" width="9.140625" style="317"/>
    <col min="1431" max="1431" width="5.85546875" style="317" customWidth="1"/>
    <col min="1432" max="1432" width="55.42578125" style="317" bestFit="1" customWidth="1"/>
    <col min="1433" max="1525" width="9.140625" style="317" hidden="1" customWidth="1"/>
    <col min="1526" max="1536" width="10.7109375" style="317" customWidth="1"/>
    <col min="1537" max="1537" width="10.85546875" style="317" customWidth="1"/>
    <col min="1538" max="1538" width="10.7109375" style="317" bestFit="1" customWidth="1"/>
    <col min="1539" max="1686" width="9.140625" style="317"/>
    <col min="1687" max="1687" width="5.85546875" style="317" customWidth="1"/>
    <col min="1688" max="1688" width="55.42578125" style="317" bestFit="1" customWidth="1"/>
    <col min="1689" max="1781" width="9.140625" style="317" hidden="1" customWidth="1"/>
    <col min="1782" max="1792" width="10.7109375" style="317" customWidth="1"/>
    <col min="1793" max="1793" width="10.85546875" style="317" customWidth="1"/>
    <col min="1794" max="1794" width="10.7109375" style="317" bestFit="1" customWidth="1"/>
    <col min="1795" max="1942" width="9.140625" style="317"/>
    <col min="1943" max="1943" width="5.85546875" style="317" customWidth="1"/>
    <col min="1944" max="1944" width="55.42578125" style="317" bestFit="1" customWidth="1"/>
    <col min="1945" max="2037" width="9.140625" style="317" hidden="1" customWidth="1"/>
    <col min="2038" max="2048" width="10.7109375" style="317" customWidth="1"/>
    <col min="2049" max="2049" width="10.85546875" style="317" customWidth="1"/>
    <col min="2050" max="2050" width="10.7109375" style="317" bestFit="1" customWidth="1"/>
    <col min="2051" max="2198" width="9.140625" style="317"/>
    <col min="2199" max="2199" width="5.85546875" style="317" customWidth="1"/>
    <col min="2200" max="2200" width="55.42578125" style="317" bestFit="1" customWidth="1"/>
    <col min="2201" max="2293" width="9.140625" style="317" hidden="1" customWidth="1"/>
    <col min="2294" max="2304" width="10.7109375" style="317" customWidth="1"/>
    <col min="2305" max="2305" width="10.85546875" style="317" customWidth="1"/>
    <col min="2306" max="2306" width="10.7109375" style="317" bestFit="1" customWidth="1"/>
    <col min="2307" max="2454" width="9.140625" style="317"/>
    <col min="2455" max="2455" width="5.85546875" style="317" customWidth="1"/>
    <col min="2456" max="2456" width="55.42578125" style="317" bestFit="1" customWidth="1"/>
    <col min="2457" max="2549" width="9.140625" style="317" hidden="1" customWidth="1"/>
    <col min="2550" max="2560" width="10.7109375" style="317" customWidth="1"/>
    <col min="2561" max="2561" width="10.85546875" style="317" customWidth="1"/>
    <col min="2562" max="2562" width="10.7109375" style="317" bestFit="1" customWidth="1"/>
    <col min="2563" max="2710" width="9.140625" style="317"/>
    <col min="2711" max="2711" width="5.85546875" style="317" customWidth="1"/>
    <col min="2712" max="2712" width="55.42578125" style="317" bestFit="1" customWidth="1"/>
    <col min="2713" max="2805" width="9.140625" style="317" hidden="1" customWidth="1"/>
    <col min="2806" max="2816" width="10.7109375" style="317" customWidth="1"/>
    <col min="2817" max="2817" width="10.85546875" style="317" customWidth="1"/>
    <col min="2818" max="2818" width="10.7109375" style="317" bestFit="1" customWidth="1"/>
    <col min="2819" max="2966" width="9.140625" style="317"/>
    <col min="2967" max="2967" width="5.85546875" style="317" customWidth="1"/>
    <col min="2968" max="2968" width="55.42578125" style="317" bestFit="1" customWidth="1"/>
    <col min="2969" max="3061" width="9.140625" style="317" hidden="1" customWidth="1"/>
    <col min="3062" max="3072" width="10.7109375" style="317" customWidth="1"/>
    <col min="3073" max="3073" width="10.85546875" style="317" customWidth="1"/>
    <col min="3074" max="3074" width="10.7109375" style="317" bestFit="1" customWidth="1"/>
    <col min="3075" max="3222" width="9.140625" style="317"/>
    <col min="3223" max="3223" width="5.85546875" style="317" customWidth="1"/>
    <col min="3224" max="3224" width="55.42578125" style="317" bestFit="1" customWidth="1"/>
    <col min="3225" max="3317" width="9.140625" style="317" hidden="1" customWidth="1"/>
    <col min="3318" max="3328" width="10.7109375" style="317" customWidth="1"/>
    <col min="3329" max="3329" width="10.85546875" style="317" customWidth="1"/>
    <col min="3330" max="3330" width="10.7109375" style="317" bestFit="1" customWidth="1"/>
    <col min="3331" max="3478" width="9.140625" style="317"/>
    <col min="3479" max="3479" width="5.85546875" style="317" customWidth="1"/>
    <col min="3480" max="3480" width="55.42578125" style="317" bestFit="1" customWidth="1"/>
    <col min="3481" max="3573" width="9.140625" style="317" hidden="1" customWidth="1"/>
    <col min="3574" max="3584" width="10.7109375" style="317" customWidth="1"/>
    <col min="3585" max="3585" width="10.85546875" style="317" customWidth="1"/>
    <col min="3586" max="3586" width="10.7109375" style="317" bestFit="1" customWidth="1"/>
    <col min="3587" max="3734" width="9.140625" style="317"/>
    <col min="3735" max="3735" width="5.85546875" style="317" customWidth="1"/>
    <col min="3736" max="3736" width="55.42578125" style="317" bestFit="1" customWidth="1"/>
    <col min="3737" max="3829" width="9.140625" style="317" hidden="1" customWidth="1"/>
    <col min="3830" max="3840" width="10.7109375" style="317" customWidth="1"/>
    <col min="3841" max="3841" width="10.85546875" style="317" customWidth="1"/>
    <col min="3842" max="3842" width="10.7109375" style="317" bestFit="1" customWidth="1"/>
    <col min="3843" max="3990" width="9.140625" style="317"/>
    <col min="3991" max="3991" width="5.85546875" style="317" customWidth="1"/>
    <col min="3992" max="3992" width="55.42578125" style="317" bestFit="1" customWidth="1"/>
    <col min="3993" max="4085" width="9.140625" style="317" hidden="1" customWidth="1"/>
    <col min="4086" max="4096" width="10.7109375" style="317" customWidth="1"/>
    <col min="4097" max="4097" width="10.85546875" style="317" customWidth="1"/>
    <col min="4098" max="4098" width="10.7109375" style="317" bestFit="1" customWidth="1"/>
    <col min="4099" max="4246" width="9.140625" style="317"/>
    <col min="4247" max="4247" width="5.85546875" style="317" customWidth="1"/>
    <col min="4248" max="4248" width="55.42578125" style="317" bestFit="1" customWidth="1"/>
    <col min="4249" max="4341" width="9.140625" style="317" hidden="1" customWidth="1"/>
    <col min="4342" max="4352" width="10.7109375" style="317" customWidth="1"/>
    <col min="4353" max="4353" width="10.85546875" style="317" customWidth="1"/>
    <col min="4354" max="4354" width="10.7109375" style="317" bestFit="1" customWidth="1"/>
    <col min="4355" max="4502" width="9.140625" style="317"/>
    <col min="4503" max="4503" width="5.85546875" style="317" customWidth="1"/>
    <col min="4504" max="4504" width="55.42578125" style="317" bestFit="1" customWidth="1"/>
    <col min="4505" max="4597" width="9.140625" style="317" hidden="1" customWidth="1"/>
    <col min="4598" max="4608" width="10.7109375" style="317" customWidth="1"/>
    <col min="4609" max="4609" width="10.85546875" style="317" customWidth="1"/>
    <col min="4610" max="4610" width="10.7109375" style="317" bestFit="1" customWidth="1"/>
    <col min="4611" max="4758" width="9.140625" style="317"/>
    <col min="4759" max="4759" width="5.85546875" style="317" customWidth="1"/>
    <col min="4760" max="4760" width="55.42578125" style="317" bestFit="1" customWidth="1"/>
    <col min="4761" max="4853" width="9.140625" style="317" hidden="1" customWidth="1"/>
    <col min="4854" max="4864" width="10.7109375" style="317" customWidth="1"/>
    <col min="4865" max="4865" width="10.85546875" style="317" customWidth="1"/>
    <col min="4866" max="4866" width="10.7109375" style="317" bestFit="1" customWidth="1"/>
    <col min="4867" max="5014" width="9.140625" style="317"/>
    <col min="5015" max="5015" width="5.85546875" style="317" customWidth="1"/>
    <col min="5016" max="5016" width="55.42578125" style="317" bestFit="1" customWidth="1"/>
    <col min="5017" max="5109" width="9.140625" style="317" hidden="1" customWidth="1"/>
    <col min="5110" max="5120" width="10.7109375" style="317" customWidth="1"/>
    <col min="5121" max="5121" width="10.85546875" style="317" customWidth="1"/>
    <col min="5122" max="5122" width="10.7109375" style="317" bestFit="1" customWidth="1"/>
    <col min="5123" max="5270" width="9.140625" style="317"/>
    <col min="5271" max="5271" width="5.85546875" style="317" customWidth="1"/>
    <col min="5272" max="5272" width="55.42578125" style="317" bestFit="1" customWidth="1"/>
    <col min="5273" max="5365" width="9.140625" style="317" hidden="1" customWidth="1"/>
    <col min="5366" max="5376" width="10.7109375" style="317" customWidth="1"/>
    <col min="5377" max="5377" width="10.85546875" style="317" customWidth="1"/>
    <col min="5378" max="5378" width="10.7109375" style="317" bestFit="1" customWidth="1"/>
    <col min="5379" max="5526" width="9.140625" style="317"/>
    <col min="5527" max="5527" width="5.85546875" style="317" customWidth="1"/>
    <col min="5528" max="5528" width="55.42578125" style="317" bestFit="1" customWidth="1"/>
    <col min="5529" max="5621" width="9.140625" style="317" hidden="1" customWidth="1"/>
    <col min="5622" max="5632" width="10.7109375" style="317" customWidth="1"/>
    <col min="5633" max="5633" width="10.85546875" style="317" customWidth="1"/>
    <col min="5634" max="5634" width="10.7109375" style="317" bestFit="1" customWidth="1"/>
    <col min="5635" max="5782" width="9.140625" style="317"/>
    <col min="5783" max="5783" width="5.85546875" style="317" customWidth="1"/>
    <col min="5784" max="5784" width="55.42578125" style="317" bestFit="1" customWidth="1"/>
    <col min="5785" max="5877" width="9.140625" style="317" hidden="1" customWidth="1"/>
    <col min="5878" max="5888" width="10.7109375" style="317" customWidth="1"/>
    <col min="5889" max="5889" width="10.85546875" style="317" customWidth="1"/>
    <col min="5890" max="5890" width="10.7109375" style="317" bestFit="1" customWidth="1"/>
    <col min="5891" max="6038" width="9.140625" style="317"/>
    <col min="6039" max="6039" width="5.85546875" style="317" customWidth="1"/>
    <col min="6040" max="6040" width="55.42578125" style="317" bestFit="1" customWidth="1"/>
    <col min="6041" max="6133" width="9.140625" style="317" hidden="1" customWidth="1"/>
    <col min="6134" max="6144" width="10.7109375" style="317" customWidth="1"/>
    <col min="6145" max="6145" width="10.85546875" style="317" customWidth="1"/>
    <col min="6146" max="6146" width="10.7109375" style="317" bestFit="1" customWidth="1"/>
    <col min="6147" max="6294" width="9.140625" style="317"/>
    <col min="6295" max="6295" width="5.85546875" style="317" customWidth="1"/>
    <col min="6296" max="6296" width="55.42578125" style="317" bestFit="1" customWidth="1"/>
    <col min="6297" max="6389" width="9.140625" style="317" hidden="1" customWidth="1"/>
    <col min="6390" max="6400" width="10.7109375" style="317" customWidth="1"/>
    <col min="6401" max="6401" width="10.85546875" style="317" customWidth="1"/>
    <col min="6402" max="6402" width="10.7109375" style="317" bestFit="1" customWidth="1"/>
    <col min="6403" max="6550" width="9.140625" style="317"/>
    <col min="6551" max="6551" width="5.85546875" style="317" customWidth="1"/>
    <col min="6552" max="6552" width="55.42578125" style="317" bestFit="1" customWidth="1"/>
    <col min="6553" max="6645" width="9.140625" style="317" hidden="1" customWidth="1"/>
    <col min="6646" max="6656" width="10.7109375" style="317" customWidth="1"/>
    <col min="6657" max="6657" width="10.85546875" style="317" customWidth="1"/>
    <col min="6658" max="6658" width="10.7109375" style="317" bestFit="1" customWidth="1"/>
    <col min="6659" max="6806" width="9.140625" style="317"/>
    <col min="6807" max="6807" width="5.85546875" style="317" customWidth="1"/>
    <col min="6808" max="6808" width="55.42578125" style="317" bestFit="1" customWidth="1"/>
    <col min="6809" max="6901" width="9.140625" style="317" hidden="1" customWidth="1"/>
    <col min="6902" max="6912" width="10.7109375" style="317" customWidth="1"/>
    <col min="6913" max="6913" width="10.85546875" style="317" customWidth="1"/>
    <col min="6914" max="6914" width="10.7109375" style="317" bestFit="1" customWidth="1"/>
    <col min="6915" max="7062" width="9.140625" style="317"/>
    <col min="7063" max="7063" width="5.85546875" style="317" customWidth="1"/>
    <col min="7064" max="7064" width="55.42578125" style="317" bestFit="1" customWidth="1"/>
    <col min="7065" max="7157" width="9.140625" style="317" hidden="1" customWidth="1"/>
    <col min="7158" max="7168" width="10.7109375" style="317" customWidth="1"/>
    <col min="7169" max="7169" width="10.85546875" style="317" customWidth="1"/>
    <col min="7170" max="7170" width="10.7109375" style="317" bestFit="1" customWidth="1"/>
    <col min="7171" max="7318" width="9.140625" style="317"/>
    <col min="7319" max="7319" width="5.85546875" style="317" customWidth="1"/>
    <col min="7320" max="7320" width="55.42578125" style="317" bestFit="1" customWidth="1"/>
    <col min="7321" max="7413" width="9.140625" style="317" hidden="1" customWidth="1"/>
    <col min="7414" max="7424" width="10.7109375" style="317" customWidth="1"/>
    <col min="7425" max="7425" width="10.85546875" style="317" customWidth="1"/>
    <col min="7426" max="7426" width="10.7109375" style="317" bestFit="1" customWidth="1"/>
    <col min="7427" max="7574" width="9.140625" style="317"/>
    <col min="7575" max="7575" width="5.85546875" style="317" customWidth="1"/>
    <col min="7576" max="7576" width="55.42578125" style="317" bestFit="1" customWidth="1"/>
    <col min="7577" max="7669" width="9.140625" style="317" hidden="1" customWidth="1"/>
    <col min="7670" max="7680" width="10.7109375" style="317" customWidth="1"/>
    <col min="7681" max="7681" width="10.85546875" style="317" customWidth="1"/>
    <col min="7682" max="7682" width="10.7109375" style="317" bestFit="1" customWidth="1"/>
    <col min="7683" max="7830" width="9.140625" style="317"/>
    <col min="7831" max="7831" width="5.85546875" style="317" customWidth="1"/>
    <col min="7832" max="7832" width="55.42578125" style="317" bestFit="1" customWidth="1"/>
    <col min="7833" max="7925" width="9.140625" style="317" hidden="1" customWidth="1"/>
    <col min="7926" max="7936" width="10.7109375" style="317" customWidth="1"/>
    <col min="7937" max="7937" width="10.85546875" style="317" customWidth="1"/>
    <col min="7938" max="7938" width="10.7109375" style="317" bestFit="1" customWidth="1"/>
    <col min="7939" max="8086" width="9.140625" style="317"/>
    <col min="8087" max="8087" width="5.85546875" style="317" customWidth="1"/>
    <col min="8088" max="8088" width="55.42578125" style="317" bestFit="1" customWidth="1"/>
    <col min="8089" max="8181" width="9.140625" style="317" hidden="1" customWidth="1"/>
    <col min="8182" max="8192" width="10.7109375" style="317" customWidth="1"/>
    <col min="8193" max="8193" width="10.85546875" style="317" customWidth="1"/>
    <col min="8194" max="8194" width="10.7109375" style="317" bestFit="1" customWidth="1"/>
    <col min="8195" max="8342" width="9.140625" style="317"/>
    <col min="8343" max="8343" width="5.85546875" style="317" customWidth="1"/>
    <col min="8344" max="8344" width="55.42578125" style="317" bestFit="1" customWidth="1"/>
    <col min="8345" max="8437" width="9.140625" style="317" hidden="1" customWidth="1"/>
    <col min="8438" max="8448" width="10.7109375" style="317" customWidth="1"/>
    <col min="8449" max="8449" width="10.85546875" style="317" customWidth="1"/>
    <col min="8450" max="8450" width="10.7109375" style="317" bestFit="1" customWidth="1"/>
    <col min="8451" max="8598" width="9.140625" style="317"/>
    <col min="8599" max="8599" width="5.85546875" style="317" customWidth="1"/>
    <col min="8600" max="8600" width="55.42578125" style="317" bestFit="1" customWidth="1"/>
    <col min="8601" max="8693" width="9.140625" style="317" hidden="1" customWidth="1"/>
    <col min="8694" max="8704" width="10.7109375" style="317" customWidth="1"/>
    <col min="8705" max="8705" width="10.85546875" style="317" customWidth="1"/>
    <col min="8706" max="8706" width="10.7109375" style="317" bestFit="1" customWidth="1"/>
    <col min="8707" max="8854" width="9.140625" style="317"/>
    <col min="8855" max="8855" width="5.85546875" style="317" customWidth="1"/>
    <col min="8856" max="8856" width="55.42578125" style="317" bestFit="1" customWidth="1"/>
    <col min="8857" max="8949" width="9.140625" style="317" hidden="1" customWidth="1"/>
    <col min="8950" max="8960" width="10.7109375" style="317" customWidth="1"/>
    <col min="8961" max="8961" width="10.85546875" style="317" customWidth="1"/>
    <col min="8962" max="8962" width="10.7109375" style="317" bestFit="1" customWidth="1"/>
    <col min="8963" max="9110" width="9.140625" style="317"/>
    <col min="9111" max="9111" width="5.85546875" style="317" customWidth="1"/>
    <col min="9112" max="9112" width="55.42578125" style="317" bestFit="1" customWidth="1"/>
    <col min="9113" max="9205" width="9.140625" style="317" hidden="1" customWidth="1"/>
    <col min="9206" max="9216" width="10.7109375" style="317" customWidth="1"/>
    <col min="9217" max="9217" width="10.85546875" style="317" customWidth="1"/>
    <col min="9218" max="9218" width="10.7109375" style="317" bestFit="1" customWidth="1"/>
    <col min="9219" max="9366" width="9.140625" style="317"/>
    <col min="9367" max="9367" width="5.85546875" style="317" customWidth="1"/>
    <col min="9368" max="9368" width="55.42578125" style="317" bestFit="1" customWidth="1"/>
    <col min="9369" max="9461" width="9.140625" style="317" hidden="1" customWidth="1"/>
    <col min="9462" max="9472" width="10.7109375" style="317" customWidth="1"/>
    <col min="9473" max="9473" width="10.85546875" style="317" customWidth="1"/>
    <col min="9474" max="9474" width="10.7109375" style="317" bestFit="1" customWidth="1"/>
    <col min="9475" max="9622" width="9.140625" style="317"/>
    <col min="9623" max="9623" width="5.85546875" style="317" customWidth="1"/>
    <col min="9624" max="9624" width="55.42578125" style="317" bestFit="1" customWidth="1"/>
    <col min="9625" max="9717" width="9.140625" style="317" hidden="1" customWidth="1"/>
    <col min="9718" max="9728" width="10.7109375" style="317" customWidth="1"/>
    <col min="9729" max="9729" width="10.85546875" style="317" customWidth="1"/>
    <col min="9730" max="9730" width="10.7109375" style="317" bestFit="1" customWidth="1"/>
    <col min="9731" max="9878" width="9.140625" style="317"/>
    <col min="9879" max="9879" width="5.85546875" style="317" customWidth="1"/>
    <col min="9880" max="9880" width="55.42578125" style="317" bestFit="1" customWidth="1"/>
    <col min="9881" max="9973" width="9.140625" style="317" hidden="1" customWidth="1"/>
    <col min="9974" max="9984" width="10.7109375" style="317" customWidth="1"/>
    <col min="9985" max="9985" width="10.85546875" style="317" customWidth="1"/>
    <col min="9986" max="9986" width="10.7109375" style="317" bestFit="1" customWidth="1"/>
    <col min="9987" max="10134" width="9.140625" style="317"/>
    <col min="10135" max="10135" width="5.85546875" style="317" customWidth="1"/>
    <col min="10136" max="10136" width="55.42578125" style="317" bestFit="1" customWidth="1"/>
    <col min="10137" max="10229" width="9.140625" style="317" hidden="1" customWidth="1"/>
    <col min="10230" max="10240" width="10.7109375" style="317" customWidth="1"/>
    <col min="10241" max="10241" width="10.85546875" style="317" customWidth="1"/>
    <col min="10242" max="10242" width="10.7109375" style="317" bestFit="1" customWidth="1"/>
    <col min="10243" max="10390" width="9.140625" style="317"/>
    <col min="10391" max="10391" width="5.85546875" style="317" customWidth="1"/>
    <col min="10392" max="10392" width="55.42578125" style="317" bestFit="1" customWidth="1"/>
    <col min="10393" max="10485" width="9.140625" style="317" hidden="1" customWidth="1"/>
    <col min="10486" max="10496" width="10.7109375" style="317" customWidth="1"/>
    <col min="10497" max="10497" width="10.85546875" style="317" customWidth="1"/>
    <col min="10498" max="10498" width="10.7109375" style="317" bestFit="1" customWidth="1"/>
    <col min="10499" max="10646" width="9.140625" style="317"/>
    <col min="10647" max="10647" width="5.85546875" style="317" customWidth="1"/>
    <col min="10648" max="10648" width="55.42578125" style="317" bestFit="1" customWidth="1"/>
    <col min="10649" max="10741" width="9.140625" style="317" hidden="1" customWidth="1"/>
    <col min="10742" max="10752" width="10.7109375" style="317" customWidth="1"/>
    <col min="10753" max="10753" width="10.85546875" style="317" customWidth="1"/>
    <col min="10754" max="10754" width="10.7109375" style="317" bestFit="1" customWidth="1"/>
    <col min="10755" max="10902" width="9.140625" style="317"/>
    <col min="10903" max="10903" width="5.85546875" style="317" customWidth="1"/>
    <col min="10904" max="10904" width="55.42578125" style="317" bestFit="1" customWidth="1"/>
    <col min="10905" max="10997" width="9.140625" style="317" hidden="1" customWidth="1"/>
    <col min="10998" max="11008" width="10.7109375" style="317" customWidth="1"/>
    <col min="11009" max="11009" width="10.85546875" style="317" customWidth="1"/>
    <col min="11010" max="11010" width="10.7109375" style="317" bestFit="1" customWidth="1"/>
    <col min="11011" max="11158" width="9.140625" style="317"/>
    <col min="11159" max="11159" width="5.85546875" style="317" customWidth="1"/>
    <col min="11160" max="11160" width="55.42578125" style="317" bestFit="1" customWidth="1"/>
    <col min="11161" max="11253" width="9.140625" style="317" hidden="1" customWidth="1"/>
    <col min="11254" max="11264" width="10.7109375" style="317" customWidth="1"/>
    <col min="11265" max="11265" width="10.85546875" style="317" customWidth="1"/>
    <col min="11266" max="11266" width="10.7109375" style="317" bestFit="1" customWidth="1"/>
    <col min="11267" max="11414" width="9.140625" style="317"/>
    <col min="11415" max="11415" width="5.85546875" style="317" customWidth="1"/>
    <col min="11416" max="11416" width="55.42578125" style="317" bestFit="1" customWidth="1"/>
    <col min="11417" max="11509" width="9.140625" style="317" hidden="1" customWidth="1"/>
    <col min="11510" max="11520" width="10.7109375" style="317" customWidth="1"/>
    <col min="11521" max="11521" width="10.85546875" style="317" customWidth="1"/>
    <col min="11522" max="11522" width="10.7109375" style="317" bestFit="1" customWidth="1"/>
    <col min="11523" max="11670" width="9.140625" style="317"/>
    <col min="11671" max="11671" width="5.85546875" style="317" customWidth="1"/>
    <col min="11672" max="11672" width="55.42578125" style="317" bestFit="1" customWidth="1"/>
    <col min="11673" max="11765" width="9.140625" style="317" hidden="1" customWidth="1"/>
    <col min="11766" max="11776" width="10.7109375" style="317" customWidth="1"/>
    <col min="11777" max="11777" width="10.85546875" style="317" customWidth="1"/>
    <col min="11778" max="11778" width="10.7109375" style="317" bestFit="1" customWidth="1"/>
    <col min="11779" max="11926" width="9.140625" style="317"/>
    <col min="11927" max="11927" width="5.85546875" style="317" customWidth="1"/>
    <col min="11928" max="11928" width="55.42578125" style="317" bestFit="1" customWidth="1"/>
    <col min="11929" max="12021" width="9.140625" style="317" hidden="1" customWidth="1"/>
    <col min="12022" max="12032" width="10.7109375" style="317" customWidth="1"/>
    <col min="12033" max="12033" width="10.85546875" style="317" customWidth="1"/>
    <col min="12034" max="12034" width="10.7109375" style="317" bestFit="1" customWidth="1"/>
    <col min="12035" max="12182" width="9.140625" style="317"/>
    <col min="12183" max="12183" width="5.85546875" style="317" customWidth="1"/>
    <col min="12184" max="12184" width="55.42578125" style="317" bestFit="1" customWidth="1"/>
    <col min="12185" max="12277" width="9.140625" style="317" hidden="1" customWidth="1"/>
    <col min="12278" max="12288" width="10.7109375" style="317" customWidth="1"/>
    <col min="12289" max="12289" width="10.85546875" style="317" customWidth="1"/>
    <col min="12290" max="12290" width="10.7109375" style="317" bestFit="1" customWidth="1"/>
    <col min="12291" max="12438" width="9.140625" style="317"/>
    <col min="12439" max="12439" width="5.85546875" style="317" customWidth="1"/>
    <col min="12440" max="12440" width="55.42578125" style="317" bestFit="1" customWidth="1"/>
    <col min="12441" max="12533" width="9.140625" style="317" hidden="1" customWidth="1"/>
    <col min="12534" max="12544" width="10.7109375" style="317" customWidth="1"/>
    <col min="12545" max="12545" width="10.85546875" style="317" customWidth="1"/>
    <col min="12546" max="12546" width="10.7109375" style="317" bestFit="1" customWidth="1"/>
    <col min="12547" max="12694" width="9.140625" style="317"/>
    <col min="12695" max="12695" width="5.85546875" style="317" customWidth="1"/>
    <col min="12696" max="12696" width="55.42578125" style="317" bestFit="1" customWidth="1"/>
    <col min="12697" max="12789" width="9.140625" style="317" hidden="1" customWidth="1"/>
    <col min="12790" max="12800" width="10.7109375" style="317" customWidth="1"/>
    <col min="12801" max="12801" width="10.85546875" style="317" customWidth="1"/>
    <col min="12802" max="12802" width="10.7109375" style="317" bestFit="1" customWidth="1"/>
    <col min="12803" max="12950" width="9.140625" style="317"/>
    <col min="12951" max="12951" width="5.85546875" style="317" customWidth="1"/>
    <col min="12952" max="12952" width="55.42578125" style="317" bestFit="1" customWidth="1"/>
    <col min="12953" max="13045" width="9.140625" style="317" hidden="1" customWidth="1"/>
    <col min="13046" max="13056" width="10.7109375" style="317" customWidth="1"/>
    <col min="13057" max="13057" width="10.85546875" style="317" customWidth="1"/>
    <col min="13058" max="13058" width="10.7109375" style="317" bestFit="1" customWidth="1"/>
    <col min="13059" max="13206" width="9.140625" style="317"/>
    <col min="13207" max="13207" width="5.85546875" style="317" customWidth="1"/>
    <col min="13208" max="13208" width="55.42578125" style="317" bestFit="1" customWidth="1"/>
    <col min="13209" max="13301" width="9.140625" style="317" hidden="1" customWidth="1"/>
    <col min="13302" max="13312" width="10.7109375" style="317" customWidth="1"/>
    <col min="13313" max="13313" width="10.85546875" style="317" customWidth="1"/>
    <col min="13314" max="13314" width="10.7109375" style="317" bestFit="1" customWidth="1"/>
    <col min="13315" max="13462" width="9.140625" style="317"/>
    <col min="13463" max="13463" width="5.85546875" style="317" customWidth="1"/>
    <col min="13464" max="13464" width="55.42578125" style="317" bestFit="1" customWidth="1"/>
    <col min="13465" max="13557" width="9.140625" style="317" hidden="1" customWidth="1"/>
    <col min="13558" max="13568" width="10.7109375" style="317" customWidth="1"/>
    <col min="13569" max="13569" width="10.85546875" style="317" customWidth="1"/>
    <col min="13570" max="13570" width="10.7109375" style="317" bestFit="1" customWidth="1"/>
    <col min="13571" max="13718" width="9.140625" style="317"/>
    <col min="13719" max="13719" width="5.85546875" style="317" customWidth="1"/>
    <col min="13720" max="13720" width="55.42578125" style="317" bestFit="1" customWidth="1"/>
    <col min="13721" max="13813" width="9.140625" style="317" hidden="1" customWidth="1"/>
    <col min="13814" max="13824" width="10.7109375" style="317" customWidth="1"/>
    <col min="13825" max="13825" width="10.85546875" style="317" customWidth="1"/>
    <col min="13826" max="13826" width="10.7109375" style="317" bestFit="1" customWidth="1"/>
    <col min="13827" max="13974" width="9.140625" style="317"/>
    <col min="13975" max="13975" width="5.85546875" style="317" customWidth="1"/>
    <col min="13976" max="13976" width="55.42578125" style="317" bestFit="1" customWidth="1"/>
    <col min="13977" max="14069" width="9.140625" style="317" hidden="1" customWidth="1"/>
    <col min="14070" max="14080" width="10.7109375" style="317" customWidth="1"/>
    <col min="14081" max="14081" width="10.85546875" style="317" customWidth="1"/>
    <col min="14082" max="14082" width="10.7109375" style="317" bestFit="1" customWidth="1"/>
    <col min="14083" max="14230" width="9.140625" style="317"/>
    <col min="14231" max="14231" width="5.85546875" style="317" customWidth="1"/>
    <col min="14232" max="14232" width="55.42578125" style="317" bestFit="1" customWidth="1"/>
    <col min="14233" max="14325" width="9.140625" style="317" hidden="1" customWidth="1"/>
    <col min="14326" max="14336" width="10.7109375" style="317" customWidth="1"/>
    <col min="14337" max="14337" width="10.85546875" style="317" customWidth="1"/>
    <col min="14338" max="14338" width="10.7109375" style="317" bestFit="1" customWidth="1"/>
    <col min="14339" max="14486" width="9.140625" style="317"/>
    <col min="14487" max="14487" width="5.85546875" style="317" customWidth="1"/>
    <col min="14488" max="14488" width="55.42578125" style="317" bestFit="1" customWidth="1"/>
    <col min="14489" max="14581" width="9.140625" style="317" hidden="1" customWidth="1"/>
    <col min="14582" max="14592" width="10.7109375" style="317" customWidth="1"/>
    <col min="14593" max="14593" width="10.85546875" style="317" customWidth="1"/>
    <col min="14594" max="14594" width="10.7109375" style="317" bestFit="1" customWidth="1"/>
    <col min="14595" max="14742" width="9.140625" style="317"/>
    <col min="14743" max="14743" width="5.85546875" style="317" customWidth="1"/>
    <col min="14744" max="14744" width="55.42578125" style="317" bestFit="1" customWidth="1"/>
    <col min="14745" max="14837" width="9.140625" style="317" hidden="1" customWidth="1"/>
    <col min="14838" max="14848" width="10.7109375" style="317" customWidth="1"/>
    <col min="14849" max="14849" width="10.85546875" style="317" customWidth="1"/>
    <col min="14850" max="14850" width="10.7109375" style="317" bestFit="1" customWidth="1"/>
    <col min="14851" max="14998" width="9.140625" style="317"/>
    <col min="14999" max="14999" width="5.85546875" style="317" customWidth="1"/>
    <col min="15000" max="15000" width="55.42578125" style="317" bestFit="1" customWidth="1"/>
    <col min="15001" max="15093" width="9.140625" style="317" hidden="1" customWidth="1"/>
    <col min="15094" max="15104" width="10.7109375" style="317" customWidth="1"/>
    <col min="15105" max="15105" width="10.85546875" style="317" customWidth="1"/>
    <col min="15106" max="15106" width="10.7109375" style="317" bestFit="1" customWidth="1"/>
    <col min="15107" max="15254" width="9.140625" style="317"/>
    <col min="15255" max="15255" width="5.85546875" style="317" customWidth="1"/>
    <col min="15256" max="15256" width="55.42578125" style="317" bestFit="1" customWidth="1"/>
    <col min="15257" max="15349" width="9.140625" style="317" hidden="1" customWidth="1"/>
    <col min="15350" max="15360" width="10.7109375" style="317" customWidth="1"/>
    <col min="15361" max="15361" width="10.85546875" style="317" customWidth="1"/>
    <col min="15362" max="15362" width="10.7109375" style="317" bestFit="1" customWidth="1"/>
    <col min="15363" max="15510" width="9.140625" style="317"/>
    <col min="15511" max="15511" width="5.85546875" style="317" customWidth="1"/>
    <col min="15512" max="15512" width="55.42578125" style="317" bestFit="1" customWidth="1"/>
    <col min="15513" max="15605" width="9.140625" style="317" hidden="1" customWidth="1"/>
    <col min="15606" max="15616" width="10.7109375" style="317" customWidth="1"/>
    <col min="15617" max="15617" width="10.85546875" style="317" customWidth="1"/>
    <col min="15618" max="15618" width="10.7109375" style="317" bestFit="1" customWidth="1"/>
    <col min="15619" max="15766" width="9.140625" style="317"/>
    <col min="15767" max="15767" width="5.85546875" style="317" customWidth="1"/>
    <col min="15768" max="15768" width="55.42578125" style="317" bestFit="1" customWidth="1"/>
    <col min="15769" max="15861" width="9.140625" style="317" hidden="1" customWidth="1"/>
    <col min="15862" max="15872" width="10.7109375" style="317" customWidth="1"/>
    <col min="15873" max="15873" width="10.85546875" style="317" customWidth="1"/>
    <col min="15874" max="15874" width="10.7109375" style="317" bestFit="1" customWidth="1"/>
    <col min="15875" max="16022" width="9.140625" style="317"/>
    <col min="16023" max="16023" width="5.85546875" style="317" customWidth="1"/>
    <col min="16024" max="16024" width="55.42578125" style="317" bestFit="1" customWidth="1"/>
    <col min="16025" max="16117" width="9.140625" style="317" hidden="1" customWidth="1"/>
    <col min="16118" max="16128" width="10.7109375" style="317" customWidth="1"/>
    <col min="16129" max="16129" width="10.85546875" style="317" customWidth="1"/>
    <col min="16130" max="16130" width="10.7109375" style="317" bestFit="1" customWidth="1"/>
    <col min="16131" max="16384" width="9.140625" style="317"/>
  </cols>
  <sheetData>
    <row r="1" spans="1:47" ht="19.5" customHeight="1" x14ac:dyDescent="0.3">
      <c r="A1" s="401" t="s">
        <v>437</v>
      </c>
      <c r="B1" s="402"/>
    </row>
    <row r="2" spans="1:47" ht="18" thickBot="1" x14ac:dyDescent="0.35">
      <c r="A2" s="315"/>
      <c r="B2" s="395"/>
      <c r="D2" s="343"/>
      <c r="E2" s="343"/>
      <c r="F2" s="343"/>
      <c r="H2" s="343"/>
      <c r="S2" s="343"/>
      <c r="X2" s="343"/>
      <c r="AE2" s="343"/>
      <c r="AR2" s="343"/>
      <c r="AS2" s="343"/>
      <c r="AT2" s="343"/>
      <c r="AU2" s="343" t="s">
        <v>8</v>
      </c>
    </row>
    <row r="3" spans="1:47" ht="24" customHeight="1" thickTop="1" thickBot="1" x14ac:dyDescent="0.35">
      <c r="A3" s="318" t="s">
        <v>299</v>
      </c>
      <c r="B3" s="318" t="s">
        <v>300</v>
      </c>
      <c r="C3" s="390">
        <v>43374</v>
      </c>
      <c r="D3" s="390">
        <v>43405</v>
      </c>
      <c r="E3" s="390">
        <v>43435</v>
      </c>
      <c r="F3" s="390">
        <v>43466</v>
      </c>
      <c r="G3" s="390">
        <v>43497</v>
      </c>
      <c r="H3" s="390">
        <v>43525</v>
      </c>
      <c r="I3" s="390">
        <v>43556</v>
      </c>
      <c r="J3" s="390">
        <v>43586</v>
      </c>
      <c r="K3" s="390">
        <v>43617</v>
      </c>
      <c r="L3" s="390">
        <v>43647</v>
      </c>
      <c r="M3" s="390">
        <v>43678</v>
      </c>
      <c r="N3" s="390">
        <v>43709</v>
      </c>
      <c r="O3" s="390">
        <v>43739</v>
      </c>
      <c r="P3" s="390">
        <v>43770</v>
      </c>
      <c r="Q3" s="390">
        <v>43800</v>
      </c>
      <c r="R3" s="390">
        <v>43831</v>
      </c>
      <c r="S3" s="319" t="s">
        <v>399</v>
      </c>
      <c r="T3" s="319" t="s">
        <v>302</v>
      </c>
      <c r="U3" s="319" t="s">
        <v>400</v>
      </c>
      <c r="V3" s="319" t="s">
        <v>401</v>
      </c>
      <c r="W3" s="319" t="s">
        <v>438</v>
      </c>
      <c r="X3" s="319" t="s">
        <v>306</v>
      </c>
      <c r="Y3" s="319" t="s">
        <v>307</v>
      </c>
      <c r="Z3" s="319" t="s">
        <v>308</v>
      </c>
      <c r="AA3" s="319" t="s">
        <v>309</v>
      </c>
      <c r="AB3" s="319" t="s">
        <v>310</v>
      </c>
      <c r="AC3" s="319" t="s">
        <v>311</v>
      </c>
      <c r="AD3" s="319" t="s">
        <v>312</v>
      </c>
      <c r="AE3" s="319" t="s">
        <v>403</v>
      </c>
      <c r="AF3" s="319" t="s">
        <v>314</v>
      </c>
      <c r="AG3" s="319" t="s">
        <v>439</v>
      </c>
      <c r="AH3" s="319" t="s">
        <v>423</v>
      </c>
      <c r="AI3" s="319" t="s">
        <v>407</v>
      </c>
      <c r="AJ3" s="319" t="s">
        <v>440</v>
      </c>
      <c r="AK3" s="319" t="s">
        <v>441</v>
      </c>
      <c r="AL3" s="319" t="s">
        <v>442</v>
      </c>
      <c r="AM3" s="319" t="s">
        <v>443</v>
      </c>
      <c r="AN3" s="319" t="s">
        <v>444</v>
      </c>
      <c r="AO3" s="319" t="s">
        <v>445</v>
      </c>
      <c r="AP3" s="319">
        <v>44562</v>
      </c>
      <c r="AQ3" s="319">
        <v>44593</v>
      </c>
      <c r="AR3" s="319">
        <v>44621</v>
      </c>
      <c r="AS3" s="319">
        <v>44652</v>
      </c>
      <c r="AT3" s="319">
        <v>44682</v>
      </c>
      <c r="AU3" s="319">
        <v>44713</v>
      </c>
    </row>
    <row r="4" spans="1:47" ht="18" customHeight="1" thickTop="1" x14ac:dyDescent="0.3">
      <c r="A4" s="320"/>
      <c r="B4" s="320"/>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row>
    <row r="5" spans="1:47" ht="18" customHeight="1" x14ac:dyDescent="0.3">
      <c r="A5" s="322" t="s">
        <v>316</v>
      </c>
      <c r="B5" s="322" t="s">
        <v>319</v>
      </c>
      <c r="C5" s="356">
        <v>6889.5157246000008</v>
      </c>
      <c r="D5" s="356">
        <v>6860.1638053400002</v>
      </c>
      <c r="E5" s="356">
        <v>7137.9533715400012</v>
      </c>
      <c r="F5" s="356">
        <v>7065.0594082700009</v>
      </c>
      <c r="G5" s="356">
        <v>6918.2987180299997</v>
      </c>
      <c r="H5" s="356">
        <v>7130.6788687300004</v>
      </c>
      <c r="I5" s="356">
        <v>9906.0073724700014</v>
      </c>
      <c r="J5" s="356">
        <v>7890.4231340100005</v>
      </c>
      <c r="K5" s="356">
        <v>8069.9081984799996</v>
      </c>
      <c r="L5" s="356">
        <v>8213.1324725599989</v>
      </c>
      <c r="M5" s="356">
        <v>8040.98475074</v>
      </c>
      <c r="N5" s="356">
        <v>8143.8793263400003</v>
      </c>
      <c r="O5" s="356">
        <v>8014.0373515900001</v>
      </c>
      <c r="P5" s="356">
        <v>7670.1874028599996</v>
      </c>
      <c r="Q5" s="356">
        <v>7972.3419708899992</v>
      </c>
      <c r="R5" s="356">
        <v>8269.4315490999998</v>
      </c>
      <c r="S5" s="356">
        <v>7376.8085596000001</v>
      </c>
      <c r="T5" s="356">
        <v>8000.3086672099989</v>
      </c>
      <c r="U5" s="356">
        <v>9306.8694179100003</v>
      </c>
      <c r="V5" s="356">
        <v>9481.0869493899991</v>
      </c>
      <c r="W5" s="356">
        <v>7778.6035591199989</v>
      </c>
      <c r="X5" s="356">
        <v>7054.1898808799997</v>
      </c>
      <c r="Y5" s="356">
        <v>6634.5639321799999</v>
      </c>
      <c r="Z5" s="356">
        <v>6428.6312984300002</v>
      </c>
      <c r="AA5" s="356">
        <v>6524.6855502199996</v>
      </c>
      <c r="AB5" s="356">
        <v>7159.0727882600004</v>
      </c>
      <c r="AC5" s="356">
        <v>7168.3112889499998</v>
      </c>
      <c r="AD5" s="356">
        <v>7011.7270396000004</v>
      </c>
      <c r="AE5" s="356">
        <v>6616.7358665399997</v>
      </c>
      <c r="AF5" s="356">
        <v>6411.2204412499996</v>
      </c>
      <c r="AG5" s="356">
        <v>7653.285775790001</v>
      </c>
      <c r="AH5" s="356">
        <v>7383.2788158899994</v>
      </c>
      <c r="AI5" s="356">
        <v>6575.0359640900006</v>
      </c>
      <c r="AJ5" s="356">
        <v>5943.0858797800001</v>
      </c>
      <c r="AK5" s="356">
        <v>6028.4690684300003</v>
      </c>
      <c r="AL5" s="356">
        <v>6126.4740527700005</v>
      </c>
      <c r="AM5" s="356">
        <v>6115.5288866499995</v>
      </c>
      <c r="AN5" s="356">
        <v>6075.5837037499996</v>
      </c>
      <c r="AO5" s="356">
        <v>5486.2068453500005</v>
      </c>
      <c r="AP5" s="356">
        <v>4819.7056421499992</v>
      </c>
      <c r="AQ5" s="356">
        <v>4988.1900561900002</v>
      </c>
      <c r="AR5" s="356">
        <v>4888.4831000300001</v>
      </c>
      <c r="AS5" s="356">
        <v>4414.6965698200001</v>
      </c>
      <c r="AT5" s="356">
        <v>4315.3585836400007</v>
      </c>
      <c r="AU5" s="356">
        <v>4288.2209399500007</v>
      </c>
    </row>
    <row r="6" spans="1:47" ht="18" customHeight="1" x14ac:dyDescent="0.3">
      <c r="A6" s="324" t="s">
        <v>415</v>
      </c>
      <c r="B6" s="327" t="s">
        <v>416</v>
      </c>
      <c r="C6" s="362">
        <v>2.1255316899999999</v>
      </c>
      <c r="D6" s="362">
        <v>2.1192754300000001</v>
      </c>
      <c r="E6" s="362">
        <v>2.2282869499999998</v>
      </c>
      <c r="F6" s="362">
        <v>2.07141061</v>
      </c>
      <c r="G6" s="362">
        <v>2.3350382800000005</v>
      </c>
      <c r="H6" s="362">
        <v>2.0283251600000001</v>
      </c>
      <c r="I6" s="362">
        <v>2.0672495999999998</v>
      </c>
      <c r="J6" s="362">
        <v>2.3479572500000003</v>
      </c>
      <c r="K6" s="362">
        <v>2.0449950299999999</v>
      </c>
      <c r="L6" s="362">
        <v>1.8257430799999999</v>
      </c>
      <c r="M6" s="362">
        <v>2.1015982600000003</v>
      </c>
      <c r="N6" s="362">
        <v>2.2091104599999998</v>
      </c>
      <c r="O6" s="362">
        <v>2.1396711399999999</v>
      </c>
      <c r="P6" s="362">
        <v>3.2172066800000003</v>
      </c>
      <c r="Q6" s="362">
        <v>3.66200766</v>
      </c>
      <c r="R6" s="362">
        <v>3.6962569599999999</v>
      </c>
      <c r="S6" s="362">
        <v>2.3838034100000001</v>
      </c>
      <c r="T6" s="362">
        <v>2.1940803999999998</v>
      </c>
      <c r="U6" s="362">
        <v>2.2731981700000001</v>
      </c>
      <c r="V6" s="362">
        <v>3.6700169799999998</v>
      </c>
      <c r="W6" s="362">
        <v>3.2185672599999999</v>
      </c>
      <c r="X6" s="362">
        <v>3.3822865000000002</v>
      </c>
      <c r="Y6" s="362">
        <v>4.00424281</v>
      </c>
      <c r="Z6" s="362">
        <v>3.1150479199999999</v>
      </c>
      <c r="AA6" s="362">
        <v>2.9779581800000003</v>
      </c>
      <c r="AB6" s="362">
        <v>3.5097541899999998</v>
      </c>
      <c r="AC6" s="362">
        <v>2.5970547199999996</v>
      </c>
      <c r="AD6" s="362">
        <v>3.6482944899999996</v>
      </c>
      <c r="AE6" s="362">
        <v>3.0722889599999998</v>
      </c>
      <c r="AF6" s="362">
        <v>2.8867610899999998</v>
      </c>
      <c r="AG6" s="362">
        <v>3.6579236600000002</v>
      </c>
      <c r="AH6" s="362">
        <v>2.9862671399999998</v>
      </c>
      <c r="AI6" s="362">
        <v>3.0295410199999999</v>
      </c>
      <c r="AJ6" s="362">
        <v>3.1218672700000001</v>
      </c>
      <c r="AK6" s="362">
        <v>3.0773278500000001</v>
      </c>
      <c r="AL6" s="362">
        <v>3.3284520999999998</v>
      </c>
      <c r="AM6" s="362">
        <v>3.2989905199999998</v>
      </c>
      <c r="AN6" s="362">
        <v>3.4316191000000003</v>
      </c>
      <c r="AO6" s="362">
        <v>2.9085969199999999</v>
      </c>
      <c r="AP6" s="362">
        <v>4.3289331399999993</v>
      </c>
      <c r="AQ6" s="362">
        <v>3.9958907399999997</v>
      </c>
      <c r="AR6" s="362">
        <v>3.2823263700000003</v>
      </c>
      <c r="AS6" s="362">
        <v>3.61119916</v>
      </c>
      <c r="AT6" s="362">
        <v>3.56459233</v>
      </c>
      <c r="AU6" s="362">
        <v>3.23331306</v>
      </c>
    </row>
    <row r="7" spans="1:47" ht="18" customHeight="1" x14ac:dyDescent="0.3">
      <c r="A7" s="324" t="s">
        <v>417</v>
      </c>
      <c r="B7" s="327" t="s">
        <v>418</v>
      </c>
      <c r="C7" s="362">
        <v>2048.87684141</v>
      </c>
      <c r="D7" s="362">
        <v>2162.4572991100003</v>
      </c>
      <c r="E7" s="362">
        <v>2275.4390492500002</v>
      </c>
      <c r="F7" s="362">
        <v>2187.2024636099995</v>
      </c>
      <c r="G7" s="362">
        <v>2219.8812308899996</v>
      </c>
      <c r="H7" s="362">
        <v>2309.3755411100001</v>
      </c>
      <c r="I7" s="362">
        <v>5132.7693236200003</v>
      </c>
      <c r="J7" s="362">
        <v>3126.86252698</v>
      </c>
      <c r="K7" s="362">
        <v>2628.6096517300002</v>
      </c>
      <c r="L7" s="362">
        <v>2659.6728767600002</v>
      </c>
      <c r="M7" s="362">
        <v>3032.8858741099998</v>
      </c>
      <c r="N7" s="362">
        <v>2885.2825593900002</v>
      </c>
      <c r="O7" s="362">
        <v>2797.44118183</v>
      </c>
      <c r="P7" s="362">
        <v>2687.3435359800001</v>
      </c>
      <c r="Q7" s="362">
        <v>2781.1416306099995</v>
      </c>
      <c r="R7" s="362">
        <v>2931.5468949199999</v>
      </c>
      <c r="S7" s="362">
        <v>2136.66904952</v>
      </c>
      <c r="T7" s="362">
        <v>2890.6835806599997</v>
      </c>
      <c r="U7" s="362">
        <v>4226.8995218099999</v>
      </c>
      <c r="V7" s="362">
        <v>4520.5710963199999</v>
      </c>
      <c r="W7" s="362">
        <v>3053.2745326400004</v>
      </c>
      <c r="X7" s="362">
        <v>2415.9259483999999</v>
      </c>
      <c r="Y7" s="362">
        <v>1984.2086634099999</v>
      </c>
      <c r="Z7" s="362">
        <v>1767.56107038</v>
      </c>
      <c r="AA7" s="362">
        <v>1956.9192613600001</v>
      </c>
      <c r="AB7" s="362">
        <v>2847.1646539200001</v>
      </c>
      <c r="AC7" s="362">
        <v>2886.1040588999999</v>
      </c>
      <c r="AD7" s="362">
        <v>2910.6211680599999</v>
      </c>
      <c r="AE7" s="362">
        <v>1982.1728863199999</v>
      </c>
      <c r="AF7" s="362">
        <v>1766.01011937</v>
      </c>
      <c r="AG7" s="362">
        <v>3118.6426557899999</v>
      </c>
      <c r="AH7" s="362">
        <v>2907.3211288800003</v>
      </c>
      <c r="AI7" s="362">
        <v>2625.7242710400001</v>
      </c>
      <c r="AJ7" s="362">
        <v>2010.6456430799999</v>
      </c>
      <c r="AK7" s="362">
        <v>2188.0888789899996</v>
      </c>
      <c r="AL7" s="362">
        <v>2228.8349523899997</v>
      </c>
      <c r="AM7" s="362">
        <v>2227.8732262499998</v>
      </c>
      <c r="AN7" s="362">
        <v>1906.2905446499999</v>
      </c>
      <c r="AO7" s="362">
        <v>1974.9920023599996</v>
      </c>
      <c r="AP7" s="362">
        <v>2187.1965679200002</v>
      </c>
      <c r="AQ7" s="362">
        <v>3090.3111241699999</v>
      </c>
      <c r="AR7" s="362">
        <v>2564.3223453699998</v>
      </c>
      <c r="AS7" s="362">
        <v>2087.0612942999996</v>
      </c>
      <c r="AT7" s="362">
        <v>1985.0841659499999</v>
      </c>
      <c r="AU7" s="362">
        <v>1904.3124689500003</v>
      </c>
    </row>
    <row r="8" spans="1:47" ht="18" customHeight="1" x14ac:dyDescent="0.3">
      <c r="A8" s="324" t="s">
        <v>419</v>
      </c>
      <c r="B8" s="327" t="s">
        <v>420</v>
      </c>
      <c r="C8" s="362">
        <v>4838.5133514999998</v>
      </c>
      <c r="D8" s="362">
        <v>4695.5872307999998</v>
      </c>
      <c r="E8" s="362">
        <v>4860.2860353400001</v>
      </c>
      <c r="F8" s="362">
        <v>4875.78553405</v>
      </c>
      <c r="G8" s="362">
        <v>4696.0824488599992</v>
      </c>
      <c r="H8" s="362">
        <v>4819.27500246</v>
      </c>
      <c r="I8" s="362">
        <v>4771.1707992499996</v>
      </c>
      <c r="J8" s="362">
        <v>4761.2126497800009</v>
      </c>
      <c r="K8" s="362">
        <v>5439.2535517200004</v>
      </c>
      <c r="L8" s="362">
        <v>5551.6338527200005</v>
      </c>
      <c r="M8" s="362">
        <v>5005.9972783699995</v>
      </c>
      <c r="N8" s="362">
        <v>5256.3876564900002</v>
      </c>
      <c r="O8" s="362">
        <v>5214.4564986200003</v>
      </c>
      <c r="P8" s="362">
        <v>4979.6266602000005</v>
      </c>
      <c r="Q8" s="362">
        <v>5187.5383326199999</v>
      </c>
      <c r="R8" s="362">
        <v>5334.1883972200003</v>
      </c>
      <c r="S8" s="362">
        <v>5237.7557066700001</v>
      </c>
      <c r="T8" s="362">
        <v>5107.43100615</v>
      </c>
      <c r="U8" s="362">
        <v>5077.6966979300005</v>
      </c>
      <c r="V8" s="362">
        <v>4956.8458360900004</v>
      </c>
      <c r="W8" s="362">
        <v>4722.110459219999</v>
      </c>
      <c r="X8" s="362">
        <v>4634.8816459799991</v>
      </c>
      <c r="Y8" s="362">
        <v>4646.3510259599998</v>
      </c>
      <c r="Z8" s="362">
        <v>4657.9551801300004</v>
      </c>
      <c r="AA8" s="362">
        <v>4564.7883306800004</v>
      </c>
      <c r="AB8" s="362">
        <v>4308.3983801499999</v>
      </c>
      <c r="AC8" s="362">
        <v>4279.6101753299999</v>
      </c>
      <c r="AD8" s="362">
        <v>4097.4575770500005</v>
      </c>
      <c r="AE8" s="362">
        <v>4631.4906912599999</v>
      </c>
      <c r="AF8" s="362">
        <v>4642.3235607899996</v>
      </c>
      <c r="AG8" s="362">
        <v>4530.9851963400006</v>
      </c>
      <c r="AH8" s="362">
        <v>4472.9714198700003</v>
      </c>
      <c r="AI8" s="362">
        <v>3946.2821520299999</v>
      </c>
      <c r="AJ8" s="362">
        <v>3929.3183694300005</v>
      </c>
      <c r="AK8" s="362">
        <v>3837.3028615900002</v>
      </c>
      <c r="AL8" s="362">
        <v>3894.3106482799999</v>
      </c>
      <c r="AM8" s="362">
        <v>3884.35666988</v>
      </c>
      <c r="AN8" s="362">
        <v>4165.8615399999999</v>
      </c>
      <c r="AO8" s="362">
        <v>3508.3062460700003</v>
      </c>
      <c r="AP8" s="362">
        <v>2628.1801410900002</v>
      </c>
      <c r="AQ8" s="362">
        <v>1893.88304128</v>
      </c>
      <c r="AR8" s="362">
        <v>2320.8784282900001</v>
      </c>
      <c r="AS8" s="362">
        <v>2324.02407636</v>
      </c>
      <c r="AT8" s="362">
        <v>2326.7098253600002</v>
      </c>
      <c r="AU8" s="362">
        <v>2380.6751579400002</v>
      </c>
    </row>
    <row r="9" spans="1:47" ht="18" customHeight="1" x14ac:dyDescent="0.3">
      <c r="A9" s="324"/>
      <c r="B9" s="324"/>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row>
    <row r="10" spans="1:47" ht="18" customHeight="1" x14ac:dyDescent="0.3">
      <c r="A10" s="322" t="s">
        <v>318</v>
      </c>
      <c r="B10" s="322" t="s">
        <v>329</v>
      </c>
      <c r="C10" s="356">
        <v>4221.6224623199996</v>
      </c>
      <c r="D10" s="356">
        <v>4787.4185765900002</v>
      </c>
      <c r="E10" s="356">
        <v>4565.2739098900001</v>
      </c>
      <c r="F10" s="356">
        <v>4578.2717690099998</v>
      </c>
      <c r="G10" s="356">
        <v>4886.4241171000003</v>
      </c>
      <c r="H10" s="356">
        <v>4899.3148916600003</v>
      </c>
      <c r="I10" s="356">
        <v>4611.5893382200002</v>
      </c>
      <c r="J10" s="356">
        <v>4456.7396541799999</v>
      </c>
      <c r="K10" s="356">
        <v>3906.0180231500008</v>
      </c>
      <c r="L10" s="356">
        <v>3714.4465846499997</v>
      </c>
      <c r="M10" s="356">
        <v>4191.2973830800001</v>
      </c>
      <c r="N10" s="356">
        <v>4184.83437426</v>
      </c>
      <c r="O10" s="356">
        <v>4135.7727037200002</v>
      </c>
      <c r="P10" s="356">
        <v>4587.9014881700004</v>
      </c>
      <c r="Q10" s="356">
        <v>4599.4966443100002</v>
      </c>
      <c r="R10" s="356">
        <v>4223.5534941400001</v>
      </c>
      <c r="S10" s="356">
        <v>4367.6754189700005</v>
      </c>
      <c r="T10" s="356">
        <v>4093.1708770699997</v>
      </c>
      <c r="U10" s="356">
        <v>2792.87933183</v>
      </c>
      <c r="V10" s="356">
        <v>2794.3221522100002</v>
      </c>
      <c r="W10" s="356">
        <v>4453.8647564700004</v>
      </c>
      <c r="X10" s="356">
        <v>4557.4011225100003</v>
      </c>
      <c r="Y10" s="356">
        <v>4564.7820450400004</v>
      </c>
      <c r="Z10" s="356">
        <v>3962.81124043</v>
      </c>
      <c r="AA10" s="356">
        <v>3581.1917449000002</v>
      </c>
      <c r="AB10" s="356">
        <v>3581.4714010399998</v>
      </c>
      <c r="AC10" s="356">
        <v>3031.8715136700002</v>
      </c>
      <c r="AD10" s="356">
        <v>2227.1116753800002</v>
      </c>
      <c r="AE10" s="356">
        <v>2732.3337587599999</v>
      </c>
      <c r="AF10" s="356">
        <v>2784.8996033200001</v>
      </c>
      <c r="AG10" s="356">
        <v>2089.2444395399998</v>
      </c>
      <c r="AH10" s="356">
        <v>2790.02083416</v>
      </c>
      <c r="AI10" s="356">
        <v>3316.1492837200003</v>
      </c>
      <c r="AJ10" s="356">
        <v>3659.5634169099999</v>
      </c>
      <c r="AK10" s="356">
        <v>3657.33060325</v>
      </c>
      <c r="AL10" s="356">
        <v>3633.6341757800001</v>
      </c>
      <c r="AM10" s="356">
        <v>3635.4818505100002</v>
      </c>
      <c r="AN10" s="356">
        <v>3434.5979772399996</v>
      </c>
      <c r="AO10" s="356">
        <v>3909.2922238900005</v>
      </c>
      <c r="AP10" s="356">
        <v>4609.6708281800002</v>
      </c>
      <c r="AQ10" s="356">
        <v>4608.0130893199994</v>
      </c>
      <c r="AR10" s="356">
        <v>4614.35855008</v>
      </c>
      <c r="AS10" s="356">
        <v>4648.0103440499988</v>
      </c>
      <c r="AT10" s="356">
        <v>4648.3095760600008</v>
      </c>
      <c r="AU10" s="356">
        <v>4545.2751419500009</v>
      </c>
    </row>
    <row r="11" spans="1:47" ht="18" customHeight="1" x14ac:dyDescent="0.3">
      <c r="A11" s="324"/>
      <c r="B11" s="324"/>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c r="AT11" s="391"/>
      <c r="AU11" s="391"/>
    </row>
    <row r="12" spans="1:47" ht="18" customHeight="1" x14ac:dyDescent="0.3">
      <c r="A12" s="322" t="s">
        <v>328</v>
      </c>
      <c r="B12" s="322" t="s">
        <v>331</v>
      </c>
      <c r="C12" s="356">
        <v>61788.929204800006</v>
      </c>
      <c r="D12" s="356">
        <v>62115.52870178</v>
      </c>
      <c r="E12" s="356">
        <v>62937.957910020006</v>
      </c>
      <c r="F12" s="356">
        <v>63092.996645710009</v>
      </c>
      <c r="G12" s="356">
        <v>62952.402119680002</v>
      </c>
      <c r="H12" s="356">
        <v>63005.937751399993</v>
      </c>
      <c r="I12" s="356">
        <v>62983.697272609999</v>
      </c>
      <c r="J12" s="356">
        <v>63435.106245609997</v>
      </c>
      <c r="K12" s="356">
        <v>64015.280219679989</v>
      </c>
      <c r="L12" s="356">
        <v>64116.820249290002</v>
      </c>
      <c r="M12" s="356">
        <v>64251.763532329998</v>
      </c>
      <c r="N12" s="356">
        <v>64167.612116440003</v>
      </c>
      <c r="O12" s="356">
        <v>2.5</v>
      </c>
      <c r="P12" s="356">
        <v>64803.658447130008</v>
      </c>
      <c r="Q12" s="356">
        <v>65648.735160800003</v>
      </c>
      <c r="R12" s="356">
        <v>65209.124655700005</v>
      </c>
      <c r="S12" s="356">
        <v>51333.949112180002</v>
      </c>
      <c r="T12" s="356">
        <v>51074.885613020007</v>
      </c>
      <c r="U12" s="356">
        <v>50751.705236380003</v>
      </c>
      <c r="V12" s="356">
        <v>50706.598559699996</v>
      </c>
      <c r="W12" s="356">
        <v>50412.561809599996</v>
      </c>
      <c r="X12" s="356">
        <v>50746.287517699995</v>
      </c>
      <c r="Y12" s="356">
        <v>51093.548557940005</v>
      </c>
      <c r="Z12" s="356">
        <v>51759.644969000001</v>
      </c>
      <c r="AA12" s="356">
        <v>50820.866305980002</v>
      </c>
      <c r="AB12" s="356">
        <v>51184.03943194</v>
      </c>
      <c r="AC12" s="356">
        <v>51050.350472260005</v>
      </c>
      <c r="AD12" s="356">
        <v>51920.221772149998</v>
      </c>
      <c r="AE12" s="356">
        <v>52717.67142033</v>
      </c>
      <c r="AF12" s="356">
        <v>52794.196230479996</v>
      </c>
      <c r="AG12" s="356">
        <v>52534.484217500001</v>
      </c>
      <c r="AH12" s="356">
        <v>52282.461529</v>
      </c>
      <c r="AI12" s="356">
        <v>52666.75609178999</v>
      </c>
      <c r="AJ12" s="356">
        <v>53004.517595620004</v>
      </c>
      <c r="AK12" s="356">
        <v>53203.934188929998</v>
      </c>
      <c r="AL12" s="356">
        <v>53368.381187580002</v>
      </c>
      <c r="AM12" s="356">
        <v>53476.581215899991</v>
      </c>
      <c r="AN12" s="356">
        <v>53378.83647083</v>
      </c>
      <c r="AO12" s="356">
        <v>53437.512443449996</v>
      </c>
      <c r="AP12" s="356">
        <v>53393.778701569994</v>
      </c>
      <c r="AQ12" s="356">
        <v>53446.604569700008</v>
      </c>
      <c r="AR12" s="356">
        <v>53479.281055669999</v>
      </c>
      <c r="AS12" s="356">
        <v>53779.815188689994</v>
      </c>
      <c r="AT12" s="356">
        <v>54030.730107249998</v>
      </c>
      <c r="AU12" s="356">
        <v>54303.165495040004</v>
      </c>
    </row>
    <row r="13" spans="1:47" ht="18" customHeight="1" x14ac:dyDescent="0.3">
      <c r="A13" s="324"/>
      <c r="B13" s="324"/>
      <c r="C13" s="391"/>
      <c r="D13" s="391"/>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c r="AT13" s="391"/>
      <c r="AU13" s="391"/>
    </row>
    <row r="14" spans="1:47" ht="18" customHeight="1" x14ac:dyDescent="0.3">
      <c r="A14" s="322" t="s">
        <v>330</v>
      </c>
      <c r="B14" s="322" t="s">
        <v>333</v>
      </c>
      <c r="C14" s="356">
        <v>35.474803000000001</v>
      </c>
      <c r="D14" s="356">
        <v>66.400627</v>
      </c>
      <c r="E14" s="356">
        <v>512.40737300000001</v>
      </c>
      <c r="F14" s="356">
        <v>513.118878</v>
      </c>
      <c r="G14" s="356">
        <v>513.98527189999993</v>
      </c>
      <c r="H14" s="356">
        <v>513.19316400000002</v>
      </c>
      <c r="I14" s="356">
        <v>515.20972374999997</v>
      </c>
      <c r="J14" s="356">
        <v>514.33098749999999</v>
      </c>
      <c r="K14" s="356">
        <v>514.66546525000001</v>
      </c>
      <c r="L14" s="356">
        <v>514.44156184999997</v>
      </c>
      <c r="M14" s="356">
        <v>514.64231700000005</v>
      </c>
      <c r="N14" s="356">
        <v>513.2903675</v>
      </c>
      <c r="O14" s="356">
        <v>515.84672790000002</v>
      </c>
      <c r="P14" s="356">
        <v>515.28500355000006</v>
      </c>
      <c r="Q14" s="356">
        <v>516.99238500000001</v>
      </c>
      <c r="R14" s="356">
        <v>519.25186514999996</v>
      </c>
      <c r="S14" s="356">
        <v>520.38607315000002</v>
      </c>
      <c r="T14" s="356">
        <v>499.77652914999999</v>
      </c>
      <c r="U14" s="356">
        <v>501.45596499999999</v>
      </c>
      <c r="V14" s="356">
        <v>505.12282419999997</v>
      </c>
      <c r="W14" s="356">
        <v>510.57895100000002</v>
      </c>
      <c r="X14" s="356">
        <v>561.854558</v>
      </c>
      <c r="Y14" s="356">
        <v>567.74027935000004</v>
      </c>
      <c r="Z14" s="356">
        <v>571.63318700000002</v>
      </c>
      <c r="AA14" s="356">
        <v>623.82369300000005</v>
      </c>
      <c r="AB14" s="356">
        <v>629.807547</v>
      </c>
      <c r="AC14" s="356">
        <v>636.62834099999998</v>
      </c>
      <c r="AD14" s="356">
        <v>639.45769399999995</v>
      </c>
      <c r="AE14" s="356">
        <v>640.49127799999997</v>
      </c>
      <c r="AF14" s="356">
        <v>640.56741650000004</v>
      </c>
      <c r="AG14" s="356">
        <v>644.92066999999997</v>
      </c>
      <c r="AH14" s="356">
        <v>648.15308100000004</v>
      </c>
      <c r="AI14" s="356">
        <v>657.65561200000002</v>
      </c>
      <c r="AJ14" s="356">
        <v>660.57465279999997</v>
      </c>
      <c r="AK14" s="356">
        <v>661.48128399999996</v>
      </c>
      <c r="AL14" s="356">
        <v>663.70502462000002</v>
      </c>
      <c r="AM14" s="356">
        <v>669.58867662</v>
      </c>
      <c r="AN14" s="356">
        <v>684.10685162000004</v>
      </c>
      <c r="AO14" s="356">
        <v>692.91753061999998</v>
      </c>
      <c r="AP14" s="356">
        <v>699.58274361999997</v>
      </c>
      <c r="AQ14" s="356">
        <v>701.79015812</v>
      </c>
      <c r="AR14" s="356">
        <v>704.77132961999996</v>
      </c>
      <c r="AS14" s="356">
        <v>709.72623511999996</v>
      </c>
      <c r="AT14" s="356">
        <v>704.48693212000001</v>
      </c>
      <c r="AU14" s="356">
        <v>691.11039487999994</v>
      </c>
    </row>
    <row r="15" spans="1:47" ht="18" customHeight="1" x14ac:dyDescent="0.3">
      <c r="A15" s="324"/>
      <c r="B15" s="327"/>
      <c r="C15" s="391"/>
      <c r="D15" s="391"/>
      <c r="E15" s="391"/>
      <c r="F15" s="391"/>
      <c r="G15" s="391"/>
      <c r="H15" s="391"/>
      <c r="I15" s="391"/>
      <c r="J15" s="391"/>
      <c r="K15" s="391"/>
      <c r="L15" s="391"/>
      <c r="M15" s="391"/>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K15" s="391"/>
      <c r="AL15" s="391"/>
      <c r="AM15" s="391"/>
      <c r="AN15" s="391"/>
      <c r="AO15" s="391"/>
      <c r="AP15" s="391"/>
      <c r="AQ15" s="391"/>
      <c r="AR15" s="391"/>
      <c r="AS15" s="391"/>
      <c r="AT15" s="391"/>
      <c r="AU15" s="391"/>
    </row>
    <row r="16" spans="1:47" ht="18" customHeight="1" x14ac:dyDescent="0.3">
      <c r="A16" s="322" t="s">
        <v>332</v>
      </c>
      <c r="B16" s="322" t="s">
        <v>335</v>
      </c>
      <c r="C16" s="356">
        <v>0</v>
      </c>
      <c r="D16" s="356">
        <v>0</v>
      </c>
      <c r="E16" s="356">
        <v>0</v>
      </c>
      <c r="F16" s="356">
        <v>0</v>
      </c>
      <c r="G16" s="356">
        <v>0</v>
      </c>
      <c r="H16" s="356">
        <v>0</v>
      </c>
      <c r="I16" s="356">
        <v>0</v>
      </c>
      <c r="J16" s="356">
        <v>0</v>
      </c>
      <c r="K16" s="356">
        <v>0</v>
      </c>
      <c r="L16" s="356">
        <v>0</v>
      </c>
      <c r="M16" s="356">
        <v>0</v>
      </c>
      <c r="N16" s="356">
        <v>0</v>
      </c>
      <c r="O16" s="356">
        <v>0</v>
      </c>
      <c r="P16" s="356">
        <v>0</v>
      </c>
      <c r="Q16" s="356">
        <v>0</v>
      </c>
      <c r="R16" s="356">
        <v>0</v>
      </c>
      <c r="S16" s="356">
        <v>0</v>
      </c>
      <c r="T16" s="356">
        <v>0</v>
      </c>
      <c r="U16" s="356">
        <v>0</v>
      </c>
      <c r="V16" s="356">
        <v>0</v>
      </c>
      <c r="W16" s="356">
        <v>0</v>
      </c>
      <c r="X16" s="356">
        <v>0</v>
      </c>
      <c r="Y16" s="356">
        <v>0</v>
      </c>
      <c r="Z16" s="356">
        <v>0</v>
      </c>
      <c r="AA16" s="356">
        <v>0</v>
      </c>
      <c r="AB16" s="356">
        <v>0</v>
      </c>
      <c r="AC16" s="356">
        <v>0</v>
      </c>
      <c r="AD16" s="356">
        <v>0</v>
      </c>
      <c r="AE16" s="356">
        <v>0</v>
      </c>
      <c r="AF16" s="356">
        <v>0</v>
      </c>
      <c r="AG16" s="356">
        <v>0</v>
      </c>
      <c r="AH16" s="356">
        <v>0</v>
      </c>
      <c r="AI16" s="356">
        <v>0</v>
      </c>
      <c r="AJ16" s="356">
        <v>0</v>
      </c>
      <c r="AK16" s="356">
        <v>0</v>
      </c>
      <c r="AL16" s="356">
        <v>0</v>
      </c>
      <c r="AM16" s="356">
        <v>0</v>
      </c>
      <c r="AN16" s="356">
        <v>0</v>
      </c>
      <c r="AO16" s="356">
        <v>0</v>
      </c>
      <c r="AP16" s="356">
        <v>0</v>
      </c>
      <c r="AQ16" s="356">
        <v>0</v>
      </c>
      <c r="AR16" s="356">
        <v>0</v>
      </c>
      <c r="AS16" s="356">
        <v>0</v>
      </c>
      <c r="AT16" s="356">
        <v>0</v>
      </c>
      <c r="AU16" s="356">
        <v>0</v>
      </c>
    </row>
    <row r="17" spans="1:47" ht="18" customHeight="1" x14ac:dyDescent="0.3">
      <c r="A17" s="324"/>
      <c r="B17" s="324"/>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c r="AT17" s="391"/>
      <c r="AU17" s="391"/>
    </row>
    <row r="18" spans="1:47" ht="18" customHeight="1" x14ac:dyDescent="0.3">
      <c r="A18" s="322" t="s">
        <v>334</v>
      </c>
      <c r="B18" s="322" t="s">
        <v>421</v>
      </c>
      <c r="C18" s="356">
        <v>0</v>
      </c>
      <c r="D18" s="356">
        <v>0</v>
      </c>
      <c r="E18" s="356">
        <v>0</v>
      </c>
      <c r="F18" s="356">
        <v>0</v>
      </c>
      <c r="G18" s="356">
        <v>0</v>
      </c>
      <c r="H18" s="356">
        <v>0</v>
      </c>
      <c r="I18" s="356">
        <v>0</v>
      </c>
      <c r="J18" s="356">
        <v>0</v>
      </c>
      <c r="K18" s="356">
        <v>0</v>
      </c>
      <c r="L18" s="356">
        <v>0</v>
      </c>
      <c r="M18" s="356">
        <v>0</v>
      </c>
      <c r="N18" s="356">
        <v>0</v>
      </c>
      <c r="O18" s="356">
        <v>0</v>
      </c>
      <c r="P18" s="356">
        <v>0</v>
      </c>
      <c r="Q18" s="356">
        <v>0</v>
      </c>
      <c r="R18" s="356">
        <v>0</v>
      </c>
      <c r="S18" s="356">
        <v>0</v>
      </c>
      <c r="T18" s="356">
        <v>0</v>
      </c>
      <c r="U18" s="356">
        <v>0</v>
      </c>
      <c r="V18" s="356">
        <v>0</v>
      </c>
      <c r="W18" s="356">
        <v>0</v>
      </c>
      <c r="X18" s="356">
        <v>0</v>
      </c>
      <c r="Y18" s="356">
        <v>0</v>
      </c>
      <c r="Z18" s="356">
        <v>0</v>
      </c>
      <c r="AA18" s="356">
        <v>0</v>
      </c>
      <c r="AB18" s="356">
        <v>0</v>
      </c>
      <c r="AC18" s="356">
        <v>0</v>
      </c>
      <c r="AD18" s="356">
        <v>0</v>
      </c>
      <c r="AE18" s="356">
        <v>0</v>
      </c>
      <c r="AF18" s="356">
        <v>0</v>
      </c>
      <c r="AG18" s="356">
        <v>0</v>
      </c>
      <c r="AH18" s="356">
        <v>0</v>
      </c>
      <c r="AI18" s="356">
        <v>0</v>
      </c>
      <c r="AJ18" s="356">
        <v>0</v>
      </c>
      <c r="AK18" s="356">
        <v>0</v>
      </c>
      <c r="AL18" s="356">
        <v>0</v>
      </c>
      <c r="AM18" s="356">
        <v>0</v>
      </c>
      <c r="AN18" s="356">
        <v>0</v>
      </c>
      <c r="AO18" s="356">
        <v>0</v>
      </c>
      <c r="AP18" s="356">
        <v>0</v>
      </c>
      <c r="AQ18" s="356">
        <v>0</v>
      </c>
      <c r="AR18" s="356">
        <v>0</v>
      </c>
      <c r="AS18" s="356">
        <v>0</v>
      </c>
      <c r="AT18" s="356">
        <v>0</v>
      </c>
      <c r="AU18" s="356">
        <v>0</v>
      </c>
    </row>
    <row r="19" spans="1:47" ht="18" customHeight="1" x14ac:dyDescent="0.3">
      <c r="A19" s="324"/>
      <c r="B19" s="324"/>
      <c r="C19" s="391"/>
      <c r="D19" s="391"/>
      <c r="E19" s="391"/>
      <c r="F19" s="391"/>
      <c r="G19" s="391"/>
      <c r="H19" s="391"/>
      <c r="I19" s="391"/>
      <c r="J19" s="403"/>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391"/>
      <c r="AO19" s="391"/>
      <c r="AP19" s="391"/>
      <c r="AQ19" s="391"/>
      <c r="AR19" s="391"/>
      <c r="AS19" s="391"/>
      <c r="AT19" s="391"/>
      <c r="AU19" s="391"/>
    </row>
    <row r="20" spans="1:47" ht="18" customHeight="1" x14ac:dyDescent="0.3">
      <c r="A20" s="322" t="s">
        <v>336</v>
      </c>
      <c r="B20" s="322" t="s">
        <v>339</v>
      </c>
      <c r="C20" s="356">
        <v>1165.5842754800001</v>
      </c>
      <c r="D20" s="356">
        <v>1144.3339894400001</v>
      </c>
      <c r="E20" s="356">
        <v>1252.33697779</v>
      </c>
      <c r="F20" s="356">
        <v>1158.7047769400001</v>
      </c>
      <c r="G20" s="356">
        <v>1211.0408513799998</v>
      </c>
      <c r="H20" s="356">
        <v>1379.6697941500001</v>
      </c>
      <c r="I20" s="356">
        <v>1151.33994018</v>
      </c>
      <c r="J20" s="356">
        <v>1216.2030727000001</v>
      </c>
      <c r="K20" s="356">
        <v>1267.5159774499998</v>
      </c>
      <c r="L20" s="356">
        <v>1237.7968273299998</v>
      </c>
      <c r="M20" s="356">
        <v>957.69574081000007</v>
      </c>
      <c r="N20" s="356">
        <v>946.51278145000003</v>
      </c>
      <c r="O20" s="356">
        <v>978.26740600000016</v>
      </c>
      <c r="P20" s="356">
        <v>935.78048269999988</v>
      </c>
      <c r="Q20" s="356">
        <v>819.60248229999991</v>
      </c>
      <c r="R20" s="356">
        <v>824.27017603000002</v>
      </c>
      <c r="S20" s="356">
        <v>527.13489362999997</v>
      </c>
      <c r="T20" s="356">
        <v>491.28439797999988</v>
      </c>
      <c r="U20" s="356">
        <v>548.74033615999997</v>
      </c>
      <c r="V20" s="356">
        <v>562.88839671000005</v>
      </c>
      <c r="W20" s="356">
        <v>612.32924229999992</v>
      </c>
      <c r="X20" s="356">
        <v>659.42193758000008</v>
      </c>
      <c r="Y20" s="356">
        <v>683.09322334000001</v>
      </c>
      <c r="Z20" s="356">
        <v>663.31553169999995</v>
      </c>
      <c r="AA20" s="356">
        <v>1302.3887944200001</v>
      </c>
      <c r="AB20" s="356">
        <v>1318.0694026400001</v>
      </c>
      <c r="AC20" s="356">
        <v>1327.1109784799999</v>
      </c>
      <c r="AD20" s="356">
        <v>1050.54140972</v>
      </c>
      <c r="AE20" s="356">
        <v>681.51544925999997</v>
      </c>
      <c r="AF20" s="356">
        <v>648.09088933999999</v>
      </c>
      <c r="AG20" s="356">
        <v>716.89722680000011</v>
      </c>
      <c r="AH20" s="356">
        <v>708.64908884999988</v>
      </c>
      <c r="AI20" s="356">
        <v>706.71083261000001</v>
      </c>
      <c r="AJ20" s="356">
        <v>639.58666497999991</v>
      </c>
      <c r="AK20" s="356">
        <v>636.17696328</v>
      </c>
      <c r="AL20" s="356">
        <v>825.42127224000001</v>
      </c>
      <c r="AM20" s="356">
        <v>737.30475550000006</v>
      </c>
      <c r="AN20" s="356">
        <v>752.57898135000005</v>
      </c>
      <c r="AO20" s="356">
        <v>763.08182311999997</v>
      </c>
      <c r="AP20" s="356">
        <v>755.67874768000001</v>
      </c>
      <c r="AQ20" s="356">
        <v>706.86633074999997</v>
      </c>
      <c r="AR20" s="356">
        <v>714.04517712999996</v>
      </c>
      <c r="AS20" s="356">
        <v>713.89141609000001</v>
      </c>
      <c r="AT20" s="356">
        <v>746.12332222999999</v>
      </c>
      <c r="AU20" s="356">
        <v>664.79465271000004</v>
      </c>
    </row>
    <row r="21" spans="1:47" ht="18" customHeight="1" x14ac:dyDescent="0.3">
      <c r="A21" s="324"/>
      <c r="B21" s="324"/>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c r="AT21" s="391"/>
      <c r="AU21" s="391"/>
    </row>
    <row r="22" spans="1:47" ht="18" customHeight="1" x14ac:dyDescent="0.3">
      <c r="A22" s="322" t="s">
        <v>338</v>
      </c>
      <c r="B22" s="322" t="s">
        <v>341</v>
      </c>
      <c r="C22" s="356">
        <v>3135.7740471799998</v>
      </c>
      <c r="D22" s="356">
        <v>3130.7487091800003</v>
      </c>
      <c r="E22" s="356">
        <v>2788.11250492</v>
      </c>
      <c r="F22" s="356">
        <v>2893.4054980399997</v>
      </c>
      <c r="G22" s="356">
        <v>2886.2862546699994</v>
      </c>
      <c r="H22" s="356">
        <v>2915.3276858499994</v>
      </c>
      <c r="I22" s="356">
        <v>2892.2268666600003</v>
      </c>
      <c r="J22" s="356">
        <v>2926.1956566900008</v>
      </c>
      <c r="K22" s="356">
        <v>3039.1836180400005</v>
      </c>
      <c r="L22" s="356">
        <v>3042.5841576500002</v>
      </c>
      <c r="M22" s="356">
        <v>3027.9828807100002</v>
      </c>
      <c r="N22" s="356">
        <v>3033.2130022399997</v>
      </c>
      <c r="O22" s="356">
        <v>3162.9474170500002</v>
      </c>
      <c r="P22" s="356">
        <v>3145.97798883</v>
      </c>
      <c r="Q22" s="356">
        <v>3130.6690823399995</v>
      </c>
      <c r="R22" s="356">
        <v>3050.2464105699996</v>
      </c>
      <c r="S22" s="356">
        <v>2466.9573183599996</v>
      </c>
      <c r="T22" s="356">
        <v>2492.7728384800002</v>
      </c>
      <c r="U22" s="356">
        <v>2477.3548169100004</v>
      </c>
      <c r="V22" s="356">
        <v>2456.2756352000001</v>
      </c>
      <c r="W22" s="356">
        <v>2428.09250729</v>
      </c>
      <c r="X22" s="356">
        <v>2411.7953546499998</v>
      </c>
      <c r="Y22" s="356">
        <v>2381.6292145699995</v>
      </c>
      <c r="Z22" s="356">
        <v>2427.2441287400002</v>
      </c>
      <c r="AA22" s="356">
        <v>2419.9539893900001</v>
      </c>
      <c r="AB22" s="356">
        <v>2422.0065897999998</v>
      </c>
      <c r="AC22" s="356">
        <v>2462.5170033900004</v>
      </c>
      <c r="AD22" s="356">
        <v>2830.7603667199996</v>
      </c>
      <c r="AE22" s="356">
        <v>2858.7945148799995</v>
      </c>
      <c r="AF22" s="356">
        <v>2849.8941393499999</v>
      </c>
      <c r="AG22" s="356">
        <v>2848.7142131299997</v>
      </c>
      <c r="AH22" s="356">
        <v>2854.1509788600001</v>
      </c>
      <c r="AI22" s="356">
        <v>2805.22917719</v>
      </c>
      <c r="AJ22" s="356">
        <v>2777.59521408</v>
      </c>
      <c r="AK22" s="356">
        <v>2777.6061054199999</v>
      </c>
      <c r="AL22" s="356">
        <v>2733.4085589300003</v>
      </c>
      <c r="AM22" s="356">
        <v>2735.0959883400001</v>
      </c>
      <c r="AN22" s="356">
        <v>2753.6509993200002</v>
      </c>
      <c r="AO22" s="356">
        <v>2781.3799129499998</v>
      </c>
      <c r="AP22" s="356">
        <v>2759.24120997</v>
      </c>
      <c r="AQ22" s="356">
        <v>2798.7942198800001</v>
      </c>
      <c r="AR22" s="356">
        <v>2754.14543809</v>
      </c>
      <c r="AS22" s="356">
        <v>2770.5769398500006</v>
      </c>
      <c r="AT22" s="356">
        <v>2755.6716942199996</v>
      </c>
      <c r="AU22" s="356">
        <v>2756.6041696100001</v>
      </c>
    </row>
    <row r="23" spans="1:47" ht="18" customHeight="1" x14ac:dyDescent="0.3">
      <c r="A23" s="324"/>
      <c r="B23" s="324"/>
      <c r="C23" s="362"/>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row>
    <row r="24" spans="1:47" ht="18" customHeight="1" x14ac:dyDescent="0.3">
      <c r="A24" s="322"/>
      <c r="B24" s="322" t="s">
        <v>277</v>
      </c>
      <c r="C24" s="356">
        <v>77236.900517380011</v>
      </c>
      <c r="D24" s="356">
        <v>78104.594409330006</v>
      </c>
      <c r="E24" s="356">
        <v>79194.042047160008</v>
      </c>
      <c r="F24" s="356">
        <v>79301.556975970001</v>
      </c>
      <c r="G24" s="356">
        <v>79368.437332760004</v>
      </c>
      <c r="H24" s="356">
        <v>79844.122155790013</v>
      </c>
      <c r="I24" s="356">
        <v>82060.070513889994</v>
      </c>
      <c r="J24" s="356">
        <v>80438.998750690007</v>
      </c>
      <c r="K24" s="356">
        <v>80812.571502049992</v>
      </c>
      <c r="L24" s="356">
        <v>80839.221853329989</v>
      </c>
      <c r="M24" s="356">
        <v>80984.36660466998</v>
      </c>
      <c r="N24" s="356">
        <v>80989.341968230001</v>
      </c>
      <c r="O24" s="356">
        <v>81080.767267770003</v>
      </c>
      <c r="P24" s="356">
        <v>81658.790813240004</v>
      </c>
      <c r="Q24" s="356">
        <v>82687.837725639984</v>
      </c>
      <c r="R24" s="356">
        <v>82095.878150689998</v>
      </c>
      <c r="S24" s="356">
        <v>66592.911375890006</v>
      </c>
      <c r="T24" s="356">
        <v>66652.19892291</v>
      </c>
      <c r="U24" s="356">
        <v>66379.005104190001</v>
      </c>
      <c r="V24" s="356">
        <v>66506.294517410002</v>
      </c>
      <c r="W24" s="356">
        <v>66196.030825779992</v>
      </c>
      <c r="X24" s="356">
        <v>65990.950371319996</v>
      </c>
      <c r="Y24" s="356">
        <v>65925.357252419999</v>
      </c>
      <c r="Z24" s="356">
        <v>65813.280355299998</v>
      </c>
      <c r="AA24" s="356">
        <v>65272.910077909997</v>
      </c>
      <c r="AB24" s="356">
        <v>66294.467160679997</v>
      </c>
      <c r="AC24" s="356">
        <v>65676.789597750001</v>
      </c>
      <c r="AD24" s="356">
        <v>65679.819957569998</v>
      </c>
      <c r="AE24" s="356">
        <v>66247.542287770004</v>
      </c>
      <c r="AF24" s="356">
        <v>66128.868720240003</v>
      </c>
      <c r="AG24" s="356">
        <v>66487.546542759999</v>
      </c>
      <c r="AH24" s="356">
        <v>66666.714327759997</v>
      </c>
      <c r="AI24" s="356">
        <v>66727.536961400008</v>
      </c>
      <c r="AJ24" s="356">
        <v>66684.923424170003</v>
      </c>
      <c r="AK24" s="356">
        <v>66964.998213309998</v>
      </c>
      <c r="AL24" s="356">
        <v>67351.024271920003</v>
      </c>
      <c r="AM24" s="356">
        <v>67369.581373520006</v>
      </c>
      <c r="AN24" s="356">
        <v>67079.354984110003</v>
      </c>
      <c r="AO24" s="356">
        <v>67070.390779380003</v>
      </c>
      <c r="AP24" s="356">
        <v>67037.657873169999</v>
      </c>
      <c r="AQ24" s="356">
        <v>67250.258423959996</v>
      </c>
      <c r="AR24" s="356">
        <v>67155.084650620003</v>
      </c>
      <c r="AS24" s="356">
        <v>67036.716693619994</v>
      </c>
      <c r="AT24" s="356">
        <v>67200.680215519998</v>
      </c>
      <c r="AU24" s="356">
        <v>67249.170794139995</v>
      </c>
    </row>
    <row r="25" spans="1:47" thickBot="1" x14ac:dyDescent="0.35">
      <c r="A25" s="328"/>
      <c r="B25" s="328"/>
      <c r="C25" s="393"/>
      <c r="D25" s="393"/>
      <c r="E25" s="393"/>
      <c r="F25" s="393"/>
      <c r="G25" s="393"/>
      <c r="H25" s="393"/>
      <c r="I25" s="393"/>
      <c r="J25" s="393"/>
      <c r="K25" s="393"/>
      <c r="L25" s="393"/>
      <c r="M25" s="393"/>
      <c r="N25" s="393"/>
      <c r="O25" s="393"/>
      <c r="P25" s="393"/>
      <c r="Q25" s="393"/>
      <c r="R25" s="393"/>
      <c r="S25" s="393"/>
      <c r="T25" s="393"/>
      <c r="U25" s="393"/>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393"/>
      <c r="AT25" s="393"/>
      <c r="AU25" s="393"/>
    </row>
    <row r="26" spans="1:47" ht="18" hidden="1" thickTop="1" x14ac:dyDescent="0.3">
      <c r="A26" s="394"/>
      <c r="B26" s="394"/>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c r="AN26" s="395"/>
      <c r="AO26" s="395"/>
      <c r="AP26" s="395"/>
      <c r="AQ26" s="395"/>
      <c r="AR26" s="395"/>
      <c r="AS26" s="395"/>
      <c r="AT26" s="395"/>
      <c r="AU26" s="395"/>
    </row>
    <row r="27" spans="1:47" ht="18" thickTop="1" x14ac:dyDescent="0.3">
      <c r="A27" s="315"/>
      <c r="B27" s="315"/>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row>
    <row r="28" spans="1:47" ht="18" thickBot="1" x14ac:dyDescent="0.35">
      <c r="A28" s="396"/>
      <c r="B28" s="396"/>
      <c r="C28" s="397"/>
      <c r="D28" s="397"/>
      <c r="E28" s="397"/>
      <c r="F28" s="397"/>
      <c r="G28" s="397"/>
      <c r="H28" s="397"/>
      <c r="I28" s="397"/>
      <c r="J28" s="397"/>
      <c r="K28" s="397"/>
      <c r="S28" s="343"/>
      <c r="X28" s="343"/>
      <c r="AE28" s="343"/>
      <c r="AR28" s="343"/>
      <c r="AS28" s="343"/>
      <c r="AT28" s="343"/>
      <c r="AU28" s="343" t="s">
        <v>8</v>
      </c>
    </row>
    <row r="29" spans="1:47" ht="24" customHeight="1" thickTop="1" thickBot="1" x14ac:dyDescent="0.35">
      <c r="A29" s="318" t="s">
        <v>299</v>
      </c>
      <c r="B29" s="318" t="s">
        <v>342</v>
      </c>
      <c r="C29" s="390">
        <v>43374</v>
      </c>
      <c r="D29" s="390">
        <v>43405</v>
      </c>
      <c r="E29" s="390">
        <v>43435</v>
      </c>
      <c r="F29" s="390">
        <v>43466</v>
      </c>
      <c r="G29" s="390">
        <v>43497</v>
      </c>
      <c r="H29" s="390">
        <v>43525</v>
      </c>
      <c r="I29" s="390">
        <v>43556</v>
      </c>
      <c r="J29" s="390">
        <v>43586</v>
      </c>
      <c r="K29" s="390">
        <v>43617</v>
      </c>
      <c r="L29" s="390">
        <v>43647</v>
      </c>
      <c r="M29" s="390">
        <v>43678</v>
      </c>
      <c r="N29" s="390">
        <v>43709</v>
      </c>
      <c r="O29" s="390">
        <v>43739</v>
      </c>
      <c r="P29" s="390">
        <v>43770</v>
      </c>
      <c r="Q29" s="390">
        <v>43800</v>
      </c>
      <c r="R29" s="390">
        <v>43831</v>
      </c>
      <c r="S29" s="319" t="s">
        <v>399</v>
      </c>
      <c r="T29" s="319" t="s">
        <v>302</v>
      </c>
      <c r="U29" s="319" t="s">
        <v>400</v>
      </c>
      <c r="V29" s="319" t="s">
        <v>401</v>
      </c>
      <c r="W29" s="319" t="s">
        <v>438</v>
      </c>
      <c r="X29" s="319" t="s">
        <v>306</v>
      </c>
      <c r="Y29" s="319" t="s">
        <v>307</v>
      </c>
      <c r="Z29" s="319" t="s">
        <v>308</v>
      </c>
      <c r="AA29" s="319" t="s">
        <v>309</v>
      </c>
      <c r="AB29" s="319" t="s">
        <v>310</v>
      </c>
      <c r="AC29" s="319" t="s">
        <v>311</v>
      </c>
      <c r="AD29" s="319" t="s">
        <v>312</v>
      </c>
      <c r="AE29" s="319" t="s">
        <v>446</v>
      </c>
      <c r="AF29" s="319" t="s">
        <v>314</v>
      </c>
      <c r="AG29" s="319" t="s">
        <v>439</v>
      </c>
      <c r="AH29" s="319" t="s">
        <v>423</v>
      </c>
      <c r="AI29" s="319" t="s">
        <v>447</v>
      </c>
      <c r="AJ29" s="319" t="s">
        <v>440</v>
      </c>
      <c r="AK29" s="319" t="s">
        <v>441</v>
      </c>
      <c r="AL29" s="319" t="s">
        <v>442</v>
      </c>
      <c r="AM29" s="319" t="s">
        <v>443</v>
      </c>
      <c r="AN29" s="319" t="s">
        <v>444</v>
      </c>
      <c r="AO29" s="319" t="s">
        <v>445</v>
      </c>
      <c r="AP29" s="319">
        <v>44562</v>
      </c>
      <c r="AQ29" s="319">
        <v>44593</v>
      </c>
      <c r="AR29" s="319">
        <v>44621</v>
      </c>
      <c r="AS29" s="319">
        <v>44652</v>
      </c>
      <c r="AT29" s="319">
        <v>44682</v>
      </c>
      <c r="AU29" s="319">
        <v>44713</v>
      </c>
    </row>
    <row r="30" spans="1:47" ht="18" customHeight="1" thickTop="1" x14ac:dyDescent="0.3">
      <c r="A30" s="324"/>
      <c r="B30" s="332"/>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62"/>
      <c r="AQ30" s="362"/>
      <c r="AR30" s="362"/>
      <c r="AS30" s="362"/>
      <c r="AT30" s="362"/>
      <c r="AU30" s="362"/>
    </row>
    <row r="31" spans="1:47" ht="18" customHeight="1" x14ac:dyDescent="0.3">
      <c r="A31" s="322" t="s">
        <v>343</v>
      </c>
      <c r="B31" s="322" t="s">
        <v>425</v>
      </c>
      <c r="C31" s="356">
        <v>47694.177166809997</v>
      </c>
      <c r="D31" s="356">
        <v>47745.283479010002</v>
      </c>
      <c r="E31" s="356">
        <v>47737.845197770002</v>
      </c>
      <c r="F31" s="356">
        <v>47533.503202229993</v>
      </c>
      <c r="G31" s="356">
        <v>47382.638370020002</v>
      </c>
      <c r="H31" s="356">
        <v>47401.410157419996</v>
      </c>
      <c r="I31" s="356">
        <v>47427.397743109999</v>
      </c>
      <c r="J31" s="356">
        <v>44530.876024979996</v>
      </c>
      <c r="K31" s="356">
        <v>44522.778753110004</v>
      </c>
      <c r="L31" s="356">
        <v>44434.032098189993</v>
      </c>
      <c r="M31" s="356">
        <v>44511.747251239998</v>
      </c>
      <c r="N31" s="356">
        <v>44315.940731650007</v>
      </c>
      <c r="O31" s="356">
        <v>44245.641496850003</v>
      </c>
      <c r="P31" s="356">
        <v>44255.250134319998</v>
      </c>
      <c r="Q31" s="356">
        <v>44277.996081609999</v>
      </c>
      <c r="R31" s="356">
        <v>44222.000640229999</v>
      </c>
      <c r="S31" s="356">
        <v>44210.372361330003</v>
      </c>
      <c r="T31" s="356">
        <v>44280.088956700005</v>
      </c>
      <c r="U31" s="356">
        <v>43930.418946800004</v>
      </c>
      <c r="V31" s="356">
        <v>43827.40912086</v>
      </c>
      <c r="W31" s="356">
        <v>43482.168871139998</v>
      </c>
      <c r="X31" s="356">
        <v>43076.47440621</v>
      </c>
      <c r="Y31" s="356">
        <v>42811.304690979996</v>
      </c>
      <c r="Z31" s="356">
        <v>42626.153110209998</v>
      </c>
      <c r="AA31" s="356">
        <v>42367.831198520005</v>
      </c>
      <c r="AB31" s="356">
        <v>43182.478514529997</v>
      </c>
      <c r="AC31" s="356">
        <v>42642.621432439999</v>
      </c>
      <c r="AD31" s="356">
        <v>42279.742461139998</v>
      </c>
      <c r="AE31" s="356">
        <v>42341.546560030001</v>
      </c>
      <c r="AF31" s="356">
        <v>42162.317528939995</v>
      </c>
      <c r="AG31" s="356">
        <v>42267.428383689999</v>
      </c>
      <c r="AH31" s="356">
        <v>42473.18414954</v>
      </c>
      <c r="AI31" s="356">
        <v>42382.252847019998</v>
      </c>
      <c r="AJ31" s="356">
        <v>42351.705278480003</v>
      </c>
      <c r="AK31" s="356">
        <v>42447.857508320005</v>
      </c>
      <c r="AL31" s="356">
        <v>42576.548990819996</v>
      </c>
      <c r="AM31" s="356">
        <v>42463.510283990006</v>
      </c>
      <c r="AN31" s="356">
        <v>42200.920854390002</v>
      </c>
      <c r="AO31" s="356">
        <v>42108.866467109998</v>
      </c>
      <c r="AP31" s="356">
        <v>42038.355052129991</v>
      </c>
      <c r="AQ31" s="356">
        <v>42128.473794819998</v>
      </c>
      <c r="AR31" s="356">
        <v>41998.792859180001</v>
      </c>
      <c r="AS31" s="356">
        <v>41647.724807699997</v>
      </c>
      <c r="AT31" s="356">
        <v>41600.310444629999</v>
      </c>
      <c r="AU31" s="356">
        <v>41587.739592809994</v>
      </c>
    </row>
    <row r="32" spans="1:47" ht="18" customHeight="1" x14ac:dyDescent="0.3">
      <c r="A32" s="324" t="s">
        <v>426</v>
      </c>
      <c r="B32" s="324" t="s">
        <v>427</v>
      </c>
      <c r="C32" s="362">
        <v>0</v>
      </c>
      <c r="D32" s="362">
        <v>0</v>
      </c>
      <c r="E32" s="362">
        <v>0</v>
      </c>
      <c r="F32" s="362">
        <v>0</v>
      </c>
      <c r="G32" s="362">
        <v>0</v>
      </c>
      <c r="H32" s="362">
        <v>0</v>
      </c>
      <c r="I32" s="362">
        <v>0</v>
      </c>
      <c r="J32" s="362">
        <v>0</v>
      </c>
      <c r="K32" s="362">
        <v>0</v>
      </c>
      <c r="L32" s="362">
        <v>0</v>
      </c>
      <c r="M32" s="362">
        <v>0</v>
      </c>
      <c r="N32" s="362">
        <v>0</v>
      </c>
      <c r="O32" s="362">
        <v>0</v>
      </c>
      <c r="P32" s="362">
        <v>0</v>
      </c>
      <c r="Q32" s="362">
        <v>0</v>
      </c>
      <c r="R32" s="362">
        <v>0</v>
      </c>
      <c r="S32" s="362">
        <v>0</v>
      </c>
      <c r="T32" s="362">
        <v>0</v>
      </c>
      <c r="U32" s="362">
        <v>0</v>
      </c>
      <c r="V32" s="362">
        <v>0</v>
      </c>
      <c r="W32" s="362">
        <v>0</v>
      </c>
      <c r="X32" s="362">
        <v>0</v>
      </c>
      <c r="Y32" s="362">
        <v>0</v>
      </c>
      <c r="Z32" s="362">
        <v>0</v>
      </c>
      <c r="AA32" s="362">
        <v>0</v>
      </c>
      <c r="AB32" s="362">
        <v>0</v>
      </c>
      <c r="AC32" s="362">
        <v>0</v>
      </c>
      <c r="AD32" s="362">
        <v>0</v>
      </c>
      <c r="AE32" s="362">
        <v>0</v>
      </c>
      <c r="AF32" s="362">
        <v>0</v>
      </c>
      <c r="AG32" s="362">
        <v>0</v>
      </c>
      <c r="AH32" s="362">
        <v>0</v>
      </c>
      <c r="AI32" s="362">
        <v>0</v>
      </c>
      <c r="AJ32" s="362">
        <v>0</v>
      </c>
      <c r="AK32" s="362">
        <v>0</v>
      </c>
      <c r="AL32" s="362">
        <v>0</v>
      </c>
      <c r="AM32" s="362">
        <v>0</v>
      </c>
      <c r="AN32" s="362">
        <v>0</v>
      </c>
      <c r="AO32" s="362">
        <v>0</v>
      </c>
      <c r="AP32" s="362">
        <v>0</v>
      </c>
      <c r="AQ32" s="362">
        <v>0</v>
      </c>
      <c r="AR32" s="362">
        <v>0</v>
      </c>
      <c r="AS32" s="362">
        <v>0</v>
      </c>
      <c r="AT32" s="362">
        <v>0</v>
      </c>
      <c r="AU32" s="362">
        <v>0</v>
      </c>
    </row>
    <row r="33" spans="1:47" ht="18" customHeight="1" x14ac:dyDescent="0.3">
      <c r="A33" s="324" t="s">
        <v>428</v>
      </c>
      <c r="B33" s="324" t="s">
        <v>429</v>
      </c>
      <c r="C33" s="362">
        <v>47694.177166810005</v>
      </c>
      <c r="D33" s="362">
        <v>47745.283479009995</v>
      </c>
      <c r="E33" s="362">
        <v>47737.845197770002</v>
      </c>
      <c r="F33" s="362">
        <v>47533.50320223</v>
      </c>
      <c r="G33" s="362">
        <v>47382.638370019995</v>
      </c>
      <c r="H33" s="362">
        <v>47401.410157420003</v>
      </c>
      <c r="I33" s="362">
        <v>47427.397743109999</v>
      </c>
      <c r="J33" s="362">
        <v>44530.876024979996</v>
      </c>
      <c r="K33" s="362">
        <v>44522.778753110004</v>
      </c>
      <c r="L33" s="362">
        <v>44434.032098189993</v>
      </c>
      <c r="M33" s="362">
        <v>44511.747251240013</v>
      </c>
      <c r="N33" s="362">
        <v>44315.94073165</v>
      </c>
      <c r="O33" s="362">
        <v>44245.641496850003</v>
      </c>
      <c r="P33" s="362">
        <v>44255.250134319991</v>
      </c>
      <c r="Q33" s="362">
        <v>44277.996081610007</v>
      </c>
      <c r="R33" s="362">
        <v>44222.000640229999</v>
      </c>
      <c r="S33" s="362">
        <v>44210.372361329995</v>
      </c>
      <c r="T33" s="362">
        <v>44280.088956699998</v>
      </c>
      <c r="U33" s="362">
        <v>43930.418946800004</v>
      </c>
      <c r="V33" s="362">
        <v>43827.40912086</v>
      </c>
      <c r="W33" s="362">
        <v>43482.168871139998</v>
      </c>
      <c r="X33" s="362">
        <v>43076.47440621</v>
      </c>
      <c r="Y33" s="362">
        <v>42811.304690979996</v>
      </c>
      <c r="Z33" s="362">
        <v>42626.153110209998</v>
      </c>
      <c r="AA33" s="362">
        <v>42367.831198519998</v>
      </c>
      <c r="AB33" s="362">
        <v>43182.478514529997</v>
      </c>
      <c r="AC33" s="362">
        <v>42642.621432439999</v>
      </c>
      <c r="AD33" s="362">
        <v>42279.742461139998</v>
      </c>
      <c r="AE33" s="362">
        <v>42341.546560030001</v>
      </c>
      <c r="AF33" s="362">
        <v>42162.317528940002</v>
      </c>
      <c r="AG33" s="362">
        <v>42267.428383689999</v>
      </c>
      <c r="AH33" s="362">
        <v>42473.18414954</v>
      </c>
      <c r="AI33" s="362">
        <v>42382.252847019998</v>
      </c>
      <c r="AJ33" s="362">
        <v>42351.705278480003</v>
      </c>
      <c r="AK33" s="362">
        <v>42447.857508319998</v>
      </c>
      <c r="AL33" s="362">
        <v>42576.548990819996</v>
      </c>
      <c r="AM33" s="362">
        <v>42463.510283989999</v>
      </c>
      <c r="AN33" s="362">
        <v>42200.920854390002</v>
      </c>
      <c r="AO33" s="362">
        <v>42108.866467109998</v>
      </c>
      <c r="AP33" s="362">
        <v>42038.355052129991</v>
      </c>
      <c r="AQ33" s="362">
        <v>42128.473794819998</v>
      </c>
      <c r="AR33" s="362">
        <v>41998.792859180001</v>
      </c>
      <c r="AS33" s="362">
        <v>41647.724807700004</v>
      </c>
      <c r="AT33" s="362">
        <v>41600.310444629999</v>
      </c>
      <c r="AU33" s="362">
        <v>41587.739592810009</v>
      </c>
    </row>
    <row r="34" spans="1:47" ht="18" customHeight="1" x14ac:dyDescent="0.3">
      <c r="A34" s="324"/>
      <c r="B34" s="324"/>
      <c r="C34" s="398"/>
      <c r="D34" s="398"/>
      <c r="E34" s="398"/>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8"/>
      <c r="AI34" s="398"/>
      <c r="AJ34" s="398"/>
      <c r="AK34" s="398"/>
      <c r="AL34" s="398"/>
      <c r="AM34" s="398"/>
      <c r="AN34" s="398"/>
      <c r="AO34" s="398"/>
      <c r="AP34" s="398"/>
      <c r="AQ34" s="398"/>
      <c r="AR34" s="398"/>
      <c r="AS34" s="398"/>
      <c r="AT34" s="398"/>
      <c r="AU34" s="398"/>
    </row>
    <row r="35" spans="1:47" ht="18" customHeight="1" x14ac:dyDescent="0.3">
      <c r="A35" s="322" t="s">
        <v>344</v>
      </c>
      <c r="B35" s="322" t="s">
        <v>329</v>
      </c>
      <c r="C35" s="356">
        <v>0</v>
      </c>
      <c r="D35" s="356">
        <v>0</v>
      </c>
      <c r="E35" s="356">
        <v>0</v>
      </c>
      <c r="F35" s="356">
        <v>0</v>
      </c>
      <c r="G35" s="356">
        <v>0</v>
      </c>
      <c r="H35" s="356">
        <v>1000</v>
      </c>
      <c r="I35" s="356">
        <v>2500</v>
      </c>
      <c r="J35" s="356">
        <v>2500</v>
      </c>
      <c r="K35" s="356">
        <v>3500</v>
      </c>
      <c r="L35" s="356">
        <v>3500</v>
      </c>
      <c r="M35" s="356">
        <v>3500</v>
      </c>
      <c r="N35" s="356">
        <v>3500</v>
      </c>
      <c r="O35" s="356">
        <v>3500</v>
      </c>
      <c r="P35" s="356">
        <v>3500</v>
      </c>
      <c r="Q35" s="356">
        <v>3500</v>
      </c>
      <c r="R35" s="356">
        <v>3500</v>
      </c>
      <c r="S35" s="356">
        <v>0</v>
      </c>
      <c r="T35" s="356">
        <v>0</v>
      </c>
      <c r="U35" s="356">
        <v>0</v>
      </c>
      <c r="V35" s="356">
        <v>0</v>
      </c>
      <c r="W35" s="356">
        <v>0</v>
      </c>
      <c r="X35" s="356">
        <v>0</v>
      </c>
      <c r="Y35" s="356">
        <v>0</v>
      </c>
      <c r="Z35" s="356">
        <v>0</v>
      </c>
      <c r="AA35" s="356">
        <v>0</v>
      </c>
      <c r="AB35" s="356">
        <v>0</v>
      </c>
      <c r="AC35" s="356">
        <v>0</v>
      </c>
      <c r="AD35" s="356">
        <v>0</v>
      </c>
      <c r="AE35" s="356">
        <v>0</v>
      </c>
      <c r="AF35" s="356">
        <v>0</v>
      </c>
      <c r="AG35" s="356">
        <v>0</v>
      </c>
      <c r="AH35" s="356">
        <v>0</v>
      </c>
      <c r="AI35" s="356">
        <v>0</v>
      </c>
      <c r="AJ35" s="356">
        <v>0</v>
      </c>
      <c r="AK35" s="356">
        <v>0</v>
      </c>
      <c r="AL35" s="356">
        <v>0</v>
      </c>
      <c r="AM35" s="356">
        <v>0</v>
      </c>
      <c r="AN35" s="356">
        <v>0</v>
      </c>
      <c r="AO35" s="356">
        <v>0</v>
      </c>
      <c r="AP35" s="356">
        <v>0</v>
      </c>
      <c r="AQ35" s="356">
        <v>0</v>
      </c>
      <c r="AR35" s="356">
        <v>0</v>
      </c>
      <c r="AS35" s="356">
        <v>0</v>
      </c>
      <c r="AT35" s="356">
        <v>0</v>
      </c>
      <c r="AU35" s="356">
        <v>0</v>
      </c>
    </row>
    <row r="36" spans="1:47" ht="18" customHeight="1" x14ac:dyDescent="0.3">
      <c r="A36" s="324"/>
      <c r="B36" s="324"/>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398"/>
      <c r="AH36" s="398"/>
      <c r="AI36" s="398"/>
      <c r="AJ36" s="398"/>
      <c r="AK36" s="398"/>
      <c r="AL36" s="398"/>
      <c r="AM36" s="398"/>
      <c r="AN36" s="398"/>
      <c r="AO36" s="398"/>
      <c r="AP36" s="398"/>
      <c r="AQ36" s="398"/>
      <c r="AR36" s="398"/>
      <c r="AS36" s="398"/>
      <c r="AT36" s="398"/>
      <c r="AU36" s="398"/>
    </row>
    <row r="37" spans="1:47" ht="18" customHeight="1" x14ac:dyDescent="0.3">
      <c r="A37" s="322" t="s">
        <v>352</v>
      </c>
      <c r="B37" s="322" t="s">
        <v>331</v>
      </c>
      <c r="C37" s="356">
        <v>6737.2744701100009</v>
      </c>
      <c r="D37" s="356">
        <v>7196.0808801700005</v>
      </c>
      <c r="E37" s="356">
        <v>7568.8271590600007</v>
      </c>
      <c r="F37" s="356">
        <v>8126.2390832200008</v>
      </c>
      <c r="G37" s="356">
        <v>8243.5994757700009</v>
      </c>
      <c r="H37" s="356">
        <v>7569.0138445899993</v>
      </c>
      <c r="I37" s="356">
        <v>8000.0027897499976</v>
      </c>
      <c r="J37" s="356">
        <v>8753.0440673700014</v>
      </c>
      <c r="K37" s="356">
        <v>8185.6564800400001</v>
      </c>
      <c r="L37" s="356">
        <v>8054.2517909899998</v>
      </c>
      <c r="M37" s="356">
        <v>8103.3172242500004</v>
      </c>
      <c r="N37" s="356">
        <v>8321.2882398300007</v>
      </c>
      <c r="O37" s="356">
        <v>8104.4168467400004</v>
      </c>
      <c r="P37" s="356">
        <v>8367.2974330099987</v>
      </c>
      <c r="Q37" s="356">
        <v>8603.3838927800007</v>
      </c>
      <c r="R37" s="356">
        <v>8426.8383009000008</v>
      </c>
      <c r="S37" s="356">
        <v>783.62091100999999</v>
      </c>
      <c r="T37" s="356">
        <v>780.2091568100002</v>
      </c>
      <c r="U37" s="356">
        <v>782.30236002000004</v>
      </c>
      <c r="V37" s="356">
        <v>747.65959606000001</v>
      </c>
      <c r="W37" s="356">
        <v>675.78406803999997</v>
      </c>
      <c r="X37" s="356">
        <v>689.16898163999997</v>
      </c>
      <c r="Y37" s="356">
        <v>684.64534749999996</v>
      </c>
      <c r="Z37" s="356">
        <v>681.53103354000007</v>
      </c>
      <c r="AA37" s="356">
        <v>794.32048476</v>
      </c>
      <c r="AB37" s="356">
        <v>756.13385965999987</v>
      </c>
      <c r="AC37" s="356">
        <v>759.68859431999988</v>
      </c>
      <c r="AD37" s="356">
        <v>775.20549093000011</v>
      </c>
      <c r="AE37" s="356">
        <v>762.7514358200001</v>
      </c>
      <c r="AF37" s="356">
        <v>761.62911378000001</v>
      </c>
      <c r="AG37" s="356">
        <v>769.87665938999999</v>
      </c>
      <c r="AH37" s="356">
        <v>606.44807977999994</v>
      </c>
      <c r="AI37" s="356">
        <v>686.60128170000007</v>
      </c>
      <c r="AJ37" s="356">
        <v>625.29962681000006</v>
      </c>
      <c r="AK37" s="356">
        <v>620.69480098999998</v>
      </c>
      <c r="AL37" s="356">
        <v>647.87426503999995</v>
      </c>
      <c r="AM37" s="356">
        <v>616.63245032999987</v>
      </c>
      <c r="AN37" s="356">
        <v>513.49214269000004</v>
      </c>
      <c r="AO37" s="356">
        <v>583.48973398999999</v>
      </c>
      <c r="AP37" s="356">
        <v>561.25092565</v>
      </c>
      <c r="AQ37" s="356">
        <v>486.03154111999999</v>
      </c>
      <c r="AR37" s="356">
        <v>458.33276265999996</v>
      </c>
      <c r="AS37" s="356">
        <v>480.16960267999997</v>
      </c>
      <c r="AT37" s="356">
        <v>471.52630065999995</v>
      </c>
      <c r="AU37" s="356">
        <v>472.60638665999994</v>
      </c>
    </row>
    <row r="38" spans="1:47" ht="18" customHeight="1" x14ac:dyDescent="0.3">
      <c r="A38" s="324"/>
      <c r="B38" s="333"/>
      <c r="C38" s="398"/>
      <c r="D38" s="398"/>
      <c r="E38" s="398"/>
      <c r="F38" s="398"/>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c r="AT38" s="398"/>
      <c r="AU38" s="398"/>
    </row>
    <row r="39" spans="1:47" ht="18" customHeight="1" x14ac:dyDescent="0.3">
      <c r="A39" s="322" t="s">
        <v>357</v>
      </c>
      <c r="B39" s="322" t="s">
        <v>335</v>
      </c>
      <c r="C39" s="356">
        <v>0</v>
      </c>
      <c r="D39" s="356">
        <v>0</v>
      </c>
      <c r="E39" s="356">
        <v>0</v>
      </c>
      <c r="F39" s="356">
        <v>0</v>
      </c>
      <c r="G39" s="356">
        <v>0</v>
      </c>
      <c r="H39" s="356">
        <v>0</v>
      </c>
      <c r="I39" s="356">
        <v>0</v>
      </c>
      <c r="J39" s="356">
        <v>0</v>
      </c>
      <c r="K39" s="356">
        <v>0</v>
      </c>
      <c r="L39" s="356">
        <v>0</v>
      </c>
      <c r="M39" s="356">
        <v>0</v>
      </c>
      <c r="N39" s="356">
        <v>0</v>
      </c>
      <c r="O39" s="356">
        <v>0</v>
      </c>
      <c r="P39" s="356">
        <v>0</v>
      </c>
      <c r="Q39" s="356">
        <v>0</v>
      </c>
      <c r="R39" s="356">
        <v>0</v>
      </c>
      <c r="S39" s="356">
        <v>0</v>
      </c>
      <c r="T39" s="356">
        <v>0</v>
      </c>
      <c r="U39" s="356">
        <v>0</v>
      </c>
      <c r="V39" s="356">
        <v>0</v>
      </c>
      <c r="W39" s="356">
        <v>0</v>
      </c>
      <c r="X39" s="356">
        <v>0</v>
      </c>
      <c r="Y39" s="356">
        <v>0</v>
      </c>
      <c r="Z39" s="356">
        <v>0</v>
      </c>
      <c r="AA39" s="356">
        <v>0</v>
      </c>
      <c r="AB39" s="356">
        <v>0</v>
      </c>
      <c r="AC39" s="356">
        <v>0</v>
      </c>
      <c r="AD39" s="356">
        <v>0</v>
      </c>
      <c r="AE39" s="356">
        <v>0</v>
      </c>
      <c r="AF39" s="356">
        <v>0</v>
      </c>
      <c r="AG39" s="356">
        <v>0</v>
      </c>
      <c r="AH39" s="356">
        <v>0</v>
      </c>
      <c r="AI39" s="356">
        <v>0</v>
      </c>
      <c r="AJ39" s="356">
        <v>0</v>
      </c>
      <c r="AK39" s="356">
        <v>0</v>
      </c>
      <c r="AL39" s="356">
        <v>0</v>
      </c>
      <c r="AM39" s="356">
        <v>0</v>
      </c>
      <c r="AN39" s="356">
        <v>0</v>
      </c>
      <c r="AO39" s="356">
        <v>0</v>
      </c>
      <c r="AP39" s="356">
        <v>0</v>
      </c>
      <c r="AQ39" s="356">
        <v>0</v>
      </c>
      <c r="AR39" s="356">
        <v>0</v>
      </c>
      <c r="AS39" s="356">
        <v>0</v>
      </c>
      <c r="AT39" s="356">
        <v>0</v>
      </c>
      <c r="AU39" s="356">
        <v>0</v>
      </c>
    </row>
    <row r="40" spans="1:47" ht="18" customHeight="1" x14ac:dyDescent="0.3">
      <c r="A40" s="324"/>
      <c r="B40" s="324"/>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398"/>
      <c r="AC40" s="398"/>
      <c r="AD40" s="398"/>
      <c r="AE40" s="398"/>
      <c r="AF40" s="398"/>
      <c r="AG40" s="398"/>
      <c r="AH40" s="398"/>
      <c r="AI40" s="398"/>
      <c r="AJ40" s="398"/>
      <c r="AK40" s="398"/>
      <c r="AL40" s="398"/>
      <c r="AM40" s="398"/>
      <c r="AN40" s="398"/>
      <c r="AO40" s="398"/>
      <c r="AP40" s="398"/>
      <c r="AQ40" s="398"/>
      <c r="AR40" s="398"/>
      <c r="AS40" s="398"/>
      <c r="AT40" s="398"/>
      <c r="AU40" s="398"/>
    </row>
    <row r="41" spans="1:47" ht="18" customHeight="1" x14ac:dyDescent="0.3">
      <c r="A41" s="322" t="s">
        <v>359</v>
      </c>
      <c r="B41" s="322" t="s">
        <v>430</v>
      </c>
      <c r="C41" s="356">
        <v>0</v>
      </c>
      <c r="D41" s="356">
        <v>0</v>
      </c>
      <c r="E41" s="356">
        <v>0</v>
      </c>
      <c r="F41" s="356">
        <v>0</v>
      </c>
      <c r="G41" s="356">
        <v>0</v>
      </c>
      <c r="H41" s="356">
        <v>0</v>
      </c>
      <c r="I41" s="356">
        <v>0</v>
      </c>
      <c r="J41" s="356">
        <v>0</v>
      </c>
      <c r="K41" s="356">
        <v>0</v>
      </c>
      <c r="L41" s="356">
        <v>0</v>
      </c>
      <c r="M41" s="356">
        <v>0</v>
      </c>
      <c r="N41" s="356">
        <v>0</v>
      </c>
      <c r="O41" s="356">
        <v>0</v>
      </c>
      <c r="P41" s="356">
        <v>0</v>
      </c>
      <c r="Q41" s="356">
        <v>0</v>
      </c>
      <c r="R41" s="356">
        <v>0</v>
      </c>
      <c r="S41" s="356">
        <v>0</v>
      </c>
      <c r="T41" s="356">
        <v>0</v>
      </c>
      <c r="U41" s="356">
        <v>0</v>
      </c>
      <c r="V41" s="356">
        <v>0</v>
      </c>
      <c r="W41" s="356">
        <v>0</v>
      </c>
      <c r="X41" s="356">
        <v>0</v>
      </c>
      <c r="Y41" s="356">
        <v>0</v>
      </c>
      <c r="Z41" s="356">
        <v>0</v>
      </c>
      <c r="AA41" s="356">
        <v>0</v>
      </c>
      <c r="AB41" s="356">
        <v>0</v>
      </c>
      <c r="AC41" s="356">
        <v>0</v>
      </c>
      <c r="AD41" s="356">
        <v>0</v>
      </c>
      <c r="AE41" s="356">
        <v>0</v>
      </c>
      <c r="AF41" s="356">
        <v>0</v>
      </c>
      <c r="AG41" s="356">
        <v>0</v>
      </c>
      <c r="AH41" s="356">
        <v>0</v>
      </c>
      <c r="AI41" s="356">
        <v>0</v>
      </c>
      <c r="AJ41" s="356">
        <v>0</v>
      </c>
      <c r="AK41" s="356">
        <v>0</v>
      </c>
      <c r="AL41" s="356">
        <v>0</v>
      </c>
      <c r="AM41" s="356">
        <v>0</v>
      </c>
      <c r="AN41" s="356">
        <v>0</v>
      </c>
      <c r="AO41" s="356">
        <v>0</v>
      </c>
      <c r="AP41" s="356">
        <v>0</v>
      </c>
      <c r="AQ41" s="356">
        <v>0</v>
      </c>
      <c r="AR41" s="356">
        <v>0</v>
      </c>
      <c r="AS41" s="356">
        <v>0</v>
      </c>
      <c r="AT41" s="356">
        <v>0</v>
      </c>
      <c r="AU41" s="356">
        <v>0</v>
      </c>
    </row>
    <row r="42" spans="1:47" ht="18" customHeight="1" x14ac:dyDescent="0.3">
      <c r="A42" s="324"/>
      <c r="B42" s="324"/>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c r="AG42" s="398"/>
      <c r="AH42" s="398"/>
      <c r="AI42" s="398"/>
      <c r="AJ42" s="398"/>
      <c r="AK42" s="398"/>
      <c r="AL42" s="398"/>
      <c r="AM42" s="398"/>
      <c r="AN42" s="398"/>
      <c r="AO42" s="398"/>
      <c r="AP42" s="398"/>
      <c r="AQ42" s="398"/>
      <c r="AR42" s="398"/>
      <c r="AS42" s="398"/>
      <c r="AT42" s="398"/>
      <c r="AU42" s="398"/>
    </row>
    <row r="43" spans="1:47" ht="18" customHeight="1" x14ac:dyDescent="0.3">
      <c r="A43" s="322" t="s">
        <v>361</v>
      </c>
      <c r="B43" s="322" t="s">
        <v>365</v>
      </c>
      <c r="C43" s="356">
        <v>6314.8586488700012</v>
      </c>
      <c r="D43" s="356">
        <v>6490.8241229300002</v>
      </c>
      <c r="E43" s="356">
        <v>7060.6022900899989</v>
      </c>
      <c r="F43" s="356">
        <v>6622.88513367</v>
      </c>
      <c r="G43" s="356">
        <v>6563.53564955</v>
      </c>
      <c r="H43" s="356">
        <v>6600.6007098899991</v>
      </c>
      <c r="I43" s="356">
        <v>6765.2370936199995</v>
      </c>
      <c r="J43" s="356">
        <v>7161.5383294800004</v>
      </c>
      <c r="K43" s="356">
        <v>6905.9064424599992</v>
      </c>
      <c r="L43" s="356">
        <v>6975.311365139999</v>
      </c>
      <c r="M43" s="356">
        <v>6977.4743716700004</v>
      </c>
      <c r="N43" s="356">
        <v>6555.624133450001</v>
      </c>
      <c r="O43" s="356">
        <v>6666.5761637200003</v>
      </c>
      <c r="P43" s="356">
        <v>6795.361598389999</v>
      </c>
      <c r="Q43" s="356">
        <v>7403.5074112600005</v>
      </c>
      <c r="R43" s="356">
        <v>7144.2468703500008</v>
      </c>
      <c r="S43" s="356">
        <v>4582.5030572199994</v>
      </c>
      <c r="T43" s="356">
        <v>4464.1036987200005</v>
      </c>
      <c r="U43" s="356">
        <v>4411.2929158300003</v>
      </c>
      <c r="V43" s="356">
        <v>4730.8340509800009</v>
      </c>
      <c r="W43" s="356">
        <v>4690.5252794899998</v>
      </c>
      <c r="X43" s="356">
        <v>4808.5696513899993</v>
      </c>
      <c r="Y43" s="356">
        <v>4562.7797941899998</v>
      </c>
      <c r="Z43" s="356">
        <v>4887.6153473899994</v>
      </c>
      <c r="AA43" s="356">
        <v>4345.13922654</v>
      </c>
      <c r="AB43" s="356">
        <v>4410.2773806499999</v>
      </c>
      <c r="AC43" s="356">
        <v>4307.6419335399996</v>
      </c>
      <c r="AD43" s="356">
        <v>4527.5351244699996</v>
      </c>
      <c r="AE43" s="356">
        <v>4910.9876187199989</v>
      </c>
      <c r="AF43" s="356">
        <v>5078.7027678199993</v>
      </c>
      <c r="AG43" s="356">
        <v>5182.5940328699999</v>
      </c>
      <c r="AH43" s="356">
        <v>5188.6480179999999</v>
      </c>
      <c r="AI43" s="356">
        <v>5044.2319726399992</v>
      </c>
      <c r="AJ43" s="356">
        <v>4849.9664679300004</v>
      </c>
      <c r="AK43" s="356">
        <v>5136.6202076300006</v>
      </c>
      <c r="AL43" s="356">
        <v>5055.8354439400009</v>
      </c>
      <c r="AM43" s="356">
        <v>5176.28690327</v>
      </c>
      <c r="AN43" s="356">
        <v>5140.2854201400005</v>
      </c>
      <c r="AO43" s="356">
        <v>4975.9926916599998</v>
      </c>
      <c r="AP43" s="356">
        <v>4937.6816335599997</v>
      </c>
      <c r="AQ43" s="356">
        <v>5047.3398410199998</v>
      </c>
      <c r="AR43" s="356">
        <v>4985.9664337999993</v>
      </c>
      <c r="AS43" s="356">
        <v>5028.2100652600002</v>
      </c>
      <c r="AT43" s="356">
        <v>5102.9675035099999</v>
      </c>
      <c r="AU43" s="356">
        <v>4945.6289225099999</v>
      </c>
    </row>
    <row r="44" spans="1:47" ht="18" customHeight="1" x14ac:dyDescent="0.3">
      <c r="A44" s="324"/>
      <c r="B44" s="324"/>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c r="AG44" s="398"/>
      <c r="AH44" s="398"/>
      <c r="AI44" s="398"/>
      <c r="AJ44" s="398"/>
      <c r="AK44" s="398"/>
      <c r="AL44" s="398"/>
      <c r="AM44" s="398"/>
      <c r="AN44" s="398"/>
      <c r="AO44" s="398"/>
      <c r="AP44" s="398"/>
      <c r="AQ44" s="398"/>
      <c r="AR44" s="398"/>
      <c r="AS44" s="398"/>
      <c r="AT44" s="398"/>
      <c r="AU44" s="398"/>
    </row>
    <row r="45" spans="1:47" ht="18" customHeight="1" x14ac:dyDescent="0.3">
      <c r="A45" s="322" t="s">
        <v>362</v>
      </c>
      <c r="B45" s="322" t="s">
        <v>333</v>
      </c>
      <c r="C45" s="356">
        <v>16490.590231589998</v>
      </c>
      <c r="D45" s="356">
        <v>16672.405927219999</v>
      </c>
      <c r="E45" s="356">
        <v>16826.767400239998</v>
      </c>
      <c r="F45" s="356">
        <v>17018.929556850002</v>
      </c>
      <c r="G45" s="356">
        <v>17178.663837420001</v>
      </c>
      <c r="H45" s="356">
        <v>17273.097443890001</v>
      </c>
      <c r="I45" s="356">
        <v>17367.432887409999</v>
      </c>
      <c r="J45" s="356">
        <v>17493.540328859999</v>
      </c>
      <c r="K45" s="356">
        <v>17698.229826440001</v>
      </c>
      <c r="L45" s="356">
        <v>17875.62659901</v>
      </c>
      <c r="M45" s="356">
        <v>17891.827757510004</v>
      </c>
      <c r="N45" s="356">
        <v>18296.488863300001</v>
      </c>
      <c r="O45" s="356">
        <v>18564.132760459997</v>
      </c>
      <c r="P45" s="356">
        <v>18740.88164752</v>
      </c>
      <c r="Q45" s="356">
        <v>18902.950339989999</v>
      </c>
      <c r="R45" s="356">
        <v>18802.792339209998</v>
      </c>
      <c r="S45" s="356">
        <v>17016.415046330003</v>
      </c>
      <c r="T45" s="356">
        <v>17127.79711068</v>
      </c>
      <c r="U45" s="356">
        <v>17254.990881540001</v>
      </c>
      <c r="V45" s="356">
        <v>17200.391749509999</v>
      </c>
      <c r="W45" s="356">
        <v>17347.552607109999</v>
      </c>
      <c r="X45" s="356">
        <v>17416.737332080003</v>
      </c>
      <c r="Y45" s="356">
        <v>17866.627419749999</v>
      </c>
      <c r="Z45" s="356">
        <v>17617.980864159999</v>
      </c>
      <c r="AA45" s="356">
        <v>17765.619168090001</v>
      </c>
      <c r="AB45" s="356">
        <v>17945.577405840006</v>
      </c>
      <c r="AC45" s="356">
        <v>17966.837637449997</v>
      </c>
      <c r="AD45" s="356">
        <v>18097.336881029998</v>
      </c>
      <c r="AE45" s="356">
        <v>18232.256673199998</v>
      </c>
      <c r="AF45" s="356">
        <v>18126.219309699998</v>
      </c>
      <c r="AG45" s="356">
        <v>18267.647466809998</v>
      </c>
      <c r="AH45" s="356">
        <v>18398.434080440002</v>
      </c>
      <c r="AI45" s="356">
        <v>18614.45086004</v>
      </c>
      <c r="AJ45" s="356">
        <v>18857.952050949996</v>
      </c>
      <c r="AK45" s="356">
        <v>18759.825696369997</v>
      </c>
      <c r="AL45" s="356">
        <v>19070.765572119999</v>
      </c>
      <c r="AM45" s="356">
        <v>19113.151735930001</v>
      </c>
      <c r="AN45" s="356">
        <v>19224.65656689</v>
      </c>
      <c r="AO45" s="356">
        <v>19402.041886620002</v>
      </c>
      <c r="AP45" s="356">
        <v>19500.370261830001</v>
      </c>
      <c r="AQ45" s="356">
        <v>19588.413247</v>
      </c>
      <c r="AR45" s="356">
        <v>19711.992594979998</v>
      </c>
      <c r="AS45" s="356">
        <v>19880.61221798</v>
      </c>
      <c r="AT45" s="356">
        <v>20025.875966720003</v>
      </c>
      <c r="AU45" s="356">
        <v>20243.195892159998</v>
      </c>
    </row>
    <row r="46" spans="1:47" ht="16.5" x14ac:dyDescent="0.3">
      <c r="A46" s="324"/>
      <c r="B46" s="324"/>
      <c r="C46" s="362"/>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row>
    <row r="47" spans="1:47" ht="16.5" x14ac:dyDescent="0.3">
      <c r="A47" s="322"/>
      <c r="B47" s="322" t="s">
        <v>289</v>
      </c>
      <c r="C47" s="356">
        <v>77236.900517380011</v>
      </c>
      <c r="D47" s="356">
        <v>78104.594409330006</v>
      </c>
      <c r="E47" s="356">
        <v>79194.042047160008</v>
      </c>
      <c r="F47" s="356">
        <v>79301.556975970001</v>
      </c>
      <c r="G47" s="356">
        <v>79368.437332760004</v>
      </c>
      <c r="H47" s="356">
        <v>79844.122155790013</v>
      </c>
      <c r="I47" s="356">
        <v>82060.070513889994</v>
      </c>
      <c r="J47" s="356">
        <v>80438.998750690007</v>
      </c>
      <c r="K47" s="356">
        <v>80812.571502049992</v>
      </c>
      <c r="L47" s="356">
        <v>80839.221853329989</v>
      </c>
      <c r="M47" s="356">
        <v>80984.36660466998</v>
      </c>
      <c r="N47" s="356">
        <v>80989.341968230001</v>
      </c>
      <c r="O47" s="356">
        <v>81080.767267770003</v>
      </c>
      <c r="P47" s="356">
        <v>81658.790813240004</v>
      </c>
      <c r="Q47" s="356">
        <v>82687.837725639984</v>
      </c>
      <c r="R47" s="356">
        <v>82095.878150689998</v>
      </c>
      <c r="S47" s="356">
        <v>66592.911375890006</v>
      </c>
      <c r="T47" s="356">
        <v>66652.19892291</v>
      </c>
      <c r="U47" s="356">
        <v>66379.005104190001</v>
      </c>
      <c r="V47" s="356">
        <v>66506.294517410002</v>
      </c>
      <c r="W47" s="356">
        <v>66196.030825779992</v>
      </c>
      <c r="X47" s="356">
        <v>65990.950371319996</v>
      </c>
      <c r="Y47" s="356">
        <v>65925.357252419999</v>
      </c>
      <c r="Z47" s="356">
        <v>65813.280355299998</v>
      </c>
      <c r="AA47" s="356">
        <v>65272.910077909997</v>
      </c>
      <c r="AB47" s="356">
        <v>66294.467160679997</v>
      </c>
      <c r="AC47" s="356">
        <v>65676.789597750001</v>
      </c>
      <c r="AD47" s="356">
        <v>65679.819957569998</v>
      </c>
      <c r="AE47" s="356">
        <v>66247.542287770004</v>
      </c>
      <c r="AF47" s="356">
        <v>66128.868720240003</v>
      </c>
      <c r="AG47" s="356">
        <v>66487.546542759999</v>
      </c>
      <c r="AH47" s="356">
        <v>66666.714327759997</v>
      </c>
      <c r="AI47" s="356">
        <v>66727.536961400008</v>
      </c>
      <c r="AJ47" s="356">
        <v>66684.923424170003</v>
      </c>
      <c r="AK47" s="356">
        <v>66964.998213309998</v>
      </c>
      <c r="AL47" s="356">
        <v>67351.024271920003</v>
      </c>
      <c r="AM47" s="356">
        <v>67369.581373520006</v>
      </c>
      <c r="AN47" s="356">
        <v>67079.354984110003</v>
      </c>
      <c r="AO47" s="356">
        <v>67070.390779380003</v>
      </c>
      <c r="AP47" s="356">
        <v>67037.657873169999</v>
      </c>
      <c r="AQ47" s="356">
        <v>67250.258423959996</v>
      </c>
      <c r="AR47" s="356">
        <v>67155.084650620003</v>
      </c>
      <c r="AS47" s="356">
        <v>67036.716693619994</v>
      </c>
      <c r="AT47" s="356">
        <v>67200.680215519998</v>
      </c>
      <c r="AU47" s="356">
        <v>67249.170794139995</v>
      </c>
    </row>
    <row r="48" spans="1:47" thickBot="1" x14ac:dyDescent="0.35">
      <c r="A48" s="334"/>
      <c r="B48" s="334"/>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row>
    <row r="49" spans="1:1" s="340" customFormat="1" ht="15.75" customHeight="1" thickTop="1" x14ac:dyDescent="0.25">
      <c r="A49" s="336" t="s">
        <v>396</v>
      </c>
    </row>
    <row r="50" spans="1:1" s="340" customFormat="1" ht="15.75" customHeight="1" x14ac:dyDescent="0.25">
      <c r="A50" s="336" t="s">
        <v>431</v>
      </c>
    </row>
    <row r="51" spans="1:1" s="336" customFormat="1" ht="15" x14ac:dyDescent="0.25">
      <c r="A51" s="400" t="s">
        <v>432</v>
      </c>
    </row>
    <row r="52" spans="1:1" s="340" customFormat="1" ht="15.75" customHeight="1" x14ac:dyDescent="0.25">
      <c r="A52" s="336" t="s">
        <v>433</v>
      </c>
    </row>
    <row r="53" spans="1:1" s="340" customFormat="1" ht="15.75" customHeight="1" x14ac:dyDescent="0.25">
      <c r="A53" s="336" t="s">
        <v>434</v>
      </c>
    </row>
    <row r="54" spans="1:1" s="340" customFormat="1" ht="15.75" customHeight="1" x14ac:dyDescent="0.25">
      <c r="A54" s="336" t="s">
        <v>435</v>
      </c>
    </row>
    <row r="55" spans="1:1" s="340" customFormat="1" ht="15.75" customHeight="1" x14ac:dyDescent="0.25">
      <c r="A55" s="336" t="s">
        <v>436</v>
      </c>
    </row>
    <row r="56" spans="1:1" s="340" customFormat="1" ht="15.75" customHeight="1" x14ac:dyDescent="0.25">
      <c r="A56" s="339" t="s">
        <v>369</v>
      </c>
    </row>
    <row r="57" spans="1:1" ht="15" customHeight="1" x14ac:dyDescent="0.3">
      <c r="A57" s="340"/>
    </row>
    <row r="58" spans="1:1" x14ac:dyDescent="0.3">
      <c r="A58" s="340"/>
    </row>
  </sheetData>
  <hyperlinks>
    <hyperlink ref="A51" r:id="rId1" display="https://www.bom.mu/publications-statistics/statistics/monthly-statistical-bulletin/monthly-statistical-bulletin-february-2021" xr:uid="{B89D039B-C4D2-4F5B-BFD5-958A9861C51F}"/>
  </hyperlinks>
  <pageMargins left="0.75" right="0.75" top="0.75" bottom="0.75" header="0.3" footer="0"/>
  <pageSetup paperSize="9" scale="51"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1D074-DC79-424D-AD98-2D5BB435490E}">
  <sheetPr>
    <pageSetUpPr fitToPage="1"/>
  </sheetPr>
  <dimension ref="A1:AU58"/>
  <sheetViews>
    <sheetView showGridLines="0" zoomScale="70" zoomScaleNormal="70" zoomScaleSheetLayoutView="70" workbookViewId="0">
      <pane xSplit="2" ySplit="4" topLeftCell="C23"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7.25" x14ac:dyDescent="0.3"/>
  <cols>
    <col min="1" max="1" width="7.140625" style="317" customWidth="1"/>
    <col min="2" max="2" width="71" style="314" bestFit="1" customWidth="1"/>
    <col min="3" max="32" width="12.7109375" style="317" hidden="1" customWidth="1"/>
    <col min="33" max="33" width="14.85546875" style="317" hidden="1" customWidth="1"/>
    <col min="34" max="34" width="14.42578125" style="317" hidden="1" customWidth="1"/>
    <col min="35" max="38" width="15.28515625" style="317" bestFit="1" customWidth="1"/>
    <col min="39" max="39" width="15.7109375" style="317" bestFit="1" customWidth="1"/>
    <col min="40" max="40" width="15.28515625" style="317" bestFit="1" customWidth="1"/>
    <col min="41" max="41" width="14.85546875" style="317" bestFit="1" customWidth="1"/>
    <col min="42" max="42" width="15.7109375" style="317" bestFit="1" customWidth="1"/>
    <col min="43" max="44" width="15.28515625" style="317" bestFit="1" customWidth="1"/>
    <col min="45" max="47" width="15.7109375" style="317" bestFit="1" customWidth="1"/>
    <col min="48" max="16384" width="9.140625" style="317"/>
  </cols>
  <sheetData>
    <row r="1" spans="1:47" ht="19.5" customHeight="1" x14ac:dyDescent="0.3">
      <c r="A1" s="401" t="s">
        <v>448</v>
      </c>
      <c r="B1" s="402"/>
    </row>
    <row r="2" spans="1:47" hidden="1" x14ac:dyDescent="0.3">
      <c r="A2" s="388"/>
      <c r="B2" s="389"/>
    </row>
    <row r="3" spans="1:47" ht="18" thickBot="1" x14ac:dyDescent="0.35">
      <c r="A3" s="315"/>
      <c r="B3" s="395"/>
      <c r="D3" s="343"/>
      <c r="F3" s="343"/>
      <c r="H3" s="343"/>
      <c r="S3" s="343"/>
      <c r="X3" s="343"/>
      <c r="AE3" s="343"/>
      <c r="AR3" s="343"/>
      <c r="AS3" s="343"/>
      <c r="AT3" s="343"/>
      <c r="AU3" s="343" t="s">
        <v>8</v>
      </c>
    </row>
    <row r="4" spans="1:47" ht="24" customHeight="1" thickTop="1" thickBot="1" x14ac:dyDescent="0.35">
      <c r="A4" s="318" t="s">
        <v>299</v>
      </c>
      <c r="B4" s="318" t="s">
        <v>300</v>
      </c>
      <c r="C4" s="390">
        <v>43374</v>
      </c>
      <c r="D4" s="390">
        <v>43405</v>
      </c>
      <c r="E4" s="390">
        <v>43435</v>
      </c>
      <c r="F4" s="390">
        <v>43466</v>
      </c>
      <c r="G4" s="390">
        <v>43497</v>
      </c>
      <c r="H4" s="390">
        <v>43525</v>
      </c>
      <c r="I4" s="390">
        <v>43556</v>
      </c>
      <c r="J4" s="390">
        <v>43586</v>
      </c>
      <c r="K4" s="390">
        <v>43617</v>
      </c>
      <c r="L4" s="390">
        <v>43647</v>
      </c>
      <c r="M4" s="390">
        <v>43678</v>
      </c>
      <c r="N4" s="390">
        <v>43709</v>
      </c>
      <c r="O4" s="390">
        <v>43739</v>
      </c>
      <c r="P4" s="390">
        <v>43770</v>
      </c>
      <c r="Q4" s="390">
        <v>43800</v>
      </c>
      <c r="R4" s="390">
        <v>43831</v>
      </c>
      <c r="S4" s="319" t="s">
        <v>399</v>
      </c>
      <c r="T4" s="319" t="s">
        <v>302</v>
      </c>
      <c r="U4" s="319" t="s">
        <v>400</v>
      </c>
      <c r="V4" s="319" t="s">
        <v>401</v>
      </c>
      <c r="W4" s="319" t="s">
        <v>449</v>
      </c>
      <c r="X4" s="319" t="s">
        <v>306</v>
      </c>
      <c r="Y4" s="319" t="s">
        <v>307</v>
      </c>
      <c r="Z4" s="319" t="s">
        <v>308</v>
      </c>
      <c r="AA4" s="319" t="s">
        <v>309</v>
      </c>
      <c r="AB4" s="319">
        <v>44136</v>
      </c>
      <c r="AC4" s="319">
        <v>44166</v>
      </c>
      <c r="AD4" s="319">
        <v>44197</v>
      </c>
      <c r="AE4" s="319" t="s">
        <v>403</v>
      </c>
      <c r="AF4" s="319" t="s">
        <v>404</v>
      </c>
      <c r="AG4" s="319" t="s">
        <v>439</v>
      </c>
      <c r="AH4" s="319" t="s">
        <v>423</v>
      </c>
      <c r="AI4" s="319" t="s">
        <v>407</v>
      </c>
      <c r="AJ4" s="319" t="s">
        <v>408</v>
      </c>
      <c r="AK4" s="319" t="s">
        <v>409</v>
      </c>
      <c r="AL4" s="319" t="s">
        <v>424</v>
      </c>
      <c r="AM4" s="319" t="s">
        <v>411</v>
      </c>
      <c r="AN4" s="319" t="s">
        <v>444</v>
      </c>
      <c r="AO4" s="319" t="s">
        <v>445</v>
      </c>
      <c r="AP4" s="319">
        <v>44562</v>
      </c>
      <c r="AQ4" s="319">
        <v>44593</v>
      </c>
      <c r="AR4" s="319">
        <v>44621</v>
      </c>
      <c r="AS4" s="319">
        <v>44652</v>
      </c>
      <c r="AT4" s="319">
        <v>44682</v>
      </c>
      <c r="AU4" s="319">
        <v>44713</v>
      </c>
    </row>
    <row r="5" spans="1:47" ht="18" customHeight="1" thickTop="1" x14ac:dyDescent="0.3">
      <c r="A5" s="324"/>
      <c r="B5" s="324"/>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c r="AT5" s="391"/>
      <c r="AU5" s="391"/>
    </row>
    <row r="6" spans="1:47" ht="18" customHeight="1" x14ac:dyDescent="0.3">
      <c r="A6" s="322" t="s">
        <v>316</v>
      </c>
      <c r="B6" s="322" t="s">
        <v>319</v>
      </c>
      <c r="C6" s="356">
        <v>352382.65874345228</v>
      </c>
      <c r="D6" s="356">
        <v>327920.33516186185</v>
      </c>
      <c r="E6" s="356">
        <v>316209.87737736892</v>
      </c>
      <c r="F6" s="356">
        <v>319201.92619764269</v>
      </c>
      <c r="G6" s="356">
        <v>380680.54327686707</v>
      </c>
      <c r="H6" s="356">
        <v>324533.76780826127</v>
      </c>
      <c r="I6" s="356">
        <v>346704.14379382069</v>
      </c>
      <c r="J6" s="356">
        <v>316876.71704503114</v>
      </c>
      <c r="K6" s="356">
        <v>309109.14536801691</v>
      </c>
      <c r="L6" s="356">
        <v>361707.16808019171</v>
      </c>
      <c r="M6" s="356">
        <v>328762.4441763162</v>
      </c>
      <c r="N6" s="356">
        <v>323561.64893500909</v>
      </c>
      <c r="O6" s="356">
        <v>360468.66513252858</v>
      </c>
      <c r="P6" s="356">
        <v>407899.89230275352</v>
      </c>
      <c r="Q6" s="356">
        <v>401959.12895732146</v>
      </c>
      <c r="R6" s="356">
        <v>403255.54478148493</v>
      </c>
      <c r="S6" s="356">
        <v>418956.87172310788</v>
      </c>
      <c r="T6" s="356">
        <v>404153.32814372377</v>
      </c>
      <c r="U6" s="356">
        <v>426493.0256736438</v>
      </c>
      <c r="V6" s="356">
        <v>450696.90787833044</v>
      </c>
      <c r="W6" s="356">
        <v>455100.66837098059</v>
      </c>
      <c r="X6" s="356">
        <v>465308.54841139418</v>
      </c>
      <c r="Y6" s="356">
        <v>518028.83294883283</v>
      </c>
      <c r="Z6" s="356">
        <v>475010.77010921878</v>
      </c>
      <c r="AA6" s="356">
        <v>446372.18701189163</v>
      </c>
      <c r="AB6" s="356">
        <v>487656.46189793228</v>
      </c>
      <c r="AC6" s="356">
        <v>454504.37840981764</v>
      </c>
      <c r="AD6" s="356">
        <v>520819.10399072175</v>
      </c>
      <c r="AE6" s="356">
        <v>552550.62849132053</v>
      </c>
      <c r="AF6" s="356">
        <v>550728.72435631289</v>
      </c>
      <c r="AG6" s="356">
        <v>504909.93328313879</v>
      </c>
      <c r="AH6" s="356">
        <v>562114.50944732665</v>
      </c>
      <c r="AI6" s="356">
        <v>530827.28627351485</v>
      </c>
      <c r="AJ6" s="356">
        <v>482894.10775575758</v>
      </c>
      <c r="AK6" s="356">
        <v>532388.949033943</v>
      </c>
      <c r="AL6" s="356">
        <v>525993.39621802932</v>
      </c>
      <c r="AM6" s="356">
        <v>540224.96000692423</v>
      </c>
      <c r="AN6" s="356">
        <v>526651.73421449983</v>
      </c>
      <c r="AO6" s="356">
        <v>535060.25673980708</v>
      </c>
      <c r="AP6" s="356">
        <v>491677.97867184889</v>
      </c>
      <c r="AQ6" s="356">
        <v>514686.56776981655</v>
      </c>
      <c r="AR6" s="356">
        <v>533281.59559402324</v>
      </c>
      <c r="AS6" s="356">
        <v>542511.20546051615</v>
      </c>
      <c r="AT6" s="356">
        <v>533324.21784774808</v>
      </c>
      <c r="AU6" s="356">
        <v>477141.1562892911</v>
      </c>
    </row>
    <row r="7" spans="1:47" ht="18" customHeight="1" x14ac:dyDescent="0.3">
      <c r="A7" s="324" t="s">
        <v>415</v>
      </c>
      <c r="B7" s="327" t="s">
        <v>416</v>
      </c>
      <c r="C7" s="362">
        <v>5828.702181240812</v>
      </c>
      <c r="D7" s="362">
        <v>6054.3858939150368</v>
      </c>
      <c r="E7" s="362">
        <v>8360.2894402560742</v>
      </c>
      <c r="F7" s="362">
        <v>7759.9553550904993</v>
      </c>
      <c r="G7" s="362">
        <v>6530.730579473915</v>
      </c>
      <c r="H7" s="362">
        <v>6640.0305433026942</v>
      </c>
      <c r="I7" s="362">
        <v>6902.9341032585908</v>
      </c>
      <c r="J7" s="362">
        <v>6872.5555002081692</v>
      </c>
      <c r="K7" s="362">
        <v>6177.9436973460779</v>
      </c>
      <c r="L7" s="362">
        <v>6602.5604775961119</v>
      </c>
      <c r="M7" s="362">
        <v>6348.6245271663302</v>
      </c>
      <c r="N7" s="362">
        <v>5738.5111612363607</v>
      </c>
      <c r="O7" s="362">
        <v>6697.7579109175322</v>
      </c>
      <c r="P7" s="362">
        <v>6345.998426860222</v>
      </c>
      <c r="Q7" s="362">
        <v>8324.0907585841396</v>
      </c>
      <c r="R7" s="362">
        <v>6868.9554540669205</v>
      </c>
      <c r="S7" s="362">
        <v>6257.8903958900755</v>
      </c>
      <c r="T7" s="362">
        <v>7136.6265785968735</v>
      </c>
      <c r="U7" s="362">
        <v>7601.3403745045689</v>
      </c>
      <c r="V7" s="362">
        <v>6334.8505257107245</v>
      </c>
      <c r="W7" s="362">
        <v>6455.8079960320565</v>
      </c>
      <c r="X7" s="362">
        <v>6675.9658162889946</v>
      </c>
      <c r="Y7" s="362">
        <v>5983.3729770705913</v>
      </c>
      <c r="Z7" s="362">
        <v>6583.1101653207952</v>
      </c>
      <c r="AA7" s="362">
        <v>6325.0031614402933</v>
      </c>
      <c r="AB7" s="362">
        <v>6341.9746562151086</v>
      </c>
      <c r="AC7" s="362">
        <v>7802.4237398683463</v>
      </c>
      <c r="AD7" s="362">
        <v>6869.4784972203452</v>
      </c>
      <c r="AE7" s="362">
        <v>6219.4256891969662</v>
      </c>
      <c r="AF7" s="362">
        <v>6818.1020538496541</v>
      </c>
      <c r="AG7" s="362">
        <v>6671.2476120757328</v>
      </c>
      <c r="AH7" s="362">
        <v>6615.5460532370216</v>
      </c>
      <c r="AI7" s="362">
        <v>6791.9779673893963</v>
      </c>
      <c r="AJ7" s="362">
        <v>6664.6543928802357</v>
      </c>
      <c r="AK7" s="362">
        <v>6858.5235188198876</v>
      </c>
      <c r="AL7" s="362">
        <v>6773.5252383096695</v>
      </c>
      <c r="AM7" s="362">
        <v>7306.6083870843922</v>
      </c>
      <c r="AN7" s="362">
        <v>7584.5631107001918</v>
      </c>
      <c r="AO7" s="362">
        <v>8170.4047026101816</v>
      </c>
      <c r="AP7" s="362">
        <v>7453.0104055183483</v>
      </c>
      <c r="AQ7" s="362">
        <v>7065.4624571487266</v>
      </c>
      <c r="AR7" s="362">
        <v>7107.3444440348076</v>
      </c>
      <c r="AS7" s="362">
        <v>6589.6869138663114</v>
      </c>
      <c r="AT7" s="362">
        <v>6980.6135428595517</v>
      </c>
      <c r="AU7" s="362">
        <v>6998.0133532365144</v>
      </c>
    </row>
    <row r="8" spans="1:47" ht="18" customHeight="1" x14ac:dyDescent="0.3">
      <c r="A8" s="324" t="s">
        <v>417</v>
      </c>
      <c r="B8" s="327" t="s">
        <v>418</v>
      </c>
      <c r="C8" s="362">
        <v>173381.3298458028</v>
      </c>
      <c r="D8" s="362">
        <v>175766.72956203023</v>
      </c>
      <c r="E8" s="362">
        <v>179861.51667529377</v>
      </c>
      <c r="F8" s="362">
        <v>166656.2823980746</v>
      </c>
      <c r="G8" s="362">
        <v>218741.93917047724</v>
      </c>
      <c r="H8" s="362">
        <v>148784.65950281508</v>
      </c>
      <c r="I8" s="362">
        <v>152363.91290428655</v>
      </c>
      <c r="J8" s="362">
        <v>171171.26782187127</v>
      </c>
      <c r="K8" s="362">
        <v>139446.11174069665</v>
      </c>
      <c r="L8" s="362">
        <v>164503.46989044474</v>
      </c>
      <c r="M8" s="362">
        <v>174360.0578024826</v>
      </c>
      <c r="N8" s="362">
        <v>170599.00602792698</v>
      </c>
      <c r="O8" s="362">
        <v>140552.65337958492</v>
      </c>
      <c r="P8" s="362">
        <v>196988.65093711403</v>
      </c>
      <c r="Q8" s="362">
        <v>195356.4574400392</v>
      </c>
      <c r="R8" s="362">
        <v>168620.30609577609</v>
      </c>
      <c r="S8" s="362">
        <v>184468.63515810797</v>
      </c>
      <c r="T8" s="362">
        <v>244235.52559768956</v>
      </c>
      <c r="U8" s="362">
        <v>237164.70714972774</v>
      </c>
      <c r="V8" s="362">
        <v>266535.71108401776</v>
      </c>
      <c r="W8" s="362">
        <v>270466.87606112094</v>
      </c>
      <c r="X8" s="362">
        <v>266458.73841444019</v>
      </c>
      <c r="Y8" s="362">
        <v>248838.06735341562</v>
      </c>
      <c r="Z8" s="362">
        <v>226633.8149536335</v>
      </c>
      <c r="AA8" s="362">
        <v>222200.87075696298</v>
      </c>
      <c r="AB8" s="362">
        <v>266737.75133838831</v>
      </c>
      <c r="AC8" s="362">
        <v>249640.6629259208</v>
      </c>
      <c r="AD8" s="362">
        <v>298527.63465918199</v>
      </c>
      <c r="AE8" s="362">
        <v>289683.53061357467</v>
      </c>
      <c r="AF8" s="362">
        <v>299592.29728333338</v>
      </c>
      <c r="AG8" s="362">
        <v>263544.86669306405</v>
      </c>
      <c r="AH8" s="362">
        <v>310769.53553498362</v>
      </c>
      <c r="AI8" s="362">
        <v>298370.44092436851</v>
      </c>
      <c r="AJ8" s="362">
        <v>220751.81640156452</v>
      </c>
      <c r="AK8" s="362">
        <v>288999.03348699259</v>
      </c>
      <c r="AL8" s="362">
        <v>294095.07071380568</v>
      </c>
      <c r="AM8" s="362">
        <v>249039.27020583666</v>
      </c>
      <c r="AN8" s="362">
        <v>284224.15419959667</v>
      </c>
      <c r="AO8" s="362">
        <v>321328.61279454402</v>
      </c>
      <c r="AP8" s="362">
        <v>276655.98235390219</v>
      </c>
      <c r="AQ8" s="362">
        <v>303220.97192853579</v>
      </c>
      <c r="AR8" s="362">
        <v>307029.11313356395</v>
      </c>
      <c r="AS8" s="362">
        <v>289429.80534986232</v>
      </c>
      <c r="AT8" s="362">
        <v>281166.975884257</v>
      </c>
      <c r="AU8" s="362">
        <v>275735.74279069365</v>
      </c>
    </row>
    <row r="9" spans="1:47" ht="18" customHeight="1" x14ac:dyDescent="0.3">
      <c r="A9" s="324" t="s">
        <v>419</v>
      </c>
      <c r="B9" s="327" t="s">
        <v>420</v>
      </c>
      <c r="C9" s="362">
        <v>173172.62671640876</v>
      </c>
      <c r="D9" s="362">
        <v>146099.21970591653</v>
      </c>
      <c r="E9" s="362">
        <v>127988.0712618191</v>
      </c>
      <c r="F9" s="362">
        <v>144785.68844447759</v>
      </c>
      <c r="G9" s="362">
        <v>155407.87352691597</v>
      </c>
      <c r="H9" s="362">
        <v>169109.07776214351</v>
      </c>
      <c r="I9" s="362">
        <v>187437.29678627563</v>
      </c>
      <c r="J9" s="362">
        <v>138832.89372295167</v>
      </c>
      <c r="K9" s="362">
        <v>163485.08992997417</v>
      </c>
      <c r="L9" s="362">
        <v>190601.13771215084</v>
      </c>
      <c r="M9" s="362">
        <v>148053.7618466673</v>
      </c>
      <c r="N9" s="362">
        <v>147224.13174584584</v>
      </c>
      <c r="O9" s="362">
        <v>213218.25384202611</v>
      </c>
      <c r="P9" s="362">
        <v>204565.24293877941</v>
      </c>
      <c r="Q9" s="362">
        <v>198278.58075869814</v>
      </c>
      <c r="R9" s="362">
        <v>227766.28323164184</v>
      </c>
      <c r="S9" s="362">
        <v>228230.34616910992</v>
      </c>
      <c r="T9" s="362">
        <v>152781.17596743727</v>
      </c>
      <c r="U9" s="362">
        <v>181726.97814941159</v>
      </c>
      <c r="V9" s="362">
        <v>177826.34626860201</v>
      </c>
      <c r="W9" s="362">
        <v>178177.98431382765</v>
      </c>
      <c r="X9" s="362">
        <v>192173.84418066501</v>
      </c>
      <c r="Y9" s="362">
        <v>263207.39261834661</v>
      </c>
      <c r="Z9" s="362">
        <v>241793.84499026436</v>
      </c>
      <c r="AA9" s="362">
        <v>217846.31309348825</v>
      </c>
      <c r="AB9" s="362">
        <v>214576.73590332895</v>
      </c>
      <c r="AC9" s="362">
        <v>197061.29174402845</v>
      </c>
      <c r="AD9" s="362">
        <v>215421.99083431941</v>
      </c>
      <c r="AE9" s="362">
        <v>256647.67218854895</v>
      </c>
      <c r="AF9" s="362">
        <v>244318.32501912984</v>
      </c>
      <c r="AG9" s="362">
        <v>234693.81897799906</v>
      </c>
      <c r="AH9" s="362">
        <v>244729.4278591059</v>
      </c>
      <c r="AI9" s="362">
        <v>225664.86738175689</v>
      </c>
      <c r="AJ9" s="362">
        <v>255477.63696131273</v>
      </c>
      <c r="AK9" s="362">
        <v>236531.39202813068</v>
      </c>
      <c r="AL9" s="362">
        <v>225124.80026591397</v>
      </c>
      <c r="AM9" s="362">
        <v>283879.08141400316</v>
      </c>
      <c r="AN9" s="362">
        <v>234843.01690420299</v>
      </c>
      <c r="AO9" s="362">
        <v>205561.2392426529</v>
      </c>
      <c r="AP9" s="362">
        <v>207568.9859124283</v>
      </c>
      <c r="AQ9" s="362">
        <v>204400.13338413191</v>
      </c>
      <c r="AR9" s="362">
        <v>219145.13801642432</v>
      </c>
      <c r="AS9" s="362">
        <v>246491.7131967874</v>
      </c>
      <c r="AT9" s="362">
        <v>245176.62842063152</v>
      </c>
      <c r="AU9" s="362">
        <v>194407.40014536094</v>
      </c>
    </row>
    <row r="10" spans="1:47" ht="18" customHeight="1" x14ac:dyDescent="0.3">
      <c r="A10" s="324"/>
      <c r="B10" s="324"/>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c r="AT10" s="391"/>
      <c r="AU10" s="391"/>
    </row>
    <row r="11" spans="1:47" ht="18" customHeight="1" x14ac:dyDescent="0.3">
      <c r="A11" s="322" t="s">
        <v>318</v>
      </c>
      <c r="B11" s="322" t="s">
        <v>329</v>
      </c>
      <c r="C11" s="356">
        <v>327630.77294823021</v>
      </c>
      <c r="D11" s="356">
        <v>333470.95698926511</v>
      </c>
      <c r="E11" s="356">
        <v>350968.38650447491</v>
      </c>
      <c r="F11" s="356">
        <v>358001.3554269165</v>
      </c>
      <c r="G11" s="356">
        <v>347437.77768638934</v>
      </c>
      <c r="H11" s="356">
        <v>378416.79190307087</v>
      </c>
      <c r="I11" s="356">
        <v>378558.75986836496</v>
      </c>
      <c r="J11" s="356">
        <v>391934.62651550985</v>
      </c>
      <c r="K11" s="356">
        <v>405081.47764100193</v>
      </c>
      <c r="L11" s="356">
        <v>401782.16336970386</v>
      </c>
      <c r="M11" s="356">
        <v>407728.68482421571</v>
      </c>
      <c r="N11" s="356">
        <v>428954.61020773958</v>
      </c>
      <c r="O11" s="356">
        <v>425591.38709617959</v>
      </c>
      <c r="P11" s="356">
        <v>437209.7122741589</v>
      </c>
      <c r="Q11" s="356">
        <v>428742.83614877128</v>
      </c>
      <c r="R11" s="356">
        <v>429917.31513406034</v>
      </c>
      <c r="S11" s="356">
        <v>439966.34829577862</v>
      </c>
      <c r="T11" s="356">
        <v>457125.30249846954</v>
      </c>
      <c r="U11" s="356">
        <v>451719.02531060879</v>
      </c>
      <c r="V11" s="356">
        <v>436798.7349990005</v>
      </c>
      <c r="W11" s="356">
        <v>475143.44724685518</v>
      </c>
      <c r="X11" s="356">
        <v>443092.58729525917</v>
      </c>
      <c r="Y11" s="356">
        <v>485011.091365517</v>
      </c>
      <c r="Z11" s="356">
        <v>512902.96428020345</v>
      </c>
      <c r="AA11" s="356">
        <v>477087.06073245301</v>
      </c>
      <c r="AB11" s="356">
        <v>478622.81155718985</v>
      </c>
      <c r="AC11" s="356">
        <v>517588.44899013394</v>
      </c>
      <c r="AD11" s="356">
        <v>496594.69112318568</v>
      </c>
      <c r="AE11" s="356">
        <v>516291.06396368064</v>
      </c>
      <c r="AF11" s="356">
        <v>548018.8807805992</v>
      </c>
      <c r="AG11" s="356">
        <v>547811.14806034858</v>
      </c>
      <c r="AH11" s="356">
        <v>556496.38550455507</v>
      </c>
      <c r="AI11" s="356">
        <v>610796.60265198827</v>
      </c>
      <c r="AJ11" s="356">
        <v>637782.02522077668</v>
      </c>
      <c r="AK11" s="356">
        <v>645698.58148050203</v>
      </c>
      <c r="AL11" s="356">
        <v>653073.31937128503</v>
      </c>
      <c r="AM11" s="356">
        <v>643795.00258200488</v>
      </c>
      <c r="AN11" s="356">
        <v>646843.57694699138</v>
      </c>
      <c r="AO11" s="356">
        <v>695486.31493692368</v>
      </c>
      <c r="AP11" s="356">
        <v>684770.01668618293</v>
      </c>
      <c r="AQ11" s="356">
        <v>706685.89987350919</v>
      </c>
      <c r="AR11" s="356">
        <v>737191.24802956427</v>
      </c>
      <c r="AS11" s="356">
        <v>712729.17289181298</v>
      </c>
      <c r="AT11" s="356">
        <v>702389.80182836263</v>
      </c>
      <c r="AU11" s="356">
        <v>779294.62117749162</v>
      </c>
    </row>
    <row r="12" spans="1:47" ht="18" customHeight="1" x14ac:dyDescent="0.3">
      <c r="A12" s="324"/>
      <c r="B12" s="324"/>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c r="AT12" s="391"/>
      <c r="AU12" s="391"/>
    </row>
    <row r="13" spans="1:47" ht="18" customHeight="1" x14ac:dyDescent="0.3">
      <c r="A13" s="322" t="s">
        <v>328</v>
      </c>
      <c r="B13" s="322" t="s">
        <v>331</v>
      </c>
      <c r="C13" s="356">
        <v>708663.32216151489</v>
      </c>
      <c r="D13" s="356">
        <v>714853.05679720815</v>
      </c>
      <c r="E13" s="356">
        <v>708936.49842787953</v>
      </c>
      <c r="F13" s="356">
        <v>695073.82051677885</v>
      </c>
      <c r="G13" s="356">
        <v>706937.14946621063</v>
      </c>
      <c r="H13" s="356">
        <v>704768.11334067048</v>
      </c>
      <c r="I13" s="356">
        <v>703696.06040598499</v>
      </c>
      <c r="J13" s="356">
        <v>707155.52268913737</v>
      </c>
      <c r="K13" s="356">
        <v>726966.39755275915</v>
      </c>
      <c r="L13" s="356">
        <v>713834.90551463258</v>
      </c>
      <c r="M13" s="356">
        <v>720257.45068302006</v>
      </c>
      <c r="N13" s="356">
        <v>723534.62623566575</v>
      </c>
      <c r="O13" s="356">
        <v>2.5</v>
      </c>
      <c r="P13" s="356">
        <v>737497.58049775031</v>
      </c>
      <c r="Q13" s="356">
        <v>728938.52957856865</v>
      </c>
      <c r="R13" s="356">
        <v>742084.61249075818</v>
      </c>
      <c r="S13" s="356">
        <v>725572.46814879216</v>
      </c>
      <c r="T13" s="356">
        <v>757163.5663965448</v>
      </c>
      <c r="U13" s="356">
        <v>774314.2027293751</v>
      </c>
      <c r="V13" s="356">
        <v>770110.41535220959</v>
      </c>
      <c r="W13" s="356">
        <v>759541.87247999141</v>
      </c>
      <c r="X13" s="356">
        <v>744589.45632046938</v>
      </c>
      <c r="Y13" s="356">
        <v>738097.06445591967</v>
      </c>
      <c r="Z13" s="356">
        <v>743072.73715021019</v>
      </c>
      <c r="AA13" s="356">
        <v>738036.71336475888</v>
      </c>
      <c r="AB13" s="356">
        <v>738953.76345726592</v>
      </c>
      <c r="AC13" s="356">
        <v>743370.77964074153</v>
      </c>
      <c r="AD13" s="356">
        <v>758998.60062403698</v>
      </c>
      <c r="AE13" s="356">
        <v>751008.20181972231</v>
      </c>
      <c r="AF13" s="356">
        <v>743331.90548098844</v>
      </c>
      <c r="AG13" s="356">
        <v>746934.07475244184</v>
      </c>
      <c r="AH13" s="356">
        <v>751283.01297508541</v>
      </c>
      <c r="AI13" s="356">
        <v>770982.65160990669</v>
      </c>
      <c r="AJ13" s="356">
        <v>779965.78535819519</v>
      </c>
      <c r="AK13" s="356">
        <v>780834.02784882276</v>
      </c>
      <c r="AL13" s="356">
        <v>768887.7825281308</v>
      </c>
      <c r="AM13" s="356">
        <v>788027.13580704667</v>
      </c>
      <c r="AN13" s="356">
        <v>777005.46984721324</v>
      </c>
      <c r="AO13" s="356">
        <v>789704.59786255576</v>
      </c>
      <c r="AP13" s="356">
        <v>790970.99994126346</v>
      </c>
      <c r="AQ13" s="356">
        <v>793833.81095166225</v>
      </c>
      <c r="AR13" s="356">
        <v>778669.52789549448</v>
      </c>
      <c r="AS13" s="356">
        <v>772545.21523842704</v>
      </c>
      <c r="AT13" s="356">
        <v>774508.11397420149</v>
      </c>
      <c r="AU13" s="356">
        <v>805274.05392581306</v>
      </c>
    </row>
    <row r="14" spans="1:47" ht="18" customHeight="1" x14ac:dyDescent="0.3">
      <c r="A14" s="324"/>
      <c r="B14" s="324"/>
      <c r="C14" s="391"/>
      <c r="D14" s="391"/>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c r="AT14" s="391"/>
      <c r="AU14" s="391"/>
    </row>
    <row r="15" spans="1:47" ht="18" customHeight="1" x14ac:dyDescent="0.3">
      <c r="A15" s="322" t="s">
        <v>330</v>
      </c>
      <c r="B15" s="322" t="s">
        <v>333</v>
      </c>
      <c r="C15" s="356">
        <v>12589.621973824433</v>
      </c>
      <c r="D15" s="356">
        <v>13501.139163622658</v>
      </c>
      <c r="E15" s="356">
        <v>9986.8857277853003</v>
      </c>
      <c r="F15" s="356">
        <v>10095.495468557454</v>
      </c>
      <c r="G15" s="356">
        <v>10157.444531889556</v>
      </c>
      <c r="H15" s="356">
        <v>10317.174743903428</v>
      </c>
      <c r="I15" s="356">
        <v>10442.953023997045</v>
      </c>
      <c r="J15" s="356">
        <v>10595.980940939275</v>
      </c>
      <c r="K15" s="356">
        <v>10682.249386270058</v>
      </c>
      <c r="L15" s="356">
        <v>10815.073433513482</v>
      </c>
      <c r="M15" s="356">
        <v>10814.863469248108</v>
      </c>
      <c r="N15" s="356">
        <v>10762.003978477787</v>
      </c>
      <c r="O15" s="356">
        <v>10887.902771479756</v>
      </c>
      <c r="P15" s="356">
        <v>11259.358949235164</v>
      </c>
      <c r="Q15" s="356">
        <v>10475.26327615134</v>
      </c>
      <c r="R15" s="356">
        <v>11153.818530420192</v>
      </c>
      <c r="S15" s="356">
        <v>11047.171624398048</v>
      </c>
      <c r="T15" s="356">
        <v>10334.929529277169</v>
      </c>
      <c r="U15" s="356">
        <v>10883.117502628947</v>
      </c>
      <c r="V15" s="356">
        <v>11116.312514426576</v>
      </c>
      <c r="W15" s="356">
        <v>10693.066549533531</v>
      </c>
      <c r="X15" s="356">
        <v>10966.431334722036</v>
      </c>
      <c r="Y15" s="356">
        <v>11215.085085814488</v>
      </c>
      <c r="Z15" s="356">
        <v>11084.62098786256</v>
      </c>
      <c r="AA15" s="356">
        <v>11312.96882757909</v>
      </c>
      <c r="AB15" s="356">
        <v>12558.066975188196</v>
      </c>
      <c r="AC15" s="356">
        <v>12661.78356089481</v>
      </c>
      <c r="AD15" s="356">
        <v>12746.865146142296</v>
      </c>
      <c r="AE15" s="356">
        <v>12955.693384601209</v>
      </c>
      <c r="AF15" s="356">
        <v>13065.466101471604</v>
      </c>
      <c r="AG15" s="356">
        <v>13341.914921079098</v>
      </c>
      <c r="AH15" s="356">
        <v>13360.014021847001</v>
      </c>
      <c r="AI15" s="356">
        <v>13680.732517827902</v>
      </c>
      <c r="AJ15" s="356">
        <v>14083.642294371566</v>
      </c>
      <c r="AK15" s="356">
        <v>13864.603340186473</v>
      </c>
      <c r="AL15" s="356">
        <v>14117.421981530832</v>
      </c>
      <c r="AM15" s="356">
        <v>14094.014399232874</v>
      </c>
      <c r="AN15" s="356">
        <v>13969.993740310589</v>
      </c>
      <c r="AO15" s="356">
        <v>14959.501762414087</v>
      </c>
      <c r="AP15" s="356">
        <v>15860.841682927203</v>
      </c>
      <c r="AQ15" s="356">
        <v>15862.080878693476</v>
      </c>
      <c r="AR15" s="356">
        <v>15917.319949142417</v>
      </c>
      <c r="AS15" s="356">
        <v>16082.139711855611</v>
      </c>
      <c r="AT15" s="356">
        <v>15280.819784741214</v>
      </c>
      <c r="AU15" s="356">
        <v>15472.736944308897</v>
      </c>
    </row>
    <row r="16" spans="1:47" ht="18" customHeight="1" x14ac:dyDescent="0.3">
      <c r="A16" s="324"/>
      <c r="B16" s="327"/>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c r="AT16" s="391"/>
      <c r="AU16" s="391"/>
    </row>
    <row r="17" spans="1:47" ht="18" customHeight="1" x14ac:dyDescent="0.3">
      <c r="A17" s="322" t="s">
        <v>332</v>
      </c>
      <c r="B17" s="322" t="s">
        <v>335</v>
      </c>
      <c r="C17" s="356">
        <v>0.95513000000000003</v>
      </c>
      <c r="D17" s="356">
        <v>0.51665499999999998</v>
      </c>
      <c r="E17" s="356">
        <v>0.271646</v>
      </c>
      <c r="F17" s="356">
        <v>0.45336859999999995</v>
      </c>
      <c r="G17" s="356">
        <v>0.15168720000000002</v>
      </c>
      <c r="H17" s="356">
        <v>3.7975800000000004E-2</v>
      </c>
      <c r="I17" s="356">
        <v>0.11742039999999999</v>
      </c>
      <c r="J17" s="356">
        <v>3.4548206399999994</v>
      </c>
      <c r="K17" s="356">
        <v>3.0374739299999995</v>
      </c>
      <c r="L17" s="356">
        <v>2.6577852200000001</v>
      </c>
      <c r="M17" s="356">
        <v>2.2780965099999997</v>
      </c>
      <c r="N17" s="356">
        <v>2.4612918000000001</v>
      </c>
      <c r="O17" s="356">
        <v>2.2407580899999999</v>
      </c>
      <c r="P17" s="356">
        <v>1.8249098000000001</v>
      </c>
      <c r="Q17" s="356">
        <v>1.39630575</v>
      </c>
      <c r="R17" s="356">
        <v>0.98153430000000008</v>
      </c>
      <c r="S17" s="356">
        <v>0.98737425000000001</v>
      </c>
      <c r="T17" s="356">
        <v>0.63828099999999999</v>
      </c>
      <c r="U17" s="356">
        <v>0.72680915000000001</v>
      </c>
      <c r="V17" s="356">
        <v>4.3673442900000001</v>
      </c>
      <c r="W17" s="356">
        <v>3.85214386</v>
      </c>
      <c r="X17" s="356">
        <v>3.9203265099999998</v>
      </c>
      <c r="Y17" s="356">
        <v>3.4256261600000002</v>
      </c>
      <c r="Z17" s="356">
        <v>2.93092481</v>
      </c>
      <c r="AA17" s="356">
        <v>2.4362414599999997</v>
      </c>
      <c r="AB17" s="356">
        <v>2.0018861999999999</v>
      </c>
      <c r="AC17" s="356">
        <v>1.50716691</v>
      </c>
      <c r="AD17" s="356">
        <v>1.1218504199999999</v>
      </c>
      <c r="AE17" s="356">
        <v>1.19621793</v>
      </c>
      <c r="AF17" s="356">
        <v>1.0154459299999998</v>
      </c>
      <c r="AG17" s="356">
        <v>0.59486348999999994</v>
      </c>
      <c r="AH17" s="356">
        <v>4.0912923000000001</v>
      </c>
      <c r="AI17" s="356">
        <v>4.4509865899999994</v>
      </c>
      <c r="AJ17" s="356">
        <v>4.4329801500000006</v>
      </c>
      <c r="AK17" s="356">
        <v>3.85208971</v>
      </c>
      <c r="AL17" s="356">
        <v>3.2711992699999999</v>
      </c>
      <c r="AM17" s="356">
        <v>2.7392267499999998</v>
      </c>
      <c r="AN17" s="356">
        <v>1.91387628</v>
      </c>
      <c r="AO17" s="356">
        <v>1.39623495</v>
      </c>
      <c r="AP17" s="356">
        <v>0.97472670000000006</v>
      </c>
      <c r="AQ17" s="356">
        <v>1.0694735099999999</v>
      </c>
      <c r="AR17" s="356">
        <v>1.8237317900000001</v>
      </c>
      <c r="AS17" s="356">
        <v>1.5909642500000001</v>
      </c>
      <c r="AT17" s="356">
        <v>4.8581957100000004</v>
      </c>
      <c r="AU17" s="356">
        <v>4.2754281699999996</v>
      </c>
    </row>
    <row r="18" spans="1:47" ht="18" customHeight="1" x14ac:dyDescent="0.3">
      <c r="A18" s="324"/>
      <c r="B18" s="324"/>
      <c r="C18" s="391"/>
      <c r="D18" s="391"/>
      <c r="E18" s="391"/>
      <c r="F18" s="391"/>
      <c r="G18" s="391"/>
      <c r="H18" s="391"/>
      <c r="I18" s="391"/>
      <c r="J18" s="391"/>
      <c r="K18" s="391"/>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K18" s="391"/>
      <c r="AL18" s="391"/>
      <c r="AM18" s="391"/>
      <c r="AN18" s="391"/>
      <c r="AO18" s="391"/>
      <c r="AP18" s="391"/>
      <c r="AQ18" s="391"/>
      <c r="AR18" s="391"/>
      <c r="AS18" s="391"/>
      <c r="AT18" s="391"/>
      <c r="AU18" s="391"/>
    </row>
    <row r="19" spans="1:47" ht="18" customHeight="1" x14ac:dyDescent="0.3">
      <c r="A19" s="322" t="s">
        <v>334</v>
      </c>
      <c r="B19" s="322" t="s">
        <v>421</v>
      </c>
      <c r="C19" s="356">
        <v>3378.8780669142157</v>
      </c>
      <c r="D19" s="356">
        <v>2932.9963831550385</v>
      </c>
      <c r="E19" s="356">
        <v>2650.1482004206027</v>
      </c>
      <c r="F19" s="356">
        <v>2969.9703730723818</v>
      </c>
      <c r="G19" s="356">
        <v>2891.4075156859453</v>
      </c>
      <c r="H19" s="356">
        <v>3367.1146153100922</v>
      </c>
      <c r="I19" s="356">
        <v>3135.2813071736273</v>
      </c>
      <c r="J19" s="356">
        <v>3229.0768150738986</v>
      </c>
      <c r="K19" s="356">
        <v>2677.9320068139214</v>
      </c>
      <c r="L19" s="356">
        <v>3061.3047592178323</v>
      </c>
      <c r="M19" s="356">
        <v>3375.4478817152722</v>
      </c>
      <c r="N19" s="356">
        <v>4224.2087275010272</v>
      </c>
      <c r="O19" s="356">
        <v>3575.6638802794705</v>
      </c>
      <c r="P19" s="356">
        <v>3382.3977550478248</v>
      </c>
      <c r="Q19" s="356">
        <v>2349.3868171397153</v>
      </c>
      <c r="R19" s="356">
        <v>2099.6772200230771</v>
      </c>
      <c r="S19" s="356">
        <v>2628.8716981202579</v>
      </c>
      <c r="T19" s="356">
        <v>4930.0215133975844</v>
      </c>
      <c r="U19" s="356">
        <v>4807.553876408836</v>
      </c>
      <c r="V19" s="356">
        <v>4199.6506607678239</v>
      </c>
      <c r="W19" s="356">
        <v>4112.7434605618328</v>
      </c>
      <c r="X19" s="356">
        <v>4683.8504888224052</v>
      </c>
      <c r="Y19" s="356">
        <v>4658.9992741215865</v>
      </c>
      <c r="Z19" s="356">
        <v>4190.6287963194291</v>
      </c>
      <c r="AA19" s="356">
        <v>3938.8512725084115</v>
      </c>
      <c r="AB19" s="356">
        <v>2999.3717479872739</v>
      </c>
      <c r="AC19" s="356">
        <v>2749.7532059051605</v>
      </c>
      <c r="AD19" s="356">
        <v>2380.0018681140828</v>
      </c>
      <c r="AE19" s="356">
        <v>3200.6897223084206</v>
      </c>
      <c r="AF19" s="356">
        <v>4014.7991485580919</v>
      </c>
      <c r="AG19" s="356">
        <v>3600.793245135902</v>
      </c>
      <c r="AH19" s="356">
        <v>3473.5743224381781</v>
      </c>
      <c r="AI19" s="356">
        <v>3578.4465937215859</v>
      </c>
      <c r="AJ19" s="356">
        <v>2864.6504146204347</v>
      </c>
      <c r="AK19" s="356">
        <v>2245.3185109850751</v>
      </c>
      <c r="AL19" s="356">
        <v>2986.62155512755</v>
      </c>
      <c r="AM19" s="356">
        <v>2551.4804127206976</v>
      </c>
      <c r="AN19" s="356">
        <v>2871.6172360078181</v>
      </c>
      <c r="AO19" s="356">
        <v>2450.7890614069415</v>
      </c>
      <c r="AP19" s="356">
        <v>2578.0110010162566</v>
      </c>
      <c r="AQ19" s="356">
        <v>3219.4995619170936</v>
      </c>
      <c r="AR19" s="356">
        <v>4186.559686724876</v>
      </c>
      <c r="AS19" s="356">
        <v>3774.4791054034795</v>
      </c>
      <c r="AT19" s="356">
        <v>2956.2754556416007</v>
      </c>
      <c r="AU19" s="356">
        <v>3759.2295274516378</v>
      </c>
    </row>
    <row r="20" spans="1:47" ht="18" customHeight="1" x14ac:dyDescent="0.3">
      <c r="A20" s="324"/>
      <c r="B20" s="324"/>
      <c r="C20" s="391"/>
      <c r="D20" s="391"/>
      <c r="E20" s="391"/>
      <c r="F20" s="391"/>
      <c r="G20" s="391"/>
      <c r="H20" s="391"/>
      <c r="I20" s="391"/>
      <c r="J20" s="403"/>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c r="AT20" s="391"/>
      <c r="AU20" s="391"/>
    </row>
    <row r="21" spans="1:47" ht="18" customHeight="1" x14ac:dyDescent="0.3">
      <c r="A21" s="322" t="s">
        <v>336</v>
      </c>
      <c r="B21" s="322" t="s">
        <v>339</v>
      </c>
      <c r="C21" s="356">
        <v>18289.7377199316</v>
      </c>
      <c r="D21" s="356">
        <v>18531.338464533754</v>
      </c>
      <c r="E21" s="356">
        <v>18732.710484892854</v>
      </c>
      <c r="F21" s="356">
        <v>20039.300555723112</v>
      </c>
      <c r="G21" s="356">
        <v>20983.391607779791</v>
      </c>
      <c r="H21" s="356">
        <v>20755.545287421188</v>
      </c>
      <c r="I21" s="356">
        <v>21360.917207643412</v>
      </c>
      <c r="J21" s="356">
        <v>21323.566380670076</v>
      </c>
      <c r="K21" s="356">
        <v>20894.190283456344</v>
      </c>
      <c r="L21" s="356">
        <v>26862.800825862385</v>
      </c>
      <c r="M21" s="356">
        <v>21187.486951186085</v>
      </c>
      <c r="N21" s="356">
        <v>14639.014583998007</v>
      </c>
      <c r="O21" s="356">
        <v>14145.547727686602</v>
      </c>
      <c r="P21" s="356">
        <v>14212.696913129383</v>
      </c>
      <c r="Q21" s="356">
        <v>16529.130292814971</v>
      </c>
      <c r="R21" s="356">
        <v>19230.367793946702</v>
      </c>
      <c r="S21" s="356">
        <v>17211.770114607003</v>
      </c>
      <c r="T21" s="356">
        <v>18699.621971386547</v>
      </c>
      <c r="U21" s="356">
        <v>22900.243540468615</v>
      </c>
      <c r="V21" s="356">
        <v>23356.552178490336</v>
      </c>
      <c r="W21" s="356">
        <v>27522.830986509831</v>
      </c>
      <c r="X21" s="356">
        <v>27424.096393829073</v>
      </c>
      <c r="Y21" s="356">
        <v>29718.811612509584</v>
      </c>
      <c r="Z21" s="356">
        <v>31100.577334530215</v>
      </c>
      <c r="AA21" s="356">
        <v>31516.621495166641</v>
      </c>
      <c r="AB21" s="356">
        <v>33984.053832075377</v>
      </c>
      <c r="AC21" s="356">
        <v>26184.934130451598</v>
      </c>
      <c r="AD21" s="356">
        <v>28596.524654639939</v>
      </c>
      <c r="AE21" s="356">
        <v>22759.069891967243</v>
      </c>
      <c r="AF21" s="356">
        <v>26689.239121048708</v>
      </c>
      <c r="AG21" s="356">
        <v>29029.647423100727</v>
      </c>
      <c r="AH21" s="356">
        <v>34100.819920358503</v>
      </c>
      <c r="AI21" s="356">
        <v>26690.577081480093</v>
      </c>
      <c r="AJ21" s="356">
        <v>25686.749289914744</v>
      </c>
      <c r="AK21" s="356">
        <v>26840.667104565342</v>
      </c>
      <c r="AL21" s="356">
        <v>31349.997912435963</v>
      </c>
      <c r="AM21" s="356">
        <v>25111.053068970723</v>
      </c>
      <c r="AN21" s="356">
        <v>27600.904920740821</v>
      </c>
      <c r="AO21" s="356">
        <v>29430.820677465421</v>
      </c>
      <c r="AP21" s="356">
        <v>31096.620123994904</v>
      </c>
      <c r="AQ21" s="356">
        <v>34766.525676277372</v>
      </c>
      <c r="AR21" s="356">
        <v>33150.378944411641</v>
      </c>
      <c r="AS21" s="356">
        <v>28113.370648527307</v>
      </c>
      <c r="AT21" s="356">
        <v>28106.150376214267</v>
      </c>
      <c r="AU21" s="356">
        <v>25092.010701313306</v>
      </c>
    </row>
    <row r="22" spans="1:47" ht="18" customHeight="1" x14ac:dyDescent="0.3">
      <c r="A22" s="324"/>
      <c r="B22" s="324"/>
      <c r="C22" s="391"/>
      <c r="D22" s="391"/>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K22" s="391"/>
      <c r="AL22" s="391"/>
      <c r="AM22" s="391"/>
      <c r="AN22" s="391"/>
      <c r="AO22" s="391"/>
      <c r="AP22" s="391"/>
      <c r="AQ22" s="391"/>
      <c r="AR22" s="391"/>
      <c r="AS22" s="391"/>
      <c r="AT22" s="391"/>
      <c r="AU22" s="391"/>
    </row>
    <row r="23" spans="1:47" ht="18" customHeight="1" x14ac:dyDescent="0.3">
      <c r="A23" s="322" t="s">
        <v>338</v>
      </c>
      <c r="B23" s="322" t="s">
        <v>341</v>
      </c>
      <c r="C23" s="356">
        <v>19918.84060933378</v>
      </c>
      <c r="D23" s="356">
        <v>19793.738816110912</v>
      </c>
      <c r="E23" s="356">
        <v>19502.920810957148</v>
      </c>
      <c r="F23" s="356">
        <v>19826.797090898621</v>
      </c>
      <c r="G23" s="356">
        <v>19851.66699253345</v>
      </c>
      <c r="H23" s="356">
        <v>19809.586836777344</v>
      </c>
      <c r="I23" s="356">
        <v>20136.779614027611</v>
      </c>
      <c r="J23" s="356">
        <v>20102.263299321057</v>
      </c>
      <c r="K23" s="356">
        <v>20754.093584223141</v>
      </c>
      <c r="L23" s="356">
        <v>20821.943737714642</v>
      </c>
      <c r="M23" s="356">
        <v>20757.411965260166</v>
      </c>
      <c r="N23" s="356">
        <v>20630.005100791495</v>
      </c>
      <c r="O23" s="356">
        <v>20665.145343683598</v>
      </c>
      <c r="P23" s="356">
        <v>20692.466032615976</v>
      </c>
      <c r="Q23" s="356">
        <v>20860.336030294729</v>
      </c>
      <c r="R23" s="356">
        <v>21009.798673796155</v>
      </c>
      <c r="S23" s="356">
        <v>20358.444687026633</v>
      </c>
      <c r="T23" s="356">
        <v>20426.125178461436</v>
      </c>
      <c r="U23" s="356">
        <v>20368.388080721408</v>
      </c>
      <c r="V23" s="356">
        <v>20271.269841371017</v>
      </c>
      <c r="W23" s="356">
        <v>20445.022383573232</v>
      </c>
      <c r="X23" s="356">
        <v>20356.65256009224</v>
      </c>
      <c r="Y23" s="356">
        <v>20211.16389614368</v>
      </c>
      <c r="Z23" s="356">
        <v>20765.457407220048</v>
      </c>
      <c r="AA23" s="356">
        <v>20612.723230758544</v>
      </c>
      <c r="AB23" s="356">
        <v>20715.562516214693</v>
      </c>
      <c r="AC23" s="356">
        <v>20713.876709667355</v>
      </c>
      <c r="AD23" s="356">
        <v>20844.062111273764</v>
      </c>
      <c r="AE23" s="356">
        <v>20791.0496230557</v>
      </c>
      <c r="AF23" s="356">
        <v>20453.591110802179</v>
      </c>
      <c r="AG23" s="356">
        <v>20433.232731025724</v>
      </c>
      <c r="AH23" s="356">
        <v>20358.870805537379</v>
      </c>
      <c r="AI23" s="356">
        <v>20768.30233559621</v>
      </c>
      <c r="AJ23" s="356">
        <v>20831.599795186045</v>
      </c>
      <c r="AK23" s="356">
        <v>20865.791671881285</v>
      </c>
      <c r="AL23" s="356">
        <v>20417.564313566618</v>
      </c>
      <c r="AM23" s="356">
        <v>20737.280528637704</v>
      </c>
      <c r="AN23" s="356">
        <v>20695.424998016279</v>
      </c>
      <c r="AO23" s="356">
        <v>20917.534740257885</v>
      </c>
      <c r="AP23" s="356">
        <v>20672.45451084249</v>
      </c>
      <c r="AQ23" s="356">
        <v>20459.726946347837</v>
      </c>
      <c r="AR23" s="356">
        <v>21140.562157268509</v>
      </c>
      <c r="AS23" s="356">
        <v>20945.82989214472</v>
      </c>
      <c r="AT23" s="356">
        <v>20996.4041883719</v>
      </c>
      <c r="AU23" s="356">
        <v>21611.120326390203</v>
      </c>
    </row>
    <row r="24" spans="1:47" ht="18" customHeight="1" x14ac:dyDescent="0.3">
      <c r="A24" s="324"/>
      <c r="B24" s="324"/>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row>
    <row r="25" spans="1:47" ht="18" customHeight="1" x14ac:dyDescent="0.3">
      <c r="A25" s="322"/>
      <c r="B25" s="322" t="s">
        <v>277</v>
      </c>
      <c r="C25" s="356">
        <v>1442854.7873532013</v>
      </c>
      <c r="D25" s="356">
        <v>1431004.0784307574</v>
      </c>
      <c r="E25" s="356">
        <v>1426987.6991797793</v>
      </c>
      <c r="F25" s="356">
        <v>1425209.1189981895</v>
      </c>
      <c r="G25" s="356">
        <v>1488939.5327645554</v>
      </c>
      <c r="H25" s="356">
        <v>1461968.1325112148</v>
      </c>
      <c r="I25" s="356">
        <v>1484035.0126414124</v>
      </c>
      <c r="J25" s="356">
        <v>1471221.2085063227</v>
      </c>
      <c r="K25" s="356">
        <v>1496168.5232964717</v>
      </c>
      <c r="L25" s="356">
        <v>1538888.0175060567</v>
      </c>
      <c r="M25" s="356">
        <v>1512886.0680474716</v>
      </c>
      <c r="N25" s="356">
        <v>1526308.5790609831</v>
      </c>
      <c r="O25" s="356">
        <v>1560046.1357815252</v>
      </c>
      <c r="P25" s="356">
        <v>1632155.9296344912</v>
      </c>
      <c r="Q25" s="356">
        <v>1609856.0074068117</v>
      </c>
      <c r="R25" s="356">
        <v>1628752.1161587897</v>
      </c>
      <c r="S25" s="356">
        <v>1635742.93366608</v>
      </c>
      <c r="T25" s="356">
        <v>1672833.5335122608</v>
      </c>
      <c r="U25" s="356">
        <v>1711486.2835230052</v>
      </c>
      <c r="V25" s="356">
        <v>1716554.2107688864</v>
      </c>
      <c r="W25" s="356">
        <v>1752563.5036218658</v>
      </c>
      <c r="X25" s="356">
        <v>1716425.5431310988</v>
      </c>
      <c r="Y25" s="356">
        <v>1806944.4742650189</v>
      </c>
      <c r="Z25" s="356">
        <v>1798130.6869903747</v>
      </c>
      <c r="AA25" s="356">
        <v>1728879.5621765761</v>
      </c>
      <c r="AB25" s="356">
        <v>1775492.0938700542</v>
      </c>
      <c r="AC25" s="356">
        <v>1777775.4618145225</v>
      </c>
      <c r="AD25" s="356">
        <v>1840980.9713685343</v>
      </c>
      <c r="AE25" s="356">
        <v>1879557.5931145863</v>
      </c>
      <c r="AF25" s="356">
        <v>1906303.6215457108</v>
      </c>
      <c r="AG25" s="356">
        <v>1866061.3392797611</v>
      </c>
      <c r="AH25" s="356">
        <v>1941191.2782894478</v>
      </c>
      <c r="AI25" s="356">
        <v>1977329.0500506256</v>
      </c>
      <c r="AJ25" s="356">
        <v>1964112.9931089722</v>
      </c>
      <c r="AK25" s="356">
        <v>2022741.7910805962</v>
      </c>
      <c r="AL25" s="356">
        <v>2016829.3750793759</v>
      </c>
      <c r="AM25" s="356">
        <v>2034543.6660322875</v>
      </c>
      <c r="AN25" s="356">
        <v>2015640.6357800597</v>
      </c>
      <c r="AO25" s="356">
        <v>2088011.2120157809</v>
      </c>
      <c r="AP25" s="356">
        <v>2037627.8973447762</v>
      </c>
      <c r="AQ25" s="356">
        <v>2089515.1811317343</v>
      </c>
      <c r="AR25" s="356">
        <v>2123539.0159884193</v>
      </c>
      <c r="AS25" s="356">
        <v>2096703.0039129376</v>
      </c>
      <c r="AT25" s="356">
        <v>2077566.6416509913</v>
      </c>
      <c r="AU25" s="356">
        <v>2127649.2043202296</v>
      </c>
    </row>
    <row r="26" spans="1:47" thickBot="1" x14ac:dyDescent="0.35">
      <c r="A26" s="328"/>
      <c r="B26" s="328"/>
      <c r="C26" s="393"/>
      <c r="D26" s="393"/>
      <c r="E26" s="393"/>
      <c r="F26" s="393"/>
      <c r="G26" s="393"/>
      <c r="H26" s="393"/>
      <c r="I26" s="393"/>
      <c r="J26" s="393"/>
      <c r="K26" s="393"/>
      <c r="L26" s="393"/>
      <c r="M26" s="393"/>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3"/>
      <c r="AO26" s="393"/>
      <c r="AP26" s="393"/>
      <c r="AQ26" s="393"/>
      <c r="AR26" s="393"/>
      <c r="AS26" s="393"/>
      <c r="AT26" s="393"/>
      <c r="AU26" s="393"/>
    </row>
    <row r="27" spans="1:47" ht="18" hidden="1" thickTop="1" x14ac:dyDescent="0.3">
      <c r="A27" s="394"/>
      <c r="B27" s="394"/>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c r="AP27" s="395"/>
      <c r="AQ27" s="395"/>
      <c r="AR27" s="395"/>
      <c r="AS27" s="395"/>
      <c r="AT27" s="395"/>
      <c r="AU27" s="395"/>
    </row>
    <row r="28" spans="1:47" ht="18" thickTop="1" x14ac:dyDescent="0.3">
      <c r="A28" s="315"/>
      <c r="B28" s="315"/>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5"/>
      <c r="AN28" s="395"/>
      <c r="AO28" s="395"/>
      <c r="AP28" s="395"/>
      <c r="AQ28" s="395"/>
      <c r="AR28" s="395"/>
      <c r="AS28" s="395"/>
      <c r="AT28" s="395"/>
      <c r="AU28" s="395"/>
    </row>
    <row r="29" spans="1:47" ht="18" thickBot="1" x14ac:dyDescent="0.35">
      <c r="A29" s="396"/>
      <c r="B29" s="396"/>
      <c r="C29" s="397"/>
      <c r="D29" s="397"/>
      <c r="E29" s="397"/>
      <c r="F29" s="397"/>
      <c r="G29" s="397"/>
      <c r="H29" s="397"/>
      <c r="I29" s="397"/>
      <c r="J29" s="397"/>
      <c r="K29" s="397"/>
      <c r="S29" s="343"/>
      <c r="X29" s="343"/>
      <c r="AE29" s="343"/>
      <c r="AR29" s="343"/>
      <c r="AS29" s="343"/>
      <c r="AT29" s="343"/>
      <c r="AU29" s="343" t="s">
        <v>8</v>
      </c>
    </row>
    <row r="30" spans="1:47" ht="24" customHeight="1" thickTop="1" thickBot="1" x14ac:dyDescent="0.35">
      <c r="A30" s="318" t="s">
        <v>299</v>
      </c>
      <c r="B30" s="318" t="s">
        <v>342</v>
      </c>
      <c r="C30" s="390">
        <v>43374</v>
      </c>
      <c r="D30" s="390">
        <v>43405</v>
      </c>
      <c r="E30" s="390">
        <v>43435</v>
      </c>
      <c r="F30" s="390">
        <v>43466</v>
      </c>
      <c r="G30" s="390">
        <v>43497</v>
      </c>
      <c r="H30" s="390">
        <v>43525</v>
      </c>
      <c r="I30" s="390">
        <v>43556</v>
      </c>
      <c r="J30" s="390">
        <v>43586</v>
      </c>
      <c r="K30" s="390">
        <v>43617</v>
      </c>
      <c r="L30" s="390">
        <v>43647</v>
      </c>
      <c r="M30" s="390">
        <v>43678</v>
      </c>
      <c r="N30" s="390">
        <v>43709</v>
      </c>
      <c r="O30" s="390">
        <v>43739</v>
      </c>
      <c r="P30" s="390">
        <v>43770</v>
      </c>
      <c r="Q30" s="390">
        <v>43800</v>
      </c>
      <c r="R30" s="390">
        <v>43831</v>
      </c>
      <c r="S30" s="319" t="s">
        <v>399</v>
      </c>
      <c r="T30" s="319" t="s">
        <v>302</v>
      </c>
      <c r="U30" s="319" t="s">
        <v>400</v>
      </c>
      <c r="V30" s="319" t="s">
        <v>401</v>
      </c>
      <c r="W30" s="319" t="s">
        <v>450</v>
      </c>
      <c r="X30" s="319" t="s">
        <v>306</v>
      </c>
      <c r="Y30" s="319" t="s">
        <v>307</v>
      </c>
      <c r="Z30" s="319" t="s">
        <v>308</v>
      </c>
      <c r="AA30" s="319" t="s">
        <v>309</v>
      </c>
      <c r="AB30" s="319">
        <v>44136</v>
      </c>
      <c r="AC30" s="319">
        <v>44166</v>
      </c>
      <c r="AD30" s="319">
        <v>44197</v>
      </c>
      <c r="AE30" s="319" t="s">
        <v>313</v>
      </c>
      <c r="AF30" s="319" t="s">
        <v>404</v>
      </c>
      <c r="AG30" s="319" t="s">
        <v>439</v>
      </c>
      <c r="AH30" s="319" t="s">
        <v>423</v>
      </c>
      <c r="AI30" s="319" t="s">
        <v>407</v>
      </c>
      <c r="AJ30" s="319" t="s">
        <v>408</v>
      </c>
      <c r="AK30" s="319" t="s">
        <v>409</v>
      </c>
      <c r="AL30" s="319" t="s">
        <v>424</v>
      </c>
      <c r="AM30" s="319" t="s">
        <v>411</v>
      </c>
      <c r="AN30" s="319" t="s">
        <v>444</v>
      </c>
      <c r="AO30" s="319" t="s">
        <v>445</v>
      </c>
      <c r="AP30" s="319">
        <v>44562</v>
      </c>
      <c r="AQ30" s="319">
        <v>44593</v>
      </c>
      <c r="AR30" s="319">
        <v>44621</v>
      </c>
      <c r="AS30" s="319">
        <v>44652</v>
      </c>
      <c r="AT30" s="319">
        <v>44682</v>
      </c>
      <c r="AU30" s="319">
        <v>44713</v>
      </c>
    </row>
    <row r="31" spans="1:47" ht="18" customHeight="1" thickTop="1" x14ac:dyDescent="0.3">
      <c r="A31" s="324"/>
      <c r="B31" s="324"/>
      <c r="C31" s="398"/>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row>
    <row r="32" spans="1:47" ht="18" customHeight="1" x14ac:dyDescent="0.3">
      <c r="A32" s="322" t="s">
        <v>343</v>
      </c>
      <c r="B32" s="322" t="s">
        <v>425</v>
      </c>
      <c r="C32" s="356">
        <v>1051160.5352396581</v>
      </c>
      <c r="D32" s="356">
        <v>1033570.7125977722</v>
      </c>
      <c r="E32" s="356">
        <v>1041107.4834335888</v>
      </c>
      <c r="F32" s="356">
        <v>1033098.8824459699</v>
      </c>
      <c r="G32" s="356">
        <v>1100562.3472724084</v>
      </c>
      <c r="H32" s="356">
        <v>1056512.3854441678</v>
      </c>
      <c r="I32" s="356">
        <v>1082628.8585385482</v>
      </c>
      <c r="J32" s="356">
        <v>1070652.4859890849</v>
      </c>
      <c r="K32" s="356">
        <v>1074893.8616714706</v>
      </c>
      <c r="L32" s="356">
        <v>1108506.4029164489</v>
      </c>
      <c r="M32" s="356">
        <v>1088051.3559337589</v>
      </c>
      <c r="N32" s="356">
        <v>1100129.5053014948</v>
      </c>
      <c r="O32" s="356">
        <v>1144583.4055570974</v>
      </c>
      <c r="P32" s="356">
        <v>1208883.7112167208</v>
      </c>
      <c r="Q32" s="356">
        <v>1192704.0178021726</v>
      </c>
      <c r="R32" s="356">
        <v>1208092.4380902678</v>
      </c>
      <c r="S32" s="356">
        <v>1230751.3021474928</v>
      </c>
      <c r="T32" s="356">
        <v>1242485.5107749403</v>
      </c>
      <c r="U32" s="356">
        <v>1247736.837276577</v>
      </c>
      <c r="V32" s="356">
        <v>1256779.4967781764</v>
      </c>
      <c r="W32" s="356">
        <v>1282077.1290441372</v>
      </c>
      <c r="X32" s="356">
        <v>1252911.7232373424</v>
      </c>
      <c r="Y32" s="356">
        <v>1342410.3516278488</v>
      </c>
      <c r="Z32" s="356">
        <v>1336185.3259706206</v>
      </c>
      <c r="AA32" s="356">
        <v>1284367.0341368448</v>
      </c>
      <c r="AB32" s="356">
        <v>1327797.436550712</v>
      </c>
      <c r="AC32" s="356">
        <v>1340240.1016579561</v>
      </c>
      <c r="AD32" s="356">
        <v>1392883.7455535845</v>
      </c>
      <c r="AE32" s="356">
        <v>1419578.304316937</v>
      </c>
      <c r="AF32" s="356">
        <v>1445583.3067657605</v>
      </c>
      <c r="AG32" s="356">
        <v>1413517.2596441875</v>
      </c>
      <c r="AH32" s="356">
        <v>1491267.0801790867</v>
      </c>
      <c r="AI32" s="356">
        <v>1507792.5006075304</v>
      </c>
      <c r="AJ32" s="356">
        <v>1500327.4383804877</v>
      </c>
      <c r="AK32" s="356">
        <v>1547945.6038304402</v>
      </c>
      <c r="AL32" s="356">
        <v>1579990.9393519037</v>
      </c>
      <c r="AM32" s="356">
        <v>1584044.4863182327</v>
      </c>
      <c r="AN32" s="356">
        <v>1564111.9608842633</v>
      </c>
      <c r="AO32" s="356">
        <v>1616231.7452052634</v>
      </c>
      <c r="AP32" s="356">
        <v>1558212.7838511169</v>
      </c>
      <c r="AQ32" s="356">
        <v>1613926.3257943995</v>
      </c>
      <c r="AR32" s="356">
        <v>1646251.77333633</v>
      </c>
      <c r="AS32" s="356">
        <v>1626633.1679518416</v>
      </c>
      <c r="AT32" s="356">
        <v>1605177.3889530718</v>
      </c>
      <c r="AU32" s="356">
        <v>1630213.9399951848</v>
      </c>
    </row>
    <row r="33" spans="1:47" ht="18" customHeight="1" x14ac:dyDescent="0.3">
      <c r="A33" s="324" t="s">
        <v>426</v>
      </c>
      <c r="B33" s="324" t="s">
        <v>427</v>
      </c>
      <c r="C33" s="362">
        <v>684016.11894296249</v>
      </c>
      <c r="D33" s="362">
        <v>682378.04571106599</v>
      </c>
      <c r="E33" s="362">
        <v>690891.10797815153</v>
      </c>
      <c r="F33" s="362">
        <v>683455.39443433646</v>
      </c>
      <c r="G33" s="362">
        <v>734607.71920019027</v>
      </c>
      <c r="H33" s="362">
        <v>713130.30463240796</v>
      </c>
      <c r="I33" s="362">
        <v>732804.11482553033</v>
      </c>
      <c r="J33" s="362">
        <v>725006.83099447738</v>
      </c>
      <c r="K33" s="362">
        <v>725875.24979446107</v>
      </c>
      <c r="L33" s="362">
        <v>746384.07412294135</v>
      </c>
      <c r="M33" s="362">
        <v>735631.1107674815</v>
      </c>
      <c r="N33" s="362">
        <v>731605.02390251122</v>
      </c>
      <c r="O33" s="362">
        <v>770243.14127152518</v>
      </c>
      <c r="P33" s="362">
        <v>836476.11776609824</v>
      </c>
      <c r="Q33" s="362">
        <v>815485.01336853555</v>
      </c>
      <c r="R33" s="362">
        <v>822451.47965343355</v>
      </c>
      <c r="S33" s="362">
        <v>841107.24794872652</v>
      </c>
      <c r="T33" s="362">
        <v>870101.32714155549</v>
      </c>
      <c r="U33" s="362">
        <v>885748.23622033582</v>
      </c>
      <c r="V33" s="362">
        <v>887641.56076104497</v>
      </c>
      <c r="W33" s="362">
        <v>909407.36061140278</v>
      </c>
      <c r="X33" s="362">
        <v>883729.07255011238</v>
      </c>
      <c r="Y33" s="362">
        <v>980849.72483544645</v>
      </c>
      <c r="Z33" s="362">
        <v>946543.53277816495</v>
      </c>
      <c r="AA33" s="362">
        <v>921364.93943594652</v>
      </c>
      <c r="AB33" s="362">
        <v>954684.68506130739</v>
      </c>
      <c r="AC33" s="362">
        <v>950398.87402759143</v>
      </c>
      <c r="AD33" s="362">
        <v>1007112.6728638929</v>
      </c>
      <c r="AE33" s="362">
        <v>1015434.695668649</v>
      </c>
      <c r="AF33" s="362">
        <v>1044998.1454919098</v>
      </c>
      <c r="AG33" s="362">
        <v>1014626.5152618177</v>
      </c>
      <c r="AH33" s="362">
        <v>1077278.9773685916</v>
      </c>
      <c r="AI33" s="362">
        <v>1097509.3418378225</v>
      </c>
      <c r="AJ33" s="362">
        <v>1090209.9288943661</v>
      </c>
      <c r="AK33" s="362">
        <v>1121843.497728613</v>
      </c>
      <c r="AL33" s="362">
        <v>1144326.4261812151</v>
      </c>
      <c r="AM33" s="362">
        <v>1151648.9093914253</v>
      </c>
      <c r="AN33" s="362">
        <v>1150657.8782428182</v>
      </c>
      <c r="AO33" s="362">
        <v>1193254.334872172</v>
      </c>
      <c r="AP33" s="362">
        <v>1150968.7398866145</v>
      </c>
      <c r="AQ33" s="362">
        <v>1200947.8359743452</v>
      </c>
      <c r="AR33" s="362">
        <v>1224556.0029449824</v>
      </c>
      <c r="AS33" s="362">
        <v>1230058.5657656603</v>
      </c>
      <c r="AT33" s="362">
        <v>1208836.8899762407</v>
      </c>
      <c r="AU33" s="362">
        <v>1204889.8556838133</v>
      </c>
    </row>
    <row r="34" spans="1:47" ht="18" customHeight="1" x14ac:dyDescent="0.3">
      <c r="A34" s="324" t="s">
        <v>428</v>
      </c>
      <c r="B34" s="324" t="s">
        <v>429</v>
      </c>
      <c r="C34" s="362">
        <v>367144.41629669559</v>
      </c>
      <c r="D34" s="362">
        <v>351192.66688670591</v>
      </c>
      <c r="E34" s="362">
        <v>350216.37545543717</v>
      </c>
      <c r="F34" s="362">
        <v>349643.48801163351</v>
      </c>
      <c r="G34" s="362">
        <v>365954.62807221804</v>
      </c>
      <c r="H34" s="362">
        <v>343382.08081175981</v>
      </c>
      <c r="I34" s="362">
        <v>349824.74371301755</v>
      </c>
      <c r="J34" s="362">
        <v>345645.65499460738</v>
      </c>
      <c r="K34" s="362">
        <v>349018.61187700985</v>
      </c>
      <c r="L34" s="362">
        <v>362122.32879350748</v>
      </c>
      <c r="M34" s="362">
        <v>352420.24516627751</v>
      </c>
      <c r="N34" s="362">
        <v>368524.48139898363</v>
      </c>
      <c r="O34" s="362">
        <v>374340.26428557228</v>
      </c>
      <c r="P34" s="362">
        <v>372407.5934506224</v>
      </c>
      <c r="Q34" s="362">
        <v>377219.0044336369</v>
      </c>
      <c r="R34" s="362">
        <v>385640.95843683422</v>
      </c>
      <c r="S34" s="362">
        <v>389644.05419876624</v>
      </c>
      <c r="T34" s="362">
        <v>372384.18363338447</v>
      </c>
      <c r="U34" s="362">
        <v>361988.60105624102</v>
      </c>
      <c r="V34" s="362">
        <v>369137.93601713137</v>
      </c>
      <c r="W34" s="362">
        <v>372669.76843273448</v>
      </c>
      <c r="X34" s="362">
        <v>369182.65068722982</v>
      </c>
      <c r="Y34" s="362">
        <v>361560.62679240271</v>
      </c>
      <c r="Z34" s="362">
        <v>389641.79319245537</v>
      </c>
      <c r="AA34" s="362">
        <v>363002.09470089845</v>
      </c>
      <c r="AB34" s="362">
        <v>373112.75148940471</v>
      </c>
      <c r="AC34" s="362">
        <v>389841.22763036448</v>
      </c>
      <c r="AD34" s="362">
        <v>385771.07268969185</v>
      </c>
      <c r="AE34" s="362">
        <v>404143.60864828806</v>
      </c>
      <c r="AF34" s="362">
        <v>400585.16127385129</v>
      </c>
      <c r="AG34" s="362">
        <v>398890.74438236974</v>
      </c>
      <c r="AH34" s="362">
        <v>413988.10281049518</v>
      </c>
      <c r="AI34" s="362">
        <v>410283.15876970784</v>
      </c>
      <c r="AJ34" s="362">
        <v>410117.50948612159</v>
      </c>
      <c r="AK34" s="362">
        <v>426102.10610182723</v>
      </c>
      <c r="AL34" s="362">
        <v>435664.51317068847</v>
      </c>
      <c r="AM34" s="362">
        <v>432395.57692680717</v>
      </c>
      <c r="AN34" s="362">
        <v>413454.08264144533</v>
      </c>
      <c r="AO34" s="362">
        <v>422977.41033309174</v>
      </c>
      <c r="AP34" s="362">
        <v>407244.04396450263</v>
      </c>
      <c r="AQ34" s="362">
        <v>412978.48982005415</v>
      </c>
      <c r="AR34" s="362">
        <v>421695.77039134805</v>
      </c>
      <c r="AS34" s="362">
        <v>396574.6021861817</v>
      </c>
      <c r="AT34" s="362">
        <v>396340.49897683068</v>
      </c>
      <c r="AU34" s="362">
        <v>425324.08431137167</v>
      </c>
    </row>
    <row r="35" spans="1:47" ht="18" customHeight="1" x14ac:dyDescent="0.3">
      <c r="A35" s="324"/>
      <c r="B35" s="324"/>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8"/>
      <c r="AU35" s="398"/>
    </row>
    <row r="36" spans="1:47" ht="18" customHeight="1" x14ac:dyDescent="0.3">
      <c r="A36" s="322" t="s">
        <v>344</v>
      </c>
      <c r="B36" s="322" t="s">
        <v>329</v>
      </c>
      <c r="C36" s="356">
        <v>10396.875698402895</v>
      </c>
      <c r="D36" s="356">
        <v>10472.513971288818</v>
      </c>
      <c r="E36" s="356">
        <v>9552.8629273608403</v>
      </c>
      <c r="F36" s="356">
        <v>13987.50867411193</v>
      </c>
      <c r="G36" s="356">
        <v>13862.469159942078</v>
      </c>
      <c r="H36" s="356">
        <v>15163.428913594504</v>
      </c>
      <c r="I36" s="356">
        <v>17208.97741461172</v>
      </c>
      <c r="J36" s="356">
        <v>17442.457680679901</v>
      </c>
      <c r="K36" s="356">
        <v>18562.803368544977</v>
      </c>
      <c r="L36" s="356">
        <v>18526.021519396279</v>
      </c>
      <c r="M36" s="356">
        <v>18459.982031542393</v>
      </c>
      <c r="N36" s="356">
        <v>18620.636000181923</v>
      </c>
      <c r="O36" s="356">
        <v>18780.012605387969</v>
      </c>
      <c r="P36" s="356">
        <v>18947.164900141179</v>
      </c>
      <c r="Q36" s="356">
        <v>20515.682745620466</v>
      </c>
      <c r="R36" s="356">
        <v>20569.105568815176</v>
      </c>
      <c r="S36" s="356">
        <v>17096.525482945803</v>
      </c>
      <c r="T36" s="356">
        <v>16124.172714863298</v>
      </c>
      <c r="U36" s="356">
        <v>16212.858535886307</v>
      </c>
      <c r="V36" s="356">
        <v>16100.745294959024</v>
      </c>
      <c r="W36" s="356">
        <v>16874.40861594228</v>
      </c>
      <c r="X36" s="356">
        <v>17056.301030099683</v>
      </c>
      <c r="Y36" s="356">
        <v>17100.396193503762</v>
      </c>
      <c r="Z36" s="356">
        <v>16913.578328091779</v>
      </c>
      <c r="AA36" s="356">
        <v>16903.670228602685</v>
      </c>
      <c r="AB36" s="356">
        <v>16654.533657206321</v>
      </c>
      <c r="AC36" s="356">
        <v>16264.041633131037</v>
      </c>
      <c r="AD36" s="356">
        <v>16408.554026230264</v>
      </c>
      <c r="AE36" s="356">
        <v>16221.468650547791</v>
      </c>
      <c r="AF36" s="356">
        <v>16503.915965674823</v>
      </c>
      <c r="AG36" s="356">
        <v>16455.038241147897</v>
      </c>
      <c r="AH36" s="356">
        <v>16482.822912366399</v>
      </c>
      <c r="AI36" s="356">
        <v>17087.44599870186</v>
      </c>
      <c r="AJ36" s="356">
        <v>17042.038238085748</v>
      </c>
      <c r="AK36" s="356">
        <v>16938.245741903298</v>
      </c>
      <c r="AL36" s="356">
        <v>16800.648193319186</v>
      </c>
      <c r="AM36" s="356">
        <v>16775.783152260639</v>
      </c>
      <c r="AN36" s="356">
        <v>16709.497512591879</v>
      </c>
      <c r="AO36" s="356">
        <v>16647.926400379903</v>
      </c>
      <c r="AP36" s="356">
        <v>16889.070895970464</v>
      </c>
      <c r="AQ36" s="356">
        <v>16894.960055143179</v>
      </c>
      <c r="AR36" s="356">
        <v>17092.399380392508</v>
      </c>
      <c r="AS36" s="356">
        <v>16333.00151408547</v>
      </c>
      <c r="AT36" s="356">
        <v>16570.907792896134</v>
      </c>
      <c r="AU36" s="356">
        <v>16887.17377153182</v>
      </c>
    </row>
    <row r="37" spans="1:47" ht="18" customHeight="1" x14ac:dyDescent="0.3">
      <c r="A37" s="324"/>
      <c r="B37" s="324"/>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398"/>
      <c r="AC37" s="398"/>
      <c r="AD37" s="398"/>
      <c r="AE37" s="398"/>
      <c r="AF37" s="398"/>
      <c r="AG37" s="398"/>
      <c r="AH37" s="398"/>
      <c r="AI37" s="398"/>
      <c r="AJ37" s="398"/>
      <c r="AK37" s="398"/>
      <c r="AL37" s="398"/>
      <c r="AM37" s="398"/>
      <c r="AN37" s="398"/>
      <c r="AO37" s="398"/>
      <c r="AP37" s="398"/>
      <c r="AQ37" s="398"/>
      <c r="AR37" s="398"/>
      <c r="AS37" s="398"/>
      <c r="AT37" s="398"/>
      <c r="AU37" s="398"/>
    </row>
    <row r="38" spans="1:47" ht="18" customHeight="1" x14ac:dyDescent="0.3">
      <c r="A38" s="322" t="s">
        <v>352</v>
      </c>
      <c r="B38" s="322" t="s">
        <v>331</v>
      </c>
      <c r="C38" s="356">
        <v>145423.68581630205</v>
      </c>
      <c r="D38" s="356">
        <v>147135.84373923199</v>
      </c>
      <c r="E38" s="356">
        <v>145783.96419345352</v>
      </c>
      <c r="F38" s="356">
        <v>146965.49442527004</v>
      </c>
      <c r="G38" s="356">
        <v>141207.52759389891</v>
      </c>
      <c r="H38" s="356">
        <v>148947.94684390596</v>
      </c>
      <c r="I38" s="356">
        <v>142742.84595067851</v>
      </c>
      <c r="J38" s="356">
        <v>137237.34276525557</v>
      </c>
      <c r="K38" s="356">
        <v>157788.62189630701</v>
      </c>
      <c r="L38" s="356">
        <v>154606.88964647276</v>
      </c>
      <c r="M38" s="356">
        <v>158196.34249646362</v>
      </c>
      <c r="N38" s="356">
        <v>160953.38993339837</v>
      </c>
      <c r="O38" s="356">
        <v>153547.61588920112</v>
      </c>
      <c r="P38" s="356">
        <v>156303.84566719126</v>
      </c>
      <c r="Q38" s="356">
        <v>154646.59245208112</v>
      </c>
      <c r="R38" s="356">
        <v>155436.281625095</v>
      </c>
      <c r="S38" s="356">
        <v>144189.10854255137</v>
      </c>
      <c r="T38" s="356">
        <v>161144.52796024826</v>
      </c>
      <c r="U38" s="356">
        <v>186203.96753851173</v>
      </c>
      <c r="V38" s="356">
        <v>180165.10741298783</v>
      </c>
      <c r="W38" s="356">
        <v>183191.42879328228</v>
      </c>
      <c r="X38" s="356">
        <v>177878.97699377962</v>
      </c>
      <c r="Y38" s="356">
        <v>173952.92162323924</v>
      </c>
      <c r="Z38" s="356">
        <v>160235.36385933115</v>
      </c>
      <c r="AA38" s="356">
        <v>152000.76066651769</v>
      </c>
      <c r="AB38" s="356">
        <v>146336.15807760006</v>
      </c>
      <c r="AC38" s="356">
        <v>145186.7076951722</v>
      </c>
      <c r="AD38" s="356">
        <v>153110.0028246585</v>
      </c>
      <c r="AE38" s="356">
        <v>160781.09933319647</v>
      </c>
      <c r="AF38" s="356">
        <v>158446.09686026847</v>
      </c>
      <c r="AG38" s="356">
        <v>151846.67579580005</v>
      </c>
      <c r="AH38" s="356">
        <v>142481.88693176981</v>
      </c>
      <c r="AI38" s="356">
        <v>158572.49704844534</v>
      </c>
      <c r="AJ38" s="356">
        <v>154810.04393519918</v>
      </c>
      <c r="AK38" s="356">
        <v>164318.64138579319</v>
      </c>
      <c r="AL38" s="356">
        <v>126298.52992580699</v>
      </c>
      <c r="AM38" s="356">
        <v>140784.8683883005</v>
      </c>
      <c r="AN38" s="356">
        <v>131979.1650284447</v>
      </c>
      <c r="AO38" s="356">
        <v>157800.18155821654</v>
      </c>
      <c r="AP38" s="356">
        <v>158511.45153968729</v>
      </c>
      <c r="AQ38" s="356">
        <v>156191.87048935308</v>
      </c>
      <c r="AR38" s="356">
        <v>152309.99060571479</v>
      </c>
      <c r="AS38" s="356">
        <v>149450.313604439</v>
      </c>
      <c r="AT38" s="356">
        <v>151270.39603843601</v>
      </c>
      <c r="AU38" s="356">
        <v>178283.08448790194</v>
      </c>
    </row>
    <row r="39" spans="1:47" ht="18" customHeight="1" x14ac:dyDescent="0.3">
      <c r="A39" s="324"/>
      <c r="B39" s="333"/>
      <c r="C39" s="398"/>
      <c r="D39" s="398"/>
      <c r="E39" s="398"/>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row>
    <row r="40" spans="1:47" ht="18" customHeight="1" x14ac:dyDescent="0.3">
      <c r="A40" s="322" t="s">
        <v>357</v>
      </c>
      <c r="B40" s="322" t="s">
        <v>335</v>
      </c>
      <c r="C40" s="356">
        <v>0</v>
      </c>
      <c r="D40" s="356">
        <v>0</v>
      </c>
      <c r="E40" s="356">
        <v>0</v>
      </c>
      <c r="F40" s="356">
        <v>0</v>
      </c>
      <c r="G40" s="356">
        <v>0</v>
      </c>
      <c r="H40" s="356">
        <v>0</v>
      </c>
      <c r="I40" s="356">
        <v>0</v>
      </c>
      <c r="J40" s="356">
        <v>0</v>
      </c>
      <c r="K40" s="356">
        <v>0</v>
      </c>
      <c r="L40" s="356">
        <v>0</v>
      </c>
      <c r="M40" s="356">
        <v>0</v>
      </c>
      <c r="N40" s="356">
        <v>0</v>
      </c>
      <c r="O40" s="356">
        <v>0</v>
      </c>
      <c r="P40" s="356">
        <v>0</v>
      </c>
      <c r="Q40" s="356">
        <v>0</v>
      </c>
      <c r="R40" s="356">
        <v>0</v>
      </c>
      <c r="S40" s="356">
        <v>0</v>
      </c>
      <c r="T40" s="356">
        <v>0</v>
      </c>
      <c r="U40" s="356">
        <v>0</v>
      </c>
      <c r="V40" s="356">
        <v>0</v>
      </c>
      <c r="W40" s="356">
        <v>0</v>
      </c>
      <c r="X40" s="356">
        <v>0</v>
      </c>
      <c r="Y40" s="356">
        <v>0</v>
      </c>
      <c r="Z40" s="356">
        <v>0</v>
      </c>
      <c r="AA40" s="356">
        <v>0</v>
      </c>
      <c r="AB40" s="356">
        <v>0</v>
      </c>
      <c r="AC40" s="356">
        <v>0</v>
      </c>
      <c r="AD40" s="356">
        <v>0</v>
      </c>
      <c r="AE40" s="356">
        <v>0</v>
      </c>
      <c r="AF40" s="356">
        <v>0</v>
      </c>
      <c r="AG40" s="356">
        <v>0</v>
      </c>
      <c r="AH40" s="356">
        <v>0</v>
      </c>
      <c r="AI40" s="356">
        <v>0</v>
      </c>
      <c r="AJ40" s="356">
        <v>0</v>
      </c>
      <c r="AK40" s="356">
        <v>0</v>
      </c>
      <c r="AL40" s="356">
        <v>0</v>
      </c>
      <c r="AM40" s="356">
        <v>0</v>
      </c>
      <c r="AN40" s="356">
        <v>0</v>
      </c>
      <c r="AO40" s="356">
        <v>0</v>
      </c>
      <c r="AP40" s="356">
        <v>0</v>
      </c>
      <c r="AQ40" s="356">
        <v>0</v>
      </c>
      <c r="AR40" s="356">
        <v>0</v>
      </c>
      <c r="AS40" s="356">
        <v>0</v>
      </c>
      <c r="AT40" s="356">
        <v>0</v>
      </c>
      <c r="AU40" s="356">
        <v>0</v>
      </c>
    </row>
    <row r="41" spans="1:47" ht="18" customHeight="1" x14ac:dyDescent="0.3">
      <c r="A41" s="324"/>
      <c r="B41" s="324"/>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398"/>
      <c r="AF41" s="398"/>
      <c r="AG41" s="398"/>
      <c r="AH41" s="398"/>
      <c r="AI41" s="398"/>
      <c r="AJ41" s="398"/>
      <c r="AK41" s="398"/>
      <c r="AL41" s="398"/>
      <c r="AM41" s="398"/>
      <c r="AN41" s="398"/>
      <c r="AO41" s="398"/>
      <c r="AP41" s="398"/>
      <c r="AQ41" s="398"/>
      <c r="AR41" s="398"/>
      <c r="AS41" s="398"/>
      <c r="AT41" s="398"/>
      <c r="AU41" s="398"/>
    </row>
    <row r="42" spans="1:47" ht="18" customHeight="1" x14ac:dyDescent="0.3">
      <c r="A42" s="322" t="s">
        <v>359</v>
      </c>
      <c r="B42" s="322" t="s">
        <v>430</v>
      </c>
      <c r="C42" s="356">
        <v>2220.5587516851147</v>
      </c>
      <c r="D42" s="356">
        <v>2973.7746983604889</v>
      </c>
      <c r="E42" s="356">
        <v>2793.4057543746385</v>
      </c>
      <c r="F42" s="356">
        <v>2837.0982304102877</v>
      </c>
      <c r="G42" s="356">
        <v>2889.4763727661752</v>
      </c>
      <c r="H42" s="356">
        <v>3485.0313894252599</v>
      </c>
      <c r="I42" s="356">
        <v>3357.6639987524809</v>
      </c>
      <c r="J42" s="356">
        <v>3611.6788113440039</v>
      </c>
      <c r="K42" s="356">
        <v>3354.7952141702235</v>
      </c>
      <c r="L42" s="356">
        <v>3600.691496904597</v>
      </c>
      <c r="M42" s="356">
        <v>3299.4268873645624</v>
      </c>
      <c r="N42" s="356">
        <v>4163.4008869055833</v>
      </c>
      <c r="O42" s="356">
        <v>3781.3165850788259</v>
      </c>
      <c r="P42" s="356">
        <v>3338.9534975578613</v>
      </c>
      <c r="Q42" s="356">
        <v>3241.382092907515</v>
      </c>
      <c r="R42" s="356">
        <v>2200.8045698953802</v>
      </c>
      <c r="S42" s="356">
        <v>3011.1787886331404</v>
      </c>
      <c r="T42" s="356">
        <v>5000.7986755779766</v>
      </c>
      <c r="U42" s="356">
        <v>5930.5633522589069</v>
      </c>
      <c r="V42" s="356">
        <v>4586.5524504908981</v>
      </c>
      <c r="W42" s="356">
        <v>3759.541357141497</v>
      </c>
      <c r="X42" s="356">
        <v>4915.516998261668</v>
      </c>
      <c r="Y42" s="356">
        <v>4783.2831960829226</v>
      </c>
      <c r="Z42" s="356">
        <v>4440.7225172802082</v>
      </c>
      <c r="AA42" s="356">
        <v>4091.4658880716315</v>
      </c>
      <c r="AB42" s="356">
        <v>3936.6845371689215</v>
      </c>
      <c r="AC42" s="356">
        <v>4012.1740674445377</v>
      </c>
      <c r="AD42" s="356">
        <v>3200.807848833183</v>
      </c>
      <c r="AE42" s="356">
        <v>3628.0198578387317</v>
      </c>
      <c r="AF42" s="356">
        <v>4769.8301387371348</v>
      </c>
      <c r="AG42" s="356">
        <v>3774.7033963075228</v>
      </c>
      <c r="AH42" s="356">
        <v>3923.5526932379253</v>
      </c>
      <c r="AI42" s="356">
        <v>4393.4741044475459</v>
      </c>
      <c r="AJ42" s="356">
        <v>3543.792363564628</v>
      </c>
      <c r="AK42" s="356">
        <v>3072.4814990240889</v>
      </c>
      <c r="AL42" s="356">
        <v>3123.8123822462603</v>
      </c>
      <c r="AM42" s="356">
        <v>2692.8755983424394</v>
      </c>
      <c r="AN42" s="356">
        <v>3237.8887341761492</v>
      </c>
      <c r="AO42" s="356">
        <v>2872.4858043068275</v>
      </c>
      <c r="AP42" s="356">
        <v>2500.08970185812</v>
      </c>
      <c r="AQ42" s="356">
        <v>3199.9403001592145</v>
      </c>
      <c r="AR42" s="356">
        <v>4010.9542172874922</v>
      </c>
      <c r="AS42" s="356">
        <v>3416.9507981850902</v>
      </c>
      <c r="AT42" s="356">
        <v>3157.441795953906</v>
      </c>
      <c r="AU42" s="356">
        <v>3821.3498732511657</v>
      </c>
    </row>
    <row r="43" spans="1:47" ht="18" customHeight="1" x14ac:dyDescent="0.3">
      <c r="A43" s="324"/>
      <c r="B43" s="324"/>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c r="AG43" s="398"/>
      <c r="AH43" s="398"/>
      <c r="AI43" s="398"/>
      <c r="AJ43" s="398"/>
      <c r="AK43" s="398"/>
      <c r="AL43" s="398"/>
      <c r="AM43" s="398"/>
      <c r="AN43" s="398"/>
      <c r="AO43" s="398"/>
      <c r="AP43" s="398"/>
      <c r="AQ43" s="398"/>
      <c r="AR43" s="398"/>
      <c r="AS43" s="398"/>
      <c r="AT43" s="398"/>
      <c r="AU43" s="398"/>
    </row>
    <row r="44" spans="1:47" ht="18" customHeight="1" x14ac:dyDescent="0.3">
      <c r="A44" s="322" t="s">
        <v>361</v>
      </c>
      <c r="B44" s="322" t="s">
        <v>365</v>
      </c>
      <c r="C44" s="356">
        <v>66328.821537924014</v>
      </c>
      <c r="D44" s="356">
        <v>67264.698941036433</v>
      </c>
      <c r="E44" s="356">
        <v>64755.086667264979</v>
      </c>
      <c r="F44" s="356">
        <v>62923.557672523144</v>
      </c>
      <c r="G44" s="356">
        <v>63355.191239765998</v>
      </c>
      <c r="H44" s="356">
        <v>67405.60554257319</v>
      </c>
      <c r="I44" s="356">
        <v>65026.096382233642</v>
      </c>
      <c r="J44" s="356">
        <v>66103.863189825235</v>
      </c>
      <c r="K44" s="356">
        <v>65424.550329402067</v>
      </c>
      <c r="L44" s="356">
        <v>77268.305478600189</v>
      </c>
      <c r="M44" s="356">
        <v>65611.639426381356</v>
      </c>
      <c r="N44" s="356">
        <v>64737.854534373721</v>
      </c>
      <c r="O44" s="356">
        <v>61274.493218562609</v>
      </c>
      <c r="P44" s="356">
        <v>64099.593592532918</v>
      </c>
      <c r="Q44" s="356">
        <v>58262.040548071964</v>
      </c>
      <c r="R44" s="356">
        <v>59948.807033666322</v>
      </c>
      <c r="S44" s="356">
        <v>57218.200418973254</v>
      </c>
      <c r="T44" s="356">
        <v>61943.055441734024</v>
      </c>
      <c r="U44" s="356">
        <v>67156.122843432124</v>
      </c>
      <c r="V44" s="356">
        <v>69036.246855654244</v>
      </c>
      <c r="W44" s="356">
        <v>75106.198086427918</v>
      </c>
      <c r="X44" s="356">
        <v>76164.712908369314</v>
      </c>
      <c r="Y44" s="356">
        <v>80669.469137379987</v>
      </c>
      <c r="Z44" s="356">
        <v>92356.888118761286</v>
      </c>
      <c r="AA44" s="356">
        <v>82547.45327990182</v>
      </c>
      <c r="AB44" s="356">
        <v>92165.092985199881</v>
      </c>
      <c r="AC44" s="356">
        <v>83110.794612301281</v>
      </c>
      <c r="AD44" s="356">
        <v>86241.634504758767</v>
      </c>
      <c r="AE44" s="356">
        <v>88759.370567401085</v>
      </c>
      <c r="AF44" s="356">
        <v>88848.595044027796</v>
      </c>
      <c r="AG44" s="356">
        <v>85930.183663869742</v>
      </c>
      <c r="AH44" s="356">
        <v>90639.014277405557</v>
      </c>
      <c r="AI44" s="356">
        <v>89144.677062141476</v>
      </c>
      <c r="AJ44" s="356">
        <v>85681.718645319299</v>
      </c>
      <c r="AK44" s="356">
        <v>84465.738001051199</v>
      </c>
      <c r="AL44" s="356">
        <v>85601.686334656042</v>
      </c>
      <c r="AM44" s="356">
        <v>86826.185233359167</v>
      </c>
      <c r="AN44" s="356">
        <v>93511.256674497155</v>
      </c>
      <c r="AO44" s="356">
        <v>85904.559103914231</v>
      </c>
      <c r="AP44" s="356">
        <v>92983.862195440801</v>
      </c>
      <c r="AQ44" s="356">
        <v>87810.031936893356</v>
      </c>
      <c r="AR44" s="356">
        <v>89332.134655147878</v>
      </c>
      <c r="AS44" s="356">
        <v>87944.387965471004</v>
      </c>
      <c r="AT44" s="356">
        <v>84880.575576959527</v>
      </c>
      <c r="AU44" s="356">
        <v>81469.222904255032</v>
      </c>
    </row>
    <row r="45" spans="1:47" ht="18" customHeight="1" x14ac:dyDescent="0.3">
      <c r="A45" s="324"/>
      <c r="B45" s="324"/>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c r="AG45" s="398"/>
      <c r="AH45" s="398"/>
      <c r="AI45" s="398"/>
      <c r="AJ45" s="398"/>
      <c r="AK45" s="398"/>
      <c r="AL45" s="398"/>
      <c r="AM45" s="398"/>
      <c r="AN45" s="398"/>
      <c r="AO45" s="398"/>
      <c r="AP45" s="398"/>
      <c r="AQ45" s="398"/>
      <c r="AR45" s="398"/>
      <c r="AS45" s="398"/>
      <c r="AT45" s="398"/>
      <c r="AU45" s="398"/>
    </row>
    <row r="46" spans="1:47" ht="18" customHeight="1" x14ac:dyDescent="0.3">
      <c r="A46" s="322" t="s">
        <v>362</v>
      </c>
      <c r="B46" s="322" t="s">
        <v>333</v>
      </c>
      <c r="C46" s="356">
        <v>167324.31030922924</v>
      </c>
      <c r="D46" s="356">
        <v>169586.53448306781</v>
      </c>
      <c r="E46" s="356">
        <v>162994.89620373666</v>
      </c>
      <c r="F46" s="356">
        <v>165396.57754990438</v>
      </c>
      <c r="G46" s="356">
        <v>167062.52112577407</v>
      </c>
      <c r="H46" s="356">
        <v>170453.73437754804</v>
      </c>
      <c r="I46" s="356">
        <v>173070.57035658811</v>
      </c>
      <c r="J46" s="356">
        <v>176173.38007013311</v>
      </c>
      <c r="K46" s="356">
        <v>176143.89081657637</v>
      </c>
      <c r="L46" s="356">
        <v>176379.70644823366</v>
      </c>
      <c r="M46" s="356">
        <v>179267.32127196083</v>
      </c>
      <c r="N46" s="356">
        <v>177703.79240462868</v>
      </c>
      <c r="O46" s="356">
        <v>178079.29192619724</v>
      </c>
      <c r="P46" s="356">
        <v>180582.66076034721</v>
      </c>
      <c r="Q46" s="356">
        <v>180486.29176595857</v>
      </c>
      <c r="R46" s="356">
        <v>182504.67927104991</v>
      </c>
      <c r="S46" s="356">
        <v>183476.6182854842</v>
      </c>
      <c r="T46" s="356">
        <v>186135.46794489713</v>
      </c>
      <c r="U46" s="356">
        <v>188245.93397633953</v>
      </c>
      <c r="V46" s="356">
        <v>189886.06197661802</v>
      </c>
      <c r="W46" s="356">
        <v>191554.79772493438</v>
      </c>
      <c r="X46" s="356">
        <v>187498.31196324585</v>
      </c>
      <c r="Y46" s="356">
        <v>188028.0524869638</v>
      </c>
      <c r="Z46" s="356">
        <v>187998.80819628993</v>
      </c>
      <c r="AA46" s="356">
        <v>188969.17797663747</v>
      </c>
      <c r="AB46" s="356">
        <v>188602.18806216668</v>
      </c>
      <c r="AC46" s="356">
        <v>188961.64214851728</v>
      </c>
      <c r="AD46" s="356">
        <v>189136.22661046914</v>
      </c>
      <c r="AE46" s="356">
        <v>190589.33038866497</v>
      </c>
      <c r="AF46" s="356">
        <v>192151.87677124201</v>
      </c>
      <c r="AG46" s="356">
        <v>194537.47853844825</v>
      </c>
      <c r="AH46" s="356">
        <v>196396.92129558168</v>
      </c>
      <c r="AI46" s="356">
        <v>200338.45522935895</v>
      </c>
      <c r="AJ46" s="356">
        <v>202707.96154631561</v>
      </c>
      <c r="AK46" s="356">
        <v>206001.08062238412</v>
      </c>
      <c r="AL46" s="356">
        <v>205013.75889144393</v>
      </c>
      <c r="AM46" s="356">
        <v>203419.46734179233</v>
      </c>
      <c r="AN46" s="356">
        <v>206090.86694608716</v>
      </c>
      <c r="AO46" s="356">
        <v>208554.31394369958</v>
      </c>
      <c r="AP46" s="356">
        <v>208530.63916070265</v>
      </c>
      <c r="AQ46" s="356">
        <v>211492.0525557861</v>
      </c>
      <c r="AR46" s="356">
        <v>214541.76379354639</v>
      </c>
      <c r="AS46" s="356">
        <v>212925.18207891498</v>
      </c>
      <c r="AT46" s="356">
        <v>216509.931493674</v>
      </c>
      <c r="AU46" s="356">
        <v>216974.43328810495</v>
      </c>
    </row>
    <row r="47" spans="1:47" ht="16.5" x14ac:dyDescent="0.3">
      <c r="A47" s="324"/>
      <c r="B47" s="324"/>
      <c r="C47" s="362"/>
      <c r="D47" s="362"/>
      <c r="E47" s="362"/>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row>
    <row r="48" spans="1:47" ht="16.5" x14ac:dyDescent="0.3">
      <c r="A48" s="322"/>
      <c r="B48" s="322" t="s">
        <v>289</v>
      </c>
      <c r="C48" s="356">
        <v>1442854.7873532013</v>
      </c>
      <c r="D48" s="356">
        <v>1431004.0784307574</v>
      </c>
      <c r="E48" s="356">
        <v>1426987.6991797793</v>
      </c>
      <c r="F48" s="356">
        <v>1425209.1189981895</v>
      </c>
      <c r="G48" s="356">
        <v>1488939.5327645554</v>
      </c>
      <c r="H48" s="356">
        <v>1461968.1325112148</v>
      </c>
      <c r="I48" s="356">
        <v>1484035.0126414124</v>
      </c>
      <c r="J48" s="356">
        <v>1471221.2085063227</v>
      </c>
      <c r="K48" s="356">
        <v>1496168.5232964717</v>
      </c>
      <c r="L48" s="356">
        <v>1538888.0175060567</v>
      </c>
      <c r="M48" s="356">
        <v>1512886.0680474716</v>
      </c>
      <c r="N48" s="356">
        <v>1526308.5790609831</v>
      </c>
      <c r="O48" s="356">
        <v>1560046.1357815252</v>
      </c>
      <c r="P48" s="356">
        <v>1632155.9296344912</v>
      </c>
      <c r="Q48" s="356">
        <v>1609856.0074068117</v>
      </c>
      <c r="R48" s="356">
        <v>1628752.1161587897</v>
      </c>
      <c r="S48" s="356">
        <v>1635742.93366608</v>
      </c>
      <c r="T48" s="356">
        <v>1672833.5335122608</v>
      </c>
      <c r="U48" s="356">
        <v>1711486.2835230052</v>
      </c>
      <c r="V48" s="356">
        <v>1716554.2107688864</v>
      </c>
      <c r="W48" s="356">
        <v>1752563.5036218658</v>
      </c>
      <c r="X48" s="356">
        <v>1716425.5431310988</v>
      </c>
      <c r="Y48" s="356">
        <v>1806944.4742650189</v>
      </c>
      <c r="Z48" s="356">
        <v>1798130.6869903747</v>
      </c>
      <c r="AA48" s="356">
        <v>1728879.5621765761</v>
      </c>
      <c r="AB48" s="356">
        <v>1775492.0938700542</v>
      </c>
      <c r="AC48" s="356">
        <v>1777775.4618145225</v>
      </c>
      <c r="AD48" s="356">
        <v>1840980.9713685343</v>
      </c>
      <c r="AE48" s="356">
        <v>1879557.5931145863</v>
      </c>
      <c r="AF48" s="356">
        <v>1906303.6215457108</v>
      </c>
      <c r="AG48" s="356">
        <v>1866061.3392797611</v>
      </c>
      <c r="AH48" s="356">
        <v>1941191.2782894478</v>
      </c>
      <c r="AI48" s="356">
        <v>1977329.0500506256</v>
      </c>
      <c r="AJ48" s="356">
        <v>1964112.9931089722</v>
      </c>
      <c r="AK48" s="356">
        <v>2022741.7910805962</v>
      </c>
      <c r="AL48" s="356">
        <v>2016829.3750793759</v>
      </c>
      <c r="AM48" s="356">
        <v>2034543.6660322875</v>
      </c>
      <c r="AN48" s="356">
        <v>2015640.6357800597</v>
      </c>
      <c r="AO48" s="356">
        <v>2088011.2120157809</v>
      </c>
      <c r="AP48" s="356">
        <v>2037627.8973447762</v>
      </c>
      <c r="AQ48" s="356">
        <v>2089515.1811317343</v>
      </c>
      <c r="AR48" s="356">
        <v>2123539.0159884193</v>
      </c>
      <c r="AS48" s="356">
        <v>2096703.0039129376</v>
      </c>
      <c r="AT48" s="356">
        <v>2077566.6416509913</v>
      </c>
      <c r="AU48" s="356">
        <v>2127649.2043202296</v>
      </c>
    </row>
    <row r="49" spans="1:47" thickBot="1" x14ac:dyDescent="0.35">
      <c r="A49" s="334"/>
      <c r="B49" s="334"/>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2"/>
    </row>
    <row r="50" spans="1:47" s="340" customFormat="1" ht="18.95" customHeight="1" thickTop="1" x14ac:dyDescent="0.25">
      <c r="A50" s="336" t="s">
        <v>396</v>
      </c>
    </row>
    <row r="51" spans="1:47" s="340" customFormat="1" ht="18.95" customHeight="1" x14ac:dyDescent="0.25">
      <c r="A51" s="399" t="s">
        <v>431</v>
      </c>
    </row>
    <row r="52" spans="1:47" s="336" customFormat="1" ht="18.95" customHeight="1" x14ac:dyDescent="0.25">
      <c r="A52" s="400" t="s">
        <v>432</v>
      </c>
    </row>
    <row r="53" spans="1:47" s="340" customFormat="1" ht="18.95" customHeight="1" x14ac:dyDescent="0.25">
      <c r="A53" s="3347" t="s">
        <v>433</v>
      </c>
      <c r="B53" s="3347"/>
      <c r="C53" s="3347"/>
      <c r="D53" s="3347"/>
      <c r="E53" s="3347"/>
      <c r="F53" s="3347"/>
      <c r="G53" s="3347"/>
      <c r="H53" s="3347"/>
      <c r="I53" s="3347"/>
      <c r="J53" s="3347"/>
      <c r="K53" s="3347"/>
      <c r="L53" s="3347"/>
      <c r="M53" s="3347"/>
      <c r="N53" s="3347"/>
      <c r="O53" s="3347"/>
      <c r="P53" s="3347"/>
      <c r="Q53" s="3347"/>
      <c r="R53" s="3347"/>
      <c r="S53" s="3347"/>
      <c r="T53" s="3347"/>
      <c r="U53" s="3347"/>
      <c r="V53" s="3347"/>
      <c r="W53" s="3347"/>
      <c r="X53" s="3347"/>
      <c r="Y53" s="3347"/>
      <c r="Z53" s="3347"/>
      <c r="AA53" s="3347"/>
      <c r="AB53" s="3347"/>
      <c r="AC53" s="3347"/>
      <c r="AD53" s="3347"/>
      <c r="AE53" s="3347"/>
      <c r="AF53" s="3347"/>
      <c r="AG53" s="3347"/>
      <c r="AH53" s="3347"/>
      <c r="AI53" s="3347"/>
      <c r="AJ53" s="3347"/>
      <c r="AK53" s="3347"/>
      <c r="AL53" s="3347"/>
      <c r="AM53" s="3347"/>
      <c r="AN53" s="3347"/>
      <c r="AO53" s="3347"/>
      <c r="AP53" s="3347"/>
      <c r="AQ53" s="3347"/>
      <c r="AR53" s="3347"/>
      <c r="AS53" s="3347"/>
      <c r="AT53" s="404"/>
      <c r="AU53" s="404"/>
    </row>
    <row r="54" spans="1:47" s="405" customFormat="1" ht="18.95" customHeight="1" x14ac:dyDescent="0.25">
      <c r="A54" s="3347" t="s">
        <v>451</v>
      </c>
      <c r="B54" s="3347"/>
      <c r="C54" s="3347"/>
      <c r="D54" s="3347"/>
      <c r="E54" s="3347"/>
      <c r="F54" s="3347"/>
      <c r="G54" s="3347"/>
      <c r="H54" s="3347"/>
      <c r="I54" s="3347"/>
      <c r="J54" s="3347"/>
      <c r="K54" s="3347"/>
      <c r="L54" s="3347"/>
      <c r="M54" s="3347"/>
      <c r="N54" s="3347"/>
      <c r="O54" s="3347"/>
      <c r="P54" s="3347"/>
      <c r="Q54" s="3347"/>
      <c r="R54" s="3347"/>
      <c r="S54" s="3347"/>
      <c r="T54" s="3347"/>
      <c r="U54" s="3347"/>
      <c r="V54" s="3347"/>
      <c r="W54" s="3347"/>
      <c r="X54" s="3347"/>
      <c r="Y54" s="3347"/>
      <c r="Z54" s="3347"/>
      <c r="AA54" s="3347"/>
      <c r="AB54" s="3347"/>
      <c r="AC54" s="3347"/>
      <c r="AD54" s="3347"/>
      <c r="AE54" s="3347"/>
      <c r="AF54" s="3347"/>
      <c r="AG54" s="3347"/>
      <c r="AH54" s="3347"/>
      <c r="AI54" s="3347"/>
      <c r="AJ54" s="3347"/>
      <c r="AK54" s="3347"/>
      <c r="AL54" s="3347"/>
      <c r="AM54" s="3347"/>
      <c r="AN54" s="3347"/>
      <c r="AO54" s="3347"/>
      <c r="AP54" s="3347"/>
      <c r="AQ54" s="3347"/>
      <c r="AR54" s="3347"/>
      <c r="AS54" s="3347"/>
      <c r="AT54" s="404"/>
      <c r="AU54" s="404"/>
    </row>
    <row r="55" spans="1:47" s="340" customFormat="1" ht="18.95" customHeight="1" x14ac:dyDescent="0.25">
      <c r="A55" s="336" t="s">
        <v>436</v>
      </c>
    </row>
    <row r="56" spans="1:47" s="340" customFormat="1" ht="18.95" customHeight="1" x14ac:dyDescent="0.25">
      <c r="A56" s="339" t="s">
        <v>369</v>
      </c>
    </row>
    <row r="57" spans="1:47" ht="15" customHeight="1" x14ac:dyDescent="0.3">
      <c r="A57" s="340"/>
    </row>
    <row r="58" spans="1:47" x14ac:dyDescent="0.3">
      <c r="A58" s="340"/>
    </row>
  </sheetData>
  <mergeCells count="2">
    <mergeCell ref="A53:AS53"/>
    <mergeCell ref="A54:AS54"/>
  </mergeCells>
  <hyperlinks>
    <hyperlink ref="A52" r:id="rId1" display="https://www.bom.mu/publications-statistics/statistics/monthly-statistical-bulletin/monthly-statistical-bulletin-february-2021" xr:uid="{B57D3FD3-E97D-4039-A8A1-2BEEFF4C678F}"/>
  </hyperlinks>
  <pageMargins left="0.75" right="0.75" top="0.75" bottom="0.75" header="0.3" footer="0"/>
  <pageSetup paperSize="9" scale="46"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227AC-1E15-4904-A655-86FA09FA958F}">
  <dimension ref="A1:AT49"/>
  <sheetViews>
    <sheetView zoomScale="80" zoomScaleNormal="80" zoomScaleSheetLayoutView="80" workbookViewId="0">
      <pane xSplit="6" ySplit="3" topLeftCell="AH19"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5" customHeight="1" x14ac:dyDescent="0.25"/>
  <cols>
    <col min="1" max="1" width="63" style="415" customWidth="1"/>
    <col min="2" max="33" width="12.7109375" style="415" hidden="1" customWidth="1"/>
    <col min="34" max="46" width="12.7109375" style="415" customWidth="1"/>
    <col min="47" max="16384" width="9.140625" style="415"/>
  </cols>
  <sheetData>
    <row r="1" spans="1:46" s="407" customFormat="1" ht="24.75" customHeight="1" x14ac:dyDescent="0.25">
      <c r="A1" s="406" t="s">
        <v>452</v>
      </c>
    </row>
    <row r="2" spans="1:46" s="407" customFormat="1" ht="16.5" customHeight="1" thickBot="1" x14ac:dyDescent="0.3">
      <c r="A2" s="406"/>
      <c r="R2" s="408"/>
      <c r="W2" s="408"/>
      <c r="AD2" s="408"/>
      <c r="AQ2" s="408"/>
      <c r="AR2" s="408"/>
      <c r="AS2" s="408"/>
      <c r="AT2" s="408" t="s">
        <v>8</v>
      </c>
    </row>
    <row r="3" spans="1:46" s="412" customFormat="1" ht="26.25" customHeight="1" thickTop="1" thickBot="1" x14ac:dyDescent="0.35">
      <c r="A3" s="409"/>
      <c r="B3" s="410">
        <v>43374</v>
      </c>
      <c r="C3" s="410">
        <v>43405</v>
      </c>
      <c r="D3" s="410">
        <v>43435</v>
      </c>
      <c r="E3" s="410">
        <v>43466</v>
      </c>
      <c r="F3" s="410">
        <v>43497</v>
      </c>
      <c r="G3" s="410">
        <v>43525</v>
      </c>
      <c r="H3" s="410">
        <v>43556</v>
      </c>
      <c r="I3" s="410">
        <v>43586</v>
      </c>
      <c r="J3" s="410">
        <v>43617</v>
      </c>
      <c r="K3" s="410">
        <v>43647</v>
      </c>
      <c r="L3" s="410">
        <v>43678</v>
      </c>
      <c r="M3" s="410">
        <v>43709</v>
      </c>
      <c r="N3" s="410">
        <v>43739</v>
      </c>
      <c r="O3" s="410">
        <v>43770</v>
      </c>
      <c r="P3" s="410">
        <v>43800</v>
      </c>
      <c r="Q3" s="410">
        <v>43831</v>
      </c>
      <c r="R3" s="411" t="s">
        <v>399</v>
      </c>
      <c r="S3" s="411" t="s">
        <v>302</v>
      </c>
      <c r="T3" s="319" t="s">
        <v>400</v>
      </c>
      <c r="U3" s="319" t="s">
        <v>401</v>
      </c>
      <c r="V3" s="319" t="s">
        <v>438</v>
      </c>
      <c r="W3" s="319" t="s">
        <v>306</v>
      </c>
      <c r="X3" s="319" t="s">
        <v>307</v>
      </c>
      <c r="Y3" s="319" t="s">
        <v>308</v>
      </c>
      <c r="Z3" s="319" t="s">
        <v>309</v>
      </c>
      <c r="AA3" s="319">
        <v>44136</v>
      </c>
      <c r="AB3" s="319">
        <v>44166</v>
      </c>
      <c r="AC3" s="319">
        <v>44197</v>
      </c>
      <c r="AD3" s="319" t="s">
        <v>403</v>
      </c>
      <c r="AE3" s="319" t="s">
        <v>404</v>
      </c>
      <c r="AF3" s="319" t="s">
        <v>439</v>
      </c>
      <c r="AG3" s="319" t="s">
        <v>423</v>
      </c>
      <c r="AH3" s="319" t="s">
        <v>407</v>
      </c>
      <c r="AI3" s="319" t="s">
        <v>408</v>
      </c>
      <c r="AJ3" s="319" t="s">
        <v>409</v>
      </c>
      <c r="AK3" s="319" t="s">
        <v>424</v>
      </c>
      <c r="AL3" s="319" t="s">
        <v>411</v>
      </c>
      <c r="AM3" s="319" t="s">
        <v>444</v>
      </c>
      <c r="AN3" s="319" t="s">
        <v>445</v>
      </c>
      <c r="AO3" s="319">
        <v>44562</v>
      </c>
      <c r="AP3" s="319">
        <v>44593</v>
      </c>
      <c r="AQ3" s="319">
        <v>44621</v>
      </c>
      <c r="AR3" s="319" t="s">
        <v>453</v>
      </c>
      <c r="AS3" s="319">
        <v>44682</v>
      </c>
      <c r="AT3" s="319">
        <v>44713</v>
      </c>
    </row>
    <row r="4" spans="1:46" ht="17.25" customHeight="1" thickTop="1" x14ac:dyDescent="0.25">
      <c r="A4" s="413"/>
      <c r="B4" s="414"/>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c r="AT4" s="414"/>
    </row>
    <row r="5" spans="1:46" ht="22.5" customHeight="1" x14ac:dyDescent="0.25">
      <c r="A5" s="416" t="s">
        <v>454</v>
      </c>
      <c r="B5" s="376">
        <v>385649.40622922993</v>
      </c>
      <c r="C5" s="376">
        <v>363279.79565297958</v>
      </c>
      <c r="D5" s="376">
        <v>353672.22692313755</v>
      </c>
      <c r="E5" s="376">
        <v>336891.62640916527</v>
      </c>
      <c r="F5" s="376">
        <v>392202.11374761362</v>
      </c>
      <c r="G5" s="376">
        <v>354145.52008613723</v>
      </c>
      <c r="H5" s="376">
        <v>372566.96164006862</v>
      </c>
      <c r="I5" s="376">
        <v>346889.67271337175</v>
      </c>
      <c r="J5" s="376">
        <v>339080.05635992333</v>
      </c>
      <c r="K5" s="376">
        <v>372547.20632164081</v>
      </c>
      <c r="L5" s="376">
        <v>345020.34132282884</v>
      </c>
      <c r="M5" s="376">
        <v>352026.16984591458</v>
      </c>
      <c r="N5" s="376">
        <v>372869.15477806696</v>
      </c>
      <c r="O5" s="376">
        <v>425430.81849484541</v>
      </c>
      <c r="P5" s="376">
        <v>378325.0342431232</v>
      </c>
      <c r="Q5" s="376">
        <v>378124.14407719782</v>
      </c>
      <c r="R5" s="376">
        <v>389345.73745258374</v>
      </c>
      <c r="S5" s="376">
        <v>393152.78312206076</v>
      </c>
      <c r="T5" s="376">
        <v>393799.49649500381</v>
      </c>
      <c r="U5" s="376">
        <v>399158.47932819545</v>
      </c>
      <c r="V5" s="376">
        <v>431125.96424864652</v>
      </c>
      <c r="W5" s="376">
        <v>397686.15572789341</v>
      </c>
      <c r="X5" s="376">
        <v>491444.3765313914</v>
      </c>
      <c r="Y5" s="376">
        <v>505283.20364732033</v>
      </c>
      <c r="Z5" s="376">
        <v>461673.38126699225</v>
      </c>
      <c r="AA5" s="376">
        <v>477535.98417066422</v>
      </c>
      <c r="AB5" s="376">
        <v>468677.71510817122</v>
      </c>
      <c r="AC5" s="376">
        <v>452951.25845440623</v>
      </c>
      <c r="AD5" s="376">
        <v>524636.90653630672</v>
      </c>
      <c r="AE5" s="376">
        <v>551733.46787802991</v>
      </c>
      <c r="AF5" s="376">
        <v>480913.714471235</v>
      </c>
      <c r="AG5" s="376">
        <v>523729.98302754969</v>
      </c>
      <c r="AH5" s="376">
        <v>517201.64438044082</v>
      </c>
      <c r="AI5" s="376">
        <v>499924.38252289861</v>
      </c>
      <c r="AJ5" s="376">
        <v>552015.49425927445</v>
      </c>
      <c r="AK5" s="376">
        <v>552285.28254130215</v>
      </c>
      <c r="AL5" s="376">
        <v>539238.5414826253</v>
      </c>
      <c r="AM5" s="376">
        <v>554393.67126472527</v>
      </c>
      <c r="AN5" s="376">
        <v>557096.9627283538</v>
      </c>
      <c r="AO5" s="376">
        <v>538666.77301680064</v>
      </c>
      <c r="AP5" s="376">
        <v>557052.76230342826</v>
      </c>
      <c r="AQ5" s="376">
        <v>548816.20608771534</v>
      </c>
      <c r="AR5" s="376">
        <v>610344.4000881731</v>
      </c>
      <c r="AS5" s="376">
        <v>589539.19378155493</v>
      </c>
      <c r="AT5" s="376">
        <v>543114.42312705528</v>
      </c>
    </row>
    <row r="6" spans="1:46" ht="22.5" customHeight="1" x14ac:dyDescent="0.25">
      <c r="A6" s="417" t="s">
        <v>455</v>
      </c>
      <c r="B6" s="418">
        <v>678116.00874646718</v>
      </c>
      <c r="C6" s="418">
        <v>661319.61851377657</v>
      </c>
      <c r="D6" s="418">
        <v>663158.79373686097</v>
      </c>
      <c r="E6" s="418">
        <v>647990.19809867325</v>
      </c>
      <c r="F6" s="418">
        <v>703553.30534787918</v>
      </c>
      <c r="G6" s="418">
        <v>675194.62987425947</v>
      </c>
      <c r="H6" s="418">
        <v>684160.43367899</v>
      </c>
      <c r="I6" s="418">
        <v>668329.45538384817</v>
      </c>
      <c r="J6" s="418">
        <v>673345.51050488092</v>
      </c>
      <c r="K6" s="418">
        <v>711383.89268833294</v>
      </c>
      <c r="L6" s="418">
        <v>688087.10238610615</v>
      </c>
      <c r="M6" s="418">
        <v>701251.50397485052</v>
      </c>
      <c r="N6" s="418">
        <v>726116.50519541709</v>
      </c>
      <c r="O6" s="418">
        <v>787087.88260076311</v>
      </c>
      <c r="P6" s="418">
        <v>754966.84731831658</v>
      </c>
      <c r="Q6" s="418">
        <v>756348.23036135093</v>
      </c>
      <c r="R6" s="418">
        <v>777464.69550262822</v>
      </c>
      <c r="S6" s="418">
        <v>785681.97074679343</v>
      </c>
      <c r="T6" s="418">
        <v>807365.04549238144</v>
      </c>
      <c r="U6" s="418">
        <v>803679.92756011896</v>
      </c>
      <c r="V6" s="418">
        <v>832593.46048708796</v>
      </c>
      <c r="W6" s="418">
        <v>793383.35183111648</v>
      </c>
      <c r="X6" s="418">
        <v>895454.73890974268</v>
      </c>
      <c r="Y6" s="418">
        <v>885191.04906106566</v>
      </c>
      <c r="Z6" s="418">
        <v>828386.98563737061</v>
      </c>
      <c r="AA6" s="418">
        <v>867378.62936680508</v>
      </c>
      <c r="AB6" s="418">
        <v>851966.97411224968</v>
      </c>
      <c r="AC6" s="418">
        <v>876296.81615577568</v>
      </c>
      <c r="AD6" s="418">
        <v>935790.86435820011</v>
      </c>
      <c r="AE6" s="418">
        <v>968885.73663730244</v>
      </c>
      <c r="AF6" s="418">
        <v>904209.60070943646</v>
      </c>
      <c r="AG6" s="418">
        <v>961762.98252830526</v>
      </c>
      <c r="AH6" s="418">
        <v>984472.99076271045</v>
      </c>
      <c r="AI6" s="418">
        <v>955049.21523653902</v>
      </c>
      <c r="AJ6" s="418">
        <v>1014108.1840873405</v>
      </c>
      <c r="AK6" s="418">
        <v>1001369.8949634494</v>
      </c>
      <c r="AL6" s="418">
        <v>990403.00768704363</v>
      </c>
      <c r="AM6" s="418">
        <v>989772.57187537861</v>
      </c>
      <c r="AN6" s="418">
        <v>1020699.1812205248</v>
      </c>
      <c r="AO6" s="418">
        <v>1012550.502436602</v>
      </c>
      <c r="AP6" s="418">
        <v>1062984.3240446942</v>
      </c>
      <c r="AQ6" s="418">
        <v>1075556.9262596855</v>
      </c>
      <c r="AR6" s="418">
        <v>1095773.455757499</v>
      </c>
      <c r="AS6" s="418">
        <v>1091334.5986080214</v>
      </c>
      <c r="AT6" s="418">
        <v>1086587.5131833598</v>
      </c>
    </row>
    <row r="7" spans="1:46" ht="22.5" customHeight="1" x14ac:dyDescent="0.25">
      <c r="A7" s="417" t="s">
        <v>456</v>
      </c>
      <c r="B7" s="418">
        <v>-292466.60251723725</v>
      </c>
      <c r="C7" s="418">
        <v>-298039.82286079699</v>
      </c>
      <c r="D7" s="418">
        <v>-309486.56681372342</v>
      </c>
      <c r="E7" s="418">
        <v>-311098.57168950798</v>
      </c>
      <c r="F7" s="418">
        <v>-311351.19160026556</v>
      </c>
      <c r="G7" s="418">
        <v>-321049.10978812224</v>
      </c>
      <c r="H7" s="418">
        <v>-311593.47203892138</v>
      </c>
      <c r="I7" s="418">
        <v>-321439.78267047642</v>
      </c>
      <c r="J7" s="418">
        <v>-334265.45414495759</v>
      </c>
      <c r="K7" s="418">
        <v>-338836.68636669213</v>
      </c>
      <c r="L7" s="418">
        <v>-343066.76106327731</v>
      </c>
      <c r="M7" s="418">
        <v>-349225.33412893594</v>
      </c>
      <c r="N7" s="418">
        <v>-353247.35041735013</v>
      </c>
      <c r="O7" s="418">
        <v>-361657.0641059177</v>
      </c>
      <c r="P7" s="418">
        <v>-376641.81307519338</v>
      </c>
      <c r="Q7" s="418">
        <v>-378224.08628415311</v>
      </c>
      <c r="R7" s="418">
        <v>-388118.95805004449</v>
      </c>
      <c r="S7" s="418">
        <v>-392529.18762473267</v>
      </c>
      <c r="T7" s="418">
        <v>-413565.54899737763</v>
      </c>
      <c r="U7" s="418">
        <v>-404521.44823192351</v>
      </c>
      <c r="V7" s="418">
        <v>-401467.49623844144</v>
      </c>
      <c r="W7" s="418">
        <v>-395697.19610322308</v>
      </c>
      <c r="X7" s="418">
        <v>-404010.36237835127</v>
      </c>
      <c r="Y7" s="418">
        <v>-379907.84541374532</v>
      </c>
      <c r="Z7" s="418">
        <v>-366713.60437037837</v>
      </c>
      <c r="AA7" s="418">
        <v>-389842.64519614086</v>
      </c>
      <c r="AB7" s="418">
        <v>-383289.25900407846</v>
      </c>
      <c r="AC7" s="418">
        <v>-423345.55770136946</v>
      </c>
      <c r="AD7" s="418">
        <v>-411153.95782189345</v>
      </c>
      <c r="AE7" s="418">
        <v>-417152.26875927259</v>
      </c>
      <c r="AF7" s="418">
        <v>-423295.88623820146</v>
      </c>
      <c r="AG7" s="418">
        <v>-438032.99950075557</v>
      </c>
      <c r="AH7" s="418">
        <v>-467271.34638226964</v>
      </c>
      <c r="AI7" s="418">
        <v>-455124.83271364041</v>
      </c>
      <c r="AJ7" s="418">
        <v>-462092.68982806604</v>
      </c>
      <c r="AK7" s="418">
        <v>-449084.6124221473</v>
      </c>
      <c r="AL7" s="418">
        <v>-451164.46620441828</v>
      </c>
      <c r="AM7" s="418">
        <v>-435378.90061065333</v>
      </c>
      <c r="AN7" s="418">
        <v>-463602.21849217103</v>
      </c>
      <c r="AO7" s="418">
        <v>-473883.72941980138</v>
      </c>
      <c r="AP7" s="418">
        <v>-505931.56174126588</v>
      </c>
      <c r="AQ7" s="418">
        <v>-526740.7201719702</v>
      </c>
      <c r="AR7" s="418">
        <v>-485429.05566932593</v>
      </c>
      <c r="AS7" s="418">
        <v>-501795.4048264664</v>
      </c>
      <c r="AT7" s="418">
        <v>-543473.09005630447</v>
      </c>
    </row>
    <row r="8" spans="1:46" ht="14.25" customHeight="1" x14ac:dyDescent="0.25">
      <c r="A8" s="417"/>
      <c r="B8" s="418"/>
      <c r="C8" s="418"/>
      <c r="D8" s="418"/>
      <c r="E8" s="418"/>
      <c r="F8" s="418"/>
      <c r="G8" s="418"/>
      <c r="H8" s="418"/>
      <c r="I8" s="418"/>
      <c r="J8" s="418"/>
      <c r="K8" s="418"/>
      <c r="L8" s="418"/>
      <c r="M8" s="418"/>
      <c r="N8" s="418"/>
      <c r="O8" s="418"/>
      <c r="P8" s="418"/>
      <c r="Q8" s="418"/>
      <c r="R8" s="418"/>
      <c r="S8" s="418"/>
      <c r="T8" s="418"/>
      <c r="U8" s="418"/>
      <c r="V8" s="418"/>
      <c r="W8" s="418"/>
      <c r="X8" s="418"/>
      <c r="Y8" s="418"/>
      <c r="Z8" s="418"/>
      <c r="AA8" s="418"/>
      <c r="AB8" s="418"/>
      <c r="AC8" s="418"/>
      <c r="AD8" s="418"/>
      <c r="AE8" s="418"/>
      <c r="AF8" s="418"/>
      <c r="AG8" s="418"/>
      <c r="AH8" s="418"/>
      <c r="AI8" s="418"/>
      <c r="AJ8" s="418"/>
      <c r="AK8" s="418"/>
      <c r="AL8" s="418"/>
      <c r="AM8" s="418"/>
      <c r="AN8" s="418"/>
      <c r="AO8" s="418"/>
      <c r="AP8" s="418"/>
      <c r="AQ8" s="418"/>
      <c r="AR8" s="418"/>
      <c r="AS8" s="418"/>
      <c r="AT8" s="418"/>
    </row>
    <row r="9" spans="1:46" ht="22.5" customHeight="1" x14ac:dyDescent="0.25">
      <c r="A9" s="416" t="s">
        <v>457</v>
      </c>
      <c r="B9" s="376">
        <v>132582.19629137509</v>
      </c>
      <c r="C9" s="376">
        <v>135312.77791247051</v>
      </c>
      <c r="D9" s="376">
        <v>132372.44885152235</v>
      </c>
      <c r="E9" s="376">
        <v>134947.45689269016</v>
      </c>
      <c r="F9" s="376">
        <v>135234.18626352379</v>
      </c>
      <c r="G9" s="376">
        <v>134998.85710492329</v>
      </c>
      <c r="H9" s="376">
        <v>137618.88812548789</v>
      </c>
      <c r="I9" s="376">
        <v>143328.28211254504</v>
      </c>
      <c r="J9" s="376">
        <v>151952.28731442726</v>
      </c>
      <c r="K9" s="376">
        <v>154739.02827337652</v>
      </c>
      <c r="L9" s="376">
        <v>149034.35477402413</v>
      </c>
      <c r="M9" s="376">
        <v>153434.97414880735</v>
      </c>
      <c r="N9" s="376">
        <v>154371.74485310129</v>
      </c>
      <c r="O9" s="376">
        <v>156427.96770249953</v>
      </c>
      <c r="P9" s="376">
        <v>164461.29444468091</v>
      </c>
      <c r="Q9" s="376">
        <v>173109.62377702535</v>
      </c>
      <c r="R9" s="376">
        <v>176675.21250976957</v>
      </c>
      <c r="S9" s="376">
        <v>177248.7694930635</v>
      </c>
      <c r="T9" s="376">
        <v>172276.68957304404</v>
      </c>
      <c r="U9" s="376">
        <v>180782.39108579364</v>
      </c>
      <c r="V9" s="376">
        <v>171197.6469577543</v>
      </c>
      <c r="W9" s="376">
        <v>181323.72398935939</v>
      </c>
      <c r="X9" s="376">
        <v>176731.37385215604</v>
      </c>
      <c r="Y9" s="376">
        <v>195048.36213158641</v>
      </c>
      <c r="Z9" s="376">
        <v>191636.4330704801</v>
      </c>
      <c r="AA9" s="376">
        <v>195960.85227549582</v>
      </c>
      <c r="AB9" s="376">
        <v>210879.5022295207</v>
      </c>
      <c r="AC9" s="376">
        <v>229393.72252891655</v>
      </c>
      <c r="AD9" s="376">
        <v>210793.90180145408</v>
      </c>
      <c r="AE9" s="376">
        <v>208702.69722161506</v>
      </c>
      <c r="AF9" s="376">
        <v>215582.58239761149</v>
      </c>
      <c r="AG9" s="376">
        <v>222481.33633273543</v>
      </c>
      <c r="AH9" s="376">
        <v>215438.81936172582</v>
      </c>
      <c r="AI9" s="376">
        <v>223680.25717790908</v>
      </c>
      <c r="AJ9" s="376">
        <v>219394.55466715456</v>
      </c>
      <c r="AK9" s="376">
        <v>229005.27923056041</v>
      </c>
      <c r="AL9" s="376">
        <v>230367.96330212761</v>
      </c>
      <c r="AM9" s="376">
        <v>230272.73216340027</v>
      </c>
      <c r="AN9" s="376">
        <v>276260.96418993652</v>
      </c>
      <c r="AO9" s="376">
        <v>236090.37333469922</v>
      </c>
      <c r="AP9" s="376">
        <v>239748.93215822749</v>
      </c>
      <c r="AQ9" s="376">
        <v>261181.78810627956</v>
      </c>
      <c r="AR9" s="376">
        <v>220211.68237728975</v>
      </c>
      <c r="AS9" s="376">
        <v>209943.10135015222</v>
      </c>
      <c r="AT9" s="376">
        <v>247544.71566485724</v>
      </c>
    </row>
    <row r="10" spans="1:46" ht="22.5" customHeight="1" x14ac:dyDescent="0.25">
      <c r="A10" s="417" t="s">
        <v>458</v>
      </c>
      <c r="B10" s="418">
        <v>5441.6693809101835</v>
      </c>
      <c r="C10" s="418">
        <v>5638.6729159237802</v>
      </c>
      <c r="D10" s="418">
        <v>7704.4489917341543</v>
      </c>
      <c r="E10" s="418">
        <v>7354.9369597161085</v>
      </c>
      <c r="F10" s="418">
        <v>6057.7412150413129</v>
      </c>
      <c r="G10" s="418">
        <v>6188.3169892272736</v>
      </c>
      <c r="H10" s="418">
        <v>6526.4704679423421</v>
      </c>
      <c r="I10" s="418">
        <v>6456.2028305483882</v>
      </c>
      <c r="J10" s="418">
        <v>5837.0643281894327</v>
      </c>
      <c r="K10" s="418">
        <v>6124.8075236438253</v>
      </c>
      <c r="L10" s="418">
        <v>5972.4088819290218</v>
      </c>
      <c r="M10" s="418">
        <v>5242.610979963948</v>
      </c>
      <c r="N10" s="418">
        <v>6250.6338458380906</v>
      </c>
      <c r="O10" s="418">
        <v>5814.1562041309053</v>
      </c>
      <c r="P10" s="418">
        <v>7543.713894688377</v>
      </c>
      <c r="Q10" s="418">
        <v>6263.8035133059066</v>
      </c>
      <c r="R10" s="418">
        <v>5655.1840796482666</v>
      </c>
      <c r="S10" s="418">
        <v>6490.3051716908449</v>
      </c>
      <c r="T10" s="418">
        <v>6930.7378024656709</v>
      </c>
      <c r="U10" s="418">
        <v>5586.7797979408087</v>
      </c>
      <c r="V10" s="418">
        <v>5722.302474896841</v>
      </c>
      <c r="W10" s="418">
        <v>5767.0276340122928</v>
      </c>
      <c r="X10" s="418">
        <v>5098.575338673737</v>
      </c>
      <c r="Y10" s="418">
        <v>5599.5383830129713</v>
      </c>
      <c r="Z10" s="418">
        <v>5477.2437161352191</v>
      </c>
      <c r="AA10" s="418">
        <v>5394.0144405774463</v>
      </c>
      <c r="AB10" s="418">
        <v>6950.9651418888052</v>
      </c>
      <c r="AC10" s="418">
        <v>6011.4850225429063</v>
      </c>
      <c r="AD10" s="418">
        <v>5340.56838381337</v>
      </c>
      <c r="AE10" s="418">
        <v>5928.2086155700936</v>
      </c>
      <c r="AF10" s="418">
        <v>5770.0358313166835</v>
      </c>
      <c r="AG10" s="418">
        <v>5691.350409953624</v>
      </c>
      <c r="AH10" s="418">
        <v>5827.0871118054465</v>
      </c>
      <c r="AI10" s="418">
        <v>5701.5120236500361</v>
      </c>
      <c r="AJ10" s="418">
        <v>5898.6733748374745</v>
      </c>
      <c r="AK10" s="418">
        <v>5848.1588981454179</v>
      </c>
      <c r="AL10" s="418">
        <v>6200.9903362771829</v>
      </c>
      <c r="AM10" s="418">
        <v>6174.9756292848388</v>
      </c>
      <c r="AN10" s="418">
        <v>6658.4163965527987</v>
      </c>
      <c r="AO10" s="418">
        <v>6093.529433580672</v>
      </c>
      <c r="AP10" s="418">
        <v>6042.0403755521538</v>
      </c>
      <c r="AQ10" s="418">
        <v>6302.4203345383849</v>
      </c>
      <c r="AR10" s="418">
        <v>5806.7671158457588</v>
      </c>
      <c r="AS10" s="418">
        <v>6199.1420801840804</v>
      </c>
      <c r="AT10" s="418">
        <v>6226.0034153836359</v>
      </c>
    </row>
    <row r="11" spans="1:46" ht="22.5" customHeight="1" x14ac:dyDescent="0.25">
      <c r="A11" s="417" t="s">
        <v>459</v>
      </c>
      <c r="B11" s="418">
        <v>82563.59234208928</v>
      </c>
      <c r="C11" s="418">
        <v>87384.928497697823</v>
      </c>
      <c r="D11" s="418">
        <v>79538.672407307458</v>
      </c>
      <c r="E11" s="418">
        <v>83333.376206196423</v>
      </c>
      <c r="F11" s="418">
        <v>82695.745708529226</v>
      </c>
      <c r="G11" s="418">
        <v>78909.555408014174</v>
      </c>
      <c r="H11" s="418">
        <v>78765.13547548691</v>
      </c>
      <c r="I11" s="418">
        <v>79256.70218141214</v>
      </c>
      <c r="J11" s="418">
        <v>82850.505690479287</v>
      </c>
      <c r="K11" s="418">
        <v>87436.502564791313</v>
      </c>
      <c r="L11" s="418">
        <v>82086.954213231613</v>
      </c>
      <c r="M11" s="418">
        <v>83675.527711102128</v>
      </c>
      <c r="N11" s="418">
        <v>81087.619998718204</v>
      </c>
      <c r="O11" s="418">
        <v>86933.210777206274</v>
      </c>
      <c r="P11" s="418">
        <v>93476.41056536464</v>
      </c>
      <c r="Q11" s="418">
        <v>90915.576182441</v>
      </c>
      <c r="R11" s="418">
        <v>94764.483631942116</v>
      </c>
      <c r="S11" s="418">
        <v>101628.99271691046</v>
      </c>
      <c r="T11" s="418">
        <v>105771.52741119532</v>
      </c>
      <c r="U11" s="418">
        <v>129614.41687471696</v>
      </c>
      <c r="V11" s="418">
        <v>118702.32704485014</v>
      </c>
      <c r="W11" s="418">
        <v>121061.68863668956</v>
      </c>
      <c r="X11" s="418">
        <v>104970.81586813295</v>
      </c>
      <c r="Y11" s="418">
        <v>103196.24441352117</v>
      </c>
      <c r="Z11" s="418">
        <v>111265.96529821929</v>
      </c>
      <c r="AA11" s="418">
        <v>116844.16643911877</v>
      </c>
      <c r="AB11" s="418">
        <v>124183.61474854042</v>
      </c>
      <c r="AC11" s="418">
        <v>145633.34386328957</v>
      </c>
      <c r="AD11" s="418">
        <v>128075.85248768893</v>
      </c>
      <c r="AE11" s="418">
        <v>126821.47929322447</v>
      </c>
      <c r="AF11" s="418">
        <v>117314.12185414774</v>
      </c>
      <c r="AG11" s="418">
        <v>122935.38863166633</v>
      </c>
      <c r="AH11" s="418">
        <v>123526.92849112111</v>
      </c>
      <c r="AI11" s="418">
        <v>127671.8330999685</v>
      </c>
      <c r="AJ11" s="418">
        <v>127217.28707167719</v>
      </c>
      <c r="AK11" s="418">
        <v>146203.1685395292</v>
      </c>
      <c r="AL11" s="418">
        <v>131847.70822057157</v>
      </c>
      <c r="AM11" s="418">
        <v>136741.00359390207</v>
      </c>
      <c r="AN11" s="418">
        <v>174132.31137571399</v>
      </c>
      <c r="AO11" s="418">
        <v>146834.82628167997</v>
      </c>
      <c r="AP11" s="418">
        <v>143414.84184349797</v>
      </c>
      <c r="AQ11" s="418">
        <v>163399.12932376846</v>
      </c>
      <c r="AR11" s="418">
        <v>130860.90656628856</v>
      </c>
      <c r="AS11" s="418">
        <v>121503.92728795201</v>
      </c>
      <c r="AT11" s="418">
        <v>160872.49486174082</v>
      </c>
    </row>
    <row r="12" spans="1:46" ht="19.5" customHeight="1" x14ac:dyDescent="0.25">
      <c r="A12" s="417" t="s">
        <v>460</v>
      </c>
      <c r="B12" s="418">
        <v>44576.934568375611</v>
      </c>
      <c r="C12" s="418">
        <v>42289.176498848909</v>
      </c>
      <c r="D12" s="418">
        <v>45129.327452480735</v>
      </c>
      <c r="E12" s="418">
        <v>44259.143726777613</v>
      </c>
      <c r="F12" s="418">
        <v>46480.699339953251</v>
      </c>
      <c r="G12" s="418">
        <v>49900.984707681826</v>
      </c>
      <c r="H12" s="418">
        <v>52327.28218205864</v>
      </c>
      <c r="I12" s="418">
        <v>57615.377100584534</v>
      </c>
      <c r="J12" s="418">
        <v>63264.717295758535</v>
      </c>
      <c r="K12" s="418">
        <v>61177.71818494139</v>
      </c>
      <c r="L12" s="418">
        <v>60974.991678863509</v>
      </c>
      <c r="M12" s="418">
        <v>64516.835457741283</v>
      </c>
      <c r="N12" s="418">
        <v>67033.491008544996</v>
      </c>
      <c r="O12" s="418">
        <v>63680.600721162351</v>
      </c>
      <c r="P12" s="418">
        <v>63441.169984627886</v>
      </c>
      <c r="Q12" s="418">
        <v>75930.244081278448</v>
      </c>
      <c r="R12" s="418">
        <v>76255.54479817918</v>
      </c>
      <c r="S12" s="418">
        <v>69129.471604462175</v>
      </c>
      <c r="T12" s="418">
        <v>59574.424359383054</v>
      </c>
      <c r="U12" s="418">
        <v>45581.194413135876</v>
      </c>
      <c r="V12" s="418">
        <v>46773.017438007322</v>
      </c>
      <c r="W12" s="418">
        <v>54495.007718657536</v>
      </c>
      <c r="X12" s="418">
        <v>66661.982645349344</v>
      </c>
      <c r="Y12" s="418">
        <v>86252.579335052287</v>
      </c>
      <c r="Z12" s="418">
        <v>74893.224056125589</v>
      </c>
      <c r="AA12" s="418">
        <v>73722.671395799611</v>
      </c>
      <c r="AB12" s="418">
        <v>79744.922339091499</v>
      </c>
      <c r="AC12" s="418">
        <v>77748.893643084084</v>
      </c>
      <c r="AD12" s="418">
        <v>77377.480929951766</v>
      </c>
      <c r="AE12" s="418">
        <v>75953.009312820519</v>
      </c>
      <c r="AF12" s="418">
        <v>92498.424712147069</v>
      </c>
      <c r="AG12" s="418">
        <v>93854.597291115482</v>
      </c>
      <c r="AH12" s="418">
        <v>86084.803758799244</v>
      </c>
      <c r="AI12" s="418">
        <v>90306.912054290558</v>
      </c>
      <c r="AJ12" s="418">
        <v>86278.59422063989</v>
      </c>
      <c r="AK12" s="418">
        <v>76953.951792885782</v>
      </c>
      <c r="AL12" s="418">
        <v>92319.264745278881</v>
      </c>
      <c r="AM12" s="418">
        <v>87356.752940213366</v>
      </c>
      <c r="AN12" s="418">
        <v>95470.23641766973</v>
      </c>
      <c r="AO12" s="418">
        <v>83162.017619438586</v>
      </c>
      <c r="AP12" s="418">
        <v>90292.049939177392</v>
      </c>
      <c r="AQ12" s="418">
        <v>91480.238447972719</v>
      </c>
      <c r="AR12" s="418">
        <v>83544.008695155426</v>
      </c>
      <c r="AS12" s="418">
        <v>82240.031982016109</v>
      </c>
      <c r="AT12" s="418">
        <v>80446.217387732788</v>
      </c>
    </row>
    <row r="13" spans="1:46" ht="11.25" customHeight="1" x14ac:dyDescent="0.25">
      <c r="A13" s="417"/>
      <c r="B13" s="418"/>
      <c r="C13" s="418"/>
      <c r="D13" s="418"/>
      <c r="E13" s="418"/>
      <c r="F13" s="418"/>
      <c r="G13" s="418"/>
      <c r="H13" s="418"/>
      <c r="I13" s="418"/>
      <c r="J13" s="418"/>
      <c r="K13" s="418"/>
      <c r="L13" s="418"/>
      <c r="M13" s="418"/>
      <c r="N13" s="418"/>
      <c r="O13" s="418">
        <v>2.5</v>
      </c>
      <c r="P13" s="418"/>
      <c r="Q13" s="418"/>
      <c r="R13" s="418"/>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row>
    <row r="14" spans="1:46" ht="22.5" customHeight="1" x14ac:dyDescent="0.25">
      <c r="A14" s="416" t="s">
        <v>461</v>
      </c>
      <c r="B14" s="376">
        <v>95912.159010256728</v>
      </c>
      <c r="C14" s="376">
        <v>96358.448604507867</v>
      </c>
      <c r="D14" s="376">
        <v>94606.461094577156</v>
      </c>
      <c r="E14" s="376">
        <v>98513.136882358493</v>
      </c>
      <c r="F14" s="376">
        <v>98419.089581583234</v>
      </c>
      <c r="G14" s="376">
        <v>102100.8388480961</v>
      </c>
      <c r="H14" s="376">
        <v>100429.58168204807</v>
      </c>
      <c r="I14" s="376">
        <v>104956.51997646724</v>
      </c>
      <c r="J14" s="376">
        <v>99603.390430154977</v>
      </c>
      <c r="K14" s="376">
        <v>99147.19424265236</v>
      </c>
      <c r="L14" s="376">
        <v>104710.76653035931</v>
      </c>
      <c r="M14" s="376">
        <v>101090.81024325041</v>
      </c>
      <c r="N14" s="376">
        <v>102614.10500011046</v>
      </c>
      <c r="O14" s="376">
        <v>109799.84181547757</v>
      </c>
      <c r="P14" s="376">
        <v>96370.221954894601</v>
      </c>
      <c r="Q14" s="376">
        <v>104792.89405483412</v>
      </c>
      <c r="R14" s="376">
        <v>100235.90780331341</v>
      </c>
      <c r="S14" s="376">
        <v>107522.06243744137</v>
      </c>
      <c r="T14" s="376">
        <v>115117.06355502739</v>
      </c>
      <c r="U14" s="376">
        <v>113663.82334381409</v>
      </c>
      <c r="V14" s="376">
        <v>130985.36750735366</v>
      </c>
      <c r="W14" s="376">
        <v>123870.57175727657</v>
      </c>
      <c r="X14" s="376">
        <v>117658.22214513682</v>
      </c>
      <c r="Y14" s="376">
        <v>115101.32136797829</v>
      </c>
      <c r="Z14" s="376">
        <v>110071.78765070974</v>
      </c>
      <c r="AA14" s="376">
        <v>108053.66679872123</v>
      </c>
      <c r="AB14" s="376">
        <v>105924.61550965313</v>
      </c>
      <c r="AC14" s="376">
        <v>113219.15246678972</v>
      </c>
      <c r="AD14" s="376">
        <v>119083.44453456254</v>
      </c>
      <c r="AE14" s="376">
        <v>124465.12446889046</v>
      </c>
      <c r="AF14" s="376">
        <v>128275.82180672989</v>
      </c>
      <c r="AG14" s="376">
        <v>131361.07199122367</v>
      </c>
      <c r="AH14" s="376">
        <v>144133.0072075119</v>
      </c>
      <c r="AI14" s="376">
        <v>144263.12580057493</v>
      </c>
      <c r="AJ14" s="376">
        <v>146910.60919368154</v>
      </c>
      <c r="AK14" s="376">
        <v>149234.22821854963</v>
      </c>
      <c r="AL14" s="376">
        <v>145689.52437338495</v>
      </c>
      <c r="AM14" s="376">
        <v>148988.63277138385</v>
      </c>
      <c r="AN14" s="376">
        <v>138451.66229621915</v>
      </c>
      <c r="AO14" s="376">
        <v>152022.40623920903</v>
      </c>
      <c r="AP14" s="376">
        <v>148515.76978822076</v>
      </c>
      <c r="AQ14" s="376">
        <v>156054.30068815089</v>
      </c>
      <c r="AR14" s="376">
        <v>153321.14447641195</v>
      </c>
      <c r="AS14" s="376">
        <v>155238.93553129872</v>
      </c>
      <c r="AT14" s="376">
        <v>150144.41142030733</v>
      </c>
    </row>
    <row r="15" spans="1:46" ht="22.5" customHeight="1" x14ac:dyDescent="0.25">
      <c r="A15" s="417" t="s">
        <v>462</v>
      </c>
      <c r="B15" s="418">
        <v>108217.11890005319</v>
      </c>
      <c r="C15" s="418">
        <v>108579.23208321015</v>
      </c>
      <c r="D15" s="418">
        <v>106178.93122812911</v>
      </c>
      <c r="E15" s="418">
        <v>110549.0315719678</v>
      </c>
      <c r="F15" s="418">
        <v>108574.7629698135</v>
      </c>
      <c r="G15" s="418">
        <v>111766.4702303556</v>
      </c>
      <c r="H15" s="418">
        <v>112862.75934543875</v>
      </c>
      <c r="I15" s="418">
        <v>115551.63246242593</v>
      </c>
      <c r="J15" s="418">
        <v>110970.08129169466</v>
      </c>
      <c r="K15" s="418">
        <v>110078.73144454572</v>
      </c>
      <c r="L15" s="418">
        <v>115273.40085948257</v>
      </c>
      <c r="M15" s="418">
        <v>112146.14209126255</v>
      </c>
      <c r="N15" s="418">
        <v>114600.09017981113</v>
      </c>
      <c r="O15" s="418">
        <v>121045.56187016412</v>
      </c>
      <c r="P15" s="418">
        <v>120246.625444812</v>
      </c>
      <c r="Q15" s="418">
        <v>121462.67168724733</v>
      </c>
      <c r="R15" s="418">
        <v>121946.85739869358</v>
      </c>
      <c r="S15" s="418">
        <v>129309.58465342212</v>
      </c>
      <c r="T15" s="418">
        <v>138351.73114569145</v>
      </c>
      <c r="U15" s="418">
        <v>138328.15159699001</v>
      </c>
      <c r="V15" s="418">
        <v>152923.42619524119</v>
      </c>
      <c r="W15" s="418">
        <v>142978.58982017741</v>
      </c>
      <c r="X15" s="418">
        <v>134498.01065773799</v>
      </c>
      <c r="Y15" s="418">
        <v>131560.56328186748</v>
      </c>
      <c r="Z15" s="418">
        <v>124840.14199082051</v>
      </c>
      <c r="AA15" s="418">
        <v>126668.97558227062</v>
      </c>
      <c r="AB15" s="418">
        <v>131312.31108673761</v>
      </c>
      <c r="AC15" s="418">
        <v>135720.47854898963</v>
      </c>
      <c r="AD15" s="418">
        <v>143416.61068777461</v>
      </c>
      <c r="AE15" s="418">
        <v>147599.41475486901</v>
      </c>
      <c r="AF15" s="418">
        <v>150472.33490783055</v>
      </c>
      <c r="AG15" s="418">
        <v>157416.41771673187</v>
      </c>
      <c r="AH15" s="418">
        <v>173783.68504441847</v>
      </c>
      <c r="AI15" s="418">
        <v>175601.70856190039</v>
      </c>
      <c r="AJ15" s="418">
        <v>178048.36496004724</v>
      </c>
      <c r="AK15" s="418">
        <v>180464.7009208643</v>
      </c>
      <c r="AL15" s="418">
        <v>181412.72462805136</v>
      </c>
      <c r="AM15" s="418">
        <v>183749.51845366933</v>
      </c>
      <c r="AN15" s="418">
        <v>181605.36676010067</v>
      </c>
      <c r="AO15" s="418">
        <v>182796.73752880248</v>
      </c>
      <c r="AP15" s="418">
        <v>182038.18274535876</v>
      </c>
      <c r="AQ15" s="418">
        <v>182972.30523309699</v>
      </c>
      <c r="AR15" s="418">
        <v>179817.77984560968</v>
      </c>
      <c r="AS15" s="418">
        <v>183696.29925934118</v>
      </c>
      <c r="AT15" s="418">
        <v>177906.25734122825</v>
      </c>
    </row>
    <row r="16" spans="1:46" ht="22.5" customHeight="1" x14ac:dyDescent="0.25">
      <c r="A16" s="417" t="s">
        <v>463</v>
      </c>
      <c r="B16" s="418">
        <v>-12304.959889796466</v>
      </c>
      <c r="C16" s="418">
        <v>-12220.783478702284</v>
      </c>
      <c r="D16" s="418">
        <v>-11572.470133551949</v>
      </c>
      <c r="E16" s="418">
        <v>-12035.894689609304</v>
      </c>
      <c r="F16" s="418">
        <v>-10155.673388230263</v>
      </c>
      <c r="G16" s="418">
        <v>-9665.6313822594966</v>
      </c>
      <c r="H16" s="418">
        <v>-12433.177663390679</v>
      </c>
      <c r="I16" s="418">
        <v>-10595.112485958683</v>
      </c>
      <c r="J16" s="418">
        <v>-11366.690861539679</v>
      </c>
      <c r="K16" s="418">
        <v>-10931.537201893361</v>
      </c>
      <c r="L16" s="418">
        <v>-10562.634329123266</v>
      </c>
      <c r="M16" s="418">
        <v>-11055.331848012143</v>
      </c>
      <c r="N16" s="418">
        <v>-11985.98517970067</v>
      </c>
      <c r="O16" s="418">
        <v>-11245.720054686546</v>
      </c>
      <c r="P16" s="418">
        <v>-23876.403489917404</v>
      </c>
      <c r="Q16" s="418">
        <v>-16669.77763241321</v>
      </c>
      <c r="R16" s="418">
        <v>-21710.949595380163</v>
      </c>
      <c r="S16" s="418">
        <v>-21787.522215980738</v>
      </c>
      <c r="T16" s="418">
        <v>-23234.667590664052</v>
      </c>
      <c r="U16" s="418">
        <v>-24664.328253175914</v>
      </c>
      <c r="V16" s="418">
        <v>-21938.05868788754</v>
      </c>
      <c r="W16" s="418">
        <v>-19108.018062900832</v>
      </c>
      <c r="X16" s="418">
        <v>-16839.788512601172</v>
      </c>
      <c r="Y16" s="418">
        <v>-16459.241913889193</v>
      </c>
      <c r="Z16" s="418">
        <v>-14768.35434011078</v>
      </c>
      <c r="AA16" s="418">
        <v>-18615.30878354939</v>
      </c>
      <c r="AB16" s="418">
        <v>-25387.695577084476</v>
      </c>
      <c r="AC16" s="418">
        <v>-22501.32608219991</v>
      </c>
      <c r="AD16" s="418">
        <v>-24333.166153212067</v>
      </c>
      <c r="AE16" s="418">
        <v>-23134.290285978554</v>
      </c>
      <c r="AF16" s="418">
        <v>-22196.51310110066</v>
      </c>
      <c r="AG16" s="418">
        <v>-26055.345725508207</v>
      </c>
      <c r="AH16" s="418">
        <v>-29650.677836906576</v>
      </c>
      <c r="AI16" s="418">
        <v>-31338.582761325462</v>
      </c>
      <c r="AJ16" s="418">
        <v>-31137.755766365713</v>
      </c>
      <c r="AK16" s="418">
        <v>-31230.472702314655</v>
      </c>
      <c r="AL16" s="418">
        <v>-35723.200254666408</v>
      </c>
      <c r="AM16" s="418">
        <v>-34760.88568228548</v>
      </c>
      <c r="AN16" s="418">
        <v>-43153.704463881528</v>
      </c>
      <c r="AO16" s="418">
        <v>-30774.331289593461</v>
      </c>
      <c r="AP16" s="418">
        <v>-33522.412957138011</v>
      </c>
      <c r="AQ16" s="418">
        <v>-26918.004544946099</v>
      </c>
      <c r="AR16" s="418">
        <v>-26496.635369197735</v>
      </c>
      <c r="AS16" s="418">
        <v>-28457.363728042452</v>
      </c>
      <c r="AT16" s="418">
        <v>-27761.845920920932</v>
      </c>
    </row>
    <row r="17" spans="1:46" ht="17.25" customHeight="1" x14ac:dyDescent="0.25">
      <c r="A17" s="416"/>
      <c r="B17" s="376"/>
      <c r="C17" s="376"/>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row>
    <row r="18" spans="1:46" ht="22.5" customHeight="1" x14ac:dyDescent="0.25">
      <c r="A18" s="416" t="s">
        <v>464</v>
      </c>
      <c r="B18" s="376">
        <v>451073.7371483951</v>
      </c>
      <c r="C18" s="376">
        <v>451878.05634321668</v>
      </c>
      <c r="D18" s="376">
        <v>456334.86147293949</v>
      </c>
      <c r="E18" s="376">
        <v>455941.45380823663</v>
      </c>
      <c r="F18" s="376">
        <v>461357.69229075871</v>
      </c>
      <c r="G18" s="376">
        <v>461200.64549646678</v>
      </c>
      <c r="H18" s="376">
        <v>466015.88957993238</v>
      </c>
      <c r="I18" s="376">
        <v>468822.28168550559</v>
      </c>
      <c r="J18" s="376">
        <v>474117.6138447515</v>
      </c>
      <c r="K18" s="376">
        <v>475524.32201576926</v>
      </c>
      <c r="L18" s="376">
        <v>479207.38735999202</v>
      </c>
      <c r="M18" s="376">
        <v>483866.50208134501</v>
      </c>
      <c r="N18" s="376">
        <v>484379.95621825446</v>
      </c>
      <c r="O18" s="376">
        <v>486395.38783103629</v>
      </c>
      <c r="P18" s="376">
        <v>491691.96661388484</v>
      </c>
      <c r="Q18" s="376">
        <v>492867.89942938258</v>
      </c>
      <c r="R18" s="376">
        <v>488865.79346722353</v>
      </c>
      <c r="S18" s="376">
        <v>493090.07736421895</v>
      </c>
      <c r="T18" s="376">
        <v>500206.62997035653</v>
      </c>
      <c r="U18" s="376">
        <v>499767.30424507416</v>
      </c>
      <c r="V18" s="376">
        <v>502641.43176622962</v>
      </c>
      <c r="W18" s="376">
        <v>503880.49019510503</v>
      </c>
      <c r="X18" s="376">
        <v>501601.1696651699</v>
      </c>
      <c r="Y18" s="376">
        <v>496108.67695145996</v>
      </c>
      <c r="Z18" s="376">
        <v>494915.82835421042</v>
      </c>
      <c r="AA18" s="376">
        <v>494144.66428709624</v>
      </c>
      <c r="AB18" s="376">
        <v>493910.45560742536</v>
      </c>
      <c r="AC18" s="376">
        <v>505527.66557847703</v>
      </c>
      <c r="AD18" s="376">
        <v>496239.7346823978</v>
      </c>
      <c r="AE18" s="376">
        <v>489644.77953211672</v>
      </c>
      <c r="AF18" s="376">
        <v>499166.25881950383</v>
      </c>
      <c r="AG18" s="376">
        <v>504042.44450547587</v>
      </c>
      <c r="AH18" s="376">
        <v>505319.42920309445</v>
      </c>
      <c r="AI18" s="376">
        <v>514845.82064394082</v>
      </c>
      <c r="AJ18" s="376">
        <v>513063.20684336533</v>
      </c>
      <c r="AK18" s="376">
        <v>512341.17578417563</v>
      </c>
      <c r="AL18" s="376">
        <v>534163.71643387934</v>
      </c>
      <c r="AM18" s="376">
        <v>522246.55549056362</v>
      </c>
      <c r="AN18" s="376">
        <v>512428.00969782355</v>
      </c>
      <c r="AO18" s="376">
        <v>514382.80970436963</v>
      </c>
      <c r="AP18" s="376">
        <v>517812.76359883812</v>
      </c>
      <c r="AQ18" s="376">
        <v>521927.6740014127</v>
      </c>
      <c r="AR18" s="376">
        <v>518316.85022993037</v>
      </c>
      <c r="AS18" s="376">
        <v>525654.79081545188</v>
      </c>
      <c r="AT18" s="376">
        <v>544940.12048019178</v>
      </c>
    </row>
    <row r="19" spans="1:46" ht="10.5" customHeight="1" x14ac:dyDescent="0.25">
      <c r="A19" s="419"/>
      <c r="B19" s="418"/>
      <c r="C19" s="418"/>
      <c r="D19" s="418"/>
      <c r="E19" s="418"/>
      <c r="F19" s="418"/>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row>
    <row r="20" spans="1:46" ht="21.75" customHeight="1" x14ac:dyDescent="0.25">
      <c r="A20" s="416" t="s">
        <v>465</v>
      </c>
      <c r="B20" s="376">
        <v>522.57621659999995</v>
      </c>
      <c r="C20" s="376">
        <v>530.43674090999991</v>
      </c>
      <c r="D20" s="376">
        <v>451.85899688000006</v>
      </c>
      <c r="E20" s="376">
        <v>449.49498455999998</v>
      </c>
      <c r="F20" s="376">
        <v>460.36892423999996</v>
      </c>
      <c r="G20" s="376">
        <v>495.24021552999994</v>
      </c>
      <c r="H20" s="376">
        <v>452.14654894</v>
      </c>
      <c r="I20" s="376">
        <v>456.44429422000002</v>
      </c>
      <c r="J20" s="420">
        <v>311.48910302000002</v>
      </c>
      <c r="K20" s="376">
        <v>311.82640702999998</v>
      </c>
      <c r="L20" s="376">
        <v>308.17392470999994</v>
      </c>
      <c r="M20" s="376">
        <v>256.47710615</v>
      </c>
      <c r="N20" s="376">
        <v>146.41670360000001</v>
      </c>
      <c r="O20" s="376">
        <v>154.76987269999998</v>
      </c>
      <c r="P20" s="376">
        <v>78.109223049999997</v>
      </c>
      <c r="Q20" s="376">
        <v>73.199827839999998</v>
      </c>
      <c r="R20" s="376">
        <v>159.13884273999997</v>
      </c>
      <c r="S20" s="376">
        <v>90.191372209999997</v>
      </c>
      <c r="T20" s="376">
        <v>95.977676840000015</v>
      </c>
      <c r="U20" s="376">
        <v>100.59973837999999</v>
      </c>
      <c r="V20" s="376">
        <v>12138.693073389999</v>
      </c>
      <c r="W20" s="376">
        <v>12016.07055699</v>
      </c>
      <c r="X20" s="376">
        <v>12031.780456820001</v>
      </c>
      <c r="Y20" s="376">
        <v>10246.224443559999</v>
      </c>
      <c r="Z20" s="376">
        <v>10311.653699110002</v>
      </c>
      <c r="AA20" s="376">
        <v>10417.145987380001</v>
      </c>
      <c r="AB20" s="376">
        <v>2047.99303992</v>
      </c>
      <c r="AC20" s="376">
        <v>2066.7607259299998</v>
      </c>
      <c r="AD20" s="376">
        <v>2079.2860818499998</v>
      </c>
      <c r="AE20" s="376">
        <v>66.589581159999994</v>
      </c>
      <c r="AF20" s="376">
        <v>79.972528219999987</v>
      </c>
      <c r="AG20" s="376">
        <v>64.184046659999993</v>
      </c>
      <c r="AH20" s="376">
        <v>59.933134109999997</v>
      </c>
      <c r="AI20" s="376">
        <v>61.903596100000009</v>
      </c>
      <c r="AJ20" s="376">
        <v>55.75456071</v>
      </c>
      <c r="AK20" s="376">
        <v>58.08664469</v>
      </c>
      <c r="AL20" s="376">
        <v>60.365235179999999</v>
      </c>
      <c r="AM20" s="376">
        <v>63.432219039999993</v>
      </c>
      <c r="AN20" s="376">
        <v>55.651880509999998</v>
      </c>
      <c r="AO20" s="376">
        <v>59.78485079</v>
      </c>
      <c r="AP20" s="376">
        <v>58.47387612</v>
      </c>
      <c r="AQ20" s="376">
        <v>52.474686779999992</v>
      </c>
      <c r="AR20" s="376">
        <v>53.158377230000006</v>
      </c>
      <c r="AS20" s="376">
        <v>49.501873149999994</v>
      </c>
      <c r="AT20" s="376">
        <v>53.398212369999996</v>
      </c>
    </row>
    <row r="21" spans="1:46" ht="9.75" customHeight="1" x14ac:dyDescent="0.25">
      <c r="A21" s="416"/>
      <c r="B21" s="418"/>
      <c r="C21" s="418"/>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row>
    <row r="22" spans="1:46" ht="22.5" customHeight="1" x14ac:dyDescent="0.25">
      <c r="A22" s="416" t="s">
        <v>466</v>
      </c>
      <c r="B22" s="376">
        <v>349789.39643925882</v>
      </c>
      <c r="C22" s="376">
        <v>354170.3034660893</v>
      </c>
      <c r="D22" s="376">
        <v>357735.22139157733</v>
      </c>
      <c r="E22" s="376">
        <v>357962.47704415396</v>
      </c>
      <c r="F22" s="376">
        <v>360581.78950197063</v>
      </c>
      <c r="G22" s="376">
        <v>363085.37267747527</v>
      </c>
      <c r="H22" s="376">
        <v>364932.49857265683</v>
      </c>
      <c r="I22" s="376">
        <v>366847.34362554888</v>
      </c>
      <c r="J22" s="376">
        <v>372438.94038680987</v>
      </c>
      <c r="K22" s="376">
        <v>371917.46975703631</v>
      </c>
      <c r="L22" s="376">
        <v>370888.18591016589</v>
      </c>
      <c r="M22" s="376">
        <v>372574.82047093648</v>
      </c>
      <c r="N22" s="376">
        <v>379078.89212929457</v>
      </c>
      <c r="O22" s="376">
        <v>385351.11206594779</v>
      </c>
      <c r="P22" s="376">
        <v>393440.09602186747</v>
      </c>
      <c r="Q22" s="376">
        <v>393991.29553756956</v>
      </c>
      <c r="R22" s="376">
        <v>404976.78114451043</v>
      </c>
      <c r="S22" s="376">
        <v>417170.38737767446</v>
      </c>
      <c r="T22" s="376">
        <v>431839.58590218471</v>
      </c>
      <c r="U22" s="376">
        <v>439171.12592656486</v>
      </c>
      <c r="V22" s="376">
        <v>442961.82572781673</v>
      </c>
      <c r="W22" s="376">
        <v>440860.03805052245</v>
      </c>
      <c r="X22" s="376">
        <v>441254.28449667618</v>
      </c>
      <c r="Y22" s="376">
        <v>450949.35300080496</v>
      </c>
      <c r="Z22" s="376">
        <v>452880.19470378384</v>
      </c>
      <c r="AA22" s="376">
        <v>451506.00409469916</v>
      </c>
      <c r="AB22" s="376">
        <v>460594.77236869972</v>
      </c>
      <c r="AC22" s="376">
        <v>466335.37205285276</v>
      </c>
      <c r="AD22" s="376">
        <v>471158.83303180221</v>
      </c>
      <c r="AE22" s="376">
        <v>480063.96320307633</v>
      </c>
      <c r="AF22" s="376">
        <v>489982.67451628548</v>
      </c>
      <c r="AG22" s="376">
        <v>492690.02785586292</v>
      </c>
      <c r="AH22" s="376">
        <v>497613.61870424671</v>
      </c>
      <c r="AI22" s="376">
        <v>506686.67131947889</v>
      </c>
      <c r="AJ22" s="376">
        <v>502593.89032367163</v>
      </c>
      <c r="AK22" s="376">
        <v>502755.0153042879</v>
      </c>
      <c r="AL22" s="376">
        <v>517456.02598702308</v>
      </c>
      <c r="AM22" s="376">
        <v>523105.98182163591</v>
      </c>
      <c r="AN22" s="376">
        <v>526554.98568187421</v>
      </c>
      <c r="AO22" s="376">
        <v>527621.54509135394</v>
      </c>
      <c r="AP22" s="376">
        <v>531965.9557624131</v>
      </c>
      <c r="AQ22" s="376">
        <v>538595.33689040213</v>
      </c>
      <c r="AR22" s="376">
        <v>539560.43435716932</v>
      </c>
      <c r="AS22" s="376">
        <v>535894.82571799518</v>
      </c>
      <c r="AT22" s="376">
        <v>550816.78274416761</v>
      </c>
    </row>
    <row r="23" spans="1:46" ht="10.5" customHeight="1" x14ac:dyDescent="0.25">
      <c r="A23" s="416"/>
      <c r="B23" s="376"/>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row>
    <row r="24" spans="1:46" ht="22.5" customHeight="1" x14ac:dyDescent="0.25">
      <c r="A24" s="416" t="s">
        <v>467</v>
      </c>
      <c r="B24" s="376">
        <v>144883.38886078529</v>
      </c>
      <c r="C24" s="376">
        <v>143439.12745355885</v>
      </c>
      <c r="D24" s="376">
        <v>143496.29122423049</v>
      </c>
      <c r="E24" s="376">
        <v>145106.94909269409</v>
      </c>
      <c r="F24" s="376">
        <v>146097.19155949244</v>
      </c>
      <c r="G24" s="376">
        <v>144905.64824180829</v>
      </c>
      <c r="H24" s="376">
        <v>145337.20193105954</v>
      </c>
      <c r="I24" s="376">
        <v>142617.13254103361</v>
      </c>
      <c r="J24" s="376">
        <v>142168.91231730412</v>
      </c>
      <c r="K24" s="376">
        <v>145175.64693089874</v>
      </c>
      <c r="L24" s="376">
        <v>145009.12880182205</v>
      </c>
      <c r="M24" s="376">
        <v>146886.99544390262</v>
      </c>
      <c r="N24" s="376">
        <v>148587.50168630731</v>
      </c>
      <c r="O24" s="376">
        <v>148924.06911314867</v>
      </c>
      <c r="P24" s="376">
        <v>146135.72684683496</v>
      </c>
      <c r="Q24" s="376">
        <v>149654.89173177833</v>
      </c>
      <c r="R24" s="376">
        <v>149489.65466258017</v>
      </c>
      <c r="S24" s="376">
        <v>148721.92179424886</v>
      </c>
      <c r="T24" s="376">
        <v>145212.12223979147</v>
      </c>
      <c r="U24" s="376">
        <v>145121.90364971879</v>
      </c>
      <c r="V24" s="376">
        <v>146233.60011356845</v>
      </c>
      <c r="W24" s="376">
        <v>147731.5166022795</v>
      </c>
      <c r="X24" s="376">
        <v>148643.92693014941</v>
      </c>
      <c r="Y24" s="376">
        <v>148733.96141695153</v>
      </c>
      <c r="Z24" s="376">
        <v>148776.37339146185</v>
      </c>
      <c r="AA24" s="376">
        <v>150773.99329671604</v>
      </c>
      <c r="AB24" s="376">
        <v>150023.86640949865</v>
      </c>
      <c r="AC24" s="376">
        <v>149489.95006325806</v>
      </c>
      <c r="AD24" s="376">
        <v>148159.36137781234</v>
      </c>
      <c r="AE24" s="376">
        <v>143922.01373360475</v>
      </c>
      <c r="AF24" s="376">
        <v>141332.03858743189</v>
      </c>
      <c r="AG24" s="376">
        <v>142611.96901376377</v>
      </c>
      <c r="AH24" s="376">
        <v>143737.48427063884</v>
      </c>
      <c r="AI24" s="376">
        <v>144411.78692895081</v>
      </c>
      <c r="AJ24" s="376">
        <v>144572.51039488416</v>
      </c>
      <c r="AK24" s="376">
        <v>144955.18732009598</v>
      </c>
      <c r="AL24" s="376">
        <v>144522.90579350753</v>
      </c>
      <c r="AM24" s="376">
        <v>141913.70705970578</v>
      </c>
      <c r="AN24" s="376">
        <v>140857.08230651257</v>
      </c>
      <c r="AO24" s="376">
        <v>137808.60757889133</v>
      </c>
      <c r="AP24" s="376">
        <v>140975.98418438493</v>
      </c>
      <c r="AQ24" s="376">
        <v>142657.5973501179</v>
      </c>
      <c r="AR24" s="376">
        <v>138443.99641782831</v>
      </c>
      <c r="AS24" s="376">
        <v>136824.53371241607</v>
      </c>
      <c r="AT24" s="376">
        <v>142830.22736783768</v>
      </c>
    </row>
    <row r="25" spans="1:46" ht="8.25" customHeight="1" x14ac:dyDescent="0.25">
      <c r="A25" s="421"/>
      <c r="B25" s="418"/>
      <c r="C25" s="418"/>
      <c r="D25" s="418"/>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row>
    <row r="26" spans="1:46" ht="22.5" customHeight="1" x14ac:dyDescent="0.25">
      <c r="A26" s="416" t="s">
        <v>468</v>
      </c>
      <c r="B26" s="376">
        <v>0</v>
      </c>
      <c r="C26" s="376">
        <v>0</v>
      </c>
      <c r="D26" s="376">
        <v>0</v>
      </c>
      <c r="E26" s="376">
        <v>0</v>
      </c>
      <c r="F26" s="376">
        <v>0</v>
      </c>
      <c r="G26" s="376">
        <v>0</v>
      </c>
      <c r="H26" s="376">
        <v>0</v>
      </c>
      <c r="I26" s="376">
        <v>0</v>
      </c>
      <c r="J26" s="376">
        <v>0</v>
      </c>
      <c r="K26" s="376">
        <v>0</v>
      </c>
      <c r="L26" s="376">
        <v>0</v>
      </c>
      <c r="M26" s="376">
        <v>0</v>
      </c>
      <c r="N26" s="376">
        <v>0</v>
      </c>
      <c r="O26" s="376">
        <v>0</v>
      </c>
      <c r="P26" s="376">
        <v>0</v>
      </c>
      <c r="Q26" s="376">
        <v>0</v>
      </c>
      <c r="R26" s="376">
        <v>0</v>
      </c>
      <c r="S26" s="376">
        <v>0</v>
      </c>
      <c r="T26" s="376">
        <v>0</v>
      </c>
      <c r="U26" s="376">
        <v>0</v>
      </c>
      <c r="V26" s="376">
        <v>0</v>
      </c>
      <c r="W26" s="376">
        <v>0</v>
      </c>
      <c r="X26" s="376">
        <v>0</v>
      </c>
      <c r="Y26" s="376">
        <v>0</v>
      </c>
      <c r="Z26" s="376">
        <v>0</v>
      </c>
      <c r="AA26" s="376">
        <v>0</v>
      </c>
      <c r="AB26" s="376">
        <v>0</v>
      </c>
      <c r="AC26" s="376">
        <v>0</v>
      </c>
      <c r="AD26" s="376">
        <v>0</v>
      </c>
      <c r="AE26" s="376">
        <v>0</v>
      </c>
      <c r="AF26" s="376">
        <v>0</v>
      </c>
      <c r="AG26" s="376">
        <v>0</v>
      </c>
      <c r="AH26" s="376">
        <v>0</v>
      </c>
      <c r="AI26" s="376">
        <v>0</v>
      </c>
      <c r="AJ26" s="376">
        <v>0</v>
      </c>
      <c r="AK26" s="376">
        <v>0</v>
      </c>
      <c r="AL26" s="376">
        <v>0</v>
      </c>
      <c r="AM26" s="376">
        <v>0</v>
      </c>
      <c r="AN26" s="376">
        <v>0</v>
      </c>
      <c r="AO26" s="376">
        <v>0</v>
      </c>
      <c r="AP26" s="376">
        <v>0</v>
      </c>
      <c r="AQ26" s="376">
        <v>0</v>
      </c>
      <c r="AR26" s="376">
        <v>0</v>
      </c>
      <c r="AS26" s="376">
        <v>0</v>
      </c>
      <c r="AT26" s="376">
        <v>0</v>
      </c>
    </row>
    <row r="27" spans="1:46" ht="10.5" customHeight="1" x14ac:dyDescent="0.25">
      <c r="A27" s="417"/>
      <c r="B27" s="418"/>
      <c r="C27" s="418"/>
      <c r="D27" s="418"/>
      <c r="E27" s="418"/>
      <c r="F27" s="418"/>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row>
    <row r="28" spans="1:46" ht="22.5" customHeight="1" x14ac:dyDescent="0.25">
      <c r="A28" s="416" t="s">
        <v>469</v>
      </c>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row>
    <row r="29" spans="1:46" ht="22.5" customHeight="1" x14ac:dyDescent="0.25">
      <c r="A29" s="413" t="s">
        <v>470</v>
      </c>
      <c r="B29" s="376">
        <v>371820.41246335511</v>
      </c>
      <c r="C29" s="376">
        <v>345978.12591905287</v>
      </c>
      <c r="D29" s="376">
        <v>344592.93580855796</v>
      </c>
      <c r="E29" s="376">
        <v>330296.29170795</v>
      </c>
      <c r="F29" s="376">
        <v>385448.02944673214</v>
      </c>
      <c r="G29" s="376">
        <v>345639.7747620907</v>
      </c>
      <c r="H29" s="376">
        <v>365706.06015358894</v>
      </c>
      <c r="I29" s="376">
        <v>348318.70683307596</v>
      </c>
      <c r="J29" s="376">
        <v>345759.14137831796</v>
      </c>
      <c r="K29" s="376">
        <v>374528.30897165101</v>
      </c>
      <c r="L29" s="376">
        <v>354951.43150542554</v>
      </c>
      <c r="M29" s="376">
        <v>360949.47712199442</v>
      </c>
      <c r="N29" s="376">
        <v>378549.76280583034</v>
      </c>
      <c r="O29" s="376">
        <v>429442.59929208434</v>
      </c>
      <c r="P29" s="376">
        <v>385057.17265573645</v>
      </c>
      <c r="Q29" s="376">
        <v>395984.38072670449</v>
      </c>
      <c r="R29" s="376">
        <v>395609.24065458408</v>
      </c>
      <c r="S29" s="376">
        <v>392116.27284580446</v>
      </c>
      <c r="T29" s="376">
        <v>388056.22939926386</v>
      </c>
      <c r="U29" s="376">
        <v>390645.14163770003</v>
      </c>
      <c r="V29" s="376">
        <v>410080.53944106522</v>
      </c>
      <c r="W29" s="376">
        <v>388542.33471318497</v>
      </c>
      <c r="X29" s="376">
        <v>464110.86675237794</v>
      </c>
      <c r="Y29" s="376">
        <v>473879.77038058394</v>
      </c>
      <c r="Z29" s="376">
        <v>420020.78837752168</v>
      </c>
      <c r="AA29" s="376">
        <v>432221.76154978963</v>
      </c>
      <c r="AB29" s="376">
        <v>439047.8970075947</v>
      </c>
      <c r="AC29" s="376">
        <v>454257.41830865305</v>
      </c>
      <c r="AD29" s="376">
        <v>493140.21808222844</v>
      </c>
      <c r="AE29" s="376">
        <v>516704.15221673512</v>
      </c>
      <c r="AF29" s="376">
        <v>457242.30943425174</v>
      </c>
      <c r="AG29" s="376">
        <v>510814.96322751959</v>
      </c>
      <c r="AH29" s="376">
        <v>498674.1029262282</v>
      </c>
      <c r="AI29" s="376">
        <v>489056.04360221996</v>
      </c>
      <c r="AJ29" s="376">
        <v>540419.34684097394</v>
      </c>
      <c r="AK29" s="376">
        <v>552708.14688056253</v>
      </c>
      <c r="AL29" s="376">
        <v>542537.82056109654</v>
      </c>
      <c r="AM29" s="376">
        <v>537531.55730851716</v>
      </c>
      <c r="AN29" s="376">
        <v>572121.93708637124</v>
      </c>
      <c r="AO29" s="376">
        <v>519897.36128409789</v>
      </c>
      <c r="AP29" s="376">
        <v>539788.64929401677</v>
      </c>
      <c r="AQ29" s="376">
        <v>553761.8382041296</v>
      </c>
      <c r="AR29" s="376">
        <v>578620.98014860391</v>
      </c>
      <c r="AS29" s="376">
        <v>555854.69307784573</v>
      </c>
      <c r="AT29" s="376">
        <v>540106.31055837555</v>
      </c>
    </row>
    <row r="30" spans="1:46" ht="12" customHeight="1" x14ac:dyDescent="0.25">
      <c r="A30" s="422"/>
      <c r="B30" s="418"/>
      <c r="C30" s="418"/>
      <c r="D30" s="418"/>
      <c r="E30" s="418"/>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c r="AN30" s="418"/>
      <c r="AO30" s="418"/>
      <c r="AP30" s="418"/>
      <c r="AQ30" s="418"/>
      <c r="AR30" s="418"/>
      <c r="AS30" s="418"/>
      <c r="AT30" s="418"/>
    </row>
    <row r="31" spans="1:46" ht="22.5" customHeight="1" x14ac:dyDescent="0.25">
      <c r="A31" s="416" t="s">
        <v>471</v>
      </c>
      <c r="B31" s="376">
        <v>1623.27390423</v>
      </c>
      <c r="C31" s="376">
        <v>1548.5679364100001</v>
      </c>
      <c r="D31" s="376">
        <v>855.12510182999995</v>
      </c>
      <c r="E31" s="376">
        <v>1275.4246460999998</v>
      </c>
      <c r="F31" s="376">
        <v>1296.6051401700001</v>
      </c>
      <c r="G31" s="376">
        <v>1322.7311870499998</v>
      </c>
      <c r="H31" s="376">
        <v>1664.4127358000001</v>
      </c>
      <c r="I31" s="376">
        <v>1730.7663387500002</v>
      </c>
      <c r="J31" s="376">
        <v>1744.1606250000002</v>
      </c>
      <c r="K31" s="376">
        <v>1269.4877059999999</v>
      </c>
      <c r="L31" s="376">
        <v>1336.3206773700001</v>
      </c>
      <c r="M31" s="376">
        <v>1431.07576062</v>
      </c>
      <c r="N31" s="376">
        <v>1613.53974404</v>
      </c>
      <c r="O31" s="376">
        <v>1697.4800377300003</v>
      </c>
      <c r="P31" s="376">
        <v>1644.9191077999999</v>
      </c>
      <c r="Q31" s="376">
        <v>1569.9684395700001</v>
      </c>
      <c r="R31" s="376">
        <v>1514.3693039699997</v>
      </c>
      <c r="S31" s="376">
        <v>1589.9343460800001</v>
      </c>
      <c r="T31" s="376">
        <v>1389.7755594499999</v>
      </c>
      <c r="U31" s="376">
        <v>1248.1248768700002</v>
      </c>
      <c r="V31" s="376">
        <v>1545.2350535099999</v>
      </c>
      <c r="W31" s="376">
        <v>1659.15287908</v>
      </c>
      <c r="X31" s="376">
        <v>1893.0338647900003</v>
      </c>
      <c r="Y31" s="376">
        <v>1791.4027259099998</v>
      </c>
      <c r="Z31" s="376">
        <v>1726.3617396699999</v>
      </c>
      <c r="AA31" s="376">
        <v>1796.3770332900001</v>
      </c>
      <c r="AB31" s="376">
        <v>1653.1243997000001</v>
      </c>
      <c r="AC31" s="376">
        <v>1735.5649875700001</v>
      </c>
      <c r="AD31" s="376">
        <v>1632.2116555099999</v>
      </c>
      <c r="AE31" s="376">
        <v>1836.78979452</v>
      </c>
      <c r="AF31" s="376">
        <v>1747.5416362799999</v>
      </c>
      <c r="AG31" s="376">
        <v>1636.2422863100001</v>
      </c>
      <c r="AH31" s="376">
        <v>1775.39708838</v>
      </c>
      <c r="AI31" s="376">
        <v>1732.4463909999999</v>
      </c>
      <c r="AJ31" s="376">
        <v>1792.55095682</v>
      </c>
      <c r="AK31" s="376">
        <v>1798.9373246600001</v>
      </c>
      <c r="AL31" s="376">
        <v>1718.94637702</v>
      </c>
      <c r="AM31" s="376">
        <v>1605.9138470800001</v>
      </c>
      <c r="AN31" s="376">
        <v>1633.1101032199999</v>
      </c>
      <c r="AO31" s="376">
        <v>1908.17098422</v>
      </c>
      <c r="AP31" s="376">
        <v>1939.36838177</v>
      </c>
      <c r="AQ31" s="376">
        <v>2073.1421766399999</v>
      </c>
      <c r="AR31" s="376">
        <v>1961.84491207</v>
      </c>
      <c r="AS31" s="376">
        <v>1946.0856942199998</v>
      </c>
      <c r="AT31" s="376">
        <v>1886.0250202500001</v>
      </c>
    </row>
    <row r="32" spans="1:46" ht="6.75" customHeight="1" x14ac:dyDescent="0.25">
      <c r="A32" s="422"/>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row>
    <row r="33" spans="1:46" ht="18" customHeight="1" x14ac:dyDescent="0.25">
      <c r="A33" s="416" t="s">
        <v>331</v>
      </c>
      <c r="B33" s="376">
        <v>1632.4893438899999</v>
      </c>
      <c r="C33" s="376">
        <v>1792.6862675599998</v>
      </c>
      <c r="D33" s="376">
        <v>2003.9572564100004</v>
      </c>
      <c r="E33" s="376">
        <v>2552.4010111900002</v>
      </c>
      <c r="F33" s="376">
        <v>2499.3138635099999</v>
      </c>
      <c r="G33" s="376">
        <v>2038.20702794</v>
      </c>
      <c r="H33" s="376">
        <v>2539.0902784499999</v>
      </c>
      <c r="I33" s="376">
        <v>3039.9506260800003</v>
      </c>
      <c r="J33" s="376">
        <v>2805.1478813600002</v>
      </c>
      <c r="K33" s="376">
        <v>2330.8089022000004</v>
      </c>
      <c r="L33" s="376">
        <v>2798.3830364800001</v>
      </c>
      <c r="M33" s="376">
        <v>3012.69729035</v>
      </c>
      <c r="N33" s="376">
        <v>3265.6251120099996</v>
      </c>
      <c r="O33" s="376">
        <v>3925.75648331</v>
      </c>
      <c r="P33" s="376">
        <v>4599.7472379300016</v>
      </c>
      <c r="Q33" s="376">
        <v>4238.9144227299994</v>
      </c>
      <c r="R33" s="376">
        <v>57.091407879999998</v>
      </c>
      <c r="S33" s="376">
        <v>55.851357880000002</v>
      </c>
      <c r="T33" s="376">
        <v>55.869201259999997</v>
      </c>
      <c r="U33" s="376">
        <v>54.111268260000003</v>
      </c>
      <c r="V33" s="376">
        <v>54.130567880000001</v>
      </c>
      <c r="W33" s="376">
        <v>67.366464649999998</v>
      </c>
      <c r="X33" s="376">
        <v>91.748766759999995</v>
      </c>
      <c r="Y33" s="376">
        <v>91.150441400000005</v>
      </c>
      <c r="Z33" s="376">
        <v>104.49683879999999</v>
      </c>
      <c r="AA33" s="376">
        <v>117.42358992</v>
      </c>
      <c r="AB33" s="376">
        <v>123.24530838</v>
      </c>
      <c r="AC33" s="376">
        <v>147.75145222</v>
      </c>
      <c r="AD33" s="376">
        <v>151.36129400999999</v>
      </c>
      <c r="AE33" s="376">
        <v>147.90856485</v>
      </c>
      <c r="AF33" s="376">
        <v>150.14729041000001</v>
      </c>
      <c r="AG33" s="376">
        <v>151.25828595999999</v>
      </c>
      <c r="AH33" s="376">
        <v>159.86479464000001</v>
      </c>
      <c r="AI33" s="376">
        <v>160.39223551000001</v>
      </c>
      <c r="AJ33" s="376">
        <v>183.93797853999999</v>
      </c>
      <c r="AK33" s="376">
        <v>182.36378815999998</v>
      </c>
      <c r="AL33" s="376">
        <v>180.16772972999999</v>
      </c>
      <c r="AM33" s="376">
        <v>151.24180635000002</v>
      </c>
      <c r="AN33" s="376">
        <v>117.53975077000001</v>
      </c>
      <c r="AO33" s="376">
        <v>140.08731355</v>
      </c>
      <c r="AP33" s="376">
        <v>141.60201232000003</v>
      </c>
      <c r="AQ33" s="376">
        <v>144.71281635000003</v>
      </c>
      <c r="AR33" s="376">
        <v>116.99161011999999</v>
      </c>
      <c r="AS33" s="376">
        <v>118.38786518999999</v>
      </c>
      <c r="AT33" s="376">
        <v>133.12680392999999</v>
      </c>
    </row>
    <row r="34" spans="1:46" ht="8.25" customHeight="1" x14ac:dyDescent="0.25">
      <c r="A34" s="422"/>
      <c r="B34" s="418"/>
      <c r="C34" s="418"/>
      <c r="D34" s="418"/>
      <c r="E34" s="418"/>
      <c r="F34" s="418"/>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418"/>
      <c r="AL34" s="418"/>
      <c r="AM34" s="418"/>
      <c r="AN34" s="418"/>
      <c r="AO34" s="418"/>
      <c r="AP34" s="418"/>
      <c r="AQ34" s="418"/>
      <c r="AR34" s="418"/>
      <c r="AS34" s="418"/>
      <c r="AT34" s="418"/>
    </row>
    <row r="35" spans="1:46" ht="17.25" customHeight="1" x14ac:dyDescent="0.25">
      <c r="A35" s="416" t="s">
        <v>430</v>
      </c>
      <c r="B35" s="376">
        <v>725.5638831950298</v>
      </c>
      <c r="C35" s="376">
        <v>682.56711189350335</v>
      </c>
      <c r="D35" s="376">
        <v>721.26581348887601</v>
      </c>
      <c r="E35" s="376">
        <v>793.48505532829211</v>
      </c>
      <c r="F35" s="376">
        <v>845.2363743790977</v>
      </c>
      <c r="G35" s="376">
        <v>973.05045557940718</v>
      </c>
      <c r="H35" s="376">
        <v>883.02524867605166</v>
      </c>
      <c r="I35" s="376">
        <v>855.93827996839514</v>
      </c>
      <c r="J35" s="376">
        <v>682.47721434085372</v>
      </c>
      <c r="K35" s="376">
        <v>1224.048572871633</v>
      </c>
      <c r="L35" s="376">
        <v>1246.6045671305631</v>
      </c>
      <c r="M35" s="376">
        <v>1494.9483908614461</v>
      </c>
      <c r="N35" s="376">
        <v>1200.4160331051226</v>
      </c>
      <c r="O35" s="376">
        <v>955.76363592580117</v>
      </c>
      <c r="P35" s="376">
        <v>386.53557206151777</v>
      </c>
      <c r="Q35" s="376">
        <v>517.60928102836704</v>
      </c>
      <c r="R35" s="376">
        <v>807.8960421569227</v>
      </c>
      <c r="S35" s="376">
        <v>1451.7716805643795</v>
      </c>
      <c r="T35" s="376">
        <v>1616.2441390656709</v>
      </c>
      <c r="U35" s="376">
        <v>1300.3614356249816</v>
      </c>
      <c r="V35" s="376">
        <v>1000.7588714996272</v>
      </c>
      <c r="W35" s="376">
        <v>907.81543222046503</v>
      </c>
      <c r="X35" s="376">
        <v>1014.533581349178</v>
      </c>
      <c r="Y35" s="376">
        <v>1467.2900490025236</v>
      </c>
      <c r="Z35" s="376">
        <v>1443.3517260527958</v>
      </c>
      <c r="AA35" s="376">
        <v>1146.3648273212923</v>
      </c>
      <c r="AB35" s="376">
        <v>789.5229444521342</v>
      </c>
      <c r="AC35" s="376">
        <v>607.31263338088661</v>
      </c>
      <c r="AD35" s="376">
        <v>848.79643543092561</v>
      </c>
      <c r="AE35" s="376">
        <v>1113.7266825691863</v>
      </c>
      <c r="AF35" s="376">
        <v>874.73302784515079</v>
      </c>
      <c r="AG35" s="376">
        <v>886.9074433463129</v>
      </c>
      <c r="AH35" s="376">
        <v>1286.2339281879279</v>
      </c>
      <c r="AI35" s="376">
        <v>1339.8417888524009</v>
      </c>
      <c r="AJ35" s="376">
        <v>1048.0993338681974</v>
      </c>
      <c r="AK35" s="376">
        <v>967.50555286146141</v>
      </c>
      <c r="AL35" s="376">
        <v>952.75531967112329</v>
      </c>
      <c r="AM35" s="376">
        <v>1039.9887518573607</v>
      </c>
      <c r="AN35" s="376">
        <v>923.57327598547704</v>
      </c>
      <c r="AO35" s="376">
        <v>959.1821560928596</v>
      </c>
      <c r="AP35" s="376">
        <v>1503.904461644634</v>
      </c>
      <c r="AQ35" s="376">
        <v>1355.6881966037868</v>
      </c>
      <c r="AR35" s="376">
        <v>1581.0025099693316</v>
      </c>
      <c r="AS35" s="376">
        <v>1565.5613092176807</v>
      </c>
      <c r="AT35" s="376">
        <v>2537.012162902377</v>
      </c>
    </row>
    <row r="36" spans="1:46" ht="10.5" customHeight="1" x14ac:dyDescent="0.25">
      <c r="A36" s="416"/>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row>
    <row r="37" spans="1:46" ht="17.25" customHeight="1" x14ac:dyDescent="0.25">
      <c r="A37" s="416" t="s">
        <v>335</v>
      </c>
      <c r="B37" s="377">
        <v>0</v>
      </c>
      <c r="C37" s="377">
        <v>0</v>
      </c>
      <c r="D37" s="377">
        <v>0</v>
      </c>
      <c r="E37" s="377">
        <v>0</v>
      </c>
      <c r="F37" s="377">
        <v>0</v>
      </c>
      <c r="G37" s="377">
        <v>0</v>
      </c>
      <c r="H37" s="377">
        <v>0</v>
      </c>
      <c r="I37" s="377">
        <v>0</v>
      </c>
      <c r="J37" s="377">
        <v>0</v>
      </c>
      <c r="K37" s="377">
        <v>0</v>
      </c>
      <c r="L37" s="377">
        <v>0</v>
      </c>
      <c r="M37" s="377">
        <v>0</v>
      </c>
      <c r="N37" s="377">
        <v>0</v>
      </c>
      <c r="O37" s="377">
        <v>0</v>
      </c>
      <c r="P37" s="377">
        <v>0</v>
      </c>
      <c r="Q37" s="377">
        <v>0</v>
      </c>
      <c r="R37" s="377">
        <v>0</v>
      </c>
      <c r="S37" s="377">
        <v>0</v>
      </c>
      <c r="T37" s="377">
        <v>0</v>
      </c>
      <c r="U37" s="377">
        <v>0</v>
      </c>
      <c r="V37" s="377">
        <v>0</v>
      </c>
      <c r="W37" s="377">
        <v>0</v>
      </c>
      <c r="X37" s="377">
        <v>0</v>
      </c>
      <c r="Y37" s="377">
        <v>0</v>
      </c>
      <c r="Z37" s="377">
        <v>0</v>
      </c>
      <c r="AA37" s="377">
        <v>0</v>
      </c>
      <c r="AB37" s="377">
        <v>0</v>
      </c>
      <c r="AC37" s="377">
        <v>0</v>
      </c>
      <c r="AD37" s="377">
        <v>0</v>
      </c>
      <c r="AE37" s="377">
        <v>0</v>
      </c>
      <c r="AF37" s="377">
        <v>0</v>
      </c>
      <c r="AG37" s="377">
        <v>0</v>
      </c>
      <c r="AH37" s="377">
        <v>0</v>
      </c>
      <c r="AI37" s="377">
        <v>0</v>
      </c>
      <c r="AJ37" s="377">
        <v>0</v>
      </c>
      <c r="AK37" s="377">
        <v>0</v>
      </c>
      <c r="AL37" s="377">
        <v>0</v>
      </c>
      <c r="AM37" s="377">
        <v>0</v>
      </c>
      <c r="AN37" s="377">
        <v>0</v>
      </c>
      <c r="AO37" s="377">
        <v>0</v>
      </c>
      <c r="AP37" s="377">
        <v>0</v>
      </c>
      <c r="AQ37" s="377">
        <v>0</v>
      </c>
      <c r="AR37" s="377">
        <v>0</v>
      </c>
      <c r="AS37" s="377">
        <v>0</v>
      </c>
      <c r="AT37" s="377">
        <v>0</v>
      </c>
    </row>
    <row r="38" spans="1:46" ht="13.5" customHeight="1" x14ac:dyDescent="0.25">
      <c r="A38" s="422"/>
      <c r="B38" s="418"/>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8"/>
      <c r="AJ38" s="418"/>
      <c r="AK38" s="418"/>
      <c r="AL38" s="418"/>
      <c r="AM38" s="418"/>
      <c r="AN38" s="418"/>
      <c r="AO38" s="418"/>
      <c r="AP38" s="418"/>
      <c r="AQ38" s="418"/>
      <c r="AR38" s="418"/>
      <c r="AS38" s="418"/>
      <c r="AT38" s="418"/>
    </row>
    <row r="39" spans="1:46" ht="11.25" customHeight="1" x14ac:dyDescent="0.25">
      <c r="A39" s="416" t="s">
        <v>333</v>
      </c>
      <c r="B39" s="376">
        <v>167324.31030922927</v>
      </c>
      <c r="C39" s="376">
        <v>169586.53448306775</v>
      </c>
      <c r="D39" s="376">
        <v>162994.89620373669</v>
      </c>
      <c r="E39" s="376">
        <v>165396.57754990438</v>
      </c>
      <c r="F39" s="376">
        <v>167062.52112577404</v>
      </c>
      <c r="G39" s="376">
        <v>170453.73437754804</v>
      </c>
      <c r="H39" s="376">
        <v>173070.57035658814</v>
      </c>
      <c r="I39" s="376">
        <v>176173.38007013311</v>
      </c>
      <c r="J39" s="376">
        <v>176143.8908165764</v>
      </c>
      <c r="K39" s="376">
        <v>176379.70644823369</v>
      </c>
      <c r="L39" s="376">
        <v>179267.32127196083</v>
      </c>
      <c r="M39" s="376">
        <v>177703.79240462868</v>
      </c>
      <c r="N39" s="376">
        <v>178079.29192619727</v>
      </c>
      <c r="O39" s="376">
        <v>180582.66076034718</v>
      </c>
      <c r="P39" s="376">
        <v>180486.29176595857</v>
      </c>
      <c r="Q39" s="376">
        <v>182504.67927104994</v>
      </c>
      <c r="R39" s="376">
        <v>183476.61828548415</v>
      </c>
      <c r="S39" s="376">
        <v>186135.4679448971</v>
      </c>
      <c r="T39" s="376">
        <v>188245.9339763395</v>
      </c>
      <c r="U39" s="376">
        <v>189886.06197661796</v>
      </c>
      <c r="V39" s="376">
        <v>191554.79772493441</v>
      </c>
      <c r="W39" s="376">
        <v>187498.31196324585</v>
      </c>
      <c r="X39" s="376">
        <v>188028.0524869638</v>
      </c>
      <c r="Y39" s="376">
        <v>187998.80819628984</v>
      </c>
      <c r="Z39" s="376">
        <v>188969.1779766375</v>
      </c>
      <c r="AA39" s="376">
        <v>188602.18806216671</v>
      </c>
      <c r="AB39" s="376">
        <v>188961.64214851733</v>
      </c>
      <c r="AC39" s="376">
        <v>189136.22661046914</v>
      </c>
      <c r="AD39" s="376">
        <v>190589.330388665</v>
      </c>
      <c r="AE39" s="376">
        <v>192151.87677124201</v>
      </c>
      <c r="AF39" s="376">
        <v>194537.47853844825</v>
      </c>
      <c r="AG39" s="376">
        <v>196396.92129558162</v>
      </c>
      <c r="AH39" s="376">
        <v>200338.45522935892</v>
      </c>
      <c r="AI39" s="376">
        <v>202707.96154631564</v>
      </c>
      <c r="AJ39" s="376">
        <v>206001.08062238412</v>
      </c>
      <c r="AK39" s="376">
        <v>205013.75889144395</v>
      </c>
      <c r="AL39" s="376">
        <v>203419.46734179236</v>
      </c>
      <c r="AM39" s="376">
        <v>206090.86694608716</v>
      </c>
      <c r="AN39" s="376">
        <v>208554.31394369964</v>
      </c>
      <c r="AO39" s="376">
        <v>208530.63916070262</v>
      </c>
      <c r="AP39" s="376">
        <v>211492.05255578607</v>
      </c>
      <c r="AQ39" s="376">
        <v>214541.76379354639</v>
      </c>
      <c r="AR39" s="376">
        <v>212925.18207891501</v>
      </c>
      <c r="AS39" s="376">
        <v>216509.93149367406</v>
      </c>
      <c r="AT39" s="376">
        <v>216974.43328810498</v>
      </c>
    </row>
    <row r="40" spans="1:46" ht="10.5" customHeight="1" x14ac:dyDescent="0.25">
      <c r="A40" s="417"/>
      <c r="B40" s="418"/>
      <c r="C40" s="418"/>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row>
    <row r="41" spans="1:46" ht="18" customHeight="1" x14ac:dyDescent="0.25">
      <c r="A41" s="416" t="s">
        <v>395</v>
      </c>
      <c r="B41" s="376">
        <v>26896.087258713422</v>
      </c>
      <c r="C41" s="376">
        <v>29100.729134632551</v>
      </c>
      <c r="D41" s="376">
        <v>24134.446545465074</v>
      </c>
      <c r="E41" s="376">
        <v>22460.572900569918</v>
      </c>
      <c r="F41" s="376">
        <v>22922.025947210619</v>
      </c>
      <c r="G41" s="376">
        <v>23532.102590601666</v>
      </c>
      <c r="H41" s="376">
        <v>22046.315201777368</v>
      </c>
      <c r="I41" s="376">
        <v>23957.09387907989</v>
      </c>
      <c r="J41" s="376">
        <v>22699.188226527789</v>
      </c>
      <c r="K41" s="376">
        <v>28820.447157517687</v>
      </c>
      <c r="L41" s="376">
        <v>22167.300292139458</v>
      </c>
      <c r="M41" s="376">
        <v>26108.172329873574</v>
      </c>
      <c r="N41" s="376">
        <v>23713.51470914856</v>
      </c>
      <c r="O41" s="376">
        <v>27019.804582665161</v>
      </c>
      <c r="P41" s="376">
        <v>19019.918825344452</v>
      </c>
      <c r="Q41" s="376">
        <v>20359.622100169196</v>
      </c>
      <c r="R41" s="376">
        <v>19031.86088898444</v>
      </c>
      <c r="S41" s="376">
        <v>23681.893697425519</v>
      </c>
      <c r="T41" s="376">
        <v>24888.141499236568</v>
      </c>
      <c r="U41" s="376">
        <v>25844.567493140414</v>
      </c>
      <c r="V41" s="376">
        <v>30380.829906319705</v>
      </c>
      <c r="W41" s="376">
        <v>27478.335007460904</v>
      </c>
      <c r="X41" s="376">
        <v>30366.914857967749</v>
      </c>
      <c r="Y41" s="376">
        <v>36383.603443842294</v>
      </c>
      <c r="Z41" s="376">
        <v>34065.031889354956</v>
      </c>
      <c r="AA41" s="376">
        <v>39113.909090694455</v>
      </c>
      <c r="AB41" s="376">
        <v>36150.224828007966</v>
      </c>
      <c r="AC41" s="376">
        <v>37315.442194255513</v>
      </c>
      <c r="AD41" s="376">
        <v>42994.589207411875</v>
      </c>
      <c r="AE41" s="376">
        <v>38539.048552894761</v>
      </c>
      <c r="AF41" s="376">
        <v>37991.481935907781</v>
      </c>
      <c r="AG41" s="376">
        <v>36362.362401980514</v>
      </c>
      <c r="AH41" s="376">
        <v>38447.810076982285</v>
      </c>
      <c r="AI41" s="376">
        <v>36556.538736895629</v>
      </c>
      <c r="AJ41" s="376">
        <v>34716.693951623682</v>
      </c>
      <c r="AK41" s="376">
        <v>34426.964067826026</v>
      </c>
      <c r="AL41" s="376">
        <v>38611.29124699677</v>
      </c>
      <c r="AM41" s="376">
        <v>44398.901929799962</v>
      </c>
      <c r="AN41" s="376">
        <v>33419.404883389987</v>
      </c>
      <c r="AO41" s="376">
        <v>44236.983875380021</v>
      </c>
      <c r="AP41" s="376">
        <v>35264.237320259344</v>
      </c>
      <c r="AQ41" s="376">
        <v>34797.414768989009</v>
      </c>
      <c r="AR41" s="376">
        <v>28930.486759899308</v>
      </c>
      <c r="AS41" s="376">
        <v>31612.500734748966</v>
      </c>
      <c r="AT41" s="376">
        <v>30406.354534473394</v>
      </c>
    </row>
    <row r="42" spans="1:46" ht="12.75" customHeight="1" thickBot="1" x14ac:dyDescent="0.3">
      <c r="A42" s="423"/>
      <c r="B42" s="424"/>
      <c r="C42" s="424"/>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c r="AO42" s="424"/>
      <c r="AP42" s="424"/>
      <c r="AQ42" s="424"/>
      <c r="AR42" s="424"/>
      <c r="AS42" s="424"/>
      <c r="AT42" s="424"/>
    </row>
    <row r="43" spans="1:46" s="426" customFormat="1" ht="18.95" customHeight="1" thickTop="1" x14ac:dyDescent="0.25">
      <c r="A43" s="336" t="s">
        <v>396</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c r="AM43" s="425"/>
      <c r="AN43" s="425"/>
      <c r="AO43" s="425"/>
      <c r="AP43" s="425"/>
      <c r="AQ43" s="425"/>
      <c r="AR43" s="425"/>
      <c r="AS43" s="425"/>
      <c r="AT43" s="425"/>
    </row>
    <row r="44" spans="1:46" s="340" customFormat="1" ht="18.95" customHeight="1" x14ac:dyDescent="0.25">
      <c r="A44" s="399" t="s">
        <v>431</v>
      </c>
    </row>
    <row r="45" spans="1:46" s="336" customFormat="1" ht="18.95" customHeight="1" x14ac:dyDescent="0.25">
      <c r="A45" s="400" t="s">
        <v>432</v>
      </c>
    </row>
    <row r="46" spans="1:46" s="340" customFormat="1" ht="30.75" customHeight="1" x14ac:dyDescent="0.25">
      <c r="A46" s="3347" t="s">
        <v>472</v>
      </c>
      <c r="B46" s="3347"/>
      <c r="C46" s="3347"/>
      <c r="D46" s="3347"/>
      <c r="E46" s="3347"/>
      <c r="F46" s="3347"/>
      <c r="G46" s="3347"/>
      <c r="H46" s="3347"/>
      <c r="I46" s="3347"/>
      <c r="J46" s="3347"/>
      <c r="K46" s="3347"/>
      <c r="L46" s="3347"/>
      <c r="M46" s="3347"/>
      <c r="N46" s="3347"/>
      <c r="O46" s="3347"/>
      <c r="P46" s="3347"/>
      <c r="Q46" s="3347"/>
      <c r="R46" s="3347"/>
      <c r="S46" s="3347"/>
      <c r="T46" s="3347"/>
      <c r="U46" s="3347"/>
      <c r="V46" s="3347"/>
      <c r="W46" s="3347"/>
      <c r="X46" s="3347"/>
      <c r="Y46" s="3347"/>
      <c r="Z46" s="3347"/>
      <c r="AA46" s="3347"/>
      <c r="AB46" s="3347"/>
      <c r="AC46" s="3347"/>
      <c r="AD46" s="3347"/>
      <c r="AE46" s="3347"/>
      <c r="AF46" s="3347"/>
      <c r="AG46" s="3347"/>
      <c r="AH46" s="3347"/>
      <c r="AI46" s="3347"/>
      <c r="AJ46" s="3347"/>
      <c r="AK46" s="3347"/>
      <c r="AL46" s="3347"/>
      <c r="AM46" s="3347"/>
      <c r="AN46" s="3347"/>
      <c r="AO46" s="3347"/>
      <c r="AP46" s="3347"/>
      <c r="AQ46" s="3347"/>
      <c r="AR46" s="3347"/>
      <c r="AS46" s="404"/>
      <c r="AT46" s="404"/>
    </row>
    <row r="47" spans="1:46" s="340" customFormat="1" ht="29.25" customHeight="1" x14ac:dyDescent="0.25">
      <c r="A47" s="3347" t="s">
        <v>473</v>
      </c>
      <c r="B47" s="3347"/>
      <c r="C47" s="3347"/>
      <c r="D47" s="3347"/>
      <c r="E47" s="3347"/>
      <c r="F47" s="3347"/>
      <c r="G47" s="3347"/>
      <c r="H47" s="3347"/>
      <c r="I47" s="3347"/>
      <c r="J47" s="3347"/>
      <c r="K47" s="3347"/>
      <c r="L47" s="3347"/>
      <c r="M47" s="3347"/>
      <c r="N47" s="3347"/>
      <c r="O47" s="3347"/>
      <c r="P47" s="3347"/>
      <c r="Q47" s="3347"/>
      <c r="R47" s="3347"/>
      <c r="S47" s="3347"/>
      <c r="T47" s="3347"/>
      <c r="U47" s="3347"/>
      <c r="V47" s="3347"/>
      <c r="W47" s="3347"/>
      <c r="X47" s="3347"/>
      <c r="Y47" s="3347"/>
      <c r="Z47" s="3347"/>
      <c r="AA47" s="3347"/>
      <c r="AB47" s="3347"/>
      <c r="AC47" s="3347"/>
      <c r="AD47" s="3347"/>
      <c r="AE47" s="3347"/>
      <c r="AF47" s="3347"/>
      <c r="AG47" s="3347"/>
      <c r="AH47" s="3347"/>
      <c r="AI47" s="3347"/>
      <c r="AJ47" s="3347"/>
      <c r="AK47" s="3347"/>
      <c r="AL47" s="3347"/>
      <c r="AM47" s="3347"/>
      <c r="AN47" s="3347"/>
      <c r="AO47" s="3347"/>
      <c r="AP47" s="3347"/>
      <c r="AQ47" s="3347"/>
      <c r="AR47" s="3347"/>
      <c r="AS47" s="404"/>
      <c r="AT47" s="404"/>
    </row>
    <row r="48" spans="1:46" s="340" customFormat="1" ht="18.95" customHeight="1" x14ac:dyDescent="0.25">
      <c r="A48" s="3347" t="s">
        <v>436</v>
      </c>
      <c r="B48" s="3347"/>
      <c r="C48" s="3347"/>
      <c r="D48" s="3347"/>
      <c r="E48" s="3347"/>
      <c r="F48" s="3347"/>
      <c r="G48" s="3347"/>
      <c r="H48" s="3347"/>
      <c r="I48" s="3347"/>
      <c r="J48" s="3347"/>
      <c r="K48" s="3347"/>
      <c r="L48" s="3347"/>
      <c r="M48" s="3347"/>
      <c r="N48" s="3347"/>
      <c r="O48" s="3347"/>
      <c r="P48" s="3347"/>
      <c r="Q48" s="3347"/>
      <c r="R48" s="3347"/>
      <c r="S48" s="3347"/>
      <c r="T48" s="3347"/>
      <c r="U48" s="3347"/>
      <c r="V48" s="3347"/>
      <c r="W48" s="3347"/>
      <c r="X48" s="3347"/>
      <c r="Y48" s="3347"/>
      <c r="Z48" s="3347"/>
      <c r="AA48" s="3347"/>
      <c r="AB48" s="3347"/>
      <c r="AC48" s="3347"/>
      <c r="AD48" s="3347"/>
      <c r="AE48" s="3347"/>
      <c r="AF48" s="3347"/>
      <c r="AG48" s="3347"/>
      <c r="AH48" s="3347"/>
      <c r="AI48" s="3347"/>
      <c r="AJ48" s="3347"/>
      <c r="AK48" s="3347"/>
      <c r="AL48" s="3347"/>
      <c r="AM48" s="3347"/>
      <c r="AN48" s="3347"/>
      <c r="AO48" s="3347"/>
      <c r="AP48" s="3347"/>
      <c r="AQ48" s="3347"/>
      <c r="AR48" s="3347"/>
      <c r="AS48" s="404"/>
      <c r="AT48" s="404"/>
    </row>
    <row r="49" spans="1:46" s="426" customFormat="1" ht="18.95" customHeight="1" x14ac:dyDescent="0.25">
      <c r="A49" s="336" t="s">
        <v>369</v>
      </c>
      <c r="B49" s="425"/>
      <c r="C49" s="425"/>
      <c r="D49" s="425"/>
      <c r="E49" s="425"/>
      <c r="F49" s="425"/>
      <c r="G49" s="425"/>
      <c r="H49" s="425"/>
      <c r="I49" s="425"/>
      <c r="J49" s="425"/>
      <c r="K49" s="425"/>
      <c r="L49" s="425"/>
      <c r="M49" s="425"/>
      <c r="N49" s="425"/>
      <c r="O49" s="425"/>
      <c r="P49" s="425"/>
      <c r="Q49" s="425"/>
      <c r="R49" s="425"/>
      <c r="S49" s="425"/>
      <c r="T49" s="425"/>
      <c r="U49" s="425"/>
      <c r="V49" s="425"/>
      <c r="W49" s="425"/>
      <c r="X49" s="425"/>
      <c r="Y49" s="425"/>
      <c r="Z49" s="425"/>
      <c r="AA49" s="425"/>
      <c r="AB49" s="425"/>
      <c r="AC49" s="425"/>
      <c r="AD49" s="425"/>
      <c r="AE49" s="425"/>
      <c r="AF49" s="425"/>
      <c r="AG49" s="425"/>
      <c r="AH49" s="425"/>
      <c r="AI49" s="425"/>
      <c r="AJ49" s="425"/>
      <c r="AK49" s="425"/>
      <c r="AL49" s="425"/>
      <c r="AM49" s="425"/>
      <c r="AN49" s="425"/>
      <c r="AO49" s="425"/>
      <c r="AP49" s="425"/>
      <c r="AQ49" s="425"/>
      <c r="AR49" s="425"/>
      <c r="AS49" s="425"/>
      <c r="AT49" s="425"/>
    </row>
  </sheetData>
  <mergeCells count="3">
    <mergeCell ref="A46:AR46"/>
    <mergeCell ref="A47:AR47"/>
    <mergeCell ref="A48:AR48"/>
  </mergeCells>
  <hyperlinks>
    <hyperlink ref="A45" r:id="rId1" display="https://www.bom.mu/publications-statistics/statistics/monthly-statistical-bulletin/monthly-statistical-bulletin-february-2021" xr:uid="{907CC61A-9629-45A5-A78E-E864729054D2}"/>
  </hyperlinks>
  <pageMargins left="0.75" right="0.75" top="0.75" bottom="0.75" header="0.3" footer="0"/>
  <pageSetup paperSize="9" scale="50" fitToHeight="0" orientation="landscape" r:id="rId2"/>
  <headerFooter alignWithMargins="0"/>
  <rowBreaks count="1" manualBreakCount="1">
    <brk id="49"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86B45-7620-4E72-AAE3-B5B9ABED4037}">
  <sheetPr>
    <pageSetUpPr fitToPage="1"/>
  </sheetPr>
  <dimension ref="A1:AT43"/>
  <sheetViews>
    <sheetView zoomScale="80" zoomScaleNormal="80" zoomScaleSheetLayoutView="70" workbookViewId="0">
      <pane xSplit="6" ySplit="3" topLeftCell="AH13"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5.75" customHeight="1" x14ac:dyDescent="0.25"/>
  <cols>
    <col min="1" max="1" width="59" style="428" customWidth="1"/>
    <col min="2" max="33" width="12.7109375" style="428" hidden="1" customWidth="1"/>
    <col min="34" max="46" width="12.7109375" style="428" customWidth="1"/>
    <col min="47" max="16384" width="9.140625" style="428"/>
  </cols>
  <sheetData>
    <row r="1" spans="1:46" s="314" customFormat="1" ht="24" customHeight="1" x14ac:dyDescent="0.3">
      <c r="A1" s="341" t="s">
        <v>474</v>
      </c>
    </row>
    <row r="2" spans="1:46" ht="13.5" customHeight="1" thickBot="1" x14ac:dyDescent="0.3">
      <c r="A2" s="427"/>
      <c r="C2" s="408"/>
      <c r="G2" s="408"/>
      <c r="R2" s="408"/>
      <c r="W2" s="408"/>
      <c r="AB2" s="408"/>
      <c r="AD2" s="408"/>
      <c r="AQ2" s="408"/>
      <c r="AR2" s="408"/>
      <c r="AS2" s="408"/>
      <c r="AT2" s="408" t="s">
        <v>8</v>
      </c>
    </row>
    <row r="3" spans="1:46" s="430" customFormat="1" ht="21" customHeight="1" thickTop="1" thickBot="1" x14ac:dyDescent="0.35">
      <c r="A3" s="429"/>
      <c r="B3" s="410">
        <v>43374</v>
      </c>
      <c r="C3" s="410">
        <v>43405</v>
      </c>
      <c r="D3" s="410">
        <v>43435</v>
      </c>
      <c r="E3" s="410">
        <v>43466</v>
      </c>
      <c r="F3" s="410">
        <v>43497</v>
      </c>
      <c r="G3" s="410">
        <v>43525</v>
      </c>
      <c r="H3" s="410">
        <v>43556</v>
      </c>
      <c r="I3" s="410">
        <v>43586</v>
      </c>
      <c r="J3" s="410">
        <v>43617</v>
      </c>
      <c r="K3" s="410">
        <v>43647</v>
      </c>
      <c r="L3" s="410">
        <v>43678</v>
      </c>
      <c r="M3" s="410">
        <v>43709</v>
      </c>
      <c r="N3" s="410">
        <v>43739</v>
      </c>
      <c r="O3" s="410">
        <v>43770</v>
      </c>
      <c r="P3" s="410">
        <v>43800</v>
      </c>
      <c r="Q3" s="410">
        <v>43831</v>
      </c>
      <c r="R3" s="411" t="s">
        <v>399</v>
      </c>
      <c r="S3" s="411" t="s">
        <v>302</v>
      </c>
      <c r="T3" s="319" t="s">
        <v>400</v>
      </c>
      <c r="U3" s="319" t="s">
        <v>401</v>
      </c>
      <c r="V3" s="319" t="s">
        <v>438</v>
      </c>
      <c r="W3" s="319" t="s">
        <v>306</v>
      </c>
      <c r="X3" s="319" t="s">
        <v>307</v>
      </c>
      <c r="Y3" s="319" t="s">
        <v>308</v>
      </c>
      <c r="Z3" s="319" t="s">
        <v>309</v>
      </c>
      <c r="AA3" s="319">
        <v>44136</v>
      </c>
      <c r="AB3" s="319">
        <v>44166</v>
      </c>
      <c r="AC3" s="319">
        <v>44197</v>
      </c>
      <c r="AD3" s="319" t="s">
        <v>403</v>
      </c>
      <c r="AE3" s="319" t="s">
        <v>404</v>
      </c>
      <c r="AF3" s="319" t="s">
        <v>439</v>
      </c>
      <c r="AG3" s="319" t="s">
        <v>423</v>
      </c>
      <c r="AH3" s="319" t="s">
        <v>407</v>
      </c>
      <c r="AI3" s="319" t="s">
        <v>408</v>
      </c>
      <c r="AJ3" s="319" t="s">
        <v>409</v>
      </c>
      <c r="AK3" s="319" t="s">
        <v>424</v>
      </c>
      <c r="AL3" s="319" t="s">
        <v>411</v>
      </c>
      <c r="AM3" s="319" t="s">
        <v>444</v>
      </c>
      <c r="AN3" s="319" t="s">
        <v>445</v>
      </c>
      <c r="AO3" s="319">
        <v>44562</v>
      </c>
      <c r="AP3" s="319">
        <v>44593</v>
      </c>
      <c r="AQ3" s="319">
        <v>44621</v>
      </c>
      <c r="AR3" s="319">
        <v>44652</v>
      </c>
      <c r="AS3" s="319">
        <v>44682</v>
      </c>
      <c r="AT3" s="319">
        <v>44713</v>
      </c>
    </row>
    <row r="4" spans="1:46" ht="15" customHeight="1" thickTop="1" x14ac:dyDescent="0.25">
      <c r="A4" s="417"/>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row>
    <row r="5" spans="1:46" ht="22.5" customHeight="1" x14ac:dyDescent="0.25">
      <c r="A5" s="416" t="s">
        <v>377</v>
      </c>
      <c r="B5" s="376">
        <v>603245.70985475881</v>
      </c>
      <c r="C5" s="376">
        <v>578095.53196456493</v>
      </c>
      <c r="D5" s="376">
        <v>570676.64685810125</v>
      </c>
      <c r="E5" s="376">
        <v>555738.52165962593</v>
      </c>
      <c r="F5" s="376">
        <v>612169.07425153302</v>
      </c>
      <c r="G5" s="376">
        <v>580722.23639972229</v>
      </c>
      <c r="H5" s="376">
        <v>601793.3831605739</v>
      </c>
      <c r="I5" s="376">
        <v>587297.76118893118</v>
      </c>
      <c r="J5" s="376">
        <v>592037.74036985345</v>
      </c>
      <c r="K5" s="376">
        <v>631511.75170988846</v>
      </c>
      <c r="L5" s="376">
        <v>604448.16456935892</v>
      </c>
      <c r="M5" s="376">
        <v>614788.03581099678</v>
      </c>
      <c r="N5" s="376">
        <v>636312.00008742744</v>
      </c>
      <c r="O5" s="376">
        <v>694122.06739733275</v>
      </c>
      <c r="P5" s="376">
        <v>647472.0633556376</v>
      </c>
      <c r="Q5" s="376">
        <v>656936.82186131133</v>
      </c>
      <c r="R5" s="376">
        <v>663250.26434066286</v>
      </c>
      <c r="S5" s="376">
        <v>669451.75571228086</v>
      </c>
      <c r="T5" s="376">
        <v>674018.17257455934</v>
      </c>
      <c r="U5" s="376">
        <v>674698.84540283575</v>
      </c>
      <c r="V5" s="376">
        <v>710010.22029280965</v>
      </c>
      <c r="W5" s="376">
        <v>693282.2088749262</v>
      </c>
      <c r="X5" s="376">
        <v>770270.23610633228</v>
      </c>
      <c r="Y5" s="376">
        <v>783278.32101354213</v>
      </c>
      <c r="Z5" s="376">
        <v>730816.51683918678</v>
      </c>
      <c r="AA5" s="376">
        <v>745880.10079184012</v>
      </c>
      <c r="AB5" s="376">
        <v>753659.20792943332</v>
      </c>
      <c r="AC5" s="376">
        <v>758357.98090497137</v>
      </c>
      <c r="AD5" s="376">
        <v>811243.01065622596</v>
      </c>
      <c r="AE5" s="376">
        <v>844502.63762076199</v>
      </c>
      <c r="AF5" s="376">
        <v>777736.63392093568</v>
      </c>
      <c r="AG5" s="376">
        <v>828016.68544027291</v>
      </c>
      <c r="AH5" s="376">
        <v>821955.15877083782</v>
      </c>
      <c r="AI5" s="376">
        <v>806245.32175628049</v>
      </c>
      <c r="AJ5" s="376">
        <v>863070.59250512987</v>
      </c>
      <c r="AK5" s="376">
        <v>865509.92193587357</v>
      </c>
      <c r="AL5" s="376">
        <v>837964.26125022909</v>
      </c>
      <c r="AM5" s="376">
        <v>855118.47647410003</v>
      </c>
      <c r="AN5" s="376">
        <v>894160.69636451278</v>
      </c>
      <c r="AO5" s="376">
        <v>848315.89911536581</v>
      </c>
      <c r="AP5" s="376">
        <v>857568.95140513126</v>
      </c>
      <c r="AQ5" s="376">
        <v>869095.48218635691</v>
      </c>
      <c r="AR5" s="376">
        <v>874241.74980364821</v>
      </c>
      <c r="AS5" s="376">
        <v>846089.58571421052</v>
      </c>
      <c r="AT5" s="376">
        <v>836190.12635940721</v>
      </c>
    </row>
    <row r="6" spans="1:46" ht="22.5" customHeight="1" x14ac:dyDescent="0.25">
      <c r="A6" s="417" t="s">
        <v>475</v>
      </c>
      <c r="B6" s="418">
        <v>896191.11415082228</v>
      </c>
      <c r="C6" s="418">
        <v>876588.10035106866</v>
      </c>
      <c r="D6" s="418">
        <v>880669.4843989436</v>
      </c>
      <c r="E6" s="418">
        <v>867388.41003377514</v>
      </c>
      <c r="F6" s="418">
        <v>923993.0794532852</v>
      </c>
      <c r="G6" s="418">
        <v>902296.71547221811</v>
      </c>
      <c r="H6" s="418">
        <v>913921.65625984012</v>
      </c>
      <c r="I6" s="418">
        <v>909355.8619534215</v>
      </c>
      <c r="J6" s="418">
        <v>926623.10344077705</v>
      </c>
      <c r="K6" s="418">
        <v>970603.58319878997</v>
      </c>
      <c r="L6" s="418">
        <v>947835.72570016305</v>
      </c>
      <c r="M6" s="418">
        <v>964327.463522451</v>
      </c>
      <c r="N6" s="418">
        <v>989884.53617529338</v>
      </c>
      <c r="O6" s="418">
        <v>1056196.2182027367</v>
      </c>
      <c r="P6" s="418">
        <v>1024420.1348020786</v>
      </c>
      <c r="Q6" s="418">
        <v>1035432.7387717043</v>
      </c>
      <c r="R6" s="418">
        <v>1051669.5278650182</v>
      </c>
      <c r="S6" s="418">
        <v>1062328.6973418109</v>
      </c>
      <c r="T6" s="418">
        <v>1087943.5535600239</v>
      </c>
      <c r="U6" s="418">
        <v>1079551.4158543271</v>
      </c>
      <c r="V6" s="418">
        <v>1121475.9017184153</v>
      </c>
      <c r="W6" s="418">
        <v>1098950.6150285406</v>
      </c>
      <c r="X6" s="418">
        <v>1184344.438216028</v>
      </c>
      <c r="Y6" s="418">
        <v>1173343.7042032997</v>
      </c>
      <c r="Z6" s="418">
        <v>1107728.9327450846</v>
      </c>
      <c r="AA6" s="418">
        <v>1145991.8670518862</v>
      </c>
      <c r="AB6" s="418">
        <v>1139657.3932159878</v>
      </c>
      <c r="AC6" s="418">
        <v>1184473.452374368</v>
      </c>
      <c r="AD6" s="418">
        <v>1229037.7751683218</v>
      </c>
      <c r="AE6" s="418">
        <v>1266433.8128693639</v>
      </c>
      <c r="AF6" s="418">
        <v>1205915.6741799323</v>
      </c>
      <c r="AG6" s="418">
        <v>1270383.1437136787</v>
      </c>
      <c r="AH6" s="418">
        <v>1298132.4789859958</v>
      </c>
      <c r="AI6" s="418">
        <v>1274510.3748985457</v>
      </c>
      <c r="AJ6" s="418">
        <v>1342598.8817183147</v>
      </c>
      <c r="AK6" s="418">
        <v>1340626.7503102967</v>
      </c>
      <c r="AL6" s="418">
        <v>1319590.0851701393</v>
      </c>
      <c r="AM6" s="418">
        <v>1325535.4711283762</v>
      </c>
      <c r="AN6" s="418">
        <v>1393063.4029228811</v>
      </c>
      <c r="AO6" s="418">
        <v>1357807.2657560997</v>
      </c>
      <c r="AP6" s="418">
        <v>1403852.1444337016</v>
      </c>
      <c r="AQ6" s="418">
        <v>1436757.6135518893</v>
      </c>
      <c r="AR6" s="418">
        <v>1409870.7208212444</v>
      </c>
      <c r="AS6" s="418">
        <v>1398309.5993993073</v>
      </c>
      <c r="AT6" s="418">
        <v>1432260.4502466724</v>
      </c>
    </row>
    <row r="7" spans="1:46" ht="22.5" customHeight="1" x14ac:dyDescent="0.25">
      <c r="A7" s="417" t="s">
        <v>476</v>
      </c>
      <c r="B7" s="418">
        <v>-292945.40429606347</v>
      </c>
      <c r="C7" s="418">
        <v>-298492.56838650367</v>
      </c>
      <c r="D7" s="418">
        <v>-309992.83754084236</v>
      </c>
      <c r="E7" s="418">
        <v>-311649.88837414928</v>
      </c>
      <c r="F7" s="418">
        <v>-311824.00520175224</v>
      </c>
      <c r="G7" s="418">
        <v>-321574.47907249589</v>
      </c>
      <c r="H7" s="418">
        <v>-312128.27309926628</v>
      </c>
      <c r="I7" s="418">
        <v>-322058.10076449031</v>
      </c>
      <c r="J7" s="418">
        <v>-334585.3630709236</v>
      </c>
      <c r="K7" s="418">
        <v>-339091.83148890157</v>
      </c>
      <c r="L7" s="418">
        <v>-343387.56113080413</v>
      </c>
      <c r="M7" s="418">
        <v>-349539.42771145422</v>
      </c>
      <c r="N7" s="418">
        <v>-353572.53608786588</v>
      </c>
      <c r="O7" s="418">
        <v>-362074.15080540394</v>
      </c>
      <c r="P7" s="418">
        <v>-376948.071446441</v>
      </c>
      <c r="Q7" s="418">
        <v>-378495.91691039287</v>
      </c>
      <c r="R7" s="418">
        <v>-388419.26352435537</v>
      </c>
      <c r="S7" s="418">
        <v>-392876.94162953005</v>
      </c>
      <c r="T7" s="418">
        <v>-413925.38098546455</v>
      </c>
      <c r="U7" s="418">
        <v>-404852.5704514914</v>
      </c>
      <c r="V7" s="418">
        <v>-411465.68142560567</v>
      </c>
      <c r="W7" s="418">
        <v>-405668.40615361446</v>
      </c>
      <c r="X7" s="418">
        <v>-414074.20210969576</v>
      </c>
      <c r="Y7" s="418">
        <v>-390065.38318975759</v>
      </c>
      <c r="Z7" s="418">
        <v>-376912.41590589785</v>
      </c>
      <c r="AA7" s="418">
        <v>-400111.7662600461</v>
      </c>
      <c r="AB7" s="418">
        <v>-385998.18528655457</v>
      </c>
      <c r="AC7" s="418">
        <v>-426115.47146939661</v>
      </c>
      <c r="AD7" s="418">
        <v>-417794.76451209589</v>
      </c>
      <c r="AE7" s="418">
        <v>-421931.17524860188</v>
      </c>
      <c r="AF7" s="418">
        <v>-428179.04025899665</v>
      </c>
      <c r="AG7" s="418">
        <v>-442366.45827340579</v>
      </c>
      <c r="AH7" s="418">
        <v>-476177.32021515799</v>
      </c>
      <c r="AI7" s="418">
        <v>-468265.05314226518</v>
      </c>
      <c r="AJ7" s="418">
        <v>-479528.28921318485</v>
      </c>
      <c r="AK7" s="418">
        <v>-475116.82837442314</v>
      </c>
      <c r="AL7" s="418">
        <v>-481625.8239199103</v>
      </c>
      <c r="AM7" s="418">
        <v>-470416.99465427618</v>
      </c>
      <c r="AN7" s="418">
        <v>-498902.70655836829</v>
      </c>
      <c r="AO7" s="418">
        <v>-509491.3666407339</v>
      </c>
      <c r="AP7" s="418">
        <v>-546283.19302857039</v>
      </c>
      <c r="AQ7" s="418">
        <v>-567662.1313655324</v>
      </c>
      <c r="AR7" s="418">
        <v>-535628.9710175962</v>
      </c>
      <c r="AS7" s="418">
        <v>-552220.01368509675</v>
      </c>
      <c r="AT7" s="418">
        <v>-596070.32388726517</v>
      </c>
    </row>
    <row r="8" spans="1:46" ht="13.5" customHeight="1" x14ac:dyDescent="0.25">
      <c r="A8" s="417"/>
      <c r="B8" s="418"/>
      <c r="C8" s="418"/>
      <c r="D8" s="418"/>
      <c r="E8" s="418"/>
      <c r="F8" s="418"/>
      <c r="G8" s="418"/>
      <c r="H8" s="418"/>
      <c r="I8" s="418"/>
      <c r="J8" s="418"/>
      <c r="K8" s="418"/>
      <c r="L8" s="418"/>
      <c r="M8" s="418"/>
      <c r="N8" s="418"/>
      <c r="O8" s="418"/>
      <c r="P8" s="418"/>
      <c r="Q8" s="418"/>
      <c r="R8" s="418"/>
      <c r="S8" s="418"/>
      <c r="T8" s="418"/>
      <c r="U8" s="418"/>
      <c r="V8" s="418"/>
      <c r="W8" s="418"/>
      <c r="X8" s="418"/>
      <c r="Y8" s="418"/>
      <c r="Z8" s="418"/>
      <c r="AA8" s="418"/>
      <c r="AB8" s="418"/>
      <c r="AC8" s="418"/>
      <c r="AD8" s="418"/>
      <c r="AE8" s="418"/>
      <c r="AF8" s="418"/>
      <c r="AG8" s="418"/>
      <c r="AH8" s="418"/>
      <c r="AI8" s="418"/>
      <c r="AJ8" s="418"/>
      <c r="AK8" s="418"/>
      <c r="AL8" s="418"/>
      <c r="AM8" s="418"/>
      <c r="AN8" s="418"/>
      <c r="AO8" s="418"/>
      <c r="AP8" s="418"/>
      <c r="AQ8" s="418"/>
      <c r="AR8" s="418"/>
      <c r="AS8" s="418"/>
      <c r="AT8" s="418"/>
    </row>
    <row r="9" spans="1:46" ht="22.5" customHeight="1" x14ac:dyDescent="0.25">
      <c r="A9" s="416" t="s">
        <v>477</v>
      </c>
      <c r="B9" s="376">
        <v>528507.15049697482</v>
      </c>
      <c r="C9" s="376">
        <v>532504.71843454451</v>
      </c>
      <c r="D9" s="376">
        <v>535595.34332503879</v>
      </c>
      <c r="E9" s="376">
        <v>537435.03660130629</v>
      </c>
      <c r="F9" s="376">
        <v>544408.05608472717</v>
      </c>
      <c r="G9" s="376">
        <v>546452.15534119459</v>
      </c>
      <c r="H9" s="376">
        <v>551405.17527963209</v>
      </c>
      <c r="I9" s="376">
        <v>556514.24032124854</v>
      </c>
      <c r="J9" s="376">
        <v>559315.16579802462</v>
      </c>
      <c r="K9" s="376">
        <v>560316.61627336999</v>
      </c>
      <c r="L9" s="376">
        <v>566314.99988263834</v>
      </c>
      <c r="M9" s="376">
        <v>569585.84295182757</v>
      </c>
      <c r="N9" s="376">
        <v>572947.61443394527</v>
      </c>
      <c r="O9" s="376">
        <v>580946.77017233381</v>
      </c>
      <c r="P9" s="376">
        <v>568231.20749208983</v>
      </c>
      <c r="Q9" s="376">
        <v>577470.58963284642</v>
      </c>
      <c r="R9" s="376">
        <v>579449.06567024486</v>
      </c>
      <c r="S9" s="376">
        <v>590893.29062382143</v>
      </c>
      <c r="T9" s="376">
        <v>606617.82903432159</v>
      </c>
      <c r="U9" s="376">
        <v>618478.67383789143</v>
      </c>
      <c r="V9" s="376">
        <v>615619.1752611004</v>
      </c>
      <c r="W9" s="376">
        <v>612042.03886945278</v>
      </c>
      <c r="X9" s="376">
        <v>575645.00194022548</v>
      </c>
      <c r="Y9" s="376">
        <v>565342.6026336879</v>
      </c>
      <c r="Z9" s="376">
        <v>601140.60929480777</v>
      </c>
      <c r="AA9" s="376">
        <v>606637.00377823273</v>
      </c>
      <c r="AB9" s="376">
        <v>612902.89043286897</v>
      </c>
      <c r="AC9" s="376">
        <v>629590.50231638446</v>
      </c>
      <c r="AD9" s="376">
        <v>624614.1777794204</v>
      </c>
      <c r="AE9" s="376">
        <v>614101.8384886795</v>
      </c>
      <c r="AF9" s="376">
        <v>678156.26882610796</v>
      </c>
      <c r="AG9" s="376">
        <v>689030.49952952284</v>
      </c>
      <c r="AH9" s="376">
        <v>697522.58294174669</v>
      </c>
      <c r="AI9" s="376">
        <v>715773.64484589803</v>
      </c>
      <c r="AJ9" s="376">
        <v>706260.48931452539</v>
      </c>
      <c r="AK9" s="376">
        <v>711001.39696769684</v>
      </c>
      <c r="AL9" s="376">
        <v>749938.52017115138</v>
      </c>
      <c r="AM9" s="376">
        <v>739699.49542911584</v>
      </c>
      <c r="AN9" s="376">
        <v>708301.53616024274</v>
      </c>
      <c r="AO9" s="376">
        <v>709229.03826386749</v>
      </c>
      <c r="AP9" s="376">
        <v>718205.54044132843</v>
      </c>
      <c r="AQ9" s="376">
        <v>731238.29808637674</v>
      </c>
      <c r="AR9" s="376">
        <v>727672.03734181053</v>
      </c>
      <c r="AS9" s="376">
        <v>732642.85132082494</v>
      </c>
      <c r="AT9" s="376">
        <v>759685.95649453043</v>
      </c>
    </row>
    <row r="10" spans="1:46" ht="22.5" customHeight="1" x14ac:dyDescent="0.25">
      <c r="A10" s="416" t="s">
        <v>478</v>
      </c>
      <c r="B10" s="376">
        <v>73521.73544106973</v>
      </c>
      <c r="C10" s="376">
        <v>76710.534558027837</v>
      </c>
      <c r="D10" s="376">
        <v>75333.36498810933</v>
      </c>
      <c r="E10" s="376">
        <v>77577.83028939963</v>
      </c>
      <c r="F10" s="376">
        <v>79130.052553158428</v>
      </c>
      <c r="G10" s="376">
        <v>81328.105320117786</v>
      </c>
      <c r="H10" s="376">
        <v>81462.347226139711</v>
      </c>
      <c r="I10" s="376">
        <v>83756.258916353021</v>
      </c>
      <c r="J10" s="376">
        <v>81157.434213993198</v>
      </c>
      <c r="K10" s="376">
        <v>80769.930632950753</v>
      </c>
      <c r="L10" s="376">
        <v>83083.676186016295</v>
      </c>
      <c r="M10" s="376">
        <v>81688.577415032501</v>
      </c>
      <c r="N10" s="376">
        <v>84532.691022840867</v>
      </c>
      <c r="O10" s="376">
        <v>90520.634915157571</v>
      </c>
      <c r="P10" s="376">
        <v>72506.872336634973</v>
      </c>
      <c r="Q10" s="376">
        <v>80581.332171483809</v>
      </c>
      <c r="R10" s="376">
        <v>86551.353297311303</v>
      </c>
      <c r="S10" s="376">
        <v>93766.65130088247</v>
      </c>
      <c r="T10" s="376">
        <v>102389.82691172507</v>
      </c>
      <c r="U10" s="376">
        <v>114689.53232434727</v>
      </c>
      <c r="V10" s="376">
        <v>108858.03239432072</v>
      </c>
      <c r="W10" s="376">
        <v>102781.82188343778</v>
      </c>
      <c r="X10" s="376">
        <v>68553.84791210563</v>
      </c>
      <c r="Y10" s="376">
        <v>63587.994259148021</v>
      </c>
      <c r="Z10" s="376">
        <v>67640.188858857393</v>
      </c>
      <c r="AA10" s="376">
        <v>73793.763753036474</v>
      </c>
      <c r="AB10" s="376">
        <v>78891.757295663585</v>
      </c>
      <c r="AC10" s="376">
        <v>83951.434636307575</v>
      </c>
      <c r="AD10" s="376">
        <v>88117.980086452633</v>
      </c>
      <c r="AE10" s="376">
        <v>84218.039875542745</v>
      </c>
      <c r="AF10" s="376">
        <v>91392.850719704235</v>
      </c>
      <c r="AG10" s="376">
        <v>97199.326574077029</v>
      </c>
      <c r="AH10" s="376">
        <v>104148.84429318221</v>
      </c>
      <c r="AI10" s="376">
        <v>112870.52682081732</v>
      </c>
      <c r="AJ10" s="376">
        <v>105115.47504876007</v>
      </c>
      <c r="AK10" s="376">
        <v>109770.58718039122</v>
      </c>
      <c r="AL10" s="376">
        <v>126576.27780357204</v>
      </c>
      <c r="AM10" s="376">
        <v>127945.07973559224</v>
      </c>
      <c r="AN10" s="376">
        <v>106364.81926206916</v>
      </c>
      <c r="AO10" s="376">
        <v>105020.06423721707</v>
      </c>
      <c r="AP10" s="376">
        <v>110562.98954058954</v>
      </c>
      <c r="AQ10" s="376">
        <v>119473.29891093317</v>
      </c>
      <c r="AR10" s="376">
        <v>119486.97101459934</v>
      </c>
      <c r="AS10" s="376">
        <v>116806.72254627226</v>
      </c>
      <c r="AT10" s="376">
        <v>122787.38017796796</v>
      </c>
    </row>
    <row r="11" spans="1:46" ht="22.5" customHeight="1" x14ac:dyDescent="0.25">
      <c r="A11" s="417" t="s">
        <v>479</v>
      </c>
      <c r="B11" s="418">
        <v>108562.61593662319</v>
      </c>
      <c r="C11" s="418">
        <v>108923.96045578015</v>
      </c>
      <c r="D11" s="418">
        <v>106522.54550469911</v>
      </c>
      <c r="E11" s="418">
        <v>110891.83050453781</v>
      </c>
      <c r="F11" s="418">
        <v>108916.8087983835</v>
      </c>
      <c r="G11" s="418">
        <v>112107.7442829256</v>
      </c>
      <c r="H11" s="418">
        <v>113203.19004600875</v>
      </c>
      <c r="I11" s="418">
        <v>115890.98669991593</v>
      </c>
      <c r="J11" s="418">
        <v>111312.03404918466</v>
      </c>
      <c r="K11" s="418">
        <v>110419.95805792572</v>
      </c>
      <c r="L11" s="418">
        <v>115601.73085135258</v>
      </c>
      <c r="M11" s="418">
        <v>112474.58672580255</v>
      </c>
      <c r="N11" s="418">
        <v>114928.57344395113</v>
      </c>
      <c r="O11" s="418">
        <v>121374.08251778412</v>
      </c>
      <c r="P11" s="418">
        <v>120575.18472203201</v>
      </c>
      <c r="Q11" s="418">
        <v>121791.26959406733</v>
      </c>
      <c r="R11" s="418">
        <v>122275.49144287358</v>
      </c>
      <c r="S11" s="418">
        <v>129638.25732720213</v>
      </c>
      <c r="T11" s="418">
        <v>153690.12734889146</v>
      </c>
      <c r="U11" s="418">
        <v>153678.35557526001</v>
      </c>
      <c r="V11" s="418">
        <v>168287.1343339812</v>
      </c>
      <c r="W11" s="418">
        <v>158018.09263549742</v>
      </c>
      <c r="X11" s="418">
        <v>149556.62306209799</v>
      </c>
      <c r="Y11" s="418">
        <v>146628.42226156747</v>
      </c>
      <c r="Z11" s="418">
        <v>139917.55576504051</v>
      </c>
      <c r="AA11" s="418">
        <v>141755.63593183062</v>
      </c>
      <c r="AB11" s="418">
        <v>146408.5262308176</v>
      </c>
      <c r="AC11" s="418">
        <v>150826.24848758962</v>
      </c>
      <c r="AD11" s="418">
        <v>158531.01076336461</v>
      </c>
      <c r="AE11" s="418">
        <v>162723.36962497901</v>
      </c>
      <c r="AF11" s="418">
        <v>165605.53635328053</v>
      </c>
      <c r="AG11" s="418">
        <v>172559.18995670188</v>
      </c>
      <c r="AH11" s="418">
        <v>188936.92518337848</v>
      </c>
      <c r="AI11" s="418">
        <v>190764.5034953804</v>
      </c>
      <c r="AJ11" s="418">
        <v>193220.71468804724</v>
      </c>
      <c r="AK11" s="418">
        <v>195646.29722420429</v>
      </c>
      <c r="AL11" s="418">
        <v>196603.87572591138</v>
      </c>
      <c r="AM11" s="418">
        <v>198949.91612686933</v>
      </c>
      <c r="AN11" s="418">
        <v>196815.31922782067</v>
      </c>
      <c r="AO11" s="418">
        <v>198016.24479104247</v>
      </c>
      <c r="AP11" s="418">
        <v>197266.32014458877</v>
      </c>
      <c r="AQ11" s="418">
        <v>198210.96395153701</v>
      </c>
      <c r="AR11" s="418">
        <v>195065.68513938968</v>
      </c>
      <c r="AS11" s="418">
        <v>198952.75263767119</v>
      </c>
      <c r="AT11" s="418">
        <v>193171.95729490824</v>
      </c>
    </row>
    <row r="12" spans="1:46" ht="22.5" customHeight="1" x14ac:dyDescent="0.25">
      <c r="A12" s="417" t="s">
        <v>480</v>
      </c>
      <c r="B12" s="418">
        <v>-35040.880495553465</v>
      </c>
      <c r="C12" s="418">
        <v>-32213.425897752317</v>
      </c>
      <c r="D12" s="418">
        <v>-31189.180516589779</v>
      </c>
      <c r="E12" s="418">
        <v>-33314.000215138185</v>
      </c>
      <c r="F12" s="418">
        <v>-29786.756245225064</v>
      </c>
      <c r="G12" s="418">
        <v>-30779.63896280781</v>
      </c>
      <c r="H12" s="418">
        <v>-31740.842819869038</v>
      </c>
      <c r="I12" s="418">
        <v>-32134.727783562914</v>
      </c>
      <c r="J12" s="418">
        <v>-30154.59983519146</v>
      </c>
      <c r="K12" s="418">
        <v>-29650.027424974964</v>
      </c>
      <c r="L12" s="418">
        <v>-32518.054665336287</v>
      </c>
      <c r="M12" s="418">
        <v>-30786.009310770052</v>
      </c>
      <c r="N12" s="418">
        <v>-30395.882421110262</v>
      </c>
      <c r="O12" s="418">
        <v>-30853.447602626547</v>
      </c>
      <c r="P12" s="418">
        <v>-48068.312385397032</v>
      </c>
      <c r="Q12" s="418">
        <v>-41209.93742258352</v>
      </c>
      <c r="R12" s="418">
        <v>-35724.138145562276</v>
      </c>
      <c r="S12" s="418">
        <v>-35871.606026319656</v>
      </c>
      <c r="T12" s="418">
        <v>-51300.300437166385</v>
      </c>
      <c r="U12" s="418">
        <v>-38988.823250912741</v>
      </c>
      <c r="V12" s="418">
        <v>-59429.101939660482</v>
      </c>
      <c r="W12" s="418">
        <v>-55236.270752059645</v>
      </c>
      <c r="X12" s="418">
        <v>-81002.775149992362</v>
      </c>
      <c r="Y12" s="418">
        <v>-83040.428002419445</v>
      </c>
      <c r="Z12" s="418">
        <v>-72277.366906183117</v>
      </c>
      <c r="AA12" s="418">
        <v>-67961.872178794147</v>
      </c>
      <c r="AB12" s="418">
        <v>-67516.768935154018</v>
      </c>
      <c r="AC12" s="418">
        <v>-66874.813851282044</v>
      </c>
      <c r="AD12" s="418">
        <v>-70413.030676911978</v>
      </c>
      <c r="AE12" s="418">
        <v>-78505.329749436263</v>
      </c>
      <c r="AF12" s="418">
        <v>-74212.6856335763</v>
      </c>
      <c r="AG12" s="418">
        <v>-75359.863382624855</v>
      </c>
      <c r="AH12" s="418">
        <v>-84788.080890196274</v>
      </c>
      <c r="AI12" s="418">
        <v>-77893.976674563077</v>
      </c>
      <c r="AJ12" s="418">
        <v>-88105.239639287174</v>
      </c>
      <c r="AK12" s="418">
        <v>-85875.710043813073</v>
      </c>
      <c r="AL12" s="418">
        <v>-70027.597922339337</v>
      </c>
      <c r="AM12" s="418">
        <v>-71004.836391277087</v>
      </c>
      <c r="AN12" s="418">
        <v>-90450.499965751515</v>
      </c>
      <c r="AO12" s="418">
        <v>-92996.180553825398</v>
      </c>
      <c r="AP12" s="418">
        <v>-86703.330603999231</v>
      </c>
      <c r="AQ12" s="418">
        <v>-78737.665040603839</v>
      </c>
      <c r="AR12" s="418">
        <v>-75578.714124790335</v>
      </c>
      <c r="AS12" s="418">
        <v>-82146.030091398934</v>
      </c>
      <c r="AT12" s="418">
        <v>-70384.577116940272</v>
      </c>
    </row>
    <row r="13" spans="1:46" ht="22.5" customHeight="1" x14ac:dyDescent="0.25">
      <c r="A13" s="416" t="s">
        <v>481</v>
      </c>
      <c r="B13" s="376">
        <v>454985.41505590512</v>
      </c>
      <c r="C13" s="376">
        <v>455794.18387651665</v>
      </c>
      <c r="D13" s="376">
        <v>460261.97833692946</v>
      </c>
      <c r="E13" s="376">
        <v>459857.20631190663</v>
      </c>
      <c r="F13" s="376">
        <v>465278.00353156874</v>
      </c>
      <c r="G13" s="376">
        <v>465124.05002107681</v>
      </c>
      <c r="H13" s="376">
        <v>469942.82805349235</v>
      </c>
      <c r="I13" s="376">
        <v>472757.98140489554</v>
      </c>
      <c r="J13" s="376">
        <v>478157.73158403143</v>
      </c>
      <c r="K13" s="376">
        <v>479546.68564041925</v>
      </c>
      <c r="L13" s="376">
        <v>483231.32369662204</v>
      </c>
      <c r="M13" s="376">
        <v>487897.26553679502</v>
      </c>
      <c r="N13" s="376">
        <v>488414.92341110442</v>
      </c>
      <c r="O13" s="376">
        <v>2.5</v>
      </c>
      <c r="P13" s="376">
        <v>495724.33515545487</v>
      </c>
      <c r="Q13" s="376">
        <v>496889.25746136258</v>
      </c>
      <c r="R13" s="376">
        <v>492897.71237293351</v>
      </c>
      <c r="S13" s="376">
        <v>497126.63932293892</v>
      </c>
      <c r="T13" s="376">
        <v>504228.00212259649</v>
      </c>
      <c r="U13" s="376">
        <v>503789.14151354413</v>
      </c>
      <c r="V13" s="376">
        <v>506761.14286677964</v>
      </c>
      <c r="W13" s="376">
        <v>509260.21698601497</v>
      </c>
      <c r="X13" s="376">
        <v>507091.15402811987</v>
      </c>
      <c r="Y13" s="376">
        <v>501754.60837453988</v>
      </c>
      <c r="Z13" s="376">
        <v>533500.42043595039</v>
      </c>
      <c r="AA13" s="376">
        <v>532843.24002519622</v>
      </c>
      <c r="AB13" s="376">
        <v>534011.13313720538</v>
      </c>
      <c r="AC13" s="376">
        <v>545639.06768007693</v>
      </c>
      <c r="AD13" s="376">
        <v>536496.19769296772</v>
      </c>
      <c r="AE13" s="376">
        <v>529883.79861313675</v>
      </c>
      <c r="AF13" s="376">
        <v>586763.41810640378</v>
      </c>
      <c r="AG13" s="376">
        <v>591831.17295544583</v>
      </c>
      <c r="AH13" s="376">
        <v>593373.73864856444</v>
      </c>
      <c r="AI13" s="376">
        <v>602903.11802508077</v>
      </c>
      <c r="AJ13" s="376">
        <v>601145.01426576532</v>
      </c>
      <c r="AK13" s="376">
        <v>601230.80978730565</v>
      </c>
      <c r="AL13" s="376">
        <v>623362.24236757937</v>
      </c>
      <c r="AM13" s="376">
        <v>611754.4156935236</v>
      </c>
      <c r="AN13" s="376">
        <v>601936.71689817356</v>
      </c>
      <c r="AO13" s="376">
        <v>604208.97402665042</v>
      </c>
      <c r="AP13" s="376">
        <v>607642.55090073892</v>
      </c>
      <c r="AQ13" s="376">
        <v>611764.99917544355</v>
      </c>
      <c r="AR13" s="376">
        <v>608185.06632721121</v>
      </c>
      <c r="AS13" s="376">
        <v>615836.12877455272</v>
      </c>
      <c r="AT13" s="376">
        <v>636898.57631656248</v>
      </c>
    </row>
    <row r="14" spans="1:46" ht="13.5" customHeight="1" x14ac:dyDescent="0.25">
      <c r="A14" s="417"/>
      <c r="B14" s="418"/>
      <c r="C14" s="418"/>
      <c r="D14" s="418"/>
      <c r="E14" s="418"/>
      <c r="F14" s="418"/>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row>
    <row r="15" spans="1:46" ht="22.5" customHeight="1" x14ac:dyDescent="0.25">
      <c r="A15" s="416" t="s">
        <v>482</v>
      </c>
      <c r="B15" s="376">
        <v>544713.22111905226</v>
      </c>
      <c r="C15" s="376">
        <v>547078.01010348124</v>
      </c>
      <c r="D15" s="376">
        <v>554892.69632883591</v>
      </c>
      <c r="E15" s="376">
        <v>554908.23577923037</v>
      </c>
      <c r="F15" s="376">
        <v>559637.26738361537</v>
      </c>
      <c r="G15" s="376">
        <v>562978.93241245963</v>
      </c>
      <c r="H15" s="376">
        <v>565338.49062105222</v>
      </c>
      <c r="I15" s="376">
        <v>564329.58136491175</v>
      </c>
      <c r="J15" s="376">
        <v>571821.25441540603</v>
      </c>
      <c r="K15" s="376">
        <v>574711.70473376976</v>
      </c>
      <c r="L15" s="376">
        <v>573609.46124614414</v>
      </c>
      <c r="M15" s="376">
        <v>576579.80937112006</v>
      </c>
      <c r="N15" s="376">
        <v>586220.9455710582</v>
      </c>
      <c r="O15" s="376">
        <v>592579.06939322897</v>
      </c>
      <c r="P15" s="376">
        <v>601973.23458341032</v>
      </c>
      <c r="Q15" s="376">
        <v>604264.38169844472</v>
      </c>
      <c r="R15" s="376">
        <v>612966.7983084236</v>
      </c>
      <c r="S15" s="376">
        <v>623487.74252911494</v>
      </c>
      <c r="T15" s="376">
        <v>634874.85028223693</v>
      </c>
      <c r="U15" s="376">
        <v>640638.5183000121</v>
      </c>
      <c r="V15" s="376">
        <v>644329.59710239817</v>
      </c>
      <c r="W15" s="376">
        <v>645173.52177810203</v>
      </c>
      <c r="X15" s="376">
        <v>646149.29340344621</v>
      </c>
      <c r="Y15" s="376">
        <v>655899.11789156613</v>
      </c>
      <c r="Z15" s="376">
        <v>693565.16370723839</v>
      </c>
      <c r="AA15" s="376">
        <v>694772.90107514313</v>
      </c>
      <c r="AB15" s="376">
        <v>703592.72573349939</v>
      </c>
      <c r="AC15" s="376">
        <v>708184.36570888828</v>
      </c>
      <c r="AD15" s="376">
        <v>710613.30748368672</v>
      </c>
      <c r="AE15" s="376">
        <v>710709.83976267208</v>
      </c>
      <c r="AF15" s="376">
        <v>763284.38256650825</v>
      </c>
      <c r="AG15" s="376">
        <v>765919.0235516103</v>
      </c>
      <c r="AH15" s="376">
        <v>765365.56867240334</v>
      </c>
      <c r="AI15" s="376">
        <v>773835.90685053158</v>
      </c>
      <c r="AJ15" s="376">
        <v>769296.78973335284</v>
      </c>
      <c r="AK15" s="376">
        <v>767716.76423805126</v>
      </c>
      <c r="AL15" s="376">
        <v>782458.03764073062</v>
      </c>
      <c r="AM15" s="376">
        <v>788282.67900455184</v>
      </c>
      <c r="AN15" s="376">
        <v>765847.35978355154</v>
      </c>
      <c r="AO15" s="376">
        <v>764204.14486669202</v>
      </c>
      <c r="AP15" s="376">
        <v>768035.0242682941</v>
      </c>
      <c r="AQ15" s="376">
        <v>775331.26731230051</v>
      </c>
      <c r="AR15" s="376">
        <v>769858.87439460633</v>
      </c>
      <c r="AS15" s="376">
        <v>763721.85087153711</v>
      </c>
      <c r="AT15" s="376">
        <v>783584.47113963857</v>
      </c>
    </row>
    <row r="16" spans="1:46" ht="22.5" customHeight="1" x14ac:dyDescent="0.25">
      <c r="A16" s="417" t="s">
        <v>483</v>
      </c>
      <c r="B16" s="418">
        <v>29071.941947559819</v>
      </c>
      <c r="C16" s="418">
        <v>29111.019947766225</v>
      </c>
      <c r="D16" s="418">
        <v>31636.023138115845</v>
      </c>
      <c r="E16" s="418">
        <v>29893.550483353891</v>
      </c>
      <c r="F16" s="418">
        <v>29612.111529268681</v>
      </c>
      <c r="G16" s="418">
        <v>29987.258875632728</v>
      </c>
      <c r="H16" s="418">
        <v>29808.532092407655</v>
      </c>
      <c r="I16" s="418">
        <v>29873.778942881614</v>
      </c>
      <c r="J16" s="418">
        <v>30056.327956020566</v>
      </c>
      <c r="K16" s="418">
        <v>30327.714046756177</v>
      </c>
      <c r="L16" s="418">
        <v>30499.597336790979</v>
      </c>
      <c r="M16" s="418">
        <v>30620.709542476052</v>
      </c>
      <c r="N16" s="418">
        <v>31634.880380811912</v>
      </c>
      <c r="O16" s="418">
        <v>31672.719324559101</v>
      </c>
      <c r="P16" s="418">
        <v>35365.44116659162</v>
      </c>
      <c r="Q16" s="418">
        <v>33646.968742174089</v>
      </c>
      <c r="R16" s="418">
        <v>33729.331543131731</v>
      </c>
      <c r="S16" s="418">
        <v>34041.210177219153</v>
      </c>
      <c r="T16" s="418">
        <v>35441.178040064326</v>
      </c>
      <c r="U16" s="418">
        <v>36965.41341447919</v>
      </c>
      <c r="V16" s="418">
        <v>36133.21804392316</v>
      </c>
      <c r="W16" s="418">
        <v>36349.4683146877</v>
      </c>
      <c r="X16" s="418">
        <v>36481.794617266271</v>
      </c>
      <c r="Y16" s="418">
        <v>36167.186899197026</v>
      </c>
      <c r="Z16" s="418">
        <v>36623.820447114776</v>
      </c>
      <c r="AA16" s="418">
        <v>36907.671134592551</v>
      </c>
      <c r="AB16" s="418">
        <v>39610.504011841193</v>
      </c>
      <c r="AC16" s="418">
        <v>38497.754583117094</v>
      </c>
      <c r="AD16" s="418">
        <v>38230.063502696634</v>
      </c>
      <c r="AE16" s="418">
        <v>38930.812688919905</v>
      </c>
      <c r="AF16" s="418">
        <v>39704.961290793319</v>
      </c>
      <c r="AG16" s="418">
        <v>39960.940228936379</v>
      </c>
      <c r="AH16" s="418">
        <v>39426.331250734554</v>
      </c>
      <c r="AI16" s="418">
        <v>39694.546839719958</v>
      </c>
      <c r="AJ16" s="418">
        <v>39586.95230685253</v>
      </c>
      <c r="AK16" s="418">
        <v>39355.655473794584</v>
      </c>
      <c r="AL16" s="418">
        <v>40400.961629362821</v>
      </c>
      <c r="AM16" s="418">
        <v>40632.814910755158</v>
      </c>
      <c r="AN16" s="418">
        <v>43542.015341207203</v>
      </c>
      <c r="AO16" s="418">
        <v>42546.18536786933</v>
      </c>
      <c r="AP16" s="418">
        <v>42569.223344377846</v>
      </c>
      <c r="AQ16" s="418">
        <v>42239.306684471616</v>
      </c>
      <c r="AR16" s="418">
        <v>42882.579815164245</v>
      </c>
      <c r="AS16" s="418">
        <v>42631.991765195919</v>
      </c>
      <c r="AT16" s="418">
        <v>42461.138057696364</v>
      </c>
    </row>
    <row r="17" spans="1:46" ht="22.5" customHeight="1" x14ac:dyDescent="0.25">
      <c r="A17" s="417" t="s">
        <v>484</v>
      </c>
      <c r="B17" s="418">
        <v>349817.3692072588</v>
      </c>
      <c r="C17" s="418">
        <v>354201.30768308928</v>
      </c>
      <c r="D17" s="418">
        <v>357765.07698057732</v>
      </c>
      <c r="E17" s="418">
        <v>357996.54613215395</v>
      </c>
      <c r="F17" s="418">
        <v>360616.08258897066</v>
      </c>
      <c r="G17" s="418">
        <v>363121.49049247528</v>
      </c>
      <c r="H17" s="418">
        <v>364963.17042565683</v>
      </c>
      <c r="I17" s="418">
        <v>366876.16172554885</v>
      </c>
      <c r="J17" s="418">
        <v>372476.17302280985</v>
      </c>
      <c r="K17" s="418">
        <v>371956.17727903632</v>
      </c>
      <c r="L17" s="418">
        <v>370917.33419416589</v>
      </c>
      <c r="M17" s="418">
        <v>372604.91621793649</v>
      </c>
      <c r="N17" s="418">
        <v>379112.62310929457</v>
      </c>
      <c r="O17" s="418">
        <v>385379.45376494777</v>
      </c>
      <c r="P17" s="418">
        <v>393472.95413386746</v>
      </c>
      <c r="Q17" s="418">
        <v>394025.78620856954</v>
      </c>
      <c r="R17" s="418">
        <v>405010.9204585104</v>
      </c>
      <c r="S17" s="418">
        <v>417207.36841667444</v>
      </c>
      <c r="T17" s="418">
        <v>431884.0214971847</v>
      </c>
      <c r="U17" s="418">
        <v>439214.34439756483</v>
      </c>
      <c r="V17" s="418">
        <v>442993.63756981672</v>
      </c>
      <c r="W17" s="418">
        <v>441891.34842852247</v>
      </c>
      <c r="X17" s="418">
        <v>442286.64786667615</v>
      </c>
      <c r="Y17" s="418">
        <v>451981.33376380499</v>
      </c>
      <c r="Z17" s="418">
        <v>486714.30772278382</v>
      </c>
      <c r="AA17" s="418">
        <v>485340.02046269918</v>
      </c>
      <c r="AB17" s="418">
        <v>493926.79344369972</v>
      </c>
      <c r="AC17" s="418">
        <v>499582.36185885279</v>
      </c>
      <c r="AD17" s="418">
        <v>504343.96406380221</v>
      </c>
      <c r="AE17" s="418">
        <v>511973.02573807631</v>
      </c>
      <c r="AF17" s="418">
        <v>568689.48635028547</v>
      </c>
      <c r="AG17" s="418">
        <v>570517.19365886296</v>
      </c>
      <c r="AH17" s="418">
        <v>569547.83374324674</v>
      </c>
      <c r="AI17" s="418">
        <v>577483.52843947883</v>
      </c>
      <c r="AJ17" s="418">
        <v>572763.6313606716</v>
      </c>
      <c r="AK17" s="418">
        <v>571594.39595028793</v>
      </c>
      <c r="AL17" s="418">
        <v>585979.93287902314</v>
      </c>
      <c r="AM17" s="418">
        <v>590267.04063663597</v>
      </c>
      <c r="AN17" s="418">
        <v>566393.99963087426</v>
      </c>
      <c r="AO17" s="418">
        <v>567102.50064335391</v>
      </c>
      <c r="AP17" s="418">
        <v>569076.74046541308</v>
      </c>
      <c r="AQ17" s="418">
        <v>575245.40118340217</v>
      </c>
      <c r="AR17" s="418">
        <v>575740.60894816928</v>
      </c>
      <c r="AS17" s="418">
        <v>571808.95382899512</v>
      </c>
      <c r="AT17" s="418">
        <v>585848.79109616764</v>
      </c>
    </row>
    <row r="18" spans="1:46" ht="22.5" customHeight="1" x14ac:dyDescent="0.25">
      <c r="A18" s="417" t="s">
        <v>485</v>
      </c>
      <c r="B18" s="418">
        <v>144948.09209820529</v>
      </c>
      <c r="C18" s="418">
        <v>143502.54002618886</v>
      </c>
      <c r="D18" s="418">
        <v>143591.75394556049</v>
      </c>
      <c r="E18" s="418">
        <v>145167.76914755409</v>
      </c>
      <c r="F18" s="418">
        <v>146160.50104224373</v>
      </c>
      <c r="G18" s="418">
        <v>145041.4055475583</v>
      </c>
      <c r="H18" s="418">
        <v>145419.72368479954</v>
      </c>
      <c r="I18" s="418">
        <v>142675.43303174363</v>
      </c>
      <c r="J18" s="418">
        <v>142305.97178097413</v>
      </c>
      <c r="K18" s="418">
        <v>145276.86816338875</v>
      </c>
      <c r="L18" s="418">
        <v>145133.04978730206</v>
      </c>
      <c r="M18" s="418">
        <v>147008.39646150314</v>
      </c>
      <c r="N18" s="418">
        <v>148678.14615921731</v>
      </c>
      <c r="O18" s="418">
        <v>149076.11817971867</v>
      </c>
      <c r="P18" s="418">
        <v>146311.98532118497</v>
      </c>
      <c r="Q18" s="418">
        <v>149732.40711379156</v>
      </c>
      <c r="R18" s="418">
        <v>149590.31547323018</v>
      </c>
      <c r="S18" s="418">
        <v>148814.45449413886</v>
      </c>
      <c r="T18" s="418">
        <v>145371.78443962146</v>
      </c>
      <c r="U18" s="418">
        <v>145231.1709535988</v>
      </c>
      <c r="V18" s="418">
        <v>146359.36920270845</v>
      </c>
      <c r="W18" s="418">
        <v>147731.5166022795</v>
      </c>
      <c r="X18" s="418">
        <v>148643.92693014941</v>
      </c>
      <c r="Y18" s="418">
        <v>148733.96141695153</v>
      </c>
      <c r="Z18" s="418">
        <v>148776.37339146185</v>
      </c>
      <c r="AA18" s="418">
        <v>150773.99329671604</v>
      </c>
      <c r="AB18" s="418">
        <v>150023.86640949865</v>
      </c>
      <c r="AC18" s="418">
        <v>149489.95006325806</v>
      </c>
      <c r="AD18" s="418">
        <v>148159.36137781234</v>
      </c>
      <c r="AE18" s="418">
        <v>143922.01373360475</v>
      </c>
      <c r="AF18" s="418">
        <v>141332.03858743189</v>
      </c>
      <c r="AG18" s="418">
        <v>142611.96901376377</v>
      </c>
      <c r="AH18" s="418">
        <v>143737.48427063884</v>
      </c>
      <c r="AI18" s="418">
        <v>144411.78692895081</v>
      </c>
      <c r="AJ18" s="418">
        <v>144572.51039488416</v>
      </c>
      <c r="AK18" s="418">
        <v>144955.18732009598</v>
      </c>
      <c r="AL18" s="418">
        <v>144522.90579350753</v>
      </c>
      <c r="AM18" s="418">
        <v>141913.70705970578</v>
      </c>
      <c r="AN18" s="418">
        <v>140857.08230651257</v>
      </c>
      <c r="AO18" s="418">
        <v>137808.60757889133</v>
      </c>
      <c r="AP18" s="418">
        <v>140975.98418438493</v>
      </c>
      <c r="AQ18" s="418">
        <v>142657.5973501179</v>
      </c>
      <c r="AR18" s="418">
        <v>138443.99641782831</v>
      </c>
      <c r="AS18" s="418">
        <v>136824.53371241607</v>
      </c>
      <c r="AT18" s="418">
        <v>142830.22736783768</v>
      </c>
    </row>
    <row r="19" spans="1:46" ht="22.5" customHeight="1" x14ac:dyDescent="0.25">
      <c r="A19" s="417" t="s">
        <v>486</v>
      </c>
      <c r="B19" s="418">
        <v>20875.81786602833</v>
      </c>
      <c r="C19" s="418">
        <v>20263.142446436872</v>
      </c>
      <c r="D19" s="418">
        <v>21899.842264582279</v>
      </c>
      <c r="E19" s="418">
        <v>21850.370016168483</v>
      </c>
      <c r="F19" s="418">
        <v>23248.572223132323</v>
      </c>
      <c r="G19" s="418">
        <v>24828.777496793307</v>
      </c>
      <c r="H19" s="418">
        <v>25147.064418188154</v>
      </c>
      <c r="I19" s="418">
        <v>24904.207664737729</v>
      </c>
      <c r="J19" s="418">
        <v>26982.781655601539</v>
      </c>
      <c r="K19" s="418">
        <v>27150.945244588522</v>
      </c>
      <c r="L19" s="418">
        <v>27059.47992788527</v>
      </c>
      <c r="M19" s="418">
        <v>26345.787149204461</v>
      </c>
      <c r="N19" s="418">
        <v>26795.295921734403</v>
      </c>
      <c r="O19" s="418">
        <v>26450.778124003409</v>
      </c>
      <c r="P19" s="418">
        <v>26822.853961766399</v>
      </c>
      <c r="Q19" s="418">
        <v>26859.219633909466</v>
      </c>
      <c r="R19" s="418">
        <v>24636.230833551264</v>
      </c>
      <c r="S19" s="418">
        <v>23424.709441082585</v>
      </c>
      <c r="T19" s="418">
        <v>22177.866305366384</v>
      </c>
      <c r="U19" s="418">
        <v>19227.589534369341</v>
      </c>
      <c r="V19" s="418">
        <v>18843.372285949888</v>
      </c>
      <c r="W19" s="418">
        <v>19201.188432612289</v>
      </c>
      <c r="X19" s="418">
        <v>18736.923989354444</v>
      </c>
      <c r="Y19" s="418">
        <v>19016.635811612556</v>
      </c>
      <c r="Z19" s="418">
        <v>21450.662145877915</v>
      </c>
      <c r="AA19" s="418">
        <v>21751.216181135442</v>
      </c>
      <c r="AB19" s="418">
        <v>20031.561868459889</v>
      </c>
      <c r="AC19" s="418">
        <v>20614.299203660394</v>
      </c>
      <c r="AD19" s="418">
        <v>19879.918539375511</v>
      </c>
      <c r="AE19" s="418">
        <v>15883.987602071098</v>
      </c>
      <c r="AF19" s="418">
        <v>13557.896337997492</v>
      </c>
      <c r="AG19" s="418">
        <v>12828.920650047221</v>
      </c>
      <c r="AH19" s="418">
        <v>12653.919407783216</v>
      </c>
      <c r="AI19" s="418">
        <v>12246.044642381974</v>
      </c>
      <c r="AJ19" s="418">
        <v>12373.695670944551</v>
      </c>
      <c r="AK19" s="418">
        <v>11811.525493872792</v>
      </c>
      <c r="AL19" s="418">
        <v>11554.23733883728</v>
      </c>
      <c r="AM19" s="418">
        <v>15469.11639745494</v>
      </c>
      <c r="AN19" s="418">
        <v>15054.262504957507</v>
      </c>
      <c r="AO19" s="418">
        <v>16746.851276577505</v>
      </c>
      <c r="AP19" s="418">
        <v>15413.076274118244</v>
      </c>
      <c r="AQ19" s="418">
        <v>15188.962094308787</v>
      </c>
      <c r="AR19" s="418">
        <v>12791.689213444421</v>
      </c>
      <c r="AS19" s="418">
        <v>12456.371564930005</v>
      </c>
      <c r="AT19" s="418">
        <v>12444.314617936809</v>
      </c>
    </row>
    <row r="20" spans="1:46" ht="13.5" customHeight="1" x14ac:dyDescent="0.25">
      <c r="A20" s="417"/>
      <c r="B20" s="418"/>
      <c r="C20" s="418"/>
      <c r="D20" s="418"/>
      <c r="E20" s="418"/>
      <c r="F20" s="418"/>
      <c r="G20" s="418"/>
      <c r="H20" s="418"/>
      <c r="I20" s="418"/>
      <c r="J20" s="432"/>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c r="AS20" s="418"/>
      <c r="AT20" s="418"/>
    </row>
    <row r="21" spans="1:46" ht="22.5" customHeight="1" x14ac:dyDescent="0.25">
      <c r="A21" s="416" t="s">
        <v>487</v>
      </c>
      <c r="B21" s="376">
        <v>371878.45595635509</v>
      </c>
      <c r="C21" s="376">
        <v>346036.16941205284</v>
      </c>
      <c r="D21" s="376">
        <v>344650.97930155793</v>
      </c>
      <c r="E21" s="376">
        <v>330354.33520094998</v>
      </c>
      <c r="F21" s="376">
        <v>385506.07293973211</v>
      </c>
      <c r="G21" s="376">
        <v>345697.81825509068</v>
      </c>
      <c r="H21" s="376">
        <v>365764.10364658892</v>
      </c>
      <c r="I21" s="376">
        <v>348376.75032607594</v>
      </c>
      <c r="J21" s="376">
        <v>345817.18487131794</v>
      </c>
      <c r="K21" s="376">
        <v>374586.35246465099</v>
      </c>
      <c r="L21" s="376">
        <v>355009.47499842552</v>
      </c>
      <c r="M21" s="376">
        <v>361007.5206149944</v>
      </c>
      <c r="N21" s="376">
        <v>378607.80629883031</v>
      </c>
      <c r="O21" s="376">
        <v>429500.64278508432</v>
      </c>
      <c r="P21" s="376">
        <v>385115.21614873642</v>
      </c>
      <c r="Q21" s="376">
        <v>396042.42421970447</v>
      </c>
      <c r="R21" s="376">
        <v>395667.28414758405</v>
      </c>
      <c r="S21" s="376">
        <v>392174.31633880443</v>
      </c>
      <c r="T21" s="376">
        <v>388114.27289226383</v>
      </c>
      <c r="U21" s="376">
        <v>390703.1851307</v>
      </c>
      <c r="V21" s="376">
        <v>410138.5829340652</v>
      </c>
      <c r="W21" s="376">
        <v>388600.37820618495</v>
      </c>
      <c r="X21" s="376">
        <v>464168.91024537792</v>
      </c>
      <c r="Y21" s="376">
        <v>473937.81387358392</v>
      </c>
      <c r="Z21" s="376">
        <v>420078.83187052165</v>
      </c>
      <c r="AA21" s="376">
        <v>432279.80504278961</v>
      </c>
      <c r="AB21" s="376">
        <v>439105.94050059468</v>
      </c>
      <c r="AC21" s="376">
        <v>454315.46180165303</v>
      </c>
      <c r="AD21" s="376">
        <v>493198.26157522842</v>
      </c>
      <c r="AE21" s="376">
        <v>516762.1957097351</v>
      </c>
      <c r="AF21" s="376">
        <v>457300.35292725172</v>
      </c>
      <c r="AG21" s="376">
        <v>510873.00672051957</v>
      </c>
      <c r="AH21" s="376">
        <v>498732.14641922817</v>
      </c>
      <c r="AI21" s="376">
        <v>489114.08709521993</v>
      </c>
      <c r="AJ21" s="376">
        <v>540477.39033397392</v>
      </c>
      <c r="AK21" s="376">
        <v>552766.19037356251</v>
      </c>
      <c r="AL21" s="376">
        <v>542595.86405409651</v>
      </c>
      <c r="AM21" s="376">
        <v>537589.60080151714</v>
      </c>
      <c r="AN21" s="376">
        <v>572179.98057937121</v>
      </c>
      <c r="AO21" s="376">
        <v>519955.40477709787</v>
      </c>
      <c r="AP21" s="376">
        <v>539846.69278701674</v>
      </c>
      <c r="AQ21" s="376">
        <v>553819.88169712957</v>
      </c>
      <c r="AR21" s="376">
        <v>578679.02364160388</v>
      </c>
      <c r="AS21" s="376">
        <v>555912.73657084571</v>
      </c>
      <c r="AT21" s="376">
        <v>540162.02530137554</v>
      </c>
    </row>
    <row r="22" spans="1:46" ht="13.5" customHeight="1" x14ac:dyDescent="0.25">
      <c r="A22" s="417"/>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18"/>
      <c r="AJ22" s="418"/>
      <c r="AK22" s="418"/>
      <c r="AL22" s="418"/>
      <c r="AM22" s="418"/>
      <c r="AN22" s="418"/>
      <c r="AO22" s="418"/>
      <c r="AP22" s="418"/>
      <c r="AQ22" s="418"/>
      <c r="AR22" s="418"/>
      <c r="AS22" s="418"/>
      <c r="AT22" s="418"/>
    </row>
    <row r="23" spans="1:46" ht="22.5" customHeight="1" x14ac:dyDescent="0.25">
      <c r="A23" s="416" t="s">
        <v>471</v>
      </c>
      <c r="B23" s="376">
        <v>1624.2148832299999</v>
      </c>
      <c r="C23" s="376">
        <v>1549.5089154100001</v>
      </c>
      <c r="D23" s="376">
        <v>856.06608082999992</v>
      </c>
      <c r="E23" s="376">
        <v>1276.3656250999998</v>
      </c>
      <c r="F23" s="376">
        <v>1297.5461191700001</v>
      </c>
      <c r="G23" s="376">
        <v>1323.6721660499998</v>
      </c>
      <c r="H23" s="376">
        <v>1665.3537148</v>
      </c>
      <c r="I23" s="376">
        <v>1731.7073177500001</v>
      </c>
      <c r="J23" s="376">
        <v>1745.1016040000002</v>
      </c>
      <c r="K23" s="376">
        <v>1270.4286849999999</v>
      </c>
      <c r="L23" s="376">
        <v>1337.2616563700001</v>
      </c>
      <c r="M23" s="376">
        <v>1432.01673962</v>
      </c>
      <c r="N23" s="376">
        <v>1614.4807230399999</v>
      </c>
      <c r="O23" s="376">
        <v>1698.3874377300003</v>
      </c>
      <c r="P23" s="376">
        <v>1645.8600867999999</v>
      </c>
      <c r="Q23" s="376">
        <v>1571.04019756</v>
      </c>
      <c r="R23" s="376">
        <v>1515.4410619599996</v>
      </c>
      <c r="S23" s="376">
        <v>1591.00610407</v>
      </c>
      <c r="T23" s="376">
        <v>1402.85396128</v>
      </c>
      <c r="U23" s="376">
        <v>1291.2186228800001</v>
      </c>
      <c r="V23" s="376">
        <v>2054.9898269199998</v>
      </c>
      <c r="W23" s="376">
        <v>2561.1279846699999</v>
      </c>
      <c r="X23" s="376">
        <v>3037.2003470899999</v>
      </c>
      <c r="Y23" s="376">
        <v>3242.8194992999997</v>
      </c>
      <c r="Z23" s="376">
        <v>3321.13749422</v>
      </c>
      <c r="AA23" s="376">
        <v>3509.1284145600002</v>
      </c>
      <c r="AB23" s="376">
        <v>3573.3840891999998</v>
      </c>
      <c r="AC23" s="376">
        <v>3781.9343671400002</v>
      </c>
      <c r="AD23" s="376">
        <v>3801.0068398799995</v>
      </c>
      <c r="AE23" s="376">
        <v>4048.8971004699997</v>
      </c>
      <c r="AF23" s="376">
        <v>4047.7999850399992</v>
      </c>
      <c r="AG23" s="376">
        <v>4266.4755032100002</v>
      </c>
      <c r="AH23" s="376">
        <v>4917.7199097399998</v>
      </c>
      <c r="AI23" s="376">
        <v>4850.8731661099991</v>
      </c>
      <c r="AJ23" s="376">
        <v>4910.2085846399996</v>
      </c>
      <c r="AK23" s="376">
        <v>4918.0536066199993</v>
      </c>
      <c r="AL23" s="376">
        <v>4841.7011452799998</v>
      </c>
      <c r="AM23" s="376">
        <v>4731.04789274</v>
      </c>
      <c r="AN23" s="376">
        <v>4763.55032011</v>
      </c>
      <c r="AO23" s="376">
        <v>5000.0374271399996</v>
      </c>
      <c r="AP23" s="376">
        <v>5025.6701911299997</v>
      </c>
      <c r="AQ23" s="376">
        <v>5161.6020442199997</v>
      </c>
      <c r="AR23" s="376">
        <v>5038.4348275900002</v>
      </c>
      <c r="AS23" s="376">
        <v>4996.4042535799999</v>
      </c>
      <c r="AT23" s="376">
        <v>4476.9858330299994</v>
      </c>
    </row>
    <row r="24" spans="1:46" ht="13.5" customHeight="1" x14ac:dyDescent="0.25">
      <c r="A24" s="417"/>
      <c r="B24" s="418"/>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c r="AS24" s="418"/>
      <c r="AT24" s="418"/>
    </row>
    <row r="25" spans="1:46" ht="22.5" customHeight="1" x14ac:dyDescent="0.25">
      <c r="A25" s="416" t="s">
        <v>331</v>
      </c>
      <c r="B25" s="376">
        <v>1632.4893438899999</v>
      </c>
      <c r="C25" s="376">
        <v>1792.6862675599998</v>
      </c>
      <c r="D25" s="376">
        <v>2003.9572564100004</v>
      </c>
      <c r="E25" s="376">
        <v>2552.4010111900002</v>
      </c>
      <c r="F25" s="376">
        <v>2499.3138635099999</v>
      </c>
      <c r="G25" s="376">
        <v>2038.20702794</v>
      </c>
      <c r="H25" s="376">
        <v>2539.0902784499999</v>
      </c>
      <c r="I25" s="376">
        <v>3039.9506260800003</v>
      </c>
      <c r="J25" s="376">
        <v>2805.1478813600002</v>
      </c>
      <c r="K25" s="376">
        <v>2330.8089022000004</v>
      </c>
      <c r="L25" s="376">
        <v>2798.3830364800001</v>
      </c>
      <c r="M25" s="376">
        <v>3012.69729035</v>
      </c>
      <c r="N25" s="376">
        <v>3265.6251120099996</v>
      </c>
      <c r="O25" s="376">
        <v>3925.75648331</v>
      </c>
      <c r="P25" s="376">
        <v>4599.7472379300016</v>
      </c>
      <c r="Q25" s="376">
        <v>4238.9144227299994</v>
      </c>
      <c r="R25" s="376">
        <v>57.091407879999998</v>
      </c>
      <c r="S25" s="376">
        <v>55.851357880000002</v>
      </c>
      <c r="T25" s="376">
        <v>55.869201259999997</v>
      </c>
      <c r="U25" s="376">
        <v>54.111268260000003</v>
      </c>
      <c r="V25" s="376">
        <v>54.130567880000001</v>
      </c>
      <c r="W25" s="376">
        <v>67.366464649999998</v>
      </c>
      <c r="X25" s="376">
        <v>91.748766759999995</v>
      </c>
      <c r="Y25" s="376">
        <v>91.150441400000005</v>
      </c>
      <c r="Z25" s="376">
        <v>104.49683879999999</v>
      </c>
      <c r="AA25" s="376">
        <v>117.42358992</v>
      </c>
      <c r="AB25" s="376">
        <v>123.24530838</v>
      </c>
      <c r="AC25" s="376">
        <v>147.75145222</v>
      </c>
      <c r="AD25" s="376">
        <v>151.36129400999999</v>
      </c>
      <c r="AE25" s="376">
        <v>147.90856485</v>
      </c>
      <c r="AF25" s="376">
        <v>150.14729041000001</v>
      </c>
      <c r="AG25" s="376">
        <v>151.25828595999999</v>
      </c>
      <c r="AH25" s="376">
        <v>159.86479464000001</v>
      </c>
      <c r="AI25" s="376">
        <v>160.39223551000001</v>
      </c>
      <c r="AJ25" s="376">
        <v>183.93797853999999</v>
      </c>
      <c r="AK25" s="376">
        <v>182.36378815999998</v>
      </c>
      <c r="AL25" s="376">
        <v>180.16772972999999</v>
      </c>
      <c r="AM25" s="376">
        <v>151.24180635000002</v>
      </c>
      <c r="AN25" s="376">
        <v>117.53975077000001</v>
      </c>
      <c r="AO25" s="376">
        <v>140.08731355</v>
      </c>
      <c r="AP25" s="376">
        <v>141.60201232000003</v>
      </c>
      <c r="AQ25" s="376">
        <v>144.71281635000003</v>
      </c>
      <c r="AR25" s="376">
        <v>116.99161011999999</v>
      </c>
      <c r="AS25" s="376">
        <v>118.38786518999999</v>
      </c>
      <c r="AT25" s="376">
        <v>133.12680392999999</v>
      </c>
    </row>
    <row r="26" spans="1:46" ht="13.5" customHeight="1" x14ac:dyDescent="0.25">
      <c r="A26" s="417"/>
      <c r="B26" s="418"/>
      <c r="C26" s="418"/>
      <c r="D26" s="418"/>
      <c r="E26" s="418"/>
      <c r="F26" s="418"/>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418"/>
      <c r="AQ26" s="418"/>
      <c r="AR26" s="418"/>
      <c r="AS26" s="418"/>
      <c r="AT26" s="418"/>
    </row>
    <row r="27" spans="1:46" ht="22.5" customHeight="1" x14ac:dyDescent="0.25">
      <c r="A27" s="416" t="s">
        <v>430</v>
      </c>
      <c r="B27" s="376">
        <v>725.5638831950298</v>
      </c>
      <c r="C27" s="376">
        <v>682.56711189350335</v>
      </c>
      <c r="D27" s="376">
        <v>721.26581348887601</v>
      </c>
      <c r="E27" s="376">
        <v>793.48505532829211</v>
      </c>
      <c r="F27" s="376">
        <v>845.2363743790977</v>
      </c>
      <c r="G27" s="376">
        <v>973.05045557940718</v>
      </c>
      <c r="H27" s="376">
        <v>883.02524867605166</v>
      </c>
      <c r="I27" s="376">
        <v>855.93827996839514</v>
      </c>
      <c r="J27" s="376">
        <v>682.47721434085372</v>
      </c>
      <c r="K27" s="376">
        <v>1224.048572871633</v>
      </c>
      <c r="L27" s="376">
        <v>1246.6045671305631</v>
      </c>
      <c r="M27" s="376">
        <v>1494.9483908614461</v>
      </c>
      <c r="N27" s="376">
        <v>1200.4160331051226</v>
      </c>
      <c r="O27" s="376">
        <v>955.76363592580117</v>
      </c>
      <c r="P27" s="376">
        <v>386.53557206151777</v>
      </c>
      <c r="Q27" s="376">
        <v>517.60928102836704</v>
      </c>
      <c r="R27" s="376">
        <v>807.8960421569227</v>
      </c>
      <c r="S27" s="376">
        <v>1451.7716805643795</v>
      </c>
      <c r="T27" s="376">
        <v>1616.2441390656709</v>
      </c>
      <c r="U27" s="376">
        <v>1300.3614356249816</v>
      </c>
      <c r="V27" s="376">
        <v>1000.7588714996272</v>
      </c>
      <c r="W27" s="376">
        <v>907.81543222046503</v>
      </c>
      <c r="X27" s="376">
        <v>1014.533581349178</v>
      </c>
      <c r="Y27" s="376">
        <v>1467.2900490025236</v>
      </c>
      <c r="Z27" s="376">
        <v>1443.3517260527958</v>
      </c>
      <c r="AA27" s="376">
        <v>1146.3648273212923</v>
      </c>
      <c r="AB27" s="376">
        <v>789.5229444521342</v>
      </c>
      <c r="AC27" s="376">
        <v>607.31263338088661</v>
      </c>
      <c r="AD27" s="376">
        <v>848.79643543092561</v>
      </c>
      <c r="AE27" s="376">
        <v>1113.7266825691863</v>
      </c>
      <c r="AF27" s="376">
        <v>874.73302784515079</v>
      </c>
      <c r="AG27" s="376">
        <v>886.9074433463129</v>
      </c>
      <c r="AH27" s="376">
        <v>1286.2339281879279</v>
      </c>
      <c r="AI27" s="376">
        <v>1339.8417888524009</v>
      </c>
      <c r="AJ27" s="376">
        <v>1048.0993338681974</v>
      </c>
      <c r="AK27" s="376">
        <v>967.50555286146141</v>
      </c>
      <c r="AL27" s="376">
        <v>952.75531967112329</v>
      </c>
      <c r="AM27" s="376">
        <v>1039.9887518573607</v>
      </c>
      <c r="AN27" s="376">
        <v>923.57327598547704</v>
      </c>
      <c r="AO27" s="376">
        <v>959.1821560928596</v>
      </c>
      <c r="AP27" s="376">
        <v>1503.904461644634</v>
      </c>
      <c r="AQ27" s="376">
        <v>1355.6881966037868</v>
      </c>
      <c r="AR27" s="376">
        <v>1581.0025099693316</v>
      </c>
      <c r="AS27" s="376">
        <v>1565.5613092176807</v>
      </c>
      <c r="AT27" s="376">
        <v>2537.012162902377</v>
      </c>
    </row>
    <row r="28" spans="1:46" ht="13.5" customHeight="1" x14ac:dyDescent="0.25">
      <c r="A28" s="417"/>
      <c r="B28" s="418"/>
      <c r="C28" s="418"/>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AM28" s="418"/>
      <c r="AN28" s="418"/>
      <c r="AO28" s="418"/>
      <c r="AP28" s="418"/>
      <c r="AQ28" s="418"/>
      <c r="AR28" s="418"/>
      <c r="AS28" s="418"/>
      <c r="AT28" s="418"/>
    </row>
    <row r="29" spans="1:46" ht="22.5" customHeight="1" x14ac:dyDescent="0.25">
      <c r="A29" s="416" t="s">
        <v>335</v>
      </c>
      <c r="B29" s="377">
        <v>0</v>
      </c>
      <c r="C29" s="377">
        <v>0</v>
      </c>
      <c r="D29" s="377">
        <v>0</v>
      </c>
      <c r="E29" s="377">
        <v>0</v>
      </c>
      <c r="F29" s="377">
        <v>0</v>
      </c>
      <c r="G29" s="377">
        <v>0</v>
      </c>
      <c r="H29" s="377">
        <v>0</v>
      </c>
      <c r="I29" s="377">
        <v>0</v>
      </c>
      <c r="J29" s="377">
        <v>0</v>
      </c>
      <c r="K29" s="377">
        <v>0</v>
      </c>
      <c r="L29" s="377">
        <v>0</v>
      </c>
      <c r="M29" s="377">
        <v>0</v>
      </c>
      <c r="N29" s="377">
        <v>0</v>
      </c>
      <c r="O29" s="377">
        <v>0</v>
      </c>
      <c r="P29" s="377">
        <v>0</v>
      </c>
      <c r="Q29" s="377">
        <v>0</v>
      </c>
      <c r="R29" s="377">
        <v>0</v>
      </c>
      <c r="S29" s="377">
        <v>0</v>
      </c>
      <c r="T29" s="377">
        <v>0</v>
      </c>
      <c r="U29" s="377">
        <v>0</v>
      </c>
      <c r="V29" s="377">
        <v>0</v>
      </c>
      <c r="W29" s="377">
        <v>0</v>
      </c>
      <c r="X29" s="377">
        <v>0</v>
      </c>
      <c r="Y29" s="377">
        <v>0</v>
      </c>
      <c r="Z29" s="377">
        <v>0</v>
      </c>
      <c r="AA29" s="377">
        <v>0</v>
      </c>
      <c r="AB29" s="377">
        <v>0</v>
      </c>
      <c r="AC29" s="377">
        <v>0</v>
      </c>
      <c r="AD29" s="377">
        <v>0</v>
      </c>
      <c r="AE29" s="377">
        <v>0</v>
      </c>
      <c r="AF29" s="377">
        <v>0</v>
      </c>
      <c r="AG29" s="377">
        <v>0</v>
      </c>
      <c r="AH29" s="377">
        <v>0</v>
      </c>
      <c r="AI29" s="377">
        <v>0</v>
      </c>
      <c r="AJ29" s="377">
        <v>0</v>
      </c>
      <c r="AK29" s="377">
        <v>0</v>
      </c>
      <c r="AL29" s="377">
        <v>0</v>
      </c>
      <c r="AM29" s="377">
        <v>0</v>
      </c>
      <c r="AN29" s="377">
        <v>0</v>
      </c>
      <c r="AO29" s="377">
        <v>0</v>
      </c>
      <c r="AP29" s="377">
        <v>0</v>
      </c>
      <c r="AQ29" s="377">
        <v>0</v>
      </c>
      <c r="AR29" s="377">
        <v>0</v>
      </c>
      <c r="AS29" s="377">
        <v>0</v>
      </c>
      <c r="AT29" s="377">
        <v>0</v>
      </c>
    </row>
    <row r="30" spans="1:46" ht="13.5" customHeight="1" x14ac:dyDescent="0.25">
      <c r="A30" s="416"/>
      <c r="B30" s="418"/>
      <c r="C30" s="418"/>
      <c r="D30" s="418"/>
      <c r="E30" s="418"/>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c r="AN30" s="418"/>
      <c r="AO30" s="418"/>
      <c r="AP30" s="418"/>
      <c r="AQ30" s="418"/>
      <c r="AR30" s="418"/>
      <c r="AS30" s="418"/>
      <c r="AT30" s="418"/>
    </row>
    <row r="31" spans="1:46" ht="22.5" customHeight="1" x14ac:dyDescent="0.25">
      <c r="A31" s="416" t="s">
        <v>333</v>
      </c>
      <c r="B31" s="376">
        <v>184560.96970361937</v>
      </c>
      <c r="C31" s="376">
        <v>185634.10930544781</v>
      </c>
      <c r="D31" s="376">
        <v>179789.45059458673</v>
      </c>
      <c r="E31" s="376">
        <v>181584.39022957438</v>
      </c>
      <c r="F31" s="376">
        <v>184348.49805244402</v>
      </c>
      <c r="G31" s="376">
        <v>191580.51658052808</v>
      </c>
      <c r="H31" s="376">
        <v>196348.37790652827</v>
      </c>
      <c r="I31" s="376">
        <v>203059.44546283313</v>
      </c>
      <c r="J31" s="376">
        <v>206939.94366730633</v>
      </c>
      <c r="K31" s="376">
        <v>208628.49552108371</v>
      </c>
      <c r="L31" s="376">
        <v>213530.47211507088</v>
      </c>
      <c r="M31" s="376">
        <v>214015.83826313863</v>
      </c>
      <c r="N31" s="376">
        <v>214897.29406523731</v>
      </c>
      <c r="O31" s="376">
        <v>219063.34317591711</v>
      </c>
      <c r="P31" s="376">
        <v>202909.76263088861</v>
      </c>
      <c r="Q31" s="376">
        <v>207851.93480854982</v>
      </c>
      <c r="R31" s="376">
        <v>213391.78002219409</v>
      </c>
      <c r="S31" s="376">
        <v>219402.21658233705</v>
      </c>
      <c r="T31" s="376">
        <v>231561.45596144948</v>
      </c>
      <c r="U31" s="376">
        <v>235244.80914070798</v>
      </c>
      <c r="V31" s="376">
        <v>240168.8175008744</v>
      </c>
      <c r="W31" s="376">
        <v>239442.65778811579</v>
      </c>
      <c r="X31" s="376">
        <v>239734.94097950388</v>
      </c>
      <c r="Y31" s="376">
        <v>239173.75834845979</v>
      </c>
      <c r="Z31" s="376">
        <v>240117.00027631735</v>
      </c>
      <c r="AA31" s="376">
        <v>242333.71534306684</v>
      </c>
      <c r="AB31" s="376">
        <v>243801.96936709742</v>
      </c>
      <c r="AC31" s="376">
        <v>243961.5728057294</v>
      </c>
      <c r="AD31" s="376">
        <v>245252.98143415523</v>
      </c>
      <c r="AE31" s="376">
        <v>248521.26146194196</v>
      </c>
      <c r="AF31" s="376">
        <v>221671.66760576807</v>
      </c>
      <c r="AG31" s="376">
        <v>228165.70157461139</v>
      </c>
      <c r="AH31" s="376">
        <v>240532.87219494893</v>
      </c>
      <c r="AI31" s="376">
        <v>242891.17530799535</v>
      </c>
      <c r="AJ31" s="376">
        <v>245868.45162969414</v>
      </c>
      <c r="AK31" s="376">
        <v>242298.30674901401</v>
      </c>
      <c r="AL31" s="376">
        <v>243432.5867130023</v>
      </c>
      <c r="AM31" s="376">
        <v>223667.2256011272</v>
      </c>
      <c r="AN31" s="376">
        <v>228979.76504292962</v>
      </c>
      <c r="AO31" s="376">
        <v>226671.19767996235</v>
      </c>
      <c r="AP31" s="376">
        <v>230727.49800471598</v>
      </c>
      <c r="AQ31" s="376">
        <v>235066.92984033641</v>
      </c>
      <c r="AR31" s="376">
        <v>222846.21480656488</v>
      </c>
      <c r="AS31" s="376">
        <v>226626.32806095405</v>
      </c>
      <c r="AT31" s="376">
        <v>229792.86537184496</v>
      </c>
    </row>
    <row r="32" spans="1:46" ht="13.5" customHeight="1" x14ac:dyDescent="0.25">
      <c r="A32" s="417"/>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row>
    <row r="33" spans="1:46" ht="22.5" customHeight="1" x14ac:dyDescent="0.25">
      <c r="A33" s="416" t="s">
        <v>395</v>
      </c>
      <c r="B33" s="377">
        <v>26617.945462391956</v>
      </c>
      <c r="C33" s="377">
        <v>27827.199283264174</v>
      </c>
      <c r="D33" s="377">
        <v>23357.574807430465</v>
      </c>
      <c r="E33" s="377">
        <v>21704.345359559138</v>
      </c>
      <c r="F33" s="377">
        <v>22443.195603409276</v>
      </c>
      <c r="G33" s="377">
        <v>22582.194843269004</v>
      </c>
      <c r="H33" s="377">
        <v>20660.117024110368</v>
      </c>
      <c r="I33" s="377">
        <v>22418.628132560669</v>
      </c>
      <c r="J33" s="377">
        <v>21541.796514146852</v>
      </c>
      <c r="K33" s="377">
        <v>29076.529103682446</v>
      </c>
      <c r="L33" s="377">
        <v>23231.506832375955</v>
      </c>
      <c r="M33" s="377">
        <v>26831.048092739558</v>
      </c>
      <c r="N33" s="377">
        <v>23453.046718091926</v>
      </c>
      <c r="O33" s="377">
        <v>27345.874658470031</v>
      </c>
      <c r="P33" s="377">
        <v>19072.914587900203</v>
      </c>
      <c r="Q33" s="377">
        <v>19921.106866140493</v>
      </c>
      <c r="R33" s="377">
        <v>18293.039020708904</v>
      </c>
      <c r="S33" s="377">
        <v>22182.141743331649</v>
      </c>
      <c r="T33" s="377">
        <v>23010.455171324906</v>
      </c>
      <c r="U33" s="377">
        <v>23945.315342544403</v>
      </c>
      <c r="V33" s="377">
        <v>27882.518750275995</v>
      </c>
      <c r="W33" s="377">
        <v>28571.380090245635</v>
      </c>
      <c r="X33" s="377">
        <v>-8281.389277159411</v>
      </c>
      <c r="Y33" s="377">
        <v>-25191.026456272048</v>
      </c>
      <c r="Z33" s="377">
        <v>-26672.855779345526</v>
      </c>
      <c r="AA33" s="377">
        <v>-21642.233722918427</v>
      </c>
      <c r="AB33" s="377">
        <v>-24424.689581111343</v>
      </c>
      <c r="AC33" s="377">
        <v>-23049.915547845856</v>
      </c>
      <c r="AD33" s="377">
        <v>-18008.526626935411</v>
      </c>
      <c r="AE33" s="377">
        <v>-22699.353172986783</v>
      </c>
      <c r="AF33" s="377">
        <v>8563.8193440307041</v>
      </c>
      <c r="AG33" s="377">
        <v>6784.811890348421</v>
      </c>
      <c r="AH33" s="377">
        <v>8483.335793245762</v>
      </c>
      <c r="AI33" s="377">
        <v>9826.6901577690769</v>
      </c>
      <c r="AJ33" s="377">
        <v>7546.2042253959553</v>
      </c>
      <c r="AK33" s="377">
        <v>7662.134595111278</v>
      </c>
      <c r="AL33" s="377">
        <v>13441.668818869759</v>
      </c>
      <c r="AM33" s="377">
        <v>39356.188045072748</v>
      </c>
      <c r="AN33" s="377">
        <v>29650.463772037794</v>
      </c>
      <c r="AO33" s="377">
        <v>40614.883158698394</v>
      </c>
      <c r="AP33" s="377">
        <v>30494.100121338342</v>
      </c>
      <c r="AQ33" s="377">
        <v>29453.698365793618</v>
      </c>
      <c r="AR33" s="377">
        <v>23793.245355004514</v>
      </c>
      <c r="AS33" s="377">
        <v>25791.168103710756</v>
      </c>
      <c r="AT33" s="377">
        <v>35189.59624121643</v>
      </c>
    </row>
    <row r="34" spans="1:46" ht="13.5" customHeight="1" thickBot="1" x14ac:dyDescent="0.3">
      <c r="A34" s="423"/>
      <c r="B34" s="424"/>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K34" s="424"/>
      <c r="AL34" s="424"/>
      <c r="AM34" s="424"/>
      <c r="AN34" s="424"/>
      <c r="AO34" s="424"/>
      <c r="AP34" s="424"/>
      <c r="AQ34" s="424"/>
      <c r="AR34" s="424"/>
      <c r="AS34" s="424"/>
      <c r="AT34" s="424"/>
    </row>
    <row r="35" spans="1:46" s="426" customFormat="1" ht="18.95" customHeight="1" thickTop="1" x14ac:dyDescent="0.25">
      <c r="A35" s="336" t="s">
        <v>396</v>
      </c>
      <c r="B35" s="425"/>
      <c r="C35" s="425"/>
      <c r="D35" s="425"/>
      <c r="E35" s="425"/>
      <c r="F35" s="425"/>
      <c r="G35" s="425"/>
      <c r="H35" s="425"/>
      <c r="I35" s="425"/>
      <c r="J35" s="425"/>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5"/>
      <c r="AN35" s="425"/>
      <c r="AO35" s="425"/>
      <c r="AP35" s="425"/>
      <c r="AQ35" s="425"/>
      <c r="AR35" s="425"/>
      <c r="AS35" s="425"/>
      <c r="AT35" s="425"/>
    </row>
    <row r="36" spans="1:46" s="340" customFormat="1" ht="18.95" customHeight="1" x14ac:dyDescent="0.25">
      <c r="A36" s="399" t="s">
        <v>431</v>
      </c>
    </row>
    <row r="37" spans="1:46" s="336" customFormat="1" ht="18.95" customHeight="1" x14ac:dyDescent="0.25">
      <c r="A37" s="400" t="s">
        <v>432</v>
      </c>
    </row>
    <row r="38" spans="1:46" ht="18.95" customHeight="1" x14ac:dyDescent="0.25">
      <c r="A38" s="433" t="s">
        <v>488</v>
      </c>
    </row>
    <row r="39" spans="1:46" ht="29.25" customHeight="1" x14ac:dyDescent="0.25">
      <c r="A39" s="3348" t="s">
        <v>489</v>
      </c>
      <c r="B39" s="3348"/>
      <c r="C39" s="3348"/>
      <c r="D39" s="3348"/>
      <c r="E39" s="3348"/>
      <c r="F39" s="3348"/>
      <c r="G39" s="3348"/>
      <c r="H39" s="3348"/>
      <c r="I39" s="3348"/>
      <c r="J39" s="3348"/>
      <c r="K39" s="3348"/>
      <c r="L39" s="3348"/>
      <c r="M39" s="3348"/>
      <c r="N39" s="3348"/>
      <c r="O39" s="3348"/>
      <c r="P39" s="3348"/>
      <c r="Q39" s="3348"/>
      <c r="R39" s="3348"/>
      <c r="S39" s="3348"/>
      <c r="T39" s="3348"/>
      <c r="U39" s="3348"/>
      <c r="V39" s="3348"/>
      <c r="W39" s="3348"/>
      <c r="X39" s="3348"/>
      <c r="Y39" s="3348"/>
      <c r="Z39" s="3348"/>
      <c r="AA39" s="3348"/>
      <c r="AB39" s="3348"/>
      <c r="AC39" s="3348"/>
      <c r="AD39" s="3348"/>
      <c r="AE39" s="3348"/>
      <c r="AF39" s="3348"/>
      <c r="AG39" s="3348"/>
      <c r="AH39" s="3348"/>
      <c r="AI39" s="3348"/>
      <c r="AJ39" s="3348"/>
      <c r="AK39" s="3348"/>
      <c r="AL39" s="3348"/>
      <c r="AM39" s="3348"/>
      <c r="AN39" s="3348"/>
      <c r="AO39" s="3348"/>
      <c r="AP39" s="3348"/>
      <c r="AQ39" s="3348"/>
      <c r="AR39" s="3348"/>
      <c r="AS39" s="434"/>
      <c r="AT39" s="434"/>
    </row>
    <row r="40" spans="1:46" ht="18.95" customHeight="1" x14ac:dyDescent="0.25">
      <c r="A40" s="435" t="s">
        <v>436</v>
      </c>
      <c r="B40" s="436"/>
      <c r="C40" s="436"/>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row>
    <row r="41" spans="1:46" ht="18.95" customHeight="1" x14ac:dyDescent="0.25">
      <c r="A41" s="336" t="s">
        <v>369</v>
      </c>
    </row>
    <row r="42" spans="1:46" ht="12.75" customHeight="1" x14ac:dyDescent="0.25"/>
    <row r="43" spans="1:46" ht="12.75" customHeight="1" x14ac:dyDescent="0.25"/>
  </sheetData>
  <mergeCells count="1">
    <mergeCell ref="A39:AR39"/>
  </mergeCells>
  <hyperlinks>
    <hyperlink ref="A37" r:id="rId1" display="https://www.bom.mu/publications-statistics/statistics/monthly-statistical-bulletin/monthly-statistical-bulletin-february-2021" xr:uid="{74D3EA2B-6E27-40BC-A27B-9BE6313AA0BF}"/>
  </hyperlinks>
  <pageMargins left="0.75" right="0.75" top="0.75" bottom="0.75" header="0.3" footer="0"/>
  <pageSetup paperSize="9" scale="57" fitToHeight="0" orientation="landscape"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64CA9-F048-4034-B661-38B2C7F0DCB4}">
  <sheetPr>
    <pageSetUpPr fitToPage="1"/>
  </sheetPr>
  <dimension ref="A1:WYZ64"/>
  <sheetViews>
    <sheetView showGridLines="0" zoomScale="70" zoomScaleNormal="70" zoomScaleSheetLayoutView="70" workbookViewId="0">
      <pane xSplit="1" ySplit="3" topLeftCell="B22" activePane="bottomRight" state="frozen"/>
      <selection activeCell="C112" sqref="C112"/>
      <selection pane="topRight" activeCell="C112" sqref="C112"/>
      <selection pane="bottomLeft" activeCell="C112" sqref="C112"/>
      <selection pane="bottomRight" activeCell="C112" sqref="C112"/>
    </sheetView>
  </sheetViews>
  <sheetFormatPr defaultRowHeight="14.25" x14ac:dyDescent="0.25"/>
  <cols>
    <col min="1" max="1" width="60.28515625" style="446" customWidth="1"/>
    <col min="2" max="138" width="12.7109375" style="446" hidden="1" customWidth="1"/>
    <col min="139" max="151" width="12.7109375" style="446" customWidth="1"/>
    <col min="152" max="313" width="9.140625" style="446"/>
    <col min="314" max="314" width="54.140625" style="446" customWidth="1"/>
    <col min="315" max="352" width="9.140625" style="446" hidden="1" customWidth="1"/>
    <col min="353" max="365" width="8.7109375" style="446" customWidth="1"/>
    <col min="366" max="569" width="9.140625" style="446"/>
    <col min="570" max="570" width="54.140625" style="446" customWidth="1"/>
    <col min="571" max="608" width="9.140625" style="446" hidden="1" customWidth="1"/>
    <col min="609" max="621" width="8.7109375" style="446" customWidth="1"/>
    <col min="622" max="825" width="9.140625" style="446"/>
    <col min="826" max="826" width="54.140625" style="446" customWidth="1"/>
    <col min="827" max="864" width="9.140625" style="446" hidden="1" customWidth="1"/>
    <col min="865" max="877" width="8.7109375" style="446" customWidth="1"/>
    <col min="878" max="1081" width="9.140625" style="446"/>
    <col min="1082" max="1082" width="54.140625" style="446" customWidth="1"/>
    <col min="1083" max="1120" width="9.140625" style="446" hidden="1" customWidth="1"/>
    <col min="1121" max="1133" width="8.7109375" style="446" customWidth="1"/>
    <col min="1134" max="1337" width="9.140625" style="446"/>
    <col min="1338" max="1338" width="54.140625" style="446" customWidth="1"/>
    <col min="1339" max="1376" width="9.140625" style="446" hidden="1" customWidth="1"/>
    <col min="1377" max="1389" width="8.7109375" style="446" customWidth="1"/>
    <col min="1390" max="1593" width="9.140625" style="446"/>
    <col min="1594" max="1594" width="54.140625" style="446" customWidth="1"/>
    <col min="1595" max="1632" width="9.140625" style="446" hidden="1" customWidth="1"/>
    <col min="1633" max="1645" width="8.7109375" style="446" customWidth="1"/>
    <col min="1646" max="1849" width="9.140625" style="446"/>
    <col min="1850" max="1850" width="54.140625" style="446" customWidth="1"/>
    <col min="1851" max="1888" width="9.140625" style="446" hidden="1" customWidth="1"/>
    <col min="1889" max="1901" width="8.7109375" style="446" customWidth="1"/>
    <col min="1902" max="2105" width="9.140625" style="446"/>
    <col min="2106" max="2106" width="54.140625" style="446" customWidth="1"/>
    <col min="2107" max="2144" width="9.140625" style="446" hidden="1" customWidth="1"/>
    <col min="2145" max="2157" width="8.7109375" style="446" customWidth="1"/>
    <col min="2158" max="2361" width="9.140625" style="446"/>
    <col min="2362" max="2362" width="54.140625" style="446" customWidth="1"/>
    <col min="2363" max="2400" width="9.140625" style="446" hidden="1" customWidth="1"/>
    <col min="2401" max="2413" width="8.7109375" style="446" customWidth="1"/>
    <col min="2414" max="2617" width="9.140625" style="446"/>
    <col min="2618" max="2618" width="54.140625" style="446" customWidth="1"/>
    <col min="2619" max="2656" width="9.140625" style="446" hidden="1" customWidth="1"/>
    <col min="2657" max="2669" width="8.7109375" style="446" customWidth="1"/>
    <col min="2670" max="2873" width="9.140625" style="446"/>
    <col min="2874" max="2874" width="54.140625" style="446" customWidth="1"/>
    <col min="2875" max="2912" width="9.140625" style="446" hidden="1" customWidth="1"/>
    <col min="2913" max="2925" width="8.7109375" style="446" customWidth="1"/>
    <col min="2926" max="3129" width="9.140625" style="446"/>
    <col min="3130" max="3130" width="54.140625" style="446" customWidth="1"/>
    <col min="3131" max="3168" width="9.140625" style="446" hidden="1" customWidth="1"/>
    <col min="3169" max="3181" width="8.7109375" style="446" customWidth="1"/>
    <col min="3182" max="3385" width="9.140625" style="446"/>
    <col min="3386" max="3386" width="54.140625" style="446" customWidth="1"/>
    <col min="3387" max="3424" width="9.140625" style="446" hidden="1" customWidth="1"/>
    <col min="3425" max="3437" width="8.7109375" style="446" customWidth="1"/>
    <col min="3438" max="3641" width="9.140625" style="446"/>
    <col min="3642" max="3642" width="54.140625" style="446" customWidth="1"/>
    <col min="3643" max="3680" width="9.140625" style="446" hidden="1" customWidth="1"/>
    <col min="3681" max="3693" width="8.7109375" style="446" customWidth="1"/>
    <col min="3694" max="3897" width="9.140625" style="446"/>
    <col min="3898" max="3898" width="54.140625" style="446" customWidth="1"/>
    <col min="3899" max="3936" width="9.140625" style="446" hidden="1" customWidth="1"/>
    <col min="3937" max="3949" width="8.7109375" style="446" customWidth="1"/>
    <col min="3950" max="4153" width="9.140625" style="446"/>
    <col min="4154" max="4154" width="54.140625" style="446" customWidth="1"/>
    <col min="4155" max="4192" width="9.140625" style="446" hidden="1" customWidth="1"/>
    <col min="4193" max="4205" width="8.7109375" style="446" customWidth="1"/>
    <col min="4206" max="4409" width="9.140625" style="446"/>
    <col min="4410" max="4410" width="54.140625" style="446" customWidth="1"/>
    <col min="4411" max="4448" width="9.140625" style="446" hidden="1" customWidth="1"/>
    <col min="4449" max="4461" width="8.7109375" style="446" customWidth="1"/>
    <col min="4462" max="4665" width="9.140625" style="446"/>
    <col min="4666" max="4666" width="54.140625" style="446" customWidth="1"/>
    <col min="4667" max="4704" width="9.140625" style="446" hidden="1" customWidth="1"/>
    <col min="4705" max="4717" width="8.7109375" style="446" customWidth="1"/>
    <col min="4718" max="4921" width="9.140625" style="446"/>
    <col min="4922" max="4922" width="54.140625" style="446" customWidth="1"/>
    <col min="4923" max="4960" width="9.140625" style="446" hidden="1" customWidth="1"/>
    <col min="4961" max="4973" width="8.7109375" style="446" customWidth="1"/>
    <col min="4974" max="5177" width="9.140625" style="446"/>
    <col min="5178" max="5178" width="54.140625" style="446" customWidth="1"/>
    <col min="5179" max="5216" width="9.140625" style="446" hidden="1" customWidth="1"/>
    <col min="5217" max="5229" width="8.7109375" style="446" customWidth="1"/>
    <col min="5230" max="5433" width="9.140625" style="446"/>
    <col min="5434" max="5434" width="54.140625" style="446" customWidth="1"/>
    <col min="5435" max="5472" width="9.140625" style="446" hidden="1" customWidth="1"/>
    <col min="5473" max="5485" width="8.7109375" style="446" customWidth="1"/>
    <col min="5486" max="5689" width="9.140625" style="446"/>
    <col min="5690" max="5690" width="54.140625" style="446" customWidth="1"/>
    <col min="5691" max="5728" width="9.140625" style="446" hidden="1" customWidth="1"/>
    <col min="5729" max="5741" width="8.7109375" style="446" customWidth="1"/>
    <col min="5742" max="5945" width="9.140625" style="446"/>
    <col min="5946" max="5946" width="54.140625" style="446" customWidth="1"/>
    <col min="5947" max="5984" width="9.140625" style="446" hidden="1" customWidth="1"/>
    <col min="5985" max="5997" width="8.7109375" style="446" customWidth="1"/>
    <col min="5998" max="6201" width="9.140625" style="446"/>
    <col min="6202" max="6202" width="54.140625" style="446" customWidth="1"/>
    <col min="6203" max="6240" width="9.140625" style="446" hidden="1" customWidth="1"/>
    <col min="6241" max="6253" width="8.7109375" style="446" customWidth="1"/>
    <col min="6254" max="6457" width="9.140625" style="446"/>
    <col min="6458" max="6458" width="54.140625" style="446" customWidth="1"/>
    <col min="6459" max="6496" width="9.140625" style="446" hidden="1" customWidth="1"/>
    <col min="6497" max="6509" width="8.7109375" style="446" customWidth="1"/>
    <col min="6510" max="6713" width="9.140625" style="446"/>
    <col min="6714" max="6714" width="54.140625" style="446" customWidth="1"/>
    <col min="6715" max="6752" width="9.140625" style="446" hidden="1" customWidth="1"/>
    <col min="6753" max="6765" width="8.7109375" style="446" customWidth="1"/>
    <col min="6766" max="6969" width="9.140625" style="446"/>
    <col min="6970" max="6970" width="54.140625" style="446" customWidth="1"/>
    <col min="6971" max="7008" width="9.140625" style="446" hidden="1" customWidth="1"/>
    <col min="7009" max="7021" width="8.7109375" style="446" customWidth="1"/>
    <col min="7022" max="7225" width="9.140625" style="446"/>
    <col min="7226" max="7226" width="54.140625" style="446" customWidth="1"/>
    <col min="7227" max="7264" width="9.140625" style="446" hidden="1" customWidth="1"/>
    <col min="7265" max="7277" width="8.7109375" style="446" customWidth="1"/>
    <col min="7278" max="7481" width="9.140625" style="446"/>
    <col min="7482" max="7482" width="54.140625" style="446" customWidth="1"/>
    <col min="7483" max="7520" width="9.140625" style="446" hidden="1" customWidth="1"/>
    <col min="7521" max="7533" width="8.7109375" style="446" customWidth="1"/>
    <col min="7534" max="7737" width="9.140625" style="446"/>
    <col min="7738" max="7738" width="54.140625" style="446" customWidth="1"/>
    <col min="7739" max="7776" width="9.140625" style="446" hidden="1" customWidth="1"/>
    <col min="7777" max="7789" width="8.7109375" style="446" customWidth="1"/>
    <col min="7790" max="7993" width="9.140625" style="446"/>
    <col min="7994" max="7994" width="54.140625" style="446" customWidth="1"/>
    <col min="7995" max="8032" width="9.140625" style="446" hidden="1" customWidth="1"/>
    <col min="8033" max="8045" width="8.7109375" style="446" customWidth="1"/>
    <col min="8046" max="8249" width="9.140625" style="446"/>
    <col min="8250" max="8250" width="54.140625" style="446" customWidth="1"/>
    <col min="8251" max="8288" width="9.140625" style="446" hidden="1" customWidth="1"/>
    <col min="8289" max="8301" width="8.7109375" style="446" customWidth="1"/>
    <col min="8302" max="8505" width="9.140625" style="446"/>
    <col min="8506" max="8506" width="54.140625" style="446" customWidth="1"/>
    <col min="8507" max="8544" width="9.140625" style="446" hidden="1" customWidth="1"/>
    <col min="8545" max="8557" width="8.7109375" style="446" customWidth="1"/>
    <col min="8558" max="8761" width="9.140625" style="446"/>
    <col min="8762" max="8762" width="54.140625" style="446" customWidth="1"/>
    <col min="8763" max="8800" width="9.140625" style="446" hidden="1" customWidth="1"/>
    <col min="8801" max="8813" width="8.7109375" style="446" customWidth="1"/>
    <col min="8814" max="9017" width="9.140625" style="446"/>
    <col min="9018" max="9018" width="54.140625" style="446" customWidth="1"/>
    <col min="9019" max="9056" width="9.140625" style="446" hidden="1" customWidth="1"/>
    <col min="9057" max="9069" width="8.7109375" style="446" customWidth="1"/>
    <col min="9070" max="9273" width="9.140625" style="446"/>
    <col min="9274" max="9274" width="54.140625" style="446" customWidth="1"/>
    <col min="9275" max="9312" width="9.140625" style="446" hidden="1" customWidth="1"/>
    <col min="9313" max="9325" width="8.7109375" style="446" customWidth="1"/>
    <col min="9326" max="9529" width="9.140625" style="446"/>
    <col min="9530" max="9530" width="54.140625" style="446" customWidth="1"/>
    <col min="9531" max="9568" width="9.140625" style="446" hidden="1" customWidth="1"/>
    <col min="9569" max="9581" width="8.7109375" style="446" customWidth="1"/>
    <col min="9582" max="9785" width="9.140625" style="446"/>
    <col min="9786" max="9786" width="54.140625" style="446" customWidth="1"/>
    <col min="9787" max="9824" width="9.140625" style="446" hidden="1" customWidth="1"/>
    <col min="9825" max="9837" width="8.7109375" style="446" customWidth="1"/>
    <col min="9838" max="10041" width="9.140625" style="446"/>
    <col min="10042" max="10042" width="54.140625" style="446" customWidth="1"/>
    <col min="10043" max="10080" width="9.140625" style="446" hidden="1" customWidth="1"/>
    <col min="10081" max="10093" width="8.7109375" style="446" customWidth="1"/>
    <col min="10094" max="10297" width="9.140625" style="446"/>
    <col min="10298" max="10298" width="54.140625" style="446" customWidth="1"/>
    <col min="10299" max="10336" width="9.140625" style="446" hidden="1" customWidth="1"/>
    <col min="10337" max="10349" width="8.7109375" style="446" customWidth="1"/>
    <col min="10350" max="10553" width="9.140625" style="446"/>
    <col min="10554" max="10554" width="54.140625" style="446" customWidth="1"/>
    <col min="10555" max="10592" width="9.140625" style="446" hidden="1" customWidth="1"/>
    <col min="10593" max="10605" width="8.7109375" style="446" customWidth="1"/>
    <col min="10606" max="10809" width="9.140625" style="446"/>
    <col min="10810" max="10810" width="54.140625" style="446" customWidth="1"/>
    <col min="10811" max="10848" width="9.140625" style="446" hidden="1" customWidth="1"/>
    <col min="10849" max="10861" width="8.7109375" style="446" customWidth="1"/>
    <col min="10862" max="11065" width="9.140625" style="446"/>
    <col min="11066" max="11066" width="54.140625" style="446" customWidth="1"/>
    <col min="11067" max="11104" width="9.140625" style="446" hidden="1" customWidth="1"/>
    <col min="11105" max="11117" width="8.7109375" style="446" customWidth="1"/>
    <col min="11118" max="11321" width="9.140625" style="446"/>
    <col min="11322" max="11322" width="54.140625" style="446" customWidth="1"/>
    <col min="11323" max="11360" width="9.140625" style="446" hidden="1" customWidth="1"/>
    <col min="11361" max="11373" width="8.7109375" style="446" customWidth="1"/>
    <col min="11374" max="11577" width="9.140625" style="446"/>
    <col min="11578" max="11578" width="54.140625" style="446" customWidth="1"/>
    <col min="11579" max="11616" width="9.140625" style="446" hidden="1" customWidth="1"/>
    <col min="11617" max="11629" width="8.7109375" style="446" customWidth="1"/>
    <col min="11630" max="11833" width="9.140625" style="446"/>
    <col min="11834" max="11834" width="54.140625" style="446" customWidth="1"/>
    <col min="11835" max="11872" width="9.140625" style="446" hidden="1" customWidth="1"/>
    <col min="11873" max="11885" width="8.7109375" style="446" customWidth="1"/>
    <col min="11886" max="12089" width="9.140625" style="446"/>
    <col min="12090" max="12090" width="54.140625" style="446" customWidth="1"/>
    <col min="12091" max="12128" width="9.140625" style="446" hidden="1" customWidth="1"/>
    <col min="12129" max="12141" width="8.7109375" style="446" customWidth="1"/>
    <col min="12142" max="12345" width="9.140625" style="446"/>
    <col min="12346" max="12346" width="54.140625" style="446" customWidth="1"/>
    <col min="12347" max="12384" width="9.140625" style="446" hidden="1" customWidth="1"/>
    <col min="12385" max="12397" width="8.7109375" style="446" customWidth="1"/>
    <col min="12398" max="12601" width="9.140625" style="446"/>
    <col min="12602" max="12602" width="54.140625" style="446" customWidth="1"/>
    <col min="12603" max="12640" width="9.140625" style="446" hidden="1" customWidth="1"/>
    <col min="12641" max="12653" width="8.7109375" style="446" customWidth="1"/>
    <col min="12654" max="12857" width="9.140625" style="446"/>
    <col min="12858" max="12858" width="54.140625" style="446" customWidth="1"/>
    <col min="12859" max="12896" width="9.140625" style="446" hidden="1" customWidth="1"/>
    <col min="12897" max="12909" width="8.7109375" style="446" customWidth="1"/>
    <col min="12910" max="13113" width="9.140625" style="446"/>
    <col min="13114" max="13114" width="54.140625" style="446" customWidth="1"/>
    <col min="13115" max="13152" width="9.140625" style="446" hidden="1" customWidth="1"/>
    <col min="13153" max="13165" width="8.7109375" style="446" customWidth="1"/>
    <col min="13166" max="13369" width="9.140625" style="446"/>
    <col min="13370" max="13370" width="54.140625" style="446" customWidth="1"/>
    <col min="13371" max="13408" width="9.140625" style="446" hidden="1" customWidth="1"/>
    <col min="13409" max="13421" width="8.7109375" style="446" customWidth="1"/>
    <col min="13422" max="13625" width="9.140625" style="446"/>
    <col min="13626" max="13626" width="54.140625" style="446" customWidth="1"/>
    <col min="13627" max="13664" width="9.140625" style="446" hidden="1" customWidth="1"/>
    <col min="13665" max="13677" width="8.7109375" style="446" customWidth="1"/>
    <col min="13678" max="13881" width="9.140625" style="446"/>
    <col min="13882" max="13882" width="54.140625" style="446" customWidth="1"/>
    <col min="13883" max="13920" width="9.140625" style="446" hidden="1" customWidth="1"/>
    <col min="13921" max="13933" width="8.7109375" style="446" customWidth="1"/>
    <col min="13934" max="14137" width="9.140625" style="446"/>
    <col min="14138" max="14138" width="54.140625" style="446" customWidth="1"/>
    <col min="14139" max="14176" width="9.140625" style="446" hidden="1" customWidth="1"/>
    <col min="14177" max="14189" width="8.7109375" style="446" customWidth="1"/>
    <col min="14190" max="14393" width="9.140625" style="446"/>
    <col min="14394" max="14394" width="54.140625" style="446" customWidth="1"/>
    <col min="14395" max="14432" width="9.140625" style="446" hidden="1" customWidth="1"/>
    <col min="14433" max="14445" width="8.7109375" style="446" customWidth="1"/>
    <col min="14446" max="14649" width="9.140625" style="446"/>
    <col min="14650" max="14650" width="54.140625" style="446" customWidth="1"/>
    <col min="14651" max="14688" width="9.140625" style="446" hidden="1" customWidth="1"/>
    <col min="14689" max="14701" width="8.7109375" style="446" customWidth="1"/>
    <col min="14702" max="14905" width="9.140625" style="446"/>
    <col min="14906" max="14906" width="54.140625" style="446" customWidth="1"/>
    <col min="14907" max="14944" width="9.140625" style="446" hidden="1" customWidth="1"/>
    <col min="14945" max="14957" width="8.7109375" style="446" customWidth="1"/>
    <col min="14958" max="15161" width="9.140625" style="446"/>
    <col min="15162" max="15162" width="54.140625" style="446" customWidth="1"/>
    <col min="15163" max="15200" width="9.140625" style="446" hidden="1" customWidth="1"/>
    <col min="15201" max="15213" width="8.7109375" style="446" customWidth="1"/>
    <col min="15214" max="15417" width="9.140625" style="446"/>
    <col min="15418" max="15418" width="54.140625" style="446" customWidth="1"/>
    <col min="15419" max="15456" width="9.140625" style="446" hidden="1" customWidth="1"/>
    <col min="15457" max="15469" width="8.7109375" style="446" customWidth="1"/>
    <col min="15470" max="15673" width="9.140625" style="446"/>
    <col min="15674" max="15674" width="54.140625" style="446" customWidth="1"/>
    <col min="15675" max="15712" width="9.140625" style="446" hidden="1" customWidth="1"/>
    <col min="15713" max="15725" width="8.7109375" style="446" customWidth="1"/>
    <col min="15726" max="15929" width="9.140625" style="446"/>
    <col min="15930" max="15930" width="54.140625" style="446" customWidth="1"/>
    <col min="15931" max="15968" width="9.140625" style="446" hidden="1" customWidth="1"/>
    <col min="15969" max="15981" width="8.7109375" style="446" customWidth="1"/>
    <col min="15982" max="16185" width="9.140625" style="446"/>
    <col min="16186" max="16186" width="54.140625" style="446" customWidth="1"/>
    <col min="16187" max="16224" width="9.140625" style="446" hidden="1" customWidth="1"/>
    <col min="16225" max="16237" width="8.7109375" style="446" customWidth="1"/>
    <col min="16238" max="16384" width="9.140625" style="446"/>
  </cols>
  <sheetData>
    <row r="1" spans="1:151" s="438" customFormat="1" ht="22.5" customHeight="1" x14ac:dyDescent="0.25">
      <c r="A1" s="437" t="s">
        <v>490</v>
      </c>
    </row>
    <row r="2" spans="1:151" s="440" customFormat="1" ht="18.75" customHeight="1" thickBot="1" x14ac:dyDescent="0.3">
      <c r="A2" s="439"/>
      <c r="DS2" s="441"/>
      <c r="DX2" s="441"/>
      <c r="EC2" s="441"/>
      <c r="EE2" s="441"/>
      <c r="ER2" s="441"/>
      <c r="ES2" s="441"/>
      <c r="ET2" s="441"/>
      <c r="EU2" s="441" t="s">
        <v>8</v>
      </c>
    </row>
    <row r="3" spans="1:151" ht="21" customHeight="1" thickTop="1" thickBot="1" x14ac:dyDescent="0.35">
      <c r="A3" s="442" t="s">
        <v>491</v>
      </c>
      <c r="B3" s="443">
        <v>40208</v>
      </c>
      <c r="C3" s="444">
        <v>40237</v>
      </c>
      <c r="D3" s="444">
        <v>40239</v>
      </c>
      <c r="E3" s="444">
        <v>40270</v>
      </c>
      <c r="F3" s="444">
        <v>40301</v>
      </c>
      <c r="G3" s="444">
        <v>40332</v>
      </c>
      <c r="H3" s="444">
        <v>40363</v>
      </c>
      <c r="I3" s="444">
        <v>40394</v>
      </c>
      <c r="J3" s="444">
        <v>40425</v>
      </c>
      <c r="K3" s="444">
        <v>40456</v>
      </c>
      <c r="L3" s="444">
        <v>40487</v>
      </c>
      <c r="M3" s="444">
        <v>40518</v>
      </c>
      <c r="N3" s="444">
        <v>40549</v>
      </c>
      <c r="O3" s="444">
        <v>40580</v>
      </c>
      <c r="P3" s="444">
        <v>40611</v>
      </c>
      <c r="Q3" s="444">
        <v>40642</v>
      </c>
      <c r="R3" s="444">
        <v>40673</v>
      </c>
      <c r="S3" s="444">
        <v>40704</v>
      </c>
      <c r="T3" s="444">
        <v>40735</v>
      </c>
      <c r="U3" s="444">
        <v>40766</v>
      </c>
      <c r="V3" s="444">
        <v>40797</v>
      </c>
      <c r="W3" s="444">
        <v>40828</v>
      </c>
      <c r="X3" s="444">
        <v>40859</v>
      </c>
      <c r="Y3" s="444">
        <v>40890</v>
      </c>
      <c r="Z3" s="444">
        <v>40921</v>
      </c>
      <c r="AA3" s="444">
        <v>40952</v>
      </c>
      <c r="AB3" s="444">
        <v>40983</v>
      </c>
      <c r="AC3" s="444">
        <v>41014</v>
      </c>
      <c r="AD3" s="444">
        <v>41045</v>
      </c>
      <c r="AE3" s="444">
        <v>41076</v>
      </c>
      <c r="AF3" s="444">
        <v>41107</v>
      </c>
      <c r="AG3" s="444">
        <v>41138</v>
      </c>
      <c r="AH3" s="444">
        <v>41169</v>
      </c>
      <c r="AI3" s="444">
        <v>41200</v>
      </c>
      <c r="AJ3" s="444">
        <v>41231</v>
      </c>
      <c r="AK3" s="444">
        <v>41262</v>
      </c>
      <c r="AL3" s="444">
        <v>41293</v>
      </c>
      <c r="AM3" s="444">
        <v>41324</v>
      </c>
      <c r="AN3" s="444">
        <v>41355</v>
      </c>
      <c r="AO3" s="444">
        <v>41386</v>
      </c>
      <c r="AP3" s="444">
        <v>41417</v>
      </c>
      <c r="AQ3" s="444">
        <v>41448</v>
      </c>
      <c r="AR3" s="444">
        <v>41479</v>
      </c>
      <c r="AS3" s="444">
        <v>41510</v>
      </c>
      <c r="AT3" s="444">
        <v>41541</v>
      </c>
      <c r="AU3" s="444">
        <v>41572</v>
      </c>
      <c r="AV3" s="444">
        <v>41603</v>
      </c>
      <c r="AW3" s="444">
        <v>41634</v>
      </c>
      <c r="AX3" s="444">
        <v>41665</v>
      </c>
      <c r="AY3" s="444">
        <v>41696</v>
      </c>
      <c r="AZ3" s="444">
        <v>41727</v>
      </c>
      <c r="BA3" s="444">
        <v>41758</v>
      </c>
      <c r="BB3" s="444">
        <v>41789</v>
      </c>
      <c r="BC3" s="444">
        <v>41820</v>
      </c>
      <c r="BD3" s="444">
        <v>41851</v>
      </c>
      <c r="BE3" s="444">
        <v>41882</v>
      </c>
      <c r="BF3" s="444">
        <v>41912</v>
      </c>
      <c r="BG3" s="444">
        <v>41913</v>
      </c>
      <c r="BH3" s="444">
        <v>41944</v>
      </c>
      <c r="BI3" s="444">
        <v>41975</v>
      </c>
      <c r="BJ3" s="444">
        <v>42006</v>
      </c>
      <c r="BK3" s="444">
        <v>42037</v>
      </c>
      <c r="BL3" s="444">
        <v>42068</v>
      </c>
      <c r="BM3" s="444">
        <v>42099</v>
      </c>
      <c r="BN3" s="444">
        <v>42130</v>
      </c>
      <c r="BO3" s="444">
        <v>42161</v>
      </c>
      <c r="BP3" s="444">
        <v>42192</v>
      </c>
      <c r="BQ3" s="444">
        <v>42223</v>
      </c>
      <c r="BR3" s="444">
        <v>42254</v>
      </c>
      <c r="BS3" s="444">
        <v>42285</v>
      </c>
      <c r="BT3" s="444">
        <v>42316</v>
      </c>
      <c r="BU3" s="444">
        <v>42347</v>
      </c>
      <c r="BV3" s="444">
        <v>42378</v>
      </c>
      <c r="BW3" s="444">
        <v>42409</v>
      </c>
      <c r="BX3" s="444">
        <v>42440</v>
      </c>
      <c r="BY3" s="444">
        <v>42471</v>
      </c>
      <c r="BZ3" s="444">
        <v>42502</v>
      </c>
      <c r="CA3" s="444">
        <v>42533</v>
      </c>
      <c r="CB3" s="444">
        <v>42564</v>
      </c>
      <c r="CC3" s="444">
        <v>42595</v>
      </c>
      <c r="CD3" s="444">
        <v>42626</v>
      </c>
      <c r="CE3" s="444">
        <v>42657</v>
      </c>
      <c r="CF3" s="444">
        <v>42688</v>
      </c>
      <c r="CG3" s="444">
        <v>42719</v>
      </c>
      <c r="CH3" s="444">
        <v>42750</v>
      </c>
      <c r="CI3" s="444">
        <v>42781</v>
      </c>
      <c r="CJ3" s="444">
        <v>42812</v>
      </c>
      <c r="CK3" s="444">
        <v>42843</v>
      </c>
      <c r="CL3" s="444">
        <v>42874</v>
      </c>
      <c r="CM3" s="444">
        <v>42905</v>
      </c>
      <c r="CN3" s="444">
        <v>42936</v>
      </c>
      <c r="CO3" s="444">
        <v>42967</v>
      </c>
      <c r="CP3" s="444">
        <v>42998</v>
      </c>
      <c r="CQ3" s="444">
        <v>43029</v>
      </c>
      <c r="CR3" s="444">
        <v>43060</v>
      </c>
      <c r="CS3" s="444">
        <v>43091</v>
      </c>
      <c r="CT3" s="444">
        <v>43122</v>
      </c>
      <c r="CU3" s="444">
        <v>43153</v>
      </c>
      <c r="CV3" s="444">
        <v>43184</v>
      </c>
      <c r="CW3" s="444">
        <v>43215</v>
      </c>
      <c r="CX3" s="444">
        <v>43246</v>
      </c>
      <c r="CY3" s="444">
        <v>43277</v>
      </c>
      <c r="CZ3" s="444">
        <v>43308</v>
      </c>
      <c r="DA3" s="444">
        <v>43339</v>
      </c>
      <c r="DB3" s="444">
        <v>43370</v>
      </c>
      <c r="DC3" s="444">
        <v>43401</v>
      </c>
      <c r="DD3" s="444">
        <v>43432</v>
      </c>
      <c r="DE3" s="444">
        <v>43462</v>
      </c>
      <c r="DF3" s="444">
        <v>43493</v>
      </c>
      <c r="DG3" s="444">
        <v>43524</v>
      </c>
      <c r="DH3" s="444">
        <v>43552</v>
      </c>
      <c r="DI3" s="444">
        <v>43583</v>
      </c>
      <c r="DJ3" s="444">
        <v>43613</v>
      </c>
      <c r="DK3" s="444">
        <v>43644</v>
      </c>
      <c r="DL3" s="444">
        <v>43674</v>
      </c>
      <c r="DM3" s="444">
        <v>43705</v>
      </c>
      <c r="DN3" s="444">
        <v>43736</v>
      </c>
      <c r="DO3" s="444">
        <v>43766</v>
      </c>
      <c r="DP3" s="444">
        <v>43797</v>
      </c>
      <c r="DQ3" s="444">
        <v>43827</v>
      </c>
      <c r="DR3" s="444">
        <v>43858</v>
      </c>
      <c r="DS3" s="445" t="s">
        <v>399</v>
      </c>
      <c r="DT3" s="445" t="s">
        <v>302</v>
      </c>
      <c r="DU3" s="319" t="s">
        <v>400</v>
      </c>
      <c r="DV3" s="319" t="s">
        <v>304</v>
      </c>
      <c r="DW3" s="319" t="s">
        <v>402</v>
      </c>
      <c r="DX3" s="319" t="s">
        <v>306</v>
      </c>
      <c r="DY3" s="319" t="s">
        <v>307</v>
      </c>
      <c r="DZ3" s="319" t="s">
        <v>308</v>
      </c>
      <c r="EA3" s="319" t="s">
        <v>309</v>
      </c>
      <c r="EB3" s="319">
        <v>44136</v>
      </c>
      <c r="EC3" s="319">
        <v>44166</v>
      </c>
      <c r="ED3" s="319">
        <v>44197</v>
      </c>
      <c r="EE3" s="319" t="s">
        <v>403</v>
      </c>
      <c r="EF3" s="319" t="s">
        <v>404</v>
      </c>
      <c r="EG3" s="319" t="s">
        <v>439</v>
      </c>
      <c r="EH3" s="319" t="s">
        <v>423</v>
      </c>
      <c r="EI3" s="319" t="s">
        <v>407</v>
      </c>
      <c r="EJ3" s="319" t="s">
        <v>408</v>
      </c>
      <c r="EK3" s="319" t="s">
        <v>409</v>
      </c>
      <c r="EL3" s="319" t="s">
        <v>410</v>
      </c>
      <c r="EM3" s="319" t="s">
        <v>411</v>
      </c>
      <c r="EN3" s="319" t="s">
        <v>444</v>
      </c>
      <c r="EO3" s="319" t="s">
        <v>445</v>
      </c>
      <c r="EP3" s="319">
        <v>44562</v>
      </c>
      <c r="EQ3" s="319">
        <v>44593</v>
      </c>
      <c r="ER3" s="319">
        <v>44621</v>
      </c>
      <c r="ES3" s="319">
        <v>44652</v>
      </c>
      <c r="ET3" s="319">
        <v>44682</v>
      </c>
      <c r="EU3" s="319">
        <v>44713</v>
      </c>
    </row>
    <row r="4" spans="1:151" ht="17.100000000000001" customHeight="1" thickTop="1" x14ac:dyDescent="0.25">
      <c r="A4" s="447"/>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48"/>
      <c r="CT4" s="448"/>
      <c r="CU4" s="448"/>
      <c r="CV4" s="448"/>
      <c r="CW4" s="448"/>
      <c r="CX4" s="448"/>
      <c r="CY4" s="448"/>
      <c r="CZ4" s="448"/>
      <c r="DA4" s="448"/>
      <c r="DB4" s="448"/>
      <c r="DC4" s="448"/>
      <c r="DD4" s="448"/>
      <c r="DE4" s="448"/>
      <c r="DF4" s="448"/>
      <c r="DG4" s="448"/>
      <c r="DH4" s="448"/>
      <c r="DI4" s="448"/>
      <c r="DJ4" s="448"/>
      <c r="DK4" s="448"/>
      <c r="DL4" s="448"/>
      <c r="DM4" s="448"/>
      <c r="DN4" s="448"/>
      <c r="DO4" s="448"/>
      <c r="DP4" s="448"/>
      <c r="DQ4" s="448"/>
      <c r="DR4" s="448"/>
      <c r="DS4" s="448"/>
      <c r="DT4" s="448"/>
      <c r="DU4" s="448"/>
      <c r="DV4" s="448"/>
      <c r="DW4" s="448"/>
      <c r="DX4" s="448"/>
      <c r="DY4" s="448"/>
      <c r="DZ4" s="448"/>
      <c r="EA4" s="448"/>
      <c r="EB4" s="448"/>
      <c r="EC4" s="448"/>
      <c r="ED4" s="448"/>
      <c r="EE4" s="448"/>
      <c r="EF4" s="448"/>
      <c r="EG4" s="448"/>
      <c r="EH4" s="448"/>
      <c r="EI4" s="448"/>
      <c r="EJ4" s="448"/>
      <c r="EK4" s="448"/>
      <c r="EL4" s="448"/>
      <c r="EM4" s="448"/>
      <c r="EN4" s="448"/>
      <c r="EO4" s="448"/>
      <c r="EP4" s="448"/>
      <c r="EQ4" s="448"/>
      <c r="ER4" s="448"/>
      <c r="ES4" s="448"/>
      <c r="ET4" s="448"/>
      <c r="EU4" s="448"/>
    </row>
    <row r="5" spans="1:151" ht="17.100000000000001" customHeight="1" x14ac:dyDescent="0.25">
      <c r="A5" s="447" t="s">
        <v>492</v>
      </c>
      <c r="B5" s="449">
        <v>16171.960026841443</v>
      </c>
      <c r="C5" s="449">
        <v>15979.918504390556</v>
      </c>
      <c r="D5" s="449">
        <v>15845.174678718537</v>
      </c>
      <c r="E5" s="449">
        <v>16036.327574022573</v>
      </c>
      <c r="F5" s="449">
        <v>16227.254416493004</v>
      </c>
      <c r="G5" s="449">
        <v>15904.557043885216</v>
      </c>
      <c r="H5" s="449">
        <v>16369.721227265134</v>
      </c>
      <c r="I5" s="449">
        <v>16281.24484228429</v>
      </c>
      <c r="J5" s="449">
        <v>16241.980758452173</v>
      </c>
      <c r="K5" s="449">
        <v>16473.996105313156</v>
      </c>
      <c r="L5" s="449">
        <v>16722.43897559122</v>
      </c>
      <c r="M5" s="449">
        <v>18975.006270668913</v>
      </c>
      <c r="N5" s="449">
        <v>18010.593082900665</v>
      </c>
      <c r="O5" s="449">
        <v>17749.329653375997</v>
      </c>
      <c r="P5" s="449">
        <v>17492.407133231845</v>
      </c>
      <c r="Q5" s="449">
        <v>17646.497592686108</v>
      </c>
      <c r="R5" s="449">
        <v>17594.772439179418</v>
      </c>
      <c r="S5" s="449">
        <v>17516.570954198032</v>
      </c>
      <c r="T5" s="449">
        <v>18045.280669068587</v>
      </c>
      <c r="U5" s="449">
        <v>18269.489570318754</v>
      </c>
      <c r="V5" s="449">
        <v>17957.873646394448</v>
      </c>
      <c r="W5" s="449">
        <v>18294.304306683174</v>
      </c>
      <c r="X5" s="449">
        <v>17891.407119467123</v>
      </c>
      <c r="Y5" s="449">
        <v>20307.786446312803</v>
      </c>
      <c r="Z5" s="449">
        <v>19209.573208944614</v>
      </c>
      <c r="AA5" s="449">
        <v>18923.022119759324</v>
      </c>
      <c r="AB5" s="449">
        <v>18978.695497382185</v>
      </c>
      <c r="AC5" s="449">
        <v>18961.549992068223</v>
      </c>
      <c r="AD5" s="449">
        <v>18678.032246711129</v>
      </c>
      <c r="AE5" s="449">
        <v>19013.633662171222</v>
      </c>
      <c r="AF5" s="449">
        <v>19228.031835841684</v>
      </c>
      <c r="AG5" s="449">
        <v>19287.1599017013</v>
      </c>
      <c r="AH5" s="449">
        <v>19233.798105900336</v>
      </c>
      <c r="AI5" s="449">
        <v>19257.554559318654</v>
      </c>
      <c r="AJ5" s="449">
        <v>19629.552590686864</v>
      </c>
      <c r="AK5" s="449">
        <v>22169.717386902448</v>
      </c>
      <c r="AL5" s="449">
        <v>20964.304899561892</v>
      </c>
      <c r="AM5" s="449">
        <v>20780.286985424955</v>
      </c>
      <c r="AN5" s="449">
        <v>20987.016268127656</v>
      </c>
      <c r="AO5" s="449">
        <v>20656.089712851328</v>
      </c>
      <c r="AP5" s="449">
        <v>20557.306859228109</v>
      </c>
      <c r="AQ5" s="449">
        <v>20523.48661882988</v>
      </c>
      <c r="AR5" s="449">
        <v>20820.159883091204</v>
      </c>
      <c r="AS5" s="449">
        <v>20987.512445111654</v>
      </c>
      <c r="AT5" s="449">
        <v>20664.185177378316</v>
      </c>
      <c r="AU5" s="449">
        <v>20702.891560809614</v>
      </c>
      <c r="AV5" s="449">
        <v>20888.105552438185</v>
      </c>
      <c r="AW5" s="449">
        <v>23316.684992015878</v>
      </c>
      <c r="AX5" s="449">
        <v>22265.883860057205</v>
      </c>
      <c r="AY5" s="449">
        <v>22077.566872167037</v>
      </c>
      <c r="AZ5" s="449">
        <v>22090.400144122301</v>
      </c>
      <c r="BA5" s="449">
        <v>21718.536421617555</v>
      </c>
      <c r="BB5" s="449">
        <v>21737.2264592838</v>
      </c>
      <c r="BC5" s="449">
        <v>21684.992832060678</v>
      </c>
      <c r="BD5" s="449">
        <v>22175.789473345048</v>
      </c>
      <c r="BE5" s="449">
        <v>22196.112731025903</v>
      </c>
      <c r="BF5" s="449">
        <v>21848.23998536943</v>
      </c>
      <c r="BG5" s="449">
        <v>22102.50724703589</v>
      </c>
      <c r="BH5" s="449">
        <v>22503.624769895934</v>
      </c>
      <c r="BI5" s="449">
        <v>25391.16857677501</v>
      </c>
      <c r="BJ5" s="449">
        <v>24029.803890028252</v>
      </c>
      <c r="BK5" s="449">
        <v>24013.562842210038</v>
      </c>
      <c r="BL5" s="449">
        <v>23784.870318967191</v>
      </c>
      <c r="BM5" s="449">
        <v>23912.218911613985</v>
      </c>
      <c r="BN5" s="449">
        <v>24220.596316528303</v>
      </c>
      <c r="BO5" s="449">
        <v>24017.50101763201</v>
      </c>
      <c r="BP5" s="449">
        <v>24588.241511306522</v>
      </c>
      <c r="BQ5" s="449">
        <v>24794.334919669374</v>
      </c>
      <c r="BR5" s="449">
        <v>24354.580198828076</v>
      </c>
      <c r="BS5" s="449">
        <v>24815.527936131883</v>
      </c>
      <c r="BT5" s="449">
        <v>25002.24008601328</v>
      </c>
      <c r="BU5" s="449">
        <v>27638</v>
      </c>
      <c r="BV5" s="449">
        <v>26531.097152112925</v>
      </c>
      <c r="BW5" s="449">
        <v>26526.899703812975</v>
      </c>
      <c r="BX5" s="449">
        <v>26183.738862633141</v>
      </c>
      <c r="BY5" s="449">
        <v>26254.514732054799</v>
      </c>
      <c r="BZ5" s="449">
        <v>26173.261525868962</v>
      </c>
      <c r="CA5" s="449">
        <v>26253.964140184591</v>
      </c>
      <c r="CB5" s="449">
        <v>26762.160082529066</v>
      </c>
      <c r="CC5" s="449">
        <v>26565.777695196768</v>
      </c>
      <c r="CD5" s="449">
        <v>26679.574401556256</v>
      </c>
      <c r="CE5" s="449">
        <v>27085.920970584004</v>
      </c>
      <c r="CF5" s="449">
        <v>26977.870846605641</v>
      </c>
      <c r="CG5" s="449">
        <v>29731.251114000625</v>
      </c>
      <c r="CH5" s="449">
        <v>28503.782930543362</v>
      </c>
      <c r="CI5" s="449">
        <v>28353.789284723396</v>
      </c>
      <c r="CJ5" s="449">
        <v>28226.794639748969</v>
      </c>
      <c r="CK5" s="449">
        <v>28264.118735730339</v>
      </c>
      <c r="CL5" s="449">
        <v>28038.109877324951</v>
      </c>
      <c r="CM5" s="449">
        <v>28460.470012456764</v>
      </c>
      <c r="CN5" s="449">
        <v>28732.075101738672</v>
      </c>
      <c r="CO5" s="449">
        <v>28547.538359344486</v>
      </c>
      <c r="CP5" s="449">
        <v>28558.473586083212</v>
      </c>
      <c r="CQ5" s="449">
        <v>28844.392046574456</v>
      </c>
      <c r="CR5" s="449">
        <v>29119.574478804388</v>
      </c>
      <c r="CS5" s="449">
        <v>32218.438809848714</v>
      </c>
      <c r="CT5" s="449">
        <v>30902.666062600962</v>
      </c>
      <c r="CU5" s="449">
        <v>30604.554093916278</v>
      </c>
      <c r="CV5" s="449">
        <v>29949.46705897844</v>
      </c>
      <c r="CW5" s="449">
        <v>29305.442108130697</v>
      </c>
      <c r="CX5" s="449">
        <v>28891.577411526578</v>
      </c>
      <c r="CY5" s="449">
        <v>29087.652257059555</v>
      </c>
      <c r="CZ5" s="449">
        <v>29217.356379832076</v>
      </c>
      <c r="DA5" s="449">
        <v>29104.323065575794</v>
      </c>
      <c r="DB5" s="449">
        <v>29000.117582687668</v>
      </c>
      <c r="DC5" s="449">
        <v>29071.941947559819</v>
      </c>
      <c r="DD5" s="449">
        <v>29111.019947766225</v>
      </c>
      <c r="DE5" s="449">
        <v>31636.023138115845</v>
      </c>
      <c r="DF5" s="449">
        <v>29893.550483353891</v>
      </c>
      <c r="DG5" s="449">
        <v>29612.111529268681</v>
      </c>
      <c r="DH5" s="449">
        <v>29987.258875632728</v>
      </c>
      <c r="DI5" s="449">
        <v>29808.532092407655</v>
      </c>
      <c r="DJ5" s="449">
        <v>29873.778942881614</v>
      </c>
      <c r="DK5" s="449">
        <v>30056.327956020566</v>
      </c>
      <c r="DL5" s="449">
        <v>30327.714046756177</v>
      </c>
      <c r="DM5" s="449">
        <v>30499.597336790979</v>
      </c>
      <c r="DN5" s="449">
        <v>30620.709542476052</v>
      </c>
      <c r="DO5" s="449">
        <v>31634.880380811912</v>
      </c>
      <c r="DP5" s="449">
        <v>31672.719324559101</v>
      </c>
      <c r="DQ5" s="449">
        <v>35365.44116659162</v>
      </c>
      <c r="DR5" s="449">
        <v>33646.968742174089</v>
      </c>
      <c r="DS5" s="449">
        <v>33729.331543131731</v>
      </c>
      <c r="DT5" s="449">
        <v>34041.210177219153</v>
      </c>
      <c r="DU5" s="449">
        <v>35441.178040064326</v>
      </c>
      <c r="DV5" s="449">
        <v>36965.41341447919</v>
      </c>
      <c r="DW5" s="449">
        <v>36133.21804392316</v>
      </c>
      <c r="DX5" s="449">
        <v>36349.4683146877</v>
      </c>
      <c r="DY5" s="449">
        <v>36481.794617266271</v>
      </c>
      <c r="DZ5" s="449">
        <v>36167.186899197026</v>
      </c>
      <c r="EA5" s="449">
        <v>36623.820447114776</v>
      </c>
      <c r="EB5" s="449">
        <v>36907.671134592551</v>
      </c>
      <c r="EC5" s="449">
        <v>39610.504011841193</v>
      </c>
      <c r="ED5" s="449">
        <v>38497.754583117094</v>
      </c>
      <c r="EE5" s="449">
        <v>38230.063502696634</v>
      </c>
      <c r="EF5" s="449">
        <v>38930.812688919905</v>
      </c>
      <c r="EG5" s="449">
        <v>39704.961290793319</v>
      </c>
      <c r="EH5" s="449">
        <v>39960.940228936379</v>
      </c>
      <c r="EI5" s="449">
        <v>39426.331250734554</v>
      </c>
      <c r="EJ5" s="449">
        <v>39694.546839719958</v>
      </c>
      <c r="EK5" s="449">
        <v>39586.95230685253</v>
      </c>
      <c r="EL5" s="449">
        <v>39355.655473794584</v>
      </c>
      <c r="EM5" s="449">
        <v>40400.961629362821</v>
      </c>
      <c r="EN5" s="449">
        <v>40632.814910755158</v>
      </c>
      <c r="EO5" s="449">
        <v>43542.015341207203</v>
      </c>
      <c r="EP5" s="449">
        <v>42546.18536786933</v>
      </c>
      <c r="EQ5" s="449">
        <v>42569.223344377846</v>
      </c>
      <c r="ER5" s="449">
        <v>42239.306684471616</v>
      </c>
      <c r="ES5" s="449">
        <v>42882.579815164245</v>
      </c>
      <c r="ET5" s="449">
        <v>42631.991765195919</v>
      </c>
      <c r="EU5" s="449">
        <v>42461.138057696364</v>
      </c>
    </row>
    <row r="6" spans="1:151" ht="17.100000000000001" customHeight="1" x14ac:dyDescent="0.25">
      <c r="A6" s="447" t="s">
        <v>493</v>
      </c>
      <c r="B6" s="449">
        <v>2780.4818602185578</v>
      </c>
      <c r="C6" s="449">
        <v>2661.1428895894414</v>
      </c>
      <c r="D6" s="449">
        <v>2898.1288821314602</v>
      </c>
      <c r="E6" s="449">
        <v>2715.3582111474238</v>
      </c>
      <c r="F6" s="449">
        <v>2684.0971327969955</v>
      </c>
      <c r="G6" s="449">
        <v>2744.9043118847831</v>
      </c>
      <c r="H6" s="449">
        <v>2589.750992474867</v>
      </c>
      <c r="I6" s="449">
        <v>2818.4901145357067</v>
      </c>
      <c r="J6" s="449">
        <v>2854.1944993078255</v>
      </c>
      <c r="K6" s="449">
        <v>2652.7364417868403</v>
      </c>
      <c r="L6" s="449">
        <v>2792.7197988087805</v>
      </c>
      <c r="M6" s="449">
        <v>3616.7552011710859</v>
      </c>
      <c r="N6" s="449">
        <v>3226.065290569335</v>
      </c>
      <c r="O6" s="449">
        <v>2789.5613597740057</v>
      </c>
      <c r="P6" s="449">
        <v>3064.4438332881532</v>
      </c>
      <c r="Q6" s="449">
        <v>2706.3366797338899</v>
      </c>
      <c r="R6" s="449">
        <v>3000.4766235805801</v>
      </c>
      <c r="S6" s="449">
        <v>2937.2266495119648</v>
      </c>
      <c r="T6" s="449">
        <v>2860.3833820514105</v>
      </c>
      <c r="U6" s="449">
        <v>3375.9320411612475</v>
      </c>
      <c r="V6" s="449">
        <v>3198.9278438555507</v>
      </c>
      <c r="W6" s="449">
        <v>3543.8328578868231</v>
      </c>
      <c r="X6" s="449">
        <v>3523.5380632228726</v>
      </c>
      <c r="Y6" s="449">
        <v>4161.9693968671954</v>
      </c>
      <c r="Z6" s="449">
        <v>3378.484805855383</v>
      </c>
      <c r="AA6" s="449">
        <v>3248.2380390606745</v>
      </c>
      <c r="AB6" s="449">
        <v>2883.3512458578157</v>
      </c>
      <c r="AC6" s="449">
        <v>2977.8079643617739</v>
      </c>
      <c r="AD6" s="449">
        <v>3403.9576576288719</v>
      </c>
      <c r="AE6" s="449">
        <v>2731.8580123987772</v>
      </c>
      <c r="AF6" s="449">
        <v>2921.5951604483175</v>
      </c>
      <c r="AG6" s="449">
        <v>3285.2655863486962</v>
      </c>
      <c r="AH6" s="449">
        <v>3218.9780038196668</v>
      </c>
      <c r="AI6" s="449">
        <v>3775.3428060113479</v>
      </c>
      <c r="AJ6" s="449">
        <v>3586.6000795631339</v>
      </c>
      <c r="AK6" s="449">
        <v>4791.5966149175529</v>
      </c>
      <c r="AL6" s="449">
        <v>4198.8004375281098</v>
      </c>
      <c r="AM6" s="449">
        <v>3718.4681231650479</v>
      </c>
      <c r="AN6" s="449">
        <v>3968.0071440123438</v>
      </c>
      <c r="AO6" s="449">
        <v>4263.4817446186689</v>
      </c>
      <c r="AP6" s="449">
        <v>4030.7237780018918</v>
      </c>
      <c r="AQ6" s="449">
        <v>3881.5519780801178</v>
      </c>
      <c r="AR6" s="449">
        <v>4400.6176584587956</v>
      </c>
      <c r="AS6" s="449">
        <v>4329.7500811983455</v>
      </c>
      <c r="AT6" s="449">
        <v>4242.0866869116808</v>
      </c>
      <c r="AU6" s="449">
        <v>4812.0552422003866</v>
      </c>
      <c r="AV6" s="449">
        <v>4467.8940639118146</v>
      </c>
      <c r="AW6" s="449">
        <v>6810.9656838341225</v>
      </c>
      <c r="AX6" s="449">
        <v>5069.9095430427915</v>
      </c>
      <c r="AY6" s="449">
        <v>4859.8693030329596</v>
      </c>
      <c r="AZ6" s="449">
        <v>4678.5999159676958</v>
      </c>
      <c r="BA6" s="449">
        <v>5002.6420686924439</v>
      </c>
      <c r="BB6" s="449">
        <v>4285.1118852461977</v>
      </c>
      <c r="BC6" s="449">
        <v>4659.9065244093199</v>
      </c>
      <c r="BD6" s="449">
        <v>5162.9735006449473</v>
      </c>
      <c r="BE6" s="449">
        <v>4784.119899514094</v>
      </c>
      <c r="BF6" s="449">
        <v>4722.670419430573</v>
      </c>
      <c r="BG6" s="449">
        <v>4493.5170977541047</v>
      </c>
      <c r="BH6" s="449">
        <v>4728.3325385640619</v>
      </c>
      <c r="BI6" s="449">
        <v>7139.7543311749869</v>
      </c>
      <c r="BJ6" s="449">
        <v>4663.7387838217473</v>
      </c>
      <c r="BK6" s="449">
        <v>4523.7478623699599</v>
      </c>
      <c r="BL6" s="449">
        <v>4450.9223558028089</v>
      </c>
      <c r="BM6" s="449">
        <v>4979.4203134760128</v>
      </c>
      <c r="BN6" s="449">
        <v>4161.0018502116955</v>
      </c>
      <c r="BO6" s="449">
        <v>4383.6580079079868</v>
      </c>
      <c r="BP6" s="449">
        <v>4496.3473000134763</v>
      </c>
      <c r="BQ6" s="449">
        <v>3994.4044263306255</v>
      </c>
      <c r="BR6" s="449">
        <v>4461.7785986819208</v>
      </c>
      <c r="BS6" s="449">
        <v>4318.628638748115</v>
      </c>
      <c r="BT6" s="449">
        <v>4136.1890971867178</v>
      </c>
      <c r="BU6" s="449">
        <v>5700</v>
      </c>
      <c r="BV6" s="449">
        <v>4639.9123097070715</v>
      </c>
      <c r="BW6" s="449">
        <v>4120.3852649670216</v>
      </c>
      <c r="BX6" s="449">
        <v>4559.5574301768565</v>
      </c>
      <c r="BY6" s="449">
        <v>4193.0783909652037</v>
      </c>
      <c r="BZ6" s="449">
        <v>4398.2989610010391</v>
      </c>
      <c r="CA6" s="449">
        <v>4326.8833435254101</v>
      </c>
      <c r="CB6" s="449">
        <v>4260.7877591309334</v>
      </c>
      <c r="CC6" s="449">
        <v>4589.0046524532281</v>
      </c>
      <c r="CD6" s="449">
        <v>4732.6255099037444</v>
      </c>
      <c r="CE6" s="449">
        <v>4727.9586299159955</v>
      </c>
      <c r="CF6" s="449">
        <v>5014.1771895143556</v>
      </c>
      <c r="CG6" s="449">
        <v>6187.1460565193684</v>
      </c>
      <c r="CH6" s="449">
        <v>5518.0582707766389</v>
      </c>
      <c r="CI6" s="449">
        <v>5086.7802471466075</v>
      </c>
      <c r="CJ6" s="449">
        <v>5413.5634866610299</v>
      </c>
      <c r="CK6" s="449">
        <v>4919.5590877596596</v>
      </c>
      <c r="CL6" s="449">
        <v>4519.4033162250489</v>
      </c>
      <c r="CM6" s="449">
        <v>5103.3417168232363</v>
      </c>
      <c r="CN6" s="449">
        <v>4617.9956123513275</v>
      </c>
      <c r="CO6" s="449">
        <v>4377.7882468055095</v>
      </c>
      <c r="CP6" s="449">
        <v>4636.5514420067884</v>
      </c>
      <c r="CQ6" s="449">
        <v>5956.1293232755443</v>
      </c>
      <c r="CR6" s="449">
        <v>5488.725887875612</v>
      </c>
      <c r="CS6" s="449">
        <v>6493.0487123812809</v>
      </c>
      <c r="CT6" s="449">
        <v>6233.4020422090307</v>
      </c>
      <c r="CU6" s="449">
        <v>5547.9557401637248</v>
      </c>
      <c r="CV6" s="449">
        <v>5202.3559418015602</v>
      </c>
      <c r="CW6" s="449">
        <v>5160.4314191792973</v>
      </c>
      <c r="CX6" s="449">
        <v>5317.7048001934272</v>
      </c>
      <c r="CY6" s="449">
        <v>4753.28732685045</v>
      </c>
      <c r="CZ6" s="449">
        <v>5137.0804043879234</v>
      </c>
      <c r="DA6" s="449">
        <v>4877.3073580142081</v>
      </c>
      <c r="DB6" s="449">
        <v>4489.8915086023289</v>
      </c>
      <c r="DC6" s="449">
        <v>5441.6693809101835</v>
      </c>
      <c r="DD6" s="449">
        <v>5638.6729159237802</v>
      </c>
      <c r="DE6" s="449">
        <v>7704.4489917341543</v>
      </c>
      <c r="DF6" s="449">
        <v>7354.9369597161085</v>
      </c>
      <c r="DG6" s="449">
        <v>6057.7412150413129</v>
      </c>
      <c r="DH6" s="449">
        <v>6188.3169892272736</v>
      </c>
      <c r="DI6" s="449">
        <v>6526.4704679423421</v>
      </c>
      <c r="DJ6" s="449">
        <v>6456.2028305483882</v>
      </c>
      <c r="DK6" s="449">
        <v>5837.0643281894327</v>
      </c>
      <c r="DL6" s="449">
        <v>6124.8075236438253</v>
      </c>
      <c r="DM6" s="449">
        <v>5972.4088819290218</v>
      </c>
      <c r="DN6" s="449">
        <v>5242.610979963948</v>
      </c>
      <c r="DO6" s="449">
        <v>6250.6338458380906</v>
      </c>
      <c r="DP6" s="449">
        <v>5814.1562041309053</v>
      </c>
      <c r="DQ6" s="449">
        <v>7543.713894688377</v>
      </c>
      <c r="DR6" s="449">
        <v>6263.8035133059066</v>
      </c>
      <c r="DS6" s="449">
        <v>5655.1840796482666</v>
      </c>
      <c r="DT6" s="449">
        <v>6490.3051716908449</v>
      </c>
      <c r="DU6" s="449">
        <v>6930.7378024656709</v>
      </c>
      <c r="DV6" s="449">
        <v>5586.7797979408087</v>
      </c>
      <c r="DW6" s="449">
        <v>5722.302474896841</v>
      </c>
      <c r="DX6" s="449">
        <v>5767.0276340122928</v>
      </c>
      <c r="DY6" s="449">
        <v>5098.575338673737</v>
      </c>
      <c r="DZ6" s="449">
        <v>5599.5383830129713</v>
      </c>
      <c r="EA6" s="449">
        <v>5477.2437161352191</v>
      </c>
      <c r="EB6" s="449">
        <v>5394.0144405774463</v>
      </c>
      <c r="EC6" s="449">
        <v>6950.9651418888052</v>
      </c>
      <c r="ED6" s="449">
        <v>6011.4850225429063</v>
      </c>
      <c r="EE6" s="449">
        <v>5340.56838381337</v>
      </c>
      <c r="EF6" s="449">
        <v>5928.2086155700936</v>
      </c>
      <c r="EG6" s="449">
        <v>5770.0358313166835</v>
      </c>
      <c r="EH6" s="449">
        <v>5691.350409953624</v>
      </c>
      <c r="EI6" s="449">
        <v>5827.0871118054465</v>
      </c>
      <c r="EJ6" s="449">
        <v>5701.5120236500361</v>
      </c>
      <c r="EK6" s="449">
        <v>5898.6733748374745</v>
      </c>
      <c r="EL6" s="449">
        <v>5848.1588981454179</v>
      </c>
      <c r="EM6" s="449">
        <v>6200.9903362771829</v>
      </c>
      <c r="EN6" s="449">
        <v>6174.9756292848388</v>
      </c>
      <c r="EO6" s="449">
        <v>6658.4163965527987</v>
      </c>
      <c r="EP6" s="449">
        <v>6093.529433580672</v>
      </c>
      <c r="EQ6" s="449">
        <v>6042.0403755521538</v>
      </c>
      <c r="ER6" s="449">
        <v>6302.4203345383849</v>
      </c>
      <c r="ES6" s="449">
        <v>5806.7671158457588</v>
      </c>
      <c r="ET6" s="449">
        <v>6199.1420801840804</v>
      </c>
      <c r="EU6" s="449">
        <v>6226.0034153836359</v>
      </c>
    </row>
    <row r="7" spans="1:151" ht="17.100000000000001" customHeight="1" x14ac:dyDescent="0.25">
      <c r="A7" s="447" t="s">
        <v>494</v>
      </c>
      <c r="B7" s="449">
        <v>13354.1369304</v>
      </c>
      <c r="C7" s="449">
        <v>15547.269751184082</v>
      </c>
      <c r="D7" s="449">
        <v>16275.622386438796</v>
      </c>
      <c r="E7" s="449">
        <v>15221.23032284</v>
      </c>
      <c r="F7" s="449">
        <v>16093.601333399249</v>
      </c>
      <c r="G7" s="449">
        <v>16999.361531195795</v>
      </c>
      <c r="H7" s="449">
        <v>19152.045058170501</v>
      </c>
      <c r="I7" s="449">
        <v>17322.563515917751</v>
      </c>
      <c r="J7" s="449">
        <v>17348.093718887878</v>
      </c>
      <c r="K7" s="449">
        <v>19741.48304675605</v>
      </c>
      <c r="L7" s="449">
        <v>20508.300298751532</v>
      </c>
      <c r="M7" s="449">
        <v>22343.765787940167</v>
      </c>
      <c r="N7" s="449">
        <v>22984.200542913426</v>
      </c>
      <c r="O7" s="449">
        <v>22919.075251580765</v>
      </c>
      <c r="P7" s="449">
        <v>22059.179417132509</v>
      </c>
      <c r="Q7" s="449">
        <v>23166.702863040875</v>
      </c>
      <c r="R7" s="449">
        <v>20938.908755252636</v>
      </c>
      <c r="S7" s="449">
        <v>21782.913917106107</v>
      </c>
      <c r="T7" s="449">
        <v>21168.268613999975</v>
      </c>
      <c r="U7" s="449">
        <v>22548.75644605832</v>
      </c>
      <c r="V7" s="449">
        <v>21135.314750968126</v>
      </c>
      <c r="W7" s="449">
        <v>20621.053342979791</v>
      </c>
      <c r="X7" s="449">
        <v>20552.26384958261</v>
      </c>
      <c r="Y7" s="449">
        <v>23811.115484457412</v>
      </c>
      <c r="Z7" s="449">
        <v>21262.747211979215</v>
      </c>
      <c r="AA7" s="449">
        <v>22729.78389618911</v>
      </c>
      <c r="AB7" s="449">
        <v>22777.196732427616</v>
      </c>
      <c r="AC7" s="449">
        <v>22587.705621703659</v>
      </c>
      <c r="AD7" s="449">
        <v>22581.00185845033</v>
      </c>
      <c r="AE7" s="449">
        <v>24165.476965627764</v>
      </c>
      <c r="AF7" s="449">
        <v>23900.002767059999</v>
      </c>
      <c r="AG7" s="449">
        <v>23612.924114190002</v>
      </c>
      <c r="AH7" s="449">
        <v>24815.184473119996</v>
      </c>
      <c r="AI7" s="449">
        <v>23406.22358813</v>
      </c>
      <c r="AJ7" s="449">
        <v>22282.956181639998</v>
      </c>
      <c r="AK7" s="449">
        <v>25661.61601234</v>
      </c>
      <c r="AL7" s="449">
        <v>24923.575304820002</v>
      </c>
      <c r="AM7" s="449">
        <v>27863.721685230001</v>
      </c>
      <c r="AN7" s="449">
        <v>27008.273728829998</v>
      </c>
      <c r="AO7" s="449">
        <v>23896.042957950001</v>
      </c>
      <c r="AP7" s="449">
        <v>28157.483017939998</v>
      </c>
      <c r="AQ7" s="449">
        <v>28688.974320559999</v>
      </c>
      <c r="AR7" s="449">
        <v>28935.587960119999</v>
      </c>
      <c r="AS7" s="449">
        <v>26134.653011400002</v>
      </c>
      <c r="AT7" s="449">
        <v>25278.962214350006</v>
      </c>
      <c r="AU7" s="449">
        <v>26462.917852329996</v>
      </c>
      <c r="AV7" s="449">
        <v>28401.248003600002</v>
      </c>
      <c r="AW7" s="449">
        <v>32222.361538929999</v>
      </c>
      <c r="AX7" s="449">
        <v>31332.858156099996</v>
      </c>
      <c r="AY7" s="449">
        <v>37154.273890489996</v>
      </c>
      <c r="AZ7" s="449">
        <v>35714.452707160002</v>
      </c>
      <c r="BA7" s="449">
        <v>35349.192402590001</v>
      </c>
      <c r="BB7" s="449">
        <v>36559.695734500005</v>
      </c>
      <c r="BC7" s="449">
        <v>35792.13994986</v>
      </c>
      <c r="BD7" s="449">
        <v>37463.480514460003</v>
      </c>
      <c r="BE7" s="449">
        <v>39541.545096289999</v>
      </c>
      <c r="BF7" s="449">
        <v>37218.004232480009</v>
      </c>
      <c r="BG7" s="449">
        <v>38604.992392180007</v>
      </c>
      <c r="BH7" s="449">
        <v>36126.117609040004</v>
      </c>
      <c r="BI7" s="449">
        <v>35402.665723730002</v>
      </c>
      <c r="BJ7" s="449">
        <v>40194.553121159995</v>
      </c>
      <c r="BK7" s="449">
        <v>41903.326050510004</v>
      </c>
      <c r="BL7" s="449">
        <v>45342.041259387093</v>
      </c>
      <c r="BM7" s="449">
        <v>46268.043769730008</v>
      </c>
      <c r="BN7" s="449">
        <v>42422.148787660008</v>
      </c>
      <c r="BO7" s="449">
        <v>43192.988507800001</v>
      </c>
      <c r="BP7" s="449">
        <v>39688.594744379996</v>
      </c>
      <c r="BQ7" s="449">
        <v>37781.122630039994</v>
      </c>
      <c r="BR7" s="449">
        <v>38130.92308647</v>
      </c>
      <c r="BS7" s="449">
        <v>42033.614138259996</v>
      </c>
      <c r="BT7" s="449">
        <v>41357.989154869996</v>
      </c>
      <c r="BU7" s="449">
        <v>40232</v>
      </c>
      <c r="BV7" s="449">
        <v>43327.37065099</v>
      </c>
      <c r="BW7" s="449">
        <v>42270.242217110004</v>
      </c>
      <c r="BX7" s="449">
        <v>38702.747159840001</v>
      </c>
      <c r="BY7" s="449">
        <v>36966.402783769998</v>
      </c>
      <c r="BZ7" s="449">
        <v>45500.998912250005</v>
      </c>
      <c r="CA7" s="449">
        <v>39838.989369879993</v>
      </c>
      <c r="CB7" s="449">
        <v>40788.16046508</v>
      </c>
      <c r="CC7" s="449">
        <v>41119.640720480005</v>
      </c>
      <c r="CD7" s="449">
        <v>41671.594240912294</v>
      </c>
      <c r="CE7" s="449">
        <v>39342.389224932289</v>
      </c>
      <c r="CF7" s="449">
        <v>43057.980335112297</v>
      </c>
      <c r="CG7" s="449">
        <v>46144.057143852289</v>
      </c>
      <c r="CH7" s="449">
        <v>49052.035099962297</v>
      </c>
      <c r="CI7" s="449">
        <v>46447.503736152299</v>
      </c>
      <c r="CJ7" s="449">
        <v>42630.130434432293</v>
      </c>
      <c r="CK7" s="449">
        <v>50649.058355552283</v>
      </c>
      <c r="CL7" s="449">
        <v>51387.394905092289</v>
      </c>
      <c r="CM7" s="449">
        <v>47138.658829172295</v>
      </c>
      <c r="CN7" s="449">
        <v>48911.241085272297</v>
      </c>
      <c r="CO7" s="449">
        <v>46142.886787152289</v>
      </c>
      <c r="CP7" s="449">
        <v>52734.662568232292</v>
      </c>
      <c r="CQ7" s="449">
        <v>47975.549305722285</v>
      </c>
      <c r="CR7" s="449">
        <v>55447.42017634229</v>
      </c>
      <c r="CS7" s="449">
        <v>63436.593504842291</v>
      </c>
      <c r="CT7" s="449">
        <v>64010.385101322288</v>
      </c>
      <c r="CU7" s="449">
        <v>64691.880049190004</v>
      </c>
      <c r="CV7" s="449">
        <v>61775.648335420003</v>
      </c>
      <c r="CW7" s="449">
        <v>62298.683299819997</v>
      </c>
      <c r="CX7" s="449">
        <v>65146.519412010006</v>
      </c>
      <c r="CY7" s="449">
        <v>75207.92356529001</v>
      </c>
      <c r="CZ7" s="449">
        <v>66305.61094092</v>
      </c>
      <c r="DA7" s="449">
        <v>78975.213065695003</v>
      </c>
      <c r="DB7" s="449">
        <v>66270.398734379996</v>
      </c>
      <c r="DC7" s="449">
        <v>63583.843827479999</v>
      </c>
      <c r="DD7" s="449">
        <v>68343.119430899998</v>
      </c>
      <c r="DE7" s="449">
        <v>61526.639409400006</v>
      </c>
      <c r="DF7" s="449">
        <v>65569.821188270012</v>
      </c>
      <c r="DG7" s="449">
        <v>67814.736733609985</v>
      </c>
      <c r="DH7" s="449">
        <v>65703.469429789999</v>
      </c>
      <c r="DI7" s="449">
        <v>67220.293253249998</v>
      </c>
      <c r="DJ7" s="449">
        <v>72201.11818676001</v>
      </c>
      <c r="DK7" s="449">
        <v>69836.564613819995</v>
      </c>
      <c r="DL7" s="449">
        <v>73400.208292349998</v>
      </c>
      <c r="DM7" s="449">
        <v>68249.798498079996</v>
      </c>
      <c r="DN7" s="449">
        <v>69874.510723400002</v>
      </c>
      <c r="DO7" s="449">
        <v>66725.449632139993</v>
      </c>
      <c r="DP7" s="449">
        <v>73298.830747629996</v>
      </c>
      <c r="DQ7" s="449">
        <v>80442.341112480019</v>
      </c>
      <c r="DR7" s="449">
        <v>77776.282186179989</v>
      </c>
      <c r="DS7" s="449">
        <v>82662.719124980009</v>
      </c>
      <c r="DT7" s="449">
        <v>85871.212860280008</v>
      </c>
      <c r="DU7" s="449">
        <v>90023.860949669994</v>
      </c>
      <c r="DV7" s="449">
        <v>114298.81100968999</v>
      </c>
      <c r="DW7" s="449">
        <v>106491.25758024</v>
      </c>
      <c r="DX7" s="449">
        <v>111756.76418896001</v>
      </c>
      <c r="DY7" s="449">
        <v>95879.586515479998</v>
      </c>
      <c r="DZ7" s="449">
        <v>94156.614546609999</v>
      </c>
      <c r="EA7" s="449">
        <v>135936.18902791</v>
      </c>
      <c r="EB7" s="449">
        <v>141911.90418340999</v>
      </c>
      <c r="EC7" s="449">
        <v>148154.26381224999</v>
      </c>
      <c r="ED7" s="449">
        <v>169642.08276880998</v>
      </c>
      <c r="EE7" s="449">
        <v>152420.99205742002</v>
      </c>
      <c r="EF7" s="449">
        <v>151391.00562089001</v>
      </c>
      <c r="EG7" s="449">
        <v>189957.66987225</v>
      </c>
      <c r="EH7" s="449">
        <v>196874.81280272</v>
      </c>
      <c r="EI7" s="449">
        <v>193686.90778528</v>
      </c>
      <c r="EJ7" s="449">
        <v>197714.66126118999</v>
      </c>
      <c r="EK7" s="449">
        <v>196203.01546696998</v>
      </c>
      <c r="EL7" s="449">
        <v>214274.5363721631</v>
      </c>
      <c r="EM7" s="449">
        <v>201453.09286102001</v>
      </c>
      <c r="EN7" s="449">
        <v>203237.78405341</v>
      </c>
      <c r="EO7" s="449">
        <v>213383.47801433003</v>
      </c>
      <c r="EP7" s="449">
        <v>186304.21512650562</v>
      </c>
      <c r="EQ7" s="449">
        <v>179928.35477308003</v>
      </c>
      <c r="ER7" s="449">
        <v>199622.36885690561</v>
      </c>
      <c r="ES7" s="449">
        <v>166994.84911850002</v>
      </c>
      <c r="ET7" s="449">
        <v>156460.99029684003</v>
      </c>
      <c r="EU7" s="449">
        <v>198544.82558916</v>
      </c>
    </row>
    <row r="8" spans="1:151" ht="17.100000000000001" customHeight="1" x14ac:dyDescent="0.25">
      <c r="A8" s="447" t="s">
        <v>495</v>
      </c>
      <c r="B8" s="449"/>
      <c r="C8" s="449"/>
      <c r="D8" s="449"/>
      <c r="E8" s="449"/>
      <c r="F8" s="449"/>
      <c r="G8" s="449"/>
      <c r="H8" s="449"/>
      <c r="I8" s="449"/>
      <c r="J8" s="449"/>
      <c r="K8" s="449"/>
      <c r="L8" s="449"/>
      <c r="M8" s="449"/>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c r="BP8" s="449"/>
      <c r="BQ8" s="449"/>
      <c r="BR8" s="449"/>
      <c r="BS8" s="449"/>
      <c r="BT8" s="449"/>
      <c r="BU8" s="449"/>
      <c r="BV8" s="449"/>
      <c r="BW8" s="449"/>
      <c r="BX8" s="449"/>
      <c r="BY8" s="449"/>
      <c r="BZ8" s="449"/>
      <c r="CA8" s="449"/>
      <c r="CB8" s="449"/>
      <c r="CC8" s="449"/>
      <c r="CD8" s="449"/>
      <c r="CE8" s="449"/>
      <c r="CF8" s="449"/>
      <c r="CG8" s="449"/>
      <c r="CH8" s="449"/>
      <c r="CI8" s="449"/>
      <c r="CJ8" s="449"/>
      <c r="CK8" s="449"/>
      <c r="CL8" s="449"/>
      <c r="CM8" s="449"/>
      <c r="CN8" s="449"/>
      <c r="CO8" s="449"/>
      <c r="CP8" s="449"/>
      <c r="CQ8" s="449"/>
      <c r="CR8" s="449"/>
      <c r="CS8" s="449"/>
      <c r="CT8" s="449"/>
      <c r="CU8" s="449"/>
      <c r="CV8" s="449"/>
      <c r="CW8" s="449"/>
      <c r="CX8" s="449"/>
      <c r="CY8" s="449"/>
      <c r="CZ8" s="449"/>
      <c r="DA8" s="449"/>
      <c r="DB8" s="449"/>
      <c r="DC8" s="449"/>
      <c r="DD8" s="449"/>
      <c r="DE8" s="449"/>
      <c r="DF8" s="449"/>
      <c r="DG8" s="449"/>
      <c r="DH8" s="449"/>
      <c r="DI8" s="449"/>
      <c r="DJ8" s="449"/>
      <c r="DK8" s="449"/>
      <c r="DL8" s="449"/>
      <c r="DM8" s="449"/>
      <c r="DN8" s="449"/>
      <c r="DO8" s="449"/>
      <c r="DP8" s="449"/>
      <c r="DQ8" s="449"/>
      <c r="DR8" s="449"/>
      <c r="DS8" s="449"/>
      <c r="DT8" s="449"/>
      <c r="DU8" s="449"/>
      <c r="DV8" s="449"/>
      <c r="DW8" s="449"/>
      <c r="DX8" s="449"/>
      <c r="DY8" s="449"/>
      <c r="DZ8" s="449"/>
      <c r="EA8" s="449"/>
      <c r="EB8" s="449"/>
      <c r="EC8" s="449"/>
      <c r="ED8" s="449"/>
      <c r="EE8" s="449"/>
      <c r="EF8" s="449"/>
      <c r="EG8" s="449"/>
      <c r="EH8" s="449"/>
      <c r="EI8" s="449"/>
      <c r="EJ8" s="449"/>
      <c r="EK8" s="449"/>
      <c r="EL8" s="449"/>
      <c r="EM8" s="449"/>
      <c r="EN8" s="449"/>
      <c r="EO8" s="449"/>
      <c r="EP8" s="449"/>
      <c r="EQ8" s="449"/>
      <c r="ER8" s="449"/>
      <c r="ES8" s="449"/>
      <c r="ET8" s="449"/>
      <c r="EU8" s="449"/>
    </row>
    <row r="9" spans="1:151" s="452" customFormat="1" ht="17.100000000000001" customHeight="1" x14ac:dyDescent="0.25">
      <c r="A9" s="450" t="s">
        <v>496</v>
      </c>
      <c r="B9" s="451">
        <v>13180.361091909999</v>
      </c>
      <c r="C9" s="451">
        <v>15445.119449369999</v>
      </c>
      <c r="D9" s="451">
        <v>16168.046902009999</v>
      </c>
      <c r="E9" s="451">
        <v>15124.25977701</v>
      </c>
      <c r="F9" s="451">
        <v>16001.144004809998</v>
      </c>
      <c r="G9" s="451">
        <v>16558.544007380002</v>
      </c>
      <c r="H9" s="451">
        <v>19007.349950509997</v>
      </c>
      <c r="I9" s="451">
        <v>17182.945034510001</v>
      </c>
      <c r="J9" s="451">
        <v>17080.954378169998</v>
      </c>
      <c r="K9" s="451">
        <v>19601.086913409999</v>
      </c>
      <c r="L9" s="451">
        <v>20360.644917080001</v>
      </c>
      <c r="M9" s="451">
        <v>22187.582204819999</v>
      </c>
      <c r="N9" s="451">
        <v>22842.828379009999</v>
      </c>
      <c r="O9" s="451">
        <v>22753.930035100002</v>
      </c>
      <c r="P9" s="451">
        <v>21902.896262459999</v>
      </c>
      <c r="Q9" s="451">
        <v>22996.164349359999</v>
      </c>
      <c r="R9" s="451">
        <v>20819.986171249999</v>
      </c>
      <c r="S9" s="451">
        <v>21555.850004669999</v>
      </c>
      <c r="T9" s="451">
        <v>21020.661866890001</v>
      </c>
      <c r="U9" s="451">
        <v>22403.703741509999</v>
      </c>
      <c r="V9" s="451">
        <v>20956.707757559998</v>
      </c>
      <c r="W9" s="451">
        <v>20392.186258429996</v>
      </c>
      <c r="X9" s="451">
        <v>20406.316159820002</v>
      </c>
      <c r="Y9" s="451">
        <v>23666.373667289998</v>
      </c>
      <c r="Z9" s="451">
        <v>21128.55688815</v>
      </c>
      <c r="AA9" s="451">
        <v>22606.986195919999</v>
      </c>
      <c r="AB9" s="451">
        <v>22648.888231509998</v>
      </c>
      <c r="AC9" s="451">
        <v>22462.387835019999</v>
      </c>
      <c r="AD9" s="451">
        <v>22476.149191739998</v>
      </c>
      <c r="AE9" s="451">
        <v>23977.369481069996</v>
      </c>
      <c r="AF9" s="451">
        <v>23701.931139239998</v>
      </c>
      <c r="AG9" s="451">
        <v>23541.113787940001</v>
      </c>
      <c r="AH9" s="451">
        <v>24591.544820159997</v>
      </c>
      <c r="AI9" s="451">
        <v>23167.60481945</v>
      </c>
      <c r="AJ9" s="451">
        <v>22131.482146099999</v>
      </c>
      <c r="AK9" s="451">
        <v>25515.138641540001</v>
      </c>
      <c r="AL9" s="451">
        <v>24854.226564650002</v>
      </c>
      <c r="AM9" s="451">
        <v>27797.761466790002</v>
      </c>
      <c r="AN9" s="451">
        <v>26943.295328619999</v>
      </c>
      <c r="AO9" s="451">
        <v>23830.458748830002</v>
      </c>
      <c r="AP9" s="451">
        <v>28088.96964996</v>
      </c>
      <c r="AQ9" s="451">
        <v>28377.491470929999</v>
      </c>
      <c r="AR9" s="451">
        <v>28845.220740209999</v>
      </c>
      <c r="AS9" s="451">
        <v>26045.912519270001</v>
      </c>
      <c r="AT9" s="451">
        <v>25113.663529400004</v>
      </c>
      <c r="AU9" s="451">
        <v>26366.097784619997</v>
      </c>
      <c r="AV9" s="451">
        <v>28225.168882770002</v>
      </c>
      <c r="AW9" s="451">
        <v>31894.798558349998</v>
      </c>
      <c r="AX9" s="451">
        <v>31263.989790459997</v>
      </c>
      <c r="AY9" s="451">
        <v>37062.201626349997</v>
      </c>
      <c r="AZ9" s="451">
        <v>35626.74721275</v>
      </c>
      <c r="BA9" s="451">
        <v>35263.900715039999</v>
      </c>
      <c r="BB9" s="451">
        <v>36480.672927440006</v>
      </c>
      <c r="BC9" s="451">
        <v>35505.536266570001</v>
      </c>
      <c r="BD9" s="451">
        <v>37346.30601778</v>
      </c>
      <c r="BE9" s="451">
        <v>39447.964838309999</v>
      </c>
      <c r="BF9" s="451">
        <v>37043.045730330006</v>
      </c>
      <c r="BG9" s="451">
        <v>38406.794046370007</v>
      </c>
      <c r="BH9" s="451">
        <v>36009.536248050004</v>
      </c>
      <c r="BI9" s="451">
        <v>35269.696321449999</v>
      </c>
      <c r="BJ9" s="451">
        <v>40104.413002199995</v>
      </c>
      <c r="BK9" s="451">
        <v>41805.112039910004</v>
      </c>
      <c r="BL9" s="451">
        <v>45054.548004237091</v>
      </c>
      <c r="BM9" s="451">
        <v>46161.870899910005</v>
      </c>
      <c r="BN9" s="451">
        <v>42302.540231880004</v>
      </c>
      <c r="BO9" s="451">
        <v>42987.27696255</v>
      </c>
      <c r="BP9" s="451">
        <v>39385.219822699997</v>
      </c>
      <c r="BQ9" s="451">
        <v>36807.436373129996</v>
      </c>
      <c r="BR9" s="451">
        <v>37970.221436699998</v>
      </c>
      <c r="BS9" s="451">
        <v>41922.34927662</v>
      </c>
      <c r="BT9" s="451">
        <v>41263.81340811</v>
      </c>
      <c r="BU9" s="451">
        <v>39962</v>
      </c>
      <c r="BV9" s="451">
        <v>43239.512165820001</v>
      </c>
      <c r="BW9" s="451">
        <v>42176.046251020001</v>
      </c>
      <c r="BX9" s="451">
        <v>38608.694038940004</v>
      </c>
      <c r="BY9" s="451">
        <v>36805.113869389999</v>
      </c>
      <c r="BZ9" s="451">
        <v>45411.241120620005</v>
      </c>
      <c r="CA9" s="451">
        <v>39659.050252699992</v>
      </c>
      <c r="CB9" s="451">
        <v>40641.943913030002</v>
      </c>
      <c r="CC9" s="451">
        <v>40847.126320720003</v>
      </c>
      <c r="CD9" s="451">
        <v>41470.56727</v>
      </c>
      <c r="CE9" s="451">
        <v>39234.331478</v>
      </c>
      <c r="CF9" s="451">
        <v>42934.689576000004</v>
      </c>
      <c r="CG9" s="451">
        <v>45642.115197769999</v>
      </c>
      <c r="CH9" s="451">
        <v>48951.913890610005</v>
      </c>
      <c r="CI9" s="451">
        <v>46324.269419410004</v>
      </c>
      <c r="CJ9" s="451">
        <v>42441.435363860001</v>
      </c>
      <c r="CK9" s="451">
        <v>50524.902447699991</v>
      </c>
      <c r="CL9" s="451">
        <v>51270.683553429997</v>
      </c>
      <c r="CM9" s="451">
        <v>46984.148916220001</v>
      </c>
      <c r="CN9" s="451">
        <v>48775.635459120007</v>
      </c>
      <c r="CO9" s="451">
        <v>46023.509124389995</v>
      </c>
      <c r="CP9" s="451">
        <v>52573.411807529999</v>
      </c>
      <c r="CQ9" s="451">
        <v>47851.757256239995</v>
      </c>
      <c r="CR9" s="451">
        <v>55350.635036970001</v>
      </c>
      <c r="CS9" s="451">
        <v>63319.442593779997</v>
      </c>
      <c r="CT9" s="451">
        <v>63907.960726270678</v>
      </c>
      <c r="CU9" s="451">
        <v>64589.194299900002</v>
      </c>
      <c r="CV9" s="451">
        <v>61684.655452080005</v>
      </c>
      <c r="CW9" s="451">
        <v>62161.711645019997</v>
      </c>
      <c r="CX9" s="451">
        <v>65056.358257800006</v>
      </c>
      <c r="CY9" s="451">
        <v>75026.109037970004</v>
      </c>
      <c r="CZ9" s="451">
        <v>66061.261849009999</v>
      </c>
      <c r="DA9" s="451">
        <v>78886.824107995009</v>
      </c>
      <c r="DB9" s="451">
        <v>66111.966410969995</v>
      </c>
      <c r="DC9" s="451">
        <v>63491.167822060001</v>
      </c>
      <c r="DD9" s="451">
        <v>68248.702641269992</v>
      </c>
      <c r="DE9" s="451">
        <v>61401.321099070003</v>
      </c>
      <c r="DF9" s="451">
        <v>65474.932045410009</v>
      </c>
      <c r="DG9" s="451">
        <v>67717.134163858689</v>
      </c>
      <c r="DH9" s="451">
        <v>65531.594309039996</v>
      </c>
      <c r="DI9" s="451">
        <v>67107.099646510003</v>
      </c>
      <c r="DJ9" s="451">
        <v>72113.999596050009</v>
      </c>
      <c r="DK9" s="451">
        <v>69662.272514149998</v>
      </c>
      <c r="DL9" s="451">
        <v>73260.279537859999</v>
      </c>
      <c r="DM9" s="451">
        <v>68096.729228600001</v>
      </c>
      <c r="DN9" s="451">
        <v>69723.013958799478</v>
      </c>
      <c r="DO9" s="451">
        <v>66601.074179229996</v>
      </c>
      <c r="DP9" s="451">
        <v>73118.439982059994</v>
      </c>
      <c r="DQ9" s="451">
        <v>80233.224526130012</v>
      </c>
      <c r="DR9" s="451">
        <v>77664.276133166772</v>
      </c>
      <c r="DS9" s="451">
        <v>82527.919000330003</v>
      </c>
      <c r="DT9" s="451">
        <v>85741.699121390004</v>
      </c>
      <c r="DU9" s="451">
        <v>89819.763154839995</v>
      </c>
      <c r="DV9" s="451">
        <v>114146.32523480999</v>
      </c>
      <c r="DW9" s="451">
        <v>106333.6766491</v>
      </c>
      <c r="DX9" s="451">
        <v>110725.45381096001</v>
      </c>
      <c r="DY9" s="451">
        <v>94847.223145479991</v>
      </c>
      <c r="DZ9" s="451">
        <v>93124.633783609999</v>
      </c>
      <c r="EA9" s="451">
        <v>102102.07600891001</v>
      </c>
      <c r="EB9" s="451">
        <v>108077.88781541001</v>
      </c>
      <c r="EC9" s="451">
        <v>114822.24273725</v>
      </c>
      <c r="ED9" s="451">
        <v>136395.09296280998</v>
      </c>
      <c r="EE9" s="451">
        <v>119235.86102542</v>
      </c>
      <c r="EF9" s="451">
        <v>119481.94308589</v>
      </c>
      <c r="EG9" s="451">
        <v>111250.85803824999</v>
      </c>
      <c r="EH9" s="451">
        <v>119047.64699972</v>
      </c>
      <c r="EI9" s="451">
        <v>121752.69274627999</v>
      </c>
      <c r="EJ9" s="451">
        <v>126917.80414119</v>
      </c>
      <c r="EK9" s="451">
        <v>126033.27442997</v>
      </c>
      <c r="EL9" s="451">
        <v>145435.1557261631</v>
      </c>
      <c r="EM9" s="451">
        <v>132929.18596902001</v>
      </c>
      <c r="EN9" s="451">
        <v>136076.72523841</v>
      </c>
      <c r="EO9" s="451">
        <v>173544.46406533002</v>
      </c>
      <c r="EP9" s="451">
        <v>146823.25957450562</v>
      </c>
      <c r="EQ9" s="451">
        <v>142817.57007008002</v>
      </c>
      <c r="ER9" s="451">
        <v>162972.30456390561</v>
      </c>
      <c r="ES9" s="451">
        <v>130814.6745275</v>
      </c>
      <c r="ET9" s="451">
        <v>120546.86218584001</v>
      </c>
      <c r="EU9" s="451">
        <v>163512.81723715999</v>
      </c>
    </row>
    <row r="10" spans="1:151" s="452" customFormat="1" ht="17.100000000000001" customHeight="1" x14ac:dyDescent="0.25">
      <c r="A10" s="450" t="s">
        <v>497</v>
      </c>
      <c r="B10" s="451">
        <v>173.77583848999998</v>
      </c>
      <c r="C10" s="451">
        <v>102.15030181408299</v>
      </c>
      <c r="D10" s="451">
        <v>107.57548442879599</v>
      </c>
      <c r="E10" s="451">
        <v>96.970545829999992</v>
      </c>
      <c r="F10" s="451">
        <v>92.457328589252</v>
      </c>
      <c r="G10" s="451">
        <v>440.817523815794</v>
      </c>
      <c r="H10" s="451">
        <v>144.695107660503</v>
      </c>
      <c r="I10" s="451">
        <v>139.61848140775101</v>
      </c>
      <c r="J10" s="451">
        <v>267.13934071788196</v>
      </c>
      <c r="K10" s="451">
        <v>140.39613334605099</v>
      </c>
      <c r="L10" s="451">
        <v>147.65538167153198</v>
      </c>
      <c r="M10" s="451">
        <v>156.18358312016798</v>
      </c>
      <c r="N10" s="451">
        <v>141.37216390342701</v>
      </c>
      <c r="O10" s="451">
        <v>165.14521648076197</v>
      </c>
      <c r="P10" s="451">
        <v>156.283154672509</v>
      </c>
      <c r="Q10" s="451">
        <v>170.538513680878</v>
      </c>
      <c r="R10" s="451">
        <v>118.92258400263799</v>
      </c>
      <c r="S10" s="451">
        <v>227.06391243610898</v>
      </c>
      <c r="T10" s="451">
        <v>147.606747109975</v>
      </c>
      <c r="U10" s="451">
        <v>145.05270454831998</v>
      </c>
      <c r="V10" s="451">
        <v>178.60699340812801</v>
      </c>
      <c r="W10" s="451">
        <v>228.86708454979401</v>
      </c>
      <c r="X10" s="451">
        <v>145.94768976260698</v>
      </c>
      <c r="Y10" s="451">
        <v>144.74181716741302</v>
      </c>
      <c r="Z10" s="451">
        <v>134.190323829216</v>
      </c>
      <c r="AA10" s="451">
        <v>122.79770026911299</v>
      </c>
      <c r="AB10" s="451">
        <v>128.30850091761698</v>
      </c>
      <c r="AC10" s="451">
        <v>125.31778668365899</v>
      </c>
      <c r="AD10" s="451">
        <v>104.85266671033099</v>
      </c>
      <c r="AE10" s="451">
        <v>188.10748455776599</v>
      </c>
      <c r="AF10" s="451">
        <v>198.07162782</v>
      </c>
      <c r="AG10" s="451">
        <v>71.810326250000003</v>
      </c>
      <c r="AH10" s="451">
        <v>223.63965296000001</v>
      </c>
      <c r="AI10" s="451">
        <v>238.61876867999996</v>
      </c>
      <c r="AJ10" s="451">
        <v>151.47403553999999</v>
      </c>
      <c r="AK10" s="451">
        <v>146.47737080000002</v>
      </c>
      <c r="AL10" s="451">
        <v>69.348740169999985</v>
      </c>
      <c r="AM10" s="451">
        <v>65.960218440000006</v>
      </c>
      <c r="AN10" s="451">
        <v>64.97840020999999</v>
      </c>
      <c r="AO10" s="451">
        <v>65.584209119999997</v>
      </c>
      <c r="AP10" s="451">
        <v>68.513367979999998</v>
      </c>
      <c r="AQ10" s="451">
        <v>311.48284962999998</v>
      </c>
      <c r="AR10" s="451">
        <v>90.367219909999989</v>
      </c>
      <c r="AS10" s="451">
        <v>88.740492129999993</v>
      </c>
      <c r="AT10" s="451">
        <v>165.29868494999999</v>
      </c>
      <c r="AU10" s="451">
        <v>96.820067709999989</v>
      </c>
      <c r="AV10" s="451">
        <v>176.07912083000002</v>
      </c>
      <c r="AW10" s="451">
        <v>327.56298057999999</v>
      </c>
      <c r="AX10" s="451">
        <v>68.868365640000007</v>
      </c>
      <c r="AY10" s="451">
        <v>92.072264139999987</v>
      </c>
      <c r="AZ10" s="451">
        <v>87.70549441</v>
      </c>
      <c r="BA10" s="451">
        <v>85.291687549999992</v>
      </c>
      <c r="BB10" s="451">
        <v>79.022807060000005</v>
      </c>
      <c r="BC10" s="451">
        <v>286.60368328999999</v>
      </c>
      <c r="BD10" s="451">
        <v>117.17449668</v>
      </c>
      <c r="BE10" s="451">
        <v>93.580257980000013</v>
      </c>
      <c r="BF10" s="451">
        <v>174.95850214999999</v>
      </c>
      <c r="BG10" s="451">
        <v>198.19834580999998</v>
      </c>
      <c r="BH10" s="451">
        <v>116.58136098999999</v>
      </c>
      <c r="BI10" s="451">
        <v>132.96940228</v>
      </c>
      <c r="BJ10" s="451">
        <v>90.140118959999995</v>
      </c>
      <c r="BK10" s="451">
        <v>98.214010599999995</v>
      </c>
      <c r="BL10" s="451">
        <v>287.49325514999998</v>
      </c>
      <c r="BM10" s="451">
        <v>106.17286981999999</v>
      </c>
      <c r="BN10" s="451">
        <v>119.60855578000002</v>
      </c>
      <c r="BO10" s="451">
        <v>205.71154525</v>
      </c>
      <c r="BP10" s="451">
        <v>303.37492168</v>
      </c>
      <c r="BQ10" s="451">
        <v>973.68625691</v>
      </c>
      <c r="BR10" s="451">
        <v>160.70164977000002</v>
      </c>
      <c r="BS10" s="451">
        <v>111.26486164000001</v>
      </c>
      <c r="BT10" s="451">
        <v>94.175746759999996</v>
      </c>
      <c r="BU10" s="451">
        <v>269</v>
      </c>
      <c r="BV10" s="451">
        <v>87.858485169999994</v>
      </c>
      <c r="BW10" s="451">
        <v>94.195966089999999</v>
      </c>
      <c r="BX10" s="451">
        <v>94.053120899999996</v>
      </c>
      <c r="BY10" s="451">
        <v>161.28891437999999</v>
      </c>
      <c r="BZ10" s="451">
        <v>89.757791629999986</v>
      </c>
      <c r="CA10" s="451">
        <v>179.93911718000001</v>
      </c>
      <c r="CB10" s="451">
        <v>146.21655204999999</v>
      </c>
      <c r="CC10" s="451">
        <v>272.51439976</v>
      </c>
      <c r="CD10" s="451">
        <v>201.026970912292</v>
      </c>
      <c r="CE10" s="451">
        <v>108.05774693229202</v>
      </c>
      <c r="CF10" s="451">
        <v>123.29075911229199</v>
      </c>
      <c r="CG10" s="451">
        <v>501.94194608229202</v>
      </c>
      <c r="CH10" s="451">
        <v>100.121209352292</v>
      </c>
      <c r="CI10" s="451">
        <v>123.23431674229201</v>
      </c>
      <c r="CJ10" s="451">
        <v>188.695070572292</v>
      </c>
      <c r="CK10" s="451">
        <v>124.155907852292</v>
      </c>
      <c r="CL10" s="451">
        <v>116.71135166229199</v>
      </c>
      <c r="CM10" s="451">
        <v>154.50991295229201</v>
      </c>
      <c r="CN10" s="451">
        <v>135.60562615229202</v>
      </c>
      <c r="CO10" s="451">
        <v>119.37766276229199</v>
      </c>
      <c r="CP10" s="451">
        <v>161.25076070229198</v>
      </c>
      <c r="CQ10" s="451">
        <v>123.792049482292</v>
      </c>
      <c r="CR10" s="451">
        <v>96.785139372292008</v>
      </c>
      <c r="CS10" s="451">
        <v>117.1509110622919</v>
      </c>
      <c r="CT10" s="451">
        <v>102.42437505161277</v>
      </c>
      <c r="CU10" s="451">
        <v>102.68574928999996</v>
      </c>
      <c r="CV10" s="451">
        <v>90.992883340000006</v>
      </c>
      <c r="CW10" s="451">
        <v>136.97165480000001</v>
      </c>
      <c r="CX10" s="451">
        <v>90.161154210000007</v>
      </c>
      <c r="CY10" s="451">
        <v>181.81452732</v>
      </c>
      <c r="CZ10" s="451">
        <v>244.34909191</v>
      </c>
      <c r="DA10" s="451">
        <v>88.388957700000006</v>
      </c>
      <c r="DB10" s="451">
        <v>158.43232340999998</v>
      </c>
      <c r="DC10" s="451">
        <v>92.67600542000001</v>
      </c>
      <c r="DD10" s="451">
        <v>94.416789629999997</v>
      </c>
      <c r="DE10" s="451">
        <v>125.31831032999997</v>
      </c>
      <c r="DF10" s="451">
        <v>94.889142859999993</v>
      </c>
      <c r="DG10" s="451">
        <v>97.602569751300095</v>
      </c>
      <c r="DH10" s="451">
        <v>171.87512075000001</v>
      </c>
      <c r="DI10" s="451">
        <v>113.19360673999999</v>
      </c>
      <c r="DJ10" s="451">
        <v>87.118590710000007</v>
      </c>
      <c r="DK10" s="451">
        <v>174.29209967000003</v>
      </c>
      <c r="DL10" s="451">
        <v>139.92875448999999</v>
      </c>
      <c r="DM10" s="451">
        <v>153.06926948</v>
      </c>
      <c r="DN10" s="451">
        <v>151.49676460052194</v>
      </c>
      <c r="DO10" s="451">
        <v>124.37545290999998</v>
      </c>
      <c r="DP10" s="451">
        <v>180.39076556999999</v>
      </c>
      <c r="DQ10" s="451">
        <v>209.11658635000001</v>
      </c>
      <c r="DR10" s="451">
        <v>112.00605301321792</v>
      </c>
      <c r="DS10" s="451">
        <v>134.80012464999999</v>
      </c>
      <c r="DT10" s="451">
        <v>129.51373888999998</v>
      </c>
      <c r="DU10" s="451">
        <v>204.09779483000003</v>
      </c>
      <c r="DV10" s="451">
        <v>152.48577488000001</v>
      </c>
      <c r="DW10" s="451">
        <v>157.5809311400001</v>
      </c>
      <c r="DX10" s="451">
        <v>1031.3103779999999</v>
      </c>
      <c r="DY10" s="451">
        <v>1032.36337</v>
      </c>
      <c r="DZ10" s="451">
        <v>1031.980763</v>
      </c>
      <c r="EA10" s="451">
        <v>33834.113019000004</v>
      </c>
      <c r="EB10" s="451">
        <v>33834.016367999997</v>
      </c>
      <c r="EC10" s="451">
        <v>33332.021075000004</v>
      </c>
      <c r="ED10" s="451">
        <v>33246.989805999998</v>
      </c>
      <c r="EE10" s="451">
        <v>33185.131032000005</v>
      </c>
      <c r="EF10" s="451">
        <v>31909.062534999997</v>
      </c>
      <c r="EG10" s="451">
        <v>78706.811833999993</v>
      </c>
      <c r="EH10" s="451">
        <v>77827.165803000011</v>
      </c>
      <c r="EI10" s="451">
        <v>71934.215039000002</v>
      </c>
      <c r="EJ10" s="451">
        <v>70796.857119999986</v>
      </c>
      <c r="EK10" s="451">
        <v>70169.741037</v>
      </c>
      <c r="EL10" s="451">
        <v>68839.380646000005</v>
      </c>
      <c r="EM10" s="451">
        <v>68523.906892000014</v>
      </c>
      <c r="EN10" s="451">
        <v>67161.058815000011</v>
      </c>
      <c r="EO10" s="451">
        <v>39839.013949</v>
      </c>
      <c r="EP10" s="451">
        <v>39480.955552000007</v>
      </c>
      <c r="EQ10" s="451">
        <v>37110.784702999998</v>
      </c>
      <c r="ER10" s="451">
        <v>36650.064293000003</v>
      </c>
      <c r="ES10" s="451">
        <v>36180.174591000003</v>
      </c>
      <c r="ET10" s="451">
        <v>35914.128110999998</v>
      </c>
      <c r="EU10" s="451">
        <v>35032.008352000004</v>
      </c>
    </row>
    <row r="11" spans="1:151" ht="17.100000000000001" customHeight="1" x14ac:dyDescent="0.25">
      <c r="A11" s="447"/>
      <c r="B11" s="449"/>
      <c r="C11" s="449"/>
      <c r="D11" s="449"/>
      <c r="E11" s="449"/>
      <c r="F11" s="449"/>
      <c r="G11" s="449"/>
      <c r="H11" s="449"/>
      <c r="I11" s="449"/>
      <c r="J11" s="449"/>
      <c r="K11" s="449"/>
      <c r="L11" s="449"/>
      <c r="M11" s="449"/>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row>
    <row r="12" spans="1:151" s="455" customFormat="1" ht="17.100000000000001" customHeight="1" x14ac:dyDescent="0.25">
      <c r="A12" s="453" t="s">
        <v>498</v>
      </c>
      <c r="B12" s="454">
        <v>32306.578817460002</v>
      </c>
      <c r="C12" s="454">
        <v>34188.331145164077</v>
      </c>
      <c r="D12" s="454">
        <v>35018.925947288793</v>
      </c>
      <c r="E12" s="454">
        <v>33972.916108009995</v>
      </c>
      <c r="F12" s="454">
        <v>35004.952882689249</v>
      </c>
      <c r="G12" s="454">
        <v>35648.822886965791</v>
      </c>
      <c r="H12" s="454">
        <v>38111.517277910505</v>
      </c>
      <c r="I12" s="454">
        <v>36422.298472737748</v>
      </c>
      <c r="J12" s="454">
        <v>36444.268976647872</v>
      </c>
      <c r="K12" s="454">
        <v>38868.215593856046</v>
      </c>
      <c r="L12" s="454">
        <v>40023.459073151535</v>
      </c>
      <c r="M12" s="454">
        <v>44935.527259780167</v>
      </c>
      <c r="N12" s="454">
        <v>44220.858916383426</v>
      </c>
      <c r="O12" s="454">
        <v>43457.96626473077</v>
      </c>
      <c r="P12" s="454">
        <v>42616.030383652513</v>
      </c>
      <c r="Q12" s="454">
        <v>43519.537135460872</v>
      </c>
      <c r="R12" s="454">
        <v>41534.157818012638</v>
      </c>
      <c r="S12" s="454">
        <v>42236.711520816105</v>
      </c>
      <c r="T12" s="454">
        <v>42073.932665119974</v>
      </c>
      <c r="U12" s="454">
        <v>44194.178057538316</v>
      </c>
      <c r="V12" s="454">
        <v>42292.116241218129</v>
      </c>
      <c r="W12" s="454">
        <v>42459.190507549793</v>
      </c>
      <c r="X12" s="454">
        <v>41967.209032272607</v>
      </c>
      <c r="Y12" s="454">
        <v>48280.871327637411</v>
      </c>
      <c r="Z12" s="454">
        <v>43850.805226779208</v>
      </c>
      <c r="AA12" s="454">
        <v>44901.044055009108</v>
      </c>
      <c r="AB12" s="454">
        <v>44639.243475667616</v>
      </c>
      <c r="AC12" s="454">
        <v>44527.06357813366</v>
      </c>
      <c r="AD12" s="454">
        <v>44662.991762790334</v>
      </c>
      <c r="AE12" s="454">
        <v>45910.968640197767</v>
      </c>
      <c r="AF12" s="454">
        <v>46049.62976335</v>
      </c>
      <c r="AG12" s="454">
        <v>46185.349602239992</v>
      </c>
      <c r="AH12" s="454">
        <v>47267.960582839994</v>
      </c>
      <c r="AI12" s="454">
        <v>46439.120953460006</v>
      </c>
      <c r="AJ12" s="454">
        <v>45499.108851889992</v>
      </c>
      <c r="AK12" s="454">
        <v>52622.930014159996</v>
      </c>
      <c r="AL12" s="454">
        <v>50086.680641910003</v>
      </c>
      <c r="AM12" s="454">
        <v>52362.476793820002</v>
      </c>
      <c r="AN12" s="454">
        <v>51963.297140969997</v>
      </c>
      <c r="AO12" s="454">
        <v>48815.614415420001</v>
      </c>
      <c r="AP12" s="454">
        <v>52745.513655169998</v>
      </c>
      <c r="AQ12" s="454">
        <v>53094.012917469998</v>
      </c>
      <c r="AR12" s="454">
        <v>54156.36550167</v>
      </c>
      <c r="AS12" s="454">
        <v>51451.915537709996</v>
      </c>
      <c r="AT12" s="454">
        <v>50185.234078640002</v>
      </c>
      <c r="AU12" s="454">
        <v>51977.864655339996</v>
      </c>
      <c r="AV12" s="454">
        <v>53757.247619950002</v>
      </c>
      <c r="AW12" s="454">
        <v>62350.012214779999</v>
      </c>
      <c r="AX12" s="454">
        <v>58668.651559199992</v>
      </c>
      <c r="AY12" s="454">
        <v>64091.710065689993</v>
      </c>
      <c r="AZ12" s="454">
        <v>62483.452767249997</v>
      </c>
      <c r="BA12" s="454">
        <v>62070.370892899999</v>
      </c>
      <c r="BB12" s="454">
        <v>62582.034079030003</v>
      </c>
      <c r="BC12" s="454">
        <v>62137.03930633</v>
      </c>
      <c r="BD12" s="454">
        <v>64802.243488449996</v>
      </c>
      <c r="BE12" s="454">
        <v>66521.777726829998</v>
      </c>
      <c r="BF12" s="454">
        <v>63788.91463728001</v>
      </c>
      <c r="BG12" s="454">
        <v>65201.016736970007</v>
      </c>
      <c r="BH12" s="454">
        <v>63358.074917500002</v>
      </c>
      <c r="BI12" s="454">
        <v>67933.588631680002</v>
      </c>
      <c r="BJ12" s="454">
        <v>68888.095795009998</v>
      </c>
      <c r="BK12" s="454">
        <v>70440.636755090003</v>
      </c>
      <c r="BL12" s="454">
        <v>73577.833934157097</v>
      </c>
      <c r="BM12" s="454">
        <v>75159.682994820003</v>
      </c>
      <c r="BN12" s="454">
        <v>70803.746954400005</v>
      </c>
      <c r="BO12" s="454">
        <v>71594.147533340001</v>
      </c>
      <c r="BP12" s="454">
        <v>68773.183555700001</v>
      </c>
      <c r="BQ12" s="454">
        <v>66569.861976039989</v>
      </c>
      <c r="BR12" s="454">
        <v>66947.281883980002</v>
      </c>
      <c r="BS12" s="454">
        <v>71167.770713139995</v>
      </c>
      <c r="BT12" s="454">
        <v>70496.418338069998</v>
      </c>
      <c r="BU12" s="454">
        <v>73569</v>
      </c>
      <c r="BV12" s="454">
        <v>74498.380112810002</v>
      </c>
      <c r="BW12" s="454">
        <v>72917.527185890009</v>
      </c>
      <c r="BX12" s="454">
        <v>69446.043452650003</v>
      </c>
      <c r="BY12" s="454">
        <v>67413.995906789991</v>
      </c>
      <c r="BZ12" s="454">
        <v>76072.559399120015</v>
      </c>
      <c r="CA12" s="454">
        <v>70419.836853589994</v>
      </c>
      <c r="CB12" s="454">
        <v>71811.108306740003</v>
      </c>
      <c r="CC12" s="454">
        <v>72274.423068130011</v>
      </c>
      <c r="CD12" s="454">
        <v>73083.794152372298</v>
      </c>
      <c r="CE12" s="454">
        <v>71156.268825432286</v>
      </c>
      <c r="CF12" s="454">
        <v>75050.0283712323</v>
      </c>
      <c r="CG12" s="454">
        <v>82062.454314372284</v>
      </c>
      <c r="CH12" s="454">
        <v>83073.876301282289</v>
      </c>
      <c r="CI12" s="454">
        <v>79888.073268022301</v>
      </c>
      <c r="CJ12" s="454">
        <v>76270.488560842292</v>
      </c>
      <c r="CK12" s="454">
        <v>83832.736179042287</v>
      </c>
      <c r="CL12" s="454">
        <v>83944.908098642292</v>
      </c>
      <c r="CM12" s="454">
        <v>80702.470558452304</v>
      </c>
      <c r="CN12" s="454">
        <v>82261.311799362302</v>
      </c>
      <c r="CO12" s="454">
        <v>79068.213393302285</v>
      </c>
      <c r="CP12" s="454">
        <v>85929.687596322299</v>
      </c>
      <c r="CQ12" s="454">
        <v>82776.070675572293</v>
      </c>
      <c r="CR12" s="454">
        <v>90055.720543022297</v>
      </c>
      <c r="CS12" s="454">
        <v>102148.08102707229</v>
      </c>
      <c r="CT12" s="454">
        <v>101146.45320613228</v>
      </c>
      <c r="CU12" s="454">
        <v>100844.38988327001</v>
      </c>
      <c r="CV12" s="454">
        <v>96927.471336200004</v>
      </c>
      <c r="CW12" s="454">
        <v>96764.55682713</v>
      </c>
      <c r="CX12" s="454">
        <v>99355.801623730018</v>
      </c>
      <c r="CY12" s="454">
        <v>109048.86314920001</v>
      </c>
      <c r="CZ12" s="454">
        <v>100660.04772514</v>
      </c>
      <c r="DA12" s="454">
        <v>112956.84348928501</v>
      </c>
      <c r="DB12" s="454">
        <v>99760.407825670001</v>
      </c>
      <c r="DC12" s="454">
        <v>98097.455155950011</v>
      </c>
      <c r="DD12" s="454">
        <v>103092.81229459</v>
      </c>
      <c r="DE12" s="454">
        <v>100867.11153925001</v>
      </c>
      <c r="DF12" s="454">
        <v>102818.30863134001</v>
      </c>
      <c r="DG12" s="454">
        <v>103484.58947791997</v>
      </c>
      <c r="DH12" s="454">
        <v>101879.04529465</v>
      </c>
      <c r="DI12" s="454">
        <v>103555.29581359999</v>
      </c>
      <c r="DJ12" s="454">
        <v>108531.09996019001</v>
      </c>
      <c r="DK12" s="454">
        <v>105729.95689803</v>
      </c>
      <c r="DL12" s="454">
        <v>109852.72986275</v>
      </c>
      <c r="DM12" s="454">
        <v>104721.80471679999</v>
      </c>
      <c r="DN12" s="454">
        <v>105737.83124584</v>
      </c>
      <c r="DO12" s="454">
        <v>104610.96385879</v>
      </c>
      <c r="DP12" s="454">
        <v>110785.70627632001</v>
      </c>
      <c r="DQ12" s="454">
        <v>123351.49617376001</v>
      </c>
      <c r="DR12" s="454">
        <v>117687.05444165999</v>
      </c>
      <c r="DS12" s="454">
        <v>122047.23474776</v>
      </c>
      <c r="DT12" s="454">
        <v>126402.72820919001</v>
      </c>
      <c r="DU12" s="454">
        <v>132395.77679219999</v>
      </c>
      <c r="DV12" s="454">
        <v>156851.00422210997</v>
      </c>
      <c r="DW12" s="454">
        <v>148346.77809906</v>
      </c>
      <c r="DX12" s="454">
        <v>153873.26013765999</v>
      </c>
      <c r="DY12" s="454">
        <v>137459.95647142001</v>
      </c>
      <c r="DZ12" s="454">
        <v>135923.33982882</v>
      </c>
      <c r="EA12" s="454">
        <v>178037.25319116001</v>
      </c>
      <c r="EB12" s="454">
        <v>184213.58975858</v>
      </c>
      <c r="EC12" s="454">
        <v>194715.73296597999</v>
      </c>
      <c r="ED12" s="454">
        <v>214151.32237446998</v>
      </c>
      <c r="EE12" s="454">
        <v>195991.62394393003</v>
      </c>
      <c r="EF12" s="454">
        <v>196250.02692537999</v>
      </c>
      <c r="EG12" s="454">
        <v>235432.66699435998</v>
      </c>
      <c r="EH12" s="454">
        <v>242527.10344161</v>
      </c>
      <c r="EI12" s="454">
        <v>238940.32614781999</v>
      </c>
      <c r="EJ12" s="454">
        <v>243110.72012456</v>
      </c>
      <c r="EK12" s="454">
        <v>241688.64114865998</v>
      </c>
      <c r="EL12" s="454">
        <v>259478.35074410311</v>
      </c>
      <c r="EM12" s="454">
        <v>248055.04482666001</v>
      </c>
      <c r="EN12" s="454">
        <v>250045.57459345</v>
      </c>
      <c r="EO12" s="454">
        <v>263583.90975209005</v>
      </c>
      <c r="EP12" s="454">
        <v>234943.92992795561</v>
      </c>
      <c r="EQ12" s="454">
        <v>228539.61849301003</v>
      </c>
      <c r="ER12" s="454">
        <v>248164.09587591561</v>
      </c>
      <c r="ES12" s="454">
        <v>215684.19604951004</v>
      </c>
      <c r="ET12" s="454">
        <v>205292.12414222001</v>
      </c>
      <c r="EU12" s="454">
        <v>247231.96706224</v>
      </c>
    </row>
    <row r="13" spans="1:151" ht="17.100000000000001" customHeight="1" thickBot="1" x14ac:dyDescent="0.3">
      <c r="A13" s="447"/>
      <c r="B13" s="449"/>
      <c r="C13" s="449"/>
      <c r="D13" s="449"/>
      <c r="E13" s="449"/>
      <c r="F13" s="449"/>
      <c r="G13" s="449"/>
      <c r="H13" s="449"/>
      <c r="I13" s="449"/>
      <c r="J13" s="449"/>
      <c r="K13" s="449"/>
      <c r="L13" s="449"/>
      <c r="M13" s="449"/>
      <c r="N13" s="449"/>
      <c r="O13" s="449">
        <v>2.5</v>
      </c>
      <c r="P13" s="449"/>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449"/>
      <c r="CI13" s="449"/>
      <c r="CJ13" s="449"/>
      <c r="CK13" s="449"/>
      <c r="CL13" s="449"/>
      <c r="CM13" s="449"/>
      <c r="CN13" s="449"/>
      <c r="CO13" s="449"/>
      <c r="CP13" s="449"/>
      <c r="CQ13" s="449"/>
      <c r="CR13" s="449"/>
      <c r="CS13" s="449"/>
      <c r="CT13" s="449"/>
      <c r="CU13" s="449"/>
      <c r="CV13" s="449"/>
      <c r="CW13" s="449"/>
      <c r="CX13" s="449"/>
      <c r="CY13" s="449"/>
      <c r="CZ13" s="449"/>
      <c r="DA13" s="449"/>
      <c r="DB13" s="449"/>
      <c r="DC13" s="449"/>
      <c r="DD13" s="449"/>
      <c r="DE13" s="449"/>
      <c r="DF13" s="449"/>
      <c r="DG13" s="449"/>
      <c r="DH13" s="449"/>
      <c r="DI13" s="449"/>
      <c r="DJ13" s="449"/>
      <c r="DK13" s="449"/>
      <c r="DL13" s="449"/>
      <c r="DM13" s="449"/>
      <c r="DN13" s="449"/>
      <c r="DO13" s="449"/>
      <c r="DP13" s="449"/>
      <c r="DQ13" s="449"/>
      <c r="DR13" s="449"/>
      <c r="DS13" s="449"/>
      <c r="DT13" s="449"/>
      <c r="DU13" s="449"/>
      <c r="DV13" s="449"/>
      <c r="DW13" s="449"/>
      <c r="DX13" s="449"/>
      <c r="DY13" s="449"/>
      <c r="DZ13" s="449"/>
      <c r="EA13" s="449"/>
      <c r="EB13" s="449"/>
      <c r="EC13" s="449"/>
      <c r="ED13" s="449"/>
      <c r="EE13" s="449"/>
      <c r="EF13" s="449"/>
      <c r="EG13" s="449"/>
      <c r="EH13" s="449"/>
      <c r="EI13" s="449"/>
      <c r="EJ13" s="449"/>
      <c r="EK13" s="449"/>
      <c r="EL13" s="449"/>
      <c r="EM13" s="449"/>
      <c r="EN13" s="449"/>
      <c r="EO13" s="449"/>
      <c r="EP13" s="449"/>
      <c r="EQ13" s="449"/>
      <c r="ER13" s="449"/>
      <c r="ES13" s="449"/>
      <c r="ET13" s="449"/>
      <c r="EU13" s="449"/>
    </row>
    <row r="14" spans="1:151" ht="17.100000000000001" customHeight="1" thickTop="1" thickBot="1" x14ac:dyDescent="0.3">
      <c r="A14" s="456" t="s">
        <v>499</v>
      </c>
      <c r="B14" s="457"/>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c r="AY14" s="457"/>
      <c r="AZ14" s="457"/>
      <c r="BA14" s="457"/>
      <c r="BB14" s="457"/>
      <c r="BC14" s="457"/>
      <c r="BD14" s="457"/>
      <c r="BE14" s="457"/>
      <c r="BF14" s="457"/>
      <c r="BG14" s="457"/>
      <c r="BH14" s="457"/>
      <c r="BI14" s="457"/>
      <c r="BJ14" s="457"/>
      <c r="BK14" s="457"/>
      <c r="BL14" s="457"/>
      <c r="BM14" s="457"/>
      <c r="BN14" s="457"/>
      <c r="BO14" s="457"/>
      <c r="BP14" s="457"/>
      <c r="BQ14" s="457"/>
      <c r="BR14" s="457"/>
      <c r="BS14" s="457"/>
      <c r="BT14" s="457"/>
      <c r="BU14" s="457"/>
      <c r="BV14" s="457"/>
      <c r="BW14" s="457"/>
      <c r="BX14" s="457"/>
      <c r="BY14" s="457"/>
      <c r="BZ14" s="457"/>
      <c r="CA14" s="457"/>
      <c r="CB14" s="457"/>
      <c r="CC14" s="457"/>
      <c r="CD14" s="457"/>
      <c r="CE14" s="457"/>
      <c r="CF14" s="457"/>
      <c r="CG14" s="457"/>
      <c r="CH14" s="457"/>
      <c r="CI14" s="457"/>
      <c r="CJ14" s="457"/>
      <c r="CK14" s="457"/>
      <c r="CL14" s="457"/>
      <c r="CM14" s="457"/>
      <c r="CN14" s="457"/>
      <c r="CO14" s="457"/>
      <c r="CP14" s="457"/>
      <c r="CQ14" s="457"/>
      <c r="CR14" s="457"/>
      <c r="CS14" s="457"/>
      <c r="CT14" s="457"/>
      <c r="CU14" s="457"/>
      <c r="CV14" s="457"/>
      <c r="CW14" s="457"/>
      <c r="CX14" s="457"/>
      <c r="CY14" s="457"/>
      <c r="CZ14" s="457"/>
      <c r="DA14" s="457"/>
      <c r="DB14" s="457"/>
      <c r="DC14" s="457"/>
      <c r="DD14" s="457"/>
      <c r="DE14" s="457"/>
      <c r="DF14" s="457"/>
      <c r="DG14" s="457"/>
      <c r="DH14" s="457"/>
      <c r="DI14" s="457"/>
      <c r="DJ14" s="457"/>
      <c r="DK14" s="457"/>
      <c r="DL14" s="457"/>
      <c r="DM14" s="457"/>
      <c r="DN14" s="457"/>
      <c r="DO14" s="457"/>
      <c r="DP14" s="457"/>
      <c r="DQ14" s="457"/>
      <c r="DR14" s="457"/>
      <c r="DS14" s="457"/>
      <c r="DT14" s="457"/>
      <c r="DU14" s="457"/>
      <c r="DV14" s="457"/>
      <c r="DW14" s="457"/>
      <c r="DX14" s="457"/>
      <c r="DY14" s="457"/>
      <c r="DZ14" s="457"/>
      <c r="EA14" s="457"/>
      <c r="EB14" s="457"/>
      <c r="EC14" s="457"/>
      <c r="ED14" s="457"/>
      <c r="EE14" s="457"/>
      <c r="EF14" s="457"/>
      <c r="EG14" s="457"/>
      <c r="EH14" s="457"/>
      <c r="EI14" s="457"/>
      <c r="EJ14" s="457"/>
      <c r="EK14" s="457"/>
      <c r="EL14" s="457"/>
      <c r="EM14" s="457"/>
      <c r="EN14" s="457"/>
      <c r="EO14" s="457"/>
      <c r="EP14" s="457"/>
      <c r="EQ14" s="457"/>
      <c r="ER14" s="457"/>
      <c r="ES14" s="457"/>
      <c r="ET14" s="457"/>
      <c r="EU14" s="457"/>
    </row>
    <row r="15" spans="1:151" ht="17.100000000000001" customHeight="1" thickTop="1" x14ac:dyDescent="0.25">
      <c r="A15" s="447"/>
      <c r="B15" s="449"/>
      <c r="C15" s="449"/>
      <c r="D15" s="449"/>
      <c r="E15" s="449"/>
      <c r="F15" s="449"/>
      <c r="G15" s="449"/>
      <c r="H15" s="449"/>
      <c r="I15" s="449"/>
      <c r="J15" s="449"/>
      <c r="K15" s="449"/>
      <c r="L15" s="449"/>
      <c r="M15" s="449"/>
      <c r="N15" s="449"/>
      <c r="O15" s="449"/>
      <c r="P15" s="449"/>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449"/>
      <c r="BD15" s="449"/>
      <c r="BE15" s="449"/>
      <c r="BF15" s="449"/>
      <c r="BG15" s="449"/>
      <c r="BH15" s="449"/>
      <c r="BI15" s="449"/>
      <c r="BJ15" s="449"/>
      <c r="BK15" s="449"/>
      <c r="BL15" s="449"/>
      <c r="BM15" s="449"/>
      <c r="BN15" s="449"/>
      <c r="BO15" s="449"/>
      <c r="BP15" s="449"/>
      <c r="BQ15" s="449"/>
      <c r="BR15" s="449"/>
      <c r="BS15" s="449"/>
      <c r="BT15" s="449"/>
      <c r="BU15" s="449"/>
      <c r="BV15" s="449"/>
      <c r="BW15" s="449"/>
      <c r="BX15" s="449"/>
      <c r="BY15" s="449"/>
      <c r="BZ15" s="449"/>
      <c r="CA15" s="449"/>
      <c r="CB15" s="449"/>
      <c r="CC15" s="449"/>
      <c r="CD15" s="449"/>
      <c r="CE15" s="449"/>
      <c r="CF15" s="449"/>
      <c r="CG15" s="449"/>
      <c r="CH15" s="449"/>
      <c r="CI15" s="449"/>
      <c r="CJ15" s="449"/>
      <c r="CK15" s="449"/>
      <c r="CL15" s="449"/>
      <c r="CM15" s="449"/>
      <c r="CN15" s="449"/>
      <c r="CO15" s="449"/>
      <c r="CP15" s="449"/>
      <c r="CQ15" s="449"/>
      <c r="CR15" s="449"/>
      <c r="CS15" s="449"/>
      <c r="CT15" s="449"/>
      <c r="CU15" s="449"/>
      <c r="CV15" s="449"/>
      <c r="CW15" s="449"/>
      <c r="CX15" s="449"/>
      <c r="CY15" s="449"/>
      <c r="CZ15" s="449"/>
      <c r="DA15" s="449"/>
      <c r="DB15" s="449"/>
      <c r="DC15" s="449"/>
      <c r="DD15" s="449"/>
      <c r="DE15" s="449"/>
      <c r="DF15" s="449"/>
      <c r="DG15" s="449"/>
      <c r="DH15" s="449"/>
      <c r="DI15" s="449"/>
      <c r="DJ15" s="449"/>
      <c r="DK15" s="449"/>
      <c r="DL15" s="449"/>
      <c r="DM15" s="449"/>
      <c r="DN15" s="449"/>
      <c r="DO15" s="449"/>
      <c r="DP15" s="449"/>
      <c r="DQ15" s="449"/>
      <c r="DR15" s="449"/>
      <c r="DS15" s="449"/>
      <c r="DT15" s="449"/>
      <c r="DU15" s="449"/>
      <c r="DV15" s="449"/>
      <c r="DW15" s="449"/>
      <c r="DX15" s="449"/>
      <c r="DY15" s="449"/>
      <c r="DZ15" s="449"/>
      <c r="EA15" s="449"/>
      <c r="EB15" s="449"/>
      <c r="EC15" s="449"/>
      <c r="ED15" s="449"/>
      <c r="EE15" s="449"/>
      <c r="EF15" s="449"/>
      <c r="EG15" s="449"/>
      <c r="EH15" s="449"/>
      <c r="EI15" s="449"/>
      <c r="EJ15" s="449"/>
      <c r="EK15" s="449"/>
      <c r="EL15" s="449"/>
      <c r="EM15" s="449"/>
      <c r="EN15" s="449"/>
      <c r="EO15" s="449"/>
      <c r="EP15" s="449"/>
      <c r="EQ15" s="449"/>
      <c r="ER15" s="449"/>
      <c r="ES15" s="449"/>
      <c r="ET15" s="449"/>
      <c r="EU15" s="449"/>
    </row>
    <row r="16" spans="1:151" ht="17.100000000000001" customHeight="1" x14ac:dyDescent="0.25">
      <c r="A16" s="447" t="s">
        <v>500</v>
      </c>
      <c r="B16" s="449">
        <v>66426.303235972882</v>
      </c>
      <c r="C16" s="449">
        <v>67813.347178623269</v>
      </c>
      <c r="D16" s="449">
        <v>67350.55298928589</v>
      </c>
      <c r="E16" s="449">
        <v>67898.424276395206</v>
      </c>
      <c r="F16" s="449">
        <v>70563.533940011592</v>
      </c>
      <c r="G16" s="449">
        <v>69029.206086238628</v>
      </c>
      <c r="H16" s="449">
        <v>69173.827566074178</v>
      </c>
      <c r="I16" s="449">
        <v>70109.753901685341</v>
      </c>
      <c r="J16" s="449">
        <v>73222.669057128718</v>
      </c>
      <c r="K16" s="449">
        <v>72628.910586909114</v>
      </c>
      <c r="L16" s="449">
        <v>74948.541309052278</v>
      </c>
      <c r="M16" s="449">
        <v>77907.26620021234</v>
      </c>
      <c r="N16" s="449">
        <v>74640.649942564065</v>
      </c>
      <c r="O16" s="449">
        <v>74618.615312754191</v>
      </c>
      <c r="P16" s="449">
        <v>76376.735414886105</v>
      </c>
      <c r="Q16" s="449">
        <v>75700.789623743025</v>
      </c>
      <c r="R16" s="449">
        <v>77269.692369705648</v>
      </c>
      <c r="S16" s="449">
        <v>79953.017943437662</v>
      </c>
      <c r="T16" s="449">
        <v>79074.75525046949</v>
      </c>
      <c r="U16" s="449">
        <v>79520.667822633579</v>
      </c>
      <c r="V16" s="449">
        <v>78671.260029511788</v>
      </c>
      <c r="W16" s="449">
        <v>81199.667306703283</v>
      </c>
      <c r="X16" s="449">
        <v>77556.049942866448</v>
      </c>
      <c r="Y16" s="449">
        <v>80100.875885288551</v>
      </c>
      <c r="Z16" s="449">
        <v>80040.746933815622</v>
      </c>
      <c r="AA16" s="449">
        <v>79939.581236785903</v>
      </c>
      <c r="AB16" s="449">
        <v>79411.668224062698</v>
      </c>
      <c r="AC16" s="449">
        <v>79032.748513622151</v>
      </c>
      <c r="AD16" s="449">
        <v>78098.527743300889</v>
      </c>
      <c r="AE16" s="449">
        <v>85159.248901662751</v>
      </c>
      <c r="AF16" s="449">
        <v>86394.874568552084</v>
      </c>
      <c r="AG16" s="449">
        <v>86880.112743733043</v>
      </c>
      <c r="AH16" s="449">
        <v>87928.224802783152</v>
      </c>
      <c r="AI16" s="449">
        <v>88106.871545446251</v>
      </c>
      <c r="AJ16" s="449">
        <v>90488.3945909303</v>
      </c>
      <c r="AK16" s="449">
        <v>91559.825805914632</v>
      </c>
      <c r="AL16" s="449">
        <v>94098.106945505308</v>
      </c>
      <c r="AM16" s="449">
        <v>93549.31388682939</v>
      </c>
      <c r="AN16" s="449">
        <v>96754.802980609718</v>
      </c>
      <c r="AO16" s="449">
        <v>95870.007278678371</v>
      </c>
      <c r="AP16" s="449">
        <v>104072.51915873688</v>
      </c>
      <c r="AQ16" s="449">
        <v>103579.9323233067</v>
      </c>
      <c r="AR16" s="449">
        <v>100694.20800170788</v>
      </c>
      <c r="AS16" s="449">
        <v>99291.769986535714</v>
      </c>
      <c r="AT16" s="449">
        <v>100933.44968334469</v>
      </c>
      <c r="AU16" s="449">
        <v>100229.18125081969</v>
      </c>
      <c r="AV16" s="449">
        <v>99261.274187500021</v>
      </c>
      <c r="AW16" s="449">
        <v>103497.94482550361</v>
      </c>
      <c r="AX16" s="449">
        <v>102921.43799632388</v>
      </c>
      <c r="AY16" s="449">
        <v>108544.33997084292</v>
      </c>
      <c r="AZ16" s="449">
        <v>110343.08859754098</v>
      </c>
      <c r="BA16" s="449">
        <v>114721.20755311572</v>
      </c>
      <c r="BB16" s="449">
        <v>117055.21513527753</v>
      </c>
      <c r="BC16" s="449">
        <v>119619.60702976644</v>
      </c>
      <c r="BD16" s="449">
        <v>121075.74227892855</v>
      </c>
      <c r="BE16" s="449">
        <v>123260.36938210644</v>
      </c>
      <c r="BF16" s="449">
        <v>120752.98616916555</v>
      </c>
      <c r="BG16" s="449">
        <v>119694.92564294937</v>
      </c>
      <c r="BH16" s="449">
        <v>117838.97237219621</v>
      </c>
      <c r="BI16" s="449">
        <v>122735.45625949455</v>
      </c>
      <c r="BJ16" s="449">
        <v>120049.19112513392</v>
      </c>
      <c r="BK16" s="449">
        <v>126047.57279302411</v>
      </c>
      <c r="BL16" s="449">
        <v>139062.48919025276</v>
      </c>
      <c r="BM16" s="449">
        <v>137586.09214340354</v>
      </c>
      <c r="BN16" s="449">
        <v>138175.21268258648</v>
      </c>
      <c r="BO16" s="449">
        <v>138628.47666558527</v>
      </c>
      <c r="BP16" s="449">
        <v>142104.72795610214</v>
      </c>
      <c r="BQ16" s="449">
        <v>142278.28919419972</v>
      </c>
      <c r="BR16" s="449">
        <v>144450.61180768846</v>
      </c>
      <c r="BS16" s="449">
        <v>148534.72719634642</v>
      </c>
      <c r="BT16" s="449">
        <v>150438.85095480151</v>
      </c>
      <c r="BU16" s="449">
        <v>151519.5</v>
      </c>
      <c r="BV16" s="449">
        <v>153595.05761268668</v>
      </c>
      <c r="BW16" s="449">
        <v>156324.69065769573</v>
      </c>
      <c r="BX16" s="449">
        <v>157406.6914241621</v>
      </c>
      <c r="BY16" s="449">
        <v>156600.80811839449</v>
      </c>
      <c r="BZ16" s="449">
        <v>159897.71195550862</v>
      </c>
      <c r="CA16" s="449">
        <v>166725.92581236121</v>
      </c>
      <c r="CB16" s="449">
        <v>166910.92624923383</v>
      </c>
      <c r="CC16" s="449">
        <v>166395.73053723547</v>
      </c>
      <c r="CD16" s="449">
        <v>169580.80563689113</v>
      </c>
      <c r="CE16" s="449">
        <v>171298.85641524161</v>
      </c>
      <c r="CF16" s="449">
        <v>173801.30735711419</v>
      </c>
      <c r="CG16" s="449">
        <v>177668.55562032614</v>
      </c>
      <c r="CH16" s="449">
        <v>174394.86292201749</v>
      </c>
      <c r="CI16" s="449">
        <v>174924.25180757011</v>
      </c>
      <c r="CJ16" s="449">
        <v>175637.22381427392</v>
      </c>
      <c r="CK16" s="449">
        <v>179152.63008492597</v>
      </c>
      <c r="CL16" s="449">
        <v>178461.27118693173</v>
      </c>
      <c r="CM16" s="449">
        <v>180437.56616006474</v>
      </c>
      <c r="CN16" s="449">
        <v>176191.51600309185</v>
      </c>
      <c r="CO16" s="449">
        <v>175785.32195359335</v>
      </c>
      <c r="CP16" s="449">
        <v>185058.20583007197</v>
      </c>
      <c r="CQ16" s="449">
        <v>188375.48139406703</v>
      </c>
      <c r="CR16" s="449">
        <v>191339.81988459302</v>
      </c>
      <c r="CS16" s="449">
        <v>200039.4517179582</v>
      </c>
      <c r="CT16" s="449">
        <v>196835.78700488887</v>
      </c>
      <c r="CU16" s="449">
        <v>202954.33186410007</v>
      </c>
      <c r="CV16" s="449">
        <v>207215.69517574867</v>
      </c>
      <c r="CW16" s="449">
        <v>214373.48147916992</v>
      </c>
      <c r="CX16" s="449">
        <v>221942.12390585776</v>
      </c>
      <c r="CY16" s="449">
        <v>230238.77583979841</v>
      </c>
      <c r="CZ16" s="449">
        <v>221922.20800793669</v>
      </c>
      <c r="DA16" s="449">
        <v>225940.38191798772</v>
      </c>
      <c r="DB16" s="449">
        <v>218871.25093894106</v>
      </c>
      <c r="DC16" s="449">
        <v>217596.3036255289</v>
      </c>
      <c r="DD16" s="449">
        <v>214815.73631158541</v>
      </c>
      <c r="DE16" s="449">
        <v>217004.41993496372</v>
      </c>
      <c r="DF16" s="449">
        <v>218846.8952504606</v>
      </c>
      <c r="DG16" s="449">
        <v>219966.96050391931</v>
      </c>
      <c r="DH16" s="449">
        <v>226576.71631358506</v>
      </c>
      <c r="DI16" s="449">
        <v>229226.42152050519</v>
      </c>
      <c r="DJ16" s="449">
        <v>240408.08847555952</v>
      </c>
      <c r="DK16" s="449">
        <v>252957.68400993009</v>
      </c>
      <c r="DL16" s="449">
        <v>258964.54538824756</v>
      </c>
      <c r="DM16" s="449">
        <v>259427.82324653002</v>
      </c>
      <c r="DN16" s="449">
        <v>262761.86596508219</v>
      </c>
      <c r="DO16" s="449">
        <v>263442.84530936059</v>
      </c>
      <c r="DP16" s="449">
        <v>268691.24890248722</v>
      </c>
      <c r="DQ16" s="449">
        <v>269147.02911251434</v>
      </c>
      <c r="DR16" s="449">
        <v>278812.67778411362</v>
      </c>
      <c r="DS16" s="449">
        <v>273904.52688807907</v>
      </c>
      <c r="DT16" s="449">
        <v>276298.97259022022</v>
      </c>
      <c r="DU16" s="449">
        <v>280218.67607955547</v>
      </c>
      <c r="DV16" s="449">
        <v>275540.36607464025</v>
      </c>
      <c r="DW16" s="449">
        <v>278884.25604416308</v>
      </c>
      <c r="DX16" s="449">
        <v>295596.05314703286</v>
      </c>
      <c r="DY16" s="449">
        <v>278825.85957494081</v>
      </c>
      <c r="DZ16" s="449">
        <v>277995.11736622191</v>
      </c>
      <c r="EA16" s="449">
        <v>269143.13557219441</v>
      </c>
      <c r="EB16" s="449">
        <v>268344.11662117584</v>
      </c>
      <c r="EC16" s="449">
        <v>284981.4928212621</v>
      </c>
      <c r="ED16" s="449">
        <v>305406.72245056508</v>
      </c>
      <c r="EE16" s="449">
        <v>286606.10411991918</v>
      </c>
      <c r="EF16" s="449">
        <v>292769.16974273225</v>
      </c>
      <c r="EG16" s="449">
        <v>296822.91944970074</v>
      </c>
      <c r="EH16" s="449">
        <v>304286.70241272327</v>
      </c>
      <c r="EI16" s="449">
        <v>304753.51439039694</v>
      </c>
      <c r="EJ16" s="449">
        <v>306320.93923338183</v>
      </c>
      <c r="EK16" s="449">
        <v>311055.09824585548</v>
      </c>
      <c r="EL16" s="449">
        <v>313224.63939457148</v>
      </c>
      <c r="EM16" s="449">
        <v>298725.71976760373</v>
      </c>
      <c r="EN16" s="449">
        <v>300724.80520937481</v>
      </c>
      <c r="EO16" s="449">
        <v>337063.73363615904</v>
      </c>
      <c r="EP16" s="449">
        <v>309649.12609856523</v>
      </c>
      <c r="EQ16" s="449">
        <v>300516.18910170294</v>
      </c>
      <c r="ER16" s="449">
        <v>320279.27609864151</v>
      </c>
      <c r="ES16" s="449">
        <v>263897.34971547523</v>
      </c>
      <c r="ET16" s="449">
        <v>256550.39193265548</v>
      </c>
      <c r="EU16" s="449">
        <v>293075.70323235187</v>
      </c>
    </row>
    <row r="17" spans="1:151" ht="17.100000000000001" customHeight="1" x14ac:dyDescent="0.25">
      <c r="A17" s="447" t="s">
        <v>501</v>
      </c>
      <c r="B17" s="449">
        <v>-16094.591653099998</v>
      </c>
      <c r="C17" s="449">
        <v>-15133.990915980001</v>
      </c>
      <c r="D17" s="449">
        <v>-10574.257390679999</v>
      </c>
      <c r="E17" s="449">
        <v>-13160.13132181</v>
      </c>
      <c r="F17" s="449">
        <v>-13184.197336680001</v>
      </c>
      <c r="G17" s="449">
        <v>-12603.214470860001</v>
      </c>
      <c r="H17" s="449">
        <v>-12649.402737140001</v>
      </c>
      <c r="I17" s="449">
        <v>-13999.36386032</v>
      </c>
      <c r="J17" s="449">
        <v>-12309.791425859999</v>
      </c>
      <c r="K17" s="449">
        <v>-9506.4930552200003</v>
      </c>
      <c r="L17" s="449">
        <v>-11316.247423609999</v>
      </c>
      <c r="M17" s="449">
        <v>-9687.6799926800013</v>
      </c>
      <c r="N17" s="449">
        <v>-8384.2803368000004</v>
      </c>
      <c r="O17" s="449">
        <v>-7735.6408573600002</v>
      </c>
      <c r="P17" s="449">
        <v>-11176.693028849997</v>
      </c>
      <c r="Q17" s="449">
        <v>-9606.6951597400002</v>
      </c>
      <c r="R17" s="449">
        <v>-11320.184787369999</v>
      </c>
      <c r="S17" s="449">
        <v>-10168.74607549</v>
      </c>
      <c r="T17" s="449">
        <v>-11201.799995440004</v>
      </c>
      <c r="U17" s="449">
        <v>-8361.1217992800011</v>
      </c>
      <c r="V17" s="449">
        <v>-10561.849022570001</v>
      </c>
      <c r="W17" s="449">
        <v>-11253.339342660001</v>
      </c>
      <c r="X17" s="449">
        <v>-9436.6171233200002</v>
      </c>
      <c r="Y17" s="449">
        <v>-7837.3001372700001</v>
      </c>
      <c r="Z17" s="449">
        <v>-10079.960773000003</v>
      </c>
      <c r="AA17" s="449">
        <v>-8692.3302772299994</v>
      </c>
      <c r="AB17" s="449">
        <v>-9372.881900270002</v>
      </c>
      <c r="AC17" s="449">
        <v>-8880.1699302400029</v>
      </c>
      <c r="AD17" s="449">
        <v>-8780.1530179400033</v>
      </c>
      <c r="AE17" s="449">
        <v>-11179.910112040001</v>
      </c>
      <c r="AF17" s="449">
        <v>-11456.030725809998</v>
      </c>
      <c r="AG17" s="449">
        <v>-13179.341982179998</v>
      </c>
      <c r="AH17" s="449">
        <v>-11879.09227354</v>
      </c>
      <c r="AI17" s="449">
        <v>-13350.546611650003</v>
      </c>
      <c r="AJ17" s="449">
        <v>-16898.939951499997</v>
      </c>
      <c r="AK17" s="449">
        <v>-11466.967172649998</v>
      </c>
      <c r="AL17" s="449">
        <v>-13650.276193949998</v>
      </c>
      <c r="AM17" s="449">
        <v>-12018.874950829999</v>
      </c>
      <c r="AN17" s="449">
        <v>-12476.195903029999</v>
      </c>
      <c r="AO17" s="449">
        <v>-14313.36957282</v>
      </c>
      <c r="AP17" s="449">
        <v>-17374.062681929754</v>
      </c>
      <c r="AQ17" s="449">
        <v>-18112.053482993684</v>
      </c>
      <c r="AR17" s="449">
        <v>-14044.60487612374</v>
      </c>
      <c r="AS17" s="449">
        <v>-13816.06028582856</v>
      </c>
      <c r="AT17" s="449">
        <v>-17341.511666418828</v>
      </c>
      <c r="AU17" s="449">
        <v>-15217.901120033093</v>
      </c>
      <c r="AV17" s="449">
        <v>-13552.266238281474</v>
      </c>
      <c r="AW17" s="449">
        <v>-10932.694839660657</v>
      </c>
      <c r="AX17" s="449">
        <v>-13197.887711877294</v>
      </c>
      <c r="AY17" s="449">
        <v>-12463.583303451964</v>
      </c>
      <c r="AZ17" s="449">
        <v>-13387.690245879574</v>
      </c>
      <c r="BA17" s="449">
        <v>-17897.114501728862</v>
      </c>
      <c r="BB17" s="449">
        <v>-16472.475734490621</v>
      </c>
      <c r="BC17" s="449">
        <v>-18912.303265928196</v>
      </c>
      <c r="BD17" s="449">
        <v>-19181.228839505362</v>
      </c>
      <c r="BE17" s="449">
        <v>-20865.026249724659</v>
      </c>
      <c r="BF17" s="449">
        <v>-24581.233548614022</v>
      </c>
      <c r="BG17" s="449">
        <v>-22626.159615587952</v>
      </c>
      <c r="BH17" s="449">
        <v>-19870.683686191223</v>
      </c>
      <c r="BI17" s="449">
        <v>-20743.429970004472</v>
      </c>
      <c r="BJ17" s="449">
        <v>-19352.681883520723</v>
      </c>
      <c r="BK17" s="449">
        <v>-22349.474304150681</v>
      </c>
      <c r="BL17" s="449">
        <v>-23502.995871067244</v>
      </c>
      <c r="BM17" s="449">
        <v>-22661.474497705807</v>
      </c>
      <c r="BN17" s="449">
        <v>-22878.465939326445</v>
      </c>
      <c r="BO17" s="449">
        <v>-21714.827886328236</v>
      </c>
      <c r="BP17" s="449">
        <v>-26328.382232080454</v>
      </c>
      <c r="BQ17" s="449">
        <v>-25956.873075779848</v>
      </c>
      <c r="BR17" s="449">
        <v>-26828.959248950447</v>
      </c>
      <c r="BS17" s="449">
        <v>-25650.317494534476</v>
      </c>
      <c r="BT17" s="449">
        <v>-29430.173450514856</v>
      </c>
      <c r="BU17" s="449">
        <v>-28634.9</v>
      </c>
      <c r="BV17" s="449">
        <v>-26971.136303966399</v>
      </c>
      <c r="BW17" s="449">
        <v>-29312.760556908066</v>
      </c>
      <c r="BX17" s="449">
        <v>-31958.729724419147</v>
      </c>
      <c r="BY17" s="449">
        <v>-34518.630189887648</v>
      </c>
      <c r="BZ17" s="449">
        <v>-29765.040157252177</v>
      </c>
      <c r="CA17" s="449">
        <v>-35913.45428410665</v>
      </c>
      <c r="CB17" s="449">
        <v>-35783.323356305329</v>
      </c>
      <c r="CC17" s="449">
        <v>-37224.626337385162</v>
      </c>
      <c r="CD17" s="449">
        <v>-37942.026526596077</v>
      </c>
      <c r="CE17" s="449">
        <v>-41152.21912881577</v>
      </c>
      <c r="CF17" s="449">
        <v>-41550.868337346699</v>
      </c>
      <c r="CG17" s="449">
        <v>-38386.59096716639</v>
      </c>
      <c r="CH17" s="449">
        <v>-32405.033911957518</v>
      </c>
      <c r="CI17" s="449">
        <v>-35191.526846515859</v>
      </c>
      <c r="CJ17" s="449">
        <v>-40506.141151634103</v>
      </c>
      <c r="CK17" s="449">
        <v>-39546.197622725238</v>
      </c>
      <c r="CL17" s="449">
        <v>-35351.569054948355</v>
      </c>
      <c r="CM17" s="449">
        <v>-34907.183384128431</v>
      </c>
      <c r="CN17" s="449">
        <v>-27481.992926843894</v>
      </c>
      <c r="CO17" s="449">
        <v>-28939.114406344157</v>
      </c>
      <c r="CP17" s="449">
        <v>-26135.339736256545</v>
      </c>
      <c r="CQ17" s="449">
        <v>-29274.277120821997</v>
      </c>
      <c r="CR17" s="449">
        <v>-29484.768431556058</v>
      </c>
      <c r="CS17" s="449">
        <v>-24932.121414385856</v>
      </c>
      <c r="CT17" s="449">
        <v>-23701.260518967501</v>
      </c>
      <c r="CU17" s="449">
        <v>-19829.780191346192</v>
      </c>
      <c r="CV17" s="449">
        <v>-18394.546459666919</v>
      </c>
      <c r="CW17" s="449">
        <v>-17571.779205522427</v>
      </c>
      <c r="CX17" s="449">
        <v>-18573.606077410073</v>
      </c>
      <c r="CY17" s="449">
        <v>-22246.375063844021</v>
      </c>
      <c r="CZ17" s="449">
        <v>-25283.029247717244</v>
      </c>
      <c r="DA17" s="449">
        <v>-21010.18099120606</v>
      </c>
      <c r="DB17" s="449">
        <v>-22958.469095949196</v>
      </c>
      <c r="DC17" s="449">
        <v>-22390.423569186998</v>
      </c>
      <c r="DD17" s="449">
        <v>-19647.914046480033</v>
      </c>
      <c r="DE17" s="449">
        <v>-19273.09610646783</v>
      </c>
      <c r="DF17" s="449">
        <v>-20935.306592958881</v>
      </c>
      <c r="DG17" s="449">
        <v>-19289.037028424798</v>
      </c>
      <c r="DH17" s="449">
        <v>-20772.733527978315</v>
      </c>
      <c r="DI17" s="449">
        <v>-18967.234455908358</v>
      </c>
      <c r="DJ17" s="449">
        <v>-21200.26106011423</v>
      </c>
      <c r="DK17" s="449">
        <v>-18445.956216161783</v>
      </c>
      <c r="DL17" s="449">
        <v>-18377.2636097016</v>
      </c>
      <c r="DM17" s="449">
        <v>-21627.090344343022</v>
      </c>
      <c r="DN17" s="449">
        <v>-19402.232828217911</v>
      </c>
      <c r="DO17" s="449">
        <v>-18081.413977269593</v>
      </c>
      <c r="DP17" s="449">
        <v>-19279.206900320001</v>
      </c>
      <c r="DQ17" s="449">
        <v>-23863.349618259625</v>
      </c>
      <c r="DR17" s="449">
        <v>-24211.561883350314</v>
      </c>
      <c r="DS17" s="449">
        <v>-13684.554506002109</v>
      </c>
      <c r="DT17" s="449">
        <v>-13755.411136558921</v>
      </c>
      <c r="DU17" s="449">
        <v>-12727.236643302333</v>
      </c>
      <c r="DV17" s="449">
        <v>1025.7089805331761</v>
      </c>
      <c r="DW17" s="449">
        <v>-22127.335113032943</v>
      </c>
      <c r="DX17" s="449">
        <v>-21088.749873838813</v>
      </c>
      <c r="DY17" s="449">
        <v>-49104.374233031187</v>
      </c>
      <c r="DZ17" s="449">
        <v>-51513.327108830243</v>
      </c>
      <c r="EA17" s="449">
        <v>-42431.598791852331</v>
      </c>
      <c r="EB17" s="449">
        <v>-34259.903045684754</v>
      </c>
      <c r="EC17" s="449">
        <v>-27032.858213989537</v>
      </c>
      <c r="ED17" s="449">
        <v>-29267.717830482128</v>
      </c>
      <c r="EE17" s="449">
        <v>-30965.464448109906</v>
      </c>
      <c r="EF17" s="449">
        <v>-40247.084593347718</v>
      </c>
      <c r="EG17" s="449">
        <v>-36882.971087025631</v>
      </c>
      <c r="EH17" s="449">
        <v>-34161.745417146652</v>
      </c>
      <c r="EI17" s="449">
        <v>-39984.162914329703</v>
      </c>
      <c r="EJ17" s="449">
        <v>-31392.598979757619</v>
      </c>
      <c r="EK17" s="449">
        <v>-41795.13414492146</v>
      </c>
      <c r="EL17" s="449">
        <v>-39463.641038158414</v>
      </c>
      <c r="EM17" s="449">
        <v>-19113.246569812924</v>
      </c>
      <c r="EN17" s="449">
        <v>-21043.5530357916</v>
      </c>
      <c r="EO17" s="449">
        <v>-32086.843034149988</v>
      </c>
      <c r="EP17" s="449">
        <v>-47002.342001991929</v>
      </c>
      <c r="EQ17" s="449">
        <v>-37952.780247631221</v>
      </c>
      <c r="ER17" s="449">
        <v>-36581.001777217738</v>
      </c>
      <c r="ES17" s="449">
        <v>-33834.173461812607</v>
      </c>
      <c r="ET17" s="449">
        <v>-38432.212985026483</v>
      </c>
      <c r="EU17" s="449">
        <v>-27357.031242339341</v>
      </c>
    </row>
    <row r="18" spans="1:151" ht="17.100000000000001" customHeight="1" x14ac:dyDescent="0.25">
      <c r="A18" s="447" t="s">
        <v>502</v>
      </c>
      <c r="B18" s="449">
        <v>416.39877228</v>
      </c>
      <c r="C18" s="449">
        <v>398.98351687999997</v>
      </c>
      <c r="D18" s="449">
        <v>464.59303090000003</v>
      </c>
      <c r="E18" s="449">
        <v>369.60301450999998</v>
      </c>
      <c r="F18" s="449">
        <v>408.48481404999995</v>
      </c>
      <c r="G18" s="449">
        <v>451.59551101999995</v>
      </c>
      <c r="H18" s="449">
        <v>445.53247376000002</v>
      </c>
      <c r="I18" s="449">
        <v>375.32156171000003</v>
      </c>
      <c r="J18" s="449">
        <v>729.0334312199999</v>
      </c>
      <c r="K18" s="449">
        <v>725.01450312999987</v>
      </c>
      <c r="L18" s="449">
        <v>1098.9094759899999</v>
      </c>
      <c r="M18" s="449">
        <v>992.11887309000008</v>
      </c>
      <c r="N18" s="449">
        <v>1201.4398751599999</v>
      </c>
      <c r="O18" s="449">
        <v>986.17518556999994</v>
      </c>
      <c r="P18" s="449">
        <v>242.02596110999997</v>
      </c>
      <c r="Q18" s="449">
        <v>265.07175250999995</v>
      </c>
      <c r="R18" s="449">
        <v>629.2786777099999</v>
      </c>
      <c r="S18" s="449">
        <v>246.32987396999999</v>
      </c>
      <c r="T18" s="449">
        <v>1772.48621953</v>
      </c>
      <c r="U18" s="449">
        <v>1112.8485640200001</v>
      </c>
      <c r="V18" s="449">
        <v>719.99327042000004</v>
      </c>
      <c r="W18" s="449">
        <v>955.00277437</v>
      </c>
      <c r="X18" s="449">
        <v>1127.9270470100003</v>
      </c>
      <c r="Y18" s="449">
        <v>1138.7372729100002</v>
      </c>
      <c r="Z18" s="449">
        <v>1211.1530704200002</v>
      </c>
      <c r="AA18" s="449">
        <v>1131.4411226499999</v>
      </c>
      <c r="AB18" s="449">
        <v>1179.4819348599999</v>
      </c>
      <c r="AC18" s="449">
        <v>1157.8965479799999</v>
      </c>
      <c r="AD18" s="449">
        <v>218.86825797</v>
      </c>
      <c r="AE18" s="449">
        <v>450.09873363999998</v>
      </c>
      <c r="AF18" s="449">
        <v>152.5676181</v>
      </c>
      <c r="AG18" s="449">
        <v>445.32254952000005</v>
      </c>
      <c r="AH18" s="449">
        <v>763.68187892000003</v>
      </c>
      <c r="AI18" s="449">
        <v>1163.6323081500002</v>
      </c>
      <c r="AJ18" s="449">
        <v>1325.8463739199999</v>
      </c>
      <c r="AK18" s="449">
        <v>1804.5649623700001</v>
      </c>
      <c r="AL18" s="449">
        <v>2146.9082228399998</v>
      </c>
      <c r="AM18" s="449">
        <v>2114.7532336799995</v>
      </c>
      <c r="AN18" s="449">
        <v>2108.0848065299997</v>
      </c>
      <c r="AO18" s="449">
        <v>2342.2126538799998</v>
      </c>
      <c r="AP18" s="449">
        <v>1233.3859579699999</v>
      </c>
      <c r="AQ18" s="449">
        <v>1546.1322582800001</v>
      </c>
      <c r="AR18" s="449">
        <v>1729.84466681</v>
      </c>
      <c r="AS18" s="449">
        <v>2100.3866184399999</v>
      </c>
      <c r="AT18" s="449">
        <v>2973.8737531799998</v>
      </c>
      <c r="AU18" s="449">
        <v>2466.6333634100001</v>
      </c>
      <c r="AV18" s="449">
        <v>2627.7498871299995</v>
      </c>
      <c r="AW18" s="449">
        <v>2715.6635386299995</v>
      </c>
      <c r="AX18" s="449">
        <v>3505.64319918</v>
      </c>
      <c r="AY18" s="449">
        <v>3459.2269215600004</v>
      </c>
      <c r="AZ18" s="449">
        <v>3529.4347085599993</v>
      </c>
      <c r="BA18" s="449">
        <v>3453.8968748400002</v>
      </c>
      <c r="BB18" s="449">
        <v>2412.4059201499999</v>
      </c>
      <c r="BC18" s="449">
        <v>2414.3403686699999</v>
      </c>
      <c r="BD18" s="449">
        <v>1784.51822917</v>
      </c>
      <c r="BE18" s="449">
        <v>2049.3917820399997</v>
      </c>
      <c r="BF18" s="449">
        <v>2089.3361430999998</v>
      </c>
      <c r="BG18" s="449">
        <v>2102.1365570700004</v>
      </c>
      <c r="BH18" s="449">
        <v>2294.0404291999994</v>
      </c>
      <c r="BI18" s="449">
        <v>2467.8894129999999</v>
      </c>
      <c r="BJ18" s="449">
        <v>2207.8287976499996</v>
      </c>
      <c r="BK18" s="449">
        <v>2382.2947444899996</v>
      </c>
      <c r="BL18" s="449">
        <v>2443.1738772899998</v>
      </c>
      <c r="BM18" s="449">
        <v>2611.5448260100006</v>
      </c>
      <c r="BN18" s="449">
        <v>2007.7485255200002</v>
      </c>
      <c r="BO18" s="449">
        <v>2027.59553033</v>
      </c>
      <c r="BP18" s="449">
        <v>1574.8875632300001</v>
      </c>
      <c r="BQ18" s="449">
        <v>1242.43514559</v>
      </c>
      <c r="BR18" s="449">
        <v>1307.1408722699998</v>
      </c>
      <c r="BS18" s="449">
        <v>1065.56092048</v>
      </c>
      <c r="BT18" s="449">
        <v>1057.6542133000003</v>
      </c>
      <c r="BU18" s="449">
        <v>1056.7</v>
      </c>
      <c r="BV18" s="449">
        <v>996.92193865999991</v>
      </c>
      <c r="BW18" s="449">
        <v>1008.8143971</v>
      </c>
      <c r="BX18" s="449">
        <v>1011.9442757100001</v>
      </c>
      <c r="BY18" s="449">
        <v>1066.7009175000001</v>
      </c>
      <c r="BZ18" s="449">
        <v>1016.77921311</v>
      </c>
      <c r="CA18" s="449">
        <v>866.98502473000008</v>
      </c>
      <c r="CB18" s="449">
        <v>1356.7076687000001</v>
      </c>
      <c r="CC18" s="449">
        <v>876.30193002999999</v>
      </c>
      <c r="CD18" s="449">
        <v>902.85366694000004</v>
      </c>
      <c r="CE18" s="449">
        <v>874.22326047999991</v>
      </c>
      <c r="CF18" s="449">
        <v>871.67880075999994</v>
      </c>
      <c r="CG18" s="449">
        <v>884.54086482000002</v>
      </c>
      <c r="CH18" s="449">
        <v>764.88943096000003</v>
      </c>
      <c r="CI18" s="449">
        <v>759.47528250999994</v>
      </c>
      <c r="CJ18" s="449">
        <v>783.26216117999991</v>
      </c>
      <c r="CK18" s="449">
        <v>777.68830327000012</v>
      </c>
      <c r="CL18" s="449">
        <v>780.34392504000004</v>
      </c>
      <c r="CM18" s="449">
        <v>666.0651149900001</v>
      </c>
      <c r="CN18" s="449">
        <v>663.17858106999995</v>
      </c>
      <c r="CO18" s="449">
        <v>662.97412502999987</v>
      </c>
      <c r="CP18" s="449">
        <v>679.88341018999995</v>
      </c>
      <c r="CQ18" s="449">
        <v>680.51631947999999</v>
      </c>
      <c r="CR18" s="449">
        <v>686.30011655999999</v>
      </c>
      <c r="CS18" s="449">
        <v>675.2423620400001</v>
      </c>
      <c r="CT18" s="449">
        <v>728.38201835000007</v>
      </c>
      <c r="CU18" s="449">
        <v>618.91564277000009</v>
      </c>
      <c r="CV18" s="449">
        <v>647.7223449899999</v>
      </c>
      <c r="CW18" s="449">
        <v>619.35890265</v>
      </c>
      <c r="CX18" s="449">
        <v>615.95369096000013</v>
      </c>
      <c r="CY18" s="449">
        <v>532.94062998999993</v>
      </c>
      <c r="CZ18" s="449">
        <v>486.13695540999993</v>
      </c>
      <c r="DA18" s="449">
        <v>504.09098372999995</v>
      </c>
      <c r="DB18" s="449">
        <v>490.31621081999998</v>
      </c>
      <c r="DC18" s="449">
        <v>486.93154324999995</v>
      </c>
      <c r="DD18" s="449">
        <v>505.02529141000002</v>
      </c>
      <c r="DE18" s="449">
        <v>448.45071628999995</v>
      </c>
      <c r="DF18" s="449">
        <v>424.32515734000003</v>
      </c>
      <c r="DG18" s="449">
        <v>415.21715676999997</v>
      </c>
      <c r="DH18" s="449">
        <v>425.40114375000002</v>
      </c>
      <c r="DI18" s="449">
        <v>408.29458506000003</v>
      </c>
      <c r="DJ18" s="449">
        <v>436.04864189999995</v>
      </c>
      <c r="DK18" s="449">
        <v>290.27401915000002</v>
      </c>
      <c r="DL18" s="449">
        <v>262.41021176999999</v>
      </c>
      <c r="DM18" s="449">
        <v>270.84950722999997</v>
      </c>
      <c r="DN18" s="449">
        <v>162.27015924</v>
      </c>
      <c r="DO18" s="449">
        <v>117.93738719999999</v>
      </c>
      <c r="DP18" s="449">
        <v>136.1017042</v>
      </c>
      <c r="DQ18" s="449">
        <v>22.977313389999999</v>
      </c>
      <c r="DR18" s="449">
        <v>55.86070909</v>
      </c>
      <c r="DS18" s="449">
        <v>37.523696020000003</v>
      </c>
      <c r="DT18" s="449">
        <v>581.83854550000001</v>
      </c>
      <c r="DU18" s="449">
        <v>588.79924046999997</v>
      </c>
      <c r="DV18" s="449">
        <v>595.43215739000004</v>
      </c>
      <c r="DW18" s="449">
        <v>12103.041259670001</v>
      </c>
      <c r="DX18" s="449">
        <v>12052.1134747</v>
      </c>
      <c r="DY18" s="449">
        <v>12003.757200059999</v>
      </c>
      <c r="DZ18" s="449">
        <v>10233.65064851</v>
      </c>
      <c r="EA18" s="449">
        <v>10266.188454180001</v>
      </c>
      <c r="EB18" s="449">
        <v>10257.780566359997</v>
      </c>
      <c r="EC18" s="449">
        <v>2052.56562381</v>
      </c>
      <c r="ED18" s="449">
        <v>2039.6351765099998</v>
      </c>
      <c r="EE18" s="449">
        <v>2037.7262019</v>
      </c>
      <c r="EF18" s="449">
        <v>14.186722280000001</v>
      </c>
      <c r="EG18" s="449">
        <v>29.864407589999999</v>
      </c>
      <c r="EH18" s="449">
        <v>44.455103069999993</v>
      </c>
      <c r="EI18" s="449">
        <v>39.964073280000001</v>
      </c>
      <c r="EJ18" s="449">
        <v>29.675978439999998</v>
      </c>
      <c r="EK18" s="449">
        <v>29.392868370000002</v>
      </c>
      <c r="EL18" s="449">
        <v>24.093481529999998</v>
      </c>
      <c r="EM18" s="449">
        <v>36.022462339999997</v>
      </c>
      <c r="EN18" s="449">
        <v>40.506287</v>
      </c>
      <c r="EO18" s="449">
        <v>87.685474940000006</v>
      </c>
      <c r="EP18" s="449">
        <v>382.11966597999992</v>
      </c>
      <c r="EQ18" s="449">
        <v>21.566645510000001</v>
      </c>
      <c r="ER18" s="449">
        <v>366.25647111000001</v>
      </c>
      <c r="ES18" s="449">
        <v>63.03077588</v>
      </c>
      <c r="ET18" s="449">
        <v>85.744150080000011</v>
      </c>
      <c r="EU18" s="449">
        <v>94.462878439999997</v>
      </c>
    </row>
    <row r="19" spans="1:151" ht="17.100000000000001" customHeight="1" x14ac:dyDescent="0.25">
      <c r="A19" s="447" t="s">
        <v>503</v>
      </c>
      <c r="B19" s="449">
        <v>153.19780331999999</v>
      </c>
      <c r="C19" s="449">
        <v>154.31596911</v>
      </c>
      <c r="D19" s="449">
        <v>138.70587049999997</v>
      </c>
      <c r="E19" s="449">
        <v>145.20146566999998</v>
      </c>
      <c r="F19" s="449">
        <v>139.64907062999998</v>
      </c>
      <c r="G19" s="449">
        <v>144.54348844999998</v>
      </c>
      <c r="H19" s="449">
        <v>136.46690247999999</v>
      </c>
      <c r="I19" s="449">
        <v>137.70103456999999</v>
      </c>
      <c r="J19" s="449">
        <v>166.28222216</v>
      </c>
      <c r="K19" s="449">
        <v>164.10271523999998</v>
      </c>
      <c r="L19" s="449">
        <v>188.36966712999998</v>
      </c>
      <c r="M19" s="449">
        <v>289.10614802999993</v>
      </c>
      <c r="N19" s="449">
        <v>325.25928297999997</v>
      </c>
      <c r="O19" s="449">
        <v>266.26099159999995</v>
      </c>
      <c r="P19" s="449">
        <v>282.16233682000001</v>
      </c>
      <c r="Q19" s="449">
        <v>326.19289162000001</v>
      </c>
      <c r="R19" s="449">
        <v>355.96613649</v>
      </c>
      <c r="S19" s="449">
        <v>144.95301177000002</v>
      </c>
      <c r="T19" s="449">
        <v>145.04960496999999</v>
      </c>
      <c r="U19" s="449">
        <v>146.18456738</v>
      </c>
      <c r="V19" s="449">
        <v>147.98835771</v>
      </c>
      <c r="W19" s="449">
        <v>189.87692557</v>
      </c>
      <c r="X19" s="449">
        <v>188.68572480999998</v>
      </c>
      <c r="Y19" s="449">
        <v>187.66180904000001</v>
      </c>
      <c r="Z19" s="449">
        <v>184.76241243000001</v>
      </c>
      <c r="AA19" s="449">
        <v>235.96431477000002</v>
      </c>
      <c r="AB19" s="449">
        <v>228.80128807000003</v>
      </c>
      <c r="AC19" s="449">
        <v>202.30284356000001</v>
      </c>
      <c r="AD19" s="449">
        <v>207.31680611000002</v>
      </c>
      <c r="AE19" s="449">
        <v>142.31707372000002</v>
      </c>
      <c r="AF19" s="449">
        <v>246.29880878</v>
      </c>
      <c r="AG19" s="449">
        <v>157.61338316000001</v>
      </c>
      <c r="AH19" s="449">
        <v>186.53756657</v>
      </c>
      <c r="AI19" s="449">
        <v>186.00266166</v>
      </c>
      <c r="AJ19" s="449">
        <v>148.20166657000001</v>
      </c>
      <c r="AK19" s="449">
        <v>184.47326498999999</v>
      </c>
      <c r="AL19" s="449">
        <v>158.50110899000001</v>
      </c>
      <c r="AM19" s="449">
        <v>151.81138362999999</v>
      </c>
      <c r="AN19" s="449">
        <v>144.74117856000001</v>
      </c>
      <c r="AO19" s="449">
        <v>154.39851223000002</v>
      </c>
      <c r="AP19" s="449">
        <v>135.40763834000001</v>
      </c>
      <c r="AQ19" s="449">
        <v>198.07188681</v>
      </c>
      <c r="AR19" s="449">
        <v>126.59522910000001</v>
      </c>
      <c r="AS19" s="449">
        <v>150.84449430999999</v>
      </c>
      <c r="AT19" s="449">
        <v>162.74188365000003</v>
      </c>
      <c r="AU19" s="449">
        <v>164.49673319999999</v>
      </c>
      <c r="AV19" s="449">
        <v>163.62766462999997</v>
      </c>
      <c r="AW19" s="449">
        <v>172.66457023999999</v>
      </c>
      <c r="AX19" s="449">
        <v>134.78201322999996</v>
      </c>
      <c r="AY19" s="449">
        <v>146.16603488000001</v>
      </c>
      <c r="AZ19" s="449">
        <v>154.80724961999994</v>
      </c>
      <c r="BA19" s="449">
        <v>158.50427366000002</v>
      </c>
      <c r="BB19" s="449">
        <v>161.91662781999997</v>
      </c>
      <c r="BC19" s="449">
        <v>159.59387422</v>
      </c>
      <c r="BD19" s="449">
        <v>117.25199542000001</v>
      </c>
      <c r="BE19" s="449">
        <v>129.45984655000001</v>
      </c>
      <c r="BF19" s="449">
        <v>134.73078520999996</v>
      </c>
      <c r="BG19" s="449">
        <v>140.02408560999999</v>
      </c>
      <c r="BH19" s="449">
        <v>139.35857369000001</v>
      </c>
      <c r="BI19" s="449">
        <v>152.22108252999999</v>
      </c>
      <c r="BJ19" s="449">
        <v>115.15130846999999</v>
      </c>
      <c r="BK19" s="449">
        <v>126.01319054</v>
      </c>
      <c r="BL19" s="449">
        <v>127.1554088</v>
      </c>
      <c r="BM19" s="449">
        <v>371.52363643000001</v>
      </c>
      <c r="BN19" s="449">
        <v>379.96656151999991</v>
      </c>
      <c r="BO19" s="449">
        <v>3704.0103747000003</v>
      </c>
      <c r="BP19" s="449">
        <v>3664.27348949</v>
      </c>
      <c r="BQ19" s="449">
        <v>3670.1731644900001</v>
      </c>
      <c r="BR19" s="449">
        <v>3675.21057273</v>
      </c>
      <c r="BS19" s="449">
        <v>3683.2173269999998</v>
      </c>
      <c r="BT19" s="449">
        <v>3657.3844738899998</v>
      </c>
      <c r="BU19" s="449">
        <v>3668.5</v>
      </c>
      <c r="BV19" s="449">
        <v>3617.0592188099999</v>
      </c>
      <c r="BW19" s="449">
        <v>3626.6453938499999</v>
      </c>
      <c r="BX19" s="449">
        <v>3623.0380289999998</v>
      </c>
      <c r="BY19" s="449">
        <v>3622.9704508099999</v>
      </c>
      <c r="BZ19" s="449">
        <v>3621.55255085</v>
      </c>
      <c r="CA19" s="449">
        <v>3760.6580941399998</v>
      </c>
      <c r="CB19" s="449">
        <v>3749.1737147999997</v>
      </c>
      <c r="CC19" s="449">
        <v>3761.8094959199998</v>
      </c>
      <c r="CD19" s="449">
        <v>3762.2770625399999</v>
      </c>
      <c r="CE19" s="449">
        <v>3758.5232117199998</v>
      </c>
      <c r="CF19" s="449">
        <v>3767.8315939099998</v>
      </c>
      <c r="CG19" s="449">
        <v>3786.0611617799996</v>
      </c>
      <c r="CH19" s="449">
        <v>3776.0857908899998</v>
      </c>
      <c r="CI19" s="449">
        <v>3765.93455279</v>
      </c>
      <c r="CJ19" s="449">
        <v>3765.1976652000003</v>
      </c>
      <c r="CK19" s="449">
        <v>3761.3297814900002</v>
      </c>
      <c r="CL19" s="449">
        <v>3766.3030819800001</v>
      </c>
      <c r="CM19" s="449">
        <v>3851.56925434</v>
      </c>
      <c r="CN19" s="449">
        <v>3838.2095615300004</v>
      </c>
      <c r="CO19" s="449">
        <v>3841.6459451600003</v>
      </c>
      <c r="CP19" s="449">
        <v>3854.8684223200003</v>
      </c>
      <c r="CQ19" s="449">
        <v>3851.2765629800001</v>
      </c>
      <c r="CR19" s="449">
        <v>3841.4149903800003</v>
      </c>
      <c r="CS19" s="449">
        <v>3843.0021967400003</v>
      </c>
      <c r="CT19" s="449">
        <v>3829.80791262</v>
      </c>
      <c r="CU19" s="449">
        <v>3850.1254325200002</v>
      </c>
      <c r="CV19" s="449">
        <v>3837.4422250600001</v>
      </c>
      <c r="CW19" s="449">
        <v>3832.0039649100004</v>
      </c>
      <c r="CX19" s="449">
        <v>3838.5214351200002</v>
      </c>
      <c r="CY19" s="449">
        <v>3939.3595319200003</v>
      </c>
      <c r="CZ19" s="449">
        <v>3924.4904188699998</v>
      </c>
      <c r="DA19" s="449">
        <v>3928.2821452100002</v>
      </c>
      <c r="DB19" s="449">
        <v>3940.63574281</v>
      </c>
      <c r="DC19" s="449">
        <v>3911.6779075099998</v>
      </c>
      <c r="DD19" s="449">
        <v>3916.1275332999999</v>
      </c>
      <c r="DE19" s="449">
        <v>3927.1168639899997</v>
      </c>
      <c r="DF19" s="449">
        <v>3915.7525036699999</v>
      </c>
      <c r="DG19" s="449">
        <v>3920.3112408100001</v>
      </c>
      <c r="DH19" s="449">
        <v>3923.40452461</v>
      </c>
      <c r="DI19" s="449">
        <v>3926.9384735599997</v>
      </c>
      <c r="DJ19" s="449">
        <v>3935.6997193899997</v>
      </c>
      <c r="DK19" s="449">
        <v>4040.11773928</v>
      </c>
      <c r="DL19" s="449">
        <v>4022.36362465</v>
      </c>
      <c r="DM19" s="449">
        <v>4023.9363366299999</v>
      </c>
      <c r="DN19" s="449">
        <v>4030.76345545</v>
      </c>
      <c r="DO19" s="449">
        <v>4034.9671928500002</v>
      </c>
      <c r="DP19" s="449">
        <v>4030.7474261400002</v>
      </c>
      <c r="DQ19" s="449">
        <v>4032.3685415700002</v>
      </c>
      <c r="DR19" s="449">
        <v>4021.3580319799999</v>
      </c>
      <c r="DS19" s="449">
        <v>4031.9189057100002</v>
      </c>
      <c r="DT19" s="449">
        <v>4036.5619587200003</v>
      </c>
      <c r="DU19" s="449">
        <v>4021.3721522400001</v>
      </c>
      <c r="DV19" s="449">
        <v>4021.8372684700003</v>
      </c>
      <c r="DW19" s="449">
        <v>4119.7111005500001</v>
      </c>
      <c r="DX19" s="449">
        <v>5379.726790910001</v>
      </c>
      <c r="DY19" s="449">
        <v>5489.9843629499983</v>
      </c>
      <c r="DZ19" s="449">
        <v>5645.9314230800037</v>
      </c>
      <c r="EA19" s="449">
        <v>38584.592081740004</v>
      </c>
      <c r="EB19" s="449">
        <v>38698.5757381</v>
      </c>
      <c r="EC19" s="449">
        <v>40100.677529779998</v>
      </c>
      <c r="ED19" s="449">
        <v>40111.402101599997</v>
      </c>
      <c r="EE19" s="449">
        <v>40256.463010569998</v>
      </c>
      <c r="EF19" s="449">
        <v>40239.019081019993</v>
      </c>
      <c r="EG19" s="449">
        <v>87597.159286900001</v>
      </c>
      <c r="EH19" s="449">
        <v>87788.728449970004</v>
      </c>
      <c r="EI19" s="449">
        <v>88054.309445469989</v>
      </c>
      <c r="EJ19" s="449">
        <v>88057.297381139986</v>
      </c>
      <c r="EK19" s="449">
        <v>88081.807422400001</v>
      </c>
      <c r="EL19" s="449">
        <v>88889.634003129991</v>
      </c>
      <c r="EM19" s="449">
        <v>89198.525933700002</v>
      </c>
      <c r="EN19" s="449">
        <v>89507.860202960001</v>
      </c>
      <c r="EO19" s="449">
        <v>89508.707200350007</v>
      </c>
      <c r="EP19" s="449">
        <v>89826.16432228082</v>
      </c>
      <c r="EQ19" s="449">
        <v>89829.787301900811</v>
      </c>
      <c r="ER19" s="449">
        <v>89837.325174030819</v>
      </c>
      <c r="ES19" s="449">
        <v>89868.21609728082</v>
      </c>
      <c r="ET19" s="449">
        <v>90181.337959100812</v>
      </c>
      <c r="EU19" s="449">
        <v>91958.455836370835</v>
      </c>
    </row>
    <row r="20" spans="1:151" ht="17.100000000000001" customHeight="1" x14ac:dyDescent="0.25">
      <c r="A20" s="447" t="s">
        <v>504</v>
      </c>
      <c r="B20" s="449">
        <v>18594.729341072874</v>
      </c>
      <c r="C20" s="449">
        <v>19044.324603401274</v>
      </c>
      <c r="D20" s="449">
        <v>22360.668552649873</v>
      </c>
      <c r="E20" s="449">
        <v>21280.181327235212</v>
      </c>
      <c r="F20" s="449">
        <v>22922.517605351597</v>
      </c>
      <c r="G20" s="449">
        <v>21373.307422236627</v>
      </c>
      <c r="H20" s="449">
        <v>18994.907343880179</v>
      </c>
      <c r="I20" s="449">
        <v>20201.11458074515</v>
      </c>
      <c r="J20" s="458">
        <v>25363.924309142734</v>
      </c>
      <c r="K20" s="449">
        <v>25143.319156730104</v>
      </c>
      <c r="L20" s="449">
        <v>24896.11395498427</v>
      </c>
      <c r="M20" s="449">
        <v>24565.283968943342</v>
      </c>
      <c r="N20" s="449">
        <v>23562.209847259786</v>
      </c>
      <c r="O20" s="449">
        <v>24677.444186577806</v>
      </c>
      <c r="P20" s="449">
        <v>23108.200299823584</v>
      </c>
      <c r="Q20" s="449">
        <v>23165.82197285549</v>
      </c>
      <c r="R20" s="449">
        <v>25400.594578360418</v>
      </c>
      <c r="S20" s="449">
        <v>27938.843234947642</v>
      </c>
      <c r="T20" s="449">
        <v>27716.558216280049</v>
      </c>
      <c r="U20" s="449">
        <v>28224.401098000351</v>
      </c>
      <c r="V20" s="449">
        <v>26685.276395961795</v>
      </c>
      <c r="W20" s="449">
        <v>28632.017156241829</v>
      </c>
      <c r="X20" s="449">
        <v>27468.836560251591</v>
      </c>
      <c r="Y20" s="449">
        <v>25309.103500960551</v>
      </c>
      <c r="Z20" s="449">
        <v>27505.896416856463</v>
      </c>
      <c r="AA20" s="449">
        <v>27713.612342122353</v>
      </c>
      <c r="AB20" s="449">
        <v>26807.826071009738</v>
      </c>
      <c r="AC20" s="449">
        <v>26985.714396542317</v>
      </c>
      <c r="AD20" s="449">
        <v>25081.56802680812</v>
      </c>
      <c r="AE20" s="449">
        <v>28660.785956678155</v>
      </c>
      <c r="AF20" s="449">
        <v>29288.080506300139</v>
      </c>
      <c r="AG20" s="449">
        <v>28118.357092553313</v>
      </c>
      <c r="AH20" s="449">
        <v>29731.391392921221</v>
      </c>
      <c r="AI20" s="449">
        <v>29666.838950144462</v>
      </c>
      <c r="AJ20" s="449">
        <v>29564.39343112606</v>
      </c>
      <c r="AK20" s="449">
        <v>29458.966505068092</v>
      </c>
      <c r="AL20" s="449">
        <v>32666.559441311121</v>
      </c>
      <c r="AM20" s="449">
        <v>31434.526478312724</v>
      </c>
      <c r="AN20" s="449">
        <v>34568.136052714675</v>
      </c>
      <c r="AO20" s="449">
        <v>35237.634672762681</v>
      </c>
      <c r="AP20" s="449">
        <v>35321.736417755252</v>
      </c>
      <c r="AQ20" s="449">
        <v>34118.070068315443</v>
      </c>
      <c r="AR20" s="449">
        <v>34349.677520039455</v>
      </c>
      <c r="AS20" s="449">
        <v>36275.025275776556</v>
      </c>
      <c r="AT20" s="449">
        <v>36543.319575843278</v>
      </c>
      <c r="AU20" s="449">
        <v>35664.545571807263</v>
      </c>
      <c r="AV20" s="449">
        <v>34743.13788053047</v>
      </c>
      <c r="AW20" s="449">
        <v>33103.565879656737</v>
      </c>
      <c r="AX20" s="449">
        <v>34695.323937723748</v>
      </c>
      <c r="AY20" s="449">
        <v>35594.439558382459</v>
      </c>
      <c r="AZ20" s="449">
        <v>38156.187542883796</v>
      </c>
      <c r="BA20" s="449">
        <v>38366.123306714959</v>
      </c>
      <c r="BB20" s="449">
        <v>40575.027869459576</v>
      </c>
      <c r="BC20" s="449">
        <v>41144.198700293819</v>
      </c>
      <c r="BD20" s="449">
        <v>38994.040175877031</v>
      </c>
      <c r="BE20" s="449">
        <v>38052.417033983897</v>
      </c>
      <c r="BF20" s="449">
        <v>34606.904911888341</v>
      </c>
      <c r="BG20" s="449">
        <v>34109.909932740469</v>
      </c>
      <c r="BH20" s="449">
        <v>37043.612771806722</v>
      </c>
      <c r="BI20" s="449">
        <v>36678.548153023294</v>
      </c>
      <c r="BJ20" s="449">
        <v>34131.393553218462</v>
      </c>
      <c r="BK20" s="449">
        <v>35765.769668424458</v>
      </c>
      <c r="BL20" s="449">
        <v>44551.988671439511</v>
      </c>
      <c r="BM20" s="449">
        <v>42748.003113312807</v>
      </c>
      <c r="BN20" s="449">
        <v>46880.714875900085</v>
      </c>
      <c r="BO20" s="449">
        <v>51051.107150947049</v>
      </c>
      <c r="BP20" s="449">
        <v>52242.323221041683</v>
      </c>
      <c r="BQ20" s="449">
        <v>54664.162452459925</v>
      </c>
      <c r="BR20" s="449">
        <v>55656.722119757993</v>
      </c>
      <c r="BS20" s="449">
        <v>56465.417236151901</v>
      </c>
      <c r="BT20" s="449">
        <v>55227.297853406679</v>
      </c>
      <c r="BU20" s="449">
        <v>54040.800000000003</v>
      </c>
      <c r="BV20" s="449">
        <v>56739.522353380264</v>
      </c>
      <c r="BW20" s="449">
        <v>58729.86270584767</v>
      </c>
      <c r="BX20" s="449">
        <v>60636.900551802959</v>
      </c>
      <c r="BY20" s="449">
        <v>59357.853390026838</v>
      </c>
      <c r="BZ20" s="449">
        <v>58698.444163096399</v>
      </c>
      <c r="CA20" s="449">
        <v>65020.277793534573</v>
      </c>
      <c r="CB20" s="449">
        <v>64422.375969688524</v>
      </c>
      <c r="CC20" s="449">
        <v>61534.792557670284</v>
      </c>
      <c r="CD20" s="449">
        <v>63220.115687402707</v>
      </c>
      <c r="CE20" s="449">
        <v>63623.114933193639</v>
      </c>
      <c r="CF20" s="449">
        <v>61839.921043205184</v>
      </c>
      <c r="CG20" s="449">
        <v>61890.112365387526</v>
      </c>
      <c r="CH20" s="449">
        <v>63456.927930627688</v>
      </c>
      <c r="CI20" s="449">
        <v>64370.061528331978</v>
      </c>
      <c r="CJ20" s="449">
        <v>63409.053928177484</v>
      </c>
      <c r="CK20" s="449">
        <v>60312.714367918365</v>
      </c>
      <c r="CL20" s="449">
        <v>63711.441040361075</v>
      </c>
      <c r="CM20" s="449">
        <v>69345.546586814031</v>
      </c>
      <c r="CN20" s="449">
        <v>70949.599419485647</v>
      </c>
      <c r="CO20" s="449">
        <v>72282.614224136923</v>
      </c>
      <c r="CP20" s="449">
        <v>77527.930330003146</v>
      </c>
      <c r="CQ20" s="449">
        <v>80856.926480132723</v>
      </c>
      <c r="CR20" s="449">
        <v>76327.046016954657</v>
      </c>
      <c r="CS20" s="449">
        <v>77477.493835279631</v>
      </c>
      <c r="CT20" s="449">
        <v>76546.263210759076</v>
      </c>
      <c r="CU20" s="449">
        <v>86749.20286477395</v>
      </c>
      <c r="CV20" s="449">
        <v>96378.841949931724</v>
      </c>
      <c r="CW20" s="449">
        <v>104488.50831407748</v>
      </c>
      <c r="CX20" s="449">
        <v>108467.19133079766</v>
      </c>
      <c r="CY20" s="449">
        <v>103415.83778866437</v>
      </c>
      <c r="CZ20" s="449">
        <v>100389.75840935941</v>
      </c>
      <c r="DA20" s="449">
        <v>96405.730566441547</v>
      </c>
      <c r="DB20" s="449">
        <v>100583.32597095185</v>
      </c>
      <c r="DC20" s="449">
        <v>101507.03435115184</v>
      </c>
      <c r="DD20" s="449">
        <v>96496.162795225304</v>
      </c>
      <c r="DE20" s="449">
        <v>101239.7798695259</v>
      </c>
      <c r="DF20" s="449">
        <v>99433.357687171723</v>
      </c>
      <c r="DG20" s="449">
        <v>101528.86239515475</v>
      </c>
      <c r="DH20" s="449">
        <v>108273.74315931668</v>
      </c>
      <c r="DI20" s="449">
        <v>111039.12430961682</v>
      </c>
      <c r="DJ20" s="449">
        <v>115048.47581654516</v>
      </c>
      <c r="DK20" s="449">
        <v>133112.16265416832</v>
      </c>
      <c r="DL20" s="449">
        <v>135019.32575221598</v>
      </c>
      <c r="DM20" s="449">
        <v>137373.71402924694</v>
      </c>
      <c r="DN20" s="449">
        <v>141814.83550571432</v>
      </c>
      <c r="DO20" s="449">
        <v>144903.37205335102</v>
      </c>
      <c r="DP20" s="449">
        <v>142793.18485618688</v>
      </c>
      <c r="DQ20" s="449">
        <v>125987.52917545472</v>
      </c>
      <c r="DR20" s="449">
        <v>140991.28020017332</v>
      </c>
      <c r="DS20" s="449">
        <v>142242.18023604696</v>
      </c>
      <c r="DT20" s="449">
        <v>140759.2337486913</v>
      </c>
      <c r="DU20" s="449">
        <v>139705.83403676309</v>
      </c>
      <c r="DV20" s="449">
        <v>124332.3402589262</v>
      </c>
      <c r="DW20" s="449">
        <v>124632.89519229365</v>
      </c>
      <c r="DX20" s="449">
        <v>138065.88340095407</v>
      </c>
      <c r="DY20" s="449">
        <v>109755.27043330966</v>
      </c>
      <c r="DZ20" s="449">
        <v>106438.03249997162</v>
      </c>
      <c r="EA20" s="449">
        <v>97525.064124912169</v>
      </c>
      <c r="EB20" s="449">
        <v>98826.98012118107</v>
      </c>
      <c r="EC20" s="449">
        <v>105386.14479469259</v>
      </c>
      <c r="ED20" s="449">
        <v>104138.71952353296</v>
      </c>
      <c r="EE20" s="449">
        <v>101943.20494015915</v>
      </c>
      <c r="EF20" s="449">
        <v>96525.264027114521</v>
      </c>
      <c r="EG20" s="449">
        <v>112134.30506261507</v>
      </c>
      <c r="EH20" s="449">
        <v>115431.03710681672</v>
      </c>
      <c r="EI20" s="449">
        <v>113923.29884680705</v>
      </c>
      <c r="EJ20" s="449">
        <v>119904.59348845421</v>
      </c>
      <c r="EK20" s="449">
        <v>115682.52324285393</v>
      </c>
      <c r="EL20" s="449">
        <v>103196.37509677996</v>
      </c>
      <c r="EM20" s="449">
        <v>120791.97676717066</v>
      </c>
      <c r="EN20" s="449">
        <v>119184.04407009316</v>
      </c>
      <c r="EO20" s="449">
        <v>130989.37352520897</v>
      </c>
      <c r="EP20" s="449">
        <v>117911.13815687853</v>
      </c>
      <c r="EQ20" s="449">
        <v>123875.14430847249</v>
      </c>
      <c r="ER20" s="449">
        <v>125737.760090649</v>
      </c>
      <c r="ES20" s="449">
        <v>104310.2270773135</v>
      </c>
      <c r="ET20" s="449">
        <v>103093.13691458991</v>
      </c>
      <c r="EU20" s="449">
        <v>110539.62364258346</v>
      </c>
    </row>
    <row r="21" spans="1:151" ht="17.100000000000001" customHeight="1" x14ac:dyDescent="0.25">
      <c r="A21" s="447"/>
      <c r="B21" s="449"/>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449"/>
      <c r="CG21" s="449"/>
      <c r="CH21" s="449"/>
      <c r="CI21" s="449"/>
      <c r="CJ21" s="449"/>
      <c r="CK21" s="449"/>
      <c r="CL21" s="449"/>
      <c r="CM21" s="449"/>
      <c r="CN21" s="449"/>
      <c r="CO21" s="449"/>
      <c r="CP21" s="449"/>
      <c r="CQ21" s="449"/>
      <c r="CR21" s="449"/>
      <c r="CS21" s="449"/>
      <c r="CT21" s="449"/>
      <c r="CU21" s="449"/>
      <c r="CV21" s="449"/>
      <c r="CW21" s="449"/>
      <c r="CX21" s="449"/>
      <c r="CY21" s="449"/>
      <c r="CZ21" s="449"/>
      <c r="DA21" s="449"/>
      <c r="DB21" s="449"/>
      <c r="DC21" s="449"/>
      <c r="DD21" s="449"/>
      <c r="DE21" s="449"/>
      <c r="DF21" s="449"/>
      <c r="DG21" s="449"/>
      <c r="DH21" s="449"/>
      <c r="DI21" s="449"/>
      <c r="DJ21" s="449"/>
      <c r="DK21" s="449"/>
      <c r="DL21" s="449"/>
      <c r="DM21" s="449"/>
      <c r="DN21" s="449"/>
      <c r="DO21" s="449"/>
      <c r="DP21" s="449"/>
      <c r="DQ21" s="449"/>
      <c r="DR21" s="449"/>
      <c r="DS21" s="449"/>
      <c r="DT21" s="449"/>
      <c r="DU21" s="449"/>
      <c r="DV21" s="449"/>
      <c r="DW21" s="449"/>
      <c r="DX21" s="449"/>
      <c r="DY21" s="449"/>
      <c r="DZ21" s="449"/>
      <c r="EA21" s="449"/>
      <c r="EB21" s="449"/>
      <c r="EC21" s="449"/>
      <c r="ED21" s="449"/>
      <c r="EE21" s="449"/>
      <c r="EF21" s="449"/>
      <c r="EG21" s="449"/>
      <c r="EH21" s="449"/>
      <c r="EI21" s="449"/>
      <c r="EJ21" s="449"/>
      <c r="EK21" s="449"/>
      <c r="EL21" s="449"/>
      <c r="EM21" s="449"/>
      <c r="EN21" s="449"/>
      <c r="EO21" s="449"/>
      <c r="EP21" s="449"/>
      <c r="EQ21" s="449"/>
      <c r="ER21" s="449"/>
      <c r="ES21" s="449"/>
      <c r="ET21" s="449"/>
      <c r="EU21" s="449"/>
    </row>
    <row r="22" spans="1:151" s="455" customFormat="1" ht="17.100000000000001" customHeight="1" x14ac:dyDescent="0.25">
      <c r="A22" s="453" t="s">
        <v>505</v>
      </c>
      <c r="B22" s="454">
        <v>32306.578817400012</v>
      </c>
      <c r="C22" s="454">
        <v>34188.33114523199</v>
      </c>
      <c r="D22" s="454">
        <v>35018.925947356023</v>
      </c>
      <c r="E22" s="454">
        <v>33972.916107529993</v>
      </c>
      <c r="F22" s="454">
        <v>35004.95288266</v>
      </c>
      <c r="G22" s="454">
        <v>35648.823192611999</v>
      </c>
      <c r="H22" s="454">
        <v>38111.516861294003</v>
      </c>
      <c r="I22" s="454">
        <v>36422.298056900181</v>
      </c>
      <c r="J22" s="454">
        <v>36444.268975505984</v>
      </c>
      <c r="K22" s="454">
        <v>38868.215593329005</v>
      </c>
      <c r="L22" s="454">
        <v>40023.459073578015</v>
      </c>
      <c r="M22" s="454">
        <v>44935.527259708993</v>
      </c>
      <c r="N22" s="454">
        <v>44220.858916644269</v>
      </c>
      <c r="O22" s="454">
        <v>43457.966445986371</v>
      </c>
      <c r="P22" s="454">
        <v>42616.030384142519</v>
      </c>
      <c r="Q22" s="454">
        <v>43519.537135277533</v>
      </c>
      <c r="R22" s="454">
        <v>41534.157818175219</v>
      </c>
      <c r="S22" s="454">
        <v>42236.711518740027</v>
      </c>
      <c r="T22" s="454">
        <v>42073.932863249436</v>
      </c>
      <c r="U22" s="454">
        <v>44194.178056753226</v>
      </c>
      <c r="V22" s="454">
        <v>42292.116239109986</v>
      </c>
      <c r="W22" s="454">
        <v>42459.190507741456</v>
      </c>
      <c r="X22" s="454">
        <v>41967.209031114857</v>
      </c>
      <c r="Y22" s="454">
        <v>48280.871329008005</v>
      </c>
      <c r="Z22" s="454">
        <v>43850.805226809163</v>
      </c>
      <c r="AA22" s="454">
        <v>44901.044054853548</v>
      </c>
      <c r="AB22" s="454">
        <v>44639.243475712952</v>
      </c>
      <c r="AC22" s="454">
        <v>44527.063578379821</v>
      </c>
      <c r="AD22" s="454">
        <v>44662.991762632766</v>
      </c>
      <c r="AE22" s="454">
        <v>45910.968640304593</v>
      </c>
      <c r="AF22" s="454">
        <v>46049.629763321958</v>
      </c>
      <c r="AG22" s="454">
        <v>46185.349601679744</v>
      </c>
      <c r="AH22" s="454">
        <v>47267.960581811938</v>
      </c>
      <c r="AI22" s="454">
        <v>46439.120953461781</v>
      </c>
      <c r="AJ22" s="454">
        <v>45499.109248794244</v>
      </c>
      <c r="AK22" s="454">
        <v>52622.930355556542</v>
      </c>
      <c r="AL22" s="454">
        <v>50086.680642074178</v>
      </c>
      <c r="AM22" s="454">
        <v>52362.47707499667</v>
      </c>
      <c r="AN22" s="454">
        <v>51963.297009955029</v>
      </c>
      <c r="AO22" s="454">
        <v>48815.61419920568</v>
      </c>
      <c r="AP22" s="454">
        <v>52745.513655361865</v>
      </c>
      <c r="AQ22" s="454">
        <v>53094.012917087573</v>
      </c>
      <c r="AR22" s="454">
        <v>54156.365501454675</v>
      </c>
      <c r="AS22" s="454">
        <v>51451.915537680601</v>
      </c>
      <c r="AT22" s="454">
        <v>50185.234077912588</v>
      </c>
      <c r="AU22" s="454">
        <v>51977.864655589321</v>
      </c>
      <c r="AV22" s="454">
        <v>53757.247620448077</v>
      </c>
      <c r="AW22" s="454">
        <v>62350.012215056217</v>
      </c>
      <c r="AX22" s="454">
        <v>58668.651559132835</v>
      </c>
      <c r="AY22" s="454">
        <v>64091.710065448504</v>
      </c>
      <c r="AZ22" s="454">
        <v>62483.452766957605</v>
      </c>
      <c r="BA22" s="454">
        <v>62070.370893171887</v>
      </c>
      <c r="BB22" s="454">
        <v>62582.034079297329</v>
      </c>
      <c r="BC22" s="454">
        <v>62137.039306434432</v>
      </c>
      <c r="BD22" s="454">
        <v>64802.243488136155</v>
      </c>
      <c r="BE22" s="454">
        <v>66521.777726987872</v>
      </c>
      <c r="BF22" s="454">
        <v>63788.91463697319</v>
      </c>
      <c r="BG22" s="454">
        <v>65201.016737300946</v>
      </c>
      <c r="BH22" s="454">
        <v>63358.07491708827</v>
      </c>
      <c r="BI22" s="454">
        <v>67933.588631996783</v>
      </c>
      <c r="BJ22" s="454">
        <v>68888.095794514724</v>
      </c>
      <c r="BK22" s="454">
        <v>70440.636755478976</v>
      </c>
      <c r="BL22" s="454">
        <v>73577.833933835995</v>
      </c>
      <c r="BM22" s="454">
        <v>75159.682994824921</v>
      </c>
      <c r="BN22" s="454">
        <v>70803.746954399961</v>
      </c>
      <c r="BO22" s="454">
        <v>71594.147533339987</v>
      </c>
      <c r="BP22" s="454">
        <v>68773.18355570003</v>
      </c>
      <c r="BQ22" s="454">
        <v>66569.861976039945</v>
      </c>
      <c r="BR22" s="454">
        <v>66947.281883980017</v>
      </c>
      <c r="BS22" s="454">
        <v>71167.770713140038</v>
      </c>
      <c r="BT22" s="454">
        <v>70496.418338069983</v>
      </c>
      <c r="BU22" s="454">
        <v>73569</v>
      </c>
      <c r="BV22" s="454">
        <v>74498.380112810017</v>
      </c>
      <c r="BW22" s="454">
        <v>72917.527185889994</v>
      </c>
      <c r="BX22" s="454">
        <v>69446.043452650003</v>
      </c>
      <c r="BY22" s="454">
        <v>67413.995906789991</v>
      </c>
      <c r="BZ22" s="454">
        <v>76072.559399120044</v>
      </c>
      <c r="CA22" s="454">
        <v>70419.836853590008</v>
      </c>
      <c r="CB22" s="454">
        <v>71811.108306739974</v>
      </c>
      <c r="CC22" s="454">
        <v>72274.423068130025</v>
      </c>
      <c r="CD22" s="454">
        <v>73083.794152372357</v>
      </c>
      <c r="CE22" s="454">
        <v>71156.268825432198</v>
      </c>
      <c r="CF22" s="454">
        <v>75050.0283712323</v>
      </c>
      <c r="CG22" s="454">
        <v>82062.45431437224</v>
      </c>
      <c r="CH22" s="454">
        <v>83073.876301282289</v>
      </c>
      <c r="CI22" s="454">
        <v>79888.073268022243</v>
      </c>
      <c r="CJ22" s="454">
        <v>76270.488560842321</v>
      </c>
      <c r="CK22" s="454">
        <v>83832.73617904236</v>
      </c>
      <c r="CL22" s="454">
        <v>83944.908098642307</v>
      </c>
      <c r="CM22" s="454">
        <v>80702.47055845226</v>
      </c>
      <c r="CN22" s="454">
        <v>82261.311799362316</v>
      </c>
      <c r="CO22" s="454">
        <v>79068.213393302285</v>
      </c>
      <c r="CP22" s="454">
        <v>85929.68759632227</v>
      </c>
      <c r="CQ22" s="454">
        <v>82776.070675572308</v>
      </c>
      <c r="CR22" s="454">
        <v>90055.720543022311</v>
      </c>
      <c r="CS22" s="454">
        <v>102148.08102707274</v>
      </c>
      <c r="CT22" s="454">
        <v>101146.4532061323</v>
      </c>
      <c r="CU22" s="454">
        <v>100844.38988326993</v>
      </c>
      <c r="CV22" s="454">
        <v>96927.471336200018</v>
      </c>
      <c r="CW22" s="454">
        <v>96764.55682713</v>
      </c>
      <c r="CX22" s="454">
        <v>99355.801623730033</v>
      </c>
      <c r="CY22" s="454">
        <v>109048.8631492</v>
      </c>
      <c r="CZ22" s="454">
        <v>100660.04772514006</v>
      </c>
      <c r="DA22" s="454">
        <v>112956.84348928012</v>
      </c>
      <c r="DB22" s="454">
        <v>99760.407825670001</v>
      </c>
      <c r="DC22" s="454">
        <v>98097.45515595004</v>
      </c>
      <c r="DD22" s="454">
        <v>103092.81229459008</v>
      </c>
      <c r="DE22" s="454">
        <v>100867.11153925001</v>
      </c>
      <c r="DF22" s="454">
        <v>102818.30863133998</v>
      </c>
      <c r="DG22" s="454">
        <v>103484.58947791977</v>
      </c>
      <c r="DH22" s="454">
        <v>101879.04529465007</v>
      </c>
      <c r="DI22" s="454">
        <v>103555.29581360002</v>
      </c>
      <c r="DJ22" s="454">
        <v>108531.09996019013</v>
      </c>
      <c r="DK22" s="454">
        <v>105729.95689802998</v>
      </c>
      <c r="DL22" s="454">
        <v>109852.72986274998</v>
      </c>
      <c r="DM22" s="454">
        <v>104721.80471680008</v>
      </c>
      <c r="DN22" s="454">
        <v>105737.83124583997</v>
      </c>
      <c r="DO22" s="454">
        <v>104610.96385878997</v>
      </c>
      <c r="DP22" s="454">
        <v>110785.70627632033</v>
      </c>
      <c r="DQ22" s="454">
        <v>123351.49617376001</v>
      </c>
      <c r="DR22" s="454">
        <v>117687.05444165997</v>
      </c>
      <c r="DS22" s="454">
        <v>122047.23474776</v>
      </c>
      <c r="DT22" s="454">
        <v>126402.72820918998</v>
      </c>
      <c r="DU22" s="454">
        <v>132395.77679220008</v>
      </c>
      <c r="DV22" s="454">
        <v>156851.00422210718</v>
      </c>
      <c r="DW22" s="454">
        <v>148346.77809905648</v>
      </c>
      <c r="DX22" s="454">
        <v>153873.26013785001</v>
      </c>
      <c r="DY22" s="454">
        <v>137459.95647160997</v>
      </c>
      <c r="DZ22" s="454">
        <v>135923.33982901004</v>
      </c>
      <c r="EA22" s="454">
        <v>178037.25319134988</v>
      </c>
      <c r="EB22" s="454">
        <v>184213.58975877002</v>
      </c>
      <c r="EC22" s="454">
        <v>194715.73296617001</v>
      </c>
      <c r="ED22" s="454">
        <v>214151.32237466006</v>
      </c>
      <c r="EE22" s="454">
        <v>195991.62394412007</v>
      </c>
      <c r="EF22" s="454">
        <v>196250.02692557001</v>
      </c>
      <c r="EG22" s="454">
        <v>235432.66699455003</v>
      </c>
      <c r="EH22" s="454">
        <v>242527.10344179993</v>
      </c>
      <c r="EI22" s="454">
        <v>238940.32614801015</v>
      </c>
      <c r="EJ22" s="454">
        <v>243110.72012474996</v>
      </c>
      <c r="EK22" s="454">
        <v>241688.64114885009</v>
      </c>
      <c r="EL22" s="454">
        <v>259478.35074429313</v>
      </c>
      <c r="EM22" s="454">
        <v>248055.04482666013</v>
      </c>
      <c r="EN22" s="454">
        <v>250045.57459345009</v>
      </c>
      <c r="EO22" s="454">
        <v>263583.90975209011</v>
      </c>
      <c r="EP22" s="454">
        <v>234943.92992795561</v>
      </c>
      <c r="EQ22" s="454">
        <v>228539.61849301009</v>
      </c>
      <c r="ER22" s="454">
        <v>248164.09587591561</v>
      </c>
      <c r="ES22" s="454">
        <v>215684.19604950995</v>
      </c>
      <c r="ET22" s="454">
        <v>205292.12414221989</v>
      </c>
      <c r="EU22" s="454">
        <v>247231.96706223986</v>
      </c>
    </row>
    <row r="23" spans="1:151" ht="15.6" customHeight="1" thickBot="1" x14ac:dyDescent="0.3">
      <c r="A23" s="459"/>
      <c r="B23" s="460"/>
      <c r="C23" s="460"/>
      <c r="D23" s="460"/>
      <c r="E23" s="460"/>
      <c r="F23" s="460"/>
      <c r="G23" s="460"/>
      <c r="H23" s="460"/>
      <c r="I23" s="460"/>
      <c r="J23" s="460"/>
      <c r="K23" s="460"/>
      <c r="L23" s="460"/>
      <c r="M23" s="460"/>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60"/>
      <c r="AV23" s="460"/>
      <c r="AW23" s="460"/>
      <c r="AX23" s="460"/>
      <c r="AY23" s="460"/>
      <c r="AZ23" s="460"/>
      <c r="BA23" s="460"/>
      <c r="BB23" s="460"/>
      <c r="BC23" s="460"/>
      <c r="BD23" s="460"/>
      <c r="BE23" s="460"/>
      <c r="BF23" s="460"/>
      <c r="BG23" s="460"/>
      <c r="BH23" s="460"/>
      <c r="BI23" s="460"/>
      <c r="BJ23" s="460"/>
      <c r="BK23" s="460"/>
      <c r="BL23" s="460"/>
      <c r="BM23" s="460"/>
      <c r="BN23" s="460"/>
      <c r="BO23" s="460"/>
      <c r="BP23" s="460"/>
      <c r="BQ23" s="460"/>
      <c r="BR23" s="460"/>
      <c r="BS23" s="460"/>
      <c r="BT23" s="460"/>
      <c r="BU23" s="460"/>
      <c r="BV23" s="460"/>
      <c r="BW23" s="460"/>
      <c r="BX23" s="460"/>
      <c r="BY23" s="460"/>
      <c r="BZ23" s="460"/>
      <c r="CA23" s="460"/>
      <c r="CB23" s="460"/>
      <c r="CC23" s="460"/>
      <c r="CD23" s="460"/>
      <c r="CE23" s="460"/>
      <c r="CF23" s="460"/>
      <c r="CG23" s="460"/>
      <c r="CH23" s="460"/>
      <c r="CI23" s="460"/>
      <c r="CJ23" s="460"/>
      <c r="CK23" s="460"/>
      <c r="CL23" s="460"/>
      <c r="CM23" s="460"/>
      <c r="CN23" s="460"/>
      <c r="CO23" s="460"/>
      <c r="CP23" s="460"/>
      <c r="CQ23" s="460"/>
      <c r="CR23" s="460"/>
      <c r="CS23" s="460"/>
      <c r="CT23" s="460"/>
      <c r="CU23" s="460"/>
      <c r="CV23" s="460"/>
      <c r="CW23" s="460"/>
      <c r="CX23" s="460"/>
      <c r="CY23" s="460"/>
      <c r="CZ23" s="460"/>
      <c r="DA23" s="460"/>
      <c r="DB23" s="460"/>
      <c r="DC23" s="460"/>
      <c r="DD23" s="460"/>
      <c r="DE23" s="460"/>
      <c r="DF23" s="460"/>
      <c r="DG23" s="460"/>
      <c r="DH23" s="460"/>
      <c r="DI23" s="460"/>
      <c r="DJ23" s="460"/>
      <c r="DK23" s="460"/>
      <c r="DL23" s="460"/>
      <c r="DM23" s="460"/>
      <c r="DN23" s="460"/>
      <c r="DO23" s="460"/>
      <c r="DP23" s="460"/>
      <c r="DQ23" s="460"/>
      <c r="DR23" s="460"/>
      <c r="DS23" s="460"/>
      <c r="DT23" s="460"/>
      <c r="DU23" s="460"/>
      <c r="DV23" s="460"/>
      <c r="DW23" s="460"/>
      <c r="DX23" s="460"/>
      <c r="DY23" s="460"/>
      <c r="DZ23" s="460"/>
      <c r="EA23" s="460"/>
      <c r="EB23" s="460"/>
      <c r="EC23" s="460"/>
      <c r="ED23" s="460"/>
      <c r="EE23" s="460"/>
      <c r="EF23" s="460"/>
      <c r="EG23" s="460"/>
      <c r="EH23" s="460"/>
      <c r="EI23" s="460"/>
      <c r="EJ23" s="460"/>
      <c r="EK23" s="460"/>
      <c r="EL23" s="460"/>
      <c r="EM23" s="460"/>
      <c r="EN23" s="460"/>
      <c r="EO23" s="460"/>
      <c r="EP23" s="460"/>
      <c r="EQ23" s="460"/>
      <c r="ER23" s="460"/>
      <c r="ES23" s="460"/>
      <c r="ET23" s="460"/>
      <c r="EU23" s="460"/>
    </row>
    <row r="24" spans="1:151" ht="15" thickTop="1" x14ac:dyDescent="0.25">
      <c r="A24" s="452" t="s">
        <v>396</v>
      </c>
    </row>
    <row r="26" spans="1:151" ht="25.5" customHeight="1" x14ac:dyDescent="0.25">
      <c r="A26" s="437" t="s">
        <v>506</v>
      </c>
    </row>
    <row r="27" spans="1:151" s="461" customFormat="1" ht="18.75" customHeight="1" thickBot="1" x14ac:dyDescent="0.3">
      <c r="A27" s="440"/>
      <c r="DS27" s="441"/>
      <c r="DX27" s="441"/>
      <c r="EE27" s="441"/>
      <c r="ER27" s="441"/>
      <c r="ES27" s="441"/>
      <c r="ET27" s="441"/>
      <c r="EU27" s="441" t="s">
        <v>8</v>
      </c>
    </row>
    <row r="28" spans="1:151" ht="18.75" thickTop="1" thickBot="1" x14ac:dyDescent="0.35">
      <c r="A28" s="442" t="s">
        <v>507</v>
      </c>
      <c r="B28" s="444">
        <f t="shared" ref="B28:BM28" si="0">B3</f>
        <v>40208</v>
      </c>
      <c r="C28" s="444">
        <f t="shared" si="0"/>
        <v>40237</v>
      </c>
      <c r="D28" s="444">
        <f t="shared" si="0"/>
        <v>40239</v>
      </c>
      <c r="E28" s="444">
        <f t="shared" si="0"/>
        <v>40270</v>
      </c>
      <c r="F28" s="444">
        <f t="shared" si="0"/>
        <v>40301</v>
      </c>
      <c r="G28" s="444">
        <f t="shared" si="0"/>
        <v>40332</v>
      </c>
      <c r="H28" s="444">
        <f t="shared" si="0"/>
        <v>40363</v>
      </c>
      <c r="I28" s="444">
        <f t="shared" si="0"/>
        <v>40394</v>
      </c>
      <c r="J28" s="444">
        <f t="shared" si="0"/>
        <v>40425</v>
      </c>
      <c r="K28" s="444">
        <f t="shared" si="0"/>
        <v>40456</v>
      </c>
      <c r="L28" s="444">
        <f t="shared" si="0"/>
        <v>40487</v>
      </c>
      <c r="M28" s="444">
        <f t="shared" si="0"/>
        <v>40518</v>
      </c>
      <c r="N28" s="444">
        <f t="shared" si="0"/>
        <v>40549</v>
      </c>
      <c r="O28" s="444">
        <f t="shared" si="0"/>
        <v>40580</v>
      </c>
      <c r="P28" s="444">
        <f t="shared" si="0"/>
        <v>40611</v>
      </c>
      <c r="Q28" s="444">
        <f t="shared" si="0"/>
        <v>40642</v>
      </c>
      <c r="R28" s="444">
        <f t="shared" si="0"/>
        <v>40673</v>
      </c>
      <c r="S28" s="444">
        <f t="shared" si="0"/>
        <v>40704</v>
      </c>
      <c r="T28" s="444">
        <f t="shared" si="0"/>
        <v>40735</v>
      </c>
      <c r="U28" s="444">
        <f t="shared" si="0"/>
        <v>40766</v>
      </c>
      <c r="V28" s="444">
        <f t="shared" si="0"/>
        <v>40797</v>
      </c>
      <c r="W28" s="444">
        <f t="shared" si="0"/>
        <v>40828</v>
      </c>
      <c r="X28" s="444">
        <f t="shared" si="0"/>
        <v>40859</v>
      </c>
      <c r="Y28" s="444">
        <f t="shared" si="0"/>
        <v>40890</v>
      </c>
      <c r="Z28" s="444">
        <f t="shared" si="0"/>
        <v>40921</v>
      </c>
      <c r="AA28" s="444">
        <f t="shared" si="0"/>
        <v>40952</v>
      </c>
      <c r="AB28" s="444">
        <f t="shared" si="0"/>
        <v>40983</v>
      </c>
      <c r="AC28" s="444">
        <f t="shared" si="0"/>
        <v>41014</v>
      </c>
      <c r="AD28" s="444">
        <f t="shared" si="0"/>
        <v>41045</v>
      </c>
      <c r="AE28" s="444">
        <f t="shared" si="0"/>
        <v>41076</v>
      </c>
      <c r="AF28" s="444">
        <f t="shared" si="0"/>
        <v>41107</v>
      </c>
      <c r="AG28" s="444">
        <f t="shared" si="0"/>
        <v>41138</v>
      </c>
      <c r="AH28" s="444">
        <f t="shared" si="0"/>
        <v>41169</v>
      </c>
      <c r="AI28" s="444">
        <f t="shared" si="0"/>
        <v>41200</v>
      </c>
      <c r="AJ28" s="444">
        <f t="shared" si="0"/>
        <v>41231</v>
      </c>
      <c r="AK28" s="444">
        <f t="shared" si="0"/>
        <v>41262</v>
      </c>
      <c r="AL28" s="444">
        <f t="shared" si="0"/>
        <v>41293</v>
      </c>
      <c r="AM28" s="444">
        <f t="shared" si="0"/>
        <v>41324</v>
      </c>
      <c r="AN28" s="444">
        <f t="shared" si="0"/>
        <v>41355</v>
      </c>
      <c r="AO28" s="444">
        <f t="shared" si="0"/>
        <v>41386</v>
      </c>
      <c r="AP28" s="444">
        <f t="shared" si="0"/>
        <v>41417</v>
      </c>
      <c r="AQ28" s="444">
        <f t="shared" si="0"/>
        <v>41448</v>
      </c>
      <c r="AR28" s="444">
        <f t="shared" si="0"/>
        <v>41479</v>
      </c>
      <c r="AS28" s="444">
        <f t="shared" si="0"/>
        <v>41510</v>
      </c>
      <c r="AT28" s="444">
        <f t="shared" si="0"/>
        <v>41541</v>
      </c>
      <c r="AU28" s="444">
        <f t="shared" si="0"/>
        <v>41572</v>
      </c>
      <c r="AV28" s="444">
        <f t="shared" si="0"/>
        <v>41603</v>
      </c>
      <c r="AW28" s="444">
        <f t="shared" si="0"/>
        <v>41634</v>
      </c>
      <c r="AX28" s="444">
        <f t="shared" si="0"/>
        <v>41665</v>
      </c>
      <c r="AY28" s="444">
        <f t="shared" si="0"/>
        <v>41696</v>
      </c>
      <c r="AZ28" s="444">
        <f t="shared" si="0"/>
        <v>41727</v>
      </c>
      <c r="BA28" s="444">
        <f t="shared" si="0"/>
        <v>41758</v>
      </c>
      <c r="BB28" s="444">
        <f t="shared" si="0"/>
        <v>41789</v>
      </c>
      <c r="BC28" s="444">
        <f t="shared" si="0"/>
        <v>41820</v>
      </c>
      <c r="BD28" s="444">
        <f t="shared" si="0"/>
        <v>41851</v>
      </c>
      <c r="BE28" s="444">
        <f t="shared" si="0"/>
        <v>41882</v>
      </c>
      <c r="BF28" s="444">
        <f t="shared" si="0"/>
        <v>41912</v>
      </c>
      <c r="BG28" s="444">
        <f t="shared" si="0"/>
        <v>41913</v>
      </c>
      <c r="BH28" s="444">
        <f t="shared" si="0"/>
        <v>41944</v>
      </c>
      <c r="BI28" s="444">
        <f t="shared" si="0"/>
        <v>41975</v>
      </c>
      <c r="BJ28" s="444">
        <f t="shared" si="0"/>
        <v>42006</v>
      </c>
      <c r="BK28" s="444">
        <f t="shared" si="0"/>
        <v>42037</v>
      </c>
      <c r="BL28" s="444">
        <f t="shared" si="0"/>
        <v>42068</v>
      </c>
      <c r="BM28" s="444">
        <f t="shared" si="0"/>
        <v>42099</v>
      </c>
      <c r="BN28" s="444">
        <f t="shared" ref="BN28:DR28" si="1">BN3</f>
        <v>42130</v>
      </c>
      <c r="BO28" s="444">
        <f t="shared" si="1"/>
        <v>42161</v>
      </c>
      <c r="BP28" s="444">
        <f t="shared" si="1"/>
        <v>42192</v>
      </c>
      <c r="BQ28" s="444">
        <f t="shared" si="1"/>
        <v>42223</v>
      </c>
      <c r="BR28" s="444">
        <f t="shared" si="1"/>
        <v>42254</v>
      </c>
      <c r="BS28" s="444">
        <f t="shared" si="1"/>
        <v>42285</v>
      </c>
      <c r="BT28" s="444">
        <f t="shared" si="1"/>
        <v>42316</v>
      </c>
      <c r="BU28" s="444">
        <f t="shared" si="1"/>
        <v>42347</v>
      </c>
      <c r="BV28" s="444">
        <f t="shared" si="1"/>
        <v>42378</v>
      </c>
      <c r="BW28" s="444">
        <f t="shared" si="1"/>
        <v>42409</v>
      </c>
      <c r="BX28" s="444">
        <f t="shared" si="1"/>
        <v>42440</v>
      </c>
      <c r="BY28" s="444">
        <f t="shared" si="1"/>
        <v>42471</v>
      </c>
      <c r="BZ28" s="444">
        <f t="shared" si="1"/>
        <v>42502</v>
      </c>
      <c r="CA28" s="444">
        <f t="shared" si="1"/>
        <v>42533</v>
      </c>
      <c r="CB28" s="444">
        <f t="shared" si="1"/>
        <v>42564</v>
      </c>
      <c r="CC28" s="444">
        <f t="shared" si="1"/>
        <v>42595</v>
      </c>
      <c r="CD28" s="444">
        <f t="shared" si="1"/>
        <v>42626</v>
      </c>
      <c r="CE28" s="444">
        <f t="shared" si="1"/>
        <v>42657</v>
      </c>
      <c r="CF28" s="444">
        <f t="shared" si="1"/>
        <v>42688</v>
      </c>
      <c r="CG28" s="444">
        <f t="shared" si="1"/>
        <v>42719</v>
      </c>
      <c r="CH28" s="444">
        <f t="shared" si="1"/>
        <v>42750</v>
      </c>
      <c r="CI28" s="444">
        <f t="shared" si="1"/>
        <v>42781</v>
      </c>
      <c r="CJ28" s="444">
        <f t="shared" si="1"/>
        <v>42812</v>
      </c>
      <c r="CK28" s="444">
        <f t="shared" si="1"/>
        <v>42843</v>
      </c>
      <c r="CL28" s="444">
        <f t="shared" si="1"/>
        <v>42874</v>
      </c>
      <c r="CM28" s="444">
        <f t="shared" si="1"/>
        <v>42905</v>
      </c>
      <c r="CN28" s="444">
        <f t="shared" si="1"/>
        <v>42936</v>
      </c>
      <c r="CO28" s="444">
        <f t="shared" si="1"/>
        <v>42967</v>
      </c>
      <c r="CP28" s="444">
        <f t="shared" si="1"/>
        <v>42998</v>
      </c>
      <c r="CQ28" s="444">
        <f t="shared" si="1"/>
        <v>43029</v>
      </c>
      <c r="CR28" s="444">
        <f t="shared" si="1"/>
        <v>43060</v>
      </c>
      <c r="CS28" s="444">
        <f t="shared" si="1"/>
        <v>43091</v>
      </c>
      <c r="CT28" s="444">
        <f t="shared" si="1"/>
        <v>43122</v>
      </c>
      <c r="CU28" s="444">
        <f t="shared" si="1"/>
        <v>43153</v>
      </c>
      <c r="CV28" s="444">
        <f t="shared" si="1"/>
        <v>43184</v>
      </c>
      <c r="CW28" s="444">
        <f t="shared" si="1"/>
        <v>43215</v>
      </c>
      <c r="CX28" s="444">
        <f t="shared" si="1"/>
        <v>43246</v>
      </c>
      <c r="CY28" s="444">
        <f t="shared" si="1"/>
        <v>43277</v>
      </c>
      <c r="CZ28" s="444">
        <f t="shared" si="1"/>
        <v>43308</v>
      </c>
      <c r="DA28" s="444">
        <f t="shared" si="1"/>
        <v>43339</v>
      </c>
      <c r="DB28" s="444">
        <f t="shared" si="1"/>
        <v>43370</v>
      </c>
      <c r="DC28" s="444">
        <f t="shared" si="1"/>
        <v>43401</v>
      </c>
      <c r="DD28" s="444">
        <f t="shared" si="1"/>
        <v>43432</v>
      </c>
      <c r="DE28" s="444">
        <f t="shared" si="1"/>
        <v>43462</v>
      </c>
      <c r="DF28" s="444">
        <f t="shared" si="1"/>
        <v>43493</v>
      </c>
      <c r="DG28" s="444">
        <f t="shared" si="1"/>
        <v>43524</v>
      </c>
      <c r="DH28" s="444">
        <f t="shared" si="1"/>
        <v>43552</v>
      </c>
      <c r="DI28" s="444">
        <f t="shared" si="1"/>
        <v>43583</v>
      </c>
      <c r="DJ28" s="444">
        <f t="shared" si="1"/>
        <v>43613</v>
      </c>
      <c r="DK28" s="444">
        <f t="shared" si="1"/>
        <v>43644</v>
      </c>
      <c r="DL28" s="444">
        <f t="shared" si="1"/>
        <v>43674</v>
      </c>
      <c r="DM28" s="444">
        <f t="shared" si="1"/>
        <v>43705</v>
      </c>
      <c r="DN28" s="444">
        <f t="shared" si="1"/>
        <v>43736</v>
      </c>
      <c r="DO28" s="444">
        <f t="shared" si="1"/>
        <v>43766</v>
      </c>
      <c r="DP28" s="444">
        <f t="shared" si="1"/>
        <v>43797</v>
      </c>
      <c r="DQ28" s="444">
        <f t="shared" si="1"/>
        <v>43827</v>
      </c>
      <c r="DR28" s="444">
        <f t="shared" si="1"/>
        <v>43858</v>
      </c>
      <c r="DS28" s="445" t="s">
        <v>399</v>
      </c>
      <c r="DT28" s="445" t="s">
        <v>302</v>
      </c>
      <c r="DU28" s="319" t="s">
        <v>400</v>
      </c>
      <c r="DV28" s="319" t="s">
        <v>304</v>
      </c>
      <c r="DW28" s="319" t="s">
        <v>402</v>
      </c>
      <c r="DX28" s="319" t="s">
        <v>306</v>
      </c>
      <c r="DY28" s="319" t="s">
        <v>307</v>
      </c>
      <c r="DZ28" s="319" t="s">
        <v>308</v>
      </c>
      <c r="EA28" s="319" t="s">
        <v>309</v>
      </c>
      <c r="EB28" s="319">
        <v>44136</v>
      </c>
      <c r="EC28" s="319">
        <v>44166</v>
      </c>
      <c r="ED28" s="319">
        <v>44197</v>
      </c>
      <c r="EE28" s="319" t="s">
        <v>403</v>
      </c>
      <c r="EF28" s="319" t="s">
        <v>404</v>
      </c>
      <c r="EG28" s="319" t="s">
        <v>439</v>
      </c>
      <c r="EH28" s="319" t="s">
        <v>423</v>
      </c>
      <c r="EI28" s="319" t="s">
        <v>407</v>
      </c>
      <c r="EJ28" s="319" t="s">
        <v>408</v>
      </c>
      <c r="EK28" s="319" t="s">
        <v>409</v>
      </c>
      <c r="EL28" s="319" t="s">
        <v>410</v>
      </c>
      <c r="EM28" s="319" t="s">
        <v>411</v>
      </c>
      <c r="EN28" s="319" t="s">
        <v>444</v>
      </c>
      <c r="EO28" s="319" t="s">
        <v>445</v>
      </c>
      <c r="EP28" s="319">
        <v>44562</v>
      </c>
      <c r="EQ28" s="319">
        <v>44593</v>
      </c>
      <c r="ER28" s="319">
        <v>44621</v>
      </c>
      <c r="ES28" s="319">
        <v>44652</v>
      </c>
      <c r="ET28" s="319">
        <v>44682</v>
      </c>
      <c r="EU28" s="319">
        <v>44713</v>
      </c>
    </row>
    <row r="29" spans="1:151" ht="17.100000000000001" customHeight="1" thickTop="1" x14ac:dyDescent="0.25">
      <c r="A29" s="447"/>
      <c r="B29" s="448"/>
      <c r="C29" s="448"/>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c r="AL29" s="448"/>
      <c r="AM29" s="448"/>
      <c r="AN29" s="448"/>
      <c r="AO29" s="448"/>
      <c r="AP29" s="448"/>
      <c r="AQ29" s="448"/>
      <c r="AR29" s="448"/>
      <c r="AS29" s="448"/>
      <c r="AT29" s="448"/>
      <c r="AU29" s="448"/>
      <c r="AV29" s="448"/>
      <c r="AW29" s="448"/>
      <c r="AX29" s="448"/>
      <c r="AY29" s="448"/>
      <c r="AZ29" s="448"/>
      <c r="BA29" s="448"/>
      <c r="BB29" s="448"/>
      <c r="BC29" s="448"/>
      <c r="BD29" s="448"/>
      <c r="BE29" s="448"/>
      <c r="BF29" s="448"/>
      <c r="BG29" s="448"/>
      <c r="BH29" s="448"/>
      <c r="BI29" s="448"/>
      <c r="BJ29" s="448"/>
      <c r="BK29" s="448"/>
      <c r="BL29" s="448"/>
      <c r="BM29" s="448"/>
      <c r="BN29" s="448"/>
      <c r="BO29" s="448"/>
      <c r="BP29" s="448"/>
      <c r="BQ29" s="448"/>
      <c r="BR29" s="448"/>
      <c r="BS29" s="448"/>
      <c r="BT29" s="448"/>
      <c r="BU29" s="448"/>
      <c r="BV29" s="448"/>
      <c r="BW29" s="448"/>
      <c r="BX29" s="448"/>
      <c r="BY29" s="448"/>
      <c r="BZ29" s="448"/>
      <c r="CA29" s="448"/>
      <c r="CB29" s="448"/>
      <c r="CC29" s="448"/>
      <c r="CD29" s="448"/>
      <c r="CE29" s="448"/>
      <c r="CF29" s="448"/>
      <c r="CG29" s="448"/>
      <c r="CH29" s="448"/>
      <c r="CI29" s="448"/>
      <c r="CJ29" s="448"/>
      <c r="CK29" s="448"/>
      <c r="CL29" s="448"/>
      <c r="CM29" s="448"/>
      <c r="CN29" s="448"/>
      <c r="CO29" s="448"/>
      <c r="CP29" s="448"/>
      <c r="CQ29" s="448"/>
      <c r="CR29" s="448"/>
      <c r="CS29" s="448"/>
      <c r="CT29" s="448"/>
      <c r="CU29" s="448"/>
      <c r="CV29" s="448"/>
      <c r="CW29" s="448"/>
      <c r="CX29" s="448"/>
      <c r="CY29" s="448"/>
      <c r="CZ29" s="448"/>
      <c r="DA29" s="448"/>
      <c r="DB29" s="448"/>
      <c r="DC29" s="448"/>
      <c r="DD29" s="448"/>
      <c r="DE29" s="448"/>
      <c r="DF29" s="448"/>
      <c r="DG29" s="448"/>
      <c r="DH29" s="448"/>
      <c r="DI29" s="448"/>
      <c r="DJ29" s="448"/>
      <c r="DK29" s="448"/>
      <c r="DL29" s="448"/>
      <c r="DM29" s="448"/>
      <c r="DN29" s="448"/>
      <c r="DO29" s="448"/>
      <c r="DP29" s="448"/>
      <c r="DQ29" s="448"/>
      <c r="DR29" s="448"/>
      <c r="DS29" s="448"/>
      <c r="DT29" s="448"/>
      <c r="DU29" s="448"/>
      <c r="DV29" s="448"/>
      <c r="DW29" s="448"/>
      <c r="DX29" s="448"/>
      <c r="DY29" s="448"/>
      <c r="DZ29" s="448"/>
      <c r="EA29" s="448"/>
      <c r="EB29" s="448"/>
      <c r="EC29" s="448"/>
      <c r="ED29" s="448"/>
      <c r="EE29" s="448"/>
      <c r="EF29" s="448"/>
      <c r="EG29" s="448"/>
      <c r="EH29" s="448"/>
      <c r="EI29" s="448"/>
      <c r="EJ29" s="448"/>
      <c r="EK29" s="448"/>
      <c r="EL29" s="448"/>
      <c r="EM29" s="448"/>
      <c r="EN29" s="448"/>
      <c r="EO29" s="448"/>
      <c r="EP29" s="448"/>
      <c r="EQ29" s="448"/>
      <c r="ER29" s="448"/>
      <c r="ES29" s="448"/>
      <c r="ET29" s="448"/>
      <c r="EU29" s="448"/>
    </row>
    <row r="30" spans="1:151" ht="17.100000000000001" customHeight="1" x14ac:dyDescent="0.25">
      <c r="A30" s="453" t="s">
        <v>508</v>
      </c>
      <c r="B30" s="454">
        <v>16171.960026841443</v>
      </c>
      <c r="C30" s="454">
        <v>15979.918504390556</v>
      </c>
      <c r="D30" s="454">
        <v>15845.174678718537</v>
      </c>
      <c r="E30" s="454">
        <v>16036.327574022573</v>
      </c>
      <c r="F30" s="454">
        <v>16227.254416493004</v>
      </c>
      <c r="G30" s="454">
        <v>15904.557043885216</v>
      </c>
      <c r="H30" s="454">
        <v>16369.721227265134</v>
      </c>
      <c r="I30" s="454">
        <v>16281.24484228429</v>
      </c>
      <c r="J30" s="454">
        <v>16241.980758452173</v>
      </c>
      <c r="K30" s="454">
        <v>16473.996105313156</v>
      </c>
      <c r="L30" s="454">
        <v>16722.43897559122</v>
      </c>
      <c r="M30" s="454">
        <v>18975.006270668913</v>
      </c>
      <c r="N30" s="454">
        <v>18010.593082900665</v>
      </c>
      <c r="O30" s="454">
        <v>17749.329653375997</v>
      </c>
      <c r="P30" s="454">
        <v>17492.407133231845</v>
      </c>
      <c r="Q30" s="454">
        <v>17646.497592686108</v>
      </c>
      <c r="R30" s="454">
        <v>17594.772439179418</v>
      </c>
      <c r="S30" s="454">
        <v>17516.570954198032</v>
      </c>
      <c r="T30" s="454">
        <v>18045.280669068587</v>
      </c>
      <c r="U30" s="454">
        <v>18269.489570318754</v>
      </c>
      <c r="V30" s="454">
        <v>17957.873646394448</v>
      </c>
      <c r="W30" s="454">
        <v>18294.304306683174</v>
      </c>
      <c r="X30" s="454">
        <v>17891.407119467123</v>
      </c>
      <c r="Y30" s="454">
        <v>20307.786446312803</v>
      </c>
      <c r="Z30" s="454">
        <v>19209.573208944614</v>
      </c>
      <c r="AA30" s="454">
        <v>18923.022119759324</v>
      </c>
      <c r="AB30" s="454">
        <v>18978.695497382185</v>
      </c>
      <c r="AC30" s="454">
        <v>18961.549992068223</v>
      </c>
      <c r="AD30" s="454">
        <v>18678.032246711129</v>
      </c>
      <c r="AE30" s="454">
        <v>19013.633662171222</v>
      </c>
      <c r="AF30" s="454">
        <v>19228.031835841684</v>
      </c>
      <c r="AG30" s="454">
        <v>19287.1599017013</v>
      </c>
      <c r="AH30" s="454">
        <v>19233.798105900336</v>
      </c>
      <c r="AI30" s="454">
        <v>19257.554559318654</v>
      </c>
      <c r="AJ30" s="454">
        <v>19629.552590686864</v>
      </c>
      <c r="AK30" s="454">
        <v>22169.717386902448</v>
      </c>
      <c r="AL30" s="454">
        <v>20964.304899561892</v>
      </c>
      <c r="AM30" s="454">
        <v>20780.286985424955</v>
      </c>
      <c r="AN30" s="454">
        <v>20987.016268127656</v>
      </c>
      <c r="AO30" s="454">
        <v>20656.089712851328</v>
      </c>
      <c r="AP30" s="454">
        <v>20557.306859228109</v>
      </c>
      <c r="AQ30" s="454">
        <v>20523.48661882988</v>
      </c>
      <c r="AR30" s="454">
        <v>20820.159883091204</v>
      </c>
      <c r="AS30" s="454">
        <v>20987.512445111654</v>
      </c>
      <c r="AT30" s="454">
        <v>20664.185177378316</v>
      </c>
      <c r="AU30" s="454">
        <v>20702.891560809614</v>
      </c>
      <c r="AV30" s="454">
        <v>20888.105552438185</v>
      </c>
      <c r="AW30" s="454">
        <v>23316.684992015878</v>
      </c>
      <c r="AX30" s="454">
        <v>22265.883860057205</v>
      </c>
      <c r="AY30" s="454">
        <v>22077.566872167037</v>
      </c>
      <c r="AZ30" s="454">
        <v>22090.400144122301</v>
      </c>
      <c r="BA30" s="454">
        <v>21718.536421617555</v>
      </c>
      <c r="BB30" s="454">
        <v>21737.2264592838</v>
      </c>
      <c r="BC30" s="454">
        <v>21684.992832060678</v>
      </c>
      <c r="BD30" s="454">
        <v>22175.789473345048</v>
      </c>
      <c r="BE30" s="454">
        <v>22196.112731025903</v>
      </c>
      <c r="BF30" s="454">
        <v>21848.23998536943</v>
      </c>
      <c r="BG30" s="454">
        <v>22102.50724703589</v>
      </c>
      <c r="BH30" s="454">
        <v>22503.624769895934</v>
      </c>
      <c r="BI30" s="454">
        <v>25391.16857677501</v>
      </c>
      <c r="BJ30" s="454">
        <v>24029.803890028252</v>
      </c>
      <c r="BK30" s="454">
        <v>24013.562842210038</v>
      </c>
      <c r="BL30" s="454">
        <v>23784.870318967191</v>
      </c>
      <c r="BM30" s="454">
        <v>23912.218911613985</v>
      </c>
      <c r="BN30" s="454">
        <v>24220.596316528303</v>
      </c>
      <c r="BO30" s="454">
        <v>24017.50101763201</v>
      </c>
      <c r="BP30" s="454">
        <v>24588.241511306522</v>
      </c>
      <c r="BQ30" s="454">
        <v>24794.334919669374</v>
      </c>
      <c r="BR30" s="454">
        <v>24354.580198828076</v>
      </c>
      <c r="BS30" s="454">
        <v>24815.527936131883</v>
      </c>
      <c r="BT30" s="454">
        <v>25002.24008601328</v>
      </c>
      <c r="BU30" s="454">
        <v>27638</v>
      </c>
      <c r="BV30" s="454">
        <v>26531.097152112925</v>
      </c>
      <c r="BW30" s="454">
        <v>26526.899703812975</v>
      </c>
      <c r="BX30" s="454">
        <v>26183.738862633141</v>
      </c>
      <c r="BY30" s="454">
        <v>26254.514732054799</v>
      </c>
      <c r="BZ30" s="454">
        <v>26173.261525868962</v>
      </c>
      <c r="CA30" s="454">
        <v>26253.964140184591</v>
      </c>
      <c r="CB30" s="454">
        <v>26762.160082529066</v>
      </c>
      <c r="CC30" s="454">
        <v>26565.777695196768</v>
      </c>
      <c r="CD30" s="454">
        <v>26679.574401556256</v>
      </c>
      <c r="CE30" s="454">
        <v>27085.920970584004</v>
      </c>
      <c r="CF30" s="454">
        <v>26977.870846605641</v>
      </c>
      <c r="CG30" s="454">
        <v>29731.251114000625</v>
      </c>
      <c r="CH30" s="454">
        <v>28503.782930543362</v>
      </c>
      <c r="CI30" s="454">
        <v>28353.789284723396</v>
      </c>
      <c r="CJ30" s="454">
        <v>28226.794639748969</v>
      </c>
      <c r="CK30" s="454">
        <v>28264.118735730339</v>
      </c>
      <c r="CL30" s="454">
        <v>28038.109877324951</v>
      </c>
      <c r="CM30" s="454">
        <v>28460.470012456764</v>
      </c>
      <c r="CN30" s="454">
        <v>28732.075101738672</v>
      </c>
      <c r="CO30" s="454">
        <v>28547.538359344486</v>
      </c>
      <c r="CP30" s="454">
        <v>28558.473586083212</v>
      </c>
      <c r="CQ30" s="454">
        <v>28844.392046574456</v>
      </c>
      <c r="CR30" s="454">
        <v>29119.574478804388</v>
      </c>
      <c r="CS30" s="454">
        <v>32218.438809848714</v>
      </c>
      <c r="CT30" s="454">
        <v>30902.666062600962</v>
      </c>
      <c r="CU30" s="454">
        <v>30604.554093916278</v>
      </c>
      <c r="CV30" s="454">
        <v>29949.46705897844</v>
      </c>
      <c r="CW30" s="454">
        <v>29305.442108130697</v>
      </c>
      <c r="CX30" s="454">
        <v>28891.577411526578</v>
      </c>
      <c r="CY30" s="454">
        <v>29087.652257059555</v>
      </c>
      <c r="CZ30" s="454">
        <v>29217.356379832076</v>
      </c>
      <c r="DA30" s="454">
        <v>29104.323065575794</v>
      </c>
      <c r="DB30" s="454">
        <v>29000.117582687668</v>
      </c>
      <c r="DC30" s="454">
        <v>29071.941947559819</v>
      </c>
      <c r="DD30" s="454">
        <v>29111.019947766225</v>
      </c>
      <c r="DE30" s="454">
        <v>31636.023138115845</v>
      </c>
      <c r="DF30" s="454">
        <v>29893.550483353891</v>
      </c>
      <c r="DG30" s="454">
        <v>29612.111529268681</v>
      </c>
      <c r="DH30" s="454">
        <v>29987.258875632728</v>
      </c>
      <c r="DI30" s="454">
        <v>29808.532092407655</v>
      </c>
      <c r="DJ30" s="454">
        <v>29873.778942881614</v>
      </c>
      <c r="DK30" s="454">
        <v>30056.327956020566</v>
      </c>
      <c r="DL30" s="454">
        <v>30327.714046756177</v>
      </c>
      <c r="DM30" s="454">
        <v>30499.597336790979</v>
      </c>
      <c r="DN30" s="454">
        <v>30620.709542476052</v>
      </c>
      <c r="DO30" s="454">
        <v>31634.880380811912</v>
      </c>
      <c r="DP30" s="454">
        <v>31672.719324559101</v>
      </c>
      <c r="DQ30" s="454">
        <v>35365.44116659162</v>
      </c>
      <c r="DR30" s="454">
        <v>33646.968742174089</v>
      </c>
      <c r="DS30" s="454">
        <v>33729.331543131731</v>
      </c>
      <c r="DT30" s="454">
        <v>34041.210177219153</v>
      </c>
      <c r="DU30" s="454">
        <v>35441.178040064326</v>
      </c>
      <c r="DV30" s="454">
        <v>36965.41341447919</v>
      </c>
      <c r="DW30" s="454">
        <v>36133.21804392316</v>
      </c>
      <c r="DX30" s="454">
        <v>36349.4683146877</v>
      </c>
      <c r="DY30" s="454">
        <v>36481.794617266271</v>
      </c>
      <c r="DZ30" s="454">
        <v>36167.186899197026</v>
      </c>
      <c r="EA30" s="454">
        <v>36623.820447114776</v>
      </c>
      <c r="EB30" s="454">
        <v>36907.671134592551</v>
      </c>
      <c r="EC30" s="454">
        <v>39610.504011841193</v>
      </c>
      <c r="ED30" s="454">
        <v>38497.754583117094</v>
      </c>
      <c r="EE30" s="454">
        <v>38230.063502696634</v>
      </c>
      <c r="EF30" s="454">
        <v>38930.812688919905</v>
      </c>
      <c r="EG30" s="454">
        <v>39704.961290793319</v>
      </c>
      <c r="EH30" s="454">
        <v>39960.940228936379</v>
      </c>
      <c r="EI30" s="454">
        <v>39426.331250734554</v>
      </c>
      <c r="EJ30" s="454">
        <v>39694.546839719958</v>
      </c>
      <c r="EK30" s="454">
        <v>39586.95230685253</v>
      </c>
      <c r="EL30" s="454">
        <v>39355.655473794584</v>
      </c>
      <c r="EM30" s="454">
        <v>40400.961629362821</v>
      </c>
      <c r="EN30" s="454">
        <v>40632.814910755158</v>
      </c>
      <c r="EO30" s="454">
        <v>43542.015341207203</v>
      </c>
      <c r="EP30" s="454">
        <v>42546.18536786933</v>
      </c>
      <c r="EQ30" s="454">
        <v>42569.223344377846</v>
      </c>
      <c r="ER30" s="454">
        <v>42239.306684471616</v>
      </c>
      <c r="ES30" s="454">
        <v>42882.579815164245</v>
      </c>
      <c r="ET30" s="454">
        <v>42631.991765195919</v>
      </c>
      <c r="EU30" s="454">
        <v>42461.138057696364</v>
      </c>
    </row>
    <row r="31" spans="1:151" ht="17.100000000000001" customHeight="1" x14ac:dyDescent="0.25">
      <c r="A31" s="447"/>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BZ31" s="449"/>
      <c r="CA31" s="449"/>
      <c r="CB31" s="449"/>
      <c r="CC31" s="449"/>
      <c r="CD31" s="449"/>
      <c r="CE31" s="449"/>
      <c r="CF31" s="449"/>
      <c r="CG31" s="449"/>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row>
    <row r="32" spans="1:151" s="463" customFormat="1" ht="17.100000000000001" customHeight="1" x14ac:dyDescent="0.25">
      <c r="A32" s="453" t="s">
        <v>509</v>
      </c>
      <c r="B32" s="462">
        <v>262779.5015632147</v>
      </c>
      <c r="C32" s="462">
        <v>264057.76339828677</v>
      </c>
      <c r="D32" s="462">
        <v>264776.04770116782</v>
      </c>
      <c r="E32" s="462">
        <v>265200.44039999519</v>
      </c>
      <c r="F32" s="462">
        <v>269104.80540743779</v>
      </c>
      <c r="G32" s="462">
        <v>270106.42494520359</v>
      </c>
      <c r="H32" s="462">
        <v>264769.68598999013</v>
      </c>
      <c r="I32" s="462">
        <v>264669.62046290125</v>
      </c>
      <c r="J32" s="462">
        <v>265976.39699568599</v>
      </c>
      <c r="K32" s="462">
        <v>269571.33023849851</v>
      </c>
      <c r="L32" s="462">
        <v>270029.13039542979</v>
      </c>
      <c r="M32" s="462">
        <v>279886.99483961938</v>
      </c>
      <c r="N32" s="462">
        <v>279119.75838825299</v>
      </c>
      <c r="O32" s="462">
        <v>279143.96090258844</v>
      </c>
      <c r="P32" s="462">
        <v>279033.05188559968</v>
      </c>
      <c r="Q32" s="462">
        <v>279723.28703053849</v>
      </c>
      <c r="R32" s="462">
        <v>280000.01104516501</v>
      </c>
      <c r="S32" s="462">
        <v>286647.83603887563</v>
      </c>
      <c r="T32" s="462">
        <v>284975.68760065449</v>
      </c>
      <c r="U32" s="462">
        <v>288194.10910637275</v>
      </c>
      <c r="V32" s="462">
        <v>289106.27921217348</v>
      </c>
      <c r="W32" s="462">
        <v>289175.53447019449</v>
      </c>
      <c r="X32" s="462">
        <v>292816.04205141065</v>
      </c>
      <c r="Y32" s="462">
        <v>297267.0356254995</v>
      </c>
      <c r="Z32" s="462">
        <v>296980.53648144862</v>
      </c>
      <c r="AA32" s="462">
        <v>297392.54275508103</v>
      </c>
      <c r="AB32" s="462">
        <v>300043.49338473415</v>
      </c>
      <c r="AC32" s="462">
        <v>300289.76140986924</v>
      </c>
      <c r="AD32" s="462">
        <v>303466.85046386882</v>
      </c>
      <c r="AE32" s="462">
        <v>306962.05544932105</v>
      </c>
      <c r="AF32" s="462">
        <v>307708.81543507014</v>
      </c>
      <c r="AG32" s="462">
        <v>308071.75529019051</v>
      </c>
      <c r="AH32" s="462">
        <v>310215.23095012933</v>
      </c>
      <c r="AI32" s="462">
        <v>313379.31191915669</v>
      </c>
      <c r="AJ32" s="462">
        <v>315137.22430656629</v>
      </c>
      <c r="AK32" s="462">
        <v>321473.1614820658</v>
      </c>
      <c r="AL32" s="462">
        <v>317682.17211174121</v>
      </c>
      <c r="AM32" s="462">
        <v>321694.93921399117</v>
      </c>
      <c r="AN32" s="462">
        <v>323809.9441676701</v>
      </c>
      <c r="AO32" s="462">
        <v>322165.43226985569</v>
      </c>
      <c r="AP32" s="462">
        <v>322155.49817562092</v>
      </c>
      <c r="AQ32" s="462">
        <v>326886.59317617537</v>
      </c>
      <c r="AR32" s="462">
        <v>328319.31068521115</v>
      </c>
      <c r="AS32" s="462">
        <v>326233.81419469474</v>
      </c>
      <c r="AT32" s="462">
        <v>325961.08539955295</v>
      </c>
      <c r="AU32" s="462">
        <v>325273.5265156586</v>
      </c>
      <c r="AV32" s="462">
        <v>329997.05301319313</v>
      </c>
      <c r="AW32" s="462">
        <v>339223.05653291399</v>
      </c>
      <c r="AX32" s="462">
        <v>339885.00907691423</v>
      </c>
      <c r="AY32" s="462">
        <v>344194.73731778259</v>
      </c>
      <c r="AZ32" s="462">
        <v>346774.53440549463</v>
      </c>
      <c r="BA32" s="462">
        <v>348117.7985624203</v>
      </c>
      <c r="BB32" s="462">
        <v>349455.69587364286</v>
      </c>
      <c r="BC32" s="462">
        <v>353543.85195621575</v>
      </c>
      <c r="BD32" s="462">
        <v>352288.15233182034</v>
      </c>
      <c r="BE32" s="462">
        <v>353822.35197988013</v>
      </c>
      <c r="BF32" s="462">
        <v>354525.56261211832</v>
      </c>
      <c r="BG32" s="462">
        <v>360738.60955280316</v>
      </c>
      <c r="BH32" s="462">
        <v>363488.5939377285</v>
      </c>
      <c r="BI32" s="462">
        <v>368807.39966870245</v>
      </c>
      <c r="BJ32" s="462">
        <v>371339.34610959678</v>
      </c>
      <c r="BK32" s="462">
        <v>375903.78862909717</v>
      </c>
      <c r="BL32" s="462">
        <v>382688.10021914449</v>
      </c>
      <c r="BM32" s="462">
        <v>382541.94092201203</v>
      </c>
      <c r="BN32" s="462">
        <v>384214.44659292855</v>
      </c>
      <c r="BO32" s="462">
        <v>390950.69252831343</v>
      </c>
      <c r="BP32" s="462">
        <v>391937.41968210641</v>
      </c>
      <c r="BQ32" s="462">
        <v>396664.11114246375</v>
      </c>
      <c r="BR32" s="462">
        <v>395207.15163287392</v>
      </c>
      <c r="BS32" s="462">
        <v>399456.09791243402</v>
      </c>
      <c r="BT32" s="462">
        <v>402314.58556001104</v>
      </c>
      <c r="BU32" s="462">
        <v>405833.20807412814</v>
      </c>
      <c r="BV32" s="462">
        <v>410894.74005079851</v>
      </c>
      <c r="BW32" s="462">
        <v>411062.4337523788</v>
      </c>
      <c r="BX32" s="462">
        <v>411003.53531777876</v>
      </c>
      <c r="BY32" s="462">
        <v>415303.89044441318</v>
      </c>
      <c r="BZ32" s="462">
        <v>418219.55332661653</v>
      </c>
      <c r="CA32" s="462">
        <v>423303.51975117775</v>
      </c>
      <c r="CB32" s="462">
        <v>428864.33145541447</v>
      </c>
      <c r="CC32" s="462">
        <v>429428.36075120146</v>
      </c>
      <c r="CD32" s="462">
        <v>429496.01749830076</v>
      </c>
      <c r="CE32" s="462">
        <v>434988.71208623721</v>
      </c>
      <c r="CF32" s="462">
        <v>433639.22775976022</v>
      </c>
      <c r="CG32" s="462">
        <v>442364.44616217952</v>
      </c>
      <c r="CH32" s="462">
        <v>448499.33825286059</v>
      </c>
      <c r="CI32" s="462">
        <v>450716.43873719231</v>
      </c>
      <c r="CJ32" s="462">
        <v>450990.02541797649</v>
      </c>
      <c r="CK32" s="462">
        <v>452343.40161049931</v>
      </c>
      <c r="CL32" s="462">
        <v>459250.08892718429</v>
      </c>
      <c r="CM32" s="462">
        <v>456427.19202104118</v>
      </c>
      <c r="CN32" s="462">
        <v>459067.44018989836</v>
      </c>
      <c r="CO32" s="462">
        <v>461030.86411248631</v>
      </c>
      <c r="CP32" s="462">
        <v>479119.89097030851</v>
      </c>
      <c r="CQ32" s="462">
        <v>472736.14482511242</v>
      </c>
      <c r="CR32" s="462">
        <v>472409.0927920519</v>
      </c>
      <c r="CS32" s="462">
        <v>482667.74237499374</v>
      </c>
      <c r="CT32" s="462">
        <v>479564.60623322381</v>
      </c>
      <c r="CU32" s="462">
        <v>485263.4403891979</v>
      </c>
      <c r="CV32" s="462">
        <v>484935.02354812616</v>
      </c>
      <c r="CW32" s="462">
        <v>486766.53321843152</v>
      </c>
      <c r="CX32" s="462">
        <v>484396.28383912839</v>
      </c>
      <c r="CY32" s="462">
        <v>488646.41254468495</v>
      </c>
      <c r="CZ32" s="462">
        <v>482974.75570640434</v>
      </c>
      <c r="DA32" s="462">
        <v>486271.87387543957</v>
      </c>
      <c r="DB32" s="462">
        <v>486063.92147704825</v>
      </c>
      <c r="DC32" s="462">
        <v>494765.46130546415</v>
      </c>
      <c r="DD32" s="462">
        <v>497703.84770927817</v>
      </c>
      <c r="DE32" s="462">
        <v>501356.83092613786</v>
      </c>
      <c r="DF32" s="462">
        <v>503164.31527970801</v>
      </c>
      <c r="DG32" s="462">
        <v>506776.58363121439</v>
      </c>
      <c r="DH32" s="462">
        <v>508162.89604003355</v>
      </c>
      <c r="DI32" s="462">
        <v>510382.89411045646</v>
      </c>
      <c r="DJ32" s="462">
        <v>509551.59475729236</v>
      </c>
      <c r="DK32" s="462">
        <v>514782.14480378397</v>
      </c>
      <c r="DL32" s="462">
        <v>517233.04544242506</v>
      </c>
      <c r="DM32" s="462">
        <v>516050.38398146792</v>
      </c>
      <c r="DN32" s="462">
        <v>519613.31267943967</v>
      </c>
      <c r="DO32" s="462">
        <v>527790.76926851191</v>
      </c>
      <c r="DP32" s="462">
        <v>534455.57194466633</v>
      </c>
      <c r="DQ32" s="462">
        <v>539784.93945505237</v>
      </c>
      <c r="DR32" s="462">
        <v>543758.1933223611</v>
      </c>
      <c r="DS32" s="462">
        <v>554601.23593174061</v>
      </c>
      <c r="DT32" s="462">
        <v>566021.82291081338</v>
      </c>
      <c r="DU32" s="462">
        <v>577255.80593680614</v>
      </c>
      <c r="DV32" s="462">
        <v>584445.51535116357</v>
      </c>
      <c r="DW32" s="462">
        <v>589353.00677252514</v>
      </c>
      <c r="DX32" s="462">
        <v>589622.86503080209</v>
      </c>
      <c r="DY32" s="462">
        <v>590930.57479682565</v>
      </c>
      <c r="DZ32" s="462">
        <v>600715.29518075648</v>
      </c>
      <c r="EA32" s="462">
        <v>635490.68111424567</v>
      </c>
      <c r="EB32" s="462">
        <v>636114.01375941525</v>
      </c>
      <c r="EC32" s="462">
        <v>643950.65985319833</v>
      </c>
      <c r="ED32" s="462">
        <v>649072.31192211073</v>
      </c>
      <c r="EE32" s="462">
        <v>652503.32544161461</v>
      </c>
      <c r="EF32" s="462">
        <v>655895.039471681</v>
      </c>
      <c r="EG32" s="462">
        <v>710021.52493771736</v>
      </c>
      <c r="EH32" s="462">
        <v>713129.16267262667</v>
      </c>
      <c r="EI32" s="462">
        <v>713285.31801388564</v>
      </c>
      <c r="EJ32" s="462">
        <v>721895.31536842976</v>
      </c>
      <c r="EK32" s="462">
        <v>717336.14175555576</v>
      </c>
      <c r="EL32" s="462">
        <v>716549.583270384</v>
      </c>
      <c r="EM32" s="462">
        <v>730502.8386725306</v>
      </c>
      <c r="EN32" s="462">
        <v>732180.74769634171</v>
      </c>
      <c r="EO32" s="462">
        <v>707251.08193738665</v>
      </c>
      <c r="EP32" s="462">
        <v>704911.10822224524</v>
      </c>
      <c r="EQ32" s="462">
        <v>710052.72464979801</v>
      </c>
      <c r="ER32" s="462">
        <v>717902.99853351992</v>
      </c>
      <c r="ES32" s="462">
        <v>714184.60536599765</v>
      </c>
      <c r="ET32" s="462">
        <v>708633.48754141119</v>
      </c>
      <c r="EU32" s="462">
        <v>728679.01846400532</v>
      </c>
    </row>
    <row r="33" spans="1:151" ht="17.100000000000001" customHeight="1" x14ac:dyDescent="0.25">
      <c r="A33" s="447" t="s">
        <v>510</v>
      </c>
      <c r="B33" s="449">
        <v>213521.08369421167</v>
      </c>
      <c r="C33" s="449">
        <v>214152.52219590041</v>
      </c>
      <c r="D33" s="449">
        <v>214996.89740597483</v>
      </c>
      <c r="E33" s="449">
        <v>216068.66031839768</v>
      </c>
      <c r="F33" s="449">
        <v>218565.43243162055</v>
      </c>
      <c r="G33" s="449">
        <v>219744.42829505008</v>
      </c>
      <c r="H33" s="449">
        <v>220026.54403680007</v>
      </c>
      <c r="I33" s="449">
        <v>219522.36123575034</v>
      </c>
      <c r="J33" s="449">
        <v>223006.83569222022</v>
      </c>
      <c r="K33" s="449">
        <v>224565.69035535166</v>
      </c>
      <c r="L33" s="449">
        <v>227322.56248384828</v>
      </c>
      <c r="M33" s="449">
        <v>233793.48419983912</v>
      </c>
      <c r="N33" s="449">
        <v>232896.93570251323</v>
      </c>
      <c r="O33" s="449">
        <v>233587.29308369145</v>
      </c>
      <c r="P33" s="449">
        <v>233430.08036890274</v>
      </c>
      <c r="Q33" s="449">
        <v>235733.74221987731</v>
      </c>
      <c r="R33" s="449">
        <v>235292.93225596426</v>
      </c>
      <c r="S33" s="449">
        <v>239285.97167290945</v>
      </c>
      <c r="T33" s="449">
        <v>239686.7516539924</v>
      </c>
      <c r="U33" s="449">
        <v>241762.08585902042</v>
      </c>
      <c r="V33" s="449">
        <v>243785.04594335333</v>
      </c>
      <c r="W33" s="449">
        <v>244785.86623858049</v>
      </c>
      <c r="X33" s="449">
        <v>246774.50444475445</v>
      </c>
      <c r="Y33" s="449">
        <v>252351.37967126927</v>
      </c>
      <c r="Z33" s="449">
        <v>251074.05522328083</v>
      </c>
      <c r="AA33" s="449">
        <v>251274.87608042461</v>
      </c>
      <c r="AB33" s="449">
        <v>254185.33444486526</v>
      </c>
      <c r="AC33" s="449">
        <v>253833.36365588987</v>
      </c>
      <c r="AD33" s="449">
        <v>255425.76570462392</v>
      </c>
      <c r="AE33" s="449">
        <v>257808.53456294621</v>
      </c>
      <c r="AF33" s="449">
        <v>259251.55818388495</v>
      </c>
      <c r="AG33" s="449">
        <v>260172.38056515891</v>
      </c>
      <c r="AH33" s="449">
        <v>262817.61866149365</v>
      </c>
      <c r="AI33" s="449">
        <v>265685.06515032356</v>
      </c>
      <c r="AJ33" s="449">
        <v>266845.83043018705</v>
      </c>
      <c r="AK33" s="449">
        <v>273700.65408594679</v>
      </c>
      <c r="AL33" s="449">
        <v>272175.75214871624</v>
      </c>
      <c r="AM33" s="449">
        <v>275407.04238395503</v>
      </c>
      <c r="AN33" s="449">
        <v>277346.35851650289</v>
      </c>
      <c r="AO33" s="449">
        <v>275625.55968584697</v>
      </c>
      <c r="AP33" s="449">
        <v>275817.62297859474</v>
      </c>
      <c r="AQ33" s="449">
        <v>279725.38262216351</v>
      </c>
      <c r="AR33" s="449">
        <v>281168.70816883206</v>
      </c>
      <c r="AS33" s="449">
        <v>279220.67769182712</v>
      </c>
      <c r="AT33" s="449">
        <v>278938.85514650441</v>
      </c>
      <c r="AU33" s="449">
        <v>281126.22713029268</v>
      </c>
      <c r="AV33" s="449">
        <v>284577.17221535498</v>
      </c>
      <c r="AW33" s="449">
        <v>292239.93514942372</v>
      </c>
      <c r="AX33" s="449">
        <v>293301.91346407199</v>
      </c>
      <c r="AY33" s="449">
        <v>296922.706717967</v>
      </c>
      <c r="AZ33" s="449">
        <v>297774.71599538618</v>
      </c>
      <c r="BA33" s="449">
        <v>299610.84284902748</v>
      </c>
      <c r="BB33" s="449">
        <v>300842.119230679</v>
      </c>
      <c r="BC33" s="449">
        <v>304026.26109071745</v>
      </c>
      <c r="BD33" s="449">
        <v>303694.53967249679</v>
      </c>
      <c r="BE33" s="449">
        <v>304959.77667235408</v>
      </c>
      <c r="BF33" s="449">
        <v>304788.46004529129</v>
      </c>
      <c r="BG33" s="449">
        <v>309195.26034288359</v>
      </c>
      <c r="BH33" s="449">
        <v>312595.0378667335</v>
      </c>
      <c r="BI33" s="449">
        <v>315928.37547089229</v>
      </c>
      <c r="BJ33" s="449">
        <v>317313.51560598653</v>
      </c>
      <c r="BK33" s="449">
        <v>319149.10425981949</v>
      </c>
      <c r="BL33" s="449">
        <v>321415.93491189805</v>
      </c>
      <c r="BM33" s="449">
        <v>323925.42465895909</v>
      </c>
      <c r="BN33" s="449">
        <v>327291.49538695271</v>
      </c>
      <c r="BO33" s="449">
        <v>331546.6572541935</v>
      </c>
      <c r="BP33" s="449">
        <v>331888.50616126024</v>
      </c>
      <c r="BQ33" s="449">
        <v>333104.72531767166</v>
      </c>
      <c r="BR33" s="449">
        <v>333950.8097552968</v>
      </c>
      <c r="BS33" s="449">
        <v>336355.88035406766</v>
      </c>
      <c r="BT33" s="449">
        <v>334947.85481433308</v>
      </c>
      <c r="BU33" s="449">
        <v>340382.34104877291</v>
      </c>
      <c r="BV33" s="449">
        <v>344561.44557284965</v>
      </c>
      <c r="BW33" s="449">
        <v>344333.73861898226</v>
      </c>
      <c r="BX33" s="449">
        <v>345155.05724248721</v>
      </c>
      <c r="BY33" s="449">
        <v>348137.16686652356</v>
      </c>
      <c r="BZ33" s="449">
        <v>349003.384800356</v>
      </c>
      <c r="CA33" s="449">
        <v>354277.1888720229</v>
      </c>
      <c r="CB33" s="449">
        <v>359250.40112428821</v>
      </c>
      <c r="CC33" s="449">
        <v>358254.62756738212</v>
      </c>
      <c r="CD33" s="449">
        <v>360409.1292259834</v>
      </c>
      <c r="CE33" s="449">
        <v>362058.77726732404</v>
      </c>
      <c r="CF33" s="449">
        <v>363418.64994330367</v>
      </c>
      <c r="CG33" s="449">
        <v>370421.8685497737</v>
      </c>
      <c r="CH33" s="449">
        <v>371795.26211189845</v>
      </c>
      <c r="CI33" s="449">
        <v>375430.56392913277</v>
      </c>
      <c r="CJ33" s="449">
        <v>374828.36321020662</v>
      </c>
      <c r="CK33" s="449">
        <v>374963.7468177625</v>
      </c>
      <c r="CL33" s="449">
        <v>376820.62604355684</v>
      </c>
      <c r="CM33" s="449">
        <v>378235.04925993888</v>
      </c>
      <c r="CN33" s="449">
        <v>381727.34615589271</v>
      </c>
      <c r="CO33" s="449">
        <v>383297.05028324784</v>
      </c>
      <c r="CP33" s="449">
        <v>393274.2198047163</v>
      </c>
      <c r="CQ33" s="449">
        <v>392801.23869676382</v>
      </c>
      <c r="CR33" s="449">
        <v>392498.83864456031</v>
      </c>
      <c r="CS33" s="449">
        <v>402595.47519923234</v>
      </c>
      <c r="CT33" s="449">
        <v>402068.72158102668</v>
      </c>
      <c r="CU33" s="449">
        <v>404902.86070235434</v>
      </c>
      <c r="CV33" s="449">
        <v>403892.89173214865</v>
      </c>
      <c r="CW33" s="449">
        <v>403198.88798027206</v>
      </c>
      <c r="CX33" s="449">
        <v>400170.78264582035</v>
      </c>
      <c r="CY33" s="449">
        <v>402559.80232859822</v>
      </c>
      <c r="CZ33" s="449">
        <v>398545.98182793421</v>
      </c>
      <c r="DA33" s="449">
        <v>399885.37566679617</v>
      </c>
      <c r="DB33" s="449">
        <v>401129.99403478671</v>
      </c>
      <c r="DC33" s="449">
        <v>405909.8991193031</v>
      </c>
      <c r="DD33" s="449">
        <v>409157.41910667333</v>
      </c>
      <c r="DE33" s="449">
        <v>412277.16296210728</v>
      </c>
      <c r="DF33" s="449">
        <v>413954.62327104452</v>
      </c>
      <c r="DG33" s="449">
        <v>415347.72805608716</v>
      </c>
      <c r="DH33" s="449">
        <v>416746.47042478342</v>
      </c>
      <c r="DI33" s="449">
        <v>416905.59199882706</v>
      </c>
      <c r="DJ33" s="449">
        <v>417016.23017847474</v>
      </c>
      <c r="DK33" s="449">
        <v>421675.57124950312</v>
      </c>
      <c r="DL33" s="449">
        <v>421609.68825040915</v>
      </c>
      <c r="DM33" s="449">
        <v>420306.24850470253</v>
      </c>
      <c r="DN33" s="449">
        <v>419950.11007934174</v>
      </c>
      <c r="DO33" s="449">
        <v>424667.4332815705</v>
      </c>
      <c r="DP33" s="449">
        <v>430092.00263252715</v>
      </c>
      <c r="DQ33" s="449">
        <v>436287.2349872021</v>
      </c>
      <c r="DR33" s="449">
        <v>439939.0333575845</v>
      </c>
      <c r="DS33" s="449">
        <v>449251.6302752241</v>
      </c>
      <c r="DT33" s="449">
        <v>452251.28667232883</v>
      </c>
      <c r="DU33" s="449">
        <v>457571.28964476561</v>
      </c>
      <c r="DV33" s="449">
        <v>464536.40528024867</v>
      </c>
      <c r="DW33" s="449">
        <v>467655.95106603578</v>
      </c>
      <c r="DX33" s="449">
        <v>471762.73893901333</v>
      </c>
      <c r="DY33" s="449">
        <v>468424.93314883218</v>
      </c>
      <c r="DZ33" s="449">
        <v>475307.92274957534</v>
      </c>
      <c r="EA33" s="449">
        <v>508217.56825418083</v>
      </c>
      <c r="EB33" s="449">
        <v>507835.76845324051</v>
      </c>
      <c r="EC33" s="449">
        <v>515340.35422207887</v>
      </c>
      <c r="ED33" s="449">
        <v>517343.49007352057</v>
      </c>
      <c r="EE33" s="449">
        <v>519011.55036969681</v>
      </c>
      <c r="EF33" s="449">
        <v>521879.12150753057</v>
      </c>
      <c r="EG33" s="449">
        <v>563766.10044026328</v>
      </c>
      <c r="EH33" s="449">
        <v>565151.15645439585</v>
      </c>
      <c r="EI33" s="449">
        <v>572271.5668224328</v>
      </c>
      <c r="EJ33" s="449">
        <v>579012.45981192379</v>
      </c>
      <c r="EK33" s="449">
        <v>574533.12581408024</v>
      </c>
      <c r="EL33" s="449">
        <v>573176.01392643247</v>
      </c>
      <c r="EM33" s="449">
        <v>582976.67551263946</v>
      </c>
      <c r="EN33" s="449">
        <v>581645.77694145474</v>
      </c>
      <c r="EO33" s="449">
        <v>559288.5509709249</v>
      </c>
      <c r="EP33" s="449">
        <v>557017.16494230321</v>
      </c>
      <c r="EQ33" s="449">
        <v>559636.8794563968</v>
      </c>
      <c r="ER33" s="449">
        <v>565917.97840020631</v>
      </c>
      <c r="ES33" s="449">
        <v>559370.58168543025</v>
      </c>
      <c r="ET33" s="449">
        <v>557321.00306165498</v>
      </c>
      <c r="EU33" s="449">
        <v>570230.69140563498</v>
      </c>
    </row>
    <row r="34" spans="1:151" ht="17.100000000000001" customHeight="1" x14ac:dyDescent="0.25">
      <c r="A34" s="447" t="s">
        <v>511</v>
      </c>
      <c r="B34" s="449">
        <v>49258.417869002995</v>
      </c>
      <c r="C34" s="449">
        <v>49905.241202386365</v>
      </c>
      <c r="D34" s="449">
        <v>49779.150295192965</v>
      </c>
      <c r="E34" s="449">
        <v>49131.780081597477</v>
      </c>
      <c r="F34" s="449">
        <v>50539.372975817263</v>
      </c>
      <c r="G34" s="449">
        <v>50361.996650153487</v>
      </c>
      <c r="H34" s="449">
        <v>44743.141953190068</v>
      </c>
      <c r="I34" s="449">
        <v>45147.25922715092</v>
      </c>
      <c r="J34" s="449">
        <v>42969.561303465794</v>
      </c>
      <c r="K34" s="449">
        <v>45005.639883146825</v>
      </c>
      <c r="L34" s="449">
        <v>42706.567911581544</v>
      </c>
      <c r="M34" s="449">
        <v>46093.510639780267</v>
      </c>
      <c r="N34" s="449">
        <v>46222.822685739731</v>
      </c>
      <c r="O34" s="449">
        <v>45556.667818897025</v>
      </c>
      <c r="P34" s="449">
        <v>45602.971516696918</v>
      </c>
      <c r="Q34" s="449">
        <v>43989.544810661188</v>
      </c>
      <c r="R34" s="449">
        <v>44707.07878920075</v>
      </c>
      <c r="S34" s="449">
        <v>47361.864365966161</v>
      </c>
      <c r="T34" s="449">
        <v>45288.935946662117</v>
      </c>
      <c r="U34" s="449">
        <v>46432.023247352321</v>
      </c>
      <c r="V34" s="449">
        <v>45321.233268820164</v>
      </c>
      <c r="W34" s="449">
        <v>44389.668231614007</v>
      </c>
      <c r="X34" s="449">
        <v>46041.537606656202</v>
      </c>
      <c r="Y34" s="449">
        <v>44915.655954230228</v>
      </c>
      <c r="Z34" s="449">
        <v>45906.481258167805</v>
      </c>
      <c r="AA34" s="449">
        <v>46117.66667465643</v>
      </c>
      <c r="AB34" s="449">
        <v>45858.158939868867</v>
      </c>
      <c r="AC34" s="449">
        <v>46456.39775397937</v>
      </c>
      <c r="AD34" s="449">
        <v>48041.084759244921</v>
      </c>
      <c r="AE34" s="449">
        <v>49153.52088637487</v>
      </c>
      <c r="AF34" s="449">
        <v>48457.25725118519</v>
      </c>
      <c r="AG34" s="449">
        <v>47899.374725031601</v>
      </c>
      <c r="AH34" s="449">
        <v>47397.612288635704</v>
      </c>
      <c r="AI34" s="449">
        <v>47694.246768833138</v>
      </c>
      <c r="AJ34" s="449">
        <v>48291.393876379254</v>
      </c>
      <c r="AK34" s="449">
        <v>47772.507396118992</v>
      </c>
      <c r="AL34" s="449">
        <v>45506.419963024957</v>
      </c>
      <c r="AM34" s="449">
        <v>46287.896830036152</v>
      </c>
      <c r="AN34" s="449">
        <v>46463.585651167188</v>
      </c>
      <c r="AO34" s="449">
        <v>46539.872584008735</v>
      </c>
      <c r="AP34" s="449">
        <v>46337.875197026187</v>
      </c>
      <c r="AQ34" s="449">
        <v>47161.210554011886</v>
      </c>
      <c r="AR34" s="449">
        <v>47150.602516379113</v>
      </c>
      <c r="AS34" s="449">
        <v>47013.13650286763</v>
      </c>
      <c r="AT34" s="449">
        <v>47022.230253048561</v>
      </c>
      <c r="AU34" s="449">
        <v>44147.299385365928</v>
      </c>
      <c r="AV34" s="449">
        <v>45419.880797838174</v>
      </c>
      <c r="AW34" s="449">
        <v>46983.121383490296</v>
      </c>
      <c r="AX34" s="449">
        <v>46583.095612842248</v>
      </c>
      <c r="AY34" s="449">
        <v>47272.030599815611</v>
      </c>
      <c r="AZ34" s="449">
        <v>48999.81841010847</v>
      </c>
      <c r="BA34" s="449">
        <v>48506.955713392825</v>
      </c>
      <c r="BB34" s="449">
        <v>48613.576642963882</v>
      </c>
      <c r="BC34" s="449">
        <v>49517.590865498278</v>
      </c>
      <c r="BD34" s="449">
        <v>48593.612659323546</v>
      </c>
      <c r="BE34" s="449">
        <v>48862.575307526073</v>
      </c>
      <c r="BF34" s="449">
        <v>49737.102566827001</v>
      </c>
      <c r="BG34" s="449">
        <v>51543.349209919579</v>
      </c>
      <c r="BH34" s="449">
        <v>50893.556070995015</v>
      </c>
      <c r="BI34" s="449">
        <v>52879.024197810155</v>
      </c>
      <c r="BJ34" s="449">
        <v>54025.830503610283</v>
      </c>
      <c r="BK34" s="449">
        <v>56754.684369277653</v>
      </c>
      <c r="BL34" s="449">
        <v>61272.165307246447</v>
      </c>
      <c r="BM34" s="449">
        <v>58616.516263052945</v>
      </c>
      <c r="BN34" s="449">
        <v>56922.951205975849</v>
      </c>
      <c r="BO34" s="449">
        <v>59404.035274119953</v>
      </c>
      <c r="BP34" s="449">
        <v>60048.913520846174</v>
      </c>
      <c r="BQ34" s="449">
        <v>63559.385824792058</v>
      </c>
      <c r="BR34" s="449">
        <v>61256.341877577128</v>
      </c>
      <c r="BS34" s="449">
        <v>63100.217558366363</v>
      </c>
      <c r="BT34" s="449">
        <v>67366.730745677953</v>
      </c>
      <c r="BU34" s="449">
        <v>65450.867025355248</v>
      </c>
      <c r="BV34" s="449">
        <v>66333.29447794889</v>
      </c>
      <c r="BW34" s="449">
        <v>66728.695133396541</v>
      </c>
      <c r="BX34" s="449">
        <v>65848.478075291554</v>
      </c>
      <c r="BY34" s="449">
        <v>67166.723577889585</v>
      </c>
      <c r="BZ34" s="449">
        <v>69216.168526260561</v>
      </c>
      <c r="CA34" s="449">
        <v>69026.330879154833</v>
      </c>
      <c r="CB34" s="449">
        <v>69613.930331126248</v>
      </c>
      <c r="CC34" s="449">
        <v>71173.73318381935</v>
      </c>
      <c r="CD34" s="449">
        <v>69086.888272317388</v>
      </c>
      <c r="CE34" s="449">
        <v>72929.934818913185</v>
      </c>
      <c r="CF34" s="449">
        <v>70220.577816456527</v>
      </c>
      <c r="CG34" s="449">
        <v>71942.577612405832</v>
      </c>
      <c r="CH34" s="449">
        <v>76704.076140962148</v>
      </c>
      <c r="CI34" s="449">
        <v>75285.874808059525</v>
      </c>
      <c r="CJ34" s="449">
        <v>76161.66220776987</v>
      </c>
      <c r="CK34" s="449">
        <v>77379.654792736823</v>
      </c>
      <c r="CL34" s="449">
        <v>82429.462883627435</v>
      </c>
      <c r="CM34" s="449">
        <v>78192.142761102295</v>
      </c>
      <c r="CN34" s="449">
        <v>77340.09403400564</v>
      </c>
      <c r="CO34" s="449">
        <v>77733.813829238454</v>
      </c>
      <c r="CP34" s="449">
        <v>85845.671165592197</v>
      </c>
      <c r="CQ34" s="449">
        <v>79934.906128348637</v>
      </c>
      <c r="CR34" s="449">
        <v>79910.254147491592</v>
      </c>
      <c r="CS34" s="449">
        <v>80072.267175761386</v>
      </c>
      <c r="CT34" s="449">
        <v>77495.884652197128</v>
      </c>
      <c r="CU34" s="449">
        <v>80360.579686843557</v>
      </c>
      <c r="CV34" s="449">
        <v>81042.131815977496</v>
      </c>
      <c r="CW34" s="449">
        <v>83567.645238159472</v>
      </c>
      <c r="CX34" s="449">
        <v>84225.501193308024</v>
      </c>
      <c r="CY34" s="449">
        <v>86086.610216086716</v>
      </c>
      <c r="CZ34" s="449">
        <v>84428.773878470151</v>
      </c>
      <c r="DA34" s="449">
        <v>86386.498208643417</v>
      </c>
      <c r="DB34" s="449">
        <v>84933.927442261527</v>
      </c>
      <c r="DC34" s="449">
        <v>88855.562186161042</v>
      </c>
      <c r="DD34" s="449">
        <v>88546.428602604836</v>
      </c>
      <c r="DE34" s="449">
        <v>89079.667964030567</v>
      </c>
      <c r="DF34" s="449">
        <v>89209.692008663493</v>
      </c>
      <c r="DG34" s="449">
        <v>91428.855575127222</v>
      </c>
      <c r="DH34" s="449">
        <v>91416.425615250162</v>
      </c>
      <c r="DI34" s="449">
        <v>93477.302111629368</v>
      </c>
      <c r="DJ34" s="449">
        <v>92535.364578817622</v>
      </c>
      <c r="DK34" s="449">
        <v>93106.573554280825</v>
      </c>
      <c r="DL34" s="449">
        <v>95623.357192015887</v>
      </c>
      <c r="DM34" s="449">
        <v>95744.135476765383</v>
      </c>
      <c r="DN34" s="449">
        <v>99663.202600097924</v>
      </c>
      <c r="DO34" s="449">
        <v>103123.3359869414</v>
      </c>
      <c r="DP34" s="449">
        <v>104363.56931213924</v>
      </c>
      <c r="DQ34" s="449">
        <v>103497.70446785023</v>
      </c>
      <c r="DR34" s="449">
        <v>103819.15996477655</v>
      </c>
      <c r="DS34" s="449">
        <v>105349.60565651649</v>
      </c>
      <c r="DT34" s="449">
        <v>113770.53623848449</v>
      </c>
      <c r="DU34" s="449">
        <v>119684.51629204056</v>
      </c>
      <c r="DV34" s="449">
        <v>119909.11007091495</v>
      </c>
      <c r="DW34" s="449">
        <v>121697.05570648938</v>
      </c>
      <c r="DX34" s="449">
        <v>117860.12609178873</v>
      </c>
      <c r="DY34" s="449">
        <v>122505.64164799343</v>
      </c>
      <c r="DZ34" s="449">
        <v>125407.37243118114</v>
      </c>
      <c r="EA34" s="449">
        <v>127273.11286006481</v>
      </c>
      <c r="EB34" s="449">
        <v>128278.24530617477</v>
      </c>
      <c r="EC34" s="449">
        <v>128610.30563111944</v>
      </c>
      <c r="ED34" s="449">
        <v>131728.82184859013</v>
      </c>
      <c r="EE34" s="449">
        <v>133491.7750719178</v>
      </c>
      <c r="EF34" s="449">
        <v>134015.91796415037</v>
      </c>
      <c r="EG34" s="449">
        <v>146255.42449745408</v>
      </c>
      <c r="EH34" s="449">
        <v>147978.00621823082</v>
      </c>
      <c r="EI34" s="449">
        <v>141013.75119145281</v>
      </c>
      <c r="EJ34" s="449">
        <v>142882.85555650597</v>
      </c>
      <c r="EK34" s="449">
        <v>142803.01594147558</v>
      </c>
      <c r="EL34" s="449">
        <v>143373.56934395153</v>
      </c>
      <c r="EM34" s="449">
        <v>147526.16315989112</v>
      </c>
      <c r="EN34" s="449">
        <v>150534.97075488692</v>
      </c>
      <c r="EO34" s="449">
        <v>147962.53096646181</v>
      </c>
      <c r="EP34" s="449">
        <v>147893.94327994197</v>
      </c>
      <c r="EQ34" s="449">
        <v>150415.84519340118</v>
      </c>
      <c r="ER34" s="449">
        <v>151985.02013331364</v>
      </c>
      <c r="ES34" s="449">
        <v>154814.02368056739</v>
      </c>
      <c r="ET34" s="449">
        <v>151312.48447975624</v>
      </c>
      <c r="EU34" s="449">
        <v>158448.32705837034</v>
      </c>
    </row>
    <row r="35" spans="1:151" s="463" customFormat="1" ht="17.100000000000001" customHeight="1" x14ac:dyDescent="0.25">
      <c r="A35" s="453"/>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c r="AX35" s="462"/>
      <c r="AY35" s="462"/>
      <c r="AZ35" s="462"/>
      <c r="BA35" s="462"/>
      <c r="BB35" s="462"/>
      <c r="BC35" s="462"/>
      <c r="BD35" s="462"/>
      <c r="BE35" s="462"/>
      <c r="BF35" s="462"/>
      <c r="BG35" s="462"/>
      <c r="BH35" s="462"/>
      <c r="BI35" s="462"/>
      <c r="BJ35" s="462"/>
      <c r="BK35" s="462"/>
      <c r="BL35" s="462"/>
      <c r="BM35" s="462"/>
      <c r="BN35" s="462"/>
      <c r="BO35" s="462"/>
      <c r="BP35" s="462"/>
      <c r="BQ35" s="462"/>
      <c r="BR35" s="462"/>
      <c r="BS35" s="462"/>
      <c r="BT35" s="462"/>
      <c r="BU35" s="462"/>
      <c r="BV35" s="462"/>
      <c r="BW35" s="462"/>
      <c r="BX35" s="462"/>
      <c r="BY35" s="462"/>
      <c r="BZ35" s="462"/>
      <c r="CA35" s="462"/>
      <c r="CB35" s="462"/>
      <c r="CC35" s="462"/>
      <c r="CD35" s="462"/>
      <c r="CE35" s="462"/>
      <c r="CF35" s="462"/>
      <c r="CG35" s="462"/>
      <c r="CH35" s="462"/>
      <c r="CI35" s="462"/>
      <c r="CJ35" s="462"/>
      <c r="CK35" s="462"/>
      <c r="CL35" s="462"/>
      <c r="CM35" s="462"/>
      <c r="CN35" s="462"/>
      <c r="CO35" s="462"/>
      <c r="CP35" s="462"/>
      <c r="CQ35" s="462"/>
      <c r="CR35" s="462"/>
      <c r="CS35" s="462"/>
      <c r="CT35" s="462"/>
      <c r="CU35" s="462"/>
      <c r="CV35" s="462"/>
      <c r="CW35" s="462"/>
      <c r="CX35" s="462"/>
      <c r="CY35" s="462"/>
      <c r="CZ35" s="462"/>
      <c r="DA35" s="462"/>
      <c r="DB35" s="462"/>
      <c r="DC35" s="462"/>
      <c r="DD35" s="462"/>
      <c r="DE35" s="462"/>
      <c r="DF35" s="462"/>
      <c r="DG35" s="462"/>
      <c r="DH35" s="462"/>
      <c r="DI35" s="462"/>
      <c r="DJ35" s="462"/>
      <c r="DK35" s="462"/>
      <c r="DL35" s="462"/>
      <c r="DM35" s="462"/>
      <c r="DN35" s="462"/>
      <c r="DO35" s="462"/>
      <c r="DP35" s="462"/>
      <c r="DQ35" s="462"/>
      <c r="DR35" s="462"/>
      <c r="DS35" s="462"/>
      <c r="DT35" s="462"/>
      <c r="DU35" s="462"/>
      <c r="DV35" s="462"/>
      <c r="DW35" s="462"/>
      <c r="DX35" s="462"/>
      <c r="DY35" s="462"/>
      <c r="DZ35" s="462"/>
      <c r="EA35" s="462"/>
      <c r="EB35" s="462"/>
      <c r="EC35" s="462"/>
      <c r="ED35" s="462"/>
      <c r="EE35" s="462"/>
      <c r="EF35" s="462"/>
      <c r="EG35" s="462"/>
      <c r="EH35" s="462"/>
      <c r="EI35" s="462"/>
      <c r="EJ35" s="462"/>
      <c r="EK35" s="462"/>
      <c r="EL35" s="462"/>
      <c r="EM35" s="462"/>
      <c r="EN35" s="462"/>
      <c r="EO35" s="462"/>
      <c r="EP35" s="462"/>
      <c r="EQ35" s="462"/>
      <c r="ER35" s="462"/>
      <c r="ES35" s="462"/>
      <c r="ET35" s="462"/>
      <c r="EU35" s="462"/>
    </row>
    <row r="36" spans="1:151" ht="17.100000000000001" customHeight="1" x14ac:dyDescent="0.25">
      <c r="A36" s="453" t="s">
        <v>512</v>
      </c>
      <c r="B36" s="454">
        <v>783.64372534999995</v>
      </c>
      <c r="C36" s="454">
        <v>795.03426162999995</v>
      </c>
      <c r="D36" s="454">
        <v>806.36142286999996</v>
      </c>
      <c r="E36" s="454">
        <v>817.11920386999998</v>
      </c>
      <c r="F36" s="454">
        <v>829.69099342999993</v>
      </c>
      <c r="G36" s="454">
        <v>841.75958768999999</v>
      </c>
      <c r="H36" s="454">
        <v>841.34192214999996</v>
      </c>
      <c r="I36" s="454">
        <v>1154.4623700399998</v>
      </c>
      <c r="J36" s="454">
        <v>1363.0654015</v>
      </c>
      <c r="K36" s="454">
        <v>1373.6286405800001</v>
      </c>
      <c r="L36" s="454">
        <v>1384.20574319</v>
      </c>
      <c r="M36" s="454">
        <v>1369.3863073</v>
      </c>
      <c r="N36" s="454">
        <v>1426.2743159300001</v>
      </c>
      <c r="O36" s="454">
        <v>1476.03948885</v>
      </c>
      <c r="P36" s="454">
        <v>1630.0385137999997</v>
      </c>
      <c r="Q36" s="454">
        <v>1689.9994090199998</v>
      </c>
      <c r="R36" s="454">
        <v>1899.85599727</v>
      </c>
      <c r="S36" s="454">
        <v>2063.3104229999999</v>
      </c>
      <c r="T36" s="454">
        <v>2372.3748750300001</v>
      </c>
      <c r="U36" s="454">
        <v>2306.47121625</v>
      </c>
      <c r="V36" s="454">
        <v>2056.6709448299998</v>
      </c>
      <c r="W36" s="454">
        <v>2116.2009389599998</v>
      </c>
      <c r="X36" s="454">
        <v>2051.2235128499997</v>
      </c>
      <c r="Y36" s="454">
        <v>1961.8478761899999</v>
      </c>
      <c r="Z36" s="454">
        <v>1984.6860037900001</v>
      </c>
      <c r="AA36" s="454">
        <v>1995.9486257499998</v>
      </c>
      <c r="AB36" s="454">
        <v>2005.9441404300003</v>
      </c>
      <c r="AC36" s="454">
        <v>1992.1532479099997</v>
      </c>
      <c r="AD36" s="454">
        <v>1849.5591248699998</v>
      </c>
      <c r="AE36" s="454">
        <v>1875.3351060299997</v>
      </c>
      <c r="AF36" s="454">
        <v>1936.5029719600002</v>
      </c>
      <c r="AG36" s="454">
        <v>1851.673110803793</v>
      </c>
      <c r="AH36" s="454">
        <v>1814.6462352099998</v>
      </c>
      <c r="AI36" s="454">
        <v>1721.5765366799997</v>
      </c>
      <c r="AJ36" s="454">
        <v>1805.74863611</v>
      </c>
      <c r="AK36" s="454">
        <v>1974.3166444399999</v>
      </c>
      <c r="AL36" s="454">
        <v>2262.4435178399999</v>
      </c>
      <c r="AM36" s="454">
        <v>2351.3082030999999</v>
      </c>
      <c r="AN36" s="454">
        <v>3448.7304686399993</v>
      </c>
      <c r="AO36" s="454">
        <v>3743.5864957599997</v>
      </c>
      <c r="AP36" s="454">
        <v>3999.3408676136651</v>
      </c>
      <c r="AQ36" s="454">
        <v>3965.7390630241857</v>
      </c>
      <c r="AR36" s="454">
        <v>3805.2291209016812</v>
      </c>
      <c r="AS36" s="454">
        <v>4196.5119901589333</v>
      </c>
      <c r="AT36" s="454">
        <v>3873.9655759735083</v>
      </c>
      <c r="AU36" s="454">
        <v>3834.4420223342331</v>
      </c>
      <c r="AV36" s="454">
        <v>3807.9246632170971</v>
      </c>
      <c r="AW36" s="454">
        <v>3068.9962040941982</v>
      </c>
      <c r="AX36" s="454">
        <v>2829.7994003941976</v>
      </c>
      <c r="AY36" s="454">
        <v>2794.3926927264838</v>
      </c>
      <c r="AZ36" s="454">
        <v>2913.4585715098992</v>
      </c>
      <c r="BA36" s="454">
        <v>2839.1386935717792</v>
      </c>
      <c r="BB36" s="454">
        <v>3255.5148564524297</v>
      </c>
      <c r="BC36" s="454">
        <v>3227.4135863002011</v>
      </c>
      <c r="BD36" s="454">
        <v>3261.284114974846</v>
      </c>
      <c r="BE36" s="454">
        <v>3183.1414728874179</v>
      </c>
      <c r="BF36" s="454">
        <v>3162.2660737335982</v>
      </c>
      <c r="BG36" s="454">
        <v>3168.5560858585532</v>
      </c>
      <c r="BH36" s="454">
        <v>3301.3535812006594</v>
      </c>
      <c r="BI36" s="454">
        <v>3357.9791846648477</v>
      </c>
      <c r="BJ36" s="454">
        <v>4496.627362015477</v>
      </c>
      <c r="BK36" s="454">
        <v>4535.0995045407535</v>
      </c>
      <c r="BL36" s="454">
        <v>4442.2773463772428</v>
      </c>
      <c r="BM36" s="454">
        <v>3612.6871511249556</v>
      </c>
      <c r="BN36" s="454">
        <v>3482.7200483611373</v>
      </c>
      <c r="BO36" s="454">
        <v>3433.9104956339547</v>
      </c>
      <c r="BP36" s="454">
        <v>3740.5348717135103</v>
      </c>
      <c r="BQ36" s="454">
        <v>4282.2870050452148</v>
      </c>
      <c r="BR36" s="454">
        <v>4240.0883480011971</v>
      </c>
      <c r="BS36" s="454">
        <v>4097.1532527337404</v>
      </c>
      <c r="BT36" s="454">
        <v>4311.319879260267</v>
      </c>
      <c r="BU36" s="454">
        <v>4528</v>
      </c>
      <c r="BV36" s="454">
        <v>4461.3404523252648</v>
      </c>
      <c r="BW36" s="454">
        <v>5017.5877982776055</v>
      </c>
      <c r="BX36" s="454">
        <v>5262.5803928261712</v>
      </c>
      <c r="BY36" s="454">
        <v>5353.4526379026456</v>
      </c>
      <c r="BZ36" s="454">
        <v>5256.0764080971458</v>
      </c>
      <c r="CA36" s="454">
        <v>5408.7092345139299</v>
      </c>
      <c r="CB36" s="454">
        <v>5491.2462259029944</v>
      </c>
      <c r="CC36" s="454">
        <v>5436.6706351267985</v>
      </c>
      <c r="CD36" s="454">
        <v>5544.8631686256003</v>
      </c>
      <c r="CE36" s="454">
        <v>5553.879623126265</v>
      </c>
      <c r="CF36" s="454">
        <v>5564.8910241680105</v>
      </c>
      <c r="CG36" s="454">
        <v>5693.2150896204776</v>
      </c>
      <c r="CH36" s="454">
        <v>5527.0617560315086</v>
      </c>
      <c r="CI36" s="454">
        <v>5732.7160480058883</v>
      </c>
      <c r="CJ36" s="454">
        <v>5853.7965146864262</v>
      </c>
      <c r="CK36" s="454">
        <v>5815.0072680430085</v>
      </c>
      <c r="CL36" s="454">
        <v>5734.4835843124411</v>
      </c>
      <c r="CM36" s="454">
        <v>6609.3673211767855</v>
      </c>
      <c r="CN36" s="454">
        <v>7072.2057372340641</v>
      </c>
      <c r="CO36" s="454">
        <v>6686.930092383277</v>
      </c>
      <c r="CP36" s="454">
        <v>6665.215872617171</v>
      </c>
      <c r="CQ36" s="454">
        <v>7408.4961447948253</v>
      </c>
      <c r="CR36" s="454">
        <v>7407.8599867863122</v>
      </c>
      <c r="CS36" s="454">
        <v>7196.7073722327259</v>
      </c>
      <c r="CT36" s="454">
        <v>7230.9232202344692</v>
      </c>
      <c r="CU36" s="454">
        <v>9137.6931534317901</v>
      </c>
      <c r="CV36" s="454">
        <v>14330.722787116316</v>
      </c>
      <c r="CW36" s="454">
        <v>17249.681833727274</v>
      </c>
      <c r="CX36" s="454">
        <v>19118.262837352169</v>
      </c>
      <c r="CY36" s="454">
        <v>19903.838705227441</v>
      </c>
      <c r="CZ36" s="454">
        <v>21538.073019094274</v>
      </c>
      <c r="DA36" s="454">
        <v>20669.349258329887</v>
      </c>
      <c r="DB36" s="454">
        <v>22012.365536176865</v>
      </c>
      <c r="DC36" s="454">
        <v>20875.81786602833</v>
      </c>
      <c r="DD36" s="454">
        <v>20263.142446436872</v>
      </c>
      <c r="DE36" s="454">
        <v>21899.842264582279</v>
      </c>
      <c r="DF36" s="454">
        <v>21850.370016168483</v>
      </c>
      <c r="DG36" s="454">
        <v>23248.572223132323</v>
      </c>
      <c r="DH36" s="454">
        <v>24828.777496793307</v>
      </c>
      <c r="DI36" s="454">
        <v>25147.064418188154</v>
      </c>
      <c r="DJ36" s="454">
        <v>24904.207664737729</v>
      </c>
      <c r="DK36" s="454">
        <v>26982.781655601542</v>
      </c>
      <c r="DL36" s="454">
        <v>27150.945244588518</v>
      </c>
      <c r="DM36" s="454">
        <v>27059.47992788527</v>
      </c>
      <c r="DN36" s="454">
        <v>26345.787149204461</v>
      </c>
      <c r="DO36" s="454">
        <v>26795.295921734403</v>
      </c>
      <c r="DP36" s="454">
        <v>26450.778124003409</v>
      </c>
      <c r="DQ36" s="454">
        <v>26822.853961766399</v>
      </c>
      <c r="DR36" s="454">
        <v>26859.219633909466</v>
      </c>
      <c r="DS36" s="454">
        <v>24636.230833551264</v>
      </c>
      <c r="DT36" s="454">
        <v>23424.709441082585</v>
      </c>
      <c r="DU36" s="454">
        <v>22177.866305366384</v>
      </c>
      <c r="DV36" s="454">
        <v>19227.589534369341</v>
      </c>
      <c r="DW36" s="454">
        <v>18843.372285949888</v>
      </c>
      <c r="DX36" s="454">
        <v>19201.188432612289</v>
      </c>
      <c r="DY36" s="454">
        <v>18736.923989354444</v>
      </c>
      <c r="DZ36" s="454">
        <v>19016.635811612556</v>
      </c>
      <c r="EA36" s="454">
        <v>21450.662145877915</v>
      </c>
      <c r="EB36" s="454">
        <v>21751.216181135442</v>
      </c>
      <c r="EC36" s="454">
        <v>20031.561868459889</v>
      </c>
      <c r="ED36" s="454">
        <v>20614.299203660394</v>
      </c>
      <c r="EE36" s="454">
        <v>19879.918539375511</v>
      </c>
      <c r="EF36" s="454">
        <v>15883.987602071098</v>
      </c>
      <c r="EG36" s="454">
        <v>13557.896337997494</v>
      </c>
      <c r="EH36" s="454">
        <v>12828.920650047221</v>
      </c>
      <c r="EI36" s="454">
        <v>12653.919407783218</v>
      </c>
      <c r="EJ36" s="454">
        <v>12246.044642381976</v>
      </c>
      <c r="EK36" s="454">
        <v>12373.695670944551</v>
      </c>
      <c r="EL36" s="454">
        <v>11811.52549387279</v>
      </c>
      <c r="EM36" s="454">
        <v>11554.23733883728</v>
      </c>
      <c r="EN36" s="454">
        <v>15469.11639745494</v>
      </c>
      <c r="EO36" s="454">
        <v>15054.262504957507</v>
      </c>
      <c r="EP36" s="454">
        <v>16746.851276577505</v>
      </c>
      <c r="EQ36" s="454">
        <v>15413.076274118244</v>
      </c>
      <c r="ER36" s="454">
        <v>15188.962094308788</v>
      </c>
      <c r="ES36" s="454">
        <v>12791.689213444419</v>
      </c>
      <c r="ET36" s="454">
        <v>12456.371564930005</v>
      </c>
      <c r="EU36" s="454">
        <v>12444.314617936809</v>
      </c>
    </row>
    <row r="37" spans="1:151" ht="17.100000000000001" customHeight="1" x14ac:dyDescent="0.25">
      <c r="A37" s="447"/>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49"/>
      <c r="BC37" s="449"/>
      <c r="BD37" s="449"/>
      <c r="BE37" s="449"/>
      <c r="BF37" s="449"/>
      <c r="BG37" s="449"/>
      <c r="BH37" s="449"/>
      <c r="BI37" s="449"/>
      <c r="BJ37" s="449"/>
      <c r="BK37" s="449"/>
      <c r="BL37" s="449"/>
      <c r="BM37" s="449"/>
      <c r="BN37" s="449"/>
      <c r="BO37" s="449"/>
      <c r="BP37" s="449"/>
      <c r="BQ37" s="449"/>
      <c r="BR37" s="449"/>
      <c r="BS37" s="449"/>
      <c r="BT37" s="449"/>
      <c r="BU37" s="449"/>
      <c r="BV37" s="449"/>
      <c r="BW37" s="449"/>
      <c r="BX37" s="449"/>
      <c r="BY37" s="449"/>
      <c r="BZ37" s="449"/>
      <c r="CA37" s="449"/>
      <c r="CB37" s="449"/>
      <c r="CC37" s="449"/>
      <c r="CD37" s="449"/>
      <c r="CE37" s="449"/>
      <c r="CF37" s="449"/>
      <c r="CG37" s="449"/>
      <c r="CH37" s="449"/>
      <c r="CI37" s="449"/>
      <c r="CJ37" s="449"/>
      <c r="CK37" s="449"/>
      <c r="CL37" s="449"/>
      <c r="CM37" s="449"/>
      <c r="CN37" s="449"/>
      <c r="CO37" s="449"/>
      <c r="CP37" s="449"/>
      <c r="CQ37" s="449"/>
      <c r="CR37" s="449"/>
      <c r="CS37" s="449"/>
      <c r="CT37" s="449"/>
      <c r="CU37" s="449"/>
      <c r="CV37" s="449"/>
      <c r="CW37" s="449"/>
      <c r="CX37" s="449"/>
      <c r="CY37" s="449"/>
      <c r="CZ37" s="449"/>
      <c r="DA37" s="449"/>
      <c r="DB37" s="449"/>
      <c r="DC37" s="449"/>
      <c r="DD37" s="449"/>
      <c r="DE37" s="449"/>
      <c r="DF37" s="449"/>
      <c r="DG37" s="449"/>
      <c r="DH37" s="449"/>
      <c r="DI37" s="449"/>
      <c r="DJ37" s="449"/>
      <c r="DK37" s="449"/>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49"/>
      <c r="EU37" s="449"/>
    </row>
    <row r="38" spans="1:151" ht="17.100000000000001" customHeight="1" x14ac:dyDescent="0.25">
      <c r="A38" s="453" t="s">
        <v>513</v>
      </c>
      <c r="B38" s="454">
        <v>279735.10531540611</v>
      </c>
      <c r="C38" s="454">
        <v>280832.71616430732</v>
      </c>
      <c r="D38" s="454">
        <v>281427.58380275639</v>
      </c>
      <c r="E38" s="454">
        <v>282053.88717788778</v>
      </c>
      <c r="F38" s="454">
        <v>286161.75081736076</v>
      </c>
      <c r="G38" s="454">
        <v>286852.74157677882</v>
      </c>
      <c r="H38" s="454">
        <v>281980.74913940526</v>
      </c>
      <c r="I38" s="454">
        <v>282105.32767522556</v>
      </c>
      <c r="J38" s="454">
        <v>283581.44315563812</v>
      </c>
      <c r="K38" s="454">
        <v>287418.95498439169</v>
      </c>
      <c r="L38" s="454">
        <v>288135.77511421102</v>
      </c>
      <c r="M38" s="454">
        <v>300231.38741758832</v>
      </c>
      <c r="N38" s="454">
        <v>298556.62578708364</v>
      </c>
      <c r="O38" s="454">
        <v>298369.33004481444</v>
      </c>
      <c r="P38" s="454">
        <v>298155.49753263156</v>
      </c>
      <c r="Q38" s="454">
        <v>299059.78403224458</v>
      </c>
      <c r="R38" s="454">
        <v>299494.6394816144</v>
      </c>
      <c r="S38" s="454">
        <v>306227.71741607366</v>
      </c>
      <c r="T38" s="454">
        <v>305393.34314475307</v>
      </c>
      <c r="U38" s="454">
        <v>308770.06989294151</v>
      </c>
      <c r="V38" s="454">
        <v>309120.82380339794</v>
      </c>
      <c r="W38" s="454">
        <v>309586.03971583769</v>
      </c>
      <c r="X38" s="454">
        <v>312758.67268372775</v>
      </c>
      <c r="Y38" s="454">
        <v>319536.66994800227</v>
      </c>
      <c r="Z38" s="454">
        <v>318174.79569418327</v>
      </c>
      <c r="AA38" s="454">
        <v>318311.5135005904</v>
      </c>
      <c r="AB38" s="454">
        <v>321028.13302254636</v>
      </c>
      <c r="AC38" s="454">
        <v>321243.46464984748</v>
      </c>
      <c r="AD38" s="454">
        <v>323994.44183544995</v>
      </c>
      <c r="AE38" s="454">
        <v>327851.02421752224</v>
      </c>
      <c r="AF38" s="454">
        <v>328873.35024287179</v>
      </c>
      <c r="AG38" s="454">
        <v>329210.58830269566</v>
      </c>
      <c r="AH38" s="454">
        <v>331263.67529123969</v>
      </c>
      <c r="AI38" s="454">
        <v>334358.44301515532</v>
      </c>
      <c r="AJ38" s="454">
        <v>336572.52553336316</v>
      </c>
      <c r="AK38" s="454">
        <v>345617.19551340822</v>
      </c>
      <c r="AL38" s="454">
        <v>340908.92052914313</v>
      </c>
      <c r="AM38" s="454">
        <v>344826.53440251609</v>
      </c>
      <c r="AN38" s="454">
        <v>348245.69090443774</v>
      </c>
      <c r="AO38" s="454">
        <v>346565.10847846704</v>
      </c>
      <c r="AP38" s="454">
        <v>346712.14590246271</v>
      </c>
      <c r="AQ38" s="454">
        <v>351375.81885802944</v>
      </c>
      <c r="AR38" s="454">
        <v>352944.69968920405</v>
      </c>
      <c r="AS38" s="454">
        <v>351417.83862996532</v>
      </c>
      <c r="AT38" s="454">
        <v>350499.23615290475</v>
      </c>
      <c r="AU38" s="454">
        <v>349810.86009880248</v>
      </c>
      <c r="AV38" s="454">
        <v>354693.08322884841</v>
      </c>
      <c r="AW38" s="454">
        <v>365608.73772902408</v>
      </c>
      <c r="AX38" s="454">
        <v>364980.69233736565</v>
      </c>
      <c r="AY38" s="454">
        <v>369066.6968826761</v>
      </c>
      <c r="AZ38" s="454">
        <v>371778.39312112686</v>
      </c>
      <c r="BA38" s="454">
        <v>372675.47367760964</v>
      </c>
      <c r="BB38" s="454">
        <v>374448.43718937907</v>
      </c>
      <c r="BC38" s="454">
        <v>378456.25837457663</v>
      </c>
      <c r="BD38" s="454">
        <v>377725.22592014022</v>
      </c>
      <c r="BE38" s="454">
        <v>379201.60618379345</v>
      </c>
      <c r="BF38" s="454">
        <v>379536.06867122138</v>
      </c>
      <c r="BG38" s="454">
        <v>386009.67288569763</v>
      </c>
      <c r="BH38" s="454">
        <v>389293.57228882506</v>
      </c>
      <c r="BI38" s="454">
        <v>397556.54743014229</v>
      </c>
      <c r="BJ38" s="454">
        <v>399865.77736164053</v>
      </c>
      <c r="BK38" s="454">
        <v>404452.45097584795</v>
      </c>
      <c r="BL38" s="454">
        <v>410915.24788448896</v>
      </c>
      <c r="BM38" s="454">
        <v>410066.84698475094</v>
      </c>
      <c r="BN38" s="454">
        <v>411917.76295781799</v>
      </c>
      <c r="BO38" s="454">
        <v>418402.10404157941</v>
      </c>
      <c r="BP38" s="454">
        <v>420266.19606512645</v>
      </c>
      <c r="BQ38" s="454">
        <v>425740.73306717834</v>
      </c>
      <c r="BR38" s="454">
        <v>423801.82017970318</v>
      </c>
      <c r="BS38" s="454">
        <v>428368.77910129965</v>
      </c>
      <c r="BT38" s="454">
        <v>431628.14552528458</v>
      </c>
      <c r="BU38" s="454">
        <v>437999.20807412814</v>
      </c>
      <c r="BV38" s="454">
        <v>441887.17765523668</v>
      </c>
      <c r="BW38" s="454">
        <v>442606.92125446937</v>
      </c>
      <c r="BX38" s="454">
        <v>442449.85457323806</v>
      </c>
      <c r="BY38" s="454">
        <v>446911.8578143706</v>
      </c>
      <c r="BZ38" s="454">
        <v>449648.89126058266</v>
      </c>
      <c r="CA38" s="454">
        <v>454966.19312587625</v>
      </c>
      <c r="CB38" s="454">
        <v>461117.73776384653</v>
      </c>
      <c r="CC38" s="454">
        <v>461430.80908152502</v>
      </c>
      <c r="CD38" s="454">
        <v>461720.45506848267</v>
      </c>
      <c r="CE38" s="454">
        <v>467628.51267994742</v>
      </c>
      <c r="CF38" s="454">
        <v>466181.98963053385</v>
      </c>
      <c r="CG38" s="454">
        <v>477788.91236580064</v>
      </c>
      <c r="CH38" s="454">
        <v>482530.18293943547</v>
      </c>
      <c r="CI38" s="454">
        <v>484802.94406992162</v>
      </c>
      <c r="CJ38" s="454">
        <v>485070.61657241191</v>
      </c>
      <c r="CK38" s="454">
        <v>486422.52761427267</v>
      </c>
      <c r="CL38" s="454">
        <v>493022.68238882167</v>
      </c>
      <c r="CM38" s="454">
        <v>491497.02935467474</v>
      </c>
      <c r="CN38" s="454">
        <v>494871.72102887114</v>
      </c>
      <c r="CO38" s="454">
        <v>496265.33256421407</v>
      </c>
      <c r="CP38" s="454">
        <v>514343.58042900887</v>
      </c>
      <c r="CQ38" s="454">
        <v>508989.03301648167</v>
      </c>
      <c r="CR38" s="454">
        <v>508936.52725764259</v>
      </c>
      <c r="CS38" s="454">
        <v>522082.88855707523</v>
      </c>
      <c r="CT38" s="454">
        <v>517698.19551605923</v>
      </c>
      <c r="CU38" s="454">
        <v>525005.68763654598</v>
      </c>
      <c r="CV38" s="454">
        <v>529215.21339422092</v>
      </c>
      <c r="CW38" s="454">
        <v>533321.65716028947</v>
      </c>
      <c r="CX38" s="454">
        <v>532406.12408800714</v>
      </c>
      <c r="CY38" s="454">
        <v>537637.90350697201</v>
      </c>
      <c r="CZ38" s="454">
        <v>533730.18510533066</v>
      </c>
      <c r="DA38" s="454">
        <v>536045.54619934526</v>
      </c>
      <c r="DB38" s="454">
        <v>537076.40459591278</v>
      </c>
      <c r="DC38" s="454">
        <v>544713.22111905226</v>
      </c>
      <c r="DD38" s="454">
        <v>547078.01010348136</v>
      </c>
      <c r="DE38" s="454">
        <v>554892.69632883603</v>
      </c>
      <c r="DF38" s="454">
        <v>554908.23577923037</v>
      </c>
      <c r="DG38" s="454">
        <v>559637.26738361549</v>
      </c>
      <c r="DH38" s="454">
        <v>562978.93241245963</v>
      </c>
      <c r="DI38" s="454">
        <v>565338.49062105233</v>
      </c>
      <c r="DJ38" s="454">
        <v>564329.58136491163</v>
      </c>
      <c r="DK38" s="454">
        <v>571821.25441540615</v>
      </c>
      <c r="DL38" s="454">
        <v>574711.70473376976</v>
      </c>
      <c r="DM38" s="454">
        <v>573609.46124614414</v>
      </c>
      <c r="DN38" s="454">
        <v>576579.80937112018</v>
      </c>
      <c r="DO38" s="454">
        <v>586220.9455710582</v>
      </c>
      <c r="DP38" s="454">
        <v>592579.06939322886</v>
      </c>
      <c r="DQ38" s="454">
        <v>601973.23458341032</v>
      </c>
      <c r="DR38" s="454">
        <v>604264.38169844472</v>
      </c>
      <c r="DS38" s="454">
        <v>612966.7983084236</v>
      </c>
      <c r="DT38" s="454">
        <v>623487.74252911506</v>
      </c>
      <c r="DU38" s="454">
        <v>634874.85028223682</v>
      </c>
      <c r="DV38" s="454">
        <v>640638.5183000121</v>
      </c>
      <c r="DW38" s="454">
        <v>644329.59710239817</v>
      </c>
      <c r="DX38" s="454">
        <v>645173.52177810215</v>
      </c>
      <c r="DY38" s="454">
        <v>646149.29340344633</v>
      </c>
      <c r="DZ38" s="454">
        <v>655899.11789156613</v>
      </c>
      <c r="EA38" s="454">
        <v>693565.16370723839</v>
      </c>
      <c r="EB38" s="454">
        <v>694772.90107514313</v>
      </c>
      <c r="EC38" s="454">
        <v>703592.72573349939</v>
      </c>
      <c r="ED38" s="454">
        <v>708184.36570888816</v>
      </c>
      <c r="EE38" s="454">
        <v>710613.30748368683</v>
      </c>
      <c r="EF38" s="454">
        <v>710709.83976267208</v>
      </c>
      <c r="EG38" s="454">
        <v>763284.38256650825</v>
      </c>
      <c r="EH38" s="454">
        <v>765919.0235516103</v>
      </c>
      <c r="EI38" s="454">
        <v>765365.56867240334</v>
      </c>
      <c r="EJ38" s="454">
        <v>773835.9068505317</v>
      </c>
      <c r="EK38" s="454">
        <v>769296.78973335284</v>
      </c>
      <c r="EL38" s="454">
        <v>767716.76423805137</v>
      </c>
      <c r="EM38" s="454">
        <v>782458.03764073062</v>
      </c>
      <c r="EN38" s="454">
        <v>788282.67900455184</v>
      </c>
      <c r="EO38" s="454">
        <v>765847.35978355131</v>
      </c>
      <c r="EP38" s="454">
        <v>764204.14486669202</v>
      </c>
      <c r="EQ38" s="454">
        <v>768035.0242682941</v>
      </c>
      <c r="ER38" s="454">
        <v>775331.26731230039</v>
      </c>
      <c r="ES38" s="454">
        <v>769858.87439460622</v>
      </c>
      <c r="ET38" s="454">
        <v>763721.85087153711</v>
      </c>
      <c r="EU38" s="454">
        <v>783584.47113963857</v>
      </c>
    </row>
    <row r="39" spans="1:151" ht="17.100000000000001" customHeight="1" thickBot="1" x14ac:dyDescent="0.3">
      <c r="A39" s="447"/>
      <c r="B39" s="464"/>
      <c r="C39" s="464"/>
      <c r="D39" s="464"/>
      <c r="E39" s="464"/>
      <c r="F39" s="464"/>
      <c r="G39" s="464"/>
      <c r="H39" s="464"/>
      <c r="I39" s="464"/>
      <c r="J39" s="464"/>
      <c r="K39" s="464"/>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row>
    <row r="40" spans="1:151" ht="17.100000000000001" customHeight="1" thickTop="1" thickBot="1" x14ac:dyDescent="0.3">
      <c r="A40" s="456" t="s">
        <v>514</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c r="AX40" s="465"/>
      <c r="AY40" s="465"/>
      <c r="AZ40" s="465"/>
      <c r="BA40" s="465"/>
      <c r="BB40" s="465"/>
      <c r="BC40" s="465"/>
      <c r="BD40" s="465"/>
      <c r="BE40" s="465"/>
      <c r="BF40" s="465"/>
      <c r="BG40" s="465"/>
      <c r="BH40" s="465"/>
      <c r="BI40" s="465"/>
      <c r="BJ40" s="465"/>
      <c r="BK40" s="465"/>
      <c r="BL40" s="465"/>
      <c r="BM40" s="465"/>
      <c r="BN40" s="465"/>
      <c r="BO40" s="465"/>
      <c r="BP40" s="465"/>
      <c r="BQ40" s="465"/>
      <c r="BR40" s="465"/>
      <c r="BS40" s="465"/>
      <c r="BT40" s="465"/>
      <c r="BU40" s="465"/>
      <c r="BV40" s="465"/>
      <c r="BW40" s="465"/>
      <c r="BX40" s="465"/>
      <c r="BY40" s="465"/>
      <c r="BZ40" s="465"/>
      <c r="CA40" s="465"/>
      <c r="CB40" s="465"/>
      <c r="CC40" s="465"/>
      <c r="CD40" s="465"/>
      <c r="CE40" s="465"/>
      <c r="CF40" s="465"/>
      <c r="CG40" s="465"/>
      <c r="CH40" s="465"/>
      <c r="CI40" s="465"/>
      <c r="CJ40" s="465"/>
      <c r="CK40" s="465"/>
      <c r="CL40" s="465"/>
      <c r="CM40" s="465"/>
      <c r="CN40" s="465"/>
      <c r="CO40" s="465"/>
      <c r="CP40" s="465"/>
      <c r="CQ40" s="465"/>
      <c r="CR40" s="465"/>
      <c r="CS40" s="465"/>
      <c r="CT40" s="465"/>
      <c r="CU40" s="465"/>
      <c r="CV40" s="465"/>
      <c r="CW40" s="465"/>
      <c r="CX40" s="465"/>
      <c r="CY40" s="465"/>
      <c r="CZ40" s="465"/>
      <c r="DA40" s="465"/>
      <c r="DB40" s="465"/>
      <c r="DC40" s="465"/>
      <c r="DD40" s="465"/>
      <c r="DE40" s="465"/>
      <c r="DF40" s="465"/>
      <c r="DG40" s="465"/>
      <c r="DH40" s="465"/>
      <c r="DI40" s="465"/>
      <c r="DJ40" s="465"/>
      <c r="DK40" s="465"/>
      <c r="DL40" s="465"/>
      <c r="DM40" s="465"/>
      <c r="DN40" s="465"/>
      <c r="DO40" s="465"/>
      <c r="DP40" s="465"/>
      <c r="DQ40" s="465"/>
      <c r="DR40" s="465"/>
      <c r="DS40" s="465"/>
      <c r="DT40" s="465"/>
      <c r="DU40" s="465"/>
      <c r="DV40" s="465"/>
      <c r="DW40" s="465"/>
      <c r="DX40" s="465"/>
      <c r="DY40" s="465"/>
      <c r="DZ40" s="465"/>
      <c r="EA40" s="465"/>
      <c r="EB40" s="465"/>
      <c r="EC40" s="465"/>
      <c r="ED40" s="465"/>
      <c r="EE40" s="465"/>
      <c r="EF40" s="465"/>
      <c r="EG40" s="465"/>
      <c r="EH40" s="465"/>
      <c r="EI40" s="465"/>
      <c r="EJ40" s="465"/>
      <c r="EK40" s="465"/>
      <c r="EL40" s="465"/>
      <c r="EM40" s="465"/>
      <c r="EN40" s="465"/>
      <c r="EO40" s="465"/>
      <c r="EP40" s="465"/>
      <c r="EQ40" s="465"/>
      <c r="ER40" s="465"/>
      <c r="ES40" s="465"/>
      <c r="ET40" s="465"/>
      <c r="EU40" s="465"/>
    </row>
    <row r="41" spans="1:151" ht="17.100000000000001" customHeight="1" thickTop="1" x14ac:dyDescent="0.25">
      <c r="A41" s="447"/>
      <c r="B41" s="464"/>
      <c r="C41" s="464"/>
      <c r="D41" s="46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row>
    <row r="42" spans="1:151" s="455" customFormat="1" ht="17.100000000000001" customHeight="1" x14ac:dyDescent="0.25">
      <c r="A42" s="453" t="s">
        <v>515</v>
      </c>
      <c r="B42" s="454">
        <v>355837.03116140142</v>
      </c>
      <c r="C42" s="454">
        <v>360605.04953497002</v>
      </c>
      <c r="D42" s="454">
        <v>364782.59790840576</v>
      </c>
      <c r="E42" s="454">
        <v>347836.52930073522</v>
      </c>
      <c r="F42" s="454">
        <v>398474.36596555047</v>
      </c>
      <c r="G42" s="454">
        <v>389200.51288481901</v>
      </c>
      <c r="H42" s="454">
        <v>349996.3624868911</v>
      </c>
      <c r="I42" s="454">
        <v>374559.74357372645</v>
      </c>
      <c r="J42" s="454">
        <v>374311.56619276927</v>
      </c>
      <c r="K42" s="454">
        <v>375558.95299317496</v>
      </c>
      <c r="L42" s="454">
        <v>387400.46029459569</v>
      </c>
      <c r="M42" s="454">
        <v>396025.74941314518</v>
      </c>
      <c r="N42" s="454">
        <v>397868.12297975575</v>
      </c>
      <c r="O42" s="454">
        <v>391740.02392533398</v>
      </c>
      <c r="P42" s="454">
        <v>362731.64003700012</v>
      </c>
      <c r="Q42" s="454">
        <v>376961.4054074281</v>
      </c>
      <c r="R42" s="454">
        <v>368985.7930979958</v>
      </c>
      <c r="S42" s="454">
        <v>398640.04925210675</v>
      </c>
      <c r="T42" s="454">
        <v>384262.82808588771</v>
      </c>
      <c r="U42" s="454">
        <v>367127.2188200822</v>
      </c>
      <c r="V42" s="454">
        <v>372146.50669052522</v>
      </c>
      <c r="W42" s="454">
        <v>373804.4944400455</v>
      </c>
      <c r="X42" s="454">
        <v>424939.29194978258</v>
      </c>
      <c r="Y42" s="454">
        <v>370755.11539752875</v>
      </c>
      <c r="Z42" s="454">
        <v>348029.36244730791</v>
      </c>
      <c r="AA42" s="454">
        <v>354708.02445732517</v>
      </c>
      <c r="AB42" s="454">
        <v>400460.72834256146</v>
      </c>
      <c r="AC42" s="454">
        <v>400880.36506270594</v>
      </c>
      <c r="AD42" s="454">
        <v>418934.88927327795</v>
      </c>
      <c r="AE42" s="454">
        <v>358615.76786022121</v>
      </c>
      <c r="AF42" s="454">
        <v>391317.48373264499</v>
      </c>
      <c r="AG42" s="454">
        <v>349407.08494980849</v>
      </c>
      <c r="AH42" s="454">
        <v>374495.66562962084</v>
      </c>
      <c r="AI42" s="454">
        <v>394291.12349107303</v>
      </c>
      <c r="AJ42" s="454">
        <v>396660.75575007964</v>
      </c>
      <c r="AK42" s="454">
        <v>401320.90685726883</v>
      </c>
      <c r="AL42" s="454">
        <v>425209.26168858795</v>
      </c>
      <c r="AM42" s="454">
        <v>371958.7623117551</v>
      </c>
      <c r="AN42" s="454">
        <v>396287.8725248843</v>
      </c>
      <c r="AO42" s="454">
        <v>406538.14793432248</v>
      </c>
      <c r="AP42" s="454">
        <v>439271.34989535093</v>
      </c>
      <c r="AQ42" s="454">
        <v>394121.83621676941</v>
      </c>
      <c r="AR42" s="454">
        <v>408187.61987977172</v>
      </c>
      <c r="AS42" s="454">
        <v>388409.77044791594</v>
      </c>
      <c r="AT42" s="454">
        <v>381997.94592616044</v>
      </c>
      <c r="AU42" s="454">
        <v>372526.31475613813</v>
      </c>
      <c r="AV42" s="454">
        <v>375922.76888081006</v>
      </c>
      <c r="AW42" s="454">
        <v>396299.89658375003</v>
      </c>
      <c r="AX42" s="454">
        <v>371419.29907392239</v>
      </c>
      <c r="AY42" s="454">
        <v>374464.47402240866</v>
      </c>
      <c r="AZ42" s="454">
        <v>371676.94106507872</v>
      </c>
      <c r="BA42" s="454">
        <v>396120.44744818617</v>
      </c>
      <c r="BB42" s="454">
        <v>383220.66580576624</v>
      </c>
      <c r="BC42" s="454">
        <v>382241.50857958256</v>
      </c>
      <c r="BD42" s="454">
        <v>392334.94110129168</v>
      </c>
      <c r="BE42" s="454">
        <v>409256.21862257959</v>
      </c>
      <c r="BF42" s="454">
        <v>440686.40925503476</v>
      </c>
      <c r="BG42" s="454">
        <v>478691.88928722718</v>
      </c>
      <c r="BH42" s="454">
        <v>440194.91016732709</v>
      </c>
      <c r="BI42" s="454">
        <v>457823.19600778719</v>
      </c>
      <c r="BJ42" s="454">
        <v>476038.28698620782</v>
      </c>
      <c r="BK42" s="454">
        <v>485169.87018662738</v>
      </c>
      <c r="BL42" s="454">
        <v>557980.5835344377</v>
      </c>
      <c r="BM42" s="454">
        <v>567281.29490467894</v>
      </c>
      <c r="BN42" s="454">
        <v>533346.63558336219</v>
      </c>
      <c r="BO42" s="454">
        <v>519851.26260418026</v>
      </c>
      <c r="BP42" s="454">
        <v>529873.89145630517</v>
      </c>
      <c r="BQ42" s="454">
        <v>510245.61552506249</v>
      </c>
      <c r="BR42" s="454">
        <v>505829.92519510188</v>
      </c>
      <c r="BS42" s="454">
        <v>531278.38441134978</v>
      </c>
      <c r="BT42" s="454">
        <v>512635.67167410499</v>
      </c>
      <c r="BU42" s="454">
        <v>529026</v>
      </c>
      <c r="BV42" s="454">
        <v>537501.79617460479</v>
      </c>
      <c r="BW42" s="454">
        <v>535959.01879941381</v>
      </c>
      <c r="BX42" s="454">
        <v>507495.62778716208</v>
      </c>
      <c r="BY42" s="454">
        <v>525294.95739611925</v>
      </c>
      <c r="BZ42" s="454">
        <v>518021.95943167125</v>
      </c>
      <c r="CA42" s="454">
        <v>529764.93604130822</v>
      </c>
      <c r="CB42" s="454">
        <v>536626.51856016926</v>
      </c>
      <c r="CC42" s="454">
        <v>547521.43514884717</v>
      </c>
      <c r="CD42" s="454">
        <v>541173.83052793902</v>
      </c>
      <c r="CE42" s="454">
        <v>541487.57271531678</v>
      </c>
      <c r="CF42" s="454">
        <v>576673.06690380152</v>
      </c>
      <c r="CG42" s="454">
        <v>549150.67852010694</v>
      </c>
      <c r="CH42" s="454">
        <v>552006.36508890952</v>
      </c>
      <c r="CI42" s="454">
        <v>550124.7344342561</v>
      </c>
      <c r="CJ42" s="454">
        <v>565446.81070961035</v>
      </c>
      <c r="CK42" s="454">
        <v>551541.81471568416</v>
      </c>
      <c r="CL42" s="454">
        <v>561428.59090975497</v>
      </c>
      <c r="CM42" s="454">
        <v>577136.64347912977</v>
      </c>
      <c r="CN42" s="454">
        <v>580170.7653518169</v>
      </c>
      <c r="CO42" s="454">
        <v>540911.94800799026</v>
      </c>
      <c r="CP42" s="454">
        <v>563666.52959597646</v>
      </c>
      <c r="CQ42" s="454">
        <v>535212.04018846143</v>
      </c>
      <c r="CR42" s="454">
        <v>569639.94483249891</v>
      </c>
      <c r="CS42" s="454">
        <v>566912.84179853182</v>
      </c>
      <c r="CT42" s="454">
        <v>549881.65774852363</v>
      </c>
      <c r="CU42" s="454">
        <v>556282.08886925748</v>
      </c>
      <c r="CV42" s="454">
        <v>582960.01031995635</v>
      </c>
      <c r="CW42" s="454">
        <v>572820.86763924407</v>
      </c>
      <c r="CX42" s="454">
        <v>601678.34298669721</v>
      </c>
      <c r="CY42" s="454">
        <v>607621.19459096855</v>
      </c>
      <c r="CZ42" s="454">
        <v>596736.62845357263</v>
      </c>
      <c r="DA42" s="454">
        <v>598948.66485129017</v>
      </c>
      <c r="DB42" s="454">
        <v>571629.67140376905</v>
      </c>
      <c r="DC42" s="454">
        <v>603245.70985475881</v>
      </c>
      <c r="DD42" s="454">
        <v>578095.53196456493</v>
      </c>
      <c r="DE42" s="454">
        <v>570676.64685810125</v>
      </c>
      <c r="DF42" s="454">
        <v>555738.52165962593</v>
      </c>
      <c r="DG42" s="454">
        <v>612169.0742515329</v>
      </c>
      <c r="DH42" s="454">
        <v>580722.23639972229</v>
      </c>
      <c r="DI42" s="454">
        <v>601793.38316057378</v>
      </c>
      <c r="DJ42" s="454">
        <v>587297.7611889313</v>
      </c>
      <c r="DK42" s="454">
        <v>592037.74036985345</v>
      </c>
      <c r="DL42" s="454">
        <v>631511.75170988834</v>
      </c>
      <c r="DM42" s="454">
        <v>604448.16456935881</v>
      </c>
      <c r="DN42" s="454">
        <v>614788.03581099678</v>
      </c>
      <c r="DO42" s="454">
        <v>636312.00008742756</v>
      </c>
      <c r="DP42" s="454">
        <v>694122.06739733263</v>
      </c>
      <c r="DQ42" s="454">
        <v>647472.06335563748</v>
      </c>
      <c r="DR42" s="454">
        <v>656936.82186131144</v>
      </c>
      <c r="DS42" s="454">
        <v>663250.26434066286</v>
      </c>
      <c r="DT42" s="454">
        <v>669451.75571228098</v>
      </c>
      <c r="DU42" s="454">
        <v>674018.17257455923</v>
      </c>
      <c r="DV42" s="454">
        <v>674698.84540283564</v>
      </c>
      <c r="DW42" s="454">
        <v>710010.22029280965</v>
      </c>
      <c r="DX42" s="454">
        <v>693282.2088749262</v>
      </c>
      <c r="DY42" s="454">
        <v>770270.23610633216</v>
      </c>
      <c r="DZ42" s="454">
        <v>783278.32101354224</v>
      </c>
      <c r="EA42" s="454">
        <v>730816.51683918666</v>
      </c>
      <c r="EB42" s="454">
        <v>745880.10079184012</v>
      </c>
      <c r="EC42" s="454">
        <v>753659.20792943332</v>
      </c>
      <c r="ED42" s="454">
        <v>758357.98090497125</v>
      </c>
      <c r="EE42" s="454">
        <v>811243.01065622596</v>
      </c>
      <c r="EF42" s="454">
        <v>844502.63762076222</v>
      </c>
      <c r="EG42" s="454">
        <v>777736.63392093568</v>
      </c>
      <c r="EH42" s="454">
        <v>828016.68544027302</v>
      </c>
      <c r="EI42" s="454">
        <v>821955.15877083782</v>
      </c>
      <c r="EJ42" s="454">
        <v>806245.32175628049</v>
      </c>
      <c r="EK42" s="454">
        <v>863070.59250512999</v>
      </c>
      <c r="EL42" s="454">
        <v>865509.92193587357</v>
      </c>
      <c r="EM42" s="454">
        <v>837964.26125022909</v>
      </c>
      <c r="EN42" s="454">
        <v>855118.47647410003</v>
      </c>
      <c r="EO42" s="454">
        <v>894160.6963645129</v>
      </c>
      <c r="EP42" s="454">
        <v>848315.89911536593</v>
      </c>
      <c r="EQ42" s="454">
        <v>857568.95140513126</v>
      </c>
      <c r="ER42" s="454">
        <v>869095.48218635679</v>
      </c>
      <c r="ES42" s="454">
        <v>874241.74980364833</v>
      </c>
      <c r="ET42" s="454">
        <v>846089.58571421041</v>
      </c>
      <c r="EU42" s="454">
        <v>836190.12635940709</v>
      </c>
    </row>
    <row r="43" spans="1:151" ht="17.100000000000001" customHeight="1" x14ac:dyDescent="0.25">
      <c r="A43" s="447" t="s">
        <v>516</v>
      </c>
      <c r="B43" s="449">
        <v>66426.303235972882</v>
      </c>
      <c r="C43" s="449">
        <v>67813.347178623269</v>
      </c>
      <c r="D43" s="449">
        <v>67350.55298928589</v>
      </c>
      <c r="E43" s="449">
        <v>67898.424276395206</v>
      </c>
      <c r="F43" s="449">
        <v>70563.533940011592</v>
      </c>
      <c r="G43" s="449">
        <v>69029.206086238628</v>
      </c>
      <c r="H43" s="449">
        <v>69173.827566074178</v>
      </c>
      <c r="I43" s="449">
        <v>70109.753901685341</v>
      </c>
      <c r="J43" s="449">
        <v>73222.669057128718</v>
      </c>
      <c r="K43" s="449">
        <v>72628.910586909114</v>
      </c>
      <c r="L43" s="449">
        <v>74948.541309052278</v>
      </c>
      <c r="M43" s="449">
        <v>77907.26620021234</v>
      </c>
      <c r="N43" s="449">
        <v>74640.649942564065</v>
      </c>
      <c r="O43" s="449">
        <v>74618.615312754191</v>
      </c>
      <c r="P43" s="449">
        <v>76376.735414886105</v>
      </c>
      <c r="Q43" s="449">
        <v>75700.789623743025</v>
      </c>
      <c r="R43" s="449">
        <v>77269.692369705648</v>
      </c>
      <c r="S43" s="449">
        <v>79953.017943437662</v>
      </c>
      <c r="T43" s="449">
        <v>79074.75525046949</v>
      </c>
      <c r="U43" s="449">
        <v>79520.667822633579</v>
      </c>
      <c r="V43" s="449">
        <v>78671.260029511788</v>
      </c>
      <c r="W43" s="449">
        <v>81199.667306703283</v>
      </c>
      <c r="X43" s="449">
        <v>77556.049942866448</v>
      </c>
      <c r="Y43" s="449">
        <v>80100.875885288551</v>
      </c>
      <c r="Z43" s="449">
        <v>80040.746933815622</v>
      </c>
      <c r="AA43" s="449">
        <v>79939.581236785903</v>
      </c>
      <c r="AB43" s="449">
        <v>79411.668224062698</v>
      </c>
      <c r="AC43" s="449">
        <v>79032.748513622151</v>
      </c>
      <c r="AD43" s="449">
        <v>78098.527743300889</v>
      </c>
      <c r="AE43" s="449">
        <v>85159.248901662751</v>
      </c>
      <c r="AF43" s="449">
        <v>86394.874568552084</v>
      </c>
      <c r="AG43" s="449">
        <v>86880.112743733043</v>
      </c>
      <c r="AH43" s="449">
        <v>87928.224802783152</v>
      </c>
      <c r="AI43" s="449">
        <v>88106.871545446251</v>
      </c>
      <c r="AJ43" s="449">
        <v>90488.3945909303</v>
      </c>
      <c r="AK43" s="449">
        <v>91559.825805914632</v>
      </c>
      <c r="AL43" s="449">
        <v>94098.106945505308</v>
      </c>
      <c r="AM43" s="449">
        <v>93549.31388682939</v>
      </c>
      <c r="AN43" s="449">
        <v>96754.802980609718</v>
      </c>
      <c r="AO43" s="449">
        <v>95870.007278678371</v>
      </c>
      <c r="AP43" s="449">
        <v>104072.51915873688</v>
      </c>
      <c r="AQ43" s="449">
        <v>103579.9323233067</v>
      </c>
      <c r="AR43" s="449">
        <v>100694.20800170788</v>
      </c>
      <c r="AS43" s="449">
        <v>99291.769986535714</v>
      </c>
      <c r="AT43" s="449">
        <v>100933.44968334469</v>
      </c>
      <c r="AU43" s="449">
        <v>100229.18125081969</v>
      </c>
      <c r="AV43" s="449">
        <v>99261.274187500021</v>
      </c>
      <c r="AW43" s="449">
        <v>103497.94482550361</v>
      </c>
      <c r="AX43" s="449">
        <v>102921.43799632388</v>
      </c>
      <c r="AY43" s="449">
        <v>108544.33997084292</v>
      </c>
      <c r="AZ43" s="449">
        <v>110343.08859754098</v>
      </c>
      <c r="BA43" s="449">
        <v>114721.20755311572</v>
      </c>
      <c r="BB43" s="449">
        <v>117055.21513527753</v>
      </c>
      <c r="BC43" s="449">
        <v>119619.60702976644</v>
      </c>
      <c r="BD43" s="449">
        <v>121075.74227892855</v>
      </c>
      <c r="BE43" s="449">
        <v>123260.36938210644</v>
      </c>
      <c r="BF43" s="449">
        <v>120752.98616916555</v>
      </c>
      <c r="BG43" s="449">
        <v>119694.92564294937</v>
      </c>
      <c r="BH43" s="449">
        <v>117838.97237219621</v>
      </c>
      <c r="BI43" s="449">
        <v>122735.45625949455</v>
      </c>
      <c r="BJ43" s="449">
        <v>120049.19112513392</v>
      </c>
      <c r="BK43" s="449">
        <v>126047.57279302411</v>
      </c>
      <c r="BL43" s="449">
        <v>139062.48919025276</v>
      </c>
      <c r="BM43" s="449">
        <v>137586.09214340354</v>
      </c>
      <c r="BN43" s="449">
        <v>138175.21268258648</v>
      </c>
      <c r="BO43" s="449">
        <v>138628.47666558527</v>
      </c>
      <c r="BP43" s="449">
        <v>142104.72795610214</v>
      </c>
      <c r="BQ43" s="449">
        <v>142278.28919419972</v>
      </c>
      <c r="BR43" s="449">
        <v>144450.61180768846</v>
      </c>
      <c r="BS43" s="449">
        <v>148534.72719634642</v>
      </c>
      <c r="BT43" s="449">
        <v>150438.85095480151</v>
      </c>
      <c r="BU43" s="449">
        <v>151519</v>
      </c>
      <c r="BV43" s="449">
        <v>153595.05761268668</v>
      </c>
      <c r="BW43" s="449">
        <v>156324.69065769573</v>
      </c>
      <c r="BX43" s="449">
        <v>157406.6914241621</v>
      </c>
      <c r="BY43" s="449">
        <v>156600.80811839449</v>
      </c>
      <c r="BZ43" s="449">
        <v>159897.71195550862</v>
      </c>
      <c r="CA43" s="449">
        <v>166725.92581236121</v>
      </c>
      <c r="CB43" s="449">
        <v>166910.92624923383</v>
      </c>
      <c r="CC43" s="449">
        <v>166395.73053723547</v>
      </c>
      <c r="CD43" s="449">
        <v>169580.80563689113</v>
      </c>
      <c r="CE43" s="449">
        <v>171298.85641524161</v>
      </c>
      <c r="CF43" s="449">
        <v>173801.30735711419</v>
      </c>
      <c r="CG43" s="449">
        <v>177668.55562032614</v>
      </c>
      <c r="CH43" s="449">
        <v>174394.86292201749</v>
      </c>
      <c r="CI43" s="449">
        <v>174924.25180757011</v>
      </c>
      <c r="CJ43" s="449">
        <v>175637.22381427392</v>
      </c>
      <c r="CK43" s="449">
        <v>179152.63008492597</v>
      </c>
      <c r="CL43" s="449">
        <v>178461.27118693173</v>
      </c>
      <c r="CM43" s="449">
        <v>180437.56616006474</v>
      </c>
      <c r="CN43" s="449">
        <v>176191.51600309185</v>
      </c>
      <c r="CO43" s="449">
        <v>175785.32195359335</v>
      </c>
      <c r="CP43" s="449">
        <v>185058.20583007197</v>
      </c>
      <c r="CQ43" s="449">
        <v>188375.48139406703</v>
      </c>
      <c r="CR43" s="449">
        <v>191339.81988459302</v>
      </c>
      <c r="CS43" s="449">
        <v>200039.4517179582</v>
      </c>
      <c r="CT43" s="449">
        <v>196835.78700488887</v>
      </c>
      <c r="CU43" s="449">
        <v>202954.33186410007</v>
      </c>
      <c r="CV43" s="449">
        <v>207215.69517574867</v>
      </c>
      <c r="CW43" s="449">
        <v>214373.48147916992</v>
      </c>
      <c r="CX43" s="449">
        <v>221942.12390585776</v>
      </c>
      <c r="CY43" s="449">
        <v>230238.77583979841</v>
      </c>
      <c r="CZ43" s="449">
        <v>221922.20800793669</v>
      </c>
      <c r="DA43" s="449">
        <v>225940.38191798772</v>
      </c>
      <c r="DB43" s="449">
        <v>218871.25093894106</v>
      </c>
      <c r="DC43" s="449">
        <v>217596.3036255289</v>
      </c>
      <c r="DD43" s="449">
        <v>214815.73631158541</v>
      </c>
      <c r="DE43" s="449">
        <v>217004.41993496372</v>
      </c>
      <c r="DF43" s="449">
        <v>218846.8952504606</v>
      </c>
      <c r="DG43" s="449">
        <v>219966.96050391931</v>
      </c>
      <c r="DH43" s="449">
        <v>226576.71631358506</v>
      </c>
      <c r="DI43" s="449">
        <v>229226.42152050519</v>
      </c>
      <c r="DJ43" s="449">
        <v>240408.08847555952</v>
      </c>
      <c r="DK43" s="449">
        <v>252957.68400993009</v>
      </c>
      <c r="DL43" s="449">
        <v>258964.54538824756</v>
      </c>
      <c r="DM43" s="449">
        <v>259427.82324653002</v>
      </c>
      <c r="DN43" s="449">
        <v>262761.86596508219</v>
      </c>
      <c r="DO43" s="449">
        <v>263442.84530936059</v>
      </c>
      <c r="DP43" s="449">
        <v>268691.24890248722</v>
      </c>
      <c r="DQ43" s="449">
        <v>269147.02911251434</v>
      </c>
      <c r="DR43" s="449">
        <v>278812.67778411362</v>
      </c>
      <c r="DS43" s="449">
        <v>273904.52688807907</v>
      </c>
      <c r="DT43" s="449">
        <v>276298.97259022022</v>
      </c>
      <c r="DU43" s="449">
        <v>280218.67607955547</v>
      </c>
      <c r="DV43" s="449">
        <v>275540.36607464025</v>
      </c>
      <c r="DW43" s="449">
        <v>278884.25604416308</v>
      </c>
      <c r="DX43" s="449">
        <v>295596.05314703286</v>
      </c>
      <c r="DY43" s="449">
        <v>278825.85957494081</v>
      </c>
      <c r="DZ43" s="449">
        <v>277995.11736622191</v>
      </c>
      <c r="EA43" s="449">
        <v>269143.13557219441</v>
      </c>
      <c r="EB43" s="449">
        <v>268344.11662117584</v>
      </c>
      <c r="EC43" s="449">
        <v>284981.4928212621</v>
      </c>
      <c r="ED43" s="449">
        <v>305406.72245056508</v>
      </c>
      <c r="EE43" s="449">
        <v>286606.10411991918</v>
      </c>
      <c r="EF43" s="449">
        <v>292769.16974273225</v>
      </c>
      <c r="EG43" s="449">
        <v>296822.91944970074</v>
      </c>
      <c r="EH43" s="449">
        <v>304286.70241272327</v>
      </c>
      <c r="EI43" s="449">
        <v>304753.51439039694</v>
      </c>
      <c r="EJ43" s="449">
        <v>306320.93923338183</v>
      </c>
      <c r="EK43" s="449">
        <v>311055.09824585548</v>
      </c>
      <c r="EL43" s="449">
        <v>313224.63939457148</v>
      </c>
      <c r="EM43" s="449">
        <v>298725.71976760373</v>
      </c>
      <c r="EN43" s="449">
        <v>300724.80520937481</v>
      </c>
      <c r="EO43" s="449">
        <v>337063.73363615904</v>
      </c>
      <c r="EP43" s="449">
        <v>309649.12609856523</v>
      </c>
      <c r="EQ43" s="449">
        <v>300516.18910170294</v>
      </c>
      <c r="ER43" s="449">
        <v>320279.27609864151</v>
      </c>
      <c r="ES43" s="449">
        <v>263897.34971547523</v>
      </c>
      <c r="ET43" s="449">
        <v>256550.39193265548</v>
      </c>
      <c r="EU43" s="449">
        <v>293075.70323235187</v>
      </c>
    </row>
    <row r="44" spans="1:151" ht="17.100000000000001" customHeight="1" x14ac:dyDescent="0.25">
      <c r="A44" s="447" t="s">
        <v>517</v>
      </c>
      <c r="B44" s="449">
        <v>289410.72792542854</v>
      </c>
      <c r="C44" s="449">
        <v>292791.70235634677</v>
      </c>
      <c r="D44" s="449">
        <v>297432.04491911986</v>
      </c>
      <c r="E44" s="449">
        <v>279938.10502433998</v>
      </c>
      <c r="F44" s="449">
        <v>327910.8320255389</v>
      </c>
      <c r="G44" s="449">
        <v>320171.30679858039</v>
      </c>
      <c r="H44" s="449">
        <v>280822.53492081689</v>
      </c>
      <c r="I44" s="449">
        <v>304449.98967204109</v>
      </c>
      <c r="J44" s="449">
        <v>301088.89713564055</v>
      </c>
      <c r="K44" s="449">
        <v>302930.04240626586</v>
      </c>
      <c r="L44" s="449">
        <v>312451.91898554342</v>
      </c>
      <c r="M44" s="449">
        <v>318118.48321293283</v>
      </c>
      <c r="N44" s="449">
        <v>323227.47303719167</v>
      </c>
      <c r="O44" s="449">
        <v>317121.40861257981</v>
      </c>
      <c r="P44" s="449">
        <v>286354.90462211403</v>
      </c>
      <c r="Q44" s="449">
        <v>301260.61578368506</v>
      </c>
      <c r="R44" s="449">
        <v>291716.10072829016</v>
      </c>
      <c r="S44" s="449">
        <v>318687.03130866907</v>
      </c>
      <c r="T44" s="449">
        <v>305188.07283541822</v>
      </c>
      <c r="U44" s="449">
        <v>287606.55099744862</v>
      </c>
      <c r="V44" s="449">
        <v>293475.2466610134</v>
      </c>
      <c r="W44" s="449">
        <v>292604.82713334222</v>
      </c>
      <c r="X44" s="449">
        <v>347383.24200691615</v>
      </c>
      <c r="Y44" s="449">
        <v>290654.23951224022</v>
      </c>
      <c r="Z44" s="449">
        <v>267988.61551349226</v>
      </c>
      <c r="AA44" s="449">
        <v>274768.44322053925</v>
      </c>
      <c r="AB44" s="449">
        <v>321049.06011849875</v>
      </c>
      <c r="AC44" s="449">
        <v>321847.61654908379</v>
      </c>
      <c r="AD44" s="449">
        <v>340836.36152997706</v>
      </c>
      <c r="AE44" s="449">
        <v>273456.51895855844</v>
      </c>
      <c r="AF44" s="449">
        <v>304922.60916409292</v>
      </c>
      <c r="AG44" s="449">
        <v>262526.97220607544</v>
      </c>
      <c r="AH44" s="449">
        <v>286567.44082683767</v>
      </c>
      <c r="AI44" s="449">
        <v>306184.25194562681</v>
      </c>
      <c r="AJ44" s="449">
        <v>306172.36115914932</v>
      </c>
      <c r="AK44" s="449">
        <v>309761.08105135418</v>
      </c>
      <c r="AL44" s="449">
        <v>331111.15474308265</v>
      </c>
      <c r="AM44" s="449">
        <v>278409.44842492574</v>
      </c>
      <c r="AN44" s="449">
        <v>299533.06954427459</v>
      </c>
      <c r="AO44" s="449">
        <v>310668.14065564412</v>
      </c>
      <c r="AP44" s="449">
        <v>335198.83073661407</v>
      </c>
      <c r="AQ44" s="449">
        <v>290541.90389346273</v>
      </c>
      <c r="AR44" s="449">
        <v>307493.41187806381</v>
      </c>
      <c r="AS44" s="449">
        <v>289118.00046138023</v>
      </c>
      <c r="AT44" s="449">
        <v>281064.49624281575</v>
      </c>
      <c r="AU44" s="449">
        <v>272297.13350531843</v>
      </c>
      <c r="AV44" s="449">
        <v>276661.49469331006</v>
      </c>
      <c r="AW44" s="449">
        <v>292801.9517582464</v>
      </c>
      <c r="AX44" s="449">
        <v>268497.86107759853</v>
      </c>
      <c r="AY44" s="449">
        <v>265920.13405156572</v>
      </c>
      <c r="AZ44" s="449">
        <v>261333.85246753774</v>
      </c>
      <c r="BA44" s="449">
        <v>281399.23989507044</v>
      </c>
      <c r="BB44" s="449">
        <v>266165.4506704887</v>
      </c>
      <c r="BC44" s="449">
        <v>262621.90154981613</v>
      </c>
      <c r="BD44" s="449">
        <v>271259.19882236311</v>
      </c>
      <c r="BE44" s="449">
        <v>285995.84924047318</v>
      </c>
      <c r="BF44" s="449">
        <v>319933.42308586923</v>
      </c>
      <c r="BG44" s="449">
        <v>358996.96364427783</v>
      </c>
      <c r="BH44" s="449">
        <v>322355.93779513089</v>
      </c>
      <c r="BI44" s="449">
        <v>335087.73974829266</v>
      </c>
      <c r="BJ44" s="449">
        <v>355989.09586107393</v>
      </c>
      <c r="BK44" s="449">
        <v>359122.29739360325</v>
      </c>
      <c r="BL44" s="449">
        <v>418918.09434418491</v>
      </c>
      <c r="BM44" s="449">
        <v>429695.2027612754</v>
      </c>
      <c r="BN44" s="449">
        <v>395171.42290077568</v>
      </c>
      <c r="BO44" s="449">
        <v>381222.78593859496</v>
      </c>
      <c r="BP44" s="449">
        <v>387769.16350020299</v>
      </c>
      <c r="BQ44" s="449">
        <v>367967.32633086276</v>
      </c>
      <c r="BR44" s="449">
        <v>361379.31338741345</v>
      </c>
      <c r="BS44" s="449">
        <v>382743.65721500339</v>
      </c>
      <c r="BT44" s="449">
        <v>362196.82071930351</v>
      </c>
      <c r="BU44" s="449">
        <v>377506</v>
      </c>
      <c r="BV44" s="449">
        <v>383906.73856191809</v>
      </c>
      <c r="BW44" s="449">
        <v>379634.32814171806</v>
      </c>
      <c r="BX44" s="449">
        <v>350088.93636299996</v>
      </c>
      <c r="BY44" s="449">
        <v>368694.14927772473</v>
      </c>
      <c r="BZ44" s="449">
        <v>358124.24747616262</v>
      </c>
      <c r="CA44" s="449">
        <v>363039.01022894704</v>
      </c>
      <c r="CB44" s="449">
        <v>369715.59231093543</v>
      </c>
      <c r="CC44" s="449">
        <v>381125.70461161173</v>
      </c>
      <c r="CD44" s="449">
        <v>371593.02489104785</v>
      </c>
      <c r="CE44" s="449">
        <v>370188.71630007518</v>
      </c>
      <c r="CF44" s="449">
        <v>402871.7595466873</v>
      </c>
      <c r="CG44" s="449">
        <v>371482.12289978075</v>
      </c>
      <c r="CH44" s="449">
        <v>377611.50216689205</v>
      </c>
      <c r="CI44" s="449">
        <v>375200.48262668593</v>
      </c>
      <c r="CJ44" s="449">
        <v>389809.58689533646</v>
      </c>
      <c r="CK44" s="449">
        <v>372389.18463075813</v>
      </c>
      <c r="CL44" s="449">
        <v>382967.31972282327</v>
      </c>
      <c r="CM44" s="449">
        <v>396699.07731906505</v>
      </c>
      <c r="CN44" s="449">
        <v>403979.24934872502</v>
      </c>
      <c r="CO44" s="449">
        <v>365126.62605439691</v>
      </c>
      <c r="CP44" s="449">
        <v>378608.32376590453</v>
      </c>
      <c r="CQ44" s="449">
        <v>346836.55879439437</v>
      </c>
      <c r="CR44" s="449">
        <v>378300.12494790595</v>
      </c>
      <c r="CS44" s="449">
        <v>366873.39008057356</v>
      </c>
      <c r="CT44" s="449">
        <v>353045.87074363476</v>
      </c>
      <c r="CU44" s="449">
        <v>353327.75700515741</v>
      </c>
      <c r="CV44" s="449">
        <v>375744.31514420774</v>
      </c>
      <c r="CW44" s="449">
        <v>358447.38616007409</v>
      </c>
      <c r="CX44" s="449">
        <v>379736.21908083942</v>
      </c>
      <c r="CY44" s="449">
        <v>377382.4187511701</v>
      </c>
      <c r="CZ44" s="449">
        <v>374814.42044563591</v>
      </c>
      <c r="DA44" s="449">
        <v>373008.28293330251</v>
      </c>
      <c r="DB44" s="449">
        <v>352758.42046482803</v>
      </c>
      <c r="DC44" s="449">
        <v>385649.40622922993</v>
      </c>
      <c r="DD44" s="449">
        <v>363279.79565297958</v>
      </c>
      <c r="DE44" s="449">
        <v>353672.22692313755</v>
      </c>
      <c r="DF44" s="449">
        <v>336891.62640916527</v>
      </c>
      <c r="DG44" s="449">
        <v>392202.11374761362</v>
      </c>
      <c r="DH44" s="449">
        <v>354145.52008613723</v>
      </c>
      <c r="DI44" s="449">
        <v>372566.96164006862</v>
      </c>
      <c r="DJ44" s="449">
        <v>346889.67271337175</v>
      </c>
      <c r="DK44" s="449">
        <v>339080.05635992333</v>
      </c>
      <c r="DL44" s="449">
        <v>372547.20632164081</v>
      </c>
      <c r="DM44" s="449">
        <v>345020.34132282884</v>
      </c>
      <c r="DN44" s="449">
        <v>352026.16984591458</v>
      </c>
      <c r="DO44" s="449">
        <v>372869.15477806696</v>
      </c>
      <c r="DP44" s="449">
        <v>425430.81849484541</v>
      </c>
      <c r="DQ44" s="449">
        <v>378325.0342431232</v>
      </c>
      <c r="DR44" s="449">
        <v>378124.14407719782</v>
      </c>
      <c r="DS44" s="449">
        <v>389345.73745258374</v>
      </c>
      <c r="DT44" s="449">
        <v>393152.78312206076</v>
      </c>
      <c r="DU44" s="449">
        <v>393799.49649500381</v>
      </c>
      <c r="DV44" s="449">
        <v>399158.47932819545</v>
      </c>
      <c r="DW44" s="449">
        <v>431125.96424864652</v>
      </c>
      <c r="DX44" s="449">
        <v>397686.15572789341</v>
      </c>
      <c r="DY44" s="449">
        <v>491444.3765313914</v>
      </c>
      <c r="DZ44" s="449">
        <v>505283.20364732033</v>
      </c>
      <c r="EA44" s="449">
        <v>461673.38126699225</v>
      </c>
      <c r="EB44" s="449">
        <v>477535.98417066422</v>
      </c>
      <c r="EC44" s="449">
        <v>468677.71510817122</v>
      </c>
      <c r="ED44" s="449">
        <v>452951.25845440623</v>
      </c>
      <c r="EE44" s="449">
        <v>524636.90653630672</v>
      </c>
      <c r="EF44" s="449">
        <v>551733.46787802991</v>
      </c>
      <c r="EG44" s="449">
        <v>480913.714471235</v>
      </c>
      <c r="EH44" s="449">
        <v>523729.98302754969</v>
      </c>
      <c r="EI44" s="449">
        <v>517201.64438044082</v>
      </c>
      <c r="EJ44" s="449">
        <v>499924.38252289861</v>
      </c>
      <c r="EK44" s="449">
        <v>552015.49425927445</v>
      </c>
      <c r="EL44" s="449">
        <v>552285.28254130215</v>
      </c>
      <c r="EM44" s="449">
        <v>539238.5414826253</v>
      </c>
      <c r="EN44" s="449">
        <v>554393.67126472527</v>
      </c>
      <c r="EO44" s="449">
        <v>557096.9627283538</v>
      </c>
      <c r="EP44" s="449">
        <v>538666.77301680064</v>
      </c>
      <c r="EQ44" s="449">
        <v>557052.76230342826</v>
      </c>
      <c r="ER44" s="449">
        <v>548816.20608771534</v>
      </c>
      <c r="ES44" s="449">
        <v>610344.4000881731</v>
      </c>
      <c r="ET44" s="449">
        <v>589539.19378155493</v>
      </c>
      <c r="EU44" s="449">
        <v>543114.42312705528</v>
      </c>
    </row>
    <row r="45" spans="1:151" s="463" customFormat="1" ht="17.100000000000001" customHeight="1" x14ac:dyDescent="0.25">
      <c r="A45" s="466" t="s">
        <v>518</v>
      </c>
      <c r="B45" s="462">
        <v>30107.789499937426</v>
      </c>
      <c r="C45" s="462">
        <v>31094.415139565433</v>
      </c>
      <c r="D45" s="462">
        <v>30962.734737710922</v>
      </c>
      <c r="E45" s="462">
        <v>31722.669563358049</v>
      </c>
      <c r="F45" s="462">
        <v>32291.245409282688</v>
      </c>
      <c r="G45" s="462">
        <v>32190.982644318014</v>
      </c>
      <c r="H45" s="462">
        <v>30094.231303218694</v>
      </c>
      <c r="I45" s="462">
        <v>28685.302738552557</v>
      </c>
      <c r="J45" s="462">
        <v>27202.292881792404</v>
      </c>
      <c r="K45" s="462">
        <v>28366.741870910635</v>
      </c>
      <c r="L45" s="462">
        <v>26731.42360877612</v>
      </c>
      <c r="M45" s="462">
        <v>29842.888080704441</v>
      </c>
      <c r="N45" s="462">
        <v>29586.633266821053</v>
      </c>
      <c r="O45" s="462">
        <v>29891.802077865294</v>
      </c>
      <c r="P45" s="462">
        <v>25947.623236333402</v>
      </c>
      <c r="Q45" s="462">
        <v>27891.315556650738</v>
      </c>
      <c r="R45" s="462">
        <v>27836.31586989648</v>
      </c>
      <c r="S45" s="462">
        <v>29550.652640857741</v>
      </c>
      <c r="T45" s="462">
        <v>28814.146909541629</v>
      </c>
      <c r="U45" s="462">
        <v>29743.461993769037</v>
      </c>
      <c r="V45" s="462">
        <v>28007.929026793463</v>
      </c>
      <c r="W45" s="462">
        <v>27848.917471561232</v>
      </c>
      <c r="X45" s="462">
        <v>30798.47857303136</v>
      </c>
      <c r="Y45" s="462">
        <v>30173.425683765054</v>
      </c>
      <c r="Z45" s="462">
        <v>27635.564013278305</v>
      </c>
      <c r="AA45" s="462">
        <v>28505.675546840474</v>
      </c>
      <c r="AB45" s="462">
        <v>30015.249470331852</v>
      </c>
      <c r="AC45" s="462">
        <v>28849.601820639546</v>
      </c>
      <c r="AD45" s="462">
        <v>29685.935308031254</v>
      </c>
      <c r="AE45" s="462">
        <v>27434.626315896196</v>
      </c>
      <c r="AF45" s="462">
        <v>24564.372512824601</v>
      </c>
      <c r="AG45" s="462">
        <v>24843.929419416803</v>
      </c>
      <c r="AH45" s="462">
        <v>26903.079659206087</v>
      </c>
      <c r="AI45" s="462">
        <v>26692.130185590468</v>
      </c>
      <c r="AJ45" s="462">
        <v>23489.867346898696</v>
      </c>
      <c r="AK45" s="462">
        <v>26748.267328989143</v>
      </c>
      <c r="AL45" s="462">
        <v>24970.557388426176</v>
      </c>
      <c r="AM45" s="462">
        <v>27360.034197333964</v>
      </c>
      <c r="AN45" s="462">
        <v>28048.947249844314</v>
      </c>
      <c r="AO45" s="462">
        <v>27103.250200486156</v>
      </c>
      <c r="AP45" s="462">
        <v>23704.250976455434</v>
      </c>
      <c r="AQ45" s="462">
        <v>24490.234397729695</v>
      </c>
      <c r="AR45" s="462">
        <v>29194.044954404722</v>
      </c>
      <c r="AS45" s="462">
        <v>31589.148616054383</v>
      </c>
      <c r="AT45" s="462">
        <v>28878.627380932823</v>
      </c>
      <c r="AU45" s="462">
        <v>29438.984456836901</v>
      </c>
      <c r="AV45" s="462">
        <v>32222.328507304621</v>
      </c>
      <c r="AW45" s="462">
        <v>34759.046630821162</v>
      </c>
      <c r="AX45" s="462">
        <v>34060.323408110286</v>
      </c>
      <c r="AY45" s="462">
        <v>34817.59427536845</v>
      </c>
      <c r="AZ45" s="462">
        <v>35853.595180281867</v>
      </c>
      <c r="BA45" s="462">
        <v>32821.366597128304</v>
      </c>
      <c r="BB45" s="462">
        <v>35817.305316602025</v>
      </c>
      <c r="BC45" s="462">
        <v>34503.982019541341</v>
      </c>
      <c r="BD45" s="462">
        <v>34366.650950250732</v>
      </c>
      <c r="BE45" s="462">
        <v>33649.017850934637</v>
      </c>
      <c r="BF45" s="462">
        <v>34106.491150883034</v>
      </c>
      <c r="BG45" s="462">
        <v>38799.4385675999</v>
      </c>
      <c r="BH45" s="462">
        <v>42147.93707209549</v>
      </c>
      <c r="BI45" s="462">
        <v>44771.48306422789</v>
      </c>
      <c r="BJ45" s="462">
        <v>45036.202349362306</v>
      </c>
      <c r="BK45" s="462">
        <v>46331.067374710321</v>
      </c>
      <c r="BL45" s="462">
        <v>41183.321744285538</v>
      </c>
      <c r="BM45" s="462">
        <v>43101.216780224531</v>
      </c>
      <c r="BN45" s="462">
        <v>45620.751845429142</v>
      </c>
      <c r="BO45" s="462">
        <v>46467.822872853139</v>
      </c>
      <c r="BP45" s="462">
        <v>41800.329991954648</v>
      </c>
      <c r="BQ45" s="462">
        <v>43686.775365199937</v>
      </c>
      <c r="BR45" s="462">
        <v>43681.973409324011</v>
      </c>
      <c r="BS45" s="462">
        <v>44899.085888896501</v>
      </c>
      <c r="BT45" s="462">
        <v>43210.837423796293</v>
      </c>
      <c r="BU45" s="462">
        <v>41980</v>
      </c>
      <c r="BV45" s="462">
        <v>45398.624617775524</v>
      </c>
      <c r="BW45" s="462">
        <v>45850.184701248843</v>
      </c>
      <c r="BX45" s="462">
        <v>47471.770916704685</v>
      </c>
      <c r="BY45" s="462">
        <v>48841.163122945531</v>
      </c>
      <c r="BZ45" s="462">
        <v>48939.061043156864</v>
      </c>
      <c r="CA45" s="462">
        <v>48559.106785962656</v>
      </c>
      <c r="CB45" s="462">
        <v>50347.187260151761</v>
      </c>
      <c r="CC45" s="462">
        <v>51497.330629808996</v>
      </c>
      <c r="CD45" s="462">
        <v>52695.083670413922</v>
      </c>
      <c r="CE45" s="462">
        <v>51355.875816715743</v>
      </c>
      <c r="CF45" s="462">
        <v>50543.252148329782</v>
      </c>
      <c r="CG45" s="462">
        <v>54205.256048266332</v>
      </c>
      <c r="CH45" s="462">
        <v>57786.276979130576</v>
      </c>
      <c r="CI45" s="462">
        <v>60550.247691456199</v>
      </c>
      <c r="CJ45" s="462">
        <v>58360.116763411352</v>
      </c>
      <c r="CK45" s="462">
        <v>59555.127514303174</v>
      </c>
      <c r="CL45" s="462">
        <v>60020.524952242806</v>
      </c>
      <c r="CM45" s="462">
        <v>58184.085388191401</v>
      </c>
      <c r="CN45" s="462">
        <v>60388.294788046122</v>
      </c>
      <c r="CO45" s="462">
        <v>61673.068176989822</v>
      </c>
      <c r="CP45" s="462">
        <v>68216.477835393627</v>
      </c>
      <c r="CQ45" s="462">
        <v>65446.342275645453</v>
      </c>
      <c r="CR45" s="462">
        <v>66975.754472175235</v>
      </c>
      <c r="CS45" s="462">
        <v>69678.438954631318</v>
      </c>
      <c r="CT45" s="462">
        <v>70026.805459254945</v>
      </c>
      <c r="CU45" s="462">
        <v>74964.16579981595</v>
      </c>
      <c r="CV45" s="462">
        <v>75603.222067292911</v>
      </c>
      <c r="CW45" s="462">
        <v>74864.738460086723</v>
      </c>
      <c r="CX45" s="462">
        <v>72846.78961780922</v>
      </c>
      <c r="CY45" s="462">
        <v>70859.639008618862</v>
      </c>
      <c r="CZ45" s="462">
        <v>68061.108631799856</v>
      </c>
      <c r="DA45" s="462">
        <v>70572.590508300942</v>
      </c>
      <c r="DB45" s="462">
        <v>71569.497963110611</v>
      </c>
      <c r="DC45" s="462">
        <v>73521.73544106973</v>
      </c>
      <c r="DD45" s="462">
        <v>76710.534558027837</v>
      </c>
      <c r="DE45" s="462">
        <v>75333.36498810933</v>
      </c>
      <c r="DF45" s="462">
        <v>77577.830289399615</v>
      </c>
      <c r="DG45" s="462">
        <v>79130.052553158428</v>
      </c>
      <c r="DH45" s="462">
        <v>81328.105320117786</v>
      </c>
      <c r="DI45" s="462">
        <v>81462.347226139711</v>
      </c>
      <c r="DJ45" s="462">
        <v>83756.258916353021</v>
      </c>
      <c r="DK45" s="462">
        <v>81157.434213993198</v>
      </c>
      <c r="DL45" s="462">
        <v>80769.930632950767</v>
      </c>
      <c r="DM45" s="462">
        <v>83083.676186016295</v>
      </c>
      <c r="DN45" s="462">
        <v>81688.577415032501</v>
      </c>
      <c r="DO45" s="462">
        <v>84532.691022840867</v>
      </c>
      <c r="DP45" s="462">
        <v>90520.634915157571</v>
      </c>
      <c r="DQ45" s="462">
        <v>72506.872336634973</v>
      </c>
      <c r="DR45" s="462">
        <v>80581.332171483809</v>
      </c>
      <c r="DS45" s="462">
        <v>86551.353297311303</v>
      </c>
      <c r="DT45" s="462">
        <v>93766.651300882455</v>
      </c>
      <c r="DU45" s="462">
        <v>102389.82691172506</v>
      </c>
      <c r="DV45" s="462">
        <v>114689.53232434727</v>
      </c>
      <c r="DW45" s="462">
        <v>108858.03239432072</v>
      </c>
      <c r="DX45" s="462">
        <v>102781.82188343776</v>
      </c>
      <c r="DY45" s="462">
        <v>68553.847912105644</v>
      </c>
      <c r="DZ45" s="462">
        <v>63587.99425914805</v>
      </c>
      <c r="EA45" s="462">
        <v>67640.188858857407</v>
      </c>
      <c r="EB45" s="462">
        <v>73793.763753036474</v>
      </c>
      <c r="EC45" s="462">
        <v>78891.757295663585</v>
      </c>
      <c r="ED45" s="462">
        <v>83951.434636307589</v>
      </c>
      <c r="EE45" s="462">
        <v>88117.980086452633</v>
      </c>
      <c r="EF45" s="462">
        <v>84218.039875542745</v>
      </c>
      <c r="EG45" s="462">
        <v>91392.850719704264</v>
      </c>
      <c r="EH45" s="462">
        <v>97199.326574077015</v>
      </c>
      <c r="EI45" s="462">
        <v>104148.84429318219</v>
      </c>
      <c r="EJ45" s="462">
        <v>112870.52682081731</v>
      </c>
      <c r="EK45" s="462">
        <v>105115.47504876007</v>
      </c>
      <c r="EL45" s="462">
        <v>109770.58718039122</v>
      </c>
      <c r="EM45" s="462">
        <v>126576.27780357203</v>
      </c>
      <c r="EN45" s="462">
        <v>127945.07973559226</v>
      </c>
      <c r="EO45" s="462">
        <v>106364.81926206916</v>
      </c>
      <c r="EP45" s="462">
        <v>105020.0642372171</v>
      </c>
      <c r="EQ45" s="462">
        <v>110562.98954058954</v>
      </c>
      <c r="ER45" s="462">
        <v>119473.29891093315</v>
      </c>
      <c r="ES45" s="462">
        <v>119486.97101459934</v>
      </c>
      <c r="ET45" s="462">
        <v>116806.72254627224</v>
      </c>
      <c r="EU45" s="462">
        <v>122787.38017796798</v>
      </c>
    </row>
    <row r="46" spans="1:151" ht="17.100000000000001" customHeight="1" x14ac:dyDescent="0.25">
      <c r="A46" s="447" t="s">
        <v>516</v>
      </c>
      <c r="B46" s="449">
        <v>-16094.591653099998</v>
      </c>
      <c r="C46" s="449">
        <v>-15133.990915980001</v>
      </c>
      <c r="D46" s="449">
        <v>-10574.257390679999</v>
      </c>
      <c r="E46" s="449">
        <v>-13160.13132181</v>
      </c>
      <c r="F46" s="449">
        <v>-13184.197336680001</v>
      </c>
      <c r="G46" s="449">
        <v>-12603.214470860001</v>
      </c>
      <c r="H46" s="449">
        <v>-12649.402737140001</v>
      </c>
      <c r="I46" s="449">
        <v>-13999.36386032</v>
      </c>
      <c r="J46" s="449">
        <v>-12309.791425859999</v>
      </c>
      <c r="K46" s="449">
        <v>-9506.4930552200003</v>
      </c>
      <c r="L46" s="449">
        <v>-11316.247423609999</v>
      </c>
      <c r="M46" s="449">
        <v>-9687.6799926800013</v>
      </c>
      <c r="N46" s="449">
        <v>-8384.2803368000004</v>
      </c>
      <c r="O46" s="449">
        <v>-7735.6408573600002</v>
      </c>
      <c r="P46" s="449">
        <v>-11176.693028849997</v>
      </c>
      <c r="Q46" s="449">
        <v>-9606.6951597400002</v>
      </c>
      <c r="R46" s="449">
        <v>-11320.184787369999</v>
      </c>
      <c r="S46" s="449">
        <v>-10168.74607549</v>
      </c>
      <c r="T46" s="449">
        <v>-11201.799995440004</v>
      </c>
      <c r="U46" s="449">
        <v>-8361.1217992800011</v>
      </c>
      <c r="V46" s="449">
        <v>-10561.849022570001</v>
      </c>
      <c r="W46" s="449">
        <v>-11253.339342660001</v>
      </c>
      <c r="X46" s="449">
        <v>-9436.6171233200002</v>
      </c>
      <c r="Y46" s="449">
        <v>-7837.3001372700001</v>
      </c>
      <c r="Z46" s="449">
        <v>-10079.960773000003</v>
      </c>
      <c r="AA46" s="449">
        <v>-8692.3302772299994</v>
      </c>
      <c r="AB46" s="449">
        <v>-9372.881900270002</v>
      </c>
      <c r="AC46" s="449">
        <v>-8880.1699302400029</v>
      </c>
      <c r="AD46" s="449">
        <v>-8780.1530179400033</v>
      </c>
      <c r="AE46" s="449">
        <v>-11179.910112040001</v>
      </c>
      <c r="AF46" s="449">
        <v>-11456.030725809998</v>
      </c>
      <c r="AG46" s="449">
        <v>-13179.341982179998</v>
      </c>
      <c r="AH46" s="449">
        <v>-11879.09227354</v>
      </c>
      <c r="AI46" s="449">
        <v>-13350.546611650003</v>
      </c>
      <c r="AJ46" s="449">
        <v>-16898.939951499997</v>
      </c>
      <c r="AK46" s="449">
        <v>-11466.967172649998</v>
      </c>
      <c r="AL46" s="449">
        <v>-13650.276193949998</v>
      </c>
      <c r="AM46" s="449">
        <v>-12018.874950829999</v>
      </c>
      <c r="AN46" s="449">
        <v>-12476.195903029999</v>
      </c>
      <c r="AO46" s="449">
        <v>-14313.36957282</v>
      </c>
      <c r="AP46" s="449">
        <v>-17374.062681929754</v>
      </c>
      <c r="AQ46" s="449">
        <v>-18112.053482993684</v>
      </c>
      <c r="AR46" s="449">
        <v>-14044.60487612374</v>
      </c>
      <c r="AS46" s="449">
        <v>-13816.06028582856</v>
      </c>
      <c r="AT46" s="449">
        <v>-17341.511666418828</v>
      </c>
      <c r="AU46" s="449">
        <v>-15217.901120033093</v>
      </c>
      <c r="AV46" s="449">
        <v>-13552.266238281474</v>
      </c>
      <c r="AW46" s="449">
        <v>-10932.694839660657</v>
      </c>
      <c r="AX46" s="449">
        <v>-13197.887711877294</v>
      </c>
      <c r="AY46" s="449">
        <v>-12463.583303451964</v>
      </c>
      <c r="AZ46" s="449">
        <v>-13387.690245879574</v>
      </c>
      <c r="BA46" s="449">
        <v>-17897.114501728862</v>
      </c>
      <c r="BB46" s="449">
        <v>-16472.475734490621</v>
      </c>
      <c r="BC46" s="449">
        <v>-18912.303265928196</v>
      </c>
      <c r="BD46" s="449">
        <v>-19181.228839505362</v>
      </c>
      <c r="BE46" s="449">
        <v>-20865.026249724659</v>
      </c>
      <c r="BF46" s="449">
        <v>-24581.233548614022</v>
      </c>
      <c r="BG46" s="449">
        <v>-22626.159615587952</v>
      </c>
      <c r="BH46" s="449">
        <v>-19870.683686191223</v>
      </c>
      <c r="BI46" s="449">
        <v>-20743.429970004472</v>
      </c>
      <c r="BJ46" s="449">
        <v>-19352.681883520723</v>
      </c>
      <c r="BK46" s="449">
        <v>-22349.474304150681</v>
      </c>
      <c r="BL46" s="449">
        <v>-23502.995871067244</v>
      </c>
      <c r="BM46" s="449">
        <v>-22661.474497705807</v>
      </c>
      <c r="BN46" s="449">
        <v>-22878.465939326445</v>
      </c>
      <c r="BO46" s="449">
        <v>-21714.827886328236</v>
      </c>
      <c r="BP46" s="449">
        <v>-26328.382232080454</v>
      </c>
      <c r="BQ46" s="449">
        <v>-25956.873075779848</v>
      </c>
      <c r="BR46" s="449">
        <v>-26828.959248950447</v>
      </c>
      <c r="BS46" s="449">
        <v>-25650.317494534476</v>
      </c>
      <c r="BT46" s="449">
        <v>-29430.173450514856</v>
      </c>
      <c r="BU46" s="449">
        <v>-28635</v>
      </c>
      <c r="BV46" s="449">
        <v>-26971.136303966399</v>
      </c>
      <c r="BW46" s="449">
        <v>-29312.760556908066</v>
      </c>
      <c r="BX46" s="449">
        <v>-31958.729724419147</v>
      </c>
      <c r="BY46" s="449">
        <v>-34518.630189887648</v>
      </c>
      <c r="BZ46" s="449">
        <v>-29765.040157252177</v>
      </c>
      <c r="CA46" s="449">
        <v>-35913.45428410665</v>
      </c>
      <c r="CB46" s="449">
        <v>-35783.323356305329</v>
      </c>
      <c r="CC46" s="449">
        <v>-37224.626337385162</v>
      </c>
      <c r="CD46" s="449">
        <v>-37942.026526596077</v>
      </c>
      <c r="CE46" s="449">
        <v>-41152.21912881577</v>
      </c>
      <c r="CF46" s="449">
        <v>-41550.868337346699</v>
      </c>
      <c r="CG46" s="449">
        <v>-38386.59096716639</v>
      </c>
      <c r="CH46" s="449">
        <v>-32405.033911957518</v>
      </c>
      <c r="CI46" s="449">
        <v>-35191.526846515859</v>
      </c>
      <c r="CJ46" s="449">
        <v>-40506.141151634103</v>
      </c>
      <c r="CK46" s="449">
        <v>-39546.197622725238</v>
      </c>
      <c r="CL46" s="449">
        <v>-35351.569054948355</v>
      </c>
      <c r="CM46" s="449">
        <v>-34907.183384128431</v>
      </c>
      <c r="CN46" s="449">
        <v>-27481.992926843894</v>
      </c>
      <c r="CO46" s="449">
        <v>-28939.114406344157</v>
      </c>
      <c r="CP46" s="449">
        <v>-26135.339736256545</v>
      </c>
      <c r="CQ46" s="449">
        <v>-29274.277120821997</v>
      </c>
      <c r="CR46" s="449">
        <v>-29484.768431556058</v>
      </c>
      <c r="CS46" s="449">
        <v>-24932.121414385856</v>
      </c>
      <c r="CT46" s="449">
        <v>-23701.260518967501</v>
      </c>
      <c r="CU46" s="449">
        <v>-19829.780191346192</v>
      </c>
      <c r="CV46" s="449">
        <v>-18394.546459666919</v>
      </c>
      <c r="CW46" s="449">
        <v>-17571.779205522427</v>
      </c>
      <c r="CX46" s="449">
        <v>-18573.606077410073</v>
      </c>
      <c r="CY46" s="449">
        <v>-22246.375063844021</v>
      </c>
      <c r="CZ46" s="449">
        <v>-25283.029247717244</v>
      </c>
      <c r="DA46" s="449">
        <v>-21010.18099120606</v>
      </c>
      <c r="DB46" s="449">
        <v>-22958.469095949196</v>
      </c>
      <c r="DC46" s="449">
        <v>-22390.423569186998</v>
      </c>
      <c r="DD46" s="449">
        <v>-19647.914046480033</v>
      </c>
      <c r="DE46" s="449">
        <v>-19273.09610646783</v>
      </c>
      <c r="DF46" s="449">
        <v>-20935.306592958881</v>
      </c>
      <c r="DG46" s="449">
        <v>-19289.037028424798</v>
      </c>
      <c r="DH46" s="449">
        <v>-20772.733527978315</v>
      </c>
      <c r="DI46" s="449">
        <v>-18967.234455908358</v>
      </c>
      <c r="DJ46" s="449">
        <v>-21200.26106011423</v>
      </c>
      <c r="DK46" s="449">
        <v>-18445.956216161783</v>
      </c>
      <c r="DL46" s="449">
        <v>-18377.2636097016</v>
      </c>
      <c r="DM46" s="449">
        <v>-21627.090344343022</v>
      </c>
      <c r="DN46" s="449">
        <v>-19402.232828217911</v>
      </c>
      <c r="DO46" s="449">
        <v>-18081.413977269593</v>
      </c>
      <c r="DP46" s="449">
        <v>-19279.206900320001</v>
      </c>
      <c r="DQ46" s="449">
        <v>-23863.349618259625</v>
      </c>
      <c r="DR46" s="449">
        <v>-24211.561883350314</v>
      </c>
      <c r="DS46" s="449">
        <v>-13684.554506002109</v>
      </c>
      <c r="DT46" s="449">
        <v>-13755.411136558921</v>
      </c>
      <c r="DU46" s="449">
        <v>-12727.236643302333</v>
      </c>
      <c r="DV46" s="449">
        <v>1025.7089805331761</v>
      </c>
      <c r="DW46" s="449">
        <v>-22127.335113032943</v>
      </c>
      <c r="DX46" s="449">
        <v>-21088.749873838813</v>
      </c>
      <c r="DY46" s="449">
        <v>-49104.374233031187</v>
      </c>
      <c r="DZ46" s="449">
        <v>-51513.327108830243</v>
      </c>
      <c r="EA46" s="449">
        <v>-42431.598791852331</v>
      </c>
      <c r="EB46" s="449">
        <v>-34259.903045684754</v>
      </c>
      <c r="EC46" s="449">
        <v>-27032.858213989537</v>
      </c>
      <c r="ED46" s="449">
        <v>-29267.717830482128</v>
      </c>
      <c r="EE46" s="449">
        <v>-30965.464448109906</v>
      </c>
      <c r="EF46" s="449">
        <v>-40247.084593347718</v>
      </c>
      <c r="EG46" s="449">
        <v>-36882.971087025631</v>
      </c>
      <c r="EH46" s="449">
        <v>-34161.745417146652</v>
      </c>
      <c r="EI46" s="449">
        <v>-39984.162914329703</v>
      </c>
      <c r="EJ46" s="449">
        <v>-31392.598979757619</v>
      </c>
      <c r="EK46" s="449">
        <v>-41795.13414492146</v>
      </c>
      <c r="EL46" s="449">
        <v>-39463.641038158414</v>
      </c>
      <c r="EM46" s="449">
        <v>-19113.246569812924</v>
      </c>
      <c r="EN46" s="449">
        <v>-21043.5530357916</v>
      </c>
      <c r="EO46" s="449">
        <v>-32086.843034149988</v>
      </c>
      <c r="EP46" s="449">
        <v>-47002.342001991929</v>
      </c>
      <c r="EQ46" s="449">
        <v>-37952.780247631221</v>
      </c>
      <c r="ER46" s="449">
        <v>-36581.001777217738</v>
      </c>
      <c r="ES46" s="449">
        <v>-33834.173461812607</v>
      </c>
      <c r="ET46" s="449">
        <v>-38432.212985026483</v>
      </c>
      <c r="EU46" s="449">
        <v>-27357.031242339341</v>
      </c>
    </row>
    <row r="47" spans="1:151" ht="17.100000000000001" customHeight="1" x14ac:dyDescent="0.25">
      <c r="A47" s="447" t="s">
        <v>517</v>
      </c>
      <c r="B47" s="449">
        <v>46202.381153037422</v>
      </c>
      <c r="C47" s="449">
        <v>46228.406055545434</v>
      </c>
      <c r="D47" s="449">
        <v>41536.992128390921</v>
      </c>
      <c r="E47" s="449">
        <v>44882.80088516805</v>
      </c>
      <c r="F47" s="449">
        <v>45475.44274596269</v>
      </c>
      <c r="G47" s="449">
        <v>44794.197115178016</v>
      </c>
      <c r="H47" s="449">
        <v>42743.634040358695</v>
      </c>
      <c r="I47" s="449">
        <v>42684.666598872558</v>
      </c>
      <c r="J47" s="449">
        <v>39512.084307652403</v>
      </c>
      <c r="K47" s="449">
        <v>37873.234926130637</v>
      </c>
      <c r="L47" s="449">
        <v>38047.671032386119</v>
      </c>
      <c r="M47" s="449">
        <v>39530.568073384442</v>
      </c>
      <c r="N47" s="449">
        <v>37970.913603621055</v>
      </c>
      <c r="O47" s="449">
        <v>37627.442935225292</v>
      </c>
      <c r="P47" s="449">
        <v>37124.316265183399</v>
      </c>
      <c r="Q47" s="449">
        <v>37498.010716390738</v>
      </c>
      <c r="R47" s="449">
        <v>39156.500657266479</v>
      </c>
      <c r="S47" s="449">
        <v>39719.398716347743</v>
      </c>
      <c r="T47" s="449">
        <v>40015.946904981633</v>
      </c>
      <c r="U47" s="449">
        <v>38104.583793049038</v>
      </c>
      <c r="V47" s="449">
        <v>38569.778049363464</v>
      </c>
      <c r="W47" s="449">
        <v>39102.256814221233</v>
      </c>
      <c r="X47" s="449">
        <v>40235.09569635136</v>
      </c>
      <c r="Y47" s="449">
        <v>38010.725821035056</v>
      </c>
      <c r="Z47" s="449">
        <v>37715.524786278307</v>
      </c>
      <c r="AA47" s="449">
        <v>37198.005824070475</v>
      </c>
      <c r="AB47" s="449">
        <v>39388.131370601855</v>
      </c>
      <c r="AC47" s="449">
        <v>37729.771750879547</v>
      </c>
      <c r="AD47" s="449">
        <v>38466.088325971257</v>
      </c>
      <c r="AE47" s="449">
        <v>38614.536427936197</v>
      </c>
      <c r="AF47" s="449">
        <v>36020.403238634601</v>
      </c>
      <c r="AG47" s="449">
        <v>38023.271401596801</v>
      </c>
      <c r="AH47" s="449">
        <v>38782.171932746089</v>
      </c>
      <c r="AI47" s="449">
        <v>40042.67679724047</v>
      </c>
      <c r="AJ47" s="449">
        <v>40388.807298398693</v>
      </c>
      <c r="AK47" s="449">
        <v>38215.234501639141</v>
      </c>
      <c r="AL47" s="449">
        <v>38620.833582376174</v>
      </c>
      <c r="AM47" s="449">
        <v>39378.909148163963</v>
      </c>
      <c r="AN47" s="449">
        <v>40525.143152874312</v>
      </c>
      <c r="AO47" s="449">
        <v>41416.619773306156</v>
      </c>
      <c r="AP47" s="449">
        <v>41078.313658385188</v>
      </c>
      <c r="AQ47" s="449">
        <v>42602.287880723379</v>
      </c>
      <c r="AR47" s="449">
        <v>43238.649830528462</v>
      </c>
      <c r="AS47" s="449">
        <v>45405.208901882943</v>
      </c>
      <c r="AT47" s="449">
        <v>46220.139047351651</v>
      </c>
      <c r="AU47" s="449">
        <v>44656.885576869994</v>
      </c>
      <c r="AV47" s="449">
        <v>45774.594745586095</v>
      </c>
      <c r="AW47" s="449">
        <v>45691.741470481815</v>
      </c>
      <c r="AX47" s="449">
        <v>47258.21111998758</v>
      </c>
      <c r="AY47" s="449">
        <v>47281.17757882041</v>
      </c>
      <c r="AZ47" s="449">
        <v>49241.285426161441</v>
      </c>
      <c r="BA47" s="449">
        <v>50718.48109885717</v>
      </c>
      <c r="BB47" s="449">
        <v>52289.78105109265</v>
      </c>
      <c r="BC47" s="449">
        <v>53416.285285469537</v>
      </c>
      <c r="BD47" s="449">
        <v>53547.879789756094</v>
      </c>
      <c r="BE47" s="449">
        <v>54514.044100659296</v>
      </c>
      <c r="BF47" s="449">
        <v>58687.724699497056</v>
      </c>
      <c r="BG47" s="449">
        <v>61425.598183187853</v>
      </c>
      <c r="BH47" s="449">
        <v>62018.620758286714</v>
      </c>
      <c r="BI47" s="449">
        <v>65514.913034232362</v>
      </c>
      <c r="BJ47" s="449">
        <v>64388.884232883029</v>
      </c>
      <c r="BK47" s="449">
        <v>68680.541678861002</v>
      </c>
      <c r="BL47" s="449">
        <v>64686.317615352782</v>
      </c>
      <c r="BM47" s="449">
        <v>65762.691277930338</v>
      </c>
      <c r="BN47" s="449">
        <v>68499.217784755587</v>
      </c>
      <c r="BO47" s="449">
        <v>68182.650759181372</v>
      </c>
      <c r="BP47" s="449">
        <v>68128.712224035102</v>
      </c>
      <c r="BQ47" s="449">
        <v>69643.648440979785</v>
      </c>
      <c r="BR47" s="449">
        <v>70510.932658274454</v>
      </c>
      <c r="BS47" s="449">
        <v>70549.403383430981</v>
      </c>
      <c r="BT47" s="449">
        <v>72641.010874311149</v>
      </c>
      <c r="BU47" s="449">
        <v>70615</v>
      </c>
      <c r="BV47" s="449">
        <v>72369.760921741923</v>
      </c>
      <c r="BW47" s="449">
        <v>75162.945258156906</v>
      </c>
      <c r="BX47" s="449">
        <v>79430.500641123828</v>
      </c>
      <c r="BY47" s="449">
        <v>83359.793312833179</v>
      </c>
      <c r="BZ47" s="449">
        <v>78704.101200409044</v>
      </c>
      <c r="CA47" s="449">
        <v>84472.561070069307</v>
      </c>
      <c r="CB47" s="449">
        <v>86130.51061645709</v>
      </c>
      <c r="CC47" s="449">
        <v>88721.956967194157</v>
      </c>
      <c r="CD47" s="449">
        <v>90637.110197009999</v>
      </c>
      <c r="CE47" s="449">
        <v>92508.094945531513</v>
      </c>
      <c r="CF47" s="449">
        <v>92094.120485676482</v>
      </c>
      <c r="CG47" s="449">
        <v>92591.847015432722</v>
      </c>
      <c r="CH47" s="449">
        <v>90191.310891088098</v>
      </c>
      <c r="CI47" s="449">
        <v>95741.774537972058</v>
      </c>
      <c r="CJ47" s="449">
        <v>98866.257915045455</v>
      </c>
      <c r="CK47" s="449">
        <v>99101.325137028412</v>
      </c>
      <c r="CL47" s="449">
        <v>95372.094007191161</v>
      </c>
      <c r="CM47" s="449">
        <v>93091.268772319832</v>
      </c>
      <c r="CN47" s="449">
        <v>87870.287714890015</v>
      </c>
      <c r="CO47" s="449">
        <v>90612.182583333983</v>
      </c>
      <c r="CP47" s="449">
        <v>94351.817571650172</v>
      </c>
      <c r="CQ47" s="449">
        <v>94720.619396467446</v>
      </c>
      <c r="CR47" s="449">
        <v>96460.522903731297</v>
      </c>
      <c r="CS47" s="449">
        <v>94610.56036901717</v>
      </c>
      <c r="CT47" s="449">
        <v>93728.065978222439</v>
      </c>
      <c r="CU47" s="449">
        <v>94793.945991162138</v>
      </c>
      <c r="CV47" s="449">
        <v>93997.76852695983</v>
      </c>
      <c r="CW47" s="449">
        <v>92436.51766560915</v>
      </c>
      <c r="CX47" s="449">
        <v>91420.395695219297</v>
      </c>
      <c r="CY47" s="449">
        <v>93106.014072462887</v>
      </c>
      <c r="CZ47" s="449">
        <v>93344.137879517104</v>
      </c>
      <c r="DA47" s="449">
        <v>91582.771499506998</v>
      </c>
      <c r="DB47" s="449">
        <v>94527.967059059811</v>
      </c>
      <c r="DC47" s="449">
        <v>95912.159010256728</v>
      </c>
      <c r="DD47" s="449">
        <v>96358.448604507867</v>
      </c>
      <c r="DE47" s="449">
        <v>94606.461094577156</v>
      </c>
      <c r="DF47" s="449">
        <v>98513.136882358493</v>
      </c>
      <c r="DG47" s="449">
        <v>98419.089581583234</v>
      </c>
      <c r="DH47" s="449">
        <v>102100.8388480961</v>
      </c>
      <c r="DI47" s="449">
        <v>100429.58168204807</v>
      </c>
      <c r="DJ47" s="449">
        <v>104956.51997646724</v>
      </c>
      <c r="DK47" s="449">
        <v>99603.390430154977</v>
      </c>
      <c r="DL47" s="449">
        <v>99147.19424265236</v>
      </c>
      <c r="DM47" s="449">
        <v>104710.76653035931</v>
      </c>
      <c r="DN47" s="449">
        <v>101090.81024325041</v>
      </c>
      <c r="DO47" s="449">
        <v>102614.10500011046</v>
      </c>
      <c r="DP47" s="449">
        <v>109799.84181547757</v>
      </c>
      <c r="DQ47" s="449">
        <v>96370.221954894601</v>
      </c>
      <c r="DR47" s="449">
        <v>104792.89405483412</v>
      </c>
      <c r="DS47" s="449">
        <v>100235.90780331341</v>
      </c>
      <c r="DT47" s="449">
        <v>107522.06243744137</v>
      </c>
      <c r="DU47" s="449">
        <v>115117.06355502739</v>
      </c>
      <c r="DV47" s="449">
        <v>113663.82334381409</v>
      </c>
      <c r="DW47" s="449">
        <v>130985.36750735366</v>
      </c>
      <c r="DX47" s="449">
        <v>123870.57175727657</v>
      </c>
      <c r="DY47" s="449">
        <v>117658.22214513682</v>
      </c>
      <c r="DZ47" s="449">
        <v>115101.32136797829</v>
      </c>
      <c r="EA47" s="449">
        <v>110071.78765070974</v>
      </c>
      <c r="EB47" s="449">
        <v>108053.66679872123</v>
      </c>
      <c r="EC47" s="449">
        <v>105924.61550965313</v>
      </c>
      <c r="ED47" s="449">
        <v>113219.15246678972</v>
      </c>
      <c r="EE47" s="449">
        <v>119083.44453456254</v>
      </c>
      <c r="EF47" s="449">
        <v>124465.12446889046</v>
      </c>
      <c r="EG47" s="449">
        <v>128275.82180672989</v>
      </c>
      <c r="EH47" s="449">
        <v>131361.07199122367</v>
      </c>
      <c r="EI47" s="449">
        <v>144133.0072075119</v>
      </c>
      <c r="EJ47" s="449">
        <v>144263.12580057493</v>
      </c>
      <c r="EK47" s="449">
        <v>146910.60919368154</v>
      </c>
      <c r="EL47" s="449">
        <v>149234.22821854963</v>
      </c>
      <c r="EM47" s="449">
        <v>145689.52437338495</v>
      </c>
      <c r="EN47" s="449">
        <v>148988.63277138385</v>
      </c>
      <c r="EO47" s="449">
        <v>138451.66229621915</v>
      </c>
      <c r="EP47" s="449">
        <v>152022.40623920903</v>
      </c>
      <c r="EQ47" s="449">
        <v>148515.76978822076</v>
      </c>
      <c r="ER47" s="449">
        <v>156054.30068815089</v>
      </c>
      <c r="ES47" s="449">
        <v>153321.14447641195</v>
      </c>
      <c r="ET47" s="449">
        <v>155238.93553129872</v>
      </c>
      <c r="EU47" s="449">
        <v>150144.41142030733</v>
      </c>
    </row>
    <row r="48" spans="1:151" s="463" customFormat="1" ht="17.100000000000001" customHeight="1" x14ac:dyDescent="0.25">
      <c r="A48" s="466" t="s">
        <v>519</v>
      </c>
      <c r="B48" s="462">
        <v>249049.6457634767</v>
      </c>
      <c r="C48" s="462">
        <v>248807.77216519354</v>
      </c>
      <c r="D48" s="462">
        <v>251216.34014935835</v>
      </c>
      <c r="E48" s="462">
        <v>252571.14770766051</v>
      </c>
      <c r="F48" s="462">
        <v>263772.26442897564</v>
      </c>
      <c r="G48" s="462">
        <v>267573.77706727927</v>
      </c>
      <c r="H48" s="462">
        <v>266546.19427709124</v>
      </c>
      <c r="I48" s="462">
        <v>271927.19652940845</v>
      </c>
      <c r="J48" s="462">
        <v>272605.20555799588</v>
      </c>
      <c r="K48" s="462">
        <v>274950.37682160974</v>
      </c>
      <c r="L48" s="462">
        <v>276946.48094082711</v>
      </c>
      <c r="M48" s="462">
        <v>279011.9005774298</v>
      </c>
      <c r="N48" s="462">
        <v>278925.50306887995</v>
      </c>
      <c r="O48" s="462">
        <v>281794.30187684559</v>
      </c>
      <c r="P48" s="462">
        <v>282552.45791129809</v>
      </c>
      <c r="Q48" s="462">
        <v>286531.20071991388</v>
      </c>
      <c r="R48" s="462">
        <v>288418.86245035374</v>
      </c>
      <c r="S48" s="462">
        <v>292124.32001176995</v>
      </c>
      <c r="T48" s="462">
        <v>295910.29042288021</v>
      </c>
      <c r="U48" s="462">
        <v>298869.28538751893</v>
      </c>
      <c r="V48" s="462">
        <v>304317.74497532001</v>
      </c>
      <c r="W48" s="462">
        <v>313019.72673447238</v>
      </c>
      <c r="X48" s="462">
        <v>311448.56077553553</v>
      </c>
      <c r="Y48" s="462">
        <v>311128.60589472816</v>
      </c>
      <c r="Z48" s="462">
        <v>311614.96213569335</v>
      </c>
      <c r="AA48" s="462">
        <v>312053.74452528806</v>
      </c>
      <c r="AB48" s="462">
        <v>316252.63222865068</v>
      </c>
      <c r="AC48" s="462">
        <v>322237.36142590013</v>
      </c>
      <c r="AD48" s="462">
        <v>328425.03858686506</v>
      </c>
      <c r="AE48" s="462">
        <v>339992.21987458708</v>
      </c>
      <c r="AF48" s="462">
        <v>344302.14351216564</v>
      </c>
      <c r="AG48" s="462">
        <v>346757.92890193785</v>
      </c>
      <c r="AH48" s="462">
        <v>349337.30424399534</v>
      </c>
      <c r="AI48" s="462">
        <v>353848.92335604446</v>
      </c>
      <c r="AJ48" s="462">
        <v>357405.85055804724</v>
      </c>
      <c r="AK48" s="462">
        <v>364273.63872408587</v>
      </c>
      <c r="AL48" s="462">
        <v>365700.0106858334</v>
      </c>
      <c r="AM48" s="462">
        <v>372023.55270095076</v>
      </c>
      <c r="AN48" s="462">
        <v>369763.25433820783</v>
      </c>
      <c r="AO48" s="462">
        <v>373549.03799787484</v>
      </c>
      <c r="AP48" s="462">
        <v>371865.91460924764</v>
      </c>
      <c r="AQ48" s="462">
        <v>371452.23091788462</v>
      </c>
      <c r="AR48" s="462">
        <v>381516.64452129649</v>
      </c>
      <c r="AS48" s="462">
        <v>403214.62648758269</v>
      </c>
      <c r="AT48" s="462">
        <v>409852.99746432231</v>
      </c>
      <c r="AU48" s="462">
        <v>403332.10506721033</v>
      </c>
      <c r="AV48" s="462">
        <v>406428.21979282878</v>
      </c>
      <c r="AW48" s="462">
        <v>413415.51091962057</v>
      </c>
      <c r="AX48" s="462">
        <v>398598.84518461517</v>
      </c>
      <c r="AY48" s="462">
        <v>401054.46897641121</v>
      </c>
      <c r="AZ48" s="462">
        <v>402940.77149325603</v>
      </c>
      <c r="BA48" s="462">
        <v>403970.49852973624</v>
      </c>
      <c r="BB48" s="462">
        <v>398087.2159975979</v>
      </c>
      <c r="BC48" s="462">
        <v>391977.25670871098</v>
      </c>
      <c r="BD48" s="462">
        <v>390386.78573823883</v>
      </c>
      <c r="BE48" s="462">
        <v>389133.07236688567</v>
      </c>
      <c r="BF48" s="462">
        <v>390326.26670956856</v>
      </c>
      <c r="BG48" s="462">
        <v>394713.68888715311</v>
      </c>
      <c r="BH48" s="462">
        <v>403626.6251230645</v>
      </c>
      <c r="BI48" s="462">
        <v>402034.57576756674</v>
      </c>
      <c r="BJ48" s="462">
        <v>403049.78413234965</v>
      </c>
      <c r="BK48" s="462">
        <v>406708.58711020421</v>
      </c>
      <c r="BL48" s="462">
        <v>420833.52840106795</v>
      </c>
      <c r="BM48" s="462">
        <v>409999.09764211474</v>
      </c>
      <c r="BN48" s="462">
        <v>410049.14788507775</v>
      </c>
      <c r="BO48" s="462">
        <v>414496.77065093926</v>
      </c>
      <c r="BP48" s="462">
        <v>415860.11372209055</v>
      </c>
      <c r="BQ48" s="462">
        <v>424519.53156377701</v>
      </c>
      <c r="BR48" s="462">
        <v>426617.64876020927</v>
      </c>
      <c r="BS48" s="462">
        <v>427637.71890229994</v>
      </c>
      <c r="BT48" s="462">
        <v>430810.36150097579</v>
      </c>
      <c r="BU48" s="462">
        <v>434672</v>
      </c>
      <c r="BV48" s="462">
        <v>439203.52930083545</v>
      </c>
      <c r="BW48" s="462">
        <v>439359.98284018214</v>
      </c>
      <c r="BX48" s="462">
        <v>435001.29686293373</v>
      </c>
      <c r="BY48" s="462">
        <v>431098.67933808913</v>
      </c>
      <c r="BZ48" s="462">
        <v>435339.36788126238</v>
      </c>
      <c r="CA48" s="462">
        <v>437123.20882603136</v>
      </c>
      <c r="CB48" s="462">
        <v>444612.80199413287</v>
      </c>
      <c r="CC48" s="462">
        <v>439060.37191924034</v>
      </c>
      <c r="CD48" s="462">
        <v>440061.58054031956</v>
      </c>
      <c r="CE48" s="462">
        <v>447458.7780713992</v>
      </c>
      <c r="CF48" s="462">
        <v>441429.38226082473</v>
      </c>
      <c r="CG48" s="462">
        <v>439052.39421066613</v>
      </c>
      <c r="CH48" s="462">
        <v>438225.26982365304</v>
      </c>
      <c r="CI48" s="462">
        <v>453757.59330395272</v>
      </c>
      <c r="CJ48" s="462">
        <v>466565.74806269351</v>
      </c>
      <c r="CK48" s="462">
        <v>466979.72767845431</v>
      </c>
      <c r="CL48" s="462">
        <v>471439.24873741303</v>
      </c>
      <c r="CM48" s="462">
        <v>469475.22165179282</v>
      </c>
      <c r="CN48" s="462">
        <v>477606.15503394004</v>
      </c>
      <c r="CO48" s="462">
        <v>484031.97308948234</v>
      </c>
      <c r="CP48" s="462">
        <v>499347.11667182925</v>
      </c>
      <c r="CQ48" s="462">
        <v>508743.01371824613</v>
      </c>
      <c r="CR48" s="462">
        <v>506885.11758552428</v>
      </c>
      <c r="CS48" s="462">
        <v>504899.96303005406</v>
      </c>
      <c r="CT48" s="462">
        <v>513653.74925429007</v>
      </c>
      <c r="CU48" s="462">
        <v>508134.20288955612</v>
      </c>
      <c r="CV48" s="462">
        <v>501638.0525921855</v>
      </c>
      <c r="CW48" s="462">
        <v>503874.2544021557</v>
      </c>
      <c r="CX48" s="462">
        <v>442037.41343123297</v>
      </c>
      <c r="CY48" s="462">
        <v>449910.84770792403</v>
      </c>
      <c r="CZ48" s="462">
        <v>457172.64846335299</v>
      </c>
      <c r="DA48" s="462">
        <v>450663.51815579436</v>
      </c>
      <c r="DB48" s="462">
        <v>454880.58753516397</v>
      </c>
      <c r="DC48" s="462">
        <v>454985.41505590512</v>
      </c>
      <c r="DD48" s="462">
        <v>455794.1838765167</v>
      </c>
      <c r="DE48" s="462">
        <v>460261.97833692952</v>
      </c>
      <c r="DF48" s="462">
        <v>459857.20631190663</v>
      </c>
      <c r="DG48" s="462">
        <v>465278.00353156874</v>
      </c>
      <c r="DH48" s="462">
        <v>465124.05002107681</v>
      </c>
      <c r="DI48" s="462">
        <v>469942.82805349235</v>
      </c>
      <c r="DJ48" s="462">
        <v>472757.9814048956</v>
      </c>
      <c r="DK48" s="462">
        <v>478157.73158403148</v>
      </c>
      <c r="DL48" s="462">
        <v>479546.68564041925</v>
      </c>
      <c r="DM48" s="462">
        <v>483231.32369662204</v>
      </c>
      <c r="DN48" s="462">
        <v>487897.26553679502</v>
      </c>
      <c r="DO48" s="462">
        <v>488414.92341110448</v>
      </c>
      <c r="DP48" s="462">
        <v>490426.1352571763</v>
      </c>
      <c r="DQ48" s="462">
        <v>495724.33515545481</v>
      </c>
      <c r="DR48" s="462">
        <v>496889.25746136258</v>
      </c>
      <c r="DS48" s="462">
        <v>492897.71237293351</v>
      </c>
      <c r="DT48" s="462">
        <v>497126.63932293892</v>
      </c>
      <c r="DU48" s="462">
        <v>504228.00212259655</v>
      </c>
      <c r="DV48" s="462">
        <v>503789.14151354413</v>
      </c>
      <c r="DW48" s="462">
        <v>506761.14286677964</v>
      </c>
      <c r="DX48" s="462">
        <v>509260.21698601503</v>
      </c>
      <c r="DY48" s="462">
        <v>507091.15402811993</v>
      </c>
      <c r="DZ48" s="462">
        <v>501754.60837453994</v>
      </c>
      <c r="EA48" s="462">
        <v>533500.42043595039</v>
      </c>
      <c r="EB48" s="462">
        <v>532843.24002519622</v>
      </c>
      <c r="EC48" s="462">
        <v>534011.13313720538</v>
      </c>
      <c r="ED48" s="462">
        <v>545639.06768007705</v>
      </c>
      <c r="EE48" s="462">
        <v>536496.19769296783</v>
      </c>
      <c r="EF48" s="462">
        <v>529883.79861313675</v>
      </c>
      <c r="EG48" s="462">
        <v>586763.41810640378</v>
      </c>
      <c r="EH48" s="462">
        <v>591831.17295544583</v>
      </c>
      <c r="EI48" s="462">
        <v>593373.73864856444</v>
      </c>
      <c r="EJ48" s="462">
        <v>602903.11802508077</v>
      </c>
      <c r="EK48" s="462">
        <v>601145.01426576532</v>
      </c>
      <c r="EL48" s="462">
        <v>601230.80978730565</v>
      </c>
      <c r="EM48" s="462">
        <v>623362.24236757937</v>
      </c>
      <c r="EN48" s="462">
        <v>611754.4156935236</v>
      </c>
      <c r="EO48" s="462">
        <v>601936.71689817356</v>
      </c>
      <c r="EP48" s="462">
        <v>604208.97402665042</v>
      </c>
      <c r="EQ48" s="462">
        <v>607642.55090073892</v>
      </c>
      <c r="ER48" s="462">
        <v>611764.99917544355</v>
      </c>
      <c r="ES48" s="462">
        <v>608185.06632721121</v>
      </c>
      <c r="ET48" s="462">
        <v>615836.12877455272</v>
      </c>
      <c r="EU48" s="462">
        <v>636898.5763165626</v>
      </c>
    </row>
    <row r="49" spans="1:151" ht="17.100000000000001" customHeight="1" x14ac:dyDescent="0.25">
      <c r="A49" s="447" t="s">
        <v>516</v>
      </c>
      <c r="B49" s="449">
        <v>153.19780331999999</v>
      </c>
      <c r="C49" s="449">
        <v>154.31596911</v>
      </c>
      <c r="D49" s="449">
        <v>138.70587049999997</v>
      </c>
      <c r="E49" s="449">
        <v>145.20146566999998</v>
      </c>
      <c r="F49" s="449">
        <v>139.64907062999998</v>
      </c>
      <c r="G49" s="449">
        <v>144.54348844999998</v>
      </c>
      <c r="H49" s="449">
        <v>136.46690247999999</v>
      </c>
      <c r="I49" s="449">
        <v>137.70103456999999</v>
      </c>
      <c r="J49" s="449">
        <v>166.28222216</v>
      </c>
      <c r="K49" s="449">
        <v>164.10271523999998</v>
      </c>
      <c r="L49" s="449">
        <v>188.36966712999998</v>
      </c>
      <c r="M49" s="449">
        <v>289.10614802999993</v>
      </c>
      <c r="N49" s="449">
        <v>325.25928297999997</v>
      </c>
      <c r="O49" s="449">
        <v>266.26099159999995</v>
      </c>
      <c r="P49" s="449">
        <v>282.16233682000001</v>
      </c>
      <c r="Q49" s="449">
        <v>326.19289162000001</v>
      </c>
      <c r="R49" s="449">
        <v>355.96613649</v>
      </c>
      <c r="S49" s="449">
        <v>144.95301177000002</v>
      </c>
      <c r="T49" s="449">
        <v>145.04960496999999</v>
      </c>
      <c r="U49" s="449">
        <v>146.18456738</v>
      </c>
      <c r="V49" s="449">
        <v>147.98835771</v>
      </c>
      <c r="W49" s="449">
        <v>189.87692557</v>
      </c>
      <c r="X49" s="449">
        <v>188.68572480999998</v>
      </c>
      <c r="Y49" s="449">
        <v>187.66180904000001</v>
      </c>
      <c r="Z49" s="449">
        <v>184.76241243000001</v>
      </c>
      <c r="AA49" s="449">
        <v>235.96431477000002</v>
      </c>
      <c r="AB49" s="449">
        <v>228.80128807000003</v>
      </c>
      <c r="AC49" s="449">
        <v>202.30284356000001</v>
      </c>
      <c r="AD49" s="449">
        <v>207.31680611000002</v>
      </c>
      <c r="AE49" s="449">
        <v>142.31707372000002</v>
      </c>
      <c r="AF49" s="449">
        <v>246.29880878</v>
      </c>
      <c r="AG49" s="449">
        <v>157.61338316000001</v>
      </c>
      <c r="AH49" s="449">
        <v>186.53756657</v>
      </c>
      <c r="AI49" s="449">
        <v>186.00266166</v>
      </c>
      <c r="AJ49" s="449">
        <v>148.20166657000001</v>
      </c>
      <c r="AK49" s="449">
        <v>184.47326498999999</v>
      </c>
      <c r="AL49" s="449">
        <v>158.50110899000001</v>
      </c>
      <c r="AM49" s="449">
        <v>151.81138362999999</v>
      </c>
      <c r="AN49" s="449">
        <v>144.74117856000001</v>
      </c>
      <c r="AO49" s="449">
        <v>154.39851223000002</v>
      </c>
      <c r="AP49" s="449">
        <v>135.40763834000001</v>
      </c>
      <c r="AQ49" s="449">
        <v>198.07188681</v>
      </c>
      <c r="AR49" s="449">
        <v>126.59522910000001</v>
      </c>
      <c r="AS49" s="449">
        <v>150.84449430999999</v>
      </c>
      <c r="AT49" s="449">
        <v>162.74188365000003</v>
      </c>
      <c r="AU49" s="449">
        <v>164.49673319999999</v>
      </c>
      <c r="AV49" s="449">
        <v>163.62766462999997</v>
      </c>
      <c r="AW49" s="449">
        <v>172.66457023999999</v>
      </c>
      <c r="AX49" s="449">
        <v>134.78201322999996</v>
      </c>
      <c r="AY49" s="449">
        <v>146.16603488000001</v>
      </c>
      <c r="AZ49" s="449">
        <v>154.80724961999994</v>
      </c>
      <c r="BA49" s="449">
        <v>158.50427366000002</v>
      </c>
      <c r="BB49" s="449">
        <v>161.91662781999997</v>
      </c>
      <c r="BC49" s="449">
        <v>159.59387422</v>
      </c>
      <c r="BD49" s="449">
        <v>117.25199542000001</v>
      </c>
      <c r="BE49" s="449">
        <v>129.45984655000001</v>
      </c>
      <c r="BF49" s="449">
        <v>134.73078520999996</v>
      </c>
      <c r="BG49" s="449">
        <v>140.02408560999999</v>
      </c>
      <c r="BH49" s="449">
        <v>139.35857369000001</v>
      </c>
      <c r="BI49" s="449">
        <v>152.22108252999999</v>
      </c>
      <c r="BJ49" s="449">
        <v>115.15130846999999</v>
      </c>
      <c r="BK49" s="449">
        <v>126.01319054</v>
      </c>
      <c r="BL49" s="449">
        <v>127.1554088</v>
      </c>
      <c r="BM49" s="449">
        <v>371.52363643000001</v>
      </c>
      <c r="BN49" s="449">
        <v>379.96656151999991</v>
      </c>
      <c r="BO49" s="449">
        <v>3704.0103747000003</v>
      </c>
      <c r="BP49" s="449">
        <v>3664.27348949</v>
      </c>
      <c r="BQ49" s="449">
        <v>3670.1731644900001</v>
      </c>
      <c r="BR49" s="449">
        <v>3675.21057273</v>
      </c>
      <c r="BS49" s="449">
        <v>3683.2173269999998</v>
      </c>
      <c r="BT49" s="449">
        <v>3657.3844738899998</v>
      </c>
      <c r="BU49" s="449">
        <v>3669</v>
      </c>
      <c r="BV49" s="449">
        <v>3617.0592188099999</v>
      </c>
      <c r="BW49" s="449">
        <v>3626.6453938499999</v>
      </c>
      <c r="BX49" s="449">
        <v>3623.0380289999998</v>
      </c>
      <c r="BY49" s="449">
        <v>3622.9704508099999</v>
      </c>
      <c r="BZ49" s="449">
        <v>3621.55255085</v>
      </c>
      <c r="CA49" s="449">
        <v>3760.6580941399998</v>
      </c>
      <c r="CB49" s="449">
        <v>3749.1737147999997</v>
      </c>
      <c r="CC49" s="449">
        <v>3761.8094959199998</v>
      </c>
      <c r="CD49" s="449">
        <v>3762.2770625399999</v>
      </c>
      <c r="CE49" s="449">
        <v>3758.5232117199998</v>
      </c>
      <c r="CF49" s="449">
        <v>3767.8315939099998</v>
      </c>
      <c r="CG49" s="449">
        <v>3786.0611617799996</v>
      </c>
      <c r="CH49" s="449">
        <v>3776.0857908899998</v>
      </c>
      <c r="CI49" s="449">
        <v>3765.93455279</v>
      </c>
      <c r="CJ49" s="449">
        <v>3765.1976652000003</v>
      </c>
      <c r="CK49" s="449">
        <v>3761.3297814900002</v>
      </c>
      <c r="CL49" s="449">
        <v>3766.3030819800001</v>
      </c>
      <c r="CM49" s="449">
        <v>3851.56925434</v>
      </c>
      <c r="CN49" s="449">
        <v>3838.2095615300004</v>
      </c>
      <c r="CO49" s="449">
        <v>3841.6459451600003</v>
      </c>
      <c r="CP49" s="449">
        <v>3854.8684223200003</v>
      </c>
      <c r="CQ49" s="449">
        <v>3851.2765629800001</v>
      </c>
      <c r="CR49" s="449">
        <v>3841.4149903800003</v>
      </c>
      <c r="CS49" s="449">
        <v>3843.0021967400003</v>
      </c>
      <c r="CT49" s="449">
        <v>3829.80791262</v>
      </c>
      <c r="CU49" s="449">
        <v>3850.1254325200002</v>
      </c>
      <c r="CV49" s="449">
        <v>3837.4422250600001</v>
      </c>
      <c r="CW49" s="449">
        <v>3832.0039649100004</v>
      </c>
      <c r="CX49" s="449">
        <v>3838.5214351200002</v>
      </c>
      <c r="CY49" s="449">
        <v>3939.3595319200003</v>
      </c>
      <c r="CZ49" s="449">
        <v>3924.4904188699998</v>
      </c>
      <c r="DA49" s="449">
        <v>3928.2821452100002</v>
      </c>
      <c r="DB49" s="449">
        <v>3940.63574281</v>
      </c>
      <c r="DC49" s="449">
        <v>3911.6779075099998</v>
      </c>
      <c r="DD49" s="449">
        <v>3916.1275332999999</v>
      </c>
      <c r="DE49" s="449">
        <v>3927.1168639899997</v>
      </c>
      <c r="DF49" s="449">
        <v>3915.7525036699999</v>
      </c>
      <c r="DG49" s="449">
        <v>3920.3112408100001</v>
      </c>
      <c r="DH49" s="449">
        <v>3923.40452461</v>
      </c>
      <c r="DI49" s="449">
        <v>3926.9384735599997</v>
      </c>
      <c r="DJ49" s="449">
        <v>3935.6997193899997</v>
      </c>
      <c r="DK49" s="449">
        <v>4040.11773928</v>
      </c>
      <c r="DL49" s="449">
        <v>4022.36362465</v>
      </c>
      <c r="DM49" s="449">
        <v>4023.9363366299999</v>
      </c>
      <c r="DN49" s="449">
        <v>4030.76345545</v>
      </c>
      <c r="DO49" s="449">
        <v>4034.9671928500002</v>
      </c>
      <c r="DP49" s="449">
        <v>4030.7474261400002</v>
      </c>
      <c r="DQ49" s="449">
        <v>4032.3685415700002</v>
      </c>
      <c r="DR49" s="449">
        <v>4021.3580319799999</v>
      </c>
      <c r="DS49" s="449">
        <v>4031.9189057100002</v>
      </c>
      <c r="DT49" s="449">
        <v>4036.5619587200003</v>
      </c>
      <c r="DU49" s="449">
        <v>4021.3721522400001</v>
      </c>
      <c r="DV49" s="449">
        <v>4021.8372684700003</v>
      </c>
      <c r="DW49" s="449">
        <v>4119.7111005500001</v>
      </c>
      <c r="DX49" s="449">
        <v>5379.726790910001</v>
      </c>
      <c r="DY49" s="449">
        <v>5489.9843629499983</v>
      </c>
      <c r="DZ49" s="449">
        <v>5645.9314230800037</v>
      </c>
      <c r="EA49" s="449">
        <v>38584.592081740004</v>
      </c>
      <c r="EB49" s="449">
        <v>38698.5757381</v>
      </c>
      <c r="EC49" s="449">
        <v>40100.677529779998</v>
      </c>
      <c r="ED49" s="449">
        <v>40111.402101599997</v>
      </c>
      <c r="EE49" s="449">
        <v>40256.463010569998</v>
      </c>
      <c r="EF49" s="449">
        <v>40239.019081019993</v>
      </c>
      <c r="EG49" s="449">
        <v>87597.159286900001</v>
      </c>
      <c r="EH49" s="449">
        <v>87788.728449970004</v>
      </c>
      <c r="EI49" s="449">
        <v>88054.309445469989</v>
      </c>
      <c r="EJ49" s="449">
        <v>88057.297381139986</v>
      </c>
      <c r="EK49" s="449">
        <v>88081.807422400001</v>
      </c>
      <c r="EL49" s="449">
        <v>88889.634003129991</v>
      </c>
      <c r="EM49" s="449">
        <v>89198.525933700002</v>
      </c>
      <c r="EN49" s="449">
        <v>89507.860202960001</v>
      </c>
      <c r="EO49" s="449">
        <v>89508.707200350007</v>
      </c>
      <c r="EP49" s="449">
        <v>89826.16432228082</v>
      </c>
      <c r="EQ49" s="449">
        <v>89829.787301900811</v>
      </c>
      <c r="ER49" s="449">
        <v>89837.325174030819</v>
      </c>
      <c r="ES49" s="449">
        <v>89868.21609728082</v>
      </c>
      <c r="ET49" s="449">
        <v>90181.337959100812</v>
      </c>
      <c r="EU49" s="449">
        <v>91958.455836370835</v>
      </c>
    </row>
    <row r="50" spans="1:151" ht="17.100000000000001" customHeight="1" x14ac:dyDescent="0.25">
      <c r="A50" s="447" t="s">
        <v>520</v>
      </c>
      <c r="B50" s="449">
        <v>248896.44796015669</v>
      </c>
      <c r="C50" s="449">
        <v>248653.45619608354</v>
      </c>
      <c r="D50" s="449">
        <v>251077.63427885834</v>
      </c>
      <c r="E50" s="449">
        <v>252425.94624199052</v>
      </c>
      <c r="F50" s="449">
        <v>263632.61535834562</v>
      </c>
      <c r="G50" s="449">
        <v>267429.23357882927</v>
      </c>
      <c r="H50" s="449">
        <v>266409.72737461125</v>
      </c>
      <c r="I50" s="449">
        <v>271789.49549483845</v>
      </c>
      <c r="J50" s="449">
        <v>272438.92333583586</v>
      </c>
      <c r="K50" s="449">
        <v>274786.27410636976</v>
      </c>
      <c r="L50" s="449">
        <v>276758.11127369711</v>
      </c>
      <c r="M50" s="449">
        <v>278722.79442939977</v>
      </c>
      <c r="N50" s="449">
        <v>278600.24378589995</v>
      </c>
      <c r="O50" s="449">
        <v>281528.0408852456</v>
      </c>
      <c r="P50" s="449">
        <v>282270.29557447811</v>
      </c>
      <c r="Q50" s="449">
        <v>286205.00782829389</v>
      </c>
      <c r="R50" s="449">
        <v>288062.89631386375</v>
      </c>
      <c r="S50" s="449">
        <v>291979.36699999997</v>
      </c>
      <c r="T50" s="449">
        <v>295765.24081791023</v>
      </c>
      <c r="U50" s="449">
        <v>298723.10082013893</v>
      </c>
      <c r="V50" s="449">
        <v>304169.75661760999</v>
      </c>
      <c r="W50" s="449">
        <v>312829.84980890236</v>
      </c>
      <c r="X50" s="449">
        <v>311259.87505072553</v>
      </c>
      <c r="Y50" s="449">
        <v>310940.94408568816</v>
      </c>
      <c r="Z50" s="449">
        <v>311430.19972326333</v>
      </c>
      <c r="AA50" s="449">
        <v>311817.78021051805</v>
      </c>
      <c r="AB50" s="449">
        <v>316023.83094058069</v>
      </c>
      <c r="AC50" s="449">
        <v>322035.05858234013</v>
      </c>
      <c r="AD50" s="449">
        <v>328217.72178075509</v>
      </c>
      <c r="AE50" s="449">
        <v>339849.9028008671</v>
      </c>
      <c r="AF50" s="449">
        <v>344055.84470338566</v>
      </c>
      <c r="AG50" s="449">
        <v>346600.31551877788</v>
      </c>
      <c r="AH50" s="449">
        <v>349150.76667742536</v>
      </c>
      <c r="AI50" s="449">
        <v>353662.92069438443</v>
      </c>
      <c r="AJ50" s="449">
        <v>357257.64889147726</v>
      </c>
      <c r="AK50" s="449">
        <v>364089.16545909585</v>
      </c>
      <c r="AL50" s="449">
        <v>365541.50957684341</v>
      </c>
      <c r="AM50" s="449">
        <v>371871.74131732079</v>
      </c>
      <c r="AN50" s="449">
        <v>369618.51315964782</v>
      </c>
      <c r="AO50" s="449">
        <v>373394.63948564482</v>
      </c>
      <c r="AP50" s="449">
        <v>371730.50697090762</v>
      </c>
      <c r="AQ50" s="449">
        <v>371254.15903107461</v>
      </c>
      <c r="AR50" s="449">
        <v>381390.04929219646</v>
      </c>
      <c r="AS50" s="449">
        <v>403063.78199327271</v>
      </c>
      <c r="AT50" s="449">
        <v>409690.2555806723</v>
      </c>
      <c r="AU50" s="449">
        <v>403167.60833401035</v>
      </c>
      <c r="AV50" s="449">
        <v>406264.59212819877</v>
      </c>
      <c r="AW50" s="449">
        <v>413242.84634938056</v>
      </c>
      <c r="AX50" s="449">
        <v>398464.06317138515</v>
      </c>
      <c r="AY50" s="449">
        <v>400908.30294153123</v>
      </c>
      <c r="AZ50" s="449">
        <v>402785.96424363606</v>
      </c>
      <c r="BA50" s="449">
        <v>403811.99425607623</v>
      </c>
      <c r="BB50" s="449">
        <v>397925.2993697779</v>
      </c>
      <c r="BC50" s="449">
        <v>391817.662834491</v>
      </c>
      <c r="BD50" s="449">
        <v>390269.53374281881</v>
      </c>
      <c r="BE50" s="449">
        <v>389003.61252033565</v>
      </c>
      <c r="BF50" s="449">
        <v>390191.53592435858</v>
      </c>
      <c r="BG50" s="449">
        <v>394573.66480154311</v>
      </c>
      <c r="BH50" s="449">
        <v>403487.2665493745</v>
      </c>
      <c r="BI50" s="449">
        <v>401882.35468503676</v>
      </c>
      <c r="BJ50" s="449">
        <v>402934.63282387966</v>
      </c>
      <c r="BK50" s="449">
        <v>406582.5739196642</v>
      </c>
      <c r="BL50" s="449">
        <v>420706.37299226795</v>
      </c>
      <c r="BM50" s="449">
        <v>409627.57400568476</v>
      </c>
      <c r="BN50" s="449">
        <v>409669.18132355774</v>
      </c>
      <c r="BO50" s="449">
        <v>410792.76027623925</v>
      </c>
      <c r="BP50" s="449">
        <v>412195.84023260057</v>
      </c>
      <c r="BQ50" s="449">
        <v>420849.35839928698</v>
      </c>
      <c r="BR50" s="449">
        <v>422942.43818747927</v>
      </c>
      <c r="BS50" s="449">
        <v>423954.50157529995</v>
      </c>
      <c r="BT50" s="449">
        <v>427152.97702708578</v>
      </c>
      <c r="BU50" s="449">
        <v>431004</v>
      </c>
      <c r="BV50" s="449">
        <v>435586.47008202545</v>
      </c>
      <c r="BW50" s="449">
        <v>435733.33744633215</v>
      </c>
      <c r="BX50" s="449">
        <v>431378.25883393374</v>
      </c>
      <c r="BY50" s="449">
        <v>427475.70888727915</v>
      </c>
      <c r="BZ50" s="449">
        <v>431717.81533041236</v>
      </c>
      <c r="CA50" s="449">
        <v>433362.55073189136</v>
      </c>
      <c r="CB50" s="449">
        <v>440863.62827933289</v>
      </c>
      <c r="CC50" s="449">
        <v>435298.56242332031</v>
      </c>
      <c r="CD50" s="449">
        <v>436299.30347777955</v>
      </c>
      <c r="CE50" s="449">
        <v>443700.2548596792</v>
      </c>
      <c r="CF50" s="449">
        <v>437661.55066691473</v>
      </c>
      <c r="CG50" s="449">
        <v>435266.33304888615</v>
      </c>
      <c r="CH50" s="449">
        <v>434449.18403276306</v>
      </c>
      <c r="CI50" s="449">
        <v>449991.6587511627</v>
      </c>
      <c r="CJ50" s="449">
        <v>462800.55039749353</v>
      </c>
      <c r="CK50" s="449">
        <v>463218.39789696428</v>
      </c>
      <c r="CL50" s="449">
        <v>467672.94565543305</v>
      </c>
      <c r="CM50" s="449">
        <v>465623.6523974528</v>
      </c>
      <c r="CN50" s="449">
        <v>473767.94547241007</v>
      </c>
      <c r="CO50" s="449">
        <v>480190.32714432233</v>
      </c>
      <c r="CP50" s="449">
        <v>495492.24824950926</v>
      </c>
      <c r="CQ50" s="449">
        <v>504891.73715526611</v>
      </c>
      <c r="CR50" s="449">
        <v>503043.70259514428</v>
      </c>
      <c r="CS50" s="449">
        <v>501056.96083331405</v>
      </c>
      <c r="CT50" s="449">
        <v>509823.94134167006</v>
      </c>
      <c r="CU50" s="449">
        <v>504284.07745703612</v>
      </c>
      <c r="CV50" s="449">
        <v>497800.61036712548</v>
      </c>
      <c r="CW50" s="449">
        <v>500042.2504372457</v>
      </c>
      <c r="CX50" s="449">
        <v>438198.89199611294</v>
      </c>
      <c r="CY50" s="449">
        <v>445971.48817600403</v>
      </c>
      <c r="CZ50" s="449">
        <v>453248.15804448299</v>
      </c>
      <c r="DA50" s="449">
        <v>446735.23601058434</v>
      </c>
      <c r="DB50" s="449">
        <v>450939.951792354</v>
      </c>
      <c r="DC50" s="449">
        <v>451073.7371483951</v>
      </c>
      <c r="DD50" s="449">
        <v>451878.05634321668</v>
      </c>
      <c r="DE50" s="449">
        <v>456334.86147293949</v>
      </c>
      <c r="DF50" s="449">
        <v>455941.45380823663</v>
      </c>
      <c r="DG50" s="449">
        <v>461357.69229075871</v>
      </c>
      <c r="DH50" s="449">
        <v>461200.64549646678</v>
      </c>
      <c r="DI50" s="449">
        <v>466015.88957993238</v>
      </c>
      <c r="DJ50" s="449">
        <v>468822.28168550559</v>
      </c>
      <c r="DK50" s="449">
        <v>474117.6138447515</v>
      </c>
      <c r="DL50" s="449">
        <v>475524.32201576926</v>
      </c>
      <c r="DM50" s="449">
        <v>479207.38735999202</v>
      </c>
      <c r="DN50" s="449">
        <v>483866.50208134501</v>
      </c>
      <c r="DO50" s="449">
        <v>484379.95621825446</v>
      </c>
      <c r="DP50" s="449">
        <v>486395.38783103629</v>
      </c>
      <c r="DQ50" s="449">
        <v>491691.96661388484</v>
      </c>
      <c r="DR50" s="449">
        <v>492867.89942938258</v>
      </c>
      <c r="DS50" s="449">
        <v>488865.79346722353</v>
      </c>
      <c r="DT50" s="449">
        <v>493090.07736421895</v>
      </c>
      <c r="DU50" s="449">
        <v>500206.62997035653</v>
      </c>
      <c r="DV50" s="449">
        <v>499767.30424507416</v>
      </c>
      <c r="DW50" s="449">
        <v>502641.43176622962</v>
      </c>
      <c r="DX50" s="449">
        <v>503880.49019510503</v>
      </c>
      <c r="DY50" s="449">
        <v>501601.1696651699</v>
      </c>
      <c r="DZ50" s="449">
        <v>496108.67695145996</v>
      </c>
      <c r="EA50" s="449">
        <v>494915.82835421042</v>
      </c>
      <c r="EB50" s="449">
        <v>494144.66428709624</v>
      </c>
      <c r="EC50" s="449">
        <v>493910.45560742536</v>
      </c>
      <c r="ED50" s="449">
        <v>505527.66557847703</v>
      </c>
      <c r="EE50" s="449">
        <v>496239.7346823978</v>
      </c>
      <c r="EF50" s="449">
        <v>489644.77953211672</v>
      </c>
      <c r="EG50" s="449">
        <v>499166.25881950383</v>
      </c>
      <c r="EH50" s="449">
        <v>504042.44450547587</v>
      </c>
      <c r="EI50" s="449">
        <v>505319.42920309445</v>
      </c>
      <c r="EJ50" s="449">
        <v>514845.82064394082</v>
      </c>
      <c r="EK50" s="449">
        <v>513063.20684336533</v>
      </c>
      <c r="EL50" s="449">
        <v>512341.17578417563</v>
      </c>
      <c r="EM50" s="449">
        <v>534163.71643387934</v>
      </c>
      <c r="EN50" s="449">
        <v>522246.55549056362</v>
      </c>
      <c r="EO50" s="449">
        <v>512428.00969782355</v>
      </c>
      <c r="EP50" s="449">
        <v>514382.80970436963</v>
      </c>
      <c r="EQ50" s="449">
        <v>517812.76359883812</v>
      </c>
      <c r="ER50" s="449">
        <v>521927.6740014127</v>
      </c>
      <c r="ES50" s="449">
        <v>518316.85022993037</v>
      </c>
      <c r="ET50" s="449">
        <v>525654.79081545188</v>
      </c>
      <c r="EU50" s="449">
        <v>544940.12048019178</v>
      </c>
    </row>
    <row r="51" spans="1:151" ht="6" customHeight="1" x14ac:dyDescent="0.25">
      <c r="A51" s="447"/>
      <c r="B51" s="449"/>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49"/>
      <c r="AP51" s="449"/>
      <c r="AQ51" s="449"/>
      <c r="AR51" s="449"/>
      <c r="AS51" s="449"/>
      <c r="AT51" s="449"/>
      <c r="AU51" s="449"/>
      <c r="AV51" s="449"/>
      <c r="AW51" s="449"/>
      <c r="AX51" s="449"/>
      <c r="AY51" s="449"/>
      <c r="AZ51" s="449"/>
      <c r="BA51" s="449"/>
      <c r="BB51" s="449"/>
      <c r="BC51" s="449"/>
      <c r="BD51" s="449"/>
      <c r="BE51" s="449"/>
      <c r="BF51" s="449"/>
      <c r="BG51" s="449"/>
      <c r="BH51" s="449"/>
      <c r="BI51" s="449"/>
      <c r="BJ51" s="449"/>
      <c r="BK51" s="449"/>
      <c r="BL51" s="449"/>
      <c r="BM51" s="449"/>
      <c r="BN51" s="449"/>
      <c r="BO51" s="449"/>
      <c r="BP51" s="449"/>
      <c r="BQ51" s="449"/>
      <c r="BR51" s="449"/>
      <c r="BS51" s="449"/>
      <c r="BT51" s="449"/>
      <c r="BU51" s="449"/>
      <c r="BV51" s="449"/>
      <c r="BW51" s="449"/>
      <c r="BX51" s="449"/>
      <c r="BY51" s="449"/>
      <c r="BZ51" s="449"/>
      <c r="CA51" s="449"/>
      <c r="CB51" s="449"/>
      <c r="CC51" s="449"/>
      <c r="CD51" s="449"/>
      <c r="CE51" s="449"/>
      <c r="CF51" s="449"/>
      <c r="CG51" s="449"/>
      <c r="CH51" s="449"/>
      <c r="CI51" s="449"/>
      <c r="CJ51" s="449"/>
      <c r="CK51" s="449"/>
      <c r="CL51" s="449"/>
      <c r="CM51" s="449"/>
      <c r="CN51" s="449"/>
      <c r="CO51" s="449"/>
      <c r="CP51" s="449"/>
      <c r="CQ51" s="449"/>
      <c r="CR51" s="449"/>
      <c r="CS51" s="449"/>
      <c r="CT51" s="449"/>
      <c r="CU51" s="449"/>
      <c r="CV51" s="449"/>
      <c r="CW51" s="449"/>
      <c r="CX51" s="449"/>
      <c r="CY51" s="449"/>
      <c r="CZ51" s="449"/>
      <c r="DA51" s="449"/>
      <c r="DB51" s="449"/>
      <c r="DC51" s="449"/>
      <c r="DD51" s="449"/>
      <c r="DE51" s="449"/>
      <c r="DF51" s="449"/>
      <c r="DG51" s="449"/>
      <c r="DH51" s="449"/>
      <c r="DI51" s="449"/>
      <c r="DJ51" s="449"/>
      <c r="DK51" s="449"/>
      <c r="DL51" s="449"/>
      <c r="DM51" s="449"/>
      <c r="DN51" s="449"/>
      <c r="DO51" s="449"/>
      <c r="DP51" s="449"/>
      <c r="DQ51" s="449"/>
      <c r="DR51" s="449"/>
      <c r="DS51" s="449"/>
      <c r="DT51" s="449"/>
      <c r="DU51" s="449"/>
      <c r="DV51" s="449"/>
      <c r="DW51" s="449"/>
      <c r="DX51" s="449"/>
      <c r="DY51" s="449"/>
      <c r="DZ51" s="449"/>
      <c r="EA51" s="449"/>
      <c r="EB51" s="449"/>
      <c r="EC51" s="449"/>
      <c r="ED51" s="449"/>
      <c r="EE51" s="449"/>
      <c r="EF51" s="449"/>
      <c r="EG51" s="449"/>
      <c r="EH51" s="449"/>
      <c r="EI51" s="449"/>
      <c r="EJ51" s="449"/>
      <c r="EK51" s="449"/>
      <c r="EL51" s="449"/>
      <c r="EM51" s="449"/>
      <c r="EN51" s="449"/>
      <c r="EO51" s="449"/>
      <c r="EP51" s="449"/>
      <c r="EQ51" s="449"/>
      <c r="ER51" s="449"/>
      <c r="ES51" s="449"/>
      <c r="ET51" s="449"/>
      <c r="EU51" s="449"/>
    </row>
    <row r="52" spans="1:151" ht="18.75" customHeight="1" x14ac:dyDescent="0.25">
      <c r="A52" s="467" t="s">
        <v>521</v>
      </c>
      <c r="B52" s="451">
        <v>242562.11196942668</v>
      </c>
      <c r="C52" s="451">
        <v>243311.51183294356</v>
      </c>
      <c r="D52" s="451">
        <v>245033.22232351839</v>
      </c>
      <c r="E52" s="451">
        <v>244018.02989344046</v>
      </c>
      <c r="F52" s="451">
        <v>250580.00481199563</v>
      </c>
      <c r="G52" s="451">
        <v>254522.90055574928</v>
      </c>
      <c r="H52" s="451">
        <v>253012.12550947376</v>
      </c>
      <c r="I52" s="451">
        <v>257454.08719937806</v>
      </c>
      <c r="J52" s="451">
        <v>259335.49789052695</v>
      </c>
      <c r="K52" s="451">
        <v>261678.9711234938</v>
      </c>
      <c r="L52" s="451">
        <v>263432.48575053358</v>
      </c>
      <c r="M52" s="451">
        <v>269479.06372029684</v>
      </c>
      <c r="N52" s="451">
        <v>268545.90110465075</v>
      </c>
      <c r="O52" s="451">
        <v>270706.00045230635</v>
      </c>
      <c r="P52" s="451">
        <v>271381.57843502238</v>
      </c>
      <c r="Q52" s="451">
        <v>273618.81903622823</v>
      </c>
      <c r="R52" s="451">
        <v>276101.33253532433</v>
      </c>
      <c r="S52" s="451">
        <v>279636.03401176998</v>
      </c>
      <c r="T52" s="451">
        <v>281649.19143097132</v>
      </c>
      <c r="U52" s="451">
        <v>284773.79267272697</v>
      </c>
      <c r="V52" s="451">
        <v>287793.6374971855</v>
      </c>
      <c r="W52" s="451">
        <v>292660.7243567055</v>
      </c>
      <c r="X52" s="451">
        <v>293820.32975756953</v>
      </c>
      <c r="Y52" s="451">
        <v>293809.05868648255</v>
      </c>
      <c r="Z52" s="451">
        <v>293787.48378060694</v>
      </c>
      <c r="AA52" s="451">
        <v>293916.31173214311</v>
      </c>
      <c r="AB52" s="451">
        <v>298362.30671179813</v>
      </c>
      <c r="AC52" s="451">
        <v>301613.59854571871</v>
      </c>
      <c r="AD52" s="451">
        <v>303907.25735931937</v>
      </c>
      <c r="AE52" s="451">
        <v>312520.51665193163</v>
      </c>
      <c r="AF52" s="451">
        <v>313073.27916318265</v>
      </c>
      <c r="AG52" s="451">
        <v>316802.83527758741</v>
      </c>
      <c r="AH52" s="451">
        <v>318570.33801969216</v>
      </c>
      <c r="AI52" s="451">
        <v>321861.70005690499</v>
      </c>
      <c r="AJ52" s="451">
        <v>325813.98861694545</v>
      </c>
      <c r="AK52" s="451">
        <v>330304.64909046493</v>
      </c>
      <c r="AL52" s="451">
        <v>328508.86187479884</v>
      </c>
      <c r="AM52" s="451">
        <v>331788.19470645627</v>
      </c>
      <c r="AN52" s="451">
        <v>333574.84401124058</v>
      </c>
      <c r="AO52" s="451">
        <v>334073.21014901489</v>
      </c>
      <c r="AP52" s="451">
        <v>334073.18083811045</v>
      </c>
      <c r="AQ52" s="451">
        <v>339787.95809160796</v>
      </c>
      <c r="AR52" s="451">
        <v>344071.85512530396</v>
      </c>
      <c r="AS52" s="451">
        <v>348781.90767205984</v>
      </c>
      <c r="AT52" s="451">
        <v>353373.48349503544</v>
      </c>
      <c r="AU52" s="451">
        <v>352846.1219285758</v>
      </c>
      <c r="AV52" s="451">
        <v>357507.50147930754</v>
      </c>
      <c r="AW52" s="451">
        <v>364510.65586951422</v>
      </c>
      <c r="AX52" s="451">
        <v>362518.7063858778</v>
      </c>
      <c r="AY52" s="451">
        <v>362416.71640368144</v>
      </c>
      <c r="AZ52" s="451">
        <v>362301.75205255731</v>
      </c>
      <c r="BA52" s="451">
        <v>362647.74075911712</v>
      </c>
      <c r="BB52" s="451">
        <v>364146.25827612425</v>
      </c>
      <c r="BC52" s="451">
        <v>362461.78854091698</v>
      </c>
      <c r="BD52" s="451">
        <v>363119.32068775996</v>
      </c>
      <c r="BE52" s="451">
        <v>366256.70194460597</v>
      </c>
      <c r="BF52" s="451">
        <v>366262.44414170802</v>
      </c>
      <c r="BG52" s="451">
        <v>369036.43841667695</v>
      </c>
      <c r="BH52" s="451">
        <v>376770.02295745182</v>
      </c>
      <c r="BI52" s="451">
        <v>377115.52007397683</v>
      </c>
      <c r="BJ52" s="451">
        <v>377415.83557693823</v>
      </c>
      <c r="BK52" s="451">
        <v>379375.14075688412</v>
      </c>
      <c r="BL52" s="451">
        <v>390489.03554982535</v>
      </c>
      <c r="BM52" s="451">
        <v>383511.898432152</v>
      </c>
      <c r="BN52" s="451">
        <v>382943.08865305979</v>
      </c>
      <c r="BO52" s="451">
        <v>390091.30184545578</v>
      </c>
      <c r="BP52" s="451">
        <v>392484.16284335993</v>
      </c>
      <c r="BQ52" s="451">
        <v>399578.67107999191</v>
      </c>
      <c r="BR52" s="451">
        <v>399596.71795572154</v>
      </c>
      <c r="BS52" s="451">
        <v>399304.60391711706</v>
      </c>
      <c r="BT52" s="451">
        <v>405934.2108810615</v>
      </c>
      <c r="BU52" s="451">
        <v>408360.47241010662</v>
      </c>
      <c r="BV52" s="451">
        <v>409901.54682423087</v>
      </c>
      <c r="BW52" s="451">
        <v>411760.46212674555</v>
      </c>
      <c r="BX52" s="451">
        <v>403618.5301601871</v>
      </c>
      <c r="BY52" s="451">
        <v>404170.42852843145</v>
      </c>
      <c r="BZ52" s="451">
        <v>406392.28219512198</v>
      </c>
      <c r="CA52" s="451">
        <v>412858.33403765433</v>
      </c>
      <c r="CB52" s="451">
        <v>418312.32298509002</v>
      </c>
      <c r="CC52" s="451">
        <v>409810.2337848742</v>
      </c>
      <c r="CD52" s="451">
        <v>411334.84280373016</v>
      </c>
      <c r="CE52" s="451">
        <v>413118.726759037</v>
      </c>
      <c r="CF52" s="451">
        <v>408284.7854693706</v>
      </c>
      <c r="CG52" s="451">
        <v>408210.29552648833</v>
      </c>
      <c r="CH52" s="451">
        <v>411355.22411205643</v>
      </c>
      <c r="CI52" s="451">
        <v>414998.95588853676</v>
      </c>
      <c r="CJ52" s="451">
        <v>420162.91707200051</v>
      </c>
      <c r="CK52" s="451">
        <v>417861.6664119091</v>
      </c>
      <c r="CL52" s="451">
        <v>417538.24736722454</v>
      </c>
      <c r="CM52" s="451">
        <v>419501.26862938714</v>
      </c>
      <c r="CN52" s="451">
        <v>422242.57889364951</v>
      </c>
      <c r="CO52" s="451">
        <v>420659.44246949913</v>
      </c>
      <c r="CP52" s="451">
        <v>431854.14441803261</v>
      </c>
      <c r="CQ52" s="451">
        <v>437745.82835771621</v>
      </c>
      <c r="CR52" s="451">
        <v>438085.45339373196</v>
      </c>
      <c r="CS52" s="451">
        <v>435641.13726076647</v>
      </c>
      <c r="CT52" s="451">
        <v>437543.56693863496</v>
      </c>
      <c r="CU52" s="451">
        <v>434896.66525239084</v>
      </c>
      <c r="CV52" s="451">
        <v>438645.79286807741</v>
      </c>
      <c r="CW52" s="451">
        <v>445127.61354573042</v>
      </c>
      <c r="CX52" s="451">
        <v>439151.8278160647</v>
      </c>
      <c r="CY52" s="451">
        <v>447696.41991047864</v>
      </c>
      <c r="CZ52" s="451">
        <v>455083.13499532134</v>
      </c>
      <c r="DA52" s="451">
        <v>449977.45894831209</v>
      </c>
      <c r="DB52" s="451">
        <v>454015.84530202148</v>
      </c>
      <c r="DC52" s="451">
        <v>454190.78123609524</v>
      </c>
      <c r="DD52" s="451">
        <v>454882.68842526473</v>
      </c>
      <c r="DE52" s="451">
        <v>459351.36548958201</v>
      </c>
      <c r="DF52" s="451">
        <v>458939.01248369756</v>
      </c>
      <c r="DG52" s="451">
        <v>464527.96994986956</v>
      </c>
      <c r="DH52" s="451">
        <v>464144.84813985118</v>
      </c>
      <c r="DI52" s="451">
        <v>468965.47283334041</v>
      </c>
      <c r="DJ52" s="451">
        <v>471681.55436881317</v>
      </c>
      <c r="DK52" s="451">
        <v>477204.31823043991</v>
      </c>
      <c r="DL52" s="451">
        <v>478400.86147888104</v>
      </c>
      <c r="DM52" s="451">
        <v>481904.16058688215</v>
      </c>
      <c r="DN52" s="451">
        <v>486149.80898323591</v>
      </c>
      <c r="DO52" s="451">
        <v>486960.89213428122</v>
      </c>
      <c r="DP52" s="451">
        <v>489426.76461272768</v>
      </c>
      <c r="DQ52" s="451">
        <v>495280.55354361341</v>
      </c>
      <c r="DR52" s="451">
        <v>496425.66980248305</v>
      </c>
      <c r="DS52" s="451">
        <v>492212.07592749252</v>
      </c>
      <c r="DT52" s="451">
        <v>495645.72407105454</v>
      </c>
      <c r="DU52" s="451">
        <v>502644.42678486818</v>
      </c>
      <c r="DV52" s="451">
        <v>502582.17119695008</v>
      </c>
      <c r="DW52" s="451">
        <v>505830.46994406736</v>
      </c>
      <c r="DX52" s="451">
        <v>507984.31835709297</v>
      </c>
      <c r="DY52" s="451">
        <v>505871.6088069235</v>
      </c>
      <c r="DZ52" s="451">
        <v>500395.58546714834</v>
      </c>
      <c r="EA52" s="451">
        <v>532072.54937940149</v>
      </c>
      <c r="EB52" s="451">
        <v>531744.1441203549</v>
      </c>
      <c r="EC52" s="451">
        <v>533239.04807505291</v>
      </c>
      <c r="ED52" s="451">
        <v>545224.34204658028</v>
      </c>
      <c r="EE52" s="451">
        <v>535927.36758797616</v>
      </c>
      <c r="EF52" s="451">
        <v>529364.44027006987</v>
      </c>
      <c r="EG52" s="451">
        <v>573214.57786224014</v>
      </c>
      <c r="EH52" s="451">
        <v>578157.13351260382</v>
      </c>
      <c r="EI52" s="451">
        <v>592710.82865853282</v>
      </c>
      <c r="EJ52" s="451">
        <v>602229.82194368646</v>
      </c>
      <c r="EK52" s="451">
        <v>600807.04513432831</v>
      </c>
      <c r="EL52" s="451">
        <v>601026.5157202828</v>
      </c>
      <c r="EM52" s="451">
        <v>623159.09051204112</v>
      </c>
      <c r="EN52" s="451">
        <v>611545.55747345125</v>
      </c>
      <c r="EO52" s="451">
        <v>601799.93817351339</v>
      </c>
      <c r="EP52" s="451">
        <v>604025.61790843029</v>
      </c>
      <c r="EQ52" s="451">
        <v>606939.95584030566</v>
      </c>
      <c r="ER52" s="451">
        <v>611143.19550844328</v>
      </c>
      <c r="ES52" s="451">
        <v>607565.96478393895</v>
      </c>
      <c r="ET52" s="451">
        <v>615306.93898014387</v>
      </c>
      <c r="EU52" s="451">
        <v>636159.60536154709</v>
      </c>
    </row>
    <row r="53" spans="1:151" s="455" customFormat="1" ht="17.100000000000001" customHeight="1" x14ac:dyDescent="0.25">
      <c r="A53" s="453" t="s">
        <v>522</v>
      </c>
      <c r="B53" s="454">
        <v>279157.43526341411</v>
      </c>
      <c r="C53" s="454">
        <v>279902.18730475899</v>
      </c>
      <c r="D53" s="454">
        <v>282179.07488706929</v>
      </c>
      <c r="E53" s="454">
        <v>284293.81727101858</v>
      </c>
      <c r="F53" s="454">
        <v>296063.50983825832</v>
      </c>
      <c r="G53" s="454">
        <v>299764.75971159729</v>
      </c>
      <c r="H53" s="454">
        <v>296640.42558030994</v>
      </c>
      <c r="I53" s="454">
        <v>300612.49926796101</v>
      </c>
      <c r="J53" s="454">
        <v>299807.49843978829</v>
      </c>
      <c r="K53" s="454">
        <v>303317.11869252037</v>
      </c>
      <c r="L53" s="454">
        <v>303677.90454960323</v>
      </c>
      <c r="M53" s="454">
        <v>308854.78865813423</v>
      </c>
      <c r="N53" s="454">
        <v>308512.13633570098</v>
      </c>
      <c r="O53" s="454">
        <v>311686.10395471088</v>
      </c>
      <c r="P53" s="454">
        <v>308500.08114763151</v>
      </c>
      <c r="Q53" s="454">
        <v>314422.51627656462</v>
      </c>
      <c r="R53" s="454">
        <v>316255.17832025024</v>
      </c>
      <c r="S53" s="454">
        <v>321674.97265262768</v>
      </c>
      <c r="T53" s="454">
        <v>324724.43733242183</v>
      </c>
      <c r="U53" s="454">
        <v>328612.74738128798</v>
      </c>
      <c r="V53" s="454">
        <v>332325.67400211346</v>
      </c>
      <c r="W53" s="454">
        <v>340868.64420603361</v>
      </c>
      <c r="X53" s="454">
        <v>342247.0393485669</v>
      </c>
      <c r="Y53" s="454">
        <v>341302.03157849319</v>
      </c>
      <c r="Z53" s="454">
        <v>339250.52614897164</v>
      </c>
      <c r="AA53" s="454">
        <v>340559.42007212853</v>
      </c>
      <c r="AB53" s="454">
        <v>346267.88169898256</v>
      </c>
      <c r="AC53" s="454">
        <v>351086.9632465397</v>
      </c>
      <c r="AD53" s="454">
        <v>358110.97389489633</v>
      </c>
      <c r="AE53" s="454">
        <v>367426.84619048331</v>
      </c>
      <c r="AF53" s="454">
        <v>368866.51602499024</v>
      </c>
      <c r="AG53" s="454">
        <v>371601.85832135467</v>
      </c>
      <c r="AH53" s="454">
        <v>376240.38390320144</v>
      </c>
      <c r="AI53" s="454">
        <v>380541.05354163493</v>
      </c>
      <c r="AJ53" s="454">
        <v>380895.71790494595</v>
      </c>
      <c r="AK53" s="454">
        <v>391021.90605307504</v>
      </c>
      <c r="AL53" s="454">
        <v>390670.56807425956</v>
      </c>
      <c r="AM53" s="454">
        <v>399383.58689828473</v>
      </c>
      <c r="AN53" s="454">
        <v>397812.20158805215</v>
      </c>
      <c r="AO53" s="454">
        <v>400652.288198361</v>
      </c>
      <c r="AP53" s="454">
        <v>395570.1655857031</v>
      </c>
      <c r="AQ53" s="454">
        <v>395942.4653156143</v>
      </c>
      <c r="AR53" s="454">
        <v>410710.68947570119</v>
      </c>
      <c r="AS53" s="454">
        <v>434803.77510363708</v>
      </c>
      <c r="AT53" s="454">
        <v>438731.62484525511</v>
      </c>
      <c r="AU53" s="454">
        <v>432771.08952404722</v>
      </c>
      <c r="AV53" s="454">
        <v>438650.54830013338</v>
      </c>
      <c r="AW53" s="454">
        <v>448174.55755044171</v>
      </c>
      <c r="AX53" s="454">
        <v>432659.16859272547</v>
      </c>
      <c r="AY53" s="454">
        <v>435872.06325177965</v>
      </c>
      <c r="AZ53" s="454">
        <v>438794.36667353788</v>
      </c>
      <c r="BA53" s="454">
        <v>436791.86512686452</v>
      </c>
      <c r="BB53" s="454">
        <v>433904.5213141999</v>
      </c>
      <c r="BC53" s="454">
        <v>426481.2387282523</v>
      </c>
      <c r="BD53" s="454">
        <v>424753.43668848957</v>
      </c>
      <c r="BE53" s="454">
        <v>422782.09021782031</v>
      </c>
      <c r="BF53" s="454">
        <v>424432.75786045159</v>
      </c>
      <c r="BG53" s="454">
        <v>433513.12745475303</v>
      </c>
      <c r="BH53" s="454">
        <v>445774.56219515996</v>
      </c>
      <c r="BI53" s="454">
        <v>446806.05883179465</v>
      </c>
      <c r="BJ53" s="454">
        <v>448085.98648171197</v>
      </c>
      <c r="BK53" s="454">
        <v>453039.65448491456</v>
      </c>
      <c r="BL53" s="454">
        <v>462016.85014535347</v>
      </c>
      <c r="BM53" s="454">
        <v>453100.31442233926</v>
      </c>
      <c r="BN53" s="454">
        <v>455669.89973050688</v>
      </c>
      <c r="BO53" s="454">
        <v>460964.5935237924</v>
      </c>
      <c r="BP53" s="454">
        <v>457660.44371404522</v>
      </c>
      <c r="BQ53" s="454">
        <v>468206.30692897696</v>
      </c>
      <c r="BR53" s="454">
        <v>470299.62216953328</v>
      </c>
      <c r="BS53" s="454">
        <v>472536.80479119642</v>
      </c>
      <c r="BT53" s="454">
        <v>474021.19892477209</v>
      </c>
      <c r="BU53" s="454">
        <v>476653</v>
      </c>
      <c r="BV53" s="454">
        <v>484602.153918611</v>
      </c>
      <c r="BW53" s="454">
        <v>485210.16754143097</v>
      </c>
      <c r="BX53" s="454">
        <v>482473.0677796384</v>
      </c>
      <c r="BY53" s="454">
        <v>479939.84246103466</v>
      </c>
      <c r="BZ53" s="454">
        <v>484278.42892441922</v>
      </c>
      <c r="CA53" s="454">
        <v>485682.31561199401</v>
      </c>
      <c r="CB53" s="454">
        <v>494959.98925428465</v>
      </c>
      <c r="CC53" s="454">
        <v>490557.70254904934</v>
      </c>
      <c r="CD53" s="454">
        <v>492756.66421073349</v>
      </c>
      <c r="CE53" s="454">
        <v>498814.65388811496</v>
      </c>
      <c r="CF53" s="454">
        <v>491972.63440915453</v>
      </c>
      <c r="CG53" s="454">
        <v>493257.65025893244</v>
      </c>
      <c r="CH53" s="454">
        <v>496011.54680278362</v>
      </c>
      <c r="CI53" s="454">
        <v>514307.84099540894</v>
      </c>
      <c r="CJ53" s="454">
        <v>524925.86482610484</v>
      </c>
      <c r="CK53" s="454">
        <v>526534.85519275744</v>
      </c>
      <c r="CL53" s="454">
        <v>531459.77368965582</v>
      </c>
      <c r="CM53" s="454">
        <v>527659.30703998427</v>
      </c>
      <c r="CN53" s="454">
        <v>537994.44982198614</v>
      </c>
      <c r="CO53" s="454">
        <v>545705.0412664722</v>
      </c>
      <c r="CP53" s="454">
        <v>567563.59450722288</v>
      </c>
      <c r="CQ53" s="454">
        <v>574189.3559938916</v>
      </c>
      <c r="CR53" s="454">
        <v>573860.87205769948</v>
      </c>
      <c r="CS53" s="454">
        <v>574578.40198468533</v>
      </c>
      <c r="CT53" s="454">
        <v>583680.55471354502</v>
      </c>
      <c r="CU53" s="454">
        <v>583098.36868937209</v>
      </c>
      <c r="CV53" s="454">
        <v>577241.27465947845</v>
      </c>
      <c r="CW53" s="454">
        <v>578738.99286224239</v>
      </c>
      <c r="CX53" s="454">
        <v>514884.2030490422</v>
      </c>
      <c r="CY53" s="454">
        <v>520770.48671654286</v>
      </c>
      <c r="CZ53" s="454">
        <v>525233.75709515286</v>
      </c>
      <c r="DA53" s="454">
        <v>521236.10866409529</v>
      </c>
      <c r="DB53" s="454">
        <v>526450.08549827454</v>
      </c>
      <c r="DC53" s="454">
        <v>528507.15049697482</v>
      </c>
      <c r="DD53" s="454">
        <v>532504.71843454451</v>
      </c>
      <c r="DE53" s="454">
        <v>535595.34332503891</v>
      </c>
      <c r="DF53" s="454">
        <v>537435.03660130629</v>
      </c>
      <c r="DG53" s="454">
        <v>544408.05608472717</v>
      </c>
      <c r="DH53" s="454">
        <v>546452.15534119459</v>
      </c>
      <c r="DI53" s="454">
        <v>551405.17527963209</v>
      </c>
      <c r="DJ53" s="454">
        <v>556514.24032124865</v>
      </c>
      <c r="DK53" s="454">
        <v>559315.16579802474</v>
      </c>
      <c r="DL53" s="454">
        <v>560316.61627336999</v>
      </c>
      <c r="DM53" s="454">
        <v>566314.99988263834</v>
      </c>
      <c r="DN53" s="454">
        <v>569585.84295182757</v>
      </c>
      <c r="DO53" s="454">
        <v>572947.61443394539</v>
      </c>
      <c r="DP53" s="454">
        <v>580946.77017233381</v>
      </c>
      <c r="DQ53" s="454">
        <v>568231.20749208983</v>
      </c>
      <c r="DR53" s="454">
        <v>577470.58963284642</v>
      </c>
      <c r="DS53" s="454">
        <v>579449.06567024486</v>
      </c>
      <c r="DT53" s="454">
        <v>590893.29062382132</v>
      </c>
      <c r="DU53" s="454">
        <v>606617.82903432159</v>
      </c>
      <c r="DV53" s="454">
        <v>618478.67383789143</v>
      </c>
      <c r="DW53" s="454">
        <v>615619.1752611004</v>
      </c>
      <c r="DX53" s="454">
        <v>612042.03886945278</v>
      </c>
      <c r="DY53" s="454">
        <v>575645.0019402256</v>
      </c>
      <c r="DZ53" s="454">
        <v>565342.60263368802</v>
      </c>
      <c r="EA53" s="454">
        <v>601140.60929480777</v>
      </c>
      <c r="EB53" s="454">
        <v>606637.00377823273</v>
      </c>
      <c r="EC53" s="454">
        <v>612902.89043286897</v>
      </c>
      <c r="ED53" s="454">
        <v>629590.50231638458</v>
      </c>
      <c r="EE53" s="454">
        <v>624614.17777942051</v>
      </c>
      <c r="EF53" s="454">
        <v>614101.8384886795</v>
      </c>
      <c r="EG53" s="454">
        <v>678156.26882610808</v>
      </c>
      <c r="EH53" s="454">
        <v>689030.49952952284</v>
      </c>
      <c r="EI53" s="454">
        <v>697522.58294174657</v>
      </c>
      <c r="EJ53" s="454">
        <v>715773.64484589803</v>
      </c>
      <c r="EK53" s="454">
        <v>706260.48931452539</v>
      </c>
      <c r="EL53" s="454">
        <v>711001.39696769684</v>
      </c>
      <c r="EM53" s="454">
        <v>749938.52017115138</v>
      </c>
      <c r="EN53" s="454">
        <v>739699.49542911584</v>
      </c>
      <c r="EO53" s="454">
        <v>708301.53616024274</v>
      </c>
      <c r="EP53" s="454">
        <v>709229.03826386749</v>
      </c>
      <c r="EQ53" s="454">
        <v>718205.54044132843</v>
      </c>
      <c r="ER53" s="454">
        <v>731238.29808637674</v>
      </c>
      <c r="ES53" s="454">
        <v>727672.03734181053</v>
      </c>
      <c r="ET53" s="454">
        <v>732642.85132082494</v>
      </c>
      <c r="EU53" s="454">
        <v>759685.95649453055</v>
      </c>
    </row>
    <row r="54" spans="1:151" s="455" customFormat="1" ht="17.100000000000001" customHeight="1" x14ac:dyDescent="0.25">
      <c r="A54" s="453" t="s">
        <v>523</v>
      </c>
      <c r="B54" s="454">
        <v>355259.36110940948</v>
      </c>
      <c r="C54" s="454">
        <v>359674.52067542169</v>
      </c>
      <c r="D54" s="454">
        <v>365534.08899271872</v>
      </c>
      <c r="E54" s="454">
        <v>350076.45939386607</v>
      </c>
      <c r="F54" s="454">
        <v>408376.12498644798</v>
      </c>
      <c r="G54" s="454">
        <v>402112.53101963754</v>
      </c>
      <c r="H54" s="454">
        <v>364656.03892779577</v>
      </c>
      <c r="I54" s="454">
        <v>393066.9151664619</v>
      </c>
      <c r="J54" s="454">
        <v>390537.62147691939</v>
      </c>
      <c r="K54" s="454">
        <v>391457.11670130375</v>
      </c>
      <c r="L54" s="454">
        <v>402942.5897299879</v>
      </c>
      <c r="M54" s="454">
        <v>404649.15065369115</v>
      </c>
      <c r="N54" s="454">
        <v>407823.63352837315</v>
      </c>
      <c r="O54" s="454">
        <v>405056.79783523042</v>
      </c>
      <c r="P54" s="454">
        <v>373076.22365200013</v>
      </c>
      <c r="Q54" s="454">
        <v>392324.13765174814</v>
      </c>
      <c r="R54" s="454">
        <v>385746.33193663164</v>
      </c>
      <c r="S54" s="454">
        <v>414087.30448866077</v>
      </c>
      <c r="T54" s="454">
        <v>403593.92227355641</v>
      </c>
      <c r="U54" s="454">
        <v>386969.89630842878</v>
      </c>
      <c r="V54" s="454">
        <v>395351.35688924079</v>
      </c>
      <c r="W54" s="454">
        <v>405087.09893024142</v>
      </c>
      <c r="X54" s="454">
        <v>454427.65861462167</v>
      </c>
      <c r="Y54" s="454">
        <v>392520.47702801961</v>
      </c>
      <c r="Z54" s="454">
        <v>369105.09290209634</v>
      </c>
      <c r="AA54" s="454">
        <v>376955.9310288633</v>
      </c>
      <c r="AB54" s="454">
        <v>425700.47701899771</v>
      </c>
      <c r="AC54" s="454">
        <v>430723.86365939816</v>
      </c>
      <c r="AD54" s="454">
        <v>453051.42133272428</v>
      </c>
      <c r="AE54" s="454">
        <v>398191.58983318222</v>
      </c>
      <c r="AF54" s="454">
        <v>431310.64951476338</v>
      </c>
      <c r="AG54" s="454">
        <v>391798.35496846749</v>
      </c>
      <c r="AH54" s="454">
        <v>419472.37424158253</v>
      </c>
      <c r="AI54" s="454">
        <v>440473.73401755263</v>
      </c>
      <c r="AJ54" s="454">
        <v>440983.94812166237</v>
      </c>
      <c r="AK54" s="454">
        <v>446725.61739693565</v>
      </c>
      <c r="AL54" s="454">
        <v>474970.90923370438</v>
      </c>
      <c r="AM54" s="454">
        <v>426515.81480752374</v>
      </c>
      <c r="AN54" s="454">
        <v>445854.38320849871</v>
      </c>
      <c r="AO54" s="454">
        <v>460625.32765421644</v>
      </c>
      <c r="AP54" s="454">
        <v>488129.86957859132</v>
      </c>
      <c r="AQ54" s="454">
        <v>438688.48267435428</v>
      </c>
      <c r="AR54" s="454">
        <v>465953.60966626892</v>
      </c>
      <c r="AS54" s="454">
        <v>471795.70692158758</v>
      </c>
      <c r="AT54" s="454">
        <v>470230.33461851074</v>
      </c>
      <c r="AU54" s="454">
        <v>455486.54418138292</v>
      </c>
      <c r="AV54" s="454">
        <v>459880.23395209498</v>
      </c>
      <c r="AW54" s="454">
        <v>478865.71640516765</v>
      </c>
      <c r="AX54" s="454">
        <v>439097.77532928227</v>
      </c>
      <c r="AY54" s="454">
        <v>441269.8403915122</v>
      </c>
      <c r="AZ54" s="454">
        <v>438692.91461748979</v>
      </c>
      <c r="BA54" s="454">
        <v>460236.83889744111</v>
      </c>
      <c r="BB54" s="454">
        <v>442676.74993058713</v>
      </c>
      <c r="BC54" s="454">
        <v>430266.48893325822</v>
      </c>
      <c r="BD54" s="454">
        <v>439363.15186964103</v>
      </c>
      <c r="BE54" s="454">
        <v>452836.70265660645</v>
      </c>
      <c r="BF54" s="454">
        <v>485583.09844426496</v>
      </c>
      <c r="BG54" s="454">
        <v>526195.34385628253</v>
      </c>
      <c r="BH54" s="454">
        <v>496675.90007366199</v>
      </c>
      <c r="BI54" s="454">
        <v>507072.70740943949</v>
      </c>
      <c r="BJ54" s="454">
        <v>524258.49610627926</v>
      </c>
      <c r="BK54" s="454">
        <v>533757.07369569398</v>
      </c>
      <c r="BL54" s="454">
        <v>609082.18579530215</v>
      </c>
      <c r="BM54" s="454">
        <v>610314.7623422672</v>
      </c>
      <c r="BN54" s="454">
        <v>577098.77235605102</v>
      </c>
      <c r="BO54" s="454">
        <v>562413.7520863933</v>
      </c>
      <c r="BP54" s="454">
        <v>567268.13910522393</v>
      </c>
      <c r="BQ54" s="454">
        <v>552711.18938686117</v>
      </c>
      <c r="BR54" s="454">
        <v>552327.72718493198</v>
      </c>
      <c r="BS54" s="454">
        <v>575446.41010124655</v>
      </c>
      <c r="BT54" s="454">
        <v>555028.7250735925</v>
      </c>
      <c r="BU54" s="454">
        <v>567680</v>
      </c>
      <c r="BV54" s="454">
        <v>580216.77243797912</v>
      </c>
      <c r="BW54" s="454">
        <v>578562.26508637541</v>
      </c>
      <c r="BX54" s="454">
        <v>547518.84099356248</v>
      </c>
      <c r="BY54" s="454">
        <v>558322.94204278337</v>
      </c>
      <c r="BZ54" s="454">
        <v>552651.4970955078</v>
      </c>
      <c r="CA54" s="454">
        <v>560481.05852742586</v>
      </c>
      <c r="CB54" s="454">
        <v>570468.77005060739</v>
      </c>
      <c r="CC54" s="454">
        <v>576648.32861637149</v>
      </c>
      <c r="CD54" s="454">
        <v>572210.03967018984</v>
      </c>
      <c r="CE54" s="454">
        <v>572673.71392348432</v>
      </c>
      <c r="CF54" s="454">
        <v>602463.71168242232</v>
      </c>
      <c r="CG54" s="454">
        <v>564619.41641323874</v>
      </c>
      <c r="CH54" s="454">
        <v>565487.72895225766</v>
      </c>
      <c r="CI54" s="454">
        <v>579629.63135974342</v>
      </c>
      <c r="CJ54" s="454">
        <v>605302.05896330334</v>
      </c>
      <c r="CK54" s="454">
        <v>591654.14229416894</v>
      </c>
      <c r="CL54" s="454">
        <v>599865.68221058906</v>
      </c>
      <c r="CM54" s="454">
        <v>613298.92116443929</v>
      </c>
      <c r="CN54" s="454">
        <v>623293.49414493178</v>
      </c>
      <c r="CO54" s="454">
        <v>590351.65671024844</v>
      </c>
      <c r="CP54" s="454">
        <v>616886.54367419053</v>
      </c>
      <c r="CQ54" s="454">
        <v>600412.36316587124</v>
      </c>
      <c r="CR54" s="454">
        <v>634564.2896325558</v>
      </c>
      <c r="CS54" s="454">
        <v>619408.35522614198</v>
      </c>
      <c r="CT54" s="454">
        <v>615864.01694600936</v>
      </c>
      <c r="CU54" s="454">
        <v>614374.76992208359</v>
      </c>
      <c r="CV54" s="454">
        <v>630986.07158521377</v>
      </c>
      <c r="CW54" s="454">
        <v>618238.20334119699</v>
      </c>
      <c r="CX54" s="454">
        <v>584156.42194773233</v>
      </c>
      <c r="CY54" s="454">
        <v>590753.77780053939</v>
      </c>
      <c r="CZ54" s="454">
        <v>588240.20044339471</v>
      </c>
      <c r="DA54" s="454">
        <v>584139.2273160402</v>
      </c>
      <c r="DB54" s="454">
        <v>561003.35230613092</v>
      </c>
      <c r="DC54" s="454">
        <v>587039.63923268137</v>
      </c>
      <c r="DD54" s="454">
        <v>563522.24029562809</v>
      </c>
      <c r="DE54" s="454">
        <v>551379.29385430424</v>
      </c>
      <c r="DF54" s="454">
        <v>538265.32248170185</v>
      </c>
      <c r="DG54" s="454">
        <v>596939.8629526447</v>
      </c>
      <c r="DH54" s="454">
        <v>564195.45932845725</v>
      </c>
      <c r="DI54" s="454">
        <v>587860.06781915366</v>
      </c>
      <c r="DJ54" s="454">
        <v>579482.4201452682</v>
      </c>
      <c r="DK54" s="454">
        <v>579531.65175247216</v>
      </c>
      <c r="DL54" s="454">
        <v>617116.66324948857</v>
      </c>
      <c r="DM54" s="454">
        <v>597153.703205853</v>
      </c>
      <c r="DN54" s="454">
        <v>607794.06939170428</v>
      </c>
      <c r="DO54" s="454">
        <v>623038.66895031475</v>
      </c>
      <c r="DP54" s="454">
        <v>682489.76817643747</v>
      </c>
      <c r="DQ54" s="454">
        <v>613730.03626431699</v>
      </c>
      <c r="DR54" s="454">
        <v>630143.02979571314</v>
      </c>
      <c r="DS54" s="454">
        <v>629732.53170248412</v>
      </c>
      <c r="DT54" s="454">
        <v>636857.30380698736</v>
      </c>
      <c r="DU54" s="454">
        <v>645761.15132664389</v>
      </c>
      <c r="DV54" s="454">
        <v>652539.00094071496</v>
      </c>
      <c r="DW54" s="454">
        <v>681299.79845151189</v>
      </c>
      <c r="DX54" s="454">
        <v>660150.72596627683</v>
      </c>
      <c r="DY54" s="454">
        <v>699765.94464311143</v>
      </c>
      <c r="DZ54" s="454">
        <v>692721.80575566413</v>
      </c>
      <c r="EA54" s="454">
        <v>638391.96242675604</v>
      </c>
      <c r="EB54" s="454">
        <v>657744.20349492971</v>
      </c>
      <c r="EC54" s="454">
        <v>662969.3726288029</v>
      </c>
      <c r="ED54" s="454">
        <v>679764.11751246767</v>
      </c>
      <c r="EE54" s="454">
        <v>725243.88095195964</v>
      </c>
      <c r="EF54" s="454">
        <v>747894.63634676964</v>
      </c>
      <c r="EG54" s="454">
        <v>692608.52018053562</v>
      </c>
      <c r="EH54" s="454">
        <v>751128.16141818557</v>
      </c>
      <c r="EI54" s="454">
        <v>754112.17304018105</v>
      </c>
      <c r="EJ54" s="454">
        <v>748183.05975164683</v>
      </c>
      <c r="EK54" s="454">
        <v>800034.29208630242</v>
      </c>
      <c r="EL54" s="454">
        <v>808794.55466551904</v>
      </c>
      <c r="EM54" s="454">
        <v>805444.74378064985</v>
      </c>
      <c r="EN54" s="454">
        <v>806535.29289866413</v>
      </c>
      <c r="EO54" s="454">
        <v>836614.87274120434</v>
      </c>
      <c r="EP54" s="454">
        <v>793340.79251254152</v>
      </c>
      <c r="EQ54" s="454">
        <v>807739.46757816558</v>
      </c>
      <c r="ER54" s="454">
        <v>825002.51296043315</v>
      </c>
      <c r="ES54" s="454">
        <v>832054.91275085264</v>
      </c>
      <c r="ET54" s="454">
        <v>815010.58616349823</v>
      </c>
      <c r="EU54" s="454">
        <v>812291.61171429907</v>
      </c>
    </row>
    <row r="55" spans="1:151" ht="16.5" customHeight="1" x14ac:dyDescent="0.25">
      <c r="A55" s="447"/>
      <c r="B55" s="449"/>
      <c r="C55" s="449"/>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449"/>
      <c r="BI55" s="449"/>
      <c r="BJ55" s="449"/>
      <c r="BK55" s="449"/>
      <c r="BL55" s="449"/>
      <c r="BM55" s="449"/>
      <c r="BN55" s="449"/>
      <c r="BO55" s="449"/>
      <c r="BP55" s="449"/>
      <c r="BQ55" s="449"/>
      <c r="BR55" s="449"/>
      <c r="BS55" s="449"/>
      <c r="BT55" s="449"/>
      <c r="BU55" s="449"/>
      <c r="BV55" s="449"/>
      <c r="BW55" s="449"/>
      <c r="BX55" s="449"/>
      <c r="BY55" s="449"/>
      <c r="BZ55" s="449"/>
      <c r="CA55" s="449"/>
      <c r="CB55" s="449"/>
      <c r="CC55" s="449"/>
      <c r="CD55" s="449"/>
      <c r="CE55" s="449"/>
      <c r="CF55" s="449"/>
      <c r="CG55" s="449"/>
      <c r="CH55" s="449"/>
      <c r="CI55" s="449"/>
      <c r="CJ55" s="449"/>
      <c r="CK55" s="449"/>
      <c r="CL55" s="449"/>
      <c r="CM55" s="449"/>
      <c r="CN55" s="449"/>
      <c r="CO55" s="449"/>
      <c r="CP55" s="449"/>
      <c r="CQ55" s="449"/>
      <c r="CR55" s="449"/>
      <c r="CS55" s="449"/>
      <c r="CT55" s="449"/>
      <c r="CU55" s="449"/>
      <c r="CV55" s="449"/>
      <c r="CW55" s="449"/>
      <c r="CX55" s="449"/>
      <c r="CY55" s="449"/>
      <c r="CZ55" s="449"/>
      <c r="DA55" s="449"/>
      <c r="DB55" s="449"/>
      <c r="DC55" s="449"/>
      <c r="DD55" s="449"/>
      <c r="DE55" s="449"/>
      <c r="DF55" s="449"/>
      <c r="DG55" s="449"/>
      <c r="DH55" s="449"/>
      <c r="DI55" s="449"/>
      <c r="DJ55" s="449"/>
      <c r="DK55" s="449"/>
      <c r="DL55" s="449"/>
      <c r="DM55" s="449"/>
      <c r="DN55" s="449"/>
      <c r="DO55" s="449"/>
      <c r="DP55" s="449"/>
      <c r="DQ55" s="449"/>
      <c r="DR55" s="449"/>
      <c r="DS55" s="449"/>
      <c r="DT55" s="449"/>
      <c r="DU55" s="449"/>
      <c r="DV55" s="449"/>
      <c r="DW55" s="449"/>
      <c r="DX55" s="449"/>
      <c r="DY55" s="449"/>
      <c r="DZ55" s="449"/>
      <c r="EA55" s="449"/>
      <c r="EB55" s="449"/>
      <c r="EC55" s="449"/>
      <c r="ED55" s="449"/>
      <c r="EE55" s="449"/>
      <c r="EF55" s="449"/>
      <c r="EG55" s="449"/>
      <c r="EH55" s="449"/>
      <c r="EI55" s="449"/>
      <c r="EJ55" s="449"/>
      <c r="EK55" s="449"/>
      <c r="EL55" s="449"/>
      <c r="EM55" s="449"/>
      <c r="EN55" s="449"/>
      <c r="EO55" s="449"/>
      <c r="EP55" s="449"/>
      <c r="EQ55" s="449"/>
      <c r="ER55" s="449"/>
      <c r="ES55" s="449"/>
      <c r="ET55" s="449"/>
      <c r="EU55" s="449"/>
    </row>
    <row r="56" spans="1:151" ht="16.5" customHeight="1" x14ac:dyDescent="0.25">
      <c r="A56" s="453" t="s">
        <v>524</v>
      </c>
      <c r="B56" s="454">
        <v>279735.10531540611</v>
      </c>
      <c r="C56" s="454">
        <v>280832.71616430732</v>
      </c>
      <c r="D56" s="454">
        <v>281427.58380275627</v>
      </c>
      <c r="E56" s="454">
        <v>282053.88717788766</v>
      </c>
      <c r="F56" s="454">
        <v>286161.75081736082</v>
      </c>
      <c r="G56" s="454">
        <v>286852.74157677876</v>
      </c>
      <c r="H56" s="454">
        <v>281980.74913940526</v>
      </c>
      <c r="I56" s="454">
        <v>282105.32767522562</v>
      </c>
      <c r="J56" s="454">
        <v>283581.44315563818</v>
      </c>
      <c r="K56" s="454">
        <v>287418.95498439157</v>
      </c>
      <c r="L56" s="454">
        <v>288135.77511421102</v>
      </c>
      <c r="M56" s="454">
        <v>300231.38741758827</v>
      </c>
      <c r="N56" s="454">
        <v>298556.62578708358</v>
      </c>
      <c r="O56" s="454">
        <v>298369.33004481444</v>
      </c>
      <c r="P56" s="454">
        <v>298155.49753263145</v>
      </c>
      <c r="Q56" s="454">
        <v>299059.78403224458</v>
      </c>
      <c r="R56" s="454">
        <v>299494.6394816144</v>
      </c>
      <c r="S56" s="454">
        <v>306227.71741607366</v>
      </c>
      <c r="T56" s="454">
        <v>305393.34314475307</v>
      </c>
      <c r="U56" s="454">
        <v>308770.06989294133</v>
      </c>
      <c r="V56" s="454">
        <v>309120.82380339794</v>
      </c>
      <c r="W56" s="454">
        <v>309586.03971583769</v>
      </c>
      <c r="X56" s="454">
        <v>312758.67268372775</v>
      </c>
      <c r="Y56" s="454">
        <v>319536.66994800232</v>
      </c>
      <c r="Z56" s="454">
        <v>318174.79569418321</v>
      </c>
      <c r="AA56" s="454">
        <v>318311.51350059046</v>
      </c>
      <c r="AB56" s="454">
        <v>321028.13302254636</v>
      </c>
      <c r="AC56" s="454">
        <v>321243.46464984748</v>
      </c>
      <c r="AD56" s="454">
        <v>323994.44183545001</v>
      </c>
      <c r="AE56" s="454">
        <v>327851.0242175223</v>
      </c>
      <c r="AF56" s="454">
        <v>328873.35024287179</v>
      </c>
      <c r="AG56" s="454">
        <v>329210.58830269566</v>
      </c>
      <c r="AH56" s="454">
        <v>331263.67529123981</v>
      </c>
      <c r="AI56" s="454">
        <v>334358.44301515532</v>
      </c>
      <c r="AJ56" s="454">
        <v>336572.52553336322</v>
      </c>
      <c r="AK56" s="454">
        <v>345617.19551340822</v>
      </c>
      <c r="AL56" s="454">
        <v>340908.92052914313</v>
      </c>
      <c r="AM56" s="454">
        <v>344826.53440251609</v>
      </c>
      <c r="AN56" s="454">
        <v>348245.69090443768</v>
      </c>
      <c r="AO56" s="454">
        <v>346565.10847846698</v>
      </c>
      <c r="AP56" s="454">
        <v>346711.64590246277</v>
      </c>
      <c r="AQ56" s="454">
        <v>351375.8188580295</v>
      </c>
      <c r="AR56" s="454">
        <v>352944.69968920399</v>
      </c>
      <c r="AS56" s="454">
        <v>351417.83862996544</v>
      </c>
      <c r="AT56" s="454">
        <v>350499.23615290475</v>
      </c>
      <c r="AU56" s="454">
        <v>349810.86009880243</v>
      </c>
      <c r="AV56" s="454">
        <v>354693.08322884847</v>
      </c>
      <c r="AW56" s="454">
        <v>365608.73772902408</v>
      </c>
      <c r="AX56" s="454">
        <v>364980.69233736559</v>
      </c>
      <c r="AY56" s="454">
        <v>369066.69688267616</v>
      </c>
      <c r="AZ56" s="454">
        <v>371778.39312112681</v>
      </c>
      <c r="BA56" s="454">
        <v>372675.47367760952</v>
      </c>
      <c r="BB56" s="454">
        <v>374448.43718937901</v>
      </c>
      <c r="BC56" s="454">
        <v>378456.25837457669</v>
      </c>
      <c r="BD56" s="454">
        <v>377725.22592014016</v>
      </c>
      <c r="BE56" s="454">
        <v>379201.6061837934</v>
      </c>
      <c r="BF56" s="454">
        <v>379536.06867122138</v>
      </c>
      <c r="BG56" s="454">
        <v>386009.67288569768</v>
      </c>
      <c r="BH56" s="454">
        <v>389293.57228882512</v>
      </c>
      <c r="BI56" s="454">
        <v>397556.54743014241</v>
      </c>
      <c r="BJ56" s="454">
        <v>399865.77736164053</v>
      </c>
      <c r="BK56" s="454">
        <v>404452.45097584801</v>
      </c>
      <c r="BL56" s="454">
        <v>410915.24788448901</v>
      </c>
      <c r="BM56" s="454">
        <v>410066.84698475106</v>
      </c>
      <c r="BN56" s="454">
        <v>411917.76295781811</v>
      </c>
      <c r="BO56" s="454">
        <v>418402.10404157941</v>
      </c>
      <c r="BP56" s="454">
        <v>420266.19606512645</v>
      </c>
      <c r="BQ56" s="454">
        <v>425740.73306717828</v>
      </c>
      <c r="BR56" s="454">
        <v>423801.82017970318</v>
      </c>
      <c r="BS56" s="454">
        <v>428368.77910129959</v>
      </c>
      <c r="BT56" s="454">
        <v>431628.14552528458</v>
      </c>
      <c r="BU56" s="454">
        <v>437999</v>
      </c>
      <c r="BV56" s="454">
        <v>441887.17765523668</v>
      </c>
      <c r="BW56" s="454">
        <v>442606.92125446931</v>
      </c>
      <c r="BX56" s="454">
        <v>442449.85457323794</v>
      </c>
      <c r="BY56" s="454">
        <v>446911.85781437054</v>
      </c>
      <c r="BZ56" s="454">
        <v>449648.89126058272</v>
      </c>
      <c r="CA56" s="454">
        <v>454966.19312587637</v>
      </c>
      <c r="CB56" s="454">
        <v>461117.73776384653</v>
      </c>
      <c r="CC56" s="454">
        <v>461430.80908152496</v>
      </c>
      <c r="CD56" s="454">
        <v>461720.45506848267</v>
      </c>
      <c r="CE56" s="454">
        <v>467628.51267994742</v>
      </c>
      <c r="CF56" s="454">
        <v>466181.98963053362</v>
      </c>
      <c r="CG56" s="454">
        <v>477788.9123658007</v>
      </c>
      <c r="CH56" s="454">
        <v>482530.18293943547</v>
      </c>
      <c r="CI56" s="454">
        <v>484802.9440699215</v>
      </c>
      <c r="CJ56" s="454">
        <v>485070.61657241185</v>
      </c>
      <c r="CK56" s="454">
        <v>486422.52761427267</v>
      </c>
      <c r="CL56" s="454">
        <v>493022.68238882185</v>
      </c>
      <c r="CM56" s="454">
        <v>491497.02935467474</v>
      </c>
      <c r="CN56" s="454">
        <v>494871.72102887125</v>
      </c>
      <c r="CO56" s="454">
        <v>496265.33256421401</v>
      </c>
      <c r="CP56" s="454">
        <v>514343.5804290087</v>
      </c>
      <c r="CQ56" s="454">
        <v>508989.0330164819</v>
      </c>
      <c r="CR56" s="454">
        <v>508936.52725764248</v>
      </c>
      <c r="CS56" s="454">
        <v>522082.88855707517</v>
      </c>
      <c r="CT56" s="454">
        <v>517698.19551605918</v>
      </c>
      <c r="CU56" s="454">
        <v>525005.68763654598</v>
      </c>
      <c r="CV56" s="454">
        <v>529215.21339422092</v>
      </c>
      <c r="CW56" s="454">
        <v>533321.65716028935</v>
      </c>
      <c r="CX56" s="454">
        <v>532406.12408800703</v>
      </c>
      <c r="CY56" s="454">
        <v>537637.90350697201</v>
      </c>
      <c r="CZ56" s="454">
        <v>533730.18510533078</v>
      </c>
      <c r="DA56" s="454">
        <v>536045.54619934538</v>
      </c>
      <c r="DB56" s="454">
        <v>537076.40459591278</v>
      </c>
      <c r="DC56" s="454">
        <v>544713.22111905226</v>
      </c>
      <c r="DD56" s="454">
        <v>547078.01010348136</v>
      </c>
      <c r="DE56" s="454">
        <v>554892.69632883591</v>
      </c>
      <c r="DF56" s="454">
        <v>554908.23577923025</v>
      </c>
      <c r="DG56" s="454">
        <v>559637.26738361525</v>
      </c>
      <c r="DH56" s="454">
        <v>562978.93241245952</v>
      </c>
      <c r="DI56" s="454">
        <v>565338.49062105222</v>
      </c>
      <c r="DJ56" s="454">
        <v>564329.58136491186</v>
      </c>
      <c r="DK56" s="454">
        <v>571821.25441540615</v>
      </c>
      <c r="DL56" s="454">
        <v>574711.70473376976</v>
      </c>
      <c r="DM56" s="454">
        <v>573609.46124614426</v>
      </c>
      <c r="DN56" s="454">
        <v>576579.80937112018</v>
      </c>
      <c r="DO56" s="454">
        <v>586220.94557105831</v>
      </c>
      <c r="DP56" s="454">
        <v>592579.06939322909</v>
      </c>
      <c r="DQ56" s="454">
        <v>601973.23458341032</v>
      </c>
      <c r="DR56" s="454">
        <v>604264.3816984446</v>
      </c>
      <c r="DS56" s="454">
        <v>612966.7983084236</v>
      </c>
      <c r="DT56" s="454">
        <v>623487.74252911494</v>
      </c>
      <c r="DU56" s="454">
        <v>634874.85028223682</v>
      </c>
      <c r="DV56" s="454">
        <v>640638.51830001222</v>
      </c>
      <c r="DW56" s="454">
        <v>644329.59710239829</v>
      </c>
      <c r="DX56" s="454">
        <v>645173.52177810227</v>
      </c>
      <c r="DY56" s="454">
        <v>646149.29340344621</v>
      </c>
      <c r="DZ56" s="454">
        <v>655899.11789156613</v>
      </c>
      <c r="EA56" s="454">
        <v>693565.16370723839</v>
      </c>
      <c r="EB56" s="454">
        <v>694772.90107514313</v>
      </c>
      <c r="EC56" s="454">
        <v>703592.72573349951</v>
      </c>
      <c r="ED56" s="454">
        <v>708184.36570888816</v>
      </c>
      <c r="EE56" s="454">
        <v>710613.30748368683</v>
      </c>
      <c r="EF56" s="454">
        <v>710709.8397626722</v>
      </c>
      <c r="EG56" s="454">
        <v>763284.38256650825</v>
      </c>
      <c r="EH56" s="454">
        <v>765919.0235516103</v>
      </c>
      <c r="EI56" s="454">
        <v>765365.56867240334</v>
      </c>
      <c r="EJ56" s="454">
        <v>773835.9068505317</v>
      </c>
      <c r="EK56" s="454">
        <v>769296.78973335295</v>
      </c>
      <c r="EL56" s="454">
        <v>767716.76423805149</v>
      </c>
      <c r="EM56" s="454">
        <v>782458.03764073073</v>
      </c>
      <c r="EN56" s="454">
        <v>788282.67900455173</v>
      </c>
      <c r="EO56" s="454">
        <v>765847.35978355131</v>
      </c>
      <c r="EP56" s="454">
        <v>764204.14486669202</v>
      </c>
      <c r="EQ56" s="454">
        <v>768035.0242682941</v>
      </c>
      <c r="ER56" s="454">
        <v>775331.26731230028</v>
      </c>
      <c r="ES56" s="454">
        <v>769858.87439460622</v>
      </c>
      <c r="ET56" s="454">
        <v>763721.85087153711</v>
      </c>
      <c r="EU56" s="454">
        <v>783584.47113963845</v>
      </c>
    </row>
    <row r="57" spans="1:151" ht="17.100000000000001" customHeight="1" thickBot="1" x14ac:dyDescent="0.3">
      <c r="A57" s="459"/>
      <c r="B57" s="460"/>
      <c r="C57" s="460"/>
      <c r="D57" s="460"/>
      <c r="E57" s="460"/>
      <c r="F57" s="460"/>
      <c r="G57" s="460"/>
      <c r="H57" s="460"/>
      <c r="I57" s="460"/>
      <c r="J57" s="460"/>
      <c r="K57" s="460"/>
      <c r="L57" s="460"/>
      <c r="M57" s="460"/>
      <c r="N57" s="460"/>
      <c r="O57" s="460"/>
      <c r="P57" s="460"/>
      <c r="Q57" s="460"/>
      <c r="R57" s="460"/>
      <c r="S57" s="460"/>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c r="AS57" s="460"/>
      <c r="AT57" s="460"/>
      <c r="AU57" s="460"/>
      <c r="AV57" s="460"/>
      <c r="AW57" s="460"/>
      <c r="AX57" s="460"/>
      <c r="AY57" s="460"/>
      <c r="AZ57" s="460"/>
      <c r="BA57" s="460"/>
      <c r="BB57" s="460"/>
      <c r="BC57" s="460"/>
      <c r="BD57" s="460"/>
      <c r="BE57" s="460"/>
      <c r="BF57" s="460"/>
      <c r="BG57" s="460"/>
      <c r="BH57" s="460"/>
      <c r="BI57" s="460"/>
      <c r="BJ57" s="460"/>
      <c r="BK57" s="460"/>
      <c r="BL57" s="460"/>
      <c r="BM57" s="460"/>
      <c r="BN57" s="460"/>
      <c r="BO57" s="460"/>
      <c r="BP57" s="460"/>
      <c r="BQ57" s="460"/>
      <c r="BR57" s="460"/>
      <c r="BS57" s="460"/>
      <c r="BT57" s="460"/>
      <c r="BU57" s="460"/>
      <c r="BV57" s="460"/>
      <c r="BW57" s="460"/>
      <c r="BX57" s="460"/>
      <c r="BY57" s="460"/>
      <c r="BZ57" s="460"/>
      <c r="CA57" s="460"/>
      <c r="CB57" s="460"/>
      <c r="CC57" s="460"/>
      <c r="CD57" s="460"/>
      <c r="CE57" s="460"/>
      <c r="CF57" s="460"/>
      <c r="CG57" s="460"/>
      <c r="CH57" s="460"/>
      <c r="CI57" s="460"/>
      <c r="CJ57" s="460"/>
      <c r="CK57" s="460"/>
      <c r="CL57" s="460"/>
      <c r="CM57" s="460"/>
      <c r="CN57" s="460"/>
      <c r="CO57" s="460"/>
      <c r="CP57" s="460"/>
      <c r="CQ57" s="460"/>
      <c r="CR57" s="460"/>
      <c r="CS57" s="460"/>
      <c r="CT57" s="460"/>
      <c r="CU57" s="460"/>
      <c r="CV57" s="460"/>
      <c r="CW57" s="460"/>
      <c r="CX57" s="460"/>
      <c r="CY57" s="460"/>
      <c r="CZ57" s="460"/>
      <c r="DA57" s="460"/>
      <c r="DB57" s="460"/>
      <c r="DC57" s="460"/>
      <c r="DD57" s="460"/>
      <c r="DE57" s="460"/>
      <c r="DF57" s="460"/>
      <c r="DG57" s="460"/>
      <c r="DH57" s="460"/>
      <c r="DI57" s="460"/>
      <c r="DJ57" s="460"/>
      <c r="DK57" s="460"/>
      <c r="DL57" s="460"/>
      <c r="DM57" s="460"/>
      <c r="DN57" s="460"/>
      <c r="DO57" s="460"/>
      <c r="DP57" s="460"/>
      <c r="DQ57" s="460"/>
      <c r="DR57" s="460"/>
      <c r="DS57" s="460"/>
      <c r="DT57" s="460"/>
      <c r="DU57" s="460"/>
      <c r="DV57" s="460"/>
      <c r="DW57" s="460"/>
      <c r="DX57" s="460"/>
      <c r="DY57" s="460"/>
      <c r="DZ57" s="460"/>
      <c r="EA57" s="460"/>
      <c r="EB57" s="460"/>
      <c r="EC57" s="460"/>
      <c r="ED57" s="460"/>
      <c r="EE57" s="460"/>
      <c r="EF57" s="460"/>
      <c r="EG57" s="460"/>
      <c r="EH57" s="460"/>
      <c r="EI57" s="460"/>
      <c r="EJ57" s="460"/>
      <c r="EK57" s="460"/>
      <c r="EL57" s="460"/>
      <c r="EM57" s="460"/>
      <c r="EN57" s="460"/>
      <c r="EO57" s="460"/>
      <c r="EP57" s="460"/>
      <c r="EQ57" s="460"/>
      <c r="ER57" s="460"/>
      <c r="ES57" s="460"/>
      <c r="ET57" s="460"/>
      <c r="EU57" s="460"/>
    </row>
    <row r="58" spans="1:151" s="452" customFormat="1" ht="15.75" customHeight="1" thickTop="1" x14ac:dyDescent="0.25">
      <c r="A58" s="452" t="s">
        <v>396</v>
      </c>
    </row>
    <row r="59" spans="1:151" s="452" customFormat="1" ht="15.75" customHeight="1" x14ac:dyDescent="0.25">
      <c r="A59" s="452" t="s">
        <v>525</v>
      </c>
    </row>
    <row r="60" spans="1:151" s="452" customFormat="1" ht="29.25" customHeight="1" x14ac:dyDescent="0.25">
      <c r="A60" s="3349" t="s">
        <v>526</v>
      </c>
      <c r="B60" s="3349"/>
      <c r="C60" s="3349"/>
      <c r="D60" s="3349"/>
      <c r="E60" s="3349"/>
      <c r="F60" s="3349"/>
      <c r="G60" s="3349"/>
      <c r="H60" s="3349"/>
      <c r="I60" s="3349"/>
      <c r="J60" s="3349"/>
      <c r="K60" s="3349"/>
      <c r="L60" s="3349"/>
      <c r="M60" s="3349"/>
      <c r="N60" s="3349"/>
      <c r="O60" s="3349"/>
      <c r="P60" s="3349"/>
      <c r="Q60" s="3349"/>
      <c r="R60" s="3349"/>
      <c r="S60" s="3349"/>
      <c r="T60" s="3349"/>
      <c r="U60" s="3349"/>
      <c r="V60" s="3349"/>
      <c r="W60" s="3349"/>
      <c r="X60" s="3349"/>
      <c r="Y60" s="3349"/>
      <c r="Z60" s="3349"/>
      <c r="AA60" s="3349"/>
      <c r="AB60" s="3349"/>
      <c r="AC60" s="3349"/>
      <c r="AD60" s="3349"/>
      <c r="AE60" s="3349"/>
      <c r="AF60" s="3349"/>
      <c r="AG60" s="3349"/>
      <c r="AH60" s="3349"/>
      <c r="AI60" s="3349"/>
      <c r="AJ60" s="3349"/>
      <c r="AK60" s="3349"/>
      <c r="AL60" s="3349"/>
      <c r="AM60" s="3349"/>
      <c r="AN60" s="3349"/>
      <c r="AO60" s="3349"/>
      <c r="AP60" s="3349"/>
      <c r="AQ60" s="3349"/>
      <c r="AR60" s="3349"/>
      <c r="AS60" s="3349"/>
      <c r="AT60" s="3349"/>
      <c r="AU60" s="3349"/>
      <c r="AV60" s="3349"/>
      <c r="AW60" s="3349"/>
      <c r="AX60" s="3349"/>
      <c r="AY60" s="3349"/>
      <c r="AZ60" s="3349"/>
      <c r="BA60" s="3349"/>
      <c r="BB60" s="3349"/>
      <c r="BC60" s="3349"/>
      <c r="BD60" s="3349"/>
      <c r="BE60" s="3349"/>
      <c r="BF60" s="3349"/>
      <c r="BG60" s="3349"/>
      <c r="BH60" s="3349"/>
      <c r="BI60" s="3349"/>
      <c r="BJ60" s="3349"/>
      <c r="BK60" s="3349"/>
      <c r="BL60" s="3349"/>
      <c r="BM60" s="3349"/>
      <c r="BN60" s="3349"/>
      <c r="BO60" s="3349"/>
      <c r="BP60" s="3349"/>
      <c r="BQ60" s="3349"/>
      <c r="BR60" s="3349"/>
      <c r="BS60" s="3349"/>
      <c r="BT60" s="3349"/>
      <c r="BU60" s="3349"/>
      <c r="BV60" s="3349"/>
      <c r="BW60" s="3349"/>
      <c r="BX60" s="3349"/>
      <c r="BY60" s="3349"/>
      <c r="BZ60" s="3349"/>
      <c r="CA60" s="3349"/>
      <c r="CB60" s="3349"/>
      <c r="CC60" s="3349"/>
      <c r="CD60" s="3349"/>
      <c r="CE60" s="3349"/>
      <c r="CF60" s="3349"/>
      <c r="CG60" s="3349"/>
      <c r="CH60" s="3349"/>
      <c r="CI60" s="3349"/>
      <c r="CJ60" s="3349"/>
      <c r="CK60" s="3349"/>
      <c r="CL60" s="3349"/>
      <c r="CM60" s="3349"/>
      <c r="CN60" s="3349"/>
      <c r="CO60" s="3349"/>
      <c r="CP60" s="3349"/>
      <c r="CQ60" s="3349"/>
      <c r="CR60" s="3349"/>
      <c r="CS60" s="3349"/>
      <c r="CT60" s="3349"/>
      <c r="CU60" s="3349"/>
      <c r="CV60" s="3349"/>
      <c r="CW60" s="3349"/>
      <c r="CX60" s="3349"/>
      <c r="CY60" s="3349"/>
      <c r="CZ60" s="3349"/>
      <c r="DA60" s="3349"/>
      <c r="DB60" s="3349"/>
      <c r="DC60" s="3349"/>
      <c r="DD60" s="3349"/>
      <c r="DE60" s="3349"/>
      <c r="DF60" s="3349"/>
      <c r="DG60" s="3349"/>
      <c r="DH60" s="3349"/>
      <c r="DI60" s="3349"/>
      <c r="DJ60" s="3349"/>
      <c r="DK60" s="3349"/>
      <c r="DL60" s="3349"/>
      <c r="DM60" s="3349"/>
      <c r="DN60" s="3349"/>
      <c r="DO60" s="3349"/>
      <c r="DP60" s="3349"/>
      <c r="DQ60" s="3349"/>
      <c r="DR60" s="3349"/>
      <c r="DS60" s="3349"/>
      <c r="DT60" s="3349"/>
      <c r="DU60" s="3349"/>
      <c r="DV60" s="3349"/>
      <c r="DW60" s="3349"/>
      <c r="DX60" s="3349"/>
      <c r="DY60" s="3349"/>
      <c r="DZ60" s="3349"/>
      <c r="EA60" s="3349"/>
      <c r="EB60" s="3349"/>
      <c r="EC60" s="3349"/>
      <c r="ED60" s="3349"/>
      <c r="EE60" s="3349"/>
      <c r="EF60" s="3349"/>
      <c r="EG60" s="3349"/>
      <c r="EH60" s="3349"/>
      <c r="EI60" s="3349"/>
      <c r="EJ60" s="3349"/>
      <c r="EK60" s="3349"/>
      <c r="EL60" s="3349"/>
      <c r="EM60" s="3349"/>
      <c r="EN60" s="3349"/>
      <c r="EO60" s="3349"/>
      <c r="EP60" s="3349"/>
      <c r="EQ60" s="3349"/>
      <c r="ER60" s="3349"/>
      <c r="ES60" s="3349"/>
      <c r="ET60" s="468"/>
      <c r="EU60" s="468"/>
    </row>
    <row r="61" spans="1:151" s="452" customFormat="1" ht="15.75" customHeight="1" x14ac:dyDescent="0.25">
      <c r="A61" s="452" t="s">
        <v>527</v>
      </c>
    </row>
    <row r="62" spans="1:151" s="452" customFormat="1" ht="15.75" customHeight="1" x14ac:dyDescent="0.25">
      <c r="A62" s="469" t="s">
        <v>369</v>
      </c>
    </row>
    <row r="63" spans="1:151" ht="16.5" x14ac:dyDescent="0.25">
      <c r="A63" s="461"/>
    </row>
    <row r="64" spans="1:151" x14ac:dyDescent="0.2">
      <c r="A64" s="470"/>
    </row>
  </sheetData>
  <mergeCells count="1">
    <mergeCell ref="A60:ES60"/>
  </mergeCells>
  <pageMargins left="0.74803149606299213" right="0.74803149606299213" top="0.55118110236220474" bottom="0.74803149606299213" header="0.31496062992125984" footer="0"/>
  <pageSetup paperSize="9" scale="48" orientation="landscape" r:id="rId1"/>
  <headerFooter alignWithMargins="0"/>
  <rowBreaks count="1" manualBreakCount="1">
    <brk id="12" max="16383" man="1"/>
  </rowBreaks>
  <colBreaks count="1" manualBreakCount="1">
    <brk id="10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371E-E627-49FA-B22E-516C28CADA9C}">
  <sheetPr>
    <pageSetUpPr fitToPage="1"/>
  </sheetPr>
  <dimension ref="A1:BWD129"/>
  <sheetViews>
    <sheetView showGridLines="0" topLeftCell="A109" zoomScale="85" zoomScaleNormal="85" zoomScaleSheetLayoutView="90" workbookViewId="0">
      <selection activeCell="C112" sqref="C112"/>
    </sheetView>
  </sheetViews>
  <sheetFormatPr defaultColWidth="74.28515625" defaultRowHeight="15" x14ac:dyDescent="0.25"/>
  <cols>
    <col min="1" max="1" width="104.5703125" style="340" customWidth="1"/>
    <col min="2" max="2" width="11.85546875" style="340" customWidth="1"/>
    <col min="3" max="3" width="11.42578125" style="340" customWidth="1"/>
    <col min="4" max="4" width="12.28515625" style="340" bestFit="1" customWidth="1"/>
    <col min="5" max="5" width="6.28515625" style="340" customWidth="1"/>
    <col min="6" max="6" width="5.28515625" style="340" customWidth="1"/>
    <col min="7" max="7" width="11.28515625" style="340" customWidth="1"/>
    <col min="8" max="8" width="12" style="340" customWidth="1"/>
    <col min="9" max="9" width="10.28515625" style="340" customWidth="1"/>
    <col min="10" max="12" width="18.7109375" style="340" bestFit="1" customWidth="1"/>
    <col min="13" max="1954" width="74.28515625" style="340"/>
  </cols>
  <sheetData>
    <row r="1" spans="1:1954" ht="21.75" customHeight="1" x14ac:dyDescent="0.3">
      <c r="A1" s="3350" t="s">
        <v>528</v>
      </c>
      <c r="B1" s="3350"/>
      <c r="C1" s="3350"/>
      <c r="D1" s="3350"/>
    </row>
    <row r="2" spans="1:1954" ht="12.75" customHeight="1" thickBot="1" x14ac:dyDescent="0.3">
      <c r="D2" s="343" t="s">
        <v>529</v>
      </c>
    </row>
    <row r="3" spans="1:1954" ht="22.9" customHeight="1" thickTop="1" thickBot="1" x14ac:dyDescent="0.35">
      <c r="A3" s="471"/>
      <c r="B3" s="319" t="s">
        <v>530</v>
      </c>
      <c r="C3" s="319" t="s">
        <v>531</v>
      </c>
      <c r="D3" s="319" t="s">
        <v>532</v>
      </c>
    </row>
    <row r="4" spans="1:1954" ht="17.25" thickTop="1" x14ac:dyDescent="0.3">
      <c r="A4" s="472" t="s">
        <v>533</v>
      </c>
      <c r="B4" s="473">
        <v>115280.60464078718</v>
      </c>
      <c r="C4" s="473">
        <v>54705.399164861832</v>
      </c>
      <c r="D4" s="473">
        <v>169986.00380595902</v>
      </c>
      <c r="F4" s="474"/>
      <c r="G4" s="474"/>
      <c r="H4" s="474"/>
      <c r="J4" s="475"/>
      <c r="K4" s="475"/>
      <c r="L4" s="475"/>
    </row>
    <row r="5" spans="1:1954" ht="16.5" x14ac:dyDescent="0.3">
      <c r="A5" s="476" t="s">
        <v>534</v>
      </c>
      <c r="B5" s="477">
        <v>10944.286538527213</v>
      </c>
      <c r="C5" s="477">
        <v>423.69135944624975</v>
      </c>
      <c r="D5" s="477">
        <v>11367.977897973462</v>
      </c>
      <c r="F5" s="474"/>
      <c r="G5" s="474"/>
      <c r="H5" s="474"/>
      <c r="J5" s="475"/>
      <c r="K5" s="475"/>
      <c r="L5" s="475"/>
    </row>
    <row r="6" spans="1:1954" ht="16.5" x14ac:dyDescent="0.3">
      <c r="A6" s="478" t="s">
        <v>535</v>
      </c>
      <c r="B6" s="479">
        <v>10778.878708737211</v>
      </c>
      <c r="C6" s="479">
        <v>289.31358392624975</v>
      </c>
      <c r="D6" s="479">
        <v>11068.192292663462</v>
      </c>
      <c r="F6" s="474"/>
      <c r="G6" s="474"/>
      <c r="H6" s="474"/>
      <c r="J6" s="475"/>
      <c r="K6" s="475"/>
      <c r="L6" s="475"/>
    </row>
    <row r="7" spans="1:1954" ht="16.5" x14ac:dyDescent="0.3">
      <c r="A7" s="480" t="s">
        <v>536</v>
      </c>
      <c r="B7" s="481">
        <v>7935.6736156431225</v>
      </c>
      <c r="C7" s="481">
        <v>3.2745690000000001E-2</v>
      </c>
      <c r="D7" s="481">
        <v>7935.706361333122</v>
      </c>
      <c r="F7" s="474"/>
      <c r="G7" s="474"/>
      <c r="H7" s="474"/>
      <c r="J7" s="475"/>
      <c r="K7" s="475"/>
      <c r="L7" s="475"/>
    </row>
    <row r="8" spans="1:1954" ht="16.5" x14ac:dyDescent="0.3">
      <c r="A8" s="480" t="s">
        <v>537</v>
      </c>
      <c r="B8" s="481">
        <v>2843.2050930940904</v>
      </c>
      <c r="C8" s="481">
        <v>289.28083823624974</v>
      </c>
      <c r="D8" s="481">
        <v>3132.48593133034</v>
      </c>
      <c r="F8" s="474"/>
      <c r="G8" s="474"/>
      <c r="H8" s="474"/>
      <c r="J8" s="475"/>
      <c r="K8" s="475"/>
      <c r="L8" s="475"/>
    </row>
    <row r="9" spans="1:1954" ht="16.5" x14ac:dyDescent="0.3">
      <c r="A9" s="478" t="s">
        <v>538</v>
      </c>
      <c r="B9" s="479">
        <v>33.313964009999999</v>
      </c>
      <c r="C9" s="479">
        <v>8.7120200000000009E-3</v>
      </c>
      <c r="D9" s="479">
        <v>33.322676030000004</v>
      </c>
      <c r="F9" s="474"/>
      <c r="G9" s="474"/>
      <c r="H9" s="474"/>
      <c r="J9" s="475"/>
      <c r="K9" s="475"/>
      <c r="L9" s="475"/>
    </row>
    <row r="10" spans="1:1954" ht="16.5" x14ac:dyDescent="0.3">
      <c r="A10" s="478" t="s">
        <v>539</v>
      </c>
      <c r="B10" s="479">
        <v>132.09386577999999</v>
      </c>
      <c r="C10" s="479">
        <v>134.36906350000001</v>
      </c>
      <c r="D10" s="479">
        <v>266.46292928000003</v>
      </c>
      <c r="F10" s="474"/>
      <c r="G10" s="474"/>
      <c r="H10" s="474"/>
      <c r="J10" s="475"/>
      <c r="K10" s="475"/>
      <c r="L10" s="475"/>
    </row>
    <row r="11" spans="1:1954" ht="16.5" x14ac:dyDescent="0.3">
      <c r="A11" s="476" t="s">
        <v>540</v>
      </c>
      <c r="B11" s="477">
        <v>7.6870562851409998</v>
      </c>
      <c r="C11" s="477">
        <v>4.0645749100000002E-5</v>
      </c>
      <c r="D11" s="477">
        <v>7.6870969308901005</v>
      </c>
      <c r="E11" s="371"/>
      <c r="F11" s="482"/>
      <c r="G11" s="474"/>
      <c r="H11" s="482"/>
      <c r="I11" s="371"/>
      <c r="J11" s="475"/>
      <c r="K11" s="475"/>
      <c r="L11" s="475"/>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371"/>
      <c r="AZ11" s="371"/>
      <c r="BA11" s="371"/>
      <c r="BB11" s="371"/>
      <c r="BC11" s="371"/>
      <c r="BD11" s="371"/>
      <c r="BE11" s="371"/>
      <c r="BF11" s="371"/>
      <c r="BG11" s="371"/>
      <c r="BH11" s="371"/>
      <c r="BI11" s="371"/>
      <c r="BJ11" s="371"/>
      <c r="BK11" s="371"/>
      <c r="BL11" s="371"/>
      <c r="BM11" s="371"/>
      <c r="BN11" s="371"/>
      <c r="BO11" s="371"/>
      <c r="BP11" s="371"/>
      <c r="BQ11" s="371"/>
      <c r="BR11" s="371"/>
      <c r="BS11" s="371"/>
      <c r="BT11" s="371"/>
      <c r="BU11" s="371"/>
      <c r="BV11" s="371"/>
      <c r="BW11" s="371"/>
      <c r="BX11" s="371"/>
      <c r="BY11" s="371"/>
      <c r="BZ11" s="371"/>
      <c r="CA11" s="371"/>
      <c r="CB11" s="371"/>
      <c r="CC11" s="371"/>
      <c r="CD11" s="371"/>
      <c r="CE11" s="371"/>
      <c r="CF11" s="371"/>
      <c r="CG11" s="371"/>
      <c r="CH11" s="371"/>
      <c r="CI11" s="371"/>
      <c r="CJ11" s="371"/>
      <c r="CK11" s="371"/>
      <c r="CL11" s="371"/>
      <c r="CM11" s="371"/>
      <c r="CN11" s="371"/>
      <c r="CO11" s="371"/>
      <c r="CP11" s="371"/>
      <c r="CQ11" s="371"/>
      <c r="CR11" s="371"/>
      <c r="CS11" s="371"/>
      <c r="CT11" s="371"/>
      <c r="CU11" s="371"/>
      <c r="CV11" s="371"/>
      <c r="CW11" s="371"/>
      <c r="CX11" s="371"/>
      <c r="CY11" s="371"/>
      <c r="CZ11" s="371"/>
      <c r="DA11" s="371"/>
      <c r="DB11" s="371"/>
      <c r="DC11" s="371"/>
      <c r="DD11" s="371"/>
      <c r="DE11" s="371"/>
      <c r="DF11" s="371"/>
      <c r="DG11" s="371"/>
      <c r="DH11" s="371"/>
      <c r="DI11" s="371"/>
      <c r="DJ11" s="371"/>
      <c r="DK11" s="371"/>
      <c r="DL11" s="371"/>
      <c r="DM11" s="371"/>
      <c r="DN11" s="371"/>
      <c r="DO11" s="371"/>
      <c r="DP11" s="371"/>
      <c r="DQ11" s="371"/>
      <c r="DR11" s="371"/>
      <c r="DS11" s="371"/>
      <c r="DT11" s="371"/>
      <c r="DU11" s="371"/>
      <c r="DV11" s="371"/>
      <c r="DW11" s="371"/>
      <c r="DX11" s="371"/>
      <c r="DY11" s="371"/>
      <c r="DZ11" s="371"/>
      <c r="EA11" s="371"/>
      <c r="EB11" s="371"/>
      <c r="EC11" s="371"/>
      <c r="ED11" s="371"/>
      <c r="EE11" s="371"/>
      <c r="EF11" s="371"/>
      <c r="EG11" s="371"/>
      <c r="EH11" s="371"/>
      <c r="EI11" s="371"/>
      <c r="EJ11" s="371"/>
      <c r="EK11" s="371"/>
      <c r="EL11" s="371"/>
      <c r="EM11" s="371"/>
      <c r="EN11" s="371"/>
      <c r="EO11" s="371"/>
      <c r="EP11" s="371"/>
      <c r="EQ11" s="371"/>
      <c r="ER11" s="371"/>
      <c r="ES11" s="371"/>
      <c r="ET11" s="371"/>
      <c r="EU11" s="371"/>
      <c r="EV11" s="371"/>
      <c r="EW11" s="371"/>
      <c r="EX11" s="371"/>
      <c r="EY11" s="371"/>
      <c r="EZ11" s="371"/>
      <c r="FA11" s="371"/>
      <c r="FB11" s="371"/>
      <c r="FC11" s="371"/>
      <c r="FD11" s="371"/>
      <c r="FE11" s="371"/>
      <c r="FF11" s="371"/>
      <c r="FG11" s="371"/>
      <c r="FH11" s="371"/>
      <c r="FI11" s="371"/>
      <c r="FJ11" s="371"/>
      <c r="FK11" s="371"/>
      <c r="FL11" s="371"/>
      <c r="FM11" s="371"/>
      <c r="FN11" s="371"/>
      <c r="FO11" s="371"/>
      <c r="FP11" s="371"/>
      <c r="FQ11" s="371"/>
      <c r="FR11" s="371"/>
      <c r="FS11" s="371"/>
      <c r="FT11" s="371"/>
      <c r="FU11" s="371"/>
      <c r="FV11" s="371"/>
      <c r="FW11" s="371"/>
      <c r="FX11" s="371"/>
      <c r="FY11" s="371"/>
      <c r="FZ11" s="371"/>
      <c r="GA11" s="371"/>
      <c r="GB11" s="371"/>
      <c r="GC11" s="371"/>
      <c r="GD11" s="371"/>
      <c r="GE11" s="371"/>
      <c r="GF11" s="371"/>
      <c r="GG11" s="371"/>
      <c r="GH11" s="371"/>
      <c r="GI11" s="371"/>
      <c r="GJ11" s="371"/>
      <c r="GK11" s="371"/>
      <c r="GL11" s="371"/>
      <c r="GM11" s="371"/>
      <c r="GN11" s="371"/>
      <c r="GO11" s="371"/>
      <c r="GP11" s="371"/>
      <c r="GQ11" s="371"/>
      <c r="GR11" s="371"/>
      <c r="GS11" s="371"/>
      <c r="GT11" s="371"/>
      <c r="GU11" s="371"/>
      <c r="GV11" s="371"/>
      <c r="GW11" s="371"/>
      <c r="GX11" s="371"/>
      <c r="GY11" s="371"/>
      <c r="GZ11" s="371"/>
      <c r="HA11" s="371"/>
      <c r="HB11" s="371"/>
      <c r="HC11" s="371"/>
      <c r="HD11" s="371"/>
      <c r="HE11" s="371"/>
      <c r="HF11" s="371"/>
      <c r="HG11" s="371"/>
      <c r="HH11" s="371"/>
      <c r="HI11" s="371"/>
      <c r="HJ11" s="371"/>
      <c r="HK11" s="371"/>
      <c r="HL11" s="371"/>
      <c r="HM11" s="371"/>
      <c r="HN11" s="371"/>
      <c r="HO11" s="371"/>
      <c r="HP11" s="371"/>
      <c r="HQ11" s="371"/>
      <c r="HR11" s="371"/>
      <c r="HS11" s="371"/>
      <c r="HT11" s="371"/>
      <c r="HU11" s="371"/>
      <c r="HV11" s="371"/>
      <c r="HW11" s="371"/>
      <c r="HX11" s="371"/>
      <c r="HY11" s="371"/>
      <c r="HZ11" s="371"/>
      <c r="IA11" s="371"/>
      <c r="IB11" s="371"/>
      <c r="IC11" s="371"/>
      <c r="ID11" s="371"/>
      <c r="IE11" s="371"/>
      <c r="IF11" s="371"/>
      <c r="IG11" s="371"/>
      <c r="IH11" s="371"/>
      <c r="II11" s="371"/>
      <c r="IJ11" s="371"/>
      <c r="IK11" s="371"/>
      <c r="IL11" s="371"/>
      <c r="IM11" s="371"/>
      <c r="IN11" s="371"/>
      <c r="IO11" s="371"/>
      <c r="IP11" s="371"/>
      <c r="IQ11" s="371"/>
      <c r="IR11" s="371"/>
      <c r="IS11" s="371"/>
      <c r="IT11" s="371"/>
      <c r="IU11" s="371"/>
      <c r="IV11" s="371"/>
      <c r="IW11" s="371"/>
      <c r="IX11" s="371"/>
      <c r="IY11" s="371"/>
      <c r="IZ11" s="371"/>
      <c r="JA11" s="371"/>
      <c r="JB11" s="371"/>
      <c r="JC11" s="371"/>
      <c r="JD11" s="371"/>
      <c r="JE11" s="371"/>
      <c r="JF11" s="371"/>
      <c r="JG11" s="371"/>
      <c r="JH11" s="371"/>
      <c r="JI11" s="371"/>
      <c r="JJ11" s="371"/>
      <c r="JK11" s="371"/>
      <c r="JL11" s="371"/>
      <c r="JM11" s="371"/>
      <c r="JN11" s="371"/>
      <c r="JO11" s="371"/>
      <c r="JP11" s="371"/>
      <c r="JQ11" s="371"/>
      <c r="JR11" s="371"/>
      <c r="JS11" s="371"/>
      <c r="JT11" s="371"/>
      <c r="JU11" s="371"/>
      <c r="JV11" s="371"/>
      <c r="JW11" s="371"/>
      <c r="JX11" s="371"/>
      <c r="JY11" s="371"/>
      <c r="JZ11" s="371"/>
      <c r="KA11" s="371"/>
      <c r="KB11" s="371"/>
      <c r="KC11" s="371"/>
      <c r="KD11" s="371"/>
      <c r="KE11" s="371"/>
      <c r="KF11" s="371"/>
      <c r="KG11" s="371"/>
      <c r="KH11" s="371"/>
      <c r="KI11" s="371"/>
      <c r="KJ11" s="371"/>
      <c r="KK11" s="371"/>
      <c r="KL11" s="371"/>
      <c r="KM11" s="371"/>
      <c r="KN11" s="371"/>
      <c r="KO11" s="371"/>
      <c r="KP11" s="371"/>
      <c r="KQ11" s="371"/>
      <c r="KR11" s="371"/>
      <c r="KS11" s="371"/>
      <c r="KT11" s="371"/>
      <c r="KU11" s="371"/>
      <c r="KV11" s="371"/>
      <c r="KW11" s="371"/>
      <c r="KX11" s="371"/>
      <c r="KY11" s="371"/>
      <c r="KZ11" s="371"/>
      <c r="LA11" s="371"/>
      <c r="LB11" s="371"/>
      <c r="LC11" s="371"/>
      <c r="LD11" s="371"/>
      <c r="LE11" s="371"/>
      <c r="LF11" s="371"/>
      <c r="LG11" s="371"/>
      <c r="LH11" s="371"/>
      <c r="LI11" s="371"/>
      <c r="LJ11" s="371"/>
      <c r="LK11" s="371"/>
      <c r="LL11" s="371"/>
      <c r="LM11" s="371"/>
      <c r="LN11" s="371"/>
      <c r="LO11" s="371"/>
      <c r="LP11" s="371"/>
      <c r="LQ11" s="371"/>
      <c r="LR11" s="371"/>
      <c r="LS11" s="371"/>
      <c r="LT11" s="371"/>
      <c r="LU11" s="371"/>
      <c r="LV11" s="371"/>
      <c r="LW11" s="371"/>
      <c r="LX11" s="371"/>
      <c r="LY11" s="371"/>
      <c r="LZ11" s="371"/>
      <c r="MA11" s="371"/>
      <c r="MB11" s="371"/>
      <c r="MC11" s="371"/>
      <c r="MD11" s="371"/>
      <c r="ME11" s="371"/>
      <c r="MF11" s="371"/>
      <c r="MG11" s="371"/>
      <c r="MH11" s="371"/>
      <c r="MI11" s="371"/>
      <c r="MJ11" s="371"/>
      <c r="MK11" s="371"/>
      <c r="ML11" s="371"/>
      <c r="MM11" s="371"/>
      <c r="MN11" s="371"/>
      <c r="MO11" s="371"/>
      <c r="MP11" s="371"/>
      <c r="MQ11" s="371"/>
      <c r="MR11" s="371"/>
      <c r="MS11" s="371"/>
      <c r="MT11" s="371"/>
      <c r="MU11" s="371"/>
      <c r="MV11" s="371"/>
      <c r="MW11" s="371"/>
      <c r="MX11" s="371"/>
      <c r="MY11" s="371"/>
      <c r="MZ11" s="371"/>
      <c r="NA11" s="371"/>
      <c r="NB11" s="371"/>
      <c r="NC11" s="371"/>
      <c r="ND11" s="371"/>
      <c r="NE11" s="371"/>
      <c r="NF11" s="371"/>
      <c r="NG11" s="371"/>
      <c r="NH11" s="371"/>
      <c r="NI11" s="371"/>
      <c r="NJ11" s="371"/>
      <c r="NK11" s="371"/>
      <c r="NL11" s="371"/>
      <c r="NM11" s="371"/>
      <c r="NN11" s="371"/>
      <c r="NO11" s="371"/>
      <c r="NP11" s="371"/>
      <c r="NQ11" s="371"/>
      <c r="NR11" s="371"/>
      <c r="NS11" s="371"/>
      <c r="NT11" s="371"/>
      <c r="NU11" s="371"/>
      <c r="NV11" s="371"/>
      <c r="NW11" s="371"/>
      <c r="NX11" s="371"/>
      <c r="NY11" s="371"/>
      <c r="NZ11" s="371"/>
      <c r="OA11" s="371"/>
      <c r="OB11" s="371"/>
      <c r="OC11" s="371"/>
      <c r="OD11" s="371"/>
      <c r="OE11" s="371"/>
      <c r="OF11" s="371"/>
      <c r="OG11" s="371"/>
      <c r="OH11" s="371"/>
      <c r="OI11" s="371"/>
      <c r="OJ11" s="371"/>
      <c r="OK11" s="371"/>
      <c r="OL11" s="371"/>
      <c r="OM11" s="371"/>
      <c r="ON11" s="371"/>
      <c r="OO11" s="371"/>
      <c r="OP11" s="371"/>
      <c r="OQ11" s="371"/>
      <c r="OR11" s="371"/>
      <c r="OS11" s="371"/>
      <c r="OT11" s="371"/>
      <c r="OU11" s="371"/>
      <c r="OV11" s="371"/>
      <c r="OW11" s="371"/>
      <c r="OX11" s="371"/>
      <c r="OY11" s="371"/>
      <c r="OZ11" s="371"/>
      <c r="PA11" s="371"/>
      <c r="PB11" s="371"/>
      <c r="PC11" s="371"/>
      <c r="PD11" s="371"/>
      <c r="PE11" s="371"/>
      <c r="PF11" s="371"/>
      <c r="PG11" s="371"/>
      <c r="PH11" s="371"/>
      <c r="PI11" s="371"/>
      <c r="PJ11" s="371"/>
      <c r="PK11" s="371"/>
      <c r="PL11" s="371"/>
      <c r="PM11" s="371"/>
      <c r="PN11" s="371"/>
      <c r="PO11" s="371"/>
      <c r="PP11" s="371"/>
      <c r="PQ11" s="371"/>
      <c r="PR11" s="371"/>
      <c r="PS11" s="371"/>
      <c r="PT11" s="371"/>
      <c r="PU11" s="371"/>
      <c r="PV11" s="371"/>
      <c r="PW11" s="371"/>
      <c r="PX11" s="371"/>
      <c r="PY11" s="371"/>
      <c r="PZ11" s="371"/>
      <c r="QA11" s="371"/>
      <c r="QB11" s="371"/>
      <c r="QC11" s="371"/>
      <c r="QD11" s="371"/>
      <c r="QE11" s="371"/>
      <c r="QF11" s="371"/>
      <c r="QG11" s="371"/>
      <c r="QH11" s="371"/>
      <c r="QI11" s="371"/>
      <c r="QJ11" s="371"/>
      <c r="QK11" s="371"/>
      <c r="QL11" s="371"/>
      <c r="QM11" s="371"/>
      <c r="QN11" s="371"/>
      <c r="QO11" s="371"/>
      <c r="QP11" s="371"/>
      <c r="QQ11" s="371"/>
      <c r="QR11" s="371"/>
      <c r="QS11" s="371"/>
      <c r="QT11" s="371"/>
      <c r="QU11" s="371"/>
      <c r="QV11" s="371"/>
      <c r="QW11" s="371"/>
      <c r="QX11" s="371"/>
      <c r="QY11" s="371"/>
      <c r="QZ11" s="371"/>
      <c r="RA11" s="371"/>
      <c r="RB11" s="371"/>
      <c r="RC11" s="371"/>
      <c r="RD11" s="371"/>
      <c r="RE11" s="371"/>
      <c r="RF11" s="371"/>
      <c r="RG11" s="371"/>
      <c r="RH11" s="371"/>
      <c r="RI11" s="371"/>
      <c r="RJ11" s="371"/>
      <c r="RK11" s="371"/>
      <c r="RL11" s="371"/>
      <c r="RM11" s="371"/>
      <c r="RN11" s="371"/>
      <c r="RO11" s="371"/>
      <c r="RP11" s="371"/>
      <c r="RQ11" s="371"/>
      <c r="RR11" s="371"/>
      <c r="RS11" s="371"/>
      <c r="RT11" s="371"/>
      <c r="RU11" s="371"/>
      <c r="RV11" s="371"/>
      <c r="RW11" s="371"/>
      <c r="RX11" s="371"/>
      <c r="RY11" s="371"/>
      <c r="RZ11" s="371"/>
      <c r="SA11" s="371"/>
      <c r="SB11" s="371"/>
      <c r="SC11" s="371"/>
      <c r="SD11" s="371"/>
      <c r="SE11" s="371"/>
      <c r="SF11" s="371"/>
      <c r="SG11" s="371"/>
      <c r="SH11" s="371"/>
      <c r="SI11" s="371"/>
      <c r="SJ11" s="371"/>
      <c r="SK11" s="371"/>
      <c r="SL11" s="371"/>
      <c r="SM11" s="371"/>
      <c r="SN11" s="371"/>
      <c r="SO11" s="371"/>
      <c r="SP11" s="371"/>
      <c r="SQ11" s="371"/>
      <c r="SR11" s="371"/>
      <c r="SS11" s="371"/>
      <c r="ST11" s="371"/>
      <c r="SU11" s="371"/>
      <c r="SV11" s="371"/>
      <c r="SW11" s="371"/>
      <c r="SX11" s="371"/>
      <c r="SY11" s="371"/>
      <c r="SZ11" s="371"/>
      <c r="TA11" s="371"/>
      <c r="TB11" s="371"/>
      <c r="TC11" s="371"/>
      <c r="TD11" s="371"/>
      <c r="TE11" s="371"/>
      <c r="TF11" s="371"/>
      <c r="TG11" s="371"/>
      <c r="TH11" s="371"/>
      <c r="TI11" s="371"/>
      <c r="TJ11" s="371"/>
      <c r="TK11" s="371"/>
      <c r="TL11" s="371"/>
      <c r="TM11" s="371"/>
      <c r="TN11" s="371"/>
      <c r="TO11" s="371"/>
      <c r="TP11" s="371"/>
      <c r="TQ11" s="371"/>
      <c r="TR11" s="371"/>
      <c r="TS11" s="371"/>
      <c r="TT11" s="371"/>
      <c r="TU11" s="371"/>
      <c r="TV11" s="371"/>
      <c r="TW11" s="371"/>
      <c r="TX11" s="371"/>
      <c r="TY11" s="371"/>
      <c r="TZ11" s="371"/>
      <c r="UA11" s="371"/>
      <c r="UB11" s="371"/>
      <c r="UC11" s="371"/>
      <c r="UD11" s="371"/>
      <c r="UE11" s="371"/>
      <c r="UF11" s="371"/>
      <c r="UG11" s="371"/>
      <c r="UH11" s="371"/>
      <c r="UI11" s="371"/>
      <c r="UJ11" s="371"/>
      <c r="UK11" s="371"/>
      <c r="UL11" s="371"/>
      <c r="UM11" s="371"/>
      <c r="UN11" s="371"/>
      <c r="UO11" s="371"/>
      <c r="UP11" s="371"/>
      <c r="UQ11" s="371"/>
      <c r="UR11" s="371"/>
      <c r="US11" s="371"/>
      <c r="UT11" s="371"/>
      <c r="UU11" s="371"/>
      <c r="UV11" s="371"/>
      <c r="UW11" s="371"/>
      <c r="UX11" s="371"/>
      <c r="UY11" s="371"/>
      <c r="UZ11" s="371"/>
      <c r="VA11" s="371"/>
      <c r="VB11" s="371"/>
      <c r="VC11" s="371"/>
      <c r="VD11" s="371"/>
      <c r="VE11" s="371"/>
      <c r="VF11" s="371"/>
      <c r="VG11" s="371"/>
      <c r="VH11" s="371"/>
      <c r="VI11" s="371"/>
      <c r="VJ11" s="371"/>
      <c r="VK11" s="371"/>
      <c r="VL11" s="371"/>
      <c r="VM11" s="371"/>
      <c r="VN11" s="371"/>
      <c r="VO11" s="371"/>
      <c r="VP11" s="371"/>
      <c r="VQ11" s="371"/>
      <c r="VR11" s="371"/>
      <c r="VS11" s="371"/>
      <c r="VT11" s="371"/>
      <c r="VU11" s="371"/>
      <c r="VV11" s="371"/>
      <c r="VW11" s="371"/>
      <c r="VX11" s="371"/>
      <c r="VY11" s="371"/>
      <c r="VZ11" s="371"/>
      <c r="WA11" s="371"/>
      <c r="WB11" s="371"/>
      <c r="WC11" s="371"/>
      <c r="WD11" s="371"/>
      <c r="WE11" s="371"/>
      <c r="WF11" s="371"/>
      <c r="WG11" s="371"/>
      <c r="WH11" s="371"/>
      <c r="WI11" s="371"/>
      <c r="WJ11" s="371"/>
      <c r="WK11" s="371"/>
      <c r="WL11" s="371"/>
      <c r="WM11" s="371"/>
      <c r="WN11" s="371"/>
      <c r="WO11" s="371"/>
      <c r="WP11" s="371"/>
      <c r="WQ11" s="371"/>
      <c r="WR11" s="371"/>
      <c r="WS11" s="371"/>
      <c r="WT11" s="371"/>
      <c r="WU11" s="371"/>
      <c r="WV11" s="371"/>
      <c r="WW11" s="371"/>
      <c r="WX11" s="371"/>
      <c r="WY11" s="371"/>
      <c r="WZ11" s="371"/>
      <c r="XA11" s="371"/>
      <c r="XB11" s="371"/>
      <c r="XC11" s="371"/>
      <c r="XD11" s="371"/>
      <c r="XE11" s="371"/>
      <c r="XF11" s="371"/>
      <c r="XG11" s="371"/>
      <c r="XH11" s="371"/>
      <c r="XI11" s="371"/>
      <c r="XJ11" s="371"/>
      <c r="XK11" s="371"/>
      <c r="XL11" s="371"/>
      <c r="XM11" s="371"/>
      <c r="XN11" s="371"/>
      <c r="XO11" s="371"/>
      <c r="XP11" s="371"/>
      <c r="XQ11" s="371"/>
      <c r="XR11" s="371"/>
      <c r="XS11" s="371"/>
      <c r="XT11" s="371"/>
      <c r="XU11" s="371"/>
      <c r="XV11" s="371"/>
      <c r="XW11" s="371"/>
      <c r="XX11" s="371"/>
      <c r="XY11" s="371"/>
      <c r="XZ11" s="371"/>
      <c r="YA11" s="371"/>
      <c r="YB11" s="371"/>
      <c r="YC11" s="371"/>
      <c r="YD11" s="371"/>
      <c r="YE11" s="371"/>
      <c r="YF11" s="371"/>
      <c r="YG11" s="371"/>
      <c r="YH11" s="371"/>
      <c r="YI11" s="371"/>
      <c r="YJ11" s="371"/>
      <c r="YK11" s="371"/>
      <c r="YL11" s="371"/>
      <c r="YM11" s="371"/>
      <c r="YN11" s="371"/>
      <c r="YO11" s="371"/>
      <c r="YP11" s="371"/>
      <c r="YQ11" s="371"/>
      <c r="YR11" s="371"/>
      <c r="YS11" s="371"/>
      <c r="YT11" s="371"/>
      <c r="YU11" s="371"/>
      <c r="YV11" s="371"/>
      <c r="YW11" s="371"/>
      <c r="YX11" s="371"/>
      <c r="YY11" s="371"/>
      <c r="YZ11" s="371"/>
      <c r="ZA11" s="371"/>
      <c r="ZB11" s="371"/>
      <c r="ZC11" s="371"/>
      <c r="ZD11" s="371"/>
      <c r="ZE11" s="371"/>
      <c r="ZF11" s="371"/>
      <c r="ZG11" s="371"/>
      <c r="ZH11" s="371"/>
      <c r="ZI11" s="371"/>
      <c r="ZJ11" s="371"/>
      <c r="ZK11" s="371"/>
      <c r="ZL11" s="371"/>
      <c r="ZM11" s="371"/>
      <c r="ZN11" s="371"/>
      <c r="ZO11" s="371"/>
      <c r="ZP11" s="371"/>
      <c r="ZQ11" s="371"/>
      <c r="ZR11" s="371"/>
      <c r="ZS11" s="371"/>
      <c r="ZT11" s="371"/>
      <c r="ZU11" s="371"/>
      <c r="ZV11" s="371"/>
      <c r="ZW11" s="371"/>
      <c r="ZX11" s="371"/>
      <c r="ZY11" s="371"/>
      <c r="ZZ11" s="371"/>
      <c r="AAA11" s="371"/>
      <c r="AAB11" s="371"/>
      <c r="AAC11" s="371"/>
      <c r="AAD11" s="371"/>
      <c r="AAE11" s="371"/>
      <c r="AAF11" s="371"/>
      <c r="AAG11" s="371"/>
      <c r="AAH11" s="371"/>
      <c r="AAI11" s="371"/>
      <c r="AAJ11" s="371"/>
      <c r="AAK11" s="371"/>
      <c r="AAL11" s="371"/>
      <c r="AAM11" s="371"/>
      <c r="AAN11" s="371"/>
      <c r="AAO11" s="371"/>
      <c r="AAP11" s="371"/>
      <c r="AAQ11" s="371"/>
      <c r="AAR11" s="371"/>
      <c r="AAS11" s="371"/>
      <c r="AAT11" s="371"/>
      <c r="AAU11" s="371"/>
      <c r="AAV11" s="371"/>
      <c r="AAW11" s="371"/>
      <c r="AAX11" s="371"/>
      <c r="AAY11" s="371"/>
      <c r="AAZ11" s="371"/>
      <c r="ABA11" s="371"/>
      <c r="ABB11" s="371"/>
      <c r="ABC11" s="371"/>
      <c r="ABD11" s="371"/>
      <c r="ABE11" s="371"/>
      <c r="ABF11" s="371"/>
      <c r="ABG11" s="371"/>
      <c r="ABH11" s="371"/>
      <c r="ABI11" s="371"/>
      <c r="ABJ11" s="371"/>
      <c r="ABK11" s="371"/>
      <c r="ABL11" s="371"/>
      <c r="ABM11" s="371"/>
      <c r="ABN11" s="371"/>
      <c r="ABO11" s="371"/>
      <c r="ABP11" s="371"/>
      <c r="ABQ11" s="371"/>
      <c r="ABR11" s="371"/>
      <c r="ABS11" s="371"/>
      <c r="ABT11" s="371"/>
      <c r="ABU11" s="371"/>
      <c r="ABV11" s="371"/>
      <c r="ABW11" s="371"/>
      <c r="ABX11" s="371"/>
      <c r="ABY11" s="371"/>
      <c r="ABZ11" s="371"/>
      <c r="ACA11" s="371"/>
      <c r="ACB11" s="371"/>
      <c r="ACC11" s="371"/>
      <c r="ACD11" s="371"/>
      <c r="ACE11" s="371"/>
      <c r="ACF11" s="371"/>
      <c r="ACG11" s="371"/>
      <c r="ACH11" s="371"/>
      <c r="ACI11" s="371"/>
      <c r="ACJ11" s="371"/>
      <c r="ACK11" s="371"/>
      <c r="ACL11" s="371"/>
      <c r="ACM11" s="371"/>
      <c r="ACN11" s="371"/>
      <c r="ACO11" s="371"/>
      <c r="ACP11" s="371"/>
      <c r="ACQ11" s="371"/>
      <c r="ACR11" s="371"/>
      <c r="ACS11" s="371"/>
      <c r="ACT11" s="371"/>
      <c r="ACU11" s="371"/>
      <c r="ACV11" s="371"/>
      <c r="ACW11" s="371"/>
      <c r="ACX11" s="371"/>
      <c r="ACY11" s="371"/>
      <c r="ACZ11" s="371"/>
      <c r="ADA11" s="371"/>
      <c r="ADB11" s="371"/>
      <c r="ADC11" s="371"/>
      <c r="ADD11" s="371"/>
      <c r="ADE11" s="371"/>
      <c r="ADF11" s="371"/>
      <c r="ADG11" s="371"/>
      <c r="ADH11" s="371"/>
      <c r="ADI11" s="371"/>
      <c r="ADJ11" s="371"/>
      <c r="ADK11" s="371"/>
      <c r="ADL11" s="371"/>
      <c r="ADM11" s="371"/>
      <c r="ADN11" s="371"/>
      <c r="ADO11" s="371"/>
      <c r="ADP11" s="371"/>
      <c r="ADQ11" s="371"/>
      <c r="ADR11" s="371"/>
      <c r="ADS11" s="371"/>
      <c r="ADT11" s="371"/>
      <c r="ADU11" s="371"/>
      <c r="ADV11" s="371"/>
      <c r="ADW11" s="371"/>
      <c r="ADX11" s="371"/>
      <c r="ADY11" s="371"/>
      <c r="ADZ11" s="371"/>
      <c r="AEA11" s="371"/>
      <c r="AEB11" s="371"/>
      <c r="AEC11" s="371"/>
      <c r="AED11" s="371"/>
      <c r="AEE11" s="371"/>
      <c r="AEF11" s="371"/>
      <c r="AEG11" s="371"/>
      <c r="AEH11" s="371"/>
      <c r="AEI11" s="371"/>
      <c r="AEJ11" s="371"/>
      <c r="AEK11" s="371"/>
      <c r="AEL11" s="371"/>
      <c r="AEM11" s="371"/>
      <c r="AEN11" s="371"/>
      <c r="AEO11" s="371"/>
      <c r="AEP11" s="371"/>
      <c r="AEQ11" s="371"/>
      <c r="AER11" s="371"/>
      <c r="AES11" s="371"/>
      <c r="AET11" s="371"/>
      <c r="AEU11" s="371"/>
      <c r="AEV11" s="371"/>
      <c r="AEW11" s="371"/>
      <c r="AEX11" s="371"/>
      <c r="AEY11" s="371"/>
      <c r="AEZ11" s="371"/>
      <c r="AFA11" s="371"/>
      <c r="AFB11" s="371"/>
      <c r="AFC11" s="371"/>
      <c r="AFD11" s="371"/>
      <c r="AFE11" s="371"/>
      <c r="AFF11" s="371"/>
      <c r="AFG11" s="371"/>
      <c r="AFH11" s="371"/>
      <c r="AFI11" s="371"/>
      <c r="AFJ11" s="371"/>
      <c r="AFK11" s="371"/>
      <c r="AFL11" s="371"/>
      <c r="AFM11" s="371"/>
      <c r="AFN11" s="371"/>
      <c r="AFO11" s="371"/>
      <c r="AFP11" s="371"/>
      <c r="AFQ11" s="371"/>
      <c r="AFR11" s="371"/>
      <c r="AFS11" s="371"/>
      <c r="AFT11" s="371"/>
      <c r="AFU11" s="371"/>
      <c r="AFV11" s="371"/>
      <c r="AFW11" s="371"/>
      <c r="AFX11" s="371"/>
      <c r="AFY11" s="371"/>
      <c r="AFZ11" s="371"/>
      <c r="AGA11" s="371"/>
      <c r="AGB11" s="371"/>
      <c r="AGC11" s="371"/>
      <c r="AGD11" s="371"/>
      <c r="AGE11" s="371"/>
      <c r="AGF11" s="371"/>
      <c r="AGG11" s="371"/>
      <c r="AGH11" s="371"/>
      <c r="AGI11" s="371"/>
      <c r="AGJ11" s="371"/>
      <c r="AGK11" s="371"/>
      <c r="AGL11" s="371"/>
      <c r="AGM11" s="371"/>
      <c r="AGN11" s="371"/>
      <c r="AGO11" s="371"/>
      <c r="AGP11" s="371"/>
      <c r="AGQ11" s="371"/>
      <c r="AGR11" s="371"/>
      <c r="AGS11" s="371"/>
      <c r="AGT11" s="371"/>
      <c r="AGU11" s="371"/>
      <c r="AGV11" s="371"/>
      <c r="AGW11" s="371"/>
      <c r="AGX11" s="371"/>
      <c r="AGY11" s="371"/>
      <c r="AGZ11" s="371"/>
      <c r="AHA11" s="371"/>
      <c r="AHB11" s="371"/>
      <c r="AHC11" s="371"/>
      <c r="AHD11" s="371"/>
      <c r="AHE11" s="371"/>
      <c r="AHF11" s="371"/>
      <c r="AHG11" s="371"/>
      <c r="AHH11" s="371"/>
      <c r="AHI11" s="371"/>
      <c r="AHJ11" s="371"/>
      <c r="AHK11" s="371"/>
      <c r="AHL11" s="371"/>
      <c r="AHM11" s="371"/>
      <c r="AHN11" s="371"/>
      <c r="AHO11" s="371"/>
      <c r="AHP11" s="371"/>
      <c r="AHQ11" s="371"/>
      <c r="AHR11" s="371"/>
      <c r="AHS11" s="371"/>
      <c r="AHT11" s="371"/>
      <c r="AHU11" s="371"/>
      <c r="AHV11" s="371"/>
      <c r="AHW11" s="371"/>
      <c r="AHX11" s="371"/>
      <c r="AHY11" s="371"/>
      <c r="AHZ11" s="371"/>
      <c r="AIA11" s="371"/>
      <c r="AIB11" s="371"/>
      <c r="AIC11" s="371"/>
      <c r="AID11" s="371"/>
      <c r="AIE11" s="371"/>
      <c r="AIF11" s="371"/>
      <c r="AIG11" s="371"/>
      <c r="AIH11" s="371"/>
      <c r="AII11" s="371"/>
      <c r="AIJ11" s="371"/>
      <c r="AIK11" s="371"/>
      <c r="AIL11" s="371"/>
      <c r="AIM11" s="371"/>
      <c r="AIN11" s="371"/>
      <c r="AIO11" s="371"/>
      <c r="AIP11" s="371"/>
      <c r="AIQ11" s="371"/>
      <c r="AIR11" s="371"/>
      <c r="AIS11" s="371"/>
      <c r="AIT11" s="371"/>
      <c r="AIU11" s="371"/>
      <c r="AIV11" s="371"/>
      <c r="AIW11" s="371"/>
      <c r="AIX11" s="371"/>
      <c r="AIY11" s="371"/>
      <c r="AIZ11" s="371"/>
      <c r="AJA11" s="371"/>
      <c r="AJB11" s="371"/>
      <c r="AJC11" s="371"/>
      <c r="AJD11" s="371"/>
      <c r="AJE11" s="371"/>
      <c r="AJF11" s="371"/>
      <c r="AJG11" s="371"/>
      <c r="AJH11" s="371"/>
      <c r="AJI11" s="371"/>
      <c r="AJJ11" s="371"/>
      <c r="AJK11" s="371"/>
      <c r="AJL11" s="371"/>
      <c r="AJM11" s="371"/>
      <c r="AJN11" s="371"/>
      <c r="AJO11" s="371"/>
      <c r="AJP11" s="371"/>
      <c r="AJQ11" s="371"/>
      <c r="AJR11" s="371"/>
      <c r="AJS11" s="371"/>
      <c r="AJT11" s="371"/>
      <c r="AJU11" s="371"/>
      <c r="AJV11" s="371"/>
      <c r="AJW11" s="371"/>
      <c r="AJX11" s="371"/>
      <c r="AJY11" s="371"/>
      <c r="AJZ11" s="371"/>
      <c r="AKA11" s="371"/>
      <c r="AKB11" s="371"/>
      <c r="AKC11" s="371"/>
      <c r="AKD11" s="371"/>
      <c r="AKE11" s="371"/>
      <c r="AKF11" s="371"/>
      <c r="AKG11" s="371"/>
      <c r="AKH11" s="371"/>
      <c r="AKI11" s="371"/>
      <c r="AKJ11" s="371"/>
      <c r="AKK11" s="371"/>
      <c r="AKL11" s="371"/>
      <c r="AKM11" s="371"/>
      <c r="AKN11" s="371"/>
      <c r="AKO11" s="371"/>
      <c r="AKP11" s="371"/>
      <c r="AKQ11" s="371"/>
      <c r="AKR11" s="371"/>
      <c r="AKS11" s="371"/>
      <c r="AKT11" s="371"/>
      <c r="AKU11" s="371"/>
      <c r="AKV11" s="371"/>
      <c r="AKW11" s="371"/>
      <c r="AKX11" s="371"/>
      <c r="AKY11" s="371"/>
      <c r="AKZ11" s="371"/>
      <c r="ALA11" s="371"/>
      <c r="ALB11" s="371"/>
      <c r="ALC11" s="371"/>
      <c r="ALD11" s="371"/>
      <c r="ALE11" s="371"/>
      <c r="ALF11" s="371"/>
      <c r="ALG11" s="371"/>
      <c r="ALH11" s="371"/>
      <c r="ALI11" s="371"/>
      <c r="ALJ11" s="371"/>
      <c r="ALK11" s="371"/>
      <c r="ALL11" s="371"/>
      <c r="ALM11" s="371"/>
      <c r="ALN11" s="371"/>
      <c r="ALO11" s="371"/>
      <c r="ALP11" s="371"/>
      <c r="ALQ11" s="371"/>
      <c r="ALR11" s="371"/>
      <c r="ALS11" s="371"/>
      <c r="ALT11" s="371"/>
      <c r="ALU11" s="371"/>
      <c r="ALV11" s="371"/>
      <c r="ALW11" s="371"/>
      <c r="ALX11" s="371"/>
      <c r="ALY11" s="371"/>
      <c r="ALZ11" s="371"/>
      <c r="AMA11" s="371"/>
      <c r="AMB11" s="371"/>
      <c r="AMC11" s="371"/>
      <c r="AMD11" s="371"/>
      <c r="AME11" s="371"/>
      <c r="AMF11" s="371"/>
      <c r="AMG11" s="371"/>
      <c r="AMH11" s="371"/>
      <c r="AMI11" s="371"/>
      <c r="AMJ11" s="371"/>
      <c r="AMK11" s="371"/>
      <c r="AML11" s="371"/>
      <c r="AMM11" s="371"/>
      <c r="AMN11" s="371"/>
      <c r="AMO11" s="371"/>
      <c r="AMP11" s="371"/>
      <c r="AMQ11" s="371"/>
      <c r="AMR11" s="371"/>
      <c r="AMS11" s="371"/>
      <c r="AMT11" s="371"/>
      <c r="AMU11" s="371"/>
      <c r="AMV11" s="371"/>
      <c r="AMW11" s="371"/>
      <c r="AMX11" s="371"/>
      <c r="AMY11" s="371"/>
      <c r="AMZ11" s="371"/>
      <c r="ANA11" s="371"/>
      <c r="ANB11" s="371"/>
      <c r="ANC11" s="371"/>
      <c r="AND11" s="371"/>
      <c r="ANE11" s="371"/>
      <c r="ANF11" s="371"/>
      <c r="ANG11" s="371"/>
      <c r="ANH11" s="371"/>
      <c r="ANI11" s="371"/>
      <c r="ANJ11" s="371"/>
      <c r="ANK11" s="371"/>
      <c r="ANL11" s="371"/>
      <c r="ANM11" s="371"/>
      <c r="ANN11" s="371"/>
      <c r="ANO11" s="371"/>
      <c r="ANP11" s="371"/>
      <c r="ANQ11" s="371"/>
      <c r="ANR11" s="371"/>
      <c r="ANS11" s="371"/>
      <c r="ANT11" s="371"/>
      <c r="ANU11" s="371"/>
      <c r="ANV11" s="371"/>
      <c r="ANW11" s="371"/>
      <c r="ANX11" s="371"/>
      <c r="ANY11" s="371"/>
      <c r="ANZ11" s="371"/>
      <c r="AOA11" s="371"/>
      <c r="AOB11" s="371"/>
      <c r="AOC11" s="371"/>
      <c r="AOD11" s="371"/>
      <c r="AOE11" s="371"/>
      <c r="AOF11" s="371"/>
      <c r="AOG11" s="371"/>
      <c r="AOH11" s="371"/>
      <c r="AOI11" s="371"/>
      <c r="AOJ11" s="371"/>
      <c r="AOK11" s="371"/>
      <c r="AOL11" s="371"/>
      <c r="AOM11" s="371"/>
      <c r="AON11" s="371"/>
      <c r="AOO11" s="371"/>
      <c r="AOP11" s="371"/>
      <c r="AOQ11" s="371"/>
      <c r="AOR11" s="371"/>
      <c r="AOS11" s="371"/>
      <c r="AOT11" s="371"/>
      <c r="AOU11" s="371"/>
      <c r="AOV11" s="371"/>
      <c r="AOW11" s="371"/>
      <c r="AOX11" s="371"/>
      <c r="AOY11" s="371"/>
      <c r="AOZ11" s="371"/>
      <c r="APA11" s="371"/>
      <c r="APB11" s="371"/>
      <c r="APC11" s="371"/>
      <c r="APD11" s="371"/>
      <c r="APE11" s="371"/>
      <c r="APF11" s="371"/>
      <c r="APG11" s="371"/>
      <c r="APH11" s="371"/>
      <c r="API11" s="371"/>
      <c r="APJ11" s="371"/>
      <c r="APK11" s="371"/>
      <c r="APL11" s="371"/>
      <c r="APM11" s="371"/>
      <c r="APN11" s="371"/>
      <c r="APO11" s="371"/>
      <c r="APP11" s="371"/>
      <c r="APQ11" s="371"/>
      <c r="APR11" s="371"/>
      <c r="APS11" s="371"/>
      <c r="APT11" s="371"/>
      <c r="APU11" s="371"/>
      <c r="APV11" s="371"/>
      <c r="APW11" s="371"/>
      <c r="APX11" s="371"/>
      <c r="APY11" s="371"/>
      <c r="APZ11" s="371"/>
      <c r="AQA11" s="371"/>
      <c r="AQB11" s="371"/>
      <c r="AQC11" s="371"/>
      <c r="AQD11" s="371"/>
      <c r="AQE11" s="371"/>
      <c r="AQF11" s="371"/>
      <c r="AQG11" s="371"/>
      <c r="AQH11" s="371"/>
      <c r="AQI11" s="371"/>
      <c r="AQJ11" s="371"/>
      <c r="AQK11" s="371"/>
      <c r="AQL11" s="371"/>
      <c r="AQM11" s="371"/>
      <c r="AQN11" s="371"/>
      <c r="AQO11" s="371"/>
      <c r="AQP11" s="371"/>
      <c r="AQQ11" s="371"/>
      <c r="AQR11" s="371"/>
      <c r="AQS11" s="371"/>
      <c r="AQT11" s="371"/>
      <c r="AQU11" s="371"/>
      <c r="AQV11" s="371"/>
      <c r="AQW11" s="371"/>
      <c r="AQX11" s="371"/>
      <c r="AQY11" s="371"/>
      <c r="AQZ11" s="371"/>
      <c r="ARA11" s="371"/>
      <c r="ARB11" s="371"/>
      <c r="ARC11" s="371"/>
      <c r="ARD11" s="371"/>
      <c r="ARE11" s="371"/>
      <c r="ARF11" s="371"/>
      <c r="ARG11" s="371"/>
      <c r="ARH11" s="371"/>
      <c r="ARI11" s="371"/>
      <c r="ARJ11" s="371"/>
      <c r="ARK11" s="371"/>
      <c r="ARL11" s="371"/>
      <c r="ARM11" s="371"/>
      <c r="ARN11" s="371"/>
      <c r="ARO11" s="371"/>
      <c r="ARP11" s="371"/>
      <c r="ARQ11" s="371"/>
      <c r="ARR11" s="371"/>
      <c r="ARS11" s="371"/>
      <c r="ART11" s="371"/>
      <c r="ARU11" s="371"/>
      <c r="ARV11" s="371"/>
      <c r="ARW11" s="371"/>
      <c r="ARX11" s="371"/>
      <c r="ARY11" s="371"/>
      <c r="ARZ11" s="371"/>
      <c r="ASA11" s="371"/>
      <c r="ASB11" s="371"/>
      <c r="ASC11" s="371"/>
      <c r="ASD11" s="371"/>
      <c r="ASE11" s="371"/>
      <c r="ASF11" s="371"/>
      <c r="ASG11" s="371"/>
      <c r="ASH11" s="371"/>
      <c r="ASI11" s="371"/>
      <c r="ASJ11" s="371"/>
      <c r="ASK11" s="371"/>
      <c r="ASL11" s="371"/>
      <c r="ASM11" s="371"/>
      <c r="ASN11" s="371"/>
      <c r="ASO11" s="371"/>
      <c r="ASP11" s="371"/>
      <c r="ASQ11" s="371"/>
      <c r="ASR11" s="371"/>
      <c r="ASS11" s="371"/>
      <c r="AST11" s="371"/>
      <c r="ASU11" s="371"/>
      <c r="ASV11" s="371"/>
      <c r="ASW11" s="371"/>
      <c r="ASX11" s="371"/>
      <c r="ASY11" s="371"/>
      <c r="ASZ11" s="371"/>
      <c r="ATA11" s="371"/>
      <c r="ATB11" s="371"/>
      <c r="ATC11" s="371"/>
      <c r="ATD11" s="371"/>
      <c r="ATE11" s="371"/>
      <c r="ATF11" s="371"/>
      <c r="ATG11" s="371"/>
      <c r="ATH11" s="371"/>
      <c r="ATI11" s="371"/>
      <c r="ATJ11" s="371"/>
      <c r="ATK11" s="371"/>
      <c r="ATL11" s="371"/>
      <c r="ATM11" s="371"/>
      <c r="ATN11" s="371"/>
      <c r="ATO11" s="371"/>
      <c r="ATP11" s="371"/>
      <c r="ATQ11" s="371"/>
      <c r="ATR11" s="371"/>
      <c r="ATS11" s="371"/>
      <c r="ATT11" s="371"/>
      <c r="ATU11" s="371"/>
      <c r="ATV11" s="371"/>
      <c r="ATW11" s="371"/>
      <c r="ATX11" s="371"/>
      <c r="ATY11" s="371"/>
      <c r="ATZ11" s="371"/>
      <c r="AUA11" s="371"/>
      <c r="AUB11" s="371"/>
      <c r="AUC11" s="371"/>
      <c r="AUD11" s="371"/>
      <c r="AUE11" s="371"/>
      <c r="AUF11" s="371"/>
      <c r="AUG11" s="371"/>
      <c r="AUH11" s="371"/>
      <c r="AUI11" s="371"/>
      <c r="AUJ11" s="371"/>
      <c r="AUK11" s="371"/>
      <c r="AUL11" s="371"/>
      <c r="AUM11" s="371"/>
      <c r="AUN11" s="371"/>
      <c r="AUO11" s="371"/>
      <c r="AUP11" s="371"/>
      <c r="AUQ11" s="371"/>
      <c r="AUR11" s="371"/>
      <c r="AUS11" s="371"/>
      <c r="AUT11" s="371"/>
      <c r="AUU11" s="371"/>
      <c r="AUV11" s="371"/>
      <c r="AUW11" s="371"/>
      <c r="AUX11" s="371"/>
      <c r="AUY11" s="371"/>
      <c r="AUZ11" s="371"/>
      <c r="AVA11" s="371"/>
      <c r="AVB11" s="371"/>
      <c r="AVC11" s="371"/>
      <c r="AVD11" s="371"/>
      <c r="AVE11" s="371"/>
      <c r="AVF11" s="371"/>
      <c r="AVG11" s="371"/>
      <c r="AVH11" s="371"/>
      <c r="AVI11" s="371"/>
      <c r="AVJ11" s="371"/>
      <c r="AVK11" s="371"/>
      <c r="AVL11" s="371"/>
      <c r="AVM11" s="371"/>
      <c r="AVN11" s="371"/>
      <c r="AVO11" s="371"/>
      <c r="AVP11" s="371"/>
      <c r="AVQ11" s="371"/>
      <c r="AVR11" s="371"/>
      <c r="AVS11" s="371"/>
      <c r="AVT11" s="371"/>
      <c r="AVU11" s="371"/>
      <c r="AVV11" s="371"/>
      <c r="AVW11" s="371"/>
      <c r="AVX11" s="371"/>
      <c r="AVY11" s="371"/>
      <c r="AVZ11" s="371"/>
      <c r="AWA11" s="371"/>
      <c r="AWB11" s="371"/>
      <c r="AWC11" s="371"/>
      <c r="AWD11" s="371"/>
      <c r="AWE11" s="371"/>
      <c r="AWF11" s="371"/>
      <c r="AWG11" s="371"/>
      <c r="AWH11" s="371"/>
      <c r="AWI11" s="371"/>
      <c r="AWJ11" s="371"/>
      <c r="AWK11" s="371"/>
      <c r="AWL11" s="371"/>
      <c r="AWM11" s="371"/>
      <c r="AWN11" s="371"/>
      <c r="AWO11" s="371"/>
      <c r="AWP11" s="371"/>
      <c r="AWQ11" s="371"/>
      <c r="AWR11" s="371"/>
      <c r="AWS11" s="371"/>
      <c r="AWT11" s="371"/>
      <c r="AWU11" s="371"/>
      <c r="AWV11" s="371"/>
      <c r="AWW11" s="371"/>
      <c r="AWX11" s="371"/>
      <c r="AWY11" s="371"/>
      <c r="AWZ11" s="371"/>
      <c r="AXA11" s="371"/>
      <c r="AXB11" s="371"/>
      <c r="AXC11" s="371"/>
      <c r="AXD11" s="371"/>
      <c r="AXE11" s="371"/>
      <c r="AXF11" s="371"/>
      <c r="AXG11" s="371"/>
      <c r="AXH11" s="371"/>
      <c r="AXI11" s="371"/>
      <c r="AXJ11" s="371"/>
      <c r="AXK11" s="371"/>
      <c r="AXL11" s="371"/>
      <c r="AXM11" s="371"/>
      <c r="AXN11" s="371"/>
      <c r="AXO11" s="371"/>
      <c r="AXP11" s="371"/>
      <c r="AXQ11" s="371"/>
      <c r="AXR11" s="371"/>
      <c r="AXS11" s="371"/>
      <c r="AXT11" s="371"/>
      <c r="AXU11" s="371"/>
      <c r="AXV11" s="371"/>
      <c r="AXW11" s="371"/>
      <c r="AXX11" s="371"/>
      <c r="AXY11" s="371"/>
      <c r="AXZ11" s="371"/>
      <c r="AYA11" s="371"/>
      <c r="AYB11" s="371"/>
      <c r="AYC11" s="371"/>
      <c r="AYD11" s="371"/>
      <c r="AYE11" s="371"/>
      <c r="AYF11" s="371"/>
      <c r="AYG11" s="371"/>
      <c r="AYH11" s="371"/>
      <c r="AYI11" s="371"/>
      <c r="AYJ11" s="371"/>
      <c r="AYK11" s="371"/>
      <c r="AYL11" s="371"/>
      <c r="AYM11" s="371"/>
      <c r="AYN11" s="371"/>
      <c r="AYO11" s="371"/>
      <c r="AYP11" s="371"/>
      <c r="AYQ11" s="371"/>
      <c r="AYR11" s="371"/>
      <c r="AYS11" s="371"/>
      <c r="AYT11" s="371"/>
      <c r="AYU11" s="371"/>
      <c r="AYV11" s="371"/>
      <c r="AYW11" s="371"/>
      <c r="AYX11" s="371"/>
      <c r="AYY11" s="371"/>
      <c r="AYZ11" s="371"/>
      <c r="AZA11" s="371"/>
      <c r="AZB11" s="371"/>
      <c r="AZC11" s="371"/>
      <c r="AZD11" s="371"/>
      <c r="AZE11" s="371"/>
      <c r="AZF11" s="371"/>
      <c r="AZG11" s="371"/>
      <c r="AZH11" s="371"/>
      <c r="AZI11" s="371"/>
      <c r="AZJ11" s="371"/>
      <c r="AZK11" s="371"/>
      <c r="AZL11" s="371"/>
      <c r="AZM11" s="371"/>
      <c r="AZN11" s="371"/>
      <c r="AZO11" s="371"/>
      <c r="AZP11" s="371"/>
      <c r="AZQ11" s="371"/>
      <c r="AZR11" s="371"/>
      <c r="AZS11" s="371"/>
      <c r="AZT11" s="371"/>
      <c r="AZU11" s="371"/>
      <c r="AZV11" s="371"/>
      <c r="AZW11" s="371"/>
      <c r="AZX11" s="371"/>
      <c r="AZY11" s="371"/>
      <c r="AZZ11" s="371"/>
      <c r="BAA11" s="371"/>
      <c r="BAB11" s="371"/>
      <c r="BAC11" s="371"/>
      <c r="BAD11" s="371"/>
      <c r="BAE11" s="371"/>
      <c r="BAF11" s="371"/>
      <c r="BAG11" s="371"/>
      <c r="BAH11" s="371"/>
      <c r="BAI11" s="371"/>
      <c r="BAJ11" s="371"/>
      <c r="BAK11" s="371"/>
      <c r="BAL11" s="371"/>
      <c r="BAM11" s="371"/>
      <c r="BAN11" s="371"/>
      <c r="BAO11" s="371"/>
      <c r="BAP11" s="371"/>
      <c r="BAQ11" s="371"/>
      <c r="BAR11" s="371"/>
      <c r="BAS11" s="371"/>
      <c r="BAT11" s="371"/>
      <c r="BAU11" s="371"/>
      <c r="BAV11" s="371"/>
      <c r="BAW11" s="371"/>
      <c r="BAX11" s="371"/>
      <c r="BAY11" s="371"/>
      <c r="BAZ11" s="371"/>
      <c r="BBA11" s="371"/>
      <c r="BBB11" s="371"/>
      <c r="BBC11" s="371"/>
      <c r="BBD11" s="371"/>
      <c r="BBE11" s="371"/>
      <c r="BBF11" s="371"/>
      <c r="BBG11" s="371"/>
      <c r="BBH11" s="371"/>
      <c r="BBI11" s="371"/>
      <c r="BBJ11" s="371"/>
      <c r="BBK11" s="371"/>
      <c r="BBL11" s="371"/>
      <c r="BBM11" s="371"/>
      <c r="BBN11" s="371"/>
      <c r="BBO11" s="371"/>
      <c r="BBP11" s="371"/>
      <c r="BBQ11" s="371"/>
      <c r="BBR11" s="371"/>
      <c r="BBS11" s="371"/>
      <c r="BBT11" s="371"/>
      <c r="BBU11" s="371"/>
      <c r="BBV11" s="371"/>
      <c r="BBW11" s="371"/>
      <c r="BBX11" s="371"/>
      <c r="BBY11" s="371"/>
      <c r="BBZ11" s="371"/>
      <c r="BCA11" s="371"/>
      <c r="BCB11" s="371"/>
      <c r="BCC11" s="371"/>
      <c r="BCD11" s="371"/>
      <c r="BCE11" s="371"/>
      <c r="BCF11" s="371"/>
      <c r="BCG11" s="371"/>
      <c r="BCH11" s="371"/>
      <c r="BCI11" s="371"/>
      <c r="BCJ11" s="371"/>
      <c r="BCK11" s="371"/>
      <c r="BCL11" s="371"/>
      <c r="BCM11" s="371"/>
      <c r="BCN11" s="371"/>
      <c r="BCO11" s="371"/>
      <c r="BCP11" s="371"/>
      <c r="BCQ11" s="371"/>
      <c r="BCR11" s="371"/>
      <c r="BCS11" s="371"/>
      <c r="BCT11" s="371"/>
      <c r="BCU11" s="371"/>
      <c r="BCV11" s="371"/>
      <c r="BCW11" s="371"/>
      <c r="BCX11" s="371"/>
      <c r="BCY11" s="371"/>
      <c r="BCZ11" s="371"/>
      <c r="BDA11" s="371"/>
      <c r="BDB11" s="371"/>
      <c r="BDC11" s="371"/>
      <c r="BDD11" s="371"/>
      <c r="BDE11" s="371"/>
      <c r="BDF11" s="371"/>
      <c r="BDG11" s="371"/>
      <c r="BDH11" s="371"/>
      <c r="BDI11" s="371"/>
      <c r="BDJ11" s="371"/>
      <c r="BDK11" s="371"/>
      <c r="BDL11" s="371"/>
      <c r="BDM11" s="371"/>
      <c r="BDN11" s="371"/>
      <c r="BDO11" s="371"/>
      <c r="BDP11" s="371"/>
      <c r="BDQ11" s="371"/>
      <c r="BDR11" s="371"/>
      <c r="BDS11" s="371"/>
      <c r="BDT11" s="371"/>
      <c r="BDU11" s="371"/>
      <c r="BDV11" s="371"/>
      <c r="BDW11" s="371"/>
      <c r="BDX11" s="371"/>
      <c r="BDY11" s="371"/>
      <c r="BDZ11" s="371"/>
      <c r="BEA11" s="371"/>
      <c r="BEB11" s="371"/>
      <c r="BEC11" s="371"/>
      <c r="BED11" s="371"/>
      <c r="BEE11" s="371"/>
      <c r="BEF11" s="371"/>
      <c r="BEG11" s="371"/>
      <c r="BEH11" s="371"/>
      <c r="BEI11" s="371"/>
      <c r="BEJ11" s="371"/>
      <c r="BEK11" s="371"/>
      <c r="BEL11" s="371"/>
      <c r="BEM11" s="371"/>
      <c r="BEN11" s="371"/>
      <c r="BEO11" s="371"/>
      <c r="BEP11" s="371"/>
      <c r="BEQ11" s="371"/>
      <c r="BER11" s="371"/>
      <c r="BES11" s="371"/>
      <c r="BET11" s="371"/>
      <c r="BEU11" s="371"/>
      <c r="BEV11" s="371"/>
      <c r="BEW11" s="371"/>
      <c r="BEX11" s="371"/>
      <c r="BEY11" s="371"/>
      <c r="BEZ11" s="371"/>
      <c r="BFA11" s="371"/>
      <c r="BFB11" s="371"/>
      <c r="BFC11" s="371"/>
      <c r="BFD11" s="371"/>
      <c r="BFE11" s="371"/>
      <c r="BFF11" s="371"/>
      <c r="BFG11" s="371"/>
      <c r="BFH11" s="371"/>
      <c r="BFI11" s="371"/>
      <c r="BFJ11" s="371"/>
      <c r="BFK11" s="371"/>
      <c r="BFL11" s="371"/>
      <c r="BFM11" s="371"/>
      <c r="BFN11" s="371"/>
      <c r="BFO11" s="371"/>
      <c r="BFP11" s="371"/>
      <c r="BFQ11" s="371"/>
      <c r="BFR11" s="371"/>
      <c r="BFS11" s="371"/>
      <c r="BFT11" s="371"/>
      <c r="BFU11" s="371"/>
      <c r="BFV11" s="371"/>
      <c r="BFW11" s="371"/>
      <c r="BFX11" s="371"/>
      <c r="BFY11" s="371"/>
      <c r="BFZ11" s="371"/>
      <c r="BGA11" s="371"/>
      <c r="BGB11" s="371"/>
      <c r="BGC11" s="371"/>
      <c r="BGD11" s="371"/>
      <c r="BGE11" s="371"/>
      <c r="BGF11" s="371"/>
      <c r="BGG11" s="371"/>
      <c r="BGH11" s="371"/>
      <c r="BGI11" s="371"/>
      <c r="BGJ11" s="371"/>
      <c r="BGK11" s="371"/>
      <c r="BGL11" s="371"/>
      <c r="BGM11" s="371"/>
      <c r="BGN11" s="371"/>
      <c r="BGO11" s="371"/>
      <c r="BGP11" s="371"/>
      <c r="BGQ11" s="371"/>
      <c r="BGR11" s="371"/>
      <c r="BGS11" s="371"/>
      <c r="BGT11" s="371"/>
      <c r="BGU11" s="371"/>
      <c r="BGV11" s="371"/>
      <c r="BGW11" s="371"/>
      <c r="BGX11" s="371"/>
      <c r="BGY11" s="371"/>
      <c r="BGZ11" s="371"/>
      <c r="BHA11" s="371"/>
      <c r="BHB11" s="371"/>
      <c r="BHC11" s="371"/>
      <c r="BHD11" s="371"/>
      <c r="BHE11" s="371"/>
      <c r="BHF11" s="371"/>
      <c r="BHG11" s="371"/>
      <c r="BHH11" s="371"/>
      <c r="BHI11" s="371"/>
      <c r="BHJ11" s="371"/>
      <c r="BHK11" s="371"/>
      <c r="BHL11" s="371"/>
      <c r="BHM11" s="371"/>
      <c r="BHN11" s="371"/>
      <c r="BHO11" s="371"/>
      <c r="BHP11" s="371"/>
      <c r="BHQ11" s="371"/>
      <c r="BHR11" s="371"/>
      <c r="BHS11" s="371"/>
      <c r="BHT11" s="371"/>
      <c r="BHU11" s="371"/>
      <c r="BHV11" s="371"/>
      <c r="BHW11" s="371"/>
      <c r="BHX11" s="371"/>
      <c r="BHY11" s="371"/>
      <c r="BHZ11" s="371"/>
      <c r="BIA11" s="371"/>
      <c r="BIB11" s="371"/>
      <c r="BIC11" s="371"/>
      <c r="BID11" s="371"/>
      <c r="BIE11" s="371"/>
      <c r="BIF11" s="371"/>
      <c r="BIG11" s="371"/>
      <c r="BIH11" s="371"/>
      <c r="BII11" s="371"/>
      <c r="BIJ11" s="371"/>
      <c r="BIK11" s="371"/>
      <c r="BIL11" s="371"/>
      <c r="BIM11" s="371"/>
      <c r="BIN11" s="371"/>
      <c r="BIO11" s="371"/>
      <c r="BIP11" s="371"/>
      <c r="BIQ11" s="371"/>
      <c r="BIR11" s="371"/>
      <c r="BIS11" s="371"/>
      <c r="BIT11" s="371"/>
      <c r="BIU11" s="371"/>
      <c r="BIV11" s="371"/>
      <c r="BIW11" s="371"/>
      <c r="BIX11" s="371"/>
      <c r="BIY11" s="371"/>
      <c r="BIZ11" s="371"/>
      <c r="BJA11" s="371"/>
      <c r="BJB11" s="371"/>
      <c r="BJC11" s="371"/>
      <c r="BJD11" s="371"/>
      <c r="BJE11" s="371"/>
      <c r="BJF11" s="371"/>
      <c r="BJG11" s="371"/>
      <c r="BJH11" s="371"/>
      <c r="BJI11" s="371"/>
      <c r="BJJ11" s="371"/>
      <c r="BJK11" s="371"/>
      <c r="BJL11" s="371"/>
      <c r="BJM11" s="371"/>
      <c r="BJN11" s="371"/>
      <c r="BJO11" s="371"/>
      <c r="BJP11" s="371"/>
      <c r="BJQ11" s="371"/>
      <c r="BJR11" s="371"/>
      <c r="BJS11" s="371"/>
      <c r="BJT11" s="371"/>
      <c r="BJU11" s="371"/>
      <c r="BJV11" s="371"/>
      <c r="BJW11" s="371"/>
      <c r="BJX11" s="371"/>
      <c r="BJY11" s="371"/>
      <c r="BJZ11" s="371"/>
      <c r="BKA11" s="371"/>
      <c r="BKB11" s="371"/>
      <c r="BKC11" s="371"/>
      <c r="BKD11" s="371"/>
      <c r="BKE11" s="371"/>
      <c r="BKF11" s="371"/>
      <c r="BKG11" s="371"/>
      <c r="BKH11" s="371"/>
      <c r="BKI11" s="371"/>
      <c r="BKJ11" s="371"/>
      <c r="BKK11" s="371"/>
      <c r="BKL11" s="371"/>
      <c r="BKM11" s="371"/>
      <c r="BKN11" s="371"/>
      <c r="BKO11" s="371"/>
      <c r="BKP11" s="371"/>
      <c r="BKQ11" s="371"/>
      <c r="BKR11" s="371"/>
      <c r="BKS11" s="371"/>
      <c r="BKT11" s="371"/>
      <c r="BKU11" s="371"/>
      <c r="BKV11" s="371"/>
      <c r="BKW11" s="371"/>
      <c r="BKX11" s="371"/>
      <c r="BKY11" s="371"/>
      <c r="BKZ11" s="371"/>
      <c r="BLA11" s="371"/>
      <c r="BLB11" s="371"/>
      <c r="BLC11" s="371"/>
      <c r="BLD11" s="371"/>
      <c r="BLE11" s="371"/>
      <c r="BLF11" s="371"/>
      <c r="BLG11" s="371"/>
      <c r="BLH11" s="371"/>
      <c r="BLI11" s="371"/>
      <c r="BLJ11" s="371"/>
      <c r="BLK11" s="371"/>
      <c r="BLL11" s="371"/>
      <c r="BLM11" s="371"/>
      <c r="BLN11" s="371"/>
      <c r="BLO11" s="371"/>
      <c r="BLP11" s="371"/>
      <c r="BLQ11" s="371"/>
      <c r="BLR11" s="371"/>
      <c r="BLS11" s="371"/>
      <c r="BLT11" s="371"/>
      <c r="BLU11" s="371"/>
      <c r="BLV11" s="371"/>
      <c r="BLW11" s="371"/>
      <c r="BLX11" s="371"/>
      <c r="BLY11" s="371"/>
      <c r="BLZ11" s="371"/>
      <c r="BMA11" s="371"/>
      <c r="BMB11" s="371"/>
      <c r="BMC11" s="371"/>
      <c r="BMD11" s="371"/>
      <c r="BME11" s="371"/>
      <c r="BMF11" s="371"/>
      <c r="BMG11" s="371"/>
      <c r="BMH11" s="371"/>
      <c r="BMI11" s="371"/>
      <c r="BMJ11" s="371"/>
      <c r="BMK11" s="371"/>
      <c r="BML11" s="371"/>
      <c r="BMM11" s="371"/>
      <c r="BMN11" s="371"/>
      <c r="BMO11" s="371"/>
      <c r="BMP11" s="371"/>
      <c r="BMQ11" s="371"/>
      <c r="BMR11" s="371"/>
      <c r="BMS11" s="371"/>
      <c r="BMT11" s="371"/>
      <c r="BMU11" s="371"/>
      <c r="BMV11" s="371"/>
      <c r="BMW11" s="371"/>
      <c r="BMX11" s="371"/>
      <c r="BMY11" s="371"/>
      <c r="BMZ11" s="371"/>
      <c r="BNA11" s="371"/>
      <c r="BNB11" s="371"/>
      <c r="BNC11" s="371"/>
      <c r="BND11" s="371"/>
      <c r="BNE11" s="371"/>
      <c r="BNF11" s="371"/>
      <c r="BNG11" s="371"/>
      <c r="BNH11" s="371"/>
      <c r="BNI11" s="371"/>
      <c r="BNJ11" s="371"/>
      <c r="BNK11" s="371"/>
      <c r="BNL11" s="371"/>
      <c r="BNM11" s="371"/>
      <c r="BNN11" s="371"/>
      <c r="BNO11" s="371"/>
      <c r="BNP11" s="371"/>
      <c r="BNQ11" s="371"/>
      <c r="BNR11" s="371"/>
      <c r="BNS11" s="371"/>
      <c r="BNT11" s="371"/>
      <c r="BNU11" s="371"/>
      <c r="BNV11" s="371"/>
      <c r="BNW11" s="371"/>
      <c r="BNX11" s="371"/>
      <c r="BNY11" s="371"/>
      <c r="BNZ11" s="371"/>
      <c r="BOA11" s="371"/>
      <c r="BOB11" s="371"/>
      <c r="BOC11" s="371"/>
      <c r="BOD11" s="371"/>
      <c r="BOE11" s="371"/>
      <c r="BOF11" s="371"/>
      <c r="BOG11" s="371"/>
      <c r="BOH11" s="371"/>
      <c r="BOI11" s="371"/>
      <c r="BOJ11" s="371"/>
      <c r="BOK11" s="371"/>
      <c r="BOL11" s="371"/>
      <c r="BOM11" s="371"/>
      <c r="BON11" s="371"/>
      <c r="BOO11" s="371"/>
      <c r="BOP11" s="371"/>
      <c r="BOQ11" s="371"/>
      <c r="BOR11" s="371"/>
      <c r="BOS11" s="371"/>
      <c r="BOT11" s="371"/>
      <c r="BOU11" s="371"/>
      <c r="BOV11" s="371"/>
      <c r="BOW11" s="371"/>
      <c r="BOX11" s="371"/>
      <c r="BOY11" s="371"/>
      <c r="BOZ11" s="371"/>
      <c r="BPA11" s="371"/>
      <c r="BPB11" s="371"/>
      <c r="BPC11" s="371"/>
      <c r="BPD11" s="371"/>
      <c r="BPE11" s="371"/>
      <c r="BPF11" s="371"/>
      <c r="BPG11" s="371"/>
      <c r="BPH11" s="371"/>
      <c r="BPI11" s="371"/>
      <c r="BPJ11" s="371"/>
      <c r="BPK11" s="371"/>
      <c r="BPL11" s="371"/>
      <c r="BPM11" s="371"/>
      <c r="BPN11" s="371"/>
      <c r="BPO11" s="371"/>
      <c r="BPP11" s="371"/>
      <c r="BPQ11" s="371"/>
      <c r="BPR11" s="371"/>
      <c r="BPS11" s="371"/>
      <c r="BPT11" s="371"/>
      <c r="BPU11" s="371"/>
      <c r="BPV11" s="371"/>
      <c r="BPW11" s="371"/>
      <c r="BPX11" s="371"/>
      <c r="BPY11" s="371"/>
      <c r="BPZ11" s="371"/>
      <c r="BQA11" s="371"/>
      <c r="BQB11" s="371"/>
      <c r="BQC11" s="371"/>
      <c r="BQD11" s="371"/>
      <c r="BQE11" s="371"/>
      <c r="BQF11" s="371"/>
      <c r="BQG11" s="371"/>
      <c r="BQH11" s="371"/>
      <c r="BQI11" s="371"/>
      <c r="BQJ11" s="371"/>
      <c r="BQK11" s="371"/>
      <c r="BQL11" s="371"/>
      <c r="BQM11" s="371"/>
      <c r="BQN11" s="371"/>
      <c r="BQO11" s="371"/>
      <c r="BQP11" s="371"/>
      <c r="BQQ11" s="371"/>
      <c r="BQR11" s="371"/>
      <c r="BQS11" s="371"/>
      <c r="BQT11" s="371"/>
      <c r="BQU11" s="371"/>
      <c r="BQV11" s="371"/>
      <c r="BQW11" s="371"/>
      <c r="BQX11" s="371"/>
      <c r="BQY11" s="371"/>
      <c r="BQZ11" s="371"/>
      <c r="BRA11" s="371"/>
      <c r="BRB11" s="371"/>
      <c r="BRC11" s="371"/>
      <c r="BRD11" s="371"/>
      <c r="BRE11" s="371"/>
      <c r="BRF11" s="371"/>
      <c r="BRG11" s="371"/>
      <c r="BRH11" s="371"/>
      <c r="BRI11" s="371"/>
      <c r="BRJ11" s="371"/>
      <c r="BRK11" s="371"/>
      <c r="BRL11" s="371"/>
      <c r="BRM11" s="371"/>
      <c r="BRN11" s="371"/>
      <c r="BRO11" s="371"/>
      <c r="BRP11" s="371"/>
      <c r="BRQ11" s="371"/>
      <c r="BRR11" s="371"/>
      <c r="BRS11" s="371"/>
      <c r="BRT11" s="371"/>
      <c r="BRU11" s="371"/>
      <c r="BRV11" s="371"/>
      <c r="BRW11" s="371"/>
      <c r="BRX11" s="371"/>
      <c r="BRY11" s="371"/>
      <c r="BRZ11" s="371"/>
      <c r="BSA11" s="371"/>
      <c r="BSB11" s="371"/>
      <c r="BSC11" s="371"/>
      <c r="BSD11" s="371"/>
      <c r="BSE11" s="371"/>
      <c r="BSF11" s="371"/>
      <c r="BSG11" s="371"/>
      <c r="BSH11" s="371"/>
      <c r="BSI11" s="371"/>
      <c r="BSJ11" s="371"/>
      <c r="BSK11" s="371"/>
      <c r="BSL11" s="371"/>
      <c r="BSM11" s="371"/>
      <c r="BSN11" s="371"/>
      <c r="BSO11" s="371"/>
      <c r="BSP11" s="371"/>
      <c r="BSQ11" s="371"/>
      <c r="BSR11" s="371"/>
      <c r="BSS11" s="371"/>
      <c r="BST11" s="371"/>
      <c r="BSU11" s="371"/>
      <c r="BSV11" s="371"/>
      <c r="BSW11" s="371"/>
      <c r="BSX11" s="371"/>
      <c r="BSY11" s="371"/>
      <c r="BSZ11" s="371"/>
      <c r="BTA11" s="371"/>
      <c r="BTB11" s="371"/>
      <c r="BTC11" s="371"/>
      <c r="BTD11" s="371"/>
      <c r="BTE11" s="371"/>
      <c r="BTF11" s="371"/>
      <c r="BTG11" s="371"/>
      <c r="BTH11" s="371"/>
      <c r="BTI11" s="371"/>
      <c r="BTJ11" s="371"/>
      <c r="BTK11" s="371"/>
      <c r="BTL11" s="371"/>
      <c r="BTM11" s="371"/>
      <c r="BTN11" s="371"/>
      <c r="BTO11" s="371"/>
      <c r="BTP11" s="371"/>
      <c r="BTQ11" s="371"/>
      <c r="BTR11" s="371"/>
      <c r="BTS11" s="371"/>
      <c r="BTT11" s="371"/>
      <c r="BTU11" s="371"/>
      <c r="BTV11" s="371"/>
      <c r="BTW11" s="371"/>
      <c r="BTX11" s="371"/>
      <c r="BTY11" s="371"/>
      <c r="BTZ11" s="371"/>
      <c r="BUA11" s="371"/>
      <c r="BUB11" s="371"/>
      <c r="BUC11" s="371"/>
      <c r="BUD11" s="371"/>
      <c r="BUE11" s="371"/>
      <c r="BUF11" s="371"/>
      <c r="BUG11" s="371"/>
      <c r="BUH11" s="371"/>
      <c r="BUI11" s="371"/>
      <c r="BUJ11" s="371"/>
      <c r="BUK11" s="371"/>
      <c r="BUL11" s="371"/>
      <c r="BUM11" s="371"/>
      <c r="BUN11" s="371"/>
      <c r="BUO11" s="371"/>
      <c r="BUP11" s="371"/>
      <c r="BUQ11" s="371"/>
      <c r="BUR11" s="371"/>
      <c r="BUS11" s="371"/>
      <c r="BUT11" s="371"/>
      <c r="BUU11" s="371"/>
      <c r="BUV11" s="371"/>
      <c r="BUW11" s="371"/>
      <c r="BUX11" s="371"/>
      <c r="BUY11" s="371"/>
      <c r="BUZ11" s="371"/>
      <c r="BVA11" s="371"/>
      <c r="BVB11" s="371"/>
      <c r="BVC11" s="371"/>
      <c r="BVD11" s="371"/>
      <c r="BVE11" s="371"/>
      <c r="BVF11" s="371"/>
      <c r="BVG11" s="371"/>
      <c r="BVH11" s="371"/>
      <c r="BVI11" s="371"/>
      <c r="BVJ11" s="371"/>
      <c r="BVK11" s="371"/>
      <c r="BVL11" s="371"/>
      <c r="BVM11" s="371"/>
      <c r="BVN11" s="371"/>
      <c r="BVO11" s="371"/>
      <c r="BVP11" s="371"/>
      <c r="BVQ11" s="371"/>
      <c r="BVR11" s="371"/>
      <c r="BVS11" s="371"/>
      <c r="BVT11" s="371"/>
      <c r="BVU11" s="371"/>
      <c r="BVV11" s="371"/>
      <c r="BVW11" s="371"/>
      <c r="BVX11" s="371"/>
      <c r="BVY11" s="371"/>
      <c r="BVZ11" s="371"/>
      <c r="BWA11" s="371"/>
      <c r="BWB11" s="371"/>
      <c r="BWC11" s="371"/>
      <c r="BWD11" s="371"/>
    </row>
    <row r="12" spans="1:1954" ht="16.5" x14ac:dyDescent="0.3">
      <c r="A12" s="476" t="s">
        <v>541</v>
      </c>
      <c r="B12" s="477">
        <v>13526.245925530277</v>
      </c>
      <c r="C12" s="477">
        <v>6674.2680978203052</v>
      </c>
      <c r="D12" s="477">
        <v>20200.514023350584</v>
      </c>
      <c r="E12" s="371"/>
      <c r="F12" s="482"/>
      <c r="G12" s="474"/>
      <c r="H12" s="482"/>
      <c r="I12" s="371"/>
      <c r="J12" s="475"/>
      <c r="K12" s="475"/>
      <c r="L12" s="475"/>
      <c r="M12" s="371"/>
      <c r="N12" s="371"/>
      <c r="O12" s="371"/>
      <c r="P12" s="371"/>
      <c r="Q12" s="371"/>
      <c r="R12" s="371"/>
      <c r="S12" s="371"/>
      <c r="T12" s="371"/>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71"/>
      <c r="AU12" s="371"/>
      <c r="AV12" s="371"/>
      <c r="AW12" s="371"/>
      <c r="AX12" s="371"/>
      <c r="AY12" s="371"/>
      <c r="AZ12" s="371"/>
      <c r="BA12" s="371"/>
      <c r="BB12" s="371"/>
      <c r="BC12" s="371"/>
      <c r="BD12" s="371"/>
      <c r="BE12" s="371"/>
      <c r="BF12" s="371"/>
      <c r="BG12" s="371"/>
      <c r="BH12" s="371"/>
      <c r="BI12" s="371"/>
      <c r="BJ12" s="371"/>
      <c r="BK12" s="371"/>
      <c r="BL12" s="371"/>
      <c r="BM12" s="371"/>
      <c r="BN12" s="371"/>
      <c r="BO12" s="371"/>
      <c r="BP12" s="371"/>
      <c r="BQ12" s="371"/>
      <c r="BR12" s="371"/>
      <c r="BS12" s="371"/>
      <c r="BT12" s="371"/>
      <c r="BU12" s="371"/>
      <c r="BV12" s="371"/>
      <c r="BW12" s="371"/>
      <c r="BX12" s="371"/>
      <c r="BY12" s="371"/>
      <c r="BZ12" s="371"/>
      <c r="CA12" s="371"/>
      <c r="CB12" s="371"/>
      <c r="CC12" s="371"/>
      <c r="CD12" s="371"/>
      <c r="CE12" s="371"/>
      <c r="CF12" s="371"/>
      <c r="CG12" s="371"/>
      <c r="CH12" s="371"/>
      <c r="CI12" s="371"/>
      <c r="CJ12" s="371"/>
      <c r="CK12" s="371"/>
      <c r="CL12" s="371"/>
      <c r="CM12" s="371"/>
      <c r="CN12" s="371"/>
      <c r="CO12" s="371"/>
      <c r="CP12" s="371"/>
      <c r="CQ12" s="371"/>
      <c r="CR12" s="371"/>
      <c r="CS12" s="371"/>
      <c r="CT12" s="371"/>
      <c r="CU12" s="371"/>
      <c r="CV12" s="371"/>
      <c r="CW12" s="371"/>
      <c r="CX12" s="371"/>
      <c r="CY12" s="371"/>
      <c r="CZ12" s="371"/>
      <c r="DA12" s="371"/>
      <c r="DB12" s="371"/>
      <c r="DC12" s="371"/>
      <c r="DD12" s="371"/>
      <c r="DE12" s="371"/>
      <c r="DF12" s="371"/>
      <c r="DG12" s="371"/>
      <c r="DH12" s="371"/>
      <c r="DI12" s="371"/>
      <c r="DJ12" s="371"/>
      <c r="DK12" s="371"/>
      <c r="DL12" s="371"/>
      <c r="DM12" s="371"/>
      <c r="DN12" s="371"/>
      <c r="DO12" s="371"/>
      <c r="DP12" s="371"/>
      <c r="DQ12" s="371"/>
      <c r="DR12" s="371"/>
      <c r="DS12" s="371"/>
      <c r="DT12" s="371"/>
      <c r="DU12" s="371"/>
      <c r="DV12" s="371"/>
      <c r="DW12" s="371"/>
      <c r="DX12" s="371"/>
      <c r="DY12" s="371"/>
      <c r="DZ12" s="371"/>
      <c r="EA12" s="371"/>
      <c r="EB12" s="371"/>
      <c r="EC12" s="371"/>
      <c r="ED12" s="371"/>
      <c r="EE12" s="371"/>
      <c r="EF12" s="371"/>
      <c r="EG12" s="371"/>
      <c r="EH12" s="371"/>
      <c r="EI12" s="371"/>
      <c r="EJ12" s="371"/>
      <c r="EK12" s="371"/>
      <c r="EL12" s="371"/>
      <c r="EM12" s="371"/>
      <c r="EN12" s="371"/>
      <c r="EO12" s="371"/>
      <c r="EP12" s="371"/>
      <c r="EQ12" s="371"/>
      <c r="ER12" s="371"/>
      <c r="ES12" s="371"/>
      <c r="ET12" s="371"/>
      <c r="EU12" s="371"/>
      <c r="EV12" s="371"/>
      <c r="EW12" s="371"/>
      <c r="EX12" s="371"/>
      <c r="EY12" s="371"/>
      <c r="EZ12" s="371"/>
      <c r="FA12" s="371"/>
      <c r="FB12" s="371"/>
      <c r="FC12" s="371"/>
      <c r="FD12" s="371"/>
      <c r="FE12" s="371"/>
      <c r="FF12" s="371"/>
      <c r="FG12" s="371"/>
      <c r="FH12" s="371"/>
      <c r="FI12" s="371"/>
      <c r="FJ12" s="371"/>
      <c r="FK12" s="371"/>
      <c r="FL12" s="371"/>
      <c r="FM12" s="371"/>
      <c r="FN12" s="371"/>
      <c r="FO12" s="371"/>
      <c r="FP12" s="371"/>
      <c r="FQ12" s="371"/>
      <c r="FR12" s="371"/>
      <c r="FS12" s="371"/>
      <c r="FT12" s="371"/>
      <c r="FU12" s="371"/>
      <c r="FV12" s="371"/>
      <c r="FW12" s="371"/>
      <c r="FX12" s="371"/>
      <c r="FY12" s="371"/>
      <c r="FZ12" s="371"/>
      <c r="GA12" s="371"/>
      <c r="GB12" s="371"/>
      <c r="GC12" s="371"/>
      <c r="GD12" s="371"/>
      <c r="GE12" s="371"/>
      <c r="GF12" s="371"/>
      <c r="GG12" s="371"/>
      <c r="GH12" s="371"/>
      <c r="GI12" s="371"/>
      <c r="GJ12" s="371"/>
      <c r="GK12" s="371"/>
      <c r="GL12" s="371"/>
      <c r="GM12" s="371"/>
      <c r="GN12" s="371"/>
      <c r="GO12" s="371"/>
      <c r="GP12" s="371"/>
      <c r="GQ12" s="371"/>
      <c r="GR12" s="371"/>
      <c r="GS12" s="371"/>
      <c r="GT12" s="371"/>
      <c r="GU12" s="371"/>
      <c r="GV12" s="371"/>
      <c r="GW12" s="371"/>
      <c r="GX12" s="371"/>
      <c r="GY12" s="371"/>
      <c r="GZ12" s="371"/>
      <c r="HA12" s="371"/>
      <c r="HB12" s="371"/>
      <c r="HC12" s="371"/>
      <c r="HD12" s="371"/>
      <c r="HE12" s="371"/>
      <c r="HF12" s="371"/>
      <c r="HG12" s="371"/>
      <c r="HH12" s="371"/>
      <c r="HI12" s="371"/>
      <c r="HJ12" s="371"/>
      <c r="HK12" s="371"/>
      <c r="HL12" s="371"/>
      <c r="HM12" s="371"/>
      <c r="HN12" s="371"/>
      <c r="HO12" s="371"/>
      <c r="HP12" s="371"/>
      <c r="HQ12" s="371"/>
      <c r="HR12" s="371"/>
      <c r="HS12" s="371"/>
      <c r="HT12" s="371"/>
      <c r="HU12" s="371"/>
      <c r="HV12" s="371"/>
      <c r="HW12" s="371"/>
      <c r="HX12" s="371"/>
      <c r="HY12" s="371"/>
      <c r="HZ12" s="371"/>
      <c r="IA12" s="371"/>
      <c r="IB12" s="371"/>
      <c r="IC12" s="371"/>
      <c r="ID12" s="371"/>
      <c r="IE12" s="371"/>
      <c r="IF12" s="371"/>
      <c r="IG12" s="371"/>
      <c r="IH12" s="371"/>
      <c r="II12" s="371"/>
      <c r="IJ12" s="371"/>
      <c r="IK12" s="371"/>
      <c r="IL12" s="371"/>
      <c r="IM12" s="371"/>
      <c r="IN12" s="371"/>
      <c r="IO12" s="371"/>
      <c r="IP12" s="371"/>
      <c r="IQ12" s="371"/>
      <c r="IR12" s="371"/>
      <c r="IS12" s="371"/>
      <c r="IT12" s="371"/>
      <c r="IU12" s="371"/>
      <c r="IV12" s="371"/>
      <c r="IW12" s="371"/>
      <c r="IX12" s="371"/>
      <c r="IY12" s="371"/>
      <c r="IZ12" s="371"/>
      <c r="JA12" s="371"/>
      <c r="JB12" s="371"/>
      <c r="JC12" s="371"/>
      <c r="JD12" s="371"/>
      <c r="JE12" s="371"/>
      <c r="JF12" s="371"/>
      <c r="JG12" s="371"/>
      <c r="JH12" s="371"/>
      <c r="JI12" s="371"/>
      <c r="JJ12" s="371"/>
      <c r="JK12" s="371"/>
      <c r="JL12" s="371"/>
      <c r="JM12" s="371"/>
      <c r="JN12" s="371"/>
      <c r="JO12" s="371"/>
      <c r="JP12" s="371"/>
      <c r="JQ12" s="371"/>
      <c r="JR12" s="371"/>
      <c r="JS12" s="371"/>
      <c r="JT12" s="371"/>
      <c r="JU12" s="371"/>
      <c r="JV12" s="371"/>
      <c r="JW12" s="371"/>
      <c r="JX12" s="371"/>
      <c r="JY12" s="371"/>
      <c r="JZ12" s="371"/>
      <c r="KA12" s="371"/>
      <c r="KB12" s="371"/>
      <c r="KC12" s="371"/>
      <c r="KD12" s="371"/>
      <c r="KE12" s="371"/>
      <c r="KF12" s="371"/>
      <c r="KG12" s="371"/>
      <c r="KH12" s="371"/>
      <c r="KI12" s="371"/>
      <c r="KJ12" s="371"/>
      <c r="KK12" s="371"/>
      <c r="KL12" s="371"/>
      <c r="KM12" s="371"/>
      <c r="KN12" s="371"/>
      <c r="KO12" s="371"/>
      <c r="KP12" s="371"/>
      <c r="KQ12" s="371"/>
      <c r="KR12" s="371"/>
      <c r="KS12" s="371"/>
      <c r="KT12" s="371"/>
      <c r="KU12" s="371"/>
      <c r="KV12" s="371"/>
      <c r="KW12" s="371"/>
      <c r="KX12" s="371"/>
      <c r="KY12" s="371"/>
      <c r="KZ12" s="371"/>
      <c r="LA12" s="371"/>
      <c r="LB12" s="371"/>
      <c r="LC12" s="371"/>
      <c r="LD12" s="371"/>
      <c r="LE12" s="371"/>
      <c r="LF12" s="371"/>
      <c r="LG12" s="371"/>
      <c r="LH12" s="371"/>
      <c r="LI12" s="371"/>
      <c r="LJ12" s="371"/>
      <c r="LK12" s="371"/>
      <c r="LL12" s="371"/>
      <c r="LM12" s="371"/>
      <c r="LN12" s="371"/>
      <c r="LO12" s="371"/>
      <c r="LP12" s="371"/>
      <c r="LQ12" s="371"/>
      <c r="LR12" s="371"/>
      <c r="LS12" s="371"/>
      <c r="LT12" s="371"/>
      <c r="LU12" s="371"/>
      <c r="LV12" s="371"/>
      <c r="LW12" s="371"/>
      <c r="LX12" s="371"/>
      <c r="LY12" s="371"/>
      <c r="LZ12" s="371"/>
      <c r="MA12" s="371"/>
      <c r="MB12" s="371"/>
      <c r="MC12" s="371"/>
      <c r="MD12" s="371"/>
      <c r="ME12" s="371"/>
      <c r="MF12" s="371"/>
      <c r="MG12" s="371"/>
      <c r="MH12" s="371"/>
      <c r="MI12" s="371"/>
      <c r="MJ12" s="371"/>
      <c r="MK12" s="371"/>
      <c r="ML12" s="371"/>
      <c r="MM12" s="371"/>
      <c r="MN12" s="371"/>
      <c r="MO12" s="371"/>
      <c r="MP12" s="371"/>
      <c r="MQ12" s="371"/>
      <c r="MR12" s="371"/>
      <c r="MS12" s="371"/>
      <c r="MT12" s="371"/>
      <c r="MU12" s="371"/>
      <c r="MV12" s="371"/>
      <c r="MW12" s="371"/>
      <c r="MX12" s="371"/>
      <c r="MY12" s="371"/>
      <c r="MZ12" s="371"/>
      <c r="NA12" s="371"/>
      <c r="NB12" s="371"/>
      <c r="NC12" s="371"/>
      <c r="ND12" s="371"/>
      <c r="NE12" s="371"/>
      <c r="NF12" s="371"/>
      <c r="NG12" s="371"/>
      <c r="NH12" s="371"/>
      <c r="NI12" s="371"/>
      <c r="NJ12" s="371"/>
      <c r="NK12" s="371"/>
      <c r="NL12" s="371"/>
      <c r="NM12" s="371"/>
      <c r="NN12" s="371"/>
      <c r="NO12" s="371"/>
      <c r="NP12" s="371"/>
      <c r="NQ12" s="371"/>
      <c r="NR12" s="371"/>
      <c r="NS12" s="371"/>
      <c r="NT12" s="371"/>
      <c r="NU12" s="371"/>
      <c r="NV12" s="371"/>
      <c r="NW12" s="371"/>
      <c r="NX12" s="371"/>
      <c r="NY12" s="371"/>
      <c r="NZ12" s="371"/>
      <c r="OA12" s="371"/>
      <c r="OB12" s="371"/>
      <c r="OC12" s="371"/>
      <c r="OD12" s="371"/>
      <c r="OE12" s="371"/>
      <c r="OF12" s="371"/>
      <c r="OG12" s="371"/>
      <c r="OH12" s="371"/>
      <c r="OI12" s="371"/>
      <c r="OJ12" s="371"/>
      <c r="OK12" s="371"/>
      <c r="OL12" s="371"/>
      <c r="OM12" s="371"/>
      <c r="ON12" s="371"/>
      <c r="OO12" s="371"/>
      <c r="OP12" s="371"/>
      <c r="OQ12" s="371"/>
      <c r="OR12" s="371"/>
      <c r="OS12" s="371"/>
      <c r="OT12" s="371"/>
      <c r="OU12" s="371"/>
      <c r="OV12" s="371"/>
      <c r="OW12" s="371"/>
      <c r="OX12" s="371"/>
      <c r="OY12" s="371"/>
      <c r="OZ12" s="371"/>
      <c r="PA12" s="371"/>
      <c r="PB12" s="371"/>
      <c r="PC12" s="371"/>
      <c r="PD12" s="371"/>
      <c r="PE12" s="371"/>
      <c r="PF12" s="371"/>
      <c r="PG12" s="371"/>
      <c r="PH12" s="371"/>
      <c r="PI12" s="371"/>
      <c r="PJ12" s="371"/>
      <c r="PK12" s="371"/>
      <c r="PL12" s="371"/>
      <c r="PM12" s="371"/>
      <c r="PN12" s="371"/>
      <c r="PO12" s="371"/>
      <c r="PP12" s="371"/>
      <c r="PQ12" s="371"/>
      <c r="PR12" s="371"/>
      <c r="PS12" s="371"/>
      <c r="PT12" s="371"/>
      <c r="PU12" s="371"/>
      <c r="PV12" s="371"/>
      <c r="PW12" s="371"/>
      <c r="PX12" s="371"/>
      <c r="PY12" s="371"/>
      <c r="PZ12" s="371"/>
      <c r="QA12" s="371"/>
      <c r="QB12" s="371"/>
      <c r="QC12" s="371"/>
      <c r="QD12" s="371"/>
      <c r="QE12" s="371"/>
      <c r="QF12" s="371"/>
      <c r="QG12" s="371"/>
      <c r="QH12" s="371"/>
      <c r="QI12" s="371"/>
      <c r="QJ12" s="371"/>
      <c r="QK12" s="371"/>
      <c r="QL12" s="371"/>
      <c r="QM12" s="371"/>
      <c r="QN12" s="371"/>
      <c r="QO12" s="371"/>
      <c r="QP12" s="371"/>
      <c r="QQ12" s="371"/>
      <c r="QR12" s="371"/>
      <c r="QS12" s="371"/>
      <c r="QT12" s="371"/>
      <c r="QU12" s="371"/>
      <c r="QV12" s="371"/>
      <c r="QW12" s="371"/>
      <c r="QX12" s="371"/>
      <c r="QY12" s="371"/>
      <c r="QZ12" s="371"/>
      <c r="RA12" s="371"/>
      <c r="RB12" s="371"/>
      <c r="RC12" s="371"/>
      <c r="RD12" s="371"/>
      <c r="RE12" s="371"/>
      <c r="RF12" s="371"/>
      <c r="RG12" s="371"/>
      <c r="RH12" s="371"/>
      <c r="RI12" s="371"/>
      <c r="RJ12" s="371"/>
      <c r="RK12" s="371"/>
      <c r="RL12" s="371"/>
      <c r="RM12" s="371"/>
      <c r="RN12" s="371"/>
      <c r="RO12" s="371"/>
      <c r="RP12" s="371"/>
      <c r="RQ12" s="371"/>
      <c r="RR12" s="371"/>
      <c r="RS12" s="371"/>
      <c r="RT12" s="371"/>
      <c r="RU12" s="371"/>
      <c r="RV12" s="371"/>
      <c r="RW12" s="371"/>
      <c r="RX12" s="371"/>
      <c r="RY12" s="371"/>
      <c r="RZ12" s="371"/>
      <c r="SA12" s="371"/>
      <c r="SB12" s="371"/>
      <c r="SC12" s="371"/>
      <c r="SD12" s="371"/>
      <c r="SE12" s="371"/>
      <c r="SF12" s="371"/>
      <c r="SG12" s="371"/>
      <c r="SH12" s="371"/>
      <c r="SI12" s="371"/>
      <c r="SJ12" s="371"/>
      <c r="SK12" s="371"/>
      <c r="SL12" s="371"/>
      <c r="SM12" s="371"/>
      <c r="SN12" s="371"/>
      <c r="SO12" s="371"/>
      <c r="SP12" s="371"/>
      <c r="SQ12" s="371"/>
      <c r="SR12" s="371"/>
      <c r="SS12" s="371"/>
      <c r="ST12" s="371"/>
      <c r="SU12" s="371"/>
      <c r="SV12" s="371"/>
      <c r="SW12" s="371"/>
      <c r="SX12" s="371"/>
      <c r="SY12" s="371"/>
      <c r="SZ12" s="371"/>
      <c r="TA12" s="371"/>
      <c r="TB12" s="371"/>
      <c r="TC12" s="371"/>
      <c r="TD12" s="371"/>
      <c r="TE12" s="371"/>
      <c r="TF12" s="371"/>
      <c r="TG12" s="371"/>
      <c r="TH12" s="371"/>
      <c r="TI12" s="371"/>
      <c r="TJ12" s="371"/>
      <c r="TK12" s="371"/>
      <c r="TL12" s="371"/>
      <c r="TM12" s="371"/>
      <c r="TN12" s="371"/>
      <c r="TO12" s="371"/>
      <c r="TP12" s="371"/>
      <c r="TQ12" s="371"/>
      <c r="TR12" s="371"/>
      <c r="TS12" s="371"/>
      <c r="TT12" s="371"/>
      <c r="TU12" s="371"/>
      <c r="TV12" s="371"/>
      <c r="TW12" s="371"/>
      <c r="TX12" s="371"/>
      <c r="TY12" s="371"/>
      <c r="TZ12" s="371"/>
      <c r="UA12" s="371"/>
      <c r="UB12" s="371"/>
      <c r="UC12" s="371"/>
      <c r="UD12" s="371"/>
      <c r="UE12" s="371"/>
      <c r="UF12" s="371"/>
      <c r="UG12" s="371"/>
      <c r="UH12" s="371"/>
      <c r="UI12" s="371"/>
      <c r="UJ12" s="371"/>
      <c r="UK12" s="371"/>
      <c r="UL12" s="371"/>
      <c r="UM12" s="371"/>
      <c r="UN12" s="371"/>
      <c r="UO12" s="371"/>
      <c r="UP12" s="371"/>
      <c r="UQ12" s="371"/>
      <c r="UR12" s="371"/>
      <c r="US12" s="371"/>
      <c r="UT12" s="371"/>
      <c r="UU12" s="371"/>
      <c r="UV12" s="371"/>
      <c r="UW12" s="371"/>
      <c r="UX12" s="371"/>
      <c r="UY12" s="371"/>
      <c r="UZ12" s="371"/>
      <c r="VA12" s="371"/>
      <c r="VB12" s="371"/>
      <c r="VC12" s="371"/>
      <c r="VD12" s="371"/>
      <c r="VE12" s="371"/>
      <c r="VF12" s="371"/>
      <c r="VG12" s="371"/>
      <c r="VH12" s="371"/>
      <c r="VI12" s="371"/>
      <c r="VJ12" s="371"/>
      <c r="VK12" s="371"/>
      <c r="VL12" s="371"/>
      <c r="VM12" s="371"/>
      <c r="VN12" s="371"/>
      <c r="VO12" s="371"/>
      <c r="VP12" s="371"/>
      <c r="VQ12" s="371"/>
      <c r="VR12" s="371"/>
      <c r="VS12" s="371"/>
      <c r="VT12" s="371"/>
      <c r="VU12" s="371"/>
      <c r="VV12" s="371"/>
      <c r="VW12" s="371"/>
      <c r="VX12" s="371"/>
      <c r="VY12" s="371"/>
      <c r="VZ12" s="371"/>
      <c r="WA12" s="371"/>
      <c r="WB12" s="371"/>
      <c r="WC12" s="371"/>
      <c r="WD12" s="371"/>
      <c r="WE12" s="371"/>
      <c r="WF12" s="371"/>
      <c r="WG12" s="371"/>
      <c r="WH12" s="371"/>
      <c r="WI12" s="371"/>
      <c r="WJ12" s="371"/>
      <c r="WK12" s="371"/>
      <c r="WL12" s="371"/>
      <c r="WM12" s="371"/>
      <c r="WN12" s="371"/>
      <c r="WO12" s="371"/>
      <c r="WP12" s="371"/>
      <c r="WQ12" s="371"/>
      <c r="WR12" s="371"/>
      <c r="WS12" s="371"/>
      <c r="WT12" s="371"/>
      <c r="WU12" s="371"/>
      <c r="WV12" s="371"/>
      <c r="WW12" s="371"/>
      <c r="WX12" s="371"/>
      <c r="WY12" s="371"/>
      <c r="WZ12" s="371"/>
      <c r="XA12" s="371"/>
      <c r="XB12" s="371"/>
      <c r="XC12" s="371"/>
      <c r="XD12" s="371"/>
      <c r="XE12" s="371"/>
      <c r="XF12" s="371"/>
      <c r="XG12" s="371"/>
      <c r="XH12" s="371"/>
      <c r="XI12" s="371"/>
      <c r="XJ12" s="371"/>
      <c r="XK12" s="371"/>
      <c r="XL12" s="371"/>
      <c r="XM12" s="371"/>
      <c r="XN12" s="371"/>
      <c r="XO12" s="371"/>
      <c r="XP12" s="371"/>
      <c r="XQ12" s="371"/>
      <c r="XR12" s="371"/>
      <c r="XS12" s="371"/>
      <c r="XT12" s="371"/>
      <c r="XU12" s="371"/>
      <c r="XV12" s="371"/>
      <c r="XW12" s="371"/>
      <c r="XX12" s="371"/>
      <c r="XY12" s="371"/>
      <c r="XZ12" s="371"/>
      <c r="YA12" s="371"/>
      <c r="YB12" s="371"/>
      <c r="YC12" s="371"/>
      <c r="YD12" s="371"/>
      <c r="YE12" s="371"/>
      <c r="YF12" s="371"/>
      <c r="YG12" s="371"/>
      <c r="YH12" s="371"/>
      <c r="YI12" s="371"/>
      <c r="YJ12" s="371"/>
      <c r="YK12" s="371"/>
      <c r="YL12" s="371"/>
      <c r="YM12" s="371"/>
      <c r="YN12" s="371"/>
      <c r="YO12" s="371"/>
      <c r="YP12" s="371"/>
      <c r="YQ12" s="371"/>
      <c r="YR12" s="371"/>
      <c r="YS12" s="371"/>
      <c r="YT12" s="371"/>
      <c r="YU12" s="371"/>
      <c r="YV12" s="371"/>
      <c r="YW12" s="371"/>
      <c r="YX12" s="371"/>
      <c r="YY12" s="371"/>
      <c r="YZ12" s="371"/>
      <c r="ZA12" s="371"/>
      <c r="ZB12" s="371"/>
      <c r="ZC12" s="371"/>
      <c r="ZD12" s="371"/>
      <c r="ZE12" s="371"/>
      <c r="ZF12" s="371"/>
      <c r="ZG12" s="371"/>
      <c r="ZH12" s="371"/>
      <c r="ZI12" s="371"/>
      <c r="ZJ12" s="371"/>
      <c r="ZK12" s="371"/>
      <c r="ZL12" s="371"/>
      <c r="ZM12" s="371"/>
      <c r="ZN12" s="371"/>
      <c r="ZO12" s="371"/>
      <c r="ZP12" s="371"/>
      <c r="ZQ12" s="371"/>
      <c r="ZR12" s="371"/>
      <c r="ZS12" s="371"/>
      <c r="ZT12" s="371"/>
      <c r="ZU12" s="371"/>
      <c r="ZV12" s="371"/>
      <c r="ZW12" s="371"/>
      <c r="ZX12" s="371"/>
      <c r="ZY12" s="371"/>
      <c r="ZZ12" s="371"/>
      <c r="AAA12" s="371"/>
      <c r="AAB12" s="371"/>
      <c r="AAC12" s="371"/>
      <c r="AAD12" s="371"/>
      <c r="AAE12" s="371"/>
      <c r="AAF12" s="371"/>
      <c r="AAG12" s="371"/>
      <c r="AAH12" s="371"/>
      <c r="AAI12" s="371"/>
      <c r="AAJ12" s="371"/>
      <c r="AAK12" s="371"/>
      <c r="AAL12" s="371"/>
      <c r="AAM12" s="371"/>
      <c r="AAN12" s="371"/>
      <c r="AAO12" s="371"/>
      <c r="AAP12" s="371"/>
      <c r="AAQ12" s="371"/>
      <c r="AAR12" s="371"/>
      <c r="AAS12" s="371"/>
      <c r="AAT12" s="371"/>
      <c r="AAU12" s="371"/>
      <c r="AAV12" s="371"/>
      <c r="AAW12" s="371"/>
      <c r="AAX12" s="371"/>
      <c r="AAY12" s="371"/>
      <c r="AAZ12" s="371"/>
      <c r="ABA12" s="371"/>
      <c r="ABB12" s="371"/>
      <c r="ABC12" s="371"/>
      <c r="ABD12" s="371"/>
      <c r="ABE12" s="371"/>
      <c r="ABF12" s="371"/>
      <c r="ABG12" s="371"/>
      <c r="ABH12" s="371"/>
      <c r="ABI12" s="371"/>
      <c r="ABJ12" s="371"/>
      <c r="ABK12" s="371"/>
      <c r="ABL12" s="371"/>
      <c r="ABM12" s="371"/>
      <c r="ABN12" s="371"/>
      <c r="ABO12" s="371"/>
      <c r="ABP12" s="371"/>
      <c r="ABQ12" s="371"/>
      <c r="ABR12" s="371"/>
      <c r="ABS12" s="371"/>
      <c r="ABT12" s="371"/>
      <c r="ABU12" s="371"/>
      <c r="ABV12" s="371"/>
      <c r="ABW12" s="371"/>
      <c r="ABX12" s="371"/>
      <c r="ABY12" s="371"/>
      <c r="ABZ12" s="371"/>
      <c r="ACA12" s="371"/>
      <c r="ACB12" s="371"/>
      <c r="ACC12" s="371"/>
      <c r="ACD12" s="371"/>
      <c r="ACE12" s="371"/>
      <c r="ACF12" s="371"/>
      <c r="ACG12" s="371"/>
      <c r="ACH12" s="371"/>
      <c r="ACI12" s="371"/>
      <c r="ACJ12" s="371"/>
      <c r="ACK12" s="371"/>
      <c r="ACL12" s="371"/>
      <c r="ACM12" s="371"/>
      <c r="ACN12" s="371"/>
      <c r="ACO12" s="371"/>
      <c r="ACP12" s="371"/>
      <c r="ACQ12" s="371"/>
      <c r="ACR12" s="371"/>
      <c r="ACS12" s="371"/>
      <c r="ACT12" s="371"/>
      <c r="ACU12" s="371"/>
      <c r="ACV12" s="371"/>
      <c r="ACW12" s="371"/>
      <c r="ACX12" s="371"/>
      <c r="ACY12" s="371"/>
      <c r="ACZ12" s="371"/>
      <c r="ADA12" s="371"/>
      <c r="ADB12" s="371"/>
      <c r="ADC12" s="371"/>
      <c r="ADD12" s="371"/>
      <c r="ADE12" s="371"/>
      <c r="ADF12" s="371"/>
      <c r="ADG12" s="371"/>
      <c r="ADH12" s="371"/>
      <c r="ADI12" s="371"/>
      <c r="ADJ12" s="371"/>
      <c r="ADK12" s="371"/>
      <c r="ADL12" s="371"/>
      <c r="ADM12" s="371"/>
      <c r="ADN12" s="371"/>
      <c r="ADO12" s="371"/>
      <c r="ADP12" s="371"/>
      <c r="ADQ12" s="371"/>
      <c r="ADR12" s="371"/>
      <c r="ADS12" s="371"/>
      <c r="ADT12" s="371"/>
      <c r="ADU12" s="371"/>
      <c r="ADV12" s="371"/>
      <c r="ADW12" s="371"/>
      <c r="ADX12" s="371"/>
      <c r="ADY12" s="371"/>
      <c r="ADZ12" s="371"/>
      <c r="AEA12" s="371"/>
      <c r="AEB12" s="371"/>
      <c r="AEC12" s="371"/>
      <c r="AED12" s="371"/>
      <c r="AEE12" s="371"/>
      <c r="AEF12" s="371"/>
      <c r="AEG12" s="371"/>
      <c r="AEH12" s="371"/>
      <c r="AEI12" s="371"/>
      <c r="AEJ12" s="371"/>
      <c r="AEK12" s="371"/>
      <c r="AEL12" s="371"/>
      <c r="AEM12" s="371"/>
      <c r="AEN12" s="371"/>
      <c r="AEO12" s="371"/>
      <c r="AEP12" s="371"/>
      <c r="AEQ12" s="371"/>
      <c r="AER12" s="371"/>
      <c r="AES12" s="371"/>
      <c r="AET12" s="371"/>
      <c r="AEU12" s="371"/>
      <c r="AEV12" s="371"/>
      <c r="AEW12" s="371"/>
      <c r="AEX12" s="371"/>
      <c r="AEY12" s="371"/>
      <c r="AEZ12" s="371"/>
      <c r="AFA12" s="371"/>
      <c r="AFB12" s="371"/>
      <c r="AFC12" s="371"/>
      <c r="AFD12" s="371"/>
      <c r="AFE12" s="371"/>
      <c r="AFF12" s="371"/>
      <c r="AFG12" s="371"/>
      <c r="AFH12" s="371"/>
      <c r="AFI12" s="371"/>
      <c r="AFJ12" s="371"/>
      <c r="AFK12" s="371"/>
      <c r="AFL12" s="371"/>
      <c r="AFM12" s="371"/>
      <c r="AFN12" s="371"/>
      <c r="AFO12" s="371"/>
      <c r="AFP12" s="371"/>
      <c r="AFQ12" s="371"/>
      <c r="AFR12" s="371"/>
      <c r="AFS12" s="371"/>
      <c r="AFT12" s="371"/>
      <c r="AFU12" s="371"/>
      <c r="AFV12" s="371"/>
      <c r="AFW12" s="371"/>
      <c r="AFX12" s="371"/>
      <c r="AFY12" s="371"/>
      <c r="AFZ12" s="371"/>
      <c r="AGA12" s="371"/>
      <c r="AGB12" s="371"/>
      <c r="AGC12" s="371"/>
      <c r="AGD12" s="371"/>
      <c r="AGE12" s="371"/>
      <c r="AGF12" s="371"/>
      <c r="AGG12" s="371"/>
      <c r="AGH12" s="371"/>
      <c r="AGI12" s="371"/>
      <c r="AGJ12" s="371"/>
      <c r="AGK12" s="371"/>
      <c r="AGL12" s="371"/>
      <c r="AGM12" s="371"/>
      <c r="AGN12" s="371"/>
      <c r="AGO12" s="371"/>
      <c r="AGP12" s="371"/>
      <c r="AGQ12" s="371"/>
      <c r="AGR12" s="371"/>
      <c r="AGS12" s="371"/>
      <c r="AGT12" s="371"/>
      <c r="AGU12" s="371"/>
      <c r="AGV12" s="371"/>
      <c r="AGW12" s="371"/>
      <c r="AGX12" s="371"/>
      <c r="AGY12" s="371"/>
      <c r="AGZ12" s="371"/>
      <c r="AHA12" s="371"/>
      <c r="AHB12" s="371"/>
      <c r="AHC12" s="371"/>
      <c r="AHD12" s="371"/>
      <c r="AHE12" s="371"/>
      <c r="AHF12" s="371"/>
      <c r="AHG12" s="371"/>
      <c r="AHH12" s="371"/>
      <c r="AHI12" s="371"/>
      <c r="AHJ12" s="371"/>
      <c r="AHK12" s="371"/>
      <c r="AHL12" s="371"/>
      <c r="AHM12" s="371"/>
      <c r="AHN12" s="371"/>
      <c r="AHO12" s="371"/>
      <c r="AHP12" s="371"/>
      <c r="AHQ12" s="371"/>
      <c r="AHR12" s="371"/>
      <c r="AHS12" s="371"/>
      <c r="AHT12" s="371"/>
      <c r="AHU12" s="371"/>
      <c r="AHV12" s="371"/>
      <c r="AHW12" s="371"/>
      <c r="AHX12" s="371"/>
      <c r="AHY12" s="371"/>
      <c r="AHZ12" s="371"/>
      <c r="AIA12" s="371"/>
      <c r="AIB12" s="371"/>
      <c r="AIC12" s="371"/>
      <c r="AID12" s="371"/>
      <c r="AIE12" s="371"/>
      <c r="AIF12" s="371"/>
      <c r="AIG12" s="371"/>
      <c r="AIH12" s="371"/>
      <c r="AII12" s="371"/>
      <c r="AIJ12" s="371"/>
      <c r="AIK12" s="371"/>
      <c r="AIL12" s="371"/>
      <c r="AIM12" s="371"/>
      <c r="AIN12" s="371"/>
      <c r="AIO12" s="371"/>
      <c r="AIP12" s="371"/>
      <c r="AIQ12" s="371"/>
      <c r="AIR12" s="371"/>
      <c r="AIS12" s="371"/>
      <c r="AIT12" s="371"/>
      <c r="AIU12" s="371"/>
      <c r="AIV12" s="371"/>
      <c r="AIW12" s="371"/>
      <c r="AIX12" s="371"/>
      <c r="AIY12" s="371"/>
      <c r="AIZ12" s="371"/>
      <c r="AJA12" s="371"/>
      <c r="AJB12" s="371"/>
      <c r="AJC12" s="371"/>
      <c r="AJD12" s="371"/>
      <c r="AJE12" s="371"/>
      <c r="AJF12" s="371"/>
      <c r="AJG12" s="371"/>
      <c r="AJH12" s="371"/>
      <c r="AJI12" s="371"/>
      <c r="AJJ12" s="371"/>
      <c r="AJK12" s="371"/>
      <c r="AJL12" s="371"/>
      <c r="AJM12" s="371"/>
      <c r="AJN12" s="371"/>
      <c r="AJO12" s="371"/>
      <c r="AJP12" s="371"/>
      <c r="AJQ12" s="371"/>
      <c r="AJR12" s="371"/>
      <c r="AJS12" s="371"/>
      <c r="AJT12" s="371"/>
      <c r="AJU12" s="371"/>
      <c r="AJV12" s="371"/>
      <c r="AJW12" s="371"/>
      <c r="AJX12" s="371"/>
      <c r="AJY12" s="371"/>
      <c r="AJZ12" s="371"/>
      <c r="AKA12" s="371"/>
      <c r="AKB12" s="371"/>
      <c r="AKC12" s="371"/>
      <c r="AKD12" s="371"/>
      <c r="AKE12" s="371"/>
      <c r="AKF12" s="371"/>
      <c r="AKG12" s="371"/>
      <c r="AKH12" s="371"/>
      <c r="AKI12" s="371"/>
      <c r="AKJ12" s="371"/>
      <c r="AKK12" s="371"/>
      <c r="AKL12" s="371"/>
      <c r="AKM12" s="371"/>
      <c r="AKN12" s="371"/>
      <c r="AKO12" s="371"/>
      <c r="AKP12" s="371"/>
      <c r="AKQ12" s="371"/>
      <c r="AKR12" s="371"/>
      <c r="AKS12" s="371"/>
      <c r="AKT12" s="371"/>
      <c r="AKU12" s="371"/>
      <c r="AKV12" s="371"/>
      <c r="AKW12" s="371"/>
      <c r="AKX12" s="371"/>
      <c r="AKY12" s="371"/>
      <c r="AKZ12" s="371"/>
      <c r="ALA12" s="371"/>
      <c r="ALB12" s="371"/>
      <c r="ALC12" s="371"/>
      <c r="ALD12" s="371"/>
      <c r="ALE12" s="371"/>
      <c r="ALF12" s="371"/>
      <c r="ALG12" s="371"/>
      <c r="ALH12" s="371"/>
      <c r="ALI12" s="371"/>
      <c r="ALJ12" s="371"/>
      <c r="ALK12" s="371"/>
      <c r="ALL12" s="371"/>
      <c r="ALM12" s="371"/>
      <c r="ALN12" s="371"/>
      <c r="ALO12" s="371"/>
      <c r="ALP12" s="371"/>
      <c r="ALQ12" s="371"/>
      <c r="ALR12" s="371"/>
      <c r="ALS12" s="371"/>
      <c r="ALT12" s="371"/>
      <c r="ALU12" s="371"/>
      <c r="ALV12" s="371"/>
      <c r="ALW12" s="371"/>
      <c r="ALX12" s="371"/>
      <c r="ALY12" s="371"/>
      <c r="ALZ12" s="371"/>
      <c r="AMA12" s="371"/>
      <c r="AMB12" s="371"/>
      <c r="AMC12" s="371"/>
      <c r="AMD12" s="371"/>
      <c r="AME12" s="371"/>
      <c r="AMF12" s="371"/>
      <c r="AMG12" s="371"/>
      <c r="AMH12" s="371"/>
      <c r="AMI12" s="371"/>
      <c r="AMJ12" s="371"/>
      <c r="AMK12" s="371"/>
      <c r="AML12" s="371"/>
      <c r="AMM12" s="371"/>
      <c r="AMN12" s="371"/>
      <c r="AMO12" s="371"/>
      <c r="AMP12" s="371"/>
      <c r="AMQ12" s="371"/>
      <c r="AMR12" s="371"/>
      <c r="AMS12" s="371"/>
      <c r="AMT12" s="371"/>
      <c r="AMU12" s="371"/>
      <c r="AMV12" s="371"/>
      <c r="AMW12" s="371"/>
      <c r="AMX12" s="371"/>
      <c r="AMY12" s="371"/>
      <c r="AMZ12" s="371"/>
      <c r="ANA12" s="371"/>
      <c r="ANB12" s="371"/>
      <c r="ANC12" s="371"/>
      <c r="AND12" s="371"/>
      <c r="ANE12" s="371"/>
      <c r="ANF12" s="371"/>
      <c r="ANG12" s="371"/>
      <c r="ANH12" s="371"/>
      <c r="ANI12" s="371"/>
      <c r="ANJ12" s="371"/>
      <c r="ANK12" s="371"/>
      <c r="ANL12" s="371"/>
      <c r="ANM12" s="371"/>
      <c r="ANN12" s="371"/>
      <c r="ANO12" s="371"/>
      <c r="ANP12" s="371"/>
      <c r="ANQ12" s="371"/>
      <c r="ANR12" s="371"/>
      <c r="ANS12" s="371"/>
      <c r="ANT12" s="371"/>
      <c r="ANU12" s="371"/>
      <c r="ANV12" s="371"/>
      <c r="ANW12" s="371"/>
      <c r="ANX12" s="371"/>
      <c r="ANY12" s="371"/>
      <c r="ANZ12" s="371"/>
      <c r="AOA12" s="371"/>
      <c r="AOB12" s="371"/>
      <c r="AOC12" s="371"/>
      <c r="AOD12" s="371"/>
      <c r="AOE12" s="371"/>
      <c r="AOF12" s="371"/>
      <c r="AOG12" s="371"/>
      <c r="AOH12" s="371"/>
      <c r="AOI12" s="371"/>
      <c r="AOJ12" s="371"/>
      <c r="AOK12" s="371"/>
      <c r="AOL12" s="371"/>
      <c r="AOM12" s="371"/>
      <c r="AON12" s="371"/>
      <c r="AOO12" s="371"/>
      <c r="AOP12" s="371"/>
      <c r="AOQ12" s="371"/>
      <c r="AOR12" s="371"/>
      <c r="AOS12" s="371"/>
      <c r="AOT12" s="371"/>
      <c r="AOU12" s="371"/>
      <c r="AOV12" s="371"/>
      <c r="AOW12" s="371"/>
      <c r="AOX12" s="371"/>
      <c r="AOY12" s="371"/>
      <c r="AOZ12" s="371"/>
      <c r="APA12" s="371"/>
      <c r="APB12" s="371"/>
      <c r="APC12" s="371"/>
      <c r="APD12" s="371"/>
      <c r="APE12" s="371"/>
      <c r="APF12" s="371"/>
      <c r="APG12" s="371"/>
      <c r="APH12" s="371"/>
      <c r="API12" s="371"/>
      <c r="APJ12" s="371"/>
      <c r="APK12" s="371"/>
      <c r="APL12" s="371"/>
      <c r="APM12" s="371"/>
      <c r="APN12" s="371"/>
      <c r="APO12" s="371"/>
      <c r="APP12" s="371"/>
      <c r="APQ12" s="371"/>
      <c r="APR12" s="371"/>
      <c r="APS12" s="371"/>
      <c r="APT12" s="371"/>
      <c r="APU12" s="371"/>
      <c r="APV12" s="371"/>
      <c r="APW12" s="371"/>
      <c r="APX12" s="371"/>
      <c r="APY12" s="371"/>
      <c r="APZ12" s="371"/>
      <c r="AQA12" s="371"/>
      <c r="AQB12" s="371"/>
      <c r="AQC12" s="371"/>
      <c r="AQD12" s="371"/>
      <c r="AQE12" s="371"/>
      <c r="AQF12" s="371"/>
      <c r="AQG12" s="371"/>
      <c r="AQH12" s="371"/>
      <c r="AQI12" s="371"/>
      <c r="AQJ12" s="371"/>
      <c r="AQK12" s="371"/>
      <c r="AQL12" s="371"/>
      <c r="AQM12" s="371"/>
      <c r="AQN12" s="371"/>
      <c r="AQO12" s="371"/>
      <c r="AQP12" s="371"/>
      <c r="AQQ12" s="371"/>
      <c r="AQR12" s="371"/>
      <c r="AQS12" s="371"/>
      <c r="AQT12" s="371"/>
      <c r="AQU12" s="371"/>
      <c r="AQV12" s="371"/>
      <c r="AQW12" s="371"/>
      <c r="AQX12" s="371"/>
      <c r="AQY12" s="371"/>
      <c r="AQZ12" s="371"/>
      <c r="ARA12" s="371"/>
      <c r="ARB12" s="371"/>
      <c r="ARC12" s="371"/>
      <c r="ARD12" s="371"/>
      <c r="ARE12" s="371"/>
      <c r="ARF12" s="371"/>
      <c r="ARG12" s="371"/>
      <c r="ARH12" s="371"/>
      <c r="ARI12" s="371"/>
      <c r="ARJ12" s="371"/>
      <c r="ARK12" s="371"/>
      <c r="ARL12" s="371"/>
      <c r="ARM12" s="371"/>
      <c r="ARN12" s="371"/>
      <c r="ARO12" s="371"/>
      <c r="ARP12" s="371"/>
      <c r="ARQ12" s="371"/>
      <c r="ARR12" s="371"/>
      <c r="ARS12" s="371"/>
      <c r="ART12" s="371"/>
      <c r="ARU12" s="371"/>
      <c r="ARV12" s="371"/>
      <c r="ARW12" s="371"/>
      <c r="ARX12" s="371"/>
      <c r="ARY12" s="371"/>
      <c r="ARZ12" s="371"/>
      <c r="ASA12" s="371"/>
      <c r="ASB12" s="371"/>
      <c r="ASC12" s="371"/>
      <c r="ASD12" s="371"/>
      <c r="ASE12" s="371"/>
      <c r="ASF12" s="371"/>
      <c r="ASG12" s="371"/>
      <c r="ASH12" s="371"/>
      <c r="ASI12" s="371"/>
      <c r="ASJ12" s="371"/>
      <c r="ASK12" s="371"/>
      <c r="ASL12" s="371"/>
      <c r="ASM12" s="371"/>
      <c r="ASN12" s="371"/>
      <c r="ASO12" s="371"/>
      <c r="ASP12" s="371"/>
      <c r="ASQ12" s="371"/>
      <c r="ASR12" s="371"/>
      <c r="ASS12" s="371"/>
      <c r="AST12" s="371"/>
      <c r="ASU12" s="371"/>
      <c r="ASV12" s="371"/>
      <c r="ASW12" s="371"/>
      <c r="ASX12" s="371"/>
      <c r="ASY12" s="371"/>
      <c r="ASZ12" s="371"/>
      <c r="ATA12" s="371"/>
      <c r="ATB12" s="371"/>
      <c r="ATC12" s="371"/>
      <c r="ATD12" s="371"/>
      <c r="ATE12" s="371"/>
      <c r="ATF12" s="371"/>
      <c r="ATG12" s="371"/>
      <c r="ATH12" s="371"/>
      <c r="ATI12" s="371"/>
      <c r="ATJ12" s="371"/>
      <c r="ATK12" s="371"/>
      <c r="ATL12" s="371"/>
      <c r="ATM12" s="371"/>
      <c r="ATN12" s="371"/>
      <c r="ATO12" s="371"/>
      <c r="ATP12" s="371"/>
      <c r="ATQ12" s="371"/>
      <c r="ATR12" s="371"/>
      <c r="ATS12" s="371"/>
      <c r="ATT12" s="371"/>
      <c r="ATU12" s="371"/>
      <c r="ATV12" s="371"/>
      <c r="ATW12" s="371"/>
      <c r="ATX12" s="371"/>
      <c r="ATY12" s="371"/>
      <c r="ATZ12" s="371"/>
      <c r="AUA12" s="371"/>
      <c r="AUB12" s="371"/>
      <c r="AUC12" s="371"/>
      <c r="AUD12" s="371"/>
      <c r="AUE12" s="371"/>
      <c r="AUF12" s="371"/>
      <c r="AUG12" s="371"/>
      <c r="AUH12" s="371"/>
      <c r="AUI12" s="371"/>
      <c r="AUJ12" s="371"/>
      <c r="AUK12" s="371"/>
      <c r="AUL12" s="371"/>
      <c r="AUM12" s="371"/>
      <c r="AUN12" s="371"/>
      <c r="AUO12" s="371"/>
      <c r="AUP12" s="371"/>
      <c r="AUQ12" s="371"/>
      <c r="AUR12" s="371"/>
      <c r="AUS12" s="371"/>
      <c r="AUT12" s="371"/>
      <c r="AUU12" s="371"/>
      <c r="AUV12" s="371"/>
      <c r="AUW12" s="371"/>
      <c r="AUX12" s="371"/>
      <c r="AUY12" s="371"/>
      <c r="AUZ12" s="371"/>
      <c r="AVA12" s="371"/>
      <c r="AVB12" s="371"/>
      <c r="AVC12" s="371"/>
      <c r="AVD12" s="371"/>
      <c r="AVE12" s="371"/>
      <c r="AVF12" s="371"/>
      <c r="AVG12" s="371"/>
      <c r="AVH12" s="371"/>
      <c r="AVI12" s="371"/>
      <c r="AVJ12" s="371"/>
      <c r="AVK12" s="371"/>
      <c r="AVL12" s="371"/>
      <c r="AVM12" s="371"/>
      <c r="AVN12" s="371"/>
      <c r="AVO12" s="371"/>
      <c r="AVP12" s="371"/>
      <c r="AVQ12" s="371"/>
      <c r="AVR12" s="371"/>
      <c r="AVS12" s="371"/>
      <c r="AVT12" s="371"/>
      <c r="AVU12" s="371"/>
      <c r="AVV12" s="371"/>
      <c r="AVW12" s="371"/>
      <c r="AVX12" s="371"/>
      <c r="AVY12" s="371"/>
      <c r="AVZ12" s="371"/>
      <c r="AWA12" s="371"/>
      <c r="AWB12" s="371"/>
      <c r="AWC12" s="371"/>
      <c r="AWD12" s="371"/>
      <c r="AWE12" s="371"/>
      <c r="AWF12" s="371"/>
      <c r="AWG12" s="371"/>
      <c r="AWH12" s="371"/>
      <c r="AWI12" s="371"/>
      <c r="AWJ12" s="371"/>
      <c r="AWK12" s="371"/>
      <c r="AWL12" s="371"/>
      <c r="AWM12" s="371"/>
      <c r="AWN12" s="371"/>
      <c r="AWO12" s="371"/>
      <c r="AWP12" s="371"/>
      <c r="AWQ12" s="371"/>
      <c r="AWR12" s="371"/>
      <c r="AWS12" s="371"/>
      <c r="AWT12" s="371"/>
      <c r="AWU12" s="371"/>
      <c r="AWV12" s="371"/>
      <c r="AWW12" s="371"/>
      <c r="AWX12" s="371"/>
      <c r="AWY12" s="371"/>
      <c r="AWZ12" s="371"/>
      <c r="AXA12" s="371"/>
      <c r="AXB12" s="371"/>
      <c r="AXC12" s="371"/>
      <c r="AXD12" s="371"/>
      <c r="AXE12" s="371"/>
      <c r="AXF12" s="371"/>
      <c r="AXG12" s="371"/>
      <c r="AXH12" s="371"/>
      <c r="AXI12" s="371"/>
      <c r="AXJ12" s="371"/>
      <c r="AXK12" s="371"/>
      <c r="AXL12" s="371"/>
      <c r="AXM12" s="371"/>
      <c r="AXN12" s="371"/>
      <c r="AXO12" s="371"/>
      <c r="AXP12" s="371"/>
      <c r="AXQ12" s="371"/>
      <c r="AXR12" s="371"/>
      <c r="AXS12" s="371"/>
      <c r="AXT12" s="371"/>
      <c r="AXU12" s="371"/>
      <c r="AXV12" s="371"/>
      <c r="AXW12" s="371"/>
      <c r="AXX12" s="371"/>
      <c r="AXY12" s="371"/>
      <c r="AXZ12" s="371"/>
      <c r="AYA12" s="371"/>
      <c r="AYB12" s="371"/>
      <c r="AYC12" s="371"/>
      <c r="AYD12" s="371"/>
      <c r="AYE12" s="371"/>
      <c r="AYF12" s="371"/>
      <c r="AYG12" s="371"/>
      <c r="AYH12" s="371"/>
      <c r="AYI12" s="371"/>
      <c r="AYJ12" s="371"/>
      <c r="AYK12" s="371"/>
      <c r="AYL12" s="371"/>
      <c r="AYM12" s="371"/>
      <c r="AYN12" s="371"/>
      <c r="AYO12" s="371"/>
      <c r="AYP12" s="371"/>
      <c r="AYQ12" s="371"/>
      <c r="AYR12" s="371"/>
      <c r="AYS12" s="371"/>
      <c r="AYT12" s="371"/>
      <c r="AYU12" s="371"/>
      <c r="AYV12" s="371"/>
      <c r="AYW12" s="371"/>
      <c r="AYX12" s="371"/>
      <c r="AYY12" s="371"/>
      <c r="AYZ12" s="371"/>
      <c r="AZA12" s="371"/>
      <c r="AZB12" s="371"/>
      <c r="AZC12" s="371"/>
      <c r="AZD12" s="371"/>
      <c r="AZE12" s="371"/>
      <c r="AZF12" s="371"/>
      <c r="AZG12" s="371"/>
      <c r="AZH12" s="371"/>
      <c r="AZI12" s="371"/>
      <c r="AZJ12" s="371"/>
      <c r="AZK12" s="371"/>
      <c r="AZL12" s="371"/>
      <c r="AZM12" s="371"/>
      <c r="AZN12" s="371"/>
      <c r="AZO12" s="371"/>
      <c r="AZP12" s="371"/>
      <c r="AZQ12" s="371"/>
      <c r="AZR12" s="371"/>
      <c r="AZS12" s="371"/>
      <c r="AZT12" s="371"/>
      <c r="AZU12" s="371"/>
      <c r="AZV12" s="371"/>
      <c r="AZW12" s="371"/>
      <c r="AZX12" s="371"/>
      <c r="AZY12" s="371"/>
      <c r="AZZ12" s="371"/>
      <c r="BAA12" s="371"/>
      <c r="BAB12" s="371"/>
      <c r="BAC12" s="371"/>
      <c r="BAD12" s="371"/>
      <c r="BAE12" s="371"/>
      <c r="BAF12" s="371"/>
      <c r="BAG12" s="371"/>
      <c r="BAH12" s="371"/>
      <c r="BAI12" s="371"/>
      <c r="BAJ12" s="371"/>
      <c r="BAK12" s="371"/>
      <c r="BAL12" s="371"/>
      <c r="BAM12" s="371"/>
      <c r="BAN12" s="371"/>
      <c r="BAO12" s="371"/>
      <c r="BAP12" s="371"/>
      <c r="BAQ12" s="371"/>
      <c r="BAR12" s="371"/>
      <c r="BAS12" s="371"/>
      <c r="BAT12" s="371"/>
      <c r="BAU12" s="371"/>
      <c r="BAV12" s="371"/>
      <c r="BAW12" s="371"/>
      <c r="BAX12" s="371"/>
      <c r="BAY12" s="371"/>
      <c r="BAZ12" s="371"/>
      <c r="BBA12" s="371"/>
      <c r="BBB12" s="371"/>
      <c r="BBC12" s="371"/>
      <c r="BBD12" s="371"/>
      <c r="BBE12" s="371"/>
      <c r="BBF12" s="371"/>
      <c r="BBG12" s="371"/>
      <c r="BBH12" s="371"/>
      <c r="BBI12" s="371"/>
      <c r="BBJ12" s="371"/>
      <c r="BBK12" s="371"/>
      <c r="BBL12" s="371"/>
      <c r="BBM12" s="371"/>
      <c r="BBN12" s="371"/>
      <c r="BBO12" s="371"/>
      <c r="BBP12" s="371"/>
      <c r="BBQ12" s="371"/>
      <c r="BBR12" s="371"/>
      <c r="BBS12" s="371"/>
      <c r="BBT12" s="371"/>
      <c r="BBU12" s="371"/>
      <c r="BBV12" s="371"/>
      <c r="BBW12" s="371"/>
      <c r="BBX12" s="371"/>
      <c r="BBY12" s="371"/>
      <c r="BBZ12" s="371"/>
      <c r="BCA12" s="371"/>
      <c r="BCB12" s="371"/>
      <c r="BCC12" s="371"/>
      <c r="BCD12" s="371"/>
      <c r="BCE12" s="371"/>
      <c r="BCF12" s="371"/>
      <c r="BCG12" s="371"/>
      <c r="BCH12" s="371"/>
      <c r="BCI12" s="371"/>
      <c r="BCJ12" s="371"/>
      <c r="BCK12" s="371"/>
      <c r="BCL12" s="371"/>
      <c r="BCM12" s="371"/>
      <c r="BCN12" s="371"/>
      <c r="BCO12" s="371"/>
      <c r="BCP12" s="371"/>
      <c r="BCQ12" s="371"/>
      <c r="BCR12" s="371"/>
      <c r="BCS12" s="371"/>
      <c r="BCT12" s="371"/>
      <c r="BCU12" s="371"/>
      <c r="BCV12" s="371"/>
      <c r="BCW12" s="371"/>
      <c r="BCX12" s="371"/>
      <c r="BCY12" s="371"/>
      <c r="BCZ12" s="371"/>
      <c r="BDA12" s="371"/>
      <c r="BDB12" s="371"/>
      <c r="BDC12" s="371"/>
      <c r="BDD12" s="371"/>
      <c r="BDE12" s="371"/>
      <c r="BDF12" s="371"/>
      <c r="BDG12" s="371"/>
      <c r="BDH12" s="371"/>
      <c r="BDI12" s="371"/>
      <c r="BDJ12" s="371"/>
      <c r="BDK12" s="371"/>
      <c r="BDL12" s="371"/>
      <c r="BDM12" s="371"/>
      <c r="BDN12" s="371"/>
      <c r="BDO12" s="371"/>
      <c r="BDP12" s="371"/>
      <c r="BDQ12" s="371"/>
      <c r="BDR12" s="371"/>
      <c r="BDS12" s="371"/>
      <c r="BDT12" s="371"/>
      <c r="BDU12" s="371"/>
      <c r="BDV12" s="371"/>
      <c r="BDW12" s="371"/>
      <c r="BDX12" s="371"/>
      <c r="BDY12" s="371"/>
      <c r="BDZ12" s="371"/>
      <c r="BEA12" s="371"/>
      <c r="BEB12" s="371"/>
      <c r="BEC12" s="371"/>
      <c r="BED12" s="371"/>
      <c r="BEE12" s="371"/>
      <c r="BEF12" s="371"/>
      <c r="BEG12" s="371"/>
      <c r="BEH12" s="371"/>
      <c r="BEI12" s="371"/>
      <c r="BEJ12" s="371"/>
      <c r="BEK12" s="371"/>
      <c r="BEL12" s="371"/>
      <c r="BEM12" s="371"/>
      <c r="BEN12" s="371"/>
      <c r="BEO12" s="371"/>
      <c r="BEP12" s="371"/>
      <c r="BEQ12" s="371"/>
      <c r="BER12" s="371"/>
      <c r="BES12" s="371"/>
      <c r="BET12" s="371"/>
      <c r="BEU12" s="371"/>
      <c r="BEV12" s="371"/>
      <c r="BEW12" s="371"/>
      <c r="BEX12" s="371"/>
      <c r="BEY12" s="371"/>
      <c r="BEZ12" s="371"/>
      <c r="BFA12" s="371"/>
      <c r="BFB12" s="371"/>
      <c r="BFC12" s="371"/>
      <c r="BFD12" s="371"/>
      <c r="BFE12" s="371"/>
      <c r="BFF12" s="371"/>
      <c r="BFG12" s="371"/>
      <c r="BFH12" s="371"/>
      <c r="BFI12" s="371"/>
      <c r="BFJ12" s="371"/>
      <c r="BFK12" s="371"/>
      <c r="BFL12" s="371"/>
      <c r="BFM12" s="371"/>
      <c r="BFN12" s="371"/>
      <c r="BFO12" s="371"/>
      <c r="BFP12" s="371"/>
      <c r="BFQ12" s="371"/>
      <c r="BFR12" s="371"/>
      <c r="BFS12" s="371"/>
      <c r="BFT12" s="371"/>
      <c r="BFU12" s="371"/>
      <c r="BFV12" s="371"/>
      <c r="BFW12" s="371"/>
      <c r="BFX12" s="371"/>
      <c r="BFY12" s="371"/>
      <c r="BFZ12" s="371"/>
      <c r="BGA12" s="371"/>
      <c r="BGB12" s="371"/>
      <c r="BGC12" s="371"/>
      <c r="BGD12" s="371"/>
      <c r="BGE12" s="371"/>
      <c r="BGF12" s="371"/>
      <c r="BGG12" s="371"/>
      <c r="BGH12" s="371"/>
      <c r="BGI12" s="371"/>
      <c r="BGJ12" s="371"/>
      <c r="BGK12" s="371"/>
      <c r="BGL12" s="371"/>
      <c r="BGM12" s="371"/>
      <c r="BGN12" s="371"/>
      <c r="BGO12" s="371"/>
      <c r="BGP12" s="371"/>
      <c r="BGQ12" s="371"/>
      <c r="BGR12" s="371"/>
      <c r="BGS12" s="371"/>
      <c r="BGT12" s="371"/>
      <c r="BGU12" s="371"/>
      <c r="BGV12" s="371"/>
      <c r="BGW12" s="371"/>
      <c r="BGX12" s="371"/>
      <c r="BGY12" s="371"/>
      <c r="BGZ12" s="371"/>
      <c r="BHA12" s="371"/>
      <c r="BHB12" s="371"/>
      <c r="BHC12" s="371"/>
      <c r="BHD12" s="371"/>
      <c r="BHE12" s="371"/>
      <c r="BHF12" s="371"/>
      <c r="BHG12" s="371"/>
      <c r="BHH12" s="371"/>
      <c r="BHI12" s="371"/>
      <c r="BHJ12" s="371"/>
      <c r="BHK12" s="371"/>
      <c r="BHL12" s="371"/>
      <c r="BHM12" s="371"/>
      <c r="BHN12" s="371"/>
      <c r="BHO12" s="371"/>
      <c r="BHP12" s="371"/>
      <c r="BHQ12" s="371"/>
      <c r="BHR12" s="371"/>
      <c r="BHS12" s="371"/>
      <c r="BHT12" s="371"/>
      <c r="BHU12" s="371"/>
      <c r="BHV12" s="371"/>
      <c r="BHW12" s="371"/>
      <c r="BHX12" s="371"/>
      <c r="BHY12" s="371"/>
      <c r="BHZ12" s="371"/>
      <c r="BIA12" s="371"/>
      <c r="BIB12" s="371"/>
      <c r="BIC12" s="371"/>
      <c r="BID12" s="371"/>
      <c r="BIE12" s="371"/>
      <c r="BIF12" s="371"/>
      <c r="BIG12" s="371"/>
      <c r="BIH12" s="371"/>
      <c r="BII12" s="371"/>
      <c r="BIJ12" s="371"/>
      <c r="BIK12" s="371"/>
      <c r="BIL12" s="371"/>
      <c r="BIM12" s="371"/>
      <c r="BIN12" s="371"/>
      <c r="BIO12" s="371"/>
      <c r="BIP12" s="371"/>
      <c r="BIQ12" s="371"/>
      <c r="BIR12" s="371"/>
      <c r="BIS12" s="371"/>
      <c r="BIT12" s="371"/>
      <c r="BIU12" s="371"/>
      <c r="BIV12" s="371"/>
      <c r="BIW12" s="371"/>
      <c r="BIX12" s="371"/>
      <c r="BIY12" s="371"/>
      <c r="BIZ12" s="371"/>
      <c r="BJA12" s="371"/>
      <c r="BJB12" s="371"/>
      <c r="BJC12" s="371"/>
      <c r="BJD12" s="371"/>
      <c r="BJE12" s="371"/>
      <c r="BJF12" s="371"/>
      <c r="BJG12" s="371"/>
      <c r="BJH12" s="371"/>
      <c r="BJI12" s="371"/>
      <c r="BJJ12" s="371"/>
      <c r="BJK12" s="371"/>
      <c r="BJL12" s="371"/>
      <c r="BJM12" s="371"/>
      <c r="BJN12" s="371"/>
      <c r="BJO12" s="371"/>
      <c r="BJP12" s="371"/>
      <c r="BJQ12" s="371"/>
      <c r="BJR12" s="371"/>
      <c r="BJS12" s="371"/>
      <c r="BJT12" s="371"/>
      <c r="BJU12" s="371"/>
      <c r="BJV12" s="371"/>
      <c r="BJW12" s="371"/>
      <c r="BJX12" s="371"/>
      <c r="BJY12" s="371"/>
      <c r="BJZ12" s="371"/>
      <c r="BKA12" s="371"/>
      <c r="BKB12" s="371"/>
      <c r="BKC12" s="371"/>
      <c r="BKD12" s="371"/>
      <c r="BKE12" s="371"/>
      <c r="BKF12" s="371"/>
      <c r="BKG12" s="371"/>
      <c r="BKH12" s="371"/>
      <c r="BKI12" s="371"/>
      <c r="BKJ12" s="371"/>
      <c r="BKK12" s="371"/>
      <c r="BKL12" s="371"/>
      <c r="BKM12" s="371"/>
      <c r="BKN12" s="371"/>
      <c r="BKO12" s="371"/>
      <c r="BKP12" s="371"/>
      <c r="BKQ12" s="371"/>
      <c r="BKR12" s="371"/>
      <c r="BKS12" s="371"/>
      <c r="BKT12" s="371"/>
      <c r="BKU12" s="371"/>
      <c r="BKV12" s="371"/>
      <c r="BKW12" s="371"/>
      <c r="BKX12" s="371"/>
      <c r="BKY12" s="371"/>
      <c r="BKZ12" s="371"/>
      <c r="BLA12" s="371"/>
      <c r="BLB12" s="371"/>
      <c r="BLC12" s="371"/>
      <c r="BLD12" s="371"/>
      <c r="BLE12" s="371"/>
      <c r="BLF12" s="371"/>
      <c r="BLG12" s="371"/>
      <c r="BLH12" s="371"/>
      <c r="BLI12" s="371"/>
      <c r="BLJ12" s="371"/>
      <c r="BLK12" s="371"/>
      <c r="BLL12" s="371"/>
      <c r="BLM12" s="371"/>
      <c r="BLN12" s="371"/>
      <c r="BLO12" s="371"/>
      <c r="BLP12" s="371"/>
      <c r="BLQ12" s="371"/>
      <c r="BLR12" s="371"/>
      <c r="BLS12" s="371"/>
      <c r="BLT12" s="371"/>
      <c r="BLU12" s="371"/>
      <c r="BLV12" s="371"/>
      <c r="BLW12" s="371"/>
      <c r="BLX12" s="371"/>
      <c r="BLY12" s="371"/>
      <c r="BLZ12" s="371"/>
      <c r="BMA12" s="371"/>
      <c r="BMB12" s="371"/>
      <c r="BMC12" s="371"/>
      <c r="BMD12" s="371"/>
      <c r="BME12" s="371"/>
      <c r="BMF12" s="371"/>
      <c r="BMG12" s="371"/>
      <c r="BMH12" s="371"/>
      <c r="BMI12" s="371"/>
      <c r="BMJ12" s="371"/>
      <c r="BMK12" s="371"/>
      <c r="BML12" s="371"/>
      <c r="BMM12" s="371"/>
      <c r="BMN12" s="371"/>
      <c r="BMO12" s="371"/>
      <c r="BMP12" s="371"/>
      <c r="BMQ12" s="371"/>
      <c r="BMR12" s="371"/>
      <c r="BMS12" s="371"/>
      <c r="BMT12" s="371"/>
      <c r="BMU12" s="371"/>
      <c r="BMV12" s="371"/>
      <c r="BMW12" s="371"/>
      <c r="BMX12" s="371"/>
      <c r="BMY12" s="371"/>
      <c r="BMZ12" s="371"/>
      <c r="BNA12" s="371"/>
      <c r="BNB12" s="371"/>
      <c r="BNC12" s="371"/>
      <c r="BND12" s="371"/>
      <c r="BNE12" s="371"/>
      <c r="BNF12" s="371"/>
      <c r="BNG12" s="371"/>
      <c r="BNH12" s="371"/>
      <c r="BNI12" s="371"/>
      <c r="BNJ12" s="371"/>
      <c r="BNK12" s="371"/>
      <c r="BNL12" s="371"/>
      <c r="BNM12" s="371"/>
      <c r="BNN12" s="371"/>
      <c r="BNO12" s="371"/>
      <c r="BNP12" s="371"/>
      <c r="BNQ12" s="371"/>
      <c r="BNR12" s="371"/>
      <c r="BNS12" s="371"/>
      <c r="BNT12" s="371"/>
      <c r="BNU12" s="371"/>
      <c r="BNV12" s="371"/>
      <c r="BNW12" s="371"/>
      <c r="BNX12" s="371"/>
      <c r="BNY12" s="371"/>
      <c r="BNZ12" s="371"/>
      <c r="BOA12" s="371"/>
      <c r="BOB12" s="371"/>
      <c r="BOC12" s="371"/>
      <c r="BOD12" s="371"/>
      <c r="BOE12" s="371"/>
      <c r="BOF12" s="371"/>
      <c r="BOG12" s="371"/>
      <c r="BOH12" s="371"/>
      <c r="BOI12" s="371"/>
      <c r="BOJ12" s="371"/>
      <c r="BOK12" s="371"/>
      <c r="BOL12" s="371"/>
      <c r="BOM12" s="371"/>
      <c r="BON12" s="371"/>
      <c r="BOO12" s="371"/>
      <c r="BOP12" s="371"/>
      <c r="BOQ12" s="371"/>
      <c r="BOR12" s="371"/>
      <c r="BOS12" s="371"/>
      <c r="BOT12" s="371"/>
      <c r="BOU12" s="371"/>
      <c r="BOV12" s="371"/>
      <c r="BOW12" s="371"/>
      <c r="BOX12" s="371"/>
      <c r="BOY12" s="371"/>
      <c r="BOZ12" s="371"/>
      <c r="BPA12" s="371"/>
      <c r="BPB12" s="371"/>
      <c r="BPC12" s="371"/>
      <c r="BPD12" s="371"/>
      <c r="BPE12" s="371"/>
      <c r="BPF12" s="371"/>
      <c r="BPG12" s="371"/>
      <c r="BPH12" s="371"/>
      <c r="BPI12" s="371"/>
      <c r="BPJ12" s="371"/>
      <c r="BPK12" s="371"/>
      <c r="BPL12" s="371"/>
      <c r="BPM12" s="371"/>
      <c r="BPN12" s="371"/>
      <c r="BPO12" s="371"/>
      <c r="BPP12" s="371"/>
      <c r="BPQ12" s="371"/>
      <c r="BPR12" s="371"/>
      <c r="BPS12" s="371"/>
      <c r="BPT12" s="371"/>
      <c r="BPU12" s="371"/>
      <c r="BPV12" s="371"/>
      <c r="BPW12" s="371"/>
      <c r="BPX12" s="371"/>
      <c r="BPY12" s="371"/>
      <c r="BPZ12" s="371"/>
      <c r="BQA12" s="371"/>
      <c r="BQB12" s="371"/>
      <c r="BQC12" s="371"/>
      <c r="BQD12" s="371"/>
      <c r="BQE12" s="371"/>
      <c r="BQF12" s="371"/>
      <c r="BQG12" s="371"/>
      <c r="BQH12" s="371"/>
      <c r="BQI12" s="371"/>
      <c r="BQJ12" s="371"/>
      <c r="BQK12" s="371"/>
      <c r="BQL12" s="371"/>
      <c r="BQM12" s="371"/>
      <c r="BQN12" s="371"/>
      <c r="BQO12" s="371"/>
      <c r="BQP12" s="371"/>
      <c r="BQQ12" s="371"/>
      <c r="BQR12" s="371"/>
      <c r="BQS12" s="371"/>
      <c r="BQT12" s="371"/>
      <c r="BQU12" s="371"/>
      <c r="BQV12" s="371"/>
      <c r="BQW12" s="371"/>
      <c r="BQX12" s="371"/>
      <c r="BQY12" s="371"/>
      <c r="BQZ12" s="371"/>
      <c r="BRA12" s="371"/>
      <c r="BRB12" s="371"/>
      <c r="BRC12" s="371"/>
      <c r="BRD12" s="371"/>
      <c r="BRE12" s="371"/>
      <c r="BRF12" s="371"/>
      <c r="BRG12" s="371"/>
      <c r="BRH12" s="371"/>
      <c r="BRI12" s="371"/>
      <c r="BRJ12" s="371"/>
      <c r="BRK12" s="371"/>
      <c r="BRL12" s="371"/>
      <c r="BRM12" s="371"/>
      <c r="BRN12" s="371"/>
      <c r="BRO12" s="371"/>
      <c r="BRP12" s="371"/>
      <c r="BRQ12" s="371"/>
      <c r="BRR12" s="371"/>
      <c r="BRS12" s="371"/>
      <c r="BRT12" s="371"/>
      <c r="BRU12" s="371"/>
      <c r="BRV12" s="371"/>
      <c r="BRW12" s="371"/>
      <c r="BRX12" s="371"/>
      <c r="BRY12" s="371"/>
      <c r="BRZ12" s="371"/>
      <c r="BSA12" s="371"/>
      <c r="BSB12" s="371"/>
      <c r="BSC12" s="371"/>
      <c r="BSD12" s="371"/>
      <c r="BSE12" s="371"/>
      <c r="BSF12" s="371"/>
      <c r="BSG12" s="371"/>
      <c r="BSH12" s="371"/>
      <c r="BSI12" s="371"/>
      <c r="BSJ12" s="371"/>
      <c r="BSK12" s="371"/>
      <c r="BSL12" s="371"/>
      <c r="BSM12" s="371"/>
      <c r="BSN12" s="371"/>
      <c r="BSO12" s="371"/>
      <c r="BSP12" s="371"/>
      <c r="BSQ12" s="371"/>
      <c r="BSR12" s="371"/>
      <c r="BSS12" s="371"/>
      <c r="BST12" s="371"/>
      <c r="BSU12" s="371"/>
      <c r="BSV12" s="371"/>
      <c r="BSW12" s="371"/>
      <c r="BSX12" s="371"/>
      <c r="BSY12" s="371"/>
      <c r="BSZ12" s="371"/>
      <c r="BTA12" s="371"/>
      <c r="BTB12" s="371"/>
      <c r="BTC12" s="371"/>
      <c r="BTD12" s="371"/>
      <c r="BTE12" s="371"/>
      <c r="BTF12" s="371"/>
      <c r="BTG12" s="371"/>
      <c r="BTH12" s="371"/>
      <c r="BTI12" s="371"/>
      <c r="BTJ12" s="371"/>
      <c r="BTK12" s="371"/>
      <c r="BTL12" s="371"/>
      <c r="BTM12" s="371"/>
      <c r="BTN12" s="371"/>
      <c r="BTO12" s="371"/>
      <c r="BTP12" s="371"/>
      <c r="BTQ12" s="371"/>
      <c r="BTR12" s="371"/>
      <c r="BTS12" s="371"/>
      <c r="BTT12" s="371"/>
      <c r="BTU12" s="371"/>
      <c r="BTV12" s="371"/>
      <c r="BTW12" s="371"/>
      <c r="BTX12" s="371"/>
      <c r="BTY12" s="371"/>
      <c r="BTZ12" s="371"/>
      <c r="BUA12" s="371"/>
      <c r="BUB12" s="371"/>
      <c r="BUC12" s="371"/>
      <c r="BUD12" s="371"/>
      <c r="BUE12" s="371"/>
      <c r="BUF12" s="371"/>
      <c r="BUG12" s="371"/>
      <c r="BUH12" s="371"/>
      <c r="BUI12" s="371"/>
      <c r="BUJ12" s="371"/>
      <c r="BUK12" s="371"/>
      <c r="BUL12" s="371"/>
      <c r="BUM12" s="371"/>
      <c r="BUN12" s="371"/>
      <c r="BUO12" s="371"/>
      <c r="BUP12" s="371"/>
      <c r="BUQ12" s="371"/>
      <c r="BUR12" s="371"/>
      <c r="BUS12" s="371"/>
      <c r="BUT12" s="371"/>
      <c r="BUU12" s="371"/>
      <c r="BUV12" s="371"/>
      <c r="BUW12" s="371"/>
      <c r="BUX12" s="371"/>
      <c r="BUY12" s="371"/>
      <c r="BUZ12" s="371"/>
      <c r="BVA12" s="371"/>
      <c r="BVB12" s="371"/>
      <c r="BVC12" s="371"/>
      <c r="BVD12" s="371"/>
      <c r="BVE12" s="371"/>
      <c r="BVF12" s="371"/>
      <c r="BVG12" s="371"/>
      <c r="BVH12" s="371"/>
      <c r="BVI12" s="371"/>
      <c r="BVJ12" s="371"/>
      <c r="BVK12" s="371"/>
      <c r="BVL12" s="371"/>
      <c r="BVM12" s="371"/>
      <c r="BVN12" s="371"/>
      <c r="BVO12" s="371"/>
      <c r="BVP12" s="371"/>
      <c r="BVQ12" s="371"/>
      <c r="BVR12" s="371"/>
      <c r="BVS12" s="371"/>
      <c r="BVT12" s="371"/>
      <c r="BVU12" s="371"/>
      <c r="BVV12" s="371"/>
      <c r="BVW12" s="371"/>
      <c r="BVX12" s="371"/>
      <c r="BVY12" s="371"/>
      <c r="BVZ12" s="371"/>
      <c r="BWA12" s="371"/>
      <c r="BWB12" s="371"/>
      <c r="BWC12" s="371"/>
      <c r="BWD12" s="371"/>
    </row>
    <row r="13" spans="1:1954" ht="16.5" x14ac:dyDescent="0.3">
      <c r="A13" s="478" t="s">
        <v>542</v>
      </c>
      <c r="B13" s="479">
        <v>2808.0386637596939</v>
      </c>
      <c r="C13" s="479">
        <v>1794.9613340900003</v>
      </c>
      <c r="D13" s="479">
        <v>4602.9999978496944</v>
      </c>
      <c r="F13" s="474"/>
      <c r="G13" s="474"/>
      <c r="H13" s="474"/>
      <c r="J13" s="475"/>
      <c r="K13" s="475"/>
      <c r="L13" s="475"/>
      <c r="O13" s="340">
        <v>2.5</v>
      </c>
    </row>
    <row r="14" spans="1:1954" ht="16.5" x14ac:dyDescent="0.3">
      <c r="A14" s="480" t="s">
        <v>543</v>
      </c>
      <c r="B14" s="481">
        <v>73.477688420000007</v>
      </c>
      <c r="C14" s="481">
        <v>1092.7734239200001</v>
      </c>
      <c r="D14" s="481">
        <v>1166.25111234</v>
      </c>
      <c r="F14" s="474"/>
      <c r="G14" s="474"/>
      <c r="H14" s="474"/>
      <c r="J14" s="475"/>
      <c r="K14" s="475"/>
      <c r="L14" s="475"/>
    </row>
    <row r="15" spans="1:1954" ht="16.5" x14ac:dyDescent="0.3">
      <c r="A15" s="480" t="s">
        <v>544</v>
      </c>
      <c r="B15" s="481">
        <v>411.18842734000003</v>
      </c>
      <c r="C15" s="481">
        <v>45.102818259999999</v>
      </c>
      <c r="D15" s="481">
        <v>456.29124560000002</v>
      </c>
      <c r="F15" s="474"/>
      <c r="G15" s="474"/>
      <c r="H15" s="474"/>
      <c r="J15" s="475"/>
      <c r="K15" s="475"/>
      <c r="L15" s="475"/>
    </row>
    <row r="16" spans="1:1954" ht="16.5" x14ac:dyDescent="0.3">
      <c r="A16" s="480" t="s">
        <v>545</v>
      </c>
      <c r="B16" s="481">
        <v>2323.3725479996938</v>
      </c>
      <c r="C16" s="481">
        <v>657.08509190999996</v>
      </c>
      <c r="D16" s="481">
        <v>2980.4576399096941</v>
      </c>
      <c r="F16" s="474"/>
      <c r="G16" s="474"/>
      <c r="H16" s="474"/>
      <c r="J16" s="475"/>
      <c r="K16" s="475"/>
      <c r="L16" s="475"/>
    </row>
    <row r="17" spans="1:1954" ht="16.5" x14ac:dyDescent="0.3">
      <c r="A17" s="478" t="s">
        <v>546</v>
      </c>
      <c r="B17" s="479">
        <v>656.64849847000005</v>
      </c>
      <c r="C17" s="479">
        <v>288.69462354999996</v>
      </c>
      <c r="D17" s="479">
        <v>945.34312202000001</v>
      </c>
      <c r="F17" s="474"/>
      <c r="G17" s="474"/>
      <c r="H17" s="474"/>
      <c r="J17" s="483"/>
      <c r="K17" s="475"/>
      <c r="L17" s="475"/>
    </row>
    <row r="18" spans="1:1954" ht="16.5" x14ac:dyDescent="0.3">
      <c r="A18" s="478" t="s">
        <v>547</v>
      </c>
      <c r="B18" s="479">
        <v>1621.71137383</v>
      </c>
      <c r="C18" s="479">
        <v>2555.7296472421722</v>
      </c>
      <c r="D18" s="479">
        <v>4177.4410210721726</v>
      </c>
      <c r="F18" s="474"/>
      <c r="G18" s="474"/>
      <c r="H18" s="474"/>
      <c r="J18" s="483"/>
      <c r="K18" s="475"/>
      <c r="L18" s="475"/>
    </row>
    <row r="19" spans="1:1954" ht="16.5" x14ac:dyDescent="0.3">
      <c r="A19" s="478" t="s">
        <v>548</v>
      </c>
      <c r="B19" s="479">
        <v>1923.8843055400014</v>
      </c>
      <c r="C19" s="479">
        <v>726.80110152906821</v>
      </c>
      <c r="D19" s="479">
        <v>2650.6854070690697</v>
      </c>
      <c r="F19" s="474"/>
      <c r="G19" s="474"/>
      <c r="H19" s="474"/>
      <c r="J19" s="483"/>
      <c r="K19" s="475"/>
      <c r="L19" s="475"/>
    </row>
    <row r="20" spans="1:1954" ht="16.5" x14ac:dyDescent="0.3">
      <c r="A20" s="478" t="s">
        <v>549</v>
      </c>
      <c r="B20" s="479">
        <v>70.550142410627501</v>
      </c>
      <c r="C20" s="479">
        <v>24.928175114989298</v>
      </c>
      <c r="D20" s="479">
        <v>95.478317525616788</v>
      </c>
      <c r="F20" s="474"/>
      <c r="G20" s="474"/>
      <c r="H20" s="474"/>
      <c r="J20" s="483"/>
      <c r="K20" s="475"/>
      <c r="L20" s="475"/>
    </row>
    <row r="21" spans="1:1954" ht="16.5" x14ac:dyDescent="0.3">
      <c r="A21" s="478" t="s">
        <v>550</v>
      </c>
      <c r="B21" s="479">
        <v>563.47190765999994</v>
      </c>
      <c r="C21" s="479">
        <v>245.13581406999998</v>
      </c>
      <c r="D21" s="479">
        <v>808.60772172999998</v>
      </c>
      <c r="F21" s="474"/>
      <c r="G21" s="474"/>
      <c r="H21" s="474"/>
      <c r="J21" s="483"/>
      <c r="K21" s="475"/>
      <c r="L21" s="475"/>
    </row>
    <row r="22" spans="1:1954" ht="16.5" x14ac:dyDescent="0.3">
      <c r="A22" s="478" t="s">
        <v>551</v>
      </c>
      <c r="B22" s="479">
        <v>346.23918555</v>
      </c>
      <c r="C22" s="479">
        <v>4.1223447999999996</v>
      </c>
      <c r="D22" s="479">
        <v>350.36153035000001</v>
      </c>
      <c r="F22" s="474"/>
      <c r="G22" s="474"/>
      <c r="H22" s="474"/>
      <c r="J22" s="483"/>
      <c r="K22" s="475"/>
      <c r="L22" s="475"/>
    </row>
    <row r="23" spans="1:1954" ht="16.5" x14ac:dyDescent="0.3">
      <c r="A23" s="478" t="s">
        <v>552</v>
      </c>
      <c r="B23" s="479">
        <v>801.58838722666928</v>
      </c>
      <c r="C23" s="479">
        <v>245.39011578757649</v>
      </c>
      <c r="D23" s="479">
        <v>1046.9785030142457</v>
      </c>
      <c r="F23" s="474"/>
      <c r="G23" s="474"/>
      <c r="H23" s="474"/>
      <c r="J23" s="483"/>
      <c r="K23" s="475"/>
      <c r="L23" s="475"/>
    </row>
    <row r="24" spans="1:1954" ht="16.5" x14ac:dyDescent="0.3">
      <c r="A24" s="478" t="s">
        <v>553</v>
      </c>
      <c r="B24" s="479">
        <v>197.08543356999996</v>
      </c>
      <c r="C24" s="479">
        <v>1.1204570000000001E-2</v>
      </c>
      <c r="D24" s="479">
        <v>197.09663813999998</v>
      </c>
      <c r="F24" s="474"/>
      <c r="G24" s="474"/>
      <c r="H24" s="474"/>
      <c r="J24" s="475"/>
      <c r="K24" s="475"/>
      <c r="L24" s="475"/>
    </row>
    <row r="25" spans="1:1954" ht="16.5" x14ac:dyDescent="0.3">
      <c r="A25" s="478" t="s">
        <v>554</v>
      </c>
      <c r="B25" s="479">
        <v>288.59122944998381</v>
      </c>
      <c r="C25" s="479">
        <v>84.466123159614696</v>
      </c>
      <c r="D25" s="479">
        <v>373.05735260959852</v>
      </c>
      <c r="F25" s="474"/>
      <c r="G25" s="474"/>
      <c r="H25" s="474"/>
      <c r="J25" s="475"/>
      <c r="K25" s="475"/>
      <c r="L25" s="475"/>
    </row>
    <row r="26" spans="1:1954" ht="16.5" x14ac:dyDescent="0.3">
      <c r="A26" s="478" t="s">
        <v>555</v>
      </c>
      <c r="B26" s="479">
        <v>675.89953359000003</v>
      </c>
      <c r="C26" s="479">
        <v>58.682875750000001</v>
      </c>
      <c r="D26" s="479">
        <v>734.58240934000003</v>
      </c>
      <c r="F26" s="474"/>
      <c r="G26" s="474"/>
      <c r="H26" s="474"/>
      <c r="J26" s="475"/>
      <c r="K26" s="475"/>
      <c r="L26" s="475"/>
    </row>
    <row r="27" spans="1:1954" ht="16.5" x14ac:dyDescent="0.3">
      <c r="A27" s="478" t="s">
        <v>556</v>
      </c>
      <c r="B27" s="479">
        <v>926.44387871613299</v>
      </c>
      <c r="C27" s="479">
        <v>191.63768311688489</v>
      </c>
      <c r="D27" s="479">
        <v>1118.0815618330178</v>
      </c>
      <c r="F27" s="474"/>
      <c r="G27" s="474"/>
      <c r="H27" s="474"/>
      <c r="J27" s="475"/>
      <c r="K27" s="475"/>
      <c r="L27" s="475"/>
    </row>
    <row r="28" spans="1:1954" ht="16.5" x14ac:dyDescent="0.3">
      <c r="A28" s="478" t="s">
        <v>557</v>
      </c>
      <c r="B28" s="479">
        <v>65.276143671111996</v>
      </c>
      <c r="C28" s="479">
        <v>52.755902560000003</v>
      </c>
      <c r="D28" s="479">
        <v>118.03204623111202</v>
      </c>
      <c r="F28" s="474"/>
      <c r="G28" s="474"/>
      <c r="H28" s="474"/>
      <c r="J28" s="475"/>
      <c r="K28" s="475"/>
      <c r="L28" s="475"/>
    </row>
    <row r="29" spans="1:1954" ht="16.5" x14ac:dyDescent="0.3">
      <c r="A29" s="478" t="s">
        <v>558</v>
      </c>
      <c r="B29" s="479">
        <v>307.61779474999997</v>
      </c>
      <c r="C29" s="479">
        <v>5.1991800000000003E-3</v>
      </c>
      <c r="D29" s="479">
        <v>307.62299393000001</v>
      </c>
      <c r="F29" s="474"/>
      <c r="G29" s="474"/>
      <c r="H29" s="474"/>
      <c r="J29" s="475"/>
      <c r="K29" s="475"/>
      <c r="L29" s="475"/>
    </row>
    <row r="30" spans="1:1954" ht="16.5" x14ac:dyDescent="0.3">
      <c r="A30" s="478" t="s">
        <v>559</v>
      </c>
      <c r="B30" s="479">
        <v>209.0838486767972</v>
      </c>
      <c r="C30" s="479">
        <v>4.6725200000000003E-3</v>
      </c>
      <c r="D30" s="479">
        <v>209.08852119679719</v>
      </c>
      <c r="F30" s="474"/>
      <c r="G30" s="474"/>
      <c r="H30" s="474"/>
      <c r="J30" s="475"/>
      <c r="K30" s="475"/>
      <c r="L30" s="475"/>
    </row>
    <row r="31" spans="1:1954" ht="16.5" x14ac:dyDescent="0.3">
      <c r="A31" s="478" t="s">
        <v>560</v>
      </c>
      <c r="B31" s="479">
        <v>1902.2490844771337</v>
      </c>
      <c r="C31" s="479">
        <v>394.56069596000003</v>
      </c>
      <c r="D31" s="479">
        <v>2296.8097804371337</v>
      </c>
      <c r="F31" s="474"/>
      <c r="G31" s="474"/>
      <c r="H31" s="474"/>
      <c r="J31" s="475"/>
      <c r="K31" s="475"/>
      <c r="L31" s="475"/>
    </row>
    <row r="32" spans="1:1954" ht="16.5" x14ac:dyDescent="0.3">
      <c r="A32" s="480" t="s">
        <v>561</v>
      </c>
      <c r="B32" s="481">
        <v>103.61539585999999</v>
      </c>
      <c r="C32" s="481">
        <v>5.8319087200000004</v>
      </c>
      <c r="D32" s="481">
        <v>109.44730458000001</v>
      </c>
      <c r="E32" s="336"/>
      <c r="F32" s="484"/>
      <c r="G32" s="474"/>
      <c r="H32" s="484"/>
      <c r="I32" s="336"/>
      <c r="J32" s="475"/>
      <c r="K32" s="475"/>
      <c r="L32" s="475"/>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c r="BI32" s="336"/>
      <c r="BJ32" s="336"/>
      <c r="BK32" s="336"/>
      <c r="BL32" s="336"/>
      <c r="BM32" s="336"/>
      <c r="BN32" s="336"/>
      <c r="BO32" s="336"/>
      <c r="BP32" s="336"/>
      <c r="BQ32" s="336"/>
      <c r="BR32" s="336"/>
      <c r="BS32" s="336"/>
      <c r="BT32" s="336"/>
      <c r="BU32" s="336"/>
      <c r="BV32" s="336"/>
      <c r="BW32" s="336"/>
      <c r="BX32" s="336"/>
      <c r="BY32" s="336"/>
      <c r="BZ32" s="336"/>
      <c r="CA32" s="336"/>
      <c r="CB32" s="336"/>
      <c r="CC32" s="336"/>
      <c r="CD32" s="336"/>
      <c r="CE32" s="336"/>
      <c r="CF32" s="336"/>
      <c r="CG32" s="336"/>
      <c r="CH32" s="336"/>
      <c r="CI32" s="336"/>
      <c r="CJ32" s="336"/>
      <c r="CK32" s="336"/>
      <c r="CL32" s="336"/>
      <c r="CM32" s="336"/>
      <c r="CN32" s="336"/>
      <c r="CO32" s="336"/>
      <c r="CP32" s="336"/>
      <c r="CQ32" s="336"/>
      <c r="CR32" s="336"/>
      <c r="CS32" s="336"/>
      <c r="CT32" s="336"/>
      <c r="CU32" s="336"/>
      <c r="CV32" s="336"/>
      <c r="CW32" s="336"/>
      <c r="CX32" s="336"/>
      <c r="CY32" s="336"/>
      <c r="CZ32" s="336"/>
      <c r="DA32" s="336"/>
      <c r="DB32" s="336"/>
      <c r="DC32" s="336"/>
      <c r="DD32" s="336"/>
      <c r="DE32" s="336"/>
      <c r="DF32" s="336"/>
      <c r="DG32" s="336"/>
      <c r="DH32" s="336"/>
      <c r="DI32" s="336"/>
      <c r="DJ32" s="336"/>
      <c r="DK32" s="336"/>
      <c r="DL32" s="336"/>
      <c r="DM32" s="336"/>
      <c r="DN32" s="336"/>
      <c r="DO32" s="336"/>
      <c r="DP32" s="336"/>
      <c r="DQ32" s="336"/>
      <c r="DR32" s="336"/>
      <c r="DS32" s="336"/>
      <c r="DT32" s="336"/>
      <c r="DU32" s="336"/>
      <c r="DV32" s="336"/>
      <c r="DW32" s="336"/>
      <c r="DX32" s="336"/>
      <c r="DY32" s="336"/>
      <c r="DZ32" s="336"/>
      <c r="EA32" s="336"/>
      <c r="EB32" s="336"/>
      <c r="EC32" s="336"/>
      <c r="ED32" s="336"/>
      <c r="EE32" s="336"/>
      <c r="EF32" s="336"/>
      <c r="EG32" s="336"/>
      <c r="EH32" s="336"/>
      <c r="EI32" s="336"/>
      <c r="EJ32" s="336"/>
      <c r="EK32" s="336"/>
      <c r="EL32" s="336"/>
      <c r="EM32" s="336"/>
      <c r="EN32" s="336"/>
      <c r="EO32" s="336"/>
      <c r="EP32" s="336"/>
      <c r="EQ32" s="336"/>
      <c r="ER32" s="336"/>
      <c r="ES32" s="336"/>
      <c r="ET32" s="336"/>
      <c r="EU32" s="336"/>
      <c r="EV32" s="336"/>
      <c r="EW32" s="336"/>
      <c r="EX32" s="336"/>
      <c r="EY32" s="336"/>
      <c r="EZ32" s="336"/>
      <c r="FA32" s="336"/>
      <c r="FB32" s="336"/>
      <c r="FC32" s="336"/>
      <c r="FD32" s="336"/>
      <c r="FE32" s="336"/>
      <c r="FF32" s="336"/>
      <c r="FG32" s="336"/>
      <c r="FH32" s="336"/>
      <c r="FI32" s="336"/>
      <c r="FJ32" s="336"/>
      <c r="FK32" s="336"/>
      <c r="FL32" s="336"/>
      <c r="FM32" s="336"/>
      <c r="FN32" s="336"/>
      <c r="FO32" s="336"/>
      <c r="FP32" s="336"/>
      <c r="FQ32" s="336"/>
      <c r="FR32" s="336"/>
      <c r="FS32" s="336"/>
      <c r="FT32" s="336"/>
      <c r="FU32" s="336"/>
      <c r="FV32" s="336"/>
      <c r="FW32" s="336"/>
      <c r="FX32" s="336"/>
      <c r="FY32" s="336"/>
      <c r="FZ32" s="336"/>
      <c r="GA32" s="336"/>
      <c r="GB32" s="336"/>
      <c r="GC32" s="336"/>
      <c r="GD32" s="336"/>
      <c r="GE32" s="336"/>
      <c r="GF32" s="336"/>
      <c r="GG32" s="336"/>
      <c r="GH32" s="336"/>
      <c r="GI32" s="336"/>
      <c r="GJ32" s="336"/>
      <c r="GK32" s="336"/>
      <c r="GL32" s="336"/>
      <c r="GM32" s="336"/>
      <c r="GN32" s="336"/>
      <c r="GO32" s="336"/>
      <c r="GP32" s="336"/>
      <c r="GQ32" s="336"/>
      <c r="GR32" s="336"/>
      <c r="GS32" s="336"/>
      <c r="GT32" s="336"/>
      <c r="GU32" s="336"/>
      <c r="GV32" s="336"/>
      <c r="GW32" s="336"/>
      <c r="GX32" s="336"/>
      <c r="GY32" s="336"/>
      <c r="GZ32" s="336"/>
      <c r="HA32" s="336"/>
      <c r="HB32" s="336"/>
      <c r="HC32" s="336"/>
      <c r="HD32" s="336"/>
      <c r="HE32" s="336"/>
      <c r="HF32" s="336"/>
      <c r="HG32" s="336"/>
      <c r="HH32" s="336"/>
      <c r="HI32" s="336"/>
      <c r="HJ32" s="336"/>
      <c r="HK32" s="336"/>
      <c r="HL32" s="336"/>
      <c r="HM32" s="336"/>
      <c r="HN32" s="336"/>
      <c r="HO32" s="336"/>
      <c r="HP32" s="336"/>
      <c r="HQ32" s="336"/>
      <c r="HR32" s="336"/>
      <c r="HS32" s="336"/>
      <c r="HT32" s="336"/>
      <c r="HU32" s="336"/>
      <c r="HV32" s="336"/>
      <c r="HW32" s="336"/>
      <c r="HX32" s="336"/>
      <c r="HY32" s="336"/>
      <c r="HZ32" s="336"/>
      <c r="IA32" s="336"/>
      <c r="IB32" s="336"/>
      <c r="IC32" s="336"/>
      <c r="ID32" s="336"/>
      <c r="IE32" s="336"/>
      <c r="IF32" s="336"/>
      <c r="IG32" s="336"/>
      <c r="IH32" s="336"/>
      <c r="II32" s="336"/>
      <c r="IJ32" s="336"/>
      <c r="IK32" s="336"/>
      <c r="IL32" s="336"/>
      <c r="IM32" s="336"/>
      <c r="IN32" s="336"/>
      <c r="IO32" s="336"/>
      <c r="IP32" s="336"/>
      <c r="IQ32" s="336"/>
      <c r="IR32" s="336"/>
      <c r="IS32" s="336"/>
      <c r="IT32" s="336"/>
      <c r="IU32" s="336"/>
      <c r="IV32" s="336"/>
      <c r="IW32" s="336"/>
      <c r="IX32" s="336"/>
      <c r="IY32" s="336"/>
      <c r="IZ32" s="336"/>
      <c r="JA32" s="336"/>
      <c r="JB32" s="336"/>
      <c r="JC32" s="336"/>
      <c r="JD32" s="336"/>
      <c r="JE32" s="336"/>
      <c r="JF32" s="336"/>
      <c r="JG32" s="336"/>
      <c r="JH32" s="336"/>
      <c r="JI32" s="336"/>
      <c r="JJ32" s="336"/>
      <c r="JK32" s="336"/>
      <c r="JL32" s="336"/>
      <c r="JM32" s="336"/>
      <c r="JN32" s="336"/>
      <c r="JO32" s="336"/>
      <c r="JP32" s="336"/>
      <c r="JQ32" s="336"/>
      <c r="JR32" s="336"/>
      <c r="JS32" s="336"/>
      <c r="JT32" s="336"/>
      <c r="JU32" s="336"/>
      <c r="JV32" s="336"/>
      <c r="JW32" s="336"/>
      <c r="JX32" s="336"/>
      <c r="JY32" s="336"/>
      <c r="JZ32" s="336"/>
      <c r="KA32" s="336"/>
      <c r="KB32" s="336"/>
      <c r="KC32" s="336"/>
      <c r="KD32" s="336"/>
      <c r="KE32" s="336"/>
      <c r="KF32" s="336"/>
      <c r="KG32" s="336"/>
      <c r="KH32" s="336"/>
      <c r="KI32" s="336"/>
      <c r="KJ32" s="336"/>
      <c r="KK32" s="336"/>
      <c r="KL32" s="336"/>
      <c r="KM32" s="336"/>
      <c r="KN32" s="336"/>
      <c r="KO32" s="336"/>
      <c r="KP32" s="336"/>
      <c r="KQ32" s="336"/>
      <c r="KR32" s="336"/>
      <c r="KS32" s="336"/>
      <c r="KT32" s="336"/>
      <c r="KU32" s="336"/>
      <c r="KV32" s="336"/>
      <c r="KW32" s="336"/>
      <c r="KX32" s="336"/>
      <c r="KY32" s="336"/>
      <c r="KZ32" s="336"/>
      <c r="LA32" s="336"/>
      <c r="LB32" s="336"/>
      <c r="LC32" s="336"/>
      <c r="LD32" s="336"/>
      <c r="LE32" s="336"/>
      <c r="LF32" s="336"/>
      <c r="LG32" s="336"/>
      <c r="LH32" s="336"/>
      <c r="LI32" s="336"/>
      <c r="LJ32" s="336"/>
      <c r="LK32" s="336"/>
      <c r="LL32" s="336"/>
      <c r="LM32" s="336"/>
      <c r="LN32" s="336"/>
      <c r="LO32" s="336"/>
      <c r="LP32" s="336"/>
      <c r="LQ32" s="336"/>
      <c r="LR32" s="336"/>
      <c r="LS32" s="336"/>
      <c r="LT32" s="336"/>
      <c r="LU32" s="336"/>
      <c r="LV32" s="336"/>
      <c r="LW32" s="336"/>
      <c r="LX32" s="336"/>
      <c r="LY32" s="336"/>
      <c r="LZ32" s="336"/>
      <c r="MA32" s="336"/>
      <c r="MB32" s="336"/>
      <c r="MC32" s="336"/>
      <c r="MD32" s="336"/>
      <c r="ME32" s="336"/>
      <c r="MF32" s="336"/>
      <c r="MG32" s="336"/>
      <c r="MH32" s="336"/>
      <c r="MI32" s="336"/>
      <c r="MJ32" s="336"/>
      <c r="MK32" s="336"/>
      <c r="ML32" s="336"/>
      <c r="MM32" s="336"/>
      <c r="MN32" s="336"/>
      <c r="MO32" s="336"/>
      <c r="MP32" s="336"/>
      <c r="MQ32" s="336"/>
      <c r="MR32" s="336"/>
      <c r="MS32" s="336"/>
      <c r="MT32" s="336"/>
      <c r="MU32" s="336"/>
      <c r="MV32" s="336"/>
      <c r="MW32" s="336"/>
      <c r="MX32" s="336"/>
      <c r="MY32" s="336"/>
      <c r="MZ32" s="336"/>
      <c r="NA32" s="336"/>
      <c r="NB32" s="336"/>
      <c r="NC32" s="336"/>
      <c r="ND32" s="336"/>
      <c r="NE32" s="336"/>
      <c r="NF32" s="336"/>
      <c r="NG32" s="336"/>
      <c r="NH32" s="336"/>
      <c r="NI32" s="336"/>
      <c r="NJ32" s="336"/>
      <c r="NK32" s="336"/>
      <c r="NL32" s="336"/>
      <c r="NM32" s="336"/>
      <c r="NN32" s="336"/>
      <c r="NO32" s="336"/>
      <c r="NP32" s="336"/>
      <c r="NQ32" s="336"/>
      <c r="NR32" s="336"/>
      <c r="NS32" s="336"/>
      <c r="NT32" s="336"/>
      <c r="NU32" s="336"/>
      <c r="NV32" s="336"/>
      <c r="NW32" s="336"/>
      <c r="NX32" s="336"/>
      <c r="NY32" s="336"/>
      <c r="NZ32" s="336"/>
      <c r="OA32" s="336"/>
      <c r="OB32" s="336"/>
      <c r="OC32" s="336"/>
      <c r="OD32" s="336"/>
      <c r="OE32" s="336"/>
      <c r="OF32" s="336"/>
      <c r="OG32" s="336"/>
      <c r="OH32" s="336"/>
      <c r="OI32" s="336"/>
      <c r="OJ32" s="336"/>
      <c r="OK32" s="336"/>
      <c r="OL32" s="336"/>
      <c r="OM32" s="336"/>
      <c r="ON32" s="336"/>
      <c r="OO32" s="336"/>
      <c r="OP32" s="336"/>
      <c r="OQ32" s="336"/>
      <c r="OR32" s="336"/>
      <c r="OS32" s="336"/>
      <c r="OT32" s="336"/>
      <c r="OU32" s="336"/>
      <c r="OV32" s="336"/>
      <c r="OW32" s="336"/>
      <c r="OX32" s="336"/>
      <c r="OY32" s="336"/>
      <c r="OZ32" s="336"/>
      <c r="PA32" s="336"/>
      <c r="PB32" s="336"/>
      <c r="PC32" s="336"/>
      <c r="PD32" s="336"/>
      <c r="PE32" s="336"/>
      <c r="PF32" s="336"/>
      <c r="PG32" s="336"/>
      <c r="PH32" s="336"/>
      <c r="PI32" s="336"/>
      <c r="PJ32" s="336"/>
      <c r="PK32" s="336"/>
      <c r="PL32" s="336"/>
      <c r="PM32" s="336"/>
      <c r="PN32" s="336"/>
      <c r="PO32" s="336"/>
      <c r="PP32" s="336"/>
      <c r="PQ32" s="336"/>
      <c r="PR32" s="336"/>
      <c r="PS32" s="336"/>
      <c r="PT32" s="336"/>
      <c r="PU32" s="336"/>
      <c r="PV32" s="336"/>
      <c r="PW32" s="336"/>
      <c r="PX32" s="336"/>
      <c r="PY32" s="336"/>
      <c r="PZ32" s="336"/>
      <c r="QA32" s="336"/>
      <c r="QB32" s="336"/>
      <c r="QC32" s="336"/>
      <c r="QD32" s="336"/>
      <c r="QE32" s="336"/>
      <c r="QF32" s="336"/>
      <c r="QG32" s="336"/>
      <c r="QH32" s="336"/>
      <c r="QI32" s="336"/>
      <c r="QJ32" s="336"/>
      <c r="QK32" s="336"/>
      <c r="QL32" s="336"/>
      <c r="QM32" s="336"/>
      <c r="QN32" s="336"/>
      <c r="QO32" s="336"/>
      <c r="QP32" s="336"/>
      <c r="QQ32" s="336"/>
      <c r="QR32" s="336"/>
      <c r="QS32" s="336"/>
      <c r="QT32" s="336"/>
      <c r="QU32" s="336"/>
      <c r="QV32" s="336"/>
      <c r="QW32" s="336"/>
      <c r="QX32" s="336"/>
      <c r="QY32" s="336"/>
      <c r="QZ32" s="336"/>
      <c r="RA32" s="336"/>
      <c r="RB32" s="336"/>
      <c r="RC32" s="336"/>
      <c r="RD32" s="336"/>
      <c r="RE32" s="336"/>
      <c r="RF32" s="336"/>
      <c r="RG32" s="336"/>
      <c r="RH32" s="336"/>
      <c r="RI32" s="336"/>
      <c r="RJ32" s="336"/>
      <c r="RK32" s="336"/>
      <c r="RL32" s="336"/>
      <c r="RM32" s="336"/>
      <c r="RN32" s="336"/>
      <c r="RO32" s="336"/>
      <c r="RP32" s="336"/>
      <c r="RQ32" s="336"/>
      <c r="RR32" s="336"/>
      <c r="RS32" s="336"/>
      <c r="RT32" s="336"/>
      <c r="RU32" s="336"/>
      <c r="RV32" s="336"/>
      <c r="RW32" s="336"/>
      <c r="RX32" s="336"/>
      <c r="RY32" s="336"/>
      <c r="RZ32" s="336"/>
      <c r="SA32" s="336"/>
      <c r="SB32" s="336"/>
      <c r="SC32" s="336"/>
      <c r="SD32" s="336"/>
      <c r="SE32" s="336"/>
      <c r="SF32" s="336"/>
      <c r="SG32" s="336"/>
      <c r="SH32" s="336"/>
      <c r="SI32" s="336"/>
      <c r="SJ32" s="336"/>
      <c r="SK32" s="336"/>
      <c r="SL32" s="336"/>
      <c r="SM32" s="336"/>
      <c r="SN32" s="336"/>
      <c r="SO32" s="336"/>
      <c r="SP32" s="336"/>
      <c r="SQ32" s="336"/>
      <c r="SR32" s="336"/>
      <c r="SS32" s="336"/>
      <c r="ST32" s="336"/>
      <c r="SU32" s="336"/>
      <c r="SV32" s="336"/>
      <c r="SW32" s="336"/>
      <c r="SX32" s="336"/>
      <c r="SY32" s="336"/>
      <c r="SZ32" s="336"/>
      <c r="TA32" s="336"/>
      <c r="TB32" s="336"/>
      <c r="TC32" s="336"/>
      <c r="TD32" s="336"/>
      <c r="TE32" s="336"/>
      <c r="TF32" s="336"/>
      <c r="TG32" s="336"/>
      <c r="TH32" s="336"/>
      <c r="TI32" s="336"/>
      <c r="TJ32" s="336"/>
      <c r="TK32" s="336"/>
      <c r="TL32" s="336"/>
      <c r="TM32" s="336"/>
      <c r="TN32" s="336"/>
      <c r="TO32" s="336"/>
      <c r="TP32" s="336"/>
      <c r="TQ32" s="336"/>
      <c r="TR32" s="336"/>
      <c r="TS32" s="336"/>
      <c r="TT32" s="336"/>
      <c r="TU32" s="336"/>
      <c r="TV32" s="336"/>
      <c r="TW32" s="336"/>
      <c r="TX32" s="336"/>
      <c r="TY32" s="336"/>
      <c r="TZ32" s="336"/>
      <c r="UA32" s="336"/>
      <c r="UB32" s="336"/>
      <c r="UC32" s="336"/>
      <c r="UD32" s="336"/>
      <c r="UE32" s="336"/>
      <c r="UF32" s="336"/>
      <c r="UG32" s="336"/>
      <c r="UH32" s="336"/>
      <c r="UI32" s="336"/>
      <c r="UJ32" s="336"/>
      <c r="UK32" s="336"/>
      <c r="UL32" s="336"/>
      <c r="UM32" s="336"/>
      <c r="UN32" s="336"/>
      <c r="UO32" s="336"/>
      <c r="UP32" s="336"/>
      <c r="UQ32" s="336"/>
      <c r="UR32" s="336"/>
      <c r="US32" s="336"/>
      <c r="UT32" s="336"/>
      <c r="UU32" s="336"/>
      <c r="UV32" s="336"/>
      <c r="UW32" s="336"/>
      <c r="UX32" s="336"/>
      <c r="UY32" s="336"/>
      <c r="UZ32" s="336"/>
      <c r="VA32" s="336"/>
      <c r="VB32" s="336"/>
      <c r="VC32" s="336"/>
      <c r="VD32" s="336"/>
      <c r="VE32" s="336"/>
      <c r="VF32" s="336"/>
      <c r="VG32" s="336"/>
      <c r="VH32" s="336"/>
      <c r="VI32" s="336"/>
      <c r="VJ32" s="336"/>
      <c r="VK32" s="336"/>
      <c r="VL32" s="336"/>
      <c r="VM32" s="336"/>
      <c r="VN32" s="336"/>
      <c r="VO32" s="336"/>
      <c r="VP32" s="336"/>
      <c r="VQ32" s="336"/>
      <c r="VR32" s="336"/>
      <c r="VS32" s="336"/>
      <c r="VT32" s="336"/>
      <c r="VU32" s="336"/>
      <c r="VV32" s="336"/>
      <c r="VW32" s="336"/>
      <c r="VX32" s="336"/>
      <c r="VY32" s="336"/>
      <c r="VZ32" s="336"/>
      <c r="WA32" s="336"/>
      <c r="WB32" s="336"/>
      <c r="WC32" s="336"/>
      <c r="WD32" s="336"/>
      <c r="WE32" s="336"/>
      <c r="WF32" s="336"/>
      <c r="WG32" s="336"/>
      <c r="WH32" s="336"/>
      <c r="WI32" s="336"/>
      <c r="WJ32" s="336"/>
      <c r="WK32" s="336"/>
      <c r="WL32" s="336"/>
      <c r="WM32" s="336"/>
      <c r="WN32" s="336"/>
      <c r="WO32" s="336"/>
      <c r="WP32" s="336"/>
      <c r="WQ32" s="336"/>
      <c r="WR32" s="336"/>
      <c r="WS32" s="336"/>
      <c r="WT32" s="336"/>
      <c r="WU32" s="336"/>
      <c r="WV32" s="336"/>
      <c r="WW32" s="336"/>
      <c r="WX32" s="336"/>
      <c r="WY32" s="336"/>
      <c r="WZ32" s="336"/>
      <c r="XA32" s="336"/>
      <c r="XB32" s="336"/>
      <c r="XC32" s="336"/>
      <c r="XD32" s="336"/>
      <c r="XE32" s="336"/>
      <c r="XF32" s="336"/>
      <c r="XG32" s="336"/>
      <c r="XH32" s="336"/>
      <c r="XI32" s="336"/>
      <c r="XJ32" s="336"/>
      <c r="XK32" s="336"/>
      <c r="XL32" s="336"/>
      <c r="XM32" s="336"/>
      <c r="XN32" s="336"/>
      <c r="XO32" s="336"/>
      <c r="XP32" s="336"/>
      <c r="XQ32" s="336"/>
      <c r="XR32" s="336"/>
      <c r="XS32" s="336"/>
      <c r="XT32" s="336"/>
      <c r="XU32" s="336"/>
      <c r="XV32" s="336"/>
      <c r="XW32" s="336"/>
      <c r="XX32" s="336"/>
      <c r="XY32" s="336"/>
      <c r="XZ32" s="336"/>
      <c r="YA32" s="336"/>
      <c r="YB32" s="336"/>
      <c r="YC32" s="336"/>
      <c r="YD32" s="336"/>
      <c r="YE32" s="336"/>
      <c r="YF32" s="336"/>
      <c r="YG32" s="336"/>
      <c r="YH32" s="336"/>
      <c r="YI32" s="336"/>
      <c r="YJ32" s="336"/>
      <c r="YK32" s="336"/>
      <c r="YL32" s="336"/>
      <c r="YM32" s="336"/>
      <c r="YN32" s="336"/>
      <c r="YO32" s="336"/>
      <c r="YP32" s="336"/>
      <c r="YQ32" s="336"/>
      <c r="YR32" s="336"/>
      <c r="YS32" s="336"/>
      <c r="YT32" s="336"/>
      <c r="YU32" s="336"/>
      <c r="YV32" s="336"/>
      <c r="YW32" s="336"/>
      <c r="YX32" s="336"/>
      <c r="YY32" s="336"/>
      <c r="YZ32" s="336"/>
      <c r="ZA32" s="336"/>
      <c r="ZB32" s="336"/>
      <c r="ZC32" s="336"/>
      <c r="ZD32" s="336"/>
      <c r="ZE32" s="336"/>
      <c r="ZF32" s="336"/>
      <c r="ZG32" s="336"/>
      <c r="ZH32" s="336"/>
      <c r="ZI32" s="336"/>
      <c r="ZJ32" s="336"/>
      <c r="ZK32" s="336"/>
      <c r="ZL32" s="336"/>
      <c r="ZM32" s="336"/>
      <c r="ZN32" s="336"/>
      <c r="ZO32" s="336"/>
      <c r="ZP32" s="336"/>
      <c r="ZQ32" s="336"/>
      <c r="ZR32" s="336"/>
      <c r="ZS32" s="336"/>
      <c r="ZT32" s="336"/>
      <c r="ZU32" s="336"/>
      <c r="ZV32" s="336"/>
      <c r="ZW32" s="336"/>
      <c r="ZX32" s="336"/>
      <c r="ZY32" s="336"/>
      <c r="ZZ32" s="336"/>
      <c r="AAA32" s="336"/>
      <c r="AAB32" s="336"/>
      <c r="AAC32" s="336"/>
      <c r="AAD32" s="336"/>
      <c r="AAE32" s="336"/>
      <c r="AAF32" s="336"/>
      <c r="AAG32" s="336"/>
      <c r="AAH32" s="336"/>
      <c r="AAI32" s="336"/>
      <c r="AAJ32" s="336"/>
      <c r="AAK32" s="336"/>
      <c r="AAL32" s="336"/>
      <c r="AAM32" s="336"/>
      <c r="AAN32" s="336"/>
      <c r="AAO32" s="336"/>
      <c r="AAP32" s="336"/>
      <c r="AAQ32" s="336"/>
      <c r="AAR32" s="336"/>
      <c r="AAS32" s="336"/>
      <c r="AAT32" s="336"/>
      <c r="AAU32" s="336"/>
      <c r="AAV32" s="336"/>
      <c r="AAW32" s="336"/>
      <c r="AAX32" s="336"/>
      <c r="AAY32" s="336"/>
      <c r="AAZ32" s="336"/>
      <c r="ABA32" s="336"/>
      <c r="ABB32" s="336"/>
      <c r="ABC32" s="336"/>
      <c r="ABD32" s="336"/>
      <c r="ABE32" s="336"/>
      <c r="ABF32" s="336"/>
      <c r="ABG32" s="336"/>
      <c r="ABH32" s="336"/>
      <c r="ABI32" s="336"/>
      <c r="ABJ32" s="336"/>
      <c r="ABK32" s="336"/>
      <c r="ABL32" s="336"/>
      <c r="ABM32" s="336"/>
      <c r="ABN32" s="336"/>
      <c r="ABO32" s="336"/>
      <c r="ABP32" s="336"/>
      <c r="ABQ32" s="336"/>
      <c r="ABR32" s="336"/>
      <c r="ABS32" s="336"/>
      <c r="ABT32" s="336"/>
      <c r="ABU32" s="336"/>
      <c r="ABV32" s="336"/>
      <c r="ABW32" s="336"/>
      <c r="ABX32" s="336"/>
      <c r="ABY32" s="336"/>
      <c r="ABZ32" s="336"/>
      <c r="ACA32" s="336"/>
      <c r="ACB32" s="336"/>
      <c r="ACC32" s="336"/>
      <c r="ACD32" s="336"/>
      <c r="ACE32" s="336"/>
      <c r="ACF32" s="336"/>
      <c r="ACG32" s="336"/>
      <c r="ACH32" s="336"/>
      <c r="ACI32" s="336"/>
      <c r="ACJ32" s="336"/>
      <c r="ACK32" s="336"/>
      <c r="ACL32" s="336"/>
      <c r="ACM32" s="336"/>
      <c r="ACN32" s="336"/>
      <c r="ACO32" s="336"/>
      <c r="ACP32" s="336"/>
      <c r="ACQ32" s="336"/>
      <c r="ACR32" s="336"/>
      <c r="ACS32" s="336"/>
      <c r="ACT32" s="336"/>
      <c r="ACU32" s="336"/>
      <c r="ACV32" s="336"/>
      <c r="ACW32" s="336"/>
      <c r="ACX32" s="336"/>
      <c r="ACY32" s="336"/>
      <c r="ACZ32" s="336"/>
      <c r="ADA32" s="336"/>
      <c r="ADB32" s="336"/>
      <c r="ADC32" s="336"/>
      <c r="ADD32" s="336"/>
      <c r="ADE32" s="336"/>
      <c r="ADF32" s="336"/>
      <c r="ADG32" s="336"/>
      <c r="ADH32" s="336"/>
      <c r="ADI32" s="336"/>
      <c r="ADJ32" s="336"/>
      <c r="ADK32" s="336"/>
      <c r="ADL32" s="336"/>
      <c r="ADM32" s="336"/>
      <c r="ADN32" s="336"/>
      <c r="ADO32" s="336"/>
      <c r="ADP32" s="336"/>
      <c r="ADQ32" s="336"/>
      <c r="ADR32" s="336"/>
      <c r="ADS32" s="336"/>
      <c r="ADT32" s="336"/>
      <c r="ADU32" s="336"/>
      <c r="ADV32" s="336"/>
      <c r="ADW32" s="336"/>
      <c r="ADX32" s="336"/>
      <c r="ADY32" s="336"/>
      <c r="ADZ32" s="336"/>
      <c r="AEA32" s="336"/>
      <c r="AEB32" s="336"/>
      <c r="AEC32" s="336"/>
      <c r="AED32" s="336"/>
      <c r="AEE32" s="336"/>
      <c r="AEF32" s="336"/>
      <c r="AEG32" s="336"/>
      <c r="AEH32" s="336"/>
      <c r="AEI32" s="336"/>
      <c r="AEJ32" s="336"/>
      <c r="AEK32" s="336"/>
      <c r="AEL32" s="336"/>
      <c r="AEM32" s="336"/>
      <c r="AEN32" s="336"/>
      <c r="AEO32" s="336"/>
      <c r="AEP32" s="336"/>
      <c r="AEQ32" s="336"/>
      <c r="AER32" s="336"/>
      <c r="AES32" s="336"/>
      <c r="AET32" s="336"/>
      <c r="AEU32" s="336"/>
      <c r="AEV32" s="336"/>
      <c r="AEW32" s="336"/>
      <c r="AEX32" s="336"/>
      <c r="AEY32" s="336"/>
      <c r="AEZ32" s="336"/>
      <c r="AFA32" s="336"/>
      <c r="AFB32" s="336"/>
      <c r="AFC32" s="336"/>
      <c r="AFD32" s="336"/>
      <c r="AFE32" s="336"/>
      <c r="AFF32" s="336"/>
      <c r="AFG32" s="336"/>
      <c r="AFH32" s="336"/>
      <c r="AFI32" s="336"/>
      <c r="AFJ32" s="336"/>
      <c r="AFK32" s="336"/>
      <c r="AFL32" s="336"/>
      <c r="AFM32" s="336"/>
      <c r="AFN32" s="336"/>
      <c r="AFO32" s="336"/>
      <c r="AFP32" s="336"/>
      <c r="AFQ32" s="336"/>
      <c r="AFR32" s="336"/>
      <c r="AFS32" s="336"/>
      <c r="AFT32" s="336"/>
      <c r="AFU32" s="336"/>
      <c r="AFV32" s="336"/>
      <c r="AFW32" s="336"/>
      <c r="AFX32" s="336"/>
      <c r="AFY32" s="336"/>
      <c r="AFZ32" s="336"/>
      <c r="AGA32" s="336"/>
      <c r="AGB32" s="336"/>
      <c r="AGC32" s="336"/>
      <c r="AGD32" s="336"/>
      <c r="AGE32" s="336"/>
      <c r="AGF32" s="336"/>
      <c r="AGG32" s="336"/>
      <c r="AGH32" s="336"/>
      <c r="AGI32" s="336"/>
      <c r="AGJ32" s="336"/>
      <c r="AGK32" s="336"/>
      <c r="AGL32" s="336"/>
      <c r="AGM32" s="336"/>
      <c r="AGN32" s="336"/>
      <c r="AGO32" s="336"/>
      <c r="AGP32" s="336"/>
      <c r="AGQ32" s="336"/>
      <c r="AGR32" s="336"/>
      <c r="AGS32" s="336"/>
      <c r="AGT32" s="336"/>
      <c r="AGU32" s="336"/>
      <c r="AGV32" s="336"/>
      <c r="AGW32" s="336"/>
      <c r="AGX32" s="336"/>
      <c r="AGY32" s="336"/>
      <c r="AGZ32" s="336"/>
      <c r="AHA32" s="336"/>
      <c r="AHB32" s="336"/>
      <c r="AHC32" s="336"/>
      <c r="AHD32" s="336"/>
      <c r="AHE32" s="336"/>
      <c r="AHF32" s="336"/>
      <c r="AHG32" s="336"/>
      <c r="AHH32" s="336"/>
      <c r="AHI32" s="336"/>
      <c r="AHJ32" s="336"/>
      <c r="AHK32" s="336"/>
      <c r="AHL32" s="336"/>
      <c r="AHM32" s="336"/>
      <c r="AHN32" s="336"/>
      <c r="AHO32" s="336"/>
      <c r="AHP32" s="336"/>
      <c r="AHQ32" s="336"/>
      <c r="AHR32" s="336"/>
      <c r="AHS32" s="336"/>
      <c r="AHT32" s="336"/>
      <c r="AHU32" s="336"/>
      <c r="AHV32" s="336"/>
      <c r="AHW32" s="336"/>
      <c r="AHX32" s="336"/>
      <c r="AHY32" s="336"/>
      <c r="AHZ32" s="336"/>
      <c r="AIA32" s="336"/>
      <c r="AIB32" s="336"/>
      <c r="AIC32" s="336"/>
      <c r="AID32" s="336"/>
      <c r="AIE32" s="336"/>
      <c r="AIF32" s="336"/>
      <c r="AIG32" s="336"/>
      <c r="AIH32" s="336"/>
      <c r="AII32" s="336"/>
      <c r="AIJ32" s="336"/>
      <c r="AIK32" s="336"/>
      <c r="AIL32" s="336"/>
      <c r="AIM32" s="336"/>
      <c r="AIN32" s="336"/>
      <c r="AIO32" s="336"/>
      <c r="AIP32" s="336"/>
      <c r="AIQ32" s="336"/>
      <c r="AIR32" s="336"/>
      <c r="AIS32" s="336"/>
      <c r="AIT32" s="336"/>
      <c r="AIU32" s="336"/>
      <c r="AIV32" s="336"/>
      <c r="AIW32" s="336"/>
      <c r="AIX32" s="336"/>
      <c r="AIY32" s="336"/>
      <c r="AIZ32" s="336"/>
      <c r="AJA32" s="336"/>
      <c r="AJB32" s="336"/>
      <c r="AJC32" s="336"/>
      <c r="AJD32" s="336"/>
      <c r="AJE32" s="336"/>
      <c r="AJF32" s="336"/>
      <c r="AJG32" s="336"/>
      <c r="AJH32" s="336"/>
      <c r="AJI32" s="336"/>
      <c r="AJJ32" s="336"/>
      <c r="AJK32" s="336"/>
      <c r="AJL32" s="336"/>
      <c r="AJM32" s="336"/>
      <c r="AJN32" s="336"/>
      <c r="AJO32" s="336"/>
      <c r="AJP32" s="336"/>
      <c r="AJQ32" s="336"/>
      <c r="AJR32" s="336"/>
      <c r="AJS32" s="336"/>
      <c r="AJT32" s="336"/>
      <c r="AJU32" s="336"/>
      <c r="AJV32" s="336"/>
      <c r="AJW32" s="336"/>
      <c r="AJX32" s="336"/>
      <c r="AJY32" s="336"/>
      <c r="AJZ32" s="336"/>
      <c r="AKA32" s="336"/>
      <c r="AKB32" s="336"/>
      <c r="AKC32" s="336"/>
      <c r="AKD32" s="336"/>
      <c r="AKE32" s="336"/>
      <c r="AKF32" s="336"/>
      <c r="AKG32" s="336"/>
      <c r="AKH32" s="336"/>
      <c r="AKI32" s="336"/>
      <c r="AKJ32" s="336"/>
      <c r="AKK32" s="336"/>
      <c r="AKL32" s="336"/>
      <c r="AKM32" s="336"/>
      <c r="AKN32" s="336"/>
      <c r="AKO32" s="336"/>
      <c r="AKP32" s="336"/>
      <c r="AKQ32" s="336"/>
      <c r="AKR32" s="336"/>
      <c r="AKS32" s="336"/>
      <c r="AKT32" s="336"/>
      <c r="AKU32" s="336"/>
      <c r="AKV32" s="336"/>
      <c r="AKW32" s="336"/>
      <c r="AKX32" s="336"/>
      <c r="AKY32" s="336"/>
      <c r="AKZ32" s="336"/>
      <c r="ALA32" s="336"/>
      <c r="ALB32" s="336"/>
      <c r="ALC32" s="336"/>
      <c r="ALD32" s="336"/>
      <c r="ALE32" s="336"/>
      <c r="ALF32" s="336"/>
      <c r="ALG32" s="336"/>
      <c r="ALH32" s="336"/>
      <c r="ALI32" s="336"/>
      <c r="ALJ32" s="336"/>
      <c r="ALK32" s="336"/>
      <c r="ALL32" s="336"/>
      <c r="ALM32" s="336"/>
      <c r="ALN32" s="336"/>
      <c r="ALO32" s="336"/>
      <c r="ALP32" s="336"/>
      <c r="ALQ32" s="336"/>
      <c r="ALR32" s="336"/>
      <c r="ALS32" s="336"/>
      <c r="ALT32" s="336"/>
      <c r="ALU32" s="336"/>
      <c r="ALV32" s="336"/>
      <c r="ALW32" s="336"/>
      <c r="ALX32" s="336"/>
      <c r="ALY32" s="336"/>
      <c r="ALZ32" s="336"/>
      <c r="AMA32" s="336"/>
      <c r="AMB32" s="336"/>
      <c r="AMC32" s="336"/>
      <c r="AMD32" s="336"/>
      <c r="AME32" s="336"/>
      <c r="AMF32" s="336"/>
      <c r="AMG32" s="336"/>
      <c r="AMH32" s="336"/>
      <c r="AMI32" s="336"/>
      <c r="AMJ32" s="336"/>
      <c r="AMK32" s="336"/>
      <c r="AML32" s="336"/>
      <c r="AMM32" s="336"/>
      <c r="AMN32" s="336"/>
      <c r="AMO32" s="336"/>
      <c r="AMP32" s="336"/>
      <c r="AMQ32" s="336"/>
      <c r="AMR32" s="336"/>
      <c r="AMS32" s="336"/>
      <c r="AMT32" s="336"/>
      <c r="AMU32" s="336"/>
      <c r="AMV32" s="336"/>
      <c r="AMW32" s="336"/>
      <c r="AMX32" s="336"/>
      <c r="AMY32" s="336"/>
      <c r="AMZ32" s="336"/>
      <c r="ANA32" s="336"/>
      <c r="ANB32" s="336"/>
      <c r="ANC32" s="336"/>
      <c r="AND32" s="336"/>
      <c r="ANE32" s="336"/>
      <c r="ANF32" s="336"/>
      <c r="ANG32" s="336"/>
      <c r="ANH32" s="336"/>
      <c r="ANI32" s="336"/>
      <c r="ANJ32" s="336"/>
      <c r="ANK32" s="336"/>
      <c r="ANL32" s="336"/>
      <c r="ANM32" s="336"/>
      <c r="ANN32" s="336"/>
      <c r="ANO32" s="336"/>
      <c r="ANP32" s="336"/>
      <c r="ANQ32" s="336"/>
      <c r="ANR32" s="336"/>
      <c r="ANS32" s="336"/>
      <c r="ANT32" s="336"/>
      <c r="ANU32" s="336"/>
      <c r="ANV32" s="336"/>
      <c r="ANW32" s="336"/>
      <c r="ANX32" s="336"/>
      <c r="ANY32" s="336"/>
      <c r="ANZ32" s="336"/>
      <c r="AOA32" s="336"/>
      <c r="AOB32" s="336"/>
      <c r="AOC32" s="336"/>
      <c r="AOD32" s="336"/>
      <c r="AOE32" s="336"/>
      <c r="AOF32" s="336"/>
      <c r="AOG32" s="336"/>
      <c r="AOH32" s="336"/>
      <c r="AOI32" s="336"/>
      <c r="AOJ32" s="336"/>
      <c r="AOK32" s="336"/>
      <c r="AOL32" s="336"/>
      <c r="AOM32" s="336"/>
      <c r="AON32" s="336"/>
      <c r="AOO32" s="336"/>
      <c r="AOP32" s="336"/>
      <c r="AOQ32" s="336"/>
      <c r="AOR32" s="336"/>
      <c r="AOS32" s="336"/>
      <c r="AOT32" s="336"/>
      <c r="AOU32" s="336"/>
      <c r="AOV32" s="336"/>
      <c r="AOW32" s="336"/>
      <c r="AOX32" s="336"/>
      <c r="AOY32" s="336"/>
      <c r="AOZ32" s="336"/>
      <c r="APA32" s="336"/>
      <c r="APB32" s="336"/>
      <c r="APC32" s="336"/>
      <c r="APD32" s="336"/>
      <c r="APE32" s="336"/>
      <c r="APF32" s="336"/>
      <c r="APG32" s="336"/>
      <c r="APH32" s="336"/>
      <c r="API32" s="336"/>
      <c r="APJ32" s="336"/>
      <c r="APK32" s="336"/>
      <c r="APL32" s="336"/>
      <c r="APM32" s="336"/>
      <c r="APN32" s="336"/>
      <c r="APO32" s="336"/>
      <c r="APP32" s="336"/>
      <c r="APQ32" s="336"/>
      <c r="APR32" s="336"/>
      <c r="APS32" s="336"/>
      <c r="APT32" s="336"/>
      <c r="APU32" s="336"/>
      <c r="APV32" s="336"/>
      <c r="APW32" s="336"/>
      <c r="APX32" s="336"/>
      <c r="APY32" s="336"/>
      <c r="APZ32" s="336"/>
      <c r="AQA32" s="336"/>
      <c r="AQB32" s="336"/>
      <c r="AQC32" s="336"/>
      <c r="AQD32" s="336"/>
      <c r="AQE32" s="336"/>
      <c r="AQF32" s="336"/>
      <c r="AQG32" s="336"/>
      <c r="AQH32" s="336"/>
      <c r="AQI32" s="336"/>
      <c r="AQJ32" s="336"/>
      <c r="AQK32" s="336"/>
      <c r="AQL32" s="336"/>
      <c r="AQM32" s="336"/>
      <c r="AQN32" s="336"/>
      <c r="AQO32" s="336"/>
      <c r="AQP32" s="336"/>
      <c r="AQQ32" s="336"/>
      <c r="AQR32" s="336"/>
      <c r="AQS32" s="336"/>
      <c r="AQT32" s="336"/>
      <c r="AQU32" s="336"/>
      <c r="AQV32" s="336"/>
      <c r="AQW32" s="336"/>
      <c r="AQX32" s="336"/>
      <c r="AQY32" s="336"/>
      <c r="AQZ32" s="336"/>
      <c r="ARA32" s="336"/>
      <c r="ARB32" s="336"/>
      <c r="ARC32" s="336"/>
      <c r="ARD32" s="336"/>
      <c r="ARE32" s="336"/>
      <c r="ARF32" s="336"/>
      <c r="ARG32" s="336"/>
      <c r="ARH32" s="336"/>
      <c r="ARI32" s="336"/>
      <c r="ARJ32" s="336"/>
      <c r="ARK32" s="336"/>
      <c r="ARL32" s="336"/>
      <c r="ARM32" s="336"/>
      <c r="ARN32" s="336"/>
      <c r="ARO32" s="336"/>
      <c r="ARP32" s="336"/>
      <c r="ARQ32" s="336"/>
      <c r="ARR32" s="336"/>
      <c r="ARS32" s="336"/>
      <c r="ART32" s="336"/>
      <c r="ARU32" s="336"/>
      <c r="ARV32" s="336"/>
      <c r="ARW32" s="336"/>
      <c r="ARX32" s="336"/>
      <c r="ARY32" s="336"/>
      <c r="ARZ32" s="336"/>
      <c r="ASA32" s="336"/>
      <c r="ASB32" s="336"/>
      <c r="ASC32" s="336"/>
      <c r="ASD32" s="336"/>
      <c r="ASE32" s="336"/>
      <c r="ASF32" s="336"/>
      <c r="ASG32" s="336"/>
      <c r="ASH32" s="336"/>
      <c r="ASI32" s="336"/>
      <c r="ASJ32" s="336"/>
      <c r="ASK32" s="336"/>
      <c r="ASL32" s="336"/>
      <c r="ASM32" s="336"/>
      <c r="ASN32" s="336"/>
      <c r="ASO32" s="336"/>
      <c r="ASP32" s="336"/>
      <c r="ASQ32" s="336"/>
      <c r="ASR32" s="336"/>
      <c r="ASS32" s="336"/>
      <c r="AST32" s="336"/>
      <c r="ASU32" s="336"/>
      <c r="ASV32" s="336"/>
      <c r="ASW32" s="336"/>
      <c r="ASX32" s="336"/>
      <c r="ASY32" s="336"/>
      <c r="ASZ32" s="336"/>
      <c r="ATA32" s="336"/>
      <c r="ATB32" s="336"/>
      <c r="ATC32" s="336"/>
      <c r="ATD32" s="336"/>
      <c r="ATE32" s="336"/>
      <c r="ATF32" s="336"/>
      <c r="ATG32" s="336"/>
      <c r="ATH32" s="336"/>
      <c r="ATI32" s="336"/>
      <c r="ATJ32" s="336"/>
      <c r="ATK32" s="336"/>
      <c r="ATL32" s="336"/>
      <c r="ATM32" s="336"/>
      <c r="ATN32" s="336"/>
      <c r="ATO32" s="336"/>
      <c r="ATP32" s="336"/>
      <c r="ATQ32" s="336"/>
      <c r="ATR32" s="336"/>
      <c r="ATS32" s="336"/>
      <c r="ATT32" s="336"/>
      <c r="ATU32" s="336"/>
      <c r="ATV32" s="336"/>
      <c r="ATW32" s="336"/>
      <c r="ATX32" s="336"/>
      <c r="ATY32" s="336"/>
      <c r="ATZ32" s="336"/>
      <c r="AUA32" s="336"/>
      <c r="AUB32" s="336"/>
      <c r="AUC32" s="336"/>
      <c r="AUD32" s="336"/>
      <c r="AUE32" s="336"/>
      <c r="AUF32" s="336"/>
      <c r="AUG32" s="336"/>
      <c r="AUH32" s="336"/>
      <c r="AUI32" s="336"/>
      <c r="AUJ32" s="336"/>
      <c r="AUK32" s="336"/>
      <c r="AUL32" s="336"/>
      <c r="AUM32" s="336"/>
      <c r="AUN32" s="336"/>
      <c r="AUO32" s="336"/>
      <c r="AUP32" s="336"/>
      <c r="AUQ32" s="336"/>
      <c r="AUR32" s="336"/>
      <c r="AUS32" s="336"/>
      <c r="AUT32" s="336"/>
      <c r="AUU32" s="336"/>
      <c r="AUV32" s="336"/>
      <c r="AUW32" s="336"/>
      <c r="AUX32" s="336"/>
      <c r="AUY32" s="336"/>
      <c r="AUZ32" s="336"/>
      <c r="AVA32" s="336"/>
      <c r="AVB32" s="336"/>
      <c r="AVC32" s="336"/>
      <c r="AVD32" s="336"/>
      <c r="AVE32" s="336"/>
      <c r="AVF32" s="336"/>
      <c r="AVG32" s="336"/>
      <c r="AVH32" s="336"/>
      <c r="AVI32" s="336"/>
      <c r="AVJ32" s="336"/>
      <c r="AVK32" s="336"/>
      <c r="AVL32" s="336"/>
      <c r="AVM32" s="336"/>
      <c r="AVN32" s="336"/>
      <c r="AVO32" s="336"/>
      <c r="AVP32" s="336"/>
      <c r="AVQ32" s="336"/>
      <c r="AVR32" s="336"/>
      <c r="AVS32" s="336"/>
      <c r="AVT32" s="336"/>
      <c r="AVU32" s="336"/>
      <c r="AVV32" s="336"/>
      <c r="AVW32" s="336"/>
      <c r="AVX32" s="336"/>
      <c r="AVY32" s="336"/>
      <c r="AVZ32" s="336"/>
      <c r="AWA32" s="336"/>
      <c r="AWB32" s="336"/>
      <c r="AWC32" s="336"/>
      <c r="AWD32" s="336"/>
      <c r="AWE32" s="336"/>
      <c r="AWF32" s="336"/>
      <c r="AWG32" s="336"/>
      <c r="AWH32" s="336"/>
      <c r="AWI32" s="336"/>
      <c r="AWJ32" s="336"/>
      <c r="AWK32" s="336"/>
      <c r="AWL32" s="336"/>
      <c r="AWM32" s="336"/>
      <c r="AWN32" s="336"/>
      <c r="AWO32" s="336"/>
      <c r="AWP32" s="336"/>
      <c r="AWQ32" s="336"/>
      <c r="AWR32" s="336"/>
      <c r="AWS32" s="336"/>
      <c r="AWT32" s="336"/>
      <c r="AWU32" s="336"/>
      <c r="AWV32" s="336"/>
      <c r="AWW32" s="336"/>
      <c r="AWX32" s="336"/>
      <c r="AWY32" s="336"/>
      <c r="AWZ32" s="336"/>
      <c r="AXA32" s="336"/>
      <c r="AXB32" s="336"/>
      <c r="AXC32" s="336"/>
      <c r="AXD32" s="336"/>
      <c r="AXE32" s="336"/>
      <c r="AXF32" s="336"/>
      <c r="AXG32" s="336"/>
      <c r="AXH32" s="336"/>
      <c r="AXI32" s="336"/>
      <c r="AXJ32" s="336"/>
      <c r="AXK32" s="336"/>
      <c r="AXL32" s="336"/>
      <c r="AXM32" s="336"/>
      <c r="AXN32" s="336"/>
      <c r="AXO32" s="336"/>
      <c r="AXP32" s="336"/>
      <c r="AXQ32" s="336"/>
      <c r="AXR32" s="336"/>
      <c r="AXS32" s="336"/>
      <c r="AXT32" s="336"/>
      <c r="AXU32" s="336"/>
      <c r="AXV32" s="336"/>
      <c r="AXW32" s="336"/>
      <c r="AXX32" s="336"/>
      <c r="AXY32" s="336"/>
      <c r="AXZ32" s="336"/>
      <c r="AYA32" s="336"/>
      <c r="AYB32" s="336"/>
      <c r="AYC32" s="336"/>
      <c r="AYD32" s="336"/>
      <c r="AYE32" s="336"/>
      <c r="AYF32" s="336"/>
      <c r="AYG32" s="336"/>
      <c r="AYH32" s="336"/>
      <c r="AYI32" s="336"/>
      <c r="AYJ32" s="336"/>
      <c r="AYK32" s="336"/>
      <c r="AYL32" s="336"/>
      <c r="AYM32" s="336"/>
      <c r="AYN32" s="336"/>
      <c r="AYO32" s="336"/>
      <c r="AYP32" s="336"/>
      <c r="AYQ32" s="336"/>
      <c r="AYR32" s="336"/>
      <c r="AYS32" s="336"/>
      <c r="AYT32" s="336"/>
      <c r="AYU32" s="336"/>
      <c r="AYV32" s="336"/>
      <c r="AYW32" s="336"/>
      <c r="AYX32" s="336"/>
      <c r="AYY32" s="336"/>
      <c r="AYZ32" s="336"/>
      <c r="AZA32" s="336"/>
      <c r="AZB32" s="336"/>
      <c r="AZC32" s="336"/>
      <c r="AZD32" s="336"/>
      <c r="AZE32" s="336"/>
      <c r="AZF32" s="336"/>
      <c r="AZG32" s="336"/>
      <c r="AZH32" s="336"/>
      <c r="AZI32" s="336"/>
      <c r="AZJ32" s="336"/>
      <c r="AZK32" s="336"/>
      <c r="AZL32" s="336"/>
      <c r="AZM32" s="336"/>
      <c r="AZN32" s="336"/>
      <c r="AZO32" s="336"/>
      <c r="AZP32" s="336"/>
      <c r="AZQ32" s="336"/>
      <c r="AZR32" s="336"/>
      <c r="AZS32" s="336"/>
      <c r="AZT32" s="336"/>
      <c r="AZU32" s="336"/>
      <c r="AZV32" s="336"/>
      <c r="AZW32" s="336"/>
      <c r="AZX32" s="336"/>
      <c r="AZY32" s="336"/>
      <c r="AZZ32" s="336"/>
      <c r="BAA32" s="336"/>
      <c r="BAB32" s="336"/>
      <c r="BAC32" s="336"/>
      <c r="BAD32" s="336"/>
      <c r="BAE32" s="336"/>
      <c r="BAF32" s="336"/>
      <c r="BAG32" s="336"/>
      <c r="BAH32" s="336"/>
      <c r="BAI32" s="336"/>
      <c r="BAJ32" s="336"/>
      <c r="BAK32" s="336"/>
      <c r="BAL32" s="336"/>
      <c r="BAM32" s="336"/>
      <c r="BAN32" s="336"/>
      <c r="BAO32" s="336"/>
      <c r="BAP32" s="336"/>
      <c r="BAQ32" s="336"/>
      <c r="BAR32" s="336"/>
      <c r="BAS32" s="336"/>
      <c r="BAT32" s="336"/>
      <c r="BAU32" s="336"/>
      <c r="BAV32" s="336"/>
      <c r="BAW32" s="336"/>
      <c r="BAX32" s="336"/>
      <c r="BAY32" s="336"/>
      <c r="BAZ32" s="336"/>
      <c r="BBA32" s="336"/>
      <c r="BBB32" s="336"/>
      <c r="BBC32" s="336"/>
      <c r="BBD32" s="336"/>
      <c r="BBE32" s="336"/>
      <c r="BBF32" s="336"/>
      <c r="BBG32" s="336"/>
      <c r="BBH32" s="336"/>
      <c r="BBI32" s="336"/>
      <c r="BBJ32" s="336"/>
      <c r="BBK32" s="336"/>
      <c r="BBL32" s="336"/>
      <c r="BBM32" s="336"/>
      <c r="BBN32" s="336"/>
      <c r="BBO32" s="336"/>
      <c r="BBP32" s="336"/>
      <c r="BBQ32" s="336"/>
      <c r="BBR32" s="336"/>
      <c r="BBS32" s="336"/>
      <c r="BBT32" s="336"/>
      <c r="BBU32" s="336"/>
      <c r="BBV32" s="336"/>
      <c r="BBW32" s="336"/>
      <c r="BBX32" s="336"/>
      <c r="BBY32" s="336"/>
      <c r="BBZ32" s="336"/>
      <c r="BCA32" s="336"/>
      <c r="BCB32" s="336"/>
      <c r="BCC32" s="336"/>
      <c r="BCD32" s="336"/>
      <c r="BCE32" s="336"/>
      <c r="BCF32" s="336"/>
      <c r="BCG32" s="336"/>
      <c r="BCH32" s="336"/>
      <c r="BCI32" s="336"/>
      <c r="BCJ32" s="336"/>
      <c r="BCK32" s="336"/>
      <c r="BCL32" s="336"/>
      <c r="BCM32" s="336"/>
      <c r="BCN32" s="336"/>
      <c r="BCO32" s="336"/>
      <c r="BCP32" s="336"/>
      <c r="BCQ32" s="336"/>
      <c r="BCR32" s="336"/>
      <c r="BCS32" s="336"/>
      <c r="BCT32" s="336"/>
      <c r="BCU32" s="336"/>
      <c r="BCV32" s="336"/>
      <c r="BCW32" s="336"/>
      <c r="BCX32" s="336"/>
      <c r="BCY32" s="336"/>
      <c r="BCZ32" s="336"/>
      <c r="BDA32" s="336"/>
      <c r="BDB32" s="336"/>
      <c r="BDC32" s="336"/>
      <c r="BDD32" s="336"/>
      <c r="BDE32" s="336"/>
      <c r="BDF32" s="336"/>
      <c r="BDG32" s="336"/>
      <c r="BDH32" s="336"/>
      <c r="BDI32" s="336"/>
      <c r="BDJ32" s="336"/>
      <c r="BDK32" s="336"/>
      <c r="BDL32" s="336"/>
      <c r="BDM32" s="336"/>
      <c r="BDN32" s="336"/>
      <c r="BDO32" s="336"/>
      <c r="BDP32" s="336"/>
      <c r="BDQ32" s="336"/>
      <c r="BDR32" s="336"/>
      <c r="BDS32" s="336"/>
      <c r="BDT32" s="336"/>
      <c r="BDU32" s="336"/>
      <c r="BDV32" s="336"/>
      <c r="BDW32" s="336"/>
      <c r="BDX32" s="336"/>
      <c r="BDY32" s="336"/>
      <c r="BDZ32" s="336"/>
      <c r="BEA32" s="336"/>
      <c r="BEB32" s="336"/>
      <c r="BEC32" s="336"/>
      <c r="BED32" s="336"/>
      <c r="BEE32" s="336"/>
      <c r="BEF32" s="336"/>
      <c r="BEG32" s="336"/>
      <c r="BEH32" s="336"/>
      <c r="BEI32" s="336"/>
      <c r="BEJ32" s="336"/>
      <c r="BEK32" s="336"/>
      <c r="BEL32" s="336"/>
      <c r="BEM32" s="336"/>
      <c r="BEN32" s="336"/>
      <c r="BEO32" s="336"/>
      <c r="BEP32" s="336"/>
      <c r="BEQ32" s="336"/>
      <c r="BER32" s="336"/>
      <c r="BES32" s="336"/>
      <c r="BET32" s="336"/>
      <c r="BEU32" s="336"/>
      <c r="BEV32" s="336"/>
      <c r="BEW32" s="336"/>
      <c r="BEX32" s="336"/>
      <c r="BEY32" s="336"/>
      <c r="BEZ32" s="336"/>
      <c r="BFA32" s="336"/>
      <c r="BFB32" s="336"/>
      <c r="BFC32" s="336"/>
      <c r="BFD32" s="336"/>
      <c r="BFE32" s="336"/>
      <c r="BFF32" s="336"/>
      <c r="BFG32" s="336"/>
      <c r="BFH32" s="336"/>
      <c r="BFI32" s="336"/>
      <c r="BFJ32" s="336"/>
      <c r="BFK32" s="336"/>
      <c r="BFL32" s="336"/>
      <c r="BFM32" s="336"/>
      <c r="BFN32" s="336"/>
      <c r="BFO32" s="336"/>
      <c r="BFP32" s="336"/>
      <c r="BFQ32" s="336"/>
      <c r="BFR32" s="336"/>
      <c r="BFS32" s="336"/>
      <c r="BFT32" s="336"/>
      <c r="BFU32" s="336"/>
      <c r="BFV32" s="336"/>
      <c r="BFW32" s="336"/>
      <c r="BFX32" s="336"/>
      <c r="BFY32" s="336"/>
      <c r="BFZ32" s="336"/>
      <c r="BGA32" s="336"/>
      <c r="BGB32" s="336"/>
      <c r="BGC32" s="336"/>
      <c r="BGD32" s="336"/>
      <c r="BGE32" s="336"/>
      <c r="BGF32" s="336"/>
      <c r="BGG32" s="336"/>
      <c r="BGH32" s="336"/>
      <c r="BGI32" s="336"/>
      <c r="BGJ32" s="336"/>
      <c r="BGK32" s="336"/>
      <c r="BGL32" s="336"/>
      <c r="BGM32" s="336"/>
      <c r="BGN32" s="336"/>
      <c r="BGO32" s="336"/>
      <c r="BGP32" s="336"/>
      <c r="BGQ32" s="336"/>
      <c r="BGR32" s="336"/>
      <c r="BGS32" s="336"/>
      <c r="BGT32" s="336"/>
      <c r="BGU32" s="336"/>
      <c r="BGV32" s="336"/>
      <c r="BGW32" s="336"/>
      <c r="BGX32" s="336"/>
      <c r="BGY32" s="336"/>
      <c r="BGZ32" s="336"/>
      <c r="BHA32" s="336"/>
      <c r="BHB32" s="336"/>
      <c r="BHC32" s="336"/>
      <c r="BHD32" s="336"/>
      <c r="BHE32" s="336"/>
      <c r="BHF32" s="336"/>
      <c r="BHG32" s="336"/>
      <c r="BHH32" s="336"/>
      <c r="BHI32" s="336"/>
      <c r="BHJ32" s="336"/>
      <c r="BHK32" s="336"/>
      <c r="BHL32" s="336"/>
      <c r="BHM32" s="336"/>
      <c r="BHN32" s="336"/>
      <c r="BHO32" s="336"/>
      <c r="BHP32" s="336"/>
      <c r="BHQ32" s="336"/>
      <c r="BHR32" s="336"/>
      <c r="BHS32" s="336"/>
      <c r="BHT32" s="336"/>
      <c r="BHU32" s="336"/>
      <c r="BHV32" s="336"/>
      <c r="BHW32" s="336"/>
      <c r="BHX32" s="336"/>
      <c r="BHY32" s="336"/>
      <c r="BHZ32" s="336"/>
      <c r="BIA32" s="336"/>
      <c r="BIB32" s="336"/>
      <c r="BIC32" s="336"/>
      <c r="BID32" s="336"/>
      <c r="BIE32" s="336"/>
      <c r="BIF32" s="336"/>
      <c r="BIG32" s="336"/>
      <c r="BIH32" s="336"/>
      <c r="BII32" s="336"/>
      <c r="BIJ32" s="336"/>
      <c r="BIK32" s="336"/>
      <c r="BIL32" s="336"/>
      <c r="BIM32" s="336"/>
      <c r="BIN32" s="336"/>
      <c r="BIO32" s="336"/>
      <c r="BIP32" s="336"/>
      <c r="BIQ32" s="336"/>
      <c r="BIR32" s="336"/>
      <c r="BIS32" s="336"/>
      <c r="BIT32" s="336"/>
      <c r="BIU32" s="336"/>
      <c r="BIV32" s="336"/>
      <c r="BIW32" s="336"/>
      <c r="BIX32" s="336"/>
      <c r="BIY32" s="336"/>
      <c r="BIZ32" s="336"/>
      <c r="BJA32" s="336"/>
      <c r="BJB32" s="336"/>
      <c r="BJC32" s="336"/>
      <c r="BJD32" s="336"/>
      <c r="BJE32" s="336"/>
      <c r="BJF32" s="336"/>
      <c r="BJG32" s="336"/>
      <c r="BJH32" s="336"/>
      <c r="BJI32" s="336"/>
      <c r="BJJ32" s="336"/>
      <c r="BJK32" s="336"/>
      <c r="BJL32" s="336"/>
      <c r="BJM32" s="336"/>
      <c r="BJN32" s="336"/>
      <c r="BJO32" s="336"/>
      <c r="BJP32" s="336"/>
      <c r="BJQ32" s="336"/>
      <c r="BJR32" s="336"/>
      <c r="BJS32" s="336"/>
      <c r="BJT32" s="336"/>
      <c r="BJU32" s="336"/>
      <c r="BJV32" s="336"/>
      <c r="BJW32" s="336"/>
      <c r="BJX32" s="336"/>
      <c r="BJY32" s="336"/>
      <c r="BJZ32" s="336"/>
      <c r="BKA32" s="336"/>
      <c r="BKB32" s="336"/>
      <c r="BKC32" s="336"/>
      <c r="BKD32" s="336"/>
      <c r="BKE32" s="336"/>
      <c r="BKF32" s="336"/>
      <c r="BKG32" s="336"/>
      <c r="BKH32" s="336"/>
      <c r="BKI32" s="336"/>
      <c r="BKJ32" s="336"/>
      <c r="BKK32" s="336"/>
      <c r="BKL32" s="336"/>
      <c r="BKM32" s="336"/>
      <c r="BKN32" s="336"/>
      <c r="BKO32" s="336"/>
      <c r="BKP32" s="336"/>
      <c r="BKQ32" s="336"/>
      <c r="BKR32" s="336"/>
      <c r="BKS32" s="336"/>
      <c r="BKT32" s="336"/>
      <c r="BKU32" s="336"/>
      <c r="BKV32" s="336"/>
      <c r="BKW32" s="336"/>
      <c r="BKX32" s="336"/>
      <c r="BKY32" s="336"/>
      <c r="BKZ32" s="336"/>
      <c r="BLA32" s="336"/>
      <c r="BLB32" s="336"/>
      <c r="BLC32" s="336"/>
      <c r="BLD32" s="336"/>
      <c r="BLE32" s="336"/>
      <c r="BLF32" s="336"/>
      <c r="BLG32" s="336"/>
      <c r="BLH32" s="336"/>
      <c r="BLI32" s="336"/>
      <c r="BLJ32" s="336"/>
      <c r="BLK32" s="336"/>
      <c r="BLL32" s="336"/>
      <c r="BLM32" s="336"/>
      <c r="BLN32" s="336"/>
      <c r="BLO32" s="336"/>
      <c r="BLP32" s="336"/>
      <c r="BLQ32" s="336"/>
      <c r="BLR32" s="336"/>
      <c r="BLS32" s="336"/>
      <c r="BLT32" s="336"/>
      <c r="BLU32" s="336"/>
      <c r="BLV32" s="336"/>
      <c r="BLW32" s="336"/>
      <c r="BLX32" s="336"/>
      <c r="BLY32" s="336"/>
      <c r="BLZ32" s="336"/>
      <c r="BMA32" s="336"/>
      <c r="BMB32" s="336"/>
      <c r="BMC32" s="336"/>
      <c r="BMD32" s="336"/>
      <c r="BME32" s="336"/>
      <c r="BMF32" s="336"/>
      <c r="BMG32" s="336"/>
      <c r="BMH32" s="336"/>
      <c r="BMI32" s="336"/>
      <c r="BMJ32" s="336"/>
      <c r="BMK32" s="336"/>
      <c r="BML32" s="336"/>
      <c r="BMM32" s="336"/>
      <c r="BMN32" s="336"/>
      <c r="BMO32" s="336"/>
      <c r="BMP32" s="336"/>
      <c r="BMQ32" s="336"/>
      <c r="BMR32" s="336"/>
      <c r="BMS32" s="336"/>
      <c r="BMT32" s="336"/>
      <c r="BMU32" s="336"/>
      <c r="BMV32" s="336"/>
      <c r="BMW32" s="336"/>
      <c r="BMX32" s="336"/>
      <c r="BMY32" s="336"/>
      <c r="BMZ32" s="336"/>
      <c r="BNA32" s="336"/>
      <c r="BNB32" s="336"/>
      <c r="BNC32" s="336"/>
      <c r="BND32" s="336"/>
      <c r="BNE32" s="336"/>
      <c r="BNF32" s="336"/>
      <c r="BNG32" s="336"/>
      <c r="BNH32" s="336"/>
      <c r="BNI32" s="336"/>
      <c r="BNJ32" s="336"/>
      <c r="BNK32" s="336"/>
      <c r="BNL32" s="336"/>
      <c r="BNM32" s="336"/>
      <c r="BNN32" s="336"/>
      <c r="BNO32" s="336"/>
      <c r="BNP32" s="336"/>
      <c r="BNQ32" s="336"/>
      <c r="BNR32" s="336"/>
      <c r="BNS32" s="336"/>
      <c r="BNT32" s="336"/>
      <c r="BNU32" s="336"/>
      <c r="BNV32" s="336"/>
      <c r="BNW32" s="336"/>
      <c r="BNX32" s="336"/>
      <c r="BNY32" s="336"/>
      <c r="BNZ32" s="336"/>
      <c r="BOA32" s="336"/>
      <c r="BOB32" s="336"/>
      <c r="BOC32" s="336"/>
      <c r="BOD32" s="336"/>
      <c r="BOE32" s="336"/>
      <c r="BOF32" s="336"/>
      <c r="BOG32" s="336"/>
      <c r="BOH32" s="336"/>
      <c r="BOI32" s="336"/>
      <c r="BOJ32" s="336"/>
      <c r="BOK32" s="336"/>
      <c r="BOL32" s="336"/>
      <c r="BOM32" s="336"/>
      <c r="BON32" s="336"/>
      <c r="BOO32" s="336"/>
      <c r="BOP32" s="336"/>
      <c r="BOQ32" s="336"/>
      <c r="BOR32" s="336"/>
      <c r="BOS32" s="336"/>
      <c r="BOT32" s="336"/>
      <c r="BOU32" s="336"/>
      <c r="BOV32" s="336"/>
      <c r="BOW32" s="336"/>
      <c r="BOX32" s="336"/>
      <c r="BOY32" s="336"/>
      <c r="BOZ32" s="336"/>
      <c r="BPA32" s="336"/>
      <c r="BPB32" s="336"/>
      <c r="BPC32" s="336"/>
      <c r="BPD32" s="336"/>
      <c r="BPE32" s="336"/>
      <c r="BPF32" s="336"/>
      <c r="BPG32" s="336"/>
      <c r="BPH32" s="336"/>
      <c r="BPI32" s="336"/>
      <c r="BPJ32" s="336"/>
      <c r="BPK32" s="336"/>
      <c r="BPL32" s="336"/>
      <c r="BPM32" s="336"/>
      <c r="BPN32" s="336"/>
      <c r="BPO32" s="336"/>
      <c r="BPP32" s="336"/>
      <c r="BPQ32" s="336"/>
      <c r="BPR32" s="336"/>
      <c r="BPS32" s="336"/>
      <c r="BPT32" s="336"/>
      <c r="BPU32" s="336"/>
      <c r="BPV32" s="336"/>
      <c r="BPW32" s="336"/>
      <c r="BPX32" s="336"/>
      <c r="BPY32" s="336"/>
      <c r="BPZ32" s="336"/>
      <c r="BQA32" s="336"/>
      <c r="BQB32" s="336"/>
      <c r="BQC32" s="336"/>
      <c r="BQD32" s="336"/>
      <c r="BQE32" s="336"/>
      <c r="BQF32" s="336"/>
      <c r="BQG32" s="336"/>
      <c r="BQH32" s="336"/>
      <c r="BQI32" s="336"/>
      <c r="BQJ32" s="336"/>
      <c r="BQK32" s="336"/>
      <c r="BQL32" s="336"/>
      <c r="BQM32" s="336"/>
      <c r="BQN32" s="336"/>
      <c r="BQO32" s="336"/>
      <c r="BQP32" s="336"/>
      <c r="BQQ32" s="336"/>
      <c r="BQR32" s="336"/>
      <c r="BQS32" s="336"/>
      <c r="BQT32" s="336"/>
      <c r="BQU32" s="336"/>
      <c r="BQV32" s="336"/>
      <c r="BQW32" s="336"/>
      <c r="BQX32" s="336"/>
      <c r="BQY32" s="336"/>
      <c r="BQZ32" s="336"/>
      <c r="BRA32" s="336"/>
      <c r="BRB32" s="336"/>
      <c r="BRC32" s="336"/>
      <c r="BRD32" s="336"/>
      <c r="BRE32" s="336"/>
      <c r="BRF32" s="336"/>
      <c r="BRG32" s="336"/>
      <c r="BRH32" s="336"/>
      <c r="BRI32" s="336"/>
      <c r="BRJ32" s="336"/>
      <c r="BRK32" s="336"/>
      <c r="BRL32" s="336"/>
      <c r="BRM32" s="336"/>
      <c r="BRN32" s="336"/>
      <c r="BRO32" s="336"/>
      <c r="BRP32" s="336"/>
      <c r="BRQ32" s="336"/>
      <c r="BRR32" s="336"/>
      <c r="BRS32" s="336"/>
      <c r="BRT32" s="336"/>
      <c r="BRU32" s="336"/>
      <c r="BRV32" s="336"/>
      <c r="BRW32" s="336"/>
      <c r="BRX32" s="336"/>
      <c r="BRY32" s="336"/>
      <c r="BRZ32" s="336"/>
      <c r="BSA32" s="336"/>
      <c r="BSB32" s="336"/>
      <c r="BSC32" s="336"/>
      <c r="BSD32" s="336"/>
      <c r="BSE32" s="336"/>
      <c r="BSF32" s="336"/>
      <c r="BSG32" s="336"/>
      <c r="BSH32" s="336"/>
      <c r="BSI32" s="336"/>
      <c r="BSJ32" s="336"/>
      <c r="BSK32" s="336"/>
      <c r="BSL32" s="336"/>
      <c r="BSM32" s="336"/>
      <c r="BSN32" s="336"/>
      <c r="BSO32" s="336"/>
      <c r="BSP32" s="336"/>
      <c r="BSQ32" s="336"/>
      <c r="BSR32" s="336"/>
      <c r="BSS32" s="336"/>
      <c r="BST32" s="336"/>
      <c r="BSU32" s="336"/>
      <c r="BSV32" s="336"/>
      <c r="BSW32" s="336"/>
      <c r="BSX32" s="336"/>
      <c r="BSY32" s="336"/>
      <c r="BSZ32" s="336"/>
      <c r="BTA32" s="336"/>
      <c r="BTB32" s="336"/>
      <c r="BTC32" s="336"/>
      <c r="BTD32" s="336"/>
      <c r="BTE32" s="336"/>
      <c r="BTF32" s="336"/>
      <c r="BTG32" s="336"/>
      <c r="BTH32" s="336"/>
      <c r="BTI32" s="336"/>
      <c r="BTJ32" s="336"/>
      <c r="BTK32" s="336"/>
      <c r="BTL32" s="336"/>
      <c r="BTM32" s="336"/>
      <c r="BTN32" s="336"/>
      <c r="BTO32" s="336"/>
      <c r="BTP32" s="336"/>
      <c r="BTQ32" s="336"/>
      <c r="BTR32" s="336"/>
      <c r="BTS32" s="336"/>
      <c r="BTT32" s="336"/>
      <c r="BTU32" s="336"/>
      <c r="BTV32" s="336"/>
      <c r="BTW32" s="336"/>
      <c r="BTX32" s="336"/>
      <c r="BTY32" s="336"/>
      <c r="BTZ32" s="336"/>
      <c r="BUA32" s="336"/>
      <c r="BUB32" s="336"/>
      <c r="BUC32" s="336"/>
      <c r="BUD32" s="336"/>
      <c r="BUE32" s="336"/>
      <c r="BUF32" s="336"/>
      <c r="BUG32" s="336"/>
      <c r="BUH32" s="336"/>
      <c r="BUI32" s="336"/>
      <c r="BUJ32" s="336"/>
      <c r="BUK32" s="336"/>
      <c r="BUL32" s="336"/>
      <c r="BUM32" s="336"/>
      <c r="BUN32" s="336"/>
      <c r="BUO32" s="336"/>
      <c r="BUP32" s="336"/>
      <c r="BUQ32" s="336"/>
      <c r="BUR32" s="336"/>
      <c r="BUS32" s="336"/>
      <c r="BUT32" s="336"/>
      <c r="BUU32" s="336"/>
      <c r="BUV32" s="336"/>
      <c r="BUW32" s="336"/>
      <c r="BUX32" s="336"/>
      <c r="BUY32" s="336"/>
      <c r="BUZ32" s="336"/>
      <c r="BVA32" s="336"/>
      <c r="BVB32" s="336"/>
      <c r="BVC32" s="336"/>
      <c r="BVD32" s="336"/>
      <c r="BVE32" s="336"/>
      <c r="BVF32" s="336"/>
      <c r="BVG32" s="336"/>
      <c r="BVH32" s="336"/>
      <c r="BVI32" s="336"/>
      <c r="BVJ32" s="336"/>
      <c r="BVK32" s="336"/>
      <c r="BVL32" s="336"/>
      <c r="BVM32" s="336"/>
      <c r="BVN32" s="336"/>
      <c r="BVO32" s="336"/>
      <c r="BVP32" s="336"/>
      <c r="BVQ32" s="336"/>
      <c r="BVR32" s="336"/>
      <c r="BVS32" s="336"/>
      <c r="BVT32" s="336"/>
      <c r="BVU32" s="336"/>
      <c r="BVV32" s="336"/>
      <c r="BVW32" s="336"/>
      <c r="BVX32" s="336"/>
      <c r="BVY32" s="336"/>
      <c r="BVZ32" s="336"/>
      <c r="BWA32" s="336"/>
      <c r="BWB32" s="336"/>
      <c r="BWC32" s="336"/>
      <c r="BWD32" s="336"/>
    </row>
    <row r="33" spans="1:1954" ht="16.5" x14ac:dyDescent="0.3">
      <c r="A33" s="480" t="s">
        <v>562</v>
      </c>
      <c r="B33" s="481">
        <v>1798.6336886171341</v>
      </c>
      <c r="C33" s="481">
        <v>388.72878724000003</v>
      </c>
      <c r="D33" s="481">
        <v>2187.3624758571341</v>
      </c>
      <c r="E33" s="336"/>
      <c r="F33" s="484"/>
      <c r="G33" s="474"/>
      <c r="H33" s="484"/>
      <c r="I33" s="336"/>
      <c r="J33" s="475"/>
      <c r="K33" s="475"/>
      <c r="L33" s="475"/>
      <c r="M33" s="33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c r="BI33" s="336"/>
      <c r="BJ33" s="336"/>
      <c r="BK33" s="336"/>
      <c r="BL33" s="336"/>
      <c r="BM33" s="336"/>
      <c r="BN33" s="336"/>
      <c r="BO33" s="336"/>
      <c r="BP33" s="336"/>
      <c r="BQ33" s="336"/>
      <c r="BR33" s="336"/>
      <c r="BS33" s="336"/>
      <c r="BT33" s="336"/>
      <c r="BU33" s="336"/>
      <c r="BV33" s="336"/>
      <c r="BW33" s="336"/>
      <c r="BX33" s="336"/>
      <c r="BY33" s="336"/>
      <c r="BZ33" s="336"/>
      <c r="CA33" s="336"/>
      <c r="CB33" s="336"/>
      <c r="CC33" s="336"/>
      <c r="CD33" s="336"/>
      <c r="CE33" s="336"/>
      <c r="CF33" s="336"/>
      <c r="CG33" s="336"/>
      <c r="CH33" s="336"/>
      <c r="CI33" s="336"/>
      <c r="CJ33" s="336"/>
      <c r="CK33" s="336"/>
      <c r="CL33" s="336"/>
      <c r="CM33" s="336"/>
      <c r="CN33" s="336"/>
      <c r="CO33" s="336"/>
      <c r="CP33" s="336"/>
      <c r="CQ33" s="336"/>
      <c r="CR33" s="336"/>
      <c r="CS33" s="336"/>
      <c r="CT33" s="336"/>
      <c r="CU33" s="336"/>
      <c r="CV33" s="336"/>
      <c r="CW33" s="336"/>
      <c r="CX33" s="336"/>
      <c r="CY33" s="336"/>
      <c r="CZ33" s="336"/>
      <c r="DA33" s="336"/>
      <c r="DB33" s="336"/>
      <c r="DC33" s="336"/>
      <c r="DD33" s="336"/>
      <c r="DE33" s="336"/>
      <c r="DF33" s="336"/>
      <c r="DG33" s="336"/>
      <c r="DH33" s="336"/>
      <c r="DI33" s="336"/>
      <c r="DJ33" s="336"/>
      <c r="DK33" s="336"/>
      <c r="DL33" s="336"/>
      <c r="DM33" s="336"/>
      <c r="DN33" s="336"/>
      <c r="DO33" s="336"/>
      <c r="DP33" s="336"/>
      <c r="DQ33" s="336"/>
      <c r="DR33" s="336"/>
      <c r="DS33" s="336"/>
      <c r="DT33" s="336"/>
      <c r="DU33" s="336"/>
      <c r="DV33" s="336"/>
      <c r="DW33" s="336"/>
      <c r="DX33" s="336"/>
      <c r="DY33" s="336"/>
      <c r="DZ33" s="336"/>
      <c r="EA33" s="336"/>
      <c r="EB33" s="336"/>
      <c r="EC33" s="336"/>
      <c r="ED33" s="336"/>
      <c r="EE33" s="336"/>
      <c r="EF33" s="336"/>
      <c r="EG33" s="336"/>
      <c r="EH33" s="336"/>
      <c r="EI33" s="336"/>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6"/>
      <c r="FU33" s="336"/>
      <c r="FV33" s="336"/>
      <c r="FW33" s="336"/>
      <c r="FX33" s="336"/>
      <c r="FY33" s="336"/>
      <c r="FZ33" s="336"/>
      <c r="GA33" s="336"/>
      <c r="GB33" s="336"/>
      <c r="GC33" s="336"/>
      <c r="GD33" s="336"/>
      <c r="GE33" s="336"/>
      <c r="GF33" s="336"/>
      <c r="GG33" s="336"/>
      <c r="GH33" s="336"/>
      <c r="GI33" s="336"/>
      <c r="GJ33" s="336"/>
      <c r="GK33" s="336"/>
      <c r="GL33" s="336"/>
      <c r="GM33" s="336"/>
      <c r="GN33" s="336"/>
      <c r="GO33" s="336"/>
      <c r="GP33" s="336"/>
      <c r="GQ33" s="336"/>
      <c r="GR33" s="336"/>
      <c r="GS33" s="336"/>
      <c r="GT33" s="336"/>
      <c r="GU33" s="336"/>
      <c r="GV33" s="336"/>
      <c r="GW33" s="336"/>
      <c r="GX33" s="336"/>
      <c r="GY33" s="336"/>
      <c r="GZ33" s="336"/>
      <c r="HA33" s="336"/>
      <c r="HB33" s="336"/>
      <c r="HC33" s="336"/>
      <c r="HD33" s="336"/>
      <c r="HE33" s="336"/>
      <c r="HF33" s="336"/>
      <c r="HG33" s="336"/>
      <c r="HH33" s="336"/>
      <c r="HI33" s="336"/>
      <c r="HJ33" s="336"/>
      <c r="HK33" s="336"/>
      <c r="HL33" s="336"/>
      <c r="HM33" s="336"/>
      <c r="HN33" s="336"/>
      <c r="HO33" s="336"/>
      <c r="HP33" s="336"/>
      <c r="HQ33" s="336"/>
      <c r="HR33" s="336"/>
      <c r="HS33" s="336"/>
      <c r="HT33" s="336"/>
      <c r="HU33" s="336"/>
      <c r="HV33" s="336"/>
      <c r="HW33" s="336"/>
      <c r="HX33" s="336"/>
      <c r="HY33" s="336"/>
      <c r="HZ33" s="336"/>
      <c r="IA33" s="336"/>
      <c r="IB33" s="336"/>
      <c r="IC33" s="336"/>
      <c r="ID33" s="336"/>
      <c r="IE33" s="336"/>
      <c r="IF33" s="336"/>
      <c r="IG33" s="336"/>
      <c r="IH33" s="336"/>
      <c r="II33" s="336"/>
      <c r="IJ33" s="336"/>
      <c r="IK33" s="336"/>
      <c r="IL33" s="336"/>
      <c r="IM33" s="336"/>
      <c r="IN33" s="336"/>
      <c r="IO33" s="336"/>
      <c r="IP33" s="336"/>
      <c r="IQ33" s="336"/>
      <c r="IR33" s="336"/>
      <c r="IS33" s="336"/>
      <c r="IT33" s="336"/>
      <c r="IU33" s="336"/>
      <c r="IV33" s="336"/>
      <c r="IW33" s="336"/>
      <c r="IX33" s="336"/>
      <c r="IY33" s="336"/>
      <c r="IZ33" s="336"/>
      <c r="JA33" s="336"/>
      <c r="JB33" s="336"/>
      <c r="JC33" s="336"/>
      <c r="JD33" s="336"/>
      <c r="JE33" s="336"/>
      <c r="JF33" s="336"/>
      <c r="JG33" s="336"/>
      <c r="JH33" s="336"/>
      <c r="JI33" s="336"/>
      <c r="JJ33" s="336"/>
      <c r="JK33" s="336"/>
      <c r="JL33" s="336"/>
      <c r="JM33" s="336"/>
      <c r="JN33" s="336"/>
      <c r="JO33" s="336"/>
      <c r="JP33" s="336"/>
      <c r="JQ33" s="336"/>
      <c r="JR33" s="336"/>
      <c r="JS33" s="336"/>
      <c r="JT33" s="336"/>
      <c r="JU33" s="336"/>
      <c r="JV33" s="336"/>
      <c r="JW33" s="336"/>
      <c r="JX33" s="336"/>
      <c r="JY33" s="336"/>
      <c r="JZ33" s="336"/>
      <c r="KA33" s="336"/>
      <c r="KB33" s="336"/>
      <c r="KC33" s="336"/>
      <c r="KD33" s="336"/>
      <c r="KE33" s="336"/>
      <c r="KF33" s="336"/>
      <c r="KG33" s="336"/>
      <c r="KH33" s="336"/>
      <c r="KI33" s="336"/>
      <c r="KJ33" s="336"/>
      <c r="KK33" s="336"/>
      <c r="KL33" s="336"/>
      <c r="KM33" s="336"/>
      <c r="KN33" s="336"/>
      <c r="KO33" s="336"/>
      <c r="KP33" s="336"/>
      <c r="KQ33" s="336"/>
      <c r="KR33" s="336"/>
      <c r="KS33" s="336"/>
      <c r="KT33" s="336"/>
      <c r="KU33" s="336"/>
      <c r="KV33" s="336"/>
      <c r="KW33" s="336"/>
      <c r="KX33" s="336"/>
      <c r="KY33" s="336"/>
      <c r="KZ33" s="336"/>
      <c r="LA33" s="336"/>
      <c r="LB33" s="336"/>
      <c r="LC33" s="336"/>
      <c r="LD33" s="336"/>
      <c r="LE33" s="336"/>
      <c r="LF33" s="336"/>
      <c r="LG33" s="336"/>
      <c r="LH33" s="336"/>
      <c r="LI33" s="336"/>
      <c r="LJ33" s="336"/>
      <c r="LK33" s="336"/>
      <c r="LL33" s="336"/>
      <c r="LM33" s="336"/>
      <c r="LN33" s="336"/>
      <c r="LO33" s="336"/>
      <c r="LP33" s="336"/>
      <c r="LQ33" s="336"/>
      <c r="LR33" s="336"/>
      <c r="LS33" s="336"/>
      <c r="LT33" s="336"/>
      <c r="LU33" s="336"/>
      <c r="LV33" s="336"/>
      <c r="LW33" s="336"/>
      <c r="LX33" s="336"/>
      <c r="LY33" s="336"/>
      <c r="LZ33" s="336"/>
      <c r="MA33" s="336"/>
      <c r="MB33" s="336"/>
      <c r="MC33" s="336"/>
      <c r="MD33" s="336"/>
      <c r="ME33" s="336"/>
      <c r="MF33" s="336"/>
      <c r="MG33" s="336"/>
      <c r="MH33" s="336"/>
      <c r="MI33" s="336"/>
      <c r="MJ33" s="336"/>
      <c r="MK33" s="336"/>
      <c r="ML33" s="336"/>
      <c r="MM33" s="336"/>
      <c r="MN33" s="336"/>
      <c r="MO33" s="336"/>
      <c r="MP33" s="336"/>
      <c r="MQ33" s="336"/>
      <c r="MR33" s="336"/>
      <c r="MS33" s="336"/>
      <c r="MT33" s="336"/>
      <c r="MU33" s="336"/>
      <c r="MV33" s="336"/>
      <c r="MW33" s="336"/>
      <c r="MX33" s="336"/>
      <c r="MY33" s="336"/>
      <c r="MZ33" s="336"/>
      <c r="NA33" s="336"/>
      <c r="NB33" s="336"/>
      <c r="NC33" s="336"/>
      <c r="ND33" s="336"/>
      <c r="NE33" s="336"/>
      <c r="NF33" s="336"/>
      <c r="NG33" s="336"/>
      <c r="NH33" s="336"/>
      <c r="NI33" s="336"/>
      <c r="NJ33" s="336"/>
      <c r="NK33" s="336"/>
      <c r="NL33" s="336"/>
      <c r="NM33" s="336"/>
      <c r="NN33" s="336"/>
      <c r="NO33" s="336"/>
      <c r="NP33" s="336"/>
      <c r="NQ33" s="336"/>
      <c r="NR33" s="336"/>
      <c r="NS33" s="336"/>
      <c r="NT33" s="336"/>
      <c r="NU33" s="336"/>
      <c r="NV33" s="336"/>
      <c r="NW33" s="336"/>
      <c r="NX33" s="336"/>
      <c r="NY33" s="336"/>
      <c r="NZ33" s="336"/>
      <c r="OA33" s="336"/>
      <c r="OB33" s="336"/>
      <c r="OC33" s="336"/>
      <c r="OD33" s="336"/>
      <c r="OE33" s="336"/>
      <c r="OF33" s="336"/>
      <c r="OG33" s="336"/>
      <c r="OH33" s="336"/>
      <c r="OI33" s="336"/>
      <c r="OJ33" s="336"/>
      <c r="OK33" s="336"/>
      <c r="OL33" s="336"/>
      <c r="OM33" s="336"/>
      <c r="ON33" s="336"/>
      <c r="OO33" s="336"/>
      <c r="OP33" s="336"/>
      <c r="OQ33" s="336"/>
      <c r="OR33" s="336"/>
      <c r="OS33" s="336"/>
      <c r="OT33" s="336"/>
      <c r="OU33" s="336"/>
      <c r="OV33" s="336"/>
      <c r="OW33" s="336"/>
      <c r="OX33" s="336"/>
      <c r="OY33" s="336"/>
      <c r="OZ33" s="336"/>
      <c r="PA33" s="336"/>
      <c r="PB33" s="336"/>
      <c r="PC33" s="336"/>
      <c r="PD33" s="336"/>
      <c r="PE33" s="336"/>
      <c r="PF33" s="336"/>
      <c r="PG33" s="336"/>
      <c r="PH33" s="336"/>
      <c r="PI33" s="336"/>
      <c r="PJ33" s="336"/>
      <c r="PK33" s="336"/>
      <c r="PL33" s="336"/>
      <c r="PM33" s="336"/>
      <c r="PN33" s="336"/>
      <c r="PO33" s="336"/>
      <c r="PP33" s="336"/>
      <c r="PQ33" s="336"/>
      <c r="PR33" s="336"/>
      <c r="PS33" s="336"/>
      <c r="PT33" s="336"/>
      <c r="PU33" s="336"/>
      <c r="PV33" s="336"/>
      <c r="PW33" s="336"/>
      <c r="PX33" s="336"/>
      <c r="PY33" s="336"/>
      <c r="PZ33" s="336"/>
      <c r="QA33" s="336"/>
      <c r="QB33" s="336"/>
      <c r="QC33" s="336"/>
      <c r="QD33" s="336"/>
      <c r="QE33" s="336"/>
      <c r="QF33" s="336"/>
      <c r="QG33" s="336"/>
      <c r="QH33" s="336"/>
      <c r="QI33" s="336"/>
      <c r="QJ33" s="336"/>
      <c r="QK33" s="336"/>
      <c r="QL33" s="336"/>
      <c r="QM33" s="336"/>
      <c r="QN33" s="336"/>
      <c r="QO33" s="336"/>
      <c r="QP33" s="336"/>
      <c r="QQ33" s="336"/>
      <c r="QR33" s="336"/>
      <c r="QS33" s="336"/>
      <c r="QT33" s="336"/>
      <c r="QU33" s="336"/>
      <c r="QV33" s="336"/>
      <c r="QW33" s="336"/>
      <c r="QX33" s="336"/>
      <c r="QY33" s="336"/>
      <c r="QZ33" s="336"/>
      <c r="RA33" s="336"/>
      <c r="RB33" s="336"/>
      <c r="RC33" s="336"/>
      <c r="RD33" s="336"/>
      <c r="RE33" s="336"/>
      <c r="RF33" s="336"/>
      <c r="RG33" s="336"/>
      <c r="RH33" s="336"/>
      <c r="RI33" s="336"/>
      <c r="RJ33" s="336"/>
      <c r="RK33" s="336"/>
      <c r="RL33" s="336"/>
      <c r="RM33" s="336"/>
      <c r="RN33" s="336"/>
      <c r="RO33" s="336"/>
      <c r="RP33" s="336"/>
      <c r="RQ33" s="336"/>
      <c r="RR33" s="336"/>
      <c r="RS33" s="336"/>
      <c r="RT33" s="336"/>
      <c r="RU33" s="336"/>
      <c r="RV33" s="336"/>
      <c r="RW33" s="336"/>
      <c r="RX33" s="336"/>
      <c r="RY33" s="336"/>
      <c r="RZ33" s="336"/>
      <c r="SA33" s="336"/>
      <c r="SB33" s="336"/>
      <c r="SC33" s="336"/>
      <c r="SD33" s="336"/>
      <c r="SE33" s="336"/>
      <c r="SF33" s="336"/>
      <c r="SG33" s="336"/>
      <c r="SH33" s="336"/>
      <c r="SI33" s="336"/>
      <c r="SJ33" s="336"/>
      <c r="SK33" s="336"/>
      <c r="SL33" s="336"/>
      <c r="SM33" s="336"/>
      <c r="SN33" s="336"/>
      <c r="SO33" s="336"/>
      <c r="SP33" s="336"/>
      <c r="SQ33" s="336"/>
      <c r="SR33" s="336"/>
      <c r="SS33" s="336"/>
      <c r="ST33" s="336"/>
      <c r="SU33" s="336"/>
      <c r="SV33" s="336"/>
      <c r="SW33" s="336"/>
      <c r="SX33" s="336"/>
      <c r="SY33" s="336"/>
      <c r="SZ33" s="336"/>
      <c r="TA33" s="336"/>
      <c r="TB33" s="336"/>
      <c r="TC33" s="336"/>
      <c r="TD33" s="336"/>
      <c r="TE33" s="336"/>
      <c r="TF33" s="336"/>
      <c r="TG33" s="336"/>
      <c r="TH33" s="336"/>
      <c r="TI33" s="336"/>
      <c r="TJ33" s="336"/>
      <c r="TK33" s="336"/>
      <c r="TL33" s="336"/>
      <c r="TM33" s="336"/>
      <c r="TN33" s="336"/>
      <c r="TO33" s="336"/>
      <c r="TP33" s="336"/>
      <c r="TQ33" s="336"/>
      <c r="TR33" s="336"/>
      <c r="TS33" s="336"/>
      <c r="TT33" s="336"/>
      <c r="TU33" s="336"/>
      <c r="TV33" s="336"/>
      <c r="TW33" s="336"/>
      <c r="TX33" s="336"/>
      <c r="TY33" s="336"/>
      <c r="TZ33" s="336"/>
      <c r="UA33" s="336"/>
      <c r="UB33" s="336"/>
      <c r="UC33" s="336"/>
      <c r="UD33" s="336"/>
      <c r="UE33" s="336"/>
      <c r="UF33" s="336"/>
      <c r="UG33" s="336"/>
      <c r="UH33" s="336"/>
      <c r="UI33" s="336"/>
      <c r="UJ33" s="336"/>
      <c r="UK33" s="336"/>
      <c r="UL33" s="336"/>
      <c r="UM33" s="336"/>
      <c r="UN33" s="336"/>
      <c r="UO33" s="336"/>
      <c r="UP33" s="336"/>
      <c r="UQ33" s="336"/>
      <c r="UR33" s="336"/>
      <c r="US33" s="336"/>
      <c r="UT33" s="336"/>
      <c r="UU33" s="336"/>
      <c r="UV33" s="336"/>
      <c r="UW33" s="336"/>
      <c r="UX33" s="336"/>
      <c r="UY33" s="336"/>
      <c r="UZ33" s="336"/>
      <c r="VA33" s="336"/>
      <c r="VB33" s="336"/>
      <c r="VC33" s="336"/>
      <c r="VD33" s="336"/>
      <c r="VE33" s="336"/>
      <c r="VF33" s="336"/>
      <c r="VG33" s="336"/>
      <c r="VH33" s="336"/>
      <c r="VI33" s="336"/>
      <c r="VJ33" s="336"/>
      <c r="VK33" s="336"/>
      <c r="VL33" s="336"/>
      <c r="VM33" s="336"/>
      <c r="VN33" s="336"/>
      <c r="VO33" s="336"/>
      <c r="VP33" s="336"/>
      <c r="VQ33" s="336"/>
      <c r="VR33" s="336"/>
      <c r="VS33" s="336"/>
      <c r="VT33" s="336"/>
      <c r="VU33" s="336"/>
      <c r="VV33" s="336"/>
      <c r="VW33" s="336"/>
      <c r="VX33" s="336"/>
      <c r="VY33" s="336"/>
      <c r="VZ33" s="336"/>
      <c r="WA33" s="336"/>
      <c r="WB33" s="336"/>
      <c r="WC33" s="336"/>
      <c r="WD33" s="336"/>
      <c r="WE33" s="336"/>
      <c r="WF33" s="336"/>
      <c r="WG33" s="336"/>
      <c r="WH33" s="336"/>
      <c r="WI33" s="336"/>
      <c r="WJ33" s="336"/>
      <c r="WK33" s="336"/>
      <c r="WL33" s="336"/>
      <c r="WM33" s="336"/>
      <c r="WN33" s="336"/>
      <c r="WO33" s="336"/>
      <c r="WP33" s="336"/>
      <c r="WQ33" s="336"/>
      <c r="WR33" s="336"/>
      <c r="WS33" s="336"/>
      <c r="WT33" s="336"/>
      <c r="WU33" s="336"/>
      <c r="WV33" s="336"/>
      <c r="WW33" s="336"/>
      <c r="WX33" s="336"/>
      <c r="WY33" s="336"/>
      <c r="WZ33" s="336"/>
      <c r="XA33" s="336"/>
      <c r="XB33" s="336"/>
      <c r="XC33" s="336"/>
      <c r="XD33" s="336"/>
      <c r="XE33" s="336"/>
      <c r="XF33" s="336"/>
      <c r="XG33" s="336"/>
      <c r="XH33" s="336"/>
      <c r="XI33" s="336"/>
      <c r="XJ33" s="336"/>
      <c r="XK33" s="336"/>
      <c r="XL33" s="336"/>
      <c r="XM33" s="336"/>
      <c r="XN33" s="336"/>
      <c r="XO33" s="336"/>
      <c r="XP33" s="336"/>
      <c r="XQ33" s="336"/>
      <c r="XR33" s="336"/>
      <c r="XS33" s="336"/>
      <c r="XT33" s="336"/>
      <c r="XU33" s="336"/>
      <c r="XV33" s="336"/>
      <c r="XW33" s="336"/>
      <c r="XX33" s="336"/>
      <c r="XY33" s="336"/>
      <c r="XZ33" s="336"/>
      <c r="YA33" s="336"/>
      <c r="YB33" s="336"/>
      <c r="YC33" s="336"/>
      <c r="YD33" s="336"/>
      <c r="YE33" s="336"/>
      <c r="YF33" s="336"/>
      <c r="YG33" s="336"/>
      <c r="YH33" s="336"/>
      <c r="YI33" s="336"/>
      <c r="YJ33" s="336"/>
      <c r="YK33" s="336"/>
      <c r="YL33" s="336"/>
      <c r="YM33" s="336"/>
      <c r="YN33" s="336"/>
      <c r="YO33" s="336"/>
      <c r="YP33" s="336"/>
      <c r="YQ33" s="336"/>
      <c r="YR33" s="336"/>
      <c r="YS33" s="336"/>
      <c r="YT33" s="336"/>
      <c r="YU33" s="336"/>
      <c r="YV33" s="336"/>
      <c r="YW33" s="336"/>
      <c r="YX33" s="336"/>
      <c r="YY33" s="336"/>
      <c r="YZ33" s="336"/>
      <c r="ZA33" s="336"/>
      <c r="ZB33" s="336"/>
      <c r="ZC33" s="336"/>
      <c r="ZD33" s="336"/>
      <c r="ZE33" s="336"/>
      <c r="ZF33" s="336"/>
      <c r="ZG33" s="336"/>
      <c r="ZH33" s="336"/>
      <c r="ZI33" s="336"/>
      <c r="ZJ33" s="336"/>
      <c r="ZK33" s="336"/>
      <c r="ZL33" s="336"/>
      <c r="ZM33" s="336"/>
      <c r="ZN33" s="336"/>
      <c r="ZO33" s="336"/>
      <c r="ZP33" s="336"/>
      <c r="ZQ33" s="336"/>
      <c r="ZR33" s="336"/>
      <c r="ZS33" s="336"/>
      <c r="ZT33" s="336"/>
      <c r="ZU33" s="336"/>
      <c r="ZV33" s="336"/>
      <c r="ZW33" s="336"/>
      <c r="ZX33" s="336"/>
      <c r="ZY33" s="336"/>
      <c r="ZZ33" s="336"/>
      <c r="AAA33" s="336"/>
      <c r="AAB33" s="336"/>
      <c r="AAC33" s="336"/>
      <c r="AAD33" s="336"/>
      <c r="AAE33" s="336"/>
      <c r="AAF33" s="336"/>
      <c r="AAG33" s="336"/>
      <c r="AAH33" s="336"/>
      <c r="AAI33" s="336"/>
      <c r="AAJ33" s="336"/>
      <c r="AAK33" s="336"/>
      <c r="AAL33" s="336"/>
      <c r="AAM33" s="336"/>
      <c r="AAN33" s="336"/>
      <c r="AAO33" s="336"/>
      <c r="AAP33" s="336"/>
      <c r="AAQ33" s="336"/>
      <c r="AAR33" s="336"/>
      <c r="AAS33" s="336"/>
      <c r="AAT33" s="336"/>
      <c r="AAU33" s="336"/>
      <c r="AAV33" s="336"/>
      <c r="AAW33" s="336"/>
      <c r="AAX33" s="336"/>
      <c r="AAY33" s="336"/>
      <c r="AAZ33" s="336"/>
      <c r="ABA33" s="336"/>
      <c r="ABB33" s="336"/>
      <c r="ABC33" s="336"/>
      <c r="ABD33" s="336"/>
      <c r="ABE33" s="336"/>
      <c r="ABF33" s="336"/>
      <c r="ABG33" s="336"/>
      <c r="ABH33" s="336"/>
      <c r="ABI33" s="336"/>
      <c r="ABJ33" s="336"/>
      <c r="ABK33" s="336"/>
      <c r="ABL33" s="336"/>
      <c r="ABM33" s="336"/>
      <c r="ABN33" s="336"/>
      <c r="ABO33" s="336"/>
      <c r="ABP33" s="336"/>
      <c r="ABQ33" s="336"/>
      <c r="ABR33" s="336"/>
      <c r="ABS33" s="336"/>
      <c r="ABT33" s="336"/>
      <c r="ABU33" s="336"/>
      <c r="ABV33" s="336"/>
      <c r="ABW33" s="336"/>
      <c r="ABX33" s="336"/>
      <c r="ABY33" s="336"/>
      <c r="ABZ33" s="336"/>
      <c r="ACA33" s="336"/>
      <c r="ACB33" s="336"/>
      <c r="ACC33" s="336"/>
      <c r="ACD33" s="336"/>
      <c r="ACE33" s="336"/>
      <c r="ACF33" s="336"/>
      <c r="ACG33" s="336"/>
      <c r="ACH33" s="336"/>
      <c r="ACI33" s="336"/>
      <c r="ACJ33" s="336"/>
      <c r="ACK33" s="336"/>
      <c r="ACL33" s="336"/>
      <c r="ACM33" s="336"/>
      <c r="ACN33" s="336"/>
      <c r="ACO33" s="336"/>
      <c r="ACP33" s="336"/>
      <c r="ACQ33" s="336"/>
      <c r="ACR33" s="336"/>
      <c r="ACS33" s="336"/>
      <c r="ACT33" s="336"/>
      <c r="ACU33" s="336"/>
      <c r="ACV33" s="336"/>
      <c r="ACW33" s="336"/>
      <c r="ACX33" s="336"/>
      <c r="ACY33" s="336"/>
      <c r="ACZ33" s="336"/>
      <c r="ADA33" s="336"/>
      <c r="ADB33" s="336"/>
      <c r="ADC33" s="336"/>
      <c r="ADD33" s="336"/>
      <c r="ADE33" s="336"/>
      <c r="ADF33" s="336"/>
      <c r="ADG33" s="336"/>
      <c r="ADH33" s="336"/>
      <c r="ADI33" s="336"/>
      <c r="ADJ33" s="336"/>
      <c r="ADK33" s="336"/>
      <c r="ADL33" s="336"/>
      <c r="ADM33" s="336"/>
      <c r="ADN33" s="336"/>
      <c r="ADO33" s="336"/>
      <c r="ADP33" s="336"/>
      <c r="ADQ33" s="336"/>
      <c r="ADR33" s="336"/>
      <c r="ADS33" s="336"/>
      <c r="ADT33" s="336"/>
      <c r="ADU33" s="336"/>
      <c r="ADV33" s="336"/>
      <c r="ADW33" s="336"/>
      <c r="ADX33" s="336"/>
      <c r="ADY33" s="336"/>
      <c r="ADZ33" s="336"/>
      <c r="AEA33" s="336"/>
      <c r="AEB33" s="336"/>
      <c r="AEC33" s="336"/>
      <c r="AED33" s="336"/>
      <c r="AEE33" s="336"/>
      <c r="AEF33" s="336"/>
      <c r="AEG33" s="336"/>
      <c r="AEH33" s="336"/>
      <c r="AEI33" s="336"/>
      <c r="AEJ33" s="336"/>
      <c r="AEK33" s="336"/>
      <c r="AEL33" s="336"/>
      <c r="AEM33" s="336"/>
      <c r="AEN33" s="336"/>
      <c r="AEO33" s="336"/>
      <c r="AEP33" s="336"/>
      <c r="AEQ33" s="336"/>
      <c r="AER33" s="336"/>
      <c r="AES33" s="336"/>
      <c r="AET33" s="336"/>
      <c r="AEU33" s="336"/>
      <c r="AEV33" s="336"/>
      <c r="AEW33" s="336"/>
      <c r="AEX33" s="336"/>
      <c r="AEY33" s="336"/>
      <c r="AEZ33" s="336"/>
      <c r="AFA33" s="336"/>
      <c r="AFB33" s="336"/>
      <c r="AFC33" s="336"/>
      <c r="AFD33" s="336"/>
      <c r="AFE33" s="336"/>
      <c r="AFF33" s="336"/>
      <c r="AFG33" s="336"/>
      <c r="AFH33" s="336"/>
      <c r="AFI33" s="336"/>
      <c r="AFJ33" s="336"/>
      <c r="AFK33" s="336"/>
      <c r="AFL33" s="336"/>
      <c r="AFM33" s="336"/>
      <c r="AFN33" s="336"/>
      <c r="AFO33" s="336"/>
      <c r="AFP33" s="336"/>
      <c r="AFQ33" s="336"/>
      <c r="AFR33" s="336"/>
      <c r="AFS33" s="336"/>
      <c r="AFT33" s="336"/>
      <c r="AFU33" s="336"/>
      <c r="AFV33" s="336"/>
      <c r="AFW33" s="336"/>
      <c r="AFX33" s="336"/>
      <c r="AFY33" s="336"/>
      <c r="AFZ33" s="336"/>
      <c r="AGA33" s="336"/>
      <c r="AGB33" s="336"/>
      <c r="AGC33" s="336"/>
      <c r="AGD33" s="336"/>
      <c r="AGE33" s="336"/>
      <c r="AGF33" s="336"/>
      <c r="AGG33" s="336"/>
      <c r="AGH33" s="336"/>
      <c r="AGI33" s="336"/>
      <c r="AGJ33" s="336"/>
      <c r="AGK33" s="336"/>
      <c r="AGL33" s="336"/>
      <c r="AGM33" s="336"/>
      <c r="AGN33" s="336"/>
      <c r="AGO33" s="336"/>
      <c r="AGP33" s="336"/>
      <c r="AGQ33" s="336"/>
      <c r="AGR33" s="336"/>
      <c r="AGS33" s="336"/>
      <c r="AGT33" s="336"/>
      <c r="AGU33" s="336"/>
      <c r="AGV33" s="336"/>
      <c r="AGW33" s="336"/>
      <c r="AGX33" s="336"/>
      <c r="AGY33" s="336"/>
      <c r="AGZ33" s="336"/>
      <c r="AHA33" s="336"/>
      <c r="AHB33" s="336"/>
      <c r="AHC33" s="336"/>
      <c r="AHD33" s="336"/>
      <c r="AHE33" s="336"/>
      <c r="AHF33" s="336"/>
      <c r="AHG33" s="336"/>
      <c r="AHH33" s="336"/>
      <c r="AHI33" s="336"/>
      <c r="AHJ33" s="336"/>
      <c r="AHK33" s="336"/>
      <c r="AHL33" s="336"/>
      <c r="AHM33" s="336"/>
      <c r="AHN33" s="336"/>
      <c r="AHO33" s="336"/>
      <c r="AHP33" s="336"/>
      <c r="AHQ33" s="336"/>
      <c r="AHR33" s="336"/>
      <c r="AHS33" s="336"/>
      <c r="AHT33" s="336"/>
      <c r="AHU33" s="336"/>
      <c r="AHV33" s="336"/>
      <c r="AHW33" s="336"/>
      <c r="AHX33" s="336"/>
      <c r="AHY33" s="336"/>
      <c r="AHZ33" s="336"/>
      <c r="AIA33" s="336"/>
      <c r="AIB33" s="336"/>
      <c r="AIC33" s="336"/>
      <c r="AID33" s="336"/>
      <c r="AIE33" s="336"/>
      <c r="AIF33" s="336"/>
      <c r="AIG33" s="336"/>
      <c r="AIH33" s="336"/>
      <c r="AII33" s="336"/>
      <c r="AIJ33" s="336"/>
      <c r="AIK33" s="336"/>
      <c r="AIL33" s="336"/>
      <c r="AIM33" s="336"/>
      <c r="AIN33" s="336"/>
      <c r="AIO33" s="336"/>
      <c r="AIP33" s="336"/>
      <c r="AIQ33" s="336"/>
      <c r="AIR33" s="336"/>
      <c r="AIS33" s="336"/>
      <c r="AIT33" s="336"/>
      <c r="AIU33" s="336"/>
      <c r="AIV33" s="336"/>
      <c r="AIW33" s="336"/>
      <c r="AIX33" s="336"/>
      <c r="AIY33" s="336"/>
      <c r="AIZ33" s="336"/>
      <c r="AJA33" s="336"/>
      <c r="AJB33" s="336"/>
      <c r="AJC33" s="336"/>
      <c r="AJD33" s="336"/>
      <c r="AJE33" s="336"/>
      <c r="AJF33" s="336"/>
      <c r="AJG33" s="336"/>
      <c r="AJH33" s="336"/>
      <c r="AJI33" s="336"/>
      <c r="AJJ33" s="336"/>
      <c r="AJK33" s="336"/>
      <c r="AJL33" s="336"/>
      <c r="AJM33" s="336"/>
      <c r="AJN33" s="336"/>
      <c r="AJO33" s="336"/>
      <c r="AJP33" s="336"/>
      <c r="AJQ33" s="336"/>
      <c r="AJR33" s="336"/>
      <c r="AJS33" s="336"/>
      <c r="AJT33" s="336"/>
      <c r="AJU33" s="336"/>
      <c r="AJV33" s="336"/>
      <c r="AJW33" s="336"/>
      <c r="AJX33" s="336"/>
      <c r="AJY33" s="336"/>
      <c r="AJZ33" s="336"/>
      <c r="AKA33" s="336"/>
      <c r="AKB33" s="336"/>
      <c r="AKC33" s="336"/>
      <c r="AKD33" s="336"/>
      <c r="AKE33" s="336"/>
      <c r="AKF33" s="336"/>
      <c r="AKG33" s="336"/>
      <c r="AKH33" s="336"/>
      <c r="AKI33" s="336"/>
      <c r="AKJ33" s="336"/>
      <c r="AKK33" s="336"/>
      <c r="AKL33" s="336"/>
      <c r="AKM33" s="336"/>
      <c r="AKN33" s="336"/>
      <c r="AKO33" s="336"/>
      <c r="AKP33" s="336"/>
      <c r="AKQ33" s="336"/>
      <c r="AKR33" s="336"/>
      <c r="AKS33" s="336"/>
      <c r="AKT33" s="336"/>
      <c r="AKU33" s="336"/>
      <c r="AKV33" s="336"/>
      <c r="AKW33" s="336"/>
      <c r="AKX33" s="336"/>
      <c r="AKY33" s="336"/>
      <c r="AKZ33" s="336"/>
      <c r="ALA33" s="336"/>
      <c r="ALB33" s="336"/>
      <c r="ALC33" s="336"/>
      <c r="ALD33" s="336"/>
      <c r="ALE33" s="336"/>
      <c r="ALF33" s="336"/>
      <c r="ALG33" s="336"/>
      <c r="ALH33" s="336"/>
      <c r="ALI33" s="336"/>
      <c r="ALJ33" s="336"/>
      <c r="ALK33" s="336"/>
      <c r="ALL33" s="336"/>
      <c r="ALM33" s="336"/>
      <c r="ALN33" s="336"/>
      <c r="ALO33" s="336"/>
      <c r="ALP33" s="336"/>
      <c r="ALQ33" s="336"/>
      <c r="ALR33" s="336"/>
      <c r="ALS33" s="336"/>
      <c r="ALT33" s="336"/>
      <c r="ALU33" s="336"/>
      <c r="ALV33" s="336"/>
      <c r="ALW33" s="336"/>
      <c r="ALX33" s="336"/>
      <c r="ALY33" s="336"/>
      <c r="ALZ33" s="336"/>
      <c r="AMA33" s="336"/>
      <c r="AMB33" s="336"/>
      <c r="AMC33" s="336"/>
      <c r="AMD33" s="336"/>
      <c r="AME33" s="336"/>
      <c r="AMF33" s="336"/>
      <c r="AMG33" s="336"/>
      <c r="AMH33" s="336"/>
      <c r="AMI33" s="336"/>
      <c r="AMJ33" s="336"/>
      <c r="AMK33" s="336"/>
      <c r="AML33" s="336"/>
      <c r="AMM33" s="336"/>
      <c r="AMN33" s="336"/>
      <c r="AMO33" s="336"/>
      <c r="AMP33" s="336"/>
      <c r="AMQ33" s="336"/>
      <c r="AMR33" s="336"/>
      <c r="AMS33" s="336"/>
      <c r="AMT33" s="336"/>
      <c r="AMU33" s="336"/>
      <c r="AMV33" s="336"/>
      <c r="AMW33" s="336"/>
      <c r="AMX33" s="336"/>
      <c r="AMY33" s="336"/>
      <c r="AMZ33" s="336"/>
      <c r="ANA33" s="336"/>
      <c r="ANB33" s="336"/>
      <c r="ANC33" s="336"/>
      <c r="AND33" s="336"/>
      <c r="ANE33" s="336"/>
      <c r="ANF33" s="336"/>
      <c r="ANG33" s="336"/>
      <c r="ANH33" s="336"/>
      <c r="ANI33" s="336"/>
      <c r="ANJ33" s="336"/>
      <c r="ANK33" s="336"/>
      <c r="ANL33" s="336"/>
      <c r="ANM33" s="336"/>
      <c r="ANN33" s="336"/>
      <c r="ANO33" s="336"/>
      <c r="ANP33" s="336"/>
      <c r="ANQ33" s="336"/>
      <c r="ANR33" s="336"/>
      <c r="ANS33" s="336"/>
      <c r="ANT33" s="336"/>
      <c r="ANU33" s="336"/>
      <c r="ANV33" s="336"/>
      <c r="ANW33" s="336"/>
      <c r="ANX33" s="336"/>
      <c r="ANY33" s="336"/>
      <c r="ANZ33" s="336"/>
      <c r="AOA33" s="336"/>
      <c r="AOB33" s="336"/>
      <c r="AOC33" s="336"/>
      <c r="AOD33" s="336"/>
      <c r="AOE33" s="336"/>
      <c r="AOF33" s="336"/>
      <c r="AOG33" s="336"/>
      <c r="AOH33" s="336"/>
      <c r="AOI33" s="336"/>
      <c r="AOJ33" s="336"/>
      <c r="AOK33" s="336"/>
      <c r="AOL33" s="336"/>
      <c r="AOM33" s="336"/>
      <c r="AON33" s="336"/>
      <c r="AOO33" s="336"/>
      <c r="AOP33" s="336"/>
      <c r="AOQ33" s="336"/>
      <c r="AOR33" s="336"/>
      <c r="AOS33" s="336"/>
      <c r="AOT33" s="336"/>
      <c r="AOU33" s="336"/>
      <c r="AOV33" s="336"/>
      <c r="AOW33" s="336"/>
      <c r="AOX33" s="336"/>
      <c r="AOY33" s="336"/>
      <c r="AOZ33" s="336"/>
      <c r="APA33" s="336"/>
      <c r="APB33" s="336"/>
      <c r="APC33" s="336"/>
      <c r="APD33" s="336"/>
      <c r="APE33" s="336"/>
      <c r="APF33" s="336"/>
      <c r="APG33" s="336"/>
      <c r="APH33" s="336"/>
      <c r="API33" s="336"/>
      <c r="APJ33" s="336"/>
      <c r="APK33" s="336"/>
      <c r="APL33" s="336"/>
      <c r="APM33" s="336"/>
      <c r="APN33" s="336"/>
      <c r="APO33" s="336"/>
      <c r="APP33" s="336"/>
      <c r="APQ33" s="336"/>
      <c r="APR33" s="336"/>
      <c r="APS33" s="336"/>
      <c r="APT33" s="336"/>
      <c r="APU33" s="336"/>
      <c r="APV33" s="336"/>
      <c r="APW33" s="336"/>
      <c r="APX33" s="336"/>
      <c r="APY33" s="336"/>
      <c r="APZ33" s="336"/>
      <c r="AQA33" s="336"/>
      <c r="AQB33" s="336"/>
      <c r="AQC33" s="336"/>
      <c r="AQD33" s="336"/>
      <c r="AQE33" s="336"/>
      <c r="AQF33" s="336"/>
      <c r="AQG33" s="336"/>
      <c r="AQH33" s="336"/>
      <c r="AQI33" s="336"/>
      <c r="AQJ33" s="336"/>
      <c r="AQK33" s="336"/>
      <c r="AQL33" s="336"/>
      <c r="AQM33" s="336"/>
      <c r="AQN33" s="336"/>
      <c r="AQO33" s="336"/>
      <c r="AQP33" s="336"/>
      <c r="AQQ33" s="336"/>
      <c r="AQR33" s="336"/>
      <c r="AQS33" s="336"/>
      <c r="AQT33" s="336"/>
      <c r="AQU33" s="336"/>
      <c r="AQV33" s="336"/>
      <c r="AQW33" s="336"/>
      <c r="AQX33" s="336"/>
      <c r="AQY33" s="336"/>
      <c r="AQZ33" s="336"/>
      <c r="ARA33" s="336"/>
      <c r="ARB33" s="336"/>
      <c r="ARC33" s="336"/>
      <c r="ARD33" s="336"/>
      <c r="ARE33" s="336"/>
      <c r="ARF33" s="336"/>
      <c r="ARG33" s="336"/>
      <c r="ARH33" s="336"/>
      <c r="ARI33" s="336"/>
      <c r="ARJ33" s="336"/>
      <c r="ARK33" s="336"/>
      <c r="ARL33" s="336"/>
      <c r="ARM33" s="336"/>
      <c r="ARN33" s="336"/>
      <c r="ARO33" s="336"/>
      <c r="ARP33" s="336"/>
      <c r="ARQ33" s="336"/>
      <c r="ARR33" s="336"/>
      <c r="ARS33" s="336"/>
      <c r="ART33" s="336"/>
      <c r="ARU33" s="336"/>
      <c r="ARV33" s="336"/>
      <c r="ARW33" s="336"/>
      <c r="ARX33" s="336"/>
      <c r="ARY33" s="336"/>
      <c r="ARZ33" s="336"/>
      <c r="ASA33" s="336"/>
      <c r="ASB33" s="336"/>
      <c r="ASC33" s="336"/>
      <c r="ASD33" s="336"/>
      <c r="ASE33" s="336"/>
      <c r="ASF33" s="336"/>
      <c r="ASG33" s="336"/>
      <c r="ASH33" s="336"/>
      <c r="ASI33" s="336"/>
      <c r="ASJ33" s="336"/>
      <c r="ASK33" s="336"/>
      <c r="ASL33" s="336"/>
      <c r="ASM33" s="336"/>
      <c r="ASN33" s="336"/>
      <c r="ASO33" s="336"/>
      <c r="ASP33" s="336"/>
      <c r="ASQ33" s="336"/>
      <c r="ASR33" s="336"/>
      <c r="ASS33" s="336"/>
      <c r="AST33" s="336"/>
      <c r="ASU33" s="336"/>
      <c r="ASV33" s="336"/>
      <c r="ASW33" s="336"/>
      <c r="ASX33" s="336"/>
      <c r="ASY33" s="336"/>
      <c r="ASZ33" s="336"/>
      <c r="ATA33" s="336"/>
      <c r="ATB33" s="336"/>
      <c r="ATC33" s="336"/>
      <c r="ATD33" s="336"/>
      <c r="ATE33" s="336"/>
      <c r="ATF33" s="336"/>
      <c r="ATG33" s="336"/>
      <c r="ATH33" s="336"/>
      <c r="ATI33" s="336"/>
      <c r="ATJ33" s="336"/>
      <c r="ATK33" s="336"/>
      <c r="ATL33" s="336"/>
      <c r="ATM33" s="336"/>
      <c r="ATN33" s="336"/>
      <c r="ATO33" s="336"/>
      <c r="ATP33" s="336"/>
      <c r="ATQ33" s="336"/>
      <c r="ATR33" s="336"/>
      <c r="ATS33" s="336"/>
      <c r="ATT33" s="336"/>
      <c r="ATU33" s="336"/>
      <c r="ATV33" s="336"/>
      <c r="ATW33" s="336"/>
      <c r="ATX33" s="336"/>
      <c r="ATY33" s="336"/>
      <c r="ATZ33" s="336"/>
      <c r="AUA33" s="336"/>
      <c r="AUB33" s="336"/>
      <c r="AUC33" s="336"/>
      <c r="AUD33" s="336"/>
      <c r="AUE33" s="336"/>
      <c r="AUF33" s="336"/>
      <c r="AUG33" s="336"/>
      <c r="AUH33" s="336"/>
      <c r="AUI33" s="336"/>
      <c r="AUJ33" s="336"/>
      <c r="AUK33" s="336"/>
      <c r="AUL33" s="336"/>
      <c r="AUM33" s="336"/>
      <c r="AUN33" s="336"/>
      <c r="AUO33" s="336"/>
      <c r="AUP33" s="336"/>
      <c r="AUQ33" s="336"/>
      <c r="AUR33" s="336"/>
      <c r="AUS33" s="336"/>
      <c r="AUT33" s="336"/>
      <c r="AUU33" s="336"/>
      <c r="AUV33" s="336"/>
      <c r="AUW33" s="336"/>
      <c r="AUX33" s="336"/>
      <c r="AUY33" s="336"/>
      <c r="AUZ33" s="336"/>
      <c r="AVA33" s="336"/>
      <c r="AVB33" s="336"/>
      <c r="AVC33" s="336"/>
      <c r="AVD33" s="336"/>
      <c r="AVE33" s="336"/>
      <c r="AVF33" s="336"/>
      <c r="AVG33" s="336"/>
      <c r="AVH33" s="336"/>
      <c r="AVI33" s="336"/>
      <c r="AVJ33" s="336"/>
      <c r="AVK33" s="336"/>
      <c r="AVL33" s="336"/>
      <c r="AVM33" s="336"/>
      <c r="AVN33" s="336"/>
      <c r="AVO33" s="336"/>
      <c r="AVP33" s="336"/>
      <c r="AVQ33" s="336"/>
      <c r="AVR33" s="336"/>
      <c r="AVS33" s="336"/>
      <c r="AVT33" s="336"/>
      <c r="AVU33" s="336"/>
      <c r="AVV33" s="336"/>
      <c r="AVW33" s="336"/>
      <c r="AVX33" s="336"/>
      <c r="AVY33" s="336"/>
      <c r="AVZ33" s="336"/>
      <c r="AWA33" s="336"/>
      <c r="AWB33" s="336"/>
      <c r="AWC33" s="336"/>
      <c r="AWD33" s="336"/>
      <c r="AWE33" s="336"/>
      <c r="AWF33" s="336"/>
      <c r="AWG33" s="336"/>
      <c r="AWH33" s="336"/>
      <c r="AWI33" s="336"/>
      <c r="AWJ33" s="336"/>
      <c r="AWK33" s="336"/>
      <c r="AWL33" s="336"/>
      <c r="AWM33" s="336"/>
      <c r="AWN33" s="336"/>
      <c r="AWO33" s="336"/>
      <c r="AWP33" s="336"/>
      <c r="AWQ33" s="336"/>
      <c r="AWR33" s="336"/>
      <c r="AWS33" s="336"/>
      <c r="AWT33" s="336"/>
      <c r="AWU33" s="336"/>
      <c r="AWV33" s="336"/>
      <c r="AWW33" s="336"/>
      <c r="AWX33" s="336"/>
      <c r="AWY33" s="336"/>
      <c r="AWZ33" s="336"/>
      <c r="AXA33" s="336"/>
      <c r="AXB33" s="336"/>
      <c r="AXC33" s="336"/>
      <c r="AXD33" s="336"/>
      <c r="AXE33" s="336"/>
      <c r="AXF33" s="336"/>
      <c r="AXG33" s="336"/>
      <c r="AXH33" s="336"/>
      <c r="AXI33" s="336"/>
      <c r="AXJ33" s="336"/>
      <c r="AXK33" s="336"/>
      <c r="AXL33" s="336"/>
      <c r="AXM33" s="336"/>
      <c r="AXN33" s="336"/>
      <c r="AXO33" s="336"/>
      <c r="AXP33" s="336"/>
      <c r="AXQ33" s="336"/>
      <c r="AXR33" s="336"/>
      <c r="AXS33" s="336"/>
      <c r="AXT33" s="336"/>
      <c r="AXU33" s="336"/>
      <c r="AXV33" s="336"/>
      <c r="AXW33" s="336"/>
      <c r="AXX33" s="336"/>
      <c r="AXY33" s="336"/>
      <c r="AXZ33" s="336"/>
      <c r="AYA33" s="336"/>
      <c r="AYB33" s="336"/>
      <c r="AYC33" s="336"/>
      <c r="AYD33" s="336"/>
      <c r="AYE33" s="336"/>
      <c r="AYF33" s="336"/>
      <c r="AYG33" s="336"/>
      <c r="AYH33" s="336"/>
      <c r="AYI33" s="336"/>
      <c r="AYJ33" s="336"/>
      <c r="AYK33" s="336"/>
      <c r="AYL33" s="336"/>
      <c r="AYM33" s="336"/>
      <c r="AYN33" s="336"/>
      <c r="AYO33" s="336"/>
      <c r="AYP33" s="336"/>
      <c r="AYQ33" s="336"/>
      <c r="AYR33" s="336"/>
      <c r="AYS33" s="336"/>
      <c r="AYT33" s="336"/>
      <c r="AYU33" s="336"/>
      <c r="AYV33" s="336"/>
      <c r="AYW33" s="336"/>
      <c r="AYX33" s="336"/>
      <c r="AYY33" s="336"/>
      <c r="AYZ33" s="336"/>
      <c r="AZA33" s="336"/>
      <c r="AZB33" s="336"/>
      <c r="AZC33" s="336"/>
      <c r="AZD33" s="336"/>
      <c r="AZE33" s="336"/>
      <c r="AZF33" s="336"/>
      <c r="AZG33" s="336"/>
      <c r="AZH33" s="336"/>
      <c r="AZI33" s="336"/>
      <c r="AZJ33" s="336"/>
      <c r="AZK33" s="336"/>
      <c r="AZL33" s="336"/>
      <c r="AZM33" s="336"/>
      <c r="AZN33" s="336"/>
      <c r="AZO33" s="336"/>
      <c r="AZP33" s="336"/>
      <c r="AZQ33" s="336"/>
      <c r="AZR33" s="336"/>
      <c r="AZS33" s="336"/>
      <c r="AZT33" s="336"/>
      <c r="AZU33" s="336"/>
      <c r="AZV33" s="336"/>
      <c r="AZW33" s="336"/>
      <c r="AZX33" s="336"/>
      <c r="AZY33" s="336"/>
      <c r="AZZ33" s="336"/>
      <c r="BAA33" s="336"/>
      <c r="BAB33" s="336"/>
      <c r="BAC33" s="336"/>
      <c r="BAD33" s="336"/>
      <c r="BAE33" s="336"/>
      <c r="BAF33" s="336"/>
      <c r="BAG33" s="336"/>
      <c r="BAH33" s="336"/>
      <c r="BAI33" s="336"/>
      <c r="BAJ33" s="336"/>
      <c r="BAK33" s="336"/>
      <c r="BAL33" s="336"/>
      <c r="BAM33" s="336"/>
      <c r="BAN33" s="336"/>
      <c r="BAO33" s="336"/>
      <c r="BAP33" s="336"/>
      <c r="BAQ33" s="336"/>
      <c r="BAR33" s="336"/>
      <c r="BAS33" s="336"/>
      <c r="BAT33" s="336"/>
      <c r="BAU33" s="336"/>
      <c r="BAV33" s="336"/>
      <c r="BAW33" s="336"/>
      <c r="BAX33" s="336"/>
      <c r="BAY33" s="336"/>
      <c r="BAZ33" s="336"/>
      <c r="BBA33" s="336"/>
      <c r="BBB33" s="336"/>
      <c r="BBC33" s="336"/>
      <c r="BBD33" s="336"/>
      <c r="BBE33" s="336"/>
      <c r="BBF33" s="336"/>
      <c r="BBG33" s="336"/>
      <c r="BBH33" s="336"/>
      <c r="BBI33" s="336"/>
      <c r="BBJ33" s="336"/>
      <c r="BBK33" s="336"/>
      <c r="BBL33" s="336"/>
      <c r="BBM33" s="336"/>
      <c r="BBN33" s="336"/>
      <c r="BBO33" s="336"/>
      <c r="BBP33" s="336"/>
      <c r="BBQ33" s="336"/>
      <c r="BBR33" s="336"/>
      <c r="BBS33" s="336"/>
      <c r="BBT33" s="336"/>
      <c r="BBU33" s="336"/>
      <c r="BBV33" s="336"/>
      <c r="BBW33" s="336"/>
      <c r="BBX33" s="336"/>
      <c r="BBY33" s="336"/>
      <c r="BBZ33" s="336"/>
      <c r="BCA33" s="336"/>
      <c r="BCB33" s="336"/>
      <c r="BCC33" s="336"/>
      <c r="BCD33" s="336"/>
      <c r="BCE33" s="336"/>
      <c r="BCF33" s="336"/>
      <c r="BCG33" s="336"/>
      <c r="BCH33" s="336"/>
      <c r="BCI33" s="336"/>
      <c r="BCJ33" s="336"/>
      <c r="BCK33" s="336"/>
      <c r="BCL33" s="336"/>
      <c r="BCM33" s="336"/>
      <c r="BCN33" s="336"/>
      <c r="BCO33" s="336"/>
      <c r="BCP33" s="336"/>
      <c r="BCQ33" s="336"/>
      <c r="BCR33" s="336"/>
      <c r="BCS33" s="336"/>
      <c r="BCT33" s="336"/>
      <c r="BCU33" s="336"/>
      <c r="BCV33" s="336"/>
      <c r="BCW33" s="336"/>
      <c r="BCX33" s="336"/>
      <c r="BCY33" s="336"/>
      <c r="BCZ33" s="336"/>
      <c r="BDA33" s="336"/>
      <c r="BDB33" s="336"/>
      <c r="BDC33" s="336"/>
      <c r="BDD33" s="336"/>
      <c r="BDE33" s="336"/>
      <c r="BDF33" s="336"/>
      <c r="BDG33" s="336"/>
      <c r="BDH33" s="336"/>
      <c r="BDI33" s="336"/>
      <c r="BDJ33" s="336"/>
      <c r="BDK33" s="336"/>
      <c r="BDL33" s="336"/>
      <c r="BDM33" s="336"/>
      <c r="BDN33" s="336"/>
      <c r="BDO33" s="336"/>
      <c r="BDP33" s="336"/>
      <c r="BDQ33" s="336"/>
      <c r="BDR33" s="336"/>
      <c r="BDS33" s="336"/>
      <c r="BDT33" s="336"/>
      <c r="BDU33" s="336"/>
      <c r="BDV33" s="336"/>
      <c r="BDW33" s="336"/>
      <c r="BDX33" s="336"/>
      <c r="BDY33" s="336"/>
      <c r="BDZ33" s="336"/>
      <c r="BEA33" s="336"/>
      <c r="BEB33" s="336"/>
      <c r="BEC33" s="336"/>
      <c r="BED33" s="336"/>
      <c r="BEE33" s="336"/>
      <c r="BEF33" s="336"/>
      <c r="BEG33" s="336"/>
      <c r="BEH33" s="336"/>
      <c r="BEI33" s="336"/>
      <c r="BEJ33" s="336"/>
      <c r="BEK33" s="336"/>
      <c r="BEL33" s="336"/>
      <c r="BEM33" s="336"/>
      <c r="BEN33" s="336"/>
      <c r="BEO33" s="336"/>
      <c r="BEP33" s="336"/>
      <c r="BEQ33" s="336"/>
      <c r="BER33" s="336"/>
      <c r="BES33" s="336"/>
      <c r="BET33" s="336"/>
      <c r="BEU33" s="336"/>
      <c r="BEV33" s="336"/>
      <c r="BEW33" s="336"/>
      <c r="BEX33" s="336"/>
      <c r="BEY33" s="336"/>
      <c r="BEZ33" s="336"/>
      <c r="BFA33" s="336"/>
      <c r="BFB33" s="336"/>
      <c r="BFC33" s="336"/>
      <c r="BFD33" s="336"/>
      <c r="BFE33" s="336"/>
      <c r="BFF33" s="336"/>
      <c r="BFG33" s="336"/>
      <c r="BFH33" s="336"/>
      <c r="BFI33" s="336"/>
      <c r="BFJ33" s="336"/>
      <c r="BFK33" s="336"/>
      <c r="BFL33" s="336"/>
      <c r="BFM33" s="336"/>
      <c r="BFN33" s="336"/>
      <c r="BFO33" s="336"/>
      <c r="BFP33" s="336"/>
      <c r="BFQ33" s="336"/>
      <c r="BFR33" s="336"/>
      <c r="BFS33" s="336"/>
      <c r="BFT33" s="336"/>
      <c r="BFU33" s="336"/>
      <c r="BFV33" s="336"/>
      <c r="BFW33" s="336"/>
      <c r="BFX33" s="336"/>
      <c r="BFY33" s="336"/>
      <c r="BFZ33" s="336"/>
      <c r="BGA33" s="336"/>
      <c r="BGB33" s="336"/>
      <c r="BGC33" s="336"/>
      <c r="BGD33" s="336"/>
      <c r="BGE33" s="336"/>
      <c r="BGF33" s="336"/>
      <c r="BGG33" s="336"/>
      <c r="BGH33" s="336"/>
      <c r="BGI33" s="336"/>
      <c r="BGJ33" s="336"/>
      <c r="BGK33" s="336"/>
      <c r="BGL33" s="336"/>
      <c r="BGM33" s="336"/>
      <c r="BGN33" s="336"/>
      <c r="BGO33" s="336"/>
      <c r="BGP33" s="336"/>
      <c r="BGQ33" s="336"/>
      <c r="BGR33" s="336"/>
      <c r="BGS33" s="336"/>
      <c r="BGT33" s="336"/>
      <c r="BGU33" s="336"/>
      <c r="BGV33" s="336"/>
      <c r="BGW33" s="336"/>
      <c r="BGX33" s="336"/>
      <c r="BGY33" s="336"/>
      <c r="BGZ33" s="336"/>
      <c r="BHA33" s="336"/>
      <c r="BHB33" s="336"/>
      <c r="BHC33" s="336"/>
      <c r="BHD33" s="336"/>
      <c r="BHE33" s="336"/>
      <c r="BHF33" s="336"/>
      <c r="BHG33" s="336"/>
      <c r="BHH33" s="336"/>
      <c r="BHI33" s="336"/>
      <c r="BHJ33" s="336"/>
      <c r="BHK33" s="336"/>
      <c r="BHL33" s="336"/>
      <c r="BHM33" s="336"/>
      <c r="BHN33" s="336"/>
      <c r="BHO33" s="336"/>
      <c r="BHP33" s="336"/>
      <c r="BHQ33" s="336"/>
      <c r="BHR33" s="336"/>
      <c r="BHS33" s="336"/>
      <c r="BHT33" s="336"/>
      <c r="BHU33" s="336"/>
      <c r="BHV33" s="336"/>
      <c r="BHW33" s="336"/>
      <c r="BHX33" s="336"/>
      <c r="BHY33" s="336"/>
      <c r="BHZ33" s="336"/>
      <c r="BIA33" s="336"/>
      <c r="BIB33" s="336"/>
      <c r="BIC33" s="336"/>
      <c r="BID33" s="336"/>
      <c r="BIE33" s="336"/>
      <c r="BIF33" s="336"/>
      <c r="BIG33" s="336"/>
      <c r="BIH33" s="336"/>
      <c r="BII33" s="336"/>
      <c r="BIJ33" s="336"/>
      <c r="BIK33" s="336"/>
      <c r="BIL33" s="336"/>
      <c r="BIM33" s="336"/>
      <c r="BIN33" s="336"/>
      <c r="BIO33" s="336"/>
      <c r="BIP33" s="336"/>
      <c r="BIQ33" s="336"/>
      <c r="BIR33" s="336"/>
      <c r="BIS33" s="336"/>
      <c r="BIT33" s="336"/>
      <c r="BIU33" s="336"/>
      <c r="BIV33" s="336"/>
      <c r="BIW33" s="336"/>
      <c r="BIX33" s="336"/>
      <c r="BIY33" s="336"/>
      <c r="BIZ33" s="336"/>
      <c r="BJA33" s="336"/>
      <c r="BJB33" s="336"/>
      <c r="BJC33" s="336"/>
      <c r="BJD33" s="336"/>
      <c r="BJE33" s="336"/>
      <c r="BJF33" s="336"/>
      <c r="BJG33" s="336"/>
      <c r="BJH33" s="336"/>
      <c r="BJI33" s="336"/>
      <c r="BJJ33" s="336"/>
      <c r="BJK33" s="336"/>
      <c r="BJL33" s="336"/>
      <c r="BJM33" s="336"/>
      <c r="BJN33" s="336"/>
      <c r="BJO33" s="336"/>
      <c r="BJP33" s="336"/>
      <c r="BJQ33" s="336"/>
      <c r="BJR33" s="336"/>
      <c r="BJS33" s="336"/>
      <c r="BJT33" s="336"/>
      <c r="BJU33" s="336"/>
      <c r="BJV33" s="336"/>
      <c r="BJW33" s="336"/>
      <c r="BJX33" s="336"/>
      <c r="BJY33" s="336"/>
      <c r="BJZ33" s="336"/>
      <c r="BKA33" s="336"/>
      <c r="BKB33" s="336"/>
      <c r="BKC33" s="336"/>
      <c r="BKD33" s="336"/>
      <c r="BKE33" s="336"/>
      <c r="BKF33" s="336"/>
      <c r="BKG33" s="336"/>
      <c r="BKH33" s="336"/>
      <c r="BKI33" s="336"/>
      <c r="BKJ33" s="336"/>
      <c r="BKK33" s="336"/>
      <c r="BKL33" s="336"/>
      <c r="BKM33" s="336"/>
      <c r="BKN33" s="336"/>
      <c r="BKO33" s="336"/>
      <c r="BKP33" s="336"/>
      <c r="BKQ33" s="336"/>
      <c r="BKR33" s="336"/>
      <c r="BKS33" s="336"/>
      <c r="BKT33" s="336"/>
      <c r="BKU33" s="336"/>
      <c r="BKV33" s="336"/>
      <c r="BKW33" s="336"/>
      <c r="BKX33" s="336"/>
      <c r="BKY33" s="336"/>
      <c r="BKZ33" s="336"/>
      <c r="BLA33" s="336"/>
      <c r="BLB33" s="336"/>
      <c r="BLC33" s="336"/>
      <c r="BLD33" s="336"/>
      <c r="BLE33" s="336"/>
      <c r="BLF33" s="336"/>
      <c r="BLG33" s="336"/>
      <c r="BLH33" s="336"/>
      <c r="BLI33" s="336"/>
      <c r="BLJ33" s="336"/>
      <c r="BLK33" s="336"/>
      <c r="BLL33" s="336"/>
      <c r="BLM33" s="336"/>
      <c r="BLN33" s="336"/>
      <c r="BLO33" s="336"/>
      <c r="BLP33" s="336"/>
      <c r="BLQ33" s="336"/>
      <c r="BLR33" s="336"/>
      <c r="BLS33" s="336"/>
      <c r="BLT33" s="336"/>
      <c r="BLU33" s="336"/>
      <c r="BLV33" s="336"/>
      <c r="BLW33" s="336"/>
      <c r="BLX33" s="336"/>
      <c r="BLY33" s="336"/>
      <c r="BLZ33" s="336"/>
      <c r="BMA33" s="336"/>
      <c r="BMB33" s="336"/>
      <c r="BMC33" s="336"/>
      <c r="BMD33" s="336"/>
      <c r="BME33" s="336"/>
      <c r="BMF33" s="336"/>
      <c r="BMG33" s="336"/>
      <c r="BMH33" s="336"/>
      <c r="BMI33" s="336"/>
      <c r="BMJ33" s="336"/>
      <c r="BMK33" s="336"/>
      <c r="BML33" s="336"/>
      <c r="BMM33" s="336"/>
      <c r="BMN33" s="336"/>
      <c r="BMO33" s="336"/>
      <c r="BMP33" s="336"/>
      <c r="BMQ33" s="336"/>
      <c r="BMR33" s="336"/>
      <c r="BMS33" s="336"/>
      <c r="BMT33" s="336"/>
      <c r="BMU33" s="336"/>
      <c r="BMV33" s="336"/>
      <c r="BMW33" s="336"/>
      <c r="BMX33" s="336"/>
      <c r="BMY33" s="336"/>
      <c r="BMZ33" s="336"/>
      <c r="BNA33" s="336"/>
      <c r="BNB33" s="336"/>
      <c r="BNC33" s="336"/>
      <c r="BND33" s="336"/>
      <c r="BNE33" s="336"/>
      <c r="BNF33" s="336"/>
      <c r="BNG33" s="336"/>
      <c r="BNH33" s="336"/>
      <c r="BNI33" s="336"/>
      <c r="BNJ33" s="336"/>
      <c r="BNK33" s="336"/>
      <c r="BNL33" s="336"/>
      <c r="BNM33" s="336"/>
      <c r="BNN33" s="336"/>
      <c r="BNO33" s="336"/>
      <c r="BNP33" s="336"/>
      <c r="BNQ33" s="336"/>
      <c r="BNR33" s="336"/>
      <c r="BNS33" s="336"/>
      <c r="BNT33" s="336"/>
      <c r="BNU33" s="336"/>
      <c r="BNV33" s="336"/>
      <c r="BNW33" s="336"/>
      <c r="BNX33" s="336"/>
      <c r="BNY33" s="336"/>
      <c r="BNZ33" s="336"/>
      <c r="BOA33" s="336"/>
      <c r="BOB33" s="336"/>
      <c r="BOC33" s="336"/>
      <c r="BOD33" s="336"/>
      <c r="BOE33" s="336"/>
      <c r="BOF33" s="336"/>
      <c r="BOG33" s="336"/>
      <c r="BOH33" s="336"/>
      <c r="BOI33" s="336"/>
      <c r="BOJ33" s="336"/>
      <c r="BOK33" s="336"/>
      <c r="BOL33" s="336"/>
      <c r="BOM33" s="336"/>
      <c r="BON33" s="336"/>
      <c r="BOO33" s="336"/>
      <c r="BOP33" s="336"/>
      <c r="BOQ33" s="336"/>
      <c r="BOR33" s="336"/>
      <c r="BOS33" s="336"/>
      <c r="BOT33" s="336"/>
      <c r="BOU33" s="336"/>
      <c r="BOV33" s="336"/>
      <c r="BOW33" s="336"/>
      <c r="BOX33" s="336"/>
      <c r="BOY33" s="336"/>
      <c r="BOZ33" s="336"/>
      <c r="BPA33" s="336"/>
      <c r="BPB33" s="336"/>
      <c r="BPC33" s="336"/>
      <c r="BPD33" s="336"/>
      <c r="BPE33" s="336"/>
      <c r="BPF33" s="336"/>
      <c r="BPG33" s="336"/>
      <c r="BPH33" s="336"/>
      <c r="BPI33" s="336"/>
      <c r="BPJ33" s="336"/>
      <c r="BPK33" s="336"/>
      <c r="BPL33" s="336"/>
      <c r="BPM33" s="336"/>
      <c r="BPN33" s="336"/>
      <c r="BPO33" s="336"/>
      <c r="BPP33" s="336"/>
      <c r="BPQ33" s="336"/>
      <c r="BPR33" s="336"/>
      <c r="BPS33" s="336"/>
      <c r="BPT33" s="336"/>
      <c r="BPU33" s="336"/>
      <c r="BPV33" s="336"/>
      <c r="BPW33" s="336"/>
      <c r="BPX33" s="336"/>
      <c r="BPY33" s="336"/>
      <c r="BPZ33" s="336"/>
      <c r="BQA33" s="336"/>
      <c r="BQB33" s="336"/>
      <c r="BQC33" s="336"/>
      <c r="BQD33" s="336"/>
      <c r="BQE33" s="336"/>
      <c r="BQF33" s="336"/>
      <c r="BQG33" s="336"/>
      <c r="BQH33" s="336"/>
      <c r="BQI33" s="336"/>
      <c r="BQJ33" s="336"/>
      <c r="BQK33" s="336"/>
      <c r="BQL33" s="336"/>
      <c r="BQM33" s="336"/>
      <c r="BQN33" s="336"/>
      <c r="BQO33" s="336"/>
      <c r="BQP33" s="336"/>
      <c r="BQQ33" s="336"/>
      <c r="BQR33" s="336"/>
      <c r="BQS33" s="336"/>
      <c r="BQT33" s="336"/>
      <c r="BQU33" s="336"/>
      <c r="BQV33" s="336"/>
      <c r="BQW33" s="336"/>
      <c r="BQX33" s="336"/>
      <c r="BQY33" s="336"/>
      <c r="BQZ33" s="336"/>
      <c r="BRA33" s="336"/>
      <c r="BRB33" s="336"/>
      <c r="BRC33" s="336"/>
      <c r="BRD33" s="336"/>
      <c r="BRE33" s="336"/>
      <c r="BRF33" s="336"/>
      <c r="BRG33" s="336"/>
      <c r="BRH33" s="336"/>
      <c r="BRI33" s="336"/>
      <c r="BRJ33" s="336"/>
      <c r="BRK33" s="336"/>
      <c r="BRL33" s="336"/>
      <c r="BRM33" s="336"/>
      <c r="BRN33" s="336"/>
      <c r="BRO33" s="336"/>
      <c r="BRP33" s="336"/>
      <c r="BRQ33" s="336"/>
      <c r="BRR33" s="336"/>
      <c r="BRS33" s="336"/>
      <c r="BRT33" s="336"/>
      <c r="BRU33" s="336"/>
      <c r="BRV33" s="336"/>
      <c r="BRW33" s="336"/>
      <c r="BRX33" s="336"/>
      <c r="BRY33" s="336"/>
      <c r="BRZ33" s="336"/>
      <c r="BSA33" s="336"/>
      <c r="BSB33" s="336"/>
      <c r="BSC33" s="336"/>
      <c r="BSD33" s="336"/>
      <c r="BSE33" s="336"/>
      <c r="BSF33" s="336"/>
      <c r="BSG33" s="336"/>
      <c r="BSH33" s="336"/>
      <c r="BSI33" s="336"/>
      <c r="BSJ33" s="336"/>
      <c r="BSK33" s="336"/>
      <c r="BSL33" s="336"/>
      <c r="BSM33" s="336"/>
      <c r="BSN33" s="336"/>
      <c r="BSO33" s="336"/>
      <c r="BSP33" s="336"/>
      <c r="BSQ33" s="336"/>
      <c r="BSR33" s="336"/>
      <c r="BSS33" s="336"/>
      <c r="BST33" s="336"/>
      <c r="BSU33" s="336"/>
      <c r="BSV33" s="336"/>
      <c r="BSW33" s="336"/>
      <c r="BSX33" s="336"/>
      <c r="BSY33" s="336"/>
      <c r="BSZ33" s="336"/>
      <c r="BTA33" s="336"/>
      <c r="BTB33" s="336"/>
      <c r="BTC33" s="336"/>
      <c r="BTD33" s="336"/>
      <c r="BTE33" s="336"/>
      <c r="BTF33" s="336"/>
      <c r="BTG33" s="336"/>
      <c r="BTH33" s="336"/>
      <c r="BTI33" s="336"/>
      <c r="BTJ33" s="336"/>
      <c r="BTK33" s="336"/>
      <c r="BTL33" s="336"/>
      <c r="BTM33" s="336"/>
      <c r="BTN33" s="336"/>
      <c r="BTO33" s="336"/>
      <c r="BTP33" s="336"/>
      <c r="BTQ33" s="336"/>
      <c r="BTR33" s="336"/>
      <c r="BTS33" s="336"/>
      <c r="BTT33" s="336"/>
      <c r="BTU33" s="336"/>
      <c r="BTV33" s="336"/>
      <c r="BTW33" s="336"/>
      <c r="BTX33" s="336"/>
      <c r="BTY33" s="336"/>
      <c r="BTZ33" s="336"/>
      <c r="BUA33" s="336"/>
      <c r="BUB33" s="336"/>
      <c r="BUC33" s="336"/>
      <c r="BUD33" s="336"/>
      <c r="BUE33" s="336"/>
      <c r="BUF33" s="336"/>
      <c r="BUG33" s="336"/>
      <c r="BUH33" s="336"/>
      <c r="BUI33" s="336"/>
      <c r="BUJ33" s="336"/>
      <c r="BUK33" s="336"/>
      <c r="BUL33" s="336"/>
      <c r="BUM33" s="336"/>
      <c r="BUN33" s="336"/>
      <c r="BUO33" s="336"/>
      <c r="BUP33" s="336"/>
      <c r="BUQ33" s="336"/>
      <c r="BUR33" s="336"/>
      <c r="BUS33" s="336"/>
      <c r="BUT33" s="336"/>
      <c r="BUU33" s="336"/>
      <c r="BUV33" s="336"/>
      <c r="BUW33" s="336"/>
      <c r="BUX33" s="336"/>
      <c r="BUY33" s="336"/>
      <c r="BUZ33" s="336"/>
      <c r="BVA33" s="336"/>
      <c r="BVB33" s="336"/>
      <c r="BVC33" s="336"/>
      <c r="BVD33" s="336"/>
      <c r="BVE33" s="336"/>
      <c r="BVF33" s="336"/>
      <c r="BVG33" s="336"/>
      <c r="BVH33" s="336"/>
      <c r="BVI33" s="336"/>
      <c r="BVJ33" s="336"/>
      <c r="BVK33" s="336"/>
      <c r="BVL33" s="336"/>
      <c r="BVM33" s="336"/>
      <c r="BVN33" s="336"/>
      <c r="BVO33" s="336"/>
      <c r="BVP33" s="336"/>
      <c r="BVQ33" s="336"/>
      <c r="BVR33" s="336"/>
      <c r="BVS33" s="336"/>
      <c r="BVT33" s="336"/>
      <c r="BVU33" s="336"/>
      <c r="BVV33" s="336"/>
      <c r="BVW33" s="336"/>
      <c r="BVX33" s="336"/>
      <c r="BVY33" s="336"/>
      <c r="BVZ33" s="336"/>
      <c r="BWA33" s="336"/>
      <c r="BWB33" s="336"/>
      <c r="BWC33" s="336"/>
      <c r="BWD33" s="336"/>
    </row>
    <row r="34" spans="1:1954" ht="16.5" x14ac:dyDescent="0.3">
      <c r="A34" s="478" t="s">
        <v>563</v>
      </c>
      <c r="B34" s="479">
        <v>161.8665141821256</v>
      </c>
      <c r="C34" s="479">
        <v>6.3805848199999993</v>
      </c>
      <c r="D34" s="479">
        <v>168.24709900212559</v>
      </c>
      <c r="F34" s="474"/>
      <c r="G34" s="474"/>
      <c r="H34" s="474"/>
      <c r="J34" s="475"/>
      <c r="K34" s="475"/>
      <c r="L34" s="475"/>
    </row>
    <row r="35" spans="1:1954" ht="16.5" x14ac:dyDescent="0.3">
      <c r="A35" s="476" t="s">
        <v>564</v>
      </c>
      <c r="B35" s="477">
        <v>1363.3231656400001</v>
      </c>
      <c r="C35" s="477">
        <v>3718.9025629482521</v>
      </c>
      <c r="D35" s="477">
        <v>5082.2257285882515</v>
      </c>
      <c r="E35" s="371"/>
      <c r="F35" s="482"/>
      <c r="G35" s="474"/>
      <c r="H35" s="482"/>
      <c r="I35" s="371"/>
      <c r="J35" s="475"/>
      <c r="K35" s="475"/>
      <c r="L35" s="475"/>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1"/>
      <c r="CN35" s="371"/>
      <c r="CO35" s="371"/>
      <c r="CP35" s="371"/>
      <c r="CQ35" s="371"/>
      <c r="CR35" s="371"/>
      <c r="CS35" s="371"/>
      <c r="CT35" s="371"/>
      <c r="CU35" s="371"/>
      <c r="CV35" s="371"/>
      <c r="CW35" s="371"/>
      <c r="CX35" s="371"/>
      <c r="CY35" s="371"/>
      <c r="CZ35" s="371"/>
      <c r="DA35" s="371"/>
      <c r="DB35" s="371"/>
      <c r="DC35" s="371"/>
      <c r="DD35" s="371"/>
      <c r="DE35" s="371"/>
      <c r="DF35" s="371"/>
      <c r="DG35" s="371"/>
      <c r="DH35" s="371"/>
      <c r="DI35" s="371"/>
      <c r="DJ35" s="371"/>
      <c r="DK35" s="371"/>
      <c r="DL35" s="371"/>
      <c r="DM35" s="371"/>
      <c r="DN35" s="371"/>
      <c r="DO35" s="371"/>
      <c r="DP35" s="371"/>
      <c r="DQ35" s="371"/>
      <c r="DR35" s="371"/>
      <c r="DS35" s="371"/>
      <c r="DT35" s="371"/>
      <c r="DU35" s="371"/>
      <c r="DV35" s="371"/>
      <c r="DW35" s="371"/>
      <c r="DX35" s="371"/>
      <c r="DY35" s="371"/>
      <c r="DZ35" s="371"/>
      <c r="EA35" s="371"/>
      <c r="EB35" s="371"/>
      <c r="EC35" s="371"/>
      <c r="ED35" s="371"/>
      <c r="EE35" s="371"/>
      <c r="EF35" s="371"/>
      <c r="EG35" s="371"/>
      <c r="EH35" s="371"/>
      <c r="EI35" s="371"/>
      <c r="EJ35" s="371"/>
      <c r="EK35" s="371"/>
      <c r="EL35" s="371"/>
      <c r="EM35" s="371"/>
      <c r="EN35" s="371"/>
      <c r="EO35" s="371"/>
      <c r="EP35" s="371"/>
      <c r="EQ35" s="371"/>
      <c r="ER35" s="371"/>
      <c r="ES35" s="371"/>
      <c r="ET35" s="371"/>
      <c r="EU35" s="371"/>
      <c r="EV35" s="371"/>
      <c r="EW35" s="371"/>
      <c r="EX35" s="371"/>
      <c r="EY35" s="371"/>
      <c r="EZ35" s="371"/>
      <c r="FA35" s="371"/>
      <c r="FB35" s="371"/>
      <c r="FC35" s="371"/>
      <c r="FD35" s="371"/>
      <c r="FE35" s="371"/>
      <c r="FF35" s="371"/>
      <c r="FG35" s="371"/>
      <c r="FH35" s="371"/>
      <c r="FI35" s="371"/>
      <c r="FJ35" s="371"/>
      <c r="FK35" s="371"/>
      <c r="FL35" s="371"/>
      <c r="FM35" s="371"/>
      <c r="FN35" s="371"/>
      <c r="FO35" s="371"/>
      <c r="FP35" s="371"/>
      <c r="FQ35" s="371"/>
      <c r="FR35" s="371"/>
      <c r="FS35" s="371"/>
      <c r="FT35" s="371"/>
      <c r="FU35" s="371"/>
      <c r="FV35" s="371"/>
      <c r="FW35" s="371"/>
      <c r="FX35" s="371"/>
      <c r="FY35" s="371"/>
      <c r="FZ35" s="371"/>
      <c r="GA35" s="371"/>
      <c r="GB35" s="371"/>
      <c r="GC35" s="371"/>
      <c r="GD35" s="371"/>
      <c r="GE35" s="371"/>
      <c r="GF35" s="371"/>
      <c r="GG35" s="371"/>
      <c r="GH35" s="371"/>
      <c r="GI35" s="371"/>
      <c r="GJ35" s="371"/>
      <c r="GK35" s="371"/>
      <c r="GL35" s="371"/>
      <c r="GM35" s="371"/>
      <c r="GN35" s="371"/>
      <c r="GO35" s="371"/>
      <c r="GP35" s="371"/>
      <c r="GQ35" s="371"/>
      <c r="GR35" s="371"/>
      <c r="GS35" s="371"/>
      <c r="GT35" s="371"/>
      <c r="GU35" s="371"/>
      <c r="GV35" s="371"/>
      <c r="GW35" s="371"/>
      <c r="GX35" s="371"/>
      <c r="GY35" s="371"/>
      <c r="GZ35" s="371"/>
      <c r="HA35" s="371"/>
      <c r="HB35" s="371"/>
      <c r="HC35" s="371"/>
      <c r="HD35" s="371"/>
      <c r="HE35" s="371"/>
      <c r="HF35" s="371"/>
      <c r="HG35" s="371"/>
      <c r="HH35" s="371"/>
      <c r="HI35" s="371"/>
      <c r="HJ35" s="371"/>
      <c r="HK35" s="371"/>
      <c r="HL35" s="371"/>
      <c r="HM35" s="371"/>
      <c r="HN35" s="371"/>
      <c r="HO35" s="371"/>
      <c r="HP35" s="371"/>
      <c r="HQ35" s="371"/>
      <c r="HR35" s="371"/>
      <c r="HS35" s="371"/>
      <c r="HT35" s="371"/>
      <c r="HU35" s="371"/>
      <c r="HV35" s="371"/>
      <c r="HW35" s="371"/>
      <c r="HX35" s="371"/>
      <c r="HY35" s="371"/>
      <c r="HZ35" s="371"/>
      <c r="IA35" s="371"/>
      <c r="IB35" s="371"/>
      <c r="IC35" s="371"/>
      <c r="ID35" s="371"/>
      <c r="IE35" s="371"/>
      <c r="IF35" s="371"/>
      <c r="IG35" s="371"/>
      <c r="IH35" s="371"/>
      <c r="II35" s="371"/>
      <c r="IJ35" s="371"/>
      <c r="IK35" s="371"/>
      <c r="IL35" s="371"/>
      <c r="IM35" s="371"/>
      <c r="IN35" s="371"/>
      <c r="IO35" s="371"/>
      <c r="IP35" s="371"/>
      <c r="IQ35" s="371"/>
      <c r="IR35" s="371"/>
      <c r="IS35" s="371"/>
      <c r="IT35" s="371"/>
      <c r="IU35" s="371"/>
      <c r="IV35" s="371"/>
      <c r="IW35" s="371"/>
      <c r="IX35" s="371"/>
      <c r="IY35" s="371"/>
      <c r="IZ35" s="371"/>
      <c r="JA35" s="371"/>
      <c r="JB35" s="371"/>
      <c r="JC35" s="371"/>
      <c r="JD35" s="371"/>
      <c r="JE35" s="371"/>
      <c r="JF35" s="371"/>
      <c r="JG35" s="371"/>
      <c r="JH35" s="371"/>
      <c r="JI35" s="371"/>
      <c r="JJ35" s="371"/>
      <c r="JK35" s="371"/>
      <c r="JL35" s="371"/>
      <c r="JM35" s="371"/>
      <c r="JN35" s="371"/>
      <c r="JO35" s="371"/>
      <c r="JP35" s="371"/>
      <c r="JQ35" s="371"/>
      <c r="JR35" s="371"/>
      <c r="JS35" s="371"/>
      <c r="JT35" s="371"/>
      <c r="JU35" s="371"/>
      <c r="JV35" s="371"/>
      <c r="JW35" s="371"/>
      <c r="JX35" s="371"/>
      <c r="JY35" s="371"/>
      <c r="JZ35" s="371"/>
      <c r="KA35" s="371"/>
      <c r="KB35" s="371"/>
      <c r="KC35" s="371"/>
      <c r="KD35" s="371"/>
      <c r="KE35" s="371"/>
      <c r="KF35" s="371"/>
      <c r="KG35" s="371"/>
      <c r="KH35" s="371"/>
      <c r="KI35" s="371"/>
      <c r="KJ35" s="371"/>
      <c r="KK35" s="371"/>
      <c r="KL35" s="371"/>
      <c r="KM35" s="371"/>
      <c r="KN35" s="371"/>
      <c r="KO35" s="371"/>
      <c r="KP35" s="371"/>
      <c r="KQ35" s="371"/>
      <c r="KR35" s="371"/>
      <c r="KS35" s="371"/>
      <c r="KT35" s="371"/>
      <c r="KU35" s="371"/>
      <c r="KV35" s="371"/>
      <c r="KW35" s="371"/>
      <c r="KX35" s="371"/>
      <c r="KY35" s="371"/>
      <c r="KZ35" s="371"/>
      <c r="LA35" s="371"/>
      <c r="LB35" s="371"/>
      <c r="LC35" s="371"/>
      <c r="LD35" s="371"/>
      <c r="LE35" s="371"/>
      <c r="LF35" s="371"/>
      <c r="LG35" s="371"/>
      <c r="LH35" s="371"/>
      <c r="LI35" s="371"/>
      <c r="LJ35" s="371"/>
      <c r="LK35" s="371"/>
      <c r="LL35" s="371"/>
      <c r="LM35" s="371"/>
      <c r="LN35" s="371"/>
      <c r="LO35" s="371"/>
      <c r="LP35" s="371"/>
      <c r="LQ35" s="371"/>
      <c r="LR35" s="371"/>
      <c r="LS35" s="371"/>
      <c r="LT35" s="371"/>
      <c r="LU35" s="371"/>
      <c r="LV35" s="371"/>
      <c r="LW35" s="371"/>
      <c r="LX35" s="371"/>
      <c r="LY35" s="371"/>
      <c r="LZ35" s="371"/>
      <c r="MA35" s="371"/>
      <c r="MB35" s="371"/>
      <c r="MC35" s="371"/>
      <c r="MD35" s="371"/>
      <c r="ME35" s="371"/>
      <c r="MF35" s="371"/>
      <c r="MG35" s="371"/>
      <c r="MH35" s="371"/>
      <c r="MI35" s="371"/>
      <c r="MJ35" s="371"/>
      <c r="MK35" s="371"/>
      <c r="ML35" s="371"/>
      <c r="MM35" s="371"/>
      <c r="MN35" s="371"/>
      <c r="MO35" s="371"/>
      <c r="MP35" s="371"/>
      <c r="MQ35" s="371"/>
      <c r="MR35" s="371"/>
      <c r="MS35" s="371"/>
      <c r="MT35" s="371"/>
      <c r="MU35" s="371"/>
      <c r="MV35" s="371"/>
      <c r="MW35" s="371"/>
      <c r="MX35" s="371"/>
      <c r="MY35" s="371"/>
      <c r="MZ35" s="371"/>
      <c r="NA35" s="371"/>
      <c r="NB35" s="371"/>
      <c r="NC35" s="371"/>
      <c r="ND35" s="371"/>
      <c r="NE35" s="371"/>
      <c r="NF35" s="371"/>
      <c r="NG35" s="371"/>
      <c r="NH35" s="371"/>
      <c r="NI35" s="371"/>
      <c r="NJ35" s="371"/>
      <c r="NK35" s="371"/>
      <c r="NL35" s="371"/>
      <c r="NM35" s="371"/>
      <c r="NN35" s="371"/>
      <c r="NO35" s="371"/>
      <c r="NP35" s="371"/>
      <c r="NQ35" s="371"/>
      <c r="NR35" s="371"/>
      <c r="NS35" s="371"/>
      <c r="NT35" s="371"/>
      <c r="NU35" s="371"/>
      <c r="NV35" s="371"/>
      <c r="NW35" s="371"/>
      <c r="NX35" s="371"/>
      <c r="NY35" s="371"/>
      <c r="NZ35" s="371"/>
      <c r="OA35" s="371"/>
      <c r="OB35" s="371"/>
      <c r="OC35" s="371"/>
      <c r="OD35" s="371"/>
      <c r="OE35" s="371"/>
      <c r="OF35" s="371"/>
      <c r="OG35" s="371"/>
      <c r="OH35" s="371"/>
      <c r="OI35" s="371"/>
      <c r="OJ35" s="371"/>
      <c r="OK35" s="371"/>
      <c r="OL35" s="371"/>
      <c r="OM35" s="371"/>
      <c r="ON35" s="371"/>
      <c r="OO35" s="371"/>
      <c r="OP35" s="371"/>
      <c r="OQ35" s="371"/>
      <c r="OR35" s="371"/>
      <c r="OS35" s="371"/>
      <c r="OT35" s="371"/>
      <c r="OU35" s="371"/>
      <c r="OV35" s="371"/>
      <c r="OW35" s="371"/>
      <c r="OX35" s="371"/>
      <c r="OY35" s="371"/>
      <c r="OZ35" s="371"/>
      <c r="PA35" s="371"/>
      <c r="PB35" s="371"/>
      <c r="PC35" s="371"/>
      <c r="PD35" s="371"/>
      <c r="PE35" s="371"/>
      <c r="PF35" s="371"/>
      <c r="PG35" s="371"/>
      <c r="PH35" s="371"/>
      <c r="PI35" s="371"/>
      <c r="PJ35" s="371"/>
      <c r="PK35" s="371"/>
      <c r="PL35" s="371"/>
      <c r="PM35" s="371"/>
      <c r="PN35" s="371"/>
      <c r="PO35" s="371"/>
      <c r="PP35" s="371"/>
      <c r="PQ35" s="371"/>
      <c r="PR35" s="371"/>
      <c r="PS35" s="371"/>
      <c r="PT35" s="371"/>
      <c r="PU35" s="371"/>
      <c r="PV35" s="371"/>
      <c r="PW35" s="371"/>
      <c r="PX35" s="371"/>
      <c r="PY35" s="371"/>
      <c r="PZ35" s="371"/>
      <c r="QA35" s="371"/>
      <c r="QB35" s="371"/>
      <c r="QC35" s="371"/>
      <c r="QD35" s="371"/>
      <c r="QE35" s="371"/>
      <c r="QF35" s="371"/>
      <c r="QG35" s="371"/>
      <c r="QH35" s="371"/>
      <c r="QI35" s="371"/>
      <c r="QJ35" s="371"/>
      <c r="QK35" s="371"/>
      <c r="QL35" s="371"/>
      <c r="QM35" s="371"/>
      <c r="QN35" s="371"/>
      <c r="QO35" s="371"/>
      <c r="QP35" s="371"/>
      <c r="QQ35" s="371"/>
      <c r="QR35" s="371"/>
      <c r="QS35" s="371"/>
      <c r="QT35" s="371"/>
      <c r="QU35" s="371"/>
      <c r="QV35" s="371"/>
      <c r="QW35" s="371"/>
      <c r="QX35" s="371"/>
      <c r="QY35" s="371"/>
      <c r="QZ35" s="371"/>
      <c r="RA35" s="371"/>
      <c r="RB35" s="371"/>
      <c r="RC35" s="371"/>
      <c r="RD35" s="371"/>
      <c r="RE35" s="371"/>
      <c r="RF35" s="371"/>
      <c r="RG35" s="371"/>
      <c r="RH35" s="371"/>
      <c r="RI35" s="371"/>
      <c r="RJ35" s="371"/>
      <c r="RK35" s="371"/>
      <c r="RL35" s="371"/>
      <c r="RM35" s="371"/>
      <c r="RN35" s="371"/>
      <c r="RO35" s="371"/>
      <c r="RP35" s="371"/>
      <c r="RQ35" s="371"/>
      <c r="RR35" s="371"/>
      <c r="RS35" s="371"/>
      <c r="RT35" s="371"/>
      <c r="RU35" s="371"/>
      <c r="RV35" s="371"/>
      <c r="RW35" s="371"/>
      <c r="RX35" s="371"/>
      <c r="RY35" s="371"/>
      <c r="RZ35" s="371"/>
      <c r="SA35" s="371"/>
      <c r="SB35" s="371"/>
      <c r="SC35" s="371"/>
      <c r="SD35" s="371"/>
      <c r="SE35" s="371"/>
      <c r="SF35" s="371"/>
      <c r="SG35" s="371"/>
      <c r="SH35" s="371"/>
      <c r="SI35" s="371"/>
      <c r="SJ35" s="371"/>
      <c r="SK35" s="371"/>
      <c r="SL35" s="371"/>
      <c r="SM35" s="371"/>
      <c r="SN35" s="371"/>
      <c r="SO35" s="371"/>
      <c r="SP35" s="371"/>
      <c r="SQ35" s="371"/>
      <c r="SR35" s="371"/>
      <c r="SS35" s="371"/>
      <c r="ST35" s="371"/>
      <c r="SU35" s="371"/>
      <c r="SV35" s="371"/>
      <c r="SW35" s="371"/>
      <c r="SX35" s="371"/>
      <c r="SY35" s="371"/>
      <c r="SZ35" s="371"/>
      <c r="TA35" s="371"/>
      <c r="TB35" s="371"/>
      <c r="TC35" s="371"/>
      <c r="TD35" s="371"/>
      <c r="TE35" s="371"/>
      <c r="TF35" s="371"/>
      <c r="TG35" s="371"/>
      <c r="TH35" s="371"/>
      <c r="TI35" s="371"/>
      <c r="TJ35" s="371"/>
      <c r="TK35" s="371"/>
      <c r="TL35" s="371"/>
      <c r="TM35" s="371"/>
      <c r="TN35" s="371"/>
      <c r="TO35" s="371"/>
      <c r="TP35" s="371"/>
      <c r="TQ35" s="371"/>
      <c r="TR35" s="371"/>
      <c r="TS35" s="371"/>
      <c r="TT35" s="371"/>
      <c r="TU35" s="371"/>
      <c r="TV35" s="371"/>
      <c r="TW35" s="371"/>
      <c r="TX35" s="371"/>
      <c r="TY35" s="371"/>
      <c r="TZ35" s="371"/>
      <c r="UA35" s="371"/>
      <c r="UB35" s="371"/>
      <c r="UC35" s="371"/>
      <c r="UD35" s="371"/>
      <c r="UE35" s="371"/>
      <c r="UF35" s="371"/>
      <c r="UG35" s="371"/>
      <c r="UH35" s="371"/>
      <c r="UI35" s="371"/>
      <c r="UJ35" s="371"/>
      <c r="UK35" s="371"/>
      <c r="UL35" s="371"/>
      <c r="UM35" s="371"/>
      <c r="UN35" s="371"/>
      <c r="UO35" s="371"/>
      <c r="UP35" s="371"/>
      <c r="UQ35" s="371"/>
      <c r="UR35" s="371"/>
      <c r="US35" s="371"/>
      <c r="UT35" s="371"/>
      <c r="UU35" s="371"/>
      <c r="UV35" s="371"/>
      <c r="UW35" s="371"/>
      <c r="UX35" s="371"/>
      <c r="UY35" s="371"/>
      <c r="UZ35" s="371"/>
      <c r="VA35" s="371"/>
      <c r="VB35" s="371"/>
      <c r="VC35" s="371"/>
      <c r="VD35" s="371"/>
      <c r="VE35" s="371"/>
      <c r="VF35" s="371"/>
      <c r="VG35" s="371"/>
      <c r="VH35" s="371"/>
      <c r="VI35" s="371"/>
      <c r="VJ35" s="371"/>
      <c r="VK35" s="371"/>
      <c r="VL35" s="371"/>
      <c r="VM35" s="371"/>
      <c r="VN35" s="371"/>
      <c r="VO35" s="371"/>
      <c r="VP35" s="371"/>
      <c r="VQ35" s="371"/>
      <c r="VR35" s="371"/>
      <c r="VS35" s="371"/>
      <c r="VT35" s="371"/>
      <c r="VU35" s="371"/>
      <c r="VV35" s="371"/>
      <c r="VW35" s="371"/>
      <c r="VX35" s="371"/>
      <c r="VY35" s="371"/>
      <c r="VZ35" s="371"/>
      <c r="WA35" s="371"/>
      <c r="WB35" s="371"/>
      <c r="WC35" s="371"/>
      <c r="WD35" s="371"/>
      <c r="WE35" s="371"/>
      <c r="WF35" s="371"/>
      <c r="WG35" s="371"/>
      <c r="WH35" s="371"/>
      <c r="WI35" s="371"/>
      <c r="WJ35" s="371"/>
      <c r="WK35" s="371"/>
      <c r="WL35" s="371"/>
      <c r="WM35" s="371"/>
      <c r="WN35" s="371"/>
      <c r="WO35" s="371"/>
      <c r="WP35" s="371"/>
      <c r="WQ35" s="371"/>
      <c r="WR35" s="371"/>
      <c r="WS35" s="371"/>
      <c r="WT35" s="371"/>
      <c r="WU35" s="371"/>
      <c r="WV35" s="371"/>
      <c r="WW35" s="371"/>
      <c r="WX35" s="371"/>
      <c r="WY35" s="371"/>
      <c r="WZ35" s="371"/>
      <c r="XA35" s="371"/>
      <c r="XB35" s="371"/>
      <c r="XC35" s="371"/>
      <c r="XD35" s="371"/>
      <c r="XE35" s="371"/>
      <c r="XF35" s="371"/>
      <c r="XG35" s="371"/>
      <c r="XH35" s="371"/>
      <c r="XI35" s="371"/>
      <c r="XJ35" s="371"/>
      <c r="XK35" s="371"/>
      <c r="XL35" s="371"/>
      <c r="XM35" s="371"/>
      <c r="XN35" s="371"/>
      <c r="XO35" s="371"/>
      <c r="XP35" s="371"/>
      <c r="XQ35" s="371"/>
      <c r="XR35" s="371"/>
      <c r="XS35" s="371"/>
      <c r="XT35" s="371"/>
      <c r="XU35" s="371"/>
      <c r="XV35" s="371"/>
      <c r="XW35" s="371"/>
      <c r="XX35" s="371"/>
      <c r="XY35" s="371"/>
      <c r="XZ35" s="371"/>
      <c r="YA35" s="371"/>
      <c r="YB35" s="371"/>
      <c r="YC35" s="371"/>
      <c r="YD35" s="371"/>
      <c r="YE35" s="371"/>
      <c r="YF35" s="371"/>
      <c r="YG35" s="371"/>
      <c r="YH35" s="371"/>
      <c r="YI35" s="371"/>
      <c r="YJ35" s="371"/>
      <c r="YK35" s="371"/>
      <c r="YL35" s="371"/>
      <c r="YM35" s="371"/>
      <c r="YN35" s="371"/>
      <c r="YO35" s="371"/>
      <c r="YP35" s="371"/>
      <c r="YQ35" s="371"/>
      <c r="YR35" s="371"/>
      <c r="YS35" s="371"/>
      <c r="YT35" s="371"/>
      <c r="YU35" s="371"/>
      <c r="YV35" s="371"/>
      <c r="YW35" s="371"/>
      <c r="YX35" s="371"/>
      <c r="YY35" s="371"/>
      <c r="YZ35" s="371"/>
      <c r="ZA35" s="371"/>
      <c r="ZB35" s="371"/>
      <c r="ZC35" s="371"/>
      <c r="ZD35" s="371"/>
      <c r="ZE35" s="371"/>
      <c r="ZF35" s="371"/>
      <c r="ZG35" s="371"/>
      <c r="ZH35" s="371"/>
      <c r="ZI35" s="371"/>
      <c r="ZJ35" s="371"/>
      <c r="ZK35" s="371"/>
      <c r="ZL35" s="371"/>
      <c r="ZM35" s="371"/>
      <c r="ZN35" s="371"/>
      <c r="ZO35" s="371"/>
      <c r="ZP35" s="371"/>
      <c r="ZQ35" s="371"/>
      <c r="ZR35" s="371"/>
      <c r="ZS35" s="371"/>
      <c r="ZT35" s="371"/>
      <c r="ZU35" s="371"/>
      <c r="ZV35" s="371"/>
      <c r="ZW35" s="371"/>
      <c r="ZX35" s="371"/>
      <c r="ZY35" s="371"/>
      <c r="ZZ35" s="371"/>
      <c r="AAA35" s="371"/>
      <c r="AAB35" s="371"/>
      <c r="AAC35" s="371"/>
      <c r="AAD35" s="371"/>
      <c r="AAE35" s="371"/>
      <c r="AAF35" s="371"/>
      <c r="AAG35" s="371"/>
      <c r="AAH35" s="371"/>
      <c r="AAI35" s="371"/>
      <c r="AAJ35" s="371"/>
      <c r="AAK35" s="371"/>
      <c r="AAL35" s="371"/>
      <c r="AAM35" s="371"/>
      <c r="AAN35" s="371"/>
      <c r="AAO35" s="371"/>
      <c r="AAP35" s="371"/>
      <c r="AAQ35" s="371"/>
      <c r="AAR35" s="371"/>
      <c r="AAS35" s="371"/>
      <c r="AAT35" s="371"/>
      <c r="AAU35" s="371"/>
      <c r="AAV35" s="371"/>
      <c r="AAW35" s="371"/>
      <c r="AAX35" s="371"/>
      <c r="AAY35" s="371"/>
      <c r="AAZ35" s="371"/>
      <c r="ABA35" s="371"/>
      <c r="ABB35" s="371"/>
      <c r="ABC35" s="371"/>
      <c r="ABD35" s="371"/>
      <c r="ABE35" s="371"/>
      <c r="ABF35" s="371"/>
      <c r="ABG35" s="371"/>
      <c r="ABH35" s="371"/>
      <c r="ABI35" s="371"/>
      <c r="ABJ35" s="371"/>
      <c r="ABK35" s="371"/>
      <c r="ABL35" s="371"/>
      <c r="ABM35" s="371"/>
      <c r="ABN35" s="371"/>
      <c r="ABO35" s="371"/>
      <c r="ABP35" s="371"/>
      <c r="ABQ35" s="371"/>
      <c r="ABR35" s="371"/>
      <c r="ABS35" s="371"/>
      <c r="ABT35" s="371"/>
      <c r="ABU35" s="371"/>
      <c r="ABV35" s="371"/>
      <c r="ABW35" s="371"/>
      <c r="ABX35" s="371"/>
      <c r="ABY35" s="371"/>
      <c r="ABZ35" s="371"/>
      <c r="ACA35" s="371"/>
      <c r="ACB35" s="371"/>
      <c r="ACC35" s="371"/>
      <c r="ACD35" s="371"/>
      <c r="ACE35" s="371"/>
      <c r="ACF35" s="371"/>
      <c r="ACG35" s="371"/>
      <c r="ACH35" s="371"/>
      <c r="ACI35" s="371"/>
      <c r="ACJ35" s="371"/>
      <c r="ACK35" s="371"/>
      <c r="ACL35" s="371"/>
      <c r="ACM35" s="371"/>
      <c r="ACN35" s="371"/>
      <c r="ACO35" s="371"/>
      <c r="ACP35" s="371"/>
      <c r="ACQ35" s="371"/>
      <c r="ACR35" s="371"/>
      <c r="ACS35" s="371"/>
      <c r="ACT35" s="371"/>
      <c r="ACU35" s="371"/>
      <c r="ACV35" s="371"/>
      <c r="ACW35" s="371"/>
      <c r="ACX35" s="371"/>
      <c r="ACY35" s="371"/>
      <c r="ACZ35" s="371"/>
      <c r="ADA35" s="371"/>
      <c r="ADB35" s="371"/>
      <c r="ADC35" s="371"/>
      <c r="ADD35" s="371"/>
      <c r="ADE35" s="371"/>
      <c r="ADF35" s="371"/>
      <c r="ADG35" s="371"/>
      <c r="ADH35" s="371"/>
      <c r="ADI35" s="371"/>
      <c r="ADJ35" s="371"/>
      <c r="ADK35" s="371"/>
      <c r="ADL35" s="371"/>
      <c r="ADM35" s="371"/>
      <c r="ADN35" s="371"/>
      <c r="ADO35" s="371"/>
      <c r="ADP35" s="371"/>
      <c r="ADQ35" s="371"/>
      <c r="ADR35" s="371"/>
      <c r="ADS35" s="371"/>
      <c r="ADT35" s="371"/>
      <c r="ADU35" s="371"/>
      <c r="ADV35" s="371"/>
      <c r="ADW35" s="371"/>
      <c r="ADX35" s="371"/>
      <c r="ADY35" s="371"/>
      <c r="ADZ35" s="371"/>
      <c r="AEA35" s="371"/>
      <c r="AEB35" s="371"/>
      <c r="AEC35" s="371"/>
      <c r="AED35" s="371"/>
      <c r="AEE35" s="371"/>
      <c r="AEF35" s="371"/>
      <c r="AEG35" s="371"/>
      <c r="AEH35" s="371"/>
      <c r="AEI35" s="371"/>
      <c r="AEJ35" s="371"/>
      <c r="AEK35" s="371"/>
      <c r="AEL35" s="371"/>
      <c r="AEM35" s="371"/>
      <c r="AEN35" s="371"/>
      <c r="AEO35" s="371"/>
      <c r="AEP35" s="371"/>
      <c r="AEQ35" s="371"/>
      <c r="AER35" s="371"/>
      <c r="AES35" s="371"/>
      <c r="AET35" s="371"/>
      <c r="AEU35" s="371"/>
      <c r="AEV35" s="371"/>
      <c r="AEW35" s="371"/>
      <c r="AEX35" s="371"/>
      <c r="AEY35" s="371"/>
      <c r="AEZ35" s="371"/>
      <c r="AFA35" s="371"/>
      <c r="AFB35" s="371"/>
      <c r="AFC35" s="371"/>
      <c r="AFD35" s="371"/>
      <c r="AFE35" s="371"/>
      <c r="AFF35" s="371"/>
      <c r="AFG35" s="371"/>
      <c r="AFH35" s="371"/>
      <c r="AFI35" s="371"/>
      <c r="AFJ35" s="371"/>
      <c r="AFK35" s="371"/>
      <c r="AFL35" s="371"/>
      <c r="AFM35" s="371"/>
      <c r="AFN35" s="371"/>
      <c r="AFO35" s="371"/>
      <c r="AFP35" s="371"/>
      <c r="AFQ35" s="371"/>
      <c r="AFR35" s="371"/>
      <c r="AFS35" s="371"/>
      <c r="AFT35" s="371"/>
      <c r="AFU35" s="371"/>
      <c r="AFV35" s="371"/>
      <c r="AFW35" s="371"/>
      <c r="AFX35" s="371"/>
      <c r="AFY35" s="371"/>
      <c r="AFZ35" s="371"/>
      <c r="AGA35" s="371"/>
      <c r="AGB35" s="371"/>
      <c r="AGC35" s="371"/>
      <c r="AGD35" s="371"/>
      <c r="AGE35" s="371"/>
      <c r="AGF35" s="371"/>
      <c r="AGG35" s="371"/>
      <c r="AGH35" s="371"/>
      <c r="AGI35" s="371"/>
      <c r="AGJ35" s="371"/>
      <c r="AGK35" s="371"/>
      <c r="AGL35" s="371"/>
      <c r="AGM35" s="371"/>
      <c r="AGN35" s="371"/>
      <c r="AGO35" s="371"/>
      <c r="AGP35" s="371"/>
      <c r="AGQ35" s="371"/>
      <c r="AGR35" s="371"/>
      <c r="AGS35" s="371"/>
      <c r="AGT35" s="371"/>
      <c r="AGU35" s="371"/>
      <c r="AGV35" s="371"/>
      <c r="AGW35" s="371"/>
      <c r="AGX35" s="371"/>
      <c r="AGY35" s="371"/>
      <c r="AGZ35" s="371"/>
      <c r="AHA35" s="371"/>
      <c r="AHB35" s="371"/>
      <c r="AHC35" s="371"/>
      <c r="AHD35" s="371"/>
      <c r="AHE35" s="371"/>
      <c r="AHF35" s="371"/>
      <c r="AHG35" s="371"/>
      <c r="AHH35" s="371"/>
      <c r="AHI35" s="371"/>
      <c r="AHJ35" s="371"/>
      <c r="AHK35" s="371"/>
      <c r="AHL35" s="371"/>
      <c r="AHM35" s="371"/>
      <c r="AHN35" s="371"/>
      <c r="AHO35" s="371"/>
      <c r="AHP35" s="371"/>
      <c r="AHQ35" s="371"/>
      <c r="AHR35" s="371"/>
      <c r="AHS35" s="371"/>
      <c r="AHT35" s="371"/>
      <c r="AHU35" s="371"/>
      <c r="AHV35" s="371"/>
      <c r="AHW35" s="371"/>
      <c r="AHX35" s="371"/>
      <c r="AHY35" s="371"/>
      <c r="AHZ35" s="371"/>
      <c r="AIA35" s="371"/>
      <c r="AIB35" s="371"/>
      <c r="AIC35" s="371"/>
      <c r="AID35" s="371"/>
      <c r="AIE35" s="371"/>
      <c r="AIF35" s="371"/>
      <c r="AIG35" s="371"/>
      <c r="AIH35" s="371"/>
      <c r="AII35" s="371"/>
      <c r="AIJ35" s="371"/>
      <c r="AIK35" s="371"/>
      <c r="AIL35" s="371"/>
      <c r="AIM35" s="371"/>
      <c r="AIN35" s="371"/>
      <c r="AIO35" s="371"/>
      <c r="AIP35" s="371"/>
      <c r="AIQ35" s="371"/>
      <c r="AIR35" s="371"/>
      <c r="AIS35" s="371"/>
      <c r="AIT35" s="371"/>
      <c r="AIU35" s="371"/>
      <c r="AIV35" s="371"/>
      <c r="AIW35" s="371"/>
      <c r="AIX35" s="371"/>
      <c r="AIY35" s="371"/>
      <c r="AIZ35" s="371"/>
      <c r="AJA35" s="371"/>
      <c r="AJB35" s="371"/>
      <c r="AJC35" s="371"/>
      <c r="AJD35" s="371"/>
      <c r="AJE35" s="371"/>
      <c r="AJF35" s="371"/>
      <c r="AJG35" s="371"/>
      <c r="AJH35" s="371"/>
      <c r="AJI35" s="371"/>
      <c r="AJJ35" s="371"/>
      <c r="AJK35" s="371"/>
      <c r="AJL35" s="371"/>
      <c r="AJM35" s="371"/>
      <c r="AJN35" s="371"/>
      <c r="AJO35" s="371"/>
      <c r="AJP35" s="371"/>
      <c r="AJQ35" s="371"/>
      <c r="AJR35" s="371"/>
      <c r="AJS35" s="371"/>
      <c r="AJT35" s="371"/>
      <c r="AJU35" s="371"/>
      <c r="AJV35" s="371"/>
      <c r="AJW35" s="371"/>
      <c r="AJX35" s="371"/>
      <c r="AJY35" s="371"/>
      <c r="AJZ35" s="371"/>
      <c r="AKA35" s="371"/>
      <c r="AKB35" s="371"/>
      <c r="AKC35" s="371"/>
      <c r="AKD35" s="371"/>
      <c r="AKE35" s="371"/>
      <c r="AKF35" s="371"/>
      <c r="AKG35" s="371"/>
      <c r="AKH35" s="371"/>
      <c r="AKI35" s="371"/>
      <c r="AKJ35" s="371"/>
      <c r="AKK35" s="371"/>
      <c r="AKL35" s="371"/>
      <c r="AKM35" s="371"/>
      <c r="AKN35" s="371"/>
      <c r="AKO35" s="371"/>
      <c r="AKP35" s="371"/>
      <c r="AKQ35" s="371"/>
      <c r="AKR35" s="371"/>
      <c r="AKS35" s="371"/>
      <c r="AKT35" s="371"/>
      <c r="AKU35" s="371"/>
      <c r="AKV35" s="371"/>
      <c r="AKW35" s="371"/>
      <c r="AKX35" s="371"/>
      <c r="AKY35" s="371"/>
      <c r="AKZ35" s="371"/>
      <c r="ALA35" s="371"/>
      <c r="ALB35" s="371"/>
      <c r="ALC35" s="371"/>
      <c r="ALD35" s="371"/>
      <c r="ALE35" s="371"/>
      <c r="ALF35" s="371"/>
      <c r="ALG35" s="371"/>
      <c r="ALH35" s="371"/>
      <c r="ALI35" s="371"/>
      <c r="ALJ35" s="371"/>
      <c r="ALK35" s="371"/>
      <c r="ALL35" s="371"/>
      <c r="ALM35" s="371"/>
      <c r="ALN35" s="371"/>
      <c r="ALO35" s="371"/>
      <c r="ALP35" s="371"/>
      <c r="ALQ35" s="371"/>
      <c r="ALR35" s="371"/>
      <c r="ALS35" s="371"/>
      <c r="ALT35" s="371"/>
      <c r="ALU35" s="371"/>
      <c r="ALV35" s="371"/>
      <c r="ALW35" s="371"/>
      <c r="ALX35" s="371"/>
      <c r="ALY35" s="371"/>
      <c r="ALZ35" s="371"/>
      <c r="AMA35" s="371"/>
      <c r="AMB35" s="371"/>
      <c r="AMC35" s="371"/>
      <c r="AMD35" s="371"/>
      <c r="AME35" s="371"/>
      <c r="AMF35" s="371"/>
      <c r="AMG35" s="371"/>
      <c r="AMH35" s="371"/>
      <c r="AMI35" s="371"/>
      <c r="AMJ35" s="371"/>
      <c r="AMK35" s="371"/>
      <c r="AML35" s="371"/>
      <c r="AMM35" s="371"/>
      <c r="AMN35" s="371"/>
      <c r="AMO35" s="371"/>
      <c r="AMP35" s="371"/>
      <c r="AMQ35" s="371"/>
      <c r="AMR35" s="371"/>
      <c r="AMS35" s="371"/>
      <c r="AMT35" s="371"/>
      <c r="AMU35" s="371"/>
      <c r="AMV35" s="371"/>
      <c r="AMW35" s="371"/>
      <c r="AMX35" s="371"/>
      <c r="AMY35" s="371"/>
      <c r="AMZ35" s="371"/>
      <c r="ANA35" s="371"/>
      <c r="ANB35" s="371"/>
      <c r="ANC35" s="371"/>
      <c r="AND35" s="371"/>
      <c r="ANE35" s="371"/>
      <c r="ANF35" s="371"/>
      <c r="ANG35" s="371"/>
      <c r="ANH35" s="371"/>
      <c r="ANI35" s="371"/>
      <c r="ANJ35" s="371"/>
      <c r="ANK35" s="371"/>
      <c r="ANL35" s="371"/>
      <c r="ANM35" s="371"/>
      <c r="ANN35" s="371"/>
      <c r="ANO35" s="371"/>
      <c r="ANP35" s="371"/>
      <c r="ANQ35" s="371"/>
      <c r="ANR35" s="371"/>
      <c r="ANS35" s="371"/>
      <c r="ANT35" s="371"/>
      <c r="ANU35" s="371"/>
      <c r="ANV35" s="371"/>
      <c r="ANW35" s="371"/>
      <c r="ANX35" s="371"/>
      <c r="ANY35" s="371"/>
      <c r="ANZ35" s="371"/>
      <c r="AOA35" s="371"/>
      <c r="AOB35" s="371"/>
      <c r="AOC35" s="371"/>
      <c r="AOD35" s="371"/>
      <c r="AOE35" s="371"/>
      <c r="AOF35" s="371"/>
      <c r="AOG35" s="371"/>
      <c r="AOH35" s="371"/>
      <c r="AOI35" s="371"/>
      <c r="AOJ35" s="371"/>
      <c r="AOK35" s="371"/>
      <c r="AOL35" s="371"/>
      <c r="AOM35" s="371"/>
      <c r="AON35" s="371"/>
      <c r="AOO35" s="371"/>
      <c r="AOP35" s="371"/>
      <c r="AOQ35" s="371"/>
      <c r="AOR35" s="371"/>
      <c r="AOS35" s="371"/>
      <c r="AOT35" s="371"/>
      <c r="AOU35" s="371"/>
      <c r="AOV35" s="371"/>
      <c r="AOW35" s="371"/>
      <c r="AOX35" s="371"/>
      <c r="AOY35" s="371"/>
      <c r="AOZ35" s="371"/>
      <c r="APA35" s="371"/>
      <c r="APB35" s="371"/>
      <c r="APC35" s="371"/>
      <c r="APD35" s="371"/>
      <c r="APE35" s="371"/>
      <c r="APF35" s="371"/>
      <c r="APG35" s="371"/>
      <c r="APH35" s="371"/>
      <c r="API35" s="371"/>
      <c r="APJ35" s="371"/>
      <c r="APK35" s="371"/>
      <c r="APL35" s="371"/>
      <c r="APM35" s="371"/>
      <c r="APN35" s="371"/>
      <c r="APO35" s="371"/>
      <c r="APP35" s="371"/>
      <c r="APQ35" s="371"/>
      <c r="APR35" s="371"/>
      <c r="APS35" s="371"/>
      <c r="APT35" s="371"/>
      <c r="APU35" s="371"/>
      <c r="APV35" s="371"/>
      <c r="APW35" s="371"/>
      <c r="APX35" s="371"/>
      <c r="APY35" s="371"/>
      <c r="APZ35" s="371"/>
      <c r="AQA35" s="371"/>
      <c r="AQB35" s="371"/>
      <c r="AQC35" s="371"/>
      <c r="AQD35" s="371"/>
      <c r="AQE35" s="371"/>
      <c r="AQF35" s="371"/>
      <c r="AQG35" s="371"/>
      <c r="AQH35" s="371"/>
      <c r="AQI35" s="371"/>
      <c r="AQJ35" s="371"/>
      <c r="AQK35" s="371"/>
      <c r="AQL35" s="371"/>
      <c r="AQM35" s="371"/>
      <c r="AQN35" s="371"/>
      <c r="AQO35" s="371"/>
      <c r="AQP35" s="371"/>
      <c r="AQQ35" s="371"/>
      <c r="AQR35" s="371"/>
      <c r="AQS35" s="371"/>
      <c r="AQT35" s="371"/>
      <c r="AQU35" s="371"/>
      <c r="AQV35" s="371"/>
      <c r="AQW35" s="371"/>
      <c r="AQX35" s="371"/>
      <c r="AQY35" s="371"/>
      <c r="AQZ35" s="371"/>
      <c r="ARA35" s="371"/>
      <c r="ARB35" s="371"/>
      <c r="ARC35" s="371"/>
      <c r="ARD35" s="371"/>
      <c r="ARE35" s="371"/>
      <c r="ARF35" s="371"/>
      <c r="ARG35" s="371"/>
      <c r="ARH35" s="371"/>
      <c r="ARI35" s="371"/>
      <c r="ARJ35" s="371"/>
      <c r="ARK35" s="371"/>
      <c r="ARL35" s="371"/>
      <c r="ARM35" s="371"/>
      <c r="ARN35" s="371"/>
      <c r="ARO35" s="371"/>
      <c r="ARP35" s="371"/>
      <c r="ARQ35" s="371"/>
      <c r="ARR35" s="371"/>
      <c r="ARS35" s="371"/>
      <c r="ART35" s="371"/>
      <c r="ARU35" s="371"/>
      <c r="ARV35" s="371"/>
      <c r="ARW35" s="371"/>
      <c r="ARX35" s="371"/>
      <c r="ARY35" s="371"/>
      <c r="ARZ35" s="371"/>
      <c r="ASA35" s="371"/>
      <c r="ASB35" s="371"/>
      <c r="ASC35" s="371"/>
      <c r="ASD35" s="371"/>
      <c r="ASE35" s="371"/>
      <c r="ASF35" s="371"/>
      <c r="ASG35" s="371"/>
      <c r="ASH35" s="371"/>
      <c r="ASI35" s="371"/>
      <c r="ASJ35" s="371"/>
      <c r="ASK35" s="371"/>
      <c r="ASL35" s="371"/>
      <c r="ASM35" s="371"/>
      <c r="ASN35" s="371"/>
      <c r="ASO35" s="371"/>
      <c r="ASP35" s="371"/>
      <c r="ASQ35" s="371"/>
      <c r="ASR35" s="371"/>
      <c r="ASS35" s="371"/>
      <c r="AST35" s="371"/>
      <c r="ASU35" s="371"/>
      <c r="ASV35" s="371"/>
      <c r="ASW35" s="371"/>
      <c r="ASX35" s="371"/>
      <c r="ASY35" s="371"/>
      <c r="ASZ35" s="371"/>
      <c r="ATA35" s="371"/>
      <c r="ATB35" s="371"/>
      <c r="ATC35" s="371"/>
      <c r="ATD35" s="371"/>
      <c r="ATE35" s="371"/>
      <c r="ATF35" s="371"/>
      <c r="ATG35" s="371"/>
      <c r="ATH35" s="371"/>
      <c r="ATI35" s="371"/>
      <c r="ATJ35" s="371"/>
      <c r="ATK35" s="371"/>
      <c r="ATL35" s="371"/>
      <c r="ATM35" s="371"/>
      <c r="ATN35" s="371"/>
      <c r="ATO35" s="371"/>
      <c r="ATP35" s="371"/>
      <c r="ATQ35" s="371"/>
      <c r="ATR35" s="371"/>
      <c r="ATS35" s="371"/>
      <c r="ATT35" s="371"/>
      <c r="ATU35" s="371"/>
      <c r="ATV35" s="371"/>
      <c r="ATW35" s="371"/>
      <c r="ATX35" s="371"/>
      <c r="ATY35" s="371"/>
      <c r="ATZ35" s="371"/>
      <c r="AUA35" s="371"/>
      <c r="AUB35" s="371"/>
      <c r="AUC35" s="371"/>
      <c r="AUD35" s="371"/>
      <c r="AUE35" s="371"/>
      <c r="AUF35" s="371"/>
      <c r="AUG35" s="371"/>
      <c r="AUH35" s="371"/>
      <c r="AUI35" s="371"/>
      <c r="AUJ35" s="371"/>
      <c r="AUK35" s="371"/>
      <c r="AUL35" s="371"/>
      <c r="AUM35" s="371"/>
      <c r="AUN35" s="371"/>
      <c r="AUO35" s="371"/>
      <c r="AUP35" s="371"/>
      <c r="AUQ35" s="371"/>
      <c r="AUR35" s="371"/>
      <c r="AUS35" s="371"/>
      <c r="AUT35" s="371"/>
      <c r="AUU35" s="371"/>
      <c r="AUV35" s="371"/>
      <c r="AUW35" s="371"/>
      <c r="AUX35" s="371"/>
      <c r="AUY35" s="371"/>
      <c r="AUZ35" s="371"/>
      <c r="AVA35" s="371"/>
      <c r="AVB35" s="371"/>
      <c r="AVC35" s="371"/>
      <c r="AVD35" s="371"/>
      <c r="AVE35" s="371"/>
      <c r="AVF35" s="371"/>
      <c r="AVG35" s="371"/>
      <c r="AVH35" s="371"/>
      <c r="AVI35" s="371"/>
      <c r="AVJ35" s="371"/>
      <c r="AVK35" s="371"/>
      <c r="AVL35" s="371"/>
      <c r="AVM35" s="371"/>
      <c r="AVN35" s="371"/>
      <c r="AVO35" s="371"/>
      <c r="AVP35" s="371"/>
      <c r="AVQ35" s="371"/>
      <c r="AVR35" s="371"/>
      <c r="AVS35" s="371"/>
      <c r="AVT35" s="371"/>
      <c r="AVU35" s="371"/>
      <c r="AVV35" s="371"/>
      <c r="AVW35" s="371"/>
      <c r="AVX35" s="371"/>
      <c r="AVY35" s="371"/>
      <c r="AVZ35" s="371"/>
      <c r="AWA35" s="371"/>
      <c r="AWB35" s="371"/>
      <c r="AWC35" s="371"/>
      <c r="AWD35" s="371"/>
      <c r="AWE35" s="371"/>
      <c r="AWF35" s="371"/>
      <c r="AWG35" s="371"/>
      <c r="AWH35" s="371"/>
      <c r="AWI35" s="371"/>
      <c r="AWJ35" s="371"/>
      <c r="AWK35" s="371"/>
      <c r="AWL35" s="371"/>
      <c r="AWM35" s="371"/>
      <c r="AWN35" s="371"/>
      <c r="AWO35" s="371"/>
      <c r="AWP35" s="371"/>
      <c r="AWQ35" s="371"/>
      <c r="AWR35" s="371"/>
      <c r="AWS35" s="371"/>
      <c r="AWT35" s="371"/>
      <c r="AWU35" s="371"/>
      <c r="AWV35" s="371"/>
      <c r="AWW35" s="371"/>
      <c r="AWX35" s="371"/>
      <c r="AWY35" s="371"/>
      <c r="AWZ35" s="371"/>
      <c r="AXA35" s="371"/>
      <c r="AXB35" s="371"/>
      <c r="AXC35" s="371"/>
      <c r="AXD35" s="371"/>
      <c r="AXE35" s="371"/>
      <c r="AXF35" s="371"/>
      <c r="AXG35" s="371"/>
      <c r="AXH35" s="371"/>
      <c r="AXI35" s="371"/>
      <c r="AXJ35" s="371"/>
      <c r="AXK35" s="371"/>
      <c r="AXL35" s="371"/>
      <c r="AXM35" s="371"/>
      <c r="AXN35" s="371"/>
      <c r="AXO35" s="371"/>
      <c r="AXP35" s="371"/>
      <c r="AXQ35" s="371"/>
      <c r="AXR35" s="371"/>
      <c r="AXS35" s="371"/>
      <c r="AXT35" s="371"/>
      <c r="AXU35" s="371"/>
      <c r="AXV35" s="371"/>
      <c r="AXW35" s="371"/>
      <c r="AXX35" s="371"/>
      <c r="AXY35" s="371"/>
      <c r="AXZ35" s="371"/>
      <c r="AYA35" s="371"/>
      <c r="AYB35" s="371"/>
      <c r="AYC35" s="371"/>
      <c r="AYD35" s="371"/>
      <c r="AYE35" s="371"/>
      <c r="AYF35" s="371"/>
      <c r="AYG35" s="371"/>
      <c r="AYH35" s="371"/>
      <c r="AYI35" s="371"/>
      <c r="AYJ35" s="371"/>
      <c r="AYK35" s="371"/>
      <c r="AYL35" s="371"/>
      <c r="AYM35" s="371"/>
      <c r="AYN35" s="371"/>
      <c r="AYO35" s="371"/>
      <c r="AYP35" s="371"/>
      <c r="AYQ35" s="371"/>
      <c r="AYR35" s="371"/>
      <c r="AYS35" s="371"/>
      <c r="AYT35" s="371"/>
      <c r="AYU35" s="371"/>
      <c r="AYV35" s="371"/>
      <c r="AYW35" s="371"/>
      <c r="AYX35" s="371"/>
      <c r="AYY35" s="371"/>
      <c r="AYZ35" s="371"/>
      <c r="AZA35" s="371"/>
      <c r="AZB35" s="371"/>
      <c r="AZC35" s="371"/>
      <c r="AZD35" s="371"/>
      <c r="AZE35" s="371"/>
      <c r="AZF35" s="371"/>
      <c r="AZG35" s="371"/>
      <c r="AZH35" s="371"/>
      <c r="AZI35" s="371"/>
      <c r="AZJ35" s="371"/>
      <c r="AZK35" s="371"/>
      <c r="AZL35" s="371"/>
      <c r="AZM35" s="371"/>
      <c r="AZN35" s="371"/>
      <c r="AZO35" s="371"/>
      <c r="AZP35" s="371"/>
      <c r="AZQ35" s="371"/>
      <c r="AZR35" s="371"/>
      <c r="AZS35" s="371"/>
      <c r="AZT35" s="371"/>
      <c r="AZU35" s="371"/>
      <c r="AZV35" s="371"/>
      <c r="AZW35" s="371"/>
      <c r="AZX35" s="371"/>
      <c r="AZY35" s="371"/>
      <c r="AZZ35" s="371"/>
      <c r="BAA35" s="371"/>
      <c r="BAB35" s="371"/>
      <c r="BAC35" s="371"/>
      <c r="BAD35" s="371"/>
      <c r="BAE35" s="371"/>
      <c r="BAF35" s="371"/>
      <c r="BAG35" s="371"/>
      <c r="BAH35" s="371"/>
      <c r="BAI35" s="371"/>
      <c r="BAJ35" s="371"/>
      <c r="BAK35" s="371"/>
      <c r="BAL35" s="371"/>
      <c r="BAM35" s="371"/>
      <c r="BAN35" s="371"/>
      <c r="BAO35" s="371"/>
      <c r="BAP35" s="371"/>
      <c r="BAQ35" s="371"/>
      <c r="BAR35" s="371"/>
      <c r="BAS35" s="371"/>
      <c r="BAT35" s="371"/>
      <c r="BAU35" s="371"/>
      <c r="BAV35" s="371"/>
      <c r="BAW35" s="371"/>
      <c r="BAX35" s="371"/>
      <c r="BAY35" s="371"/>
      <c r="BAZ35" s="371"/>
      <c r="BBA35" s="371"/>
      <c r="BBB35" s="371"/>
      <c r="BBC35" s="371"/>
      <c r="BBD35" s="371"/>
      <c r="BBE35" s="371"/>
      <c r="BBF35" s="371"/>
      <c r="BBG35" s="371"/>
      <c r="BBH35" s="371"/>
      <c r="BBI35" s="371"/>
      <c r="BBJ35" s="371"/>
      <c r="BBK35" s="371"/>
      <c r="BBL35" s="371"/>
      <c r="BBM35" s="371"/>
      <c r="BBN35" s="371"/>
      <c r="BBO35" s="371"/>
      <c r="BBP35" s="371"/>
      <c r="BBQ35" s="371"/>
      <c r="BBR35" s="371"/>
      <c r="BBS35" s="371"/>
      <c r="BBT35" s="371"/>
      <c r="BBU35" s="371"/>
      <c r="BBV35" s="371"/>
      <c r="BBW35" s="371"/>
      <c r="BBX35" s="371"/>
      <c r="BBY35" s="371"/>
      <c r="BBZ35" s="371"/>
      <c r="BCA35" s="371"/>
      <c r="BCB35" s="371"/>
      <c r="BCC35" s="371"/>
      <c r="BCD35" s="371"/>
      <c r="BCE35" s="371"/>
      <c r="BCF35" s="371"/>
      <c r="BCG35" s="371"/>
      <c r="BCH35" s="371"/>
      <c r="BCI35" s="371"/>
      <c r="BCJ35" s="371"/>
      <c r="BCK35" s="371"/>
      <c r="BCL35" s="371"/>
      <c r="BCM35" s="371"/>
      <c r="BCN35" s="371"/>
      <c r="BCO35" s="371"/>
      <c r="BCP35" s="371"/>
      <c r="BCQ35" s="371"/>
      <c r="BCR35" s="371"/>
      <c r="BCS35" s="371"/>
      <c r="BCT35" s="371"/>
      <c r="BCU35" s="371"/>
      <c r="BCV35" s="371"/>
      <c r="BCW35" s="371"/>
      <c r="BCX35" s="371"/>
      <c r="BCY35" s="371"/>
      <c r="BCZ35" s="371"/>
      <c r="BDA35" s="371"/>
      <c r="BDB35" s="371"/>
      <c r="BDC35" s="371"/>
      <c r="BDD35" s="371"/>
      <c r="BDE35" s="371"/>
      <c r="BDF35" s="371"/>
      <c r="BDG35" s="371"/>
      <c r="BDH35" s="371"/>
      <c r="BDI35" s="371"/>
      <c r="BDJ35" s="371"/>
      <c r="BDK35" s="371"/>
      <c r="BDL35" s="371"/>
      <c r="BDM35" s="371"/>
      <c r="BDN35" s="371"/>
      <c r="BDO35" s="371"/>
      <c r="BDP35" s="371"/>
      <c r="BDQ35" s="371"/>
      <c r="BDR35" s="371"/>
      <c r="BDS35" s="371"/>
      <c r="BDT35" s="371"/>
      <c r="BDU35" s="371"/>
      <c r="BDV35" s="371"/>
      <c r="BDW35" s="371"/>
      <c r="BDX35" s="371"/>
      <c r="BDY35" s="371"/>
      <c r="BDZ35" s="371"/>
      <c r="BEA35" s="371"/>
      <c r="BEB35" s="371"/>
      <c r="BEC35" s="371"/>
      <c r="BED35" s="371"/>
      <c r="BEE35" s="371"/>
      <c r="BEF35" s="371"/>
      <c r="BEG35" s="371"/>
      <c r="BEH35" s="371"/>
      <c r="BEI35" s="371"/>
      <c r="BEJ35" s="371"/>
      <c r="BEK35" s="371"/>
      <c r="BEL35" s="371"/>
      <c r="BEM35" s="371"/>
      <c r="BEN35" s="371"/>
      <c r="BEO35" s="371"/>
      <c r="BEP35" s="371"/>
      <c r="BEQ35" s="371"/>
      <c r="BER35" s="371"/>
      <c r="BES35" s="371"/>
      <c r="BET35" s="371"/>
      <c r="BEU35" s="371"/>
      <c r="BEV35" s="371"/>
      <c r="BEW35" s="371"/>
      <c r="BEX35" s="371"/>
      <c r="BEY35" s="371"/>
      <c r="BEZ35" s="371"/>
      <c r="BFA35" s="371"/>
      <c r="BFB35" s="371"/>
      <c r="BFC35" s="371"/>
      <c r="BFD35" s="371"/>
      <c r="BFE35" s="371"/>
      <c r="BFF35" s="371"/>
      <c r="BFG35" s="371"/>
      <c r="BFH35" s="371"/>
      <c r="BFI35" s="371"/>
      <c r="BFJ35" s="371"/>
      <c r="BFK35" s="371"/>
      <c r="BFL35" s="371"/>
      <c r="BFM35" s="371"/>
      <c r="BFN35" s="371"/>
      <c r="BFO35" s="371"/>
      <c r="BFP35" s="371"/>
      <c r="BFQ35" s="371"/>
      <c r="BFR35" s="371"/>
      <c r="BFS35" s="371"/>
      <c r="BFT35" s="371"/>
      <c r="BFU35" s="371"/>
      <c r="BFV35" s="371"/>
      <c r="BFW35" s="371"/>
      <c r="BFX35" s="371"/>
      <c r="BFY35" s="371"/>
      <c r="BFZ35" s="371"/>
      <c r="BGA35" s="371"/>
      <c r="BGB35" s="371"/>
      <c r="BGC35" s="371"/>
      <c r="BGD35" s="371"/>
      <c r="BGE35" s="371"/>
      <c r="BGF35" s="371"/>
      <c r="BGG35" s="371"/>
      <c r="BGH35" s="371"/>
      <c r="BGI35" s="371"/>
      <c r="BGJ35" s="371"/>
      <c r="BGK35" s="371"/>
      <c r="BGL35" s="371"/>
      <c r="BGM35" s="371"/>
      <c r="BGN35" s="371"/>
      <c r="BGO35" s="371"/>
      <c r="BGP35" s="371"/>
      <c r="BGQ35" s="371"/>
      <c r="BGR35" s="371"/>
      <c r="BGS35" s="371"/>
      <c r="BGT35" s="371"/>
      <c r="BGU35" s="371"/>
      <c r="BGV35" s="371"/>
      <c r="BGW35" s="371"/>
      <c r="BGX35" s="371"/>
      <c r="BGY35" s="371"/>
      <c r="BGZ35" s="371"/>
      <c r="BHA35" s="371"/>
      <c r="BHB35" s="371"/>
      <c r="BHC35" s="371"/>
      <c r="BHD35" s="371"/>
      <c r="BHE35" s="371"/>
      <c r="BHF35" s="371"/>
      <c r="BHG35" s="371"/>
      <c r="BHH35" s="371"/>
      <c r="BHI35" s="371"/>
      <c r="BHJ35" s="371"/>
      <c r="BHK35" s="371"/>
      <c r="BHL35" s="371"/>
      <c r="BHM35" s="371"/>
      <c r="BHN35" s="371"/>
      <c r="BHO35" s="371"/>
      <c r="BHP35" s="371"/>
      <c r="BHQ35" s="371"/>
      <c r="BHR35" s="371"/>
      <c r="BHS35" s="371"/>
      <c r="BHT35" s="371"/>
      <c r="BHU35" s="371"/>
      <c r="BHV35" s="371"/>
      <c r="BHW35" s="371"/>
      <c r="BHX35" s="371"/>
      <c r="BHY35" s="371"/>
      <c r="BHZ35" s="371"/>
      <c r="BIA35" s="371"/>
      <c r="BIB35" s="371"/>
      <c r="BIC35" s="371"/>
      <c r="BID35" s="371"/>
      <c r="BIE35" s="371"/>
      <c r="BIF35" s="371"/>
      <c r="BIG35" s="371"/>
      <c r="BIH35" s="371"/>
      <c r="BII35" s="371"/>
      <c r="BIJ35" s="371"/>
      <c r="BIK35" s="371"/>
      <c r="BIL35" s="371"/>
      <c r="BIM35" s="371"/>
      <c r="BIN35" s="371"/>
      <c r="BIO35" s="371"/>
      <c r="BIP35" s="371"/>
      <c r="BIQ35" s="371"/>
      <c r="BIR35" s="371"/>
      <c r="BIS35" s="371"/>
      <c r="BIT35" s="371"/>
      <c r="BIU35" s="371"/>
      <c r="BIV35" s="371"/>
      <c r="BIW35" s="371"/>
      <c r="BIX35" s="371"/>
      <c r="BIY35" s="371"/>
      <c r="BIZ35" s="371"/>
      <c r="BJA35" s="371"/>
      <c r="BJB35" s="371"/>
      <c r="BJC35" s="371"/>
      <c r="BJD35" s="371"/>
      <c r="BJE35" s="371"/>
      <c r="BJF35" s="371"/>
      <c r="BJG35" s="371"/>
      <c r="BJH35" s="371"/>
      <c r="BJI35" s="371"/>
      <c r="BJJ35" s="371"/>
      <c r="BJK35" s="371"/>
      <c r="BJL35" s="371"/>
      <c r="BJM35" s="371"/>
      <c r="BJN35" s="371"/>
      <c r="BJO35" s="371"/>
      <c r="BJP35" s="371"/>
      <c r="BJQ35" s="371"/>
      <c r="BJR35" s="371"/>
      <c r="BJS35" s="371"/>
      <c r="BJT35" s="371"/>
      <c r="BJU35" s="371"/>
      <c r="BJV35" s="371"/>
      <c r="BJW35" s="371"/>
      <c r="BJX35" s="371"/>
      <c r="BJY35" s="371"/>
      <c r="BJZ35" s="371"/>
      <c r="BKA35" s="371"/>
      <c r="BKB35" s="371"/>
      <c r="BKC35" s="371"/>
      <c r="BKD35" s="371"/>
      <c r="BKE35" s="371"/>
      <c r="BKF35" s="371"/>
      <c r="BKG35" s="371"/>
      <c r="BKH35" s="371"/>
      <c r="BKI35" s="371"/>
      <c r="BKJ35" s="371"/>
      <c r="BKK35" s="371"/>
      <c r="BKL35" s="371"/>
      <c r="BKM35" s="371"/>
      <c r="BKN35" s="371"/>
      <c r="BKO35" s="371"/>
      <c r="BKP35" s="371"/>
      <c r="BKQ35" s="371"/>
      <c r="BKR35" s="371"/>
      <c r="BKS35" s="371"/>
      <c r="BKT35" s="371"/>
      <c r="BKU35" s="371"/>
      <c r="BKV35" s="371"/>
      <c r="BKW35" s="371"/>
      <c r="BKX35" s="371"/>
      <c r="BKY35" s="371"/>
      <c r="BKZ35" s="371"/>
      <c r="BLA35" s="371"/>
      <c r="BLB35" s="371"/>
      <c r="BLC35" s="371"/>
      <c r="BLD35" s="371"/>
      <c r="BLE35" s="371"/>
      <c r="BLF35" s="371"/>
      <c r="BLG35" s="371"/>
      <c r="BLH35" s="371"/>
      <c r="BLI35" s="371"/>
      <c r="BLJ35" s="371"/>
      <c r="BLK35" s="371"/>
      <c r="BLL35" s="371"/>
      <c r="BLM35" s="371"/>
      <c r="BLN35" s="371"/>
      <c r="BLO35" s="371"/>
      <c r="BLP35" s="371"/>
      <c r="BLQ35" s="371"/>
      <c r="BLR35" s="371"/>
      <c r="BLS35" s="371"/>
      <c r="BLT35" s="371"/>
      <c r="BLU35" s="371"/>
      <c r="BLV35" s="371"/>
      <c r="BLW35" s="371"/>
      <c r="BLX35" s="371"/>
      <c r="BLY35" s="371"/>
      <c r="BLZ35" s="371"/>
      <c r="BMA35" s="371"/>
      <c r="BMB35" s="371"/>
      <c r="BMC35" s="371"/>
      <c r="BMD35" s="371"/>
      <c r="BME35" s="371"/>
      <c r="BMF35" s="371"/>
      <c r="BMG35" s="371"/>
      <c r="BMH35" s="371"/>
      <c r="BMI35" s="371"/>
      <c r="BMJ35" s="371"/>
      <c r="BMK35" s="371"/>
      <c r="BML35" s="371"/>
      <c r="BMM35" s="371"/>
      <c r="BMN35" s="371"/>
      <c r="BMO35" s="371"/>
      <c r="BMP35" s="371"/>
      <c r="BMQ35" s="371"/>
      <c r="BMR35" s="371"/>
      <c r="BMS35" s="371"/>
      <c r="BMT35" s="371"/>
      <c r="BMU35" s="371"/>
      <c r="BMV35" s="371"/>
      <c r="BMW35" s="371"/>
      <c r="BMX35" s="371"/>
      <c r="BMY35" s="371"/>
      <c r="BMZ35" s="371"/>
      <c r="BNA35" s="371"/>
      <c r="BNB35" s="371"/>
      <c r="BNC35" s="371"/>
      <c r="BND35" s="371"/>
      <c r="BNE35" s="371"/>
      <c r="BNF35" s="371"/>
      <c r="BNG35" s="371"/>
      <c r="BNH35" s="371"/>
      <c r="BNI35" s="371"/>
      <c r="BNJ35" s="371"/>
      <c r="BNK35" s="371"/>
      <c r="BNL35" s="371"/>
      <c r="BNM35" s="371"/>
      <c r="BNN35" s="371"/>
      <c r="BNO35" s="371"/>
      <c r="BNP35" s="371"/>
      <c r="BNQ35" s="371"/>
      <c r="BNR35" s="371"/>
      <c r="BNS35" s="371"/>
      <c r="BNT35" s="371"/>
      <c r="BNU35" s="371"/>
      <c r="BNV35" s="371"/>
      <c r="BNW35" s="371"/>
      <c r="BNX35" s="371"/>
      <c r="BNY35" s="371"/>
      <c r="BNZ35" s="371"/>
      <c r="BOA35" s="371"/>
      <c r="BOB35" s="371"/>
      <c r="BOC35" s="371"/>
      <c r="BOD35" s="371"/>
      <c r="BOE35" s="371"/>
      <c r="BOF35" s="371"/>
      <c r="BOG35" s="371"/>
      <c r="BOH35" s="371"/>
      <c r="BOI35" s="371"/>
      <c r="BOJ35" s="371"/>
      <c r="BOK35" s="371"/>
      <c r="BOL35" s="371"/>
      <c r="BOM35" s="371"/>
      <c r="BON35" s="371"/>
      <c r="BOO35" s="371"/>
      <c r="BOP35" s="371"/>
      <c r="BOQ35" s="371"/>
      <c r="BOR35" s="371"/>
      <c r="BOS35" s="371"/>
      <c r="BOT35" s="371"/>
      <c r="BOU35" s="371"/>
      <c r="BOV35" s="371"/>
      <c r="BOW35" s="371"/>
      <c r="BOX35" s="371"/>
      <c r="BOY35" s="371"/>
      <c r="BOZ35" s="371"/>
      <c r="BPA35" s="371"/>
      <c r="BPB35" s="371"/>
      <c r="BPC35" s="371"/>
      <c r="BPD35" s="371"/>
      <c r="BPE35" s="371"/>
      <c r="BPF35" s="371"/>
      <c r="BPG35" s="371"/>
      <c r="BPH35" s="371"/>
      <c r="BPI35" s="371"/>
      <c r="BPJ35" s="371"/>
      <c r="BPK35" s="371"/>
      <c r="BPL35" s="371"/>
      <c r="BPM35" s="371"/>
      <c r="BPN35" s="371"/>
      <c r="BPO35" s="371"/>
      <c r="BPP35" s="371"/>
      <c r="BPQ35" s="371"/>
      <c r="BPR35" s="371"/>
      <c r="BPS35" s="371"/>
      <c r="BPT35" s="371"/>
      <c r="BPU35" s="371"/>
      <c r="BPV35" s="371"/>
      <c r="BPW35" s="371"/>
      <c r="BPX35" s="371"/>
      <c r="BPY35" s="371"/>
      <c r="BPZ35" s="371"/>
      <c r="BQA35" s="371"/>
      <c r="BQB35" s="371"/>
      <c r="BQC35" s="371"/>
      <c r="BQD35" s="371"/>
      <c r="BQE35" s="371"/>
      <c r="BQF35" s="371"/>
      <c r="BQG35" s="371"/>
      <c r="BQH35" s="371"/>
      <c r="BQI35" s="371"/>
      <c r="BQJ35" s="371"/>
      <c r="BQK35" s="371"/>
      <c r="BQL35" s="371"/>
      <c r="BQM35" s="371"/>
      <c r="BQN35" s="371"/>
      <c r="BQO35" s="371"/>
      <c r="BQP35" s="371"/>
      <c r="BQQ35" s="371"/>
      <c r="BQR35" s="371"/>
      <c r="BQS35" s="371"/>
      <c r="BQT35" s="371"/>
      <c r="BQU35" s="371"/>
      <c r="BQV35" s="371"/>
      <c r="BQW35" s="371"/>
      <c r="BQX35" s="371"/>
      <c r="BQY35" s="371"/>
      <c r="BQZ35" s="371"/>
      <c r="BRA35" s="371"/>
      <c r="BRB35" s="371"/>
      <c r="BRC35" s="371"/>
      <c r="BRD35" s="371"/>
      <c r="BRE35" s="371"/>
      <c r="BRF35" s="371"/>
      <c r="BRG35" s="371"/>
      <c r="BRH35" s="371"/>
      <c r="BRI35" s="371"/>
      <c r="BRJ35" s="371"/>
      <c r="BRK35" s="371"/>
      <c r="BRL35" s="371"/>
      <c r="BRM35" s="371"/>
      <c r="BRN35" s="371"/>
      <c r="BRO35" s="371"/>
      <c r="BRP35" s="371"/>
      <c r="BRQ35" s="371"/>
      <c r="BRR35" s="371"/>
      <c r="BRS35" s="371"/>
      <c r="BRT35" s="371"/>
      <c r="BRU35" s="371"/>
      <c r="BRV35" s="371"/>
      <c r="BRW35" s="371"/>
      <c r="BRX35" s="371"/>
      <c r="BRY35" s="371"/>
      <c r="BRZ35" s="371"/>
      <c r="BSA35" s="371"/>
      <c r="BSB35" s="371"/>
      <c r="BSC35" s="371"/>
      <c r="BSD35" s="371"/>
      <c r="BSE35" s="371"/>
      <c r="BSF35" s="371"/>
      <c r="BSG35" s="371"/>
      <c r="BSH35" s="371"/>
      <c r="BSI35" s="371"/>
      <c r="BSJ35" s="371"/>
      <c r="BSK35" s="371"/>
      <c r="BSL35" s="371"/>
      <c r="BSM35" s="371"/>
      <c r="BSN35" s="371"/>
      <c r="BSO35" s="371"/>
      <c r="BSP35" s="371"/>
      <c r="BSQ35" s="371"/>
      <c r="BSR35" s="371"/>
      <c r="BSS35" s="371"/>
      <c r="BST35" s="371"/>
      <c r="BSU35" s="371"/>
      <c r="BSV35" s="371"/>
      <c r="BSW35" s="371"/>
      <c r="BSX35" s="371"/>
      <c r="BSY35" s="371"/>
      <c r="BSZ35" s="371"/>
      <c r="BTA35" s="371"/>
      <c r="BTB35" s="371"/>
      <c r="BTC35" s="371"/>
      <c r="BTD35" s="371"/>
      <c r="BTE35" s="371"/>
      <c r="BTF35" s="371"/>
      <c r="BTG35" s="371"/>
      <c r="BTH35" s="371"/>
      <c r="BTI35" s="371"/>
      <c r="BTJ35" s="371"/>
      <c r="BTK35" s="371"/>
      <c r="BTL35" s="371"/>
      <c r="BTM35" s="371"/>
      <c r="BTN35" s="371"/>
      <c r="BTO35" s="371"/>
      <c r="BTP35" s="371"/>
      <c r="BTQ35" s="371"/>
      <c r="BTR35" s="371"/>
      <c r="BTS35" s="371"/>
      <c r="BTT35" s="371"/>
      <c r="BTU35" s="371"/>
      <c r="BTV35" s="371"/>
      <c r="BTW35" s="371"/>
      <c r="BTX35" s="371"/>
      <c r="BTY35" s="371"/>
      <c r="BTZ35" s="371"/>
      <c r="BUA35" s="371"/>
      <c r="BUB35" s="371"/>
      <c r="BUC35" s="371"/>
      <c r="BUD35" s="371"/>
      <c r="BUE35" s="371"/>
      <c r="BUF35" s="371"/>
      <c r="BUG35" s="371"/>
      <c r="BUH35" s="371"/>
      <c r="BUI35" s="371"/>
      <c r="BUJ35" s="371"/>
      <c r="BUK35" s="371"/>
      <c r="BUL35" s="371"/>
      <c r="BUM35" s="371"/>
      <c r="BUN35" s="371"/>
      <c r="BUO35" s="371"/>
      <c r="BUP35" s="371"/>
      <c r="BUQ35" s="371"/>
      <c r="BUR35" s="371"/>
      <c r="BUS35" s="371"/>
      <c r="BUT35" s="371"/>
      <c r="BUU35" s="371"/>
      <c r="BUV35" s="371"/>
      <c r="BUW35" s="371"/>
      <c r="BUX35" s="371"/>
      <c r="BUY35" s="371"/>
      <c r="BUZ35" s="371"/>
      <c r="BVA35" s="371"/>
      <c r="BVB35" s="371"/>
      <c r="BVC35" s="371"/>
      <c r="BVD35" s="371"/>
      <c r="BVE35" s="371"/>
      <c r="BVF35" s="371"/>
      <c r="BVG35" s="371"/>
      <c r="BVH35" s="371"/>
      <c r="BVI35" s="371"/>
      <c r="BVJ35" s="371"/>
      <c r="BVK35" s="371"/>
      <c r="BVL35" s="371"/>
      <c r="BVM35" s="371"/>
      <c r="BVN35" s="371"/>
      <c r="BVO35" s="371"/>
      <c r="BVP35" s="371"/>
      <c r="BVQ35" s="371"/>
      <c r="BVR35" s="371"/>
      <c r="BVS35" s="371"/>
      <c r="BVT35" s="371"/>
      <c r="BVU35" s="371"/>
      <c r="BVV35" s="371"/>
      <c r="BVW35" s="371"/>
      <c r="BVX35" s="371"/>
      <c r="BVY35" s="371"/>
      <c r="BVZ35" s="371"/>
      <c r="BWA35" s="371"/>
      <c r="BWB35" s="371"/>
      <c r="BWC35" s="371"/>
      <c r="BWD35" s="371"/>
    </row>
    <row r="36" spans="1:1954" ht="16.5" x14ac:dyDescent="0.3">
      <c r="A36" s="476" t="s">
        <v>565</v>
      </c>
      <c r="B36" s="477">
        <v>101.39194492</v>
      </c>
      <c r="C36" s="477">
        <v>285.52169114999998</v>
      </c>
      <c r="D36" s="477">
        <v>386.91363607</v>
      </c>
      <c r="E36" s="371"/>
      <c r="F36" s="482"/>
      <c r="G36" s="474"/>
      <c r="H36" s="482"/>
      <c r="I36" s="371"/>
      <c r="J36" s="475"/>
      <c r="K36" s="475"/>
      <c r="L36" s="475"/>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c r="BL36" s="371"/>
      <c r="BM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1"/>
      <c r="CN36" s="371"/>
      <c r="CO36" s="371"/>
      <c r="CP36" s="371"/>
      <c r="CQ36" s="371"/>
      <c r="CR36" s="371"/>
      <c r="CS36" s="371"/>
      <c r="CT36" s="371"/>
      <c r="CU36" s="371"/>
      <c r="CV36" s="371"/>
      <c r="CW36" s="371"/>
      <c r="CX36" s="371"/>
      <c r="CY36" s="371"/>
      <c r="CZ36" s="371"/>
      <c r="DA36" s="371"/>
      <c r="DB36" s="371"/>
      <c r="DC36" s="371"/>
      <c r="DD36" s="371"/>
      <c r="DE36" s="371"/>
      <c r="DF36" s="371"/>
      <c r="DG36" s="371"/>
      <c r="DH36" s="371"/>
      <c r="DI36" s="371"/>
      <c r="DJ36" s="371"/>
      <c r="DK36" s="371"/>
      <c r="DL36" s="371"/>
      <c r="DM36" s="371"/>
      <c r="DN36" s="371"/>
      <c r="DO36" s="371"/>
      <c r="DP36" s="371"/>
      <c r="DQ36" s="371"/>
      <c r="DR36" s="371"/>
      <c r="DS36" s="371"/>
      <c r="DT36" s="371"/>
      <c r="DU36" s="371"/>
      <c r="DV36" s="371"/>
      <c r="DW36" s="371"/>
      <c r="DX36" s="371"/>
      <c r="DY36" s="371"/>
      <c r="DZ36" s="371"/>
      <c r="EA36" s="371"/>
      <c r="EB36" s="371"/>
      <c r="EC36" s="371"/>
      <c r="ED36" s="371"/>
      <c r="EE36" s="371"/>
      <c r="EF36" s="371"/>
      <c r="EG36" s="371"/>
      <c r="EH36" s="371"/>
      <c r="EI36" s="371"/>
      <c r="EJ36" s="371"/>
      <c r="EK36" s="371"/>
      <c r="EL36" s="371"/>
      <c r="EM36" s="371"/>
      <c r="EN36" s="371"/>
      <c r="EO36" s="371"/>
      <c r="EP36" s="371"/>
      <c r="EQ36" s="371"/>
      <c r="ER36" s="371"/>
      <c r="ES36" s="371"/>
      <c r="ET36" s="371"/>
      <c r="EU36" s="371"/>
      <c r="EV36" s="371"/>
      <c r="EW36" s="371"/>
      <c r="EX36" s="371"/>
      <c r="EY36" s="371"/>
      <c r="EZ36" s="371"/>
      <c r="FA36" s="371"/>
      <c r="FB36" s="371"/>
      <c r="FC36" s="371"/>
      <c r="FD36" s="371"/>
      <c r="FE36" s="371"/>
      <c r="FF36" s="371"/>
      <c r="FG36" s="371"/>
      <c r="FH36" s="371"/>
      <c r="FI36" s="371"/>
      <c r="FJ36" s="371"/>
      <c r="FK36" s="371"/>
      <c r="FL36" s="371"/>
      <c r="FM36" s="371"/>
      <c r="FN36" s="371"/>
      <c r="FO36" s="371"/>
      <c r="FP36" s="371"/>
      <c r="FQ36" s="371"/>
      <c r="FR36" s="371"/>
      <c r="FS36" s="371"/>
      <c r="FT36" s="371"/>
      <c r="FU36" s="371"/>
      <c r="FV36" s="371"/>
      <c r="FW36" s="371"/>
      <c r="FX36" s="371"/>
      <c r="FY36" s="371"/>
      <c r="FZ36" s="371"/>
      <c r="GA36" s="371"/>
      <c r="GB36" s="371"/>
      <c r="GC36" s="371"/>
      <c r="GD36" s="371"/>
      <c r="GE36" s="371"/>
      <c r="GF36" s="371"/>
      <c r="GG36" s="371"/>
      <c r="GH36" s="371"/>
      <c r="GI36" s="371"/>
      <c r="GJ36" s="371"/>
      <c r="GK36" s="371"/>
      <c r="GL36" s="371"/>
      <c r="GM36" s="371"/>
      <c r="GN36" s="371"/>
      <c r="GO36" s="371"/>
      <c r="GP36" s="371"/>
      <c r="GQ36" s="371"/>
      <c r="GR36" s="371"/>
      <c r="GS36" s="371"/>
      <c r="GT36" s="371"/>
      <c r="GU36" s="371"/>
      <c r="GV36" s="371"/>
      <c r="GW36" s="371"/>
      <c r="GX36" s="371"/>
      <c r="GY36" s="371"/>
      <c r="GZ36" s="371"/>
      <c r="HA36" s="371"/>
      <c r="HB36" s="371"/>
      <c r="HC36" s="371"/>
      <c r="HD36" s="371"/>
      <c r="HE36" s="371"/>
      <c r="HF36" s="371"/>
      <c r="HG36" s="371"/>
      <c r="HH36" s="371"/>
      <c r="HI36" s="371"/>
      <c r="HJ36" s="371"/>
      <c r="HK36" s="371"/>
      <c r="HL36" s="371"/>
      <c r="HM36" s="371"/>
      <c r="HN36" s="371"/>
      <c r="HO36" s="371"/>
      <c r="HP36" s="371"/>
      <c r="HQ36" s="371"/>
      <c r="HR36" s="371"/>
      <c r="HS36" s="371"/>
      <c r="HT36" s="371"/>
      <c r="HU36" s="371"/>
      <c r="HV36" s="371"/>
      <c r="HW36" s="371"/>
      <c r="HX36" s="371"/>
      <c r="HY36" s="371"/>
      <c r="HZ36" s="371"/>
      <c r="IA36" s="371"/>
      <c r="IB36" s="371"/>
      <c r="IC36" s="371"/>
      <c r="ID36" s="371"/>
      <c r="IE36" s="371"/>
      <c r="IF36" s="371"/>
      <c r="IG36" s="371"/>
      <c r="IH36" s="371"/>
      <c r="II36" s="371"/>
      <c r="IJ36" s="371"/>
      <c r="IK36" s="371"/>
      <c r="IL36" s="371"/>
      <c r="IM36" s="371"/>
      <c r="IN36" s="371"/>
      <c r="IO36" s="371"/>
      <c r="IP36" s="371"/>
      <c r="IQ36" s="371"/>
      <c r="IR36" s="371"/>
      <c r="IS36" s="371"/>
      <c r="IT36" s="371"/>
      <c r="IU36" s="371"/>
      <c r="IV36" s="371"/>
      <c r="IW36" s="371"/>
      <c r="IX36" s="371"/>
      <c r="IY36" s="371"/>
      <c r="IZ36" s="371"/>
      <c r="JA36" s="371"/>
      <c r="JB36" s="371"/>
      <c r="JC36" s="371"/>
      <c r="JD36" s="371"/>
      <c r="JE36" s="371"/>
      <c r="JF36" s="371"/>
      <c r="JG36" s="371"/>
      <c r="JH36" s="371"/>
      <c r="JI36" s="371"/>
      <c r="JJ36" s="371"/>
      <c r="JK36" s="371"/>
      <c r="JL36" s="371"/>
      <c r="JM36" s="371"/>
      <c r="JN36" s="371"/>
      <c r="JO36" s="371"/>
      <c r="JP36" s="371"/>
      <c r="JQ36" s="371"/>
      <c r="JR36" s="371"/>
      <c r="JS36" s="371"/>
      <c r="JT36" s="371"/>
      <c r="JU36" s="371"/>
      <c r="JV36" s="371"/>
      <c r="JW36" s="371"/>
      <c r="JX36" s="371"/>
      <c r="JY36" s="371"/>
      <c r="JZ36" s="371"/>
      <c r="KA36" s="371"/>
      <c r="KB36" s="371"/>
      <c r="KC36" s="371"/>
      <c r="KD36" s="371"/>
      <c r="KE36" s="371"/>
      <c r="KF36" s="371"/>
      <c r="KG36" s="371"/>
      <c r="KH36" s="371"/>
      <c r="KI36" s="371"/>
      <c r="KJ36" s="371"/>
      <c r="KK36" s="371"/>
      <c r="KL36" s="371"/>
      <c r="KM36" s="371"/>
      <c r="KN36" s="371"/>
      <c r="KO36" s="371"/>
      <c r="KP36" s="371"/>
      <c r="KQ36" s="371"/>
      <c r="KR36" s="371"/>
      <c r="KS36" s="371"/>
      <c r="KT36" s="371"/>
      <c r="KU36" s="371"/>
      <c r="KV36" s="371"/>
      <c r="KW36" s="371"/>
      <c r="KX36" s="371"/>
      <c r="KY36" s="371"/>
      <c r="KZ36" s="371"/>
      <c r="LA36" s="371"/>
      <c r="LB36" s="371"/>
      <c r="LC36" s="371"/>
      <c r="LD36" s="371"/>
      <c r="LE36" s="371"/>
      <c r="LF36" s="371"/>
      <c r="LG36" s="371"/>
      <c r="LH36" s="371"/>
      <c r="LI36" s="371"/>
      <c r="LJ36" s="371"/>
      <c r="LK36" s="371"/>
      <c r="LL36" s="371"/>
      <c r="LM36" s="371"/>
      <c r="LN36" s="371"/>
      <c r="LO36" s="371"/>
      <c r="LP36" s="371"/>
      <c r="LQ36" s="371"/>
      <c r="LR36" s="371"/>
      <c r="LS36" s="371"/>
      <c r="LT36" s="371"/>
      <c r="LU36" s="371"/>
      <c r="LV36" s="371"/>
      <c r="LW36" s="371"/>
      <c r="LX36" s="371"/>
      <c r="LY36" s="371"/>
      <c r="LZ36" s="371"/>
      <c r="MA36" s="371"/>
      <c r="MB36" s="371"/>
      <c r="MC36" s="371"/>
      <c r="MD36" s="371"/>
      <c r="ME36" s="371"/>
      <c r="MF36" s="371"/>
      <c r="MG36" s="371"/>
      <c r="MH36" s="371"/>
      <c r="MI36" s="371"/>
      <c r="MJ36" s="371"/>
      <c r="MK36" s="371"/>
      <c r="ML36" s="371"/>
      <c r="MM36" s="371"/>
      <c r="MN36" s="371"/>
      <c r="MO36" s="371"/>
      <c r="MP36" s="371"/>
      <c r="MQ36" s="371"/>
      <c r="MR36" s="371"/>
      <c r="MS36" s="371"/>
      <c r="MT36" s="371"/>
      <c r="MU36" s="371"/>
      <c r="MV36" s="371"/>
      <c r="MW36" s="371"/>
      <c r="MX36" s="371"/>
      <c r="MY36" s="371"/>
      <c r="MZ36" s="371"/>
      <c r="NA36" s="371"/>
      <c r="NB36" s="371"/>
      <c r="NC36" s="371"/>
      <c r="ND36" s="371"/>
      <c r="NE36" s="371"/>
      <c r="NF36" s="371"/>
      <c r="NG36" s="371"/>
      <c r="NH36" s="371"/>
      <c r="NI36" s="371"/>
      <c r="NJ36" s="371"/>
      <c r="NK36" s="371"/>
      <c r="NL36" s="371"/>
      <c r="NM36" s="371"/>
      <c r="NN36" s="371"/>
      <c r="NO36" s="371"/>
      <c r="NP36" s="371"/>
      <c r="NQ36" s="371"/>
      <c r="NR36" s="371"/>
      <c r="NS36" s="371"/>
      <c r="NT36" s="371"/>
      <c r="NU36" s="371"/>
      <c r="NV36" s="371"/>
      <c r="NW36" s="371"/>
      <c r="NX36" s="371"/>
      <c r="NY36" s="371"/>
      <c r="NZ36" s="371"/>
      <c r="OA36" s="371"/>
      <c r="OB36" s="371"/>
      <c r="OC36" s="371"/>
      <c r="OD36" s="371"/>
      <c r="OE36" s="371"/>
      <c r="OF36" s="371"/>
      <c r="OG36" s="371"/>
      <c r="OH36" s="371"/>
      <c r="OI36" s="371"/>
      <c r="OJ36" s="371"/>
      <c r="OK36" s="371"/>
      <c r="OL36" s="371"/>
      <c r="OM36" s="371"/>
      <c r="ON36" s="371"/>
      <c r="OO36" s="371"/>
      <c r="OP36" s="371"/>
      <c r="OQ36" s="371"/>
      <c r="OR36" s="371"/>
      <c r="OS36" s="371"/>
      <c r="OT36" s="371"/>
      <c r="OU36" s="371"/>
      <c r="OV36" s="371"/>
      <c r="OW36" s="371"/>
      <c r="OX36" s="371"/>
      <c r="OY36" s="371"/>
      <c r="OZ36" s="371"/>
      <c r="PA36" s="371"/>
      <c r="PB36" s="371"/>
      <c r="PC36" s="371"/>
      <c r="PD36" s="371"/>
      <c r="PE36" s="371"/>
      <c r="PF36" s="371"/>
      <c r="PG36" s="371"/>
      <c r="PH36" s="371"/>
      <c r="PI36" s="371"/>
      <c r="PJ36" s="371"/>
      <c r="PK36" s="371"/>
      <c r="PL36" s="371"/>
      <c r="PM36" s="371"/>
      <c r="PN36" s="371"/>
      <c r="PO36" s="371"/>
      <c r="PP36" s="371"/>
      <c r="PQ36" s="371"/>
      <c r="PR36" s="371"/>
      <c r="PS36" s="371"/>
      <c r="PT36" s="371"/>
      <c r="PU36" s="371"/>
      <c r="PV36" s="371"/>
      <c r="PW36" s="371"/>
      <c r="PX36" s="371"/>
      <c r="PY36" s="371"/>
      <c r="PZ36" s="371"/>
      <c r="QA36" s="371"/>
      <c r="QB36" s="371"/>
      <c r="QC36" s="371"/>
      <c r="QD36" s="371"/>
      <c r="QE36" s="371"/>
      <c r="QF36" s="371"/>
      <c r="QG36" s="371"/>
      <c r="QH36" s="371"/>
      <c r="QI36" s="371"/>
      <c r="QJ36" s="371"/>
      <c r="QK36" s="371"/>
      <c r="QL36" s="371"/>
      <c r="QM36" s="371"/>
      <c r="QN36" s="371"/>
      <c r="QO36" s="371"/>
      <c r="QP36" s="371"/>
      <c r="QQ36" s="371"/>
      <c r="QR36" s="371"/>
      <c r="QS36" s="371"/>
      <c r="QT36" s="371"/>
      <c r="QU36" s="371"/>
      <c r="QV36" s="371"/>
      <c r="QW36" s="371"/>
      <c r="QX36" s="371"/>
      <c r="QY36" s="371"/>
      <c r="QZ36" s="371"/>
      <c r="RA36" s="371"/>
      <c r="RB36" s="371"/>
      <c r="RC36" s="371"/>
      <c r="RD36" s="371"/>
      <c r="RE36" s="371"/>
      <c r="RF36" s="371"/>
      <c r="RG36" s="371"/>
      <c r="RH36" s="371"/>
      <c r="RI36" s="371"/>
      <c r="RJ36" s="371"/>
      <c r="RK36" s="371"/>
      <c r="RL36" s="371"/>
      <c r="RM36" s="371"/>
      <c r="RN36" s="371"/>
      <c r="RO36" s="371"/>
      <c r="RP36" s="371"/>
      <c r="RQ36" s="371"/>
      <c r="RR36" s="371"/>
      <c r="RS36" s="371"/>
      <c r="RT36" s="371"/>
      <c r="RU36" s="371"/>
      <c r="RV36" s="371"/>
      <c r="RW36" s="371"/>
      <c r="RX36" s="371"/>
      <c r="RY36" s="371"/>
      <c r="RZ36" s="371"/>
      <c r="SA36" s="371"/>
      <c r="SB36" s="371"/>
      <c r="SC36" s="371"/>
      <c r="SD36" s="371"/>
      <c r="SE36" s="371"/>
      <c r="SF36" s="371"/>
      <c r="SG36" s="371"/>
      <c r="SH36" s="371"/>
      <c r="SI36" s="371"/>
      <c r="SJ36" s="371"/>
      <c r="SK36" s="371"/>
      <c r="SL36" s="371"/>
      <c r="SM36" s="371"/>
      <c r="SN36" s="371"/>
      <c r="SO36" s="371"/>
      <c r="SP36" s="371"/>
      <c r="SQ36" s="371"/>
      <c r="SR36" s="371"/>
      <c r="SS36" s="371"/>
      <c r="ST36" s="371"/>
      <c r="SU36" s="371"/>
      <c r="SV36" s="371"/>
      <c r="SW36" s="371"/>
      <c r="SX36" s="371"/>
      <c r="SY36" s="371"/>
      <c r="SZ36" s="371"/>
      <c r="TA36" s="371"/>
      <c r="TB36" s="371"/>
      <c r="TC36" s="371"/>
      <c r="TD36" s="371"/>
      <c r="TE36" s="371"/>
      <c r="TF36" s="371"/>
      <c r="TG36" s="371"/>
      <c r="TH36" s="371"/>
      <c r="TI36" s="371"/>
      <c r="TJ36" s="371"/>
      <c r="TK36" s="371"/>
      <c r="TL36" s="371"/>
      <c r="TM36" s="371"/>
      <c r="TN36" s="371"/>
      <c r="TO36" s="371"/>
      <c r="TP36" s="371"/>
      <c r="TQ36" s="371"/>
      <c r="TR36" s="371"/>
      <c r="TS36" s="371"/>
      <c r="TT36" s="371"/>
      <c r="TU36" s="371"/>
      <c r="TV36" s="371"/>
      <c r="TW36" s="371"/>
      <c r="TX36" s="371"/>
      <c r="TY36" s="371"/>
      <c r="TZ36" s="371"/>
      <c r="UA36" s="371"/>
      <c r="UB36" s="371"/>
      <c r="UC36" s="371"/>
      <c r="UD36" s="371"/>
      <c r="UE36" s="371"/>
      <c r="UF36" s="371"/>
      <c r="UG36" s="371"/>
      <c r="UH36" s="371"/>
      <c r="UI36" s="371"/>
      <c r="UJ36" s="371"/>
      <c r="UK36" s="371"/>
      <c r="UL36" s="371"/>
      <c r="UM36" s="371"/>
      <c r="UN36" s="371"/>
      <c r="UO36" s="371"/>
      <c r="UP36" s="371"/>
      <c r="UQ36" s="371"/>
      <c r="UR36" s="371"/>
      <c r="US36" s="371"/>
      <c r="UT36" s="371"/>
      <c r="UU36" s="371"/>
      <c r="UV36" s="371"/>
      <c r="UW36" s="371"/>
      <c r="UX36" s="371"/>
      <c r="UY36" s="371"/>
      <c r="UZ36" s="371"/>
      <c r="VA36" s="371"/>
      <c r="VB36" s="371"/>
      <c r="VC36" s="371"/>
      <c r="VD36" s="371"/>
      <c r="VE36" s="371"/>
      <c r="VF36" s="371"/>
      <c r="VG36" s="371"/>
      <c r="VH36" s="371"/>
      <c r="VI36" s="371"/>
      <c r="VJ36" s="371"/>
      <c r="VK36" s="371"/>
      <c r="VL36" s="371"/>
      <c r="VM36" s="371"/>
      <c r="VN36" s="371"/>
      <c r="VO36" s="371"/>
      <c r="VP36" s="371"/>
      <c r="VQ36" s="371"/>
      <c r="VR36" s="371"/>
      <c r="VS36" s="371"/>
      <c r="VT36" s="371"/>
      <c r="VU36" s="371"/>
      <c r="VV36" s="371"/>
      <c r="VW36" s="371"/>
      <c r="VX36" s="371"/>
      <c r="VY36" s="371"/>
      <c r="VZ36" s="371"/>
      <c r="WA36" s="371"/>
      <c r="WB36" s="371"/>
      <c r="WC36" s="371"/>
      <c r="WD36" s="371"/>
      <c r="WE36" s="371"/>
      <c r="WF36" s="371"/>
      <c r="WG36" s="371"/>
      <c r="WH36" s="371"/>
      <c r="WI36" s="371"/>
      <c r="WJ36" s="371"/>
      <c r="WK36" s="371"/>
      <c r="WL36" s="371"/>
      <c r="WM36" s="371"/>
      <c r="WN36" s="371"/>
      <c r="WO36" s="371"/>
      <c r="WP36" s="371"/>
      <c r="WQ36" s="371"/>
      <c r="WR36" s="371"/>
      <c r="WS36" s="371"/>
      <c r="WT36" s="371"/>
      <c r="WU36" s="371"/>
      <c r="WV36" s="371"/>
      <c r="WW36" s="371"/>
      <c r="WX36" s="371"/>
      <c r="WY36" s="371"/>
      <c r="WZ36" s="371"/>
      <c r="XA36" s="371"/>
      <c r="XB36" s="371"/>
      <c r="XC36" s="371"/>
      <c r="XD36" s="371"/>
      <c r="XE36" s="371"/>
      <c r="XF36" s="371"/>
      <c r="XG36" s="371"/>
      <c r="XH36" s="371"/>
      <c r="XI36" s="371"/>
      <c r="XJ36" s="371"/>
      <c r="XK36" s="371"/>
      <c r="XL36" s="371"/>
      <c r="XM36" s="371"/>
      <c r="XN36" s="371"/>
      <c r="XO36" s="371"/>
      <c r="XP36" s="371"/>
      <c r="XQ36" s="371"/>
      <c r="XR36" s="371"/>
      <c r="XS36" s="371"/>
      <c r="XT36" s="371"/>
      <c r="XU36" s="371"/>
      <c r="XV36" s="371"/>
      <c r="XW36" s="371"/>
      <c r="XX36" s="371"/>
      <c r="XY36" s="371"/>
      <c r="XZ36" s="371"/>
      <c r="YA36" s="371"/>
      <c r="YB36" s="371"/>
      <c r="YC36" s="371"/>
      <c r="YD36" s="371"/>
      <c r="YE36" s="371"/>
      <c r="YF36" s="371"/>
      <c r="YG36" s="371"/>
      <c r="YH36" s="371"/>
      <c r="YI36" s="371"/>
      <c r="YJ36" s="371"/>
      <c r="YK36" s="371"/>
      <c r="YL36" s="371"/>
      <c r="YM36" s="371"/>
      <c r="YN36" s="371"/>
      <c r="YO36" s="371"/>
      <c r="YP36" s="371"/>
      <c r="YQ36" s="371"/>
      <c r="YR36" s="371"/>
      <c r="YS36" s="371"/>
      <c r="YT36" s="371"/>
      <c r="YU36" s="371"/>
      <c r="YV36" s="371"/>
      <c r="YW36" s="371"/>
      <c r="YX36" s="371"/>
      <c r="YY36" s="371"/>
      <c r="YZ36" s="371"/>
      <c r="ZA36" s="371"/>
      <c r="ZB36" s="371"/>
      <c r="ZC36" s="371"/>
      <c r="ZD36" s="371"/>
      <c r="ZE36" s="371"/>
      <c r="ZF36" s="371"/>
      <c r="ZG36" s="371"/>
      <c r="ZH36" s="371"/>
      <c r="ZI36" s="371"/>
      <c r="ZJ36" s="371"/>
      <c r="ZK36" s="371"/>
      <c r="ZL36" s="371"/>
      <c r="ZM36" s="371"/>
      <c r="ZN36" s="371"/>
      <c r="ZO36" s="371"/>
      <c r="ZP36" s="371"/>
      <c r="ZQ36" s="371"/>
      <c r="ZR36" s="371"/>
      <c r="ZS36" s="371"/>
      <c r="ZT36" s="371"/>
      <c r="ZU36" s="371"/>
      <c r="ZV36" s="371"/>
      <c r="ZW36" s="371"/>
      <c r="ZX36" s="371"/>
      <c r="ZY36" s="371"/>
      <c r="ZZ36" s="371"/>
      <c r="AAA36" s="371"/>
      <c r="AAB36" s="371"/>
      <c r="AAC36" s="371"/>
      <c r="AAD36" s="371"/>
      <c r="AAE36" s="371"/>
      <c r="AAF36" s="371"/>
      <c r="AAG36" s="371"/>
      <c r="AAH36" s="371"/>
      <c r="AAI36" s="371"/>
      <c r="AAJ36" s="371"/>
      <c r="AAK36" s="371"/>
      <c r="AAL36" s="371"/>
      <c r="AAM36" s="371"/>
      <c r="AAN36" s="371"/>
      <c r="AAO36" s="371"/>
      <c r="AAP36" s="371"/>
      <c r="AAQ36" s="371"/>
      <c r="AAR36" s="371"/>
      <c r="AAS36" s="371"/>
      <c r="AAT36" s="371"/>
      <c r="AAU36" s="371"/>
      <c r="AAV36" s="371"/>
      <c r="AAW36" s="371"/>
      <c r="AAX36" s="371"/>
      <c r="AAY36" s="371"/>
      <c r="AAZ36" s="371"/>
      <c r="ABA36" s="371"/>
      <c r="ABB36" s="371"/>
      <c r="ABC36" s="371"/>
      <c r="ABD36" s="371"/>
      <c r="ABE36" s="371"/>
      <c r="ABF36" s="371"/>
      <c r="ABG36" s="371"/>
      <c r="ABH36" s="371"/>
      <c r="ABI36" s="371"/>
      <c r="ABJ36" s="371"/>
      <c r="ABK36" s="371"/>
      <c r="ABL36" s="371"/>
      <c r="ABM36" s="371"/>
      <c r="ABN36" s="371"/>
      <c r="ABO36" s="371"/>
      <c r="ABP36" s="371"/>
      <c r="ABQ36" s="371"/>
      <c r="ABR36" s="371"/>
      <c r="ABS36" s="371"/>
      <c r="ABT36" s="371"/>
      <c r="ABU36" s="371"/>
      <c r="ABV36" s="371"/>
      <c r="ABW36" s="371"/>
      <c r="ABX36" s="371"/>
      <c r="ABY36" s="371"/>
      <c r="ABZ36" s="371"/>
      <c r="ACA36" s="371"/>
      <c r="ACB36" s="371"/>
      <c r="ACC36" s="371"/>
      <c r="ACD36" s="371"/>
      <c r="ACE36" s="371"/>
      <c r="ACF36" s="371"/>
      <c r="ACG36" s="371"/>
      <c r="ACH36" s="371"/>
      <c r="ACI36" s="371"/>
      <c r="ACJ36" s="371"/>
      <c r="ACK36" s="371"/>
      <c r="ACL36" s="371"/>
      <c r="ACM36" s="371"/>
      <c r="ACN36" s="371"/>
      <c r="ACO36" s="371"/>
      <c r="ACP36" s="371"/>
      <c r="ACQ36" s="371"/>
      <c r="ACR36" s="371"/>
      <c r="ACS36" s="371"/>
      <c r="ACT36" s="371"/>
      <c r="ACU36" s="371"/>
      <c r="ACV36" s="371"/>
      <c r="ACW36" s="371"/>
      <c r="ACX36" s="371"/>
      <c r="ACY36" s="371"/>
      <c r="ACZ36" s="371"/>
      <c r="ADA36" s="371"/>
      <c r="ADB36" s="371"/>
      <c r="ADC36" s="371"/>
      <c r="ADD36" s="371"/>
      <c r="ADE36" s="371"/>
      <c r="ADF36" s="371"/>
      <c r="ADG36" s="371"/>
      <c r="ADH36" s="371"/>
      <c r="ADI36" s="371"/>
      <c r="ADJ36" s="371"/>
      <c r="ADK36" s="371"/>
      <c r="ADL36" s="371"/>
      <c r="ADM36" s="371"/>
      <c r="ADN36" s="371"/>
      <c r="ADO36" s="371"/>
      <c r="ADP36" s="371"/>
      <c r="ADQ36" s="371"/>
      <c r="ADR36" s="371"/>
      <c r="ADS36" s="371"/>
      <c r="ADT36" s="371"/>
      <c r="ADU36" s="371"/>
      <c r="ADV36" s="371"/>
      <c r="ADW36" s="371"/>
      <c r="ADX36" s="371"/>
      <c r="ADY36" s="371"/>
      <c r="ADZ36" s="371"/>
      <c r="AEA36" s="371"/>
      <c r="AEB36" s="371"/>
      <c r="AEC36" s="371"/>
      <c r="AED36" s="371"/>
      <c r="AEE36" s="371"/>
      <c r="AEF36" s="371"/>
      <c r="AEG36" s="371"/>
      <c r="AEH36" s="371"/>
      <c r="AEI36" s="371"/>
      <c r="AEJ36" s="371"/>
      <c r="AEK36" s="371"/>
      <c r="AEL36" s="371"/>
      <c r="AEM36" s="371"/>
      <c r="AEN36" s="371"/>
      <c r="AEO36" s="371"/>
      <c r="AEP36" s="371"/>
      <c r="AEQ36" s="371"/>
      <c r="AER36" s="371"/>
      <c r="AES36" s="371"/>
      <c r="AET36" s="371"/>
      <c r="AEU36" s="371"/>
      <c r="AEV36" s="371"/>
      <c r="AEW36" s="371"/>
      <c r="AEX36" s="371"/>
      <c r="AEY36" s="371"/>
      <c r="AEZ36" s="371"/>
      <c r="AFA36" s="371"/>
      <c r="AFB36" s="371"/>
      <c r="AFC36" s="371"/>
      <c r="AFD36" s="371"/>
      <c r="AFE36" s="371"/>
      <c r="AFF36" s="371"/>
      <c r="AFG36" s="371"/>
      <c r="AFH36" s="371"/>
      <c r="AFI36" s="371"/>
      <c r="AFJ36" s="371"/>
      <c r="AFK36" s="371"/>
      <c r="AFL36" s="371"/>
      <c r="AFM36" s="371"/>
      <c r="AFN36" s="371"/>
      <c r="AFO36" s="371"/>
      <c r="AFP36" s="371"/>
      <c r="AFQ36" s="371"/>
      <c r="AFR36" s="371"/>
      <c r="AFS36" s="371"/>
      <c r="AFT36" s="371"/>
      <c r="AFU36" s="371"/>
      <c r="AFV36" s="371"/>
      <c r="AFW36" s="371"/>
      <c r="AFX36" s="371"/>
      <c r="AFY36" s="371"/>
      <c r="AFZ36" s="371"/>
      <c r="AGA36" s="371"/>
      <c r="AGB36" s="371"/>
      <c r="AGC36" s="371"/>
      <c r="AGD36" s="371"/>
      <c r="AGE36" s="371"/>
      <c r="AGF36" s="371"/>
      <c r="AGG36" s="371"/>
      <c r="AGH36" s="371"/>
      <c r="AGI36" s="371"/>
      <c r="AGJ36" s="371"/>
      <c r="AGK36" s="371"/>
      <c r="AGL36" s="371"/>
      <c r="AGM36" s="371"/>
      <c r="AGN36" s="371"/>
      <c r="AGO36" s="371"/>
      <c r="AGP36" s="371"/>
      <c r="AGQ36" s="371"/>
      <c r="AGR36" s="371"/>
      <c r="AGS36" s="371"/>
      <c r="AGT36" s="371"/>
      <c r="AGU36" s="371"/>
      <c r="AGV36" s="371"/>
      <c r="AGW36" s="371"/>
      <c r="AGX36" s="371"/>
      <c r="AGY36" s="371"/>
      <c r="AGZ36" s="371"/>
      <c r="AHA36" s="371"/>
      <c r="AHB36" s="371"/>
      <c r="AHC36" s="371"/>
      <c r="AHD36" s="371"/>
      <c r="AHE36" s="371"/>
      <c r="AHF36" s="371"/>
      <c r="AHG36" s="371"/>
      <c r="AHH36" s="371"/>
      <c r="AHI36" s="371"/>
      <c r="AHJ36" s="371"/>
      <c r="AHK36" s="371"/>
      <c r="AHL36" s="371"/>
      <c r="AHM36" s="371"/>
      <c r="AHN36" s="371"/>
      <c r="AHO36" s="371"/>
      <c r="AHP36" s="371"/>
      <c r="AHQ36" s="371"/>
      <c r="AHR36" s="371"/>
      <c r="AHS36" s="371"/>
      <c r="AHT36" s="371"/>
      <c r="AHU36" s="371"/>
      <c r="AHV36" s="371"/>
      <c r="AHW36" s="371"/>
      <c r="AHX36" s="371"/>
      <c r="AHY36" s="371"/>
      <c r="AHZ36" s="371"/>
      <c r="AIA36" s="371"/>
      <c r="AIB36" s="371"/>
      <c r="AIC36" s="371"/>
      <c r="AID36" s="371"/>
      <c r="AIE36" s="371"/>
      <c r="AIF36" s="371"/>
      <c r="AIG36" s="371"/>
      <c r="AIH36" s="371"/>
      <c r="AII36" s="371"/>
      <c r="AIJ36" s="371"/>
      <c r="AIK36" s="371"/>
      <c r="AIL36" s="371"/>
      <c r="AIM36" s="371"/>
      <c r="AIN36" s="371"/>
      <c r="AIO36" s="371"/>
      <c r="AIP36" s="371"/>
      <c r="AIQ36" s="371"/>
      <c r="AIR36" s="371"/>
      <c r="AIS36" s="371"/>
      <c r="AIT36" s="371"/>
      <c r="AIU36" s="371"/>
      <c r="AIV36" s="371"/>
      <c r="AIW36" s="371"/>
      <c r="AIX36" s="371"/>
      <c r="AIY36" s="371"/>
      <c r="AIZ36" s="371"/>
      <c r="AJA36" s="371"/>
      <c r="AJB36" s="371"/>
      <c r="AJC36" s="371"/>
      <c r="AJD36" s="371"/>
      <c r="AJE36" s="371"/>
      <c r="AJF36" s="371"/>
      <c r="AJG36" s="371"/>
      <c r="AJH36" s="371"/>
      <c r="AJI36" s="371"/>
      <c r="AJJ36" s="371"/>
      <c r="AJK36" s="371"/>
      <c r="AJL36" s="371"/>
      <c r="AJM36" s="371"/>
      <c r="AJN36" s="371"/>
      <c r="AJO36" s="371"/>
      <c r="AJP36" s="371"/>
      <c r="AJQ36" s="371"/>
      <c r="AJR36" s="371"/>
      <c r="AJS36" s="371"/>
      <c r="AJT36" s="371"/>
      <c r="AJU36" s="371"/>
      <c r="AJV36" s="371"/>
      <c r="AJW36" s="371"/>
      <c r="AJX36" s="371"/>
      <c r="AJY36" s="371"/>
      <c r="AJZ36" s="371"/>
      <c r="AKA36" s="371"/>
      <c r="AKB36" s="371"/>
      <c r="AKC36" s="371"/>
      <c r="AKD36" s="371"/>
      <c r="AKE36" s="371"/>
      <c r="AKF36" s="371"/>
      <c r="AKG36" s="371"/>
      <c r="AKH36" s="371"/>
      <c r="AKI36" s="371"/>
      <c r="AKJ36" s="371"/>
      <c r="AKK36" s="371"/>
      <c r="AKL36" s="371"/>
      <c r="AKM36" s="371"/>
      <c r="AKN36" s="371"/>
      <c r="AKO36" s="371"/>
      <c r="AKP36" s="371"/>
      <c r="AKQ36" s="371"/>
      <c r="AKR36" s="371"/>
      <c r="AKS36" s="371"/>
      <c r="AKT36" s="371"/>
      <c r="AKU36" s="371"/>
      <c r="AKV36" s="371"/>
      <c r="AKW36" s="371"/>
      <c r="AKX36" s="371"/>
      <c r="AKY36" s="371"/>
      <c r="AKZ36" s="371"/>
      <c r="ALA36" s="371"/>
      <c r="ALB36" s="371"/>
      <c r="ALC36" s="371"/>
      <c r="ALD36" s="371"/>
      <c r="ALE36" s="371"/>
      <c r="ALF36" s="371"/>
      <c r="ALG36" s="371"/>
      <c r="ALH36" s="371"/>
      <c r="ALI36" s="371"/>
      <c r="ALJ36" s="371"/>
      <c r="ALK36" s="371"/>
      <c r="ALL36" s="371"/>
      <c r="ALM36" s="371"/>
      <c r="ALN36" s="371"/>
      <c r="ALO36" s="371"/>
      <c r="ALP36" s="371"/>
      <c r="ALQ36" s="371"/>
      <c r="ALR36" s="371"/>
      <c r="ALS36" s="371"/>
      <c r="ALT36" s="371"/>
      <c r="ALU36" s="371"/>
      <c r="ALV36" s="371"/>
      <c r="ALW36" s="371"/>
      <c r="ALX36" s="371"/>
      <c r="ALY36" s="371"/>
      <c r="ALZ36" s="371"/>
      <c r="AMA36" s="371"/>
      <c r="AMB36" s="371"/>
      <c r="AMC36" s="371"/>
      <c r="AMD36" s="371"/>
      <c r="AME36" s="371"/>
      <c r="AMF36" s="371"/>
      <c r="AMG36" s="371"/>
      <c r="AMH36" s="371"/>
      <c r="AMI36" s="371"/>
      <c r="AMJ36" s="371"/>
      <c r="AMK36" s="371"/>
      <c r="AML36" s="371"/>
      <c r="AMM36" s="371"/>
      <c r="AMN36" s="371"/>
      <c r="AMO36" s="371"/>
      <c r="AMP36" s="371"/>
      <c r="AMQ36" s="371"/>
      <c r="AMR36" s="371"/>
      <c r="AMS36" s="371"/>
      <c r="AMT36" s="371"/>
      <c r="AMU36" s="371"/>
      <c r="AMV36" s="371"/>
      <c r="AMW36" s="371"/>
      <c r="AMX36" s="371"/>
      <c r="AMY36" s="371"/>
      <c r="AMZ36" s="371"/>
      <c r="ANA36" s="371"/>
      <c r="ANB36" s="371"/>
      <c r="ANC36" s="371"/>
      <c r="AND36" s="371"/>
      <c r="ANE36" s="371"/>
      <c r="ANF36" s="371"/>
      <c r="ANG36" s="371"/>
      <c r="ANH36" s="371"/>
      <c r="ANI36" s="371"/>
      <c r="ANJ36" s="371"/>
      <c r="ANK36" s="371"/>
      <c r="ANL36" s="371"/>
      <c r="ANM36" s="371"/>
      <c r="ANN36" s="371"/>
      <c r="ANO36" s="371"/>
      <c r="ANP36" s="371"/>
      <c r="ANQ36" s="371"/>
      <c r="ANR36" s="371"/>
      <c r="ANS36" s="371"/>
      <c r="ANT36" s="371"/>
      <c r="ANU36" s="371"/>
      <c r="ANV36" s="371"/>
      <c r="ANW36" s="371"/>
      <c r="ANX36" s="371"/>
      <c r="ANY36" s="371"/>
      <c r="ANZ36" s="371"/>
      <c r="AOA36" s="371"/>
      <c r="AOB36" s="371"/>
      <c r="AOC36" s="371"/>
      <c r="AOD36" s="371"/>
      <c r="AOE36" s="371"/>
      <c r="AOF36" s="371"/>
      <c r="AOG36" s="371"/>
      <c r="AOH36" s="371"/>
      <c r="AOI36" s="371"/>
      <c r="AOJ36" s="371"/>
      <c r="AOK36" s="371"/>
      <c r="AOL36" s="371"/>
      <c r="AOM36" s="371"/>
      <c r="AON36" s="371"/>
      <c r="AOO36" s="371"/>
      <c r="AOP36" s="371"/>
      <c r="AOQ36" s="371"/>
      <c r="AOR36" s="371"/>
      <c r="AOS36" s="371"/>
      <c r="AOT36" s="371"/>
      <c r="AOU36" s="371"/>
      <c r="AOV36" s="371"/>
      <c r="AOW36" s="371"/>
      <c r="AOX36" s="371"/>
      <c r="AOY36" s="371"/>
      <c r="AOZ36" s="371"/>
      <c r="APA36" s="371"/>
      <c r="APB36" s="371"/>
      <c r="APC36" s="371"/>
      <c r="APD36" s="371"/>
      <c r="APE36" s="371"/>
      <c r="APF36" s="371"/>
      <c r="APG36" s="371"/>
      <c r="APH36" s="371"/>
      <c r="API36" s="371"/>
      <c r="APJ36" s="371"/>
      <c r="APK36" s="371"/>
      <c r="APL36" s="371"/>
      <c r="APM36" s="371"/>
      <c r="APN36" s="371"/>
      <c r="APO36" s="371"/>
      <c r="APP36" s="371"/>
      <c r="APQ36" s="371"/>
      <c r="APR36" s="371"/>
      <c r="APS36" s="371"/>
      <c r="APT36" s="371"/>
      <c r="APU36" s="371"/>
      <c r="APV36" s="371"/>
      <c r="APW36" s="371"/>
      <c r="APX36" s="371"/>
      <c r="APY36" s="371"/>
      <c r="APZ36" s="371"/>
      <c r="AQA36" s="371"/>
      <c r="AQB36" s="371"/>
      <c r="AQC36" s="371"/>
      <c r="AQD36" s="371"/>
      <c r="AQE36" s="371"/>
      <c r="AQF36" s="371"/>
      <c r="AQG36" s="371"/>
      <c r="AQH36" s="371"/>
      <c r="AQI36" s="371"/>
      <c r="AQJ36" s="371"/>
      <c r="AQK36" s="371"/>
      <c r="AQL36" s="371"/>
      <c r="AQM36" s="371"/>
      <c r="AQN36" s="371"/>
      <c r="AQO36" s="371"/>
      <c r="AQP36" s="371"/>
      <c r="AQQ36" s="371"/>
      <c r="AQR36" s="371"/>
      <c r="AQS36" s="371"/>
      <c r="AQT36" s="371"/>
      <c r="AQU36" s="371"/>
      <c r="AQV36" s="371"/>
      <c r="AQW36" s="371"/>
      <c r="AQX36" s="371"/>
      <c r="AQY36" s="371"/>
      <c r="AQZ36" s="371"/>
      <c r="ARA36" s="371"/>
      <c r="ARB36" s="371"/>
      <c r="ARC36" s="371"/>
      <c r="ARD36" s="371"/>
      <c r="ARE36" s="371"/>
      <c r="ARF36" s="371"/>
      <c r="ARG36" s="371"/>
      <c r="ARH36" s="371"/>
      <c r="ARI36" s="371"/>
      <c r="ARJ36" s="371"/>
      <c r="ARK36" s="371"/>
      <c r="ARL36" s="371"/>
      <c r="ARM36" s="371"/>
      <c r="ARN36" s="371"/>
      <c r="ARO36" s="371"/>
      <c r="ARP36" s="371"/>
      <c r="ARQ36" s="371"/>
      <c r="ARR36" s="371"/>
      <c r="ARS36" s="371"/>
      <c r="ART36" s="371"/>
      <c r="ARU36" s="371"/>
      <c r="ARV36" s="371"/>
      <c r="ARW36" s="371"/>
      <c r="ARX36" s="371"/>
      <c r="ARY36" s="371"/>
      <c r="ARZ36" s="371"/>
      <c r="ASA36" s="371"/>
      <c r="ASB36" s="371"/>
      <c r="ASC36" s="371"/>
      <c r="ASD36" s="371"/>
      <c r="ASE36" s="371"/>
      <c r="ASF36" s="371"/>
      <c r="ASG36" s="371"/>
      <c r="ASH36" s="371"/>
      <c r="ASI36" s="371"/>
      <c r="ASJ36" s="371"/>
      <c r="ASK36" s="371"/>
      <c r="ASL36" s="371"/>
      <c r="ASM36" s="371"/>
      <c r="ASN36" s="371"/>
      <c r="ASO36" s="371"/>
      <c r="ASP36" s="371"/>
      <c r="ASQ36" s="371"/>
      <c r="ASR36" s="371"/>
      <c r="ASS36" s="371"/>
      <c r="AST36" s="371"/>
      <c r="ASU36" s="371"/>
      <c r="ASV36" s="371"/>
      <c r="ASW36" s="371"/>
      <c r="ASX36" s="371"/>
      <c r="ASY36" s="371"/>
      <c r="ASZ36" s="371"/>
      <c r="ATA36" s="371"/>
      <c r="ATB36" s="371"/>
      <c r="ATC36" s="371"/>
      <c r="ATD36" s="371"/>
      <c r="ATE36" s="371"/>
      <c r="ATF36" s="371"/>
      <c r="ATG36" s="371"/>
      <c r="ATH36" s="371"/>
      <c r="ATI36" s="371"/>
      <c r="ATJ36" s="371"/>
      <c r="ATK36" s="371"/>
      <c r="ATL36" s="371"/>
      <c r="ATM36" s="371"/>
      <c r="ATN36" s="371"/>
      <c r="ATO36" s="371"/>
      <c r="ATP36" s="371"/>
      <c r="ATQ36" s="371"/>
      <c r="ATR36" s="371"/>
      <c r="ATS36" s="371"/>
      <c r="ATT36" s="371"/>
      <c r="ATU36" s="371"/>
      <c r="ATV36" s="371"/>
      <c r="ATW36" s="371"/>
      <c r="ATX36" s="371"/>
      <c r="ATY36" s="371"/>
      <c r="ATZ36" s="371"/>
      <c r="AUA36" s="371"/>
      <c r="AUB36" s="371"/>
      <c r="AUC36" s="371"/>
      <c r="AUD36" s="371"/>
      <c r="AUE36" s="371"/>
      <c r="AUF36" s="371"/>
      <c r="AUG36" s="371"/>
      <c r="AUH36" s="371"/>
      <c r="AUI36" s="371"/>
      <c r="AUJ36" s="371"/>
      <c r="AUK36" s="371"/>
      <c r="AUL36" s="371"/>
      <c r="AUM36" s="371"/>
      <c r="AUN36" s="371"/>
      <c r="AUO36" s="371"/>
      <c r="AUP36" s="371"/>
      <c r="AUQ36" s="371"/>
      <c r="AUR36" s="371"/>
      <c r="AUS36" s="371"/>
      <c r="AUT36" s="371"/>
      <c r="AUU36" s="371"/>
      <c r="AUV36" s="371"/>
      <c r="AUW36" s="371"/>
      <c r="AUX36" s="371"/>
      <c r="AUY36" s="371"/>
      <c r="AUZ36" s="371"/>
      <c r="AVA36" s="371"/>
      <c r="AVB36" s="371"/>
      <c r="AVC36" s="371"/>
      <c r="AVD36" s="371"/>
      <c r="AVE36" s="371"/>
      <c r="AVF36" s="371"/>
      <c r="AVG36" s="371"/>
      <c r="AVH36" s="371"/>
      <c r="AVI36" s="371"/>
      <c r="AVJ36" s="371"/>
      <c r="AVK36" s="371"/>
      <c r="AVL36" s="371"/>
      <c r="AVM36" s="371"/>
      <c r="AVN36" s="371"/>
      <c r="AVO36" s="371"/>
      <c r="AVP36" s="371"/>
      <c r="AVQ36" s="371"/>
      <c r="AVR36" s="371"/>
      <c r="AVS36" s="371"/>
      <c r="AVT36" s="371"/>
      <c r="AVU36" s="371"/>
      <c r="AVV36" s="371"/>
      <c r="AVW36" s="371"/>
      <c r="AVX36" s="371"/>
      <c r="AVY36" s="371"/>
      <c r="AVZ36" s="371"/>
      <c r="AWA36" s="371"/>
      <c r="AWB36" s="371"/>
      <c r="AWC36" s="371"/>
      <c r="AWD36" s="371"/>
      <c r="AWE36" s="371"/>
      <c r="AWF36" s="371"/>
      <c r="AWG36" s="371"/>
      <c r="AWH36" s="371"/>
      <c r="AWI36" s="371"/>
      <c r="AWJ36" s="371"/>
      <c r="AWK36" s="371"/>
      <c r="AWL36" s="371"/>
      <c r="AWM36" s="371"/>
      <c r="AWN36" s="371"/>
      <c r="AWO36" s="371"/>
      <c r="AWP36" s="371"/>
      <c r="AWQ36" s="371"/>
      <c r="AWR36" s="371"/>
      <c r="AWS36" s="371"/>
      <c r="AWT36" s="371"/>
      <c r="AWU36" s="371"/>
      <c r="AWV36" s="371"/>
      <c r="AWW36" s="371"/>
      <c r="AWX36" s="371"/>
      <c r="AWY36" s="371"/>
      <c r="AWZ36" s="371"/>
      <c r="AXA36" s="371"/>
      <c r="AXB36" s="371"/>
      <c r="AXC36" s="371"/>
      <c r="AXD36" s="371"/>
      <c r="AXE36" s="371"/>
      <c r="AXF36" s="371"/>
      <c r="AXG36" s="371"/>
      <c r="AXH36" s="371"/>
      <c r="AXI36" s="371"/>
      <c r="AXJ36" s="371"/>
      <c r="AXK36" s="371"/>
      <c r="AXL36" s="371"/>
      <c r="AXM36" s="371"/>
      <c r="AXN36" s="371"/>
      <c r="AXO36" s="371"/>
      <c r="AXP36" s="371"/>
      <c r="AXQ36" s="371"/>
      <c r="AXR36" s="371"/>
      <c r="AXS36" s="371"/>
      <c r="AXT36" s="371"/>
      <c r="AXU36" s="371"/>
      <c r="AXV36" s="371"/>
      <c r="AXW36" s="371"/>
      <c r="AXX36" s="371"/>
      <c r="AXY36" s="371"/>
      <c r="AXZ36" s="371"/>
      <c r="AYA36" s="371"/>
      <c r="AYB36" s="371"/>
      <c r="AYC36" s="371"/>
      <c r="AYD36" s="371"/>
      <c r="AYE36" s="371"/>
      <c r="AYF36" s="371"/>
      <c r="AYG36" s="371"/>
      <c r="AYH36" s="371"/>
      <c r="AYI36" s="371"/>
      <c r="AYJ36" s="371"/>
      <c r="AYK36" s="371"/>
      <c r="AYL36" s="371"/>
      <c r="AYM36" s="371"/>
      <c r="AYN36" s="371"/>
      <c r="AYO36" s="371"/>
      <c r="AYP36" s="371"/>
      <c r="AYQ36" s="371"/>
      <c r="AYR36" s="371"/>
      <c r="AYS36" s="371"/>
      <c r="AYT36" s="371"/>
      <c r="AYU36" s="371"/>
      <c r="AYV36" s="371"/>
      <c r="AYW36" s="371"/>
      <c r="AYX36" s="371"/>
      <c r="AYY36" s="371"/>
      <c r="AYZ36" s="371"/>
      <c r="AZA36" s="371"/>
      <c r="AZB36" s="371"/>
      <c r="AZC36" s="371"/>
      <c r="AZD36" s="371"/>
      <c r="AZE36" s="371"/>
      <c r="AZF36" s="371"/>
      <c r="AZG36" s="371"/>
      <c r="AZH36" s="371"/>
      <c r="AZI36" s="371"/>
      <c r="AZJ36" s="371"/>
      <c r="AZK36" s="371"/>
      <c r="AZL36" s="371"/>
      <c r="AZM36" s="371"/>
      <c r="AZN36" s="371"/>
      <c r="AZO36" s="371"/>
      <c r="AZP36" s="371"/>
      <c r="AZQ36" s="371"/>
      <c r="AZR36" s="371"/>
      <c r="AZS36" s="371"/>
      <c r="AZT36" s="371"/>
      <c r="AZU36" s="371"/>
      <c r="AZV36" s="371"/>
      <c r="AZW36" s="371"/>
      <c r="AZX36" s="371"/>
      <c r="AZY36" s="371"/>
      <c r="AZZ36" s="371"/>
      <c r="BAA36" s="371"/>
      <c r="BAB36" s="371"/>
      <c r="BAC36" s="371"/>
      <c r="BAD36" s="371"/>
      <c r="BAE36" s="371"/>
      <c r="BAF36" s="371"/>
      <c r="BAG36" s="371"/>
      <c r="BAH36" s="371"/>
      <c r="BAI36" s="371"/>
      <c r="BAJ36" s="371"/>
      <c r="BAK36" s="371"/>
      <c r="BAL36" s="371"/>
      <c r="BAM36" s="371"/>
      <c r="BAN36" s="371"/>
      <c r="BAO36" s="371"/>
      <c r="BAP36" s="371"/>
      <c r="BAQ36" s="371"/>
      <c r="BAR36" s="371"/>
      <c r="BAS36" s="371"/>
      <c r="BAT36" s="371"/>
      <c r="BAU36" s="371"/>
      <c r="BAV36" s="371"/>
      <c r="BAW36" s="371"/>
      <c r="BAX36" s="371"/>
      <c r="BAY36" s="371"/>
      <c r="BAZ36" s="371"/>
      <c r="BBA36" s="371"/>
      <c r="BBB36" s="371"/>
      <c r="BBC36" s="371"/>
      <c r="BBD36" s="371"/>
      <c r="BBE36" s="371"/>
      <c r="BBF36" s="371"/>
      <c r="BBG36" s="371"/>
      <c r="BBH36" s="371"/>
      <c r="BBI36" s="371"/>
      <c r="BBJ36" s="371"/>
      <c r="BBK36" s="371"/>
      <c r="BBL36" s="371"/>
      <c r="BBM36" s="371"/>
      <c r="BBN36" s="371"/>
      <c r="BBO36" s="371"/>
      <c r="BBP36" s="371"/>
      <c r="BBQ36" s="371"/>
      <c r="BBR36" s="371"/>
      <c r="BBS36" s="371"/>
      <c r="BBT36" s="371"/>
      <c r="BBU36" s="371"/>
      <c r="BBV36" s="371"/>
      <c r="BBW36" s="371"/>
      <c r="BBX36" s="371"/>
      <c r="BBY36" s="371"/>
      <c r="BBZ36" s="371"/>
      <c r="BCA36" s="371"/>
      <c r="BCB36" s="371"/>
      <c r="BCC36" s="371"/>
      <c r="BCD36" s="371"/>
      <c r="BCE36" s="371"/>
      <c r="BCF36" s="371"/>
      <c r="BCG36" s="371"/>
      <c r="BCH36" s="371"/>
      <c r="BCI36" s="371"/>
      <c r="BCJ36" s="371"/>
      <c r="BCK36" s="371"/>
      <c r="BCL36" s="371"/>
      <c r="BCM36" s="371"/>
      <c r="BCN36" s="371"/>
      <c r="BCO36" s="371"/>
      <c r="BCP36" s="371"/>
      <c r="BCQ36" s="371"/>
      <c r="BCR36" s="371"/>
      <c r="BCS36" s="371"/>
      <c r="BCT36" s="371"/>
      <c r="BCU36" s="371"/>
      <c r="BCV36" s="371"/>
      <c r="BCW36" s="371"/>
      <c r="BCX36" s="371"/>
      <c r="BCY36" s="371"/>
      <c r="BCZ36" s="371"/>
      <c r="BDA36" s="371"/>
      <c r="BDB36" s="371"/>
      <c r="BDC36" s="371"/>
      <c r="BDD36" s="371"/>
      <c r="BDE36" s="371"/>
      <c r="BDF36" s="371"/>
      <c r="BDG36" s="371"/>
      <c r="BDH36" s="371"/>
      <c r="BDI36" s="371"/>
      <c r="BDJ36" s="371"/>
      <c r="BDK36" s="371"/>
      <c r="BDL36" s="371"/>
      <c r="BDM36" s="371"/>
      <c r="BDN36" s="371"/>
      <c r="BDO36" s="371"/>
      <c r="BDP36" s="371"/>
      <c r="BDQ36" s="371"/>
      <c r="BDR36" s="371"/>
      <c r="BDS36" s="371"/>
      <c r="BDT36" s="371"/>
      <c r="BDU36" s="371"/>
      <c r="BDV36" s="371"/>
      <c r="BDW36" s="371"/>
      <c r="BDX36" s="371"/>
      <c r="BDY36" s="371"/>
      <c r="BDZ36" s="371"/>
      <c r="BEA36" s="371"/>
      <c r="BEB36" s="371"/>
      <c r="BEC36" s="371"/>
      <c r="BED36" s="371"/>
      <c r="BEE36" s="371"/>
      <c r="BEF36" s="371"/>
      <c r="BEG36" s="371"/>
      <c r="BEH36" s="371"/>
      <c r="BEI36" s="371"/>
      <c r="BEJ36" s="371"/>
      <c r="BEK36" s="371"/>
      <c r="BEL36" s="371"/>
      <c r="BEM36" s="371"/>
      <c r="BEN36" s="371"/>
      <c r="BEO36" s="371"/>
      <c r="BEP36" s="371"/>
      <c r="BEQ36" s="371"/>
      <c r="BER36" s="371"/>
      <c r="BES36" s="371"/>
      <c r="BET36" s="371"/>
      <c r="BEU36" s="371"/>
      <c r="BEV36" s="371"/>
      <c r="BEW36" s="371"/>
      <c r="BEX36" s="371"/>
      <c r="BEY36" s="371"/>
      <c r="BEZ36" s="371"/>
      <c r="BFA36" s="371"/>
      <c r="BFB36" s="371"/>
      <c r="BFC36" s="371"/>
      <c r="BFD36" s="371"/>
      <c r="BFE36" s="371"/>
      <c r="BFF36" s="371"/>
      <c r="BFG36" s="371"/>
      <c r="BFH36" s="371"/>
      <c r="BFI36" s="371"/>
      <c r="BFJ36" s="371"/>
      <c r="BFK36" s="371"/>
      <c r="BFL36" s="371"/>
      <c r="BFM36" s="371"/>
      <c r="BFN36" s="371"/>
      <c r="BFO36" s="371"/>
      <c r="BFP36" s="371"/>
      <c r="BFQ36" s="371"/>
      <c r="BFR36" s="371"/>
      <c r="BFS36" s="371"/>
      <c r="BFT36" s="371"/>
      <c r="BFU36" s="371"/>
      <c r="BFV36" s="371"/>
      <c r="BFW36" s="371"/>
      <c r="BFX36" s="371"/>
      <c r="BFY36" s="371"/>
      <c r="BFZ36" s="371"/>
      <c r="BGA36" s="371"/>
      <c r="BGB36" s="371"/>
      <c r="BGC36" s="371"/>
      <c r="BGD36" s="371"/>
      <c r="BGE36" s="371"/>
      <c r="BGF36" s="371"/>
      <c r="BGG36" s="371"/>
      <c r="BGH36" s="371"/>
      <c r="BGI36" s="371"/>
      <c r="BGJ36" s="371"/>
      <c r="BGK36" s="371"/>
      <c r="BGL36" s="371"/>
      <c r="BGM36" s="371"/>
      <c r="BGN36" s="371"/>
      <c r="BGO36" s="371"/>
      <c r="BGP36" s="371"/>
      <c r="BGQ36" s="371"/>
      <c r="BGR36" s="371"/>
      <c r="BGS36" s="371"/>
      <c r="BGT36" s="371"/>
      <c r="BGU36" s="371"/>
      <c r="BGV36" s="371"/>
      <c r="BGW36" s="371"/>
      <c r="BGX36" s="371"/>
      <c r="BGY36" s="371"/>
      <c r="BGZ36" s="371"/>
      <c r="BHA36" s="371"/>
      <c r="BHB36" s="371"/>
      <c r="BHC36" s="371"/>
      <c r="BHD36" s="371"/>
      <c r="BHE36" s="371"/>
      <c r="BHF36" s="371"/>
      <c r="BHG36" s="371"/>
      <c r="BHH36" s="371"/>
      <c r="BHI36" s="371"/>
      <c r="BHJ36" s="371"/>
      <c r="BHK36" s="371"/>
      <c r="BHL36" s="371"/>
      <c r="BHM36" s="371"/>
      <c r="BHN36" s="371"/>
      <c r="BHO36" s="371"/>
      <c r="BHP36" s="371"/>
      <c r="BHQ36" s="371"/>
      <c r="BHR36" s="371"/>
      <c r="BHS36" s="371"/>
      <c r="BHT36" s="371"/>
      <c r="BHU36" s="371"/>
      <c r="BHV36" s="371"/>
      <c r="BHW36" s="371"/>
      <c r="BHX36" s="371"/>
      <c r="BHY36" s="371"/>
      <c r="BHZ36" s="371"/>
      <c r="BIA36" s="371"/>
      <c r="BIB36" s="371"/>
      <c r="BIC36" s="371"/>
      <c r="BID36" s="371"/>
      <c r="BIE36" s="371"/>
      <c r="BIF36" s="371"/>
      <c r="BIG36" s="371"/>
      <c r="BIH36" s="371"/>
      <c r="BII36" s="371"/>
      <c r="BIJ36" s="371"/>
      <c r="BIK36" s="371"/>
      <c r="BIL36" s="371"/>
      <c r="BIM36" s="371"/>
      <c r="BIN36" s="371"/>
      <c r="BIO36" s="371"/>
      <c r="BIP36" s="371"/>
      <c r="BIQ36" s="371"/>
      <c r="BIR36" s="371"/>
      <c r="BIS36" s="371"/>
      <c r="BIT36" s="371"/>
      <c r="BIU36" s="371"/>
      <c r="BIV36" s="371"/>
      <c r="BIW36" s="371"/>
      <c r="BIX36" s="371"/>
      <c r="BIY36" s="371"/>
      <c r="BIZ36" s="371"/>
      <c r="BJA36" s="371"/>
      <c r="BJB36" s="371"/>
      <c r="BJC36" s="371"/>
      <c r="BJD36" s="371"/>
      <c r="BJE36" s="371"/>
      <c r="BJF36" s="371"/>
      <c r="BJG36" s="371"/>
      <c r="BJH36" s="371"/>
      <c r="BJI36" s="371"/>
      <c r="BJJ36" s="371"/>
      <c r="BJK36" s="371"/>
      <c r="BJL36" s="371"/>
      <c r="BJM36" s="371"/>
      <c r="BJN36" s="371"/>
      <c r="BJO36" s="371"/>
      <c r="BJP36" s="371"/>
      <c r="BJQ36" s="371"/>
      <c r="BJR36" s="371"/>
      <c r="BJS36" s="371"/>
      <c r="BJT36" s="371"/>
      <c r="BJU36" s="371"/>
      <c r="BJV36" s="371"/>
      <c r="BJW36" s="371"/>
      <c r="BJX36" s="371"/>
      <c r="BJY36" s="371"/>
      <c r="BJZ36" s="371"/>
      <c r="BKA36" s="371"/>
      <c r="BKB36" s="371"/>
      <c r="BKC36" s="371"/>
      <c r="BKD36" s="371"/>
      <c r="BKE36" s="371"/>
      <c r="BKF36" s="371"/>
      <c r="BKG36" s="371"/>
      <c r="BKH36" s="371"/>
      <c r="BKI36" s="371"/>
      <c r="BKJ36" s="371"/>
      <c r="BKK36" s="371"/>
      <c r="BKL36" s="371"/>
      <c r="BKM36" s="371"/>
      <c r="BKN36" s="371"/>
      <c r="BKO36" s="371"/>
      <c r="BKP36" s="371"/>
      <c r="BKQ36" s="371"/>
      <c r="BKR36" s="371"/>
      <c r="BKS36" s="371"/>
      <c r="BKT36" s="371"/>
      <c r="BKU36" s="371"/>
      <c r="BKV36" s="371"/>
      <c r="BKW36" s="371"/>
      <c r="BKX36" s="371"/>
      <c r="BKY36" s="371"/>
      <c r="BKZ36" s="371"/>
      <c r="BLA36" s="371"/>
      <c r="BLB36" s="371"/>
      <c r="BLC36" s="371"/>
      <c r="BLD36" s="371"/>
      <c r="BLE36" s="371"/>
      <c r="BLF36" s="371"/>
      <c r="BLG36" s="371"/>
      <c r="BLH36" s="371"/>
      <c r="BLI36" s="371"/>
      <c r="BLJ36" s="371"/>
      <c r="BLK36" s="371"/>
      <c r="BLL36" s="371"/>
      <c r="BLM36" s="371"/>
      <c r="BLN36" s="371"/>
      <c r="BLO36" s="371"/>
      <c r="BLP36" s="371"/>
      <c r="BLQ36" s="371"/>
      <c r="BLR36" s="371"/>
      <c r="BLS36" s="371"/>
      <c r="BLT36" s="371"/>
      <c r="BLU36" s="371"/>
      <c r="BLV36" s="371"/>
      <c r="BLW36" s="371"/>
      <c r="BLX36" s="371"/>
      <c r="BLY36" s="371"/>
      <c r="BLZ36" s="371"/>
      <c r="BMA36" s="371"/>
      <c r="BMB36" s="371"/>
      <c r="BMC36" s="371"/>
      <c r="BMD36" s="371"/>
      <c r="BME36" s="371"/>
      <c r="BMF36" s="371"/>
      <c r="BMG36" s="371"/>
      <c r="BMH36" s="371"/>
      <c r="BMI36" s="371"/>
      <c r="BMJ36" s="371"/>
      <c r="BMK36" s="371"/>
      <c r="BML36" s="371"/>
      <c r="BMM36" s="371"/>
      <c r="BMN36" s="371"/>
      <c r="BMO36" s="371"/>
      <c r="BMP36" s="371"/>
      <c r="BMQ36" s="371"/>
      <c r="BMR36" s="371"/>
      <c r="BMS36" s="371"/>
      <c r="BMT36" s="371"/>
      <c r="BMU36" s="371"/>
      <c r="BMV36" s="371"/>
      <c r="BMW36" s="371"/>
      <c r="BMX36" s="371"/>
      <c r="BMY36" s="371"/>
      <c r="BMZ36" s="371"/>
      <c r="BNA36" s="371"/>
      <c r="BNB36" s="371"/>
      <c r="BNC36" s="371"/>
      <c r="BND36" s="371"/>
      <c r="BNE36" s="371"/>
      <c r="BNF36" s="371"/>
      <c r="BNG36" s="371"/>
      <c r="BNH36" s="371"/>
      <c r="BNI36" s="371"/>
      <c r="BNJ36" s="371"/>
      <c r="BNK36" s="371"/>
      <c r="BNL36" s="371"/>
      <c r="BNM36" s="371"/>
      <c r="BNN36" s="371"/>
      <c r="BNO36" s="371"/>
      <c r="BNP36" s="371"/>
      <c r="BNQ36" s="371"/>
      <c r="BNR36" s="371"/>
      <c r="BNS36" s="371"/>
      <c r="BNT36" s="371"/>
      <c r="BNU36" s="371"/>
      <c r="BNV36" s="371"/>
      <c r="BNW36" s="371"/>
      <c r="BNX36" s="371"/>
      <c r="BNY36" s="371"/>
      <c r="BNZ36" s="371"/>
      <c r="BOA36" s="371"/>
      <c r="BOB36" s="371"/>
      <c r="BOC36" s="371"/>
      <c r="BOD36" s="371"/>
      <c r="BOE36" s="371"/>
      <c r="BOF36" s="371"/>
      <c r="BOG36" s="371"/>
      <c r="BOH36" s="371"/>
      <c r="BOI36" s="371"/>
      <c r="BOJ36" s="371"/>
      <c r="BOK36" s="371"/>
      <c r="BOL36" s="371"/>
      <c r="BOM36" s="371"/>
      <c r="BON36" s="371"/>
      <c r="BOO36" s="371"/>
      <c r="BOP36" s="371"/>
      <c r="BOQ36" s="371"/>
      <c r="BOR36" s="371"/>
      <c r="BOS36" s="371"/>
      <c r="BOT36" s="371"/>
      <c r="BOU36" s="371"/>
      <c r="BOV36" s="371"/>
      <c r="BOW36" s="371"/>
      <c r="BOX36" s="371"/>
      <c r="BOY36" s="371"/>
      <c r="BOZ36" s="371"/>
      <c r="BPA36" s="371"/>
      <c r="BPB36" s="371"/>
      <c r="BPC36" s="371"/>
      <c r="BPD36" s="371"/>
      <c r="BPE36" s="371"/>
      <c r="BPF36" s="371"/>
      <c r="BPG36" s="371"/>
      <c r="BPH36" s="371"/>
      <c r="BPI36" s="371"/>
      <c r="BPJ36" s="371"/>
      <c r="BPK36" s="371"/>
      <c r="BPL36" s="371"/>
      <c r="BPM36" s="371"/>
      <c r="BPN36" s="371"/>
      <c r="BPO36" s="371"/>
      <c r="BPP36" s="371"/>
      <c r="BPQ36" s="371"/>
      <c r="BPR36" s="371"/>
      <c r="BPS36" s="371"/>
      <c r="BPT36" s="371"/>
      <c r="BPU36" s="371"/>
      <c r="BPV36" s="371"/>
      <c r="BPW36" s="371"/>
      <c r="BPX36" s="371"/>
      <c r="BPY36" s="371"/>
      <c r="BPZ36" s="371"/>
      <c r="BQA36" s="371"/>
      <c r="BQB36" s="371"/>
      <c r="BQC36" s="371"/>
      <c r="BQD36" s="371"/>
      <c r="BQE36" s="371"/>
      <c r="BQF36" s="371"/>
      <c r="BQG36" s="371"/>
      <c r="BQH36" s="371"/>
      <c r="BQI36" s="371"/>
      <c r="BQJ36" s="371"/>
      <c r="BQK36" s="371"/>
      <c r="BQL36" s="371"/>
      <c r="BQM36" s="371"/>
      <c r="BQN36" s="371"/>
      <c r="BQO36" s="371"/>
      <c r="BQP36" s="371"/>
      <c r="BQQ36" s="371"/>
      <c r="BQR36" s="371"/>
      <c r="BQS36" s="371"/>
      <c r="BQT36" s="371"/>
      <c r="BQU36" s="371"/>
      <c r="BQV36" s="371"/>
      <c r="BQW36" s="371"/>
      <c r="BQX36" s="371"/>
      <c r="BQY36" s="371"/>
      <c r="BQZ36" s="371"/>
      <c r="BRA36" s="371"/>
      <c r="BRB36" s="371"/>
      <c r="BRC36" s="371"/>
      <c r="BRD36" s="371"/>
      <c r="BRE36" s="371"/>
      <c r="BRF36" s="371"/>
      <c r="BRG36" s="371"/>
      <c r="BRH36" s="371"/>
      <c r="BRI36" s="371"/>
      <c r="BRJ36" s="371"/>
      <c r="BRK36" s="371"/>
      <c r="BRL36" s="371"/>
      <c r="BRM36" s="371"/>
      <c r="BRN36" s="371"/>
      <c r="BRO36" s="371"/>
      <c r="BRP36" s="371"/>
      <c r="BRQ36" s="371"/>
      <c r="BRR36" s="371"/>
      <c r="BRS36" s="371"/>
      <c r="BRT36" s="371"/>
      <c r="BRU36" s="371"/>
      <c r="BRV36" s="371"/>
      <c r="BRW36" s="371"/>
      <c r="BRX36" s="371"/>
      <c r="BRY36" s="371"/>
      <c r="BRZ36" s="371"/>
      <c r="BSA36" s="371"/>
      <c r="BSB36" s="371"/>
      <c r="BSC36" s="371"/>
      <c r="BSD36" s="371"/>
      <c r="BSE36" s="371"/>
      <c r="BSF36" s="371"/>
      <c r="BSG36" s="371"/>
      <c r="BSH36" s="371"/>
      <c r="BSI36" s="371"/>
      <c r="BSJ36" s="371"/>
      <c r="BSK36" s="371"/>
      <c r="BSL36" s="371"/>
      <c r="BSM36" s="371"/>
      <c r="BSN36" s="371"/>
      <c r="BSO36" s="371"/>
      <c r="BSP36" s="371"/>
      <c r="BSQ36" s="371"/>
      <c r="BSR36" s="371"/>
      <c r="BSS36" s="371"/>
      <c r="BST36" s="371"/>
      <c r="BSU36" s="371"/>
      <c r="BSV36" s="371"/>
      <c r="BSW36" s="371"/>
      <c r="BSX36" s="371"/>
      <c r="BSY36" s="371"/>
      <c r="BSZ36" s="371"/>
      <c r="BTA36" s="371"/>
      <c r="BTB36" s="371"/>
      <c r="BTC36" s="371"/>
      <c r="BTD36" s="371"/>
      <c r="BTE36" s="371"/>
      <c r="BTF36" s="371"/>
      <c r="BTG36" s="371"/>
      <c r="BTH36" s="371"/>
      <c r="BTI36" s="371"/>
      <c r="BTJ36" s="371"/>
      <c r="BTK36" s="371"/>
      <c r="BTL36" s="371"/>
      <c r="BTM36" s="371"/>
      <c r="BTN36" s="371"/>
      <c r="BTO36" s="371"/>
      <c r="BTP36" s="371"/>
      <c r="BTQ36" s="371"/>
      <c r="BTR36" s="371"/>
      <c r="BTS36" s="371"/>
      <c r="BTT36" s="371"/>
      <c r="BTU36" s="371"/>
      <c r="BTV36" s="371"/>
      <c r="BTW36" s="371"/>
      <c r="BTX36" s="371"/>
      <c r="BTY36" s="371"/>
      <c r="BTZ36" s="371"/>
      <c r="BUA36" s="371"/>
      <c r="BUB36" s="371"/>
      <c r="BUC36" s="371"/>
      <c r="BUD36" s="371"/>
      <c r="BUE36" s="371"/>
      <c r="BUF36" s="371"/>
      <c r="BUG36" s="371"/>
      <c r="BUH36" s="371"/>
      <c r="BUI36" s="371"/>
      <c r="BUJ36" s="371"/>
      <c r="BUK36" s="371"/>
      <c r="BUL36" s="371"/>
      <c r="BUM36" s="371"/>
      <c r="BUN36" s="371"/>
      <c r="BUO36" s="371"/>
      <c r="BUP36" s="371"/>
      <c r="BUQ36" s="371"/>
      <c r="BUR36" s="371"/>
      <c r="BUS36" s="371"/>
      <c r="BUT36" s="371"/>
      <c r="BUU36" s="371"/>
      <c r="BUV36" s="371"/>
      <c r="BUW36" s="371"/>
      <c r="BUX36" s="371"/>
      <c r="BUY36" s="371"/>
      <c r="BUZ36" s="371"/>
      <c r="BVA36" s="371"/>
      <c r="BVB36" s="371"/>
      <c r="BVC36" s="371"/>
      <c r="BVD36" s="371"/>
      <c r="BVE36" s="371"/>
      <c r="BVF36" s="371"/>
      <c r="BVG36" s="371"/>
      <c r="BVH36" s="371"/>
      <c r="BVI36" s="371"/>
      <c r="BVJ36" s="371"/>
      <c r="BVK36" s="371"/>
      <c r="BVL36" s="371"/>
      <c r="BVM36" s="371"/>
      <c r="BVN36" s="371"/>
      <c r="BVO36" s="371"/>
      <c r="BVP36" s="371"/>
      <c r="BVQ36" s="371"/>
      <c r="BVR36" s="371"/>
      <c r="BVS36" s="371"/>
      <c r="BVT36" s="371"/>
      <c r="BVU36" s="371"/>
      <c r="BVV36" s="371"/>
      <c r="BVW36" s="371"/>
      <c r="BVX36" s="371"/>
      <c r="BVY36" s="371"/>
      <c r="BVZ36" s="371"/>
      <c r="BWA36" s="371"/>
      <c r="BWB36" s="371"/>
      <c r="BWC36" s="371"/>
      <c r="BWD36" s="371"/>
    </row>
    <row r="37" spans="1:1954" ht="16.5" x14ac:dyDescent="0.3">
      <c r="A37" s="476" t="s">
        <v>566</v>
      </c>
      <c r="B37" s="477">
        <v>15129.666778267183</v>
      </c>
      <c r="C37" s="477">
        <v>2836.9022127897006</v>
      </c>
      <c r="D37" s="477">
        <v>17966.56899105688</v>
      </c>
      <c r="F37" s="474"/>
      <c r="G37" s="474"/>
      <c r="H37" s="474"/>
      <c r="J37" s="475"/>
      <c r="K37" s="475"/>
      <c r="L37" s="475"/>
    </row>
    <row r="38" spans="1:1954" ht="16.5" x14ac:dyDescent="0.3">
      <c r="A38" s="478" t="s">
        <v>567</v>
      </c>
      <c r="B38" s="479">
        <v>11763.34131376826</v>
      </c>
      <c r="C38" s="479">
        <v>2639.8545067797004</v>
      </c>
      <c r="D38" s="479">
        <v>14403.195820547962</v>
      </c>
      <c r="F38" s="474"/>
      <c r="G38" s="474"/>
      <c r="H38" s="474"/>
      <c r="J38" s="475"/>
      <c r="K38" s="475"/>
      <c r="L38" s="475"/>
    </row>
    <row r="39" spans="1:1954" ht="16.5" x14ac:dyDescent="0.3">
      <c r="A39" s="480" t="s">
        <v>568</v>
      </c>
      <c r="B39" s="481">
        <v>3191.0766640399997</v>
      </c>
      <c r="C39" s="481">
        <v>2617.0493073296998</v>
      </c>
      <c r="D39" s="481">
        <v>5808.1259713696991</v>
      </c>
      <c r="F39" s="474"/>
      <c r="G39" s="474"/>
      <c r="H39" s="474"/>
      <c r="J39" s="475"/>
      <c r="K39" s="475"/>
      <c r="L39" s="475"/>
    </row>
    <row r="40" spans="1:1954" ht="16.5" x14ac:dyDescent="0.3">
      <c r="A40" s="480" t="s">
        <v>569</v>
      </c>
      <c r="B40" s="481">
        <v>8572.2646497282622</v>
      </c>
      <c r="C40" s="481">
        <v>22.805199449999996</v>
      </c>
      <c r="D40" s="481">
        <v>8595.0698491782605</v>
      </c>
      <c r="F40" s="474"/>
      <c r="G40" s="474"/>
      <c r="H40" s="474"/>
      <c r="J40" s="475"/>
      <c r="K40" s="475"/>
      <c r="L40" s="475"/>
    </row>
    <row r="41" spans="1:1954" ht="16.5" x14ac:dyDescent="0.3">
      <c r="A41" s="480" t="s">
        <v>570</v>
      </c>
      <c r="B41" s="481">
        <v>161.24748174000001</v>
      </c>
      <c r="C41" s="481">
        <v>1.2640520000000001E-2</v>
      </c>
      <c r="D41" s="481">
        <v>161.26012226</v>
      </c>
      <c r="F41" s="474"/>
      <c r="G41" s="474"/>
      <c r="H41" s="474"/>
      <c r="J41" s="475"/>
      <c r="K41" s="475"/>
      <c r="L41" s="475"/>
    </row>
    <row r="42" spans="1:1954" ht="16.5" x14ac:dyDescent="0.3">
      <c r="A42" s="480" t="s">
        <v>571</v>
      </c>
      <c r="B42" s="481">
        <v>606.92149761826136</v>
      </c>
      <c r="C42" s="481">
        <v>10.037178879999999</v>
      </c>
      <c r="D42" s="481">
        <v>616.9586764982613</v>
      </c>
      <c r="F42" s="474"/>
      <c r="G42" s="474"/>
      <c r="H42" s="474"/>
      <c r="J42" s="475"/>
      <c r="K42" s="475"/>
      <c r="L42" s="475"/>
    </row>
    <row r="43" spans="1:1954" ht="16.5" x14ac:dyDescent="0.3">
      <c r="A43" s="480" t="s">
        <v>572</v>
      </c>
      <c r="B43" s="481">
        <v>5659.1009100600004</v>
      </c>
      <c r="C43" s="481">
        <v>12.741476630000001</v>
      </c>
      <c r="D43" s="481">
        <v>5671.8423866900002</v>
      </c>
      <c r="F43" s="474"/>
      <c r="G43" s="474"/>
      <c r="H43" s="474"/>
      <c r="J43" s="475"/>
      <c r="K43" s="475"/>
      <c r="L43" s="475"/>
    </row>
    <row r="44" spans="1:1954" ht="16.5" x14ac:dyDescent="0.3">
      <c r="A44" s="480" t="s">
        <v>573</v>
      </c>
      <c r="B44" s="481">
        <v>2144.9947603099999</v>
      </c>
      <c r="C44" s="481">
        <v>1.390342E-2</v>
      </c>
      <c r="D44" s="481">
        <v>2145.0086637300001</v>
      </c>
      <c r="F44" s="474"/>
      <c r="G44" s="474"/>
      <c r="H44" s="474"/>
      <c r="J44" s="475"/>
      <c r="K44" s="475"/>
      <c r="L44" s="475"/>
    </row>
    <row r="45" spans="1:1954" ht="16.5" x14ac:dyDescent="0.3">
      <c r="A45" s="478" t="s">
        <v>574</v>
      </c>
      <c r="B45" s="479">
        <v>1573.5492200808339</v>
      </c>
      <c r="C45" s="479">
        <v>0.1002064</v>
      </c>
      <c r="D45" s="479">
        <v>1573.6494264808341</v>
      </c>
      <c r="F45" s="474"/>
      <c r="G45" s="474"/>
      <c r="H45" s="474"/>
      <c r="J45" s="475"/>
      <c r="K45" s="475"/>
      <c r="L45" s="475"/>
    </row>
    <row r="46" spans="1:1954" ht="16.5" x14ac:dyDescent="0.3">
      <c r="A46" s="478" t="s">
        <v>575</v>
      </c>
      <c r="B46" s="479">
        <v>1792.7762444180876</v>
      </c>
      <c r="C46" s="479">
        <v>196.94749961000002</v>
      </c>
      <c r="D46" s="479">
        <v>1989.7237440280871</v>
      </c>
      <c r="F46" s="474"/>
      <c r="G46" s="474"/>
      <c r="H46" s="474"/>
      <c r="J46" s="475"/>
      <c r="K46" s="475"/>
      <c r="L46" s="475"/>
    </row>
    <row r="47" spans="1:1954" ht="16.5" x14ac:dyDescent="0.3">
      <c r="A47" s="476" t="s">
        <v>576</v>
      </c>
      <c r="B47" s="477">
        <v>20955.157761790128</v>
      </c>
      <c r="C47" s="477">
        <v>4330.4180945918815</v>
      </c>
      <c r="D47" s="477">
        <v>25285.575856382013</v>
      </c>
      <c r="F47" s="474"/>
      <c r="G47" s="474"/>
      <c r="H47" s="474"/>
      <c r="J47" s="475"/>
      <c r="K47" s="475"/>
      <c r="L47" s="475"/>
    </row>
    <row r="48" spans="1:1954" ht="16.5" x14ac:dyDescent="0.3">
      <c r="A48" s="478" t="s">
        <v>577</v>
      </c>
      <c r="B48" s="479">
        <v>2827.2257863298787</v>
      </c>
      <c r="C48" s="479">
        <v>909.17498440144209</v>
      </c>
      <c r="D48" s="479">
        <v>3736.4007707313217</v>
      </c>
      <c r="F48" s="474"/>
      <c r="G48" s="474"/>
      <c r="H48" s="474"/>
      <c r="J48" s="475"/>
      <c r="K48" s="475"/>
      <c r="L48" s="475"/>
    </row>
    <row r="49" spans="1:1954" ht="16.5" x14ac:dyDescent="0.3">
      <c r="A49" s="478" t="s">
        <v>578</v>
      </c>
      <c r="B49" s="479">
        <v>11024.419013660889</v>
      </c>
      <c r="C49" s="479">
        <v>2605.6765657134961</v>
      </c>
      <c r="D49" s="479">
        <v>13630.095579374387</v>
      </c>
      <c r="F49" s="474"/>
      <c r="G49" s="474"/>
      <c r="H49" s="474"/>
      <c r="J49" s="475"/>
      <c r="K49" s="475"/>
      <c r="L49" s="475"/>
    </row>
    <row r="50" spans="1:1954" ht="16.5" x14ac:dyDescent="0.3">
      <c r="A50" s="478" t="s">
        <v>579</v>
      </c>
      <c r="B50" s="479">
        <v>7103.5129617993562</v>
      </c>
      <c r="C50" s="479">
        <v>815.56654447694302</v>
      </c>
      <c r="D50" s="479">
        <v>7919.0795062762982</v>
      </c>
      <c r="F50" s="474"/>
      <c r="G50" s="474"/>
      <c r="H50" s="474"/>
      <c r="J50" s="475"/>
      <c r="K50" s="475"/>
      <c r="L50" s="475"/>
    </row>
    <row r="51" spans="1:1954" ht="16.5" x14ac:dyDescent="0.3">
      <c r="A51" s="476" t="s">
        <v>580</v>
      </c>
      <c r="B51" s="477">
        <v>3917.9452752142656</v>
      </c>
      <c r="C51" s="477">
        <v>530.6230300499999</v>
      </c>
      <c r="D51" s="477">
        <v>4448.5683052642653</v>
      </c>
      <c r="F51" s="474"/>
      <c r="G51" s="474"/>
      <c r="H51" s="474"/>
      <c r="J51" s="475"/>
      <c r="K51" s="475"/>
      <c r="L51" s="475"/>
    </row>
    <row r="52" spans="1:1954" ht="16.5" x14ac:dyDescent="0.3">
      <c r="A52" s="478" t="s">
        <v>581</v>
      </c>
      <c r="B52" s="479">
        <v>898.5831295651825</v>
      </c>
      <c r="C52" s="479">
        <v>39.19594635</v>
      </c>
      <c r="D52" s="479">
        <v>937.77907591518237</v>
      </c>
      <c r="F52" s="474"/>
      <c r="G52" s="474"/>
      <c r="H52" s="474"/>
      <c r="J52" s="475"/>
      <c r="K52" s="475"/>
      <c r="L52" s="475"/>
    </row>
    <row r="53" spans="1:1954" ht="16.5" x14ac:dyDescent="0.3">
      <c r="A53" s="478" t="s">
        <v>582</v>
      </c>
      <c r="B53" s="479">
        <v>51.480969260000002</v>
      </c>
      <c r="C53" s="479">
        <v>63.261559069999997</v>
      </c>
      <c r="D53" s="479">
        <v>114.74252833</v>
      </c>
      <c r="F53" s="474"/>
      <c r="G53" s="474"/>
      <c r="H53" s="474"/>
      <c r="J53" s="475"/>
      <c r="K53" s="475"/>
      <c r="L53" s="475"/>
    </row>
    <row r="54" spans="1:1954" ht="16.5" x14ac:dyDescent="0.3">
      <c r="A54" s="478" t="s">
        <v>583</v>
      </c>
      <c r="B54" s="479">
        <v>10.33207215</v>
      </c>
      <c r="C54" s="479">
        <v>4.55586819</v>
      </c>
      <c r="D54" s="479">
        <v>14.887940340000002</v>
      </c>
      <c r="F54" s="474"/>
      <c r="G54" s="474"/>
      <c r="H54" s="474"/>
      <c r="J54" s="475"/>
      <c r="K54" s="475"/>
      <c r="L54" s="475"/>
    </row>
    <row r="55" spans="1:1954" ht="16.5" x14ac:dyDescent="0.3">
      <c r="A55" s="478" t="s">
        <v>584</v>
      </c>
      <c r="B55" s="479">
        <v>2956.0281080890836</v>
      </c>
      <c r="C55" s="479">
        <v>423.59384686000004</v>
      </c>
      <c r="D55" s="479">
        <v>3379.6219549490838</v>
      </c>
      <c r="F55" s="474"/>
      <c r="G55" s="474"/>
      <c r="H55" s="474"/>
      <c r="J55" s="475"/>
      <c r="K55" s="475"/>
      <c r="L55" s="475"/>
    </row>
    <row r="56" spans="1:1954" ht="16.5" x14ac:dyDescent="0.3">
      <c r="A56" s="478" t="s">
        <v>585</v>
      </c>
      <c r="B56" s="479">
        <v>1.5209961500000002</v>
      </c>
      <c r="C56" s="479">
        <v>1.580958E-2</v>
      </c>
      <c r="D56" s="479">
        <v>1.5368057300000002</v>
      </c>
      <c r="F56" s="474"/>
      <c r="G56" s="474"/>
      <c r="H56" s="474"/>
      <c r="J56" s="475"/>
      <c r="K56" s="475"/>
      <c r="L56" s="475"/>
    </row>
    <row r="57" spans="1:1954" ht="16.5" x14ac:dyDescent="0.3">
      <c r="A57" s="476" t="s">
        <v>586</v>
      </c>
      <c r="B57" s="477">
        <v>21876.961222121237</v>
      </c>
      <c r="C57" s="477">
        <v>29932.555758159997</v>
      </c>
      <c r="D57" s="477">
        <v>51809.516980281238</v>
      </c>
      <c r="F57" s="474"/>
      <c r="G57" s="474"/>
      <c r="H57" s="474"/>
      <c r="J57" s="475"/>
      <c r="K57" s="475"/>
      <c r="L57" s="475"/>
    </row>
    <row r="58" spans="1:1954" ht="16.5" x14ac:dyDescent="0.3">
      <c r="A58" s="478" t="s">
        <v>587</v>
      </c>
      <c r="B58" s="479">
        <v>20826.072475477951</v>
      </c>
      <c r="C58" s="479">
        <v>29930.783725040001</v>
      </c>
      <c r="D58" s="479">
        <v>50756.856200517956</v>
      </c>
      <c r="F58" s="474"/>
      <c r="G58" s="474"/>
      <c r="H58" s="474"/>
      <c r="J58" s="475"/>
      <c r="K58" s="475"/>
      <c r="L58" s="475"/>
    </row>
    <row r="59" spans="1:1954" ht="16.5" x14ac:dyDescent="0.3">
      <c r="A59" s="480" t="s">
        <v>588</v>
      </c>
      <c r="B59" s="481">
        <v>18064.863488232048</v>
      </c>
      <c r="C59" s="481">
        <v>26500.103453530002</v>
      </c>
      <c r="D59" s="481">
        <v>44564.966941762053</v>
      </c>
      <c r="F59" s="474"/>
      <c r="G59" s="474"/>
      <c r="H59" s="474"/>
      <c r="J59" s="475"/>
      <c r="K59" s="475"/>
      <c r="L59" s="475"/>
    </row>
    <row r="60" spans="1:1954" ht="16.5" x14ac:dyDescent="0.3">
      <c r="A60" s="480" t="s">
        <v>589</v>
      </c>
      <c r="B60" s="481">
        <v>2313.4786120195404</v>
      </c>
      <c r="C60" s="481">
        <v>3180.9802260900001</v>
      </c>
      <c r="D60" s="481">
        <v>5494.4588381095391</v>
      </c>
      <c r="E60" s="485"/>
      <c r="F60" s="486"/>
      <c r="G60" s="474"/>
      <c r="H60" s="486"/>
      <c r="I60" s="485"/>
      <c r="J60" s="475"/>
      <c r="K60" s="475"/>
      <c r="L60" s="47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O60" s="485"/>
      <c r="AP60" s="485"/>
      <c r="AQ60" s="485"/>
      <c r="AR60" s="485"/>
      <c r="AS60" s="485"/>
      <c r="AT60" s="485"/>
      <c r="AU60" s="485"/>
      <c r="AV60" s="485"/>
      <c r="AW60" s="485"/>
      <c r="AX60" s="485"/>
      <c r="AY60" s="485"/>
      <c r="AZ60" s="485"/>
      <c r="BA60" s="485"/>
      <c r="BB60" s="485"/>
      <c r="BC60" s="485"/>
      <c r="BD60" s="485"/>
      <c r="BE60" s="485"/>
      <c r="BF60" s="485"/>
      <c r="BG60" s="485"/>
      <c r="BH60" s="485"/>
      <c r="BI60" s="485"/>
      <c r="BJ60" s="485"/>
      <c r="BK60" s="485"/>
      <c r="BL60" s="485"/>
      <c r="BM60" s="485"/>
      <c r="BN60" s="485"/>
      <c r="BO60" s="485"/>
      <c r="BP60" s="485"/>
      <c r="BQ60" s="485"/>
      <c r="BR60" s="485"/>
      <c r="BS60" s="485"/>
      <c r="BT60" s="485"/>
      <c r="BU60" s="485"/>
      <c r="BV60" s="485"/>
      <c r="BW60" s="485"/>
      <c r="BX60" s="485"/>
      <c r="BY60" s="485"/>
      <c r="BZ60" s="485"/>
      <c r="CA60" s="485"/>
      <c r="CB60" s="485"/>
      <c r="CC60" s="485"/>
      <c r="CD60" s="485"/>
      <c r="CE60" s="485"/>
      <c r="CF60" s="485"/>
      <c r="CG60" s="485"/>
      <c r="CH60" s="485"/>
      <c r="CI60" s="485"/>
      <c r="CJ60" s="485"/>
      <c r="CK60" s="485"/>
      <c r="CL60" s="485"/>
      <c r="CM60" s="485"/>
      <c r="CN60" s="485"/>
      <c r="CO60" s="485"/>
      <c r="CP60" s="485"/>
      <c r="CQ60" s="485"/>
      <c r="CR60" s="485"/>
      <c r="CS60" s="485"/>
      <c r="CT60" s="485"/>
      <c r="CU60" s="485"/>
      <c r="CV60" s="485"/>
      <c r="CW60" s="485"/>
      <c r="CX60" s="485"/>
      <c r="CY60" s="485"/>
      <c r="CZ60" s="485"/>
      <c r="DA60" s="485"/>
      <c r="DB60" s="485"/>
      <c r="DC60" s="485"/>
      <c r="DD60" s="485"/>
      <c r="DE60" s="485"/>
      <c r="DF60" s="485"/>
      <c r="DG60" s="485"/>
      <c r="DH60" s="485"/>
      <c r="DI60" s="485"/>
      <c r="DJ60" s="485"/>
      <c r="DK60" s="485"/>
      <c r="DL60" s="485"/>
      <c r="DM60" s="485"/>
      <c r="DN60" s="485"/>
      <c r="DO60" s="485"/>
      <c r="DP60" s="485"/>
      <c r="DQ60" s="485"/>
      <c r="DR60" s="485"/>
      <c r="DS60" s="485"/>
      <c r="DT60" s="485"/>
      <c r="DU60" s="485"/>
      <c r="DV60" s="485"/>
      <c r="DW60" s="485"/>
      <c r="DX60" s="485"/>
      <c r="DY60" s="485"/>
      <c r="DZ60" s="485"/>
      <c r="EA60" s="485"/>
      <c r="EB60" s="485"/>
      <c r="EC60" s="485"/>
      <c r="ED60" s="485"/>
      <c r="EE60" s="485"/>
      <c r="EF60" s="485"/>
      <c r="EG60" s="485"/>
      <c r="EH60" s="485"/>
      <c r="EI60" s="485"/>
      <c r="EJ60" s="485"/>
      <c r="EK60" s="485"/>
      <c r="EL60" s="485"/>
      <c r="EM60" s="485"/>
      <c r="EN60" s="485"/>
      <c r="EO60" s="485"/>
      <c r="EP60" s="485"/>
      <c r="EQ60" s="485"/>
      <c r="ER60" s="485"/>
      <c r="ES60" s="485"/>
      <c r="ET60" s="485"/>
      <c r="EU60" s="485"/>
      <c r="EV60" s="485"/>
      <c r="EW60" s="485"/>
      <c r="EX60" s="485"/>
      <c r="EY60" s="485"/>
      <c r="EZ60" s="485"/>
      <c r="FA60" s="485"/>
      <c r="FB60" s="485"/>
      <c r="FC60" s="485"/>
      <c r="FD60" s="485"/>
      <c r="FE60" s="485"/>
      <c r="FF60" s="485"/>
      <c r="FG60" s="485"/>
      <c r="FH60" s="485"/>
      <c r="FI60" s="485"/>
      <c r="FJ60" s="485"/>
      <c r="FK60" s="485"/>
      <c r="FL60" s="485"/>
      <c r="FM60" s="485"/>
      <c r="FN60" s="485"/>
      <c r="FO60" s="485"/>
      <c r="FP60" s="485"/>
      <c r="FQ60" s="485"/>
      <c r="FR60" s="485"/>
      <c r="FS60" s="485"/>
      <c r="FT60" s="485"/>
      <c r="FU60" s="485"/>
      <c r="FV60" s="485"/>
      <c r="FW60" s="485"/>
      <c r="FX60" s="485"/>
      <c r="FY60" s="485"/>
      <c r="FZ60" s="485"/>
      <c r="GA60" s="485"/>
      <c r="GB60" s="485"/>
      <c r="GC60" s="485"/>
      <c r="GD60" s="485"/>
      <c r="GE60" s="485"/>
      <c r="GF60" s="485"/>
      <c r="GG60" s="485"/>
      <c r="GH60" s="485"/>
      <c r="GI60" s="485"/>
      <c r="GJ60" s="485"/>
      <c r="GK60" s="485"/>
      <c r="GL60" s="485"/>
      <c r="GM60" s="485"/>
      <c r="GN60" s="485"/>
      <c r="GO60" s="485"/>
      <c r="GP60" s="485"/>
      <c r="GQ60" s="485"/>
      <c r="GR60" s="485"/>
      <c r="GS60" s="485"/>
      <c r="GT60" s="485"/>
      <c r="GU60" s="485"/>
      <c r="GV60" s="485"/>
      <c r="GW60" s="485"/>
      <c r="GX60" s="485"/>
      <c r="GY60" s="485"/>
      <c r="GZ60" s="485"/>
      <c r="HA60" s="485"/>
      <c r="HB60" s="485"/>
      <c r="HC60" s="485"/>
      <c r="HD60" s="485"/>
      <c r="HE60" s="485"/>
      <c r="HF60" s="485"/>
      <c r="HG60" s="485"/>
      <c r="HH60" s="485"/>
      <c r="HI60" s="485"/>
      <c r="HJ60" s="485"/>
      <c r="HK60" s="485"/>
      <c r="HL60" s="485"/>
      <c r="HM60" s="485"/>
      <c r="HN60" s="485"/>
      <c r="HO60" s="485"/>
      <c r="HP60" s="485"/>
      <c r="HQ60" s="485"/>
      <c r="HR60" s="485"/>
      <c r="HS60" s="485"/>
      <c r="HT60" s="485"/>
      <c r="HU60" s="485"/>
      <c r="HV60" s="485"/>
      <c r="HW60" s="485"/>
      <c r="HX60" s="485"/>
      <c r="HY60" s="485"/>
      <c r="HZ60" s="485"/>
      <c r="IA60" s="485"/>
      <c r="IB60" s="485"/>
      <c r="IC60" s="485"/>
      <c r="ID60" s="485"/>
      <c r="IE60" s="485"/>
      <c r="IF60" s="485"/>
      <c r="IG60" s="485"/>
      <c r="IH60" s="485"/>
      <c r="II60" s="485"/>
      <c r="IJ60" s="485"/>
      <c r="IK60" s="485"/>
      <c r="IL60" s="485"/>
      <c r="IM60" s="485"/>
      <c r="IN60" s="485"/>
      <c r="IO60" s="485"/>
      <c r="IP60" s="485"/>
      <c r="IQ60" s="485"/>
      <c r="IR60" s="485"/>
      <c r="IS60" s="485"/>
      <c r="IT60" s="485"/>
      <c r="IU60" s="485"/>
      <c r="IV60" s="485"/>
      <c r="IW60" s="485"/>
      <c r="IX60" s="485"/>
      <c r="IY60" s="485"/>
      <c r="IZ60" s="485"/>
      <c r="JA60" s="485"/>
      <c r="JB60" s="485"/>
      <c r="JC60" s="485"/>
      <c r="JD60" s="485"/>
      <c r="JE60" s="485"/>
      <c r="JF60" s="485"/>
      <c r="JG60" s="485"/>
      <c r="JH60" s="485"/>
      <c r="JI60" s="485"/>
      <c r="JJ60" s="485"/>
      <c r="JK60" s="485"/>
      <c r="JL60" s="485"/>
      <c r="JM60" s="485"/>
      <c r="JN60" s="485"/>
      <c r="JO60" s="485"/>
      <c r="JP60" s="485"/>
      <c r="JQ60" s="485"/>
      <c r="JR60" s="485"/>
      <c r="JS60" s="485"/>
      <c r="JT60" s="485"/>
      <c r="JU60" s="485"/>
      <c r="JV60" s="485"/>
      <c r="JW60" s="485"/>
      <c r="JX60" s="485"/>
      <c r="JY60" s="485"/>
      <c r="JZ60" s="485"/>
      <c r="KA60" s="485"/>
      <c r="KB60" s="485"/>
      <c r="KC60" s="485"/>
      <c r="KD60" s="485"/>
      <c r="KE60" s="485"/>
      <c r="KF60" s="485"/>
      <c r="KG60" s="485"/>
      <c r="KH60" s="485"/>
      <c r="KI60" s="485"/>
      <c r="KJ60" s="485"/>
      <c r="KK60" s="485"/>
      <c r="KL60" s="485"/>
      <c r="KM60" s="485"/>
      <c r="KN60" s="485"/>
      <c r="KO60" s="485"/>
      <c r="KP60" s="485"/>
      <c r="KQ60" s="485"/>
      <c r="KR60" s="485"/>
      <c r="KS60" s="485"/>
      <c r="KT60" s="485"/>
      <c r="KU60" s="485"/>
      <c r="KV60" s="485"/>
      <c r="KW60" s="485"/>
      <c r="KX60" s="485"/>
      <c r="KY60" s="485"/>
      <c r="KZ60" s="485"/>
      <c r="LA60" s="485"/>
      <c r="LB60" s="485"/>
      <c r="LC60" s="485"/>
      <c r="LD60" s="485"/>
      <c r="LE60" s="485"/>
      <c r="LF60" s="485"/>
      <c r="LG60" s="485"/>
      <c r="LH60" s="485"/>
      <c r="LI60" s="485"/>
      <c r="LJ60" s="485"/>
      <c r="LK60" s="485"/>
      <c r="LL60" s="485"/>
      <c r="LM60" s="485"/>
      <c r="LN60" s="485"/>
      <c r="LO60" s="485"/>
      <c r="LP60" s="485"/>
      <c r="LQ60" s="485"/>
      <c r="LR60" s="485"/>
      <c r="LS60" s="485"/>
      <c r="LT60" s="485"/>
      <c r="LU60" s="485"/>
      <c r="LV60" s="485"/>
      <c r="LW60" s="485"/>
      <c r="LX60" s="485"/>
      <c r="LY60" s="485"/>
      <c r="LZ60" s="485"/>
      <c r="MA60" s="485"/>
      <c r="MB60" s="485"/>
      <c r="MC60" s="485"/>
      <c r="MD60" s="485"/>
      <c r="ME60" s="485"/>
      <c r="MF60" s="485"/>
      <c r="MG60" s="485"/>
      <c r="MH60" s="485"/>
      <c r="MI60" s="485"/>
      <c r="MJ60" s="485"/>
      <c r="MK60" s="485"/>
      <c r="ML60" s="485"/>
      <c r="MM60" s="485"/>
      <c r="MN60" s="485"/>
      <c r="MO60" s="485"/>
      <c r="MP60" s="485"/>
      <c r="MQ60" s="485"/>
      <c r="MR60" s="485"/>
      <c r="MS60" s="485"/>
      <c r="MT60" s="485"/>
      <c r="MU60" s="485"/>
      <c r="MV60" s="485"/>
      <c r="MW60" s="485"/>
      <c r="MX60" s="485"/>
      <c r="MY60" s="485"/>
      <c r="MZ60" s="485"/>
      <c r="NA60" s="485"/>
      <c r="NB60" s="485"/>
      <c r="NC60" s="485"/>
      <c r="ND60" s="485"/>
      <c r="NE60" s="485"/>
      <c r="NF60" s="485"/>
      <c r="NG60" s="485"/>
      <c r="NH60" s="485"/>
      <c r="NI60" s="485"/>
      <c r="NJ60" s="485"/>
      <c r="NK60" s="485"/>
      <c r="NL60" s="485"/>
      <c r="NM60" s="485"/>
      <c r="NN60" s="485"/>
      <c r="NO60" s="485"/>
      <c r="NP60" s="485"/>
      <c r="NQ60" s="485"/>
      <c r="NR60" s="485"/>
      <c r="NS60" s="485"/>
      <c r="NT60" s="485"/>
      <c r="NU60" s="485"/>
      <c r="NV60" s="485"/>
      <c r="NW60" s="485"/>
      <c r="NX60" s="485"/>
      <c r="NY60" s="485"/>
      <c r="NZ60" s="485"/>
      <c r="OA60" s="485"/>
      <c r="OB60" s="485"/>
      <c r="OC60" s="485"/>
      <c r="OD60" s="485"/>
      <c r="OE60" s="485"/>
      <c r="OF60" s="485"/>
      <c r="OG60" s="485"/>
      <c r="OH60" s="485"/>
      <c r="OI60" s="485"/>
      <c r="OJ60" s="485"/>
      <c r="OK60" s="485"/>
      <c r="OL60" s="485"/>
      <c r="OM60" s="485"/>
      <c r="ON60" s="485"/>
      <c r="OO60" s="485"/>
      <c r="OP60" s="485"/>
      <c r="OQ60" s="485"/>
      <c r="OR60" s="485"/>
      <c r="OS60" s="485"/>
      <c r="OT60" s="485"/>
      <c r="OU60" s="485"/>
      <c r="OV60" s="485"/>
      <c r="OW60" s="485"/>
      <c r="OX60" s="485"/>
      <c r="OY60" s="485"/>
      <c r="OZ60" s="485"/>
      <c r="PA60" s="485"/>
      <c r="PB60" s="485"/>
      <c r="PC60" s="485"/>
      <c r="PD60" s="485"/>
      <c r="PE60" s="485"/>
      <c r="PF60" s="485"/>
      <c r="PG60" s="485"/>
      <c r="PH60" s="485"/>
      <c r="PI60" s="485"/>
      <c r="PJ60" s="485"/>
      <c r="PK60" s="485"/>
      <c r="PL60" s="485"/>
      <c r="PM60" s="485"/>
      <c r="PN60" s="485"/>
      <c r="PO60" s="485"/>
      <c r="PP60" s="485"/>
      <c r="PQ60" s="485"/>
      <c r="PR60" s="485"/>
      <c r="PS60" s="485"/>
      <c r="PT60" s="485"/>
      <c r="PU60" s="485"/>
      <c r="PV60" s="485"/>
      <c r="PW60" s="485"/>
      <c r="PX60" s="485"/>
      <c r="PY60" s="485"/>
      <c r="PZ60" s="485"/>
      <c r="QA60" s="485"/>
      <c r="QB60" s="485"/>
      <c r="QC60" s="485"/>
      <c r="QD60" s="485"/>
      <c r="QE60" s="485"/>
      <c r="QF60" s="485"/>
      <c r="QG60" s="485"/>
      <c r="QH60" s="485"/>
      <c r="QI60" s="485"/>
      <c r="QJ60" s="485"/>
      <c r="QK60" s="485"/>
      <c r="QL60" s="485"/>
      <c r="QM60" s="485"/>
      <c r="QN60" s="485"/>
      <c r="QO60" s="485"/>
      <c r="QP60" s="485"/>
      <c r="QQ60" s="485"/>
      <c r="QR60" s="485"/>
      <c r="QS60" s="485"/>
      <c r="QT60" s="485"/>
      <c r="QU60" s="485"/>
      <c r="QV60" s="485"/>
      <c r="QW60" s="485"/>
      <c r="QX60" s="485"/>
      <c r="QY60" s="485"/>
      <c r="QZ60" s="485"/>
      <c r="RA60" s="485"/>
      <c r="RB60" s="485"/>
      <c r="RC60" s="485"/>
      <c r="RD60" s="485"/>
      <c r="RE60" s="485"/>
      <c r="RF60" s="485"/>
      <c r="RG60" s="485"/>
      <c r="RH60" s="485"/>
      <c r="RI60" s="485"/>
      <c r="RJ60" s="485"/>
      <c r="RK60" s="485"/>
      <c r="RL60" s="485"/>
      <c r="RM60" s="485"/>
      <c r="RN60" s="485"/>
      <c r="RO60" s="485"/>
      <c r="RP60" s="485"/>
      <c r="RQ60" s="485"/>
      <c r="RR60" s="485"/>
      <c r="RS60" s="485"/>
      <c r="RT60" s="485"/>
      <c r="RU60" s="485"/>
      <c r="RV60" s="485"/>
      <c r="RW60" s="485"/>
      <c r="RX60" s="485"/>
      <c r="RY60" s="485"/>
      <c r="RZ60" s="485"/>
      <c r="SA60" s="485"/>
      <c r="SB60" s="485"/>
      <c r="SC60" s="485"/>
      <c r="SD60" s="485"/>
      <c r="SE60" s="485"/>
      <c r="SF60" s="485"/>
      <c r="SG60" s="485"/>
      <c r="SH60" s="485"/>
      <c r="SI60" s="485"/>
      <c r="SJ60" s="485"/>
      <c r="SK60" s="485"/>
      <c r="SL60" s="485"/>
      <c r="SM60" s="485"/>
      <c r="SN60" s="485"/>
      <c r="SO60" s="485"/>
      <c r="SP60" s="485"/>
      <c r="SQ60" s="485"/>
      <c r="SR60" s="485"/>
      <c r="SS60" s="485"/>
      <c r="ST60" s="485"/>
      <c r="SU60" s="485"/>
      <c r="SV60" s="485"/>
      <c r="SW60" s="485"/>
      <c r="SX60" s="485"/>
      <c r="SY60" s="485"/>
      <c r="SZ60" s="485"/>
      <c r="TA60" s="485"/>
      <c r="TB60" s="485"/>
      <c r="TC60" s="485"/>
      <c r="TD60" s="485"/>
      <c r="TE60" s="485"/>
      <c r="TF60" s="485"/>
      <c r="TG60" s="485"/>
      <c r="TH60" s="485"/>
      <c r="TI60" s="485"/>
      <c r="TJ60" s="485"/>
      <c r="TK60" s="485"/>
      <c r="TL60" s="485"/>
      <c r="TM60" s="485"/>
      <c r="TN60" s="485"/>
      <c r="TO60" s="485"/>
      <c r="TP60" s="485"/>
      <c r="TQ60" s="485"/>
      <c r="TR60" s="485"/>
      <c r="TS60" s="485"/>
      <c r="TT60" s="485"/>
      <c r="TU60" s="485"/>
      <c r="TV60" s="485"/>
      <c r="TW60" s="485"/>
      <c r="TX60" s="485"/>
      <c r="TY60" s="485"/>
      <c r="TZ60" s="485"/>
      <c r="UA60" s="485"/>
      <c r="UB60" s="485"/>
      <c r="UC60" s="485"/>
      <c r="UD60" s="485"/>
      <c r="UE60" s="485"/>
      <c r="UF60" s="485"/>
      <c r="UG60" s="485"/>
      <c r="UH60" s="485"/>
      <c r="UI60" s="485"/>
      <c r="UJ60" s="485"/>
      <c r="UK60" s="485"/>
      <c r="UL60" s="485"/>
      <c r="UM60" s="485"/>
      <c r="UN60" s="485"/>
      <c r="UO60" s="485"/>
      <c r="UP60" s="485"/>
      <c r="UQ60" s="485"/>
      <c r="UR60" s="485"/>
      <c r="US60" s="485"/>
      <c r="UT60" s="485"/>
      <c r="UU60" s="485"/>
      <c r="UV60" s="485"/>
      <c r="UW60" s="485"/>
      <c r="UX60" s="485"/>
      <c r="UY60" s="485"/>
      <c r="UZ60" s="485"/>
      <c r="VA60" s="485"/>
      <c r="VB60" s="485"/>
      <c r="VC60" s="485"/>
      <c r="VD60" s="485"/>
      <c r="VE60" s="485"/>
      <c r="VF60" s="485"/>
      <c r="VG60" s="485"/>
      <c r="VH60" s="485"/>
      <c r="VI60" s="485"/>
      <c r="VJ60" s="485"/>
      <c r="VK60" s="485"/>
      <c r="VL60" s="485"/>
      <c r="VM60" s="485"/>
      <c r="VN60" s="485"/>
      <c r="VO60" s="485"/>
      <c r="VP60" s="485"/>
      <c r="VQ60" s="485"/>
      <c r="VR60" s="485"/>
      <c r="VS60" s="485"/>
      <c r="VT60" s="485"/>
      <c r="VU60" s="485"/>
      <c r="VV60" s="485"/>
      <c r="VW60" s="485"/>
      <c r="VX60" s="485"/>
      <c r="VY60" s="485"/>
      <c r="VZ60" s="485"/>
      <c r="WA60" s="485"/>
      <c r="WB60" s="485"/>
      <c r="WC60" s="485"/>
      <c r="WD60" s="485"/>
      <c r="WE60" s="485"/>
      <c r="WF60" s="485"/>
      <c r="WG60" s="485"/>
      <c r="WH60" s="485"/>
      <c r="WI60" s="485"/>
      <c r="WJ60" s="485"/>
      <c r="WK60" s="485"/>
      <c r="WL60" s="485"/>
      <c r="WM60" s="485"/>
      <c r="WN60" s="485"/>
      <c r="WO60" s="485"/>
      <c r="WP60" s="485"/>
      <c r="WQ60" s="485"/>
      <c r="WR60" s="485"/>
      <c r="WS60" s="485"/>
      <c r="WT60" s="485"/>
      <c r="WU60" s="485"/>
      <c r="WV60" s="485"/>
      <c r="WW60" s="485"/>
      <c r="WX60" s="485"/>
      <c r="WY60" s="485"/>
      <c r="WZ60" s="485"/>
      <c r="XA60" s="485"/>
      <c r="XB60" s="485"/>
      <c r="XC60" s="485"/>
      <c r="XD60" s="485"/>
      <c r="XE60" s="485"/>
      <c r="XF60" s="485"/>
      <c r="XG60" s="485"/>
      <c r="XH60" s="485"/>
      <c r="XI60" s="485"/>
      <c r="XJ60" s="485"/>
      <c r="XK60" s="485"/>
      <c r="XL60" s="485"/>
      <c r="XM60" s="485"/>
      <c r="XN60" s="485"/>
      <c r="XO60" s="485"/>
      <c r="XP60" s="485"/>
      <c r="XQ60" s="485"/>
      <c r="XR60" s="485"/>
      <c r="XS60" s="485"/>
      <c r="XT60" s="485"/>
      <c r="XU60" s="485"/>
      <c r="XV60" s="485"/>
      <c r="XW60" s="485"/>
      <c r="XX60" s="485"/>
      <c r="XY60" s="485"/>
      <c r="XZ60" s="485"/>
      <c r="YA60" s="485"/>
      <c r="YB60" s="485"/>
      <c r="YC60" s="485"/>
      <c r="YD60" s="485"/>
      <c r="YE60" s="485"/>
      <c r="YF60" s="485"/>
      <c r="YG60" s="485"/>
      <c r="YH60" s="485"/>
      <c r="YI60" s="485"/>
      <c r="YJ60" s="485"/>
      <c r="YK60" s="485"/>
      <c r="YL60" s="485"/>
      <c r="YM60" s="485"/>
      <c r="YN60" s="485"/>
      <c r="YO60" s="485"/>
      <c r="YP60" s="485"/>
      <c r="YQ60" s="485"/>
      <c r="YR60" s="485"/>
      <c r="YS60" s="485"/>
      <c r="YT60" s="485"/>
      <c r="YU60" s="485"/>
      <c r="YV60" s="485"/>
      <c r="YW60" s="485"/>
      <c r="YX60" s="485"/>
      <c r="YY60" s="485"/>
      <c r="YZ60" s="485"/>
      <c r="ZA60" s="485"/>
      <c r="ZB60" s="485"/>
      <c r="ZC60" s="485"/>
      <c r="ZD60" s="485"/>
      <c r="ZE60" s="485"/>
      <c r="ZF60" s="485"/>
      <c r="ZG60" s="485"/>
      <c r="ZH60" s="485"/>
      <c r="ZI60" s="485"/>
      <c r="ZJ60" s="485"/>
      <c r="ZK60" s="485"/>
      <c r="ZL60" s="485"/>
      <c r="ZM60" s="485"/>
      <c r="ZN60" s="485"/>
      <c r="ZO60" s="485"/>
      <c r="ZP60" s="485"/>
      <c r="ZQ60" s="485"/>
      <c r="ZR60" s="485"/>
      <c r="ZS60" s="485"/>
      <c r="ZT60" s="485"/>
      <c r="ZU60" s="485"/>
      <c r="ZV60" s="485"/>
      <c r="ZW60" s="485"/>
      <c r="ZX60" s="485"/>
      <c r="ZY60" s="485"/>
      <c r="ZZ60" s="485"/>
      <c r="AAA60" s="485"/>
      <c r="AAB60" s="485"/>
      <c r="AAC60" s="485"/>
      <c r="AAD60" s="485"/>
      <c r="AAE60" s="485"/>
      <c r="AAF60" s="485"/>
      <c r="AAG60" s="485"/>
      <c r="AAH60" s="485"/>
      <c r="AAI60" s="485"/>
      <c r="AAJ60" s="485"/>
      <c r="AAK60" s="485"/>
      <c r="AAL60" s="485"/>
      <c r="AAM60" s="485"/>
      <c r="AAN60" s="485"/>
      <c r="AAO60" s="485"/>
      <c r="AAP60" s="485"/>
      <c r="AAQ60" s="485"/>
      <c r="AAR60" s="485"/>
      <c r="AAS60" s="485"/>
      <c r="AAT60" s="485"/>
      <c r="AAU60" s="485"/>
      <c r="AAV60" s="485"/>
      <c r="AAW60" s="485"/>
      <c r="AAX60" s="485"/>
      <c r="AAY60" s="485"/>
      <c r="AAZ60" s="485"/>
      <c r="ABA60" s="485"/>
      <c r="ABB60" s="485"/>
      <c r="ABC60" s="485"/>
      <c r="ABD60" s="485"/>
      <c r="ABE60" s="485"/>
      <c r="ABF60" s="485"/>
      <c r="ABG60" s="485"/>
      <c r="ABH60" s="485"/>
      <c r="ABI60" s="485"/>
      <c r="ABJ60" s="485"/>
      <c r="ABK60" s="485"/>
      <c r="ABL60" s="485"/>
      <c r="ABM60" s="485"/>
      <c r="ABN60" s="485"/>
      <c r="ABO60" s="485"/>
      <c r="ABP60" s="485"/>
      <c r="ABQ60" s="485"/>
      <c r="ABR60" s="485"/>
      <c r="ABS60" s="485"/>
      <c r="ABT60" s="485"/>
      <c r="ABU60" s="485"/>
      <c r="ABV60" s="485"/>
      <c r="ABW60" s="485"/>
      <c r="ABX60" s="485"/>
      <c r="ABY60" s="485"/>
      <c r="ABZ60" s="485"/>
      <c r="ACA60" s="485"/>
      <c r="ACB60" s="485"/>
      <c r="ACC60" s="485"/>
      <c r="ACD60" s="485"/>
      <c r="ACE60" s="485"/>
      <c r="ACF60" s="485"/>
      <c r="ACG60" s="485"/>
      <c r="ACH60" s="485"/>
      <c r="ACI60" s="485"/>
      <c r="ACJ60" s="485"/>
      <c r="ACK60" s="485"/>
      <c r="ACL60" s="485"/>
      <c r="ACM60" s="485"/>
      <c r="ACN60" s="485"/>
      <c r="ACO60" s="485"/>
      <c r="ACP60" s="485"/>
      <c r="ACQ60" s="485"/>
      <c r="ACR60" s="485"/>
      <c r="ACS60" s="485"/>
      <c r="ACT60" s="485"/>
      <c r="ACU60" s="485"/>
      <c r="ACV60" s="485"/>
      <c r="ACW60" s="485"/>
      <c r="ACX60" s="485"/>
      <c r="ACY60" s="485"/>
      <c r="ACZ60" s="485"/>
      <c r="ADA60" s="485"/>
      <c r="ADB60" s="485"/>
      <c r="ADC60" s="485"/>
      <c r="ADD60" s="485"/>
      <c r="ADE60" s="485"/>
      <c r="ADF60" s="485"/>
      <c r="ADG60" s="485"/>
      <c r="ADH60" s="485"/>
      <c r="ADI60" s="485"/>
      <c r="ADJ60" s="485"/>
      <c r="ADK60" s="485"/>
      <c r="ADL60" s="485"/>
      <c r="ADM60" s="485"/>
      <c r="ADN60" s="485"/>
      <c r="ADO60" s="485"/>
      <c r="ADP60" s="485"/>
      <c r="ADQ60" s="485"/>
      <c r="ADR60" s="485"/>
      <c r="ADS60" s="485"/>
      <c r="ADT60" s="485"/>
      <c r="ADU60" s="485"/>
      <c r="ADV60" s="485"/>
      <c r="ADW60" s="485"/>
      <c r="ADX60" s="485"/>
      <c r="ADY60" s="485"/>
      <c r="ADZ60" s="485"/>
      <c r="AEA60" s="485"/>
      <c r="AEB60" s="485"/>
      <c r="AEC60" s="485"/>
      <c r="AED60" s="485"/>
      <c r="AEE60" s="485"/>
      <c r="AEF60" s="485"/>
      <c r="AEG60" s="485"/>
      <c r="AEH60" s="485"/>
      <c r="AEI60" s="485"/>
      <c r="AEJ60" s="485"/>
      <c r="AEK60" s="485"/>
      <c r="AEL60" s="485"/>
      <c r="AEM60" s="485"/>
      <c r="AEN60" s="485"/>
      <c r="AEO60" s="485"/>
      <c r="AEP60" s="485"/>
      <c r="AEQ60" s="485"/>
      <c r="AER60" s="485"/>
      <c r="AES60" s="485"/>
      <c r="AET60" s="485"/>
      <c r="AEU60" s="485"/>
      <c r="AEV60" s="485"/>
      <c r="AEW60" s="485"/>
      <c r="AEX60" s="485"/>
      <c r="AEY60" s="485"/>
      <c r="AEZ60" s="485"/>
      <c r="AFA60" s="485"/>
      <c r="AFB60" s="485"/>
      <c r="AFC60" s="485"/>
      <c r="AFD60" s="485"/>
      <c r="AFE60" s="485"/>
      <c r="AFF60" s="485"/>
      <c r="AFG60" s="485"/>
      <c r="AFH60" s="485"/>
      <c r="AFI60" s="485"/>
      <c r="AFJ60" s="485"/>
      <c r="AFK60" s="485"/>
      <c r="AFL60" s="485"/>
      <c r="AFM60" s="485"/>
      <c r="AFN60" s="485"/>
      <c r="AFO60" s="485"/>
      <c r="AFP60" s="485"/>
      <c r="AFQ60" s="485"/>
      <c r="AFR60" s="485"/>
      <c r="AFS60" s="485"/>
      <c r="AFT60" s="485"/>
      <c r="AFU60" s="485"/>
      <c r="AFV60" s="485"/>
      <c r="AFW60" s="485"/>
      <c r="AFX60" s="485"/>
      <c r="AFY60" s="485"/>
      <c r="AFZ60" s="485"/>
      <c r="AGA60" s="485"/>
      <c r="AGB60" s="485"/>
      <c r="AGC60" s="485"/>
      <c r="AGD60" s="485"/>
      <c r="AGE60" s="485"/>
      <c r="AGF60" s="485"/>
      <c r="AGG60" s="485"/>
      <c r="AGH60" s="485"/>
      <c r="AGI60" s="485"/>
      <c r="AGJ60" s="485"/>
      <c r="AGK60" s="485"/>
      <c r="AGL60" s="485"/>
      <c r="AGM60" s="485"/>
      <c r="AGN60" s="485"/>
      <c r="AGO60" s="485"/>
      <c r="AGP60" s="485"/>
      <c r="AGQ60" s="485"/>
      <c r="AGR60" s="485"/>
      <c r="AGS60" s="485"/>
      <c r="AGT60" s="485"/>
      <c r="AGU60" s="485"/>
      <c r="AGV60" s="485"/>
      <c r="AGW60" s="485"/>
      <c r="AGX60" s="485"/>
      <c r="AGY60" s="485"/>
      <c r="AGZ60" s="485"/>
      <c r="AHA60" s="485"/>
      <c r="AHB60" s="485"/>
      <c r="AHC60" s="485"/>
      <c r="AHD60" s="485"/>
      <c r="AHE60" s="485"/>
      <c r="AHF60" s="485"/>
      <c r="AHG60" s="485"/>
      <c r="AHH60" s="485"/>
      <c r="AHI60" s="485"/>
      <c r="AHJ60" s="485"/>
      <c r="AHK60" s="485"/>
      <c r="AHL60" s="485"/>
      <c r="AHM60" s="485"/>
      <c r="AHN60" s="485"/>
      <c r="AHO60" s="485"/>
      <c r="AHP60" s="485"/>
      <c r="AHQ60" s="485"/>
      <c r="AHR60" s="485"/>
      <c r="AHS60" s="485"/>
      <c r="AHT60" s="485"/>
      <c r="AHU60" s="485"/>
      <c r="AHV60" s="485"/>
      <c r="AHW60" s="485"/>
      <c r="AHX60" s="485"/>
      <c r="AHY60" s="485"/>
      <c r="AHZ60" s="485"/>
      <c r="AIA60" s="485"/>
      <c r="AIB60" s="485"/>
      <c r="AIC60" s="485"/>
      <c r="AID60" s="485"/>
      <c r="AIE60" s="485"/>
      <c r="AIF60" s="485"/>
      <c r="AIG60" s="485"/>
      <c r="AIH60" s="485"/>
      <c r="AII60" s="485"/>
      <c r="AIJ60" s="485"/>
      <c r="AIK60" s="485"/>
      <c r="AIL60" s="485"/>
      <c r="AIM60" s="485"/>
      <c r="AIN60" s="485"/>
      <c r="AIO60" s="485"/>
      <c r="AIP60" s="485"/>
      <c r="AIQ60" s="485"/>
      <c r="AIR60" s="485"/>
      <c r="AIS60" s="485"/>
      <c r="AIT60" s="485"/>
      <c r="AIU60" s="485"/>
      <c r="AIV60" s="485"/>
      <c r="AIW60" s="485"/>
      <c r="AIX60" s="485"/>
      <c r="AIY60" s="485"/>
      <c r="AIZ60" s="485"/>
      <c r="AJA60" s="485"/>
      <c r="AJB60" s="485"/>
      <c r="AJC60" s="485"/>
      <c r="AJD60" s="485"/>
      <c r="AJE60" s="485"/>
      <c r="AJF60" s="485"/>
      <c r="AJG60" s="485"/>
      <c r="AJH60" s="485"/>
      <c r="AJI60" s="485"/>
      <c r="AJJ60" s="485"/>
      <c r="AJK60" s="485"/>
      <c r="AJL60" s="485"/>
      <c r="AJM60" s="485"/>
      <c r="AJN60" s="485"/>
      <c r="AJO60" s="485"/>
      <c r="AJP60" s="485"/>
      <c r="AJQ60" s="485"/>
      <c r="AJR60" s="485"/>
      <c r="AJS60" s="485"/>
      <c r="AJT60" s="485"/>
      <c r="AJU60" s="485"/>
      <c r="AJV60" s="485"/>
      <c r="AJW60" s="485"/>
      <c r="AJX60" s="485"/>
      <c r="AJY60" s="485"/>
      <c r="AJZ60" s="485"/>
      <c r="AKA60" s="485"/>
      <c r="AKB60" s="485"/>
      <c r="AKC60" s="485"/>
      <c r="AKD60" s="485"/>
      <c r="AKE60" s="485"/>
      <c r="AKF60" s="485"/>
      <c r="AKG60" s="485"/>
      <c r="AKH60" s="485"/>
      <c r="AKI60" s="485"/>
      <c r="AKJ60" s="485"/>
      <c r="AKK60" s="485"/>
      <c r="AKL60" s="485"/>
      <c r="AKM60" s="485"/>
      <c r="AKN60" s="485"/>
      <c r="AKO60" s="485"/>
      <c r="AKP60" s="485"/>
      <c r="AKQ60" s="485"/>
      <c r="AKR60" s="485"/>
      <c r="AKS60" s="485"/>
      <c r="AKT60" s="485"/>
      <c r="AKU60" s="485"/>
      <c r="AKV60" s="485"/>
      <c r="AKW60" s="485"/>
      <c r="AKX60" s="485"/>
      <c r="AKY60" s="485"/>
      <c r="AKZ60" s="485"/>
      <c r="ALA60" s="485"/>
      <c r="ALB60" s="485"/>
      <c r="ALC60" s="485"/>
      <c r="ALD60" s="485"/>
      <c r="ALE60" s="485"/>
      <c r="ALF60" s="485"/>
      <c r="ALG60" s="485"/>
      <c r="ALH60" s="485"/>
      <c r="ALI60" s="485"/>
      <c r="ALJ60" s="485"/>
      <c r="ALK60" s="485"/>
      <c r="ALL60" s="485"/>
      <c r="ALM60" s="485"/>
      <c r="ALN60" s="485"/>
      <c r="ALO60" s="485"/>
      <c r="ALP60" s="485"/>
      <c r="ALQ60" s="485"/>
      <c r="ALR60" s="485"/>
      <c r="ALS60" s="485"/>
      <c r="ALT60" s="485"/>
      <c r="ALU60" s="485"/>
      <c r="ALV60" s="485"/>
      <c r="ALW60" s="485"/>
      <c r="ALX60" s="485"/>
      <c r="ALY60" s="485"/>
      <c r="ALZ60" s="485"/>
      <c r="AMA60" s="485"/>
      <c r="AMB60" s="485"/>
      <c r="AMC60" s="485"/>
      <c r="AMD60" s="485"/>
      <c r="AME60" s="485"/>
      <c r="AMF60" s="485"/>
      <c r="AMG60" s="485"/>
      <c r="AMH60" s="485"/>
      <c r="AMI60" s="485"/>
      <c r="AMJ60" s="485"/>
      <c r="AMK60" s="485"/>
      <c r="AML60" s="485"/>
      <c r="AMM60" s="485"/>
      <c r="AMN60" s="485"/>
      <c r="AMO60" s="485"/>
      <c r="AMP60" s="485"/>
      <c r="AMQ60" s="485"/>
      <c r="AMR60" s="485"/>
      <c r="AMS60" s="485"/>
      <c r="AMT60" s="485"/>
      <c r="AMU60" s="485"/>
      <c r="AMV60" s="485"/>
      <c r="AMW60" s="485"/>
      <c r="AMX60" s="485"/>
      <c r="AMY60" s="485"/>
      <c r="AMZ60" s="485"/>
      <c r="ANA60" s="485"/>
      <c r="ANB60" s="485"/>
      <c r="ANC60" s="485"/>
      <c r="AND60" s="485"/>
      <c r="ANE60" s="485"/>
      <c r="ANF60" s="485"/>
      <c r="ANG60" s="485"/>
      <c r="ANH60" s="485"/>
      <c r="ANI60" s="485"/>
      <c r="ANJ60" s="485"/>
      <c r="ANK60" s="485"/>
      <c r="ANL60" s="485"/>
      <c r="ANM60" s="485"/>
      <c r="ANN60" s="485"/>
      <c r="ANO60" s="485"/>
      <c r="ANP60" s="485"/>
      <c r="ANQ60" s="485"/>
      <c r="ANR60" s="485"/>
      <c r="ANS60" s="485"/>
      <c r="ANT60" s="485"/>
      <c r="ANU60" s="485"/>
      <c r="ANV60" s="485"/>
      <c r="ANW60" s="485"/>
      <c r="ANX60" s="485"/>
      <c r="ANY60" s="485"/>
      <c r="ANZ60" s="485"/>
      <c r="AOA60" s="485"/>
      <c r="AOB60" s="485"/>
      <c r="AOC60" s="485"/>
      <c r="AOD60" s="485"/>
      <c r="AOE60" s="485"/>
      <c r="AOF60" s="485"/>
      <c r="AOG60" s="485"/>
      <c r="AOH60" s="485"/>
      <c r="AOI60" s="485"/>
      <c r="AOJ60" s="485"/>
      <c r="AOK60" s="485"/>
      <c r="AOL60" s="485"/>
      <c r="AOM60" s="485"/>
      <c r="AON60" s="485"/>
      <c r="AOO60" s="485"/>
      <c r="AOP60" s="485"/>
      <c r="AOQ60" s="485"/>
      <c r="AOR60" s="485"/>
      <c r="AOS60" s="485"/>
      <c r="AOT60" s="485"/>
      <c r="AOU60" s="485"/>
      <c r="AOV60" s="485"/>
      <c r="AOW60" s="485"/>
      <c r="AOX60" s="485"/>
      <c r="AOY60" s="485"/>
      <c r="AOZ60" s="485"/>
      <c r="APA60" s="485"/>
      <c r="APB60" s="485"/>
      <c r="APC60" s="485"/>
      <c r="APD60" s="485"/>
      <c r="APE60" s="485"/>
      <c r="APF60" s="485"/>
      <c r="APG60" s="485"/>
      <c r="APH60" s="485"/>
      <c r="API60" s="485"/>
      <c r="APJ60" s="485"/>
      <c r="APK60" s="485"/>
      <c r="APL60" s="485"/>
      <c r="APM60" s="485"/>
      <c r="APN60" s="485"/>
      <c r="APO60" s="485"/>
      <c r="APP60" s="485"/>
      <c r="APQ60" s="485"/>
      <c r="APR60" s="485"/>
      <c r="APS60" s="485"/>
      <c r="APT60" s="485"/>
      <c r="APU60" s="485"/>
      <c r="APV60" s="485"/>
      <c r="APW60" s="485"/>
      <c r="APX60" s="485"/>
      <c r="APY60" s="485"/>
      <c r="APZ60" s="485"/>
      <c r="AQA60" s="485"/>
      <c r="AQB60" s="485"/>
      <c r="AQC60" s="485"/>
      <c r="AQD60" s="485"/>
      <c r="AQE60" s="485"/>
      <c r="AQF60" s="485"/>
      <c r="AQG60" s="485"/>
      <c r="AQH60" s="485"/>
      <c r="AQI60" s="485"/>
      <c r="AQJ60" s="485"/>
      <c r="AQK60" s="485"/>
      <c r="AQL60" s="485"/>
      <c r="AQM60" s="485"/>
      <c r="AQN60" s="485"/>
      <c r="AQO60" s="485"/>
      <c r="AQP60" s="485"/>
      <c r="AQQ60" s="485"/>
      <c r="AQR60" s="485"/>
      <c r="AQS60" s="485"/>
      <c r="AQT60" s="485"/>
      <c r="AQU60" s="485"/>
      <c r="AQV60" s="485"/>
      <c r="AQW60" s="485"/>
      <c r="AQX60" s="485"/>
      <c r="AQY60" s="485"/>
      <c r="AQZ60" s="485"/>
      <c r="ARA60" s="485"/>
      <c r="ARB60" s="485"/>
      <c r="ARC60" s="485"/>
      <c r="ARD60" s="485"/>
      <c r="ARE60" s="485"/>
      <c r="ARF60" s="485"/>
      <c r="ARG60" s="485"/>
      <c r="ARH60" s="485"/>
      <c r="ARI60" s="485"/>
      <c r="ARJ60" s="485"/>
      <c r="ARK60" s="485"/>
      <c r="ARL60" s="485"/>
      <c r="ARM60" s="485"/>
      <c r="ARN60" s="485"/>
      <c r="ARO60" s="485"/>
      <c r="ARP60" s="485"/>
      <c r="ARQ60" s="485"/>
      <c r="ARR60" s="485"/>
      <c r="ARS60" s="485"/>
      <c r="ART60" s="485"/>
      <c r="ARU60" s="485"/>
      <c r="ARV60" s="485"/>
      <c r="ARW60" s="485"/>
      <c r="ARX60" s="485"/>
      <c r="ARY60" s="485"/>
      <c r="ARZ60" s="485"/>
      <c r="ASA60" s="485"/>
      <c r="ASB60" s="485"/>
      <c r="ASC60" s="485"/>
      <c r="ASD60" s="485"/>
      <c r="ASE60" s="485"/>
      <c r="ASF60" s="485"/>
      <c r="ASG60" s="485"/>
      <c r="ASH60" s="485"/>
      <c r="ASI60" s="485"/>
      <c r="ASJ60" s="485"/>
      <c r="ASK60" s="485"/>
      <c r="ASL60" s="485"/>
      <c r="ASM60" s="485"/>
      <c r="ASN60" s="485"/>
      <c r="ASO60" s="485"/>
      <c r="ASP60" s="485"/>
      <c r="ASQ60" s="485"/>
      <c r="ASR60" s="485"/>
      <c r="ASS60" s="485"/>
      <c r="AST60" s="485"/>
      <c r="ASU60" s="485"/>
      <c r="ASV60" s="485"/>
      <c r="ASW60" s="485"/>
      <c r="ASX60" s="485"/>
      <c r="ASY60" s="485"/>
      <c r="ASZ60" s="485"/>
      <c r="ATA60" s="485"/>
      <c r="ATB60" s="485"/>
      <c r="ATC60" s="485"/>
      <c r="ATD60" s="485"/>
      <c r="ATE60" s="485"/>
      <c r="ATF60" s="485"/>
      <c r="ATG60" s="485"/>
      <c r="ATH60" s="485"/>
      <c r="ATI60" s="485"/>
      <c r="ATJ60" s="485"/>
      <c r="ATK60" s="485"/>
      <c r="ATL60" s="485"/>
      <c r="ATM60" s="485"/>
      <c r="ATN60" s="485"/>
      <c r="ATO60" s="485"/>
      <c r="ATP60" s="485"/>
      <c r="ATQ60" s="485"/>
      <c r="ATR60" s="485"/>
      <c r="ATS60" s="485"/>
      <c r="ATT60" s="485"/>
      <c r="ATU60" s="485"/>
      <c r="ATV60" s="485"/>
      <c r="ATW60" s="485"/>
      <c r="ATX60" s="485"/>
      <c r="ATY60" s="485"/>
      <c r="ATZ60" s="485"/>
      <c r="AUA60" s="485"/>
      <c r="AUB60" s="485"/>
      <c r="AUC60" s="485"/>
      <c r="AUD60" s="485"/>
      <c r="AUE60" s="485"/>
      <c r="AUF60" s="485"/>
      <c r="AUG60" s="485"/>
      <c r="AUH60" s="485"/>
      <c r="AUI60" s="485"/>
      <c r="AUJ60" s="485"/>
      <c r="AUK60" s="485"/>
      <c r="AUL60" s="485"/>
      <c r="AUM60" s="485"/>
      <c r="AUN60" s="485"/>
      <c r="AUO60" s="485"/>
      <c r="AUP60" s="485"/>
      <c r="AUQ60" s="485"/>
      <c r="AUR60" s="485"/>
      <c r="AUS60" s="485"/>
      <c r="AUT60" s="485"/>
      <c r="AUU60" s="485"/>
      <c r="AUV60" s="485"/>
      <c r="AUW60" s="485"/>
      <c r="AUX60" s="485"/>
      <c r="AUY60" s="485"/>
      <c r="AUZ60" s="485"/>
      <c r="AVA60" s="485"/>
      <c r="AVB60" s="485"/>
      <c r="AVC60" s="485"/>
      <c r="AVD60" s="485"/>
      <c r="AVE60" s="485"/>
      <c r="AVF60" s="485"/>
      <c r="AVG60" s="485"/>
      <c r="AVH60" s="485"/>
      <c r="AVI60" s="485"/>
      <c r="AVJ60" s="485"/>
      <c r="AVK60" s="485"/>
      <c r="AVL60" s="485"/>
      <c r="AVM60" s="485"/>
      <c r="AVN60" s="485"/>
      <c r="AVO60" s="485"/>
      <c r="AVP60" s="485"/>
      <c r="AVQ60" s="485"/>
      <c r="AVR60" s="485"/>
      <c r="AVS60" s="485"/>
      <c r="AVT60" s="485"/>
      <c r="AVU60" s="485"/>
      <c r="AVV60" s="485"/>
      <c r="AVW60" s="485"/>
      <c r="AVX60" s="485"/>
      <c r="AVY60" s="485"/>
      <c r="AVZ60" s="485"/>
      <c r="AWA60" s="485"/>
      <c r="AWB60" s="485"/>
      <c r="AWC60" s="485"/>
      <c r="AWD60" s="485"/>
      <c r="AWE60" s="485"/>
      <c r="AWF60" s="485"/>
      <c r="AWG60" s="485"/>
      <c r="AWH60" s="485"/>
      <c r="AWI60" s="485"/>
      <c r="AWJ60" s="485"/>
      <c r="AWK60" s="485"/>
      <c r="AWL60" s="485"/>
      <c r="AWM60" s="485"/>
      <c r="AWN60" s="485"/>
      <c r="AWO60" s="485"/>
      <c r="AWP60" s="485"/>
      <c r="AWQ60" s="485"/>
      <c r="AWR60" s="485"/>
      <c r="AWS60" s="485"/>
      <c r="AWT60" s="485"/>
      <c r="AWU60" s="485"/>
      <c r="AWV60" s="485"/>
      <c r="AWW60" s="485"/>
      <c r="AWX60" s="485"/>
      <c r="AWY60" s="485"/>
      <c r="AWZ60" s="485"/>
      <c r="AXA60" s="485"/>
      <c r="AXB60" s="485"/>
      <c r="AXC60" s="485"/>
      <c r="AXD60" s="485"/>
      <c r="AXE60" s="485"/>
      <c r="AXF60" s="485"/>
      <c r="AXG60" s="485"/>
      <c r="AXH60" s="485"/>
      <c r="AXI60" s="485"/>
      <c r="AXJ60" s="485"/>
      <c r="AXK60" s="485"/>
      <c r="AXL60" s="485"/>
      <c r="AXM60" s="485"/>
      <c r="AXN60" s="485"/>
      <c r="AXO60" s="485"/>
      <c r="AXP60" s="485"/>
      <c r="AXQ60" s="485"/>
      <c r="AXR60" s="485"/>
      <c r="AXS60" s="485"/>
      <c r="AXT60" s="485"/>
      <c r="AXU60" s="485"/>
      <c r="AXV60" s="485"/>
      <c r="AXW60" s="485"/>
      <c r="AXX60" s="485"/>
      <c r="AXY60" s="485"/>
      <c r="AXZ60" s="485"/>
      <c r="AYA60" s="485"/>
      <c r="AYB60" s="485"/>
      <c r="AYC60" s="485"/>
      <c r="AYD60" s="485"/>
      <c r="AYE60" s="485"/>
      <c r="AYF60" s="485"/>
      <c r="AYG60" s="485"/>
      <c r="AYH60" s="485"/>
      <c r="AYI60" s="485"/>
      <c r="AYJ60" s="485"/>
      <c r="AYK60" s="485"/>
      <c r="AYL60" s="485"/>
      <c r="AYM60" s="485"/>
      <c r="AYN60" s="485"/>
      <c r="AYO60" s="485"/>
      <c r="AYP60" s="485"/>
      <c r="AYQ60" s="485"/>
      <c r="AYR60" s="485"/>
      <c r="AYS60" s="485"/>
      <c r="AYT60" s="485"/>
      <c r="AYU60" s="485"/>
      <c r="AYV60" s="485"/>
      <c r="AYW60" s="485"/>
      <c r="AYX60" s="485"/>
      <c r="AYY60" s="485"/>
      <c r="AYZ60" s="485"/>
      <c r="AZA60" s="485"/>
      <c r="AZB60" s="485"/>
      <c r="AZC60" s="485"/>
      <c r="AZD60" s="485"/>
      <c r="AZE60" s="485"/>
      <c r="AZF60" s="485"/>
      <c r="AZG60" s="485"/>
      <c r="AZH60" s="485"/>
      <c r="AZI60" s="485"/>
      <c r="AZJ60" s="485"/>
      <c r="AZK60" s="485"/>
      <c r="AZL60" s="485"/>
      <c r="AZM60" s="485"/>
      <c r="AZN60" s="485"/>
      <c r="AZO60" s="485"/>
      <c r="AZP60" s="485"/>
      <c r="AZQ60" s="485"/>
      <c r="AZR60" s="485"/>
      <c r="AZS60" s="485"/>
      <c r="AZT60" s="485"/>
      <c r="AZU60" s="485"/>
      <c r="AZV60" s="485"/>
      <c r="AZW60" s="485"/>
      <c r="AZX60" s="485"/>
      <c r="AZY60" s="485"/>
      <c r="AZZ60" s="485"/>
      <c r="BAA60" s="485"/>
      <c r="BAB60" s="485"/>
      <c r="BAC60" s="485"/>
      <c r="BAD60" s="485"/>
      <c r="BAE60" s="485"/>
      <c r="BAF60" s="485"/>
      <c r="BAG60" s="485"/>
      <c r="BAH60" s="485"/>
      <c r="BAI60" s="485"/>
      <c r="BAJ60" s="485"/>
      <c r="BAK60" s="485"/>
      <c r="BAL60" s="485"/>
      <c r="BAM60" s="485"/>
      <c r="BAN60" s="485"/>
      <c r="BAO60" s="485"/>
      <c r="BAP60" s="485"/>
      <c r="BAQ60" s="485"/>
      <c r="BAR60" s="485"/>
      <c r="BAS60" s="485"/>
      <c r="BAT60" s="485"/>
      <c r="BAU60" s="485"/>
      <c r="BAV60" s="485"/>
      <c r="BAW60" s="485"/>
      <c r="BAX60" s="485"/>
      <c r="BAY60" s="485"/>
      <c r="BAZ60" s="485"/>
      <c r="BBA60" s="485"/>
      <c r="BBB60" s="485"/>
      <c r="BBC60" s="485"/>
      <c r="BBD60" s="485"/>
      <c r="BBE60" s="485"/>
      <c r="BBF60" s="485"/>
      <c r="BBG60" s="485"/>
      <c r="BBH60" s="485"/>
      <c r="BBI60" s="485"/>
      <c r="BBJ60" s="485"/>
      <c r="BBK60" s="485"/>
      <c r="BBL60" s="485"/>
      <c r="BBM60" s="485"/>
      <c r="BBN60" s="485"/>
      <c r="BBO60" s="485"/>
      <c r="BBP60" s="485"/>
      <c r="BBQ60" s="485"/>
      <c r="BBR60" s="485"/>
      <c r="BBS60" s="485"/>
      <c r="BBT60" s="485"/>
      <c r="BBU60" s="485"/>
      <c r="BBV60" s="485"/>
      <c r="BBW60" s="485"/>
      <c r="BBX60" s="485"/>
      <c r="BBY60" s="485"/>
      <c r="BBZ60" s="485"/>
      <c r="BCA60" s="485"/>
      <c r="BCB60" s="485"/>
      <c r="BCC60" s="485"/>
      <c r="BCD60" s="485"/>
      <c r="BCE60" s="485"/>
      <c r="BCF60" s="485"/>
      <c r="BCG60" s="485"/>
      <c r="BCH60" s="485"/>
      <c r="BCI60" s="485"/>
      <c r="BCJ60" s="485"/>
      <c r="BCK60" s="485"/>
      <c r="BCL60" s="485"/>
      <c r="BCM60" s="485"/>
      <c r="BCN60" s="485"/>
      <c r="BCO60" s="485"/>
      <c r="BCP60" s="485"/>
      <c r="BCQ60" s="485"/>
      <c r="BCR60" s="485"/>
      <c r="BCS60" s="485"/>
      <c r="BCT60" s="485"/>
      <c r="BCU60" s="485"/>
      <c r="BCV60" s="485"/>
      <c r="BCW60" s="485"/>
      <c r="BCX60" s="485"/>
      <c r="BCY60" s="485"/>
      <c r="BCZ60" s="485"/>
      <c r="BDA60" s="485"/>
      <c r="BDB60" s="485"/>
      <c r="BDC60" s="485"/>
      <c r="BDD60" s="485"/>
      <c r="BDE60" s="485"/>
      <c r="BDF60" s="485"/>
      <c r="BDG60" s="485"/>
      <c r="BDH60" s="485"/>
      <c r="BDI60" s="485"/>
      <c r="BDJ60" s="485"/>
      <c r="BDK60" s="485"/>
      <c r="BDL60" s="485"/>
      <c r="BDM60" s="485"/>
      <c r="BDN60" s="485"/>
      <c r="BDO60" s="485"/>
      <c r="BDP60" s="485"/>
      <c r="BDQ60" s="485"/>
      <c r="BDR60" s="485"/>
      <c r="BDS60" s="485"/>
      <c r="BDT60" s="485"/>
      <c r="BDU60" s="485"/>
      <c r="BDV60" s="485"/>
      <c r="BDW60" s="485"/>
      <c r="BDX60" s="485"/>
      <c r="BDY60" s="485"/>
      <c r="BDZ60" s="485"/>
      <c r="BEA60" s="485"/>
      <c r="BEB60" s="485"/>
      <c r="BEC60" s="485"/>
      <c r="BED60" s="485"/>
      <c r="BEE60" s="485"/>
      <c r="BEF60" s="485"/>
      <c r="BEG60" s="485"/>
      <c r="BEH60" s="485"/>
      <c r="BEI60" s="485"/>
      <c r="BEJ60" s="485"/>
      <c r="BEK60" s="485"/>
      <c r="BEL60" s="485"/>
      <c r="BEM60" s="485"/>
      <c r="BEN60" s="485"/>
      <c r="BEO60" s="485"/>
      <c r="BEP60" s="485"/>
      <c r="BEQ60" s="485"/>
      <c r="BER60" s="485"/>
      <c r="BES60" s="485"/>
      <c r="BET60" s="485"/>
      <c r="BEU60" s="485"/>
      <c r="BEV60" s="485"/>
      <c r="BEW60" s="485"/>
      <c r="BEX60" s="485"/>
      <c r="BEY60" s="485"/>
      <c r="BEZ60" s="485"/>
      <c r="BFA60" s="485"/>
      <c r="BFB60" s="485"/>
      <c r="BFC60" s="485"/>
      <c r="BFD60" s="485"/>
      <c r="BFE60" s="485"/>
      <c r="BFF60" s="485"/>
      <c r="BFG60" s="485"/>
      <c r="BFH60" s="485"/>
      <c r="BFI60" s="485"/>
      <c r="BFJ60" s="485"/>
      <c r="BFK60" s="485"/>
      <c r="BFL60" s="485"/>
      <c r="BFM60" s="485"/>
      <c r="BFN60" s="485"/>
      <c r="BFO60" s="485"/>
      <c r="BFP60" s="485"/>
      <c r="BFQ60" s="485"/>
      <c r="BFR60" s="485"/>
      <c r="BFS60" s="485"/>
      <c r="BFT60" s="485"/>
      <c r="BFU60" s="485"/>
      <c r="BFV60" s="485"/>
      <c r="BFW60" s="485"/>
      <c r="BFX60" s="485"/>
      <c r="BFY60" s="485"/>
      <c r="BFZ60" s="485"/>
      <c r="BGA60" s="485"/>
      <c r="BGB60" s="485"/>
      <c r="BGC60" s="485"/>
      <c r="BGD60" s="485"/>
      <c r="BGE60" s="485"/>
      <c r="BGF60" s="485"/>
      <c r="BGG60" s="485"/>
      <c r="BGH60" s="485"/>
      <c r="BGI60" s="485"/>
      <c r="BGJ60" s="485"/>
      <c r="BGK60" s="485"/>
      <c r="BGL60" s="485"/>
      <c r="BGM60" s="485"/>
      <c r="BGN60" s="485"/>
      <c r="BGO60" s="485"/>
      <c r="BGP60" s="485"/>
      <c r="BGQ60" s="485"/>
      <c r="BGR60" s="485"/>
      <c r="BGS60" s="485"/>
      <c r="BGT60" s="485"/>
      <c r="BGU60" s="485"/>
      <c r="BGV60" s="485"/>
      <c r="BGW60" s="485"/>
      <c r="BGX60" s="485"/>
      <c r="BGY60" s="485"/>
      <c r="BGZ60" s="485"/>
      <c r="BHA60" s="485"/>
      <c r="BHB60" s="485"/>
      <c r="BHC60" s="485"/>
      <c r="BHD60" s="485"/>
      <c r="BHE60" s="485"/>
      <c r="BHF60" s="485"/>
      <c r="BHG60" s="485"/>
      <c r="BHH60" s="485"/>
      <c r="BHI60" s="485"/>
      <c r="BHJ60" s="485"/>
      <c r="BHK60" s="485"/>
      <c r="BHL60" s="485"/>
      <c r="BHM60" s="485"/>
      <c r="BHN60" s="485"/>
      <c r="BHO60" s="485"/>
      <c r="BHP60" s="485"/>
      <c r="BHQ60" s="485"/>
      <c r="BHR60" s="485"/>
      <c r="BHS60" s="485"/>
      <c r="BHT60" s="485"/>
      <c r="BHU60" s="485"/>
      <c r="BHV60" s="485"/>
      <c r="BHW60" s="485"/>
      <c r="BHX60" s="485"/>
      <c r="BHY60" s="485"/>
      <c r="BHZ60" s="485"/>
      <c r="BIA60" s="485"/>
      <c r="BIB60" s="485"/>
      <c r="BIC60" s="485"/>
      <c r="BID60" s="485"/>
      <c r="BIE60" s="485"/>
      <c r="BIF60" s="485"/>
      <c r="BIG60" s="485"/>
      <c r="BIH60" s="485"/>
      <c r="BII60" s="485"/>
      <c r="BIJ60" s="485"/>
      <c r="BIK60" s="485"/>
      <c r="BIL60" s="485"/>
      <c r="BIM60" s="485"/>
      <c r="BIN60" s="485"/>
      <c r="BIO60" s="485"/>
      <c r="BIP60" s="485"/>
      <c r="BIQ60" s="485"/>
      <c r="BIR60" s="485"/>
      <c r="BIS60" s="485"/>
      <c r="BIT60" s="485"/>
      <c r="BIU60" s="485"/>
      <c r="BIV60" s="485"/>
      <c r="BIW60" s="485"/>
      <c r="BIX60" s="485"/>
      <c r="BIY60" s="485"/>
      <c r="BIZ60" s="485"/>
      <c r="BJA60" s="485"/>
      <c r="BJB60" s="485"/>
      <c r="BJC60" s="485"/>
      <c r="BJD60" s="485"/>
      <c r="BJE60" s="485"/>
      <c r="BJF60" s="485"/>
      <c r="BJG60" s="485"/>
      <c r="BJH60" s="485"/>
      <c r="BJI60" s="485"/>
      <c r="BJJ60" s="485"/>
      <c r="BJK60" s="485"/>
      <c r="BJL60" s="485"/>
      <c r="BJM60" s="485"/>
      <c r="BJN60" s="485"/>
      <c r="BJO60" s="485"/>
      <c r="BJP60" s="485"/>
      <c r="BJQ60" s="485"/>
      <c r="BJR60" s="485"/>
      <c r="BJS60" s="485"/>
      <c r="BJT60" s="485"/>
      <c r="BJU60" s="485"/>
      <c r="BJV60" s="485"/>
      <c r="BJW60" s="485"/>
      <c r="BJX60" s="485"/>
      <c r="BJY60" s="485"/>
      <c r="BJZ60" s="485"/>
      <c r="BKA60" s="485"/>
      <c r="BKB60" s="485"/>
      <c r="BKC60" s="485"/>
      <c r="BKD60" s="485"/>
      <c r="BKE60" s="485"/>
      <c r="BKF60" s="485"/>
      <c r="BKG60" s="485"/>
      <c r="BKH60" s="485"/>
      <c r="BKI60" s="485"/>
      <c r="BKJ60" s="485"/>
      <c r="BKK60" s="485"/>
      <c r="BKL60" s="485"/>
      <c r="BKM60" s="485"/>
      <c r="BKN60" s="485"/>
      <c r="BKO60" s="485"/>
      <c r="BKP60" s="485"/>
      <c r="BKQ60" s="485"/>
      <c r="BKR60" s="485"/>
      <c r="BKS60" s="485"/>
      <c r="BKT60" s="485"/>
      <c r="BKU60" s="485"/>
      <c r="BKV60" s="485"/>
      <c r="BKW60" s="485"/>
      <c r="BKX60" s="485"/>
      <c r="BKY60" s="485"/>
      <c r="BKZ60" s="485"/>
      <c r="BLA60" s="485"/>
      <c r="BLB60" s="485"/>
      <c r="BLC60" s="485"/>
      <c r="BLD60" s="485"/>
      <c r="BLE60" s="485"/>
      <c r="BLF60" s="485"/>
      <c r="BLG60" s="485"/>
      <c r="BLH60" s="485"/>
      <c r="BLI60" s="485"/>
      <c r="BLJ60" s="485"/>
      <c r="BLK60" s="485"/>
      <c r="BLL60" s="485"/>
      <c r="BLM60" s="485"/>
      <c r="BLN60" s="485"/>
      <c r="BLO60" s="485"/>
      <c r="BLP60" s="485"/>
      <c r="BLQ60" s="485"/>
      <c r="BLR60" s="485"/>
      <c r="BLS60" s="485"/>
      <c r="BLT60" s="485"/>
      <c r="BLU60" s="485"/>
      <c r="BLV60" s="485"/>
      <c r="BLW60" s="485"/>
      <c r="BLX60" s="485"/>
      <c r="BLY60" s="485"/>
      <c r="BLZ60" s="485"/>
      <c r="BMA60" s="485"/>
      <c r="BMB60" s="485"/>
      <c r="BMC60" s="485"/>
      <c r="BMD60" s="485"/>
      <c r="BME60" s="485"/>
      <c r="BMF60" s="485"/>
      <c r="BMG60" s="485"/>
      <c r="BMH60" s="485"/>
      <c r="BMI60" s="485"/>
      <c r="BMJ60" s="485"/>
      <c r="BMK60" s="485"/>
      <c r="BML60" s="485"/>
      <c r="BMM60" s="485"/>
      <c r="BMN60" s="485"/>
      <c r="BMO60" s="485"/>
      <c r="BMP60" s="485"/>
      <c r="BMQ60" s="485"/>
      <c r="BMR60" s="485"/>
      <c r="BMS60" s="485"/>
      <c r="BMT60" s="485"/>
      <c r="BMU60" s="485"/>
      <c r="BMV60" s="485"/>
      <c r="BMW60" s="485"/>
      <c r="BMX60" s="485"/>
      <c r="BMY60" s="485"/>
      <c r="BMZ60" s="485"/>
      <c r="BNA60" s="485"/>
      <c r="BNB60" s="485"/>
      <c r="BNC60" s="485"/>
      <c r="BND60" s="485"/>
      <c r="BNE60" s="485"/>
      <c r="BNF60" s="485"/>
      <c r="BNG60" s="485"/>
      <c r="BNH60" s="485"/>
      <c r="BNI60" s="485"/>
      <c r="BNJ60" s="485"/>
      <c r="BNK60" s="485"/>
      <c r="BNL60" s="485"/>
      <c r="BNM60" s="485"/>
      <c r="BNN60" s="485"/>
      <c r="BNO60" s="485"/>
      <c r="BNP60" s="485"/>
      <c r="BNQ60" s="485"/>
      <c r="BNR60" s="485"/>
      <c r="BNS60" s="485"/>
      <c r="BNT60" s="485"/>
      <c r="BNU60" s="485"/>
      <c r="BNV60" s="485"/>
      <c r="BNW60" s="485"/>
      <c r="BNX60" s="485"/>
      <c r="BNY60" s="485"/>
      <c r="BNZ60" s="485"/>
      <c r="BOA60" s="485"/>
      <c r="BOB60" s="485"/>
      <c r="BOC60" s="485"/>
      <c r="BOD60" s="485"/>
      <c r="BOE60" s="485"/>
      <c r="BOF60" s="485"/>
      <c r="BOG60" s="485"/>
      <c r="BOH60" s="485"/>
      <c r="BOI60" s="485"/>
      <c r="BOJ60" s="485"/>
      <c r="BOK60" s="485"/>
      <c r="BOL60" s="485"/>
      <c r="BOM60" s="485"/>
      <c r="BON60" s="485"/>
      <c r="BOO60" s="485"/>
      <c r="BOP60" s="485"/>
      <c r="BOQ60" s="485"/>
      <c r="BOR60" s="485"/>
      <c r="BOS60" s="485"/>
      <c r="BOT60" s="485"/>
      <c r="BOU60" s="485"/>
      <c r="BOV60" s="485"/>
      <c r="BOW60" s="485"/>
      <c r="BOX60" s="485"/>
      <c r="BOY60" s="485"/>
      <c r="BOZ60" s="485"/>
      <c r="BPA60" s="485"/>
      <c r="BPB60" s="485"/>
      <c r="BPC60" s="485"/>
      <c r="BPD60" s="485"/>
      <c r="BPE60" s="485"/>
      <c r="BPF60" s="485"/>
      <c r="BPG60" s="485"/>
      <c r="BPH60" s="485"/>
      <c r="BPI60" s="485"/>
      <c r="BPJ60" s="485"/>
      <c r="BPK60" s="485"/>
      <c r="BPL60" s="485"/>
      <c r="BPM60" s="485"/>
      <c r="BPN60" s="485"/>
      <c r="BPO60" s="485"/>
      <c r="BPP60" s="485"/>
      <c r="BPQ60" s="485"/>
      <c r="BPR60" s="485"/>
      <c r="BPS60" s="485"/>
      <c r="BPT60" s="485"/>
      <c r="BPU60" s="485"/>
      <c r="BPV60" s="485"/>
      <c r="BPW60" s="485"/>
      <c r="BPX60" s="485"/>
      <c r="BPY60" s="485"/>
      <c r="BPZ60" s="485"/>
      <c r="BQA60" s="485"/>
      <c r="BQB60" s="485"/>
      <c r="BQC60" s="485"/>
      <c r="BQD60" s="485"/>
      <c r="BQE60" s="485"/>
      <c r="BQF60" s="485"/>
      <c r="BQG60" s="485"/>
      <c r="BQH60" s="485"/>
      <c r="BQI60" s="485"/>
      <c r="BQJ60" s="485"/>
      <c r="BQK60" s="485"/>
      <c r="BQL60" s="485"/>
      <c r="BQM60" s="485"/>
      <c r="BQN60" s="485"/>
      <c r="BQO60" s="485"/>
      <c r="BQP60" s="485"/>
      <c r="BQQ60" s="485"/>
      <c r="BQR60" s="485"/>
      <c r="BQS60" s="485"/>
      <c r="BQT60" s="485"/>
      <c r="BQU60" s="485"/>
      <c r="BQV60" s="485"/>
      <c r="BQW60" s="485"/>
      <c r="BQX60" s="485"/>
      <c r="BQY60" s="485"/>
      <c r="BQZ60" s="485"/>
      <c r="BRA60" s="485"/>
      <c r="BRB60" s="485"/>
      <c r="BRC60" s="485"/>
      <c r="BRD60" s="485"/>
      <c r="BRE60" s="485"/>
      <c r="BRF60" s="485"/>
      <c r="BRG60" s="485"/>
      <c r="BRH60" s="485"/>
      <c r="BRI60" s="485"/>
      <c r="BRJ60" s="485"/>
      <c r="BRK60" s="485"/>
      <c r="BRL60" s="485"/>
      <c r="BRM60" s="485"/>
      <c r="BRN60" s="485"/>
      <c r="BRO60" s="485"/>
      <c r="BRP60" s="485"/>
      <c r="BRQ60" s="485"/>
      <c r="BRR60" s="485"/>
      <c r="BRS60" s="485"/>
      <c r="BRT60" s="485"/>
      <c r="BRU60" s="485"/>
      <c r="BRV60" s="485"/>
      <c r="BRW60" s="485"/>
      <c r="BRX60" s="485"/>
      <c r="BRY60" s="485"/>
      <c r="BRZ60" s="485"/>
      <c r="BSA60" s="485"/>
      <c r="BSB60" s="485"/>
      <c r="BSC60" s="485"/>
      <c r="BSD60" s="485"/>
      <c r="BSE60" s="485"/>
      <c r="BSF60" s="485"/>
      <c r="BSG60" s="485"/>
      <c r="BSH60" s="485"/>
      <c r="BSI60" s="485"/>
      <c r="BSJ60" s="485"/>
      <c r="BSK60" s="485"/>
      <c r="BSL60" s="485"/>
      <c r="BSM60" s="485"/>
      <c r="BSN60" s="485"/>
      <c r="BSO60" s="485"/>
      <c r="BSP60" s="485"/>
      <c r="BSQ60" s="485"/>
      <c r="BSR60" s="485"/>
      <c r="BSS60" s="485"/>
      <c r="BST60" s="485"/>
      <c r="BSU60" s="485"/>
      <c r="BSV60" s="485"/>
      <c r="BSW60" s="485"/>
      <c r="BSX60" s="485"/>
      <c r="BSY60" s="485"/>
      <c r="BSZ60" s="485"/>
      <c r="BTA60" s="485"/>
      <c r="BTB60" s="485"/>
      <c r="BTC60" s="485"/>
      <c r="BTD60" s="485"/>
      <c r="BTE60" s="485"/>
      <c r="BTF60" s="485"/>
      <c r="BTG60" s="485"/>
      <c r="BTH60" s="485"/>
      <c r="BTI60" s="485"/>
      <c r="BTJ60" s="485"/>
      <c r="BTK60" s="485"/>
      <c r="BTL60" s="485"/>
      <c r="BTM60" s="485"/>
      <c r="BTN60" s="485"/>
      <c r="BTO60" s="485"/>
      <c r="BTP60" s="485"/>
      <c r="BTQ60" s="485"/>
      <c r="BTR60" s="485"/>
      <c r="BTS60" s="485"/>
      <c r="BTT60" s="485"/>
      <c r="BTU60" s="485"/>
      <c r="BTV60" s="485"/>
      <c r="BTW60" s="485"/>
      <c r="BTX60" s="485"/>
      <c r="BTY60" s="485"/>
      <c r="BTZ60" s="485"/>
      <c r="BUA60" s="485"/>
      <c r="BUB60" s="485"/>
      <c r="BUC60" s="485"/>
      <c r="BUD60" s="485"/>
      <c r="BUE60" s="485"/>
      <c r="BUF60" s="485"/>
      <c r="BUG60" s="485"/>
      <c r="BUH60" s="485"/>
      <c r="BUI60" s="485"/>
      <c r="BUJ60" s="485"/>
      <c r="BUK60" s="485"/>
      <c r="BUL60" s="485"/>
      <c r="BUM60" s="485"/>
      <c r="BUN60" s="485"/>
      <c r="BUO60" s="485"/>
      <c r="BUP60" s="485"/>
      <c r="BUQ60" s="485"/>
      <c r="BUR60" s="485"/>
      <c r="BUS60" s="485"/>
      <c r="BUT60" s="485"/>
      <c r="BUU60" s="485"/>
      <c r="BUV60" s="485"/>
      <c r="BUW60" s="485"/>
      <c r="BUX60" s="485"/>
      <c r="BUY60" s="485"/>
      <c r="BUZ60" s="485"/>
      <c r="BVA60" s="485"/>
      <c r="BVB60" s="485"/>
      <c r="BVC60" s="485"/>
      <c r="BVD60" s="485"/>
      <c r="BVE60" s="485"/>
      <c r="BVF60" s="485"/>
      <c r="BVG60" s="485"/>
      <c r="BVH60" s="485"/>
      <c r="BVI60" s="485"/>
      <c r="BVJ60" s="485"/>
      <c r="BVK60" s="485"/>
      <c r="BVL60" s="485"/>
      <c r="BVM60" s="485"/>
      <c r="BVN60" s="485"/>
      <c r="BVO60" s="485"/>
      <c r="BVP60" s="485"/>
      <c r="BVQ60" s="485"/>
      <c r="BVR60" s="485"/>
      <c r="BVS60" s="485"/>
      <c r="BVT60" s="485"/>
      <c r="BVU60" s="485"/>
      <c r="BVV60" s="485"/>
      <c r="BVW60" s="485"/>
      <c r="BVX60" s="485"/>
      <c r="BVY60" s="485"/>
      <c r="BVZ60" s="485"/>
      <c r="BWA60" s="485"/>
      <c r="BWB60" s="485"/>
      <c r="BWC60" s="485"/>
      <c r="BWD60" s="485"/>
    </row>
    <row r="61" spans="1:1954" ht="16.5" x14ac:dyDescent="0.3">
      <c r="A61" s="480" t="s">
        <v>590</v>
      </c>
      <c r="B61" s="481">
        <v>82.981113280000002</v>
      </c>
      <c r="C61" s="481">
        <v>5.0665420999999995</v>
      </c>
      <c r="D61" s="481">
        <v>88.047655379999995</v>
      </c>
      <c r="E61" s="485"/>
      <c r="F61" s="486"/>
      <c r="G61" s="474"/>
      <c r="H61" s="486"/>
      <c r="I61" s="485"/>
      <c r="J61" s="475"/>
      <c r="K61" s="475"/>
      <c r="L61" s="47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485"/>
      <c r="AM61" s="485"/>
      <c r="AN61" s="485"/>
      <c r="AO61" s="485"/>
      <c r="AP61" s="485"/>
      <c r="AQ61" s="485"/>
      <c r="AR61" s="485"/>
      <c r="AS61" s="485"/>
      <c r="AT61" s="485"/>
      <c r="AU61" s="485"/>
      <c r="AV61" s="485"/>
      <c r="AW61" s="485"/>
      <c r="AX61" s="485"/>
      <c r="AY61" s="485"/>
      <c r="AZ61" s="485"/>
      <c r="BA61" s="485"/>
      <c r="BB61" s="485"/>
      <c r="BC61" s="485"/>
      <c r="BD61" s="485"/>
      <c r="BE61" s="485"/>
      <c r="BF61" s="485"/>
      <c r="BG61" s="485"/>
      <c r="BH61" s="485"/>
      <c r="BI61" s="485"/>
      <c r="BJ61" s="485"/>
      <c r="BK61" s="485"/>
      <c r="BL61" s="485"/>
      <c r="BM61" s="485"/>
      <c r="BN61" s="485"/>
      <c r="BO61" s="485"/>
      <c r="BP61" s="485"/>
      <c r="BQ61" s="485"/>
      <c r="BR61" s="485"/>
      <c r="BS61" s="485"/>
      <c r="BT61" s="485"/>
      <c r="BU61" s="485"/>
      <c r="BV61" s="485"/>
      <c r="BW61" s="485"/>
      <c r="BX61" s="485"/>
      <c r="BY61" s="485"/>
      <c r="BZ61" s="485"/>
      <c r="CA61" s="485"/>
      <c r="CB61" s="485"/>
      <c r="CC61" s="485"/>
      <c r="CD61" s="485"/>
      <c r="CE61" s="485"/>
      <c r="CF61" s="485"/>
      <c r="CG61" s="485"/>
      <c r="CH61" s="485"/>
      <c r="CI61" s="485"/>
      <c r="CJ61" s="485"/>
      <c r="CK61" s="485"/>
      <c r="CL61" s="485"/>
      <c r="CM61" s="485"/>
      <c r="CN61" s="485"/>
      <c r="CO61" s="485"/>
      <c r="CP61" s="485"/>
      <c r="CQ61" s="485"/>
      <c r="CR61" s="485"/>
      <c r="CS61" s="485"/>
      <c r="CT61" s="485"/>
      <c r="CU61" s="485"/>
      <c r="CV61" s="485"/>
      <c r="CW61" s="485"/>
      <c r="CX61" s="485"/>
      <c r="CY61" s="485"/>
      <c r="CZ61" s="485"/>
      <c r="DA61" s="485"/>
      <c r="DB61" s="485"/>
      <c r="DC61" s="485"/>
      <c r="DD61" s="485"/>
      <c r="DE61" s="485"/>
      <c r="DF61" s="485"/>
      <c r="DG61" s="485"/>
      <c r="DH61" s="485"/>
      <c r="DI61" s="485"/>
      <c r="DJ61" s="485"/>
      <c r="DK61" s="485"/>
      <c r="DL61" s="485"/>
      <c r="DM61" s="485"/>
      <c r="DN61" s="485"/>
      <c r="DO61" s="485"/>
      <c r="DP61" s="485"/>
      <c r="DQ61" s="485"/>
      <c r="DR61" s="485"/>
      <c r="DS61" s="485"/>
      <c r="DT61" s="485"/>
      <c r="DU61" s="485"/>
      <c r="DV61" s="485"/>
      <c r="DW61" s="485"/>
      <c r="DX61" s="485"/>
      <c r="DY61" s="485"/>
      <c r="DZ61" s="485"/>
      <c r="EA61" s="485"/>
      <c r="EB61" s="485"/>
      <c r="EC61" s="485"/>
      <c r="ED61" s="485"/>
      <c r="EE61" s="485"/>
      <c r="EF61" s="485"/>
      <c r="EG61" s="485"/>
      <c r="EH61" s="485"/>
      <c r="EI61" s="485"/>
      <c r="EJ61" s="485"/>
      <c r="EK61" s="485"/>
      <c r="EL61" s="485"/>
      <c r="EM61" s="485"/>
      <c r="EN61" s="485"/>
      <c r="EO61" s="485"/>
      <c r="EP61" s="485"/>
      <c r="EQ61" s="485"/>
      <c r="ER61" s="485"/>
      <c r="ES61" s="485"/>
      <c r="ET61" s="485"/>
      <c r="EU61" s="485"/>
      <c r="EV61" s="485"/>
      <c r="EW61" s="485"/>
      <c r="EX61" s="485"/>
      <c r="EY61" s="485"/>
      <c r="EZ61" s="485"/>
      <c r="FA61" s="485"/>
      <c r="FB61" s="485"/>
      <c r="FC61" s="485"/>
      <c r="FD61" s="485"/>
      <c r="FE61" s="485"/>
      <c r="FF61" s="485"/>
      <c r="FG61" s="485"/>
      <c r="FH61" s="485"/>
      <c r="FI61" s="485"/>
      <c r="FJ61" s="485"/>
      <c r="FK61" s="485"/>
      <c r="FL61" s="485"/>
      <c r="FM61" s="485"/>
      <c r="FN61" s="485"/>
      <c r="FO61" s="485"/>
      <c r="FP61" s="485"/>
      <c r="FQ61" s="485"/>
      <c r="FR61" s="485"/>
      <c r="FS61" s="485"/>
      <c r="FT61" s="485"/>
      <c r="FU61" s="485"/>
      <c r="FV61" s="485"/>
      <c r="FW61" s="485"/>
      <c r="FX61" s="485"/>
      <c r="FY61" s="485"/>
      <c r="FZ61" s="485"/>
      <c r="GA61" s="485"/>
      <c r="GB61" s="485"/>
      <c r="GC61" s="485"/>
      <c r="GD61" s="485"/>
      <c r="GE61" s="485"/>
      <c r="GF61" s="485"/>
      <c r="GG61" s="485"/>
      <c r="GH61" s="485"/>
      <c r="GI61" s="485"/>
      <c r="GJ61" s="485"/>
      <c r="GK61" s="485"/>
      <c r="GL61" s="485"/>
      <c r="GM61" s="485"/>
      <c r="GN61" s="485"/>
      <c r="GO61" s="485"/>
      <c r="GP61" s="485"/>
      <c r="GQ61" s="485"/>
      <c r="GR61" s="485"/>
      <c r="GS61" s="485"/>
      <c r="GT61" s="485"/>
      <c r="GU61" s="485"/>
      <c r="GV61" s="485"/>
      <c r="GW61" s="485"/>
      <c r="GX61" s="485"/>
      <c r="GY61" s="485"/>
      <c r="GZ61" s="485"/>
      <c r="HA61" s="485"/>
      <c r="HB61" s="485"/>
      <c r="HC61" s="485"/>
      <c r="HD61" s="485"/>
      <c r="HE61" s="485"/>
      <c r="HF61" s="485"/>
      <c r="HG61" s="485"/>
      <c r="HH61" s="485"/>
      <c r="HI61" s="485"/>
      <c r="HJ61" s="485"/>
      <c r="HK61" s="485"/>
      <c r="HL61" s="485"/>
      <c r="HM61" s="485"/>
      <c r="HN61" s="485"/>
      <c r="HO61" s="485"/>
      <c r="HP61" s="485"/>
      <c r="HQ61" s="485"/>
      <c r="HR61" s="485"/>
      <c r="HS61" s="485"/>
      <c r="HT61" s="485"/>
      <c r="HU61" s="485"/>
      <c r="HV61" s="485"/>
      <c r="HW61" s="485"/>
      <c r="HX61" s="485"/>
      <c r="HY61" s="485"/>
      <c r="HZ61" s="485"/>
      <c r="IA61" s="485"/>
      <c r="IB61" s="485"/>
      <c r="IC61" s="485"/>
      <c r="ID61" s="485"/>
      <c r="IE61" s="485"/>
      <c r="IF61" s="485"/>
      <c r="IG61" s="485"/>
      <c r="IH61" s="485"/>
      <c r="II61" s="485"/>
      <c r="IJ61" s="485"/>
      <c r="IK61" s="485"/>
      <c r="IL61" s="485"/>
      <c r="IM61" s="485"/>
      <c r="IN61" s="485"/>
      <c r="IO61" s="485"/>
      <c r="IP61" s="485"/>
      <c r="IQ61" s="485"/>
      <c r="IR61" s="485"/>
      <c r="IS61" s="485"/>
      <c r="IT61" s="485"/>
      <c r="IU61" s="485"/>
      <c r="IV61" s="485"/>
      <c r="IW61" s="485"/>
      <c r="IX61" s="485"/>
      <c r="IY61" s="485"/>
      <c r="IZ61" s="485"/>
      <c r="JA61" s="485"/>
      <c r="JB61" s="485"/>
      <c r="JC61" s="485"/>
      <c r="JD61" s="485"/>
      <c r="JE61" s="485"/>
      <c r="JF61" s="485"/>
      <c r="JG61" s="485"/>
      <c r="JH61" s="485"/>
      <c r="JI61" s="485"/>
      <c r="JJ61" s="485"/>
      <c r="JK61" s="485"/>
      <c r="JL61" s="485"/>
      <c r="JM61" s="485"/>
      <c r="JN61" s="485"/>
      <c r="JO61" s="485"/>
      <c r="JP61" s="485"/>
      <c r="JQ61" s="485"/>
      <c r="JR61" s="485"/>
      <c r="JS61" s="485"/>
      <c r="JT61" s="485"/>
      <c r="JU61" s="485"/>
      <c r="JV61" s="485"/>
      <c r="JW61" s="485"/>
      <c r="JX61" s="485"/>
      <c r="JY61" s="485"/>
      <c r="JZ61" s="485"/>
      <c r="KA61" s="485"/>
      <c r="KB61" s="485"/>
      <c r="KC61" s="485"/>
      <c r="KD61" s="485"/>
      <c r="KE61" s="485"/>
      <c r="KF61" s="485"/>
      <c r="KG61" s="485"/>
      <c r="KH61" s="485"/>
      <c r="KI61" s="485"/>
      <c r="KJ61" s="485"/>
      <c r="KK61" s="485"/>
      <c r="KL61" s="485"/>
      <c r="KM61" s="485"/>
      <c r="KN61" s="485"/>
      <c r="KO61" s="485"/>
      <c r="KP61" s="485"/>
      <c r="KQ61" s="485"/>
      <c r="KR61" s="485"/>
      <c r="KS61" s="485"/>
      <c r="KT61" s="485"/>
      <c r="KU61" s="485"/>
      <c r="KV61" s="485"/>
      <c r="KW61" s="485"/>
      <c r="KX61" s="485"/>
      <c r="KY61" s="485"/>
      <c r="KZ61" s="485"/>
      <c r="LA61" s="485"/>
      <c r="LB61" s="485"/>
      <c r="LC61" s="485"/>
      <c r="LD61" s="485"/>
      <c r="LE61" s="485"/>
      <c r="LF61" s="485"/>
      <c r="LG61" s="485"/>
      <c r="LH61" s="485"/>
      <c r="LI61" s="485"/>
      <c r="LJ61" s="485"/>
      <c r="LK61" s="485"/>
      <c r="LL61" s="485"/>
      <c r="LM61" s="485"/>
      <c r="LN61" s="485"/>
      <c r="LO61" s="485"/>
      <c r="LP61" s="485"/>
      <c r="LQ61" s="485"/>
      <c r="LR61" s="485"/>
      <c r="LS61" s="485"/>
      <c r="LT61" s="485"/>
      <c r="LU61" s="485"/>
      <c r="LV61" s="485"/>
      <c r="LW61" s="485"/>
      <c r="LX61" s="485"/>
      <c r="LY61" s="485"/>
      <c r="LZ61" s="485"/>
      <c r="MA61" s="485"/>
      <c r="MB61" s="485"/>
      <c r="MC61" s="485"/>
      <c r="MD61" s="485"/>
      <c r="ME61" s="485"/>
      <c r="MF61" s="485"/>
      <c r="MG61" s="485"/>
      <c r="MH61" s="485"/>
      <c r="MI61" s="485"/>
      <c r="MJ61" s="485"/>
      <c r="MK61" s="485"/>
      <c r="ML61" s="485"/>
      <c r="MM61" s="485"/>
      <c r="MN61" s="485"/>
      <c r="MO61" s="485"/>
      <c r="MP61" s="485"/>
      <c r="MQ61" s="485"/>
      <c r="MR61" s="485"/>
      <c r="MS61" s="485"/>
      <c r="MT61" s="485"/>
      <c r="MU61" s="485"/>
      <c r="MV61" s="485"/>
      <c r="MW61" s="485"/>
      <c r="MX61" s="485"/>
      <c r="MY61" s="485"/>
      <c r="MZ61" s="485"/>
      <c r="NA61" s="485"/>
      <c r="NB61" s="485"/>
      <c r="NC61" s="485"/>
      <c r="ND61" s="485"/>
      <c r="NE61" s="485"/>
      <c r="NF61" s="485"/>
      <c r="NG61" s="485"/>
      <c r="NH61" s="485"/>
      <c r="NI61" s="485"/>
      <c r="NJ61" s="485"/>
      <c r="NK61" s="485"/>
      <c r="NL61" s="485"/>
      <c r="NM61" s="485"/>
      <c r="NN61" s="485"/>
      <c r="NO61" s="485"/>
      <c r="NP61" s="485"/>
      <c r="NQ61" s="485"/>
      <c r="NR61" s="485"/>
      <c r="NS61" s="485"/>
      <c r="NT61" s="485"/>
      <c r="NU61" s="485"/>
      <c r="NV61" s="485"/>
      <c r="NW61" s="485"/>
      <c r="NX61" s="485"/>
      <c r="NY61" s="485"/>
      <c r="NZ61" s="485"/>
      <c r="OA61" s="485"/>
      <c r="OB61" s="485"/>
      <c r="OC61" s="485"/>
      <c r="OD61" s="485"/>
      <c r="OE61" s="485"/>
      <c r="OF61" s="485"/>
      <c r="OG61" s="485"/>
      <c r="OH61" s="485"/>
      <c r="OI61" s="485"/>
      <c r="OJ61" s="485"/>
      <c r="OK61" s="485"/>
      <c r="OL61" s="485"/>
      <c r="OM61" s="485"/>
      <c r="ON61" s="485"/>
      <c r="OO61" s="485"/>
      <c r="OP61" s="485"/>
      <c r="OQ61" s="485"/>
      <c r="OR61" s="485"/>
      <c r="OS61" s="485"/>
      <c r="OT61" s="485"/>
      <c r="OU61" s="485"/>
      <c r="OV61" s="485"/>
      <c r="OW61" s="485"/>
      <c r="OX61" s="485"/>
      <c r="OY61" s="485"/>
      <c r="OZ61" s="485"/>
      <c r="PA61" s="485"/>
      <c r="PB61" s="485"/>
      <c r="PC61" s="485"/>
      <c r="PD61" s="485"/>
      <c r="PE61" s="485"/>
      <c r="PF61" s="485"/>
      <c r="PG61" s="485"/>
      <c r="PH61" s="485"/>
      <c r="PI61" s="485"/>
      <c r="PJ61" s="485"/>
      <c r="PK61" s="485"/>
      <c r="PL61" s="485"/>
      <c r="PM61" s="485"/>
      <c r="PN61" s="485"/>
      <c r="PO61" s="485"/>
      <c r="PP61" s="485"/>
      <c r="PQ61" s="485"/>
      <c r="PR61" s="485"/>
      <c r="PS61" s="485"/>
      <c r="PT61" s="485"/>
      <c r="PU61" s="485"/>
      <c r="PV61" s="485"/>
      <c r="PW61" s="485"/>
      <c r="PX61" s="485"/>
      <c r="PY61" s="485"/>
      <c r="PZ61" s="485"/>
      <c r="QA61" s="485"/>
      <c r="QB61" s="485"/>
      <c r="QC61" s="485"/>
      <c r="QD61" s="485"/>
      <c r="QE61" s="485"/>
      <c r="QF61" s="485"/>
      <c r="QG61" s="485"/>
      <c r="QH61" s="485"/>
      <c r="QI61" s="485"/>
      <c r="QJ61" s="485"/>
      <c r="QK61" s="485"/>
      <c r="QL61" s="485"/>
      <c r="QM61" s="485"/>
      <c r="QN61" s="485"/>
      <c r="QO61" s="485"/>
      <c r="QP61" s="485"/>
      <c r="QQ61" s="485"/>
      <c r="QR61" s="485"/>
      <c r="QS61" s="485"/>
      <c r="QT61" s="485"/>
      <c r="QU61" s="485"/>
      <c r="QV61" s="485"/>
      <c r="QW61" s="485"/>
      <c r="QX61" s="485"/>
      <c r="QY61" s="485"/>
      <c r="QZ61" s="485"/>
      <c r="RA61" s="485"/>
      <c r="RB61" s="485"/>
      <c r="RC61" s="485"/>
      <c r="RD61" s="485"/>
      <c r="RE61" s="485"/>
      <c r="RF61" s="485"/>
      <c r="RG61" s="485"/>
      <c r="RH61" s="485"/>
      <c r="RI61" s="485"/>
      <c r="RJ61" s="485"/>
      <c r="RK61" s="485"/>
      <c r="RL61" s="485"/>
      <c r="RM61" s="485"/>
      <c r="RN61" s="485"/>
      <c r="RO61" s="485"/>
      <c r="RP61" s="485"/>
      <c r="RQ61" s="485"/>
      <c r="RR61" s="485"/>
      <c r="RS61" s="485"/>
      <c r="RT61" s="485"/>
      <c r="RU61" s="485"/>
      <c r="RV61" s="485"/>
      <c r="RW61" s="485"/>
      <c r="RX61" s="485"/>
      <c r="RY61" s="485"/>
      <c r="RZ61" s="485"/>
      <c r="SA61" s="485"/>
      <c r="SB61" s="485"/>
      <c r="SC61" s="485"/>
      <c r="SD61" s="485"/>
      <c r="SE61" s="485"/>
      <c r="SF61" s="485"/>
      <c r="SG61" s="485"/>
      <c r="SH61" s="485"/>
      <c r="SI61" s="485"/>
      <c r="SJ61" s="485"/>
      <c r="SK61" s="485"/>
      <c r="SL61" s="485"/>
      <c r="SM61" s="485"/>
      <c r="SN61" s="485"/>
      <c r="SO61" s="485"/>
      <c r="SP61" s="485"/>
      <c r="SQ61" s="485"/>
      <c r="SR61" s="485"/>
      <c r="SS61" s="485"/>
      <c r="ST61" s="485"/>
      <c r="SU61" s="485"/>
      <c r="SV61" s="485"/>
      <c r="SW61" s="485"/>
      <c r="SX61" s="485"/>
      <c r="SY61" s="485"/>
      <c r="SZ61" s="485"/>
      <c r="TA61" s="485"/>
      <c r="TB61" s="485"/>
      <c r="TC61" s="485"/>
      <c r="TD61" s="485"/>
      <c r="TE61" s="485"/>
      <c r="TF61" s="485"/>
      <c r="TG61" s="485"/>
      <c r="TH61" s="485"/>
      <c r="TI61" s="485"/>
      <c r="TJ61" s="485"/>
      <c r="TK61" s="485"/>
      <c r="TL61" s="485"/>
      <c r="TM61" s="485"/>
      <c r="TN61" s="485"/>
      <c r="TO61" s="485"/>
      <c r="TP61" s="485"/>
      <c r="TQ61" s="485"/>
      <c r="TR61" s="485"/>
      <c r="TS61" s="485"/>
      <c r="TT61" s="485"/>
      <c r="TU61" s="485"/>
      <c r="TV61" s="485"/>
      <c r="TW61" s="485"/>
      <c r="TX61" s="485"/>
      <c r="TY61" s="485"/>
      <c r="TZ61" s="485"/>
      <c r="UA61" s="485"/>
      <c r="UB61" s="485"/>
      <c r="UC61" s="485"/>
      <c r="UD61" s="485"/>
      <c r="UE61" s="485"/>
      <c r="UF61" s="485"/>
      <c r="UG61" s="485"/>
      <c r="UH61" s="485"/>
      <c r="UI61" s="485"/>
      <c r="UJ61" s="485"/>
      <c r="UK61" s="485"/>
      <c r="UL61" s="485"/>
      <c r="UM61" s="485"/>
      <c r="UN61" s="485"/>
      <c r="UO61" s="485"/>
      <c r="UP61" s="485"/>
      <c r="UQ61" s="485"/>
      <c r="UR61" s="485"/>
      <c r="US61" s="485"/>
      <c r="UT61" s="485"/>
      <c r="UU61" s="485"/>
      <c r="UV61" s="485"/>
      <c r="UW61" s="485"/>
      <c r="UX61" s="485"/>
      <c r="UY61" s="485"/>
      <c r="UZ61" s="485"/>
      <c r="VA61" s="485"/>
      <c r="VB61" s="485"/>
      <c r="VC61" s="485"/>
      <c r="VD61" s="485"/>
      <c r="VE61" s="485"/>
      <c r="VF61" s="485"/>
      <c r="VG61" s="485"/>
      <c r="VH61" s="485"/>
      <c r="VI61" s="485"/>
      <c r="VJ61" s="485"/>
      <c r="VK61" s="485"/>
      <c r="VL61" s="485"/>
      <c r="VM61" s="485"/>
      <c r="VN61" s="485"/>
      <c r="VO61" s="485"/>
      <c r="VP61" s="485"/>
      <c r="VQ61" s="485"/>
      <c r="VR61" s="485"/>
      <c r="VS61" s="485"/>
      <c r="VT61" s="485"/>
      <c r="VU61" s="485"/>
      <c r="VV61" s="485"/>
      <c r="VW61" s="485"/>
      <c r="VX61" s="485"/>
      <c r="VY61" s="485"/>
      <c r="VZ61" s="485"/>
      <c r="WA61" s="485"/>
      <c r="WB61" s="485"/>
      <c r="WC61" s="485"/>
      <c r="WD61" s="485"/>
      <c r="WE61" s="485"/>
      <c r="WF61" s="485"/>
      <c r="WG61" s="485"/>
      <c r="WH61" s="485"/>
      <c r="WI61" s="485"/>
      <c r="WJ61" s="485"/>
      <c r="WK61" s="485"/>
      <c r="WL61" s="485"/>
      <c r="WM61" s="485"/>
      <c r="WN61" s="485"/>
      <c r="WO61" s="485"/>
      <c r="WP61" s="485"/>
      <c r="WQ61" s="485"/>
      <c r="WR61" s="485"/>
      <c r="WS61" s="485"/>
      <c r="WT61" s="485"/>
      <c r="WU61" s="485"/>
      <c r="WV61" s="485"/>
      <c r="WW61" s="485"/>
      <c r="WX61" s="485"/>
      <c r="WY61" s="485"/>
      <c r="WZ61" s="485"/>
      <c r="XA61" s="485"/>
      <c r="XB61" s="485"/>
      <c r="XC61" s="485"/>
      <c r="XD61" s="485"/>
      <c r="XE61" s="485"/>
      <c r="XF61" s="485"/>
      <c r="XG61" s="485"/>
      <c r="XH61" s="485"/>
      <c r="XI61" s="485"/>
      <c r="XJ61" s="485"/>
      <c r="XK61" s="485"/>
      <c r="XL61" s="485"/>
      <c r="XM61" s="485"/>
      <c r="XN61" s="485"/>
      <c r="XO61" s="485"/>
      <c r="XP61" s="485"/>
      <c r="XQ61" s="485"/>
      <c r="XR61" s="485"/>
      <c r="XS61" s="485"/>
      <c r="XT61" s="485"/>
      <c r="XU61" s="485"/>
      <c r="XV61" s="485"/>
      <c r="XW61" s="485"/>
      <c r="XX61" s="485"/>
      <c r="XY61" s="485"/>
      <c r="XZ61" s="485"/>
      <c r="YA61" s="485"/>
      <c r="YB61" s="485"/>
      <c r="YC61" s="485"/>
      <c r="YD61" s="485"/>
      <c r="YE61" s="485"/>
      <c r="YF61" s="485"/>
      <c r="YG61" s="485"/>
      <c r="YH61" s="485"/>
      <c r="YI61" s="485"/>
      <c r="YJ61" s="485"/>
      <c r="YK61" s="485"/>
      <c r="YL61" s="485"/>
      <c r="YM61" s="485"/>
      <c r="YN61" s="485"/>
      <c r="YO61" s="485"/>
      <c r="YP61" s="485"/>
      <c r="YQ61" s="485"/>
      <c r="YR61" s="485"/>
      <c r="YS61" s="485"/>
      <c r="YT61" s="485"/>
      <c r="YU61" s="485"/>
      <c r="YV61" s="485"/>
      <c r="YW61" s="485"/>
      <c r="YX61" s="485"/>
      <c r="YY61" s="485"/>
      <c r="YZ61" s="485"/>
      <c r="ZA61" s="485"/>
      <c r="ZB61" s="485"/>
      <c r="ZC61" s="485"/>
      <c r="ZD61" s="485"/>
      <c r="ZE61" s="485"/>
      <c r="ZF61" s="485"/>
      <c r="ZG61" s="485"/>
      <c r="ZH61" s="485"/>
      <c r="ZI61" s="485"/>
      <c r="ZJ61" s="485"/>
      <c r="ZK61" s="485"/>
      <c r="ZL61" s="485"/>
      <c r="ZM61" s="485"/>
      <c r="ZN61" s="485"/>
      <c r="ZO61" s="485"/>
      <c r="ZP61" s="485"/>
      <c r="ZQ61" s="485"/>
      <c r="ZR61" s="485"/>
      <c r="ZS61" s="485"/>
      <c r="ZT61" s="485"/>
      <c r="ZU61" s="485"/>
      <c r="ZV61" s="485"/>
      <c r="ZW61" s="485"/>
      <c r="ZX61" s="485"/>
      <c r="ZY61" s="485"/>
      <c r="ZZ61" s="485"/>
      <c r="AAA61" s="485"/>
      <c r="AAB61" s="485"/>
      <c r="AAC61" s="485"/>
      <c r="AAD61" s="485"/>
      <c r="AAE61" s="485"/>
      <c r="AAF61" s="485"/>
      <c r="AAG61" s="485"/>
      <c r="AAH61" s="485"/>
      <c r="AAI61" s="485"/>
      <c r="AAJ61" s="485"/>
      <c r="AAK61" s="485"/>
      <c r="AAL61" s="485"/>
      <c r="AAM61" s="485"/>
      <c r="AAN61" s="485"/>
      <c r="AAO61" s="485"/>
      <c r="AAP61" s="485"/>
      <c r="AAQ61" s="485"/>
      <c r="AAR61" s="485"/>
      <c r="AAS61" s="485"/>
      <c r="AAT61" s="485"/>
      <c r="AAU61" s="485"/>
      <c r="AAV61" s="485"/>
      <c r="AAW61" s="485"/>
      <c r="AAX61" s="485"/>
      <c r="AAY61" s="485"/>
      <c r="AAZ61" s="485"/>
      <c r="ABA61" s="485"/>
      <c r="ABB61" s="485"/>
      <c r="ABC61" s="485"/>
      <c r="ABD61" s="485"/>
      <c r="ABE61" s="485"/>
      <c r="ABF61" s="485"/>
      <c r="ABG61" s="485"/>
      <c r="ABH61" s="485"/>
      <c r="ABI61" s="485"/>
      <c r="ABJ61" s="485"/>
      <c r="ABK61" s="485"/>
      <c r="ABL61" s="485"/>
      <c r="ABM61" s="485"/>
      <c r="ABN61" s="485"/>
      <c r="ABO61" s="485"/>
      <c r="ABP61" s="485"/>
      <c r="ABQ61" s="485"/>
      <c r="ABR61" s="485"/>
      <c r="ABS61" s="485"/>
      <c r="ABT61" s="485"/>
      <c r="ABU61" s="485"/>
      <c r="ABV61" s="485"/>
      <c r="ABW61" s="485"/>
      <c r="ABX61" s="485"/>
      <c r="ABY61" s="485"/>
      <c r="ABZ61" s="485"/>
      <c r="ACA61" s="485"/>
      <c r="ACB61" s="485"/>
      <c r="ACC61" s="485"/>
      <c r="ACD61" s="485"/>
      <c r="ACE61" s="485"/>
      <c r="ACF61" s="485"/>
      <c r="ACG61" s="485"/>
      <c r="ACH61" s="485"/>
      <c r="ACI61" s="485"/>
      <c r="ACJ61" s="485"/>
      <c r="ACK61" s="485"/>
      <c r="ACL61" s="485"/>
      <c r="ACM61" s="485"/>
      <c r="ACN61" s="485"/>
      <c r="ACO61" s="485"/>
      <c r="ACP61" s="485"/>
      <c r="ACQ61" s="485"/>
      <c r="ACR61" s="485"/>
      <c r="ACS61" s="485"/>
      <c r="ACT61" s="485"/>
      <c r="ACU61" s="485"/>
      <c r="ACV61" s="485"/>
      <c r="ACW61" s="485"/>
      <c r="ACX61" s="485"/>
      <c r="ACY61" s="485"/>
      <c r="ACZ61" s="485"/>
      <c r="ADA61" s="485"/>
      <c r="ADB61" s="485"/>
      <c r="ADC61" s="485"/>
      <c r="ADD61" s="485"/>
      <c r="ADE61" s="485"/>
      <c r="ADF61" s="485"/>
      <c r="ADG61" s="485"/>
      <c r="ADH61" s="485"/>
      <c r="ADI61" s="485"/>
      <c r="ADJ61" s="485"/>
      <c r="ADK61" s="485"/>
      <c r="ADL61" s="485"/>
      <c r="ADM61" s="485"/>
      <c r="ADN61" s="485"/>
      <c r="ADO61" s="485"/>
      <c r="ADP61" s="485"/>
      <c r="ADQ61" s="485"/>
      <c r="ADR61" s="485"/>
      <c r="ADS61" s="485"/>
      <c r="ADT61" s="485"/>
      <c r="ADU61" s="485"/>
      <c r="ADV61" s="485"/>
      <c r="ADW61" s="485"/>
      <c r="ADX61" s="485"/>
      <c r="ADY61" s="485"/>
      <c r="ADZ61" s="485"/>
      <c r="AEA61" s="485"/>
      <c r="AEB61" s="485"/>
      <c r="AEC61" s="485"/>
      <c r="AED61" s="485"/>
      <c r="AEE61" s="485"/>
      <c r="AEF61" s="485"/>
      <c r="AEG61" s="485"/>
      <c r="AEH61" s="485"/>
      <c r="AEI61" s="485"/>
      <c r="AEJ61" s="485"/>
      <c r="AEK61" s="485"/>
      <c r="AEL61" s="485"/>
      <c r="AEM61" s="485"/>
      <c r="AEN61" s="485"/>
      <c r="AEO61" s="485"/>
      <c r="AEP61" s="485"/>
      <c r="AEQ61" s="485"/>
      <c r="AER61" s="485"/>
      <c r="AES61" s="485"/>
      <c r="AET61" s="485"/>
      <c r="AEU61" s="485"/>
      <c r="AEV61" s="485"/>
      <c r="AEW61" s="485"/>
      <c r="AEX61" s="485"/>
      <c r="AEY61" s="485"/>
      <c r="AEZ61" s="485"/>
      <c r="AFA61" s="485"/>
      <c r="AFB61" s="485"/>
      <c r="AFC61" s="485"/>
      <c r="AFD61" s="485"/>
      <c r="AFE61" s="485"/>
      <c r="AFF61" s="485"/>
      <c r="AFG61" s="485"/>
      <c r="AFH61" s="485"/>
      <c r="AFI61" s="485"/>
      <c r="AFJ61" s="485"/>
      <c r="AFK61" s="485"/>
      <c r="AFL61" s="485"/>
      <c r="AFM61" s="485"/>
      <c r="AFN61" s="485"/>
      <c r="AFO61" s="485"/>
      <c r="AFP61" s="485"/>
      <c r="AFQ61" s="485"/>
      <c r="AFR61" s="485"/>
      <c r="AFS61" s="485"/>
      <c r="AFT61" s="485"/>
      <c r="AFU61" s="485"/>
      <c r="AFV61" s="485"/>
      <c r="AFW61" s="485"/>
      <c r="AFX61" s="485"/>
      <c r="AFY61" s="485"/>
      <c r="AFZ61" s="485"/>
      <c r="AGA61" s="485"/>
      <c r="AGB61" s="485"/>
      <c r="AGC61" s="485"/>
      <c r="AGD61" s="485"/>
      <c r="AGE61" s="485"/>
      <c r="AGF61" s="485"/>
      <c r="AGG61" s="485"/>
      <c r="AGH61" s="485"/>
      <c r="AGI61" s="485"/>
      <c r="AGJ61" s="485"/>
      <c r="AGK61" s="485"/>
      <c r="AGL61" s="485"/>
      <c r="AGM61" s="485"/>
      <c r="AGN61" s="485"/>
      <c r="AGO61" s="485"/>
      <c r="AGP61" s="485"/>
      <c r="AGQ61" s="485"/>
      <c r="AGR61" s="485"/>
      <c r="AGS61" s="485"/>
      <c r="AGT61" s="485"/>
      <c r="AGU61" s="485"/>
      <c r="AGV61" s="485"/>
      <c r="AGW61" s="485"/>
      <c r="AGX61" s="485"/>
      <c r="AGY61" s="485"/>
      <c r="AGZ61" s="485"/>
      <c r="AHA61" s="485"/>
      <c r="AHB61" s="485"/>
      <c r="AHC61" s="485"/>
      <c r="AHD61" s="485"/>
      <c r="AHE61" s="485"/>
      <c r="AHF61" s="485"/>
      <c r="AHG61" s="485"/>
      <c r="AHH61" s="485"/>
      <c r="AHI61" s="485"/>
      <c r="AHJ61" s="485"/>
      <c r="AHK61" s="485"/>
      <c r="AHL61" s="485"/>
      <c r="AHM61" s="485"/>
      <c r="AHN61" s="485"/>
      <c r="AHO61" s="485"/>
      <c r="AHP61" s="485"/>
      <c r="AHQ61" s="485"/>
      <c r="AHR61" s="485"/>
      <c r="AHS61" s="485"/>
      <c r="AHT61" s="485"/>
      <c r="AHU61" s="485"/>
      <c r="AHV61" s="485"/>
      <c r="AHW61" s="485"/>
      <c r="AHX61" s="485"/>
      <c r="AHY61" s="485"/>
      <c r="AHZ61" s="485"/>
      <c r="AIA61" s="485"/>
      <c r="AIB61" s="485"/>
      <c r="AIC61" s="485"/>
      <c r="AID61" s="485"/>
      <c r="AIE61" s="485"/>
      <c r="AIF61" s="485"/>
      <c r="AIG61" s="485"/>
      <c r="AIH61" s="485"/>
      <c r="AII61" s="485"/>
      <c r="AIJ61" s="485"/>
      <c r="AIK61" s="485"/>
      <c r="AIL61" s="485"/>
      <c r="AIM61" s="485"/>
      <c r="AIN61" s="485"/>
      <c r="AIO61" s="485"/>
      <c r="AIP61" s="485"/>
      <c r="AIQ61" s="485"/>
      <c r="AIR61" s="485"/>
      <c r="AIS61" s="485"/>
      <c r="AIT61" s="485"/>
      <c r="AIU61" s="485"/>
      <c r="AIV61" s="485"/>
      <c r="AIW61" s="485"/>
      <c r="AIX61" s="485"/>
      <c r="AIY61" s="485"/>
      <c r="AIZ61" s="485"/>
      <c r="AJA61" s="485"/>
      <c r="AJB61" s="485"/>
      <c r="AJC61" s="485"/>
      <c r="AJD61" s="485"/>
      <c r="AJE61" s="485"/>
      <c r="AJF61" s="485"/>
      <c r="AJG61" s="485"/>
      <c r="AJH61" s="485"/>
      <c r="AJI61" s="485"/>
      <c r="AJJ61" s="485"/>
      <c r="AJK61" s="485"/>
      <c r="AJL61" s="485"/>
      <c r="AJM61" s="485"/>
      <c r="AJN61" s="485"/>
      <c r="AJO61" s="485"/>
      <c r="AJP61" s="485"/>
      <c r="AJQ61" s="485"/>
      <c r="AJR61" s="485"/>
      <c r="AJS61" s="485"/>
      <c r="AJT61" s="485"/>
      <c r="AJU61" s="485"/>
      <c r="AJV61" s="485"/>
      <c r="AJW61" s="485"/>
      <c r="AJX61" s="485"/>
      <c r="AJY61" s="485"/>
      <c r="AJZ61" s="485"/>
      <c r="AKA61" s="485"/>
      <c r="AKB61" s="485"/>
      <c r="AKC61" s="485"/>
      <c r="AKD61" s="485"/>
      <c r="AKE61" s="485"/>
      <c r="AKF61" s="485"/>
      <c r="AKG61" s="485"/>
      <c r="AKH61" s="485"/>
      <c r="AKI61" s="485"/>
      <c r="AKJ61" s="485"/>
      <c r="AKK61" s="485"/>
      <c r="AKL61" s="485"/>
      <c r="AKM61" s="485"/>
      <c r="AKN61" s="485"/>
      <c r="AKO61" s="485"/>
      <c r="AKP61" s="485"/>
      <c r="AKQ61" s="485"/>
      <c r="AKR61" s="485"/>
      <c r="AKS61" s="485"/>
      <c r="AKT61" s="485"/>
      <c r="AKU61" s="485"/>
      <c r="AKV61" s="485"/>
      <c r="AKW61" s="485"/>
      <c r="AKX61" s="485"/>
      <c r="AKY61" s="485"/>
      <c r="AKZ61" s="485"/>
      <c r="ALA61" s="485"/>
      <c r="ALB61" s="485"/>
      <c r="ALC61" s="485"/>
      <c r="ALD61" s="485"/>
      <c r="ALE61" s="485"/>
      <c r="ALF61" s="485"/>
      <c r="ALG61" s="485"/>
      <c r="ALH61" s="485"/>
      <c r="ALI61" s="485"/>
      <c r="ALJ61" s="485"/>
      <c r="ALK61" s="485"/>
      <c r="ALL61" s="485"/>
      <c r="ALM61" s="485"/>
      <c r="ALN61" s="485"/>
      <c r="ALO61" s="485"/>
      <c r="ALP61" s="485"/>
      <c r="ALQ61" s="485"/>
      <c r="ALR61" s="485"/>
      <c r="ALS61" s="485"/>
      <c r="ALT61" s="485"/>
      <c r="ALU61" s="485"/>
      <c r="ALV61" s="485"/>
      <c r="ALW61" s="485"/>
      <c r="ALX61" s="485"/>
      <c r="ALY61" s="485"/>
      <c r="ALZ61" s="485"/>
      <c r="AMA61" s="485"/>
      <c r="AMB61" s="485"/>
      <c r="AMC61" s="485"/>
      <c r="AMD61" s="485"/>
      <c r="AME61" s="485"/>
      <c r="AMF61" s="485"/>
      <c r="AMG61" s="485"/>
      <c r="AMH61" s="485"/>
      <c r="AMI61" s="485"/>
      <c r="AMJ61" s="485"/>
      <c r="AMK61" s="485"/>
      <c r="AML61" s="485"/>
      <c r="AMM61" s="485"/>
      <c r="AMN61" s="485"/>
      <c r="AMO61" s="485"/>
      <c r="AMP61" s="485"/>
      <c r="AMQ61" s="485"/>
      <c r="AMR61" s="485"/>
      <c r="AMS61" s="485"/>
      <c r="AMT61" s="485"/>
      <c r="AMU61" s="485"/>
      <c r="AMV61" s="485"/>
      <c r="AMW61" s="485"/>
      <c r="AMX61" s="485"/>
      <c r="AMY61" s="485"/>
      <c r="AMZ61" s="485"/>
      <c r="ANA61" s="485"/>
      <c r="ANB61" s="485"/>
      <c r="ANC61" s="485"/>
      <c r="AND61" s="485"/>
      <c r="ANE61" s="485"/>
      <c r="ANF61" s="485"/>
      <c r="ANG61" s="485"/>
      <c r="ANH61" s="485"/>
      <c r="ANI61" s="485"/>
      <c r="ANJ61" s="485"/>
      <c r="ANK61" s="485"/>
      <c r="ANL61" s="485"/>
      <c r="ANM61" s="485"/>
      <c r="ANN61" s="485"/>
      <c r="ANO61" s="485"/>
      <c r="ANP61" s="485"/>
      <c r="ANQ61" s="485"/>
      <c r="ANR61" s="485"/>
      <c r="ANS61" s="485"/>
      <c r="ANT61" s="485"/>
      <c r="ANU61" s="485"/>
      <c r="ANV61" s="485"/>
      <c r="ANW61" s="485"/>
      <c r="ANX61" s="485"/>
      <c r="ANY61" s="485"/>
      <c r="ANZ61" s="485"/>
      <c r="AOA61" s="485"/>
      <c r="AOB61" s="485"/>
      <c r="AOC61" s="485"/>
      <c r="AOD61" s="485"/>
      <c r="AOE61" s="485"/>
      <c r="AOF61" s="485"/>
      <c r="AOG61" s="485"/>
      <c r="AOH61" s="485"/>
      <c r="AOI61" s="485"/>
      <c r="AOJ61" s="485"/>
      <c r="AOK61" s="485"/>
      <c r="AOL61" s="485"/>
      <c r="AOM61" s="485"/>
      <c r="AON61" s="485"/>
      <c r="AOO61" s="485"/>
      <c r="AOP61" s="485"/>
      <c r="AOQ61" s="485"/>
      <c r="AOR61" s="485"/>
      <c r="AOS61" s="485"/>
      <c r="AOT61" s="485"/>
      <c r="AOU61" s="485"/>
      <c r="AOV61" s="485"/>
      <c r="AOW61" s="485"/>
      <c r="AOX61" s="485"/>
      <c r="AOY61" s="485"/>
      <c r="AOZ61" s="485"/>
      <c r="APA61" s="485"/>
      <c r="APB61" s="485"/>
      <c r="APC61" s="485"/>
      <c r="APD61" s="485"/>
      <c r="APE61" s="485"/>
      <c r="APF61" s="485"/>
      <c r="APG61" s="485"/>
      <c r="APH61" s="485"/>
      <c r="API61" s="485"/>
      <c r="APJ61" s="485"/>
      <c r="APK61" s="485"/>
      <c r="APL61" s="485"/>
      <c r="APM61" s="485"/>
      <c r="APN61" s="485"/>
      <c r="APO61" s="485"/>
      <c r="APP61" s="485"/>
      <c r="APQ61" s="485"/>
      <c r="APR61" s="485"/>
      <c r="APS61" s="485"/>
      <c r="APT61" s="485"/>
      <c r="APU61" s="485"/>
      <c r="APV61" s="485"/>
      <c r="APW61" s="485"/>
      <c r="APX61" s="485"/>
      <c r="APY61" s="485"/>
      <c r="APZ61" s="485"/>
      <c r="AQA61" s="485"/>
      <c r="AQB61" s="485"/>
      <c r="AQC61" s="485"/>
      <c r="AQD61" s="485"/>
      <c r="AQE61" s="485"/>
      <c r="AQF61" s="485"/>
      <c r="AQG61" s="485"/>
      <c r="AQH61" s="485"/>
      <c r="AQI61" s="485"/>
      <c r="AQJ61" s="485"/>
      <c r="AQK61" s="485"/>
      <c r="AQL61" s="485"/>
      <c r="AQM61" s="485"/>
      <c r="AQN61" s="485"/>
      <c r="AQO61" s="485"/>
      <c r="AQP61" s="485"/>
      <c r="AQQ61" s="485"/>
      <c r="AQR61" s="485"/>
      <c r="AQS61" s="485"/>
      <c r="AQT61" s="485"/>
      <c r="AQU61" s="485"/>
      <c r="AQV61" s="485"/>
      <c r="AQW61" s="485"/>
      <c r="AQX61" s="485"/>
      <c r="AQY61" s="485"/>
      <c r="AQZ61" s="485"/>
      <c r="ARA61" s="485"/>
      <c r="ARB61" s="485"/>
      <c r="ARC61" s="485"/>
      <c r="ARD61" s="485"/>
      <c r="ARE61" s="485"/>
      <c r="ARF61" s="485"/>
      <c r="ARG61" s="485"/>
      <c r="ARH61" s="485"/>
      <c r="ARI61" s="485"/>
      <c r="ARJ61" s="485"/>
      <c r="ARK61" s="485"/>
      <c r="ARL61" s="485"/>
      <c r="ARM61" s="485"/>
      <c r="ARN61" s="485"/>
      <c r="ARO61" s="485"/>
      <c r="ARP61" s="485"/>
      <c r="ARQ61" s="485"/>
      <c r="ARR61" s="485"/>
      <c r="ARS61" s="485"/>
      <c r="ART61" s="485"/>
      <c r="ARU61" s="485"/>
      <c r="ARV61" s="485"/>
      <c r="ARW61" s="485"/>
      <c r="ARX61" s="485"/>
      <c r="ARY61" s="485"/>
      <c r="ARZ61" s="485"/>
      <c r="ASA61" s="485"/>
      <c r="ASB61" s="485"/>
      <c r="ASC61" s="485"/>
      <c r="ASD61" s="485"/>
      <c r="ASE61" s="485"/>
      <c r="ASF61" s="485"/>
      <c r="ASG61" s="485"/>
      <c r="ASH61" s="485"/>
      <c r="ASI61" s="485"/>
      <c r="ASJ61" s="485"/>
      <c r="ASK61" s="485"/>
      <c r="ASL61" s="485"/>
      <c r="ASM61" s="485"/>
      <c r="ASN61" s="485"/>
      <c r="ASO61" s="485"/>
      <c r="ASP61" s="485"/>
      <c r="ASQ61" s="485"/>
      <c r="ASR61" s="485"/>
      <c r="ASS61" s="485"/>
      <c r="AST61" s="485"/>
      <c r="ASU61" s="485"/>
      <c r="ASV61" s="485"/>
      <c r="ASW61" s="485"/>
      <c r="ASX61" s="485"/>
      <c r="ASY61" s="485"/>
      <c r="ASZ61" s="485"/>
      <c r="ATA61" s="485"/>
      <c r="ATB61" s="485"/>
      <c r="ATC61" s="485"/>
      <c r="ATD61" s="485"/>
      <c r="ATE61" s="485"/>
      <c r="ATF61" s="485"/>
      <c r="ATG61" s="485"/>
      <c r="ATH61" s="485"/>
      <c r="ATI61" s="485"/>
      <c r="ATJ61" s="485"/>
      <c r="ATK61" s="485"/>
      <c r="ATL61" s="485"/>
      <c r="ATM61" s="485"/>
      <c r="ATN61" s="485"/>
      <c r="ATO61" s="485"/>
      <c r="ATP61" s="485"/>
      <c r="ATQ61" s="485"/>
      <c r="ATR61" s="485"/>
      <c r="ATS61" s="485"/>
      <c r="ATT61" s="485"/>
      <c r="ATU61" s="485"/>
      <c r="ATV61" s="485"/>
      <c r="ATW61" s="485"/>
      <c r="ATX61" s="485"/>
      <c r="ATY61" s="485"/>
      <c r="ATZ61" s="485"/>
      <c r="AUA61" s="485"/>
      <c r="AUB61" s="485"/>
      <c r="AUC61" s="485"/>
      <c r="AUD61" s="485"/>
      <c r="AUE61" s="485"/>
      <c r="AUF61" s="485"/>
      <c r="AUG61" s="485"/>
      <c r="AUH61" s="485"/>
      <c r="AUI61" s="485"/>
      <c r="AUJ61" s="485"/>
      <c r="AUK61" s="485"/>
      <c r="AUL61" s="485"/>
      <c r="AUM61" s="485"/>
      <c r="AUN61" s="485"/>
      <c r="AUO61" s="485"/>
      <c r="AUP61" s="485"/>
      <c r="AUQ61" s="485"/>
      <c r="AUR61" s="485"/>
      <c r="AUS61" s="485"/>
      <c r="AUT61" s="485"/>
      <c r="AUU61" s="485"/>
      <c r="AUV61" s="485"/>
      <c r="AUW61" s="485"/>
      <c r="AUX61" s="485"/>
      <c r="AUY61" s="485"/>
      <c r="AUZ61" s="485"/>
      <c r="AVA61" s="485"/>
      <c r="AVB61" s="485"/>
      <c r="AVC61" s="485"/>
      <c r="AVD61" s="485"/>
      <c r="AVE61" s="485"/>
      <c r="AVF61" s="485"/>
      <c r="AVG61" s="485"/>
      <c r="AVH61" s="485"/>
      <c r="AVI61" s="485"/>
      <c r="AVJ61" s="485"/>
      <c r="AVK61" s="485"/>
      <c r="AVL61" s="485"/>
      <c r="AVM61" s="485"/>
      <c r="AVN61" s="485"/>
      <c r="AVO61" s="485"/>
      <c r="AVP61" s="485"/>
      <c r="AVQ61" s="485"/>
      <c r="AVR61" s="485"/>
      <c r="AVS61" s="485"/>
      <c r="AVT61" s="485"/>
      <c r="AVU61" s="485"/>
      <c r="AVV61" s="485"/>
      <c r="AVW61" s="485"/>
      <c r="AVX61" s="485"/>
      <c r="AVY61" s="485"/>
      <c r="AVZ61" s="485"/>
      <c r="AWA61" s="485"/>
      <c r="AWB61" s="485"/>
      <c r="AWC61" s="485"/>
      <c r="AWD61" s="485"/>
      <c r="AWE61" s="485"/>
      <c r="AWF61" s="485"/>
      <c r="AWG61" s="485"/>
      <c r="AWH61" s="485"/>
      <c r="AWI61" s="485"/>
      <c r="AWJ61" s="485"/>
      <c r="AWK61" s="485"/>
      <c r="AWL61" s="485"/>
      <c r="AWM61" s="485"/>
      <c r="AWN61" s="485"/>
      <c r="AWO61" s="485"/>
      <c r="AWP61" s="485"/>
      <c r="AWQ61" s="485"/>
      <c r="AWR61" s="485"/>
      <c r="AWS61" s="485"/>
      <c r="AWT61" s="485"/>
      <c r="AWU61" s="485"/>
      <c r="AWV61" s="485"/>
      <c r="AWW61" s="485"/>
      <c r="AWX61" s="485"/>
      <c r="AWY61" s="485"/>
      <c r="AWZ61" s="485"/>
      <c r="AXA61" s="485"/>
      <c r="AXB61" s="485"/>
      <c r="AXC61" s="485"/>
      <c r="AXD61" s="485"/>
      <c r="AXE61" s="485"/>
      <c r="AXF61" s="485"/>
      <c r="AXG61" s="485"/>
      <c r="AXH61" s="485"/>
      <c r="AXI61" s="485"/>
      <c r="AXJ61" s="485"/>
      <c r="AXK61" s="485"/>
      <c r="AXL61" s="485"/>
      <c r="AXM61" s="485"/>
      <c r="AXN61" s="485"/>
      <c r="AXO61" s="485"/>
      <c r="AXP61" s="485"/>
      <c r="AXQ61" s="485"/>
      <c r="AXR61" s="485"/>
      <c r="AXS61" s="485"/>
      <c r="AXT61" s="485"/>
      <c r="AXU61" s="485"/>
      <c r="AXV61" s="485"/>
      <c r="AXW61" s="485"/>
      <c r="AXX61" s="485"/>
      <c r="AXY61" s="485"/>
      <c r="AXZ61" s="485"/>
      <c r="AYA61" s="485"/>
      <c r="AYB61" s="485"/>
      <c r="AYC61" s="485"/>
      <c r="AYD61" s="485"/>
      <c r="AYE61" s="485"/>
      <c r="AYF61" s="485"/>
      <c r="AYG61" s="485"/>
      <c r="AYH61" s="485"/>
      <c r="AYI61" s="485"/>
      <c r="AYJ61" s="485"/>
      <c r="AYK61" s="485"/>
      <c r="AYL61" s="485"/>
      <c r="AYM61" s="485"/>
      <c r="AYN61" s="485"/>
      <c r="AYO61" s="485"/>
      <c r="AYP61" s="485"/>
      <c r="AYQ61" s="485"/>
      <c r="AYR61" s="485"/>
      <c r="AYS61" s="485"/>
      <c r="AYT61" s="485"/>
      <c r="AYU61" s="485"/>
      <c r="AYV61" s="485"/>
      <c r="AYW61" s="485"/>
      <c r="AYX61" s="485"/>
      <c r="AYY61" s="485"/>
      <c r="AYZ61" s="485"/>
      <c r="AZA61" s="485"/>
      <c r="AZB61" s="485"/>
      <c r="AZC61" s="485"/>
      <c r="AZD61" s="485"/>
      <c r="AZE61" s="485"/>
      <c r="AZF61" s="485"/>
      <c r="AZG61" s="485"/>
      <c r="AZH61" s="485"/>
      <c r="AZI61" s="485"/>
      <c r="AZJ61" s="485"/>
      <c r="AZK61" s="485"/>
      <c r="AZL61" s="485"/>
      <c r="AZM61" s="485"/>
      <c r="AZN61" s="485"/>
      <c r="AZO61" s="485"/>
      <c r="AZP61" s="485"/>
      <c r="AZQ61" s="485"/>
      <c r="AZR61" s="485"/>
      <c r="AZS61" s="485"/>
      <c r="AZT61" s="485"/>
      <c r="AZU61" s="485"/>
      <c r="AZV61" s="485"/>
      <c r="AZW61" s="485"/>
      <c r="AZX61" s="485"/>
      <c r="AZY61" s="485"/>
      <c r="AZZ61" s="485"/>
      <c r="BAA61" s="485"/>
      <c r="BAB61" s="485"/>
      <c r="BAC61" s="485"/>
      <c r="BAD61" s="485"/>
      <c r="BAE61" s="485"/>
      <c r="BAF61" s="485"/>
      <c r="BAG61" s="485"/>
      <c r="BAH61" s="485"/>
      <c r="BAI61" s="485"/>
      <c r="BAJ61" s="485"/>
      <c r="BAK61" s="485"/>
      <c r="BAL61" s="485"/>
      <c r="BAM61" s="485"/>
      <c r="BAN61" s="485"/>
      <c r="BAO61" s="485"/>
      <c r="BAP61" s="485"/>
      <c r="BAQ61" s="485"/>
      <c r="BAR61" s="485"/>
      <c r="BAS61" s="485"/>
      <c r="BAT61" s="485"/>
      <c r="BAU61" s="485"/>
      <c r="BAV61" s="485"/>
      <c r="BAW61" s="485"/>
      <c r="BAX61" s="485"/>
      <c r="BAY61" s="485"/>
      <c r="BAZ61" s="485"/>
      <c r="BBA61" s="485"/>
      <c r="BBB61" s="485"/>
      <c r="BBC61" s="485"/>
      <c r="BBD61" s="485"/>
      <c r="BBE61" s="485"/>
      <c r="BBF61" s="485"/>
      <c r="BBG61" s="485"/>
      <c r="BBH61" s="485"/>
      <c r="BBI61" s="485"/>
      <c r="BBJ61" s="485"/>
      <c r="BBK61" s="485"/>
      <c r="BBL61" s="485"/>
      <c r="BBM61" s="485"/>
      <c r="BBN61" s="485"/>
      <c r="BBO61" s="485"/>
      <c r="BBP61" s="485"/>
      <c r="BBQ61" s="485"/>
      <c r="BBR61" s="485"/>
      <c r="BBS61" s="485"/>
      <c r="BBT61" s="485"/>
      <c r="BBU61" s="485"/>
      <c r="BBV61" s="485"/>
      <c r="BBW61" s="485"/>
      <c r="BBX61" s="485"/>
      <c r="BBY61" s="485"/>
      <c r="BBZ61" s="485"/>
      <c r="BCA61" s="485"/>
      <c r="BCB61" s="485"/>
      <c r="BCC61" s="485"/>
      <c r="BCD61" s="485"/>
      <c r="BCE61" s="485"/>
      <c r="BCF61" s="485"/>
      <c r="BCG61" s="485"/>
      <c r="BCH61" s="485"/>
      <c r="BCI61" s="485"/>
      <c r="BCJ61" s="485"/>
      <c r="BCK61" s="485"/>
      <c r="BCL61" s="485"/>
      <c r="BCM61" s="485"/>
      <c r="BCN61" s="485"/>
      <c r="BCO61" s="485"/>
      <c r="BCP61" s="485"/>
      <c r="BCQ61" s="485"/>
      <c r="BCR61" s="485"/>
      <c r="BCS61" s="485"/>
      <c r="BCT61" s="485"/>
      <c r="BCU61" s="485"/>
      <c r="BCV61" s="485"/>
      <c r="BCW61" s="485"/>
      <c r="BCX61" s="485"/>
      <c r="BCY61" s="485"/>
      <c r="BCZ61" s="485"/>
      <c r="BDA61" s="485"/>
      <c r="BDB61" s="485"/>
      <c r="BDC61" s="485"/>
      <c r="BDD61" s="485"/>
      <c r="BDE61" s="485"/>
      <c r="BDF61" s="485"/>
      <c r="BDG61" s="485"/>
      <c r="BDH61" s="485"/>
      <c r="BDI61" s="485"/>
      <c r="BDJ61" s="485"/>
      <c r="BDK61" s="485"/>
      <c r="BDL61" s="485"/>
      <c r="BDM61" s="485"/>
      <c r="BDN61" s="485"/>
      <c r="BDO61" s="485"/>
      <c r="BDP61" s="485"/>
      <c r="BDQ61" s="485"/>
      <c r="BDR61" s="485"/>
      <c r="BDS61" s="485"/>
      <c r="BDT61" s="485"/>
      <c r="BDU61" s="485"/>
      <c r="BDV61" s="485"/>
      <c r="BDW61" s="485"/>
      <c r="BDX61" s="485"/>
      <c r="BDY61" s="485"/>
      <c r="BDZ61" s="485"/>
      <c r="BEA61" s="485"/>
      <c r="BEB61" s="485"/>
      <c r="BEC61" s="485"/>
      <c r="BED61" s="485"/>
      <c r="BEE61" s="485"/>
      <c r="BEF61" s="485"/>
      <c r="BEG61" s="485"/>
      <c r="BEH61" s="485"/>
      <c r="BEI61" s="485"/>
      <c r="BEJ61" s="485"/>
      <c r="BEK61" s="485"/>
      <c r="BEL61" s="485"/>
      <c r="BEM61" s="485"/>
      <c r="BEN61" s="485"/>
      <c r="BEO61" s="485"/>
      <c r="BEP61" s="485"/>
      <c r="BEQ61" s="485"/>
      <c r="BER61" s="485"/>
      <c r="BES61" s="485"/>
      <c r="BET61" s="485"/>
      <c r="BEU61" s="485"/>
      <c r="BEV61" s="485"/>
      <c r="BEW61" s="485"/>
      <c r="BEX61" s="485"/>
      <c r="BEY61" s="485"/>
      <c r="BEZ61" s="485"/>
      <c r="BFA61" s="485"/>
      <c r="BFB61" s="485"/>
      <c r="BFC61" s="485"/>
      <c r="BFD61" s="485"/>
      <c r="BFE61" s="485"/>
      <c r="BFF61" s="485"/>
      <c r="BFG61" s="485"/>
      <c r="BFH61" s="485"/>
      <c r="BFI61" s="485"/>
      <c r="BFJ61" s="485"/>
      <c r="BFK61" s="485"/>
      <c r="BFL61" s="485"/>
      <c r="BFM61" s="485"/>
      <c r="BFN61" s="485"/>
      <c r="BFO61" s="485"/>
      <c r="BFP61" s="485"/>
      <c r="BFQ61" s="485"/>
      <c r="BFR61" s="485"/>
      <c r="BFS61" s="485"/>
      <c r="BFT61" s="485"/>
      <c r="BFU61" s="485"/>
      <c r="BFV61" s="485"/>
      <c r="BFW61" s="485"/>
      <c r="BFX61" s="485"/>
      <c r="BFY61" s="485"/>
      <c r="BFZ61" s="485"/>
      <c r="BGA61" s="485"/>
      <c r="BGB61" s="485"/>
      <c r="BGC61" s="485"/>
      <c r="BGD61" s="485"/>
      <c r="BGE61" s="485"/>
      <c r="BGF61" s="485"/>
      <c r="BGG61" s="485"/>
      <c r="BGH61" s="485"/>
      <c r="BGI61" s="485"/>
      <c r="BGJ61" s="485"/>
      <c r="BGK61" s="485"/>
      <c r="BGL61" s="485"/>
      <c r="BGM61" s="485"/>
      <c r="BGN61" s="485"/>
      <c r="BGO61" s="485"/>
      <c r="BGP61" s="485"/>
      <c r="BGQ61" s="485"/>
      <c r="BGR61" s="485"/>
      <c r="BGS61" s="485"/>
      <c r="BGT61" s="485"/>
      <c r="BGU61" s="485"/>
      <c r="BGV61" s="485"/>
      <c r="BGW61" s="485"/>
      <c r="BGX61" s="485"/>
      <c r="BGY61" s="485"/>
      <c r="BGZ61" s="485"/>
      <c r="BHA61" s="485"/>
      <c r="BHB61" s="485"/>
      <c r="BHC61" s="485"/>
      <c r="BHD61" s="485"/>
      <c r="BHE61" s="485"/>
      <c r="BHF61" s="485"/>
      <c r="BHG61" s="485"/>
      <c r="BHH61" s="485"/>
      <c r="BHI61" s="485"/>
      <c r="BHJ61" s="485"/>
      <c r="BHK61" s="485"/>
      <c r="BHL61" s="485"/>
      <c r="BHM61" s="485"/>
      <c r="BHN61" s="485"/>
      <c r="BHO61" s="485"/>
      <c r="BHP61" s="485"/>
      <c r="BHQ61" s="485"/>
      <c r="BHR61" s="485"/>
      <c r="BHS61" s="485"/>
      <c r="BHT61" s="485"/>
      <c r="BHU61" s="485"/>
      <c r="BHV61" s="485"/>
      <c r="BHW61" s="485"/>
      <c r="BHX61" s="485"/>
      <c r="BHY61" s="485"/>
      <c r="BHZ61" s="485"/>
      <c r="BIA61" s="485"/>
      <c r="BIB61" s="485"/>
      <c r="BIC61" s="485"/>
      <c r="BID61" s="485"/>
      <c r="BIE61" s="485"/>
      <c r="BIF61" s="485"/>
      <c r="BIG61" s="485"/>
      <c r="BIH61" s="485"/>
      <c r="BII61" s="485"/>
      <c r="BIJ61" s="485"/>
      <c r="BIK61" s="485"/>
      <c r="BIL61" s="485"/>
      <c r="BIM61" s="485"/>
      <c r="BIN61" s="485"/>
      <c r="BIO61" s="485"/>
      <c r="BIP61" s="485"/>
      <c r="BIQ61" s="485"/>
      <c r="BIR61" s="485"/>
      <c r="BIS61" s="485"/>
      <c r="BIT61" s="485"/>
      <c r="BIU61" s="485"/>
      <c r="BIV61" s="485"/>
      <c r="BIW61" s="485"/>
      <c r="BIX61" s="485"/>
      <c r="BIY61" s="485"/>
      <c r="BIZ61" s="485"/>
      <c r="BJA61" s="485"/>
      <c r="BJB61" s="485"/>
      <c r="BJC61" s="485"/>
      <c r="BJD61" s="485"/>
      <c r="BJE61" s="485"/>
      <c r="BJF61" s="485"/>
      <c r="BJG61" s="485"/>
      <c r="BJH61" s="485"/>
      <c r="BJI61" s="485"/>
      <c r="BJJ61" s="485"/>
      <c r="BJK61" s="485"/>
      <c r="BJL61" s="485"/>
      <c r="BJM61" s="485"/>
      <c r="BJN61" s="485"/>
      <c r="BJO61" s="485"/>
      <c r="BJP61" s="485"/>
      <c r="BJQ61" s="485"/>
      <c r="BJR61" s="485"/>
      <c r="BJS61" s="485"/>
      <c r="BJT61" s="485"/>
      <c r="BJU61" s="485"/>
      <c r="BJV61" s="485"/>
      <c r="BJW61" s="485"/>
      <c r="BJX61" s="485"/>
      <c r="BJY61" s="485"/>
      <c r="BJZ61" s="485"/>
      <c r="BKA61" s="485"/>
      <c r="BKB61" s="485"/>
      <c r="BKC61" s="485"/>
      <c r="BKD61" s="485"/>
      <c r="BKE61" s="485"/>
      <c r="BKF61" s="485"/>
      <c r="BKG61" s="485"/>
      <c r="BKH61" s="485"/>
      <c r="BKI61" s="485"/>
      <c r="BKJ61" s="485"/>
      <c r="BKK61" s="485"/>
      <c r="BKL61" s="485"/>
      <c r="BKM61" s="485"/>
      <c r="BKN61" s="485"/>
      <c r="BKO61" s="485"/>
      <c r="BKP61" s="485"/>
      <c r="BKQ61" s="485"/>
      <c r="BKR61" s="485"/>
      <c r="BKS61" s="485"/>
      <c r="BKT61" s="485"/>
      <c r="BKU61" s="485"/>
      <c r="BKV61" s="485"/>
      <c r="BKW61" s="485"/>
      <c r="BKX61" s="485"/>
      <c r="BKY61" s="485"/>
      <c r="BKZ61" s="485"/>
      <c r="BLA61" s="485"/>
      <c r="BLB61" s="485"/>
      <c r="BLC61" s="485"/>
      <c r="BLD61" s="485"/>
      <c r="BLE61" s="485"/>
      <c r="BLF61" s="485"/>
      <c r="BLG61" s="485"/>
      <c r="BLH61" s="485"/>
      <c r="BLI61" s="485"/>
      <c r="BLJ61" s="485"/>
      <c r="BLK61" s="485"/>
      <c r="BLL61" s="485"/>
      <c r="BLM61" s="485"/>
      <c r="BLN61" s="485"/>
      <c r="BLO61" s="485"/>
      <c r="BLP61" s="485"/>
      <c r="BLQ61" s="485"/>
      <c r="BLR61" s="485"/>
      <c r="BLS61" s="485"/>
      <c r="BLT61" s="485"/>
      <c r="BLU61" s="485"/>
      <c r="BLV61" s="485"/>
      <c r="BLW61" s="485"/>
      <c r="BLX61" s="485"/>
      <c r="BLY61" s="485"/>
      <c r="BLZ61" s="485"/>
      <c r="BMA61" s="485"/>
      <c r="BMB61" s="485"/>
      <c r="BMC61" s="485"/>
      <c r="BMD61" s="485"/>
      <c r="BME61" s="485"/>
      <c r="BMF61" s="485"/>
      <c r="BMG61" s="485"/>
      <c r="BMH61" s="485"/>
      <c r="BMI61" s="485"/>
      <c r="BMJ61" s="485"/>
      <c r="BMK61" s="485"/>
      <c r="BML61" s="485"/>
      <c r="BMM61" s="485"/>
      <c r="BMN61" s="485"/>
      <c r="BMO61" s="485"/>
      <c r="BMP61" s="485"/>
      <c r="BMQ61" s="485"/>
      <c r="BMR61" s="485"/>
      <c r="BMS61" s="485"/>
      <c r="BMT61" s="485"/>
      <c r="BMU61" s="485"/>
      <c r="BMV61" s="485"/>
      <c r="BMW61" s="485"/>
      <c r="BMX61" s="485"/>
      <c r="BMY61" s="485"/>
      <c r="BMZ61" s="485"/>
      <c r="BNA61" s="485"/>
      <c r="BNB61" s="485"/>
      <c r="BNC61" s="485"/>
      <c r="BND61" s="485"/>
      <c r="BNE61" s="485"/>
      <c r="BNF61" s="485"/>
      <c r="BNG61" s="485"/>
      <c r="BNH61" s="485"/>
      <c r="BNI61" s="485"/>
      <c r="BNJ61" s="485"/>
      <c r="BNK61" s="485"/>
      <c r="BNL61" s="485"/>
      <c r="BNM61" s="485"/>
      <c r="BNN61" s="485"/>
      <c r="BNO61" s="485"/>
      <c r="BNP61" s="485"/>
      <c r="BNQ61" s="485"/>
      <c r="BNR61" s="485"/>
      <c r="BNS61" s="485"/>
      <c r="BNT61" s="485"/>
      <c r="BNU61" s="485"/>
      <c r="BNV61" s="485"/>
      <c r="BNW61" s="485"/>
      <c r="BNX61" s="485"/>
      <c r="BNY61" s="485"/>
      <c r="BNZ61" s="485"/>
      <c r="BOA61" s="485"/>
      <c r="BOB61" s="485"/>
      <c r="BOC61" s="485"/>
      <c r="BOD61" s="485"/>
      <c r="BOE61" s="485"/>
      <c r="BOF61" s="485"/>
      <c r="BOG61" s="485"/>
      <c r="BOH61" s="485"/>
      <c r="BOI61" s="485"/>
      <c r="BOJ61" s="485"/>
      <c r="BOK61" s="485"/>
      <c r="BOL61" s="485"/>
      <c r="BOM61" s="485"/>
      <c r="BON61" s="485"/>
      <c r="BOO61" s="485"/>
      <c r="BOP61" s="485"/>
      <c r="BOQ61" s="485"/>
      <c r="BOR61" s="485"/>
      <c r="BOS61" s="485"/>
      <c r="BOT61" s="485"/>
      <c r="BOU61" s="485"/>
      <c r="BOV61" s="485"/>
      <c r="BOW61" s="485"/>
      <c r="BOX61" s="485"/>
      <c r="BOY61" s="485"/>
      <c r="BOZ61" s="485"/>
      <c r="BPA61" s="485"/>
      <c r="BPB61" s="485"/>
      <c r="BPC61" s="485"/>
      <c r="BPD61" s="485"/>
      <c r="BPE61" s="485"/>
      <c r="BPF61" s="485"/>
      <c r="BPG61" s="485"/>
      <c r="BPH61" s="485"/>
      <c r="BPI61" s="485"/>
      <c r="BPJ61" s="485"/>
      <c r="BPK61" s="485"/>
      <c r="BPL61" s="485"/>
      <c r="BPM61" s="485"/>
      <c r="BPN61" s="485"/>
      <c r="BPO61" s="485"/>
      <c r="BPP61" s="485"/>
      <c r="BPQ61" s="485"/>
      <c r="BPR61" s="485"/>
      <c r="BPS61" s="485"/>
      <c r="BPT61" s="485"/>
      <c r="BPU61" s="485"/>
      <c r="BPV61" s="485"/>
      <c r="BPW61" s="485"/>
      <c r="BPX61" s="485"/>
      <c r="BPY61" s="485"/>
      <c r="BPZ61" s="485"/>
      <c r="BQA61" s="485"/>
      <c r="BQB61" s="485"/>
      <c r="BQC61" s="485"/>
      <c r="BQD61" s="485"/>
      <c r="BQE61" s="485"/>
      <c r="BQF61" s="485"/>
      <c r="BQG61" s="485"/>
      <c r="BQH61" s="485"/>
      <c r="BQI61" s="485"/>
      <c r="BQJ61" s="485"/>
      <c r="BQK61" s="485"/>
      <c r="BQL61" s="485"/>
      <c r="BQM61" s="485"/>
      <c r="BQN61" s="485"/>
      <c r="BQO61" s="485"/>
      <c r="BQP61" s="485"/>
      <c r="BQQ61" s="485"/>
      <c r="BQR61" s="485"/>
      <c r="BQS61" s="485"/>
      <c r="BQT61" s="485"/>
      <c r="BQU61" s="485"/>
      <c r="BQV61" s="485"/>
      <c r="BQW61" s="485"/>
      <c r="BQX61" s="485"/>
      <c r="BQY61" s="485"/>
      <c r="BQZ61" s="485"/>
      <c r="BRA61" s="485"/>
      <c r="BRB61" s="485"/>
      <c r="BRC61" s="485"/>
      <c r="BRD61" s="485"/>
      <c r="BRE61" s="485"/>
      <c r="BRF61" s="485"/>
      <c r="BRG61" s="485"/>
      <c r="BRH61" s="485"/>
      <c r="BRI61" s="485"/>
      <c r="BRJ61" s="485"/>
      <c r="BRK61" s="485"/>
      <c r="BRL61" s="485"/>
      <c r="BRM61" s="485"/>
      <c r="BRN61" s="485"/>
      <c r="BRO61" s="485"/>
      <c r="BRP61" s="485"/>
      <c r="BRQ61" s="485"/>
      <c r="BRR61" s="485"/>
      <c r="BRS61" s="485"/>
      <c r="BRT61" s="485"/>
      <c r="BRU61" s="485"/>
      <c r="BRV61" s="485"/>
      <c r="BRW61" s="485"/>
      <c r="BRX61" s="485"/>
      <c r="BRY61" s="485"/>
      <c r="BRZ61" s="485"/>
      <c r="BSA61" s="485"/>
      <c r="BSB61" s="485"/>
      <c r="BSC61" s="485"/>
      <c r="BSD61" s="485"/>
      <c r="BSE61" s="485"/>
      <c r="BSF61" s="485"/>
      <c r="BSG61" s="485"/>
      <c r="BSH61" s="485"/>
      <c r="BSI61" s="485"/>
      <c r="BSJ61" s="485"/>
      <c r="BSK61" s="485"/>
      <c r="BSL61" s="485"/>
      <c r="BSM61" s="485"/>
      <c r="BSN61" s="485"/>
      <c r="BSO61" s="485"/>
      <c r="BSP61" s="485"/>
      <c r="BSQ61" s="485"/>
      <c r="BSR61" s="485"/>
      <c r="BSS61" s="485"/>
      <c r="BST61" s="485"/>
      <c r="BSU61" s="485"/>
      <c r="BSV61" s="485"/>
      <c r="BSW61" s="485"/>
      <c r="BSX61" s="485"/>
      <c r="BSY61" s="485"/>
      <c r="BSZ61" s="485"/>
      <c r="BTA61" s="485"/>
      <c r="BTB61" s="485"/>
      <c r="BTC61" s="485"/>
      <c r="BTD61" s="485"/>
      <c r="BTE61" s="485"/>
      <c r="BTF61" s="485"/>
      <c r="BTG61" s="485"/>
      <c r="BTH61" s="485"/>
      <c r="BTI61" s="485"/>
      <c r="BTJ61" s="485"/>
      <c r="BTK61" s="485"/>
      <c r="BTL61" s="485"/>
      <c r="BTM61" s="485"/>
      <c r="BTN61" s="485"/>
      <c r="BTO61" s="485"/>
      <c r="BTP61" s="485"/>
      <c r="BTQ61" s="485"/>
      <c r="BTR61" s="485"/>
      <c r="BTS61" s="485"/>
      <c r="BTT61" s="485"/>
      <c r="BTU61" s="485"/>
      <c r="BTV61" s="485"/>
      <c r="BTW61" s="485"/>
      <c r="BTX61" s="485"/>
      <c r="BTY61" s="485"/>
      <c r="BTZ61" s="485"/>
      <c r="BUA61" s="485"/>
      <c r="BUB61" s="485"/>
      <c r="BUC61" s="485"/>
      <c r="BUD61" s="485"/>
      <c r="BUE61" s="485"/>
      <c r="BUF61" s="485"/>
      <c r="BUG61" s="485"/>
      <c r="BUH61" s="485"/>
      <c r="BUI61" s="485"/>
      <c r="BUJ61" s="485"/>
      <c r="BUK61" s="485"/>
      <c r="BUL61" s="485"/>
      <c r="BUM61" s="485"/>
      <c r="BUN61" s="485"/>
      <c r="BUO61" s="485"/>
      <c r="BUP61" s="485"/>
      <c r="BUQ61" s="485"/>
      <c r="BUR61" s="485"/>
      <c r="BUS61" s="485"/>
      <c r="BUT61" s="485"/>
      <c r="BUU61" s="485"/>
      <c r="BUV61" s="485"/>
      <c r="BUW61" s="485"/>
      <c r="BUX61" s="485"/>
      <c r="BUY61" s="485"/>
      <c r="BUZ61" s="485"/>
      <c r="BVA61" s="485"/>
      <c r="BVB61" s="485"/>
      <c r="BVC61" s="485"/>
      <c r="BVD61" s="485"/>
      <c r="BVE61" s="485"/>
      <c r="BVF61" s="485"/>
      <c r="BVG61" s="485"/>
      <c r="BVH61" s="485"/>
      <c r="BVI61" s="485"/>
      <c r="BVJ61" s="485"/>
      <c r="BVK61" s="485"/>
      <c r="BVL61" s="485"/>
      <c r="BVM61" s="485"/>
      <c r="BVN61" s="485"/>
      <c r="BVO61" s="485"/>
      <c r="BVP61" s="485"/>
      <c r="BVQ61" s="485"/>
      <c r="BVR61" s="485"/>
      <c r="BVS61" s="485"/>
      <c r="BVT61" s="485"/>
      <c r="BVU61" s="485"/>
      <c r="BVV61" s="485"/>
      <c r="BVW61" s="485"/>
      <c r="BVX61" s="485"/>
      <c r="BVY61" s="485"/>
      <c r="BVZ61" s="485"/>
      <c r="BWA61" s="485"/>
      <c r="BWB61" s="485"/>
      <c r="BWC61" s="485"/>
      <c r="BWD61" s="485"/>
    </row>
    <row r="62" spans="1:1954" ht="16.5" x14ac:dyDescent="0.3">
      <c r="A62" s="480" t="s">
        <v>591</v>
      </c>
      <c r="B62" s="481">
        <v>212.99561860636379</v>
      </c>
      <c r="C62" s="481">
        <v>122.70835182</v>
      </c>
      <c r="D62" s="481">
        <v>335.70397042636381</v>
      </c>
      <c r="F62" s="474"/>
      <c r="G62" s="474"/>
      <c r="H62" s="474"/>
      <c r="J62" s="475"/>
      <c r="K62" s="475"/>
      <c r="L62" s="475"/>
    </row>
    <row r="63" spans="1:1954" ht="16.5" x14ac:dyDescent="0.3">
      <c r="A63" s="480" t="s">
        <v>592</v>
      </c>
      <c r="B63" s="481">
        <v>17.467209370000003</v>
      </c>
      <c r="C63" s="481">
        <v>26.495459610000001</v>
      </c>
      <c r="D63" s="481">
        <v>43.962668980000004</v>
      </c>
      <c r="F63" s="474"/>
      <c r="G63" s="474"/>
      <c r="H63" s="474"/>
      <c r="J63" s="475"/>
      <c r="K63" s="475"/>
      <c r="L63" s="475"/>
    </row>
    <row r="64" spans="1:1954" ht="16.5" x14ac:dyDescent="0.3">
      <c r="A64" s="480" t="s">
        <v>593</v>
      </c>
      <c r="B64" s="481">
        <v>134.28643396999999</v>
      </c>
      <c r="C64" s="481">
        <v>95.429691890000001</v>
      </c>
      <c r="D64" s="481">
        <v>229.71612585999998</v>
      </c>
      <c r="F64" s="474"/>
      <c r="G64" s="474"/>
      <c r="H64" s="474"/>
      <c r="J64" s="475"/>
      <c r="K64" s="475"/>
      <c r="L64" s="475"/>
    </row>
    <row r="65" spans="1:12" ht="17.25" thickBot="1" x14ac:dyDescent="0.35">
      <c r="A65" s="487" t="s">
        <v>594</v>
      </c>
      <c r="B65" s="488">
        <v>1050.8887466432886</v>
      </c>
      <c r="C65" s="488">
        <v>1.7720331200000001</v>
      </c>
      <c r="D65" s="488">
        <v>1052.6607797632885</v>
      </c>
      <c r="F65" s="474"/>
      <c r="G65" s="474"/>
      <c r="H65" s="474"/>
      <c r="J65" s="475"/>
      <c r="K65" s="475"/>
      <c r="L65" s="475"/>
    </row>
    <row r="66" spans="1:12" ht="15.75" thickTop="1" x14ac:dyDescent="0.25">
      <c r="A66" s="489" t="s">
        <v>595</v>
      </c>
      <c r="B66" s="490"/>
      <c r="C66" s="490"/>
      <c r="D66" s="490"/>
      <c r="J66" s="475"/>
      <c r="K66" s="475"/>
      <c r="L66" s="475"/>
    </row>
    <row r="67" spans="1:12" ht="15.75" thickBot="1" x14ac:dyDescent="0.3">
      <c r="A67" s="491"/>
      <c r="B67" s="490"/>
      <c r="C67" s="490"/>
      <c r="D67" s="343" t="s">
        <v>529</v>
      </c>
      <c r="J67" s="475"/>
      <c r="K67" s="475"/>
      <c r="L67" s="475"/>
    </row>
    <row r="68" spans="1:12" ht="20.45" customHeight="1" thickTop="1" thickBot="1" x14ac:dyDescent="0.35">
      <c r="A68" s="492" t="s">
        <v>596</v>
      </c>
      <c r="B68" s="319" t="s">
        <v>530</v>
      </c>
      <c r="C68" s="319" t="s">
        <v>531</v>
      </c>
      <c r="D68" s="319" t="s">
        <v>532</v>
      </c>
      <c r="J68" s="475"/>
      <c r="K68" s="475"/>
      <c r="L68" s="475"/>
    </row>
    <row r="69" spans="1:12" ht="17.25" thickTop="1" x14ac:dyDescent="0.3">
      <c r="A69" s="476" t="s">
        <v>597</v>
      </c>
      <c r="B69" s="493">
        <v>2345.0058960893734</v>
      </c>
      <c r="C69" s="493">
        <v>309.85376587000002</v>
      </c>
      <c r="D69" s="493">
        <v>2654.8596619593736</v>
      </c>
      <c r="F69" s="474"/>
      <c r="G69" s="494"/>
      <c r="H69" s="486"/>
      <c r="J69" s="475"/>
      <c r="K69" s="475"/>
      <c r="L69" s="475"/>
    </row>
    <row r="70" spans="1:12" ht="16.5" x14ac:dyDescent="0.3">
      <c r="A70" s="478" t="s">
        <v>598</v>
      </c>
      <c r="B70" s="495">
        <v>430.07322795000005</v>
      </c>
      <c r="C70" s="495">
        <v>129.47001251</v>
      </c>
      <c r="D70" s="495">
        <v>559.54324045999999</v>
      </c>
      <c r="F70" s="474"/>
      <c r="G70" s="494"/>
      <c r="H70" s="486"/>
      <c r="J70" s="475"/>
      <c r="K70" s="475"/>
      <c r="L70" s="475"/>
    </row>
    <row r="71" spans="1:12" ht="16.5" x14ac:dyDescent="0.3">
      <c r="A71" s="478" t="s">
        <v>599</v>
      </c>
      <c r="B71" s="495">
        <v>222.49372914000003</v>
      </c>
      <c r="C71" s="495">
        <v>7.5285069199999999</v>
      </c>
      <c r="D71" s="495">
        <v>230.02223606000001</v>
      </c>
      <c r="F71" s="474"/>
      <c r="G71" s="494"/>
      <c r="H71" s="486"/>
      <c r="J71" s="475"/>
      <c r="K71" s="475"/>
      <c r="L71" s="475"/>
    </row>
    <row r="72" spans="1:12" ht="16.5" x14ac:dyDescent="0.3">
      <c r="A72" s="478" t="s">
        <v>600</v>
      </c>
      <c r="B72" s="495">
        <v>208.08163773999999</v>
      </c>
      <c r="C72" s="495">
        <v>0</v>
      </c>
      <c r="D72" s="495">
        <v>208.08163773999999</v>
      </c>
      <c r="F72" s="474"/>
      <c r="G72" s="494"/>
      <c r="H72" s="486"/>
      <c r="J72" s="475"/>
      <c r="K72" s="475"/>
      <c r="L72" s="475"/>
    </row>
    <row r="73" spans="1:12" ht="16.5" x14ac:dyDescent="0.3">
      <c r="A73" s="478" t="s">
        <v>601</v>
      </c>
      <c r="B73" s="495">
        <v>1150.8882985381545</v>
      </c>
      <c r="C73" s="495">
        <v>46.913603949999995</v>
      </c>
      <c r="D73" s="495">
        <v>1197.8019024881546</v>
      </c>
      <c r="F73" s="474"/>
      <c r="G73" s="494"/>
      <c r="H73" s="486"/>
      <c r="J73" s="475"/>
      <c r="K73" s="475"/>
      <c r="L73" s="475"/>
    </row>
    <row r="74" spans="1:12" ht="16.5" x14ac:dyDescent="0.3">
      <c r="A74" s="478" t="s">
        <v>602</v>
      </c>
      <c r="B74" s="495">
        <v>281.34684523413318</v>
      </c>
      <c r="C74" s="495">
        <v>7.2374599900000005</v>
      </c>
      <c r="D74" s="495">
        <v>288.58430522413317</v>
      </c>
      <c r="F74" s="474"/>
      <c r="G74" s="494"/>
      <c r="H74" s="486"/>
      <c r="J74" s="475"/>
      <c r="K74" s="475"/>
      <c r="L74" s="475"/>
    </row>
    <row r="75" spans="1:12" ht="16.5" x14ac:dyDescent="0.3">
      <c r="A75" s="478" t="s">
        <v>603</v>
      </c>
      <c r="B75" s="495">
        <v>52.122157487086092</v>
      </c>
      <c r="C75" s="495">
        <v>118.7041825</v>
      </c>
      <c r="D75" s="495">
        <v>170.8263399870861</v>
      </c>
      <c r="F75" s="474"/>
      <c r="G75" s="494"/>
      <c r="H75" s="486"/>
      <c r="J75" s="475"/>
      <c r="K75" s="475"/>
      <c r="L75" s="475"/>
    </row>
    <row r="76" spans="1:12" ht="16.5" x14ac:dyDescent="0.3">
      <c r="A76" s="476" t="s">
        <v>604</v>
      </c>
      <c r="B76" s="493">
        <v>16205.964730398178</v>
      </c>
      <c r="C76" s="493">
        <v>4526.7989202022582</v>
      </c>
      <c r="D76" s="493">
        <v>20732.763650600435</v>
      </c>
      <c r="F76" s="474"/>
      <c r="G76" s="494"/>
      <c r="H76" s="486"/>
      <c r="J76" s="475"/>
      <c r="K76" s="475"/>
      <c r="L76" s="475"/>
    </row>
    <row r="77" spans="1:12" ht="16.5" x14ac:dyDescent="0.3">
      <c r="A77" s="476" t="s">
        <v>605</v>
      </c>
      <c r="B77" s="493">
        <v>2874.4360649422561</v>
      </c>
      <c r="C77" s="493">
        <v>354.15975972895905</v>
      </c>
      <c r="D77" s="493">
        <v>3228.5958246712153</v>
      </c>
      <c r="F77" s="474"/>
      <c r="G77" s="494"/>
      <c r="H77" s="486"/>
      <c r="J77" s="475"/>
      <c r="K77" s="475"/>
      <c r="L77" s="475"/>
    </row>
    <row r="78" spans="1:12" ht="16.5" x14ac:dyDescent="0.3">
      <c r="A78" s="478" t="s">
        <v>606</v>
      </c>
      <c r="B78" s="495">
        <v>340.08864811047482</v>
      </c>
      <c r="C78" s="495">
        <v>1.6562766200000001</v>
      </c>
      <c r="D78" s="495">
        <v>341.74492473047485</v>
      </c>
      <c r="F78" s="474"/>
      <c r="G78" s="494"/>
      <c r="H78" s="486"/>
      <c r="J78" s="475"/>
      <c r="K78" s="475"/>
      <c r="L78" s="475"/>
    </row>
    <row r="79" spans="1:12" ht="16.5" x14ac:dyDescent="0.3">
      <c r="A79" s="478" t="s">
        <v>607</v>
      </c>
      <c r="B79" s="495">
        <v>1721.4987177848363</v>
      </c>
      <c r="C79" s="495">
        <v>154.47004110999998</v>
      </c>
      <c r="D79" s="495">
        <v>1875.9687588948364</v>
      </c>
      <c r="F79" s="474"/>
      <c r="G79" s="494"/>
      <c r="H79" s="486"/>
      <c r="J79" s="475"/>
      <c r="K79" s="475"/>
      <c r="L79" s="475"/>
    </row>
    <row r="80" spans="1:12" ht="16.5" x14ac:dyDescent="0.3">
      <c r="A80" s="478" t="s">
        <v>608</v>
      </c>
      <c r="B80" s="495">
        <v>114.47015917000002</v>
      </c>
      <c r="C80" s="495">
        <v>1.4853430000000001E-2</v>
      </c>
      <c r="D80" s="495">
        <v>114.4850126</v>
      </c>
      <c r="F80" s="474"/>
      <c r="G80" s="494"/>
      <c r="H80" s="486"/>
      <c r="J80" s="475"/>
      <c r="K80" s="475"/>
      <c r="L80" s="475"/>
    </row>
    <row r="81" spans="1:12" ht="16.5" x14ac:dyDescent="0.3">
      <c r="A81" s="478" t="s">
        <v>609</v>
      </c>
      <c r="B81" s="495">
        <v>22.748176179999998</v>
      </c>
      <c r="C81" s="495">
        <v>1.0046059999999999E-2</v>
      </c>
      <c r="D81" s="495">
        <v>22.758222239999998</v>
      </c>
      <c r="F81" s="474"/>
      <c r="G81" s="494"/>
      <c r="H81" s="486"/>
      <c r="J81" s="475"/>
      <c r="K81" s="475"/>
      <c r="L81" s="475"/>
    </row>
    <row r="82" spans="1:12" ht="16.5" x14ac:dyDescent="0.3">
      <c r="A82" s="478" t="s">
        <v>610</v>
      </c>
      <c r="B82" s="495">
        <v>101.72633934999999</v>
      </c>
      <c r="C82" s="495">
        <v>8.7029579999999995E-2</v>
      </c>
      <c r="D82" s="495">
        <v>101.81336893</v>
      </c>
      <c r="F82" s="474"/>
      <c r="G82" s="494"/>
      <c r="H82" s="486"/>
      <c r="J82" s="475"/>
      <c r="K82" s="475"/>
      <c r="L82" s="475"/>
    </row>
    <row r="83" spans="1:12" ht="16.5" x14ac:dyDescent="0.3">
      <c r="A83" s="478" t="s">
        <v>611</v>
      </c>
      <c r="B83" s="495">
        <v>573.90402434694477</v>
      </c>
      <c r="C83" s="495">
        <v>197.921512928959</v>
      </c>
      <c r="D83" s="495">
        <v>771.82553727590368</v>
      </c>
      <c r="F83" s="474"/>
      <c r="G83" s="494"/>
      <c r="H83" s="486"/>
      <c r="J83" s="475"/>
      <c r="K83" s="475"/>
      <c r="L83" s="475"/>
    </row>
    <row r="84" spans="1:12" ht="16.5" x14ac:dyDescent="0.3">
      <c r="A84" s="476" t="s">
        <v>612</v>
      </c>
      <c r="B84" s="493">
        <v>2250.3426735819498</v>
      </c>
      <c r="C84" s="493">
        <v>216.2780878554511</v>
      </c>
      <c r="D84" s="493">
        <v>2466.6207614374011</v>
      </c>
      <c r="F84" s="474"/>
      <c r="G84" s="494"/>
      <c r="H84" s="486"/>
      <c r="J84" s="475"/>
      <c r="K84" s="475"/>
      <c r="L84" s="475"/>
    </row>
    <row r="85" spans="1:12" ht="16.5" x14ac:dyDescent="0.3">
      <c r="A85" s="478" t="s">
        <v>613</v>
      </c>
      <c r="B85" s="495">
        <v>918.13312930000006</v>
      </c>
      <c r="C85" s="495">
        <v>107.6205026354511</v>
      </c>
      <c r="D85" s="495">
        <v>1025.753631935451</v>
      </c>
      <c r="F85" s="474"/>
      <c r="G85" s="494"/>
      <c r="H85" s="486"/>
      <c r="J85" s="475"/>
      <c r="K85" s="475"/>
      <c r="L85" s="475"/>
    </row>
    <row r="86" spans="1:12" ht="16.5" x14ac:dyDescent="0.3">
      <c r="A86" s="478" t="s">
        <v>614</v>
      </c>
      <c r="B86" s="495">
        <v>1.1724497199999999</v>
      </c>
      <c r="C86" s="495">
        <v>6.8950200000000008E-3</v>
      </c>
      <c r="D86" s="495">
        <v>1.1793447399999999</v>
      </c>
      <c r="F86" s="474"/>
      <c r="G86" s="494"/>
      <c r="H86" s="486"/>
      <c r="J86" s="475"/>
      <c r="K86" s="475"/>
      <c r="L86" s="475"/>
    </row>
    <row r="87" spans="1:12" ht="16.5" x14ac:dyDescent="0.3">
      <c r="A87" s="478" t="s">
        <v>615</v>
      </c>
      <c r="B87" s="495">
        <v>562.57417640324843</v>
      </c>
      <c r="C87" s="495">
        <v>93.40066345999999</v>
      </c>
      <c r="D87" s="495">
        <v>655.97483986324846</v>
      </c>
      <c r="F87" s="474"/>
      <c r="G87" s="494"/>
      <c r="H87" s="486"/>
      <c r="J87" s="475"/>
      <c r="K87" s="475"/>
      <c r="L87" s="475"/>
    </row>
    <row r="88" spans="1:12" ht="16.5" x14ac:dyDescent="0.3">
      <c r="A88" s="478" t="s">
        <v>616</v>
      </c>
      <c r="B88" s="495">
        <v>89.074544860000003</v>
      </c>
      <c r="C88" s="495">
        <v>0</v>
      </c>
      <c r="D88" s="495">
        <v>89.074544860000003</v>
      </c>
      <c r="F88" s="474"/>
      <c r="G88" s="494"/>
      <c r="H88" s="486"/>
      <c r="J88" s="475"/>
      <c r="K88" s="475"/>
      <c r="L88" s="475"/>
    </row>
    <row r="89" spans="1:12" ht="16.5" x14ac:dyDescent="0.3">
      <c r="A89" s="478" t="s">
        <v>617</v>
      </c>
      <c r="B89" s="495">
        <v>236.75270674000001</v>
      </c>
      <c r="C89" s="495">
        <v>1.4591999999999999E-4</v>
      </c>
      <c r="D89" s="495">
        <v>236.75285266</v>
      </c>
      <c r="F89" s="474"/>
      <c r="G89" s="494"/>
      <c r="H89" s="486"/>
      <c r="J89" s="475"/>
      <c r="K89" s="475"/>
      <c r="L89" s="475"/>
    </row>
    <row r="90" spans="1:12" ht="16.5" x14ac:dyDescent="0.3">
      <c r="A90" s="478" t="s">
        <v>618</v>
      </c>
      <c r="B90" s="495">
        <v>442.63566655870153</v>
      </c>
      <c r="C90" s="495">
        <v>15.24988082</v>
      </c>
      <c r="D90" s="495">
        <v>457.88554737870152</v>
      </c>
      <c r="F90" s="474"/>
      <c r="G90" s="494"/>
      <c r="H90" s="486"/>
      <c r="J90" s="475"/>
      <c r="K90" s="475"/>
      <c r="L90" s="475"/>
    </row>
    <row r="91" spans="1:12" ht="16.5" x14ac:dyDescent="0.3">
      <c r="A91" s="476" t="s">
        <v>619</v>
      </c>
      <c r="B91" s="493">
        <v>750.92191313000001</v>
      </c>
      <c r="C91" s="493">
        <v>260.87179042000002</v>
      </c>
      <c r="D91" s="493">
        <v>1011.7937035499999</v>
      </c>
      <c r="F91" s="474"/>
      <c r="G91" s="494"/>
      <c r="H91" s="486"/>
      <c r="J91" s="475"/>
      <c r="K91" s="475"/>
      <c r="L91" s="475"/>
    </row>
    <row r="92" spans="1:12" ht="16.5" x14ac:dyDescent="0.3">
      <c r="A92" s="478" t="s">
        <v>620</v>
      </c>
      <c r="B92" s="495">
        <v>189.27718425999998</v>
      </c>
      <c r="C92" s="495">
        <v>0</v>
      </c>
      <c r="D92" s="495">
        <v>189.27718425999998</v>
      </c>
      <c r="F92" s="474"/>
      <c r="G92" s="494"/>
      <c r="H92" s="486"/>
      <c r="J92" s="475"/>
      <c r="K92" s="475"/>
      <c r="L92" s="475"/>
    </row>
    <row r="93" spans="1:12" ht="16.5" x14ac:dyDescent="0.3">
      <c r="A93" s="478" t="s">
        <v>621</v>
      </c>
      <c r="B93" s="495">
        <v>203.97633535</v>
      </c>
      <c r="C93" s="495">
        <v>0</v>
      </c>
      <c r="D93" s="495">
        <v>203.97633535</v>
      </c>
      <c r="F93" s="474"/>
      <c r="G93" s="494"/>
      <c r="H93" s="486"/>
      <c r="J93" s="475"/>
      <c r="K93" s="475"/>
      <c r="L93" s="475"/>
    </row>
    <row r="94" spans="1:12" ht="16.5" x14ac:dyDescent="0.3">
      <c r="A94" s="478" t="s">
        <v>622</v>
      </c>
      <c r="B94" s="495">
        <v>35.41540578</v>
      </c>
      <c r="C94" s="495">
        <v>260.83230715000002</v>
      </c>
      <c r="D94" s="495">
        <v>296.24771293000003</v>
      </c>
      <c r="F94" s="474"/>
      <c r="G94" s="494"/>
      <c r="H94" s="486"/>
      <c r="J94" s="475"/>
      <c r="K94" s="475"/>
      <c r="L94" s="475"/>
    </row>
    <row r="95" spans="1:12" ht="16.5" x14ac:dyDescent="0.3">
      <c r="A95" s="478" t="s">
        <v>623</v>
      </c>
      <c r="B95" s="495">
        <v>223.86187726</v>
      </c>
      <c r="C95" s="495">
        <v>3.9483269999999994E-2</v>
      </c>
      <c r="D95" s="495">
        <v>223.90136053000001</v>
      </c>
      <c r="F95" s="474"/>
      <c r="G95" s="494"/>
      <c r="H95" s="486"/>
      <c r="J95" s="475"/>
      <c r="K95" s="475"/>
      <c r="L95" s="475"/>
    </row>
    <row r="96" spans="1:12" ht="16.5" x14ac:dyDescent="0.3">
      <c r="A96" s="478" t="s">
        <v>624</v>
      </c>
      <c r="B96" s="495">
        <v>98.391110480000009</v>
      </c>
      <c r="C96" s="495">
        <v>0</v>
      </c>
      <c r="D96" s="495">
        <v>98.391110480000009</v>
      </c>
      <c r="F96" s="474"/>
      <c r="G96" s="494"/>
      <c r="H96" s="486"/>
      <c r="J96" s="475"/>
      <c r="K96" s="475"/>
      <c r="L96" s="475"/>
    </row>
    <row r="97" spans="1:12" ht="16.5" x14ac:dyDescent="0.3">
      <c r="A97" s="476" t="s">
        <v>625</v>
      </c>
      <c r="B97" s="493">
        <v>1277.6955877000003</v>
      </c>
      <c r="C97" s="493">
        <v>64.918774137256207</v>
      </c>
      <c r="D97" s="493">
        <v>1342.6143618372564</v>
      </c>
      <c r="F97" s="474"/>
      <c r="G97" s="494"/>
      <c r="H97" s="486"/>
      <c r="J97" s="475"/>
      <c r="K97" s="475"/>
      <c r="L97" s="475"/>
    </row>
    <row r="98" spans="1:12" ht="16.5" x14ac:dyDescent="0.3">
      <c r="A98" s="478" t="s">
        <v>626</v>
      </c>
      <c r="B98" s="495">
        <v>913.54405678000023</v>
      </c>
      <c r="C98" s="495">
        <v>64.918773967257195</v>
      </c>
      <c r="D98" s="495">
        <v>978.46283074725727</v>
      </c>
      <c r="F98" s="474"/>
      <c r="G98" s="494"/>
      <c r="H98" s="486"/>
      <c r="J98" s="475"/>
      <c r="K98" s="475"/>
      <c r="L98" s="475"/>
    </row>
    <row r="99" spans="1:12" ht="16.5" x14ac:dyDescent="0.3">
      <c r="A99" s="478" t="s">
        <v>627</v>
      </c>
      <c r="B99" s="495">
        <v>364.15153092000003</v>
      </c>
      <c r="C99" s="495">
        <v>1.6999900000000001E-7</v>
      </c>
      <c r="D99" s="495">
        <v>364.15153108999903</v>
      </c>
      <c r="F99" s="474"/>
      <c r="G99" s="494"/>
      <c r="H99" s="486"/>
      <c r="J99" s="475"/>
      <c r="K99" s="475"/>
      <c r="L99" s="475"/>
    </row>
    <row r="100" spans="1:12" ht="16.5" x14ac:dyDescent="0.3">
      <c r="A100" s="476" t="s">
        <v>628</v>
      </c>
      <c r="B100" s="493">
        <v>1243.48367925</v>
      </c>
      <c r="C100" s="493">
        <v>59.191286759999997</v>
      </c>
      <c r="D100" s="493">
        <v>1302.6749660099999</v>
      </c>
      <c r="F100" s="474"/>
      <c r="G100" s="494"/>
      <c r="H100" s="486"/>
      <c r="J100" s="475"/>
      <c r="K100" s="475"/>
      <c r="L100" s="475"/>
    </row>
    <row r="101" spans="1:12" ht="16.5" x14ac:dyDescent="0.3">
      <c r="A101" s="478" t="s">
        <v>629</v>
      </c>
      <c r="B101" s="495">
        <v>296.38162521000004</v>
      </c>
      <c r="C101" s="495">
        <v>14.264303799999999</v>
      </c>
      <c r="D101" s="495">
        <v>310.64592900999997</v>
      </c>
      <c r="F101" s="474"/>
      <c r="G101" s="494"/>
      <c r="H101" s="486"/>
      <c r="J101" s="475"/>
      <c r="K101" s="475"/>
      <c r="L101" s="475"/>
    </row>
    <row r="102" spans="1:12" ht="16.5" x14ac:dyDescent="0.3">
      <c r="A102" s="478" t="s">
        <v>630</v>
      </c>
      <c r="B102" s="495">
        <v>44.165409429999997</v>
      </c>
      <c r="C102" s="495">
        <v>0</v>
      </c>
      <c r="D102" s="495">
        <v>44.165409429999997</v>
      </c>
      <c r="F102" s="474"/>
      <c r="G102" s="494"/>
      <c r="H102" s="486"/>
      <c r="J102" s="475"/>
      <c r="K102" s="475"/>
      <c r="L102" s="475"/>
    </row>
    <row r="103" spans="1:12" ht="16.5" x14ac:dyDescent="0.3">
      <c r="A103" s="478" t="s">
        <v>631</v>
      </c>
      <c r="B103" s="495">
        <v>233.40177599</v>
      </c>
      <c r="C103" s="495">
        <v>5.8340999999999992E-4</v>
      </c>
      <c r="D103" s="495">
        <v>233.40235939999997</v>
      </c>
      <c r="F103" s="474"/>
      <c r="G103" s="494"/>
      <c r="H103" s="486"/>
      <c r="J103" s="475"/>
      <c r="K103" s="475"/>
      <c r="L103" s="475"/>
    </row>
    <row r="104" spans="1:12" ht="16.5" x14ac:dyDescent="0.3">
      <c r="A104" s="478" t="s">
        <v>632</v>
      </c>
      <c r="B104" s="495">
        <v>669.53486862</v>
      </c>
      <c r="C104" s="495">
        <v>44.926399549999999</v>
      </c>
      <c r="D104" s="495">
        <v>714.46126816999993</v>
      </c>
      <c r="F104" s="474"/>
      <c r="G104" s="494"/>
      <c r="H104" s="486"/>
      <c r="J104" s="475"/>
      <c r="K104" s="475"/>
      <c r="L104" s="475"/>
    </row>
    <row r="105" spans="1:12" ht="16.5" x14ac:dyDescent="0.3">
      <c r="A105" s="476" t="s">
        <v>633</v>
      </c>
      <c r="B105" s="493">
        <v>510.08842739996931</v>
      </c>
      <c r="C105" s="493">
        <v>180.44393228578102</v>
      </c>
      <c r="D105" s="493">
        <v>690.53235999574929</v>
      </c>
      <c r="F105" s="474"/>
      <c r="G105" s="494"/>
      <c r="H105" s="486"/>
      <c r="J105" s="475"/>
      <c r="K105" s="475"/>
      <c r="L105" s="475"/>
    </row>
    <row r="106" spans="1:12" ht="16.5" x14ac:dyDescent="0.3">
      <c r="A106" s="478" t="s">
        <v>634</v>
      </c>
      <c r="B106" s="495">
        <v>63.582548489999994</v>
      </c>
      <c r="C106" s="495">
        <v>2.9911360000000001E-2</v>
      </c>
      <c r="D106" s="495">
        <v>63.612459849999993</v>
      </c>
      <c r="F106" s="474"/>
      <c r="G106" s="494"/>
      <c r="H106" s="486"/>
      <c r="J106" s="475"/>
      <c r="K106" s="475"/>
      <c r="L106" s="475"/>
    </row>
    <row r="107" spans="1:12" ht="16.5" x14ac:dyDescent="0.3">
      <c r="A107" s="478" t="s">
        <v>635</v>
      </c>
      <c r="B107" s="495">
        <v>281.02222365996357</v>
      </c>
      <c r="C107" s="495">
        <v>177.67060440578069</v>
      </c>
      <c r="D107" s="495">
        <v>458.69282806574421</v>
      </c>
      <c r="F107" s="474"/>
      <c r="G107" s="494"/>
      <c r="H107" s="486"/>
      <c r="J107" s="475"/>
      <c r="K107" s="475"/>
      <c r="L107" s="475"/>
    </row>
    <row r="108" spans="1:12" ht="17.25" thickBot="1" x14ac:dyDescent="0.35">
      <c r="A108" s="478" t="s">
        <v>636</v>
      </c>
      <c r="B108" s="495">
        <v>165.48365525000577</v>
      </c>
      <c r="C108" s="495">
        <v>2.7434165200003098</v>
      </c>
      <c r="D108" s="495">
        <v>168.22707208000512</v>
      </c>
      <c r="F108" s="474"/>
      <c r="G108" s="494"/>
      <c r="H108" s="486"/>
      <c r="J108" s="475"/>
      <c r="K108" s="475"/>
      <c r="L108" s="475"/>
    </row>
    <row r="109" spans="1:12" ht="16.5" x14ac:dyDescent="0.3">
      <c r="A109" s="496" t="s">
        <v>637</v>
      </c>
      <c r="B109" s="497">
        <v>131867.62691476449</v>
      </c>
      <c r="C109" s="498">
        <v>3214.4865771316945</v>
      </c>
      <c r="D109" s="498">
        <v>135082.11349189619</v>
      </c>
      <c r="F109" s="499"/>
      <c r="G109" s="494"/>
      <c r="H109" s="486"/>
      <c r="J109" s="475"/>
      <c r="K109" s="475"/>
      <c r="L109" s="475"/>
    </row>
    <row r="110" spans="1:12" ht="16.5" x14ac:dyDescent="0.3">
      <c r="A110" s="480" t="s">
        <v>638</v>
      </c>
      <c r="B110" s="500">
        <v>89426.401474203638</v>
      </c>
      <c r="C110" s="501">
        <v>1185.7779655816898</v>
      </c>
      <c r="D110" s="501">
        <v>90612.179439785337</v>
      </c>
      <c r="F110" s="499"/>
      <c r="G110" s="494"/>
      <c r="H110" s="486"/>
      <c r="J110" s="475"/>
      <c r="K110" s="475"/>
      <c r="L110" s="475"/>
    </row>
    <row r="111" spans="1:12" ht="16.5" x14ac:dyDescent="0.3">
      <c r="A111" s="472" t="s">
        <v>639</v>
      </c>
      <c r="B111" s="502">
        <v>28099.111738285068</v>
      </c>
      <c r="C111" s="503">
        <v>8534.4246795618346</v>
      </c>
      <c r="D111" s="503">
        <v>36633.536417846903</v>
      </c>
      <c r="F111" s="499"/>
      <c r="G111" s="494"/>
      <c r="H111" s="486"/>
      <c r="J111" s="475"/>
      <c r="K111" s="475"/>
      <c r="L111" s="475"/>
    </row>
    <row r="112" spans="1:12" ht="17.25" thickBot="1" x14ac:dyDescent="0.35">
      <c r="A112" s="472" t="s">
        <v>640</v>
      </c>
      <c r="B112" s="502">
        <v>2787.9672102599998</v>
      </c>
      <c r="C112" s="503">
        <v>8930.701478490766</v>
      </c>
      <c r="D112" s="503">
        <v>11718.668688750769</v>
      </c>
      <c r="F112" s="499"/>
      <c r="G112" s="494"/>
      <c r="H112" s="486"/>
      <c r="J112" s="475"/>
      <c r="K112" s="475"/>
      <c r="L112" s="475"/>
    </row>
    <row r="113" spans="1:12" ht="16.5" x14ac:dyDescent="0.3">
      <c r="A113" s="504" t="s">
        <v>641</v>
      </c>
      <c r="B113" s="505">
        <v>1051.3643947200001</v>
      </c>
      <c r="C113" s="506">
        <v>33997.271781721975</v>
      </c>
      <c r="D113" s="506">
        <v>35048.636176441978</v>
      </c>
      <c r="F113" s="499"/>
      <c r="G113" s="494"/>
      <c r="H113" s="486"/>
      <c r="J113" s="475"/>
      <c r="K113" s="475"/>
      <c r="L113" s="475"/>
    </row>
    <row r="114" spans="1:12" ht="16.5" x14ac:dyDescent="0.3">
      <c r="A114" s="476" t="s">
        <v>642</v>
      </c>
      <c r="B114" s="502">
        <v>372.22823232224442</v>
      </c>
      <c r="C114" s="503">
        <v>30781.881347177055</v>
      </c>
      <c r="D114" s="503">
        <v>31154.109579499302</v>
      </c>
      <c r="F114" s="499"/>
      <c r="G114" s="494"/>
      <c r="H114" s="486"/>
      <c r="J114" s="475"/>
      <c r="K114" s="475"/>
      <c r="L114" s="475"/>
    </row>
    <row r="115" spans="1:12" ht="17.25" thickBot="1" x14ac:dyDescent="0.35">
      <c r="A115" s="507" t="s">
        <v>643</v>
      </c>
      <c r="B115" s="508">
        <v>1.0503744100000001</v>
      </c>
      <c r="C115" s="509">
        <v>2541.5780797826187</v>
      </c>
      <c r="D115" s="509">
        <v>2542.6284541926184</v>
      </c>
      <c r="F115" s="499"/>
      <c r="G115" s="494"/>
      <c r="H115" s="486"/>
      <c r="J115" s="475"/>
      <c r="K115" s="475"/>
      <c r="L115" s="475"/>
    </row>
    <row r="116" spans="1:12" ht="18" thickTop="1" thickBot="1" x14ac:dyDescent="0.35">
      <c r="A116" s="510" t="s">
        <v>644</v>
      </c>
      <c r="B116" s="511">
        <v>279459.953505549</v>
      </c>
      <c r="C116" s="512">
        <v>142705.74310872779</v>
      </c>
      <c r="D116" s="512">
        <v>422165.69661458675</v>
      </c>
      <c r="F116" s="486"/>
      <c r="G116" s="494"/>
      <c r="H116" s="486"/>
      <c r="J116" s="475"/>
      <c r="K116" s="475"/>
      <c r="L116" s="475"/>
    </row>
    <row r="117" spans="1:12" ht="21" customHeight="1" thickTop="1" thickBot="1" x14ac:dyDescent="0.35">
      <c r="A117" s="510" t="s">
        <v>645</v>
      </c>
      <c r="B117" s="511">
        <v>278035.31050409673</v>
      </c>
      <c r="C117" s="512">
        <v>75385.011900046156</v>
      </c>
      <c r="D117" s="512">
        <v>353420.32240445289</v>
      </c>
      <c r="F117" s="486"/>
      <c r="G117" s="494"/>
      <c r="H117" s="486"/>
      <c r="J117" s="475"/>
      <c r="K117" s="475"/>
      <c r="L117" s="475"/>
    </row>
    <row r="118" spans="1:12" ht="17.25" customHeight="1" thickTop="1" x14ac:dyDescent="0.25">
      <c r="A118" s="3351" t="s">
        <v>396</v>
      </c>
      <c r="B118" s="3351"/>
      <c r="C118" s="3351"/>
      <c r="D118" s="3351"/>
    </row>
    <row r="119" spans="1:12" ht="74.25" customHeight="1" x14ac:dyDescent="0.25">
      <c r="A119" s="3351" t="s">
        <v>646</v>
      </c>
      <c r="B119" s="3351"/>
      <c r="C119" s="3351"/>
      <c r="D119" s="3351"/>
    </row>
    <row r="120" spans="1:12" ht="29.45" customHeight="1" x14ac:dyDescent="0.25">
      <c r="A120" s="3351" t="s">
        <v>647</v>
      </c>
      <c r="B120" s="3351"/>
      <c r="C120" s="3351"/>
      <c r="D120" s="3351"/>
    </row>
    <row r="121" spans="1:12" ht="20.25" customHeight="1" x14ac:dyDescent="0.25">
      <c r="A121" s="336" t="s">
        <v>648</v>
      </c>
      <c r="B121" s="336"/>
      <c r="C121" s="336"/>
      <c r="D121" s="336"/>
    </row>
    <row r="122" spans="1:12" ht="15" customHeight="1" x14ac:dyDescent="0.25">
      <c r="A122" s="513" t="s">
        <v>649</v>
      </c>
      <c r="B122" s="336"/>
      <c r="C122" s="336"/>
      <c r="D122" s="336"/>
    </row>
    <row r="123" spans="1:12" ht="15" customHeight="1" x14ac:dyDescent="0.25">
      <c r="A123" s="513" t="s">
        <v>650</v>
      </c>
      <c r="B123" s="336"/>
      <c r="C123" s="336"/>
      <c r="D123" s="336"/>
    </row>
    <row r="124" spans="1:12" x14ac:dyDescent="0.25">
      <c r="A124" s="339" t="s">
        <v>369</v>
      </c>
      <c r="B124" s="336"/>
      <c r="C124" s="336"/>
      <c r="D124" s="336"/>
    </row>
    <row r="128" spans="1:12" x14ac:dyDescent="0.25">
      <c r="D128" s="514"/>
    </row>
    <row r="129" spans="4:4" x14ac:dyDescent="0.25">
      <c r="D129" s="514"/>
    </row>
  </sheetData>
  <mergeCells count="4">
    <mergeCell ref="A1:D1"/>
    <mergeCell ref="A118:D118"/>
    <mergeCell ref="A119:D119"/>
    <mergeCell ref="A120:D120"/>
  </mergeCells>
  <pageMargins left="0.75" right="0.75" top="0.75" bottom="0.75" header="0.3" footer="0"/>
  <pageSetup paperSize="9" scale="56" fitToHeight="0" orientation="portrait" r:id="rId1"/>
  <headerFooter alignWithMargins="0"/>
  <rowBreaks count="1" manualBreakCount="1">
    <brk id="6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70BF0-649F-4D53-8947-4C3AEB44C1FA}">
  <sheetPr>
    <pageSetUpPr fitToPage="1"/>
  </sheetPr>
  <dimension ref="A1:BYO130"/>
  <sheetViews>
    <sheetView zoomScale="80" zoomScaleNormal="80" zoomScaleSheetLayoutView="70" workbookViewId="0">
      <pane xSplit="31" ySplit="3" topLeftCell="AH94" activePane="bottomRight" state="frozen"/>
      <selection activeCell="C112" sqref="C112"/>
      <selection pane="topRight" activeCell="C112" sqref="C112"/>
      <selection pane="bottomLeft" activeCell="C112" sqref="C112"/>
      <selection pane="bottomRight" activeCell="C112" sqref="C112"/>
    </sheetView>
  </sheetViews>
  <sheetFormatPr defaultColWidth="74.28515625" defaultRowHeight="14.25" x14ac:dyDescent="0.25"/>
  <cols>
    <col min="1" max="1" width="97.85546875" style="340" customWidth="1"/>
    <col min="2" max="3" width="10.42578125" style="340" hidden="1" customWidth="1"/>
    <col min="4" max="5" width="9.140625" style="340" hidden="1" customWidth="1"/>
    <col min="6" max="33" width="10.7109375" style="340" hidden="1" customWidth="1"/>
    <col min="34" max="39" width="12" style="340" bestFit="1" customWidth="1"/>
    <col min="40" max="40" width="11.5703125" style="340" bestFit="1" customWidth="1"/>
    <col min="41" max="45" width="12" style="340" bestFit="1" customWidth="1"/>
    <col min="46" max="46" width="13.140625" style="340" bestFit="1" customWidth="1"/>
    <col min="47" max="56" width="10.7109375" style="340" customWidth="1"/>
    <col min="57" max="16384" width="74.28515625" style="340"/>
  </cols>
  <sheetData>
    <row r="1" spans="1:46" s="517" customFormat="1" ht="17.25" customHeight="1" x14ac:dyDescent="0.35">
      <c r="A1" s="515" t="s">
        <v>651</v>
      </c>
      <c r="B1" s="516"/>
    </row>
    <row r="2" spans="1:46" ht="18" thickBot="1" x14ac:dyDescent="0.35">
      <c r="A2" s="515"/>
      <c r="B2" s="515"/>
      <c r="C2" s="343"/>
      <c r="D2" s="343"/>
      <c r="E2" s="343"/>
      <c r="F2" s="343"/>
      <c r="G2" s="343"/>
      <c r="H2" s="343"/>
      <c r="I2" s="343"/>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t="s">
        <v>8</v>
      </c>
    </row>
    <row r="3" spans="1:46" s="314" customFormat="1" ht="19.5" customHeight="1" thickTop="1" thickBot="1" x14ac:dyDescent="0.35">
      <c r="A3" s="518"/>
      <c r="B3" s="519">
        <v>43404</v>
      </c>
      <c r="C3" s="519">
        <v>43434</v>
      </c>
      <c r="D3" s="519">
        <v>43465</v>
      </c>
      <c r="E3" s="519" t="s">
        <v>652</v>
      </c>
      <c r="F3" s="519">
        <v>43524</v>
      </c>
      <c r="G3" s="519">
        <v>43555</v>
      </c>
      <c r="H3" s="519">
        <v>43585</v>
      </c>
      <c r="I3" s="519">
        <v>43616</v>
      </c>
      <c r="J3" s="519">
        <v>43646</v>
      </c>
      <c r="K3" s="519">
        <v>43677</v>
      </c>
      <c r="L3" s="519">
        <v>43708</v>
      </c>
      <c r="M3" s="519">
        <v>43738</v>
      </c>
      <c r="N3" s="519">
        <v>43769</v>
      </c>
      <c r="O3" s="519">
        <v>43799</v>
      </c>
      <c r="P3" s="519">
        <v>43830</v>
      </c>
      <c r="Q3" s="519">
        <v>43861</v>
      </c>
      <c r="R3" s="519">
        <v>43890</v>
      </c>
      <c r="S3" s="519">
        <v>43921</v>
      </c>
      <c r="T3" s="519">
        <v>43951</v>
      </c>
      <c r="U3" s="519">
        <v>43982</v>
      </c>
      <c r="V3" s="519">
        <v>44012</v>
      </c>
      <c r="W3" s="519">
        <v>44043</v>
      </c>
      <c r="X3" s="519">
        <v>44074</v>
      </c>
      <c r="Y3" s="519">
        <v>44104</v>
      </c>
      <c r="Z3" s="519">
        <v>44135</v>
      </c>
      <c r="AA3" s="519">
        <v>44165</v>
      </c>
      <c r="AB3" s="519">
        <v>44196</v>
      </c>
      <c r="AC3" s="519">
        <v>44227</v>
      </c>
      <c r="AD3" s="519">
        <v>44255</v>
      </c>
      <c r="AE3" s="519">
        <v>44286</v>
      </c>
      <c r="AF3" s="519">
        <v>44316</v>
      </c>
      <c r="AG3" s="519">
        <v>44347</v>
      </c>
      <c r="AH3" s="519">
        <v>44377</v>
      </c>
      <c r="AI3" s="519">
        <v>44408</v>
      </c>
      <c r="AJ3" s="519">
        <v>44439</v>
      </c>
      <c r="AK3" s="519">
        <v>44469</v>
      </c>
      <c r="AL3" s="519">
        <v>44500</v>
      </c>
      <c r="AM3" s="519">
        <v>44530</v>
      </c>
      <c r="AN3" s="519">
        <v>44561</v>
      </c>
      <c r="AO3" s="519">
        <v>44592</v>
      </c>
      <c r="AP3" s="519">
        <v>44620</v>
      </c>
      <c r="AQ3" s="519">
        <v>44651</v>
      </c>
      <c r="AR3" s="519">
        <v>44681</v>
      </c>
      <c r="AS3" s="519">
        <v>44711</v>
      </c>
      <c r="AT3" s="519">
        <v>44742</v>
      </c>
    </row>
    <row r="4" spans="1:46" s="314" customFormat="1" ht="17.25" x14ac:dyDescent="0.3">
      <c r="A4" s="472" t="s">
        <v>596</v>
      </c>
      <c r="B4" s="520">
        <v>158112.37067189105</v>
      </c>
      <c r="C4" s="520">
        <v>158320.13562407048</v>
      </c>
      <c r="D4" s="520">
        <v>151131.10224633795</v>
      </c>
      <c r="E4" s="520">
        <v>148881.68553278878</v>
      </c>
      <c r="F4" s="520">
        <v>148336.22842182399</v>
      </c>
      <c r="G4" s="520">
        <v>149963.55860127389</v>
      </c>
      <c r="H4" s="520">
        <v>148616.39742200274</v>
      </c>
      <c r="I4" s="520">
        <v>148893.79751813624</v>
      </c>
      <c r="J4" s="520">
        <v>149691.62734699284</v>
      </c>
      <c r="K4" s="520">
        <v>148883.18300449962</v>
      </c>
      <c r="L4" s="520">
        <v>148253.70404718886</v>
      </c>
      <c r="M4" s="520">
        <v>148561.01673122763</v>
      </c>
      <c r="N4" s="520">
        <v>150395.53940851861</v>
      </c>
      <c r="O4" s="520">
        <v>152687.58841738536</v>
      </c>
      <c r="P4" s="520">
        <v>151334.36098302665</v>
      </c>
      <c r="Q4" s="520">
        <v>150905.87884313759</v>
      </c>
      <c r="R4" s="520">
        <v>150058</v>
      </c>
      <c r="S4" s="520">
        <v>152210.45181760873</v>
      </c>
      <c r="T4" s="520">
        <v>153286.94938511332</v>
      </c>
      <c r="U4" s="520">
        <v>154646.96500343311</v>
      </c>
      <c r="V4" s="520">
        <v>157854.04823070139</v>
      </c>
      <c r="W4" s="520">
        <v>159153.37434033523</v>
      </c>
      <c r="X4" s="520">
        <v>160420.64620032659</v>
      </c>
      <c r="Y4" s="520">
        <v>161499.62602871121</v>
      </c>
      <c r="Z4" s="520">
        <v>162486.6830556659</v>
      </c>
      <c r="AA4" s="520">
        <v>167576.00513014413</v>
      </c>
      <c r="AB4" s="520">
        <v>168595.85604853008</v>
      </c>
      <c r="AC4" s="520">
        <v>169837.77760487146</v>
      </c>
      <c r="AD4" s="520">
        <v>172862.86382340864</v>
      </c>
      <c r="AE4" s="520">
        <v>170582.39782994482</v>
      </c>
      <c r="AF4" s="520">
        <v>171384.73097060563</v>
      </c>
      <c r="AG4" s="520">
        <v>172069.08260150393</v>
      </c>
      <c r="AH4" s="520">
        <v>171432.8365547311</v>
      </c>
      <c r="AI4" s="520">
        <v>168650.52178382879</v>
      </c>
      <c r="AJ4" s="520">
        <v>167550.12931619803</v>
      </c>
      <c r="AK4" s="520">
        <v>166201.24173266257</v>
      </c>
      <c r="AL4" s="520">
        <v>168266.85813701063</v>
      </c>
      <c r="AM4" s="520">
        <v>168828.03256796021</v>
      </c>
      <c r="AN4" s="520">
        <v>166941.21217420549</v>
      </c>
      <c r="AO4" s="520">
        <v>167705.18225598306</v>
      </c>
      <c r="AP4" s="520">
        <v>168703.45321163521</v>
      </c>
      <c r="AQ4" s="520">
        <v>167001.70250872493</v>
      </c>
      <c r="AR4" s="520">
        <v>166028.63205205466</v>
      </c>
      <c r="AS4" s="520">
        <v>167604.92287787452</v>
      </c>
      <c r="AT4" s="520">
        <v>169986.00380595902</v>
      </c>
    </row>
    <row r="5" spans="1:46" s="314" customFormat="1" ht="15.95" customHeight="1" x14ac:dyDescent="0.3">
      <c r="A5" s="476" t="s">
        <v>534</v>
      </c>
      <c r="B5" s="521">
        <v>15576.720441735975</v>
      </c>
      <c r="C5" s="521">
        <v>15540.190394506337</v>
      </c>
      <c r="D5" s="521">
        <v>12608.086206315449</v>
      </c>
      <c r="E5" s="521">
        <v>12610.683690823673</v>
      </c>
      <c r="F5" s="521">
        <v>12925.407147584547</v>
      </c>
      <c r="G5" s="521">
        <v>13487.573664522839</v>
      </c>
      <c r="H5" s="521">
        <v>12700.661383249408</v>
      </c>
      <c r="I5" s="521">
        <v>12031.199488007072</v>
      </c>
      <c r="J5" s="521">
        <v>13679.396906016911</v>
      </c>
      <c r="K5" s="521">
        <v>13332.843052937007</v>
      </c>
      <c r="L5" s="521">
        <v>10781.954731402247</v>
      </c>
      <c r="M5" s="521">
        <v>11003.852303175619</v>
      </c>
      <c r="N5" s="521">
        <v>11245.588278228455</v>
      </c>
      <c r="O5" s="521">
        <v>12022.075158580581</v>
      </c>
      <c r="P5" s="521">
        <v>12715.217938644248</v>
      </c>
      <c r="Q5" s="521">
        <v>12400.767148230645</v>
      </c>
      <c r="R5" s="521">
        <v>11827</v>
      </c>
      <c r="S5" s="521">
        <v>11654.773365073392</v>
      </c>
      <c r="T5" s="521">
        <v>12358.412645208115</v>
      </c>
      <c r="U5" s="521">
        <v>11779.796828219285</v>
      </c>
      <c r="V5" s="521">
        <v>11840.446828736243</v>
      </c>
      <c r="W5" s="521">
        <v>11795.068358482355</v>
      </c>
      <c r="X5" s="521">
        <v>12202.367681125599</v>
      </c>
      <c r="Y5" s="521">
        <v>12810.534010299541</v>
      </c>
      <c r="Z5" s="521">
        <v>13517.592354476701</v>
      </c>
      <c r="AA5" s="521">
        <v>13758.089355246102</v>
      </c>
      <c r="AB5" s="521">
        <v>14294.257467494117</v>
      </c>
      <c r="AC5" s="521">
        <v>14142.478694260764</v>
      </c>
      <c r="AD5" s="521">
        <v>14031.897639671233</v>
      </c>
      <c r="AE5" s="521">
        <v>13866.671178547085</v>
      </c>
      <c r="AF5" s="521">
        <v>12391.305264490837</v>
      </c>
      <c r="AG5" s="521">
        <v>12413.929944406342</v>
      </c>
      <c r="AH5" s="521">
        <v>12211.575252877976</v>
      </c>
      <c r="AI5" s="521">
        <v>12167.640526570003</v>
      </c>
      <c r="AJ5" s="521">
        <v>12010.512480676842</v>
      </c>
      <c r="AK5" s="521">
        <v>11801.987013409016</v>
      </c>
      <c r="AL5" s="521">
        <v>11125.146668282629</v>
      </c>
      <c r="AM5" s="521">
        <v>11083.38443639917</v>
      </c>
      <c r="AN5" s="521">
        <v>10626.627810652146</v>
      </c>
      <c r="AO5" s="521">
        <v>9999.0044223580971</v>
      </c>
      <c r="AP5" s="521">
        <v>9906.1797497642183</v>
      </c>
      <c r="AQ5" s="521">
        <v>9865.3649292859991</v>
      </c>
      <c r="AR5" s="521">
        <v>11510.271193932536</v>
      </c>
      <c r="AS5" s="521">
        <v>11085.310202177412</v>
      </c>
      <c r="AT5" s="521">
        <v>11367.977897973462</v>
      </c>
    </row>
    <row r="6" spans="1:46" s="314" customFormat="1" ht="14.25" customHeight="1" x14ac:dyDescent="0.3">
      <c r="A6" s="478" t="s">
        <v>535</v>
      </c>
      <c r="B6" s="522">
        <v>15248.908082765975</v>
      </c>
      <c r="C6" s="522">
        <v>15212.300362836339</v>
      </c>
      <c r="D6" s="522">
        <v>12375.72555597545</v>
      </c>
      <c r="E6" s="522">
        <v>12372.025075703674</v>
      </c>
      <c r="F6" s="522">
        <v>12683.155936684547</v>
      </c>
      <c r="G6" s="522">
        <v>13279.036058362839</v>
      </c>
      <c r="H6" s="522">
        <v>12515.745676589408</v>
      </c>
      <c r="I6" s="522">
        <v>11876.128953857073</v>
      </c>
      <c r="J6" s="522">
        <v>13526.16715426691</v>
      </c>
      <c r="K6" s="522">
        <v>13169.09310590701</v>
      </c>
      <c r="L6" s="522">
        <v>10574.215116472247</v>
      </c>
      <c r="M6" s="522">
        <v>10787.08771386562</v>
      </c>
      <c r="N6" s="522">
        <v>11014.361423828455</v>
      </c>
      <c r="O6" s="522">
        <v>11773.844156060581</v>
      </c>
      <c r="P6" s="522">
        <v>12496.177144704247</v>
      </c>
      <c r="Q6" s="522">
        <v>12157.156862200645</v>
      </c>
      <c r="R6" s="522">
        <v>11652</v>
      </c>
      <c r="S6" s="522">
        <v>11421.373264373393</v>
      </c>
      <c r="T6" s="522">
        <v>12113.207947678115</v>
      </c>
      <c r="U6" s="522">
        <v>11518.056444919286</v>
      </c>
      <c r="V6" s="522">
        <v>11612.956607816242</v>
      </c>
      <c r="W6" s="522">
        <v>11514.838624442356</v>
      </c>
      <c r="X6" s="522">
        <v>11918.545530205602</v>
      </c>
      <c r="Y6" s="522">
        <v>12540.429039779541</v>
      </c>
      <c r="Z6" s="522">
        <v>13243.465201396702</v>
      </c>
      <c r="AA6" s="522">
        <v>13492.9116105961</v>
      </c>
      <c r="AB6" s="522">
        <v>14006.312355614116</v>
      </c>
      <c r="AC6" s="522">
        <v>13868.304175930767</v>
      </c>
      <c r="AD6" s="522">
        <v>13746.765890681232</v>
      </c>
      <c r="AE6" s="522">
        <v>13589.047080617087</v>
      </c>
      <c r="AF6" s="522">
        <v>12135.696001110839</v>
      </c>
      <c r="AG6" s="522">
        <v>12180.121267196342</v>
      </c>
      <c r="AH6" s="522">
        <v>11945.851003167976</v>
      </c>
      <c r="AI6" s="522">
        <v>11890.460742210003</v>
      </c>
      <c r="AJ6" s="522">
        <v>11738.634651516842</v>
      </c>
      <c r="AK6" s="522">
        <v>11579.700446059016</v>
      </c>
      <c r="AL6" s="522">
        <v>10888.308292942629</v>
      </c>
      <c r="AM6" s="522">
        <v>10854.97322496917</v>
      </c>
      <c r="AN6" s="522">
        <v>10377.366797542145</v>
      </c>
      <c r="AO6" s="522">
        <v>9743.2943733980974</v>
      </c>
      <c r="AP6" s="522">
        <v>9629.0530894242165</v>
      </c>
      <c r="AQ6" s="522">
        <v>9574.9914724359987</v>
      </c>
      <c r="AR6" s="522">
        <v>11281.103588562539</v>
      </c>
      <c r="AS6" s="522">
        <v>10799.342006167411</v>
      </c>
      <c r="AT6" s="522">
        <v>11068.192292663462</v>
      </c>
    </row>
    <row r="7" spans="1:46" s="314" customFormat="1" ht="14.25" customHeight="1" x14ac:dyDescent="0.3">
      <c r="A7" s="480" t="s">
        <v>653</v>
      </c>
      <c r="B7" s="523">
        <v>10142.518363032874</v>
      </c>
      <c r="C7" s="523">
        <v>9132.525898003676</v>
      </c>
      <c r="D7" s="523">
        <v>6514.7588661074124</v>
      </c>
      <c r="E7" s="523">
        <v>7104.3473943749559</v>
      </c>
      <c r="F7" s="523">
        <v>7447.9463858439431</v>
      </c>
      <c r="G7" s="523">
        <v>7610.8977286097534</v>
      </c>
      <c r="H7" s="523">
        <v>7559.083962414391</v>
      </c>
      <c r="I7" s="523">
        <v>7472.4793075996195</v>
      </c>
      <c r="J7" s="523">
        <v>9217.4126923283966</v>
      </c>
      <c r="K7" s="523">
        <v>8612.0989339277985</v>
      </c>
      <c r="L7" s="523">
        <v>6736.9022043578034</v>
      </c>
      <c r="M7" s="523">
        <v>7131.4393199056831</v>
      </c>
      <c r="N7" s="523">
        <v>7086.7746024860435</v>
      </c>
      <c r="O7" s="523">
        <v>7347.2397823158035</v>
      </c>
      <c r="P7" s="523">
        <v>7608.6292370237543</v>
      </c>
      <c r="Q7" s="523">
        <v>7388.6737709027193</v>
      </c>
      <c r="R7" s="523">
        <v>7234</v>
      </c>
      <c r="S7" s="523">
        <v>7172.8665835284519</v>
      </c>
      <c r="T7" s="523">
        <v>7522.0749078418148</v>
      </c>
      <c r="U7" s="523">
        <v>7639.0863278819252</v>
      </c>
      <c r="V7" s="523">
        <v>8146.2760868747291</v>
      </c>
      <c r="W7" s="523">
        <v>7930.8638374594257</v>
      </c>
      <c r="X7" s="523">
        <v>7942.5835820172233</v>
      </c>
      <c r="Y7" s="523">
        <v>7988.7346072278297</v>
      </c>
      <c r="Z7" s="523">
        <v>8496.3028302571092</v>
      </c>
      <c r="AA7" s="523">
        <v>8539.3345460747078</v>
      </c>
      <c r="AB7" s="523">
        <v>9177.4575893191522</v>
      </c>
      <c r="AC7" s="523">
        <v>9149.4924704179175</v>
      </c>
      <c r="AD7" s="523">
        <v>9461.2985910816315</v>
      </c>
      <c r="AE7" s="523">
        <v>9503.9642327065922</v>
      </c>
      <c r="AF7" s="523">
        <v>8467.1477880762886</v>
      </c>
      <c r="AG7" s="523">
        <v>8105.378790520138</v>
      </c>
      <c r="AH7" s="523">
        <v>8010.6899953802758</v>
      </c>
      <c r="AI7" s="523">
        <v>7914.8780899093881</v>
      </c>
      <c r="AJ7" s="523">
        <v>7818.3407918050425</v>
      </c>
      <c r="AK7" s="523">
        <v>8285.921462040571</v>
      </c>
      <c r="AL7" s="523">
        <v>8141.7747534168884</v>
      </c>
      <c r="AM7" s="523">
        <v>8086.4012380593213</v>
      </c>
      <c r="AN7" s="523">
        <v>7442.2199474896588</v>
      </c>
      <c r="AO7" s="523">
        <v>6632.1241804368137</v>
      </c>
      <c r="AP7" s="523">
        <v>6808.5873113001653</v>
      </c>
      <c r="AQ7" s="523">
        <v>6735.7101127059132</v>
      </c>
      <c r="AR7" s="523">
        <v>7759.9295892895852</v>
      </c>
      <c r="AS7" s="523">
        <v>7571.5294507954468</v>
      </c>
      <c r="AT7" s="523">
        <v>7935.706361333122</v>
      </c>
    </row>
    <row r="8" spans="1:46" s="314" customFormat="1" ht="14.25" customHeight="1" x14ac:dyDescent="0.3">
      <c r="A8" s="480" t="s">
        <v>654</v>
      </c>
      <c r="B8" s="523">
        <v>5106.3897197331016</v>
      </c>
      <c r="C8" s="523">
        <v>6079.7744648326607</v>
      </c>
      <c r="D8" s="523">
        <v>5860.966689868038</v>
      </c>
      <c r="E8" s="523">
        <v>5267.6776813287161</v>
      </c>
      <c r="F8" s="523">
        <v>5235.2095508406046</v>
      </c>
      <c r="G8" s="523">
        <v>5668.1383297530865</v>
      </c>
      <c r="H8" s="523">
        <v>4956.6617141750157</v>
      </c>
      <c r="I8" s="523">
        <v>4403.6496462574532</v>
      </c>
      <c r="J8" s="523">
        <v>4308.7544619385135</v>
      </c>
      <c r="K8" s="523">
        <v>4556.9941719792096</v>
      </c>
      <c r="L8" s="523">
        <v>3837.3129121144434</v>
      </c>
      <c r="M8" s="523">
        <v>3655.648393959937</v>
      </c>
      <c r="N8" s="523">
        <v>3927.5868213424092</v>
      </c>
      <c r="O8" s="523">
        <v>4426.604373744779</v>
      </c>
      <c r="P8" s="523">
        <v>4887.5479076804922</v>
      </c>
      <c r="Q8" s="523">
        <v>4768.4830912979232</v>
      </c>
      <c r="R8" s="523">
        <v>4418</v>
      </c>
      <c r="S8" s="523">
        <v>4248.506680844941</v>
      </c>
      <c r="T8" s="523">
        <v>4591.1330398362998</v>
      </c>
      <c r="U8" s="523">
        <v>3878.9701170373605</v>
      </c>
      <c r="V8" s="523">
        <v>3466.680520941512</v>
      </c>
      <c r="W8" s="523">
        <v>3583.9747869829298</v>
      </c>
      <c r="X8" s="523">
        <v>3975.9619481883747</v>
      </c>
      <c r="Y8" s="523">
        <v>4551.6944325517125</v>
      </c>
      <c r="Z8" s="523">
        <v>4747.1623711395932</v>
      </c>
      <c r="AA8" s="523">
        <v>4953.5770645213925</v>
      </c>
      <c r="AB8" s="523">
        <v>4828.8547662949641</v>
      </c>
      <c r="AC8" s="523">
        <v>4718.8117055128496</v>
      </c>
      <c r="AD8" s="523">
        <v>4285.4672995996034</v>
      </c>
      <c r="AE8" s="523">
        <v>4085.0828479104939</v>
      </c>
      <c r="AF8" s="523">
        <v>3668.5482130345476</v>
      </c>
      <c r="AG8" s="523">
        <v>4074.7424766762028</v>
      </c>
      <c r="AH8" s="523">
        <v>3935.1610077877012</v>
      </c>
      <c r="AI8" s="523">
        <v>3975.5826523006135</v>
      </c>
      <c r="AJ8" s="523">
        <v>3920.2938597117991</v>
      </c>
      <c r="AK8" s="523">
        <v>3293.7789840184455</v>
      </c>
      <c r="AL8" s="523">
        <v>2746.5335395257412</v>
      </c>
      <c r="AM8" s="523">
        <v>2768.5719869098484</v>
      </c>
      <c r="AN8" s="523">
        <v>2935.1468500524857</v>
      </c>
      <c r="AO8" s="523">
        <v>3111.1701929612836</v>
      </c>
      <c r="AP8" s="523">
        <v>2820.4657781240526</v>
      </c>
      <c r="AQ8" s="523">
        <v>2839.2813597300842</v>
      </c>
      <c r="AR8" s="523">
        <v>3521.1739992729531</v>
      </c>
      <c r="AS8" s="523">
        <v>3227.812555371966</v>
      </c>
      <c r="AT8" s="523">
        <v>3132.48593133034</v>
      </c>
    </row>
    <row r="9" spans="1:46" s="314" customFormat="1" ht="14.25" customHeight="1" x14ac:dyDescent="0.3">
      <c r="A9" s="478" t="s">
        <v>538</v>
      </c>
      <c r="B9" s="522">
        <v>218.81794346000001</v>
      </c>
      <c r="C9" s="522">
        <v>217.00304772999999</v>
      </c>
      <c r="D9" s="522">
        <v>121.86799941</v>
      </c>
      <c r="E9" s="522">
        <v>118.47014707999999</v>
      </c>
      <c r="F9" s="522">
        <v>117.00411534999999</v>
      </c>
      <c r="G9" s="522">
        <v>107.99553382000001</v>
      </c>
      <c r="H9" s="522">
        <v>84.937684050000001</v>
      </c>
      <c r="I9" s="522">
        <v>87.643909960000002</v>
      </c>
      <c r="J9" s="522">
        <v>79.691854429999992</v>
      </c>
      <c r="K9" s="522">
        <v>78.057045410000001</v>
      </c>
      <c r="L9" s="522">
        <v>78.423064319999995</v>
      </c>
      <c r="M9" s="522">
        <v>75.988557029999996</v>
      </c>
      <c r="N9" s="522">
        <v>74.905010779999998</v>
      </c>
      <c r="O9" s="522">
        <v>95.039392509999985</v>
      </c>
      <c r="P9" s="522">
        <v>72.20683004</v>
      </c>
      <c r="Q9" s="522">
        <v>98.372661289999996</v>
      </c>
      <c r="R9" s="522">
        <v>84</v>
      </c>
      <c r="S9" s="522">
        <v>75.715235369999988</v>
      </c>
      <c r="T9" s="522">
        <v>85.978274780000007</v>
      </c>
      <c r="U9" s="522">
        <v>75.415730659999994</v>
      </c>
      <c r="V9" s="522">
        <v>80.726506329999992</v>
      </c>
      <c r="W9" s="522">
        <v>77.974801929999998</v>
      </c>
      <c r="X9" s="522">
        <v>79.990629319999996</v>
      </c>
      <c r="Y9" s="522">
        <v>80.75723318</v>
      </c>
      <c r="Z9" s="522">
        <v>76.001433560000009</v>
      </c>
      <c r="AA9" s="522">
        <v>74.083997789999998</v>
      </c>
      <c r="AB9" s="522">
        <v>81.625961539999992</v>
      </c>
      <c r="AC9" s="522">
        <v>64.441153780000008</v>
      </c>
      <c r="AD9" s="522">
        <v>67.874240629999989</v>
      </c>
      <c r="AE9" s="522">
        <v>72.549834099999998</v>
      </c>
      <c r="AF9" s="522">
        <v>47.861601749999998</v>
      </c>
      <c r="AG9" s="522">
        <v>46.163787149999997</v>
      </c>
      <c r="AH9" s="522">
        <v>39.118973189999998</v>
      </c>
      <c r="AI9" s="522">
        <v>39.528114030000005</v>
      </c>
      <c r="AJ9" s="522">
        <v>42.425547170000002</v>
      </c>
      <c r="AK9" s="522">
        <v>40.698531899999999</v>
      </c>
      <c r="AL9" s="522">
        <v>35.068809719999997</v>
      </c>
      <c r="AM9" s="522">
        <v>35.699707479999994</v>
      </c>
      <c r="AN9" s="522">
        <v>34.46592965</v>
      </c>
      <c r="AO9" s="522">
        <v>39.346168490000004</v>
      </c>
      <c r="AP9" s="522">
        <v>35.421828560000002</v>
      </c>
      <c r="AQ9" s="522">
        <v>37.281472310000005</v>
      </c>
      <c r="AR9" s="522">
        <v>34.158555390000004</v>
      </c>
      <c r="AS9" s="522">
        <v>34.491784930000001</v>
      </c>
      <c r="AT9" s="522">
        <v>33.322676030000004</v>
      </c>
    </row>
    <row r="10" spans="1:46" s="314" customFormat="1" ht="14.25" customHeight="1" x14ac:dyDescent="0.3">
      <c r="A10" s="478" t="s">
        <v>539</v>
      </c>
      <c r="B10" s="522">
        <v>108.99441551000001</v>
      </c>
      <c r="C10" s="522">
        <v>110.88698393999999</v>
      </c>
      <c r="D10" s="522">
        <v>110.49265093</v>
      </c>
      <c r="E10" s="522">
        <v>120.18846804000002</v>
      </c>
      <c r="F10" s="522">
        <v>125.24709555000001</v>
      </c>
      <c r="G10" s="522">
        <v>100.54207234000002</v>
      </c>
      <c r="H10" s="522">
        <v>99.978022609999996</v>
      </c>
      <c r="I10" s="522">
        <v>67.426624189999998</v>
      </c>
      <c r="J10" s="522">
        <v>73.537897319999999</v>
      </c>
      <c r="K10" s="522">
        <v>85.692901620000001</v>
      </c>
      <c r="L10" s="522">
        <v>129.31655061000001</v>
      </c>
      <c r="M10" s="522">
        <v>140.77603228000001</v>
      </c>
      <c r="N10" s="522">
        <v>156.32184362000001</v>
      </c>
      <c r="O10" s="522">
        <v>153.19161000999998</v>
      </c>
      <c r="P10" s="522">
        <v>146.83396390000001</v>
      </c>
      <c r="Q10" s="522">
        <v>145.23762473999997</v>
      </c>
      <c r="R10" s="522">
        <v>91</v>
      </c>
      <c r="S10" s="522">
        <v>157.68486532999998</v>
      </c>
      <c r="T10" s="522">
        <v>159.22642275000001</v>
      </c>
      <c r="U10" s="522">
        <v>186.32465263999998</v>
      </c>
      <c r="V10" s="522">
        <v>146.76371459000001</v>
      </c>
      <c r="W10" s="522">
        <v>202.25493211000003</v>
      </c>
      <c r="X10" s="522">
        <v>203.8315216</v>
      </c>
      <c r="Y10" s="522">
        <v>189.34773733999998</v>
      </c>
      <c r="Z10" s="522">
        <v>198.12571951999999</v>
      </c>
      <c r="AA10" s="522">
        <v>191.09374685999995</v>
      </c>
      <c r="AB10" s="522">
        <v>206.31915033999999</v>
      </c>
      <c r="AC10" s="522">
        <v>209.73336455</v>
      </c>
      <c r="AD10" s="522">
        <v>217.25750835999997</v>
      </c>
      <c r="AE10" s="522">
        <v>205.07426382999998</v>
      </c>
      <c r="AF10" s="522">
        <v>207.74766162999998</v>
      </c>
      <c r="AG10" s="522">
        <v>187.64489005999999</v>
      </c>
      <c r="AH10" s="522">
        <v>226.60527652000002</v>
      </c>
      <c r="AI10" s="522">
        <v>237.65167032999997</v>
      </c>
      <c r="AJ10" s="522">
        <v>229.45228199000002</v>
      </c>
      <c r="AK10" s="522">
        <v>181.58803544999998</v>
      </c>
      <c r="AL10" s="522">
        <v>201.76956562000001</v>
      </c>
      <c r="AM10" s="522">
        <v>192.71150394999998</v>
      </c>
      <c r="AN10" s="522">
        <v>214.79508346</v>
      </c>
      <c r="AO10" s="522">
        <v>216.36388047</v>
      </c>
      <c r="AP10" s="522">
        <v>241.70483178000001</v>
      </c>
      <c r="AQ10" s="522">
        <v>253.09198454000003</v>
      </c>
      <c r="AR10" s="522">
        <v>195.00904997999999</v>
      </c>
      <c r="AS10" s="522">
        <v>251.47641107999999</v>
      </c>
      <c r="AT10" s="522">
        <v>266.46292928000003</v>
      </c>
    </row>
    <row r="11" spans="1:46" s="515" customFormat="1" ht="15.95" customHeight="1" x14ac:dyDescent="0.3">
      <c r="A11" s="476" t="s">
        <v>540</v>
      </c>
      <c r="B11" s="521">
        <v>46.78068837</v>
      </c>
      <c r="C11" s="521">
        <v>46.253067969999996</v>
      </c>
      <c r="D11" s="521">
        <v>45.738551770000001</v>
      </c>
      <c r="E11" s="521">
        <v>45.235207109999997</v>
      </c>
      <c r="F11" s="521">
        <v>44.715972039999997</v>
      </c>
      <c r="G11" s="521">
        <v>44.217266020000004</v>
      </c>
      <c r="H11" s="521">
        <v>43.708316170000003</v>
      </c>
      <c r="I11" s="521">
        <v>43.204010420000003</v>
      </c>
      <c r="J11" s="521">
        <v>42.689947739999994</v>
      </c>
      <c r="K11" s="521">
        <v>0.10134737999999999</v>
      </c>
      <c r="L11" s="521">
        <v>1.54262616</v>
      </c>
      <c r="M11" s="521">
        <v>1.3345721199999998</v>
      </c>
      <c r="N11" s="521">
        <v>2.08886818</v>
      </c>
      <c r="O11" s="521">
        <v>1.91670644</v>
      </c>
      <c r="P11" s="521">
        <v>2.1180915599999994</v>
      </c>
      <c r="Q11" s="521">
        <v>1.7728799</v>
      </c>
      <c r="R11" s="521">
        <v>2</v>
      </c>
      <c r="S11" s="521">
        <v>2.1371951199999999</v>
      </c>
      <c r="T11" s="521">
        <v>2.1541849399999999</v>
      </c>
      <c r="U11" s="521">
        <v>2.0021408199999997</v>
      </c>
      <c r="V11" s="521">
        <v>2.11590795</v>
      </c>
      <c r="W11" s="521">
        <v>2.1219770099999997</v>
      </c>
      <c r="X11" s="521">
        <v>2.1363432100000002</v>
      </c>
      <c r="Y11" s="521">
        <v>2.1504089999999998</v>
      </c>
      <c r="Z11" s="521">
        <v>2.1650823099999998</v>
      </c>
      <c r="AA11" s="521">
        <v>2.2737708599999999</v>
      </c>
      <c r="AB11" s="521">
        <v>2.2504919900000004</v>
      </c>
      <c r="AC11" s="521">
        <v>2.2670240000000002</v>
      </c>
      <c r="AD11" s="521">
        <v>2.2869962000000004</v>
      </c>
      <c r="AE11" s="521">
        <v>2.30494332</v>
      </c>
      <c r="AF11" s="521">
        <v>0.81232177000000005</v>
      </c>
      <c r="AG11" s="521">
        <v>1.3217221499999998</v>
      </c>
      <c r="AH11" s="521">
        <v>1.86552451</v>
      </c>
      <c r="AI11" s="521">
        <v>2.2260569100000001</v>
      </c>
      <c r="AJ11" s="521">
        <v>2.3274240600000002</v>
      </c>
      <c r="AK11" s="521">
        <v>2.3436036699999998</v>
      </c>
      <c r="AL11" s="521">
        <v>2.18749086</v>
      </c>
      <c r="AM11" s="521">
        <v>2.308065</v>
      </c>
      <c r="AN11" s="521">
        <v>2.3050745099999999</v>
      </c>
      <c r="AO11" s="521">
        <v>2.3084833199999997</v>
      </c>
      <c r="AP11" s="521">
        <v>2.34566819</v>
      </c>
      <c r="AQ11" s="521">
        <v>2.3627327200000003</v>
      </c>
      <c r="AR11" s="521">
        <v>2.3795996600000002</v>
      </c>
      <c r="AS11" s="521">
        <v>7.9563901799999996</v>
      </c>
      <c r="AT11" s="521">
        <v>7.6870969308901005</v>
      </c>
    </row>
    <row r="12" spans="1:46" s="515" customFormat="1" ht="15.95" customHeight="1" x14ac:dyDescent="0.3">
      <c r="A12" s="476" t="s">
        <v>541</v>
      </c>
      <c r="B12" s="521">
        <v>22876.844872821352</v>
      </c>
      <c r="C12" s="521">
        <v>22906.131681845905</v>
      </c>
      <c r="D12" s="521">
        <v>22717.413743283916</v>
      </c>
      <c r="E12" s="521">
        <v>22783.962305745543</v>
      </c>
      <c r="F12" s="521">
        <v>22035.616435129999</v>
      </c>
      <c r="G12" s="521">
        <v>22810.249160305873</v>
      </c>
      <c r="H12" s="521">
        <v>22491.822245968186</v>
      </c>
      <c r="I12" s="521">
        <v>22994.384426489883</v>
      </c>
      <c r="J12" s="521">
        <v>21316.68678281848</v>
      </c>
      <c r="K12" s="521">
        <v>21475.533027094014</v>
      </c>
      <c r="L12" s="521">
        <v>20800.794300217956</v>
      </c>
      <c r="M12" s="521">
        <v>20379.948837976892</v>
      </c>
      <c r="N12" s="521">
        <v>20377.523695492771</v>
      </c>
      <c r="O12" s="521">
        <v>20474.449334142366</v>
      </c>
      <c r="P12" s="521">
        <v>20769.895746274982</v>
      </c>
      <c r="Q12" s="521">
        <v>21047.005710265115</v>
      </c>
      <c r="R12" s="521">
        <v>20714</v>
      </c>
      <c r="S12" s="521">
        <v>20923.781789139342</v>
      </c>
      <c r="T12" s="521">
        <v>21194.211315989363</v>
      </c>
      <c r="U12" s="521">
        <v>22158.855892786225</v>
      </c>
      <c r="V12" s="521">
        <v>22356.790943245567</v>
      </c>
      <c r="W12" s="521">
        <v>21761.923995715617</v>
      </c>
      <c r="X12" s="521">
        <v>21413.412493664033</v>
      </c>
      <c r="Y12" s="521">
        <v>20327.555801014802</v>
      </c>
      <c r="Z12" s="521">
        <v>20466.218986647262</v>
      </c>
      <c r="AA12" s="521">
        <v>20582.572873174249</v>
      </c>
      <c r="AB12" s="521">
        <v>20485.440475909862</v>
      </c>
      <c r="AC12" s="521">
        <v>21342.512195115847</v>
      </c>
      <c r="AD12" s="521">
        <v>20576.105258317908</v>
      </c>
      <c r="AE12" s="521">
        <v>19826.213305778248</v>
      </c>
      <c r="AF12" s="521">
        <v>19944.956740838621</v>
      </c>
      <c r="AG12" s="521">
        <v>19823.839065634133</v>
      </c>
      <c r="AH12" s="521">
        <v>19930.893898488954</v>
      </c>
      <c r="AI12" s="521">
        <v>19746.782120895154</v>
      </c>
      <c r="AJ12" s="521">
        <v>19626.270139881908</v>
      </c>
      <c r="AK12" s="521">
        <v>19070.717588364379</v>
      </c>
      <c r="AL12" s="521">
        <v>20133.36656696803</v>
      </c>
      <c r="AM12" s="521">
        <v>20019.453025598748</v>
      </c>
      <c r="AN12" s="521">
        <v>19566.715739051917</v>
      </c>
      <c r="AO12" s="521">
        <v>19677.872929169229</v>
      </c>
      <c r="AP12" s="521">
        <v>19416.290234279855</v>
      </c>
      <c r="AQ12" s="521">
        <v>18751.196277707117</v>
      </c>
      <c r="AR12" s="521">
        <v>18900.032816927745</v>
      </c>
      <c r="AS12" s="521">
        <v>18623.023232242373</v>
      </c>
      <c r="AT12" s="521">
        <v>20200.514023350584</v>
      </c>
    </row>
    <row r="13" spans="1:46" s="314" customFormat="1" ht="14.25" customHeight="1" x14ac:dyDescent="0.3">
      <c r="A13" s="478" t="s">
        <v>542</v>
      </c>
      <c r="B13" s="522">
        <v>6078.6116408922389</v>
      </c>
      <c r="C13" s="522">
        <v>6383.342836509979</v>
      </c>
      <c r="D13" s="522">
        <v>6775.9082574406111</v>
      </c>
      <c r="E13" s="522">
        <v>6132.4288020331314</v>
      </c>
      <c r="F13" s="522">
        <v>6010.2163219069162</v>
      </c>
      <c r="G13" s="522">
        <v>6286.2604282572256</v>
      </c>
      <c r="H13" s="522">
        <v>5656.1059444064849</v>
      </c>
      <c r="I13" s="522">
        <v>5686.0613108936923</v>
      </c>
      <c r="J13" s="522">
        <v>4421.4409081122985</v>
      </c>
      <c r="K13" s="522">
        <v>4411.8598819493118</v>
      </c>
      <c r="L13" s="522">
        <v>4108.5726855317889</v>
      </c>
      <c r="M13" s="522">
        <v>3699.0401551199284</v>
      </c>
      <c r="N13" s="522">
        <v>3948.6478992943134</v>
      </c>
      <c r="O13" s="522">
        <v>2.5</v>
      </c>
      <c r="P13" s="522">
        <v>4206.8079111032339</v>
      </c>
      <c r="Q13" s="522">
        <v>4379.0598858899466</v>
      </c>
      <c r="R13" s="522">
        <v>4130</v>
      </c>
      <c r="S13" s="522">
        <v>4198.9157072211674</v>
      </c>
      <c r="T13" s="522">
        <v>3959.9156203974294</v>
      </c>
      <c r="U13" s="522">
        <v>3925.6137307151175</v>
      </c>
      <c r="V13" s="522">
        <v>4136.7391998347366</v>
      </c>
      <c r="W13" s="522">
        <v>3670.220663352969</v>
      </c>
      <c r="X13" s="522">
        <v>3588.2060598763619</v>
      </c>
      <c r="Y13" s="522">
        <v>3119.1330819948921</v>
      </c>
      <c r="Z13" s="522">
        <v>3496.2799695135363</v>
      </c>
      <c r="AA13" s="522">
        <v>3878.5078825964147</v>
      </c>
      <c r="AB13" s="522">
        <v>3680.8321270041838</v>
      </c>
      <c r="AC13" s="522">
        <v>4307.6608531595666</v>
      </c>
      <c r="AD13" s="522">
        <v>3983.6111208895823</v>
      </c>
      <c r="AE13" s="522">
        <v>3326.3516301685509</v>
      </c>
      <c r="AF13" s="522">
        <v>4058.0882914427848</v>
      </c>
      <c r="AG13" s="522">
        <v>3762.9226344178601</v>
      </c>
      <c r="AH13" s="522">
        <v>3960.6297760774323</v>
      </c>
      <c r="AI13" s="522">
        <v>4085.3132332617693</v>
      </c>
      <c r="AJ13" s="522">
        <v>4123.3007407695877</v>
      </c>
      <c r="AK13" s="522">
        <v>3695.4035907584484</v>
      </c>
      <c r="AL13" s="522">
        <v>4197.0224431519209</v>
      </c>
      <c r="AM13" s="522">
        <v>4102.311454128816</v>
      </c>
      <c r="AN13" s="522">
        <v>3844.7716922701725</v>
      </c>
      <c r="AO13" s="522">
        <v>3852.6105654825797</v>
      </c>
      <c r="AP13" s="522">
        <v>4098.3490998392699</v>
      </c>
      <c r="AQ13" s="522">
        <v>3700.2866136629159</v>
      </c>
      <c r="AR13" s="522">
        <v>3803.3737769936447</v>
      </c>
      <c r="AS13" s="522">
        <v>3622.4247576578132</v>
      </c>
      <c r="AT13" s="522">
        <v>4602.9999978496944</v>
      </c>
    </row>
    <row r="14" spans="1:46" s="314" customFormat="1" ht="14.25" customHeight="1" x14ac:dyDescent="0.3">
      <c r="A14" s="480" t="s">
        <v>655</v>
      </c>
      <c r="B14" s="523">
        <v>1725.0367880000003</v>
      </c>
      <c r="C14" s="523">
        <v>1722.82356682</v>
      </c>
      <c r="D14" s="523">
        <v>1776.88906658</v>
      </c>
      <c r="E14" s="523">
        <v>1790.3594569300001</v>
      </c>
      <c r="F14" s="523">
        <v>1579.6892615100001</v>
      </c>
      <c r="G14" s="523">
        <v>1859.69548545</v>
      </c>
      <c r="H14" s="523">
        <v>1342.5706088100003</v>
      </c>
      <c r="I14" s="523">
        <v>1378.0966122799998</v>
      </c>
      <c r="J14" s="523">
        <v>1584.7408102300001</v>
      </c>
      <c r="K14" s="523">
        <v>1611.2656958945913</v>
      </c>
      <c r="L14" s="523">
        <v>1500.4376187945215</v>
      </c>
      <c r="M14" s="523">
        <v>1438.0123258799999</v>
      </c>
      <c r="N14" s="523">
        <v>1608.6824826813868</v>
      </c>
      <c r="O14" s="523">
        <v>1615.6773392640102</v>
      </c>
      <c r="P14" s="523">
        <v>1475.2839567400001</v>
      </c>
      <c r="Q14" s="523">
        <v>1689.3565262197392</v>
      </c>
      <c r="R14" s="523">
        <v>1498</v>
      </c>
      <c r="S14" s="523">
        <v>1630.4447456788339</v>
      </c>
      <c r="T14" s="523">
        <v>1262.3194005451253</v>
      </c>
      <c r="U14" s="523">
        <v>1202.68203206</v>
      </c>
      <c r="V14" s="523">
        <v>1416.8444053978569</v>
      </c>
      <c r="W14" s="523">
        <v>885.98997534</v>
      </c>
      <c r="X14" s="523">
        <v>1018.1102124499999</v>
      </c>
      <c r="Y14" s="523">
        <v>649.81515833000003</v>
      </c>
      <c r="Z14" s="523">
        <v>982.00521029021013</v>
      </c>
      <c r="AA14" s="523">
        <v>1479.6137718346615</v>
      </c>
      <c r="AB14" s="523">
        <v>1239.22106904</v>
      </c>
      <c r="AC14" s="523">
        <v>1825.8866424431985</v>
      </c>
      <c r="AD14" s="523">
        <v>1428.2243009475346</v>
      </c>
      <c r="AE14" s="523">
        <v>1079.4864690631086</v>
      </c>
      <c r="AF14" s="523">
        <v>1789.1254256732004</v>
      </c>
      <c r="AG14" s="523">
        <v>1457.4911570997649</v>
      </c>
      <c r="AH14" s="523">
        <v>1275.522717782929</v>
      </c>
      <c r="AI14" s="523">
        <v>1190.305741185045</v>
      </c>
      <c r="AJ14" s="523">
        <v>1217.4736689900001</v>
      </c>
      <c r="AK14" s="523">
        <v>925.8458713</v>
      </c>
      <c r="AL14" s="523">
        <v>1170.1691362072506</v>
      </c>
      <c r="AM14" s="523">
        <v>1243.2813037004832</v>
      </c>
      <c r="AN14" s="523">
        <v>1418.2383078</v>
      </c>
      <c r="AO14" s="523">
        <v>1153.91965396</v>
      </c>
      <c r="AP14" s="523">
        <v>1465.13851628</v>
      </c>
      <c r="AQ14" s="523">
        <v>1197.4829931300001</v>
      </c>
      <c r="AR14" s="523">
        <v>1122.3313272999999</v>
      </c>
      <c r="AS14" s="523">
        <v>1185.8999919199998</v>
      </c>
      <c r="AT14" s="523">
        <v>1166.25111234</v>
      </c>
    </row>
    <row r="15" spans="1:46" s="314" customFormat="1" ht="14.25" customHeight="1" x14ac:dyDescent="0.3">
      <c r="A15" s="480" t="s">
        <v>656</v>
      </c>
      <c r="B15" s="523">
        <v>3176.0777133534057</v>
      </c>
      <c r="C15" s="523">
        <v>3475.1179721951153</v>
      </c>
      <c r="D15" s="523">
        <v>3566.2145212584096</v>
      </c>
      <c r="E15" s="523">
        <v>3009.11249481</v>
      </c>
      <c r="F15" s="523">
        <v>3042.2449606999999</v>
      </c>
      <c r="G15" s="523">
        <v>3050.9457545699997</v>
      </c>
      <c r="H15" s="523">
        <v>3031.0000445400001</v>
      </c>
      <c r="I15" s="523">
        <v>2842.6563902399998</v>
      </c>
      <c r="J15" s="523">
        <v>1107.8326978499999</v>
      </c>
      <c r="K15" s="523">
        <v>1080.9332879900001</v>
      </c>
      <c r="L15" s="523">
        <v>1072.44033603</v>
      </c>
      <c r="M15" s="523">
        <v>904.35903862999999</v>
      </c>
      <c r="N15" s="523">
        <v>1053.0871796700001</v>
      </c>
      <c r="O15" s="523">
        <v>1154.9171173299999</v>
      </c>
      <c r="P15" s="523">
        <v>1115.0446303199999</v>
      </c>
      <c r="Q15" s="523">
        <v>1130.99991507</v>
      </c>
      <c r="R15" s="523">
        <v>1111</v>
      </c>
      <c r="S15" s="523">
        <v>1144.5932108900001</v>
      </c>
      <c r="T15" s="523">
        <v>1142.4622516400002</v>
      </c>
      <c r="U15" s="523">
        <v>1202.4434004699999</v>
      </c>
      <c r="V15" s="523">
        <v>1227.34561016</v>
      </c>
      <c r="W15" s="523">
        <v>1230.1435072000002</v>
      </c>
      <c r="X15" s="523">
        <v>995.18506174000004</v>
      </c>
      <c r="Y15" s="523">
        <v>986.17920735999996</v>
      </c>
      <c r="Z15" s="523">
        <v>975.62341738999999</v>
      </c>
      <c r="AA15" s="523">
        <v>879.03069530000005</v>
      </c>
      <c r="AB15" s="523">
        <v>817.75854204000007</v>
      </c>
      <c r="AC15" s="523">
        <v>879.5938533499999</v>
      </c>
      <c r="AD15" s="523">
        <v>857.60273500999995</v>
      </c>
      <c r="AE15" s="523">
        <v>849.16135096000005</v>
      </c>
      <c r="AF15" s="523">
        <v>863.54133297999999</v>
      </c>
      <c r="AG15" s="523">
        <v>841.56044501999997</v>
      </c>
      <c r="AH15" s="523">
        <v>863.22616200999983</v>
      </c>
      <c r="AI15" s="523">
        <v>797.47581687000002</v>
      </c>
      <c r="AJ15" s="523">
        <v>785.46847919999993</v>
      </c>
      <c r="AK15" s="523">
        <v>766.86565985000004</v>
      </c>
      <c r="AL15" s="523">
        <v>736.6065671099999</v>
      </c>
      <c r="AM15" s="523">
        <v>523.79800743999999</v>
      </c>
      <c r="AN15" s="523">
        <v>526.83879349999995</v>
      </c>
      <c r="AO15" s="523">
        <v>521.29409670000007</v>
      </c>
      <c r="AP15" s="523">
        <v>524.85816068999998</v>
      </c>
      <c r="AQ15" s="523">
        <v>524.21451679999996</v>
      </c>
      <c r="AR15" s="523">
        <v>496.23176525000002</v>
      </c>
      <c r="AS15" s="523">
        <v>512.25416570999994</v>
      </c>
      <c r="AT15" s="523">
        <v>456.29124560000002</v>
      </c>
    </row>
    <row r="16" spans="1:46" s="314" customFormat="1" ht="14.25" customHeight="1" x14ac:dyDescent="0.3">
      <c r="A16" s="480" t="s">
        <v>657</v>
      </c>
      <c r="B16" s="523">
        <v>1177.4971395388332</v>
      </c>
      <c r="C16" s="523">
        <v>1185.401297494865</v>
      </c>
      <c r="D16" s="523">
        <v>1432.8046696022006</v>
      </c>
      <c r="E16" s="523">
        <v>1332.9568502931313</v>
      </c>
      <c r="F16" s="523">
        <v>1388.2820996969165</v>
      </c>
      <c r="G16" s="523">
        <v>1375.6191882372257</v>
      </c>
      <c r="H16" s="523">
        <v>1282.5352910564843</v>
      </c>
      <c r="I16" s="523">
        <v>1465.308308373691</v>
      </c>
      <c r="J16" s="523">
        <v>1728.8674000322997</v>
      </c>
      <c r="K16" s="523">
        <v>1719.6608980647213</v>
      </c>
      <c r="L16" s="523">
        <v>1535.6947307072674</v>
      </c>
      <c r="M16" s="523">
        <v>1356.6687906099285</v>
      </c>
      <c r="N16" s="523">
        <v>1286.8782369429268</v>
      </c>
      <c r="O16" s="523">
        <v>1435.7913854839649</v>
      </c>
      <c r="P16" s="523">
        <v>1616.4793240432343</v>
      </c>
      <c r="Q16" s="523">
        <v>1558.7034446002078</v>
      </c>
      <c r="R16" s="523">
        <v>1522</v>
      </c>
      <c r="S16" s="523">
        <v>1423.8777506523338</v>
      </c>
      <c r="T16" s="523">
        <v>1555.1339682123037</v>
      </c>
      <c r="U16" s="523">
        <v>1520.4882981851169</v>
      </c>
      <c r="V16" s="523">
        <v>1492.5491842768797</v>
      </c>
      <c r="W16" s="523">
        <v>1554.0871808129691</v>
      </c>
      <c r="X16" s="523">
        <v>1574.910785686362</v>
      </c>
      <c r="Y16" s="523">
        <v>1483.1387163048921</v>
      </c>
      <c r="Z16" s="523">
        <v>1538.6513418333266</v>
      </c>
      <c r="AA16" s="523">
        <v>1519.8634154617532</v>
      </c>
      <c r="AB16" s="523">
        <v>1623.8525159241838</v>
      </c>
      <c r="AC16" s="523">
        <v>1602.1803573663683</v>
      </c>
      <c r="AD16" s="523">
        <v>1697.7840849320478</v>
      </c>
      <c r="AE16" s="523">
        <v>1397.703810145442</v>
      </c>
      <c r="AF16" s="523">
        <v>1405.4215327895843</v>
      </c>
      <c r="AG16" s="523">
        <v>1463.8710322980949</v>
      </c>
      <c r="AH16" s="523">
        <v>1821.880896284503</v>
      </c>
      <c r="AI16" s="523">
        <v>2097.5316752067247</v>
      </c>
      <c r="AJ16" s="523">
        <v>2120.3585925795878</v>
      </c>
      <c r="AK16" s="523">
        <v>2002.692059608449</v>
      </c>
      <c r="AL16" s="523">
        <v>2290.2467398346707</v>
      </c>
      <c r="AM16" s="523">
        <v>2335.2321429883327</v>
      </c>
      <c r="AN16" s="523">
        <v>1899.6945909701731</v>
      </c>
      <c r="AO16" s="523">
        <v>2177.3968148225799</v>
      </c>
      <c r="AP16" s="523">
        <v>2108.3524228692695</v>
      </c>
      <c r="AQ16" s="523">
        <v>1978.5891037329154</v>
      </c>
      <c r="AR16" s="523">
        <v>2184.8106844436452</v>
      </c>
      <c r="AS16" s="523">
        <v>1924.2706000278135</v>
      </c>
      <c r="AT16" s="523">
        <v>2980.4576399096941</v>
      </c>
    </row>
    <row r="17" spans="1:46" s="314" customFormat="1" ht="14.25" customHeight="1" x14ac:dyDescent="0.3">
      <c r="A17" s="478" t="s">
        <v>546</v>
      </c>
      <c r="B17" s="522">
        <v>1242.3605788899999</v>
      </c>
      <c r="C17" s="522">
        <v>1119.7909658900001</v>
      </c>
      <c r="D17" s="522">
        <v>1219.5887337899999</v>
      </c>
      <c r="E17" s="522">
        <v>1205.0318490299999</v>
      </c>
      <c r="F17" s="522">
        <v>1114.8822148799998</v>
      </c>
      <c r="G17" s="522">
        <v>1022.9489218599999</v>
      </c>
      <c r="H17" s="522">
        <v>963.67748205000009</v>
      </c>
      <c r="I17" s="522">
        <v>994.24992150000003</v>
      </c>
      <c r="J17" s="522">
        <v>995.26922568000009</v>
      </c>
      <c r="K17" s="522">
        <v>967.84829107999997</v>
      </c>
      <c r="L17" s="522">
        <v>1070.1400984100001</v>
      </c>
      <c r="M17" s="522">
        <v>1091.6310350399999</v>
      </c>
      <c r="N17" s="522">
        <v>1018.14515743</v>
      </c>
      <c r="O17" s="522">
        <v>1014.26371525</v>
      </c>
      <c r="P17" s="522">
        <v>1206.4256972599999</v>
      </c>
      <c r="Q17" s="522">
        <v>1142.26866492</v>
      </c>
      <c r="R17" s="522">
        <v>1160</v>
      </c>
      <c r="S17" s="522">
        <v>1132.4526343699999</v>
      </c>
      <c r="T17" s="522">
        <v>1133.9696202800001</v>
      </c>
      <c r="U17" s="522">
        <v>1610.92555967</v>
      </c>
      <c r="V17" s="522">
        <v>1652.4288111300002</v>
      </c>
      <c r="W17" s="522">
        <v>1735.22777455</v>
      </c>
      <c r="X17" s="522">
        <v>1623.5030842900001</v>
      </c>
      <c r="Y17" s="522">
        <v>1612.7692425099997</v>
      </c>
      <c r="Z17" s="522">
        <v>1671.2897117699999</v>
      </c>
      <c r="AA17" s="522">
        <v>1709.3666813299999</v>
      </c>
      <c r="AB17" s="522">
        <v>1771.0809322599998</v>
      </c>
      <c r="AC17" s="522">
        <v>1321.5454435100003</v>
      </c>
      <c r="AD17" s="522">
        <v>1221.1996142799999</v>
      </c>
      <c r="AE17" s="522">
        <v>1194.2932031199998</v>
      </c>
      <c r="AF17" s="522">
        <v>1172.91865424</v>
      </c>
      <c r="AG17" s="522">
        <v>1468.9547484699997</v>
      </c>
      <c r="AH17" s="522">
        <v>1031.4220510499999</v>
      </c>
      <c r="AI17" s="522">
        <v>1212.5969323400002</v>
      </c>
      <c r="AJ17" s="522">
        <v>992.12835749999999</v>
      </c>
      <c r="AK17" s="522">
        <v>997.47270128000002</v>
      </c>
      <c r="AL17" s="522">
        <v>1011.11198998</v>
      </c>
      <c r="AM17" s="522">
        <v>1068.55212936</v>
      </c>
      <c r="AN17" s="522">
        <v>957.09820052000009</v>
      </c>
      <c r="AO17" s="522">
        <v>1043.8815039200001</v>
      </c>
      <c r="AP17" s="522">
        <v>932.09346830999993</v>
      </c>
      <c r="AQ17" s="522">
        <v>925.11813088000008</v>
      </c>
      <c r="AR17" s="522">
        <v>916.18129392000003</v>
      </c>
      <c r="AS17" s="522">
        <v>916.70592848000001</v>
      </c>
      <c r="AT17" s="522">
        <v>945.34312202000001</v>
      </c>
    </row>
    <row r="18" spans="1:46" s="314" customFormat="1" ht="14.25" customHeight="1" x14ac:dyDescent="0.3">
      <c r="A18" s="478" t="s">
        <v>547</v>
      </c>
      <c r="B18" s="522">
        <v>4229.7205462498723</v>
      </c>
      <c r="C18" s="522">
        <v>4455.6878373370328</v>
      </c>
      <c r="D18" s="522">
        <v>4374.3895707233651</v>
      </c>
      <c r="E18" s="522">
        <v>4408.2245502178785</v>
      </c>
      <c r="F18" s="522">
        <v>4138.9636685304858</v>
      </c>
      <c r="G18" s="522">
        <v>4084.3540800230476</v>
      </c>
      <c r="H18" s="522">
        <v>4337.758950214472</v>
      </c>
      <c r="I18" s="522">
        <v>4473.7411919807128</v>
      </c>
      <c r="J18" s="522">
        <v>4654.3956163357207</v>
      </c>
      <c r="K18" s="522">
        <v>4457.1722176075245</v>
      </c>
      <c r="L18" s="522">
        <v>4195.9461102864034</v>
      </c>
      <c r="M18" s="522">
        <v>4394.2962205617278</v>
      </c>
      <c r="N18" s="522">
        <v>4336.2013813324347</v>
      </c>
      <c r="O18" s="522">
        <v>4314.2660385786003</v>
      </c>
      <c r="P18" s="522">
        <v>4329.5444639107609</v>
      </c>
      <c r="Q18" s="522">
        <v>4193.7084447155557</v>
      </c>
      <c r="R18" s="522">
        <v>4221</v>
      </c>
      <c r="S18" s="522">
        <v>4310.6691213025915</v>
      </c>
      <c r="T18" s="522">
        <v>4307.3330999204463</v>
      </c>
      <c r="U18" s="522">
        <v>4424.5394130307905</v>
      </c>
      <c r="V18" s="522">
        <v>5331.1274565806898</v>
      </c>
      <c r="W18" s="522">
        <v>5049.9616380103607</v>
      </c>
      <c r="X18" s="522">
        <v>4876.7150374924431</v>
      </c>
      <c r="Y18" s="522">
        <v>4630.69563299745</v>
      </c>
      <c r="Z18" s="522">
        <v>4510.5822406330417</v>
      </c>
      <c r="AA18" s="522">
        <v>4249.0455094329127</v>
      </c>
      <c r="AB18" s="522">
        <v>4355.4373395983475</v>
      </c>
      <c r="AC18" s="522">
        <v>4652.2998507771372</v>
      </c>
      <c r="AD18" s="522">
        <v>4533.148081154166</v>
      </c>
      <c r="AE18" s="522">
        <v>4339.8679415419283</v>
      </c>
      <c r="AF18" s="522">
        <v>4323.0249599417866</v>
      </c>
      <c r="AG18" s="522">
        <v>4014.8453678888236</v>
      </c>
      <c r="AH18" s="522">
        <v>4885.4995963288648</v>
      </c>
      <c r="AI18" s="522">
        <v>4792.7425410604255</v>
      </c>
      <c r="AJ18" s="522">
        <v>4966.7125939718926</v>
      </c>
      <c r="AK18" s="522">
        <v>4774.4904464140945</v>
      </c>
      <c r="AL18" s="522">
        <v>4781.7678372768032</v>
      </c>
      <c r="AM18" s="522">
        <v>4735.8344724980443</v>
      </c>
      <c r="AN18" s="522">
        <v>4629.8552847942829</v>
      </c>
      <c r="AO18" s="522">
        <v>4325.6293406939803</v>
      </c>
      <c r="AP18" s="522">
        <v>4173.8372564371402</v>
      </c>
      <c r="AQ18" s="522">
        <v>4106.1430586766764</v>
      </c>
      <c r="AR18" s="522">
        <v>4348.8424352598277</v>
      </c>
      <c r="AS18" s="522">
        <v>4383.3273092953032</v>
      </c>
      <c r="AT18" s="522">
        <v>4177.4410210721726</v>
      </c>
    </row>
    <row r="19" spans="1:46" s="314" customFormat="1" ht="14.25" customHeight="1" x14ac:dyDescent="0.3">
      <c r="A19" s="478" t="s">
        <v>548</v>
      </c>
      <c r="B19" s="522">
        <v>3867.1722109085736</v>
      </c>
      <c r="C19" s="522">
        <v>3468.3520114851744</v>
      </c>
      <c r="D19" s="522">
        <v>3845.3640947085337</v>
      </c>
      <c r="E19" s="522">
        <v>4506.3717713640299</v>
      </c>
      <c r="F19" s="522">
        <v>4156.1185299868093</v>
      </c>
      <c r="G19" s="522">
        <v>4874.9489634155716</v>
      </c>
      <c r="H19" s="522">
        <v>5103.767642483378</v>
      </c>
      <c r="I19" s="522">
        <v>5180.0443989327996</v>
      </c>
      <c r="J19" s="522">
        <v>4669.8718503498167</v>
      </c>
      <c r="K19" s="522">
        <v>4648.9491262937026</v>
      </c>
      <c r="L19" s="522">
        <v>4255.9811450746301</v>
      </c>
      <c r="M19" s="522">
        <v>4267.2758404023334</v>
      </c>
      <c r="N19" s="522">
        <v>4306.4053038333077</v>
      </c>
      <c r="O19" s="522">
        <v>4280.2622501001824</v>
      </c>
      <c r="P19" s="522">
        <v>4424.144963899188</v>
      </c>
      <c r="Q19" s="522">
        <v>4576.5304332888345</v>
      </c>
      <c r="R19" s="522">
        <v>4481</v>
      </c>
      <c r="S19" s="522">
        <v>4421.8787081477039</v>
      </c>
      <c r="T19" s="522">
        <v>4505.5874133246571</v>
      </c>
      <c r="U19" s="522">
        <v>4517.5237652070291</v>
      </c>
      <c r="V19" s="522">
        <v>3898.7498491183937</v>
      </c>
      <c r="W19" s="522">
        <v>4260.51095651789</v>
      </c>
      <c r="X19" s="522">
        <v>4183.2092286491934</v>
      </c>
      <c r="Y19" s="522">
        <v>4143.7984874161666</v>
      </c>
      <c r="Z19" s="522">
        <v>3976.5258816251153</v>
      </c>
      <c r="AA19" s="522">
        <v>4083.3867484695534</v>
      </c>
      <c r="AB19" s="522">
        <v>3873.1719450175101</v>
      </c>
      <c r="AC19" s="522">
        <v>3919.1010242315915</v>
      </c>
      <c r="AD19" s="522">
        <v>3772.9752353857057</v>
      </c>
      <c r="AE19" s="522">
        <v>3734.7843278296909</v>
      </c>
      <c r="AF19" s="522">
        <v>3570.6073195487347</v>
      </c>
      <c r="AG19" s="522">
        <v>3648.7141790464057</v>
      </c>
      <c r="AH19" s="522">
        <v>2835.3915778771839</v>
      </c>
      <c r="AI19" s="522">
        <v>2820.7610796331555</v>
      </c>
      <c r="AJ19" s="522">
        <v>2847.0498133671354</v>
      </c>
      <c r="AK19" s="522">
        <v>2677.092414875332</v>
      </c>
      <c r="AL19" s="522">
        <v>2560.9211206113255</v>
      </c>
      <c r="AM19" s="522">
        <v>2725.9799375327789</v>
      </c>
      <c r="AN19" s="522">
        <v>2804.9902023702366</v>
      </c>
      <c r="AO19" s="522">
        <v>2825.0846552506305</v>
      </c>
      <c r="AP19" s="522">
        <v>2684.0136137888785</v>
      </c>
      <c r="AQ19" s="522">
        <v>2641.6851201677568</v>
      </c>
      <c r="AR19" s="522">
        <v>2583.9602097048455</v>
      </c>
      <c r="AS19" s="522">
        <v>2563.0984910094535</v>
      </c>
      <c r="AT19" s="522">
        <v>2650.6854070690697</v>
      </c>
    </row>
    <row r="20" spans="1:46" s="314" customFormat="1" ht="14.25" customHeight="1" x14ac:dyDescent="0.3">
      <c r="A20" s="478" t="s">
        <v>549</v>
      </c>
      <c r="B20" s="522">
        <v>83.196141819999994</v>
      </c>
      <c r="C20" s="522">
        <v>81.037084640000003</v>
      </c>
      <c r="D20" s="522">
        <v>73.032870300000013</v>
      </c>
      <c r="E20" s="522">
        <v>76.869256370000002</v>
      </c>
      <c r="F20" s="522">
        <v>78.956993309999987</v>
      </c>
      <c r="G20" s="522">
        <v>78.850167289999987</v>
      </c>
      <c r="H20" s="522">
        <v>78.151786900000005</v>
      </c>
      <c r="I20" s="522">
        <v>78.386525719999995</v>
      </c>
      <c r="J20" s="522">
        <v>77.506032919999996</v>
      </c>
      <c r="K20" s="522">
        <v>77.08219862</v>
      </c>
      <c r="L20" s="522">
        <v>75.42341424</v>
      </c>
      <c r="M20" s="522">
        <v>91.218464690000005</v>
      </c>
      <c r="N20" s="522">
        <v>87.597761610000006</v>
      </c>
      <c r="O20" s="522">
        <v>86.821140990000004</v>
      </c>
      <c r="P20" s="522">
        <v>79.039404180000005</v>
      </c>
      <c r="Q20" s="522">
        <v>84.24307196985167</v>
      </c>
      <c r="R20" s="522">
        <v>83</v>
      </c>
      <c r="S20" s="522">
        <v>87.196371358703558</v>
      </c>
      <c r="T20" s="522">
        <v>91.441989010591641</v>
      </c>
      <c r="U20" s="522">
        <v>95.817957239242418</v>
      </c>
      <c r="V20" s="522">
        <v>96.250162440261477</v>
      </c>
      <c r="W20" s="522">
        <v>94.083536912562991</v>
      </c>
      <c r="X20" s="522">
        <v>94.120247305293233</v>
      </c>
      <c r="Y20" s="522">
        <v>91.724816472637997</v>
      </c>
      <c r="Z20" s="522">
        <v>89.696599243432757</v>
      </c>
      <c r="AA20" s="522">
        <v>92.674417337510732</v>
      </c>
      <c r="AB20" s="522">
        <v>89.247441594929199</v>
      </c>
      <c r="AC20" s="522">
        <v>90.9309004737961</v>
      </c>
      <c r="AD20" s="522">
        <v>87.649376710249541</v>
      </c>
      <c r="AE20" s="522">
        <v>93.157300471261351</v>
      </c>
      <c r="AF20" s="522">
        <v>92.17474723494044</v>
      </c>
      <c r="AG20" s="522">
        <v>97.641083686941002</v>
      </c>
      <c r="AH20" s="522">
        <v>97.893538970244649</v>
      </c>
      <c r="AI20" s="522">
        <v>102.14207771554791</v>
      </c>
      <c r="AJ20" s="522">
        <v>101.94678032151279</v>
      </c>
      <c r="AK20" s="522">
        <v>98.481262046487387</v>
      </c>
      <c r="AL20" s="522">
        <v>98.467648395230626</v>
      </c>
      <c r="AM20" s="522">
        <v>95.2461184644404</v>
      </c>
      <c r="AN20" s="522">
        <v>96.691035794151276</v>
      </c>
      <c r="AO20" s="522">
        <v>98.453616890938918</v>
      </c>
      <c r="AP20" s="522">
        <v>96.261927358847345</v>
      </c>
      <c r="AQ20" s="522">
        <v>100.31127760103971</v>
      </c>
      <c r="AR20" s="522">
        <v>94.915406950116747</v>
      </c>
      <c r="AS20" s="522">
        <v>89.670060203523946</v>
      </c>
      <c r="AT20" s="522">
        <v>95.478317525616788</v>
      </c>
    </row>
    <row r="21" spans="1:46" s="314" customFormat="1" ht="14.25" customHeight="1" x14ac:dyDescent="0.3">
      <c r="A21" s="478" t="s">
        <v>550</v>
      </c>
      <c r="B21" s="522">
        <v>400.38090321000004</v>
      </c>
      <c r="C21" s="522">
        <v>410.66323342999999</v>
      </c>
      <c r="D21" s="522">
        <v>392.38208213000001</v>
      </c>
      <c r="E21" s="522">
        <v>387.82736387</v>
      </c>
      <c r="F21" s="522">
        <v>377.62592584999999</v>
      </c>
      <c r="G21" s="522">
        <v>417.83049287</v>
      </c>
      <c r="H21" s="522">
        <v>444.06592860999996</v>
      </c>
      <c r="I21" s="522">
        <v>410.81464686999999</v>
      </c>
      <c r="J21" s="522">
        <v>430.52824489</v>
      </c>
      <c r="K21" s="522">
        <v>421.50478228999998</v>
      </c>
      <c r="L21" s="522">
        <v>391.79311030000002</v>
      </c>
      <c r="M21" s="522">
        <v>376.45245233670443</v>
      </c>
      <c r="N21" s="522">
        <v>393.83915668905638</v>
      </c>
      <c r="O21" s="522">
        <v>387.2275920406197</v>
      </c>
      <c r="P21" s="522">
        <v>392.48585547728908</v>
      </c>
      <c r="Q21" s="522">
        <v>390.82576552999996</v>
      </c>
      <c r="R21" s="522">
        <v>386</v>
      </c>
      <c r="S21" s="522">
        <v>373.16780619000002</v>
      </c>
      <c r="T21" s="522">
        <v>375.91464095999999</v>
      </c>
      <c r="U21" s="522">
        <v>361.63456731999992</v>
      </c>
      <c r="V21" s="522">
        <v>373.21190694000001</v>
      </c>
      <c r="W21" s="522">
        <v>371.62551945463207</v>
      </c>
      <c r="X21" s="522">
        <v>355.26735303000004</v>
      </c>
      <c r="Y21" s="522">
        <v>357.76716299999998</v>
      </c>
      <c r="Z21" s="522">
        <v>350.30581903000001</v>
      </c>
      <c r="AA21" s="522">
        <v>351.68098092000002</v>
      </c>
      <c r="AB21" s="522">
        <v>335.85760622999999</v>
      </c>
      <c r="AC21" s="522">
        <v>334.11758202999999</v>
      </c>
      <c r="AD21" s="522">
        <v>328.34563918999999</v>
      </c>
      <c r="AE21" s="522">
        <v>326.22141292999999</v>
      </c>
      <c r="AF21" s="522">
        <v>323.50019253999994</v>
      </c>
      <c r="AG21" s="522">
        <v>329.13286773000004</v>
      </c>
      <c r="AH21" s="522">
        <v>661.42085534135447</v>
      </c>
      <c r="AI21" s="522">
        <v>637.59048709647925</v>
      </c>
      <c r="AJ21" s="522">
        <v>631.48174343000005</v>
      </c>
      <c r="AK21" s="522">
        <v>644.14985849000004</v>
      </c>
      <c r="AL21" s="522">
        <v>654.35074354999995</v>
      </c>
      <c r="AM21" s="522">
        <v>671.4814788299999</v>
      </c>
      <c r="AN21" s="522">
        <v>697.11542760999998</v>
      </c>
      <c r="AO21" s="522">
        <v>719.93837167999993</v>
      </c>
      <c r="AP21" s="522">
        <v>724.41257086999997</v>
      </c>
      <c r="AQ21" s="522">
        <v>727.90377880000005</v>
      </c>
      <c r="AR21" s="522">
        <v>732.83524354000008</v>
      </c>
      <c r="AS21" s="522">
        <v>776.65030159000003</v>
      </c>
      <c r="AT21" s="522">
        <v>808.60772172999998</v>
      </c>
    </row>
    <row r="22" spans="1:46" s="314" customFormat="1" ht="14.25" customHeight="1" x14ac:dyDescent="0.3">
      <c r="A22" s="478" t="s">
        <v>551</v>
      </c>
      <c r="B22" s="522">
        <v>333.65016684000005</v>
      </c>
      <c r="C22" s="522">
        <v>324.00079281000001</v>
      </c>
      <c r="D22" s="522">
        <v>322.00790444</v>
      </c>
      <c r="E22" s="522">
        <v>334.69484829999993</v>
      </c>
      <c r="F22" s="522">
        <v>316.44682889999996</v>
      </c>
      <c r="G22" s="522">
        <v>315.58043707999997</v>
      </c>
      <c r="H22" s="522">
        <v>300.88405795</v>
      </c>
      <c r="I22" s="522">
        <v>298.10813186000001</v>
      </c>
      <c r="J22" s="522">
        <v>307.09242761000002</v>
      </c>
      <c r="K22" s="522">
        <v>303.30483466999999</v>
      </c>
      <c r="L22" s="522">
        <v>305.15772965999997</v>
      </c>
      <c r="M22" s="522">
        <v>310.01842177999998</v>
      </c>
      <c r="N22" s="522">
        <v>306.04808545000003</v>
      </c>
      <c r="O22" s="522">
        <v>301.94202794000006</v>
      </c>
      <c r="P22" s="522">
        <v>300.31185769000001</v>
      </c>
      <c r="Q22" s="522">
        <v>300.07041323000004</v>
      </c>
      <c r="R22" s="522">
        <v>300</v>
      </c>
      <c r="S22" s="522">
        <v>293.70825810000002</v>
      </c>
      <c r="T22" s="522">
        <v>307.06374877999997</v>
      </c>
      <c r="U22" s="522">
        <v>298.83154076</v>
      </c>
      <c r="V22" s="522">
        <v>304.16911948000001</v>
      </c>
      <c r="W22" s="522">
        <v>302.69976207999997</v>
      </c>
      <c r="X22" s="522">
        <v>308.40265185999999</v>
      </c>
      <c r="Y22" s="522">
        <v>319.09152877999998</v>
      </c>
      <c r="Z22" s="522">
        <v>315.35703437000001</v>
      </c>
      <c r="AA22" s="522">
        <v>332.70589798000003</v>
      </c>
      <c r="AB22" s="522">
        <v>335.59059232999999</v>
      </c>
      <c r="AC22" s="522">
        <v>339.82611185000002</v>
      </c>
      <c r="AD22" s="522">
        <v>334.40456871000004</v>
      </c>
      <c r="AE22" s="522">
        <v>330.77559348</v>
      </c>
      <c r="AF22" s="522">
        <v>334.56168934999994</v>
      </c>
      <c r="AG22" s="522">
        <v>335.77430985000001</v>
      </c>
      <c r="AH22" s="522">
        <v>345.80028882000005</v>
      </c>
      <c r="AI22" s="522">
        <v>337.14226728</v>
      </c>
      <c r="AJ22" s="522">
        <v>355.54694874</v>
      </c>
      <c r="AK22" s="522">
        <v>357.15697901999999</v>
      </c>
      <c r="AL22" s="522">
        <v>351.67910982999996</v>
      </c>
      <c r="AM22" s="522">
        <v>359.33549312999997</v>
      </c>
      <c r="AN22" s="522">
        <v>357.15781131</v>
      </c>
      <c r="AO22" s="522">
        <v>355.26829961999999</v>
      </c>
      <c r="AP22" s="522">
        <v>331.86600472000003</v>
      </c>
      <c r="AQ22" s="522">
        <v>331.95522854999996</v>
      </c>
      <c r="AR22" s="522">
        <v>325.86490990999999</v>
      </c>
      <c r="AS22" s="522">
        <v>325.77711118999997</v>
      </c>
      <c r="AT22" s="522">
        <v>350.36153035000001</v>
      </c>
    </row>
    <row r="23" spans="1:46" s="314" customFormat="1" ht="14.25" customHeight="1" x14ac:dyDescent="0.3">
      <c r="A23" s="478" t="s">
        <v>552</v>
      </c>
      <c r="B23" s="522">
        <v>819.15063880999992</v>
      </c>
      <c r="C23" s="522">
        <v>813.9239457299999</v>
      </c>
      <c r="D23" s="522">
        <v>761.18280902000004</v>
      </c>
      <c r="E23" s="522">
        <v>798.11122834000003</v>
      </c>
      <c r="F23" s="522">
        <v>820.46825586</v>
      </c>
      <c r="G23" s="522">
        <v>809.50641272000007</v>
      </c>
      <c r="H23" s="522">
        <v>952.28130765999992</v>
      </c>
      <c r="I23" s="522">
        <v>1037.2983909000002</v>
      </c>
      <c r="J23" s="522">
        <v>924.7377262</v>
      </c>
      <c r="K23" s="522">
        <v>924.85220308000009</v>
      </c>
      <c r="L23" s="522">
        <v>1068.22160506</v>
      </c>
      <c r="M23" s="522">
        <v>900.77370840999993</v>
      </c>
      <c r="N23" s="522">
        <v>862.55206397000006</v>
      </c>
      <c r="O23" s="522">
        <v>970.22267800999998</v>
      </c>
      <c r="P23" s="522">
        <v>980.01943155999993</v>
      </c>
      <c r="Q23" s="522">
        <v>1027.8606714599998</v>
      </c>
      <c r="R23" s="522">
        <v>1005</v>
      </c>
      <c r="S23" s="522">
        <v>1001.4657449000001</v>
      </c>
      <c r="T23" s="522">
        <v>1026.3092262099999</v>
      </c>
      <c r="U23" s="522">
        <v>997.18161326999996</v>
      </c>
      <c r="V23" s="522">
        <v>1161.6102916</v>
      </c>
      <c r="W23" s="522">
        <v>1208.8139528800002</v>
      </c>
      <c r="X23" s="522">
        <v>1114.8445689800001</v>
      </c>
      <c r="Y23" s="522">
        <v>943.46657939000011</v>
      </c>
      <c r="Z23" s="522">
        <v>923.44903344000011</v>
      </c>
      <c r="AA23" s="522">
        <v>960.70653858000003</v>
      </c>
      <c r="AB23" s="522">
        <v>975.46560435999993</v>
      </c>
      <c r="AC23" s="522">
        <v>962.69443050000007</v>
      </c>
      <c r="AD23" s="522">
        <v>940.17083474000003</v>
      </c>
      <c r="AE23" s="522">
        <v>953.89191760000006</v>
      </c>
      <c r="AF23" s="522">
        <v>849.37232495000001</v>
      </c>
      <c r="AG23" s="522">
        <v>925.61690224000006</v>
      </c>
      <c r="AH23" s="522">
        <v>999.86623367999994</v>
      </c>
      <c r="AI23" s="522">
        <v>999.48607242000003</v>
      </c>
      <c r="AJ23" s="522">
        <v>995.11334878999992</v>
      </c>
      <c r="AK23" s="522">
        <v>961.54633177999995</v>
      </c>
      <c r="AL23" s="522">
        <v>1071.3117358000002</v>
      </c>
      <c r="AM23" s="522">
        <v>1039.31706882</v>
      </c>
      <c r="AN23" s="522">
        <v>973.16003712999998</v>
      </c>
      <c r="AO23" s="522">
        <v>1000.3792346399999</v>
      </c>
      <c r="AP23" s="522">
        <v>965.33082311999999</v>
      </c>
      <c r="AQ23" s="522">
        <v>935.96196385999997</v>
      </c>
      <c r="AR23" s="522">
        <v>946.10936684000001</v>
      </c>
      <c r="AS23" s="522">
        <v>993.17414851880119</v>
      </c>
      <c r="AT23" s="522">
        <v>1046.9785030142457</v>
      </c>
    </row>
    <row r="24" spans="1:46" s="314" customFormat="1" ht="14.25" customHeight="1" x14ac:dyDescent="0.3">
      <c r="A24" s="478" t="s">
        <v>553</v>
      </c>
      <c r="B24" s="522">
        <v>316.322108657792</v>
      </c>
      <c r="C24" s="522">
        <v>329.83400566622799</v>
      </c>
      <c r="D24" s="522">
        <v>328.82386541898234</v>
      </c>
      <c r="E24" s="522">
        <v>288.92747685357301</v>
      </c>
      <c r="F24" s="522">
        <v>297.60643552781801</v>
      </c>
      <c r="G24" s="522">
        <v>274.78990367903197</v>
      </c>
      <c r="H24" s="522">
        <v>232.25281177196499</v>
      </c>
      <c r="I24" s="522">
        <v>215.85580234999998</v>
      </c>
      <c r="J24" s="522">
        <v>270.55026740999995</v>
      </c>
      <c r="K24" s="522">
        <v>412.78336480000002</v>
      </c>
      <c r="L24" s="522">
        <v>439.05687697000002</v>
      </c>
      <c r="M24" s="522">
        <v>397.98593277999998</v>
      </c>
      <c r="N24" s="522">
        <v>392.72267174000001</v>
      </c>
      <c r="O24" s="522">
        <v>365.86556158999997</v>
      </c>
      <c r="P24" s="522">
        <v>360.49704569000005</v>
      </c>
      <c r="Q24" s="522">
        <v>333.87989443999999</v>
      </c>
      <c r="R24" s="522">
        <v>265</v>
      </c>
      <c r="S24" s="522">
        <v>233.08548512000002</v>
      </c>
      <c r="T24" s="522">
        <v>233.87251876999997</v>
      </c>
      <c r="U24" s="522">
        <v>246.14880077999996</v>
      </c>
      <c r="V24" s="522">
        <v>274.38839985999999</v>
      </c>
      <c r="W24" s="522">
        <v>269.99899392999998</v>
      </c>
      <c r="X24" s="522">
        <v>308.10617583000004</v>
      </c>
      <c r="Y24" s="522">
        <v>311.73857556000002</v>
      </c>
      <c r="Z24" s="522">
        <v>361.26342997</v>
      </c>
      <c r="AA24" s="522">
        <v>165.45958906000001</v>
      </c>
      <c r="AB24" s="522">
        <v>164.84583219999999</v>
      </c>
      <c r="AC24" s="522">
        <v>169.32376494068401</v>
      </c>
      <c r="AD24" s="522">
        <v>165.25885530000002</v>
      </c>
      <c r="AE24" s="522">
        <v>195.63800273999999</v>
      </c>
      <c r="AF24" s="522">
        <v>120.30267911</v>
      </c>
      <c r="AG24" s="522">
        <v>172.38404954999999</v>
      </c>
      <c r="AH24" s="522">
        <v>216.94805981999997</v>
      </c>
      <c r="AI24" s="522">
        <v>241.85367818</v>
      </c>
      <c r="AJ24" s="522">
        <v>223.57051709999999</v>
      </c>
      <c r="AK24" s="522">
        <v>252.23646149000001</v>
      </c>
      <c r="AL24" s="522">
        <v>274.90490512999997</v>
      </c>
      <c r="AM24" s="522">
        <v>260.53893498999997</v>
      </c>
      <c r="AN24" s="522">
        <v>298.28524788000004</v>
      </c>
      <c r="AO24" s="522">
        <v>278.09460247000004</v>
      </c>
      <c r="AP24" s="522">
        <v>260.09187608999997</v>
      </c>
      <c r="AQ24" s="522">
        <v>185.95997598999998</v>
      </c>
      <c r="AR24" s="522">
        <v>146.94857360000003</v>
      </c>
      <c r="AS24" s="522">
        <v>175.53916780000003</v>
      </c>
      <c r="AT24" s="522">
        <v>197.09663813999998</v>
      </c>
    </row>
    <row r="25" spans="1:46" s="314" customFormat="1" ht="16.149999999999999" customHeight="1" x14ac:dyDescent="0.3">
      <c r="A25" s="478" t="s">
        <v>554</v>
      </c>
      <c r="B25" s="522">
        <v>339.74995690827518</v>
      </c>
      <c r="C25" s="522">
        <v>336.07308984144777</v>
      </c>
      <c r="D25" s="522">
        <v>312.33110838218147</v>
      </c>
      <c r="E25" s="522">
        <v>323.87251306425935</v>
      </c>
      <c r="F25" s="522">
        <v>325.74970419112208</v>
      </c>
      <c r="G25" s="522">
        <v>340.74335615731485</v>
      </c>
      <c r="H25" s="522">
        <v>343.99057994488589</v>
      </c>
      <c r="I25" s="522">
        <v>359.68408638670871</v>
      </c>
      <c r="J25" s="522">
        <v>375.79061612513016</v>
      </c>
      <c r="K25" s="522">
        <v>377.63436830075801</v>
      </c>
      <c r="L25" s="522">
        <v>325.21134568532898</v>
      </c>
      <c r="M25" s="522">
        <v>330.64563557879796</v>
      </c>
      <c r="N25" s="522">
        <v>318.72365983366694</v>
      </c>
      <c r="O25" s="522">
        <v>333.72414783369385</v>
      </c>
      <c r="P25" s="522">
        <v>319.75517576274768</v>
      </c>
      <c r="Q25" s="522">
        <v>364.50889356035066</v>
      </c>
      <c r="R25" s="522">
        <v>361</v>
      </c>
      <c r="S25" s="522">
        <v>388.6810778861672</v>
      </c>
      <c r="T25" s="522">
        <v>392.67018187750637</v>
      </c>
      <c r="U25" s="522">
        <v>403.46613841151265</v>
      </c>
      <c r="V25" s="522">
        <v>415.46652127741356</v>
      </c>
      <c r="W25" s="522">
        <v>392.71105489239608</v>
      </c>
      <c r="X25" s="522">
        <v>391.45674535790943</v>
      </c>
      <c r="Y25" s="522">
        <v>414.68995819974066</v>
      </c>
      <c r="Z25" s="522">
        <v>392.8854775694457</v>
      </c>
      <c r="AA25" s="522">
        <v>407.44487627070794</v>
      </c>
      <c r="AB25" s="522">
        <v>401.13678008144944</v>
      </c>
      <c r="AC25" s="522">
        <v>426.50741612760044</v>
      </c>
      <c r="AD25" s="522">
        <v>410.57825537490515</v>
      </c>
      <c r="AE25" s="522">
        <v>403.1650070702554</v>
      </c>
      <c r="AF25" s="522">
        <v>356.23387488138343</v>
      </c>
      <c r="AG25" s="522">
        <v>358.30955133898698</v>
      </c>
      <c r="AH25" s="522">
        <v>375.14243412391329</v>
      </c>
      <c r="AI25" s="522">
        <v>366.72312385014726</v>
      </c>
      <c r="AJ25" s="522">
        <v>379.24462903049482</v>
      </c>
      <c r="AK25" s="522">
        <v>352.23502938377436</v>
      </c>
      <c r="AL25" s="522">
        <v>378.95402650195859</v>
      </c>
      <c r="AM25" s="522">
        <v>385.60248976765479</v>
      </c>
      <c r="AN25" s="522">
        <v>377.8968854404489</v>
      </c>
      <c r="AO25" s="522">
        <v>362.78572063825681</v>
      </c>
      <c r="AP25" s="522">
        <v>390.01785620382168</v>
      </c>
      <c r="AQ25" s="522">
        <v>374.9253251222911</v>
      </c>
      <c r="AR25" s="522">
        <v>364.45080291676413</v>
      </c>
      <c r="AS25" s="522">
        <v>347.72467363595962</v>
      </c>
      <c r="AT25" s="522">
        <v>373.05735260959852</v>
      </c>
    </row>
    <row r="26" spans="1:46" s="314" customFormat="1" ht="14.25" customHeight="1" x14ac:dyDescent="0.3">
      <c r="A26" s="478" t="s">
        <v>555</v>
      </c>
      <c r="B26" s="522">
        <v>559.74435507999999</v>
      </c>
      <c r="C26" s="522">
        <v>567.97843852999995</v>
      </c>
      <c r="D26" s="522">
        <v>566.43445328999996</v>
      </c>
      <c r="E26" s="522">
        <v>592.53280693000011</v>
      </c>
      <c r="F26" s="522">
        <v>606.91017834000002</v>
      </c>
      <c r="G26" s="522">
        <v>586.13380057999996</v>
      </c>
      <c r="H26" s="522">
        <v>551.03562126999998</v>
      </c>
      <c r="I26" s="522">
        <v>558.24415569000007</v>
      </c>
      <c r="J26" s="522">
        <v>552.17721347000008</v>
      </c>
      <c r="K26" s="522">
        <v>594.68816377999997</v>
      </c>
      <c r="L26" s="522">
        <v>656.86030676999997</v>
      </c>
      <c r="M26" s="522">
        <v>781.28752398000006</v>
      </c>
      <c r="N26" s="522">
        <v>604.41323811999996</v>
      </c>
      <c r="O26" s="522">
        <v>556.34389186999999</v>
      </c>
      <c r="P26" s="522">
        <v>582.97242534999998</v>
      </c>
      <c r="Q26" s="522">
        <v>560.09235255999999</v>
      </c>
      <c r="R26" s="522">
        <v>550</v>
      </c>
      <c r="S26" s="522">
        <v>567.31413845000009</v>
      </c>
      <c r="T26" s="522">
        <v>605.10463958271987</v>
      </c>
      <c r="U26" s="522">
        <v>732.46142781455808</v>
      </c>
      <c r="V26" s="522">
        <v>261.12719960999999</v>
      </c>
      <c r="W26" s="522">
        <v>149.22425698517483</v>
      </c>
      <c r="X26" s="522">
        <v>180.94108703312861</v>
      </c>
      <c r="Y26" s="522">
        <v>161.14286075000001</v>
      </c>
      <c r="Z26" s="522">
        <v>283.12305816999998</v>
      </c>
      <c r="AA26" s="522">
        <v>217.25296251999998</v>
      </c>
      <c r="AB26" s="522">
        <v>233.38515776</v>
      </c>
      <c r="AC26" s="522">
        <v>198.40357336000002</v>
      </c>
      <c r="AD26" s="522">
        <v>209.25257168000002</v>
      </c>
      <c r="AE26" s="522">
        <v>372.71046114000001</v>
      </c>
      <c r="AF26" s="522">
        <v>373.43279496999997</v>
      </c>
      <c r="AG26" s="522">
        <v>212.49760719999998</v>
      </c>
      <c r="AH26" s="522">
        <v>343.26896398000002</v>
      </c>
      <c r="AI26" s="522">
        <v>206.34698374000001</v>
      </c>
      <c r="AJ26" s="522">
        <v>211.11033025999998</v>
      </c>
      <c r="AK26" s="522">
        <v>289.76077937999997</v>
      </c>
      <c r="AL26" s="522">
        <v>623.60448278999991</v>
      </c>
      <c r="AM26" s="522">
        <v>647.88466286000005</v>
      </c>
      <c r="AN26" s="522">
        <v>584.01537971000005</v>
      </c>
      <c r="AO26" s="522">
        <v>625.40702939000016</v>
      </c>
      <c r="AP26" s="522">
        <v>617.38528192999991</v>
      </c>
      <c r="AQ26" s="522">
        <v>555.14071324999998</v>
      </c>
      <c r="AR26" s="522">
        <v>555.25004827999999</v>
      </c>
      <c r="AS26" s="522">
        <v>412.40051402999995</v>
      </c>
      <c r="AT26" s="522">
        <v>734.58240934000003</v>
      </c>
    </row>
    <row r="27" spans="1:46" s="314" customFormat="1" ht="14.25" customHeight="1" x14ac:dyDescent="0.3">
      <c r="A27" s="478" t="s">
        <v>556</v>
      </c>
      <c r="B27" s="522">
        <v>833.50649227281542</v>
      </c>
      <c r="C27" s="522">
        <v>841.30422192732647</v>
      </c>
      <c r="D27" s="522">
        <v>691.91160113675335</v>
      </c>
      <c r="E27" s="522">
        <v>656.75944985319143</v>
      </c>
      <c r="F27" s="522">
        <v>648.67455009601258</v>
      </c>
      <c r="G27" s="522">
        <v>609.05982854839101</v>
      </c>
      <c r="H27" s="522">
        <v>628.72422069463391</v>
      </c>
      <c r="I27" s="522">
        <v>648.54890347686558</v>
      </c>
      <c r="J27" s="522">
        <v>690.82715339329422</v>
      </c>
      <c r="K27" s="522">
        <v>692.1521478530384</v>
      </c>
      <c r="L27" s="522">
        <v>674.61966462483667</v>
      </c>
      <c r="M27" s="522">
        <v>617.95525200655982</v>
      </c>
      <c r="N27" s="522">
        <v>635.1178525839498</v>
      </c>
      <c r="O27" s="522">
        <v>657.01031845356158</v>
      </c>
      <c r="P27" s="522">
        <v>615.48075812874504</v>
      </c>
      <c r="Q27" s="522">
        <v>655.14559743774078</v>
      </c>
      <c r="R27" s="522">
        <v>687</v>
      </c>
      <c r="S27" s="522">
        <v>606.89926688964636</v>
      </c>
      <c r="T27" s="522">
        <v>630.18877683260405</v>
      </c>
      <c r="U27" s="522">
        <v>795.4512021760911</v>
      </c>
      <c r="V27" s="522">
        <v>905.10828126677086</v>
      </c>
      <c r="W27" s="522">
        <v>800.97051340460303</v>
      </c>
      <c r="X27" s="522">
        <v>751.78964369388257</v>
      </c>
      <c r="Y27" s="522">
        <v>697.22061565675165</v>
      </c>
      <c r="Z27" s="522">
        <v>678.14773429394484</v>
      </c>
      <c r="AA27" s="522">
        <v>658.3311326716356</v>
      </c>
      <c r="AB27" s="522">
        <v>705.96826520681998</v>
      </c>
      <c r="AC27" s="522">
        <v>817.8514120771847</v>
      </c>
      <c r="AD27" s="522">
        <v>755.46871009748861</v>
      </c>
      <c r="AE27" s="522">
        <v>791.05599208211856</v>
      </c>
      <c r="AF27" s="522">
        <v>831.01006004389978</v>
      </c>
      <c r="AG27" s="522">
        <v>950.0995076153738</v>
      </c>
      <c r="AH27" s="522">
        <v>920.44731534457731</v>
      </c>
      <c r="AI27" s="522">
        <v>825.9657558675151</v>
      </c>
      <c r="AJ27" s="522">
        <v>870.16117069373922</v>
      </c>
      <c r="AK27" s="522">
        <v>1003.2724003259411</v>
      </c>
      <c r="AL27" s="522">
        <v>1025.7521224323418</v>
      </c>
      <c r="AM27" s="522">
        <v>981.49543867415639</v>
      </c>
      <c r="AN27" s="522">
        <v>884.26280689577197</v>
      </c>
      <c r="AO27" s="522">
        <v>1056.4073959204775</v>
      </c>
      <c r="AP27" s="522">
        <v>1107.1144869366942</v>
      </c>
      <c r="AQ27" s="522">
        <v>1017.2522405499154</v>
      </c>
      <c r="AR27" s="522">
        <v>959.07717519006121</v>
      </c>
      <c r="AS27" s="522">
        <v>977.98071184120772</v>
      </c>
      <c r="AT27" s="522">
        <v>1118.0815618330178</v>
      </c>
    </row>
    <row r="28" spans="1:46" s="314" customFormat="1" ht="14.25" customHeight="1" x14ac:dyDescent="0.3">
      <c r="A28" s="478" t="s">
        <v>557</v>
      </c>
      <c r="B28" s="522">
        <v>87.38332321</v>
      </c>
      <c r="C28" s="522">
        <v>92.124331899999987</v>
      </c>
      <c r="D28" s="522">
        <v>123.51049855000001</v>
      </c>
      <c r="E28" s="522">
        <v>137.42891609999998</v>
      </c>
      <c r="F28" s="522">
        <v>152.90128025999999</v>
      </c>
      <c r="G28" s="522">
        <v>149.89991172000001</v>
      </c>
      <c r="H28" s="522">
        <v>157.61707473000001</v>
      </c>
      <c r="I28" s="522">
        <v>156.38652171999999</v>
      </c>
      <c r="J28" s="522">
        <v>128.54908674000001</v>
      </c>
      <c r="K28" s="522">
        <v>156.65959336</v>
      </c>
      <c r="L28" s="522">
        <v>146.58147668000001</v>
      </c>
      <c r="M28" s="522">
        <v>144.49985734000001</v>
      </c>
      <c r="N28" s="522">
        <v>143.60162674</v>
      </c>
      <c r="O28" s="522">
        <v>143.69573987000001</v>
      </c>
      <c r="P28" s="522">
        <v>154.02697394999998</v>
      </c>
      <c r="Q28" s="522">
        <v>152.74422759999999</v>
      </c>
      <c r="R28" s="522">
        <v>153</v>
      </c>
      <c r="S28" s="522">
        <v>144.53948808999999</v>
      </c>
      <c r="T28" s="522">
        <v>184.63162151999998</v>
      </c>
      <c r="U28" s="522">
        <v>181.44145553000001</v>
      </c>
      <c r="V28" s="522">
        <v>181.41013572</v>
      </c>
      <c r="W28" s="522">
        <v>178.62319919999999</v>
      </c>
      <c r="X28" s="522">
        <v>173.54896812000001</v>
      </c>
      <c r="Y28" s="522">
        <v>167.39142636000003</v>
      </c>
      <c r="Z28" s="522">
        <v>165.31401724</v>
      </c>
      <c r="AA28" s="522">
        <v>169.03413457999997</v>
      </c>
      <c r="AB28" s="522">
        <v>172.65960849999999</v>
      </c>
      <c r="AC28" s="522">
        <v>172.13071686000001</v>
      </c>
      <c r="AD28" s="522">
        <v>168.72288069000001</v>
      </c>
      <c r="AE28" s="522">
        <v>166.3534827</v>
      </c>
      <c r="AF28" s="522">
        <v>177.59643699</v>
      </c>
      <c r="AG28" s="522">
        <v>172.43206867000001</v>
      </c>
      <c r="AH28" s="522">
        <v>181.87372097032141</v>
      </c>
      <c r="AI28" s="522">
        <v>172.60999634999999</v>
      </c>
      <c r="AJ28" s="522">
        <v>169.59104705999999</v>
      </c>
      <c r="AK28" s="522">
        <v>167.64337583000002</v>
      </c>
      <c r="AL28" s="522">
        <v>166.95586181000002</v>
      </c>
      <c r="AM28" s="522">
        <v>174.60757404</v>
      </c>
      <c r="AN28" s="522">
        <v>177.45813737</v>
      </c>
      <c r="AO28" s="522">
        <v>179.38957717000002</v>
      </c>
      <c r="AP28" s="522">
        <v>192.52991750999999</v>
      </c>
      <c r="AQ28" s="522">
        <v>190.17019241</v>
      </c>
      <c r="AR28" s="522">
        <v>184.00506827000001</v>
      </c>
      <c r="AS28" s="522">
        <v>100.82602537</v>
      </c>
      <c r="AT28" s="522">
        <v>118.03204623111202</v>
      </c>
    </row>
    <row r="29" spans="1:46" s="314" customFormat="1" ht="13.9" customHeight="1" x14ac:dyDescent="0.3">
      <c r="A29" s="478" t="s">
        <v>558</v>
      </c>
      <c r="B29" s="522">
        <v>49.351418439999996</v>
      </c>
      <c r="C29" s="522">
        <v>56.968977409999994</v>
      </c>
      <c r="D29" s="522">
        <v>55.254341109999999</v>
      </c>
      <c r="E29" s="522">
        <v>58.532932199999998</v>
      </c>
      <c r="F29" s="522">
        <v>70.874071120000011</v>
      </c>
      <c r="G29" s="522">
        <v>67.71442691</v>
      </c>
      <c r="H29" s="522">
        <v>64.503831890000001</v>
      </c>
      <c r="I29" s="522">
        <v>63.240576920000002</v>
      </c>
      <c r="J29" s="522">
        <v>66.030917549999998</v>
      </c>
      <c r="K29" s="522">
        <v>61.834631810000005</v>
      </c>
      <c r="L29" s="522">
        <v>66.308124120000002</v>
      </c>
      <c r="M29" s="522">
        <v>67.267227429999991</v>
      </c>
      <c r="N29" s="522">
        <v>61.617121299999994</v>
      </c>
      <c r="O29" s="522">
        <v>64.604371010000008</v>
      </c>
      <c r="P29" s="522">
        <v>61.587329759999996</v>
      </c>
      <c r="Q29" s="522">
        <v>65.283209970000001</v>
      </c>
      <c r="R29" s="522">
        <v>66</v>
      </c>
      <c r="S29" s="522">
        <v>66.482621870000003</v>
      </c>
      <c r="T29" s="522">
        <v>66.235029480000009</v>
      </c>
      <c r="U29" s="522">
        <v>80.238375290000008</v>
      </c>
      <c r="V29" s="522">
        <v>74.276867230000008</v>
      </c>
      <c r="W29" s="522">
        <v>76.469721629999995</v>
      </c>
      <c r="X29" s="522">
        <v>73.658043289999995</v>
      </c>
      <c r="Y29" s="522">
        <v>75.088947099999999</v>
      </c>
      <c r="Z29" s="522">
        <v>76.55729101</v>
      </c>
      <c r="AA29" s="522">
        <v>73.233166280000006</v>
      </c>
      <c r="AB29" s="522">
        <v>71.821610030000002</v>
      </c>
      <c r="AC29" s="522">
        <v>177.52053437999999</v>
      </c>
      <c r="AD29" s="522">
        <v>241.43283415999997</v>
      </c>
      <c r="AE29" s="522">
        <v>309.21357705679475</v>
      </c>
      <c r="AF29" s="522">
        <v>307.90707666897697</v>
      </c>
      <c r="AG29" s="522">
        <v>312.82163893339401</v>
      </c>
      <c r="AH29" s="522">
        <v>307.52941555999996</v>
      </c>
      <c r="AI29" s="522">
        <v>311.80534898353221</v>
      </c>
      <c r="AJ29" s="522">
        <v>301.93845750000003</v>
      </c>
      <c r="AK29" s="522">
        <v>302.59338986</v>
      </c>
      <c r="AL29" s="522">
        <v>292.88801311999993</v>
      </c>
      <c r="AM29" s="522">
        <v>302.52022807999998</v>
      </c>
      <c r="AN29" s="522">
        <v>298.00342030000002</v>
      </c>
      <c r="AO29" s="522">
        <v>280.69260300000002</v>
      </c>
      <c r="AP29" s="522">
        <v>282.55412274999998</v>
      </c>
      <c r="AQ29" s="522">
        <v>308.60139020999998</v>
      </c>
      <c r="AR29" s="522">
        <v>306.70374954999994</v>
      </c>
      <c r="AS29" s="522">
        <v>307.09765558999999</v>
      </c>
      <c r="AT29" s="522">
        <v>307.62299393000001</v>
      </c>
    </row>
    <row r="30" spans="1:46" s="314" customFormat="1" ht="14.25" customHeight="1" x14ac:dyDescent="0.3">
      <c r="A30" s="478" t="s">
        <v>559</v>
      </c>
      <c r="B30" s="522">
        <v>232.24800708402432</v>
      </c>
      <c r="C30" s="522">
        <v>236.89997812657256</v>
      </c>
      <c r="D30" s="522">
        <v>155.33619553566015</v>
      </c>
      <c r="E30" s="522">
        <v>159.02526079782984</v>
      </c>
      <c r="F30" s="522">
        <v>161.0461840571096</v>
      </c>
      <c r="G30" s="522">
        <v>170.0730113944941</v>
      </c>
      <c r="H30" s="522">
        <v>168.69707656795234</v>
      </c>
      <c r="I30" s="522">
        <v>170.31354667525056</v>
      </c>
      <c r="J30" s="522">
        <v>165.72861467651782</v>
      </c>
      <c r="K30" s="522">
        <v>177.32184930055081</v>
      </c>
      <c r="L30" s="522">
        <v>177.21381510315783</v>
      </c>
      <c r="M30" s="522">
        <v>177.76429893965428</v>
      </c>
      <c r="N30" s="522">
        <v>162.76269990384938</v>
      </c>
      <c r="O30" s="522">
        <v>173.74811567376162</v>
      </c>
      <c r="P30" s="522">
        <v>172.3926509571167</v>
      </c>
      <c r="Q30" s="522">
        <v>168.78911487620908</v>
      </c>
      <c r="R30" s="522">
        <v>168</v>
      </c>
      <c r="S30" s="522">
        <v>165.81955963365348</v>
      </c>
      <c r="T30" s="522">
        <v>172.65578083279806</v>
      </c>
      <c r="U30" s="522">
        <v>171.05372096796077</v>
      </c>
      <c r="V30" s="522">
        <v>179.98187521576898</v>
      </c>
      <c r="W30" s="522">
        <v>167.62238342323562</v>
      </c>
      <c r="X30" s="522">
        <v>176.68696670547402</v>
      </c>
      <c r="Y30" s="522">
        <v>177.79855865933601</v>
      </c>
      <c r="Z30" s="522">
        <v>179.02330748105538</v>
      </c>
      <c r="AA30" s="522">
        <v>192.28740082581299</v>
      </c>
      <c r="AB30" s="522">
        <v>195.9906193907417</v>
      </c>
      <c r="AC30" s="522">
        <v>199.80122097419047</v>
      </c>
      <c r="AD30" s="522">
        <v>194.96468683742296</v>
      </c>
      <c r="AE30" s="522">
        <v>199.48986652670206</v>
      </c>
      <c r="AF30" s="522">
        <v>197.37840407987952</v>
      </c>
      <c r="AG30" s="522">
        <v>203.73069087194003</v>
      </c>
      <c r="AH30" s="522">
        <v>211.39668345034417</v>
      </c>
      <c r="AI30" s="522">
        <v>209.56122472892577</v>
      </c>
      <c r="AJ30" s="522">
        <v>215.19602836609727</v>
      </c>
      <c r="AK30" s="522">
        <v>214.45736520250782</v>
      </c>
      <c r="AL30" s="522">
        <v>202.14417244092107</v>
      </c>
      <c r="AM30" s="522">
        <v>208.89392525820398</v>
      </c>
      <c r="AN30" s="522">
        <v>202.96453999039937</v>
      </c>
      <c r="AO30" s="522">
        <v>205.33763972226822</v>
      </c>
      <c r="AP30" s="522">
        <v>205.87339792138252</v>
      </c>
      <c r="AQ30" s="522">
        <v>213.68573197227317</v>
      </c>
      <c r="AR30" s="522">
        <v>209.48536504884297</v>
      </c>
      <c r="AS30" s="522">
        <v>205.08440066660108</v>
      </c>
      <c r="AT30" s="522">
        <v>209.08852119679719</v>
      </c>
    </row>
    <row r="31" spans="1:46" s="314" customFormat="1" ht="14.25" customHeight="1" x14ac:dyDescent="0.3">
      <c r="A31" s="478" t="s">
        <v>560</v>
      </c>
      <c r="B31" s="522">
        <v>3230.0342495977602</v>
      </c>
      <c r="C31" s="522">
        <v>3218.2046796121431</v>
      </c>
      <c r="D31" s="522">
        <v>2549.733782647832</v>
      </c>
      <c r="E31" s="522">
        <v>2546.2805320916564</v>
      </c>
      <c r="F31" s="522">
        <v>2591.5767472937246</v>
      </c>
      <c r="G31" s="522">
        <v>2555.2174021808</v>
      </c>
      <c r="H31" s="522">
        <v>2341.448229344413</v>
      </c>
      <c r="I31" s="522">
        <v>2495.0202469738551</v>
      </c>
      <c r="J31" s="522">
        <v>2416.4817196857025</v>
      </c>
      <c r="K31" s="522">
        <v>2475.5624878991252</v>
      </c>
      <c r="L31" s="522">
        <v>2553.4547408918083</v>
      </c>
      <c r="M31" s="522">
        <v>2443.2690099611818</v>
      </c>
      <c r="N31" s="522">
        <v>2512.4539900121945</v>
      </c>
      <c r="O31" s="522">
        <v>2334.4046708339729</v>
      </c>
      <c r="P31" s="522">
        <v>2301.7514699758999</v>
      </c>
      <c r="Q31" s="522">
        <v>2371.1760330166267</v>
      </c>
      <c r="R31" s="522">
        <v>2421</v>
      </c>
      <c r="S31" s="522">
        <v>2632.2736654197101</v>
      </c>
      <c r="T31" s="522">
        <v>2893.2568198606136</v>
      </c>
      <c r="U31" s="522">
        <v>3018.6173414539244</v>
      </c>
      <c r="V31" s="522">
        <v>2824.7128540815297</v>
      </c>
      <c r="W31" s="522">
        <v>2752.4154248217947</v>
      </c>
      <c r="X31" s="522">
        <v>2934.1157131203481</v>
      </c>
      <c r="Y31" s="522">
        <v>2826.8698706678297</v>
      </c>
      <c r="Z31" s="522">
        <v>2720.7414304784961</v>
      </c>
      <c r="AA31" s="522">
        <v>2769.119411646388</v>
      </c>
      <c r="AB31" s="522">
        <v>2855.1837544445448</v>
      </c>
      <c r="AC31" s="522">
        <v>2972.858478924602</v>
      </c>
      <c r="AD31" s="522">
        <v>2951.5037959691249</v>
      </c>
      <c r="AE31" s="522">
        <v>2813.8505441023071</v>
      </c>
      <c r="AF31" s="522">
        <v>2584.3250944478195</v>
      </c>
      <c r="AG31" s="522">
        <v>2592.2228062221889</v>
      </c>
      <c r="AH31" s="522">
        <v>2384.0991754347133</v>
      </c>
      <c r="AI31" s="522">
        <v>2249.1538000426985</v>
      </c>
      <c r="AJ31" s="522">
        <v>2066.9297791308941</v>
      </c>
      <c r="AK31" s="522">
        <v>2108.2701385859054</v>
      </c>
      <c r="AL31" s="522">
        <v>2269.5446450636859</v>
      </c>
      <c r="AM31" s="522">
        <v>2088.8858171087445</v>
      </c>
      <c r="AN31" s="522">
        <v>2213.7529555162869</v>
      </c>
      <c r="AO31" s="522">
        <v>2297.9223618893357</v>
      </c>
      <c r="AP31" s="522">
        <v>2187.2896364911985</v>
      </c>
      <c r="AQ31" s="522">
        <v>2266.3471995174245</v>
      </c>
      <c r="AR31" s="522">
        <v>2258.0798664642616</v>
      </c>
      <c r="AS31" s="522">
        <v>2258.4376139821406</v>
      </c>
      <c r="AT31" s="522">
        <v>2296.8097804371337</v>
      </c>
    </row>
    <row r="32" spans="1:46" s="524" customFormat="1" ht="14.25" customHeight="1" x14ac:dyDescent="0.3">
      <c r="A32" s="480" t="s">
        <v>658</v>
      </c>
      <c r="B32" s="523">
        <v>88.875228341647372</v>
      </c>
      <c r="C32" s="523">
        <v>86.649312866544122</v>
      </c>
      <c r="D32" s="523">
        <v>70.236069420571184</v>
      </c>
      <c r="E32" s="523">
        <v>71.702774887692726</v>
      </c>
      <c r="F32" s="523">
        <v>84.990014276098364</v>
      </c>
      <c r="G32" s="523">
        <v>91.589489450657823</v>
      </c>
      <c r="H32" s="523">
        <v>99.257090999422047</v>
      </c>
      <c r="I32" s="523">
        <v>102.71513394557824</v>
      </c>
      <c r="J32" s="523">
        <v>112.05350500484994</v>
      </c>
      <c r="K32" s="523">
        <v>114.98332421343321</v>
      </c>
      <c r="L32" s="523">
        <v>110.78934517029171</v>
      </c>
      <c r="M32" s="523">
        <v>112.2925087541191</v>
      </c>
      <c r="N32" s="523">
        <v>112.67959711964258</v>
      </c>
      <c r="O32" s="523">
        <v>118.50720089942888</v>
      </c>
      <c r="P32" s="523">
        <v>111.58684494304715</v>
      </c>
      <c r="Q32" s="523">
        <v>111.47795916445058</v>
      </c>
      <c r="R32" s="523">
        <v>110</v>
      </c>
      <c r="S32" s="523">
        <v>113.91276786207312</v>
      </c>
      <c r="T32" s="523">
        <v>120.24448197495649</v>
      </c>
      <c r="U32" s="523">
        <v>125.55189421148526</v>
      </c>
      <c r="V32" s="523">
        <v>115.93258462827421</v>
      </c>
      <c r="W32" s="523">
        <v>120.41746014284315</v>
      </c>
      <c r="X32" s="523">
        <v>128.19148324526739</v>
      </c>
      <c r="Y32" s="523">
        <v>132.2572070763355</v>
      </c>
      <c r="Z32" s="523">
        <v>150.43400726715171</v>
      </c>
      <c r="AA32" s="523">
        <v>141.28261079303192</v>
      </c>
      <c r="AB32" s="523">
        <v>126.34783821265708</v>
      </c>
      <c r="AC32" s="523">
        <v>134.12556007000001</v>
      </c>
      <c r="AD32" s="523">
        <v>134.2868876769414</v>
      </c>
      <c r="AE32" s="523">
        <v>132.63945347999999</v>
      </c>
      <c r="AF32" s="523">
        <v>132.92439068000002</v>
      </c>
      <c r="AG32" s="523">
        <v>127.72964743999999</v>
      </c>
      <c r="AH32" s="523">
        <v>131.02673114697473</v>
      </c>
      <c r="AI32" s="523">
        <v>126.98196077999999</v>
      </c>
      <c r="AJ32" s="523">
        <v>122.71478214999999</v>
      </c>
      <c r="AK32" s="523">
        <v>114.74708988999998</v>
      </c>
      <c r="AL32" s="523">
        <v>120.02757892</v>
      </c>
      <c r="AM32" s="523">
        <v>120.41094529999999</v>
      </c>
      <c r="AN32" s="523">
        <v>118.29160904</v>
      </c>
      <c r="AO32" s="523">
        <v>118.50481581999999</v>
      </c>
      <c r="AP32" s="523">
        <v>174.23945720999998</v>
      </c>
      <c r="AQ32" s="523">
        <v>151.01215001000003</v>
      </c>
      <c r="AR32" s="523">
        <v>115.30912529</v>
      </c>
      <c r="AS32" s="523">
        <v>112.78800039000001</v>
      </c>
      <c r="AT32" s="523">
        <v>109.44730458000001</v>
      </c>
    </row>
    <row r="33" spans="1:46" s="524" customFormat="1" ht="14.25" customHeight="1" x14ac:dyDescent="0.3">
      <c r="A33" s="480" t="s">
        <v>659</v>
      </c>
      <c r="B33" s="523">
        <v>3141.1590212561132</v>
      </c>
      <c r="C33" s="523">
        <v>3131.5553667455988</v>
      </c>
      <c r="D33" s="523">
        <v>2479.4977132272606</v>
      </c>
      <c r="E33" s="523">
        <v>2474.5777572039633</v>
      </c>
      <c r="F33" s="523">
        <v>2506.5867330176256</v>
      </c>
      <c r="G33" s="523">
        <v>2463.6279127301423</v>
      </c>
      <c r="H33" s="523">
        <v>2242.1911383449906</v>
      </c>
      <c r="I33" s="523">
        <v>2392.3051130282774</v>
      </c>
      <c r="J33" s="523">
        <v>2304.4282146808528</v>
      </c>
      <c r="K33" s="523">
        <v>2360.579163685692</v>
      </c>
      <c r="L33" s="523">
        <v>2442.6653957215167</v>
      </c>
      <c r="M33" s="523">
        <v>2330.9765012070629</v>
      </c>
      <c r="N33" s="523">
        <v>2399.7743928925515</v>
      </c>
      <c r="O33" s="523">
        <v>2215.897469934544</v>
      </c>
      <c r="P33" s="523">
        <v>2190.1646250328531</v>
      </c>
      <c r="Q33" s="523">
        <v>2259.6980738521765</v>
      </c>
      <c r="R33" s="523">
        <v>2311</v>
      </c>
      <c r="S33" s="523">
        <v>2518.3608975576371</v>
      </c>
      <c r="T33" s="523">
        <v>2773.0123378856574</v>
      </c>
      <c r="U33" s="523">
        <v>2893.0654472424385</v>
      </c>
      <c r="V33" s="523">
        <v>2708.7802694532552</v>
      </c>
      <c r="W33" s="523">
        <v>2631.9979646789511</v>
      </c>
      <c r="X33" s="523">
        <v>2805.9242298750801</v>
      </c>
      <c r="Y33" s="523">
        <v>2694.6126635914943</v>
      </c>
      <c r="Z33" s="523">
        <v>2570.3074232113449</v>
      </c>
      <c r="AA33" s="523">
        <v>2627.8368008533562</v>
      </c>
      <c r="AB33" s="523">
        <v>2728.8359162318879</v>
      </c>
      <c r="AC33" s="523">
        <v>2838.7329188546023</v>
      </c>
      <c r="AD33" s="523">
        <v>2817.2169082921828</v>
      </c>
      <c r="AE33" s="523">
        <v>2681.211090622307</v>
      </c>
      <c r="AF33" s="523">
        <v>2451.4007037678193</v>
      </c>
      <c r="AG33" s="523">
        <v>2464.4931587821893</v>
      </c>
      <c r="AH33" s="523">
        <v>2253.072444287739</v>
      </c>
      <c r="AI33" s="523">
        <v>2122.1718392626985</v>
      </c>
      <c r="AJ33" s="523">
        <v>1944.2149969808938</v>
      </c>
      <c r="AK33" s="523">
        <v>1993.5230486959056</v>
      </c>
      <c r="AL33" s="523">
        <v>2149.5170661436864</v>
      </c>
      <c r="AM33" s="523">
        <v>1968.4748718087444</v>
      </c>
      <c r="AN33" s="523">
        <v>2095.461346476287</v>
      </c>
      <c r="AO33" s="523">
        <v>2179.4175460693355</v>
      </c>
      <c r="AP33" s="523">
        <v>2013.0501792811986</v>
      </c>
      <c r="AQ33" s="523">
        <v>2115.3350495074242</v>
      </c>
      <c r="AR33" s="523">
        <v>2142.7707411742617</v>
      </c>
      <c r="AS33" s="523">
        <v>2145.6496135921407</v>
      </c>
      <c r="AT33" s="523">
        <v>2187.3624758571341</v>
      </c>
    </row>
    <row r="34" spans="1:46" s="314" customFormat="1" ht="14.25" customHeight="1" x14ac:dyDescent="0.3">
      <c r="A34" s="478" t="s">
        <v>563</v>
      </c>
      <c r="B34" s="522">
        <v>174.26213394999999</v>
      </c>
      <c r="C34" s="522">
        <v>169.94525100000001</v>
      </c>
      <c r="D34" s="522">
        <v>170.22157465999999</v>
      </c>
      <c r="E34" s="522">
        <v>171.04274833000002</v>
      </c>
      <c r="F34" s="522">
        <v>166.59854501999996</v>
      </c>
      <c r="G34" s="522">
        <v>166.33761561999998</v>
      </c>
      <c r="H34" s="522">
        <v>166.85969947999999</v>
      </c>
      <c r="I34" s="522">
        <v>168.38606764000002</v>
      </c>
      <c r="J34" s="522">
        <v>169.70916166999999</v>
      </c>
      <c r="K34" s="522">
        <v>314.32288439999996</v>
      </c>
      <c r="L34" s="522">
        <v>290.25205081000001</v>
      </c>
      <c r="M34" s="522">
        <v>288.56780162000001</v>
      </c>
      <c r="N34" s="522">
        <v>286.67402564999998</v>
      </c>
      <c r="O34" s="522">
        <v>283.66123202</v>
      </c>
      <c r="P34" s="522">
        <v>282.65233161999993</v>
      </c>
      <c r="Q34" s="522">
        <v>280.81903579999994</v>
      </c>
      <c r="R34" s="522">
        <v>277</v>
      </c>
      <c r="S34" s="522">
        <v>299.23213419000001</v>
      </c>
      <c r="T34" s="522">
        <v>308.06058834999999</v>
      </c>
      <c r="U34" s="522">
        <v>297.90928314999996</v>
      </c>
      <c r="V34" s="522">
        <v>286.03201186000001</v>
      </c>
      <c r="W34" s="522">
        <v>280.74464366999996</v>
      </c>
      <c r="X34" s="522">
        <v>278.8409190299999</v>
      </c>
      <c r="Y34" s="522">
        <v>277.16845549999999</v>
      </c>
      <c r="Z34" s="522">
        <v>275.6769508091981</v>
      </c>
      <c r="AA34" s="522">
        <v>272.3355426733109</v>
      </c>
      <c r="AB34" s="522">
        <v>267.7652599013345</v>
      </c>
      <c r="AC34" s="522">
        <v>279.93888093949772</v>
      </c>
      <c r="AD34" s="522">
        <v>277.41819714926521</v>
      </c>
      <c r="AE34" s="522">
        <v>275.39304521864005</v>
      </c>
      <c r="AF34" s="522">
        <v>272.5221403984126</v>
      </c>
      <c r="AG34" s="522">
        <v>265.73905190222001</v>
      </c>
      <c r="AH34" s="522">
        <v>172.26421165999997</v>
      </c>
      <c r="AI34" s="522">
        <v>174.9875183449528</v>
      </c>
      <c r="AJ34" s="522">
        <v>175.24785385055617</v>
      </c>
      <c r="AK34" s="522">
        <v>174.45506364188836</v>
      </c>
      <c r="AL34" s="522">
        <v>171.98570908384301</v>
      </c>
      <c r="AM34" s="522">
        <v>170.96580205590837</v>
      </c>
      <c r="AN34" s="522">
        <v>169.23667415016911</v>
      </c>
      <c r="AO34" s="522">
        <v>170.59041079075965</v>
      </c>
      <c r="AP34" s="522">
        <v>167.26889400262155</v>
      </c>
      <c r="AQ34" s="522">
        <v>169.74833648682201</v>
      </c>
      <c r="AR34" s="522">
        <v>163.94952448937929</v>
      </c>
      <c r="AS34" s="522">
        <v>167.1043613815693</v>
      </c>
      <c r="AT34" s="522">
        <v>168.24709900212559</v>
      </c>
    </row>
    <row r="35" spans="1:46" s="515" customFormat="1" ht="13.9" customHeight="1" x14ac:dyDescent="0.3">
      <c r="A35" s="476" t="s">
        <v>564</v>
      </c>
      <c r="B35" s="521">
        <v>4225.5645835439354</v>
      </c>
      <c r="C35" s="521">
        <v>4432.3012075969773</v>
      </c>
      <c r="D35" s="521">
        <v>4396.7565108091512</v>
      </c>
      <c r="E35" s="521">
        <v>4426.212174799999</v>
      </c>
      <c r="F35" s="521">
        <v>4101.97838916</v>
      </c>
      <c r="G35" s="521">
        <v>4174.1479624354015</v>
      </c>
      <c r="H35" s="521">
        <v>4247.4528030194288</v>
      </c>
      <c r="I35" s="521">
        <v>4320.4216664188079</v>
      </c>
      <c r="J35" s="521">
        <v>4728.7522135699674</v>
      </c>
      <c r="K35" s="521">
        <v>4520.2165262899989</v>
      </c>
      <c r="L35" s="521">
        <v>4546.6219040100004</v>
      </c>
      <c r="M35" s="521">
        <v>4533.70067604</v>
      </c>
      <c r="N35" s="521">
        <v>4590.8406842900004</v>
      </c>
      <c r="O35" s="521">
        <v>4678.4419705953896</v>
      </c>
      <c r="P35" s="521">
        <v>4277.7751985000004</v>
      </c>
      <c r="Q35" s="521">
        <v>4244.1533262900002</v>
      </c>
      <c r="R35" s="521">
        <v>4122</v>
      </c>
      <c r="S35" s="521">
        <v>4232.5560896300003</v>
      </c>
      <c r="T35" s="521">
        <v>4219.01135591</v>
      </c>
      <c r="U35" s="521">
        <v>4281.8670578699994</v>
      </c>
      <c r="V35" s="521">
        <v>4279.0573688999993</v>
      </c>
      <c r="W35" s="521">
        <v>3427.60200132</v>
      </c>
      <c r="X35" s="521">
        <v>3535.21343905</v>
      </c>
      <c r="Y35" s="521">
        <v>3472.0559644599994</v>
      </c>
      <c r="Z35" s="521">
        <v>3497.0838096800003</v>
      </c>
      <c r="AA35" s="521">
        <v>3490.74283943</v>
      </c>
      <c r="AB35" s="521">
        <v>3334.4851762000008</v>
      </c>
      <c r="AC35" s="521">
        <v>3486.9955894</v>
      </c>
      <c r="AD35" s="521">
        <v>3517.0039046500001</v>
      </c>
      <c r="AE35" s="521">
        <v>3407.0515097200005</v>
      </c>
      <c r="AF35" s="521">
        <v>3848.7142355699998</v>
      </c>
      <c r="AG35" s="521">
        <v>3896.2692322899998</v>
      </c>
      <c r="AH35" s="521">
        <v>3805.4816707799996</v>
      </c>
      <c r="AI35" s="521">
        <v>3819.75342525</v>
      </c>
      <c r="AJ35" s="521">
        <v>3895.1905691699994</v>
      </c>
      <c r="AK35" s="521">
        <v>3929.5238174199994</v>
      </c>
      <c r="AL35" s="521">
        <v>4086.1542310699997</v>
      </c>
      <c r="AM35" s="521">
        <v>4192.4456990199997</v>
      </c>
      <c r="AN35" s="521">
        <v>4064.7820115500003</v>
      </c>
      <c r="AO35" s="521">
        <v>4191.4206169400004</v>
      </c>
      <c r="AP35" s="521">
        <v>4276.1668455500003</v>
      </c>
      <c r="AQ35" s="521">
        <v>4436.2301184400003</v>
      </c>
      <c r="AR35" s="521">
        <v>4407.4491305416022</v>
      </c>
      <c r="AS35" s="521">
        <v>4892.2474517259679</v>
      </c>
      <c r="AT35" s="521">
        <v>5082.2257285882515</v>
      </c>
    </row>
    <row r="36" spans="1:46" s="515" customFormat="1" ht="15.6" customHeight="1" x14ac:dyDescent="0.3">
      <c r="A36" s="525" t="s">
        <v>565</v>
      </c>
      <c r="B36" s="521">
        <v>262.93256024999999</v>
      </c>
      <c r="C36" s="521">
        <v>266.0313554</v>
      </c>
      <c r="D36" s="521">
        <v>126.44644856000001</v>
      </c>
      <c r="E36" s="521">
        <v>127.12447191</v>
      </c>
      <c r="F36" s="521">
        <v>136.69527812999999</v>
      </c>
      <c r="G36" s="521">
        <v>123.61457903</v>
      </c>
      <c r="H36" s="521">
        <v>134.44196633999999</v>
      </c>
      <c r="I36" s="521">
        <v>126.76625395000001</v>
      </c>
      <c r="J36" s="521">
        <v>127.03377569</v>
      </c>
      <c r="K36" s="521">
        <v>126.65461569999999</v>
      </c>
      <c r="L36" s="521">
        <v>121.09022164</v>
      </c>
      <c r="M36" s="521">
        <v>122.97682979999999</v>
      </c>
      <c r="N36" s="521">
        <v>128.11106566000001</v>
      </c>
      <c r="O36" s="521">
        <v>121.28410835000001</v>
      </c>
      <c r="P36" s="521">
        <v>130.16506996999999</v>
      </c>
      <c r="Q36" s="521">
        <v>131.93561353999999</v>
      </c>
      <c r="R36" s="521">
        <v>133</v>
      </c>
      <c r="S36" s="521">
        <v>133.77664871000002</v>
      </c>
      <c r="T36" s="521">
        <v>122.9786556</v>
      </c>
      <c r="U36" s="521">
        <v>122.85177211999999</v>
      </c>
      <c r="V36" s="521">
        <v>115.41674755</v>
      </c>
      <c r="W36" s="521">
        <v>122.13057759</v>
      </c>
      <c r="X36" s="521">
        <v>122.73562763000001</v>
      </c>
      <c r="Y36" s="521">
        <v>120.67620619000002</v>
      </c>
      <c r="Z36" s="521">
        <v>121.34374518000001</v>
      </c>
      <c r="AA36" s="521">
        <v>120.62778673000001</v>
      </c>
      <c r="AB36" s="521">
        <v>125.21032073000001</v>
      </c>
      <c r="AC36" s="521">
        <v>128.41911939000002</v>
      </c>
      <c r="AD36" s="521">
        <v>120.02354565</v>
      </c>
      <c r="AE36" s="521">
        <v>119.96826439</v>
      </c>
      <c r="AF36" s="521">
        <v>101.59989892999999</v>
      </c>
      <c r="AG36" s="521">
        <v>102.87450053999999</v>
      </c>
      <c r="AH36" s="521">
        <v>96.403493270000013</v>
      </c>
      <c r="AI36" s="521">
        <v>129.18875383</v>
      </c>
      <c r="AJ36" s="521">
        <v>177.91967253000004</v>
      </c>
      <c r="AK36" s="521">
        <v>231.97110601999998</v>
      </c>
      <c r="AL36" s="521">
        <v>230.77377257999999</v>
      </c>
      <c r="AM36" s="521">
        <v>322.55187307</v>
      </c>
      <c r="AN36" s="521">
        <v>321.83081715000003</v>
      </c>
      <c r="AO36" s="521">
        <v>322.26122598000001</v>
      </c>
      <c r="AP36" s="521">
        <v>357.02406233000005</v>
      </c>
      <c r="AQ36" s="521">
        <v>362.75984398000003</v>
      </c>
      <c r="AR36" s="521">
        <v>353.87770121</v>
      </c>
      <c r="AS36" s="521">
        <v>390.32723922000002</v>
      </c>
      <c r="AT36" s="521">
        <v>386.91363607</v>
      </c>
    </row>
    <row r="37" spans="1:46" s="314" customFormat="1" ht="15.95" customHeight="1" x14ac:dyDescent="0.3">
      <c r="A37" s="476" t="s">
        <v>566</v>
      </c>
      <c r="B37" s="521">
        <v>20514.697427252864</v>
      </c>
      <c r="C37" s="521">
        <v>20582.986135484152</v>
      </c>
      <c r="D37" s="521">
        <v>19592.077157690699</v>
      </c>
      <c r="E37" s="521">
        <v>19124.796855768956</v>
      </c>
      <c r="F37" s="521">
        <v>18963.432834036874</v>
      </c>
      <c r="G37" s="521">
        <v>19145.609206298966</v>
      </c>
      <c r="H37" s="521">
        <v>18721.723219670825</v>
      </c>
      <c r="I37" s="521">
        <v>18835.753371323153</v>
      </c>
      <c r="J37" s="521">
        <v>17811.697299219817</v>
      </c>
      <c r="K37" s="521">
        <v>17880.613500888634</v>
      </c>
      <c r="L37" s="521">
        <v>18150.231736064412</v>
      </c>
      <c r="M37" s="521">
        <v>18195.411330878786</v>
      </c>
      <c r="N37" s="521">
        <v>18781.217082907759</v>
      </c>
      <c r="O37" s="521">
        <v>18920.313146261939</v>
      </c>
      <c r="P37" s="521">
        <v>19203.65139726863</v>
      </c>
      <c r="Q37" s="521">
        <v>19157.819770174294</v>
      </c>
      <c r="R37" s="521">
        <v>19053</v>
      </c>
      <c r="S37" s="521">
        <v>18615.932342449494</v>
      </c>
      <c r="T37" s="521">
        <v>18830.840921983632</v>
      </c>
      <c r="U37" s="521">
        <v>18777.247378054926</v>
      </c>
      <c r="V37" s="521">
        <v>19263.663829807563</v>
      </c>
      <c r="W37" s="521">
        <v>19295.925314018899</v>
      </c>
      <c r="X37" s="521">
        <v>19371.84695555257</v>
      </c>
      <c r="Y37" s="521">
        <v>19598.736441756319</v>
      </c>
      <c r="Z37" s="521">
        <v>19248.650015813269</v>
      </c>
      <c r="AA37" s="521">
        <v>19708.938539322367</v>
      </c>
      <c r="AB37" s="521">
        <v>19574.137837698243</v>
      </c>
      <c r="AC37" s="521">
        <v>19761.934965774857</v>
      </c>
      <c r="AD37" s="521">
        <v>20163.914732075787</v>
      </c>
      <c r="AE37" s="521">
        <v>20223.982932000858</v>
      </c>
      <c r="AF37" s="521">
        <v>16257.279474246496</v>
      </c>
      <c r="AG37" s="521">
        <v>16264.649258187288</v>
      </c>
      <c r="AH37" s="521">
        <v>16682.981880455038</v>
      </c>
      <c r="AI37" s="521">
        <v>16116.253419935159</v>
      </c>
      <c r="AJ37" s="521">
        <v>16026.683637511376</v>
      </c>
      <c r="AK37" s="521">
        <v>16065.337943776958</v>
      </c>
      <c r="AL37" s="521">
        <v>16296.708668877414</v>
      </c>
      <c r="AM37" s="521">
        <v>16355.560532365596</v>
      </c>
      <c r="AN37" s="521">
        <v>16267.786969630166</v>
      </c>
      <c r="AO37" s="521">
        <v>17359.859210777649</v>
      </c>
      <c r="AP37" s="521">
        <v>17303.471664639485</v>
      </c>
      <c r="AQ37" s="521">
        <v>17476.720081402098</v>
      </c>
      <c r="AR37" s="521">
        <v>16656.088294191079</v>
      </c>
      <c r="AS37" s="521">
        <v>17657.938209241689</v>
      </c>
      <c r="AT37" s="521">
        <v>17966.56899105688</v>
      </c>
    </row>
    <row r="38" spans="1:46" s="314" customFormat="1" ht="13.9" customHeight="1" x14ac:dyDescent="0.3">
      <c r="A38" s="478" t="s">
        <v>567</v>
      </c>
      <c r="B38" s="522">
        <v>16926.746389027503</v>
      </c>
      <c r="C38" s="522">
        <v>17086.730593019303</v>
      </c>
      <c r="D38" s="522">
        <v>16824.198223946747</v>
      </c>
      <c r="E38" s="522">
        <v>16391.616807716731</v>
      </c>
      <c r="F38" s="522">
        <v>16173.722264163471</v>
      </c>
      <c r="G38" s="522">
        <v>16320.051185616439</v>
      </c>
      <c r="H38" s="522">
        <v>15761.096158093624</v>
      </c>
      <c r="I38" s="522">
        <v>15863.856278539177</v>
      </c>
      <c r="J38" s="522">
        <v>14824.200528306101</v>
      </c>
      <c r="K38" s="522">
        <v>14934.363876270745</v>
      </c>
      <c r="L38" s="522">
        <v>15160.402095913529</v>
      </c>
      <c r="M38" s="522">
        <v>15188.376263776881</v>
      </c>
      <c r="N38" s="522">
        <v>15581.18162135608</v>
      </c>
      <c r="O38" s="522">
        <v>15725.969213260883</v>
      </c>
      <c r="P38" s="522">
        <v>15916.880657407952</v>
      </c>
      <c r="Q38" s="522">
        <v>15976.086062642604</v>
      </c>
      <c r="R38" s="522">
        <v>15915</v>
      </c>
      <c r="S38" s="522">
        <v>15479.948853297001</v>
      </c>
      <c r="T38" s="522">
        <v>15591.786194870421</v>
      </c>
      <c r="U38" s="522">
        <v>15708.533160753765</v>
      </c>
      <c r="V38" s="522">
        <v>16200.40004454271</v>
      </c>
      <c r="W38" s="522">
        <v>16226.181823167926</v>
      </c>
      <c r="X38" s="522">
        <v>16247.245115736696</v>
      </c>
      <c r="Y38" s="522">
        <v>16414.202209122162</v>
      </c>
      <c r="Z38" s="522">
        <v>16404.738259177979</v>
      </c>
      <c r="AA38" s="522">
        <v>16400.783642513372</v>
      </c>
      <c r="AB38" s="522">
        <v>16393.681439383545</v>
      </c>
      <c r="AC38" s="522">
        <v>16545.676230133748</v>
      </c>
      <c r="AD38" s="522">
        <v>16753.812065550424</v>
      </c>
      <c r="AE38" s="522">
        <v>16770.459570921379</v>
      </c>
      <c r="AF38" s="522">
        <v>13230.925516082492</v>
      </c>
      <c r="AG38" s="522">
        <v>13344.436415691818</v>
      </c>
      <c r="AH38" s="522">
        <v>13728.762079424427</v>
      </c>
      <c r="AI38" s="522">
        <v>13066.619179254589</v>
      </c>
      <c r="AJ38" s="522">
        <v>12806.655832646664</v>
      </c>
      <c r="AK38" s="522">
        <v>12768.060633824985</v>
      </c>
      <c r="AL38" s="522">
        <v>12939.978579005112</v>
      </c>
      <c r="AM38" s="522">
        <v>12941.633063519439</v>
      </c>
      <c r="AN38" s="522">
        <v>12817.266358913597</v>
      </c>
      <c r="AO38" s="522">
        <v>13756.861037690602</v>
      </c>
      <c r="AP38" s="522">
        <v>13694.918865240437</v>
      </c>
      <c r="AQ38" s="522">
        <v>13891.927416000077</v>
      </c>
      <c r="AR38" s="522">
        <v>13176.836362790016</v>
      </c>
      <c r="AS38" s="522">
        <v>14069.710557333439</v>
      </c>
      <c r="AT38" s="522">
        <v>14403.195820547962</v>
      </c>
    </row>
    <row r="39" spans="1:46" s="314" customFormat="1" ht="15.95" customHeight="1" x14ac:dyDescent="0.3">
      <c r="A39" s="480" t="s">
        <v>660</v>
      </c>
      <c r="B39" s="523">
        <v>5547.6330026325222</v>
      </c>
      <c r="C39" s="523">
        <v>5525.5353169534656</v>
      </c>
      <c r="D39" s="523">
        <v>5545.0787436808378</v>
      </c>
      <c r="E39" s="523">
        <v>5473.2524255038206</v>
      </c>
      <c r="F39" s="523">
        <v>5382.2363842120194</v>
      </c>
      <c r="G39" s="523">
        <v>5366.1213646804927</v>
      </c>
      <c r="H39" s="523">
        <v>5169.7213248716162</v>
      </c>
      <c r="I39" s="523">
        <v>5206.3056006588095</v>
      </c>
      <c r="J39" s="523">
        <v>5031.9307972084189</v>
      </c>
      <c r="K39" s="523">
        <v>5050.8090378503912</v>
      </c>
      <c r="L39" s="523">
        <v>5070.3262172612631</v>
      </c>
      <c r="M39" s="523">
        <v>5033.1747395908242</v>
      </c>
      <c r="N39" s="523">
        <v>5264.5758037586338</v>
      </c>
      <c r="O39" s="523">
        <v>5196.9636420992329</v>
      </c>
      <c r="P39" s="523">
        <v>5329.9421425126484</v>
      </c>
      <c r="Q39" s="523">
        <v>5253.0664618984956</v>
      </c>
      <c r="R39" s="523">
        <v>5275</v>
      </c>
      <c r="S39" s="523">
        <v>5112.177273906681</v>
      </c>
      <c r="T39" s="523">
        <v>5235.867363676979</v>
      </c>
      <c r="U39" s="523">
        <v>5276.6610225893855</v>
      </c>
      <c r="V39" s="523">
        <v>5383.7044889640256</v>
      </c>
      <c r="W39" s="523">
        <v>5493.9111888461712</v>
      </c>
      <c r="X39" s="523">
        <v>5537.4457415982433</v>
      </c>
      <c r="Y39" s="523">
        <v>5552.664864989837</v>
      </c>
      <c r="Z39" s="523">
        <v>5509.1200033650302</v>
      </c>
      <c r="AA39" s="523">
        <v>5647.8616525155767</v>
      </c>
      <c r="AB39" s="523">
        <v>5597.4719777886794</v>
      </c>
      <c r="AC39" s="523">
        <v>5700.528986254797</v>
      </c>
      <c r="AD39" s="523">
        <v>5838.1240978159922</v>
      </c>
      <c r="AE39" s="523">
        <v>5917.0980745434017</v>
      </c>
      <c r="AF39" s="523">
        <v>5382.5595130784304</v>
      </c>
      <c r="AG39" s="523">
        <v>5440.7149972235266</v>
      </c>
      <c r="AH39" s="523">
        <v>5534.3230162324562</v>
      </c>
      <c r="AI39" s="523">
        <v>5459.3853462090374</v>
      </c>
      <c r="AJ39" s="523">
        <v>5467.5479801894589</v>
      </c>
      <c r="AK39" s="523">
        <v>5422.9970116194572</v>
      </c>
      <c r="AL39" s="523">
        <v>5407.9783248354415</v>
      </c>
      <c r="AM39" s="523">
        <v>5417.4408071390444</v>
      </c>
      <c r="AN39" s="523">
        <v>5233.8740853007175</v>
      </c>
      <c r="AO39" s="523">
        <v>5118.3759630734849</v>
      </c>
      <c r="AP39" s="523">
        <v>5190.1168810728132</v>
      </c>
      <c r="AQ39" s="523">
        <v>5034.2297949084459</v>
      </c>
      <c r="AR39" s="523">
        <v>4682.0380451746723</v>
      </c>
      <c r="AS39" s="523">
        <v>5457.1183563279774</v>
      </c>
      <c r="AT39" s="523">
        <v>5808.1259713696991</v>
      </c>
    </row>
    <row r="40" spans="1:46" s="314" customFormat="1" ht="15.95" customHeight="1" x14ac:dyDescent="0.3">
      <c r="A40" s="480" t="s">
        <v>661</v>
      </c>
      <c r="B40" s="523">
        <v>11379.11338639498</v>
      </c>
      <c r="C40" s="523">
        <v>11561.195276065839</v>
      </c>
      <c r="D40" s="523">
        <v>11279.119480265912</v>
      </c>
      <c r="E40" s="523">
        <v>10918.364382212912</v>
      </c>
      <c r="F40" s="523">
        <v>10791.485879951451</v>
      </c>
      <c r="G40" s="523">
        <v>10953.929820935948</v>
      </c>
      <c r="H40" s="523">
        <v>10591.374833222011</v>
      </c>
      <c r="I40" s="523">
        <v>10657.550677880368</v>
      </c>
      <c r="J40" s="523">
        <v>9792.2697310976819</v>
      </c>
      <c r="K40" s="523">
        <v>9883.5548384203503</v>
      </c>
      <c r="L40" s="523">
        <v>10090.075878652266</v>
      </c>
      <c r="M40" s="523">
        <v>10155.201524186055</v>
      </c>
      <c r="N40" s="523">
        <v>10316.605817597447</v>
      </c>
      <c r="O40" s="523">
        <v>10529.005571161651</v>
      </c>
      <c r="P40" s="523">
        <v>10586.938514895304</v>
      </c>
      <c r="Q40" s="523">
        <v>10723.019600744108</v>
      </c>
      <c r="R40" s="523">
        <v>10640</v>
      </c>
      <c r="S40" s="523">
        <v>10367.771579390319</v>
      </c>
      <c r="T40" s="523">
        <v>10355.918831193443</v>
      </c>
      <c r="U40" s="523">
        <v>10431.872138164379</v>
      </c>
      <c r="V40" s="523">
        <v>10816.695555578683</v>
      </c>
      <c r="W40" s="523">
        <v>10732.270634321754</v>
      </c>
      <c r="X40" s="523">
        <v>10709.799374138451</v>
      </c>
      <c r="Y40" s="523">
        <v>10861.537344132325</v>
      </c>
      <c r="Z40" s="523">
        <v>10895.618255812949</v>
      </c>
      <c r="AA40" s="523">
        <v>10752.921989997794</v>
      </c>
      <c r="AB40" s="523">
        <v>10796.209461594864</v>
      </c>
      <c r="AC40" s="523">
        <v>10845.147243878951</v>
      </c>
      <c r="AD40" s="523">
        <v>10915.687967734428</v>
      </c>
      <c r="AE40" s="523">
        <v>10853.361496377978</v>
      </c>
      <c r="AF40" s="523">
        <v>7848.3660030040637</v>
      </c>
      <c r="AG40" s="523">
        <v>7903.7214184682898</v>
      </c>
      <c r="AH40" s="523">
        <v>8194.4390631919705</v>
      </c>
      <c r="AI40" s="523">
        <v>7607.2338330455514</v>
      </c>
      <c r="AJ40" s="523">
        <v>7339.107852457204</v>
      </c>
      <c r="AK40" s="523">
        <v>7345.0636222055282</v>
      </c>
      <c r="AL40" s="523">
        <v>7532.0002541696704</v>
      </c>
      <c r="AM40" s="523">
        <v>7524.1922563803955</v>
      </c>
      <c r="AN40" s="523">
        <v>7583.3922736128807</v>
      </c>
      <c r="AO40" s="523">
        <v>8638.4850746171178</v>
      </c>
      <c r="AP40" s="523">
        <v>8504.8019841676232</v>
      </c>
      <c r="AQ40" s="523">
        <v>8857.6976210916328</v>
      </c>
      <c r="AR40" s="523">
        <v>8494.7983176153448</v>
      </c>
      <c r="AS40" s="523">
        <v>8612.5922010054619</v>
      </c>
      <c r="AT40" s="523">
        <v>8595.0698491782605</v>
      </c>
    </row>
    <row r="41" spans="1:46" s="314" customFormat="1" ht="15.95" customHeight="1" x14ac:dyDescent="0.3">
      <c r="A41" s="480" t="s">
        <v>662</v>
      </c>
      <c r="B41" s="523">
        <v>604.70406859917057</v>
      </c>
      <c r="C41" s="523">
        <v>563.59862104000013</v>
      </c>
      <c r="D41" s="523">
        <v>568.23353265434571</v>
      </c>
      <c r="E41" s="523">
        <v>305.37615929795066</v>
      </c>
      <c r="F41" s="523">
        <v>311.05110519000004</v>
      </c>
      <c r="G41" s="523">
        <v>329.99597535999999</v>
      </c>
      <c r="H41" s="523">
        <v>333.27278352999997</v>
      </c>
      <c r="I41" s="523">
        <v>350.01529484000002</v>
      </c>
      <c r="J41" s="523">
        <v>362.84055194999996</v>
      </c>
      <c r="K41" s="523">
        <v>432.56326203999998</v>
      </c>
      <c r="L41" s="523">
        <v>449.38266777999996</v>
      </c>
      <c r="M41" s="523">
        <v>439.21782592000005</v>
      </c>
      <c r="N41" s="523">
        <v>533.90300703999992</v>
      </c>
      <c r="O41" s="523">
        <v>658.95539973000007</v>
      </c>
      <c r="P41" s="523">
        <v>685.80204063148517</v>
      </c>
      <c r="Q41" s="523">
        <v>795.03191497</v>
      </c>
      <c r="R41" s="523">
        <v>895</v>
      </c>
      <c r="S41" s="523">
        <v>952.21339017000003</v>
      </c>
      <c r="T41" s="523">
        <v>1035.8890396900001</v>
      </c>
      <c r="U41" s="523">
        <v>1046.01588502</v>
      </c>
      <c r="V41" s="523">
        <v>1055.7465982200001</v>
      </c>
      <c r="W41" s="523">
        <v>1061.9708716</v>
      </c>
      <c r="X41" s="523">
        <v>1061.893186886587</v>
      </c>
      <c r="Y41" s="523">
        <v>1050.6443903299999</v>
      </c>
      <c r="Z41" s="523">
        <v>1074.77617725</v>
      </c>
      <c r="AA41" s="523">
        <v>1064.57169118</v>
      </c>
      <c r="AB41" s="523">
        <v>1018.86147976</v>
      </c>
      <c r="AC41" s="523">
        <v>1045.6936880799999</v>
      </c>
      <c r="AD41" s="523">
        <v>1168.5988150000001</v>
      </c>
      <c r="AE41" s="523">
        <v>1140.2712662026768</v>
      </c>
      <c r="AF41" s="523">
        <v>256.70362799082835</v>
      </c>
      <c r="AG41" s="523">
        <v>266.49388824072099</v>
      </c>
      <c r="AH41" s="523">
        <v>223.68704477563793</v>
      </c>
      <c r="AI41" s="523">
        <v>224.56543831272609</v>
      </c>
      <c r="AJ41" s="523">
        <v>194.73453714312834</v>
      </c>
      <c r="AK41" s="523">
        <v>188.56109576</v>
      </c>
      <c r="AL41" s="523">
        <v>179.29573949000002</v>
      </c>
      <c r="AM41" s="523">
        <v>186.16546321000001</v>
      </c>
      <c r="AN41" s="523">
        <v>185.82692184999999</v>
      </c>
      <c r="AO41" s="523">
        <v>180.97088203999999</v>
      </c>
      <c r="AP41" s="523">
        <v>176.45696436</v>
      </c>
      <c r="AQ41" s="523">
        <v>173.72849993</v>
      </c>
      <c r="AR41" s="523">
        <v>164.02464418</v>
      </c>
      <c r="AS41" s="523">
        <v>153.15546886999999</v>
      </c>
      <c r="AT41" s="523">
        <v>161.26012226</v>
      </c>
    </row>
    <row r="42" spans="1:46" s="314" customFormat="1" ht="15.95" customHeight="1" x14ac:dyDescent="0.3">
      <c r="A42" s="480" t="s">
        <v>663</v>
      </c>
      <c r="B42" s="523">
        <v>541.03363950999994</v>
      </c>
      <c r="C42" s="523">
        <v>576.44278122277478</v>
      </c>
      <c r="D42" s="523">
        <v>562.18400341000006</v>
      </c>
      <c r="E42" s="523">
        <v>573.32986420999987</v>
      </c>
      <c r="F42" s="523">
        <v>533.50475608223269</v>
      </c>
      <c r="G42" s="523">
        <v>540.93574581588518</v>
      </c>
      <c r="H42" s="523">
        <v>537.37526410248449</v>
      </c>
      <c r="I42" s="523">
        <v>585.42459783781942</v>
      </c>
      <c r="J42" s="523">
        <v>578.44172612207808</v>
      </c>
      <c r="K42" s="523">
        <v>597.6905099692882</v>
      </c>
      <c r="L42" s="523">
        <v>595.19557956644303</v>
      </c>
      <c r="M42" s="523">
        <v>593.3595501358235</v>
      </c>
      <c r="N42" s="523">
        <v>578.80578683749195</v>
      </c>
      <c r="O42" s="523">
        <v>579.20292626381979</v>
      </c>
      <c r="P42" s="523">
        <v>544.87890609999988</v>
      </c>
      <c r="Q42" s="523">
        <v>520.15817269508602</v>
      </c>
      <c r="R42" s="523">
        <v>519</v>
      </c>
      <c r="S42" s="523">
        <v>519.61132175552552</v>
      </c>
      <c r="T42" s="523">
        <v>518.24605141999996</v>
      </c>
      <c r="U42" s="523">
        <v>519.37279023381211</v>
      </c>
      <c r="V42" s="523">
        <v>518.82724315084556</v>
      </c>
      <c r="W42" s="523">
        <v>515.54428565435342</v>
      </c>
      <c r="X42" s="523">
        <v>506.53341483999998</v>
      </c>
      <c r="Y42" s="523">
        <v>475.34433618950908</v>
      </c>
      <c r="Z42" s="523">
        <v>487.60651655295072</v>
      </c>
      <c r="AA42" s="523">
        <v>475.77608634779659</v>
      </c>
      <c r="AB42" s="523">
        <v>470.57660997486465</v>
      </c>
      <c r="AC42" s="523">
        <v>467.64874115895213</v>
      </c>
      <c r="AD42" s="523">
        <v>477.29435425442881</v>
      </c>
      <c r="AE42" s="523">
        <v>463.62486541530075</v>
      </c>
      <c r="AF42" s="523">
        <v>419.26746592323531</v>
      </c>
      <c r="AG42" s="523">
        <v>415.56385497756901</v>
      </c>
      <c r="AH42" s="523">
        <v>436.19360459633259</v>
      </c>
      <c r="AI42" s="523">
        <v>454.89387326282491</v>
      </c>
      <c r="AJ42" s="523">
        <v>468.86198844407591</v>
      </c>
      <c r="AK42" s="523">
        <v>516.07599448552833</v>
      </c>
      <c r="AL42" s="523">
        <v>543.38321575967041</v>
      </c>
      <c r="AM42" s="523">
        <v>554.24427485039473</v>
      </c>
      <c r="AN42" s="523">
        <v>577.56680225288073</v>
      </c>
      <c r="AO42" s="523">
        <v>574.43747465711624</v>
      </c>
      <c r="AP42" s="523">
        <v>579.28397584762263</v>
      </c>
      <c r="AQ42" s="523">
        <v>572.57762427163198</v>
      </c>
      <c r="AR42" s="523">
        <v>587.87211825534382</v>
      </c>
      <c r="AS42" s="523">
        <v>621.92402843546245</v>
      </c>
      <c r="AT42" s="523">
        <v>616.9586764982613</v>
      </c>
    </row>
    <row r="43" spans="1:46" s="314" customFormat="1" ht="15.95" customHeight="1" x14ac:dyDescent="0.3">
      <c r="A43" s="480" t="s">
        <v>664</v>
      </c>
      <c r="B43" s="523">
        <v>7644.65529013581</v>
      </c>
      <c r="C43" s="523">
        <v>7859.5540654330625</v>
      </c>
      <c r="D43" s="523">
        <v>8040.4188842915664</v>
      </c>
      <c r="E43" s="523">
        <v>7950.8074390849606</v>
      </c>
      <c r="F43" s="523">
        <v>7791.4703820592204</v>
      </c>
      <c r="G43" s="523">
        <v>7884.5130949300628</v>
      </c>
      <c r="H43" s="523">
        <v>7533.0482422695259</v>
      </c>
      <c r="I43" s="523">
        <v>7474.0907761825501</v>
      </c>
      <c r="J43" s="523">
        <v>6527.1066424556038</v>
      </c>
      <c r="K43" s="523">
        <v>6491.7929509810629</v>
      </c>
      <c r="L43" s="523">
        <v>6609.1405694658224</v>
      </c>
      <c r="M43" s="523">
        <v>6593.6275960802313</v>
      </c>
      <c r="N43" s="523">
        <v>6627.5356670099536</v>
      </c>
      <c r="O43" s="523">
        <v>6663.1363475178305</v>
      </c>
      <c r="P43" s="523">
        <v>6730.1857777038185</v>
      </c>
      <c r="Q43" s="523">
        <v>6693.5800052190225</v>
      </c>
      <c r="R43" s="523">
        <v>6614</v>
      </c>
      <c r="S43" s="523">
        <v>6312.5734521247941</v>
      </c>
      <c r="T43" s="523">
        <v>6290.8405402813714</v>
      </c>
      <c r="U43" s="523">
        <v>6319.9423759805668</v>
      </c>
      <c r="V43" s="523">
        <v>6501.6059078978378</v>
      </c>
      <c r="W43" s="523">
        <v>6283.0373566210574</v>
      </c>
      <c r="X43" s="523">
        <v>6321.2176163318645</v>
      </c>
      <c r="Y43" s="523">
        <v>6569.574184092814</v>
      </c>
      <c r="Z43" s="523">
        <v>6679.3915356000007</v>
      </c>
      <c r="AA43" s="523">
        <v>6531.4101480499994</v>
      </c>
      <c r="AB43" s="523">
        <v>6619.3328580299985</v>
      </c>
      <c r="AC43" s="523">
        <v>6656.8428500699993</v>
      </c>
      <c r="AD43" s="523">
        <v>6558.718665620001</v>
      </c>
      <c r="AE43" s="523">
        <v>6596.2985792999998</v>
      </c>
      <c r="AF43" s="523">
        <v>4795.4408988700006</v>
      </c>
      <c r="AG43" s="523">
        <v>4876.1784608400012</v>
      </c>
      <c r="AH43" s="523">
        <v>5315.1187448700011</v>
      </c>
      <c r="AI43" s="523">
        <v>4693.5676993400002</v>
      </c>
      <c r="AJ43" s="523">
        <v>4336.9613238299999</v>
      </c>
      <c r="AK43" s="523">
        <v>4359.7330052399993</v>
      </c>
      <c r="AL43" s="523">
        <v>4487.7730046799998</v>
      </c>
      <c r="AM43" s="523">
        <v>4512.2135979299992</v>
      </c>
      <c r="AN43" s="523">
        <v>4526.0794275799999</v>
      </c>
      <c r="AO43" s="523">
        <v>5576.2868006899998</v>
      </c>
      <c r="AP43" s="523">
        <v>5499.0139472199999</v>
      </c>
      <c r="AQ43" s="523">
        <v>5824.5459559099991</v>
      </c>
      <c r="AR43" s="523">
        <v>5589.5821553699989</v>
      </c>
      <c r="AS43" s="523">
        <v>5624.5365674200002</v>
      </c>
      <c r="AT43" s="523">
        <v>5671.8423866900002</v>
      </c>
    </row>
    <row r="44" spans="1:46" s="314" customFormat="1" ht="15.95" customHeight="1" x14ac:dyDescent="0.3">
      <c r="A44" s="480" t="s">
        <v>665</v>
      </c>
      <c r="B44" s="523">
        <v>2588.7203881499995</v>
      </c>
      <c r="C44" s="523">
        <v>2561.5998083699997</v>
      </c>
      <c r="D44" s="523">
        <v>2108.2830599099998</v>
      </c>
      <c r="E44" s="523">
        <v>2088.8509196199998</v>
      </c>
      <c r="F44" s="523">
        <v>2155.4596366199999</v>
      </c>
      <c r="G44" s="523">
        <v>2198.48500483</v>
      </c>
      <c r="H44" s="523">
        <v>2187.6785433200002</v>
      </c>
      <c r="I44" s="523">
        <v>2248.0200090200005</v>
      </c>
      <c r="J44" s="523">
        <v>2323.88081057</v>
      </c>
      <c r="K44" s="523">
        <v>2361.5081154299996</v>
      </c>
      <c r="L44" s="523">
        <v>2436.3570618400004</v>
      </c>
      <c r="M44" s="523">
        <v>2528.9965520499995</v>
      </c>
      <c r="N44" s="523">
        <v>2576.3613567100001</v>
      </c>
      <c r="O44" s="523">
        <v>2627.7108976499999</v>
      </c>
      <c r="P44" s="523">
        <v>2626.0717904599996</v>
      </c>
      <c r="Q44" s="523">
        <v>2714.2495078599995</v>
      </c>
      <c r="R44" s="523">
        <v>2613</v>
      </c>
      <c r="S44" s="523">
        <v>2583.3734153399996</v>
      </c>
      <c r="T44" s="523">
        <v>2510.9431998020732</v>
      </c>
      <c r="U44" s="523">
        <v>2546.5410869300003</v>
      </c>
      <c r="V44" s="523">
        <v>2740.5158063099998</v>
      </c>
      <c r="W44" s="523">
        <v>2871.7181204463441</v>
      </c>
      <c r="X44" s="523">
        <v>2820.1551560799999</v>
      </c>
      <c r="Y44" s="523">
        <v>2765.9744335199998</v>
      </c>
      <c r="Z44" s="523">
        <v>2653.84402641</v>
      </c>
      <c r="AA44" s="523">
        <v>2681.1640644200002</v>
      </c>
      <c r="AB44" s="523">
        <v>2687.4385138300004</v>
      </c>
      <c r="AC44" s="523">
        <v>2674.96196457</v>
      </c>
      <c r="AD44" s="523">
        <v>2711.0761328599997</v>
      </c>
      <c r="AE44" s="523">
        <v>2653.16678546</v>
      </c>
      <c r="AF44" s="523">
        <v>2376.9540102199999</v>
      </c>
      <c r="AG44" s="523">
        <v>2345.48521441</v>
      </c>
      <c r="AH44" s="523">
        <v>2219.4396689499999</v>
      </c>
      <c r="AI44" s="523">
        <v>2234.2068221300001</v>
      </c>
      <c r="AJ44" s="523">
        <v>2338.5500030399999</v>
      </c>
      <c r="AK44" s="523">
        <v>2280.6935267199997</v>
      </c>
      <c r="AL44" s="523">
        <v>2321.5482942400004</v>
      </c>
      <c r="AM44" s="523">
        <v>2271.5689203900001</v>
      </c>
      <c r="AN44" s="523">
        <v>2293.9191219299996</v>
      </c>
      <c r="AO44" s="523">
        <v>2306.7899172299999</v>
      </c>
      <c r="AP44" s="523">
        <v>2250.0470967399997</v>
      </c>
      <c r="AQ44" s="523">
        <v>2286.8455409799999</v>
      </c>
      <c r="AR44" s="523">
        <v>2153.31939981</v>
      </c>
      <c r="AS44" s="523">
        <v>2212.9761362799995</v>
      </c>
      <c r="AT44" s="523">
        <v>2145.0086637300001</v>
      </c>
    </row>
    <row r="45" spans="1:46" s="314" customFormat="1" ht="15.95" customHeight="1" x14ac:dyDescent="0.3">
      <c r="A45" s="478" t="s">
        <v>574</v>
      </c>
      <c r="B45" s="522">
        <v>1577.3254320911904</v>
      </c>
      <c r="C45" s="522">
        <v>1567.6778143766389</v>
      </c>
      <c r="D45" s="522">
        <v>989.40731985540538</v>
      </c>
      <c r="E45" s="522">
        <v>1014.9886873834777</v>
      </c>
      <c r="F45" s="522">
        <v>1006.6127516360677</v>
      </c>
      <c r="G45" s="522">
        <v>1026.117176043176</v>
      </c>
      <c r="H45" s="522">
        <v>1197.3982447687715</v>
      </c>
      <c r="I45" s="522">
        <v>1209.3480740123662</v>
      </c>
      <c r="J45" s="522">
        <v>1187.4819223591267</v>
      </c>
      <c r="K45" s="522">
        <v>1076.3861449511887</v>
      </c>
      <c r="L45" s="522">
        <v>1075.9430810561782</v>
      </c>
      <c r="M45" s="522">
        <v>938.1763768898993</v>
      </c>
      <c r="N45" s="522">
        <v>1072.8344975321259</v>
      </c>
      <c r="O45" s="522">
        <v>1052.8422423723005</v>
      </c>
      <c r="P45" s="522">
        <v>1169.9335506883444</v>
      </c>
      <c r="Q45" s="522">
        <v>1101.5580602314622</v>
      </c>
      <c r="R45" s="522">
        <v>1154</v>
      </c>
      <c r="S45" s="522">
        <v>1175.0307780293031</v>
      </c>
      <c r="T45" s="522">
        <v>1173.6110045025721</v>
      </c>
      <c r="U45" s="522">
        <v>1110.4309155356725</v>
      </c>
      <c r="V45" s="522">
        <v>1112.409945813014</v>
      </c>
      <c r="W45" s="522">
        <v>1042.4053388891207</v>
      </c>
      <c r="X45" s="522">
        <v>1104.2233279689553</v>
      </c>
      <c r="Y45" s="522">
        <v>1160.0875274910779</v>
      </c>
      <c r="Z45" s="522">
        <v>1084.8258779099249</v>
      </c>
      <c r="AA45" s="522">
        <v>1164.1025963229752</v>
      </c>
      <c r="AB45" s="522">
        <v>1094.7002172899281</v>
      </c>
      <c r="AC45" s="522">
        <v>1058.1601646040829</v>
      </c>
      <c r="AD45" s="522">
        <v>1126.3713257262916</v>
      </c>
      <c r="AE45" s="522">
        <v>1215.0945300966689</v>
      </c>
      <c r="AF45" s="522">
        <v>1289.2457959971543</v>
      </c>
      <c r="AG45" s="522">
        <v>1360.591053880536</v>
      </c>
      <c r="AH45" s="522">
        <v>1182.5473848221727</v>
      </c>
      <c r="AI45" s="522">
        <v>1221.2142806745085</v>
      </c>
      <c r="AJ45" s="522">
        <v>1311.0448016754453</v>
      </c>
      <c r="AK45" s="522">
        <v>1353.6417168407286</v>
      </c>
      <c r="AL45" s="522">
        <v>1377.019582700729</v>
      </c>
      <c r="AM45" s="522">
        <v>1310.9808402968797</v>
      </c>
      <c r="AN45" s="522">
        <v>1258.7932532171776</v>
      </c>
      <c r="AO45" s="522">
        <v>1408.0299514370129</v>
      </c>
      <c r="AP45" s="522">
        <v>1410.9891633529876</v>
      </c>
      <c r="AQ45" s="522">
        <v>1475.6251901198302</v>
      </c>
      <c r="AR45" s="522">
        <v>1474.9458953059259</v>
      </c>
      <c r="AS45" s="522">
        <v>1486.6794706103458</v>
      </c>
      <c r="AT45" s="522">
        <v>1573.6494264808341</v>
      </c>
    </row>
    <row r="46" spans="1:46" s="314" customFormat="1" ht="15.95" customHeight="1" x14ac:dyDescent="0.3">
      <c r="A46" s="478" t="s">
        <v>575</v>
      </c>
      <c r="B46" s="522">
        <v>2010.6256061341708</v>
      </c>
      <c r="C46" s="522">
        <v>1928.5777280882135</v>
      </c>
      <c r="D46" s="522">
        <v>1778.4716138885456</v>
      </c>
      <c r="E46" s="522">
        <v>1718.1913606687465</v>
      </c>
      <c r="F46" s="522">
        <v>1783.0978182373346</v>
      </c>
      <c r="G46" s="522">
        <v>1799.4408446393488</v>
      </c>
      <c r="H46" s="522">
        <v>1763.2288168084287</v>
      </c>
      <c r="I46" s="522">
        <v>1762.5490187716098</v>
      </c>
      <c r="J46" s="522">
        <v>1800.014848554591</v>
      </c>
      <c r="K46" s="522">
        <v>1869.8634796667004</v>
      </c>
      <c r="L46" s="522">
        <v>1913.8865590947046</v>
      </c>
      <c r="M46" s="522">
        <v>2068.8586902120023</v>
      </c>
      <c r="N46" s="522">
        <v>2127.2009640195542</v>
      </c>
      <c r="O46" s="522">
        <v>2141.5016906287542</v>
      </c>
      <c r="P46" s="522">
        <v>2116.8371891723364</v>
      </c>
      <c r="Q46" s="522">
        <v>2080.1756473002297</v>
      </c>
      <c r="R46" s="522">
        <v>1985</v>
      </c>
      <c r="S46" s="522">
        <v>1960.9527111231871</v>
      </c>
      <c r="T46" s="522">
        <v>2065.4437226106361</v>
      </c>
      <c r="U46" s="522">
        <v>1958.2833017654916</v>
      </c>
      <c r="V46" s="522">
        <v>1950.8538394518362</v>
      </c>
      <c r="W46" s="522">
        <v>2027.3381519618492</v>
      </c>
      <c r="X46" s="522">
        <v>2020.3785118469191</v>
      </c>
      <c r="Y46" s="522">
        <v>2024.4467051430759</v>
      </c>
      <c r="Z46" s="522">
        <v>1759.0858787253662</v>
      </c>
      <c r="AA46" s="522">
        <v>2144.0523004860211</v>
      </c>
      <c r="AB46" s="522">
        <v>2085.756181024768</v>
      </c>
      <c r="AC46" s="522">
        <v>2158.0985710370242</v>
      </c>
      <c r="AD46" s="522">
        <v>2283.7313407990755</v>
      </c>
      <c r="AE46" s="522">
        <v>2238.4288309828089</v>
      </c>
      <c r="AF46" s="522">
        <v>1737.1081621668504</v>
      </c>
      <c r="AG46" s="522">
        <v>1559.6217886149341</v>
      </c>
      <c r="AH46" s="522">
        <v>1771.6724162084367</v>
      </c>
      <c r="AI46" s="522">
        <v>1828.4199600060601</v>
      </c>
      <c r="AJ46" s="522">
        <v>1908.9830031892682</v>
      </c>
      <c r="AK46" s="522">
        <v>1943.6355931112457</v>
      </c>
      <c r="AL46" s="522">
        <v>1979.7105071715732</v>
      </c>
      <c r="AM46" s="522">
        <v>2102.9466285492781</v>
      </c>
      <c r="AN46" s="522">
        <v>2191.7273574993883</v>
      </c>
      <c r="AO46" s="522">
        <v>2194.9682216500373</v>
      </c>
      <c r="AP46" s="522">
        <v>2197.5636360460594</v>
      </c>
      <c r="AQ46" s="522">
        <v>2109.1674752821905</v>
      </c>
      <c r="AR46" s="522">
        <v>2004.3060360951367</v>
      </c>
      <c r="AS46" s="522">
        <v>2101.5481812979019</v>
      </c>
      <c r="AT46" s="522">
        <v>1989.7237440280871</v>
      </c>
    </row>
    <row r="47" spans="1:46" s="314" customFormat="1" ht="15.95" customHeight="1" x14ac:dyDescent="0.3">
      <c r="A47" s="476" t="s">
        <v>576</v>
      </c>
      <c r="B47" s="521">
        <v>23962.633695209064</v>
      </c>
      <c r="C47" s="521">
        <v>24253.146530139755</v>
      </c>
      <c r="D47" s="521">
        <v>22800.160001165212</v>
      </c>
      <c r="E47" s="521">
        <v>22621.234766486712</v>
      </c>
      <c r="F47" s="521">
        <v>23389.722091938071</v>
      </c>
      <c r="G47" s="521">
        <v>23346.371980791162</v>
      </c>
      <c r="H47" s="521">
        <v>22817.496019220376</v>
      </c>
      <c r="I47" s="521">
        <v>23178.002699930086</v>
      </c>
      <c r="J47" s="521">
        <v>23971.517592841905</v>
      </c>
      <c r="K47" s="521">
        <v>23284.87831428822</v>
      </c>
      <c r="L47" s="521">
        <v>23802.841502894935</v>
      </c>
      <c r="M47" s="521">
        <v>24760.823204534339</v>
      </c>
      <c r="N47" s="521">
        <v>24801.656489212259</v>
      </c>
      <c r="O47" s="521">
        <v>25174.410240200858</v>
      </c>
      <c r="P47" s="521">
        <v>22318.089768967991</v>
      </c>
      <c r="Q47" s="521">
        <v>22803.325770057323</v>
      </c>
      <c r="R47" s="521">
        <v>23253</v>
      </c>
      <c r="S47" s="521">
        <v>23216.983513130173</v>
      </c>
      <c r="T47" s="521">
        <v>22544.429520658217</v>
      </c>
      <c r="U47" s="521">
        <v>22895.872969374883</v>
      </c>
      <c r="V47" s="521">
        <v>23332.370542887045</v>
      </c>
      <c r="W47" s="521">
        <v>23271.385900812889</v>
      </c>
      <c r="X47" s="521">
        <v>22730.821508621761</v>
      </c>
      <c r="Y47" s="521">
        <v>23575.808224288397</v>
      </c>
      <c r="Z47" s="521">
        <v>22974.972795542497</v>
      </c>
      <c r="AA47" s="521">
        <v>23500.886108985596</v>
      </c>
      <c r="AB47" s="521">
        <v>22845.650407360085</v>
      </c>
      <c r="AC47" s="521">
        <v>23325.926005267804</v>
      </c>
      <c r="AD47" s="521">
        <v>22877.96102159363</v>
      </c>
      <c r="AE47" s="521">
        <v>23115.584469075129</v>
      </c>
      <c r="AF47" s="521">
        <v>23331.805042445496</v>
      </c>
      <c r="AG47" s="521">
        <v>22871.533465243185</v>
      </c>
      <c r="AH47" s="521">
        <v>22526.044200875978</v>
      </c>
      <c r="AI47" s="521">
        <v>21887.639638236327</v>
      </c>
      <c r="AJ47" s="521">
        <v>20885.884153915376</v>
      </c>
      <c r="AK47" s="521">
        <v>20784.534861114036</v>
      </c>
      <c r="AL47" s="521">
        <v>21036.77645414682</v>
      </c>
      <c r="AM47" s="521">
        <v>22176.037343079563</v>
      </c>
      <c r="AN47" s="521">
        <v>21190.271054103629</v>
      </c>
      <c r="AO47" s="521">
        <v>21342.197252998994</v>
      </c>
      <c r="AP47" s="521">
        <v>21673.904148988036</v>
      </c>
      <c r="AQ47" s="521">
        <v>21123.461788668483</v>
      </c>
      <c r="AR47" s="521">
        <v>22122.836857303733</v>
      </c>
      <c r="AS47" s="521">
        <v>22587.784741423813</v>
      </c>
      <c r="AT47" s="521">
        <v>25285.575856382013</v>
      </c>
    </row>
    <row r="48" spans="1:46" s="314" customFormat="1" ht="14.25" customHeight="1" x14ac:dyDescent="0.3">
      <c r="A48" s="478" t="s">
        <v>577</v>
      </c>
      <c r="B48" s="522">
        <v>3778.0475328846037</v>
      </c>
      <c r="C48" s="522">
        <v>4064.7016525571407</v>
      </c>
      <c r="D48" s="522">
        <v>3713.2344964130989</v>
      </c>
      <c r="E48" s="522">
        <v>3815.747709788589</v>
      </c>
      <c r="F48" s="522">
        <v>3887.0825125679053</v>
      </c>
      <c r="G48" s="522">
        <v>3810.713366604135</v>
      </c>
      <c r="H48" s="522">
        <v>3812.2124472141954</v>
      </c>
      <c r="I48" s="522">
        <v>3738.5891830179071</v>
      </c>
      <c r="J48" s="522">
        <v>3617.3107827808426</v>
      </c>
      <c r="K48" s="522">
        <v>3681.502133249031</v>
      </c>
      <c r="L48" s="522">
        <v>3779.543497020034</v>
      </c>
      <c r="M48" s="522">
        <v>3714.528285114252</v>
      </c>
      <c r="N48" s="522">
        <v>3484.5717649994776</v>
      </c>
      <c r="O48" s="522">
        <v>3753.3973432598509</v>
      </c>
      <c r="P48" s="522">
        <v>3814.1415699260692</v>
      </c>
      <c r="Q48" s="522">
        <v>3918.9055441391852</v>
      </c>
      <c r="R48" s="522">
        <v>4008</v>
      </c>
      <c r="S48" s="522">
        <v>4149.2853312686757</v>
      </c>
      <c r="T48" s="522">
        <v>4355.8316604087013</v>
      </c>
      <c r="U48" s="522">
        <v>4635.3719877647209</v>
      </c>
      <c r="V48" s="522">
        <v>4053.2150431282748</v>
      </c>
      <c r="W48" s="522">
        <v>3986.4212496552295</v>
      </c>
      <c r="X48" s="522">
        <v>3584.7152183370163</v>
      </c>
      <c r="Y48" s="522">
        <v>3694.1439067072897</v>
      </c>
      <c r="Z48" s="522">
        <v>3451.2235143735711</v>
      </c>
      <c r="AA48" s="522">
        <v>3441.3422304398055</v>
      </c>
      <c r="AB48" s="522">
        <v>3514.8360819092013</v>
      </c>
      <c r="AC48" s="522">
        <v>3536.1794166795898</v>
      </c>
      <c r="AD48" s="522">
        <v>3393.1163390955239</v>
      </c>
      <c r="AE48" s="522">
        <v>3673.8412776304808</v>
      </c>
      <c r="AF48" s="522">
        <v>3986.2497655155144</v>
      </c>
      <c r="AG48" s="522">
        <v>3572.4802392227907</v>
      </c>
      <c r="AH48" s="522">
        <v>3515.3768409270401</v>
      </c>
      <c r="AI48" s="522">
        <v>3529.5737354811263</v>
      </c>
      <c r="AJ48" s="522">
        <v>3121.369616430607</v>
      </c>
      <c r="AK48" s="522">
        <v>3064.3155657893685</v>
      </c>
      <c r="AL48" s="522">
        <v>2973.422899182041</v>
      </c>
      <c r="AM48" s="522">
        <v>3150.8682078969923</v>
      </c>
      <c r="AN48" s="522">
        <v>3235.9865084961416</v>
      </c>
      <c r="AO48" s="522">
        <v>3169.3303806463032</v>
      </c>
      <c r="AP48" s="522">
        <v>3182.5069913551588</v>
      </c>
      <c r="AQ48" s="522">
        <v>3651.3872259172053</v>
      </c>
      <c r="AR48" s="522">
        <v>3842.0389499097687</v>
      </c>
      <c r="AS48" s="522">
        <v>4005.9524372458854</v>
      </c>
      <c r="AT48" s="522">
        <v>3736.4007707313217</v>
      </c>
    </row>
    <row r="49" spans="1:46" s="314" customFormat="1" ht="14.25" customHeight="1" x14ac:dyDescent="0.3">
      <c r="A49" s="478" t="s">
        <v>578</v>
      </c>
      <c r="B49" s="522">
        <v>12263.928715429061</v>
      </c>
      <c r="C49" s="522">
        <v>12228.271117473751</v>
      </c>
      <c r="D49" s="522">
        <v>12371.716636078914</v>
      </c>
      <c r="E49" s="522">
        <v>12353.493117937285</v>
      </c>
      <c r="F49" s="522">
        <v>12774.849182351081</v>
      </c>
      <c r="G49" s="522">
        <v>12794.54387487189</v>
      </c>
      <c r="H49" s="522">
        <v>12485.006800516465</v>
      </c>
      <c r="I49" s="522">
        <v>12723.745819182981</v>
      </c>
      <c r="J49" s="522">
        <v>13507.188684761388</v>
      </c>
      <c r="K49" s="522">
        <v>12845.015455620198</v>
      </c>
      <c r="L49" s="522">
        <v>13136.365336421499</v>
      </c>
      <c r="M49" s="522">
        <v>13807.620299238864</v>
      </c>
      <c r="N49" s="522">
        <v>14210.798280712072</v>
      </c>
      <c r="O49" s="522">
        <v>14071.793664156963</v>
      </c>
      <c r="P49" s="522">
        <v>11908.607755565188</v>
      </c>
      <c r="Q49" s="522">
        <v>12507.527912061738</v>
      </c>
      <c r="R49" s="522">
        <v>12539</v>
      </c>
      <c r="S49" s="522">
        <v>12796.362858232404</v>
      </c>
      <c r="T49" s="522">
        <v>11749.916344107991</v>
      </c>
      <c r="U49" s="522">
        <v>11795.534474368897</v>
      </c>
      <c r="V49" s="522">
        <v>12779.425594003713</v>
      </c>
      <c r="W49" s="522">
        <v>12723.125656962784</v>
      </c>
      <c r="X49" s="522">
        <v>12602.487237214076</v>
      </c>
      <c r="Y49" s="522">
        <v>13187.436041511872</v>
      </c>
      <c r="Z49" s="522">
        <v>12797.394517105782</v>
      </c>
      <c r="AA49" s="522">
        <v>13116.2049636011</v>
      </c>
      <c r="AB49" s="522">
        <v>12511.912683659613</v>
      </c>
      <c r="AC49" s="522">
        <v>12868.750130713448</v>
      </c>
      <c r="AD49" s="522">
        <v>12298.072143251817</v>
      </c>
      <c r="AE49" s="522">
        <v>12334.948448863137</v>
      </c>
      <c r="AF49" s="522">
        <v>12248.494450126886</v>
      </c>
      <c r="AG49" s="522">
        <v>12207.502319564059</v>
      </c>
      <c r="AH49" s="522">
        <v>11879.312819921577</v>
      </c>
      <c r="AI49" s="522">
        <v>11287.090532726694</v>
      </c>
      <c r="AJ49" s="522">
        <v>10855.328867471477</v>
      </c>
      <c r="AK49" s="522">
        <v>10634.771546110989</v>
      </c>
      <c r="AL49" s="522">
        <v>10873.975478590884</v>
      </c>
      <c r="AM49" s="522">
        <v>11797.428746759455</v>
      </c>
      <c r="AN49" s="522">
        <v>10778.685768538202</v>
      </c>
      <c r="AO49" s="522">
        <v>10955.455863555811</v>
      </c>
      <c r="AP49" s="522">
        <v>11048.008833815142</v>
      </c>
      <c r="AQ49" s="522">
        <v>10007.645561630614</v>
      </c>
      <c r="AR49" s="522">
        <v>10875.751253165105</v>
      </c>
      <c r="AS49" s="522">
        <v>11111.261175039155</v>
      </c>
      <c r="AT49" s="522">
        <v>13630.095579374387</v>
      </c>
    </row>
    <row r="50" spans="1:46" s="314" customFormat="1" ht="14.25" customHeight="1" x14ac:dyDescent="0.3">
      <c r="A50" s="478" t="s">
        <v>579</v>
      </c>
      <c r="B50" s="522">
        <v>7920.6574468953968</v>
      </c>
      <c r="C50" s="522">
        <v>7960.1737601088635</v>
      </c>
      <c r="D50" s="522">
        <v>6715.2088686731986</v>
      </c>
      <c r="E50" s="522">
        <v>6451.993938760842</v>
      </c>
      <c r="F50" s="522">
        <v>6727.7903970190791</v>
      </c>
      <c r="G50" s="522">
        <v>6741.1147393151341</v>
      </c>
      <c r="H50" s="522">
        <v>6520.2767714897118</v>
      </c>
      <c r="I50" s="522">
        <v>6715.6676977292027</v>
      </c>
      <c r="J50" s="522">
        <v>6847.0181252996717</v>
      </c>
      <c r="K50" s="522">
        <v>6758.3607254189938</v>
      </c>
      <c r="L50" s="522">
        <v>6886.9326694533984</v>
      </c>
      <c r="M50" s="522">
        <v>7238.6746201812211</v>
      </c>
      <c r="N50" s="522">
        <v>7106.2864435007068</v>
      </c>
      <c r="O50" s="522">
        <v>7349.2192327840448</v>
      </c>
      <c r="P50" s="522">
        <v>6595.3404434767344</v>
      </c>
      <c r="Q50" s="522">
        <v>6376.8923138563996</v>
      </c>
      <c r="R50" s="522">
        <v>6706</v>
      </c>
      <c r="S50" s="522">
        <v>6271.3353236290932</v>
      </c>
      <c r="T50" s="522">
        <v>6438.6815161415288</v>
      </c>
      <c r="U50" s="522">
        <v>6464.9665072412663</v>
      </c>
      <c r="V50" s="522">
        <v>6499.7299057550563</v>
      </c>
      <c r="W50" s="522">
        <v>6561.8389941948717</v>
      </c>
      <c r="X50" s="522">
        <v>6543.6190530706672</v>
      </c>
      <c r="Y50" s="522">
        <v>6694.2282760692369</v>
      </c>
      <c r="Z50" s="522">
        <v>6726.3547640631432</v>
      </c>
      <c r="AA50" s="522">
        <v>6943.3389149446921</v>
      </c>
      <c r="AB50" s="522">
        <v>6818.901641791268</v>
      </c>
      <c r="AC50" s="522">
        <v>6920.9964578747677</v>
      </c>
      <c r="AD50" s="522">
        <v>7186.7725392462953</v>
      </c>
      <c r="AE50" s="522">
        <v>7106.7947425815146</v>
      </c>
      <c r="AF50" s="522">
        <v>7097.0608268030965</v>
      </c>
      <c r="AG50" s="522">
        <v>7091.550906456333</v>
      </c>
      <c r="AH50" s="522">
        <v>7131.3545400273597</v>
      </c>
      <c r="AI50" s="522">
        <v>7070.9753700285091</v>
      </c>
      <c r="AJ50" s="522">
        <v>6909.1856700132903</v>
      </c>
      <c r="AK50" s="522">
        <v>7085.4477492136803</v>
      </c>
      <c r="AL50" s="522">
        <v>7189.378076373896</v>
      </c>
      <c r="AM50" s="522">
        <v>7227.7403884231126</v>
      </c>
      <c r="AN50" s="522">
        <v>7175.5987770692891</v>
      </c>
      <c r="AO50" s="522">
        <v>7217.4110087968775</v>
      </c>
      <c r="AP50" s="522">
        <v>7443.3883238177341</v>
      </c>
      <c r="AQ50" s="522">
        <v>7464.4290011206631</v>
      </c>
      <c r="AR50" s="522">
        <v>7405.0466542288596</v>
      </c>
      <c r="AS50" s="522">
        <v>7470.571129138767</v>
      </c>
      <c r="AT50" s="522">
        <v>7919.0795062762982</v>
      </c>
    </row>
    <row r="51" spans="1:46" s="314" customFormat="1" ht="15.95" customHeight="1" x14ac:dyDescent="0.3">
      <c r="A51" s="476" t="s">
        <v>580</v>
      </c>
      <c r="B51" s="521">
        <v>3193.6182486182147</v>
      </c>
      <c r="C51" s="521">
        <v>3199.1898550946503</v>
      </c>
      <c r="D51" s="521">
        <v>3064.0438195343104</v>
      </c>
      <c r="E51" s="521">
        <v>3071.7787922107809</v>
      </c>
      <c r="F51" s="521">
        <v>3046.4291142759284</v>
      </c>
      <c r="G51" s="521">
        <v>3099.3553457032644</v>
      </c>
      <c r="H51" s="521">
        <v>3095.0157402864834</v>
      </c>
      <c r="I51" s="521">
        <v>3033.4509475174395</v>
      </c>
      <c r="J51" s="521">
        <v>3042.1115722111017</v>
      </c>
      <c r="K51" s="521">
        <v>3059.8191339619698</v>
      </c>
      <c r="L51" s="521">
        <v>2961.9841797336262</v>
      </c>
      <c r="M51" s="521">
        <v>3166.1356544781488</v>
      </c>
      <c r="N51" s="521">
        <v>3226.1688876011081</v>
      </c>
      <c r="O51" s="521">
        <v>3365.2447596454126</v>
      </c>
      <c r="P51" s="521">
        <v>3070.1268158295575</v>
      </c>
      <c r="Q51" s="521">
        <v>3022.6021884599277</v>
      </c>
      <c r="R51" s="521">
        <v>3068</v>
      </c>
      <c r="S51" s="521">
        <v>3436.9295564398603</v>
      </c>
      <c r="T51" s="521">
        <v>3419.0168021311579</v>
      </c>
      <c r="U51" s="521">
        <v>3434.9386686287125</v>
      </c>
      <c r="V51" s="521">
        <v>4052.0900823642855</v>
      </c>
      <c r="W51" s="521">
        <v>4046.3098990749504</v>
      </c>
      <c r="X51" s="521">
        <v>4214.1137555310333</v>
      </c>
      <c r="Y51" s="521">
        <v>4397.3966398147104</v>
      </c>
      <c r="Z51" s="521">
        <v>4440.5219854017441</v>
      </c>
      <c r="AA51" s="521">
        <v>4374.6212744014529</v>
      </c>
      <c r="AB51" s="521">
        <v>4396.7778437849438</v>
      </c>
      <c r="AC51" s="521">
        <v>4462.0133609771565</v>
      </c>
      <c r="AD51" s="521">
        <v>4463.5963724999028</v>
      </c>
      <c r="AE51" s="521">
        <v>5628.8182832054827</v>
      </c>
      <c r="AF51" s="521">
        <v>5801.0709944900091</v>
      </c>
      <c r="AG51" s="521">
        <v>5909.3444782406159</v>
      </c>
      <c r="AH51" s="521">
        <v>5653.2245831068612</v>
      </c>
      <c r="AI51" s="521">
        <v>4429.6531578178538</v>
      </c>
      <c r="AJ51" s="521">
        <v>4385.1749789104406</v>
      </c>
      <c r="AK51" s="521">
        <v>4381.5008632019099</v>
      </c>
      <c r="AL51" s="521">
        <v>4463.8824727601814</v>
      </c>
      <c r="AM51" s="521">
        <v>4652.5264040200464</v>
      </c>
      <c r="AN51" s="521">
        <v>4506.0062946713206</v>
      </c>
      <c r="AO51" s="521">
        <v>4606.9723849771426</v>
      </c>
      <c r="AP51" s="521">
        <v>4611.0445670810104</v>
      </c>
      <c r="AQ51" s="521">
        <v>4585.8864635784057</v>
      </c>
      <c r="AR51" s="521">
        <v>4491.3865450075809</v>
      </c>
      <c r="AS51" s="521">
        <v>4438.2739143014333</v>
      </c>
      <c r="AT51" s="521">
        <v>4448.5683052642653</v>
      </c>
    </row>
    <row r="52" spans="1:46" s="314" customFormat="1" ht="14.25" customHeight="1" x14ac:dyDescent="0.3">
      <c r="A52" s="478" t="s">
        <v>581</v>
      </c>
      <c r="B52" s="522">
        <v>931.74069313286134</v>
      </c>
      <c r="C52" s="522">
        <v>956.38414498215411</v>
      </c>
      <c r="D52" s="522">
        <v>904.36691607397006</v>
      </c>
      <c r="E52" s="522">
        <v>877.10285545696729</v>
      </c>
      <c r="F52" s="522">
        <v>900.13671493227548</v>
      </c>
      <c r="G52" s="522">
        <v>903.40365967742946</v>
      </c>
      <c r="H52" s="522">
        <v>891.81884526841509</v>
      </c>
      <c r="I52" s="522">
        <v>888.3609584289668</v>
      </c>
      <c r="J52" s="522">
        <v>899.40024615560105</v>
      </c>
      <c r="K52" s="522">
        <v>906.41783080522941</v>
      </c>
      <c r="L52" s="522">
        <v>924.36979917421604</v>
      </c>
      <c r="M52" s="522">
        <v>971.11004101187928</v>
      </c>
      <c r="N52" s="522">
        <v>969.34085172377047</v>
      </c>
      <c r="O52" s="522">
        <v>968.51089699748297</v>
      </c>
      <c r="P52" s="522">
        <v>754.76534295986914</v>
      </c>
      <c r="Q52" s="522">
        <v>756.23571423451961</v>
      </c>
      <c r="R52" s="522">
        <v>765</v>
      </c>
      <c r="S52" s="522">
        <v>799.04656767286986</v>
      </c>
      <c r="T52" s="522">
        <v>797.03063591445164</v>
      </c>
      <c r="U52" s="522">
        <v>796.18205182591078</v>
      </c>
      <c r="V52" s="522">
        <v>804.76959730603619</v>
      </c>
      <c r="W52" s="522">
        <v>809.95964548155939</v>
      </c>
      <c r="X52" s="522">
        <v>827.1854671951578</v>
      </c>
      <c r="Y52" s="522">
        <v>839.55787589723764</v>
      </c>
      <c r="Z52" s="522">
        <v>850.47815099669958</v>
      </c>
      <c r="AA52" s="522">
        <v>831.31688328500218</v>
      </c>
      <c r="AB52" s="522">
        <v>835.58216850195652</v>
      </c>
      <c r="AC52" s="522">
        <v>887.21233198378968</v>
      </c>
      <c r="AD52" s="522">
        <v>876.90425548074768</v>
      </c>
      <c r="AE52" s="522">
        <v>869.19589696581352</v>
      </c>
      <c r="AF52" s="522">
        <v>838.21358359184637</v>
      </c>
      <c r="AG52" s="522">
        <v>830.02942606536294</v>
      </c>
      <c r="AH52" s="522">
        <v>906.21682989214037</v>
      </c>
      <c r="AI52" s="522">
        <v>902.13517097211161</v>
      </c>
      <c r="AJ52" s="522">
        <v>905.54225629405732</v>
      </c>
      <c r="AK52" s="522">
        <v>902.59797970931675</v>
      </c>
      <c r="AL52" s="522">
        <v>897.48423247321898</v>
      </c>
      <c r="AM52" s="522">
        <v>929.45855917865322</v>
      </c>
      <c r="AN52" s="522">
        <v>920.09416589149498</v>
      </c>
      <c r="AO52" s="522">
        <v>948.92799553596944</v>
      </c>
      <c r="AP52" s="522">
        <v>969.12260776982282</v>
      </c>
      <c r="AQ52" s="522">
        <v>959.13172006856223</v>
      </c>
      <c r="AR52" s="522">
        <v>940.78817589543553</v>
      </c>
      <c r="AS52" s="522">
        <v>925.61270529850913</v>
      </c>
      <c r="AT52" s="522">
        <v>937.77907591518237</v>
      </c>
    </row>
    <row r="53" spans="1:46" s="314" customFormat="1" ht="14.25" customHeight="1" x14ac:dyDescent="0.3">
      <c r="A53" s="478" t="s">
        <v>582</v>
      </c>
      <c r="B53" s="522">
        <v>673.07615951976766</v>
      </c>
      <c r="C53" s="522">
        <v>664.92876795315544</v>
      </c>
      <c r="D53" s="522">
        <v>635.61867838635669</v>
      </c>
      <c r="E53" s="522">
        <v>644.0768055446714</v>
      </c>
      <c r="F53" s="522">
        <v>632.01370877152624</v>
      </c>
      <c r="G53" s="522">
        <v>641.97427811443754</v>
      </c>
      <c r="H53" s="522">
        <v>646.50582361246643</v>
      </c>
      <c r="I53" s="522">
        <v>643.46943274109663</v>
      </c>
      <c r="J53" s="522">
        <v>651.85286605231465</v>
      </c>
      <c r="K53" s="522">
        <v>659.82571557327822</v>
      </c>
      <c r="L53" s="522">
        <v>603.25033425315246</v>
      </c>
      <c r="M53" s="522">
        <v>720.0352246370071</v>
      </c>
      <c r="N53" s="522">
        <v>721.29055107587646</v>
      </c>
      <c r="O53" s="522">
        <v>725.74306001474963</v>
      </c>
      <c r="P53" s="522">
        <v>716.94814714231836</v>
      </c>
      <c r="Q53" s="522">
        <v>724.68100282113937</v>
      </c>
      <c r="R53" s="522">
        <v>742</v>
      </c>
      <c r="S53" s="522">
        <v>744.50525392426277</v>
      </c>
      <c r="T53" s="522">
        <v>747.31269842050051</v>
      </c>
      <c r="U53" s="522">
        <v>732.98168773121779</v>
      </c>
      <c r="V53" s="522">
        <v>745.36967961141215</v>
      </c>
      <c r="W53" s="522">
        <v>730.02005163323906</v>
      </c>
      <c r="X53" s="522">
        <v>718.15130837814343</v>
      </c>
      <c r="Y53" s="522">
        <v>691.7013046138336</v>
      </c>
      <c r="Z53" s="522">
        <v>685.0627606815367</v>
      </c>
      <c r="AA53" s="522">
        <v>681.88988024754042</v>
      </c>
      <c r="AB53" s="522">
        <v>697.61683736661871</v>
      </c>
      <c r="AC53" s="522">
        <v>692.47302946835089</v>
      </c>
      <c r="AD53" s="522">
        <v>677.25192175199129</v>
      </c>
      <c r="AE53" s="522">
        <v>683.72304247071474</v>
      </c>
      <c r="AF53" s="522">
        <v>676.75663200130941</v>
      </c>
      <c r="AG53" s="522">
        <v>674.58605196830501</v>
      </c>
      <c r="AH53" s="522">
        <v>203.78764681485731</v>
      </c>
      <c r="AI53" s="522">
        <v>171.31241867633068</v>
      </c>
      <c r="AJ53" s="522">
        <v>157.15111146233363</v>
      </c>
      <c r="AK53" s="522">
        <v>147.14180489079487</v>
      </c>
      <c r="AL53" s="522">
        <v>126.62928494909323</v>
      </c>
      <c r="AM53" s="522">
        <v>223.94154169570641</v>
      </c>
      <c r="AN53" s="522">
        <v>125.19524559817758</v>
      </c>
      <c r="AO53" s="522">
        <v>124.80079928757453</v>
      </c>
      <c r="AP53" s="522">
        <v>121.77389397523341</v>
      </c>
      <c r="AQ53" s="522">
        <v>120.51303814756599</v>
      </c>
      <c r="AR53" s="522">
        <v>109.0101648594628</v>
      </c>
      <c r="AS53" s="522">
        <v>109.75419905589204</v>
      </c>
      <c r="AT53" s="522">
        <v>114.74252833</v>
      </c>
    </row>
    <row r="54" spans="1:46" s="314" customFormat="1" ht="14.25" customHeight="1" x14ac:dyDescent="0.3">
      <c r="A54" s="478" t="s">
        <v>583</v>
      </c>
      <c r="B54" s="522">
        <v>139.65703707699197</v>
      </c>
      <c r="C54" s="522">
        <v>120.9114110071244</v>
      </c>
      <c r="D54" s="522">
        <v>120.6073428149967</v>
      </c>
      <c r="E54" s="522">
        <v>119.72234537652031</v>
      </c>
      <c r="F54" s="522">
        <v>108.33100608397578</v>
      </c>
      <c r="G54" s="522">
        <v>102.29587852789648</v>
      </c>
      <c r="H54" s="522">
        <v>104.98387100341948</v>
      </c>
      <c r="I54" s="522">
        <v>90.235445539025605</v>
      </c>
      <c r="J54" s="522">
        <v>84.733542670379592</v>
      </c>
      <c r="K54" s="522">
        <v>85.880616461360802</v>
      </c>
      <c r="L54" s="522">
        <v>68.001508737365384</v>
      </c>
      <c r="M54" s="522">
        <v>15.818908462301982</v>
      </c>
      <c r="N54" s="522">
        <v>10.936683393666391</v>
      </c>
      <c r="O54" s="522">
        <v>10.188169602354559</v>
      </c>
      <c r="P54" s="522">
        <v>9.8832286462264403</v>
      </c>
      <c r="Q54" s="522">
        <v>10.15950174950056</v>
      </c>
      <c r="R54" s="522">
        <v>9</v>
      </c>
      <c r="S54" s="522">
        <v>13.55448541</v>
      </c>
      <c r="T54" s="522">
        <v>13.540187450000001</v>
      </c>
      <c r="U54" s="522">
        <v>13.010514179999999</v>
      </c>
      <c r="V54" s="522">
        <v>12.320105330000001</v>
      </c>
      <c r="W54" s="522">
        <v>14.242809110000001</v>
      </c>
      <c r="X54" s="522">
        <v>16.500537510000001</v>
      </c>
      <c r="Y54" s="522">
        <v>16.04048719</v>
      </c>
      <c r="Z54" s="522">
        <v>16.58963236</v>
      </c>
      <c r="AA54" s="522">
        <v>17.080637249999999</v>
      </c>
      <c r="AB54" s="522">
        <v>14.19248617</v>
      </c>
      <c r="AC54" s="522">
        <v>13.42879634</v>
      </c>
      <c r="AD54" s="522">
        <v>13.505448880000001</v>
      </c>
      <c r="AE54" s="522">
        <v>1189.2859798099998</v>
      </c>
      <c r="AF54" s="522">
        <v>1192.36864831</v>
      </c>
      <c r="AG54" s="522">
        <v>1188.6167286099999</v>
      </c>
      <c r="AH54" s="522">
        <v>1221.5165414200001</v>
      </c>
      <c r="AI54" s="522">
        <v>12.619509850000002</v>
      </c>
      <c r="AJ54" s="522">
        <v>12.475425810000003</v>
      </c>
      <c r="AK54" s="522">
        <v>13.107966350000002</v>
      </c>
      <c r="AL54" s="522">
        <v>13.135992129999998</v>
      </c>
      <c r="AM54" s="522">
        <v>12.870036189999999</v>
      </c>
      <c r="AN54" s="522">
        <v>12.799744030000001</v>
      </c>
      <c r="AO54" s="522">
        <v>12.65453055</v>
      </c>
      <c r="AP54" s="522">
        <v>12.498312720000001</v>
      </c>
      <c r="AQ54" s="522">
        <v>12.37279562</v>
      </c>
      <c r="AR54" s="522">
        <v>15.048558219999999</v>
      </c>
      <c r="AS54" s="522">
        <v>15.527895860000001</v>
      </c>
      <c r="AT54" s="522">
        <v>14.887940340000002</v>
      </c>
    </row>
    <row r="55" spans="1:46" s="314" customFormat="1" ht="14.25" customHeight="1" x14ac:dyDescent="0.3">
      <c r="A55" s="478" t="s">
        <v>584</v>
      </c>
      <c r="B55" s="522">
        <v>1437.7176323685937</v>
      </c>
      <c r="C55" s="522">
        <v>1446.4975108722165</v>
      </c>
      <c r="D55" s="522">
        <v>1397.9948982689866</v>
      </c>
      <c r="E55" s="522">
        <v>1427.7053431526222</v>
      </c>
      <c r="F55" s="522">
        <v>1402.3395918181502</v>
      </c>
      <c r="G55" s="522">
        <v>1448.5171796035008</v>
      </c>
      <c r="H55" s="522">
        <v>1446.5939971721825</v>
      </c>
      <c r="I55" s="522">
        <v>1408.5941680183503</v>
      </c>
      <c r="J55" s="522">
        <v>1403.1444127628065</v>
      </c>
      <c r="K55" s="522">
        <v>1405.0588653221012</v>
      </c>
      <c r="L55" s="522">
        <v>1363.6750576288928</v>
      </c>
      <c r="M55" s="522">
        <v>1455.5937054469607</v>
      </c>
      <c r="N55" s="522">
        <v>1520.6214259177946</v>
      </c>
      <c r="O55" s="522">
        <v>1656.0148037608255</v>
      </c>
      <c r="P55" s="522">
        <v>1585.7384394811438</v>
      </c>
      <c r="Q55" s="522">
        <v>1528.9532153847681</v>
      </c>
      <c r="R55" s="522">
        <v>1547</v>
      </c>
      <c r="S55" s="522">
        <v>1874.4884151027275</v>
      </c>
      <c r="T55" s="522">
        <v>1847.847536796206</v>
      </c>
      <c r="U55" s="522">
        <v>1882.8610698715843</v>
      </c>
      <c r="V55" s="522">
        <v>2478.9354204068372</v>
      </c>
      <c r="W55" s="522">
        <v>2483.1073268101518</v>
      </c>
      <c r="X55" s="522">
        <v>2643.4664268277329</v>
      </c>
      <c r="Y55" s="522">
        <v>2841.6763496236385</v>
      </c>
      <c r="Z55" s="522">
        <v>2879.5402452835074</v>
      </c>
      <c r="AA55" s="522">
        <v>2842.2757180489098</v>
      </c>
      <c r="AB55" s="522">
        <v>2847.7298031063679</v>
      </c>
      <c r="AC55" s="522">
        <v>2867.5156658050159</v>
      </c>
      <c r="AD55" s="522">
        <v>2893.5350098071631</v>
      </c>
      <c r="AE55" s="522">
        <v>2884.3982391289537</v>
      </c>
      <c r="AF55" s="522">
        <v>3092.2744912168532</v>
      </c>
      <c r="AG55" s="522">
        <v>3214.6302101869478</v>
      </c>
      <c r="AH55" s="522">
        <v>3319.294620839863</v>
      </c>
      <c r="AI55" s="522">
        <v>3342.105100119411</v>
      </c>
      <c r="AJ55" s="522">
        <v>3308.5156358140498</v>
      </c>
      <c r="AK55" s="522">
        <v>3317.1330959517986</v>
      </c>
      <c r="AL55" s="522">
        <v>3425.1143426278686</v>
      </c>
      <c r="AM55" s="522">
        <v>3484.6831259656869</v>
      </c>
      <c r="AN55" s="522">
        <v>3446.3786115516477</v>
      </c>
      <c r="AO55" s="522">
        <v>3519.075577903599</v>
      </c>
      <c r="AP55" s="522">
        <v>3506.1101458159546</v>
      </c>
      <c r="AQ55" s="522">
        <v>3492.3399618022772</v>
      </c>
      <c r="AR55" s="522">
        <v>3424.9949049326824</v>
      </c>
      <c r="AS55" s="522">
        <v>3385.8448975170322</v>
      </c>
      <c r="AT55" s="522">
        <v>3379.6219549490838</v>
      </c>
    </row>
    <row r="56" spans="1:46" s="314" customFormat="1" ht="14.25" customHeight="1" x14ac:dyDescent="0.3">
      <c r="A56" s="478" t="s">
        <v>585</v>
      </c>
      <c r="B56" s="522">
        <v>11.426726519999999</v>
      </c>
      <c r="C56" s="522">
        <v>10.468020280000001</v>
      </c>
      <c r="D56" s="522">
        <v>5.45598399</v>
      </c>
      <c r="E56" s="522">
        <v>3.1714426800000002</v>
      </c>
      <c r="F56" s="522">
        <v>3.60809267</v>
      </c>
      <c r="G56" s="522">
        <v>3.1643497799999998</v>
      </c>
      <c r="H56" s="522">
        <v>5.1132032300000008</v>
      </c>
      <c r="I56" s="522">
        <v>2.7909427899999999</v>
      </c>
      <c r="J56" s="522">
        <v>2.9805045699999999</v>
      </c>
      <c r="K56" s="522">
        <v>2.6361058000000002</v>
      </c>
      <c r="L56" s="522">
        <v>2.6874799399999998</v>
      </c>
      <c r="M56" s="522">
        <v>3.57777492</v>
      </c>
      <c r="N56" s="522">
        <v>3.9793754899999998</v>
      </c>
      <c r="O56" s="522">
        <v>4.7878292700000005</v>
      </c>
      <c r="P56" s="522">
        <v>2.7916576000000002</v>
      </c>
      <c r="Q56" s="522">
        <v>2.5727542699999999</v>
      </c>
      <c r="R56" s="522">
        <v>4</v>
      </c>
      <c r="S56" s="522">
        <v>5.3348343300000014</v>
      </c>
      <c r="T56" s="522">
        <v>13.285743550000001</v>
      </c>
      <c r="U56" s="522">
        <v>9.9033450199999997</v>
      </c>
      <c r="V56" s="522">
        <v>10.695279710000001</v>
      </c>
      <c r="W56" s="522">
        <v>8.9800660400000005</v>
      </c>
      <c r="X56" s="522">
        <v>8.8100156199999997</v>
      </c>
      <c r="Y56" s="522">
        <v>8.4206224899999995</v>
      </c>
      <c r="Z56" s="522">
        <v>8.8511960799999994</v>
      </c>
      <c r="AA56" s="522">
        <v>2.0581555700000003</v>
      </c>
      <c r="AB56" s="522">
        <v>1.6565486400000002</v>
      </c>
      <c r="AC56" s="522">
        <v>1.3835373800000001</v>
      </c>
      <c r="AD56" s="522">
        <v>2.3997365799999999</v>
      </c>
      <c r="AE56" s="522">
        <v>2.2151248300000002</v>
      </c>
      <c r="AF56" s="522">
        <v>1.4576393700000001</v>
      </c>
      <c r="AG56" s="522">
        <v>1.48206141</v>
      </c>
      <c r="AH56" s="522">
        <v>2.4089441399999996</v>
      </c>
      <c r="AI56" s="522">
        <v>1.4809581999999999</v>
      </c>
      <c r="AJ56" s="522">
        <v>1.49054953</v>
      </c>
      <c r="AK56" s="522">
        <v>1.5200163</v>
      </c>
      <c r="AL56" s="522">
        <v>1.5186205800000001</v>
      </c>
      <c r="AM56" s="522">
        <v>1.5731409900000002</v>
      </c>
      <c r="AN56" s="522">
        <v>1.5385275999999999</v>
      </c>
      <c r="AO56" s="522">
        <v>1.5134817</v>
      </c>
      <c r="AP56" s="522">
        <v>1.5396068000000001</v>
      </c>
      <c r="AQ56" s="522">
        <v>1.5289479399999999</v>
      </c>
      <c r="AR56" s="522">
        <v>1.5447411000000002</v>
      </c>
      <c r="AS56" s="522">
        <v>1.5342165700000001</v>
      </c>
      <c r="AT56" s="522">
        <v>1.5368057300000002</v>
      </c>
    </row>
    <row r="57" spans="1:46" s="314" customFormat="1" ht="15.95" customHeight="1" x14ac:dyDescent="0.3">
      <c r="A57" s="476" t="s">
        <v>586</v>
      </c>
      <c r="B57" s="521">
        <v>38790.150709270143</v>
      </c>
      <c r="C57" s="521">
        <v>38439.363678269285</v>
      </c>
      <c r="D57" s="521">
        <v>38425.15141115641</v>
      </c>
      <c r="E57" s="521">
        <v>37458.873942421837</v>
      </c>
      <c r="F57" s="521">
        <v>37384.294059947548</v>
      </c>
      <c r="G57" s="521">
        <v>37260.823240504069</v>
      </c>
      <c r="H57" s="521">
        <v>37296.186375046404</v>
      </c>
      <c r="I57" s="521">
        <v>37848.702449556651</v>
      </c>
      <c r="J57" s="521">
        <v>37576.815314067702</v>
      </c>
      <c r="K57" s="521">
        <v>37802.894062558211</v>
      </c>
      <c r="L57" s="521">
        <v>38451.151052079018</v>
      </c>
      <c r="M57" s="521">
        <v>37943.771475520036</v>
      </c>
      <c r="N57" s="521">
        <v>38682.93301931017</v>
      </c>
      <c r="O57" s="521">
        <v>38802.894411246547</v>
      </c>
      <c r="P57" s="521">
        <v>39236.836205219035</v>
      </c>
      <c r="Q57" s="521">
        <v>38654.599878715468</v>
      </c>
      <c r="R57" s="521">
        <v>38034</v>
      </c>
      <c r="S57" s="521">
        <v>39195.497280352283</v>
      </c>
      <c r="T57" s="521">
        <v>39885.37547009113</v>
      </c>
      <c r="U57" s="521">
        <v>40837.520229209695</v>
      </c>
      <c r="V57" s="521">
        <v>41818.610427558546</v>
      </c>
      <c r="W57" s="521">
        <v>44108.965633215215</v>
      </c>
      <c r="X57" s="521">
        <v>45252.19514917746</v>
      </c>
      <c r="Y57" s="521">
        <v>46013.467429506396</v>
      </c>
      <c r="Z57" s="521">
        <v>46550.509845701628</v>
      </c>
      <c r="AA57" s="521">
        <v>50069.326890158933</v>
      </c>
      <c r="AB57" s="521">
        <v>51149.231236305932</v>
      </c>
      <c r="AC57" s="521">
        <v>51239.200645928715</v>
      </c>
      <c r="AD57" s="521">
        <v>52154.503054167668</v>
      </c>
      <c r="AE57" s="521">
        <v>52130.46134844159</v>
      </c>
      <c r="AF57" s="521">
        <v>55402.770106956894</v>
      </c>
      <c r="AG57" s="521">
        <v>56963.092427654839</v>
      </c>
      <c r="AH57" s="521">
        <v>56298.783059324312</v>
      </c>
      <c r="AI57" s="521">
        <v>56278.845907392679</v>
      </c>
      <c r="AJ57" s="521">
        <v>55947.347583744522</v>
      </c>
      <c r="AK57" s="521">
        <v>54963.711103650603</v>
      </c>
      <c r="AL57" s="521">
        <v>55634.95685894513</v>
      </c>
      <c r="AM57" s="521">
        <v>54774.985503615069</v>
      </c>
      <c r="AN57" s="521">
        <v>54886.028257178441</v>
      </c>
      <c r="AO57" s="521">
        <v>54050.31893871435</v>
      </c>
      <c r="AP57" s="521">
        <v>54446.267731086795</v>
      </c>
      <c r="AQ57" s="521">
        <v>53567.038380555707</v>
      </c>
      <c r="AR57" s="521">
        <v>50845.290952127871</v>
      </c>
      <c r="AS57" s="521">
        <v>51513.680427814448</v>
      </c>
      <c r="AT57" s="521">
        <v>51809.516980281238</v>
      </c>
    </row>
    <row r="58" spans="1:46" s="314" customFormat="1" ht="15.95" customHeight="1" x14ac:dyDescent="0.3">
      <c r="A58" s="478" t="s">
        <v>587</v>
      </c>
      <c r="B58" s="522">
        <v>37942.748229120654</v>
      </c>
      <c r="C58" s="522">
        <v>37573.073082295617</v>
      </c>
      <c r="D58" s="522">
        <v>37627.832906042779</v>
      </c>
      <c r="E58" s="522">
        <v>36667.753718648251</v>
      </c>
      <c r="F58" s="522">
        <v>36588.660721203334</v>
      </c>
      <c r="G58" s="522">
        <v>36464.419702185187</v>
      </c>
      <c r="H58" s="522">
        <v>36522.28629161456</v>
      </c>
      <c r="I58" s="522">
        <v>37066.11077454593</v>
      </c>
      <c r="J58" s="522">
        <v>36782.077236660567</v>
      </c>
      <c r="K58" s="522">
        <v>37032.272596530172</v>
      </c>
      <c r="L58" s="522">
        <v>37691.755071905485</v>
      </c>
      <c r="M58" s="522">
        <v>37166.97672109781</v>
      </c>
      <c r="N58" s="522">
        <v>37876.357662039518</v>
      </c>
      <c r="O58" s="522">
        <v>37971.767224939184</v>
      </c>
      <c r="P58" s="522">
        <v>38398.727954893737</v>
      </c>
      <c r="Q58" s="522">
        <v>37868.57710401791</v>
      </c>
      <c r="R58" s="522">
        <v>37230</v>
      </c>
      <c r="S58" s="522">
        <v>38387.537625487457</v>
      </c>
      <c r="T58" s="522">
        <v>38992.61805293239</v>
      </c>
      <c r="U58" s="522">
        <v>39928.218580961257</v>
      </c>
      <c r="V58" s="522">
        <v>40967.941442010022</v>
      </c>
      <c r="W58" s="522">
        <v>43230.539231426956</v>
      </c>
      <c r="X58" s="522">
        <v>44330.401085975114</v>
      </c>
      <c r="Y58" s="522">
        <v>45036.726454541778</v>
      </c>
      <c r="Z58" s="522">
        <v>45569.791467802053</v>
      </c>
      <c r="AA58" s="522">
        <v>49087.529399987579</v>
      </c>
      <c r="AB58" s="522">
        <v>50091.129614651785</v>
      </c>
      <c r="AC58" s="522">
        <v>50170.006206108243</v>
      </c>
      <c r="AD58" s="522">
        <v>51084.543879989353</v>
      </c>
      <c r="AE58" s="522">
        <v>51004.081241595195</v>
      </c>
      <c r="AF58" s="522">
        <v>54290.991234458968</v>
      </c>
      <c r="AG58" s="522">
        <v>55884.637217288771</v>
      </c>
      <c r="AH58" s="522">
        <v>55185.759423670046</v>
      </c>
      <c r="AI58" s="522">
        <v>55229.915176074814</v>
      </c>
      <c r="AJ58" s="522">
        <v>54893.822915217526</v>
      </c>
      <c r="AK58" s="522">
        <v>53922.557002714799</v>
      </c>
      <c r="AL58" s="522">
        <v>54599.148762447061</v>
      </c>
      <c r="AM58" s="522">
        <v>53681.513378318879</v>
      </c>
      <c r="AN58" s="522">
        <v>53811.277809843072</v>
      </c>
      <c r="AO58" s="522">
        <v>53005.956923128433</v>
      </c>
      <c r="AP58" s="522">
        <v>53389.00359411868</v>
      </c>
      <c r="AQ58" s="522">
        <v>52502.500128702646</v>
      </c>
      <c r="AR58" s="522">
        <v>49764.887138995895</v>
      </c>
      <c r="AS58" s="522">
        <v>50450.625610596006</v>
      </c>
      <c r="AT58" s="522">
        <v>50756.856200517956</v>
      </c>
    </row>
    <row r="59" spans="1:46" s="314" customFormat="1" ht="14.25" customHeight="1" x14ac:dyDescent="0.3">
      <c r="A59" s="480" t="s">
        <v>666</v>
      </c>
      <c r="B59" s="523">
        <v>32563.626778492904</v>
      </c>
      <c r="C59" s="523">
        <v>32169.589062586208</v>
      </c>
      <c r="D59" s="523">
        <v>32315.189260816154</v>
      </c>
      <c r="E59" s="523">
        <v>31458.993750506866</v>
      </c>
      <c r="F59" s="523">
        <v>31371.41715080967</v>
      </c>
      <c r="G59" s="523">
        <v>31371.90847568664</v>
      </c>
      <c r="H59" s="523">
        <v>31420.173784893286</v>
      </c>
      <c r="I59" s="523">
        <v>31661.192400787109</v>
      </c>
      <c r="J59" s="523">
        <v>31881.813088923805</v>
      </c>
      <c r="K59" s="523">
        <v>32149.469728256867</v>
      </c>
      <c r="L59" s="523">
        <v>32720.33581976399</v>
      </c>
      <c r="M59" s="523">
        <v>32128.001168065304</v>
      </c>
      <c r="N59" s="523">
        <v>32808.811969940318</v>
      </c>
      <c r="O59" s="523">
        <v>32920.127830838246</v>
      </c>
      <c r="P59" s="523">
        <v>33238.504580495865</v>
      </c>
      <c r="Q59" s="523">
        <v>33233.507670538202</v>
      </c>
      <c r="R59" s="523">
        <v>32545</v>
      </c>
      <c r="S59" s="523">
        <v>33492.981966193707</v>
      </c>
      <c r="T59" s="523">
        <v>33970.895782680222</v>
      </c>
      <c r="U59" s="523">
        <v>34837.538790905593</v>
      </c>
      <c r="V59" s="523">
        <v>35757.028684142453</v>
      </c>
      <c r="W59" s="523">
        <v>37834.615381906602</v>
      </c>
      <c r="X59" s="523">
        <v>38930.478227132095</v>
      </c>
      <c r="Y59" s="523">
        <v>39612.77394355178</v>
      </c>
      <c r="Z59" s="523">
        <v>40249.967271679765</v>
      </c>
      <c r="AA59" s="523">
        <v>43603.147724212598</v>
      </c>
      <c r="AB59" s="523">
        <v>44741.221968635837</v>
      </c>
      <c r="AC59" s="523">
        <v>44866.072043531691</v>
      </c>
      <c r="AD59" s="523">
        <v>45709.922577010337</v>
      </c>
      <c r="AE59" s="523">
        <v>45636.774759882232</v>
      </c>
      <c r="AF59" s="523">
        <v>48927.602798757383</v>
      </c>
      <c r="AG59" s="523">
        <v>50189.87942189406</v>
      </c>
      <c r="AH59" s="523">
        <v>49012.90204925873</v>
      </c>
      <c r="AI59" s="523">
        <v>48873.106439310781</v>
      </c>
      <c r="AJ59" s="523">
        <v>48447.41069854411</v>
      </c>
      <c r="AK59" s="523">
        <v>47662.80077724826</v>
      </c>
      <c r="AL59" s="523">
        <v>48263.866370968237</v>
      </c>
      <c r="AM59" s="523">
        <v>47434.017108434069</v>
      </c>
      <c r="AN59" s="523">
        <v>47154.34577557617</v>
      </c>
      <c r="AO59" s="523">
        <v>46354.515378976255</v>
      </c>
      <c r="AP59" s="523">
        <v>46665.475529717391</v>
      </c>
      <c r="AQ59" s="523">
        <v>46221.835948726803</v>
      </c>
      <c r="AR59" s="523">
        <v>43785.194575235932</v>
      </c>
      <c r="AS59" s="523">
        <v>44345.395551110945</v>
      </c>
      <c r="AT59" s="523">
        <v>44564.966941762053</v>
      </c>
    </row>
    <row r="60" spans="1:46" s="330" customFormat="1" ht="14.25" customHeight="1" x14ac:dyDescent="0.3">
      <c r="A60" s="480" t="s">
        <v>667</v>
      </c>
      <c r="B60" s="523">
        <v>4091.3265444442704</v>
      </c>
      <c r="C60" s="523">
        <v>4094.8410224426734</v>
      </c>
      <c r="D60" s="523">
        <v>4178.5445180746656</v>
      </c>
      <c r="E60" s="523">
        <v>4059.8245084814512</v>
      </c>
      <c r="F60" s="523">
        <v>4042.5361965900056</v>
      </c>
      <c r="G60" s="523">
        <v>3968.7089165724178</v>
      </c>
      <c r="H60" s="523">
        <v>3946.4214012248708</v>
      </c>
      <c r="I60" s="523">
        <v>4218.7275567465831</v>
      </c>
      <c r="J60" s="523">
        <v>3765.4603284280843</v>
      </c>
      <c r="K60" s="523">
        <v>3756.4534485963936</v>
      </c>
      <c r="L60" s="523">
        <v>3849.7753649237966</v>
      </c>
      <c r="M60" s="523">
        <v>3951.6345083856545</v>
      </c>
      <c r="N60" s="523">
        <v>4019.1359824620868</v>
      </c>
      <c r="O60" s="523">
        <v>4002.9136739227934</v>
      </c>
      <c r="P60" s="523">
        <v>4108.8525092024993</v>
      </c>
      <c r="Q60" s="523">
        <v>3836.7131549344504</v>
      </c>
      <c r="R60" s="523">
        <v>3890</v>
      </c>
      <c r="S60" s="523">
        <v>4088.7023783590444</v>
      </c>
      <c r="T60" s="523">
        <v>4209.179365229018</v>
      </c>
      <c r="U60" s="523">
        <v>4272.9827907280587</v>
      </c>
      <c r="V60" s="523">
        <v>4382.2186662337645</v>
      </c>
      <c r="W60" s="523">
        <v>4554.9830848540296</v>
      </c>
      <c r="X60" s="523">
        <v>4557.9572982158343</v>
      </c>
      <c r="Y60" s="523">
        <v>4583.1894298155385</v>
      </c>
      <c r="Z60" s="523">
        <v>4484.735021896272</v>
      </c>
      <c r="AA60" s="523">
        <v>4639.9698721760706</v>
      </c>
      <c r="AB60" s="523">
        <v>4501.7338889366347</v>
      </c>
      <c r="AC60" s="523">
        <v>4459.4328219289418</v>
      </c>
      <c r="AD60" s="523">
        <v>4525.6962189623318</v>
      </c>
      <c r="AE60" s="523">
        <v>4524.8978818810365</v>
      </c>
      <c r="AF60" s="523">
        <v>4672.8660211370543</v>
      </c>
      <c r="AG60" s="523">
        <v>4987.3766756182094</v>
      </c>
      <c r="AH60" s="523">
        <v>5383.9218563031136</v>
      </c>
      <c r="AI60" s="523">
        <v>5573.2595981844252</v>
      </c>
      <c r="AJ60" s="523">
        <v>5713.837173321228</v>
      </c>
      <c r="AK60" s="523">
        <v>5566.0608872046068</v>
      </c>
      <c r="AL60" s="523">
        <v>5646.701663064845</v>
      </c>
      <c r="AM60" s="523">
        <v>5566.5035503715762</v>
      </c>
      <c r="AN60" s="523">
        <v>5937.3419018935665</v>
      </c>
      <c r="AO60" s="523">
        <v>5943.7017513014716</v>
      </c>
      <c r="AP60" s="523">
        <v>5998.8554166577032</v>
      </c>
      <c r="AQ60" s="523">
        <v>5599.7181682362825</v>
      </c>
      <c r="AR60" s="523">
        <v>5319.0029774381355</v>
      </c>
      <c r="AS60" s="523">
        <v>5433.3630091869873</v>
      </c>
      <c r="AT60" s="523">
        <v>5494.4588381095391</v>
      </c>
    </row>
    <row r="61" spans="1:46" s="330" customFormat="1" ht="14.25" customHeight="1" x14ac:dyDescent="0.3">
      <c r="A61" s="480" t="s">
        <v>668</v>
      </c>
      <c r="B61" s="523">
        <v>446.40088808999997</v>
      </c>
      <c r="C61" s="523">
        <v>442.69404897000004</v>
      </c>
      <c r="D61" s="523">
        <v>417.28972320999998</v>
      </c>
      <c r="E61" s="523">
        <v>415.27088543000002</v>
      </c>
      <c r="F61" s="523">
        <v>400.51761098000003</v>
      </c>
      <c r="G61" s="523">
        <v>370.73095796999996</v>
      </c>
      <c r="H61" s="523">
        <v>371.19765808</v>
      </c>
      <c r="I61" s="523">
        <v>371.54005065999996</v>
      </c>
      <c r="J61" s="523">
        <v>360.06386327000001</v>
      </c>
      <c r="K61" s="523">
        <v>342.38548840999999</v>
      </c>
      <c r="L61" s="523">
        <v>336.58438227000005</v>
      </c>
      <c r="M61" s="523">
        <v>335.47961348000001</v>
      </c>
      <c r="N61" s="523">
        <v>338.68282826999996</v>
      </c>
      <c r="O61" s="523">
        <v>339.22045931999997</v>
      </c>
      <c r="P61" s="523">
        <v>323.40930238999999</v>
      </c>
      <c r="Q61" s="523">
        <v>320.12834788999999</v>
      </c>
      <c r="R61" s="523">
        <v>321</v>
      </c>
      <c r="S61" s="523">
        <v>328.67185695000001</v>
      </c>
      <c r="T61" s="523">
        <v>333.37914519999998</v>
      </c>
      <c r="U61" s="523">
        <v>335.33499198999999</v>
      </c>
      <c r="V61" s="523">
        <v>343.20719116000004</v>
      </c>
      <c r="W61" s="523">
        <v>344.29939209999998</v>
      </c>
      <c r="X61" s="523">
        <v>345.58627528</v>
      </c>
      <c r="Y61" s="523">
        <v>346.61794798</v>
      </c>
      <c r="Z61" s="523">
        <v>344.00177431999998</v>
      </c>
      <c r="AA61" s="523">
        <v>352.35199759999995</v>
      </c>
      <c r="AB61" s="523">
        <v>356.25432298000004</v>
      </c>
      <c r="AC61" s="523">
        <v>355.6671154</v>
      </c>
      <c r="AD61" s="523">
        <v>360.11429085000003</v>
      </c>
      <c r="AE61" s="523">
        <v>363.29069435000002</v>
      </c>
      <c r="AF61" s="523">
        <v>208.36589733</v>
      </c>
      <c r="AG61" s="523">
        <v>207.15191831999999</v>
      </c>
      <c r="AH61" s="523">
        <v>208.52222476</v>
      </c>
      <c r="AI61" s="523">
        <v>207.53720718</v>
      </c>
      <c r="AJ61" s="523">
        <v>95.688558170000007</v>
      </c>
      <c r="AK61" s="523">
        <v>105.83719470999999</v>
      </c>
      <c r="AL61" s="523">
        <v>108.31286138999999</v>
      </c>
      <c r="AM61" s="523">
        <v>112.30356609</v>
      </c>
      <c r="AN61" s="523">
        <v>93.891544379999999</v>
      </c>
      <c r="AO61" s="523">
        <v>92.201644569999999</v>
      </c>
      <c r="AP61" s="523">
        <v>91.805981420000023</v>
      </c>
      <c r="AQ61" s="523">
        <v>93.090065620000004</v>
      </c>
      <c r="AR61" s="523">
        <v>92.871467559999999</v>
      </c>
      <c r="AS61" s="523">
        <v>92.721591669999995</v>
      </c>
      <c r="AT61" s="523">
        <v>88.047655379999995</v>
      </c>
    </row>
    <row r="62" spans="1:46" s="314" customFormat="1" ht="14.25" customHeight="1" x14ac:dyDescent="0.3">
      <c r="A62" s="480" t="s">
        <v>669</v>
      </c>
      <c r="B62" s="523">
        <v>254.09193336347906</v>
      </c>
      <c r="C62" s="523">
        <v>258.04751187673565</v>
      </c>
      <c r="D62" s="523">
        <v>263.53905661195387</v>
      </c>
      <c r="E62" s="523">
        <v>262.72029219993908</v>
      </c>
      <c r="F62" s="523">
        <v>283.72282319365189</v>
      </c>
      <c r="G62" s="523">
        <v>256.37098233613625</v>
      </c>
      <c r="H62" s="523">
        <v>260.60478383640361</v>
      </c>
      <c r="I62" s="523">
        <v>257.25928732223906</v>
      </c>
      <c r="J62" s="523">
        <v>258.30163045867329</v>
      </c>
      <c r="K62" s="523">
        <v>258.8464993869182</v>
      </c>
      <c r="L62" s="523">
        <v>262.10011084769599</v>
      </c>
      <c r="M62" s="523">
        <v>261.77859388685215</v>
      </c>
      <c r="N62" s="523">
        <v>223.87726388712827</v>
      </c>
      <c r="O62" s="523">
        <v>225.11753823813945</v>
      </c>
      <c r="P62" s="523">
        <v>225.3428865353782</v>
      </c>
      <c r="Q62" s="523">
        <v>223.04373734524944</v>
      </c>
      <c r="R62" s="523">
        <v>221</v>
      </c>
      <c r="S62" s="523">
        <v>223.54349638471018</v>
      </c>
      <c r="T62" s="523">
        <v>225.15408614315399</v>
      </c>
      <c r="U62" s="523">
        <v>228.08340947760612</v>
      </c>
      <c r="V62" s="523">
        <v>230.16335569380286</v>
      </c>
      <c r="W62" s="523">
        <v>234.87010481632132</v>
      </c>
      <c r="X62" s="523">
        <v>235.87197582719224</v>
      </c>
      <c r="Y62" s="523">
        <v>234.811948924456</v>
      </c>
      <c r="Z62" s="523">
        <v>236.09845994601582</v>
      </c>
      <c r="AA62" s="523">
        <v>237.70791748890747</v>
      </c>
      <c r="AB62" s="523">
        <v>241.17135848931554</v>
      </c>
      <c r="AC62" s="523">
        <v>240.87413736761988</v>
      </c>
      <c r="AD62" s="523">
        <v>241.72796507667596</v>
      </c>
      <c r="AE62" s="523">
        <v>239.79887504192146</v>
      </c>
      <c r="AF62" s="523">
        <v>242.25867514452415</v>
      </c>
      <c r="AG62" s="523">
        <v>244.73810918650898</v>
      </c>
      <c r="AH62" s="523">
        <v>266.20154514820643</v>
      </c>
      <c r="AI62" s="523">
        <v>266.12659167960533</v>
      </c>
      <c r="AJ62" s="523">
        <v>314.81762155217967</v>
      </c>
      <c r="AK62" s="523">
        <v>311.9132688719381</v>
      </c>
      <c r="AL62" s="523">
        <v>308.60661598397627</v>
      </c>
      <c r="AM62" s="523">
        <v>305.30140845323638</v>
      </c>
      <c r="AN62" s="523">
        <v>304.75191224332815</v>
      </c>
      <c r="AO62" s="523">
        <v>300.91575687070383</v>
      </c>
      <c r="AP62" s="523">
        <v>320.59613060358475</v>
      </c>
      <c r="AQ62" s="523">
        <v>317.47496521955918</v>
      </c>
      <c r="AR62" s="523">
        <v>307.69812057183617</v>
      </c>
      <c r="AS62" s="523">
        <v>307.86101464806842</v>
      </c>
      <c r="AT62" s="523">
        <v>335.70397042636381</v>
      </c>
    </row>
    <row r="63" spans="1:46" s="314" customFormat="1" ht="14.25" customHeight="1" x14ac:dyDescent="0.3">
      <c r="A63" s="480" t="s">
        <v>670</v>
      </c>
      <c r="B63" s="523">
        <v>21.52293762</v>
      </c>
      <c r="C63" s="523">
        <v>21.369805700000001</v>
      </c>
      <c r="D63" s="523">
        <v>20.896761630000004</v>
      </c>
      <c r="E63" s="523">
        <v>21.37175813</v>
      </c>
      <c r="F63" s="523">
        <v>20.831184180000001</v>
      </c>
      <c r="G63" s="523">
        <v>20.980346540000003</v>
      </c>
      <c r="H63" s="523">
        <v>21.304462140000002</v>
      </c>
      <c r="I63" s="523">
        <v>20.550004169999998</v>
      </c>
      <c r="J63" s="523">
        <v>20.454626299999997</v>
      </c>
      <c r="K63" s="523">
        <v>20.604630670000002</v>
      </c>
      <c r="L63" s="523">
        <v>20.66010189</v>
      </c>
      <c r="M63" s="523">
        <v>20.980720870000003</v>
      </c>
      <c r="N63" s="523">
        <v>21.575808630000001</v>
      </c>
      <c r="O63" s="523">
        <v>20.834974729999999</v>
      </c>
      <c r="P63" s="523">
        <v>20.494934709999995</v>
      </c>
      <c r="Q63" s="523">
        <v>20.498711910000001</v>
      </c>
      <c r="R63" s="523">
        <v>20</v>
      </c>
      <c r="S63" s="523">
        <v>19.763613299999999</v>
      </c>
      <c r="T63" s="523">
        <v>19.868413659999998</v>
      </c>
      <c r="U63" s="523">
        <v>19.385619290000001</v>
      </c>
      <c r="V63" s="523">
        <v>18.35045525</v>
      </c>
      <c r="W63" s="523">
        <v>17.887568239999997</v>
      </c>
      <c r="X63" s="523">
        <v>17.563406489999998</v>
      </c>
      <c r="Y63" s="523">
        <v>17.751320660000005</v>
      </c>
      <c r="Z63" s="523">
        <v>17.7316012</v>
      </c>
      <c r="AA63" s="523">
        <v>17.207492250000001</v>
      </c>
      <c r="AB63" s="523">
        <v>17.273380539999998</v>
      </c>
      <c r="AC63" s="523">
        <v>17.280191239999997</v>
      </c>
      <c r="AD63" s="523">
        <v>16.704248879999998</v>
      </c>
      <c r="AE63" s="523">
        <v>16.7675059</v>
      </c>
      <c r="AF63" s="523">
        <v>16.79091481</v>
      </c>
      <c r="AG63" s="523">
        <v>33.958814450000006</v>
      </c>
      <c r="AH63" s="523">
        <v>103.28121556000001</v>
      </c>
      <c r="AI63" s="523">
        <v>100.73325128</v>
      </c>
      <c r="AJ63" s="523">
        <v>109.80556734000001</v>
      </c>
      <c r="AK63" s="523">
        <v>64.623414999999994</v>
      </c>
      <c r="AL63" s="523">
        <v>61.368496439999994</v>
      </c>
      <c r="AM63" s="523">
        <v>58.512740849999993</v>
      </c>
      <c r="AN63" s="523">
        <v>92.465029449999989</v>
      </c>
      <c r="AO63" s="523">
        <v>88.516935160000003</v>
      </c>
      <c r="AP63" s="523">
        <v>86.713864389999983</v>
      </c>
      <c r="AQ63" s="523">
        <v>45.814808090000007</v>
      </c>
      <c r="AR63" s="523">
        <v>43.697184440000008</v>
      </c>
      <c r="AS63" s="523">
        <v>43.709972829999998</v>
      </c>
      <c r="AT63" s="523">
        <v>43.962668980000004</v>
      </c>
    </row>
    <row r="64" spans="1:46" s="314" customFormat="1" ht="15" customHeight="1" x14ac:dyDescent="0.3">
      <c r="A64" s="480" t="s">
        <v>671</v>
      </c>
      <c r="B64" s="523">
        <v>565.77914710999994</v>
      </c>
      <c r="C64" s="523">
        <v>586.53163071999995</v>
      </c>
      <c r="D64" s="523">
        <v>432.37358570000004</v>
      </c>
      <c r="E64" s="523">
        <v>449.57252389999996</v>
      </c>
      <c r="F64" s="523">
        <v>469.63575544999998</v>
      </c>
      <c r="G64" s="523">
        <v>475.72002307999992</v>
      </c>
      <c r="H64" s="523">
        <v>502.58420144000002</v>
      </c>
      <c r="I64" s="523">
        <v>536.84147486000006</v>
      </c>
      <c r="J64" s="523">
        <v>495.98369928</v>
      </c>
      <c r="K64" s="523">
        <v>504.51280120999996</v>
      </c>
      <c r="L64" s="523">
        <v>502.29929220999998</v>
      </c>
      <c r="M64" s="523">
        <v>469.10211640999995</v>
      </c>
      <c r="N64" s="523">
        <v>464.27380885000002</v>
      </c>
      <c r="O64" s="523">
        <v>463.55274788999998</v>
      </c>
      <c r="P64" s="523">
        <v>482.12374155999993</v>
      </c>
      <c r="Q64" s="523">
        <v>234.68548140000001</v>
      </c>
      <c r="R64" s="523">
        <v>232</v>
      </c>
      <c r="S64" s="523">
        <v>233.87431430000001</v>
      </c>
      <c r="T64" s="523">
        <v>234.14126001999998</v>
      </c>
      <c r="U64" s="523">
        <v>234.89297857</v>
      </c>
      <c r="V64" s="523">
        <v>236.97308953000001</v>
      </c>
      <c r="W64" s="523">
        <v>243.88369951000001</v>
      </c>
      <c r="X64" s="523">
        <v>242.94390303000003</v>
      </c>
      <c r="Y64" s="523">
        <v>241.58186361000003</v>
      </c>
      <c r="Z64" s="523">
        <v>237.25733875999998</v>
      </c>
      <c r="AA64" s="523">
        <v>237.14439625999998</v>
      </c>
      <c r="AB64" s="523">
        <v>233.47469507</v>
      </c>
      <c r="AC64" s="523">
        <v>230.67989663999995</v>
      </c>
      <c r="AD64" s="523">
        <v>230.37857921000003</v>
      </c>
      <c r="AE64" s="523">
        <v>222.55152454000003</v>
      </c>
      <c r="AF64" s="523">
        <v>223.10692728000001</v>
      </c>
      <c r="AG64" s="523">
        <v>221.53227781999999</v>
      </c>
      <c r="AH64" s="523">
        <v>210.93053264000002</v>
      </c>
      <c r="AI64" s="523">
        <v>209.15208844000003</v>
      </c>
      <c r="AJ64" s="523">
        <v>212.26329629</v>
      </c>
      <c r="AK64" s="523">
        <v>211.32145968</v>
      </c>
      <c r="AL64" s="523">
        <v>210.29275459999999</v>
      </c>
      <c r="AM64" s="523">
        <v>204.87500412</v>
      </c>
      <c r="AN64" s="523">
        <v>228.48164630000002</v>
      </c>
      <c r="AO64" s="523">
        <v>226.10545624999997</v>
      </c>
      <c r="AP64" s="523">
        <v>225.55667132999994</v>
      </c>
      <c r="AQ64" s="523">
        <v>224.56617281000001</v>
      </c>
      <c r="AR64" s="523">
        <v>216.42281374999996</v>
      </c>
      <c r="AS64" s="523">
        <v>227.57447114999999</v>
      </c>
      <c r="AT64" s="523">
        <v>229.71612585999998</v>
      </c>
    </row>
    <row r="65" spans="1:48" s="314" customFormat="1" ht="14.25" customHeight="1" thickBot="1" x14ac:dyDescent="0.35">
      <c r="A65" s="487" t="s">
        <v>594</v>
      </c>
      <c r="B65" s="526">
        <v>847.40248014948929</v>
      </c>
      <c r="C65" s="526">
        <v>866.290595973667</v>
      </c>
      <c r="D65" s="526">
        <v>797.31850511363166</v>
      </c>
      <c r="E65" s="526">
        <v>791.12022377357823</v>
      </c>
      <c r="F65" s="526">
        <v>795.63333874421608</v>
      </c>
      <c r="G65" s="526">
        <v>796.40353831888081</v>
      </c>
      <c r="H65" s="526">
        <v>773.900083431844</v>
      </c>
      <c r="I65" s="526">
        <v>782.59167501071829</v>
      </c>
      <c r="J65" s="526">
        <v>794.73807740713903</v>
      </c>
      <c r="K65" s="526">
        <v>770.62146602803659</v>
      </c>
      <c r="L65" s="526">
        <v>759.39598017353114</v>
      </c>
      <c r="M65" s="526">
        <v>776.79475442222497</v>
      </c>
      <c r="N65" s="526">
        <v>806.57535727064601</v>
      </c>
      <c r="O65" s="526">
        <v>831.12718630736492</v>
      </c>
      <c r="P65" s="526">
        <v>838.1082503252909</v>
      </c>
      <c r="Q65" s="526">
        <v>786.02277469756348</v>
      </c>
      <c r="R65" s="526">
        <v>804</v>
      </c>
      <c r="S65" s="526">
        <v>807.95965486482407</v>
      </c>
      <c r="T65" s="526">
        <v>892.75741715873789</v>
      </c>
      <c r="U65" s="526">
        <v>909.30164824843382</v>
      </c>
      <c r="V65" s="526">
        <v>850.66898554852628</v>
      </c>
      <c r="W65" s="526">
        <v>878.4264017882598</v>
      </c>
      <c r="X65" s="526">
        <v>921.79406320234284</v>
      </c>
      <c r="Y65" s="526">
        <v>976.74097496461945</v>
      </c>
      <c r="Z65" s="526">
        <v>980.71837789958261</v>
      </c>
      <c r="AA65" s="526">
        <v>981.79749017135885</v>
      </c>
      <c r="AB65" s="526">
        <v>1058.1016216541464</v>
      </c>
      <c r="AC65" s="526">
        <v>1069.1944398204669</v>
      </c>
      <c r="AD65" s="526">
        <v>1069.9591741783256</v>
      </c>
      <c r="AE65" s="526">
        <v>1126.3801068463974</v>
      </c>
      <c r="AF65" s="526">
        <v>1111.7788724979287</v>
      </c>
      <c r="AG65" s="526">
        <v>1078.4552103660669</v>
      </c>
      <c r="AH65" s="526">
        <v>1113.0236356542664</v>
      </c>
      <c r="AI65" s="526">
        <v>1048.9307313178592</v>
      </c>
      <c r="AJ65" s="526">
        <v>1053.5246685270033</v>
      </c>
      <c r="AK65" s="526">
        <v>1041.1541009357986</v>
      </c>
      <c r="AL65" s="526">
        <v>1035.8080964980668</v>
      </c>
      <c r="AM65" s="526">
        <v>1093.4721252961931</v>
      </c>
      <c r="AN65" s="526">
        <v>1074.7504473353752</v>
      </c>
      <c r="AO65" s="526">
        <v>1044.3620155859155</v>
      </c>
      <c r="AP65" s="526">
        <v>1057.264136968113</v>
      </c>
      <c r="AQ65" s="526">
        <v>1064.5382518530694</v>
      </c>
      <c r="AR65" s="526">
        <v>1080.4038131319646</v>
      </c>
      <c r="AS65" s="526">
        <v>1063.0548172184424</v>
      </c>
      <c r="AT65" s="526">
        <v>1052.6607797632885</v>
      </c>
    </row>
    <row r="66" spans="1:48" s="314" customFormat="1" ht="18" thickTop="1" x14ac:dyDescent="0.3">
      <c r="A66" s="527" t="s">
        <v>595</v>
      </c>
      <c r="B66" s="528"/>
      <c r="C66" s="528"/>
      <c r="D66" s="529"/>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29"/>
      <c r="AL66" s="529"/>
      <c r="AM66" s="529"/>
      <c r="AN66" s="529"/>
      <c r="AO66" s="529"/>
      <c r="AP66" s="529"/>
      <c r="AQ66" s="529"/>
      <c r="AR66" s="529"/>
      <c r="AS66" s="529"/>
      <c r="AT66" s="529"/>
    </row>
    <row r="67" spans="1:48" s="314" customFormat="1" ht="17.25" x14ac:dyDescent="0.3">
      <c r="A67" s="527"/>
      <c r="B67" s="528"/>
      <c r="C67" s="528"/>
      <c r="D67" s="529"/>
      <c r="E67" s="529"/>
      <c r="F67" s="529"/>
      <c r="G67" s="529"/>
      <c r="H67" s="529"/>
      <c r="I67" s="529"/>
      <c r="J67" s="529"/>
      <c r="K67" s="529"/>
      <c r="L67" s="529"/>
      <c r="M67" s="529"/>
      <c r="N67" s="529"/>
      <c r="O67" s="529"/>
      <c r="P67" s="529"/>
      <c r="Q67" s="529"/>
      <c r="R67" s="529"/>
      <c r="S67" s="529"/>
      <c r="T67" s="529"/>
      <c r="U67" s="529"/>
      <c r="V67" s="529"/>
      <c r="W67" s="529"/>
      <c r="X67" s="529"/>
      <c r="Y67" s="529"/>
      <c r="Z67" s="529"/>
      <c r="AA67" s="529"/>
      <c r="AB67" s="529"/>
      <c r="AC67" s="529"/>
      <c r="AD67" s="529"/>
      <c r="AE67" s="529"/>
      <c r="AF67" s="529"/>
      <c r="AG67" s="529"/>
      <c r="AH67" s="529"/>
      <c r="AI67" s="529"/>
      <c r="AJ67" s="529"/>
      <c r="AK67" s="529"/>
      <c r="AL67" s="529"/>
      <c r="AM67" s="529"/>
      <c r="AN67" s="529"/>
      <c r="AO67" s="529"/>
      <c r="AP67" s="529"/>
      <c r="AQ67" s="529"/>
      <c r="AR67" s="529"/>
      <c r="AS67" s="529"/>
      <c r="AT67" s="529"/>
    </row>
    <row r="68" spans="1:48" s="314" customFormat="1" ht="17.25" x14ac:dyDescent="0.3">
      <c r="A68" s="527"/>
      <c r="B68" s="528"/>
      <c r="C68" s="528"/>
      <c r="D68" s="529"/>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29"/>
      <c r="AL68" s="529"/>
      <c r="AM68" s="529"/>
      <c r="AN68" s="529"/>
      <c r="AO68" s="529"/>
      <c r="AP68" s="529"/>
      <c r="AQ68" s="529"/>
      <c r="AR68" s="529"/>
      <c r="AS68" s="529"/>
      <c r="AT68" s="529"/>
    </row>
    <row r="69" spans="1:48" s="314" customFormat="1" ht="29.25" customHeight="1" thickBot="1" x14ac:dyDescent="0.35">
      <c r="A69" s="527"/>
      <c r="B69" s="528"/>
      <c r="C69" s="528"/>
      <c r="D69" s="529"/>
      <c r="E69" s="529"/>
      <c r="F69" s="529"/>
      <c r="G69" s="529"/>
      <c r="H69" s="529"/>
      <c r="I69" s="529"/>
      <c r="J69" s="529"/>
      <c r="K69" s="529"/>
      <c r="L69" s="529"/>
      <c r="M69" s="316"/>
      <c r="N69" s="316"/>
      <c r="O69" s="316"/>
      <c r="P69" s="316"/>
      <c r="Q69" s="316"/>
      <c r="R69" s="316"/>
      <c r="S69" s="316"/>
      <c r="T69" s="316"/>
      <c r="U69" s="316"/>
      <c r="V69" s="316"/>
      <c r="W69" s="316"/>
      <c r="X69" s="316"/>
      <c r="Y69" s="316"/>
      <c r="Z69" s="316"/>
      <c r="AA69" s="316"/>
      <c r="AB69" s="316"/>
      <c r="AC69" s="316"/>
      <c r="AD69" s="316"/>
      <c r="AE69" s="316"/>
      <c r="AF69" s="316"/>
      <c r="AG69" s="316"/>
      <c r="AH69" s="316"/>
      <c r="AI69" s="316"/>
      <c r="AJ69" s="316"/>
      <c r="AK69" s="316"/>
      <c r="AL69" s="316"/>
      <c r="AM69" s="316"/>
      <c r="AN69" s="316"/>
      <c r="AO69" s="316"/>
      <c r="AP69" s="316"/>
      <c r="AQ69" s="316"/>
      <c r="AR69" s="316"/>
      <c r="AS69" s="316"/>
      <c r="AT69" s="316" t="s">
        <v>8</v>
      </c>
      <c r="AV69" s="314" t="s">
        <v>672</v>
      </c>
    </row>
    <row r="70" spans="1:48" s="314" customFormat="1" ht="18.600000000000001" customHeight="1" thickTop="1" thickBot="1" x14ac:dyDescent="0.35">
      <c r="A70" s="530" t="s">
        <v>596</v>
      </c>
      <c r="B70" s="531">
        <v>43404</v>
      </c>
      <c r="C70" s="531">
        <v>43434</v>
      </c>
      <c r="D70" s="531">
        <v>43465</v>
      </c>
      <c r="E70" s="531" t="s">
        <v>652</v>
      </c>
      <c r="F70" s="532">
        <v>43524</v>
      </c>
      <c r="G70" s="532">
        <v>43555</v>
      </c>
      <c r="H70" s="532">
        <v>43585</v>
      </c>
      <c r="I70" s="532">
        <v>43616</v>
      </c>
      <c r="J70" s="531">
        <v>43646</v>
      </c>
      <c r="K70" s="531">
        <v>43677</v>
      </c>
      <c r="L70" s="531">
        <v>43708</v>
      </c>
      <c r="M70" s="531">
        <v>43738</v>
      </c>
      <c r="N70" s="531">
        <v>43769</v>
      </c>
      <c r="O70" s="531">
        <v>43799</v>
      </c>
      <c r="P70" s="531">
        <v>43830</v>
      </c>
      <c r="Q70" s="531">
        <v>43861</v>
      </c>
      <c r="R70" s="533" t="s">
        <v>399</v>
      </c>
      <c r="S70" s="533" t="s">
        <v>302</v>
      </c>
      <c r="T70" s="533" t="s">
        <v>673</v>
      </c>
      <c r="U70" s="533" t="s">
        <v>304</v>
      </c>
      <c r="V70" s="533">
        <v>44012</v>
      </c>
      <c r="W70" s="533">
        <v>44043</v>
      </c>
      <c r="X70" s="533">
        <v>44074</v>
      </c>
      <c r="Y70" s="533">
        <v>44104</v>
      </c>
      <c r="Z70" s="533">
        <v>44135</v>
      </c>
      <c r="AA70" s="533">
        <v>44165</v>
      </c>
      <c r="AB70" s="533">
        <v>44196</v>
      </c>
      <c r="AC70" s="533">
        <v>44227</v>
      </c>
      <c r="AD70" s="533">
        <v>44255</v>
      </c>
      <c r="AE70" s="533">
        <v>44286</v>
      </c>
      <c r="AF70" s="533">
        <v>44316</v>
      </c>
      <c r="AG70" s="533">
        <v>44347</v>
      </c>
      <c r="AH70" s="533">
        <v>44377</v>
      </c>
      <c r="AI70" s="519">
        <v>44408</v>
      </c>
      <c r="AJ70" s="533">
        <v>44439</v>
      </c>
      <c r="AK70" s="519">
        <v>44469</v>
      </c>
      <c r="AL70" s="519">
        <v>44499</v>
      </c>
      <c r="AM70" s="519">
        <v>44530</v>
      </c>
      <c r="AN70" s="519">
        <v>44560</v>
      </c>
      <c r="AO70" s="519">
        <v>44591</v>
      </c>
      <c r="AP70" s="519">
        <v>44620</v>
      </c>
      <c r="AQ70" s="519">
        <v>44649</v>
      </c>
      <c r="AR70" s="519">
        <v>44678</v>
      </c>
      <c r="AS70" s="519">
        <v>44707</v>
      </c>
      <c r="AT70" s="519">
        <v>44736</v>
      </c>
    </row>
    <row r="71" spans="1:48" s="314" customFormat="1" ht="18" thickTop="1" x14ac:dyDescent="0.3">
      <c r="A71" s="476" t="s">
        <v>597</v>
      </c>
      <c r="B71" s="521">
        <v>2768.5121417164846</v>
      </c>
      <c r="C71" s="521">
        <v>2900.2070490928049</v>
      </c>
      <c r="D71" s="521">
        <v>3016.8562111851979</v>
      </c>
      <c r="E71" s="521">
        <v>2948.9768716175536</v>
      </c>
      <c r="F71" s="521">
        <v>2864.5377498028142</v>
      </c>
      <c r="G71" s="521">
        <v>2880.3809256666104</v>
      </c>
      <c r="H71" s="521">
        <v>3564.1434693661004</v>
      </c>
      <c r="I71" s="521">
        <v>3485.8303772557201</v>
      </c>
      <c r="J71" s="521">
        <v>3000.7260748703566</v>
      </c>
      <c r="K71" s="521">
        <v>3172.782385761157</v>
      </c>
      <c r="L71" s="521">
        <v>2856.5097372505261</v>
      </c>
      <c r="M71" s="521">
        <v>3001.7373633614784</v>
      </c>
      <c r="N71" s="521">
        <v>3004.4796035352379</v>
      </c>
      <c r="O71" s="521">
        <v>3239.9103726817361</v>
      </c>
      <c r="P71" s="521">
        <v>3452.1531829052497</v>
      </c>
      <c r="Q71" s="521">
        <v>3261.5227342159196</v>
      </c>
      <c r="R71" s="521">
        <v>3138</v>
      </c>
      <c r="S71" s="521">
        <v>3722.2575140118856</v>
      </c>
      <c r="T71" s="521">
        <v>3270.0816655019212</v>
      </c>
      <c r="U71" s="521">
        <v>2749.2618413770051</v>
      </c>
      <c r="V71" s="521">
        <v>2700.2238497938433</v>
      </c>
      <c r="W71" s="521">
        <v>2722.1665027899458</v>
      </c>
      <c r="X71" s="521">
        <v>2927.4645011685488</v>
      </c>
      <c r="Y71" s="521">
        <v>2325.5364759644654</v>
      </c>
      <c r="Z71" s="521">
        <v>2391.6102913618033</v>
      </c>
      <c r="AA71" s="521">
        <v>2425.9925858510219</v>
      </c>
      <c r="AB71" s="521">
        <v>2410.224351236292</v>
      </c>
      <c r="AC71" s="521">
        <v>2338.330496450666</v>
      </c>
      <c r="AD71" s="521">
        <v>2343.1582609658922</v>
      </c>
      <c r="AE71" s="521">
        <v>2365.2609550168695</v>
      </c>
      <c r="AF71" s="521">
        <v>2328.5503083919607</v>
      </c>
      <c r="AG71" s="521">
        <v>2221.0189459199746</v>
      </c>
      <c r="AH71" s="521">
        <v>2152.8634960419417</v>
      </c>
      <c r="AI71" s="521">
        <v>2100.0447607174337</v>
      </c>
      <c r="AJ71" s="521">
        <v>2007.510215958562</v>
      </c>
      <c r="AK71" s="521">
        <v>2048.3335590976185</v>
      </c>
      <c r="AL71" s="521">
        <v>1966.4120530933537</v>
      </c>
      <c r="AM71" s="521">
        <v>2044.5899944027826</v>
      </c>
      <c r="AN71" s="521">
        <v>2383.1227982853748</v>
      </c>
      <c r="AO71" s="521">
        <v>2317.4920203659476</v>
      </c>
      <c r="AP71" s="521">
        <v>2300.6894628108998</v>
      </c>
      <c r="AQ71" s="521">
        <v>2437.0969693781012</v>
      </c>
      <c r="AR71" s="521">
        <v>2499.1934317301698</v>
      </c>
      <c r="AS71" s="521">
        <v>2741.32644803722</v>
      </c>
      <c r="AT71" s="521">
        <v>2654.8596619593736</v>
      </c>
    </row>
    <row r="72" spans="1:48" s="314" customFormat="1" ht="15.75" customHeight="1" x14ac:dyDescent="0.3">
      <c r="A72" s="478" t="s">
        <v>598</v>
      </c>
      <c r="B72" s="522">
        <v>775.61798527999997</v>
      </c>
      <c r="C72" s="522">
        <v>775.1922413100001</v>
      </c>
      <c r="D72" s="522">
        <v>777.40931433000003</v>
      </c>
      <c r="E72" s="522">
        <v>767.22818126000004</v>
      </c>
      <c r="F72" s="522">
        <v>753.93314114999998</v>
      </c>
      <c r="G72" s="522">
        <v>754.63944513000001</v>
      </c>
      <c r="H72" s="522">
        <v>812.90443923999999</v>
      </c>
      <c r="I72" s="522">
        <v>807.12868035999998</v>
      </c>
      <c r="J72" s="522">
        <v>823.64883978</v>
      </c>
      <c r="K72" s="522">
        <v>859.83854622000001</v>
      </c>
      <c r="L72" s="522">
        <v>846.63696895999999</v>
      </c>
      <c r="M72" s="522">
        <v>851.21896079999999</v>
      </c>
      <c r="N72" s="522">
        <v>922.92527984999992</v>
      </c>
      <c r="O72" s="522">
        <v>923.49960835000013</v>
      </c>
      <c r="P72" s="522">
        <v>927.36373035999998</v>
      </c>
      <c r="Q72" s="522">
        <v>936.65212425000004</v>
      </c>
      <c r="R72" s="522">
        <v>938</v>
      </c>
      <c r="S72" s="522">
        <v>956.89488877999997</v>
      </c>
      <c r="T72" s="522">
        <v>969.04638056999988</v>
      </c>
      <c r="U72" s="522">
        <v>935.28331177000007</v>
      </c>
      <c r="V72" s="522">
        <v>944.80694749999998</v>
      </c>
      <c r="W72" s="522">
        <v>969.80502476000004</v>
      </c>
      <c r="X72" s="522">
        <v>976.10490385999992</v>
      </c>
      <c r="Y72" s="522">
        <v>967.20038748000002</v>
      </c>
      <c r="Z72" s="522">
        <v>925.29982473999996</v>
      </c>
      <c r="AA72" s="522">
        <v>913.79471250999995</v>
      </c>
      <c r="AB72" s="522">
        <v>920.85854840000013</v>
      </c>
      <c r="AC72" s="522">
        <v>911.88043506999998</v>
      </c>
      <c r="AD72" s="522">
        <v>901.02560799000003</v>
      </c>
      <c r="AE72" s="522">
        <v>895.25044114000002</v>
      </c>
      <c r="AF72" s="522">
        <v>890.16681334999998</v>
      </c>
      <c r="AG72" s="522">
        <v>897.86527916</v>
      </c>
      <c r="AH72" s="522">
        <v>614.26932185999988</v>
      </c>
      <c r="AI72" s="522">
        <v>621.35029468999994</v>
      </c>
      <c r="AJ72" s="522">
        <v>617.00869372</v>
      </c>
      <c r="AK72" s="522">
        <v>614.57169998000006</v>
      </c>
      <c r="AL72" s="522">
        <v>598.73539582000001</v>
      </c>
      <c r="AM72" s="522">
        <v>599.54555355000002</v>
      </c>
      <c r="AN72" s="522">
        <v>592.66321988000004</v>
      </c>
      <c r="AO72" s="522">
        <v>595.19709936000004</v>
      </c>
      <c r="AP72" s="522">
        <v>590.94939074000001</v>
      </c>
      <c r="AQ72" s="522">
        <v>585.87910383000008</v>
      </c>
      <c r="AR72" s="522">
        <v>576.94625530999997</v>
      </c>
      <c r="AS72" s="522">
        <v>580.50274163999995</v>
      </c>
      <c r="AT72" s="522">
        <v>559.54324045999999</v>
      </c>
    </row>
    <row r="73" spans="1:48" s="314" customFormat="1" ht="15.75" customHeight="1" x14ac:dyDescent="0.3">
      <c r="A73" s="534" t="s">
        <v>599</v>
      </c>
      <c r="B73" s="522">
        <v>250.5124572</v>
      </c>
      <c r="C73" s="522">
        <v>256.28397602999996</v>
      </c>
      <c r="D73" s="522">
        <v>236.71544947000001</v>
      </c>
      <c r="E73" s="522">
        <v>260.73204059</v>
      </c>
      <c r="F73" s="522">
        <v>263.65285599000003</v>
      </c>
      <c r="G73" s="522">
        <v>265.99052308999995</v>
      </c>
      <c r="H73" s="522">
        <v>271.45901932999999</v>
      </c>
      <c r="I73" s="522">
        <v>274.52494490999999</v>
      </c>
      <c r="J73" s="522">
        <v>270.72897452000007</v>
      </c>
      <c r="K73" s="522">
        <v>201.84693806000001</v>
      </c>
      <c r="L73" s="522">
        <v>208.49066536999999</v>
      </c>
      <c r="M73" s="522">
        <v>223.49361134999995</v>
      </c>
      <c r="N73" s="522">
        <v>226.54096943999997</v>
      </c>
      <c r="O73" s="522">
        <v>227.26395092999996</v>
      </c>
      <c r="P73" s="522">
        <v>207.46484647</v>
      </c>
      <c r="Q73" s="522">
        <v>207.170467</v>
      </c>
      <c r="R73" s="522">
        <v>209</v>
      </c>
      <c r="S73" s="522">
        <v>208.47990227</v>
      </c>
      <c r="T73" s="522">
        <v>208.97890383999999</v>
      </c>
      <c r="U73" s="522">
        <v>210.05846843999998</v>
      </c>
      <c r="V73" s="522">
        <v>211.92540763</v>
      </c>
      <c r="W73" s="522">
        <v>212.31438685999998</v>
      </c>
      <c r="X73" s="522">
        <v>214.15910960999994</v>
      </c>
      <c r="Y73" s="522">
        <v>209.35079618999995</v>
      </c>
      <c r="Z73" s="522">
        <v>212.48142607</v>
      </c>
      <c r="AA73" s="522">
        <v>212.87600277000001</v>
      </c>
      <c r="AB73" s="522">
        <v>211.02562740000002</v>
      </c>
      <c r="AC73" s="522">
        <v>211.64275679999997</v>
      </c>
      <c r="AD73" s="522">
        <v>210.13429385999999</v>
      </c>
      <c r="AE73" s="522">
        <v>207.88267201000002</v>
      </c>
      <c r="AF73" s="522">
        <v>208.10559496000002</v>
      </c>
      <c r="AG73" s="522">
        <v>200.28839649</v>
      </c>
      <c r="AH73" s="522">
        <v>201.75356842000002</v>
      </c>
      <c r="AI73" s="522">
        <v>191.72796161000005</v>
      </c>
      <c r="AJ73" s="522">
        <v>192.10137184000001</v>
      </c>
      <c r="AK73" s="522">
        <v>193.01374610000002</v>
      </c>
      <c r="AL73" s="522">
        <v>189.64093025</v>
      </c>
      <c r="AM73" s="522">
        <v>186.39764521000004</v>
      </c>
      <c r="AN73" s="522">
        <v>221.22642310999998</v>
      </c>
      <c r="AO73" s="522">
        <v>223.98038626000002</v>
      </c>
      <c r="AP73" s="522">
        <v>226.07118638000003</v>
      </c>
      <c r="AQ73" s="522">
        <v>228.62325702000004</v>
      </c>
      <c r="AR73" s="522">
        <v>230.85998940999997</v>
      </c>
      <c r="AS73" s="522">
        <v>232.36429035</v>
      </c>
      <c r="AT73" s="522">
        <v>230.02223606000001</v>
      </c>
    </row>
    <row r="74" spans="1:48" s="314" customFormat="1" ht="15.75" customHeight="1" x14ac:dyDescent="0.3">
      <c r="A74" s="478" t="s">
        <v>600</v>
      </c>
      <c r="B74" s="522">
        <v>16.73095519</v>
      </c>
      <c r="C74" s="522">
        <v>15.930482289999999</v>
      </c>
      <c r="D74" s="522">
        <v>15.904865060000001</v>
      </c>
      <c r="E74" s="522">
        <v>16.30869461</v>
      </c>
      <c r="F74" s="522">
        <v>16.558436789999998</v>
      </c>
      <c r="G74" s="522">
        <v>15.022977979999999</v>
      </c>
      <c r="H74" s="522">
        <v>14.706792650000002</v>
      </c>
      <c r="I74" s="522">
        <v>11.691440319999998</v>
      </c>
      <c r="J74" s="522">
        <v>11.593181269999999</v>
      </c>
      <c r="K74" s="522">
        <v>10.346237350000001</v>
      </c>
      <c r="L74" s="522">
        <v>10.11654311</v>
      </c>
      <c r="M74" s="522">
        <v>10.726471310000001</v>
      </c>
      <c r="N74" s="522">
        <v>9.0316912799999987</v>
      </c>
      <c r="O74" s="522">
        <v>7.2547528200000002</v>
      </c>
      <c r="P74" s="522">
        <v>133.54397635999999</v>
      </c>
      <c r="Q74" s="522">
        <v>157.0260907</v>
      </c>
      <c r="R74" s="522">
        <v>88</v>
      </c>
      <c r="S74" s="522">
        <v>72.947123330000011</v>
      </c>
      <c r="T74" s="522">
        <v>73.399406690000006</v>
      </c>
      <c r="U74" s="522">
        <v>4.7239749800000004</v>
      </c>
      <c r="V74" s="522">
        <v>10.214740599999999</v>
      </c>
      <c r="W74" s="522">
        <v>4.7047030199999993</v>
      </c>
      <c r="X74" s="522">
        <v>99.288502940000001</v>
      </c>
      <c r="Y74" s="522">
        <v>90.023444549999994</v>
      </c>
      <c r="Z74" s="522">
        <v>113.68741107</v>
      </c>
      <c r="AA74" s="522">
        <v>65.221567880000009</v>
      </c>
      <c r="AB74" s="522">
        <v>83.493815730000009</v>
      </c>
      <c r="AC74" s="522">
        <v>132.79299082</v>
      </c>
      <c r="AD74" s="522">
        <v>133.13688956999999</v>
      </c>
      <c r="AE74" s="522">
        <v>132.54700377</v>
      </c>
      <c r="AF74" s="522">
        <v>135.32533310999997</v>
      </c>
      <c r="AG74" s="522">
        <v>135.79928240000001</v>
      </c>
      <c r="AH74" s="522">
        <v>205.69837826000003</v>
      </c>
      <c r="AI74" s="522">
        <v>206.96890458000001</v>
      </c>
      <c r="AJ74" s="522">
        <v>206.72152426</v>
      </c>
      <c r="AK74" s="522">
        <v>204.97181610999999</v>
      </c>
      <c r="AL74" s="522">
        <v>207.03401165</v>
      </c>
      <c r="AM74" s="522">
        <v>208.76275988</v>
      </c>
      <c r="AN74" s="522">
        <v>209.56289960999999</v>
      </c>
      <c r="AO74" s="522">
        <v>207.57257086999999</v>
      </c>
      <c r="AP74" s="522">
        <v>208.13842658999999</v>
      </c>
      <c r="AQ74" s="522">
        <v>208.87175783999999</v>
      </c>
      <c r="AR74" s="522">
        <v>209.49393372</v>
      </c>
      <c r="AS74" s="522">
        <v>209.97466004</v>
      </c>
      <c r="AT74" s="522">
        <v>208.08163773999999</v>
      </c>
    </row>
    <row r="75" spans="1:48" s="314" customFormat="1" ht="15.75" customHeight="1" x14ac:dyDescent="0.3">
      <c r="A75" s="478" t="s">
        <v>601</v>
      </c>
      <c r="B75" s="522">
        <v>1230.9719081264843</v>
      </c>
      <c r="C75" s="522">
        <v>1237.5294444928049</v>
      </c>
      <c r="D75" s="522">
        <v>1443.7463754851981</v>
      </c>
      <c r="E75" s="522">
        <v>1374.7540298675538</v>
      </c>
      <c r="F75" s="522">
        <v>1284.1143380018973</v>
      </c>
      <c r="G75" s="522">
        <v>1278.6448935763235</v>
      </c>
      <c r="H75" s="522">
        <v>1320.5760173671995</v>
      </c>
      <c r="I75" s="522">
        <v>1233.1072665344554</v>
      </c>
      <c r="J75" s="522">
        <v>749.72287513429274</v>
      </c>
      <c r="K75" s="522">
        <v>965.48654654876452</v>
      </c>
      <c r="L75" s="522">
        <v>657.48240753681819</v>
      </c>
      <c r="M75" s="522">
        <v>791.763493759737</v>
      </c>
      <c r="N75" s="522">
        <v>706.32270960896426</v>
      </c>
      <c r="O75" s="522">
        <v>948.90263712276248</v>
      </c>
      <c r="P75" s="522">
        <v>1081.3183266424242</v>
      </c>
      <c r="Q75" s="522">
        <v>839.04314464839501</v>
      </c>
      <c r="R75" s="522">
        <v>751</v>
      </c>
      <c r="S75" s="522">
        <v>1303.4179735844784</v>
      </c>
      <c r="T75" s="522">
        <v>821.54091733659925</v>
      </c>
      <c r="U75" s="522">
        <v>407.05192002302624</v>
      </c>
      <c r="V75" s="522">
        <v>357.90057310793372</v>
      </c>
      <c r="W75" s="522">
        <v>344.02252206205941</v>
      </c>
      <c r="X75" s="522">
        <v>439.37120655332683</v>
      </c>
      <c r="Y75" s="522">
        <v>474.64055937649454</v>
      </c>
      <c r="Z75" s="522">
        <v>558.63969656531901</v>
      </c>
      <c r="AA75" s="522">
        <v>640.37252082274426</v>
      </c>
      <c r="AB75" s="522">
        <v>610.98343291747904</v>
      </c>
      <c r="AC75" s="522">
        <v>508.93171907846232</v>
      </c>
      <c r="AD75" s="522">
        <v>525.394377722066</v>
      </c>
      <c r="AE75" s="522">
        <v>688.66723014471165</v>
      </c>
      <c r="AF75" s="522">
        <v>646.97636073491788</v>
      </c>
      <c r="AG75" s="522">
        <v>537.88429022172295</v>
      </c>
      <c r="AH75" s="522">
        <v>678.9634257845496</v>
      </c>
      <c r="AI75" s="522">
        <v>619.63505933131739</v>
      </c>
      <c r="AJ75" s="522">
        <v>569.34044641069443</v>
      </c>
      <c r="AK75" s="522">
        <v>618.70053233387478</v>
      </c>
      <c r="AL75" s="522">
        <v>561.78058718078648</v>
      </c>
      <c r="AM75" s="522">
        <v>597.13581270638849</v>
      </c>
      <c r="AN75" s="522">
        <v>866.5726080183689</v>
      </c>
      <c r="AO75" s="522">
        <v>795.88761530680404</v>
      </c>
      <c r="AP75" s="522">
        <v>781.21338635909251</v>
      </c>
      <c r="AQ75" s="522">
        <v>924.29393798587523</v>
      </c>
      <c r="AR75" s="522">
        <v>987.89647839823135</v>
      </c>
      <c r="AS75" s="522">
        <v>1251.2739297778546</v>
      </c>
      <c r="AT75" s="522">
        <v>1197.8019024881546</v>
      </c>
    </row>
    <row r="76" spans="1:48" s="314" customFormat="1" ht="15.75" customHeight="1" x14ac:dyDescent="0.3">
      <c r="A76" s="478" t="s">
        <v>602</v>
      </c>
      <c r="B76" s="522">
        <v>403.84955013999996</v>
      </c>
      <c r="C76" s="522">
        <v>411.70845238999999</v>
      </c>
      <c r="D76" s="522">
        <v>348.26765365</v>
      </c>
      <c r="E76" s="522">
        <v>338.16866047000002</v>
      </c>
      <c r="F76" s="522">
        <v>348.11914607999904</v>
      </c>
      <c r="G76" s="522">
        <v>360.68007355999998</v>
      </c>
      <c r="H76" s="522">
        <v>939.17504153999994</v>
      </c>
      <c r="I76" s="522">
        <v>951.83037141000011</v>
      </c>
      <c r="J76" s="522">
        <v>954.10243352000009</v>
      </c>
      <c r="K76" s="522">
        <v>974.79302808</v>
      </c>
      <c r="L76" s="522">
        <v>973.4222116799998</v>
      </c>
      <c r="M76" s="522">
        <v>955.12761432000013</v>
      </c>
      <c r="N76" s="522">
        <v>969.61226958999987</v>
      </c>
      <c r="O76" s="522">
        <v>962.05729120000001</v>
      </c>
      <c r="P76" s="522">
        <v>931.48849087999997</v>
      </c>
      <c r="Q76" s="522">
        <v>946.77371268000002</v>
      </c>
      <c r="R76" s="522">
        <v>975</v>
      </c>
      <c r="S76" s="522">
        <v>1004.6872676600001</v>
      </c>
      <c r="T76" s="522">
        <v>1016.25949337</v>
      </c>
      <c r="U76" s="522">
        <v>1012.4168901499999</v>
      </c>
      <c r="V76" s="522">
        <v>1006.7512443200001</v>
      </c>
      <c r="W76" s="522">
        <v>1029.28300657</v>
      </c>
      <c r="X76" s="522">
        <v>1038.8996598799999</v>
      </c>
      <c r="Y76" s="522">
        <v>424.57077001000005</v>
      </c>
      <c r="Z76" s="522">
        <v>407.02997682904339</v>
      </c>
      <c r="AA76" s="522">
        <v>419.30891600991032</v>
      </c>
      <c r="AB76" s="522">
        <v>414.448663021242</v>
      </c>
      <c r="AC76" s="522">
        <v>405.6793076693678</v>
      </c>
      <c r="AD76" s="522">
        <v>405.16453012167204</v>
      </c>
      <c r="AE76" s="522">
        <v>334.36166676215828</v>
      </c>
      <c r="AF76" s="522">
        <v>283.58345293704258</v>
      </c>
      <c r="AG76" s="522">
        <v>282.268639338252</v>
      </c>
      <c r="AH76" s="522">
        <v>281.47121635739234</v>
      </c>
      <c r="AI76" s="522">
        <v>288.56478582233621</v>
      </c>
      <c r="AJ76" s="522">
        <v>270.54376480991999</v>
      </c>
      <c r="AK76" s="522">
        <v>260.85097160376472</v>
      </c>
      <c r="AL76" s="522">
        <v>252.79911169133308</v>
      </c>
      <c r="AM76" s="522">
        <v>297.20814450015877</v>
      </c>
      <c r="AN76" s="522">
        <v>295.56950096794037</v>
      </c>
      <c r="AO76" s="522">
        <v>296.31642143293516</v>
      </c>
      <c r="AP76" s="522">
        <v>310.6777093992373</v>
      </c>
      <c r="AQ76" s="522">
        <v>310.3983251449859</v>
      </c>
      <c r="AR76" s="522">
        <v>318.10176872063471</v>
      </c>
      <c r="AS76" s="522">
        <v>300.89578358793023</v>
      </c>
      <c r="AT76" s="522">
        <v>288.58430522413317</v>
      </c>
    </row>
    <row r="77" spans="1:48" s="314" customFormat="1" ht="15.75" customHeight="1" x14ac:dyDescent="0.3">
      <c r="A77" s="478" t="s">
        <v>603</v>
      </c>
      <c r="B77" s="522">
        <v>90.829285780000006</v>
      </c>
      <c r="C77" s="522">
        <v>203.56245257999998</v>
      </c>
      <c r="D77" s="522">
        <v>194.81255318999999</v>
      </c>
      <c r="E77" s="522">
        <v>191.78526481999998</v>
      </c>
      <c r="F77" s="522">
        <v>198.15983179091756</v>
      </c>
      <c r="G77" s="522">
        <v>205.40301233028697</v>
      </c>
      <c r="H77" s="522">
        <v>205.32215923890095</v>
      </c>
      <c r="I77" s="522">
        <v>207.5476737212646</v>
      </c>
      <c r="J77" s="522">
        <v>190.92977064606393</v>
      </c>
      <c r="K77" s="522">
        <v>160.4710895023922</v>
      </c>
      <c r="L77" s="522">
        <v>160.36094059370765</v>
      </c>
      <c r="M77" s="522">
        <v>169.4072118217411</v>
      </c>
      <c r="N77" s="522">
        <v>170.0466837662741</v>
      </c>
      <c r="O77" s="522">
        <v>170.93213225897333</v>
      </c>
      <c r="P77" s="522">
        <v>170.97381219282576</v>
      </c>
      <c r="Q77" s="522">
        <v>174.85719493752455</v>
      </c>
      <c r="R77" s="522">
        <v>177</v>
      </c>
      <c r="S77" s="522">
        <v>175.83035838740659</v>
      </c>
      <c r="T77" s="522">
        <v>180.85656369532182</v>
      </c>
      <c r="U77" s="522">
        <v>179.72727601397821</v>
      </c>
      <c r="V77" s="522">
        <v>168.62493663590971</v>
      </c>
      <c r="W77" s="522">
        <v>162.03685951788643</v>
      </c>
      <c r="X77" s="522">
        <v>159.64111832522244</v>
      </c>
      <c r="Y77" s="522">
        <v>159.75051835797021</v>
      </c>
      <c r="Z77" s="522">
        <v>174.47195608744127</v>
      </c>
      <c r="AA77" s="522">
        <v>174.41886585836721</v>
      </c>
      <c r="AB77" s="522">
        <v>169.41426376757073</v>
      </c>
      <c r="AC77" s="522">
        <v>167.40328701283622</v>
      </c>
      <c r="AD77" s="522">
        <v>168.30256170215455</v>
      </c>
      <c r="AE77" s="522">
        <v>106.55194118999999</v>
      </c>
      <c r="AF77" s="522">
        <v>164.39275329999998</v>
      </c>
      <c r="AG77" s="522">
        <v>166.91305831</v>
      </c>
      <c r="AH77" s="522">
        <v>170.70758536</v>
      </c>
      <c r="AI77" s="522">
        <v>171.79775468377974</v>
      </c>
      <c r="AJ77" s="522">
        <v>151.79441491794736</v>
      </c>
      <c r="AK77" s="522">
        <v>156.22479296997844</v>
      </c>
      <c r="AL77" s="522">
        <v>156.42201650123414</v>
      </c>
      <c r="AM77" s="522">
        <v>155.54007855623558</v>
      </c>
      <c r="AN77" s="522">
        <v>197.52814669906559</v>
      </c>
      <c r="AO77" s="522">
        <v>198.53792713620871</v>
      </c>
      <c r="AP77" s="522">
        <v>183.63936334256977</v>
      </c>
      <c r="AQ77" s="522">
        <v>179.03058755724061</v>
      </c>
      <c r="AR77" s="522">
        <v>175.89500617130358</v>
      </c>
      <c r="AS77" s="522">
        <v>166.3150426414345</v>
      </c>
      <c r="AT77" s="522">
        <v>170.8263399870861</v>
      </c>
    </row>
    <row r="78" spans="1:48" s="314" customFormat="1" ht="15.6" customHeight="1" x14ac:dyDescent="0.3">
      <c r="A78" s="476" t="s">
        <v>604</v>
      </c>
      <c r="B78" s="521">
        <v>14016.483559145596</v>
      </c>
      <c r="C78" s="521">
        <v>13832.027679637218</v>
      </c>
      <c r="D78" s="521">
        <v>13054.165974237629</v>
      </c>
      <c r="E78" s="521">
        <v>12917.141639846024</v>
      </c>
      <c r="F78" s="521">
        <v>13493.708766612968</v>
      </c>
      <c r="G78" s="521">
        <v>13709.306785392579</v>
      </c>
      <c r="H78" s="521">
        <v>13387.453674932174</v>
      </c>
      <c r="I78" s="521">
        <v>13012.443493798475</v>
      </c>
      <c r="J78" s="521">
        <v>14542.993504490509</v>
      </c>
      <c r="K78" s="521">
        <v>14436.146967468307</v>
      </c>
      <c r="L78" s="521">
        <v>15641.227005508003</v>
      </c>
      <c r="M78" s="521">
        <v>15829.892703301246</v>
      </c>
      <c r="N78" s="521">
        <v>15931.26108158297</v>
      </c>
      <c r="O78" s="521">
        <v>16184.484829059378</v>
      </c>
      <c r="P78" s="521">
        <v>16271.864887986461</v>
      </c>
      <c r="Q78" s="521">
        <v>16314.31687421447</v>
      </c>
      <c r="R78" s="521">
        <v>16440</v>
      </c>
      <c r="S78" s="521">
        <v>16636.659172444968</v>
      </c>
      <c r="T78" s="521">
        <v>16844.975627926055</v>
      </c>
      <c r="U78" s="521">
        <v>16965.942705476169</v>
      </c>
      <c r="V78" s="521">
        <v>16968.417968745809</v>
      </c>
      <c r="W78" s="521">
        <v>17539.534458460559</v>
      </c>
      <c r="X78" s="521">
        <v>17649.898101594979</v>
      </c>
      <c r="Y78" s="521">
        <v>17826.183958267837</v>
      </c>
      <c r="Z78" s="521">
        <v>18082.529356959356</v>
      </c>
      <c r="AA78" s="521">
        <v>18222.323639940132</v>
      </c>
      <c r="AB78" s="521">
        <v>18524.224251554497</v>
      </c>
      <c r="AC78" s="521">
        <v>18431.175342205766</v>
      </c>
      <c r="AD78" s="521">
        <v>19071.831907100335</v>
      </c>
      <c r="AE78" s="521">
        <v>18880.962756097968</v>
      </c>
      <c r="AF78" s="521">
        <v>22755.045510936543</v>
      </c>
      <c r="AG78" s="521">
        <v>22772.414998467619</v>
      </c>
      <c r="AH78" s="521">
        <v>23006.543453143742</v>
      </c>
      <c r="AI78" s="521">
        <v>22930.158500632457</v>
      </c>
      <c r="AJ78" s="521">
        <v>23421.38901315803</v>
      </c>
      <c r="AK78" s="521">
        <v>23668.910627510573</v>
      </c>
      <c r="AL78" s="521">
        <v>23881.128765563008</v>
      </c>
      <c r="AM78" s="521">
        <v>23668.664192002081</v>
      </c>
      <c r="AN78" s="521">
        <v>23308.671074883354</v>
      </c>
      <c r="AO78" s="521">
        <v>23781.51360367702</v>
      </c>
      <c r="AP78" s="521">
        <v>24015.332444975327</v>
      </c>
      <c r="AQ78" s="521">
        <v>24207.847799157265</v>
      </c>
      <c r="AR78" s="521">
        <v>24309.019251033962</v>
      </c>
      <c r="AS78" s="521">
        <v>23910.52640116098</v>
      </c>
      <c r="AT78" s="521">
        <v>20732.763650600435</v>
      </c>
    </row>
    <row r="79" spans="1:48" s="314" customFormat="1" ht="16.899999999999999" customHeight="1" x14ac:dyDescent="0.3">
      <c r="A79" s="476" t="s">
        <v>605</v>
      </c>
      <c r="B79" s="521">
        <v>3622.1856756967504</v>
      </c>
      <c r="C79" s="521">
        <v>3555.1045294714127</v>
      </c>
      <c r="D79" s="521">
        <v>3320.50109802103</v>
      </c>
      <c r="E79" s="521">
        <v>2950.9880445655831</v>
      </c>
      <c r="F79" s="521">
        <v>2395.6724086259837</v>
      </c>
      <c r="G79" s="521">
        <v>2253.7108650298223</v>
      </c>
      <c r="H79" s="521">
        <v>1916.3822133040233</v>
      </c>
      <c r="I79" s="521">
        <v>2010.9160564582783</v>
      </c>
      <c r="J79" s="521">
        <v>1890.0014816514674</v>
      </c>
      <c r="K79" s="521">
        <v>1780.9903104423838</v>
      </c>
      <c r="L79" s="521">
        <v>2091.173266460577</v>
      </c>
      <c r="M79" s="521">
        <v>1586.4483151318484</v>
      </c>
      <c r="N79" s="521">
        <v>1644.8618107349585</v>
      </c>
      <c r="O79" s="521">
        <v>1720.3215620571032</v>
      </c>
      <c r="P79" s="521">
        <v>1851.7628743980026</v>
      </c>
      <c r="Q79" s="521">
        <v>1833.1452465303403</v>
      </c>
      <c r="R79" s="521">
        <v>2019</v>
      </c>
      <c r="S79" s="521">
        <v>2034.9744039831678</v>
      </c>
      <c r="T79" s="521">
        <v>2117.933259885021</v>
      </c>
      <c r="U79" s="521">
        <v>2181.911456249989</v>
      </c>
      <c r="V79" s="521">
        <v>2489.5301849900006</v>
      </c>
      <c r="W79" s="521">
        <v>2482.6699483700017</v>
      </c>
      <c r="X79" s="521">
        <v>2373.5546708699999</v>
      </c>
      <c r="Y79" s="521">
        <v>2372.3978858407204</v>
      </c>
      <c r="Z79" s="521">
        <v>2524.1552849034756</v>
      </c>
      <c r="AA79" s="521">
        <v>2549.9535353864849</v>
      </c>
      <c r="AB79" s="521">
        <v>2586.8472115756244</v>
      </c>
      <c r="AC79" s="521">
        <v>2443.6403013104382</v>
      </c>
      <c r="AD79" s="521">
        <v>2391.0481770798319</v>
      </c>
      <c r="AE79" s="521">
        <v>2520.9265303365632</v>
      </c>
      <c r="AF79" s="521">
        <v>1947.6464616576957</v>
      </c>
      <c r="AG79" s="521">
        <v>1899.9359757000011</v>
      </c>
      <c r="AH79" s="521">
        <v>1915.916892417689</v>
      </c>
      <c r="AI79" s="521">
        <v>1916.2078814222646</v>
      </c>
      <c r="AJ79" s="521">
        <v>2010.4502142706524</v>
      </c>
      <c r="AK79" s="521">
        <v>2030.6399773734063</v>
      </c>
      <c r="AL79" s="521">
        <v>2202.565390646937</v>
      </c>
      <c r="AM79" s="521">
        <v>2312.9226252899998</v>
      </c>
      <c r="AN79" s="521">
        <v>2350.29977442381</v>
      </c>
      <c r="AO79" s="521">
        <v>2739.8514739651891</v>
      </c>
      <c r="AP79" s="521">
        <v>2796.8438310588613</v>
      </c>
      <c r="AQ79" s="521">
        <v>3124.5654805760478</v>
      </c>
      <c r="AR79" s="521">
        <v>3071.1660926435061</v>
      </c>
      <c r="AS79" s="521">
        <v>3099.2308094855989</v>
      </c>
      <c r="AT79" s="521">
        <v>3228.5958246712153</v>
      </c>
    </row>
    <row r="80" spans="1:48" s="314" customFormat="1" ht="15.6" customHeight="1" x14ac:dyDescent="0.3">
      <c r="A80" s="478" t="s">
        <v>606</v>
      </c>
      <c r="B80" s="522">
        <v>231.01043298472894</v>
      </c>
      <c r="C80" s="522">
        <v>225.70717548470395</v>
      </c>
      <c r="D80" s="522">
        <v>228.27805297346137</v>
      </c>
      <c r="E80" s="522">
        <v>218.22555775561975</v>
      </c>
      <c r="F80" s="522">
        <v>251.05843959939892</v>
      </c>
      <c r="G80" s="522">
        <v>221.78688512952795</v>
      </c>
      <c r="H80" s="522">
        <v>370.71592675001142</v>
      </c>
      <c r="I80" s="522">
        <v>363.67530641606368</v>
      </c>
      <c r="J80" s="522">
        <v>361.05799170420983</v>
      </c>
      <c r="K80" s="522">
        <v>360.05030492434503</v>
      </c>
      <c r="L80" s="522">
        <v>358.84567154980601</v>
      </c>
      <c r="M80" s="522">
        <v>351.68800431095013</v>
      </c>
      <c r="N80" s="522">
        <v>340.92063920582518</v>
      </c>
      <c r="O80" s="522">
        <v>308.51626544419349</v>
      </c>
      <c r="P80" s="522">
        <v>321.25809224132172</v>
      </c>
      <c r="Q80" s="522">
        <v>327.48673714</v>
      </c>
      <c r="R80" s="522">
        <v>321</v>
      </c>
      <c r="S80" s="522">
        <v>315.60201279</v>
      </c>
      <c r="T80" s="522">
        <v>336.51630920999997</v>
      </c>
      <c r="U80" s="522">
        <v>327.53006358998999</v>
      </c>
      <c r="V80" s="522">
        <v>345.06032173000102</v>
      </c>
      <c r="W80" s="522">
        <v>359.07169764000201</v>
      </c>
      <c r="X80" s="522">
        <v>337.61051436000002</v>
      </c>
      <c r="Y80" s="522">
        <v>369.89224394999997</v>
      </c>
      <c r="Z80" s="522">
        <v>346.35795651000001</v>
      </c>
      <c r="AA80" s="522">
        <v>362.61148300999997</v>
      </c>
      <c r="AB80" s="522">
        <v>359.24243548000004</v>
      </c>
      <c r="AC80" s="522">
        <v>356.72122623000001</v>
      </c>
      <c r="AD80" s="522">
        <v>351.58536650000002</v>
      </c>
      <c r="AE80" s="522">
        <v>354.34890711999998</v>
      </c>
      <c r="AF80" s="522">
        <v>251.76661433999999</v>
      </c>
      <c r="AG80" s="522">
        <v>251.02053764000001</v>
      </c>
      <c r="AH80" s="522">
        <v>166.84467018999999</v>
      </c>
      <c r="AI80" s="522">
        <v>149.68791571</v>
      </c>
      <c r="AJ80" s="522">
        <v>171.55820148000001</v>
      </c>
      <c r="AK80" s="522">
        <v>280.49428579999994</v>
      </c>
      <c r="AL80" s="522">
        <v>243.17127213000001</v>
      </c>
      <c r="AM80" s="522">
        <v>251.95422927999996</v>
      </c>
      <c r="AN80" s="522">
        <v>255.71201957</v>
      </c>
      <c r="AO80" s="522">
        <v>277.72058884999996</v>
      </c>
      <c r="AP80" s="522">
        <v>271.30945502999998</v>
      </c>
      <c r="AQ80" s="522">
        <v>332.42468010752549</v>
      </c>
      <c r="AR80" s="522">
        <v>333.78305363477665</v>
      </c>
      <c r="AS80" s="522">
        <v>352.45667193408178</v>
      </c>
      <c r="AT80" s="522">
        <v>341.74492473047485</v>
      </c>
    </row>
    <row r="81" spans="1:46" s="314" customFormat="1" ht="15.6" customHeight="1" x14ac:dyDescent="0.3">
      <c r="A81" s="478" t="s">
        <v>607</v>
      </c>
      <c r="B81" s="522">
        <v>2622.6922096520216</v>
      </c>
      <c r="C81" s="522">
        <v>2574.2388773567086</v>
      </c>
      <c r="D81" s="522">
        <v>2339.5853679675688</v>
      </c>
      <c r="E81" s="522">
        <v>1973.0899729699631</v>
      </c>
      <c r="F81" s="522">
        <v>1410.8610342865843</v>
      </c>
      <c r="G81" s="522">
        <v>1282.3625598002945</v>
      </c>
      <c r="H81" s="522">
        <v>1239.3539231040118</v>
      </c>
      <c r="I81" s="522">
        <v>1354.1566438222144</v>
      </c>
      <c r="J81" s="522">
        <v>1234.717400327258</v>
      </c>
      <c r="K81" s="522">
        <v>1113.9868535980386</v>
      </c>
      <c r="L81" s="522">
        <v>1413.1827343007706</v>
      </c>
      <c r="M81" s="522">
        <v>875.61388999089809</v>
      </c>
      <c r="N81" s="522">
        <v>930.61212002913305</v>
      </c>
      <c r="O81" s="522">
        <v>902.29623207290967</v>
      </c>
      <c r="P81" s="522">
        <v>1016.9366556266809</v>
      </c>
      <c r="Q81" s="522">
        <v>989.54171890034013</v>
      </c>
      <c r="R81" s="522">
        <v>1151</v>
      </c>
      <c r="S81" s="522">
        <v>1155.416708603168</v>
      </c>
      <c r="T81" s="522">
        <v>1213.6573697550209</v>
      </c>
      <c r="U81" s="522">
        <v>1199.5232335399999</v>
      </c>
      <c r="V81" s="522">
        <v>1458.9375791500001</v>
      </c>
      <c r="W81" s="522">
        <v>1430.5841434200001</v>
      </c>
      <c r="X81" s="522">
        <v>1387.5310737699999</v>
      </c>
      <c r="Y81" s="522">
        <v>1331.1593113507199</v>
      </c>
      <c r="Z81" s="522">
        <v>1510.4629502434757</v>
      </c>
      <c r="AA81" s="522">
        <v>1504.1377655364849</v>
      </c>
      <c r="AB81" s="522">
        <v>1523.6840246356248</v>
      </c>
      <c r="AC81" s="522">
        <v>1380.5523921704378</v>
      </c>
      <c r="AD81" s="522">
        <v>1398.7424254898322</v>
      </c>
      <c r="AE81" s="522">
        <v>1489.6391870865621</v>
      </c>
      <c r="AF81" s="522">
        <v>1289.6177639676951</v>
      </c>
      <c r="AG81" s="522">
        <v>1231.7581910700001</v>
      </c>
      <c r="AH81" s="522">
        <v>1209.4821566176888</v>
      </c>
      <c r="AI81" s="522">
        <v>1197.9029469722648</v>
      </c>
      <c r="AJ81" s="522">
        <v>1131.8968080406523</v>
      </c>
      <c r="AK81" s="522">
        <v>1163.6512664734066</v>
      </c>
      <c r="AL81" s="522">
        <v>1298.3762415669366</v>
      </c>
      <c r="AM81" s="522">
        <v>1248.3590636199999</v>
      </c>
      <c r="AN81" s="522">
        <v>1455.9438551038102</v>
      </c>
      <c r="AO81" s="522">
        <v>1706.7217860339213</v>
      </c>
      <c r="AP81" s="522">
        <v>1707.9921239046553</v>
      </c>
      <c r="AQ81" s="522">
        <v>1979.5278925991493</v>
      </c>
      <c r="AR81" s="522">
        <v>1787.3506346382696</v>
      </c>
      <c r="AS81" s="522">
        <v>1747.1388408299999</v>
      </c>
      <c r="AT81" s="522">
        <v>1875.9687588948364</v>
      </c>
    </row>
    <row r="82" spans="1:46" s="314" customFormat="1" ht="15" customHeight="1" x14ac:dyDescent="0.3">
      <c r="A82" s="478" t="s">
        <v>608</v>
      </c>
      <c r="B82" s="522">
        <v>73.214730750000001</v>
      </c>
      <c r="C82" s="522">
        <v>52.620925160000006</v>
      </c>
      <c r="D82" s="522">
        <v>39.429345579999996</v>
      </c>
      <c r="E82" s="522">
        <v>40.77997079</v>
      </c>
      <c r="F82" s="522">
        <v>37.810613269999997</v>
      </c>
      <c r="G82" s="522">
        <v>53.708851609999996</v>
      </c>
      <c r="H82" s="522">
        <v>60.242617689999996</v>
      </c>
      <c r="I82" s="522">
        <v>57.767559649999995</v>
      </c>
      <c r="J82" s="522">
        <v>56.936301299999997</v>
      </c>
      <c r="K82" s="522">
        <v>52.897202150000005</v>
      </c>
      <c r="L82" s="522">
        <v>55.882452999999998</v>
      </c>
      <c r="M82" s="522">
        <v>50.552567159999995</v>
      </c>
      <c r="N82" s="522">
        <v>46.8322973</v>
      </c>
      <c r="O82" s="522">
        <v>48.286218679999998</v>
      </c>
      <c r="P82" s="522">
        <v>50.461594609999999</v>
      </c>
      <c r="Q82" s="522">
        <v>53.183537369999996</v>
      </c>
      <c r="R82" s="522">
        <v>61</v>
      </c>
      <c r="S82" s="522">
        <v>57.879829560000005</v>
      </c>
      <c r="T82" s="522">
        <v>64.041388389999995</v>
      </c>
      <c r="U82" s="522">
        <v>56.520673850000001</v>
      </c>
      <c r="V82" s="522">
        <v>62.630106600000005</v>
      </c>
      <c r="W82" s="522">
        <v>65.281049909999993</v>
      </c>
      <c r="X82" s="522">
        <v>65.37957415000001</v>
      </c>
      <c r="Y82" s="522">
        <v>67.460428329999999</v>
      </c>
      <c r="Z82" s="522">
        <v>59.823382869999996</v>
      </c>
      <c r="AA82" s="522">
        <v>67.943731070000013</v>
      </c>
      <c r="AB82" s="522">
        <v>64.565927279999997</v>
      </c>
      <c r="AC82" s="522">
        <v>63.522195549999999</v>
      </c>
      <c r="AD82" s="522">
        <v>62.420495290000005</v>
      </c>
      <c r="AE82" s="522">
        <v>65.230707409999994</v>
      </c>
      <c r="AF82" s="522">
        <v>61.087996689999997</v>
      </c>
      <c r="AG82" s="522">
        <v>68.932322150000005</v>
      </c>
      <c r="AH82" s="522">
        <v>105.05773098</v>
      </c>
      <c r="AI82" s="522">
        <v>104.1070776</v>
      </c>
      <c r="AJ82" s="522">
        <v>100.04255466999999</v>
      </c>
      <c r="AK82" s="522">
        <v>103.84309423000001</v>
      </c>
      <c r="AL82" s="522">
        <v>98.149475409999994</v>
      </c>
      <c r="AM82" s="522">
        <v>104.27511820000001</v>
      </c>
      <c r="AN82" s="522">
        <v>94.549467100000001</v>
      </c>
      <c r="AO82" s="522">
        <v>114.86644919000001</v>
      </c>
      <c r="AP82" s="522">
        <v>120.75601540000001</v>
      </c>
      <c r="AQ82" s="522">
        <v>122.0425529</v>
      </c>
      <c r="AR82" s="522">
        <v>122.50813387000001</v>
      </c>
      <c r="AS82" s="522">
        <v>130.04141881000001</v>
      </c>
      <c r="AT82" s="522">
        <v>114.4850126</v>
      </c>
    </row>
    <row r="83" spans="1:46" s="314" customFormat="1" ht="15.6" customHeight="1" x14ac:dyDescent="0.3">
      <c r="A83" s="478" t="s">
        <v>609</v>
      </c>
      <c r="B83" s="522">
        <v>14.007833300000001</v>
      </c>
      <c r="C83" s="522">
        <v>14.670040419999998</v>
      </c>
      <c r="D83" s="522">
        <v>14.86773691</v>
      </c>
      <c r="E83" s="522">
        <v>13.50231393</v>
      </c>
      <c r="F83" s="522">
        <v>6.8043196500000001</v>
      </c>
      <c r="G83" s="522">
        <v>7.5746905600000005</v>
      </c>
      <c r="H83" s="522">
        <v>10.389419629999999</v>
      </c>
      <c r="I83" s="522">
        <v>8.524747060000001</v>
      </c>
      <c r="J83" s="522">
        <v>9.70926358</v>
      </c>
      <c r="K83" s="522">
        <v>8.8257014600000012</v>
      </c>
      <c r="L83" s="522">
        <v>9.1846387899999993</v>
      </c>
      <c r="M83" s="522">
        <v>9.0058675099999999</v>
      </c>
      <c r="N83" s="522">
        <v>6.5386222500000004</v>
      </c>
      <c r="O83" s="522">
        <v>5.1807066899999992</v>
      </c>
      <c r="P83" s="522">
        <v>8.3106228200000007</v>
      </c>
      <c r="Q83" s="522">
        <v>9.4594420699999997</v>
      </c>
      <c r="R83" s="522">
        <v>9</v>
      </c>
      <c r="S83" s="522">
        <v>10.775588490000001</v>
      </c>
      <c r="T83" s="522">
        <v>6.5230652100000004</v>
      </c>
      <c r="U83" s="522">
        <v>7.1049174500000003</v>
      </c>
      <c r="V83" s="522">
        <v>10.17810798</v>
      </c>
      <c r="W83" s="522">
        <v>10.870148940000002</v>
      </c>
      <c r="X83" s="522">
        <v>8.2667677899999994</v>
      </c>
      <c r="Y83" s="522">
        <v>4.4771826799999994</v>
      </c>
      <c r="Z83" s="522">
        <v>6.9531605000000001</v>
      </c>
      <c r="AA83" s="522">
        <v>5.7700131099999998</v>
      </c>
      <c r="AB83" s="522">
        <v>10.21300963</v>
      </c>
      <c r="AC83" s="522">
        <v>9.1596789899999997</v>
      </c>
      <c r="AD83" s="522">
        <v>6.8922611400000005</v>
      </c>
      <c r="AE83" s="522">
        <v>4.2879523800000001</v>
      </c>
      <c r="AF83" s="522">
        <v>7.22719983</v>
      </c>
      <c r="AG83" s="522">
        <v>5.4293217499999997</v>
      </c>
      <c r="AH83" s="522">
        <v>5.7631681700000001</v>
      </c>
      <c r="AI83" s="522">
        <v>5.0585945800000003</v>
      </c>
      <c r="AJ83" s="522">
        <v>5.2838437799999998</v>
      </c>
      <c r="AK83" s="522">
        <v>5.0581292500000004</v>
      </c>
      <c r="AL83" s="522">
        <v>13.122542629999998</v>
      </c>
      <c r="AM83" s="522">
        <v>23.982223940000001</v>
      </c>
      <c r="AN83" s="522">
        <v>24.447420699999999</v>
      </c>
      <c r="AO83" s="522">
        <v>24.290278529999998</v>
      </c>
      <c r="AP83" s="522">
        <v>25.369933149999998</v>
      </c>
      <c r="AQ83" s="522">
        <v>24.016273549999998</v>
      </c>
      <c r="AR83" s="522">
        <v>25.325010840000001</v>
      </c>
      <c r="AS83" s="522">
        <v>24.597272870000001</v>
      </c>
      <c r="AT83" s="522">
        <v>22.758222239999998</v>
      </c>
    </row>
    <row r="84" spans="1:46" s="314" customFormat="1" ht="15" customHeight="1" x14ac:dyDescent="0.3">
      <c r="A84" s="478" t="s">
        <v>610</v>
      </c>
      <c r="B84" s="522">
        <v>97.387107669999992</v>
      </c>
      <c r="C84" s="522">
        <v>90.277790120000006</v>
      </c>
      <c r="D84" s="522">
        <v>88.267082079999994</v>
      </c>
      <c r="E84" s="522">
        <v>91.098502819999993</v>
      </c>
      <c r="F84" s="522">
        <v>93.654553710000002</v>
      </c>
      <c r="G84" s="522">
        <v>92.479294870000004</v>
      </c>
      <c r="H84" s="522">
        <v>89.566909429999995</v>
      </c>
      <c r="I84" s="522">
        <v>91.146370079999997</v>
      </c>
      <c r="J84" s="522">
        <v>91.66910652</v>
      </c>
      <c r="K84" s="522">
        <v>96.310288909999997</v>
      </c>
      <c r="L84" s="522">
        <v>100.77097921000001</v>
      </c>
      <c r="M84" s="522">
        <v>100.19883498999999</v>
      </c>
      <c r="N84" s="522">
        <v>99.982802219999996</v>
      </c>
      <c r="O84" s="522">
        <v>93.321811690000004</v>
      </c>
      <c r="P84" s="522">
        <v>97.898222779999998</v>
      </c>
      <c r="Q84" s="522">
        <v>92.663571289999993</v>
      </c>
      <c r="R84" s="522">
        <v>89</v>
      </c>
      <c r="S84" s="522">
        <v>91.811482369999993</v>
      </c>
      <c r="T84" s="522">
        <v>88.294088119999998</v>
      </c>
      <c r="U84" s="522">
        <v>87.889925469999994</v>
      </c>
      <c r="V84" s="522">
        <v>81.835896050000002</v>
      </c>
      <c r="W84" s="522">
        <v>84.12332416000001</v>
      </c>
      <c r="X84" s="522">
        <v>86.241870480000003</v>
      </c>
      <c r="Y84" s="522">
        <v>85.781006120000001</v>
      </c>
      <c r="Z84" s="522">
        <v>82.486207960000002</v>
      </c>
      <c r="AA84" s="522">
        <v>81.276999539999991</v>
      </c>
      <c r="AB84" s="522">
        <v>83.902402850000016</v>
      </c>
      <c r="AC84" s="522">
        <v>82.627824230000002</v>
      </c>
      <c r="AD84" s="522">
        <v>87.478991950000008</v>
      </c>
      <c r="AE84" s="522">
        <v>85.940461219999989</v>
      </c>
      <c r="AF84" s="522">
        <v>84.587141479999985</v>
      </c>
      <c r="AG84" s="522">
        <v>90.322992249999999</v>
      </c>
      <c r="AH84" s="522">
        <v>86.684825200000006</v>
      </c>
      <c r="AI84" s="522">
        <v>84.383928520000012</v>
      </c>
      <c r="AJ84" s="522">
        <v>82.952794460000007</v>
      </c>
      <c r="AK84" s="522">
        <v>83.915497770000002</v>
      </c>
      <c r="AL84" s="522">
        <v>92.226962239999992</v>
      </c>
      <c r="AM84" s="522">
        <v>95.397146080000013</v>
      </c>
      <c r="AN84" s="522">
        <v>89.639681710000005</v>
      </c>
      <c r="AO84" s="522">
        <v>93.898680200000001</v>
      </c>
      <c r="AP84" s="522">
        <v>92.144014660000011</v>
      </c>
      <c r="AQ84" s="522">
        <v>98.426812730000009</v>
      </c>
      <c r="AR84" s="522">
        <v>101.10207348000002</v>
      </c>
      <c r="AS84" s="522">
        <v>98.16680667</v>
      </c>
      <c r="AT84" s="522">
        <v>101.81336893</v>
      </c>
    </row>
    <row r="85" spans="1:46" s="314" customFormat="1" ht="15.6" customHeight="1" x14ac:dyDescent="0.3">
      <c r="A85" s="478" t="s">
        <v>611</v>
      </c>
      <c r="B85" s="522">
        <v>583.87336134000009</v>
      </c>
      <c r="C85" s="522">
        <v>597.58972093000011</v>
      </c>
      <c r="D85" s="522">
        <v>610.07351251</v>
      </c>
      <c r="E85" s="522">
        <v>614.29172630000005</v>
      </c>
      <c r="F85" s="522">
        <v>595.48344811000004</v>
      </c>
      <c r="G85" s="522">
        <v>595.79858306000006</v>
      </c>
      <c r="H85" s="522">
        <v>146.11341669999999</v>
      </c>
      <c r="I85" s="522">
        <v>135.64542943000001</v>
      </c>
      <c r="J85" s="522">
        <v>135.91141821999898</v>
      </c>
      <c r="K85" s="522">
        <v>148.91995940000001</v>
      </c>
      <c r="L85" s="522">
        <v>153.30678960999998</v>
      </c>
      <c r="M85" s="522">
        <v>199.38915117000002</v>
      </c>
      <c r="N85" s="522">
        <v>219.97532973</v>
      </c>
      <c r="O85" s="522">
        <v>362.72032748000004</v>
      </c>
      <c r="P85" s="522">
        <v>356.89768631999999</v>
      </c>
      <c r="Q85" s="522">
        <v>360.81023976</v>
      </c>
      <c r="R85" s="522">
        <v>387</v>
      </c>
      <c r="S85" s="522">
        <v>403.48878216999998</v>
      </c>
      <c r="T85" s="522">
        <v>408.90103920000001</v>
      </c>
      <c r="U85" s="522">
        <v>503.34264234999893</v>
      </c>
      <c r="V85" s="522">
        <v>530.88817347999998</v>
      </c>
      <c r="W85" s="522">
        <v>532.73958430000005</v>
      </c>
      <c r="X85" s="522">
        <v>488.52487031999999</v>
      </c>
      <c r="Y85" s="522">
        <v>513.62771340999996</v>
      </c>
      <c r="Z85" s="522">
        <v>518.07162682000001</v>
      </c>
      <c r="AA85" s="522">
        <v>528.21354312000005</v>
      </c>
      <c r="AB85" s="522">
        <v>545.23941170000001</v>
      </c>
      <c r="AC85" s="522">
        <v>551.05698413999983</v>
      </c>
      <c r="AD85" s="522">
        <v>483.92863670999998</v>
      </c>
      <c r="AE85" s="522">
        <v>521.47931512000093</v>
      </c>
      <c r="AF85" s="522">
        <v>253.35974535000102</v>
      </c>
      <c r="AG85" s="522">
        <v>252.47261084000101</v>
      </c>
      <c r="AH85" s="522">
        <v>342.08434126000003</v>
      </c>
      <c r="AI85" s="522">
        <v>375.06741803999995</v>
      </c>
      <c r="AJ85" s="522">
        <v>518.71601184000008</v>
      </c>
      <c r="AK85" s="522">
        <v>393.67770384999994</v>
      </c>
      <c r="AL85" s="522">
        <v>457.51889667</v>
      </c>
      <c r="AM85" s="522">
        <v>588.95484417000011</v>
      </c>
      <c r="AN85" s="522">
        <v>430.00733023999999</v>
      </c>
      <c r="AO85" s="522">
        <v>522.35369116126765</v>
      </c>
      <c r="AP85" s="522">
        <v>579.27228891420657</v>
      </c>
      <c r="AQ85" s="522">
        <v>568.1272686893725</v>
      </c>
      <c r="AR85" s="522">
        <v>701.09718618045974</v>
      </c>
      <c r="AS85" s="522">
        <v>746.82979837151686</v>
      </c>
      <c r="AT85" s="522">
        <v>771.82553727590368</v>
      </c>
    </row>
    <row r="86" spans="1:46" s="314" customFormat="1" ht="18" customHeight="1" x14ac:dyDescent="0.3">
      <c r="A86" s="476" t="s">
        <v>612</v>
      </c>
      <c r="B86" s="521">
        <v>4750.8290667585643</v>
      </c>
      <c r="C86" s="521">
        <v>4831.7400407947416</v>
      </c>
      <c r="D86" s="521">
        <v>4735.6540993549061</v>
      </c>
      <c r="E86" s="521">
        <v>4585.674603561577</v>
      </c>
      <c r="F86" s="521">
        <v>4376.527378809762</v>
      </c>
      <c r="G86" s="521">
        <v>4430.7842093904255</v>
      </c>
      <c r="H86" s="521">
        <v>4354.7073448039109</v>
      </c>
      <c r="I86" s="521">
        <v>4399.8219113006762</v>
      </c>
      <c r="J86" s="521">
        <v>4415.2162853766877</v>
      </c>
      <c r="K86" s="521">
        <v>4416.3779241202756</v>
      </c>
      <c r="L86" s="521">
        <v>4460.767777686754</v>
      </c>
      <c r="M86" s="521">
        <v>4512.1174207604699</v>
      </c>
      <c r="N86" s="521">
        <v>4429.6594329756699</v>
      </c>
      <c r="O86" s="521">
        <v>4364.210422825382</v>
      </c>
      <c r="P86" s="521">
        <v>4394.0427824351282</v>
      </c>
      <c r="Q86" s="521">
        <v>4443.5970413757932</v>
      </c>
      <c r="R86" s="521">
        <v>4645</v>
      </c>
      <c r="S86" s="521">
        <v>4655.7270097857081</v>
      </c>
      <c r="T86" s="521">
        <v>4690.941049906417</v>
      </c>
      <c r="U86" s="521">
        <v>4699.4606518831006</v>
      </c>
      <c r="V86" s="521">
        <v>4919.1803682813079</v>
      </c>
      <c r="W86" s="521">
        <v>4877.6031592052213</v>
      </c>
      <c r="X86" s="521">
        <v>4967.3395627003329</v>
      </c>
      <c r="Y86" s="521">
        <v>4963.2101042374443</v>
      </c>
      <c r="Z86" s="521">
        <v>4902.4168744752187</v>
      </c>
      <c r="AA86" s="521">
        <v>4974.9858572523117</v>
      </c>
      <c r="AB86" s="521">
        <v>5024.9421323928482</v>
      </c>
      <c r="AC86" s="521">
        <v>4900.8671665660986</v>
      </c>
      <c r="AD86" s="521">
        <v>7180.5948444919568</v>
      </c>
      <c r="AE86" s="521">
        <v>4468.8579578013732</v>
      </c>
      <c r="AF86" s="521">
        <v>2725.5668727500952</v>
      </c>
      <c r="AG86" s="521">
        <v>2408.6953841782797</v>
      </c>
      <c r="AH86" s="521">
        <v>2519.8500406022977</v>
      </c>
      <c r="AI86" s="521">
        <v>2428.3630749788281</v>
      </c>
      <c r="AJ86" s="521">
        <v>2425.9680385486695</v>
      </c>
      <c r="AK86" s="521">
        <v>2419.4820434462526</v>
      </c>
      <c r="AL86" s="521">
        <v>2412.5799685071661</v>
      </c>
      <c r="AM86" s="521">
        <v>2375.7905783657407</v>
      </c>
      <c r="AN86" s="521">
        <v>2431.6630100413422</v>
      </c>
      <c r="AO86" s="521">
        <v>2484.1098226768895</v>
      </c>
      <c r="AP86" s="521">
        <v>2427.1499879914104</v>
      </c>
      <c r="AQ86" s="521">
        <v>2786.1758135657165</v>
      </c>
      <c r="AR86" s="521">
        <v>2440.1804197893753</v>
      </c>
      <c r="AS86" s="521">
        <v>2455.2142295141448</v>
      </c>
      <c r="AT86" s="521">
        <v>2466.6207614374011</v>
      </c>
    </row>
    <row r="87" spans="1:46" s="314" customFormat="1" ht="17.25" x14ac:dyDescent="0.3">
      <c r="A87" s="478" t="s">
        <v>613</v>
      </c>
      <c r="B87" s="522">
        <v>897.78639792000013</v>
      </c>
      <c r="C87" s="522">
        <v>917.90160922000007</v>
      </c>
      <c r="D87" s="522">
        <v>929.12326751000012</v>
      </c>
      <c r="E87" s="522">
        <v>884.44455290999997</v>
      </c>
      <c r="F87" s="522">
        <v>939.11635990000002</v>
      </c>
      <c r="G87" s="522">
        <v>931.02090552999994</v>
      </c>
      <c r="H87" s="522">
        <v>926.35888463000003</v>
      </c>
      <c r="I87" s="522">
        <v>964.44093307999992</v>
      </c>
      <c r="J87" s="522">
        <v>940.29080826000006</v>
      </c>
      <c r="K87" s="522">
        <v>1048.7294110799999</v>
      </c>
      <c r="L87" s="522">
        <v>1079.9360459700001</v>
      </c>
      <c r="M87" s="522">
        <v>1123.3115463299998</v>
      </c>
      <c r="N87" s="522">
        <v>1074.6192702499991</v>
      </c>
      <c r="O87" s="522">
        <v>1110.1525378400002</v>
      </c>
      <c r="P87" s="522">
        <v>1081.49816319</v>
      </c>
      <c r="Q87" s="522">
        <v>1076.6237138299998</v>
      </c>
      <c r="R87" s="522">
        <v>1218</v>
      </c>
      <c r="S87" s="522">
        <v>1222.39263082</v>
      </c>
      <c r="T87" s="522">
        <v>1195.5583256800001</v>
      </c>
      <c r="U87" s="522">
        <v>1196.19824722</v>
      </c>
      <c r="V87" s="522">
        <v>1376.1112304600001</v>
      </c>
      <c r="W87" s="522">
        <v>1193.3328509400001</v>
      </c>
      <c r="X87" s="522">
        <v>1186.94073149</v>
      </c>
      <c r="Y87" s="522">
        <v>1190.9892231299998</v>
      </c>
      <c r="Z87" s="522">
        <v>1165.1530920499999</v>
      </c>
      <c r="AA87" s="522">
        <v>1162.12527591</v>
      </c>
      <c r="AB87" s="522">
        <v>1157.8905846800001</v>
      </c>
      <c r="AC87" s="522">
        <v>1145.88509552</v>
      </c>
      <c r="AD87" s="522">
        <v>1127.1320921999998</v>
      </c>
      <c r="AE87" s="522">
        <v>1126.6541293399998</v>
      </c>
      <c r="AF87" s="522">
        <v>978.02667348</v>
      </c>
      <c r="AG87" s="522">
        <v>965.89013484999998</v>
      </c>
      <c r="AH87" s="522">
        <v>1088.1556843699998</v>
      </c>
      <c r="AI87" s="522">
        <v>1089.59411374</v>
      </c>
      <c r="AJ87" s="522">
        <v>1084.8842535899998</v>
      </c>
      <c r="AK87" s="522">
        <v>1070.4721039799999</v>
      </c>
      <c r="AL87" s="522">
        <v>1067.9183433999999</v>
      </c>
      <c r="AM87" s="522">
        <v>1007.11866415</v>
      </c>
      <c r="AN87" s="522">
        <v>987.05806806000021</v>
      </c>
      <c r="AO87" s="522">
        <v>1001.8626996200001</v>
      </c>
      <c r="AP87" s="522">
        <v>954.26552290000006</v>
      </c>
      <c r="AQ87" s="522">
        <v>986.21439257830718</v>
      </c>
      <c r="AR87" s="522">
        <v>973.2180163528501</v>
      </c>
      <c r="AS87" s="522">
        <v>1004.7605070059756</v>
      </c>
      <c r="AT87" s="522">
        <v>1025.753631935451</v>
      </c>
    </row>
    <row r="88" spans="1:46" s="314" customFormat="1" ht="15.6" customHeight="1" x14ac:dyDescent="0.3">
      <c r="A88" s="478" t="s">
        <v>614</v>
      </c>
      <c r="B88" s="522">
        <v>2.0391060699999999</v>
      </c>
      <c r="C88" s="522">
        <v>1.9495328399999998</v>
      </c>
      <c r="D88" s="522">
        <v>0.60937330000000001</v>
      </c>
      <c r="E88" s="522">
        <v>0.24278323000000002</v>
      </c>
      <c r="F88" s="522">
        <v>2.4378461200000001</v>
      </c>
      <c r="G88" s="522">
        <v>3.3579647299999995</v>
      </c>
      <c r="H88" s="522">
        <v>8.2406152600000002</v>
      </c>
      <c r="I88" s="522">
        <v>8.2135818699999987</v>
      </c>
      <c r="J88" s="522">
        <v>8.3241847999999994</v>
      </c>
      <c r="K88" s="522">
        <v>8.0739075099999997</v>
      </c>
      <c r="L88" s="522">
        <v>9.6505650500000009</v>
      </c>
      <c r="M88" s="522">
        <v>9.3797539499999996</v>
      </c>
      <c r="N88" s="522">
        <v>8.9407027100000001</v>
      </c>
      <c r="O88" s="522">
        <v>9.4153176599999995</v>
      </c>
      <c r="P88" s="522">
        <v>9.292908409999999</v>
      </c>
      <c r="Q88" s="522">
        <v>8.1952424100000005</v>
      </c>
      <c r="R88" s="522">
        <v>8</v>
      </c>
      <c r="S88" s="522">
        <v>7.7903841299999996</v>
      </c>
      <c r="T88" s="522">
        <v>8.170227370000001</v>
      </c>
      <c r="U88" s="522">
        <v>14.542499293411861</v>
      </c>
      <c r="V88" s="522">
        <v>13.58480957154778</v>
      </c>
      <c r="W88" s="522">
        <v>12.315196642884242</v>
      </c>
      <c r="X88" s="522">
        <v>11.552343434893411</v>
      </c>
      <c r="Y88" s="522">
        <v>10.8861371004704</v>
      </c>
      <c r="Z88" s="522">
        <v>9.4495369962717994</v>
      </c>
      <c r="AA88" s="522">
        <v>11.074076604701519</v>
      </c>
      <c r="AB88" s="522">
        <v>12.65968279067687</v>
      </c>
      <c r="AC88" s="522">
        <v>13.387519397334469</v>
      </c>
      <c r="AD88" s="522">
        <v>12.71391927265423</v>
      </c>
      <c r="AE88" s="522">
        <v>13.198311873263201</v>
      </c>
      <c r="AF88" s="522">
        <v>12.1830712358105</v>
      </c>
      <c r="AG88" s="522">
        <v>13.819734206644</v>
      </c>
      <c r="AH88" s="522">
        <v>9.0492012063391982</v>
      </c>
      <c r="AI88" s="522">
        <v>6.7143628955683408</v>
      </c>
      <c r="AJ88" s="522">
        <v>6.036554390154719</v>
      </c>
      <c r="AK88" s="522">
        <v>5.1594601145867598</v>
      </c>
      <c r="AL88" s="522">
        <v>2.2323079849225</v>
      </c>
      <c r="AM88" s="522">
        <v>1.3878095400000001</v>
      </c>
      <c r="AN88" s="522">
        <v>1.4682725832686401</v>
      </c>
      <c r="AO88" s="522">
        <v>1.58186081</v>
      </c>
      <c r="AP88" s="522">
        <v>1.2873069799999999</v>
      </c>
      <c r="AQ88" s="522">
        <v>1.3504334899999999</v>
      </c>
      <c r="AR88" s="522">
        <v>1.2286316100000001</v>
      </c>
      <c r="AS88" s="522">
        <v>1.4938436799999999</v>
      </c>
      <c r="AT88" s="522">
        <v>1.1793447399999999</v>
      </c>
    </row>
    <row r="89" spans="1:46" s="314" customFormat="1" ht="15.6" customHeight="1" x14ac:dyDescent="0.3">
      <c r="A89" s="478" t="s">
        <v>615</v>
      </c>
      <c r="B89" s="522">
        <v>707.36644527516864</v>
      </c>
      <c r="C89" s="522">
        <v>706.38003038496788</v>
      </c>
      <c r="D89" s="522">
        <v>699.18219595781102</v>
      </c>
      <c r="E89" s="522">
        <v>708.25280252663447</v>
      </c>
      <c r="F89" s="522">
        <v>456.89657968487762</v>
      </c>
      <c r="G89" s="522">
        <v>498.33067586753617</v>
      </c>
      <c r="H89" s="522">
        <v>433.0787094978262</v>
      </c>
      <c r="I89" s="522">
        <v>423.1654711910694</v>
      </c>
      <c r="J89" s="522">
        <v>428.4874636661707</v>
      </c>
      <c r="K89" s="522">
        <v>446.82778394838755</v>
      </c>
      <c r="L89" s="522">
        <v>432.76092661352033</v>
      </c>
      <c r="M89" s="522">
        <v>492.6050031945166</v>
      </c>
      <c r="N89" s="522">
        <v>413.99019712431567</v>
      </c>
      <c r="O89" s="522">
        <v>441.57848155735502</v>
      </c>
      <c r="P89" s="522">
        <v>462.4409699676267</v>
      </c>
      <c r="Q89" s="522">
        <v>478.34758616889172</v>
      </c>
      <c r="R89" s="522">
        <v>546</v>
      </c>
      <c r="S89" s="522">
        <v>595.33012119353941</v>
      </c>
      <c r="T89" s="522">
        <v>610.28073278052818</v>
      </c>
      <c r="U89" s="522">
        <v>608.01989650011001</v>
      </c>
      <c r="V89" s="522">
        <v>618.09235725204155</v>
      </c>
      <c r="W89" s="522">
        <v>632.61129047695567</v>
      </c>
      <c r="X89" s="522">
        <v>652.0580201764102</v>
      </c>
      <c r="Y89" s="522">
        <v>666.65363553291729</v>
      </c>
      <c r="Z89" s="522">
        <v>655.30250948392825</v>
      </c>
      <c r="AA89" s="522">
        <v>673.48121987082459</v>
      </c>
      <c r="AB89" s="522">
        <v>662.05491978533576</v>
      </c>
      <c r="AC89" s="522">
        <v>670.94200959674845</v>
      </c>
      <c r="AD89" s="522">
        <v>706.37301738191024</v>
      </c>
      <c r="AE89" s="522">
        <v>608.59577606033758</v>
      </c>
      <c r="AF89" s="522">
        <v>598.20317988900081</v>
      </c>
      <c r="AG89" s="522">
        <v>610.204797459975</v>
      </c>
      <c r="AH89" s="522">
        <v>653.33077623755571</v>
      </c>
      <c r="AI89" s="522">
        <v>642.9209389981462</v>
      </c>
      <c r="AJ89" s="522">
        <v>630.48950121385826</v>
      </c>
      <c r="AK89" s="522">
        <v>638.01227439558511</v>
      </c>
      <c r="AL89" s="522">
        <v>636.91749784936258</v>
      </c>
      <c r="AM89" s="522">
        <v>650.25159864889315</v>
      </c>
      <c r="AN89" s="522">
        <v>649.69424580113764</v>
      </c>
      <c r="AO89" s="522">
        <v>668.30688793407694</v>
      </c>
      <c r="AP89" s="522">
        <v>650.36788333730669</v>
      </c>
      <c r="AQ89" s="522">
        <v>646.31469075823622</v>
      </c>
      <c r="AR89" s="522">
        <v>627.56916845458727</v>
      </c>
      <c r="AS89" s="522">
        <v>641.76902835572912</v>
      </c>
      <c r="AT89" s="522">
        <v>655.97483986324846</v>
      </c>
    </row>
    <row r="90" spans="1:46" s="314" customFormat="1" ht="15" customHeight="1" x14ac:dyDescent="0.3">
      <c r="A90" s="478" t="s">
        <v>616</v>
      </c>
      <c r="B90" s="522">
        <v>116.5242267</v>
      </c>
      <c r="C90" s="522">
        <v>111.94069625</v>
      </c>
      <c r="D90" s="522">
        <v>42.945483719999999</v>
      </c>
      <c r="E90" s="522">
        <v>41.503882060000002</v>
      </c>
      <c r="F90" s="522">
        <v>43.331386649999999</v>
      </c>
      <c r="G90" s="522">
        <v>39.139712029999998</v>
      </c>
      <c r="H90" s="522">
        <v>44.465784530000001</v>
      </c>
      <c r="I90" s="522">
        <v>34.77216301</v>
      </c>
      <c r="J90" s="522">
        <v>41.871732649999998</v>
      </c>
      <c r="K90" s="522">
        <v>40.050147010000003</v>
      </c>
      <c r="L90" s="522">
        <v>34.53631506</v>
      </c>
      <c r="M90" s="522">
        <v>30.986262670000002</v>
      </c>
      <c r="N90" s="522">
        <v>29.090104380000003</v>
      </c>
      <c r="O90" s="522">
        <v>37.642404509999999</v>
      </c>
      <c r="P90" s="522">
        <v>32.667780919999998</v>
      </c>
      <c r="Q90" s="522">
        <v>40.186201830000002</v>
      </c>
      <c r="R90" s="522">
        <v>36</v>
      </c>
      <c r="S90" s="522">
        <v>45.235719100000004</v>
      </c>
      <c r="T90" s="522">
        <v>34.938905720000001</v>
      </c>
      <c r="U90" s="522">
        <v>31.304904060000002</v>
      </c>
      <c r="V90" s="522">
        <v>32.392677059999997</v>
      </c>
      <c r="W90" s="522">
        <v>26.851128469999999</v>
      </c>
      <c r="X90" s="522">
        <v>24.319345529999996</v>
      </c>
      <c r="Y90" s="522">
        <v>28.003286929999998</v>
      </c>
      <c r="Z90" s="522">
        <v>28.96787011</v>
      </c>
      <c r="AA90" s="522">
        <v>33.995688350000002</v>
      </c>
      <c r="AB90" s="522">
        <v>47.240680670000003</v>
      </c>
      <c r="AC90" s="522">
        <v>41.672618499999999</v>
      </c>
      <c r="AD90" s="522">
        <v>39.068093399999995</v>
      </c>
      <c r="AE90" s="522">
        <v>40.715877879999994</v>
      </c>
      <c r="AF90" s="522">
        <v>39.51570692</v>
      </c>
      <c r="AG90" s="522">
        <v>62.474407819999996</v>
      </c>
      <c r="AH90" s="522">
        <v>71.251757569999995</v>
      </c>
      <c r="AI90" s="522">
        <v>60.608093279999999</v>
      </c>
      <c r="AJ90" s="522">
        <v>76.473867030000008</v>
      </c>
      <c r="AK90" s="522">
        <v>75.771479589999998</v>
      </c>
      <c r="AL90" s="522">
        <v>74.253463170000003</v>
      </c>
      <c r="AM90" s="522">
        <v>77.083348009999995</v>
      </c>
      <c r="AN90" s="522">
        <v>79.36008369999999</v>
      </c>
      <c r="AO90" s="522">
        <v>93.373441360000001</v>
      </c>
      <c r="AP90" s="522">
        <v>96.322993830000001</v>
      </c>
      <c r="AQ90" s="522">
        <v>85.582266790000006</v>
      </c>
      <c r="AR90" s="522">
        <v>97.148148209999988</v>
      </c>
      <c r="AS90" s="522">
        <v>95.730399490000011</v>
      </c>
      <c r="AT90" s="522">
        <v>89.074544860000003</v>
      </c>
    </row>
    <row r="91" spans="1:46" s="314" customFormat="1" ht="15" customHeight="1" x14ac:dyDescent="0.3">
      <c r="A91" s="478" t="s">
        <v>617</v>
      </c>
      <c r="B91" s="522">
        <v>84.029160139999988</v>
      </c>
      <c r="C91" s="522">
        <v>83.32705464</v>
      </c>
      <c r="D91" s="522">
        <v>68.371613060000001</v>
      </c>
      <c r="E91" s="522">
        <v>63.012376400000008</v>
      </c>
      <c r="F91" s="522">
        <v>60.658251840000005</v>
      </c>
      <c r="G91" s="522">
        <v>63.684182999999997</v>
      </c>
      <c r="H91" s="522">
        <v>65.1529089</v>
      </c>
      <c r="I91" s="522">
        <v>63.831390180000007</v>
      </c>
      <c r="J91" s="522">
        <v>64.10505929</v>
      </c>
      <c r="K91" s="522">
        <v>67.850538880000002</v>
      </c>
      <c r="L91" s="522">
        <v>66.582431470000003</v>
      </c>
      <c r="M91" s="522">
        <v>65.568573709999995</v>
      </c>
      <c r="N91" s="522">
        <v>69.197873670000007</v>
      </c>
      <c r="O91" s="522">
        <v>65.24837488</v>
      </c>
      <c r="P91" s="522">
        <v>67.540155549999994</v>
      </c>
      <c r="Q91" s="522">
        <v>67.253084162788895</v>
      </c>
      <c r="R91" s="522">
        <v>78</v>
      </c>
      <c r="S91" s="522">
        <v>81.453596055754375</v>
      </c>
      <c r="T91" s="522">
        <v>81.485748376841514</v>
      </c>
      <c r="U91" s="522">
        <v>82.963411550539121</v>
      </c>
      <c r="V91" s="522">
        <v>82.302767367229748</v>
      </c>
      <c r="W91" s="522">
        <v>90.878742088772071</v>
      </c>
      <c r="X91" s="522">
        <v>94.821014312508083</v>
      </c>
      <c r="Y91" s="522">
        <v>93.170602958385814</v>
      </c>
      <c r="Z91" s="522">
        <v>99.327185150712339</v>
      </c>
      <c r="AA91" s="522">
        <v>105.3395488814552</v>
      </c>
      <c r="AB91" s="522">
        <v>97.391507345739754</v>
      </c>
      <c r="AC91" s="522">
        <v>95.412130496209883</v>
      </c>
      <c r="AD91" s="522">
        <v>106.7013291613605</v>
      </c>
      <c r="AE91" s="522">
        <v>99.764113206354878</v>
      </c>
      <c r="AF91" s="522">
        <v>86.877425859649662</v>
      </c>
      <c r="AG91" s="522">
        <v>86.184957540747007</v>
      </c>
      <c r="AH91" s="522">
        <v>121.98770000143314</v>
      </c>
      <c r="AI91" s="522">
        <v>123.2493751799345</v>
      </c>
      <c r="AJ91" s="522">
        <v>121.70624881227118</v>
      </c>
      <c r="AK91" s="522">
        <v>117.23869888801428</v>
      </c>
      <c r="AL91" s="522">
        <v>113.56958549274492</v>
      </c>
      <c r="AM91" s="522">
        <v>140.70772925728357</v>
      </c>
      <c r="AN91" s="522">
        <v>134.04932781967855</v>
      </c>
      <c r="AO91" s="522">
        <v>138.45106898380891</v>
      </c>
      <c r="AP91" s="522">
        <v>147.46614246361702</v>
      </c>
      <c r="AQ91" s="522">
        <v>143.74120583075083</v>
      </c>
      <c r="AR91" s="522">
        <v>140.24148785630686</v>
      </c>
      <c r="AS91" s="522">
        <v>246.12004877999996</v>
      </c>
      <c r="AT91" s="522">
        <v>236.75285266</v>
      </c>
    </row>
    <row r="92" spans="1:46" s="314" customFormat="1" ht="14.45" customHeight="1" x14ac:dyDescent="0.3">
      <c r="A92" s="478" t="s">
        <v>618</v>
      </c>
      <c r="B92" s="522">
        <v>2943.0837306533949</v>
      </c>
      <c r="C92" s="522">
        <v>3010.2411174597742</v>
      </c>
      <c r="D92" s="522">
        <v>2995.4221658070951</v>
      </c>
      <c r="E92" s="522">
        <v>2888.2182064349427</v>
      </c>
      <c r="F92" s="522">
        <v>2874.0869546148842</v>
      </c>
      <c r="G92" s="522">
        <v>2895.2507682328892</v>
      </c>
      <c r="H92" s="522">
        <v>2877.4104419860851</v>
      </c>
      <c r="I92" s="522">
        <v>2905.3983719696075</v>
      </c>
      <c r="J92" s="522">
        <v>2932.1370367105169</v>
      </c>
      <c r="K92" s="522">
        <v>2804.8461356918879</v>
      </c>
      <c r="L92" s="522">
        <v>2837.3014935232341</v>
      </c>
      <c r="M92" s="522">
        <v>2790.2662809059534</v>
      </c>
      <c r="N92" s="522">
        <v>2833.8212848413555</v>
      </c>
      <c r="O92" s="522">
        <v>2700.173306378028</v>
      </c>
      <c r="P92" s="522">
        <v>2740.6028043975016</v>
      </c>
      <c r="Q92" s="522">
        <v>2772.9912129741128</v>
      </c>
      <c r="R92" s="522">
        <v>2760</v>
      </c>
      <c r="S92" s="522">
        <v>2703.5245584864142</v>
      </c>
      <c r="T92" s="522">
        <v>2760.5071099790466</v>
      </c>
      <c r="U92" s="522">
        <v>2766.43169325904</v>
      </c>
      <c r="V92" s="522">
        <v>2796.6965265704894</v>
      </c>
      <c r="W92" s="522">
        <v>2921.6139505866086</v>
      </c>
      <c r="X92" s="522">
        <v>2997.6481077565209</v>
      </c>
      <c r="Y92" s="522">
        <v>2973.5072185856707</v>
      </c>
      <c r="Z92" s="522">
        <v>2944.2166806843061</v>
      </c>
      <c r="AA92" s="522">
        <v>2988.9700476353305</v>
      </c>
      <c r="AB92" s="522">
        <v>3047.7047571210951</v>
      </c>
      <c r="AC92" s="522">
        <v>2933.5677930558054</v>
      </c>
      <c r="AD92" s="522">
        <v>5188.606393076032</v>
      </c>
      <c r="AE92" s="522">
        <v>2579.9297494414177</v>
      </c>
      <c r="AF92" s="522">
        <v>1010.7608153656348</v>
      </c>
      <c r="AG92" s="522">
        <v>670.12135230091405</v>
      </c>
      <c r="AH92" s="522">
        <v>576.07492121697021</v>
      </c>
      <c r="AI92" s="522">
        <v>505.27619088517895</v>
      </c>
      <c r="AJ92" s="522">
        <v>506.37761351238527</v>
      </c>
      <c r="AK92" s="522">
        <v>512.82802647806636</v>
      </c>
      <c r="AL92" s="522">
        <v>517.68877061013552</v>
      </c>
      <c r="AM92" s="522">
        <v>499.24142875956397</v>
      </c>
      <c r="AN92" s="522">
        <v>580.03301207725713</v>
      </c>
      <c r="AO92" s="522">
        <v>580.53386396900339</v>
      </c>
      <c r="AP92" s="522">
        <v>577.44013848048689</v>
      </c>
      <c r="AQ92" s="522">
        <v>922.9728241184223</v>
      </c>
      <c r="AR92" s="522">
        <v>600.77496730563121</v>
      </c>
      <c r="AS92" s="522">
        <v>465.34040220243986</v>
      </c>
      <c r="AT92" s="522">
        <v>457.88554737870152</v>
      </c>
    </row>
    <row r="93" spans="1:46" s="314" customFormat="1" ht="16.899999999999999" customHeight="1" x14ac:dyDescent="0.3">
      <c r="A93" s="476" t="s">
        <v>619</v>
      </c>
      <c r="B93" s="521">
        <v>1198.9722477481389</v>
      </c>
      <c r="C93" s="521">
        <v>1206.7208284166536</v>
      </c>
      <c r="D93" s="521">
        <v>1242.0332390300002</v>
      </c>
      <c r="E93" s="521">
        <v>1220.4205975299999</v>
      </c>
      <c r="F93" s="521">
        <v>1212.8522091799998</v>
      </c>
      <c r="G93" s="521">
        <v>1207.3114739099999</v>
      </c>
      <c r="H93" s="521">
        <v>1173.5182279600001</v>
      </c>
      <c r="I93" s="521">
        <v>1177.01094644</v>
      </c>
      <c r="J93" s="521">
        <v>1183.61637952</v>
      </c>
      <c r="K93" s="521">
        <v>1191.7840735999998</v>
      </c>
      <c r="L93" s="521">
        <v>1173.4994562899999</v>
      </c>
      <c r="M93" s="521">
        <v>1162.0022747200001</v>
      </c>
      <c r="N93" s="521">
        <v>1172.1327933699999</v>
      </c>
      <c r="O93" s="521">
        <v>1161.0589610900001</v>
      </c>
      <c r="P93" s="521">
        <v>1172.8917102400001</v>
      </c>
      <c r="Q93" s="521">
        <v>1149.87555202</v>
      </c>
      <c r="R93" s="521">
        <v>1175</v>
      </c>
      <c r="S93" s="521">
        <v>1191.98213573</v>
      </c>
      <c r="T93" s="521">
        <v>1185.24509646</v>
      </c>
      <c r="U93" s="521">
        <v>1182.8907609300002</v>
      </c>
      <c r="V93" s="521">
        <v>1121.7663914000002</v>
      </c>
      <c r="W93" s="521">
        <v>1118.0905055200001</v>
      </c>
      <c r="X93" s="521">
        <v>1118.57693735</v>
      </c>
      <c r="Y93" s="521">
        <v>1122.9791891399998</v>
      </c>
      <c r="Z93" s="521">
        <v>1116.2918105199999</v>
      </c>
      <c r="AA93" s="521">
        <v>1112.4926204099997</v>
      </c>
      <c r="AB93" s="521">
        <v>1120.3092196800001</v>
      </c>
      <c r="AC93" s="521">
        <v>1100.92073813</v>
      </c>
      <c r="AD93" s="521">
        <v>1132.3158338500002</v>
      </c>
      <c r="AE93" s="521">
        <v>1139.2509441200002</v>
      </c>
      <c r="AF93" s="521">
        <v>1125.1119416199999</v>
      </c>
      <c r="AG93" s="521">
        <v>1128.0793008700002</v>
      </c>
      <c r="AH93" s="521">
        <v>1093.3292602399999</v>
      </c>
      <c r="AI93" s="521">
        <v>1075.56898252</v>
      </c>
      <c r="AJ93" s="521">
        <v>1059.2305144800002</v>
      </c>
      <c r="AK93" s="521">
        <v>1071.5258337999999</v>
      </c>
      <c r="AL93" s="521">
        <v>1054.0853758999999</v>
      </c>
      <c r="AM93" s="521">
        <v>1055.7370891400001</v>
      </c>
      <c r="AN93" s="521">
        <v>1058.21250274</v>
      </c>
      <c r="AO93" s="521">
        <v>1029.5849610999999</v>
      </c>
      <c r="AP93" s="521">
        <v>1021.5338597699999</v>
      </c>
      <c r="AQ93" s="521">
        <v>1022.8510584400001</v>
      </c>
      <c r="AR93" s="521">
        <v>1004.19425599</v>
      </c>
      <c r="AS93" s="521">
        <v>1002.7319254400001</v>
      </c>
      <c r="AT93" s="521">
        <v>1011.7937035499999</v>
      </c>
    </row>
    <row r="94" spans="1:46" s="314" customFormat="1" ht="17.45" customHeight="1" x14ac:dyDescent="0.3">
      <c r="A94" s="478" t="s">
        <v>620</v>
      </c>
      <c r="B94" s="522">
        <v>115.27252138</v>
      </c>
      <c r="C94" s="522">
        <v>124.42809394</v>
      </c>
      <c r="D94" s="522">
        <v>112.00596852</v>
      </c>
      <c r="E94" s="522">
        <v>121.29385818</v>
      </c>
      <c r="F94" s="522">
        <v>120.70950309999999</v>
      </c>
      <c r="G94" s="522">
        <v>127.98534345</v>
      </c>
      <c r="H94" s="522">
        <v>127.03370808</v>
      </c>
      <c r="I94" s="522">
        <v>127.51675046</v>
      </c>
      <c r="J94" s="522">
        <v>128.25556170000002</v>
      </c>
      <c r="K94" s="522">
        <v>132.51207950999998</v>
      </c>
      <c r="L94" s="522">
        <v>131.72863250999998</v>
      </c>
      <c r="M94" s="522">
        <v>119.27840032</v>
      </c>
      <c r="N94" s="522">
        <v>119.68321983</v>
      </c>
      <c r="O94" s="522">
        <v>132.8970727</v>
      </c>
      <c r="P94" s="522">
        <v>133.23064553</v>
      </c>
      <c r="Q94" s="522">
        <v>131.40027744</v>
      </c>
      <c r="R94" s="522">
        <v>130</v>
      </c>
      <c r="S94" s="522">
        <v>129.70001532999999</v>
      </c>
      <c r="T94" s="522">
        <v>129.07231254000001</v>
      </c>
      <c r="U94" s="522">
        <v>127.47674846000001</v>
      </c>
      <c r="V94" s="522">
        <v>136.20900207</v>
      </c>
      <c r="W94" s="522">
        <v>139.3569641</v>
      </c>
      <c r="X94" s="522">
        <v>137.35504935</v>
      </c>
      <c r="Y94" s="522">
        <v>137.53980372999999</v>
      </c>
      <c r="Z94" s="522">
        <v>135.78806968999999</v>
      </c>
      <c r="AA94" s="522">
        <v>134.12795410999999</v>
      </c>
      <c r="AB94" s="522">
        <v>135.42150240999999</v>
      </c>
      <c r="AC94" s="522">
        <v>133.98294858</v>
      </c>
      <c r="AD94" s="522">
        <v>132.58466200999999</v>
      </c>
      <c r="AE94" s="522">
        <v>143.39203412999998</v>
      </c>
      <c r="AF94" s="522">
        <v>142.14169509000001</v>
      </c>
      <c r="AG94" s="522">
        <v>141.31797324000001</v>
      </c>
      <c r="AH94" s="522">
        <v>141.29891526</v>
      </c>
      <c r="AI94" s="522">
        <v>139.53314968000001</v>
      </c>
      <c r="AJ94" s="522">
        <v>189.20864974</v>
      </c>
      <c r="AK94" s="522">
        <v>189.77674894999998</v>
      </c>
      <c r="AL94" s="522">
        <v>192.54897285000001</v>
      </c>
      <c r="AM94" s="522">
        <v>191.28679303999999</v>
      </c>
      <c r="AN94" s="522">
        <v>194.92753049999999</v>
      </c>
      <c r="AO94" s="522">
        <v>192.37421583999998</v>
      </c>
      <c r="AP94" s="522">
        <v>189.12078152000001</v>
      </c>
      <c r="AQ94" s="522">
        <v>192.31933454000003</v>
      </c>
      <c r="AR94" s="522">
        <v>193.34777882</v>
      </c>
      <c r="AS94" s="522">
        <v>190.31285675999999</v>
      </c>
      <c r="AT94" s="522">
        <v>189.27718425999998</v>
      </c>
    </row>
    <row r="95" spans="1:46" s="314" customFormat="1" ht="12.6" customHeight="1" x14ac:dyDescent="0.3">
      <c r="A95" s="478" t="s">
        <v>621</v>
      </c>
      <c r="B95" s="522">
        <v>180.67773067813889</v>
      </c>
      <c r="C95" s="522">
        <v>179.99926637665379</v>
      </c>
      <c r="D95" s="522">
        <v>203.84719863999999</v>
      </c>
      <c r="E95" s="522">
        <v>202.59770900000001</v>
      </c>
      <c r="F95" s="522">
        <v>200.85179880000001</v>
      </c>
      <c r="G95" s="522">
        <v>201.35907596999999</v>
      </c>
      <c r="H95" s="522">
        <v>200.1232143</v>
      </c>
      <c r="I95" s="522">
        <v>200.18041590999999</v>
      </c>
      <c r="J95" s="522">
        <v>199.89508910000001</v>
      </c>
      <c r="K95" s="522">
        <v>210.54515116000002</v>
      </c>
      <c r="L95" s="522">
        <v>208.25001987000002</v>
      </c>
      <c r="M95" s="522">
        <v>216.24837832999998</v>
      </c>
      <c r="N95" s="522">
        <v>229.04212312000001</v>
      </c>
      <c r="O95" s="522">
        <v>226.24812668999999</v>
      </c>
      <c r="P95" s="522">
        <v>230.65142306000001</v>
      </c>
      <c r="Q95" s="522">
        <v>193.47472622000001</v>
      </c>
      <c r="R95" s="522">
        <v>203</v>
      </c>
      <c r="S95" s="522">
        <v>211.93967125</v>
      </c>
      <c r="T95" s="522">
        <v>212.3912239</v>
      </c>
      <c r="U95" s="522">
        <v>211.93224819</v>
      </c>
      <c r="V95" s="522">
        <v>210.87296698000003</v>
      </c>
      <c r="W95" s="522">
        <v>215.06362045</v>
      </c>
      <c r="X95" s="522">
        <v>207.71581815000002</v>
      </c>
      <c r="Y95" s="522">
        <v>207.71991863</v>
      </c>
      <c r="Z95" s="522">
        <v>205.90324040000002</v>
      </c>
      <c r="AA95" s="522">
        <v>202.96397052</v>
      </c>
      <c r="AB95" s="522">
        <v>206.35035854000003</v>
      </c>
      <c r="AC95" s="522">
        <v>214.01311914999999</v>
      </c>
      <c r="AD95" s="522">
        <v>211.65633120999999</v>
      </c>
      <c r="AE95" s="522">
        <v>213.51127359999998</v>
      </c>
      <c r="AF95" s="522">
        <v>210.34707935</v>
      </c>
      <c r="AG95" s="522">
        <v>208.92850467</v>
      </c>
      <c r="AH95" s="522">
        <v>206.33295270999997</v>
      </c>
      <c r="AI95" s="522">
        <v>204.97511222999998</v>
      </c>
      <c r="AJ95" s="522">
        <v>202.36424918</v>
      </c>
      <c r="AK95" s="522">
        <v>200.84546708000002</v>
      </c>
      <c r="AL95" s="522">
        <v>199.54841553999998</v>
      </c>
      <c r="AM95" s="522">
        <v>198.50530335000002</v>
      </c>
      <c r="AN95" s="522">
        <v>197.61297599</v>
      </c>
      <c r="AO95" s="522">
        <v>195.80221910000003</v>
      </c>
      <c r="AP95" s="522">
        <v>194.08175466000003</v>
      </c>
      <c r="AQ95" s="522">
        <v>194.49715372000003</v>
      </c>
      <c r="AR95" s="522">
        <v>193.15940491000001</v>
      </c>
      <c r="AS95" s="522">
        <v>204.56491812000002</v>
      </c>
      <c r="AT95" s="522">
        <v>203.97633535</v>
      </c>
    </row>
    <row r="96" spans="1:46" s="314" customFormat="1" ht="15" customHeight="1" x14ac:dyDescent="0.3">
      <c r="A96" s="478" t="s">
        <v>622</v>
      </c>
      <c r="B96" s="522">
        <v>601.0366318099999</v>
      </c>
      <c r="C96" s="522">
        <v>596.56513855999992</v>
      </c>
      <c r="D96" s="522">
        <v>603.03403987000002</v>
      </c>
      <c r="E96" s="522">
        <v>597.81503897000005</v>
      </c>
      <c r="F96" s="522">
        <v>596.96874378999996</v>
      </c>
      <c r="G96" s="522">
        <v>599.47326662</v>
      </c>
      <c r="H96" s="522">
        <v>564.21523355999989</v>
      </c>
      <c r="I96" s="522">
        <v>561.88215632000004</v>
      </c>
      <c r="J96" s="522">
        <v>560.85747159999994</v>
      </c>
      <c r="K96" s="522">
        <v>557.85522730999992</v>
      </c>
      <c r="L96" s="522">
        <v>547.69432147999999</v>
      </c>
      <c r="M96" s="522">
        <v>549.52636900999994</v>
      </c>
      <c r="N96" s="522">
        <v>537.68327481999995</v>
      </c>
      <c r="O96" s="522">
        <v>505.84393560999996</v>
      </c>
      <c r="P96" s="522">
        <v>504.73322657</v>
      </c>
      <c r="Q96" s="522">
        <v>494.19538882999996</v>
      </c>
      <c r="R96" s="522">
        <v>500</v>
      </c>
      <c r="S96" s="522">
        <v>515.77646691999996</v>
      </c>
      <c r="T96" s="522">
        <v>509.95039658000002</v>
      </c>
      <c r="U96" s="522">
        <v>514.53670518000001</v>
      </c>
      <c r="V96" s="522">
        <v>437.40131772000001</v>
      </c>
      <c r="W96" s="522">
        <v>423.66925272000003</v>
      </c>
      <c r="X96" s="522">
        <v>424.61905292999995</v>
      </c>
      <c r="Y96" s="522">
        <v>425.82399248000002</v>
      </c>
      <c r="Z96" s="522">
        <v>416.04315413</v>
      </c>
      <c r="AA96" s="522">
        <v>414.50075373000004</v>
      </c>
      <c r="AB96" s="522">
        <v>412.14656841999999</v>
      </c>
      <c r="AC96" s="522">
        <v>399.87705648999997</v>
      </c>
      <c r="AD96" s="522">
        <v>397.27758842999998</v>
      </c>
      <c r="AE96" s="522">
        <v>397.62400686000001</v>
      </c>
      <c r="AF96" s="522">
        <v>388.42959319000005</v>
      </c>
      <c r="AG96" s="522">
        <v>390.07531412999998</v>
      </c>
      <c r="AH96" s="522">
        <v>357.67640828999998</v>
      </c>
      <c r="AI96" s="522">
        <v>326.76654150000002</v>
      </c>
      <c r="AJ96" s="522">
        <v>308.92400558000003</v>
      </c>
      <c r="AK96" s="522">
        <v>322.22582369999998</v>
      </c>
      <c r="AL96" s="522">
        <v>309.44235176000001</v>
      </c>
      <c r="AM96" s="522">
        <v>302.47794856000002</v>
      </c>
      <c r="AN96" s="522">
        <v>305.08607035</v>
      </c>
      <c r="AO96" s="522">
        <v>292.90064464</v>
      </c>
      <c r="AP96" s="522">
        <v>296.03902299999999</v>
      </c>
      <c r="AQ96" s="522">
        <v>299.72507308999997</v>
      </c>
      <c r="AR96" s="522">
        <v>281.97508078999994</v>
      </c>
      <c r="AS96" s="522">
        <v>285.53563911000003</v>
      </c>
      <c r="AT96" s="522">
        <v>296.24771293000003</v>
      </c>
    </row>
    <row r="97" spans="1:46" s="314" customFormat="1" ht="13.9" customHeight="1" x14ac:dyDescent="0.3">
      <c r="A97" s="478" t="s">
        <v>623</v>
      </c>
      <c r="B97" s="522">
        <v>254.99875416999996</v>
      </c>
      <c r="C97" s="522">
        <v>257.80863546</v>
      </c>
      <c r="D97" s="522">
        <v>252.28236833</v>
      </c>
      <c r="E97" s="522">
        <v>228.89098423999997</v>
      </c>
      <c r="F97" s="522">
        <v>225.10205770000002</v>
      </c>
      <c r="G97" s="522">
        <v>215.33380713</v>
      </c>
      <c r="H97" s="522">
        <v>219.57987753999998</v>
      </c>
      <c r="I97" s="522">
        <v>226.34401070000001</v>
      </c>
      <c r="J97" s="522">
        <v>232.90834913</v>
      </c>
      <c r="K97" s="522">
        <v>238.18888127999998</v>
      </c>
      <c r="L97" s="522">
        <v>232.36095010999998</v>
      </c>
      <c r="M97" s="522">
        <v>228.60931556</v>
      </c>
      <c r="N97" s="522">
        <v>235.13968419</v>
      </c>
      <c r="O97" s="522">
        <v>242.9619653</v>
      </c>
      <c r="P97" s="522">
        <v>251.59415559000001</v>
      </c>
      <c r="Q97" s="522">
        <v>243.92323575</v>
      </c>
      <c r="R97" s="522">
        <v>255</v>
      </c>
      <c r="S97" s="522">
        <v>248.00359700000001</v>
      </c>
      <c r="T97" s="522">
        <v>247.59032933999998</v>
      </c>
      <c r="U97" s="522">
        <v>239.92320131</v>
      </c>
      <c r="V97" s="522">
        <v>246.49111336000001</v>
      </c>
      <c r="W97" s="522">
        <v>249.24390212</v>
      </c>
      <c r="X97" s="522">
        <v>254.66402196000001</v>
      </c>
      <c r="Y97" s="522">
        <v>257.88521825999999</v>
      </c>
      <c r="Z97" s="522">
        <v>265.03558929000002</v>
      </c>
      <c r="AA97" s="522">
        <v>267.94706818000003</v>
      </c>
      <c r="AB97" s="522">
        <v>273.80471265000006</v>
      </c>
      <c r="AC97" s="522">
        <v>262.06457383000003</v>
      </c>
      <c r="AD97" s="522">
        <v>301.71252272000004</v>
      </c>
      <c r="AE97" s="522">
        <v>295.76698894999998</v>
      </c>
      <c r="AF97" s="522">
        <v>291.36943772000001</v>
      </c>
      <c r="AG97" s="522">
        <v>294.01260641000005</v>
      </c>
      <c r="AH97" s="522">
        <v>294.55202133</v>
      </c>
      <c r="AI97" s="522">
        <v>311.66000241999996</v>
      </c>
      <c r="AJ97" s="522">
        <v>258.19566000999998</v>
      </c>
      <c r="AK97" s="522">
        <v>258.40260731000001</v>
      </c>
      <c r="AL97" s="522">
        <v>254.00232077999999</v>
      </c>
      <c r="AM97" s="522">
        <v>255.32482355000002</v>
      </c>
      <c r="AN97" s="522">
        <v>254.10085648000003</v>
      </c>
      <c r="AO97" s="522">
        <v>243.22948446000001</v>
      </c>
      <c r="AP97" s="522">
        <v>239.03002444999998</v>
      </c>
      <c r="AQ97" s="522">
        <v>233.64253400999999</v>
      </c>
      <c r="AR97" s="522">
        <v>234.27757626999997</v>
      </c>
      <c r="AS97" s="522">
        <v>222.26806590999996</v>
      </c>
      <c r="AT97" s="522">
        <v>223.90136053000001</v>
      </c>
    </row>
    <row r="98" spans="1:46" s="314" customFormat="1" ht="15.6" customHeight="1" x14ac:dyDescent="0.3">
      <c r="A98" s="478" t="s">
        <v>624</v>
      </c>
      <c r="B98" s="522">
        <v>46.986609709999996</v>
      </c>
      <c r="C98" s="522">
        <v>47.919694079999999</v>
      </c>
      <c r="D98" s="522">
        <v>70.863663670000008</v>
      </c>
      <c r="E98" s="522">
        <v>69.823007140000001</v>
      </c>
      <c r="F98" s="522">
        <v>69.220105790000005</v>
      </c>
      <c r="G98" s="522">
        <v>63.159980740000002</v>
      </c>
      <c r="H98" s="522">
        <v>62.56619448</v>
      </c>
      <c r="I98" s="522">
        <v>61.087613049999995</v>
      </c>
      <c r="J98" s="522">
        <v>61.699907989999993</v>
      </c>
      <c r="K98" s="522">
        <v>52.682734339999996</v>
      </c>
      <c r="L98" s="522">
        <v>53.465532320000001</v>
      </c>
      <c r="M98" s="522">
        <v>48.339811500000003</v>
      </c>
      <c r="N98" s="522">
        <v>50.584491410000005</v>
      </c>
      <c r="O98" s="522">
        <v>53.107860790000004</v>
      </c>
      <c r="P98" s="522">
        <v>52.68225949</v>
      </c>
      <c r="Q98" s="522">
        <v>86.88192377999998</v>
      </c>
      <c r="R98" s="522">
        <v>86</v>
      </c>
      <c r="S98" s="522">
        <v>86.56238522999999</v>
      </c>
      <c r="T98" s="522">
        <v>86.240834100000001</v>
      </c>
      <c r="U98" s="522">
        <v>89.021857789999999</v>
      </c>
      <c r="V98" s="522">
        <v>90.791991269999997</v>
      </c>
      <c r="W98" s="522">
        <v>90.756766129999988</v>
      </c>
      <c r="X98" s="522">
        <v>94.222994959999994</v>
      </c>
      <c r="Y98" s="522">
        <v>94.010256039999987</v>
      </c>
      <c r="Z98" s="522">
        <v>93.521757010000002</v>
      </c>
      <c r="AA98" s="522">
        <v>92.952873870000005</v>
      </c>
      <c r="AB98" s="522">
        <v>92.586077660000001</v>
      </c>
      <c r="AC98" s="522">
        <v>90.983040079999995</v>
      </c>
      <c r="AD98" s="522">
        <v>89.084729479999993</v>
      </c>
      <c r="AE98" s="522">
        <v>88.956640580000013</v>
      </c>
      <c r="AF98" s="522">
        <v>92.824136269999997</v>
      </c>
      <c r="AG98" s="522">
        <v>93.744902420000003</v>
      </c>
      <c r="AH98" s="522">
        <v>93.468962650000009</v>
      </c>
      <c r="AI98" s="522">
        <v>92.634176690000004</v>
      </c>
      <c r="AJ98" s="522">
        <v>100.53794997</v>
      </c>
      <c r="AK98" s="522">
        <v>100.27518676000001</v>
      </c>
      <c r="AL98" s="522">
        <v>98.543314969999997</v>
      </c>
      <c r="AM98" s="522">
        <v>108.14222064000001</v>
      </c>
      <c r="AN98" s="522">
        <v>106.48506942</v>
      </c>
      <c r="AO98" s="522">
        <v>105.27839706</v>
      </c>
      <c r="AP98" s="522">
        <v>103.26227614</v>
      </c>
      <c r="AQ98" s="522">
        <v>102.66696308</v>
      </c>
      <c r="AR98" s="522">
        <v>101.4344152</v>
      </c>
      <c r="AS98" s="522">
        <v>100.05044554000001</v>
      </c>
      <c r="AT98" s="522">
        <v>98.391110480000009</v>
      </c>
    </row>
    <row r="99" spans="1:46" s="314" customFormat="1" ht="17.25" x14ac:dyDescent="0.3">
      <c r="A99" s="476" t="s">
        <v>625</v>
      </c>
      <c r="B99" s="521">
        <v>304.69558275000003</v>
      </c>
      <c r="C99" s="521">
        <v>300.37714884000002</v>
      </c>
      <c r="D99" s="521">
        <v>332.88160106999999</v>
      </c>
      <c r="E99" s="521">
        <v>319.64084076999995</v>
      </c>
      <c r="F99" s="521">
        <v>277.95334107999997</v>
      </c>
      <c r="G99" s="521">
        <v>308.66915324000001</v>
      </c>
      <c r="H99" s="521">
        <v>731.32644420000008</v>
      </c>
      <c r="I99" s="521">
        <v>730.29076631000021</v>
      </c>
      <c r="J99" s="521">
        <v>723.30159024999989</v>
      </c>
      <c r="K99" s="521">
        <v>738.39291130999993</v>
      </c>
      <c r="L99" s="521">
        <v>753.05859494000003</v>
      </c>
      <c r="M99" s="521">
        <v>730.62024424000094</v>
      </c>
      <c r="N99" s="521">
        <v>751.78762297999992</v>
      </c>
      <c r="O99" s="521">
        <v>806.84337547999996</v>
      </c>
      <c r="P99" s="521">
        <v>817.84299290000001</v>
      </c>
      <c r="Q99" s="521">
        <v>813.32287893000012</v>
      </c>
      <c r="R99" s="521">
        <v>846</v>
      </c>
      <c r="S99" s="521">
        <v>876.61261027999797</v>
      </c>
      <c r="T99" s="521">
        <v>887.51210380999999</v>
      </c>
      <c r="U99" s="521">
        <v>899.44059964999997</v>
      </c>
      <c r="V99" s="521">
        <v>912.60302328</v>
      </c>
      <c r="W99" s="521">
        <v>931.27013339999996</v>
      </c>
      <c r="X99" s="521">
        <v>940.91422799999998</v>
      </c>
      <c r="Y99" s="521">
        <v>935.83959533000007</v>
      </c>
      <c r="Z99" s="521">
        <v>1014.73653348</v>
      </c>
      <c r="AA99" s="521">
        <v>1067.1250059700001</v>
      </c>
      <c r="AB99" s="521">
        <v>1124.98194339</v>
      </c>
      <c r="AC99" s="521">
        <v>1124.0055019200001</v>
      </c>
      <c r="AD99" s="521">
        <v>1228.5926582100001</v>
      </c>
      <c r="AE99" s="521">
        <v>1242.5902098900001</v>
      </c>
      <c r="AF99" s="521">
        <v>1271.9247596100001</v>
      </c>
      <c r="AG99" s="521">
        <v>1297.7704063799999</v>
      </c>
      <c r="AH99" s="521">
        <v>1609.0216872299998</v>
      </c>
      <c r="AI99" s="521">
        <v>1721.0440534800002</v>
      </c>
      <c r="AJ99" s="521">
        <v>1676.3710573600001</v>
      </c>
      <c r="AK99" s="521">
        <v>1687.6388842599999</v>
      </c>
      <c r="AL99" s="521">
        <v>1819.1079010399981</v>
      </c>
      <c r="AM99" s="521">
        <v>1867.55603726</v>
      </c>
      <c r="AN99" s="521">
        <v>1924.6786421600011</v>
      </c>
      <c r="AO99" s="521">
        <v>1678.73350568</v>
      </c>
      <c r="AP99" s="521">
        <v>1858.24732045</v>
      </c>
      <c r="AQ99" s="521">
        <v>1257.9620721499989</v>
      </c>
      <c r="AR99" s="521">
        <v>1372.1966897354803</v>
      </c>
      <c r="AS99" s="521">
        <v>1363.0540304594231</v>
      </c>
      <c r="AT99" s="521">
        <v>1342.6143618372564</v>
      </c>
    </row>
    <row r="100" spans="1:46" s="314" customFormat="1" ht="15" customHeight="1" x14ac:dyDescent="0.3">
      <c r="A100" s="478" t="s">
        <v>626</v>
      </c>
      <c r="B100" s="522">
        <v>279.48106758000006</v>
      </c>
      <c r="C100" s="522">
        <v>273.99688928</v>
      </c>
      <c r="D100" s="522">
        <v>276.79939337000002</v>
      </c>
      <c r="E100" s="522">
        <v>264.61982850999999</v>
      </c>
      <c r="F100" s="522">
        <v>256.72105005000003</v>
      </c>
      <c r="G100" s="522">
        <v>282.05754899999999</v>
      </c>
      <c r="H100" s="522">
        <v>704.55506718999982</v>
      </c>
      <c r="I100" s="522">
        <v>708.22447202000012</v>
      </c>
      <c r="J100" s="522">
        <v>697.51944897999988</v>
      </c>
      <c r="K100" s="522">
        <v>706.57764734999989</v>
      </c>
      <c r="L100" s="522">
        <v>729.94084442999997</v>
      </c>
      <c r="M100" s="522">
        <v>710.2349762900011</v>
      </c>
      <c r="N100" s="522">
        <v>723.5777425</v>
      </c>
      <c r="O100" s="522">
        <v>726.63339428000006</v>
      </c>
      <c r="P100" s="522">
        <v>708.66899586999989</v>
      </c>
      <c r="Q100" s="522">
        <v>708.56145293000009</v>
      </c>
      <c r="R100" s="522">
        <v>706</v>
      </c>
      <c r="S100" s="522">
        <v>725.48496748999787</v>
      </c>
      <c r="T100" s="522">
        <v>723.10605453000005</v>
      </c>
      <c r="U100" s="522">
        <v>727.91141333999997</v>
      </c>
      <c r="V100" s="522">
        <v>716.15697751000005</v>
      </c>
      <c r="W100" s="522">
        <v>725.23768406000011</v>
      </c>
      <c r="X100" s="522">
        <v>702.26976203999993</v>
      </c>
      <c r="Y100" s="522">
        <v>697.32065585000009</v>
      </c>
      <c r="Z100" s="522">
        <v>752.66048079999996</v>
      </c>
      <c r="AA100" s="522">
        <v>783.77687105000007</v>
      </c>
      <c r="AB100" s="522">
        <v>808.21633487999986</v>
      </c>
      <c r="AC100" s="522">
        <v>803.66646782999987</v>
      </c>
      <c r="AD100" s="522">
        <v>820.65511430999993</v>
      </c>
      <c r="AE100" s="522">
        <v>807.4667569500001</v>
      </c>
      <c r="AF100" s="522">
        <v>806.2797477900001</v>
      </c>
      <c r="AG100" s="522">
        <v>801.09182963000001</v>
      </c>
      <c r="AH100" s="522">
        <v>1052.2638878</v>
      </c>
      <c r="AI100" s="522">
        <v>1052.6972165300001</v>
      </c>
      <c r="AJ100" s="522">
        <v>987.78573400999994</v>
      </c>
      <c r="AK100" s="522">
        <v>986.42115735000004</v>
      </c>
      <c r="AL100" s="522">
        <v>1006.7470219499979</v>
      </c>
      <c r="AM100" s="522">
        <v>1019.3901601299999</v>
      </c>
      <c r="AN100" s="522">
        <v>981.59791008000116</v>
      </c>
      <c r="AO100" s="522">
        <v>738.05560914</v>
      </c>
      <c r="AP100" s="522">
        <v>820.12500557999988</v>
      </c>
      <c r="AQ100" s="522">
        <v>750.02962288999879</v>
      </c>
      <c r="AR100" s="522">
        <v>864.43183451548032</v>
      </c>
      <c r="AS100" s="522">
        <v>998.26618332942417</v>
      </c>
      <c r="AT100" s="522">
        <v>978.46283074725727</v>
      </c>
    </row>
    <row r="101" spans="1:46" s="314" customFormat="1" ht="15.6" customHeight="1" x14ac:dyDescent="0.3">
      <c r="A101" s="478" t="s">
        <v>627</v>
      </c>
      <c r="B101" s="522">
        <v>25.214515170000002</v>
      </c>
      <c r="C101" s="522">
        <v>26.380259559999999</v>
      </c>
      <c r="D101" s="522">
        <v>56.082207700000005</v>
      </c>
      <c r="E101" s="522">
        <v>55.021012259999999</v>
      </c>
      <c r="F101" s="522">
        <v>21.232291029999999</v>
      </c>
      <c r="G101" s="522">
        <v>26.611604240000002</v>
      </c>
      <c r="H101" s="522">
        <v>26.771377009999998</v>
      </c>
      <c r="I101" s="522">
        <v>22.066294289999998</v>
      </c>
      <c r="J101" s="522">
        <v>25.782141270000004</v>
      </c>
      <c r="K101" s="522">
        <v>31.815263959999999</v>
      </c>
      <c r="L101" s="522">
        <v>23.117750509999997</v>
      </c>
      <c r="M101" s="522">
        <v>20.385267950000003</v>
      </c>
      <c r="N101" s="522">
        <v>28.209880479999999</v>
      </c>
      <c r="O101" s="522">
        <v>80.209981200000001</v>
      </c>
      <c r="P101" s="522">
        <v>109.17399703</v>
      </c>
      <c r="Q101" s="522">
        <v>104.761426</v>
      </c>
      <c r="R101" s="522">
        <v>139</v>
      </c>
      <c r="S101" s="522">
        <v>151.12764279000001</v>
      </c>
      <c r="T101" s="522">
        <v>164.40604928000002</v>
      </c>
      <c r="U101" s="522">
        <v>171.52918631</v>
      </c>
      <c r="V101" s="522">
        <v>196.44604576999998</v>
      </c>
      <c r="W101" s="522">
        <v>206.03244934</v>
      </c>
      <c r="X101" s="522">
        <v>238.64446595999999</v>
      </c>
      <c r="Y101" s="522">
        <v>238.51893948000003</v>
      </c>
      <c r="Z101" s="522">
        <v>262.07605267999998</v>
      </c>
      <c r="AA101" s="522">
        <v>283.34813492000001</v>
      </c>
      <c r="AB101" s="522">
        <v>316.76560851000005</v>
      </c>
      <c r="AC101" s="522">
        <v>320.33903408999998</v>
      </c>
      <c r="AD101" s="522">
        <v>407.93754390000004</v>
      </c>
      <c r="AE101" s="522">
        <v>435.12345294000005</v>
      </c>
      <c r="AF101" s="522">
        <v>465.64501181999998</v>
      </c>
      <c r="AG101" s="522">
        <v>496.67857674999993</v>
      </c>
      <c r="AH101" s="522">
        <v>556.75779943000009</v>
      </c>
      <c r="AI101" s="522">
        <v>668.3468369499999</v>
      </c>
      <c r="AJ101" s="522">
        <v>688.58532335000007</v>
      </c>
      <c r="AK101" s="522">
        <v>701.21772691000012</v>
      </c>
      <c r="AL101" s="522">
        <v>812.36087908999991</v>
      </c>
      <c r="AM101" s="522">
        <v>848.16587713000001</v>
      </c>
      <c r="AN101" s="522">
        <v>943.08073207999996</v>
      </c>
      <c r="AO101" s="522">
        <v>940.67789654000012</v>
      </c>
      <c r="AP101" s="522">
        <v>1038.1223148700001</v>
      </c>
      <c r="AQ101" s="522">
        <v>507.93244926</v>
      </c>
      <c r="AR101" s="522">
        <v>507.76485522000002</v>
      </c>
      <c r="AS101" s="522">
        <v>364.78784712999897</v>
      </c>
      <c r="AT101" s="522">
        <v>364.15153108999903</v>
      </c>
    </row>
    <row r="102" spans="1:46" s="314" customFormat="1" ht="17.25" x14ac:dyDescent="0.3">
      <c r="A102" s="476" t="s">
        <v>628</v>
      </c>
      <c r="B102" s="521">
        <v>835.29775215000006</v>
      </c>
      <c r="C102" s="521">
        <v>812.35333787000013</v>
      </c>
      <c r="D102" s="521">
        <v>752.56871347000003</v>
      </c>
      <c r="E102" s="521">
        <v>786.68442192999998</v>
      </c>
      <c r="F102" s="521">
        <v>814.79923051000003</v>
      </c>
      <c r="G102" s="521">
        <v>803.95136647000004</v>
      </c>
      <c r="H102" s="521">
        <v>799.82639061999987</v>
      </c>
      <c r="I102" s="521">
        <v>790.25253862999796</v>
      </c>
      <c r="J102" s="521">
        <v>801.59003049</v>
      </c>
      <c r="K102" s="521">
        <v>752.73845382999787</v>
      </c>
      <c r="L102" s="521">
        <v>730.24842722999813</v>
      </c>
      <c r="M102" s="521">
        <v>753.004274479998</v>
      </c>
      <c r="N102" s="521">
        <v>751.50463206999996</v>
      </c>
      <c r="O102" s="521">
        <v>763.69488651999688</v>
      </c>
      <c r="P102" s="521">
        <v>781.24142451000012</v>
      </c>
      <c r="Q102" s="521">
        <v>770.59227351000004</v>
      </c>
      <c r="R102" s="521">
        <v>789</v>
      </c>
      <c r="S102" s="521">
        <v>823.07404320999808</v>
      </c>
      <c r="T102" s="521">
        <v>843.63391014000013</v>
      </c>
      <c r="U102" s="521">
        <v>827.72904607999999</v>
      </c>
      <c r="V102" s="521">
        <v>864.43540826999993</v>
      </c>
      <c r="W102" s="521">
        <v>836.56136473000004</v>
      </c>
      <c r="X102" s="521">
        <v>828.55314572999998</v>
      </c>
      <c r="Y102" s="521">
        <v>828.40094221000004</v>
      </c>
      <c r="Z102" s="521">
        <v>833.84795466999992</v>
      </c>
      <c r="AA102" s="521">
        <v>839.19487748000006</v>
      </c>
      <c r="AB102" s="521">
        <v>821.90183944</v>
      </c>
      <c r="AC102" s="521">
        <v>818.03174001000002</v>
      </c>
      <c r="AD102" s="521">
        <v>811.20157073999997</v>
      </c>
      <c r="AE102" s="521">
        <v>826.82049061999908</v>
      </c>
      <c r="AF102" s="521">
        <v>1156.1143723099999</v>
      </c>
      <c r="AG102" s="521">
        <v>1353.2239458999998</v>
      </c>
      <c r="AH102" s="521">
        <v>1367.600164010001</v>
      </c>
      <c r="AI102" s="521">
        <v>1370.8443302900009</v>
      </c>
      <c r="AJ102" s="521">
        <v>1379.3936833700002</v>
      </c>
      <c r="AK102" s="521">
        <v>1437.099666579998</v>
      </c>
      <c r="AL102" s="521">
        <v>1384.213328230001</v>
      </c>
      <c r="AM102" s="521">
        <v>1377.55211983001</v>
      </c>
      <c r="AN102" s="521">
        <v>1276.97762149</v>
      </c>
      <c r="AO102" s="521">
        <v>1313.3926726499981</v>
      </c>
      <c r="AP102" s="521">
        <v>1272.2366336299999</v>
      </c>
      <c r="AQ102" s="521">
        <v>1211.4619204600001</v>
      </c>
      <c r="AR102" s="521">
        <v>1229.7967914400001</v>
      </c>
      <c r="AS102" s="521">
        <v>1262.0126664100001</v>
      </c>
      <c r="AT102" s="521">
        <v>1302.6749660099999</v>
      </c>
    </row>
    <row r="103" spans="1:46" s="314" customFormat="1" ht="13.9" customHeight="1" x14ac:dyDescent="0.3">
      <c r="A103" s="478" t="s">
        <v>629</v>
      </c>
      <c r="B103" s="522">
        <v>165.16120190000001</v>
      </c>
      <c r="C103" s="522">
        <v>146.22229801</v>
      </c>
      <c r="D103" s="522">
        <v>104.623650010001</v>
      </c>
      <c r="E103" s="522">
        <v>119.19377007999998</v>
      </c>
      <c r="F103" s="522">
        <v>133.26626752999999</v>
      </c>
      <c r="G103" s="522">
        <v>139.81103347000001</v>
      </c>
      <c r="H103" s="522">
        <v>137.90591399000002</v>
      </c>
      <c r="I103" s="522">
        <v>136.235443119998</v>
      </c>
      <c r="J103" s="522">
        <v>140.19505695999999</v>
      </c>
      <c r="K103" s="522">
        <v>137.20547023999802</v>
      </c>
      <c r="L103" s="522">
        <v>135.00425435999801</v>
      </c>
      <c r="M103" s="522">
        <v>148.47166233999801</v>
      </c>
      <c r="N103" s="522">
        <v>167.37461604000003</v>
      </c>
      <c r="O103" s="522">
        <v>179.837641209997</v>
      </c>
      <c r="P103" s="522">
        <v>188.57867988999999</v>
      </c>
      <c r="Q103" s="522">
        <v>183.00739590999999</v>
      </c>
      <c r="R103" s="522">
        <v>191</v>
      </c>
      <c r="S103" s="522">
        <v>202.99926724999801</v>
      </c>
      <c r="T103" s="522">
        <v>205.73774771999999</v>
      </c>
      <c r="U103" s="522">
        <v>203.67102519999997</v>
      </c>
      <c r="V103" s="522">
        <v>218.04534312000001</v>
      </c>
      <c r="W103" s="522">
        <v>218.12773569999999</v>
      </c>
      <c r="X103" s="522">
        <v>206.65255389000001</v>
      </c>
      <c r="Y103" s="522">
        <v>205.46024401</v>
      </c>
      <c r="Z103" s="522">
        <v>205.97520069999999</v>
      </c>
      <c r="AA103" s="522">
        <v>205.00048243000001</v>
      </c>
      <c r="AB103" s="522">
        <v>203.08415210999999</v>
      </c>
      <c r="AC103" s="522">
        <v>202.45907591000002</v>
      </c>
      <c r="AD103" s="522">
        <v>204.21699333999999</v>
      </c>
      <c r="AE103" s="522">
        <v>209.86834300000001</v>
      </c>
      <c r="AF103" s="522">
        <v>263.60019756000003</v>
      </c>
      <c r="AG103" s="522">
        <v>300.17008546000005</v>
      </c>
      <c r="AH103" s="522">
        <v>302.60765708000099</v>
      </c>
      <c r="AI103" s="522">
        <v>298.07229785000095</v>
      </c>
      <c r="AJ103" s="522">
        <v>286.60224836999998</v>
      </c>
      <c r="AK103" s="522">
        <v>293.027257179998</v>
      </c>
      <c r="AL103" s="522">
        <v>300.43674713999997</v>
      </c>
      <c r="AM103" s="522">
        <v>303.87659817000997</v>
      </c>
      <c r="AN103" s="522">
        <v>294.17140074999998</v>
      </c>
      <c r="AO103" s="522">
        <v>306.313805339998</v>
      </c>
      <c r="AP103" s="522">
        <v>290.51968037</v>
      </c>
      <c r="AQ103" s="522">
        <v>348.45800111</v>
      </c>
      <c r="AR103" s="522">
        <v>341.68299294999997</v>
      </c>
      <c r="AS103" s="522">
        <v>337.67884282</v>
      </c>
      <c r="AT103" s="522">
        <v>310.64592900999997</v>
      </c>
    </row>
    <row r="104" spans="1:46" s="314" customFormat="1" ht="17.45" customHeight="1" x14ac:dyDescent="0.3">
      <c r="A104" s="478" t="s">
        <v>630</v>
      </c>
      <c r="B104" s="522">
        <v>0.12551682</v>
      </c>
      <c r="C104" s="522">
        <v>0.12708405</v>
      </c>
      <c r="D104" s="522">
        <v>0.13283904000000002</v>
      </c>
      <c r="E104" s="522">
        <v>0.14987702</v>
      </c>
      <c r="F104" s="522">
        <v>0.12929682000000001</v>
      </c>
      <c r="G104" s="522">
        <v>0.12806745</v>
      </c>
      <c r="H104" s="522">
        <v>9.9450320000000009E-2</v>
      </c>
      <c r="I104" s="522">
        <v>0.13173287</v>
      </c>
      <c r="J104" s="522">
        <v>0.48726587999999993</v>
      </c>
      <c r="K104" s="522">
        <v>0.51146448</v>
      </c>
      <c r="L104" s="522">
        <v>0.81406307999999994</v>
      </c>
      <c r="M104" s="522">
        <v>1.47160603</v>
      </c>
      <c r="N104" s="522">
        <v>0.98125980000000002</v>
      </c>
      <c r="O104" s="522">
        <v>0.77953059999999996</v>
      </c>
      <c r="P104" s="522">
        <v>1.68442589</v>
      </c>
      <c r="Q104" s="522">
        <v>3.4493045499999999</v>
      </c>
      <c r="R104" s="522">
        <v>3</v>
      </c>
      <c r="S104" s="522">
        <v>3.3573702000000001</v>
      </c>
      <c r="T104" s="522">
        <v>3.29133546</v>
      </c>
      <c r="U104" s="522">
        <v>3.6563031600000002</v>
      </c>
      <c r="V104" s="522">
        <v>3.7617874900000001</v>
      </c>
      <c r="W104" s="522">
        <v>3.32400166</v>
      </c>
      <c r="X104" s="522">
        <v>3.6836168300000001</v>
      </c>
      <c r="Y104" s="522">
        <v>3.8405797000000002</v>
      </c>
      <c r="Z104" s="522">
        <v>3.77156738</v>
      </c>
      <c r="AA104" s="522">
        <v>3.6347839300000002</v>
      </c>
      <c r="AB104" s="522">
        <v>3.7877809300000003</v>
      </c>
      <c r="AC104" s="522">
        <v>3.0684849700000001</v>
      </c>
      <c r="AD104" s="522">
        <v>3.2121997000000002</v>
      </c>
      <c r="AE104" s="522">
        <v>3.26140461</v>
      </c>
      <c r="AF104" s="522">
        <v>6.1295883499999997</v>
      </c>
      <c r="AG104" s="522">
        <v>13.30148724</v>
      </c>
      <c r="AH104" s="522">
        <v>20.724422130000001</v>
      </c>
      <c r="AI104" s="522">
        <v>20.595963279999999</v>
      </c>
      <c r="AJ104" s="522">
        <v>20.717217859999998</v>
      </c>
      <c r="AK104" s="522">
        <v>30.621552699999999</v>
      </c>
      <c r="AL104" s="522">
        <v>30.67816247</v>
      </c>
      <c r="AM104" s="522">
        <v>30.831305690000001</v>
      </c>
      <c r="AN104" s="522">
        <v>30.315687489999998</v>
      </c>
      <c r="AO104" s="522">
        <v>42.330868070000001</v>
      </c>
      <c r="AP104" s="522">
        <v>30.72635344</v>
      </c>
      <c r="AQ104" s="522">
        <v>29.786628950000001</v>
      </c>
      <c r="AR104" s="522">
        <v>42.225427150000002</v>
      </c>
      <c r="AS104" s="522">
        <v>41.829738649999996</v>
      </c>
      <c r="AT104" s="522">
        <v>44.165409429999997</v>
      </c>
    </row>
    <row r="105" spans="1:46" s="314" customFormat="1" ht="16.899999999999999" customHeight="1" x14ac:dyDescent="0.3">
      <c r="A105" s="478" t="s">
        <v>631</v>
      </c>
      <c r="B105" s="522">
        <v>25.082215999999999</v>
      </c>
      <c r="C105" s="522">
        <v>24.348019689999997</v>
      </c>
      <c r="D105" s="522">
        <v>20.850048260000001</v>
      </c>
      <c r="E105" s="522">
        <v>20.83768431</v>
      </c>
      <c r="F105" s="522">
        <v>20.075001329999999</v>
      </c>
      <c r="G105" s="522">
        <v>19.494366289999999</v>
      </c>
      <c r="H105" s="522">
        <v>18.823532059999998</v>
      </c>
      <c r="I105" s="522">
        <v>18.39818721</v>
      </c>
      <c r="J105" s="522">
        <v>17.638744989999999</v>
      </c>
      <c r="K105" s="522">
        <v>16.975998329999999</v>
      </c>
      <c r="L105" s="522">
        <v>18.866716359999998</v>
      </c>
      <c r="M105" s="522">
        <v>21.208298489999997</v>
      </c>
      <c r="N105" s="522">
        <v>21.378376969999998</v>
      </c>
      <c r="O105" s="522">
        <v>22.12118272</v>
      </c>
      <c r="P105" s="522">
        <v>27.01073057</v>
      </c>
      <c r="Q105" s="522">
        <v>31.484494319999996</v>
      </c>
      <c r="R105" s="522">
        <v>32</v>
      </c>
      <c r="S105" s="522">
        <v>32.648077719999996</v>
      </c>
      <c r="T105" s="522">
        <v>39.811742209999998</v>
      </c>
      <c r="U105" s="522">
        <v>40.441799480000007</v>
      </c>
      <c r="V105" s="522">
        <v>44.944974729999998</v>
      </c>
      <c r="W105" s="522">
        <v>41.639250879999999</v>
      </c>
      <c r="X105" s="522">
        <v>40.435885030000001</v>
      </c>
      <c r="Y105" s="522">
        <v>44.906091549999999</v>
      </c>
      <c r="Z105" s="522">
        <v>41.892061989999995</v>
      </c>
      <c r="AA105" s="522">
        <v>50.244650139999997</v>
      </c>
      <c r="AB105" s="522">
        <v>40.726439710000001</v>
      </c>
      <c r="AC105" s="522">
        <v>38.521549690000001</v>
      </c>
      <c r="AD105" s="522">
        <v>35.590662430000002</v>
      </c>
      <c r="AE105" s="522">
        <v>31.518717139999996</v>
      </c>
      <c r="AF105" s="522">
        <v>44.5716611</v>
      </c>
      <c r="AG105" s="522">
        <v>69.42756086</v>
      </c>
      <c r="AH105" s="522">
        <v>77.192818900000006</v>
      </c>
      <c r="AI105" s="522">
        <v>92.504653869999999</v>
      </c>
      <c r="AJ105" s="522">
        <v>94.777807469999985</v>
      </c>
      <c r="AK105" s="522">
        <v>129.83820908999999</v>
      </c>
      <c r="AL105" s="522">
        <v>130.91279005999999</v>
      </c>
      <c r="AM105" s="522">
        <v>129.91312712000001</v>
      </c>
      <c r="AN105" s="522">
        <v>129.03482446000001</v>
      </c>
      <c r="AO105" s="522">
        <v>130.25304652</v>
      </c>
      <c r="AP105" s="522">
        <v>128.99653032000001</v>
      </c>
      <c r="AQ105" s="522">
        <v>143.29021943999999</v>
      </c>
      <c r="AR105" s="522">
        <v>167.45159899000001</v>
      </c>
      <c r="AS105" s="522">
        <v>204.86121296000002</v>
      </c>
      <c r="AT105" s="522">
        <v>233.40235939999997</v>
      </c>
    </row>
    <row r="106" spans="1:46" s="314" customFormat="1" ht="12.6" customHeight="1" x14ac:dyDescent="0.3">
      <c r="A106" s="478" t="s">
        <v>632</v>
      </c>
      <c r="B106" s="522">
        <v>644.92881743000009</v>
      </c>
      <c r="C106" s="522">
        <v>641.65593611999998</v>
      </c>
      <c r="D106" s="522">
        <v>626.96217615999899</v>
      </c>
      <c r="E106" s="522">
        <v>646.50309051999989</v>
      </c>
      <c r="F106" s="522">
        <v>661.32866483000009</v>
      </c>
      <c r="G106" s="522">
        <v>644.51789926000004</v>
      </c>
      <c r="H106" s="522">
        <v>642.99749425000005</v>
      </c>
      <c r="I106" s="522">
        <v>635.48717542999998</v>
      </c>
      <c r="J106" s="522">
        <v>643.26896266000006</v>
      </c>
      <c r="K106" s="522">
        <v>598.04552077999995</v>
      </c>
      <c r="L106" s="522">
        <v>575.56339343000002</v>
      </c>
      <c r="M106" s="522">
        <v>581.85270762000005</v>
      </c>
      <c r="N106" s="522">
        <v>561.77037926000003</v>
      </c>
      <c r="O106" s="522">
        <v>560.95653199000003</v>
      </c>
      <c r="P106" s="522">
        <v>563.9675881600001</v>
      </c>
      <c r="Q106" s="522">
        <v>552.65107872999999</v>
      </c>
      <c r="R106" s="522">
        <v>563</v>
      </c>
      <c r="S106" s="522">
        <v>584.06932803999996</v>
      </c>
      <c r="T106" s="522">
        <v>594.79308475000005</v>
      </c>
      <c r="U106" s="522">
        <v>579.95991823999998</v>
      </c>
      <c r="V106" s="522">
        <v>597.68330293000008</v>
      </c>
      <c r="W106" s="522">
        <v>573.47037649000004</v>
      </c>
      <c r="X106" s="522">
        <v>577.78108998000005</v>
      </c>
      <c r="Y106" s="522">
        <v>574.19402694999997</v>
      </c>
      <c r="Z106" s="522">
        <v>582.2091246</v>
      </c>
      <c r="AA106" s="522">
        <v>580.31496098000002</v>
      </c>
      <c r="AB106" s="522">
        <v>574.30346669000005</v>
      </c>
      <c r="AC106" s="522">
        <v>573.9826294400001</v>
      </c>
      <c r="AD106" s="522">
        <v>568.18171526999993</v>
      </c>
      <c r="AE106" s="522">
        <v>582.17202586999895</v>
      </c>
      <c r="AF106" s="522">
        <v>841.81292530000007</v>
      </c>
      <c r="AG106" s="522">
        <v>970.32481233999988</v>
      </c>
      <c r="AH106" s="522">
        <v>967.07526589999998</v>
      </c>
      <c r="AI106" s="522">
        <v>959.67141528999991</v>
      </c>
      <c r="AJ106" s="522">
        <v>977.29640967</v>
      </c>
      <c r="AK106" s="522">
        <v>983.61264761000007</v>
      </c>
      <c r="AL106" s="522">
        <v>922.18562856000096</v>
      </c>
      <c r="AM106" s="522">
        <v>912.93108885000004</v>
      </c>
      <c r="AN106" s="522">
        <v>823.45570879000002</v>
      </c>
      <c r="AO106" s="522">
        <v>834.49495272000001</v>
      </c>
      <c r="AP106" s="522">
        <v>821.99406950000002</v>
      </c>
      <c r="AQ106" s="522">
        <v>689.92707095999992</v>
      </c>
      <c r="AR106" s="522">
        <v>678.43677235000007</v>
      </c>
      <c r="AS106" s="522">
        <v>677.64287198</v>
      </c>
      <c r="AT106" s="522">
        <v>714.46126816999993</v>
      </c>
    </row>
    <row r="107" spans="1:46" s="314" customFormat="1" ht="17.25" x14ac:dyDescent="0.3">
      <c r="A107" s="476" t="s">
        <v>633</v>
      </c>
      <c r="B107" s="521">
        <v>1165.4514188539367</v>
      </c>
      <c r="C107" s="521">
        <v>1216.0111036406001</v>
      </c>
      <c r="D107" s="521">
        <v>900.56745968404528</v>
      </c>
      <c r="E107" s="521">
        <v>882.25630569052203</v>
      </c>
      <c r="F107" s="521">
        <v>871.88601495949968</v>
      </c>
      <c r="G107" s="521">
        <v>877.48141656286566</v>
      </c>
      <c r="H107" s="521">
        <v>1140.5315878454251</v>
      </c>
      <c r="I107" s="521">
        <v>875.34611432997178</v>
      </c>
      <c r="J107" s="521">
        <v>837.48059616792227</v>
      </c>
      <c r="K107" s="521">
        <v>910.41639686944814</v>
      </c>
      <c r="L107" s="521">
        <v>929.00752762078093</v>
      </c>
      <c r="M107" s="521">
        <v>877.23925070873577</v>
      </c>
      <c r="N107" s="521">
        <v>873.72436038728983</v>
      </c>
      <c r="O107" s="521">
        <v>886.03417220865322</v>
      </c>
      <c r="P107" s="521">
        <v>868.68489541737688</v>
      </c>
      <c r="Q107" s="521">
        <v>855.52395670832425</v>
      </c>
      <c r="R107" s="521">
        <v>801</v>
      </c>
      <c r="S107" s="521">
        <v>856.79714811845679</v>
      </c>
      <c r="T107" s="521">
        <v>870.19579897226151</v>
      </c>
      <c r="U107" s="521">
        <v>849.37500470313785</v>
      </c>
      <c r="V107" s="521">
        <v>817.32835694117523</v>
      </c>
      <c r="W107" s="521">
        <v>814.04461061958125</v>
      </c>
      <c r="X107" s="521">
        <v>769.50209935028181</v>
      </c>
      <c r="Y107" s="521">
        <v>806.69675139054812</v>
      </c>
      <c r="Z107" s="521">
        <v>802.0363285429122</v>
      </c>
      <c r="AA107" s="521">
        <v>775.8575695454897</v>
      </c>
      <c r="AB107" s="521">
        <v>774.98384178762785</v>
      </c>
      <c r="AC107" s="521">
        <v>789.0587181633706</v>
      </c>
      <c r="AD107" s="521">
        <v>796.8280461445047</v>
      </c>
      <c r="AE107" s="521">
        <v>816.67175158365274</v>
      </c>
      <c r="AF107" s="521">
        <v>994.4566635910021</v>
      </c>
      <c r="AG107" s="521">
        <v>741.08954974160679</v>
      </c>
      <c r="AH107" s="521">
        <v>560.45799735630783</v>
      </c>
      <c r="AI107" s="521">
        <v>530.30719295066683</v>
      </c>
      <c r="AJ107" s="521">
        <v>612.50593865168094</v>
      </c>
      <c r="AK107" s="521">
        <v>605.98323996780994</v>
      </c>
      <c r="AL107" s="521">
        <v>536.81216953998944</v>
      </c>
      <c r="AM107" s="521">
        <v>545.96704950141987</v>
      </c>
      <c r="AN107" s="521">
        <v>775.2327216839733</v>
      </c>
      <c r="AO107" s="521">
        <v>808.28873063257788</v>
      </c>
      <c r="AP107" s="521">
        <v>1018.7249990393128</v>
      </c>
      <c r="AQ107" s="521">
        <v>782.72077866000723</v>
      </c>
      <c r="AR107" s="521">
        <v>813.27202878999833</v>
      </c>
      <c r="AS107" s="521">
        <v>574.28455903999395</v>
      </c>
      <c r="AT107" s="521">
        <v>690.53235999574929</v>
      </c>
    </row>
    <row r="108" spans="1:46" s="314" customFormat="1" ht="14.45" customHeight="1" x14ac:dyDescent="0.3">
      <c r="A108" s="478" t="s">
        <v>634</v>
      </c>
      <c r="B108" s="522">
        <v>83.49382688999998</v>
      </c>
      <c r="C108" s="522">
        <v>83.750169050000011</v>
      </c>
      <c r="D108" s="522">
        <v>56.644757870000007</v>
      </c>
      <c r="E108" s="522">
        <v>56.589147089999997</v>
      </c>
      <c r="F108" s="522">
        <v>57.274945950000003</v>
      </c>
      <c r="G108" s="522">
        <v>55.837607980000001</v>
      </c>
      <c r="H108" s="522">
        <v>55.408039980000005</v>
      </c>
      <c r="I108" s="522">
        <v>54.496259589999994</v>
      </c>
      <c r="J108" s="522">
        <v>54.584443410000006</v>
      </c>
      <c r="K108" s="522">
        <v>55.377934479999993</v>
      </c>
      <c r="L108" s="522">
        <v>53.42491733</v>
      </c>
      <c r="M108" s="522">
        <v>41.713011109999997</v>
      </c>
      <c r="N108" s="522">
        <v>39.938761400000004</v>
      </c>
      <c r="O108" s="522">
        <v>41.232565280000003</v>
      </c>
      <c r="P108" s="522">
        <v>40.533767599999997</v>
      </c>
      <c r="Q108" s="522">
        <v>39.628145619999998</v>
      </c>
      <c r="R108" s="522">
        <v>41</v>
      </c>
      <c r="S108" s="522">
        <v>38.484270989999999</v>
      </c>
      <c r="T108" s="522">
        <v>39.372916289999999</v>
      </c>
      <c r="U108" s="522">
        <v>39.24032004</v>
      </c>
      <c r="V108" s="522">
        <v>38.878140260000002</v>
      </c>
      <c r="W108" s="522">
        <v>38.256647569999998</v>
      </c>
      <c r="X108" s="522">
        <v>27.404274659999995</v>
      </c>
      <c r="Y108" s="522">
        <v>27.283325600000001</v>
      </c>
      <c r="Z108" s="522">
        <v>26.508295589999999</v>
      </c>
      <c r="AA108" s="522">
        <v>27.150646129999998</v>
      </c>
      <c r="AB108" s="522">
        <v>26.94917994</v>
      </c>
      <c r="AC108" s="522">
        <v>26.267033060000003</v>
      </c>
      <c r="AD108" s="522">
        <v>26.115858429999999</v>
      </c>
      <c r="AE108" s="522">
        <v>25.797168249999999</v>
      </c>
      <c r="AF108" s="522">
        <v>27.092881309999999</v>
      </c>
      <c r="AG108" s="522">
        <v>45.972891570000002</v>
      </c>
      <c r="AH108" s="522">
        <v>47.394859409999995</v>
      </c>
      <c r="AI108" s="522">
        <v>46.934829810000004</v>
      </c>
      <c r="AJ108" s="522">
        <v>55.228607009999998</v>
      </c>
      <c r="AK108" s="522">
        <v>47.250627150000007</v>
      </c>
      <c r="AL108" s="522">
        <v>47.621006649999998</v>
      </c>
      <c r="AM108" s="522">
        <v>54.624941579999998</v>
      </c>
      <c r="AN108" s="522">
        <v>52.371883239995121</v>
      </c>
      <c r="AO108" s="522">
        <v>52.204925649995509</v>
      </c>
      <c r="AP108" s="522">
        <v>52.775681060000004</v>
      </c>
      <c r="AQ108" s="522">
        <v>60.531063719999999</v>
      </c>
      <c r="AR108" s="522">
        <v>60.667772459999995</v>
      </c>
      <c r="AS108" s="522">
        <v>61.97255354</v>
      </c>
      <c r="AT108" s="522">
        <v>63.612459849999993</v>
      </c>
    </row>
    <row r="109" spans="1:46" s="314" customFormat="1" ht="16.149999999999999" customHeight="1" x14ac:dyDescent="0.3">
      <c r="A109" s="478" t="s">
        <v>635</v>
      </c>
      <c r="B109" s="522">
        <v>498.06299753391369</v>
      </c>
      <c r="C109" s="522">
        <v>500.69022945060135</v>
      </c>
      <c r="D109" s="522">
        <v>226.98111864404731</v>
      </c>
      <c r="E109" s="522">
        <v>228.66858790052106</v>
      </c>
      <c r="F109" s="522">
        <v>229.62589953949987</v>
      </c>
      <c r="G109" s="522">
        <v>221.98971058286753</v>
      </c>
      <c r="H109" s="522">
        <v>214.4259122054242</v>
      </c>
      <c r="I109" s="522">
        <v>217.00681971997085</v>
      </c>
      <c r="J109" s="522">
        <v>214.21333299792232</v>
      </c>
      <c r="K109" s="522">
        <v>219.70989999944922</v>
      </c>
      <c r="L109" s="522">
        <v>217.38014615078097</v>
      </c>
      <c r="M109" s="522">
        <v>215.76818756873675</v>
      </c>
      <c r="N109" s="522">
        <v>212.76992380729288</v>
      </c>
      <c r="O109" s="522">
        <v>211.99073168865013</v>
      </c>
      <c r="P109" s="522">
        <v>212.89760684737499</v>
      </c>
      <c r="Q109" s="522">
        <v>221.84361746832516</v>
      </c>
      <c r="R109" s="522">
        <v>222</v>
      </c>
      <c r="S109" s="522">
        <v>218.46398277845691</v>
      </c>
      <c r="T109" s="522">
        <v>205.45989203225943</v>
      </c>
      <c r="U109" s="522">
        <v>195.10136199313806</v>
      </c>
      <c r="V109" s="522">
        <v>225.69536855117491</v>
      </c>
      <c r="W109" s="522">
        <v>231.46591397958693</v>
      </c>
      <c r="X109" s="522">
        <v>204.70076538864413</v>
      </c>
      <c r="Y109" s="522">
        <v>221.6368391205481</v>
      </c>
      <c r="Z109" s="522">
        <v>219.5298482729122</v>
      </c>
      <c r="AA109" s="522">
        <v>195.51869464548963</v>
      </c>
      <c r="AB109" s="522">
        <v>180.81893496762785</v>
      </c>
      <c r="AC109" s="522">
        <v>177.44294857337053</v>
      </c>
      <c r="AD109" s="522">
        <v>187.78620094450469</v>
      </c>
      <c r="AE109" s="522">
        <v>192.27599449366028</v>
      </c>
      <c r="AF109" s="522">
        <v>436.83508993100571</v>
      </c>
      <c r="AG109" s="522">
        <v>276.156083821609</v>
      </c>
      <c r="AH109" s="522">
        <v>188.18462552631166</v>
      </c>
      <c r="AI109" s="522">
        <v>189.36016078066584</v>
      </c>
      <c r="AJ109" s="522">
        <v>265.26260299167768</v>
      </c>
      <c r="AK109" s="522">
        <v>265.87575040781002</v>
      </c>
      <c r="AL109" s="522">
        <v>201.95062719998691</v>
      </c>
      <c r="AM109" s="522">
        <v>202.0047817914184</v>
      </c>
      <c r="AN109" s="522">
        <v>435.11081194397718</v>
      </c>
      <c r="AO109" s="522">
        <v>469.99780028258238</v>
      </c>
      <c r="AP109" s="522">
        <v>652.32935100930683</v>
      </c>
      <c r="AQ109" s="522">
        <v>393.62076358000098</v>
      </c>
      <c r="AR109" s="522">
        <v>389.93984211999998</v>
      </c>
      <c r="AS109" s="522">
        <v>344.02397729</v>
      </c>
      <c r="AT109" s="522">
        <v>458.69282806574421</v>
      </c>
    </row>
    <row r="110" spans="1:46" s="314" customFormat="1" ht="18" thickBot="1" x14ac:dyDescent="0.35">
      <c r="A110" s="478" t="s">
        <v>636</v>
      </c>
      <c r="B110" s="522">
        <v>583.89459443002306</v>
      </c>
      <c r="C110" s="522">
        <v>631.57070513999906</v>
      </c>
      <c r="D110" s="522">
        <v>616.94158316999801</v>
      </c>
      <c r="E110" s="522">
        <v>596.99857070000098</v>
      </c>
      <c r="F110" s="522">
        <v>584.98516946999996</v>
      </c>
      <c r="G110" s="522">
        <v>599.65409799999793</v>
      </c>
      <c r="H110" s="522">
        <v>870.69763566000097</v>
      </c>
      <c r="I110" s="522">
        <v>603.84303502000091</v>
      </c>
      <c r="J110" s="522">
        <v>568.68281976000003</v>
      </c>
      <c r="K110" s="522">
        <v>635.32856238999898</v>
      </c>
      <c r="L110" s="522">
        <v>658.20246413999985</v>
      </c>
      <c r="M110" s="522">
        <v>619.75805202999902</v>
      </c>
      <c r="N110" s="522">
        <v>621.01567517999695</v>
      </c>
      <c r="O110" s="522">
        <v>632.81087524000316</v>
      </c>
      <c r="P110" s="522">
        <v>615.25352097000189</v>
      </c>
      <c r="Q110" s="522">
        <v>594.05219361999889</v>
      </c>
      <c r="R110" s="522">
        <v>538</v>
      </c>
      <c r="S110" s="522">
        <v>599.84889434999991</v>
      </c>
      <c r="T110" s="522">
        <v>625.36299065000208</v>
      </c>
      <c r="U110" s="522">
        <v>615.03332266999996</v>
      </c>
      <c r="V110" s="522">
        <v>552.75484813000025</v>
      </c>
      <c r="W110" s="522">
        <v>544.32204906999448</v>
      </c>
      <c r="X110" s="522">
        <v>537.39705930163768</v>
      </c>
      <c r="Y110" s="522">
        <v>557.77658666999992</v>
      </c>
      <c r="Z110" s="522">
        <v>555.99818467999989</v>
      </c>
      <c r="AA110" s="522">
        <v>553.18822877000014</v>
      </c>
      <c r="AB110" s="522">
        <v>567.21572688000003</v>
      </c>
      <c r="AC110" s="522">
        <v>585.34873653000011</v>
      </c>
      <c r="AD110" s="522">
        <v>582.92598677000001</v>
      </c>
      <c r="AE110" s="522">
        <v>598.59858883999243</v>
      </c>
      <c r="AF110" s="522">
        <v>530.5286923499965</v>
      </c>
      <c r="AG110" s="522">
        <v>418.96057434999784</v>
      </c>
      <c r="AH110" s="522">
        <v>324.87851241999618</v>
      </c>
      <c r="AI110" s="522">
        <v>294.01220236000103</v>
      </c>
      <c r="AJ110" s="522">
        <v>292.01472865000335</v>
      </c>
      <c r="AK110" s="522">
        <v>292.85686240999985</v>
      </c>
      <c r="AL110" s="522">
        <v>287.24053569000256</v>
      </c>
      <c r="AM110" s="522">
        <v>289.33732613000143</v>
      </c>
      <c r="AN110" s="522">
        <v>287.75002650000101</v>
      </c>
      <c r="AO110" s="522">
        <v>286.08600469999999</v>
      </c>
      <c r="AP110" s="522">
        <v>313.61996697000609</v>
      </c>
      <c r="AQ110" s="522">
        <v>328.56895136000611</v>
      </c>
      <c r="AR110" s="522">
        <v>362.66441420999837</v>
      </c>
      <c r="AS110" s="522">
        <v>168.28802820999397</v>
      </c>
      <c r="AT110" s="522">
        <v>168.22707208000512</v>
      </c>
    </row>
    <row r="111" spans="1:46" s="314" customFormat="1" ht="17.25" x14ac:dyDescent="0.3">
      <c r="A111" s="496" t="s">
        <v>637</v>
      </c>
      <c r="B111" s="535">
        <v>101827.67731590261</v>
      </c>
      <c r="C111" s="535">
        <v>101566.34279117921</v>
      </c>
      <c r="D111" s="535">
        <v>100690.27895274188</v>
      </c>
      <c r="E111" s="535">
        <v>101155.66818200347</v>
      </c>
      <c r="F111" s="535">
        <v>102191.18482721728</v>
      </c>
      <c r="G111" s="535">
        <v>104013.00916807755</v>
      </c>
      <c r="H111" s="535">
        <v>104911.38732969725</v>
      </c>
      <c r="I111" s="535">
        <v>106184.72026019136</v>
      </c>
      <c r="J111" s="535">
        <v>107533.71357428757</v>
      </c>
      <c r="K111" s="535">
        <v>107751.81712756233</v>
      </c>
      <c r="L111" s="535">
        <v>108527.46633098245</v>
      </c>
      <c r="M111" s="535">
        <v>109795.26413277503</v>
      </c>
      <c r="N111" s="535">
        <v>110601.30367501736</v>
      </c>
      <c r="O111" s="535">
        <v>112098.32566453954</v>
      </c>
      <c r="P111" s="535">
        <v>112119.3569155748</v>
      </c>
      <c r="Q111" s="535">
        <v>112924.51598385395</v>
      </c>
      <c r="R111" s="535">
        <v>113833</v>
      </c>
      <c r="S111" s="535">
        <v>113597.39892824087</v>
      </c>
      <c r="T111" s="535">
        <v>112762.80705982607</v>
      </c>
      <c r="U111" s="535">
        <v>112526.86420953783</v>
      </c>
      <c r="V111" s="535">
        <v>112971.71263527471</v>
      </c>
      <c r="W111" s="535">
        <v>113860.25250365576</v>
      </c>
      <c r="X111" s="535">
        <v>114672.46212670382</v>
      </c>
      <c r="Y111" s="535">
        <v>115466.34448587886</v>
      </c>
      <c r="Z111" s="535">
        <v>116168.04858855253</v>
      </c>
      <c r="AA111" s="535">
        <v>116663.883886929</v>
      </c>
      <c r="AB111" s="535">
        <v>116918.85983055862</v>
      </c>
      <c r="AC111" s="535">
        <v>117606.28767179324</v>
      </c>
      <c r="AD111" s="535">
        <v>117996.72344363194</v>
      </c>
      <c r="AE111" s="535">
        <v>117018.35302388696</v>
      </c>
      <c r="AF111" s="535">
        <v>117224.37572508343</v>
      </c>
      <c r="AG111" s="535">
        <v>118568.32872566361</v>
      </c>
      <c r="AH111" s="535">
        <v>119209.62092707849</v>
      </c>
      <c r="AI111" s="535">
        <v>120133.69810548665</v>
      </c>
      <c r="AJ111" s="535">
        <v>121316.46747991076</v>
      </c>
      <c r="AK111" s="535">
        <v>122723.00360220489</v>
      </c>
      <c r="AL111" s="535">
        <v>125330.47432240806</v>
      </c>
      <c r="AM111" s="535">
        <v>125450.51345029706</v>
      </c>
      <c r="AN111" s="535">
        <v>126352.10356316934</v>
      </c>
      <c r="AO111" s="535">
        <v>127413.03404754364</v>
      </c>
      <c r="AP111" s="535">
        <v>128911.00772012366</v>
      </c>
      <c r="AQ111" s="535">
        <v>129371.31879527328</v>
      </c>
      <c r="AR111" s="535">
        <v>131092.43055709408</v>
      </c>
      <c r="AS111" s="535">
        <v>132924.37225123745</v>
      </c>
      <c r="AT111" s="535">
        <v>135082.11349189619</v>
      </c>
    </row>
    <row r="112" spans="1:46" s="314" customFormat="1" ht="15" customHeight="1" x14ac:dyDescent="0.3">
      <c r="A112" s="480" t="s">
        <v>674</v>
      </c>
      <c r="B112" s="536">
        <v>65454.022924167752</v>
      </c>
      <c r="C112" s="536">
        <v>65819.366004071489</v>
      </c>
      <c r="D112" s="536">
        <v>65721.019359793965</v>
      </c>
      <c r="E112" s="536">
        <v>66172.019291859862</v>
      </c>
      <c r="F112" s="536">
        <v>66587.002342734282</v>
      </c>
      <c r="G112" s="536">
        <v>67205.165347480448</v>
      </c>
      <c r="H112" s="536">
        <v>67742.764730943425</v>
      </c>
      <c r="I112" s="536">
        <v>68467.823421426408</v>
      </c>
      <c r="J112" s="536">
        <v>69082.919850680119</v>
      </c>
      <c r="K112" s="536">
        <v>69627.66103182215</v>
      </c>
      <c r="L112" s="536">
        <v>70225.773570447273</v>
      </c>
      <c r="M112" s="536">
        <v>70772.78217988777</v>
      </c>
      <c r="N112" s="536">
        <v>71530.246731485182</v>
      </c>
      <c r="O112" s="536">
        <v>71968.679674689702</v>
      </c>
      <c r="P112" s="536">
        <v>72564.117397860013</v>
      </c>
      <c r="Q112" s="536">
        <v>73103.844681200833</v>
      </c>
      <c r="R112" s="536">
        <v>73599</v>
      </c>
      <c r="S112" s="536">
        <v>73640.132001444494</v>
      </c>
      <c r="T112" s="536">
        <v>73455.999701780936</v>
      </c>
      <c r="U112" s="536">
        <v>73492.910650964259</v>
      </c>
      <c r="V112" s="536">
        <v>73925.966686795859</v>
      </c>
      <c r="W112" s="536">
        <v>74662.125246537573</v>
      </c>
      <c r="X112" s="536">
        <v>75084.85956544803</v>
      </c>
      <c r="Y112" s="536">
        <v>75684.942947643809</v>
      </c>
      <c r="Z112" s="536">
        <v>76296.857987871466</v>
      </c>
      <c r="AA112" s="536">
        <v>76968.803415005706</v>
      </c>
      <c r="AB112" s="536">
        <v>77468.719801086962</v>
      </c>
      <c r="AC112" s="536">
        <v>77748.299302734769</v>
      </c>
      <c r="AD112" s="536">
        <v>77966.406986151822</v>
      </c>
      <c r="AE112" s="536">
        <v>77970.828201750308</v>
      </c>
      <c r="AF112" s="536">
        <v>78079.099514952963</v>
      </c>
      <c r="AG112" s="536">
        <v>78585.109841408994</v>
      </c>
      <c r="AH112" s="536">
        <v>79716.520630578612</v>
      </c>
      <c r="AI112" s="536">
        <v>80217.054946897828</v>
      </c>
      <c r="AJ112" s="536">
        <v>80466.0914063909</v>
      </c>
      <c r="AK112" s="536">
        <v>82534.118999651837</v>
      </c>
      <c r="AL112" s="536">
        <v>83720.09653353531</v>
      </c>
      <c r="AM112" s="536">
        <v>84168.296203066129</v>
      </c>
      <c r="AN112" s="536">
        <v>85006.773203957346</v>
      </c>
      <c r="AO112" s="536">
        <v>85729.425506669679</v>
      </c>
      <c r="AP112" s="536">
        <v>86148.252844431787</v>
      </c>
      <c r="AQ112" s="536">
        <v>87205.187079217227</v>
      </c>
      <c r="AR112" s="536">
        <v>88011.01790383835</v>
      </c>
      <c r="AS112" s="536">
        <v>89407.075470133874</v>
      </c>
      <c r="AT112" s="536">
        <v>90612.179439785337</v>
      </c>
    </row>
    <row r="113" spans="1:2017" s="538" customFormat="1" ht="17.25" x14ac:dyDescent="0.3">
      <c r="A113" s="472" t="s">
        <v>639</v>
      </c>
      <c r="B113" s="537">
        <v>37926.15914899081</v>
      </c>
      <c r="C113" s="537">
        <v>38027.62136121199</v>
      </c>
      <c r="D113" s="537">
        <v>41062.730670763878</v>
      </c>
      <c r="E113" s="537">
        <v>40609.504340946616</v>
      </c>
      <c r="F113" s="537">
        <v>41031.122921827264</v>
      </c>
      <c r="G113" s="537">
        <v>40629.291774646044</v>
      </c>
      <c r="H113" s="537">
        <v>42325.239536532063</v>
      </c>
      <c r="I113" s="537">
        <v>41967.419507891565</v>
      </c>
      <c r="J113" s="537">
        <v>43046.445477026762</v>
      </c>
      <c r="K113" s="537">
        <v>42746.324673189629</v>
      </c>
      <c r="L113" s="537">
        <v>44584.86126135532</v>
      </c>
      <c r="M113" s="537">
        <v>46443.514166772125</v>
      </c>
      <c r="N113" s="537">
        <v>42586.718244732881</v>
      </c>
      <c r="O113" s="537">
        <v>42624.547351633671</v>
      </c>
      <c r="P113" s="537">
        <v>41961.010925317125</v>
      </c>
      <c r="Q113" s="537">
        <v>41412.803957008771</v>
      </c>
      <c r="R113" s="537">
        <v>43608</v>
      </c>
      <c r="S113" s="537">
        <v>44597.909221826521</v>
      </c>
      <c r="T113" s="537">
        <v>45280.240078865347</v>
      </c>
      <c r="U113" s="537">
        <v>44306.911873565674</v>
      </c>
      <c r="V113" s="537">
        <v>43520.714937338023</v>
      </c>
      <c r="W113" s="537">
        <v>43296.66099297491</v>
      </c>
      <c r="X113" s="537">
        <v>40973.322533522558</v>
      </c>
      <c r="Y113" s="537">
        <v>32645.855703825717</v>
      </c>
      <c r="Z113" s="537">
        <v>32616.494650579101</v>
      </c>
      <c r="AA113" s="537">
        <v>32853.254421667327</v>
      </c>
      <c r="AB113" s="537">
        <v>32638.816112019726</v>
      </c>
      <c r="AC113" s="537">
        <v>33445.940530395674</v>
      </c>
      <c r="AD113" s="537">
        <v>32647.155405877107</v>
      </c>
      <c r="AE113" s="537">
        <v>31964.101455423872</v>
      </c>
      <c r="AF113" s="537">
        <v>33381.393647742778</v>
      </c>
      <c r="AG113" s="537">
        <v>36683.045817680693</v>
      </c>
      <c r="AH113" s="537">
        <v>34521.596720840847</v>
      </c>
      <c r="AI113" s="537">
        <v>35817.703448725806</v>
      </c>
      <c r="AJ113" s="537">
        <v>34393.914112519793</v>
      </c>
      <c r="AK113" s="537">
        <v>32235.049898481455</v>
      </c>
      <c r="AL113" s="537">
        <v>34640.666105347897</v>
      </c>
      <c r="AM113" s="537">
        <v>34910.298768231412</v>
      </c>
      <c r="AN113" s="537">
        <v>35649.778191535195</v>
      </c>
      <c r="AO113" s="537">
        <v>35938.782542324443</v>
      </c>
      <c r="AP113" s="537">
        <v>36959.722139009202</v>
      </c>
      <c r="AQ113" s="537">
        <v>36371.062599851255</v>
      </c>
      <c r="AR113" s="537">
        <v>36900.816930424611</v>
      </c>
      <c r="AS113" s="537">
        <v>36888.277823326032</v>
      </c>
      <c r="AT113" s="537">
        <v>36633.536417846903</v>
      </c>
      <c r="AU113" s="314"/>
      <c r="AV113" s="314"/>
      <c r="AW113" s="314"/>
      <c r="AX113" s="314"/>
      <c r="AY113" s="314"/>
      <c r="AZ113" s="314"/>
      <c r="BA113" s="314"/>
      <c r="BB113" s="314"/>
      <c r="BC113" s="314"/>
      <c r="BD113" s="314"/>
      <c r="BE113" s="314"/>
      <c r="BF113" s="314"/>
      <c r="BG113" s="314"/>
      <c r="BH113" s="314"/>
      <c r="BI113" s="314"/>
      <c r="BJ113" s="314"/>
      <c r="BK113" s="314"/>
      <c r="BL113" s="314"/>
      <c r="BM113" s="314"/>
      <c r="BN113" s="314"/>
      <c r="BO113" s="314"/>
      <c r="BP113" s="314"/>
      <c r="BQ113" s="314"/>
      <c r="BR113" s="314"/>
      <c r="BS113" s="314"/>
      <c r="BT113" s="314"/>
      <c r="BU113" s="314"/>
      <c r="BV113" s="314"/>
      <c r="BW113" s="314"/>
      <c r="BX113" s="314"/>
      <c r="BY113" s="314"/>
      <c r="BZ113" s="314"/>
      <c r="CA113" s="314"/>
      <c r="CB113" s="314"/>
      <c r="CC113" s="314"/>
      <c r="CD113" s="314"/>
      <c r="CE113" s="314"/>
      <c r="CF113" s="314"/>
      <c r="CG113" s="314"/>
      <c r="CH113" s="314"/>
      <c r="CI113" s="314"/>
      <c r="CJ113" s="314"/>
      <c r="CK113" s="314"/>
      <c r="CL113" s="314"/>
      <c r="CM113" s="314"/>
      <c r="CN113" s="314"/>
      <c r="CO113" s="314"/>
      <c r="CP113" s="314"/>
      <c r="CQ113" s="314"/>
      <c r="CR113" s="314"/>
      <c r="CS113" s="314"/>
      <c r="CT113" s="314"/>
      <c r="CU113" s="314"/>
      <c r="CV113" s="314"/>
      <c r="CW113" s="314"/>
      <c r="CX113" s="314"/>
      <c r="CY113" s="314"/>
      <c r="CZ113" s="314"/>
      <c r="DA113" s="314"/>
      <c r="DB113" s="314"/>
      <c r="DC113" s="314"/>
      <c r="DD113" s="314"/>
      <c r="DE113" s="314"/>
      <c r="DF113" s="314"/>
      <c r="DG113" s="314"/>
      <c r="DH113" s="314"/>
      <c r="DI113" s="314"/>
      <c r="DJ113" s="314"/>
      <c r="DK113" s="314"/>
      <c r="DL113" s="314"/>
      <c r="DM113" s="314"/>
      <c r="DN113" s="314"/>
      <c r="DO113" s="314"/>
      <c r="DP113" s="314"/>
      <c r="DQ113" s="314"/>
      <c r="DR113" s="314"/>
      <c r="DS113" s="314"/>
      <c r="DT113" s="314"/>
      <c r="DU113" s="314"/>
      <c r="DV113" s="314"/>
      <c r="DW113" s="314"/>
      <c r="DX113" s="314"/>
      <c r="DY113" s="314"/>
      <c r="DZ113" s="314"/>
      <c r="EA113" s="314"/>
      <c r="EB113" s="314"/>
      <c r="EC113" s="314"/>
      <c r="ED113" s="314"/>
      <c r="EE113" s="314"/>
      <c r="EF113" s="314"/>
      <c r="EG113" s="314"/>
      <c r="EH113" s="314"/>
      <c r="EI113" s="314"/>
      <c r="EJ113" s="314"/>
      <c r="EK113" s="314"/>
      <c r="EL113" s="314"/>
      <c r="EM113" s="314"/>
      <c r="EN113" s="314"/>
      <c r="EO113" s="314"/>
      <c r="EP113" s="314"/>
      <c r="EQ113" s="314"/>
      <c r="ER113" s="314"/>
      <c r="ES113" s="314"/>
      <c r="ET113" s="314"/>
      <c r="EU113" s="314"/>
      <c r="EV113" s="314"/>
      <c r="EW113" s="314"/>
      <c r="EX113" s="314"/>
      <c r="EY113" s="314"/>
      <c r="EZ113" s="314"/>
      <c r="FA113" s="314"/>
      <c r="FB113" s="314"/>
      <c r="FC113" s="314"/>
      <c r="FD113" s="314"/>
      <c r="FE113" s="314"/>
      <c r="FF113" s="314"/>
      <c r="FG113" s="314"/>
      <c r="FH113" s="314"/>
      <c r="FI113" s="314"/>
      <c r="FJ113" s="314"/>
      <c r="FK113" s="314"/>
      <c r="FL113" s="314"/>
      <c r="FM113" s="314"/>
      <c r="FN113" s="314"/>
      <c r="FO113" s="314"/>
      <c r="FP113" s="314"/>
      <c r="FQ113" s="314"/>
      <c r="FR113" s="314"/>
      <c r="FS113" s="314"/>
      <c r="FT113" s="314"/>
      <c r="FU113" s="314"/>
      <c r="FV113" s="314"/>
      <c r="FW113" s="314"/>
      <c r="FX113" s="314"/>
      <c r="FY113" s="314"/>
      <c r="FZ113" s="314"/>
      <c r="GA113" s="314"/>
      <c r="GB113" s="314"/>
      <c r="GC113" s="314"/>
      <c r="GD113" s="314"/>
      <c r="GE113" s="314"/>
      <c r="GF113" s="314"/>
      <c r="GG113" s="314"/>
      <c r="GH113" s="314"/>
      <c r="GI113" s="314"/>
      <c r="GJ113" s="314"/>
      <c r="GK113" s="314"/>
      <c r="GL113" s="314"/>
      <c r="GM113" s="314"/>
      <c r="GN113" s="314"/>
      <c r="GO113" s="314"/>
      <c r="GP113" s="314"/>
      <c r="GQ113" s="314"/>
      <c r="GR113" s="314"/>
      <c r="GS113" s="314"/>
      <c r="GT113" s="314"/>
      <c r="GU113" s="314"/>
      <c r="GV113" s="314"/>
      <c r="GW113" s="314"/>
      <c r="GX113" s="314"/>
      <c r="GY113" s="314"/>
      <c r="GZ113" s="314"/>
      <c r="HA113" s="314"/>
      <c r="HB113" s="314"/>
      <c r="HC113" s="314"/>
      <c r="HD113" s="314"/>
      <c r="HE113" s="314"/>
      <c r="HF113" s="314"/>
      <c r="HG113" s="314"/>
      <c r="HH113" s="314"/>
      <c r="HI113" s="314"/>
      <c r="HJ113" s="314"/>
      <c r="HK113" s="314"/>
      <c r="HL113" s="314"/>
      <c r="HM113" s="314"/>
      <c r="HN113" s="314"/>
      <c r="HO113" s="314"/>
      <c r="HP113" s="314"/>
      <c r="HQ113" s="314"/>
      <c r="HR113" s="314"/>
      <c r="HS113" s="314"/>
      <c r="HT113" s="314"/>
      <c r="HU113" s="314"/>
      <c r="HV113" s="314"/>
      <c r="HW113" s="314"/>
      <c r="HX113" s="314"/>
      <c r="HY113" s="314"/>
      <c r="HZ113" s="314"/>
      <c r="IA113" s="314"/>
      <c r="IB113" s="314"/>
      <c r="IC113" s="314"/>
      <c r="ID113" s="314"/>
      <c r="IE113" s="314"/>
      <c r="IF113" s="314"/>
      <c r="IG113" s="314"/>
      <c r="IH113" s="314"/>
      <c r="II113" s="314"/>
      <c r="IJ113" s="314"/>
      <c r="IK113" s="314"/>
      <c r="IL113" s="314"/>
      <c r="IM113" s="314"/>
      <c r="IN113" s="314"/>
      <c r="IO113" s="314"/>
      <c r="IP113" s="314"/>
      <c r="IQ113" s="314"/>
      <c r="IR113" s="314"/>
      <c r="IS113" s="314"/>
      <c r="IT113" s="314"/>
      <c r="IU113" s="314"/>
      <c r="IV113" s="314"/>
      <c r="IW113" s="314"/>
      <c r="IX113" s="314"/>
      <c r="IY113" s="314"/>
      <c r="IZ113" s="314"/>
      <c r="JA113" s="314"/>
      <c r="JB113" s="314"/>
      <c r="JC113" s="314"/>
      <c r="JD113" s="314"/>
      <c r="JE113" s="314"/>
      <c r="JF113" s="314"/>
      <c r="JG113" s="314"/>
      <c r="JH113" s="314"/>
      <c r="JI113" s="314"/>
      <c r="JJ113" s="314"/>
      <c r="JK113" s="314"/>
      <c r="JL113" s="314"/>
      <c r="JM113" s="314"/>
      <c r="JN113" s="314"/>
      <c r="JO113" s="314"/>
      <c r="JP113" s="314"/>
      <c r="JQ113" s="314"/>
      <c r="JR113" s="314"/>
      <c r="JS113" s="314"/>
      <c r="JT113" s="314"/>
      <c r="JU113" s="314"/>
      <c r="JV113" s="314"/>
      <c r="JW113" s="314"/>
      <c r="JX113" s="314"/>
      <c r="JY113" s="314"/>
      <c r="JZ113" s="314"/>
      <c r="KA113" s="314"/>
      <c r="KB113" s="314"/>
      <c r="KC113" s="314"/>
      <c r="KD113" s="314"/>
      <c r="KE113" s="314"/>
      <c r="KF113" s="314"/>
      <c r="KG113" s="314"/>
      <c r="KH113" s="314"/>
      <c r="KI113" s="314"/>
      <c r="KJ113" s="314"/>
      <c r="KK113" s="314"/>
      <c r="KL113" s="314"/>
      <c r="KM113" s="314"/>
      <c r="KN113" s="314"/>
      <c r="KO113" s="314"/>
      <c r="KP113" s="314"/>
      <c r="KQ113" s="314"/>
      <c r="KR113" s="314"/>
      <c r="KS113" s="314"/>
      <c r="KT113" s="314"/>
      <c r="KU113" s="314"/>
      <c r="KV113" s="314"/>
      <c r="KW113" s="314"/>
      <c r="KX113" s="314"/>
      <c r="KY113" s="314"/>
      <c r="KZ113" s="314"/>
      <c r="LA113" s="314"/>
      <c r="LB113" s="314"/>
      <c r="LC113" s="314"/>
      <c r="LD113" s="314"/>
      <c r="LE113" s="314"/>
      <c r="LF113" s="314"/>
      <c r="LG113" s="314"/>
      <c r="LH113" s="314"/>
      <c r="LI113" s="314"/>
      <c r="LJ113" s="314"/>
      <c r="LK113" s="314"/>
      <c r="LL113" s="314"/>
      <c r="LM113" s="314"/>
      <c r="LN113" s="314"/>
      <c r="LO113" s="314"/>
      <c r="LP113" s="314"/>
      <c r="LQ113" s="314"/>
      <c r="LR113" s="314"/>
      <c r="LS113" s="314"/>
      <c r="LT113" s="314"/>
      <c r="LU113" s="314"/>
      <c r="LV113" s="314"/>
      <c r="LW113" s="314"/>
      <c r="LX113" s="314"/>
      <c r="LY113" s="314"/>
      <c r="LZ113" s="314"/>
      <c r="MA113" s="314"/>
      <c r="MB113" s="314"/>
      <c r="MC113" s="314"/>
      <c r="MD113" s="314"/>
      <c r="ME113" s="314"/>
      <c r="MF113" s="314"/>
      <c r="MG113" s="314"/>
      <c r="MH113" s="314"/>
      <c r="MI113" s="314"/>
      <c r="MJ113" s="314"/>
      <c r="MK113" s="314"/>
      <c r="ML113" s="314"/>
      <c r="MM113" s="314"/>
      <c r="MN113" s="314"/>
      <c r="MO113" s="314"/>
      <c r="MP113" s="314"/>
      <c r="MQ113" s="314"/>
      <c r="MR113" s="314"/>
      <c r="MS113" s="314"/>
      <c r="MT113" s="314"/>
      <c r="MU113" s="314"/>
      <c r="MV113" s="314"/>
      <c r="MW113" s="314"/>
      <c r="MX113" s="314"/>
      <c r="MY113" s="314"/>
      <c r="MZ113" s="314"/>
      <c r="NA113" s="314"/>
      <c r="NB113" s="314"/>
      <c r="NC113" s="314"/>
      <c r="ND113" s="314"/>
      <c r="NE113" s="314"/>
      <c r="NF113" s="314"/>
      <c r="NG113" s="314"/>
      <c r="NH113" s="314"/>
      <c r="NI113" s="314"/>
      <c r="NJ113" s="314"/>
      <c r="NK113" s="314"/>
      <c r="NL113" s="314"/>
      <c r="NM113" s="314"/>
      <c r="NN113" s="314"/>
      <c r="NO113" s="314"/>
      <c r="NP113" s="314"/>
      <c r="NQ113" s="314"/>
      <c r="NR113" s="314"/>
      <c r="NS113" s="314"/>
      <c r="NT113" s="314"/>
      <c r="NU113" s="314"/>
      <c r="NV113" s="314"/>
      <c r="NW113" s="314"/>
      <c r="NX113" s="314"/>
      <c r="NY113" s="314"/>
      <c r="NZ113" s="314"/>
      <c r="OA113" s="314"/>
      <c r="OB113" s="314"/>
      <c r="OC113" s="314"/>
      <c r="OD113" s="314"/>
      <c r="OE113" s="314"/>
      <c r="OF113" s="314"/>
      <c r="OG113" s="314"/>
      <c r="OH113" s="314"/>
      <c r="OI113" s="314"/>
      <c r="OJ113" s="314"/>
      <c r="OK113" s="314"/>
      <c r="OL113" s="314"/>
      <c r="OM113" s="314"/>
      <c r="ON113" s="314"/>
      <c r="OO113" s="314"/>
      <c r="OP113" s="314"/>
      <c r="OQ113" s="314"/>
      <c r="OR113" s="314"/>
      <c r="OS113" s="314"/>
      <c r="OT113" s="314"/>
      <c r="OU113" s="314"/>
      <c r="OV113" s="314"/>
      <c r="OW113" s="314"/>
      <c r="OX113" s="314"/>
      <c r="OY113" s="314"/>
      <c r="OZ113" s="314"/>
      <c r="PA113" s="314"/>
      <c r="PB113" s="314"/>
      <c r="PC113" s="314"/>
      <c r="PD113" s="314"/>
      <c r="PE113" s="314"/>
      <c r="PF113" s="314"/>
      <c r="PG113" s="314"/>
      <c r="PH113" s="314"/>
      <c r="PI113" s="314"/>
      <c r="PJ113" s="314"/>
      <c r="PK113" s="314"/>
      <c r="PL113" s="314"/>
      <c r="PM113" s="314"/>
      <c r="PN113" s="314"/>
      <c r="PO113" s="314"/>
      <c r="PP113" s="314"/>
      <c r="PQ113" s="314"/>
      <c r="PR113" s="314"/>
      <c r="PS113" s="314"/>
      <c r="PT113" s="314"/>
      <c r="PU113" s="314"/>
      <c r="PV113" s="314"/>
      <c r="PW113" s="314"/>
      <c r="PX113" s="314"/>
      <c r="PY113" s="314"/>
      <c r="PZ113" s="314"/>
      <c r="QA113" s="314"/>
      <c r="QB113" s="314"/>
      <c r="QC113" s="314"/>
      <c r="QD113" s="314"/>
      <c r="QE113" s="314"/>
      <c r="QF113" s="314"/>
      <c r="QG113" s="314"/>
      <c r="QH113" s="314"/>
      <c r="QI113" s="314"/>
      <c r="QJ113" s="314"/>
      <c r="QK113" s="314"/>
      <c r="QL113" s="314"/>
      <c r="QM113" s="314"/>
      <c r="QN113" s="314"/>
      <c r="QO113" s="314"/>
      <c r="QP113" s="314"/>
      <c r="QQ113" s="314"/>
      <c r="QR113" s="314"/>
      <c r="QS113" s="314"/>
      <c r="QT113" s="314"/>
      <c r="QU113" s="314"/>
      <c r="QV113" s="314"/>
      <c r="QW113" s="314"/>
      <c r="QX113" s="314"/>
      <c r="QY113" s="314"/>
      <c r="QZ113" s="314"/>
      <c r="RA113" s="314"/>
      <c r="RB113" s="314"/>
      <c r="RC113" s="314"/>
      <c r="RD113" s="314"/>
      <c r="RE113" s="314"/>
      <c r="RF113" s="314"/>
      <c r="RG113" s="314"/>
      <c r="RH113" s="314"/>
      <c r="RI113" s="314"/>
      <c r="RJ113" s="314"/>
      <c r="RK113" s="314"/>
      <c r="RL113" s="314"/>
      <c r="RM113" s="314"/>
      <c r="RN113" s="314"/>
      <c r="RO113" s="314"/>
      <c r="RP113" s="314"/>
      <c r="RQ113" s="314"/>
      <c r="RR113" s="314"/>
      <c r="RS113" s="314"/>
      <c r="RT113" s="314"/>
      <c r="RU113" s="314"/>
      <c r="RV113" s="314"/>
      <c r="RW113" s="314"/>
      <c r="RX113" s="314"/>
      <c r="RY113" s="314"/>
      <c r="RZ113" s="314"/>
      <c r="SA113" s="314"/>
      <c r="SB113" s="314"/>
      <c r="SC113" s="314"/>
      <c r="SD113" s="314"/>
      <c r="SE113" s="314"/>
      <c r="SF113" s="314"/>
      <c r="SG113" s="314"/>
      <c r="SH113" s="314"/>
      <c r="SI113" s="314"/>
      <c r="SJ113" s="314"/>
      <c r="SK113" s="314"/>
      <c r="SL113" s="314"/>
      <c r="SM113" s="314"/>
      <c r="SN113" s="314"/>
      <c r="SO113" s="314"/>
      <c r="SP113" s="314"/>
      <c r="SQ113" s="314"/>
      <c r="SR113" s="314"/>
      <c r="SS113" s="314"/>
      <c r="ST113" s="314"/>
      <c r="SU113" s="314"/>
      <c r="SV113" s="314"/>
      <c r="SW113" s="314"/>
      <c r="SX113" s="314"/>
      <c r="SY113" s="314"/>
      <c r="SZ113" s="314"/>
      <c r="TA113" s="314"/>
      <c r="TB113" s="314"/>
      <c r="TC113" s="314"/>
      <c r="TD113" s="314"/>
      <c r="TE113" s="314"/>
      <c r="TF113" s="314"/>
      <c r="TG113" s="314"/>
      <c r="TH113" s="314"/>
      <c r="TI113" s="314"/>
      <c r="TJ113" s="314"/>
      <c r="TK113" s="314"/>
      <c r="TL113" s="314"/>
      <c r="TM113" s="314"/>
      <c r="TN113" s="314"/>
      <c r="TO113" s="314"/>
      <c r="TP113" s="314"/>
      <c r="TQ113" s="314"/>
      <c r="TR113" s="314"/>
      <c r="TS113" s="314"/>
      <c r="TT113" s="314"/>
      <c r="TU113" s="314"/>
      <c r="TV113" s="314"/>
      <c r="TW113" s="314"/>
      <c r="TX113" s="314"/>
      <c r="TY113" s="314"/>
      <c r="TZ113" s="314"/>
      <c r="UA113" s="314"/>
      <c r="UB113" s="314"/>
      <c r="UC113" s="314"/>
      <c r="UD113" s="314"/>
      <c r="UE113" s="314"/>
      <c r="UF113" s="314"/>
      <c r="UG113" s="314"/>
      <c r="UH113" s="314"/>
      <c r="UI113" s="314"/>
      <c r="UJ113" s="314"/>
      <c r="UK113" s="314"/>
      <c r="UL113" s="314"/>
      <c r="UM113" s="314"/>
      <c r="UN113" s="314"/>
      <c r="UO113" s="314"/>
      <c r="UP113" s="314"/>
      <c r="UQ113" s="314"/>
      <c r="UR113" s="314"/>
      <c r="US113" s="314"/>
      <c r="UT113" s="314"/>
      <c r="UU113" s="314"/>
      <c r="UV113" s="314"/>
      <c r="UW113" s="314"/>
      <c r="UX113" s="314"/>
      <c r="UY113" s="314"/>
      <c r="UZ113" s="314"/>
      <c r="VA113" s="314"/>
      <c r="VB113" s="314"/>
      <c r="VC113" s="314"/>
      <c r="VD113" s="314"/>
      <c r="VE113" s="314"/>
      <c r="VF113" s="314"/>
      <c r="VG113" s="314"/>
      <c r="VH113" s="314"/>
      <c r="VI113" s="314"/>
      <c r="VJ113" s="314"/>
      <c r="VK113" s="314"/>
      <c r="VL113" s="314"/>
      <c r="VM113" s="314"/>
      <c r="VN113" s="314"/>
      <c r="VO113" s="314"/>
      <c r="VP113" s="314"/>
      <c r="VQ113" s="314"/>
      <c r="VR113" s="314"/>
      <c r="VS113" s="314"/>
      <c r="VT113" s="314"/>
      <c r="VU113" s="314"/>
      <c r="VV113" s="314"/>
      <c r="VW113" s="314"/>
      <c r="VX113" s="314"/>
      <c r="VY113" s="314"/>
      <c r="VZ113" s="314"/>
      <c r="WA113" s="314"/>
      <c r="WB113" s="314"/>
      <c r="WC113" s="314"/>
      <c r="WD113" s="314"/>
      <c r="WE113" s="314"/>
      <c r="WF113" s="314"/>
      <c r="WG113" s="314"/>
      <c r="WH113" s="314"/>
      <c r="WI113" s="314"/>
      <c r="WJ113" s="314"/>
      <c r="WK113" s="314"/>
      <c r="WL113" s="314"/>
      <c r="WM113" s="314"/>
      <c r="WN113" s="314"/>
      <c r="WO113" s="314"/>
      <c r="WP113" s="314"/>
      <c r="WQ113" s="314"/>
      <c r="WR113" s="314"/>
      <c r="WS113" s="314"/>
      <c r="WT113" s="314"/>
      <c r="WU113" s="314"/>
      <c r="WV113" s="314"/>
      <c r="WW113" s="314"/>
      <c r="WX113" s="314"/>
      <c r="WY113" s="314"/>
      <c r="WZ113" s="314"/>
      <c r="XA113" s="314"/>
      <c r="XB113" s="314"/>
      <c r="XC113" s="314"/>
      <c r="XD113" s="314"/>
      <c r="XE113" s="314"/>
      <c r="XF113" s="314"/>
      <c r="XG113" s="314"/>
      <c r="XH113" s="314"/>
      <c r="XI113" s="314"/>
      <c r="XJ113" s="314"/>
      <c r="XK113" s="314"/>
      <c r="XL113" s="314"/>
      <c r="XM113" s="314"/>
      <c r="XN113" s="314"/>
      <c r="XO113" s="314"/>
      <c r="XP113" s="314"/>
      <c r="XQ113" s="314"/>
      <c r="XR113" s="314"/>
      <c r="XS113" s="314"/>
      <c r="XT113" s="314"/>
      <c r="XU113" s="314"/>
      <c r="XV113" s="314"/>
      <c r="XW113" s="314"/>
      <c r="XX113" s="314"/>
      <c r="XY113" s="314"/>
      <c r="XZ113" s="314"/>
      <c r="YA113" s="314"/>
      <c r="YB113" s="314"/>
      <c r="YC113" s="314"/>
      <c r="YD113" s="314"/>
      <c r="YE113" s="314"/>
      <c r="YF113" s="314"/>
      <c r="YG113" s="314"/>
      <c r="YH113" s="314"/>
      <c r="YI113" s="314"/>
      <c r="YJ113" s="314"/>
      <c r="YK113" s="314"/>
      <c r="YL113" s="314"/>
      <c r="YM113" s="314"/>
      <c r="YN113" s="314"/>
      <c r="YO113" s="314"/>
      <c r="YP113" s="314"/>
      <c r="YQ113" s="314"/>
      <c r="YR113" s="314"/>
      <c r="YS113" s="314"/>
      <c r="YT113" s="314"/>
      <c r="YU113" s="314"/>
      <c r="YV113" s="314"/>
      <c r="YW113" s="314"/>
      <c r="YX113" s="314"/>
      <c r="YY113" s="314"/>
      <c r="YZ113" s="314"/>
      <c r="ZA113" s="314"/>
      <c r="ZB113" s="314"/>
      <c r="ZC113" s="314"/>
      <c r="ZD113" s="314"/>
      <c r="ZE113" s="314"/>
      <c r="ZF113" s="314"/>
      <c r="ZG113" s="314"/>
      <c r="ZH113" s="314"/>
      <c r="ZI113" s="314"/>
      <c r="ZJ113" s="314"/>
      <c r="ZK113" s="314"/>
      <c r="ZL113" s="314"/>
      <c r="ZM113" s="314"/>
      <c r="ZN113" s="314"/>
      <c r="ZO113" s="314"/>
      <c r="ZP113" s="314"/>
      <c r="ZQ113" s="314"/>
      <c r="ZR113" s="314"/>
      <c r="ZS113" s="314"/>
      <c r="ZT113" s="314"/>
      <c r="ZU113" s="314"/>
      <c r="ZV113" s="314"/>
      <c r="ZW113" s="314"/>
      <c r="ZX113" s="314"/>
      <c r="ZY113" s="314"/>
      <c r="ZZ113" s="314"/>
      <c r="AAA113" s="314"/>
      <c r="AAB113" s="314"/>
      <c r="AAC113" s="314"/>
      <c r="AAD113" s="314"/>
      <c r="AAE113" s="314"/>
      <c r="AAF113" s="314"/>
      <c r="AAG113" s="314"/>
      <c r="AAH113" s="314"/>
      <c r="AAI113" s="314"/>
      <c r="AAJ113" s="314"/>
      <c r="AAK113" s="314"/>
      <c r="AAL113" s="314"/>
      <c r="AAM113" s="314"/>
      <c r="AAN113" s="314"/>
      <c r="AAO113" s="314"/>
      <c r="AAP113" s="314"/>
      <c r="AAQ113" s="314"/>
      <c r="AAR113" s="314"/>
      <c r="AAS113" s="314"/>
      <c r="AAT113" s="314"/>
      <c r="AAU113" s="314"/>
      <c r="AAV113" s="314"/>
      <c r="AAW113" s="314"/>
      <c r="AAX113" s="314"/>
      <c r="AAY113" s="314"/>
      <c r="AAZ113" s="314"/>
      <c r="ABA113" s="314"/>
      <c r="ABB113" s="314"/>
      <c r="ABC113" s="314"/>
      <c r="ABD113" s="314"/>
      <c r="ABE113" s="314"/>
      <c r="ABF113" s="314"/>
      <c r="ABG113" s="314"/>
      <c r="ABH113" s="314"/>
      <c r="ABI113" s="314"/>
      <c r="ABJ113" s="314"/>
      <c r="ABK113" s="314"/>
      <c r="ABL113" s="314"/>
      <c r="ABM113" s="314"/>
      <c r="ABN113" s="314"/>
      <c r="ABO113" s="314"/>
      <c r="ABP113" s="314"/>
      <c r="ABQ113" s="314"/>
      <c r="ABR113" s="314"/>
      <c r="ABS113" s="314"/>
      <c r="ABT113" s="314"/>
      <c r="ABU113" s="314"/>
      <c r="ABV113" s="314"/>
      <c r="ABW113" s="314"/>
      <c r="ABX113" s="314"/>
      <c r="ABY113" s="314"/>
      <c r="ABZ113" s="314"/>
      <c r="ACA113" s="314"/>
      <c r="ACB113" s="314"/>
      <c r="ACC113" s="314"/>
      <c r="ACD113" s="314"/>
      <c r="ACE113" s="314"/>
      <c r="ACF113" s="314"/>
      <c r="ACG113" s="314"/>
      <c r="ACH113" s="314"/>
      <c r="ACI113" s="314"/>
      <c r="ACJ113" s="314"/>
      <c r="ACK113" s="314"/>
      <c r="ACL113" s="314"/>
      <c r="ACM113" s="314"/>
      <c r="ACN113" s="314"/>
      <c r="ACO113" s="314"/>
      <c r="ACP113" s="314"/>
      <c r="ACQ113" s="314"/>
      <c r="ACR113" s="314"/>
      <c r="ACS113" s="314"/>
      <c r="ACT113" s="314"/>
      <c r="ACU113" s="314"/>
      <c r="ACV113" s="314"/>
      <c r="ACW113" s="314"/>
      <c r="ACX113" s="314"/>
      <c r="ACY113" s="314"/>
      <c r="ACZ113" s="314"/>
      <c r="ADA113" s="314"/>
      <c r="ADB113" s="314"/>
      <c r="ADC113" s="314"/>
      <c r="ADD113" s="314"/>
      <c r="ADE113" s="314"/>
      <c r="ADF113" s="314"/>
      <c r="ADG113" s="314"/>
      <c r="ADH113" s="314"/>
      <c r="ADI113" s="314"/>
      <c r="ADJ113" s="314"/>
      <c r="ADK113" s="314"/>
      <c r="ADL113" s="314"/>
      <c r="ADM113" s="314"/>
      <c r="ADN113" s="314"/>
      <c r="ADO113" s="314"/>
      <c r="ADP113" s="314"/>
      <c r="ADQ113" s="314"/>
      <c r="ADR113" s="314"/>
      <c r="ADS113" s="314"/>
      <c r="ADT113" s="314"/>
      <c r="ADU113" s="314"/>
      <c r="ADV113" s="314"/>
      <c r="ADW113" s="314"/>
      <c r="ADX113" s="314"/>
      <c r="ADY113" s="314"/>
      <c r="ADZ113" s="314"/>
      <c r="AEA113" s="314"/>
      <c r="AEB113" s="314"/>
      <c r="AEC113" s="314"/>
      <c r="AED113" s="314"/>
      <c r="AEE113" s="314"/>
      <c r="AEF113" s="314"/>
      <c r="AEG113" s="314"/>
      <c r="AEH113" s="314"/>
      <c r="AEI113" s="314"/>
      <c r="AEJ113" s="314"/>
      <c r="AEK113" s="314"/>
      <c r="AEL113" s="314"/>
      <c r="AEM113" s="314"/>
      <c r="AEN113" s="314"/>
      <c r="AEO113" s="314"/>
      <c r="AEP113" s="314"/>
      <c r="AEQ113" s="314"/>
      <c r="AER113" s="314"/>
      <c r="AES113" s="314"/>
      <c r="AET113" s="314"/>
      <c r="AEU113" s="314"/>
      <c r="AEV113" s="314"/>
      <c r="AEW113" s="314"/>
      <c r="AEX113" s="314"/>
      <c r="AEY113" s="314"/>
      <c r="AEZ113" s="314"/>
      <c r="AFA113" s="314"/>
      <c r="AFB113" s="314"/>
      <c r="AFC113" s="314"/>
      <c r="AFD113" s="314"/>
      <c r="AFE113" s="314"/>
      <c r="AFF113" s="314"/>
      <c r="AFG113" s="314"/>
      <c r="AFH113" s="314"/>
      <c r="AFI113" s="314"/>
      <c r="AFJ113" s="314"/>
      <c r="AFK113" s="314"/>
      <c r="AFL113" s="314"/>
      <c r="AFM113" s="314"/>
      <c r="AFN113" s="314"/>
      <c r="AFO113" s="314"/>
      <c r="AFP113" s="314"/>
      <c r="AFQ113" s="314"/>
      <c r="AFR113" s="314"/>
      <c r="AFS113" s="314"/>
      <c r="AFT113" s="314"/>
      <c r="AFU113" s="314"/>
      <c r="AFV113" s="314"/>
      <c r="AFW113" s="314"/>
      <c r="AFX113" s="314"/>
      <c r="AFY113" s="314"/>
      <c r="AFZ113" s="314"/>
      <c r="AGA113" s="314"/>
      <c r="AGB113" s="314"/>
      <c r="AGC113" s="314"/>
      <c r="AGD113" s="314"/>
      <c r="AGE113" s="314"/>
      <c r="AGF113" s="314"/>
      <c r="AGG113" s="314"/>
      <c r="AGH113" s="314"/>
      <c r="AGI113" s="314"/>
      <c r="AGJ113" s="314"/>
      <c r="AGK113" s="314"/>
      <c r="AGL113" s="314"/>
      <c r="AGM113" s="314"/>
      <c r="AGN113" s="314"/>
      <c r="AGO113" s="314"/>
      <c r="AGP113" s="314"/>
      <c r="AGQ113" s="314"/>
      <c r="AGR113" s="314"/>
      <c r="AGS113" s="314"/>
      <c r="AGT113" s="314"/>
      <c r="AGU113" s="314"/>
      <c r="AGV113" s="314"/>
      <c r="AGW113" s="314"/>
      <c r="AGX113" s="314"/>
      <c r="AGY113" s="314"/>
      <c r="AGZ113" s="314"/>
      <c r="AHA113" s="314"/>
      <c r="AHB113" s="314"/>
      <c r="AHC113" s="314"/>
      <c r="AHD113" s="314"/>
      <c r="AHE113" s="314"/>
      <c r="AHF113" s="314"/>
      <c r="AHG113" s="314"/>
      <c r="AHH113" s="314"/>
      <c r="AHI113" s="314"/>
      <c r="AHJ113" s="314"/>
      <c r="AHK113" s="314"/>
      <c r="AHL113" s="314"/>
      <c r="AHM113" s="314"/>
      <c r="AHN113" s="314"/>
      <c r="AHO113" s="314"/>
      <c r="AHP113" s="314"/>
      <c r="AHQ113" s="314"/>
      <c r="AHR113" s="314"/>
      <c r="AHS113" s="314"/>
      <c r="AHT113" s="314"/>
      <c r="AHU113" s="314"/>
      <c r="AHV113" s="314"/>
      <c r="AHW113" s="314"/>
      <c r="AHX113" s="314"/>
      <c r="AHY113" s="314"/>
      <c r="AHZ113" s="314"/>
      <c r="AIA113" s="314"/>
      <c r="AIB113" s="314"/>
      <c r="AIC113" s="314"/>
      <c r="AID113" s="314"/>
      <c r="AIE113" s="314"/>
      <c r="AIF113" s="314"/>
      <c r="AIG113" s="314"/>
      <c r="AIH113" s="314"/>
      <c r="AII113" s="314"/>
      <c r="AIJ113" s="314"/>
      <c r="AIK113" s="314"/>
      <c r="AIL113" s="314"/>
      <c r="AIM113" s="314"/>
      <c r="AIN113" s="314"/>
      <c r="AIO113" s="314"/>
      <c r="AIP113" s="314"/>
      <c r="AIQ113" s="314"/>
      <c r="AIR113" s="314"/>
      <c r="AIS113" s="314"/>
      <c r="AIT113" s="314"/>
      <c r="AIU113" s="314"/>
      <c r="AIV113" s="314"/>
      <c r="AIW113" s="314"/>
      <c r="AIX113" s="314"/>
      <c r="AIY113" s="314"/>
      <c r="AIZ113" s="314"/>
      <c r="AJA113" s="314"/>
      <c r="AJB113" s="314"/>
      <c r="AJC113" s="314"/>
      <c r="AJD113" s="314"/>
      <c r="AJE113" s="314"/>
      <c r="AJF113" s="314"/>
      <c r="AJG113" s="314"/>
      <c r="AJH113" s="314"/>
      <c r="AJI113" s="314"/>
      <c r="AJJ113" s="314"/>
      <c r="AJK113" s="314"/>
      <c r="AJL113" s="314"/>
      <c r="AJM113" s="314"/>
      <c r="AJN113" s="314"/>
      <c r="AJO113" s="314"/>
      <c r="AJP113" s="314"/>
      <c r="AJQ113" s="314"/>
      <c r="AJR113" s="314"/>
      <c r="AJS113" s="314"/>
      <c r="AJT113" s="314"/>
      <c r="AJU113" s="314"/>
      <c r="AJV113" s="314"/>
      <c r="AJW113" s="314"/>
      <c r="AJX113" s="314"/>
      <c r="AJY113" s="314"/>
      <c r="AJZ113" s="314"/>
      <c r="AKA113" s="314"/>
      <c r="AKB113" s="314"/>
      <c r="AKC113" s="314"/>
      <c r="AKD113" s="314"/>
      <c r="AKE113" s="314"/>
      <c r="AKF113" s="314"/>
      <c r="AKG113" s="314"/>
      <c r="AKH113" s="314"/>
      <c r="AKI113" s="314"/>
      <c r="AKJ113" s="314"/>
      <c r="AKK113" s="314"/>
      <c r="AKL113" s="314"/>
      <c r="AKM113" s="314"/>
      <c r="AKN113" s="314"/>
      <c r="AKO113" s="314"/>
      <c r="AKP113" s="314"/>
      <c r="AKQ113" s="314"/>
      <c r="AKR113" s="314"/>
      <c r="AKS113" s="314"/>
      <c r="AKT113" s="314"/>
      <c r="AKU113" s="314"/>
      <c r="AKV113" s="314"/>
      <c r="AKW113" s="314"/>
      <c r="AKX113" s="314"/>
      <c r="AKY113" s="314"/>
      <c r="AKZ113" s="314"/>
      <c r="ALA113" s="314"/>
      <c r="ALB113" s="314"/>
      <c r="ALC113" s="314"/>
      <c r="ALD113" s="314"/>
      <c r="ALE113" s="314"/>
      <c r="ALF113" s="314"/>
      <c r="ALG113" s="314"/>
      <c r="ALH113" s="314"/>
      <c r="ALI113" s="314"/>
      <c r="ALJ113" s="314"/>
      <c r="ALK113" s="314"/>
      <c r="ALL113" s="314"/>
      <c r="ALM113" s="314"/>
      <c r="ALN113" s="314"/>
      <c r="ALO113" s="314"/>
      <c r="ALP113" s="314"/>
      <c r="ALQ113" s="314"/>
      <c r="ALR113" s="314"/>
      <c r="ALS113" s="314"/>
      <c r="ALT113" s="314"/>
      <c r="ALU113" s="314"/>
      <c r="ALV113" s="314"/>
      <c r="ALW113" s="314"/>
      <c r="ALX113" s="314"/>
      <c r="ALY113" s="314"/>
      <c r="ALZ113" s="314"/>
      <c r="AMA113" s="314"/>
      <c r="AMB113" s="314"/>
      <c r="AMC113" s="314"/>
      <c r="AMD113" s="314"/>
      <c r="AME113" s="314"/>
      <c r="AMF113" s="314"/>
      <c r="AMG113" s="314"/>
      <c r="AMH113" s="314"/>
      <c r="AMI113" s="314"/>
      <c r="AMJ113" s="314"/>
      <c r="AMK113" s="314"/>
      <c r="AML113" s="314"/>
      <c r="AMM113" s="314"/>
      <c r="AMN113" s="314"/>
      <c r="AMO113" s="314"/>
      <c r="AMP113" s="314"/>
      <c r="AMQ113" s="314"/>
      <c r="AMR113" s="314"/>
      <c r="AMS113" s="314"/>
      <c r="AMT113" s="314"/>
      <c r="AMU113" s="314"/>
      <c r="AMV113" s="314"/>
      <c r="AMW113" s="314"/>
      <c r="AMX113" s="314"/>
      <c r="AMY113" s="314"/>
      <c r="AMZ113" s="314"/>
      <c r="ANA113" s="314"/>
      <c r="ANB113" s="314"/>
      <c r="ANC113" s="314"/>
      <c r="AND113" s="314"/>
      <c r="ANE113" s="314"/>
      <c r="ANF113" s="314"/>
      <c r="ANG113" s="314"/>
      <c r="ANH113" s="314"/>
      <c r="ANI113" s="314"/>
      <c r="ANJ113" s="314"/>
      <c r="ANK113" s="314"/>
      <c r="ANL113" s="314"/>
      <c r="ANM113" s="314"/>
      <c r="ANN113" s="314"/>
      <c r="ANO113" s="314"/>
      <c r="ANP113" s="314"/>
      <c r="ANQ113" s="314"/>
      <c r="ANR113" s="314"/>
      <c r="ANS113" s="314"/>
      <c r="ANT113" s="314"/>
      <c r="ANU113" s="314"/>
      <c r="ANV113" s="314"/>
      <c r="ANW113" s="314"/>
      <c r="ANX113" s="314"/>
      <c r="ANY113" s="314"/>
      <c r="ANZ113" s="314"/>
      <c r="AOA113" s="314"/>
      <c r="AOB113" s="314"/>
      <c r="AOC113" s="314"/>
      <c r="AOD113" s="314"/>
      <c r="AOE113" s="314"/>
      <c r="AOF113" s="314"/>
      <c r="AOG113" s="314"/>
      <c r="AOH113" s="314"/>
      <c r="AOI113" s="314"/>
      <c r="AOJ113" s="314"/>
      <c r="AOK113" s="314"/>
      <c r="AOL113" s="314"/>
      <c r="AOM113" s="314"/>
      <c r="AON113" s="314"/>
      <c r="AOO113" s="314"/>
      <c r="AOP113" s="314"/>
      <c r="AOQ113" s="314"/>
      <c r="AOR113" s="314"/>
      <c r="AOS113" s="314"/>
      <c r="AOT113" s="314"/>
      <c r="AOU113" s="314"/>
      <c r="AOV113" s="314"/>
      <c r="AOW113" s="314"/>
      <c r="AOX113" s="314"/>
      <c r="AOY113" s="314"/>
      <c r="AOZ113" s="314"/>
      <c r="APA113" s="314"/>
      <c r="APB113" s="314"/>
      <c r="APC113" s="314"/>
      <c r="APD113" s="314"/>
      <c r="APE113" s="314"/>
      <c r="APF113" s="314"/>
      <c r="APG113" s="314"/>
      <c r="APH113" s="314"/>
      <c r="API113" s="314"/>
      <c r="APJ113" s="314"/>
      <c r="APK113" s="314"/>
      <c r="APL113" s="314"/>
      <c r="APM113" s="314"/>
      <c r="APN113" s="314"/>
      <c r="APO113" s="314"/>
      <c r="APP113" s="314"/>
      <c r="APQ113" s="314"/>
      <c r="APR113" s="314"/>
      <c r="APS113" s="314"/>
      <c r="APT113" s="314"/>
      <c r="APU113" s="314"/>
      <c r="APV113" s="314"/>
      <c r="APW113" s="314"/>
      <c r="APX113" s="314"/>
      <c r="APY113" s="314"/>
      <c r="APZ113" s="314"/>
      <c r="AQA113" s="314"/>
      <c r="AQB113" s="314"/>
      <c r="AQC113" s="314"/>
      <c r="AQD113" s="314"/>
      <c r="AQE113" s="314"/>
      <c r="AQF113" s="314"/>
      <c r="AQG113" s="314"/>
      <c r="AQH113" s="314"/>
      <c r="AQI113" s="314"/>
      <c r="AQJ113" s="314"/>
      <c r="AQK113" s="314"/>
      <c r="AQL113" s="314"/>
      <c r="AQM113" s="314"/>
      <c r="AQN113" s="314"/>
      <c r="AQO113" s="314"/>
      <c r="AQP113" s="314"/>
      <c r="AQQ113" s="314"/>
      <c r="AQR113" s="314"/>
      <c r="AQS113" s="314"/>
      <c r="AQT113" s="314"/>
      <c r="AQU113" s="314"/>
      <c r="AQV113" s="314"/>
      <c r="AQW113" s="314"/>
      <c r="AQX113" s="314"/>
      <c r="AQY113" s="314"/>
      <c r="AQZ113" s="314"/>
      <c r="ARA113" s="314"/>
      <c r="ARB113" s="314"/>
      <c r="ARC113" s="314"/>
      <c r="ARD113" s="314"/>
      <c r="ARE113" s="314"/>
      <c r="ARF113" s="314"/>
      <c r="ARG113" s="314"/>
      <c r="ARH113" s="314"/>
      <c r="ARI113" s="314"/>
      <c r="ARJ113" s="314"/>
      <c r="ARK113" s="314"/>
      <c r="ARL113" s="314"/>
      <c r="ARM113" s="314"/>
      <c r="ARN113" s="314"/>
      <c r="ARO113" s="314"/>
      <c r="ARP113" s="314"/>
      <c r="ARQ113" s="314"/>
      <c r="ARR113" s="314"/>
      <c r="ARS113" s="314"/>
      <c r="ART113" s="314"/>
      <c r="ARU113" s="314"/>
      <c r="ARV113" s="314"/>
      <c r="ARW113" s="314"/>
      <c r="ARX113" s="314"/>
      <c r="ARY113" s="314"/>
      <c r="ARZ113" s="314"/>
      <c r="ASA113" s="314"/>
      <c r="ASB113" s="314"/>
      <c r="ASC113" s="314"/>
      <c r="ASD113" s="314"/>
      <c r="ASE113" s="314"/>
      <c r="ASF113" s="314"/>
      <c r="ASG113" s="314"/>
      <c r="ASH113" s="314"/>
      <c r="ASI113" s="314"/>
      <c r="ASJ113" s="314"/>
      <c r="ASK113" s="314"/>
      <c r="ASL113" s="314"/>
      <c r="ASM113" s="314"/>
      <c r="ASN113" s="314"/>
      <c r="ASO113" s="314"/>
      <c r="ASP113" s="314"/>
      <c r="ASQ113" s="314"/>
      <c r="ASR113" s="314"/>
      <c r="ASS113" s="314"/>
      <c r="AST113" s="314"/>
      <c r="ASU113" s="314"/>
      <c r="ASV113" s="314"/>
      <c r="ASW113" s="314"/>
      <c r="ASX113" s="314"/>
      <c r="ASY113" s="314"/>
      <c r="ASZ113" s="314"/>
      <c r="ATA113" s="314"/>
      <c r="ATB113" s="314"/>
      <c r="ATC113" s="314"/>
      <c r="ATD113" s="314"/>
      <c r="ATE113" s="314"/>
      <c r="ATF113" s="314"/>
      <c r="ATG113" s="314"/>
      <c r="ATH113" s="314"/>
      <c r="ATI113" s="314"/>
      <c r="ATJ113" s="314"/>
      <c r="ATK113" s="314"/>
      <c r="ATL113" s="314"/>
      <c r="ATM113" s="314"/>
      <c r="ATN113" s="314"/>
      <c r="ATO113" s="314"/>
      <c r="ATP113" s="314"/>
      <c r="ATQ113" s="314"/>
      <c r="ATR113" s="314"/>
      <c r="ATS113" s="314"/>
      <c r="ATT113" s="314"/>
      <c r="ATU113" s="314"/>
      <c r="ATV113" s="314"/>
      <c r="ATW113" s="314"/>
      <c r="ATX113" s="314"/>
      <c r="ATY113" s="314"/>
      <c r="ATZ113" s="314"/>
      <c r="AUA113" s="314"/>
      <c r="AUB113" s="314"/>
      <c r="AUC113" s="314"/>
      <c r="AUD113" s="314"/>
      <c r="AUE113" s="314"/>
      <c r="AUF113" s="314"/>
      <c r="AUG113" s="314"/>
      <c r="AUH113" s="314"/>
      <c r="AUI113" s="314"/>
      <c r="AUJ113" s="314"/>
      <c r="AUK113" s="314"/>
      <c r="AUL113" s="314"/>
      <c r="AUM113" s="314"/>
      <c r="AUN113" s="314"/>
      <c r="AUO113" s="314"/>
      <c r="AUP113" s="314"/>
      <c r="AUQ113" s="314"/>
      <c r="AUR113" s="314"/>
      <c r="AUS113" s="314"/>
      <c r="AUT113" s="314"/>
      <c r="AUU113" s="314"/>
      <c r="AUV113" s="314"/>
      <c r="AUW113" s="314"/>
      <c r="AUX113" s="314"/>
      <c r="AUY113" s="314"/>
      <c r="AUZ113" s="314"/>
      <c r="AVA113" s="314"/>
      <c r="AVB113" s="314"/>
      <c r="AVC113" s="314"/>
      <c r="AVD113" s="314"/>
      <c r="AVE113" s="314"/>
      <c r="AVF113" s="314"/>
      <c r="AVG113" s="314"/>
      <c r="AVH113" s="314"/>
      <c r="AVI113" s="314"/>
      <c r="AVJ113" s="314"/>
      <c r="AVK113" s="314"/>
      <c r="AVL113" s="314"/>
      <c r="AVM113" s="314"/>
      <c r="AVN113" s="314"/>
      <c r="AVO113" s="314"/>
      <c r="AVP113" s="314"/>
      <c r="AVQ113" s="314"/>
      <c r="AVR113" s="314"/>
      <c r="AVS113" s="314"/>
      <c r="AVT113" s="314"/>
      <c r="AVU113" s="314"/>
      <c r="AVV113" s="314"/>
      <c r="AVW113" s="314"/>
      <c r="AVX113" s="314"/>
      <c r="AVY113" s="314"/>
      <c r="AVZ113" s="314"/>
      <c r="AWA113" s="314"/>
      <c r="AWB113" s="314"/>
      <c r="AWC113" s="314"/>
      <c r="AWD113" s="314"/>
      <c r="AWE113" s="314"/>
      <c r="AWF113" s="314"/>
      <c r="AWG113" s="314"/>
      <c r="AWH113" s="314"/>
      <c r="AWI113" s="314"/>
      <c r="AWJ113" s="314"/>
      <c r="AWK113" s="314"/>
      <c r="AWL113" s="314"/>
      <c r="AWM113" s="314"/>
      <c r="AWN113" s="314"/>
      <c r="AWO113" s="314"/>
      <c r="AWP113" s="314"/>
      <c r="AWQ113" s="314"/>
      <c r="AWR113" s="314"/>
      <c r="AWS113" s="314"/>
      <c r="AWT113" s="314"/>
      <c r="AWU113" s="314"/>
      <c r="AWV113" s="314"/>
      <c r="AWW113" s="314"/>
      <c r="AWX113" s="314"/>
      <c r="AWY113" s="314"/>
      <c r="AWZ113" s="314"/>
      <c r="AXA113" s="314"/>
      <c r="AXB113" s="314"/>
      <c r="AXC113" s="314"/>
      <c r="AXD113" s="314"/>
      <c r="AXE113" s="314"/>
      <c r="AXF113" s="314"/>
      <c r="AXG113" s="314"/>
      <c r="AXH113" s="314"/>
      <c r="AXI113" s="314"/>
      <c r="AXJ113" s="314"/>
      <c r="AXK113" s="314"/>
      <c r="AXL113" s="314"/>
      <c r="AXM113" s="314"/>
      <c r="AXN113" s="314"/>
      <c r="AXO113" s="314"/>
      <c r="AXP113" s="314"/>
      <c r="AXQ113" s="314"/>
      <c r="AXR113" s="314"/>
      <c r="AXS113" s="314"/>
      <c r="AXT113" s="314"/>
      <c r="AXU113" s="314"/>
      <c r="AXV113" s="314"/>
      <c r="AXW113" s="314"/>
      <c r="AXX113" s="314"/>
      <c r="AXY113" s="314"/>
      <c r="AXZ113" s="314"/>
      <c r="AYA113" s="314"/>
      <c r="AYB113" s="314"/>
      <c r="AYC113" s="314"/>
      <c r="AYD113" s="314"/>
      <c r="AYE113" s="314"/>
      <c r="AYF113" s="314"/>
      <c r="AYG113" s="314"/>
      <c r="AYH113" s="314"/>
      <c r="AYI113" s="314"/>
      <c r="AYJ113" s="314"/>
      <c r="AYK113" s="314"/>
      <c r="AYL113" s="314"/>
      <c r="AYM113" s="314"/>
      <c r="AYN113" s="314"/>
      <c r="AYO113" s="314"/>
      <c r="AYP113" s="314"/>
      <c r="AYQ113" s="314"/>
      <c r="AYR113" s="314"/>
      <c r="AYS113" s="314"/>
      <c r="AYT113" s="314"/>
      <c r="AYU113" s="314"/>
      <c r="AYV113" s="314"/>
      <c r="AYW113" s="314"/>
      <c r="AYX113" s="314"/>
      <c r="AYY113" s="314"/>
      <c r="AYZ113" s="314"/>
      <c r="AZA113" s="314"/>
      <c r="AZB113" s="314"/>
      <c r="AZC113" s="314"/>
      <c r="AZD113" s="314"/>
      <c r="AZE113" s="314"/>
      <c r="AZF113" s="314"/>
      <c r="AZG113" s="314"/>
      <c r="AZH113" s="314"/>
      <c r="AZI113" s="314"/>
      <c r="AZJ113" s="314"/>
      <c r="AZK113" s="314"/>
      <c r="AZL113" s="314"/>
      <c r="AZM113" s="314"/>
      <c r="AZN113" s="314"/>
      <c r="AZO113" s="314"/>
      <c r="AZP113" s="314"/>
      <c r="AZQ113" s="314"/>
      <c r="AZR113" s="314"/>
      <c r="AZS113" s="314"/>
      <c r="AZT113" s="314"/>
      <c r="AZU113" s="314"/>
      <c r="AZV113" s="314"/>
      <c r="AZW113" s="314"/>
      <c r="AZX113" s="314"/>
      <c r="AZY113" s="314"/>
      <c r="AZZ113" s="314"/>
      <c r="BAA113" s="314"/>
      <c r="BAB113" s="314"/>
      <c r="BAC113" s="314"/>
      <c r="BAD113" s="314"/>
      <c r="BAE113" s="314"/>
      <c r="BAF113" s="314"/>
      <c r="BAG113" s="314"/>
      <c r="BAH113" s="314"/>
      <c r="BAI113" s="314"/>
      <c r="BAJ113" s="314"/>
      <c r="BAK113" s="314"/>
      <c r="BAL113" s="314"/>
      <c r="BAM113" s="314"/>
      <c r="BAN113" s="314"/>
      <c r="BAO113" s="314"/>
      <c r="BAP113" s="314"/>
      <c r="BAQ113" s="314"/>
      <c r="BAR113" s="314"/>
      <c r="BAS113" s="314"/>
      <c r="BAT113" s="314"/>
      <c r="BAU113" s="314"/>
      <c r="BAV113" s="314"/>
      <c r="BAW113" s="314"/>
      <c r="BAX113" s="314"/>
      <c r="BAY113" s="314"/>
      <c r="BAZ113" s="314"/>
      <c r="BBA113" s="314"/>
      <c r="BBB113" s="314"/>
      <c r="BBC113" s="314"/>
      <c r="BBD113" s="314"/>
      <c r="BBE113" s="314"/>
      <c r="BBF113" s="314"/>
      <c r="BBG113" s="314"/>
      <c r="BBH113" s="314"/>
      <c r="BBI113" s="314"/>
      <c r="BBJ113" s="314"/>
      <c r="BBK113" s="314"/>
      <c r="BBL113" s="314"/>
      <c r="BBM113" s="314"/>
      <c r="BBN113" s="314"/>
      <c r="BBO113" s="314"/>
      <c r="BBP113" s="314"/>
      <c r="BBQ113" s="314"/>
      <c r="BBR113" s="314"/>
      <c r="BBS113" s="314"/>
      <c r="BBT113" s="314"/>
      <c r="BBU113" s="314"/>
      <c r="BBV113" s="314"/>
      <c r="BBW113" s="314"/>
      <c r="BBX113" s="314"/>
      <c r="BBY113" s="314"/>
      <c r="BBZ113" s="314"/>
      <c r="BCA113" s="314"/>
      <c r="BCB113" s="314"/>
      <c r="BCC113" s="314"/>
      <c r="BCD113" s="314"/>
      <c r="BCE113" s="314"/>
      <c r="BCF113" s="314"/>
      <c r="BCG113" s="314"/>
      <c r="BCH113" s="314"/>
      <c r="BCI113" s="314"/>
      <c r="BCJ113" s="314"/>
      <c r="BCK113" s="314"/>
      <c r="BCL113" s="314"/>
      <c r="BCM113" s="314"/>
      <c r="BCN113" s="314"/>
      <c r="BCO113" s="314"/>
      <c r="BCP113" s="314"/>
      <c r="BCQ113" s="314"/>
      <c r="BCR113" s="314"/>
      <c r="BCS113" s="314"/>
      <c r="BCT113" s="314"/>
      <c r="BCU113" s="314"/>
      <c r="BCV113" s="314"/>
      <c r="BCW113" s="314"/>
      <c r="BCX113" s="314"/>
      <c r="BCY113" s="314"/>
      <c r="BCZ113" s="314"/>
      <c r="BDA113" s="314"/>
      <c r="BDB113" s="314"/>
      <c r="BDC113" s="314"/>
      <c r="BDD113" s="314"/>
      <c r="BDE113" s="314"/>
      <c r="BDF113" s="314"/>
      <c r="BDG113" s="314"/>
      <c r="BDH113" s="314"/>
      <c r="BDI113" s="314"/>
      <c r="BDJ113" s="314"/>
      <c r="BDK113" s="314"/>
      <c r="BDL113" s="314"/>
      <c r="BDM113" s="314"/>
      <c r="BDN113" s="314"/>
      <c r="BDO113" s="314"/>
      <c r="BDP113" s="314"/>
      <c r="BDQ113" s="314"/>
      <c r="BDR113" s="314"/>
      <c r="BDS113" s="314"/>
      <c r="BDT113" s="314"/>
      <c r="BDU113" s="314"/>
      <c r="BDV113" s="314"/>
      <c r="BDW113" s="314"/>
      <c r="BDX113" s="314"/>
      <c r="BDY113" s="314"/>
      <c r="BDZ113" s="314"/>
      <c r="BEA113" s="314"/>
      <c r="BEB113" s="314"/>
      <c r="BEC113" s="314"/>
      <c r="BED113" s="314"/>
      <c r="BEE113" s="314"/>
      <c r="BEF113" s="314"/>
      <c r="BEG113" s="314"/>
      <c r="BEH113" s="314"/>
      <c r="BEI113" s="314"/>
      <c r="BEJ113" s="314"/>
      <c r="BEK113" s="314"/>
      <c r="BEL113" s="314"/>
      <c r="BEM113" s="314"/>
      <c r="BEN113" s="314"/>
      <c r="BEO113" s="314"/>
      <c r="BEP113" s="314"/>
      <c r="BEQ113" s="314"/>
      <c r="BER113" s="314"/>
      <c r="BES113" s="314"/>
      <c r="BET113" s="314"/>
      <c r="BEU113" s="314"/>
      <c r="BEV113" s="314"/>
      <c r="BEW113" s="314"/>
      <c r="BEX113" s="314"/>
      <c r="BEY113" s="314"/>
      <c r="BEZ113" s="314"/>
      <c r="BFA113" s="314"/>
      <c r="BFB113" s="314"/>
      <c r="BFC113" s="314"/>
      <c r="BFD113" s="314"/>
      <c r="BFE113" s="314"/>
      <c r="BFF113" s="314"/>
      <c r="BFG113" s="314"/>
      <c r="BFH113" s="314"/>
      <c r="BFI113" s="314"/>
      <c r="BFJ113" s="314"/>
      <c r="BFK113" s="314"/>
      <c r="BFL113" s="314"/>
      <c r="BFM113" s="314"/>
      <c r="BFN113" s="314"/>
      <c r="BFO113" s="314"/>
      <c r="BFP113" s="314"/>
      <c r="BFQ113" s="314"/>
      <c r="BFR113" s="314"/>
      <c r="BFS113" s="314"/>
      <c r="BFT113" s="314"/>
      <c r="BFU113" s="314"/>
      <c r="BFV113" s="314"/>
      <c r="BFW113" s="314"/>
      <c r="BFX113" s="314"/>
      <c r="BFY113" s="314"/>
      <c r="BFZ113" s="314"/>
      <c r="BGA113" s="314"/>
      <c r="BGB113" s="314"/>
      <c r="BGC113" s="314"/>
      <c r="BGD113" s="314"/>
      <c r="BGE113" s="314"/>
      <c r="BGF113" s="314"/>
      <c r="BGG113" s="314"/>
      <c r="BGH113" s="314"/>
      <c r="BGI113" s="314"/>
      <c r="BGJ113" s="314"/>
      <c r="BGK113" s="314"/>
      <c r="BGL113" s="314"/>
      <c r="BGM113" s="314"/>
      <c r="BGN113" s="314"/>
      <c r="BGO113" s="314"/>
      <c r="BGP113" s="314"/>
      <c r="BGQ113" s="314"/>
      <c r="BGR113" s="314"/>
      <c r="BGS113" s="314"/>
      <c r="BGT113" s="314"/>
      <c r="BGU113" s="314"/>
      <c r="BGV113" s="314"/>
      <c r="BGW113" s="314"/>
      <c r="BGX113" s="314"/>
      <c r="BGY113" s="314"/>
      <c r="BGZ113" s="314"/>
      <c r="BHA113" s="314"/>
      <c r="BHB113" s="314"/>
      <c r="BHC113" s="314"/>
      <c r="BHD113" s="314"/>
      <c r="BHE113" s="314"/>
      <c r="BHF113" s="314"/>
      <c r="BHG113" s="314"/>
      <c r="BHH113" s="314"/>
      <c r="BHI113" s="314"/>
      <c r="BHJ113" s="314"/>
      <c r="BHK113" s="314"/>
      <c r="BHL113" s="314"/>
      <c r="BHM113" s="314"/>
      <c r="BHN113" s="314"/>
      <c r="BHO113" s="314"/>
      <c r="BHP113" s="314"/>
      <c r="BHQ113" s="314"/>
      <c r="BHR113" s="314"/>
      <c r="BHS113" s="314"/>
      <c r="BHT113" s="314"/>
      <c r="BHU113" s="314"/>
      <c r="BHV113" s="314"/>
      <c r="BHW113" s="314"/>
      <c r="BHX113" s="314"/>
      <c r="BHY113" s="314"/>
      <c r="BHZ113" s="314"/>
      <c r="BIA113" s="314"/>
      <c r="BIB113" s="314"/>
      <c r="BIC113" s="314"/>
      <c r="BID113" s="314"/>
      <c r="BIE113" s="314"/>
      <c r="BIF113" s="314"/>
      <c r="BIG113" s="314"/>
      <c r="BIH113" s="314"/>
      <c r="BII113" s="314"/>
      <c r="BIJ113" s="314"/>
      <c r="BIK113" s="314"/>
      <c r="BIL113" s="314"/>
      <c r="BIM113" s="314"/>
      <c r="BIN113" s="314"/>
      <c r="BIO113" s="314"/>
      <c r="BIP113" s="314"/>
      <c r="BIQ113" s="314"/>
      <c r="BIR113" s="314"/>
      <c r="BIS113" s="314"/>
      <c r="BIT113" s="314"/>
      <c r="BIU113" s="314"/>
      <c r="BIV113" s="314"/>
      <c r="BIW113" s="314"/>
      <c r="BIX113" s="314"/>
      <c r="BIY113" s="314"/>
      <c r="BIZ113" s="314"/>
      <c r="BJA113" s="314"/>
      <c r="BJB113" s="314"/>
      <c r="BJC113" s="314"/>
      <c r="BJD113" s="314"/>
      <c r="BJE113" s="314"/>
      <c r="BJF113" s="314"/>
      <c r="BJG113" s="314"/>
      <c r="BJH113" s="314"/>
      <c r="BJI113" s="314"/>
      <c r="BJJ113" s="314"/>
      <c r="BJK113" s="314"/>
      <c r="BJL113" s="314"/>
      <c r="BJM113" s="314"/>
      <c r="BJN113" s="314"/>
      <c r="BJO113" s="314"/>
      <c r="BJP113" s="314"/>
      <c r="BJQ113" s="314"/>
      <c r="BJR113" s="314"/>
      <c r="BJS113" s="314"/>
      <c r="BJT113" s="314"/>
      <c r="BJU113" s="314"/>
      <c r="BJV113" s="314"/>
      <c r="BJW113" s="314"/>
      <c r="BJX113" s="314"/>
      <c r="BJY113" s="314"/>
      <c r="BJZ113" s="314"/>
      <c r="BKA113" s="314"/>
      <c r="BKB113" s="314"/>
      <c r="BKC113" s="314"/>
      <c r="BKD113" s="314"/>
      <c r="BKE113" s="314"/>
      <c r="BKF113" s="314"/>
      <c r="BKG113" s="314"/>
      <c r="BKH113" s="314"/>
      <c r="BKI113" s="314"/>
      <c r="BKJ113" s="314"/>
      <c r="BKK113" s="314"/>
      <c r="BKL113" s="314"/>
      <c r="BKM113" s="314"/>
      <c r="BKN113" s="314"/>
      <c r="BKO113" s="314"/>
      <c r="BKP113" s="314"/>
      <c r="BKQ113" s="314"/>
      <c r="BKR113" s="314"/>
      <c r="BKS113" s="314"/>
      <c r="BKT113" s="314"/>
      <c r="BKU113" s="314"/>
      <c r="BKV113" s="314"/>
      <c r="BKW113" s="314"/>
      <c r="BKX113" s="314"/>
      <c r="BKY113" s="314"/>
      <c r="BKZ113" s="314"/>
      <c r="BLA113" s="314"/>
      <c r="BLB113" s="314"/>
      <c r="BLC113" s="314"/>
      <c r="BLD113" s="314"/>
      <c r="BLE113" s="314"/>
      <c r="BLF113" s="314"/>
      <c r="BLG113" s="314"/>
      <c r="BLH113" s="314"/>
      <c r="BLI113" s="314"/>
      <c r="BLJ113" s="314"/>
      <c r="BLK113" s="314"/>
      <c r="BLL113" s="314"/>
      <c r="BLM113" s="314"/>
      <c r="BLN113" s="314"/>
      <c r="BLO113" s="314"/>
      <c r="BLP113" s="314"/>
      <c r="BLQ113" s="314"/>
      <c r="BLR113" s="314"/>
      <c r="BLS113" s="314"/>
      <c r="BLT113" s="314"/>
      <c r="BLU113" s="314"/>
      <c r="BLV113" s="314"/>
      <c r="BLW113" s="314"/>
      <c r="BLX113" s="314"/>
      <c r="BLY113" s="314"/>
      <c r="BLZ113" s="314"/>
      <c r="BMA113" s="314"/>
      <c r="BMB113" s="314"/>
      <c r="BMC113" s="314"/>
      <c r="BMD113" s="314"/>
      <c r="BME113" s="314"/>
      <c r="BMF113" s="314"/>
      <c r="BMG113" s="314"/>
      <c r="BMH113" s="314"/>
      <c r="BMI113" s="314"/>
      <c r="BMJ113" s="314"/>
      <c r="BMK113" s="314"/>
      <c r="BML113" s="314"/>
      <c r="BMM113" s="314"/>
      <c r="BMN113" s="314"/>
      <c r="BMO113" s="314"/>
      <c r="BMP113" s="314"/>
      <c r="BMQ113" s="314"/>
      <c r="BMR113" s="314"/>
      <c r="BMS113" s="314"/>
      <c r="BMT113" s="314"/>
      <c r="BMU113" s="314"/>
      <c r="BMV113" s="314"/>
      <c r="BMW113" s="314"/>
      <c r="BMX113" s="314"/>
      <c r="BMY113" s="314"/>
      <c r="BMZ113" s="314"/>
      <c r="BNA113" s="314"/>
      <c r="BNB113" s="314"/>
      <c r="BNC113" s="314"/>
      <c r="BND113" s="314"/>
      <c r="BNE113" s="314"/>
      <c r="BNF113" s="314"/>
      <c r="BNG113" s="314"/>
      <c r="BNH113" s="314"/>
      <c r="BNI113" s="314"/>
      <c r="BNJ113" s="314"/>
      <c r="BNK113" s="314"/>
      <c r="BNL113" s="314"/>
      <c r="BNM113" s="314"/>
      <c r="BNN113" s="314"/>
      <c r="BNO113" s="314"/>
      <c r="BNP113" s="314"/>
      <c r="BNQ113" s="314"/>
      <c r="BNR113" s="314"/>
      <c r="BNS113" s="314"/>
      <c r="BNT113" s="314"/>
      <c r="BNU113" s="314"/>
      <c r="BNV113" s="314"/>
      <c r="BNW113" s="314"/>
      <c r="BNX113" s="314"/>
      <c r="BNY113" s="314"/>
      <c r="BNZ113" s="314"/>
      <c r="BOA113" s="314"/>
      <c r="BOB113" s="314"/>
      <c r="BOC113" s="314"/>
      <c r="BOD113" s="314"/>
      <c r="BOE113" s="314"/>
      <c r="BOF113" s="314"/>
      <c r="BOG113" s="314"/>
      <c r="BOH113" s="314"/>
      <c r="BOI113" s="314"/>
      <c r="BOJ113" s="314"/>
      <c r="BOK113" s="314"/>
      <c r="BOL113" s="314"/>
      <c r="BOM113" s="314"/>
      <c r="BON113" s="314"/>
      <c r="BOO113" s="314"/>
      <c r="BOP113" s="314"/>
      <c r="BOQ113" s="314"/>
      <c r="BOR113" s="314"/>
      <c r="BOS113" s="314"/>
      <c r="BOT113" s="314"/>
      <c r="BOU113" s="314"/>
      <c r="BOV113" s="314"/>
      <c r="BOW113" s="314"/>
      <c r="BOX113" s="314"/>
      <c r="BOY113" s="314"/>
      <c r="BOZ113" s="314"/>
      <c r="BPA113" s="314"/>
      <c r="BPB113" s="314"/>
      <c r="BPC113" s="314"/>
      <c r="BPD113" s="314"/>
      <c r="BPE113" s="314"/>
      <c r="BPF113" s="314"/>
      <c r="BPG113" s="314"/>
      <c r="BPH113" s="314"/>
      <c r="BPI113" s="314"/>
      <c r="BPJ113" s="314"/>
      <c r="BPK113" s="314"/>
      <c r="BPL113" s="314"/>
      <c r="BPM113" s="314"/>
      <c r="BPN113" s="314"/>
      <c r="BPO113" s="314"/>
      <c r="BPP113" s="314"/>
      <c r="BPQ113" s="314"/>
      <c r="BPR113" s="314"/>
      <c r="BPS113" s="314"/>
      <c r="BPT113" s="314"/>
      <c r="BPU113" s="314"/>
      <c r="BPV113" s="314"/>
      <c r="BPW113" s="314"/>
      <c r="BPX113" s="314"/>
      <c r="BPY113" s="314"/>
      <c r="BPZ113" s="314"/>
      <c r="BQA113" s="314"/>
      <c r="BQB113" s="314"/>
      <c r="BQC113" s="314"/>
      <c r="BQD113" s="314"/>
      <c r="BQE113" s="314"/>
      <c r="BQF113" s="314"/>
      <c r="BQG113" s="314"/>
      <c r="BQH113" s="314"/>
      <c r="BQI113" s="314"/>
      <c r="BQJ113" s="314"/>
      <c r="BQK113" s="314"/>
      <c r="BQL113" s="314"/>
      <c r="BQM113" s="314"/>
      <c r="BQN113" s="314"/>
      <c r="BQO113" s="314"/>
      <c r="BQP113" s="314"/>
      <c r="BQQ113" s="314"/>
      <c r="BQR113" s="314"/>
      <c r="BQS113" s="314"/>
      <c r="BQT113" s="314"/>
      <c r="BQU113" s="314"/>
      <c r="BQV113" s="314"/>
      <c r="BQW113" s="314"/>
      <c r="BQX113" s="314"/>
      <c r="BQY113" s="314"/>
      <c r="BQZ113" s="314"/>
      <c r="BRA113" s="314"/>
      <c r="BRB113" s="314"/>
      <c r="BRC113" s="314"/>
      <c r="BRD113" s="314"/>
      <c r="BRE113" s="314"/>
      <c r="BRF113" s="314"/>
      <c r="BRG113" s="314"/>
      <c r="BRH113" s="314"/>
      <c r="BRI113" s="314"/>
      <c r="BRJ113" s="314"/>
      <c r="BRK113" s="314"/>
      <c r="BRL113" s="314"/>
      <c r="BRM113" s="314"/>
      <c r="BRN113" s="314"/>
      <c r="BRO113" s="314"/>
      <c r="BRP113" s="314"/>
      <c r="BRQ113" s="314"/>
      <c r="BRR113" s="314"/>
      <c r="BRS113" s="314"/>
      <c r="BRT113" s="314"/>
      <c r="BRU113" s="314"/>
      <c r="BRV113" s="314"/>
      <c r="BRW113" s="314"/>
      <c r="BRX113" s="314"/>
      <c r="BRY113" s="314"/>
      <c r="BRZ113" s="314"/>
      <c r="BSA113" s="314"/>
      <c r="BSB113" s="314"/>
      <c r="BSC113" s="314"/>
      <c r="BSD113" s="314"/>
      <c r="BSE113" s="314"/>
      <c r="BSF113" s="314"/>
      <c r="BSG113" s="314"/>
      <c r="BSH113" s="314"/>
      <c r="BSI113" s="314"/>
      <c r="BSJ113" s="314"/>
      <c r="BSK113" s="314"/>
      <c r="BSL113" s="314"/>
      <c r="BSM113" s="314"/>
      <c r="BSN113" s="314"/>
      <c r="BSO113" s="314"/>
      <c r="BSP113" s="314"/>
      <c r="BSQ113" s="314"/>
      <c r="BSR113" s="314"/>
      <c r="BSS113" s="314"/>
      <c r="BST113" s="314"/>
      <c r="BSU113" s="314"/>
      <c r="BSV113" s="314"/>
      <c r="BSW113" s="314"/>
      <c r="BSX113" s="314"/>
      <c r="BSY113" s="314"/>
      <c r="BSZ113" s="314"/>
      <c r="BTA113" s="314"/>
      <c r="BTB113" s="314"/>
      <c r="BTC113" s="314"/>
      <c r="BTD113" s="314"/>
      <c r="BTE113" s="314"/>
      <c r="BTF113" s="314"/>
      <c r="BTG113" s="314"/>
      <c r="BTH113" s="314"/>
      <c r="BTI113" s="314"/>
      <c r="BTJ113" s="314"/>
      <c r="BTK113" s="314"/>
      <c r="BTL113" s="314"/>
      <c r="BTM113" s="314"/>
      <c r="BTN113" s="314"/>
      <c r="BTO113" s="314"/>
      <c r="BTP113" s="314"/>
      <c r="BTQ113" s="314"/>
      <c r="BTR113" s="314"/>
      <c r="BTS113" s="314"/>
      <c r="BTT113" s="314"/>
      <c r="BTU113" s="314"/>
      <c r="BTV113" s="314"/>
      <c r="BTW113" s="314"/>
      <c r="BTX113" s="314"/>
      <c r="BTY113" s="314"/>
      <c r="BTZ113" s="314"/>
      <c r="BUA113" s="314"/>
      <c r="BUB113" s="314"/>
      <c r="BUC113" s="314"/>
      <c r="BUD113" s="314"/>
      <c r="BUE113" s="314"/>
      <c r="BUF113" s="314"/>
      <c r="BUG113" s="314"/>
      <c r="BUH113" s="314"/>
      <c r="BUI113" s="314"/>
      <c r="BUJ113" s="314"/>
      <c r="BUK113" s="314"/>
      <c r="BUL113" s="314"/>
      <c r="BUM113" s="314"/>
      <c r="BUN113" s="314"/>
      <c r="BUO113" s="314"/>
      <c r="BUP113" s="314"/>
      <c r="BUQ113" s="314"/>
      <c r="BUR113" s="314"/>
      <c r="BUS113" s="314"/>
      <c r="BUT113" s="314"/>
      <c r="BUU113" s="314"/>
      <c r="BUV113" s="314"/>
      <c r="BUW113" s="314"/>
      <c r="BUX113" s="314"/>
      <c r="BUY113" s="314"/>
      <c r="BUZ113" s="314"/>
      <c r="BVA113" s="314"/>
      <c r="BVB113" s="314"/>
      <c r="BVC113" s="314"/>
      <c r="BVD113" s="314"/>
      <c r="BVE113" s="314"/>
      <c r="BVF113" s="314"/>
      <c r="BVG113" s="314"/>
      <c r="BVH113" s="314"/>
      <c r="BVI113" s="314"/>
      <c r="BVJ113" s="314"/>
      <c r="BVK113" s="314"/>
      <c r="BVL113" s="314"/>
      <c r="BVM113" s="314"/>
      <c r="BVN113" s="314"/>
      <c r="BVO113" s="314"/>
      <c r="BVP113" s="314"/>
      <c r="BVQ113" s="314"/>
      <c r="BVR113" s="314"/>
      <c r="BVS113" s="314"/>
      <c r="BVT113" s="314"/>
      <c r="BVU113" s="314"/>
      <c r="BVV113" s="314"/>
      <c r="BVW113" s="314"/>
      <c r="BVX113" s="314"/>
      <c r="BVY113" s="314"/>
      <c r="BVZ113" s="314"/>
      <c r="BWA113" s="314"/>
      <c r="BWB113" s="314"/>
      <c r="BWC113" s="314"/>
      <c r="BWD113" s="314"/>
      <c r="BWE113" s="314"/>
      <c r="BWF113" s="314"/>
      <c r="BWG113" s="314"/>
      <c r="BWH113" s="314"/>
      <c r="BWI113" s="314"/>
      <c r="BWJ113" s="314"/>
      <c r="BWK113" s="314"/>
      <c r="BWL113" s="314"/>
      <c r="BWM113" s="314"/>
      <c r="BWN113" s="314"/>
      <c r="BWO113" s="314"/>
      <c r="BWP113" s="314"/>
      <c r="BWQ113" s="314"/>
      <c r="BWR113" s="314"/>
      <c r="BWS113" s="314"/>
      <c r="BWT113" s="314"/>
      <c r="BWU113" s="314"/>
      <c r="BWV113" s="314"/>
      <c r="BWW113" s="314"/>
      <c r="BWX113" s="314"/>
      <c r="BWY113" s="314"/>
      <c r="BWZ113" s="314"/>
      <c r="BXA113" s="314"/>
      <c r="BXB113" s="314"/>
      <c r="BXC113" s="314"/>
      <c r="BXD113" s="314"/>
      <c r="BXE113" s="314"/>
      <c r="BXF113" s="314"/>
      <c r="BXG113" s="314"/>
      <c r="BXH113" s="314"/>
      <c r="BXI113" s="314"/>
      <c r="BXJ113" s="314"/>
      <c r="BXK113" s="314"/>
      <c r="BXL113" s="314"/>
      <c r="BXM113" s="314"/>
      <c r="BXN113" s="314"/>
      <c r="BXO113" s="314"/>
      <c r="BXP113" s="314"/>
      <c r="BXQ113" s="314"/>
      <c r="BXR113" s="314"/>
      <c r="BXS113" s="314"/>
      <c r="BXT113" s="314"/>
      <c r="BXU113" s="314"/>
      <c r="BXV113" s="314"/>
      <c r="BXW113" s="314"/>
      <c r="BXX113" s="314"/>
      <c r="BXY113" s="314"/>
      <c r="BXZ113" s="314"/>
      <c r="BYA113" s="314"/>
      <c r="BYB113" s="314"/>
      <c r="BYC113" s="314"/>
      <c r="BYD113" s="314"/>
      <c r="BYE113" s="314"/>
      <c r="BYF113" s="314"/>
      <c r="BYG113" s="314"/>
      <c r="BYH113" s="314"/>
      <c r="BYI113" s="314"/>
      <c r="BYJ113" s="314"/>
      <c r="BYK113" s="314"/>
      <c r="BYL113" s="314"/>
      <c r="BYM113" s="314"/>
      <c r="BYN113" s="314"/>
      <c r="BYO113" s="314"/>
    </row>
    <row r="114" spans="1:2017" s="539" customFormat="1" ht="18" thickBot="1" x14ac:dyDescent="0.35">
      <c r="A114" s="472" t="s">
        <v>675</v>
      </c>
      <c r="B114" s="537">
        <v>3532.9128512415114</v>
      </c>
      <c r="C114" s="537">
        <v>2748.9086945940776</v>
      </c>
      <c r="D114" s="537">
        <v>5008.3768700009841</v>
      </c>
      <c r="E114" s="537">
        <v>4361.3121378660799</v>
      </c>
      <c r="F114" s="537">
        <v>4419.7145969376297</v>
      </c>
      <c r="G114" s="537">
        <v>4455.061519959836</v>
      </c>
      <c r="H114" s="537">
        <v>4478.858752216076</v>
      </c>
      <c r="I114" s="537">
        <v>4728.3188478540005</v>
      </c>
      <c r="J114" s="537">
        <v>4260.6765690576894</v>
      </c>
      <c r="K114" s="537">
        <v>4441.562533897888</v>
      </c>
      <c r="L114" s="537">
        <v>4716.5937168909541</v>
      </c>
      <c r="M114" s="537">
        <v>4493.918329979002</v>
      </c>
      <c r="N114" s="537">
        <v>4739.2467788456452</v>
      </c>
      <c r="O114" s="537">
        <v>4212.4425018320599</v>
      </c>
      <c r="P114" s="537">
        <v>3011.8232440220172</v>
      </c>
      <c r="Q114" s="537">
        <v>2877.7070391999996</v>
      </c>
      <c r="R114" s="537">
        <v>3237</v>
      </c>
      <c r="S114" s="537">
        <v>3341.4843172599999</v>
      </c>
      <c r="T114" s="537">
        <v>3646.2824010499999</v>
      </c>
      <c r="U114" s="537">
        <v>2639.4629274499998</v>
      </c>
      <c r="V114" s="537">
        <v>2505.6514496399996</v>
      </c>
      <c r="W114" s="537">
        <v>3084.4440691099999</v>
      </c>
      <c r="X114" s="537">
        <v>2764.9529319000003</v>
      </c>
      <c r="Y114" s="537">
        <v>2481.4023879800002</v>
      </c>
      <c r="Z114" s="537">
        <v>2470.0378223300004</v>
      </c>
      <c r="AA114" s="537">
        <v>2624.8461178700004</v>
      </c>
      <c r="AB114" s="537">
        <v>2587.1946217599998</v>
      </c>
      <c r="AC114" s="537">
        <v>2972.6673074200007</v>
      </c>
      <c r="AD114" s="537">
        <v>2658.9261905299995</v>
      </c>
      <c r="AE114" s="537">
        <v>2920.2991184399998</v>
      </c>
      <c r="AF114" s="537">
        <v>3878.3389604000004</v>
      </c>
      <c r="AG114" s="537">
        <v>2980.3911409100001</v>
      </c>
      <c r="AH114" s="537">
        <v>2968.3595149499997</v>
      </c>
      <c r="AI114" s="537">
        <v>4175.8540520999995</v>
      </c>
      <c r="AJ114" s="537">
        <v>6068.1720909000005</v>
      </c>
      <c r="AK114" s="537">
        <v>4646.8072660499993</v>
      </c>
      <c r="AL114" s="537">
        <v>5827.5380574499995</v>
      </c>
      <c r="AM114" s="537">
        <v>5852.0917197899998</v>
      </c>
      <c r="AN114" s="537">
        <v>5138.0599397099995</v>
      </c>
      <c r="AO114" s="537">
        <v>5681.8225991499994</v>
      </c>
      <c r="AP114" s="537">
        <v>4922.9812535399988</v>
      </c>
      <c r="AQ114" s="537">
        <v>6902.3129092670397</v>
      </c>
      <c r="AR114" s="537">
        <v>7792.3800382303325</v>
      </c>
      <c r="AS114" s="537">
        <v>10091.131090879226</v>
      </c>
      <c r="AT114" s="537">
        <v>11718.668688750769</v>
      </c>
      <c r="AU114" s="314"/>
      <c r="AV114" s="314"/>
      <c r="AW114" s="314"/>
      <c r="AX114" s="314"/>
      <c r="AY114" s="314"/>
      <c r="AZ114" s="314"/>
      <c r="BA114" s="314"/>
      <c r="BB114" s="314"/>
      <c r="BC114" s="314"/>
      <c r="BD114" s="314"/>
      <c r="BE114" s="314"/>
      <c r="BF114" s="314"/>
      <c r="BG114" s="314"/>
      <c r="BH114" s="314"/>
      <c r="BI114" s="314"/>
      <c r="BJ114" s="314"/>
      <c r="BK114" s="314"/>
      <c r="BL114" s="314"/>
      <c r="BM114" s="314"/>
      <c r="BN114" s="314"/>
      <c r="BO114" s="314"/>
      <c r="BP114" s="314"/>
      <c r="BQ114" s="314"/>
      <c r="BR114" s="314"/>
      <c r="BS114" s="314"/>
      <c r="BT114" s="314"/>
      <c r="BU114" s="314"/>
      <c r="BV114" s="314"/>
      <c r="BW114" s="314"/>
      <c r="BX114" s="314"/>
      <c r="BY114" s="314"/>
      <c r="BZ114" s="314"/>
      <c r="CA114" s="314"/>
      <c r="CB114" s="314"/>
      <c r="CC114" s="314"/>
      <c r="CD114" s="314"/>
      <c r="CE114" s="314"/>
      <c r="CF114" s="314"/>
      <c r="CG114" s="314"/>
      <c r="CH114" s="314"/>
      <c r="CI114" s="314"/>
      <c r="CJ114" s="314"/>
      <c r="CK114" s="314"/>
      <c r="CL114" s="314"/>
      <c r="CM114" s="314"/>
      <c r="CN114" s="314"/>
      <c r="CO114" s="314"/>
      <c r="CP114" s="314"/>
      <c r="CQ114" s="314"/>
      <c r="CR114" s="314"/>
      <c r="CS114" s="314"/>
      <c r="CT114" s="314"/>
      <c r="CU114" s="314"/>
      <c r="CV114" s="314"/>
      <c r="CW114" s="314"/>
      <c r="CX114" s="314"/>
      <c r="CY114" s="314"/>
      <c r="CZ114" s="314"/>
      <c r="DA114" s="314"/>
      <c r="DB114" s="314"/>
      <c r="DC114" s="314"/>
      <c r="DD114" s="314"/>
      <c r="DE114" s="314"/>
      <c r="DF114" s="314"/>
      <c r="DG114" s="314"/>
      <c r="DH114" s="314"/>
      <c r="DI114" s="314"/>
      <c r="DJ114" s="314"/>
      <c r="DK114" s="314"/>
      <c r="DL114" s="314"/>
      <c r="DM114" s="314"/>
      <c r="DN114" s="314"/>
      <c r="DO114" s="314"/>
      <c r="DP114" s="314"/>
      <c r="DQ114" s="314"/>
      <c r="DR114" s="314"/>
      <c r="DS114" s="314"/>
      <c r="DT114" s="314"/>
      <c r="DU114" s="314"/>
      <c r="DV114" s="314"/>
      <c r="DW114" s="314"/>
      <c r="DX114" s="314"/>
      <c r="DY114" s="314"/>
      <c r="DZ114" s="314"/>
      <c r="EA114" s="314"/>
      <c r="EB114" s="314"/>
      <c r="EC114" s="314"/>
      <c r="ED114" s="314"/>
      <c r="EE114" s="314"/>
      <c r="EF114" s="314"/>
      <c r="EG114" s="314"/>
      <c r="EH114" s="314"/>
      <c r="EI114" s="314"/>
      <c r="EJ114" s="314"/>
      <c r="EK114" s="314"/>
      <c r="EL114" s="314"/>
      <c r="EM114" s="314"/>
      <c r="EN114" s="314"/>
      <c r="EO114" s="314"/>
      <c r="EP114" s="314"/>
      <c r="EQ114" s="314"/>
      <c r="ER114" s="314"/>
      <c r="ES114" s="314"/>
      <c r="ET114" s="314"/>
      <c r="EU114" s="314"/>
      <c r="EV114" s="314"/>
      <c r="EW114" s="314"/>
      <c r="EX114" s="314"/>
      <c r="EY114" s="314"/>
      <c r="EZ114" s="314"/>
      <c r="FA114" s="314"/>
      <c r="FB114" s="314"/>
      <c r="FC114" s="314"/>
      <c r="FD114" s="314"/>
      <c r="FE114" s="314"/>
      <c r="FF114" s="314"/>
      <c r="FG114" s="314"/>
      <c r="FH114" s="314"/>
      <c r="FI114" s="314"/>
      <c r="FJ114" s="314"/>
      <c r="FK114" s="314"/>
      <c r="FL114" s="314"/>
      <c r="FM114" s="314"/>
      <c r="FN114" s="314"/>
      <c r="FO114" s="314"/>
      <c r="FP114" s="314"/>
      <c r="FQ114" s="314"/>
      <c r="FR114" s="314"/>
      <c r="FS114" s="314"/>
      <c r="FT114" s="314"/>
      <c r="FU114" s="314"/>
      <c r="FV114" s="314"/>
      <c r="FW114" s="314"/>
      <c r="FX114" s="314"/>
      <c r="FY114" s="314"/>
      <c r="FZ114" s="314"/>
      <c r="GA114" s="314"/>
      <c r="GB114" s="314"/>
      <c r="GC114" s="314"/>
      <c r="GD114" s="314"/>
      <c r="GE114" s="314"/>
      <c r="GF114" s="314"/>
      <c r="GG114" s="314"/>
      <c r="GH114" s="314"/>
      <c r="GI114" s="314"/>
      <c r="GJ114" s="314"/>
      <c r="GK114" s="314"/>
      <c r="GL114" s="314"/>
      <c r="GM114" s="314"/>
      <c r="GN114" s="314"/>
      <c r="GO114" s="314"/>
      <c r="GP114" s="314"/>
      <c r="GQ114" s="314"/>
      <c r="GR114" s="314"/>
      <c r="GS114" s="314"/>
      <c r="GT114" s="314"/>
      <c r="GU114" s="314"/>
      <c r="GV114" s="314"/>
      <c r="GW114" s="314"/>
      <c r="GX114" s="314"/>
      <c r="GY114" s="314"/>
      <c r="GZ114" s="314"/>
      <c r="HA114" s="314"/>
      <c r="HB114" s="314"/>
      <c r="HC114" s="314"/>
      <c r="HD114" s="314"/>
      <c r="HE114" s="314"/>
      <c r="HF114" s="314"/>
      <c r="HG114" s="314"/>
      <c r="HH114" s="314"/>
      <c r="HI114" s="314"/>
      <c r="HJ114" s="314"/>
      <c r="HK114" s="314"/>
      <c r="HL114" s="314"/>
      <c r="HM114" s="314"/>
      <c r="HN114" s="314"/>
      <c r="HO114" s="314"/>
      <c r="HP114" s="314"/>
      <c r="HQ114" s="314"/>
      <c r="HR114" s="314"/>
      <c r="HS114" s="314"/>
      <c r="HT114" s="314"/>
      <c r="HU114" s="314"/>
      <c r="HV114" s="314"/>
      <c r="HW114" s="314"/>
      <c r="HX114" s="314"/>
      <c r="HY114" s="314"/>
      <c r="HZ114" s="314"/>
      <c r="IA114" s="314"/>
      <c r="IB114" s="314"/>
      <c r="IC114" s="314"/>
      <c r="ID114" s="314"/>
      <c r="IE114" s="314"/>
      <c r="IF114" s="314"/>
      <c r="IG114" s="314"/>
      <c r="IH114" s="314"/>
      <c r="II114" s="314"/>
      <c r="IJ114" s="314"/>
      <c r="IK114" s="314"/>
      <c r="IL114" s="314"/>
      <c r="IM114" s="314"/>
      <c r="IN114" s="314"/>
      <c r="IO114" s="314"/>
      <c r="IP114" s="314"/>
      <c r="IQ114" s="314"/>
      <c r="IR114" s="314"/>
      <c r="IS114" s="314"/>
      <c r="IT114" s="314"/>
      <c r="IU114" s="314"/>
      <c r="IV114" s="314"/>
      <c r="IW114" s="314"/>
      <c r="IX114" s="314"/>
      <c r="IY114" s="314"/>
      <c r="IZ114" s="314"/>
      <c r="JA114" s="314"/>
      <c r="JB114" s="314"/>
      <c r="JC114" s="314"/>
      <c r="JD114" s="314"/>
      <c r="JE114" s="314"/>
      <c r="JF114" s="314"/>
      <c r="JG114" s="314"/>
      <c r="JH114" s="314"/>
      <c r="JI114" s="314"/>
      <c r="JJ114" s="314"/>
      <c r="JK114" s="314"/>
      <c r="JL114" s="314"/>
      <c r="JM114" s="314"/>
      <c r="JN114" s="314"/>
      <c r="JO114" s="314"/>
      <c r="JP114" s="314"/>
      <c r="JQ114" s="314"/>
      <c r="JR114" s="314"/>
      <c r="JS114" s="314"/>
      <c r="JT114" s="314"/>
      <c r="JU114" s="314"/>
      <c r="JV114" s="314"/>
      <c r="JW114" s="314"/>
      <c r="JX114" s="314"/>
      <c r="JY114" s="314"/>
      <c r="JZ114" s="314"/>
      <c r="KA114" s="314"/>
      <c r="KB114" s="314"/>
      <c r="KC114" s="314"/>
      <c r="KD114" s="314"/>
      <c r="KE114" s="314"/>
      <c r="KF114" s="314"/>
      <c r="KG114" s="314"/>
      <c r="KH114" s="314"/>
      <c r="KI114" s="314"/>
      <c r="KJ114" s="314"/>
      <c r="KK114" s="314"/>
      <c r="KL114" s="314"/>
      <c r="KM114" s="314"/>
      <c r="KN114" s="314"/>
      <c r="KO114" s="314"/>
      <c r="KP114" s="314"/>
      <c r="KQ114" s="314"/>
      <c r="KR114" s="314"/>
      <c r="KS114" s="314"/>
      <c r="KT114" s="314"/>
      <c r="KU114" s="314"/>
      <c r="KV114" s="314"/>
      <c r="KW114" s="314"/>
      <c r="KX114" s="314"/>
      <c r="KY114" s="314"/>
      <c r="KZ114" s="314"/>
      <c r="LA114" s="314"/>
      <c r="LB114" s="314"/>
      <c r="LC114" s="314"/>
      <c r="LD114" s="314"/>
      <c r="LE114" s="314"/>
      <c r="LF114" s="314"/>
      <c r="LG114" s="314"/>
      <c r="LH114" s="314"/>
      <c r="LI114" s="314"/>
      <c r="LJ114" s="314"/>
      <c r="LK114" s="314"/>
      <c r="LL114" s="314"/>
      <c r="LM114" s="314"/>
      <c r="LN114" s="314"/>
      <c r="LO114" s="314"/>
      <c r="LP114" s="314"/>
      <c r="LQ114" s="314"/>
      <c r="LR114" s="314"/>
      <c r="LS114" s="314"/>
      <c r="LT114" s="314"/>
      <c r="LU114" s="314"/>
      <c r="LV114" s="314"/>
      <c r="LW114" s="314"/>
      <c r="LX114" s="314"/>
      <c r="LY114" s="314"/>
      <c r="LZ114" s="314"/>
      <c r="MA114" s="314"/>
      <c r="MB114" s="314"/>
      <c r="MC114" s="314"/>
      <c r="MD114" s="314"/>
      <c r="ME114" s="314"/>
      <c r="MF114" s="314"/>
      <c r="MG114" s="314"/>
      <c r="MH114" s="314"/>
      <c r="MI114" s="314"/>
      <c r="MJ114" s="314"/>
      <c r="MK114" s="314"/>
      <c r="ML114" s="314"/>
      <c r="MM114" s="314"/>
      <c r="MN114" s="314"/>
      <c r="MO114" s="314"/>
      <c r="MP114" s="314"/>
      <c r="MQ114" s="314"/>
      <c r="MR114" s="314"/>
      <c r="MS114" s="314"/>
      <c r="MT114" s="314"/>
      <c r="MU114" s="314"/>
      <c r="MV114" s="314"/>
      <c r="MW114" s="314"/>
      <c r="MX114" s="314"/>
      <c r="MY114" s="314"/>
      <c r="MZ114" s="314"/>
      <c r="NA114" s="314"/>
      <c r="NB114" s="314"/>
      <c r="NC114" s="314"/>
      <c r="ND114" s="314"/>
      <c r="NE114" s="314"/>
      <c r="NF114" s="314"/>
      <c r="NG114" s="314"/>
      <c r="NH114" s="314"/>
      <c r="NI114" s="314"/>
      <c r="NJ114" s="314"/>
      <c r="NK114" s="314"/>
      <c r="NL114" s="314"/>
      <c r="NM114" s="314"/>
      <c r="NN114" s="314"/>
      <c r="NO114" s="314"/>
      <c r="NP114" s="314"/>
      <c r="NQ114" s="314"/>
      <c r="NR114" s="314"/>
      <c r="NS114" s="314"/>
      <c r="NT114" s="314"/>
      <c r="NU114" s="314"/>
      <c r="NV114" s="314"/>
      <c r="NW114" s="314"/>
      <c r="NX114" s="314"/>
      <c r="NY114" s="314"/>
      <c r="NZ114" s="314"/>
      <c r="OA114" s="314"/>
      <c r="OB114" s="314"/>
      <c r="OC114" s="314"/>
      <c r="OD114" s="314"/>
      <c r="OE114" s="314"/>
      <c r="OF114" s="314"/>
      <c r="OG114" s="314"/>
      <c r="OH114" s="314"/>
      <c r="OI114" s="314"/>
      <c r="OJ114" s="314"/>
      <c r="OK114" s="314"/>
      <c r="OL114" s="314"/>
      <c r="OM114" s="314"/>
      <c r="ON114" s="314"/>
      <c r="OO114" s="314"/>
      <c r="OP114" s="314"/>
      <c r="OQ114" s="314"/>
      <c r="OR114" s="314"/>
      <c r="OS114" s="314"/>
      <c r="OT114" s="314"/>
      <c r="OU114" s="314"/>
      <c r="OV114" s="314"/>
      <c r="OW114" s="314"/>
      <c r="OX114" s="314"/>
      <c r="OY114" s="314"/>
      <c r="OZ114" s="314"/>
      <c r="PA114" s="314"/>
      <c r="PB114" s="314"/>
      <c r="PC114" s="314"/>
      <c r="PD114" s="314"/>
      <c r="PE114" s="314"/>
      <c r="PF114" s="314"/>
      <c r="PG114" s="314"/>
      <c r="PH114" s="314"/>
      <c r="PI114" s="314"/>
      <c r="PJ114" s="314"/>
      <c r="PK114" s="314"/>
      <c r="PL114" s="314"/>
      <c r="PM114" s="314"/>
      <c r="PN114" s="314"/>
      <c r="PO114" s="314"/>
      <c r="PP114" s="314"/>
      <c r="PQ114" s="314"/>
      <c r="PR114" s="314"/>
      <c r="PS114" s="314"/>
      <c r="PT114" s="314"/>
      <c r="PU114" s="314"/>
      <c r="PV114" s="314"/>
      <c r="PW114" s="314"/>
      <c r="PX114" s="314"/>
      <c r="PY114" s="314"/>
      <c r="PZ114" s="314"/>
      <c r="QA114" s="314"/>
      <c r="QB114" s="314"/>
      <c r="QC114" s="314"/>
      <c r="QD114" s="314"/>
      <c r="QE114" s="314"/>
      <c r="QF114" s="314"/>
      <c r="QG114" s="314"/>
      <c r="QH114" s="314"/>
      <c r="QI114" s="314"/>
      <c r="QJ114" s="314"/>
      <c r="QK114" s="314"/>
      <c r="QL114" s="314"/>
      <c r="QM114" s="314"/>
      <c r="QN114" s="314"/>
      <c r="QO114" s="314"/>
      <c r="QP114" s="314"/>
      <c r="QQ114" s="314"/>
      <c r="QR114" s="314"/>
      <c r="QS114" s="314"/>
      <c r="QT114" s="314"/>
      <c r="QU114" s="314"/>
      <c r="QV114" s="314"/>
      <c r="QW114" s="314"/>
      <c r="QX114" s="314"/>
      <c r="QY114" s="314"/>
      <c r="QZ114" s="314"/>
      <c r="RA114" s="314"/>
      <c r="RB114" s="314"/>
      <c r="RC114" s="314"/>
      <c r="RD114" s="314"/>
      <c r="RE114" s="314"/>
      <c r="RF114" s="314"/>
      <c r="RG114" s="314"/>
      <c r="RH114" s="314"/>
      <c r="RI114" s="314"/>
      <c r="RJ114" s="314"/>
      <c r="RK114" s="314"/>
      <c r="RL114" s="314"/>
      <c r="RM114" s="314"/>
      <c r="RN114" s="314"/>
      <c r="RO114" s="314"/>
      <c r="RP114" s="314"/>
      <c r="RQ114" s="314"/>
      <c r="RR114" s="314"/>
      <c r="RS114" s="314"/>
      <c r="RT114" s="314"/>
      <c r="RU114" s="314"/>
      <c r="RV114" s="314"/>
      <c r="RW114" s="314"/>
      <c r="RX114" s="314"/>
      <c r="RY114" s="314"/>
      <c r="RZ114" s="314"/>
      <c r="SA114" s="314"/>
      <c r="SB114" s="314"/>
      <c r="SC114" s="314"/>
      <c r="SD114" s="314"/>
      <c r="SE114" s="314"/>
      <c r="SF114" s="314"/>
      <c r="SG114" s="314"/>
      <c r="SH114" s="314"/>
      <c r="SI114" s="314"/>
      <c r="SJ114" s="314"/>
      <c r="SK114" s="314"/>
      <c r="SL114" s="314"/>
      <c r="SM114" s="314"/>
      <c r="SN114" s="314"/>
      <c r="SO114" s="314"/>
      <c r="SP114" s="314"/>
      <c r="SQ114" s="314"/>
      <c r="SR114" s="314"/>
      <c r="SS114" s="314"/>
      <c r="ST114" s="314"/>
      <c r="SU114" s="314"/>
      <c r="SV114" s="314"/>
      <c r="SW114" s="314"/>
      <c r="SX114" s="314"/>
      <c r="SY114" s="314"/>
      <c r="SZ114" s="314"/>
      <c r="TA114" s="314"/>
      <c r="TB114" s="314"/>
      <c r="TC114" s="314"/>
      <c r="TD114" s="314"/>
      <c r="TE114" s="314"/>
      <c r="TF114" s="314"/>
      <c r="TG114" s="314"/>
      <c r="TH114" s="314"/>
      <c r="TI114" s="314"/>
      <c r="TJ114" s="314"/>
      <c r="TK114" s="314"/>
      <c r="TL114" s="314"/>
      <c r="TM114" s="314"/>
      <c r="TN114" s="314"/>
      <c r="TO114" s="314"/>
      <c r="TP114" s="314"/>
      <c r="TQ114" s="314"/>
      <c r="TR114" s="314"/>
      <c r="TS114" s="314"/>
      <c r="TT114" s="314"/>
      <c r="TU114" s="314"/>
      <c r="TV114" s="314"/>
      <c r="TW114" s="314"/>
      <c r="TX114" s="314"/>
      <c r="TY114" s="314"/>
      <c r="TZ114" s="314"/>
      <c r="UA114" s="314"/>
      <c r="UB114" s="314"/>
      <c r="UC114" s="314"/>
      <c r="UD114" s="314"/>
      <c r="UE114" s="314"/>
      <c r="UF114" s="314"/>
      <c r="UG114" s="314"/>
      <c r="UH114" s="314"/>
      <c r="UI114" s="314"/>
      <c r="UJ114" s="314"/>
      <c r="UK114" s="314"/>
      <c r="UL114" s="314"/>
      <c r="UM114" s="314"/>
      <c r="UN114" s="314"/>
      <c r="UO114" s="314"/>
      <c r="UP114" s="314"/>
      <c r="UQ114" s="314"/>
      <c r="UR114" s="314"/>
      <c r="US114" s="314"/>
      <c r="UT114" s="314"/>
      <c r="UU114" s="314"/>
      <c r="UV114" s="314"/>
      <c r="UW114" s="314"/>
      <c r="UX114" s="314"/>
      <c r="UY114" s="314"/>
      <c r="UZ114" s="314"/>
      <c r="VA114" s="314"/>
      <c r="VB114" s="314"/>
      <c r="VC114" s="314"/>
      <c r="VD114" s="314"/>
      <c r="VE114" s="314"/>
      <c r="VF114" s="314"/>
      <c r="VG114" s="314"/>
      <c r="VH114" s="314"/>
      <c r="VI114" s="314"/>
      <c r="VJ114" s="314"/>
      <c r="VK114" s="314"/>
      <c r="VL114" s="314"/>
      <c r="VM114" s="314"/>
      <c r="VN114" s="314"/>
      <c r="VO114" s="314"/>
      <c r="VP114" s="314"/>
      <c r="VQ114" s="314"/>
      <c r="VR114" s="314"/>
      <c r="VS114" s="314"/>
      <c r="VT114" s="314"/>
      <c r="VU114" s="314"/>
      <c r="VV114" s="314"/>
      <c r="VW114" s="314"/>
      <c r="VX114" s="314"/>
      <c r="VY114" s="314"/>
      <c r="VZ114" s="314"/>
      <c r="WA114" s="314"/>
      <c r="WB114" s="314"/>
      <c r="WC114" s="314"/>
      <c r="WD114" s="314"/>
      <c r="WE114" s="314"/>
      <c r="WF114" s="314"/>
      <c r="WG114" s="314"/>
      <c r="WH114" s="314"/>
      <c r="WI114" s="314"/>
      <c r="WJ114" s="314"/>
      <c r="WK114" s="314"/>
      <c r="WL114" s="314"/>
      <c r="WM114" s="314"/>
      <c r="WN114" s="314"/>
      <c r="WO114" s="314"/>
      <c r="WP114" s="314"/>
      <c r="WQ114" s="314"/>
      <c r="WR114" s="314"/>
      <c r="WS114" s="314"/>
      <c r="WT114" s="314"/>
      <c r="WU114" s="314"/>
      <c r="WV114" s="314"/>
      <c r="WW114" s="314"/>
      <c r="WX114" s="314"/>
      <c r="WY114" s="314"/>
      <c r="WZ114" s="314"/>
      <c r="XA114" s="314"/>
      <c r="XB114" s="314"/>
      <c r="XC114" s="314"/>
      <c r="XD114" s="314"/>
      <c r="XE114" s="314"/>
      <c r="XF114" s="314"/>
      <c r="XG114" s="314"/>
      <c r="XH114" s="314"/>
      <c r="XI114" s="314"/>
      <c r="XJ114" s="314"/>
      <c r="XK114" s="314"/>
      <c r="XL114" s="314"/>
      <c r="XM114" s="314"/>
      <c r="XN114" s="314"/>
      <c r="XO114" s="314"/>
      <c r="XP114" s="314"/>
      <c r="XQ114" s="314"/>
      <c r="XR114" s="314"/>
      <c r="XS114" s="314"/>
      <c r="XT114" s="314"/>
      <c r="XU114" s="314"/>
      <c r="XV114" s="314"/>
      <c r="XW114" s="314"/>
      <c r="XX114" s="314"/>
      <c r="XY114" s="314"/>
      <c r="XZ114" s="314"/>
      <c r="YA114" s="314"/>
      <c r="YB114" s="314"/>
      <c r="YC114" s="314"/>
      <c r="YD114" s="314"/>
      <c r="YE114" s="314"/>
      <c r="YF114" s="314"/>
      <c r="YG114" s="314"/>
      <c r="YH114" s="314"/>
      <c r="YI114" s="314"/>
      <c r="YJ114" s="314"/>
      <c r="YK114" s="314"/>
      <c r="YL114" s="314"/>
      <c r="YM114" s="314"/>
      <c r="YN114" s="314"/>
      <c r="YO114" s="314"/>
      <c r="YP114" s="314"/>
      <c r="YQ114" s="314"/>
      <c r="YR114" s="314"/>
      <c r="YS114" s="314"/>
      <c r="YT114" s="314"/>
      <c r="YU114" s="314"/>
      <c r="YV114" s="314"/>
      <c r="YW114" s="314"/>
      <c r="YX114" s="314"/>
      <c r="YY114" s="314"/>
      <c r="YZ114" s="314"/>
      <c r="ZA114" s="314"/>
      <c r="ZB114" s="314"/>
      <c r="ZC114" s="314"/>
      <c r="ZD114" s="314"/>
      <c r="ZE114" s="314"/>
      <c r="ZF114" s="314"/>
      <c r="ZG114" s="314"/>
      <c r="ZH114" s="314"/>
      <c r="ZI114" s="314"/>
      <c r="ZJ114" s="314"/>
      <c r="ZK114" s="314"/>
      <c r="ZL114" s="314"/>
      <c r="ZM114" s="314"/>
      <c r="ZN114" s="314"/>
      <c r="ZO114" s="314"/>
      <c r="ZP114" s="314"/>
      <c r="ZQ114" s="314"/>
      <c r="ZR114" s="314"/>
      <c r="ZS114" s="314"/>
      <c r="ZT114" s="314"/>
      <c r="ZU114" s="314"/>
      <c r="ZV114" s="314"/>
      <c r="ZW114" s="314"/>
      <c r="ZX114" s="314"/>
      <c r="ZY114" s="314"/>
      <c r="ZZ114" s="314"/>
      <c r="AAA114" s="314"/>
      <c r="AAB114" s="314"/>
      <c r="AAC114" s="314"/>
      <c r="AAD114" s="314"/>
      <c r="AAE114" s="314"/>
      <c r="AAF114" s="314"/>
      <c r="AAG114" s="314"/>
      <c r="AAH114" s="314"/>
      <c r="AAI114" s="314"/>
      <c r="AAJ114" s="314"/>
      <c r="AAK114" s="314"/>
      <c r="AAL114" s="314"/>
      <c r="AAM114" s="314"/>
      <c r="AAN114" s="314"/>
      <c r="AAO114" s="314"/>
      <c r="AAP114" s="314"/>
      <c r="AAQ114" s="314"/>
      <c r="AAR114" s="314"/>
      <c r="AAS114" s="314"/>
      <c r="AAT114" s="314"/>
      <c r="AAU114" s="314"/>
      <c r="AAV114" s="314"/>
      <c r="AAW114" s="314"/>
      <c r="AAX114" s="314"/>
      <c r="AAY114" s="314"/>
      <c r="AAZ114" s="314"/>
      <c r="ABA114" s="314"/>
      <c r="ABB114" s="314"/>
      <c r="ABC114" s="314"/>
      <c r="ABD114" s="314"/>
      <c r="ABE114" s="314"/>
      <c r="ABF114" s="314"/>
      <c r="ABG114" s="314"/>
      <c r="ABH114" s="314"/>
      <c r="ABI114" s="314"/>
      <c r="ABJ114" s="314"/>
      <c r="ABK114" s="314"/>
      <c r="ABL114" s="314"/>
      <c r="ABM114" s="314"/>
      <c r="ABN114" s="314"/>
      <c r="ABO114" s="314"/>
      <c r="ABP114" s="314"/>
      <c r="ABQ114" s="314"/>
      <c r="ABR114" s="314"/>
      <c r="ABS114" s="314"/>
      <c r="ABT114" s="314"/>
      <c r="ABU114" s="314"/>
      <c r="ABV114" s="314"/>
      <c r="ABW114" s="314"/>
      <c r="ABX114" s="314"/>
      <c r="ABY114" s="314"/>
      <c r="ABZ114" s="314"/>
      <c r="ACA114" s="314"/>
      <c r="ACB114" s="314"/>
      <c r="ACC114" s="314"/>
      <c r="ACD114" s="314"/>
      <c r="ACE114" s="314"/>
      <c r="ACF114" s="314"/>
      <c r="ACG114" s="314"/>
      <c r="ACH114" s="314"/>
      <c r="ACI114" s="314"/>
      <c r="ACJ114" s="314"/>
      <c r="ACK114" s="314"/>
      <c r="ACL114" s="314"/>
      <c r="ACM114" s="314"/>
      <c r="ACN114" s="314"/>
      <c r="ACO114" s="314"/>
      <c r="ACP114" s="314"/>
      <c r="ACQ114" s="314"/>
      <c r="ACR114" s="314"/>
      <c r="ACS114" s="314"/>
      <c r="ACT114" s="314"/>
      <c r="ACU114" s="314"/>
      <c r="ACV114" s="314"/>
      <c r="ACW114" s="314"/>
      <c r="ACX114" s="314"/>
      <c r="ACY114" s="314"/>
      <c r="ACZ114" s="314"/>
      <c r="ADA114" s="314"/>
      <c r="ADB114" s="314"/>
      <c r="ADC114" s="314"/>
      <c r="ADD114" s="314"/>
      <c r="ADE114" s="314"/>
      <c r="ADF114" s="314"/>
      <c r="ADG114" s="314"/>
      <c r="ADH114" s="314"/>
      <c r="ADI114" s="314"/>
      <c r="ADJ114" s="314"/>
      <c r="ADK114" s="314"/>
      <c r="ADL114" s="314"/>
      <c r="ADM114" s="314"/>
      <c r="ADN114" s="314"/>
      <c r="ADO114" s="314"/>
      <c r="ADP114" s="314"/>
      <c r="ADQ114" s="314"/>
      <c r="ADR114" s="314"/>
      <c r="ADS114" s="314"/>
      <c r="ADT114" s="314"/>
      <c r="ADU114" s="314"/>
      <c r="ADV114" s="314"/>
      <c r="ADW114" s="314"/>
      <c r="ADX114" s="314"/>
      <c r="ADY114" s="314"/>
      <c r="ADZ114" s="314"/>
      <c r="AEA114" s="314"/>
      <c r="AEB114" s="314"/>
      <c r="AEC114" s="314"/>
      <c r="AED114" s="314"/>
      <c r="AEE114" s="314"/>
      <c r="AEF114" s="314"/>
      <c r="AEG114" s="314"/>
      <c r="AEH114" s="314"/>
      <c r="AEI114" s="314"/>
      <c r="AEJ114" s="314"/>
      <c r="AEK114" s="314"/>
      <c r="AEL114" s="314"/>
      <c r="AEM114" s="314"/>
      <c r="AEN114" s="314"/>
      <c r="AEO114" s="314"/>
      <c r="AEP114" s="314"/>
      <c r="AEQ114" s="314"/>
      <c r="AER114" s="314"/>
      <c r="AES114" s="314"/>
      <c r="AET114" s="314"/>
      <c r="AEU114" s="314"/>
      <c r="AEV114" s="314"/>
      <c r="AEW114" s="314"/>
      <c r="AEX114" s="314"/>
      <c r="AEY114" s="314"/>
      <c r="AEZ114" s="314"/>
      <c r="AFA114" s="314"/>
      <c r="AFB114" s="314"/>
      <c r="AFC114" s="314"/>
      <c r="AFD114" s="314"/>
      <c r="AFE114" s="314"/>
      <c r="AFF114" s="314"/>
      <c r="AFG114" s="314"/>
      <c r="AFH114" s="314"/>
      <c r="AFI114" s="314"/>
      <c r="AFJ114" s="314"/>
      <c r="AFK114" s="314"/>
      <c r="AFL114" s="314"/>
      <c r="AFM114" s="314"/>
      <c r="AFN114" s="314"/>
      <c r="AFO114" s="314"/>
      <c r="AFP114" s="314"/>
      <c r="AFQ114" s="314"/>
      <c r="AFR114" s="314"/>
      <c r="AFS114" s="314"/>
      <c r="AFT114" s="314"/>
      <c r="AFU114" s="314"/>
      <c r="AFV114" s="314"/>
      <c r="AFW114" s="314"/>
      <c r="AFX114" s="314"/>
      <c r="AFY114" s="314"/>
      <c r="AFZ114" s="314"/>
      <c r="AGA114" s="314"/>
      <c r="AGB114" s="314"/>
      <c r="AGC114" s="314"/>
      <c r="AGD114" s="314"/>
      <c r="AGE114" s="314"/>
      <c r="AGF114" s="314"/>
      <c r="AGG114" s="314"/>
      <c r="AGH114" s="314"/>
      <c r="AGI114" s="314"/>
      <c r="AGJ114" s="314"/>
      <c r="AGK114" s="314"/>
      <c r="AGL114" s="314"/>
      <c r="AGM114" s="314"/>
      <c r="AGN114" s="314"/>
      <c r="AGO114" s="314"/>
      <c r="AGP114" s="314"/>
      <c r="AGQ114" s="314"/>
      <c r="AGR114" s="314"/>
      <c r="AGS114" s="314"/>
      <c r="AGT114" s="314"/>
      <c r="AGU114" s="314"/>
      <c r="AGV114" s="314"/>
      <c r="AGW114" s="314"/>
      <c r="AGX114" s="314"/>
      <c r="AGY114" s="314"/>
      <c r="AGZ114" s="314"/>
      <c r="AHA114" s="314"/>
      <c r="AHB114" s="314"/>
      <c r="AHC114" s="314"/>
      <c r="AHD114" s="314"/>
      <c r="AHE114" s="314"/>
      <c r="AHF114" s="314"/>
      <c r="AHG114" s="314"/>
      <c r="AHH114" s="314"/>
      <c r="AHI114" s="314"/>
      <c r="AHJ114" s="314"/>
      <c r="AHK114" s="314"/>
      <c r="AHL114" s="314"/>
      <c r="AHM114" s="314"/>
      <c r="AHN114" s="314"/>
      <c r="AHO114" s="314"/>
      <c r="AHP114" s="314"/>
      <c r="AHQ114" s="314"/>
      <c r="AHR114" s="314"/>
      <c r="AHS114" s="314"/>
      <c r="AHT114" s="314"/>
      <c r="AHU114" s="314"/>
      <c r="AHV114" s="314"/>
      <c r="AHW114" s="314"/>
      <c r="AHX114" s="314"/>
      <c r="AHY114" s="314"/>
      <c r="AHZ114" s="314"/>
      <c r="AIA114" s="314"/>
      <c r="AIB114" s="314"/>
      <c r="AIC114" s="314"/>
      <c r="AID114" s="314"/>
      <c r="AIE114" s="314"/>
      <c r="AIF114" s="314"/>
      <c r="AIG114" s="314"/>
      <c r="AIH114" s="314"/>
      <c r="AII114" s="314"/>
      <c r="AIJ114" s="314"/>
      <c r="AIK114" s="314"/>
      <c r="AIL114" s="314"/>
      <c r="AIM114" s="314"/>
      <c r="AIN114" s="314"/>
      <c r="AIO114" s="314"/>
      <c r="AIP114" s="314"/>
      <c r="AIQ114" s="314"/>
      <c r="AIR114" s="314"/>
      <c r="AIS114" s="314"/>
      <c r="AIT114" s="314"/>
      <c r="AIU114" s="314"/>
      <c r="AIV114" s="314"/>
      <c r="AIW114" s="314"/>
      <c r="AIX114" s="314"/>
      <c r="AIY114" s="314"/>
      <c r="AIZ114" s="314"/>
      <c r="AJA114" s="314"/>
      <c r="AJB114" s="314"/>
      <c r="AJC114" s="314"/>
      <c r="AJD114" s="314"/>
      <c r="AJE114" s="314"/>
      <c r="AJF114" s="314"/>
      <c r="AJG114" s="314"/>
      <c r="AJH114" s="314"/>
      <c r="AJI114" s="314"/>
      <c r="AJJ114" s="314"/>
      <c r="AJK114" s="314"/>
      <c r="AJL114" s="314"/>
      <c r="AJM114" s="314"/>
      <c r="AJN114" s="314"/>
      <c r="AJO114" s="314"/>
      <c r="AJP114" s="314"/>
      <c r="AJQ114" s="314"/>
      <c r="AJR114" s="314"/>
      <c r="AJS114" s="314"/>
      <c r="AJT114" s="314"/>
      <c r="AJU114" s="314"/>
      <c r="AJV114" s="314"/>
      <c r="AJW114" s="314"/>
      <c r="AJX114" s="314"/>
      <c r="AJY114" s="314"/>
      <c r="AJZ114" s="314"/>
      <c r="AKA114" s="314"/>
      <c r="AKB114" s="314"/>
      <c r="AKC114" s="314"/>
      <c r="AKD114" s="314"/>
      <c r="AKE114" s="314"/>
      <c r="AKF114" s="314"/>
      <c r="AKG114" s="314"/>
      <c r="AKH114" s="314"/>
      <c r="AKI114" s="314"/>
      <c r="AKJ114" s="314"/>
      <c r="AKK114" s="314"/>
      <c r="AKL114" s="314"/>
      <c r="AKM114" s="314"/>
      <c r="AKN114" s="314"/>
      <c r="AKO114" s="314"/>
      <c r="AKP114" s="314"/>
      <c r="AKQ114" s="314"/>
      <c r="AKR114" s="314"/>
      <c r="AKS114" s="314"/>
      <c r="AKT114" s="314"/>
      <c r="AKU114" s="314"/>
      <c r="AKV114" s="314"/>
      <c r="AKW114" s="314"/>
      <c r="AKX114" s="314"/>
      <c r="AKY114" s="314"/>
      <c r="AKZ114" s="314"/>
      <c r="ALA114" s="314"/>
      <c r="ALB114" s="314"/>
      <c r="ALC114" s="314"/>
      <c r="ALD114" s="314"/>
      <c r="ALE114" s="314"/>
      <c r="ALF114" s="314"/>
      <c r="ALG114" s="314"/>
      <c r="ALH114" s="314"/>
      <c r="ALI114" s="314"/>
      <c r="ALJ114" s="314"/>
      <c r="ALK114" s="314"/>
      <c r="ALL114" s="314"/>
      <c r="ALM114" s="314"/>
      <c r="ALN114" s="314"/>
      <c r="ALO114" s="314"/>
      <c r="ALP114" s="314"/>
      <c r="ALQ114" s="314"/>
      <c r="ALR114" s="314"/>
      <c r="ALS114" s="314"/>
      <c r="ALT114" s="314"/>
      <c r="ALU114" s="314"/>
      <c r="ALV114" s="314"/>
      <c r="ALW114" s="314"/>
      <c r="ALX114" s="314"/>
      <c r="ALY114" s="314"/>
      <c r="ALZ114" s="314"/>
      <c r="AMA114" s="314"/>
      <c r="AMB114" s="314"/>
      <c r="AMC114" s="314"/>
      <c r="AMD114" s="314"/>
      <c r="AME114" s="314"/>
      <c r="AMF114" s="314"/>
      <c r="AMG114" s="314"/>
      <c r="AMH114" s="314"/>
      <c r="AMI114" s="314"/>
      <c r="AMJ114" s="314"/>
      <c r="AMK114" s="314"/>
      <c r="AML114" s="314"/>
      <c r="AMM114" s="314"/>
      <c r="AMN114" s="314"/>
      <c r="AMO114" s="314"/>
      <c r="AMP114" s="314"/>
      <c r="AMQ114" s="314"/>
      <c r="AMR114" s="314"/>
      <c r="AMS114" s="314"/>
      <c r="AMT114" s="314"/>
      <c r="AMU114" s="314"/>
      <c r="AMV114" s="314"/>
      <c r="AMW114" s="314"/>
      <c r="AMX114" s="314"/>
      <c r="AMY114" s="314"/>
      <c r="AMZ114" s="314"/>
      <c r="ANA114" s="314"/>
      <c r="ANB114" s="314"/>
      <c r="ANC114" s="314"/>
      <c r="AND114" s="314"/>
      <c r="ANE114" s="314"/>
      <c r="ANF114" s="314"/>
      <c r="ANG114" s="314"/>
      <c r="ANH114" s="314"/>
      <c r="ANI114" s="314"/>
      <c r="ANJ114" s="314"/>
      <c r="ANK114" s="314"/>
      <c r="ANL114" s="314"/>
      <c r="ANM114" s="314"/>
      <c r="ANN114" s="314"/>
      <c r="ANO114" s="314"/>
      <c r="ANP114" s="314"/>
      <c r="ANQ114" s="314"/>
      <c r="ANR114" s="314"/>
      <c r="ANS114" s="314"/>
      <c r="ANT114" s="314"/>
      <c r="ANU114" s="314"/>
      <c r="ANV114" s="314"/>
      <c r="ANW114" s="314"/>
      <c r="ANX114" s="314"/>
      <c r="ANY114" s="314"/>
      <c r="ANZ114" s="314"/>
      <c r="AOA114" s="314"/>
      <c r="AOB114" s="314"/>
      <c r="AOC114" s="314"/>
      <c r="AOD114" s="314"/>
      <c r="AOE114" s="314"/>
      <c r="AOF114" s="314"/>
      <c r="AOG114" s="314"/>
      <c r="AOH114" s="314"/>
      <c r="AOI114" s="314"/>
      <c r="AOJ114" s="314"/>
      <c r="AOK114" s="314"/>
      <c r="AOL114" s="314"/>
      <c r="AOM114" s="314"/>
      <c r="AON114" s="314"/>
      <c r="AOO114" s="314"/>
      <c r="AOP114" s="314"/>
      <c r="AOQ114" s="314"/>
      <c r="AOR114" s="314"/>
      <c r="AOS114" s="314"/>
      <c r="AOT114" s="314"/>
      <c r="AOU114" s="314"/>
      <c r="AOV114" s="314"/>
      <c r="AOW114" s="314"/>
      <c r="AOX114" s="314"/>
      <c r="AOY114" s="314"/>
      <c r="AOZ114" s="314"/>
      <c r="APA114" s="314"/>
      <c r="APB114" s="314"/>
      <c r="APC114" s="314"/>
      <c r="APD114" s="314"/>
      <c r="APE114" s="314"/>
      <c r="APF114" s="314"/>
      <c r="APG114" s="314"/>
      <c r="APH114" s="314"/>
      <c r="API114" s="314"/>
      <c r="APJ114" s="314"/>
      <c r="APK114" s="314"/>
      <c r="APL114" s="314"/>
      <c r="APM114" s="314"/>
      <c r="APN114" s="314"/>
      <c r="APO114" s="314"/>
      <c r="APP114" s="314"/>
      <c r="APQ114" s="314"/>
      <c r="APR114" s="314"/>
      <c r="APS114" s="314"/>
      <c r="APT114" s="314"/>
      <c r="APU114" s="314"/>
      <c r="APV114" s="314"/>
      <c r="APW114" s="314"/>
      <c r="APX114" s="314"/>
      <c r="APY114" s="314"/>
      <c r="APZ114" s="314"/>
      <c r="AQA114" s="314"/>
      <c r="AQB114" s="314"/>
      <c r="AQC114" s="314"/>
      <c r="AQD114" s="314"/>
      <c r="AQE114" s="314"/>
      <c r="AQF114" s="314"/>
      <c r="AQG114" s="314"/>
      <c r="AQH114" s="314"/>
      <c r="AQI114" s="314"/>
      <c r="AQJ114" s="314"/>
      <c r="AQK114" s="314"/>
      <c r="AQL114" s="314"/>
      <c r="AQM114" s="314"/>
      <c r="AQN114" s="314"/>
      <c r="AQO114" s="314"/>
      <c r="AQP114" s="314"/>
      <c r="AQQ114" s="314"/>
      <c r="AQR114" s="314"/>
      <c r="AQS114" s="314"/>
      <c r="AQT114" s="314"/>
      <c r="AQU114" s="314"/>
      <c r="AQV114" s="314"/>
      <c r="AQW114" s="314"/>
      <c r="AQX114" s="314"/>
      <c r="AQY114" s="314"/>
      <c r="AQZ114" s="314"/>
      <c r="ARA114" s="314"/>
      <c r="ARB114" s="314"/>
      <c r="ARC114" s="314"/>
      <c r="ARD114" s="314"/>
      <c r="ARE114" s="314"/>
      <c r="ARF114" s="314"/>
      <c r="ARG114" s="314"/>
      <c r="ARH114" s="314"/>
      <c r="ARI114" s="314"/>
      <c r="ARJ114" s="314"/>
      <c r="ARK114" s="314"/>
      <c r="ARL114" s="314"/>
      <c r="ARM114" s="314"/>
      <c r="ARN114" s="314"/>
      <c r="ARO114" s="314"/>
      <c r="ARP114" s="314"/>
      <c r="ARQ114" s="314"/>
      <c r="ARR114" s="314"/>
      <c r="ARS114" s="314"/>
      <c r="ART114" s="314"/>
      <c r="ARU114" s="314"/>
      <c r="ARV114" s="314"/>
      <c r="ARW114" s="314"/>
      <c r="ARX114" s="314"/>
      <c r="ARY114" s="314"/>
      <c r="ARZ114" s="314"/>
      <c r="ASA114" s="314"/>
      <c r="ASB114" s="314"/>
      <c r="ASC114" s="314"/>
      <c r="ASD114" s="314"/>
      <c r="ASE114" s="314"/>
      <c r="ASF114" s="314"/>
      <c r="ASG114" s="314"/>
      <c r="ASH114" s="314"/>
      <c r="ASI114" s="314"/>
      <c r="ASJ114" s="314"/>
      <c r="ASK114" s="314"/>
      <c r="ASL114" s="314"/>
      <c r="ASM114" s="314"/>
      <c r="ASN114" s="314"/>
      <c r="ASO114" s="314"/>
      <c r="ASP114" s="314"/>
      <c r="ASQ114" s="314"/>
      <c r="ASR114" s="314"/>
      <c r="ASS114" s="314"/>
      <c r="AST114" s="314"/>
      <c r="ASU114" s="314"/>
      <c r="ASV114" s="314"/>
      <c r="ASW114" s="314"/>
      <c r="ASX114" s="314"/>
      <c r="ASY114" s="314"/>
      <c r="ASZ114" s="314"/>
      <c r="ATA114" s="314"/>
      <c r="ATB114" s="314"/>
      <c r="ATC114" s="314"/>
      <c r="ATD114" s="314"/>
      <c r="ATE114" s="314"/>
      <c r="ATF114" s="314"/>
      <c r="ATG114" s="314"/>
      <c r="ATH114" s="314"/>
      <c r="ATI114" s="314"/>
      <c r="ATJ114" s="314"/>
      <c r="ATK114" s="314"/>
      <c r="ATL114" s="314"/>
      <c r="ATM114" s="314"/>
      <c r="ATN114" s="314"/>
      <c r="ATO114" s="314"/>
      <c r="ATP114" s="314"/>
      <c r="ATQ114" s="314"/>
      <c r="ATR114" s="314"/>
      <c r="ATS114" s="314"/>
      <c r="ATT114" s="314"/>
      <c r="ATU114" s="314"/>
      <c r="ATV114" s="314"/>
      <c r="ATW114" s="314"/>
      <c r="ATX114" s="314"/>
      <c r="ATY114" s="314"/>
      <c r="ATZ114" s="314"/>
      <c r="AUA114" s="314"/>
      <c r="AUB114" s="314"/>
      <c r="AUC114" s="314"/>
      <c r="AUD114" s="314"/>
      <c r="AUE114" s="314"/>
      <c r="AUF114" s="314"/>
      <c r="AUG114" s="314"/>
      <c r="AUH114" s="314"/>
      <c r="AUI114" s="314"/>
      <c r="AUJ114" s="314"/>
      <c r="AUK114" s="314"/>
      <c r="AUL114" s="314"/>
      <c r="AUM114" s="314"/>
      <c r="AUN114" s="314"/>
      <c r="AUO114" s="314"/>
      <c r="AUP114" s="314"/>
      <c r="AUQ114" s="314"/>
      <c r="AUR114" s="314"/>
      <c r="AUS114" s="314"/>
      <c r="AUT114" s="314"/>
      <c r="AUU114" s="314"/>
      <c r="AUV114" s="314"/>
      <c r="AUW114" s="314"/>
      <c r="AUX114" s="314"/>
      <c r="AUY114" s="314"/>
      <c r="AUZ114" s="314"/>
      <c r="AVA114" s="314"/>
      <c r="AVB114" s="314"/>
      <c r="AVC114" s="314"/>
      <c r="AVD114" s="314"/>
      <c r="AVE114" s="314"/>
      <c r="AVF114" s="314"/>
      <c r="AVG114" s="314"/>
      <c r="AVH114" s="314"/>
      <c r="AVI114" s="314"/>
      <c r="AVJ114" s="314"/>
      <c r="AVK114" s="314"/>
      <c r="AVL114" s="314"/>
      <c r="AVM114" s="314"/>
      <c r="AVN114" s="314"/>
      <c r="AVO114" s="314"/>
      <c r="AVP114" s="314"/>
      <c r="AVQ114" s="314"/>
      <c r="AVR114" s="314"/>
      <c r="AVS114" s="314"/>
      <c r="AVT114" s="314"/>
      <c r="AVU114" s="314"/>
      <c r="AVV114" s="314"/>
      <c r="AVW114" s="314"/>
      <c r="AVX114" s="314"/>
      <c r="AVY114" s="314"/>
      <c r="AVZ114" s="314"/>
      <c r="AWA114" s="314"/>
      <c r="AWB114" s="314"/>
      <c r="AWC114" s="314"/>
      <c r="AWD114" s="314"/>
      <c r="AWE114" s="314"/>
      <c r="AWF114" s="314"/>
      <c r="AWG114" s="314"/>
      <c r="AWH114" s="314"/>
      <c r="AWI114" s="314"/>
      <c r="AWJ114" s="314"/>
      <c r="AWK114" s="314"/>
      <c r="AWL114" s="314"/>
      <c r="AWM114" s="314"/>
      <c r="AWN114" s="314"/>
      <c r="AWO114" s="314"/>
      <c r="AWP114" s="314"/>
      <c r="AWQ114" s="314"/>
      <c r="AWR114" s="314"/>
      <c r="AWS114" s="314"/>
      <c r="AWT114" s="314"/>
      <c r="AWU114" s="314"/>
      <c r="AWV114" s="314"/>
      <c r="AWW114" s="314"/>
      <c r="AWX114" s="314"/>
      <c r="AWY114" s="314"/>
      <c r="AWZ114" s="314"/>
      <c r="AXA114" s="314"/>
      <c r="AXB114" s="314"/>
      <c r="AXC114" s="314"/>
      <c r="AXD114" s="314"/>
      <c r="AXE114" s="314"/>
      <c r="AXF114" s="314"/>
      <c r="AXG114" s="314"/>
      <c r="AXH114" s="314"/>
      <c r="AXI114" s="314"/>
      <c r="AXJ114" s="314"/>
      <c r="AXK114" s="314"/>
      <c r="AXL114" s="314"/>
      <c r="AXM114" s="314"/>
      <c r="AXN114" s="314"/>
      <c r="AXO114" s="314"/>
      <c r="AXP114" s="314"/>
      <c r="AXQ114" s="314"/>
      <c r="AXR114" s="314"/>
      <c r="AXS114" s="314"/>
      <c r="AXT114" s="314"/>
      <c r="AXU114" s="314"/>
      <c r="AXV114" s="314"/>
      <c r="AXW114" s="314"/>
      <c r="AXX114" s="314"/>
      <c r="AXY114" s="314"/>
      <c r="AXZ114" s="314"/>
      <c r="AYA114" s="314"/>
      <c r="AYB114" s="314"/>
      <c r="AYC114" s="314"/>
      <c r="AYD114" s="314"/>
      <c r="AYE114" s="314"/>
      <c r="AYF114" s="314"/>
      <c r="AYG114" s="314"/>
      <c r="AYH114" s="314"/>
      <c r="AYI114" s="314"/>
      <c r="AYJ114" s="314"/>
      <c r="AYK114" s="314"/>
      <c r="AYL114" s="314"/>
      <c r="AYM114" s="314"/>
      <c r="AYN114" s="314"/>
      <c r="AYO114" s="314"/>
      <c r="AYP114" s="314"/>
      <c r="AYQ114" s="314"/>
      <c r="AYR114" s="314"/>
      <c r="AYS114" s="314"/>
      <c r="AYT114" s="314"/>
      <c r="AYU114" s="314"/>
      <c r="AYV114" s="314"/>
      <c r="AYW114" s="314"/>
      <c r="AYX114" s="314"/>
      <c r="AYY114" s="314"/>
      <c r="AYZ114" s="314"/>
      <c r="AZA114" s="314"/>
      <c r="AZB114" s="314"/>
      <c r="AZC114" s="314"/>
      <c r="AZD114" s="314"/>
      <c r="AZE114" s="314"/>
      <c r="AZF114" s="314"/>
      <c r="AZG114" s="314"/>
      <c r="AZH114" s="314"/>
      <c r="AZI114" s="314"/>
      <c r="AZJ114" s="314"/>
      <c r="AZK114" s="314"/>
      <c r="AZL114" s="314"/>
      <c r="AZM114" s="314"/>
      <c r="AZN114" s="314"/>
      <c r="AZO114" s="314"/>
      <c r="AZP114" s="314"/>
      <c r="AZQ114" s="314"/>
      <c r="AZR114" s="314"/>
      <c r="AZS114" s="314"/>
      <c r="AZT114" s="314"/>
      <c r="AZU114" s="314"/>
      <c r="AZV114" s="314"/>
      <c r="AZW114" s="314"/>
      <c r="AZX114" s="314"/>
      <c r="AZY114" s="314"/>
      <c r="AZZ114" s="314"/>
      <c r="BAA114" s="314"/>
      <c r="BAB114" s="314"/>
      <c r="BAC114" s="314"/>
      <c r="BAD114" s="314"/>
      <c r="BAE114" s="314"/>
      <c r="BAF114" s="314"/>
      <c r="BAG114" s="314"/>
      <c r="BAH114" s="314"/>
      <c r="BAI114" s="314"/>
      <c r="BAJ114" s="314"/>
      <c r="BAK114" s="314"/>
      <c r="BAL114" s="314"/>
      <c r="BAM114" s="314"/>
      <c r="BAN114" s="314"/>
      <c r="BAO114" s="314"/>
      <c r="BAP114" s="314"/>
      <c r="BAQ114" s="314"/>
      <c r="BAR114" s="314"/>
      <c r="BAS114" s="314"/>
      <c r="BAT114" s="314"/>
      <c r="BAU114" s="314"/>
      <c r="BAV114" s="314"/>
      <c r="BAW114" s="314"/>
      <c r="BAX114" s="314"/>
      <c r="BAY114" s="314"/>
      <c r="BAZ114" s="314"/>
      <c r="BBA114" s="314"/>
      <c r="BBB114" s="314"/>
      <c r="BBC114" s="314"/>
      <c r="BBD114" s="314"/>
      <c r="BBE114" s="314"/>
      <c r="BBF114" s="314"/>
      <c r="BBG114" s="314"/>
      <c r="BBH114" s="314"/>
      <c r="BBI114" s="314"/>
      <c r="BBJ114" s="314"/>
      <c r="BBK114" s="314"/>
      <c r="BBL114" s="314"/>
      <c r="BBM114" s="314"/>
      <c r="BBN114" s="314"/>
      <c r="BBO114" s="314"/>
      <c r="BBP114" s="314"/>
      <c r="BBQ114" s="314"/>
      <c r="BBR114" s="314"/>
      <c r="BBS114" s="314"/>
      <c r="BBT114" s="314"/>
      <c r="BBU114" s="314"/>
      <c r="BBV114" s="314"/>
      <c r="BBW114" s="314"/>
      <c r="BBX114" s="314"/>
      <c r="BBY114" s="314"/>
      <c r="BBZ114" s="314"/>
      <c r="BCA114" s="314"/>
      <c r="BCB114" s="314"/>
      <c r="BCC114" s="314"/>
      <c r="BCD114" s="314"/>
      <c r="BCE114" s="314"/>
      <c r="BCF114" s="314"/>
      <c r="BCG114" s="314"/>
      <c r="BCH114" s="314"/>
      <c r="BCI114" s="314"/>
      <c r="BCJ114" s="314"/>
      <c r="BCK114" s="314"/>
      <c r="BCL114" s="314"/>
      <c r="BCM114" s="314"/>
      <c r="BCN114" s="314"/>
      <c r="BCO114" s="314"/>
      <c r="BCP114" s="314"/>
      <c r="BCQ114" s="314"/>
      <c r="BCR114" s="314"/>
      <c r="BCS114" s="314"/>
      <c r="BCT114" s="314"/>
      <c r="BCU114" s="314"/>
      <c r="BCV114" s="314"/>
      <c r="BCW114" s="314"/>
      <c r="BCX114" s="314"/>
      <c r="BCY114" s="314"/>
      <c r="BCZ114" s="314"/>
      <c r="BDA114" s="314"/>
      <c r="BDB114" s="314"/>
      <c r="BDC114" s="314"/>
      <c r="BDD114" s="314"/>
      <c r="BDE114" s="314"/>
      <c r="BDF114" s="314"/>
      <c r="BDG114" s="314"/>
      <c r="BDH114" s="314"/>
      <c r="BDI114" s="314"/>
      <c r="BDJ114" s="314"/>
      <c r="BDK114" s="314"/>
      <c r="BDL114" s="314"/>
      <c r="BDM114" s="314"/>
      <c r="BDN114" s="314"/>
      <c r="BDO114" s="314"/>
      <c r="BDP114" s="314"/>
      <c r="BDQ114" s="314"/>
      <c r="BDR114" s="314"/>
      <c r="BDS114" s="314"/>
      <c r="BDT114" s="314"/>
      <c r="BDU114" s="314"/>
      <c r="BDV114" s="314"/>
      <c r="BDW114" s="314"/>
      <c r="BDX114" s="314"/>
      <c r="BDY114" s="314"/>
      <c r="BDZ114" s="314"/>
      <c r="BEA114" s="314"/>
      <c r="BEB114" s="314"/>
      <c r="BEC114" s="314"/>
      <c r="BED114" s="314"/>
      <c r="BEE114" s="314"/>
      <c r="BEF114" s="314"/>
      <c r="BEG114" s="314"/>
      <c r="BEH114" s="314"/>
      <c r="BEI114" s="314"/>
      <c r="BEJ114" s="314"/>
      <c r="BEK114" s="314"/>
      <c r="BEL114" s="314"/>
      <c r="BEM114" s="314"/>
      <c r="BEN114" s="314"/>
      <c r="BEO114" s="314"/>
      <c r="BEP114" s="314"/>
      <c r="BEQ114" s="314"/>
      <c r="BER114" s="314"/>
      <c r="BES114" s="314"/>
      <c r="BET114" s="314"/>
      <c r="BEU114" s="314"/>
      <c r="BEV114" s="314"/>
      <c r="BEW114" s="314"/>
      <c r="BEX114" s="314"/>
      <c r="BEY114" s="314"/>
      <c r="BEZ114" s="314"/>
      <c r="BFA114" s="314"/>
      <c r="BFB114" s="314"/>
      <c r="BFC114" s="314"/>
      <c r="BFD114" s="314"/>
      <c r="BFE114" s="314"/>
      <c r="BFF114" s="314"/>
      <c r="BFG114" s="314"/>
      <c r="BFH114" s="314"/>
      <c r="BFI114" s="314"/>
      <c r="BFJ114" s="314"/>
      <c r="BFK114" s="314"/>
      <c r="BFL114" s="314"/>
      <c r="BFM114" s="314"/>
      <c r="BFN114" s="314"/>
      <c r="BFO114" s="314"/>
      <c r="BFP114" s="314"/>
      <c r="BFQ114" s="314"/>
      <c r="BFR114" s="314"/>
      <c r="BFS114" s="314"/>
      <c r="BFT114" s="314"/>
      <c r="BFU114" s="314"/>
      <c r="BFV114" s="314"/>
      <c r="BFW114" s="314"/>
      <c r="BFX114" s="314"/>
      <c r="BFY114" s="314"/>
      <c r="BFZ114" s="314"/>
      <c r="BGA114" s="314"/>
      <c r="BGB114" s="314"/>
      <c r="BGC114" s="314"/>
      <c r="BGD114" s="314"/>
      <c r="BGE114" s="314"/>
      <c r="BGF114" s="314"/>
      <c r="BGG114" s="314"/>
      <c r="BGH114" s="314"/>
      <c r="BGI114" s="314"/>
      <c r="BGJ114" s="314"/>
      <c r="BGK114" s="314"/>
      <c r="BGL114" s="314"/>
      <c r="BGM114" s="314"/>
      <c r="BGN114" s="314"/>
      <c r="BGO114" s="314"/>
      <c r="BGP114" s="314"/>
      <c r="BGQ114" s="314"/>
      <c r="BGR114" s="314"/>
      <c r="BGS114" s="314"/>
      <c r="BGT114" s="314"/>
      <c r="BGU114" s="314"/>
      <c r="BGV114" s="314"/>
      <c r="BGW114" s="314"/>
      <c r="BGX114" s="314"/>
      <c r="BGY114" s="314"/>
      <c r="BGZ114" s="314"/>
      <c r="BHA114" s="314"/>
      <c r="BHB114" s="314"/>
      <c r="BHC114" s="314"/>
      <c r="BHD114" s="314"/>
      <c r="BHE114" s="314"/>
      <c r="BHF114" s="314"/>
      <c r="BHG114" s="314"/>
      <c r="BHH114" s="314"/>
      <c r="BHI114" s="314"/>
      <c r="BHJ114" s="314"/>
      <c r="BHK114" s="314"/>
      <c r="BHL114" s="314"/>
      <c r="BHM114" s="314"/>
      <c r="BHN114" s="314"/>
      <c r="BHO114" s="314"/>
      <c r="BHP114" s="314"/>
      <c r="BHQ114" s="314"/>
      <c r="BHR114" s="314"/>
      <c r="BHS114" s="314"/>
      <c r="BHT114" s="314"/>
      <c r="BHU114" s="314"/>
      <c r="BHV114" s="314"/>
      <c r="BHW114" s="314"/>
      <c r="BHX114" s="314"/>
      <c r="BHY114" s="314"/>
      <c r="BHZ114" s="314"/>
      <c r="BIA114" s="314"/>
      <c r="BIB114" s="314"/>
      <c r="BIC114" s="314"/>
      <c r="BID114" s="314"/>
      <c r="BIE114" s="314"/>
      <c r="BIF114" s="314"/>
      <c r="BIG114" s="314"/>
      <c r="BIH114" s="314"/>
      <c r="BII114" s="314"/>
      <c r="BIJ114" s="314"/>
      <c r="BIK114" s="314"/>
      <c r="BIL114" s="314"/>
      <c r="BIM114" s="314"/>
      <c r="BIN114" s="314"/>
      <c r="BIO114" s="314"/>
      <c r="BIP114" s="314"/>
      <c r="BIQ114" s="314"/>
      <c r="BIR114" s="314"/>
      <c r="BIS114" s="314"/>
      <c r="BIT114" s="314"/>
      <c r="BIU114" s="314"/>
      <c r="BIV114" s="314"/>
      <c r="BIW114" s="314"/>
      <c r="BIX114" s="314"/>
      <c r="BIY114" s="314"/>
      <c r="BIZ114" s="314"/>
      <c r="BJA114" s="314"/>
      <c r="BJB114" s="314"/>
      <c r="BJC114" s="314"/>
      <c r="BJD114" s="314"/>
      <c r="BJE114" s="314"/>
      <c r="BJF114" s="314"/>
      <c r="BJG114" s="314"/>
      <c r="BJH114" s="314"/>
      <c r="BJI114" s="314"/>
      <c r="BJJ114" s="314"/>
      <c r="BJK114" s="314"/>
      <c r="BJL114" s="314"/>
      <c r="BJM114" s="314"/>
      <c r="BJN114" s="314"/>
      <c r="BJO114" s="314"/>
      <c r="BJP114" s="314"/>
      <c r="BJQ114" s="314"/>
      <c r="BJR114" s="314"/>
      <c r="BJS114" s="314"/>
      <c r="BJT114" s="314"/>
      <c r="BJU114" s="314"/>
      <c r="BJV114" s="314"/>
      <c r="BJW114" s="314"/>
      <c r="BJX114" s="314"/>
      <c r="BJY114" s="314"/>
      <c r="BJZ114" s="314"/>
      <c r="BKA114" s="314"/>
      <c r="BKB114" s="314"/>
      <c r="BKC114" s="314"/>
      <c r="BKD114" s="314"/>
      <c r="BKE114" s="314"/>
      <c r="BKF114" s="314"/>
      <c r="BKG114" s="314"/>
      <c r="BKH114" s="314"/>
      <c r="BKI114" s="314"/>
      <c r="BKJ114" s="314"/>
      <c r="BKK114" s="314"/>
      <c r="BKL114" s="314"/>
      <c r="BKM114" s="314"/>
      <c r="BKN114" s="314"/>
      <c r="BKO114" s="314"/>
      <c r="BKP114" s="314"/>
      <c r="BKQ114" s="314"/>
      <c r="BKR114" s="314"/>
      <c r="BKS114" s="314"/>
      <c r="BKT114" s="314"/>
      <c r="BKU114" s="314"/>
      <c r="BKV114" s="314"/>
      <c r="BKW114" s="314"/>
      <c r="BKX114" s="314"/>
      <c r="BKY114" s="314"/>
      <c r="BKZ114" s="314"/>
      <c r="BLA114" s="314"/>
      <c r="BLB114" s="314"/>
      <c r="BLC114" s="314"/>
      <c r="BLD114" s="314"/>
      <c r="BLE114" s="314"/>
      <c r="BLF114" s="314"/>
      <c r="BLG114" s="314"/>
      <c r="BLH114" s="314"/>
      <c r="BLI114" s="314"/>
      <c r="BLJ114" s="314"/>
      <c r="BLK114" s="314"/>
      <c r="BLL114" s="314"/>
      <c r="BLM114" s="314"/>
      <c r="BLN114" s="314"/>
      <c r="BLO114" s="314"/>
      <c r="BLP114" s="314"/>
      <c r="BLQ114" s="314"/>
      <c r="BLR114" s="314"/>
      <c r="BLS114" s="314"/>
      <c r="BLT114" s="314"/>
      <c r="BLU114" s="314"/>
      <c r="BLV114" s="314"/>
      <c r="BLW114" s="314"/>
      <c r="BLX114" s="314"/>
      <c r="BLY114" s="314"/>
      <c r="BLZ114" s="314"/>
      <c r="BMA114" s="314"/>
      <c r="BMB114" s="314"/>
      <c r="BMC114" s="314"/>
      <c r="BMD114" s="314"/>
      <c r="BME114" s="314"/>
      <c r="BMF114" s="314"/>
      <c r="BMG114" s="314"/>
      <c r="BMH114" s="314"/>
      <c r="BMI114" s="314"/>
      <c r="BMJ114" s="314"/>
      <c r="BMK114" s="314"/>
      <c r="BML114" s="314"/>
      <c r="BMM114" s="314"/>
      <c r="BMN114" s="314"/>
      <c r="BMO114" s="314"/>
      <c r="BMP114" s="314"/>
      <c r="BMQ114" s="314"/>
      <c r="BMR114" s="314"/>
      <c r="BMS114" s="314"/>
      <c r="BMT114" s="314"/>
      <c r="BMU114" s="314"/>
      <c r="BMV114" s="314"/>
      <c r="BMW114" s="314"/>
      <c r="BMX114" s="314"/>
      <c r="BMY114" s="314"/>
      <c r="BMZ114" s="314"/>
      <c r="BNA114" s="314"/>
      <c r="BNB114" s="314"/>
      <c r="BNC114" s="314"/>
      <c r="BND114" s="314"/>
      <c r="BNE114" s="314"/>
      <c r="BNF114" s="314"/>
      <c r="BNG114" s="314"/>
      <c r="BNH114" s="314"/>
      <c r="BNI114" s="314"/>
      <c r="BNJ114" s="314"/>
      <c r="BNK114" s="314"/>
      <c r="BNL114" s="314"/>
      <c r="BNM114" s="314"/>
      <c r="BNN114" s="314"/>
      <c r="BNO114" s="314"/>
      <c r="BNP114" s="314"/>
      <c r="BNQ114" s="314"/>
      <c r="BNR114" s="314"/>
      <c r="BNS114" s="314"/>
      <c r="BNT114" s="314"/>
      <c r="BNU114" s="314"/>
      <c r="BNV114" s="314"/>
      <c r="BNW114" s="314"/>
      <c r="BNX114" s="314"/>
      <c r="BNY114" s="314"/>
      <c r="BNZ114" s="314"/>
      <c r="BOA114" s="314"/>
      <c r="BOB114" s="314"/>
      <c r="BOC114" s="314"/>
      <c r="BOD114" s="314"/>
      <c r="BOE114" s="314"/>
      <c r="BOF114" s="314"/>
      <c r="BOG114" s="314"/>
      <c r="BOH114" s="314"/>
      <c r="BOI114" s="314"/>
      <c r="BOJ114" s="314"/>
      <c r="BOK114" s="314"/>
      <c r="BOL114" s="314"/>
      <c r="BOM114" s="314"/>
      <c r="BON114" s="314"/>
      <c r="BOO114" s="314"/>
      <c r="BOP114" s="314"/>
      <c r="BOQ114" s="314"/>
      <c r="BOR114" s="314"/>
      <c r="BOS114" s="314"/>
      <c r="BOT114" s="314"/>
      <c r="BOU114" s="314"/>
      <c r="BOV114" s="314"/>
      <c r="BOW114" s="314"/>
      <c r="BOX114" s="314"/>
      <c r="BOY114" s="314"/>
      <c r="BOZ114" s="314"/>
      <c r="BPA114" s="314"/>
      <c r="BPB114" s="314"/>
      <c r="BPC114" s="314"/>
      <c r="BPD114" s="314"/>
      <c r="BPE114" s="314"/>
      <c r="BPF114" s="314"/>
      <c r="BPG114" s="314"/>
      <c r="BPH114" s="314"/>
      <c r="BPI114" s="314"/>
      <c r="BPJ114" s="314"/>
      <c r="BPK114" s="314"/>
      <c r="BPL114" s="314"/>
      <c r="BPM114" s="314"/>
      <c r="BPN114" s="314"/>
      <c r="BPO114" s="314"/>
      <c r="BPP114" s="314"/>
      <c r="BPQ114" s="314"/>
      <c r="BPR114" s="314"/>
      <c r="BPS114" s="314"/>
      <c r="BPT114" s="314"/>
      <c r="BPU114" s="314"/>
      <c r="BPV114" s="314"/>
      <c r="BPW114" s="314"/>
      <c r="BPX114" s="314"/>
      <c r="BPY114" s="314"/>
      <c r="BPZ114" s="314"/>
      <c r="BQA114" s="314"/>
      <c r="BQB114" s="314"/>
      <c r="BQC114" s="314"/>
      <c r="BQD114" s="314"/>
      <c r="BQE114" s="314"/>
      <c r="BQF114" s="314"/>
      <c r="BQG114" s="314"/>
      <c r="BQH114" s="314"/>
      <c r="BQI114" s="314"/>
      <c r="BQJ114" s="314"/>
      <c r="BQK114" s="314"/>
      <c r="BQL114" s="314"/>
      <c r="BQM114" s="314"/>
      <c r="BQN114" s="314"/>
      <c r="BQO114" s="314"/>
      <c r="BQP114" s="314"/>
      <c r="BQQ114" s="314"/>
      <c r="BQR114" s="314"/>
      <c r="BQS114" s="314"/>
      <c r="BQT114" s="314"/>
      <c r="BQU114" s="314"/>
      <c r="BQV114" s="314"/>
      <c r="BQW114" s="314"/>
      <c r="BQX114" s="314"/>
      <c r="BQY114" s="314"/>
      <c r="BQZ114" s="314"/>
      <c r="BRA114" s="314"/>
      <c r="BRB114" s="314"/>
      <c r="BRC114" s="314"/>
      <c r="BRD114" s="314"/>
      <c r="BRE114" s="314"/>
      <c r="BRF114" s="314"/>
      <c r="BRG114" s="314"/>
      <c r="BRH114" s="314"/>
      <c r="BRI114" s="314"/>
      <c r="BRJ114" s="314"/>
      <c r="BRK114" s="314"/>
      <c r="BRL114" s="314"/>
      <c r="BRM114" s="314"/>
      <c r="BRN114" s="314"/>
      <c r="BRO114" s="314"/>
      <c r="BRP114" s="314"/>
      <c r="BRQ114" s="314"/>
      <c r="BRR114" s="314"/>
      <c r="BRS114" s="314"/>
      <c r="BRT114" s="314"/>
      <c r="BRU114" s="314"/>
      <c r="BRV114" s="314"/>
      <c r="BRW114" s="314"/>
      <c r="BRX114" s="314"/>
      <c r="BRY114" s="314"/>
      <c r="BRZ114" s="314"/>
      <c r="BSA114" s="314"/>
      <c r="BSB114" s="314"/>
      <c r="BSC114" s="314"/>
      <c r="BSD114" s="314"/>
      <c r="BSE114" s="314"/>
      <c r="BSF114" s="314"/>
      <c r="BSG114" s="314"/>
      <c r="BSH114" s="314"/>
      <c r="BSI114" s="314"/>
      <c r="BSJ114" s="314"/>
      <c r="BSK114" s="314"/>
      <c r="BSL114" s="314"/>
      <c r="BSM114" s="314"/>
      <c r="BSN114" s="314"/>
      <c r="BSO114" s="314"/>
      <c r="BSP114" s="314"/>
      <c r="BSQ114" s="314"/>
      <c r="BSR114" s="314"/>
      <c r="BSS114" s="314"/>
      <c r="BST114" s="314"/>
      <c r="BSU114" s="314"/>
      <c r="BSV114" s="314"/>
      <c r="BSW114" s="314"/>
      <c r="BSX114" s="314"/>
      <c r="BSY114" s="314"/>
      <c r="BSZ114" s="314"/>
      <c r="BTA114" s="314"/>
      <c r="BTB114" s="314"/>
      <c r="BTC114" s="314"/>
      <c r="BTD114" s="314"/>
      <c r="BTE114" s="314"/>
      <c r="BTF114" s="314"/>
      <c r="BTG114" s="314"/>
      <c r="BTH114" s="314"/>
      <c r="BTI114" s="314"/>
      <c r="BTJ114" s="314"/>
      <c r="BTK114" s="314"/>
      <c r="BTL114" s="314"/>
      <c r="BTM114" s="314"/>
      <c r="BTN114" s="314"/>
      <c r="BTO114" s="314"/>
      <c r="BTP114" s="314"/>
      <c r="BTQ114" s="314"/>
      <c r="BTR114" s="314"/>
      <c r="BTS114" s="314"/>
      <c r="BTT114" s="314"/>
      <c r="BTU114" s="314"/>
      <c r="BTV114" s="314"/>
      <c r="BTW114" s="314"/>
      <c r="BTX114" s="314"/>
      <c r="BTY114" s="314"/>
      <c r="BTZ114" s="314"/>
      <c r="BUA114" s="314"/>
      <c r="BUB114" s="314"/>
      <c r="BUC114" s="314"/>
      <c r="BUD114" s="314"/>
      <c r="BUE114" s="314"/>
      <c r="BUF114" s="314"/>
      <c r="BUG114" s="314"/>
      <c r="BUH114" s="314"/>
      <c r="BUI114" s="314"/>
      <c r="BUJ114" s="314"/>
      <c r="BUK114" s="314"/>
      <c r="BUL114" s="314"/>
      <c r="BUM114" s="314"/>
      <c r="BUN114" s="314"/>
      <c r="BUO114" s="314"/>
      <c r="BUP114" s="314"/>
      <c r="BUQ114" s="314"/>
      <c r="BUR114" s="314"/>
      <c r="BUS114" s="314"/>
      <c r="BUT114" s="314"/>
      <c r="BUU114" s="314"/>
      <c r="BUV114" s="314"/>
      <c r="BUW114" s="314"/>
      <c r="BUX114" s="314"/>
      <c r="BUY114" s="314"/>
      <c r="BUZ114" s="314"/>
      <c r="BVA114" s="314"/>
      <c r="BVB114" s="314"/>
      <c r="BVC114" s="314"/>
      <c r="BVD114" s="314"/>
      <c r="BVE114" s="314"/>
      <c r="BVF114" s="314"/>
      <c r="BVG114" s="314"/>
      <c r="BVH114" s="314"/>
      <c r="BVI114" s="314"/>
      <c r="BVJ114" s="314"/>
      <c r="BVK114" s="314"/>
      <c r="BVL114" s="314"/>
      <c r="BVM114" s="314"/>
      <c r="BVN114" s="314"/>
      <c r="BVO114" s="314"/>
      <c r="BVP114" s="314"/>
      <c r="BVQ114" s="314"/>
      <c r="BVR114" s="314"/>
      <c r="BVS114" s="314"/>
      <c r="BVT114" s="314"/>
      <c r="BVU114" s="314"/>
      <c r="BVV114" s="314"/>
      <c r="BVW114" s="314"/>
      <c r="BVX114" s="314"/>
      <c r="BVY114" s="314"/>
      <c r="BVZ114" s="314"/>
      <c r="BWA114" s="314"/>
      <c r="BWB114" s="314"/>
      <c r="BWC114" s="314"/>
      <c r="BWD114" s="314"/>
      <c r="BWE114" s="314"/>
      <c r="BWF114" s="314"/>
      <c r="BWG114" s="314"/>
      <c r="BWH114" s="314"/>
      <c r="BWI114" s="314"/>
      <c r="BWJ114" s="314"/>
      <c r="BWK114" s="314"/>
      <c r="BWL114" s="314"/>
      <c r="BWM114" s="314"/>
      <c r="BWN114" s="314"/>
      <c r="BWO114" s="314"/>
      <c r="BWP114" s="314"/>
      <c r="BWQ114" s="314"/>
      <c r="BWR114" s="314"/>
      <c r="BWS114" s="314"/>
      <c r="BWT114" s="314"/>
      <c r="BWU114" s="314"/>
      <c r="BWV114" s="314"/>
      <c r="BWW114" s="314"/>
      <c r="BWX114" s="314"/>
      <c r="BWY114" s="314"/>
      <c r="BWZ114" s="314"/>
      <c r="BXA114" s="314"/>
      <c r="BXB114" s="314"/>
      <c r="BXC114" s="314"/>
      <c r="BXD114" s="314"/>
      <c r="BXE114" s="314"/>
      <c r="BXF114" s="314"/>
      <c r="BXG114" s="314"/>
      <c r="BXH114" s="314"/>
      <c r="BXI114" s="314"/>
      <c r="BXJ114" s="314"/>
      <c r="BXK114" s="314"/>
      <c r="BXL114" s="314"/>
      <c r="BXM114" s="314"/>
      <c r="BXN114" s="314"/>
      <c r="BXO114" s="314"/>
      <c r="BXP114" s="314"/>
      <c r="BXQ114" s="314"/>
      <c r="BXR114" s="314"/>
      <c r="BXS114" s="314"/>
      <c r="BXT114" s="314"/>
      <c r="BXU114" s="314"/>
      <c r="BXV114" s="314"/>
      <c r="BXW114" s="314"/>
      <c r="BXX114" s="314"/>
      <c r="BXY114" s="314"/>
      <c r="BXZ114" s="314"/>
      <c r="BYA114" s="314"/>
      <c r="BYB114" s="314"/>
      <c r="BYC114" s="314"/>
      <c r="BYD114" s="314"/>
      <c r="BYE114" s="314"/>
      <c r="BYF114" s="314"/>
      <c r="BYG114" s="314"/>
      <c r="BYH114" s="314"/>
      <c r="BYI114" s="314"/>
      <c r="BYJ114" s="314"/>
      <c r="BYK114" s="314"/>
      <c r="BYL114" s="314"/>
      <c r="BYM114" s="314"/>
      <c r="BYN114" s="314"/>
      <c r="BYO114" s="314"/>
    </row>
    <row r="115" spans="1:2017" s="314" customFormat="1" ht="17.25" x14ac:dyDescent="0.3">
      <c r="A115" s="504" t="s">
        <v>641</v>
      </c>
      <c r="B115" s="540">
        <v>25452.098162304133</v>
      </c>
      <c r="C115" s="540">
        <v>26392.334263106917</v>
      </c>
      <c r="D115" s="540">
        <v>27879.821988639636</v>
      </c>
      <c r="E115" s="540">
        <v>30461.363556380435</v>
      </c>
      <c r="F115" s="540">
        <v>33206.556370015569</v>
      </c>
      <c r="G115" s="540">
        <v>27417.435279189565</v>
      </c>
      <c r="H115" s="540">
        <v>33314.539733917103</v>
      </c>
      <c r="I115" s="540">
        <v>34221.138220452791</v>
      </c>
      <c r="J115" s="540">
        <v>32796.841142713507</v>
      </c>
      <c r="K115" s="540">
        <v>36082.555985653657</v>
      </c>
      <c r="L115" s="540">
        <v>34186.378429714605</v>
      </c>
      <c r="M115" s="540">
        <v>35614.153169986115</v>
      </c>
      <c r="N115" s="540">
        <v>35814.208349307824</v>
      </c>
      <c r="O115" s="540">
        <v>36521.832872494888</v>
      </c>
      <c r="P115" s="540">
        <v>35811.819813221009</v>
      </c>
      <c r="Q115" s="540">
        <v>36231.420948894694</v>
      </c>
      <c r="R115" s="540">
        <v>41395</v>
      </c>
      <c r="S115" s="540">
        <v>38229.582101186337</v>
      </c>
      <c r="T115" s="540">
        <v>37665.309773291941</v>
      </c>
      <c r="U115" s="540">
        <v>37602.634743461647</v>
      </c>
      <c r="V115" s="540">
        <v>36031.892833520331</v>
      </c>
      <c r="W115" s="540">
        <v>36100.225848013804</v>
      </c>
      <c r="X115" s="540">
        <v>32574.326303997186</v>
      </c>
      <c r="Y115" s="540">
        <v>32130.058220190858</v>
      </c>
      <c r="Z115" s="540">
        <v>32423.860959801914</v>
      </c>
      <c r="AA115" s="540">
        <v>30809.930446247727</v>
      </c>
      <c r="AB115" s="540">
        <v>30721.750365527219</v>
      </c>
      <c r="AC115" s="540">
        <v>37375.954663755409</v>
      </c>
      <c r="AD115" s="540">
        <v>28839.093697141045</v>
      </c>
      <c r="AE115" s="540">
        <v>28537.707641981237</v>
      </c>
      <c r="AF115" s="540">
        <v>32819.983648696165</v>
      </c>
      <c r="AG115" s="540">
        <v>33231.399067193328</v>
      </c>
      <c r="AH115" s="540">
        <v>35425.699890329961</v>
      </c>
      <c r="AI115" s="540">
        <v>36914.535373067571</v>
      </c>
      <c r="AJ115" s="540">
        <v>34090.992304696971</v>
      </c>
      <c r="AK115" s="540">
        <v>32901.768176080339</v>
      </c>
      <c r="AL115" s="540">
        <v>39598.657466262957</v>
      </c>
      <c r="AM115" s="540">
        <v>33283.595624048343</v>
      </c>
      <c r="AN115" s="540">
        <v>32695.095199918353</v>
      </c>
      <c r="AO115" s="540">
        <v>32195.834406811216</v>
      </c>
      <c r="AP115" s="540">
        <v>33756.354077223084</v>
      </c>
      <c r="AQ115" s="540">
        <v>32972.478217237185</v>
      </c>
      <c r="AR115" s="540">
        <v>30899.940083339876</v>
      </c>
      <c r="AS115" s="540">
        <v>33213.844163435446</v>
      </c>
      <c r="AT115" s="540">
        <v>35048.636176441978</v>
      </c>
    </row>
    <row r="116" spans="1:2017" s="314" customFormat="1" ht="17.25" x14ac:dyDescent="0.3">
      <c r="A116" s="476" t="s">
        <v>676</v>
      </c>
      <c r="B116" s="537">
        <v>24255.435208248742</v>
      </c>
      <c r="C116" s="537">
        <v>24909.341108679931</v>
      </c>
      <c r="D116" s="537">
        <v>25822.464193973603</v>
      </c>
      <c r="E116" s="537">
        <v>24497.074800354119</v>
      </c>
      <c r="F116" s="537">
        <v>25389.339255708241</v>
      </c>
      <c r="G116" s="537">
        <v>27624.690030171449</v>
      </c>
      <c r="H116" s="537">
        <v>26262.570966939977</v>
      </c>
      <c r="I116" s="537">
        <v>25661.436773562436</v>
      </c>
      <c r="J116" s="537">
        <v>25416.033621111725</v>
      </c>
      <c r="K116" s="537">
        <v>25055.740865629581</v>
      </c>
      <c r="L116" s="537">
        <v>28936.836933392286</v>
      </c>
      <c r="M116" s="537">
        <v>29040.394491347808</v>
      </c>
      <c r="N116" s="537">
        <v>30206.752635290501</v>
      </c>
      <c r="O116" s="537">
        <v>26613.023146541807</v>
      </c>
      <c r="P116" s="537">
        <v>30913.775075286903</v>
      </c>
      <c r="Q116" s="537">
        <v>31625.52033900157</v>
      </c>
      <c r="R116" s="537">
        <v>31061</v>
      </c>
      <c r="S116" s="537">
        <v>34031.846301889695</v>
      </c>
      <c r="T116" s="537">
        <v>40404.298701752785</v>
      </c>
      <c r="U116" s="537">
        <v>39683.892261024783</v>
      </c>
      <c r="V116" s="537">
        <v>40632.205824751181</v>
      </c>
      <c r="W116" s="537">
        <v>38729.454275623757</v>
      </c>
      <c r="X116" s="537">
        <v>38676.413872999474</v>
      </c>
      <c r="Y116" s="537">
        <v>38251.096890463632</v>
      </c>
      <c r="Z116" s="537">
        <v>35662.056777422251</v>
      </c>
      <c r="AA116" s="537">
        <v>32699.903638561413</v>
      </c>
      <c r="AB116" s="537">
        <v>30507.163362972027</v>
      </c>
      <c r="AC116" s="537">
        <v>29705.895120775658</v>
      </c>
      <c r="AD116" s="537">
        <v>27014.125952761944</v>
      </c>
      <c r="AE116" s="537">
        <v>24745.498201615545</v>
      </c>
      <c r="AF116" s="537">
        <v>26281.243859083221</v>
      </c>
      <c r="AG116" s="537">
        <v>26360.414546800872</v>
      </c>
      <c r="AH116" s="537">
        <v>24241.266431307398</v>
      </c>
      <c r="AI116" s="537">
        <v>24010.254440021628</v>
      </c>
      <c r="AJ116" s="537">
        <v>28272.814878883644</v>
      </c>
      <c r="AK116" s="537">
        <v>28047.028292453695</v>
      </c>
      <c r="AL116" s="537">
        <v>29293.880749957083</v>
      </c>
      <c r="AM116" s="537">
        <v>26713.316321624687</v>
      </c>
      <c r="AN116" s="537">
        <v>26643.307242935021</v>
      </c>
      <c r="AO116" s="537">
        <v>26493.440511525492</v>
      </c>
      <c r="AP116" s="537">
        <v>27408.513287060181</v>
      </c>
      <c r="AQ116" s="537">
        <v>29335.569369465971</v>
      </c>
      <c r="AR116" s="537">
        <v>29035.41622134926</v>
      </c>
      <c r="AS116" s="537">
        <v>27412.168535669811</v>
      </c>
      <c r="AT116" s="537">
        <v>31154.109579499302</v>
      </c>
    </row>
    <row r="117" spans="1:2017" s="314" customFormat="1" ht="18" thickBot="1" x14ac:dyDescent="0.35">
      <c r="A117" s="507" t="s">
        <v>643</v>
      </c>
      <c r="B117" s="541">
        <v>9001.918931740167</v>
      </c>
      <c r="C117" s="541">
        <v>9220.0853788232034</v>
      </c>
      <c r="D117" s="541">
        <v>8066.5292533628299</v>
      </c>
      <c r="E117" s="541">
        <v>7844.9024899280539</v>
      </c>
      <c r="F117" s="541">
        <v>8345.0833143569525</v>
      </c>
      <c r="G117" s="541">
        <v>7043.3582612301689</v>
      </c>
      <c r="H117" s="541">
        <v>6488.9626685234362</v>
      </c>
      <c r="I117" s="541">
        <v>6494.1338326819014</v>
      </c>
      <c r="J117" s="541">
        <v>6835.3512236725137</v>
      </c>
      <c r="K117" s="541">
        <v>6802.8645135440938</v>
      </c>
      <c r="L117" s="541">
        <v>6387.6472653385799</v>
      </c>
      <c r="M117" s="541">
        <v>6243.5951531516057</v>
      </c>
      <c r="N117" s="541">
        <v>6329.13518730122</v>
      </c>
      <c r="O117" s="541">
        <v>6364.2378972829438</v>
      </c>
      <c r="P117" s="541">
        <v>5912.8337150957932</v>
      </c>
      <c r="Q117" s="541">
        <v>5653.6435636303031</v>
      </c>
      <c r="R117" s="541">
        <v>5598</v>
      </c>
      <c r="S117" s="541">
        <v>6303.2022011372655</v>
      </c>
      <c r="T117" s="541">
        <v>6659.5224278027836</v>
      </c>
      <c r="U117" s="541">
        <v>6623.4979409365942</v>
      </c>
      <c r="V117" s="541">
        <v>6054.6220464448988</v>
      </c>
      <c r="W117" s="541">
        <v>6059.3199136642424</v>
      </c>
      <c r="X117" s="541">
        <v>6466.2170134953703</v>
      </c>
      <c r="Y117" s="541">
        <v>6248.7916776727725</v>
      </c>
      <c r="Z117" s="541">
        <v>6275.5752936009994</v>
      </c>
      <c r="AA117" s="541">
        <v>6465.44678993453</v>
      </c>
      <c r="AB117" s="541">
        <v>6147.0161129987282</v>
      </c>
      <c r="AC117" s="541">
        <v>5827.7037859241254</v>
      </c>
      <c r="AD117" s="541">
        <v>5611.5918583078483</v>
      </c>
      <c r="AE117" s="541">
        <v>5078.9683253890425</v>
      </c>
      <c r="AF117" s="541">
        <v>4664.5524579250878</v>
      </c>
      <c r="AG117" s="541">
        <v>4700.3103085897746</v>
      </c>
      <c r="AH117" s="541">
        <v>4664.0064833478646</v>
      </c>
      <c r="AI117" s="541">
        <v>6687.8032304480612</v>
      </c>
      <c r="AJ117" s="541">
        <v>5213.4299335988026</v>
      </c>
      <c r="AK117" s="541">
        <v>4735.5949235415655</v>
      </c>
      <c r="AL117" s="541">
        <v>3646.4089196673808</v>
      </c>
      <c r="AM117" s="541">
        <v>3900.259959023088</v>
      </c>
      <c r="AN117" s="541">
        <v>2713.3577330917651</v>
      </c>
      <c r="AO117" s="541">
        <v>2549.2337995489274</v>
      </c>
      <c r="AP117" s="541">
        <v>2608.2175986498964</v>
      </c>
      <c r="AQ117" s="541">
        <v>2623.3786968152403</v>
      </c>
      <c r="AR117" s="541">
        <v>2244.7458974107803</v>
      </c>
      <c r="AS117" s="541">
        <v>2307.8573116461248</v>
      </c>
      <c r="AT117" s="541">
        <v>2542.6284541926184</v>
      </c>
    </row>
    <row r="118" spans="1:2017" s="314" customFormat="1" ht="18.75" thickTop="1" thickBot="1" x14ac:dyDescent="0.35">
      <c r="A118" s="510" t="s">
        <v>644</v>
      </c>
      <c r="B118" s="542">
        <v>360108.57229031902</v>
      </c>
      <c r="C118" s="542">
        <v>361184.7692216658</v>
      </c>
      <c r="D118" s="542">
        <v>359661.30417582073</v>
      </c>
      <c r="E118" s="542">
        <v>357811.51104026759</v>
      </c>
      <c r="F118" s="542">
        <v>362919.22970788693</v>
      </c>
      <c r="G118" s="542">
        <v>361146.40463454847</v>
      </c>
      <c r="H118" s="542">
        <v>366397.95640982868</v>
      </c>
      <c r="I118" s="542">
        <v>368150.96496077033</v>
      </c>
      <c r="J118" s="542">
        <v>369580.68895486259</v>
      </c>
      <c r="K118" s="542">
        <v>371764.04870397673</v>
      </c>
      <c r="L118" s="542">
        <v>375593.48798486305</v>
      </c>
      <c r="M118" s="542">
        <v>380191.85617523931</v>
      </c>
      <c r="N118" s="542">
        <v>380672.90427901404</v>
      </c>
      <c r="O118" s="542">
        <v>381121.99785171018</v>
      </c>
      <c r="P118" s="542">
        <v>381064.98067154427</v>
      </c>
      <c r="Q118" s="542">
        <v>381631.49067472684</v>
      </c>
      <c r="R118" s="542">
        <v>388790</v>
      </c>
      <c r="S118" s="542">
        <v>392311.87488914939</v>
      </c>
      <c r="T118" s="542">
        <v>399705.40982770221</v>
      </c>
      <c r="U118" s="542">
        <v>398030.22895940964</v>
      </c>
      <c r="V118" s="542">
        <v>399570.84795767051</v>
      </c>
      <c r="W118" s="542">
        <v>400283.7319433777</v>
      </c>
      <c r="X118" s="542">
        <v>396548.34098294505</v>
      </c>
      <c r="Y118" s="542">
        <v>388723.17539472302</v>
      </c>
      <c r="Z118" s="542">
        <v>388102.7571479528</v>
      </c>
      <c r="AA118" s="542">
        <v>389693.27043135418</v>
      </c>
      <c r="AB118" s="542">
        <v>388116.6564543664</v>
      </c>
      <c r="AC118" s="542">
        <v>396772.22668493557</v>
      </c>
      <c r="AD118" s="542">
        <v>387630.48037165852</v>
      </c>
      <c r="AE118" s="542">
        <v>380847.32559668145</v>
      </c>
      <c r="AF118" s="542">
        <v>389634.61926953634</v>
      </c>
      <c r="AG118" s="542">
        <v>394592.97220834222</v>
      </c>
      <c r="AH118" s="542">
        <v>392463.3865225857</v>
      </c>
      <c r="AI118" s="542">
        <v>396390.37043367844</v>
      </c>
      <c r="AJ118" s="542">
        <v>396905.92011670803</v>
      </c>
      <c r="AK118" s="542">
        <v>391490.49389147456</v>
      </c>
      <c r="AL118" s="542">
        <v>406604.48375810392</v>
      </c>
      <c r="AM118" s="542">
        <v>398938.10841097479</v>
      </c>
      <c r="AN118" s="542">
        <v>396132.91404456517</v>
      </c>
      <c r="AO118" s="542">
        <v>397977.33016288682</v>
      </c>
      <c r="AP118" s="542">
        <v>403270.24928724131</v>
      </c>
      <c r="AQ118" s="542">
        <v>404577.82309663488</v>
      </c>
      <c r="AR118" s="542">
        <v>403994.36177990359</v>
      </c>
      <c r="AS118" s="542">
        <v>410442.57405406859</v>
      </c>
      <c r="AT118" s="542">
        <v>422165.69661458675</v>
      </c>
    </row>
    <row r="119" spans="1:2017" s="314" customFormat="1" ht="18.75" thickTop="1" thickBot="1" x14ac:dyDescent="0.35">
      <c r="A119" s="510" t="s">
        <v>645</v>
      </c>
      <c r="B119" s="542">
        <v>301399.11998802598</v>
      </c>
      <c r="C119" s="542">
        <v>300663.00847105571</v>
      </c>
      <c r="D119" s="542">
        <v>297892.48873984459</v>
      </c>
      <c r="E119" s="542">
        <v>295008.17019360495</v>
      </c>
      <c r="F119" s="542">
        <v>295978.2507678062</v>
      </c>
      <c r="G119" s="542">
        <v>299060.92106395727</v>
      </c>
      <c r="H119" s="542">
        <v>300331.88304044819</v>
      </c>
      <c r="I119" s="542">
        <v>301774.25613407313</v>
      </c>
      <c r="J119" s="542">
        <v>304532.46296736487</v>
      </c>
      <c r="K119" s="542">
        <v>303822.88733914943</v>
      </c>
      <c r="L119" s="542">
        <v>306082.62535641761</v>
      </c>
      <c r="M119" s="542">
        <v>309293.71336075378</v>
      </c>
      <c r="N119" s="542">
        <v>308322.80810711451</v>
      </c>
      <c r="O119" s="542">
        <v>311622.90393539058</v>
      </c>
      <c r="P119" s="542">
        <v>308426.55206794059</v>
      </c>
      <c r="Q119" s="542">
        <v>308120.9058232003</v>
      </c>
      <c r="R119" s="542">
        <v>310736</v>
      </c>
      <c r="S119" s="542">
        <v>313747.24428493611</v>
      </c>
      <c r="T119" s="542">
        <v>314976.27892485471</v>
      </c>
      <c r="U119" s="542">
        <v>314120.20401398663</v>
      </c>
      <c r="V119" s="542">
        <v>316852.12725295412</v>
      </c>
      <c r="W119" s="542">
        <v>319394.73190607585</v>
      </c>
      <c r="X119" s="542">
        <v>318831.38379245298</v>
      </c>
      <c r="Y119" s="542">
        <v>312093.22860639577</v>
      </c>
      <c r="Z119" s="542">
        <v>313741.26411712758</v>
      </c>
      <c r="AA119" s="542">
        <v>319717.98955661047</v>
      </c>
      <c r="AB119" s="542">
        <v>320740.72661286843</v>
      </c>
      <c r="AC119" s="542">
        <v>323862.67311448033</v>
      </c>
      <c r="AD119" s="542">
        <v>326165.66886344767</v>
      </c>
      <c r="AE119" s="542">
        <v>322485.15142769564</v>
      </c>
      <c r="AF119" s="542">
        <v>325868.83930383186</v>
      </c>
      <c r="AG119" s="542">
        <v>330300.84828575823</v>
      </c>
      <c r="AH119" s="542">
        <v>328132.41371760046</v>
      </c>
      <c r="AI119" s="542">
        <v>328777.77739014121</v>
      </c>
      <c r="AJ119" s="542">
        <v>329328.6829995286</v>
      </c>
      <c r="AK119" s="542">
        <v>325806.10249939898</v>
      </c>
      <c r="AL119" s="542">
        <v>334065.53662221658</v>
      </c>
      <c r="AM119" s="542">
        <v>335040.9365062787</v>
      </c>
      <c r="AN119" s="542">
        <v>334081.15386862005</v>
      </c>
      <c r="AO119" s="542">
        <v>336738.82144500117</v>
      </c>
      <c r="AP119" s="542">
        <v>339497.16432430811</v>
      </c>
      <c r="AQ119" s="542">
        <v>339646.3968131165</v>
      </c>
      <c r="AR119" s="542">
        <v>341814.25957780366</v>
      </c>
      <c r="AS119" s="542">
        <v>347508.70404331724</v>
      </c>
      <c r="AT119" s="542">
        <v>353420.32240445289</v>
      </c>
    </row>
    <row r="120" spans="1:2017" s="426" customFormat="1" ht="16.5" customHeight="1" thickTop="1" x14ac:dyDescent="0.2">
      <c r="A120" s="543" t="s">
        <v>396</v>
      </c>
      <c r="B120" s="544"/>
      <c r="C120" s="545"/>
      <c r="D120" s="545"/>
      <c r="E120" s="545"/>
      <c r="F120" s="545"/>
      <c r="G120" s="545"/>
      <c r="H120" s="545"/>
      <c r="I120" s="545"/>
      <c r="J120" s="545"/>
      <c r="K120" s="545"/>
      <c r="L120" s="545"/>
      <c r="M120" s="545"/>
      <c r="N120" s="545"/>
      <c r="O120" s="545"/>
      <c r="P120" s="545"/>
      <c r="Q120" s="545"/>
      <c r="R120" s="545"/>
      <c r="S120" s="545"/>
      <c r="T120" s="545"/>
      <c r="U120" s="545"/>
      <c r="V120" s="545"/>
      <c r="W120" s="545"/>
      <c r="X120" s="545"/>
      <c r="Y120" s="545"/>
      <c r="Z120" s="545"/>
      <c r="AA120" s="545"/>
      <c r="AB120" s="545"/>
      <c r="AC120" s="545"/>
      <c r="AD120" s="545"/>
      <c r="AE120" s="545"/>
      <c r="AF120" s="545"/>
      <c r="AG120" s="545"/>
      <c r="AH120" s="545"/>
      <c r="AI120" s="545"/>
      <c r="AJ120" s="545"/>
      <c r="AK120" s="545"/>
      <c r="AL120" s="545"/>
      <c r="AM120" s="545"/>
      <c r="AN120" s="545"/>
      <c r="AO120" s="545"/>
      <c r="AP120" s="545"/>
      <c r="AQ120" s="545"/>
      <c r="AR120" s="545"/>
      <c r="AS120" s="545"/>
      <c r="AT120" s="545"/>
    </row>
    <row r="121" spans="1:2017" s="547" customFormat="1" ht="42" customHeight="1" x14ac:dyDescent="0.2">
      <c r="A121" s="3352" t="s">
        <v>677</v>
      </c>
      <c r="B121" s="3352"/>
      <c r="C121" s="3352"/>
      <c r="D121" s="3352"/>
      <c r="E121" s="3352"/>
      <c r="F121" s="3352"/>
      <c r="G121" s="3352"/>
      <c r="H121" s="3352"/>
      <c r="I121" s="3352"/>
      <c r="J121" s="3352"/>
      <c r="K121" s="3352"/>
      <c r="L121" s="3352"/>
      <c r="M121" s="3352"/>
      <c r="N121" s="3352"/>
      <c r="O121" s="3352"/>
      <c r="P121" s="3352"/>
      <c r="Q121" s="3352"/>
      <c r="R121" s="3352"/>
      <c r="S121" s="3352"/>
      <c r="T121" s="3352"/>
      <c r="U121" s="3352"/>
      <c r="V121" s="3352"/>
      <c r="W121" s="3352"/>
      <c r="X121" s="3352"/>
      <c r="Y121" s="3352"/>
      <c r="Z121" s="3352"/>
      <c r="AA121" s="3352"/>
      <c r="AB121" s="3352"/>
      <c r="AC121" s="3352"/>
      <c r="AD121" s="3352"/>
      <c r="AE121" s="3352"/>
      <c r="AF121" s="3352"/>
      <c r="AG121" s="3352"/>
      <c r="AH121" s="3352"/>
      <c r="AI121" s="3352"/>
      <c r="AJ121" s="3352"/>
      <c r="AK121" s="3352"/>
      <c r="AL121" s="3352"/>
      <c r="AM121" s="3352"/>
      <c r="AN121" s="3352"/>
      <c r="AO121" s="3352"/>
      <c r="AP121" s="3352"/>
      <c r="AQ121" s="3352"/>
      <c r="AR121" s="3352"/>
      <c r="AS121" s="546"/>
      <c r="AT121" s="546"/>
    </row>
    <row r="122" spans="1:2017" s="547" customFormat="1" ht="12" x14ac:dyDescent="0.2">
      <c r="A122" s="548" t="s">
        <v>678</v>
      </c>
      <c r="B122" s="548"/>
      <c r="C122" s="548"/>
      <c r="D122" s="548"/>
      <c r="E122" s="548"/>
      <c r="F122" s="548"/>
      <c r="G122" s="548"/>
      <c r="H122" s="548"/>
      <c r="I122" s="548"/>
      <c r="J122" s="548"/>
      <c r="K122" s="548"/>
      <c r="L122" s="549"/>
      <c r="M122" s="549"/>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c r="AI122" s="549"/>
      <c r="AJ122" s="549"/>
      <c r="AK122" s="549"/>
      <c r="AL122" s="549"/>
      <c r="AM122" s="549"/>
      <c r="AN122" s="549"/>
      <c r="AO122" s="549"/>
      <c r="AP122" s="549"/>
      <c r="AQ122" s="549"/>
      <c r="AR122" s="549"/>
      <c r="AS122" s="549"/>
      <c r="AT122" s="549"/>
    </row>
    <row r="123" spans="1:2017" s="547" customFormat="1" ht="12" x14ac:dyDescent="0.2">
      <c r="A123" s="550" t="s">
        <v>679</v>
      </c>
    </row>
    <row r="124" spans="1:2017" s="426" customFormat="1" ht="12" x14ac:dyDescent="0.2">
      <c r="A124" s="551" t="s">
        <v>680</v>
      </c>
    </row>
    <row r="125" spans="1:2017" s="547" customFormat="1" x14ac:dyDescent="0.2">
      <c r="A125" s="550" t="s">
        <v>681</v>
      </c>
      <c r="B125" s="550"/>
      <c r="C125" s="550"/>
      <c r="D125" s="550"/>
      <c r="E125" s="550"/>
      <c r="F125" s="550"/>
      <c r="G125" s="550"/>
      <c r="H125" s="550"/>
      <c r="I125" s="550"/>
      <c r="J125" s="550"/>
      <c r="K125" s="550"/>
      <c r="L125" s="552"/>
      <c r="M125" s="552"/>
      <c r="N125" s="552"/>
      <c r="O125" s="552"/>
      <c r="P125" s="552"/>
      <c r="Q125" s="552"/>
      <c r="R125" s="552"/>
      <c r="S125" s="552"/>
      <c r="T125" s="552"/>
      <c r="U125" s="552"/>
      <c r="V125" s="552"/>
      <c r="W125" s="552"/>
      <c r="X125" s="552"/>
      <c r="Y125" s="552"/>
      <c r="Z125" s="552"/>
      <c r="AA125" s="552"/>
      <c r="AB125" s="552"/>
      <c r="AC125" s="552"/>
      <c r="AD125" s="552"/>
      <c r="AE125" s="552"/>
      <c r="AF125" s="552"/>
      <c r="AG125" s="552"/>
      <c r="AH125" s="552"/>
      <c r="AI125" s="552"/>
      <c r="AJ125" s="552"/>
      <c r="AK125" s="552"/>
      <c r="AL125" s="552"/>
      <c r="AM125" s="552"/>
      <c r="AN125" s="552"/>
      <c r="AO125" s="552"/>
      <c r="AP125" s="552"/>
      <c r="AQ125" s="552"/>
      <c r="AR125" s="552"/>
      <c r="AS125" s="552"/>
      <c r="AT125" s="552"/>
    </row>
    <row r="126" spans="1:2017" s="547" customFormat="1" ht="12" x14ac:dyDescent="0.2">
      <c r="A126" s="553" t="s">
        <v>369</v>
      </c>
      <c r="B126" s="426"/>
    </row>
    <row r="128" spans="1:2017" x14ac:dyDescent="0.25">
      <c r="F128" s="340">
        <f>(F57/F118)*100</f>
        <v>10.300995648546401</v>
      </c>
      <c r="G128" s="340">
        <f t="shared" ref="G128:AE128" si="0">(G57/G118)*100</f>
        <v>10.317373442554155</v>
      </c>
      <c r="H128" s="340">
        <f t="shared" si="0"/>
        <v>10.179146941892149</v>
      </c>
      <c r="I128" s="340">
        <f t="shared" si="0"/>
        <v>10.280756008228787</v>
      </c>
      <c r="J128" s="340">
        <f t="shared" si="0"/>
        <v>10.167418492652089</v>
      </c>
      <c r="K128" s="340">
        <f t="shared" si="0"/>
        <v>10.168517960341934</v>
      </c>
      <c r="L128" s="340">
        <f t="shared" si="0"/>
        <v>10.237438156443398</v>
      </c>
      <c r="M128" s="340">
        <f t="shared" si="0"/>
        <v>9.9801641879543208</v>
      </c>
      <c r="N128" s="340">
        <f t="shared" si="0"/>
        <v>10.161724825825148</v>
      </c>
      <c r="O128" s="340">
        <f t="shared" si="0"/>
        <v>10.181226649201253</v>
      </c>
      <c r="P128" s="340">
        <f t="shared" si="0"/>
        <v>10.296626086205201</v>
      </c>
      <c r="Q128" s="340">
        <f t="shared" si="0"/>
        <v>10.128776273250905</v>
      </c>
      <c r="R128" s="340">
        <f t="shared" si="0"/>
        <v>9.7826590190076903</v>
      </c>
      <c r="S128" s="340">
        <f t="shared" si="0"/>
        <v>9.9909025928484212</v>
      </c>
      <c r="T128" s="340">
        <f t="shared" si="0"/>
        <v>9.9786929296964484</v>
      </c>
      <c r="U128" s="340">
        <f t="shared" si="0"/>
        <v>10.259904212796418</v>
      </c>
      <c r="V128" s="340">
        <f t="shared" si="0"/>
        <v>10.465881242664805</v>
      </c>
      <c r="W128" s="340">
        <f t="shared" si="0"/>
        <v>11.019425001127617</v>
      </c>
      <c r="X128" s="340">
        <f t="shared" si="0"/>
        <v>11.411520481212577</v>
      </c>
      <c r="Y128" s="340">
        <f t="shared" si="0"/>
        <v>11.837078502660079</v>
      </c>
      <c r="Z128" s="340">
        <f t="shared" si="0"/>
        <v>11.994377516868711</v>
      </c>
      <c r="AA128" s="340">
        <f t="shared" si="0"/>
        <v>12.848394029164744</v>
      </c>
      <c r="AB128" s="340">
        <f t="shared" si="0"/>
        <v>13.178829196247058</v>
      </c>
      <c r="AC128" s="340">
        <f t="shared" si="0"/>
        <v>12.914008894734499</v>
      </c>
      <c r="AD128" s="340">
        <f t="shared" si="0"/>
        <v>13.454696081732825</v>
      </c>
      <c r="AE128" s="340">
        <f t="shared" si="0"/>
        <v>13.688020853702387</v>
      </c>
    </row>
    <row r="129" spans="2:46" x14ac:dyDescent="0.25">
      <c r="B129" s="514"/>
      <c r="C129" s="514"/>
      <c r="D129" s="514"/>
      <c r="E129" s="514"/>
      <c r="F129" s="514"/>
      <c r="G129" s="514"/>
      <c r="H129" s="514"/>
      <c r="I129" s="514"/>
      <c r="J129" s="514"/>
      <c r="K129" s="514"/>
      <c r="L129" s="514"/>
      <c r="M129" s="514"/>
      <c r="N129" s="514"/>
      <c r="O129" s="514"/>
      <c r="P129" s="514"/>
      <c r="Q129" s="514"/>
      <c r="R129" s="514"/>
      <c r="S129" s="514"/>
      <c r="T129" s="514"/>
      <c r="U129" s="514"/>
      <c r="V129" s="514"/>
      <c r="W129" s="514"/>
      <c r="X129" s="514"/>
      <c r="Y129" s="514"/>
      <c r="Z129" s="514"/>
      <c r="AA129" s="514"/>
      <c r="AB129" s="514"/>
      <c r="AC129" s="514"/>
      <c r="AD129" s="514"/>
      <c r="AE129" s="514"/>
      <c r="AF129" s="514"/>
      <c r="AG129" s="514"/>
      <c r="AH129" s="514"/>
      <c r="AI129" s="514"/>
      <c r="AJ129" s="514"/>
      <c r="AK129" s="514"/>
      <c r="AL129" s="514"/>
      <c r="AM129" s="514"/>
      <c r="AN129" s="514"/>
      <c r="AO129" s="514"/>
      <c r="AP129" s="514"/>
      <c r="AQ129" s="514"/>
      <c r="AR129" s="514"/>
      <c r="AS129" s="514"/>
      <c r="AT129" s="514"/>
    </row>
    <row r="130" spans="2:46" x14ac:dyDescent="0.25">
      <c r="B130" s="514"/>
      <c r="C130" s="514"/>
      <c r="D130" s="514"/>
      <c r="E130" s="514"/>
      <c r="F130" s="514"/>
      <c r="G130" s="514"/>
      <c r="H130" s="514"/>
      <c r="I130" s="514"/>
      <c r="J130" s="514"/>
      <c r="K130" s="514"/>
      <c r="L130" s="514"/>
      <c r="M130" s="514"/>
      <c r="N130" s="514"/>
      <c r="O130" s="514"/>
      <c r="P130" s="514"/>
      <c r="Q130" s="514"/>
      <c r="R130" s="514"/>
      <c r="S130" s="514"/>
      <c r="T130" s="514"/>
      <c r="U130" s="514"/>
      <c r="V130" s="514"/>
      <c r="W130" s="514"/>
      <c r="X130" s="514"/>
      <c r="Y130" s="514"/>
      <c r="Z130" s="514"/>
      <c r="AA130" s="514"/>
      <c r="AB130" s="514"/>
      <c r="AC130" s="514"/>
      <c r="AD130" s="514"/>
      <c r="AE130" s="514"/>
      <c r="AF130" s="514"/>
      <c r="AG130" s="514"/>
      <c r="AH130" s="514"/>
      <c r="AI130" s="514"/>
      <c r="AJ130" s="514"/>
      <c r="AK130" s="514"/>
      <c r="AL130" s="514"/>
      <c r="AM130" s="514"/>
      <c r="AN130" s="514"/>
      <c r="AO130" s="514"/>
      <c r="AP130" s="514"/>
      <c r="AQ130" s="514"/>
      <c r="AR130" s="514"/>
      <c r="AS130" s="514"/>
      <c r="AT130" s="514"/>
    </row>
  </sheetData>
  <mergeCells count="1">
    <mergeCell ref="A121:AR121"/>
  </mergeCells>
  <hyperlinks>
    <hyperlink ref="A124" r:id="rId1" display="https://www.bom.mu/publications-statistics/statistics/monthly-statistical-bulletin/monthly-statistical-bulletin-february-2021" xr:uid="{68B77BBE-1E00-41EF-B870-517622908F24}"/>
  </hyperlinks>
  <pageMargins left="0.74803149606299213" right="0.74803149606299213" top="0.31496062992125984" bottom="0.59055118110236227" header="0.31496062992125984" footer="0"/>
  <pageSetup paperSize="9" scale="51" fitToHeight="0" orientation="landscape" r:id="rId2"/>
  <rowBreaks count="1" manualBreakCount="1">
    <brk id="68" max="45"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2E26A-9AD3-4C97-9D6D-B22EDDCA8360}">
  <sheetPr>
    <pageSetUpPr fitToPage="1"/>
  </sheetPr>
  <dimension ref="A1:GZ33"/>
  <sheetViews>
    <sheetView showGridLines="0" zoomScale="85" zoomScaleNormal="85" zoomScaleSheetLayoutView="80" workbookViewId="0">
      <pane xSplit="1" topLeftCell="GK1" activePane="topRight" state="frozen"/>
      <selection activeCell="C112" sqref="C112"/>
      <selection pane="topRight" activeCell="C112" sqref="C112"/>
    </sheetView>
  </sheetViews>
  <sheetFormatPr defaultRowHeight="16.5" x14ac:dyDescent="0.3"/>
  <cols>
    <col min="1" max="1" width="49.140625" style="555" customWidth="1"/>
    <col min="2" max="6" width="13.5703125" style="555" hidden="1" customWidth="1"/>
    <col min="7" max="15" width="14.140625" style="555" hidden="1" customWidth="1"/>
    <col min="16" max="33" width="15.140625" style="555" hidden="1" customWidth="1"/>
    <col min="34" max="34" width="14.7109375" style="555" hidden="1" customWidth="1"/>
    <col min="35" max="43" width="15.140625" style="555" hidden="1" customWidth="1"/>
    <col min="44" max="44" width="14" style="555" hidden="1" customWidth="1"/>
    <col min="45" max="45" width="15.140625" style="555" hidden="1" customWidth="1"/>
    <col min="46" max="46" width="14.140625" style="555" hidden="1" customWidth="1"/>
    <col min="47" max="50" width="13.5703125" style="555" hidden="1" customWidth="1"/>
    <col min="51" max="52" width="14.140625" style="555" hidden="1" customWidth="1"/>
    <col min="53" max="53" width="13.5703125" style="555" hidden="1" customWidth="1"/>
    <col min="54" max="54" width="13.7109375" style="555" hidden="1" customWidth="1"/>
    <col min="55" max="58" width="13.5703125" style="555" hidden="1" customWidth="1"/>
    <col min="59" max="61" width="14.140625" style="555" hidden="1" customWidth="1"/>
    <col min="62" max="68" width="13.5703125" style="555" hidden="1" customWidth="1"/>
    <col min="69" max="78" width="14.140625" style="555" hidden="1" customWidth="1"/>
    <col min="79" max="83" width="13.5703125" style="555" hidden="1" customWidth="1"/>
    <col min="84" max="84" width="14.140625" style="555" hidden="1" customWidth="1"/>
    <col min="85" max="85" width="14.28515625" style="555" hidden="1" customWidth="1"/>
    <col min="86" max="94" width="13.5703125" style="555" hidden="1" customWidth="1"/>
    <col min="95" max="106" width="12.5703125" style="555" hidden="1" customWidth="1"/>
    <col min="107" max="107" width="12.5703125" style="556" hidden="1" customWidth="1"/>
    <col min="108" max="110" width="13.42578125" style="556" hidden="1" customWidth="1"/>
    <col min="111" max="127" width="12.5703125" style="556" hidden="1" customWidth="1"/>
    <col min="128" max="128" width="12.28515625" style="556" hidden="1" customWidth="1"/>
    <col min="129" max="129" width="12.5703125" style="556" hidden="1" customWidth="1"/>
    <col min="130" max="130" width="12" style="556" hidden="1" customWidth="1"/>
    <col min="131" max="134" width="12.5703125" style="556" hidden="1" customWidth="1"/>
    <col min="135" max="138" width="12.5703125" style="555" hidden="1" customWidth="1"/>
    <col min="139" max="139" width="14.140625" style="555" hidden="1" customWidth="1"/>
    <col min="140" max="140" width="14.5703125" style="555" hidden="1" customWidth="1"/>
    <col min="141" max="141" width="13.5703125" style="555" hidden="1" customWidth="1"/>
    <col min="142" max="142" width="20.7109375" style="555" hidden="1" customWidth="1"/>
    <col min="143" max="143" width="17.5703125" style="555" hidden="1" customWidth="1"/>
    <col min="144" max="148" width="20.7109375" style="555" hidden="1" customWidth="1"/>
    <col min="149" max="159" width="14.7109375" style="632" hidden="1" customWidth="1"/>
    <col min="160" max="160" width="11.42578125" style="632" hidden="1" customWidth="1"/>
    <col min="161" max="178" width="13.140625" style="632" hidden="1" customWidth="1"/>
    <col min="179" max="179" width="13.5703125" style="632" hidden="1" customWidth="1"/>
    <col min="180" max="183" width="13.140625" style="632" hidden="1" customWidth="1"/>
    <col min="184" max="192" width="13.28515625" style="632" hidden="1" customWidth="1"/>
    <col min="193" max="205" width="13.28515625" style="632" customWidth="1"/>
    <col min="206" max="206" width="7.85546875" style="555" customWidth="1"/>
    <col min="207" max="207" width="40.7109375" style="559" bestFit="1" customWidth="1"/>
    <col min="208" max="208" width="9.140625" style="559"/>
    <col min="209" max="284" width="9.140625" style="555"/>
    <col min="285" max="285" width="55.7109375" style="555" customWidth="1"/>
    <col min="286" max="377" width="9.140625" style="555" customWidth="1"/>
    <col min="378" max="379" width="9.28515625" style="555" customWidth="1"/>
    <col min="380" max="390" width="10.28515625" style="555" customWidth="1"/>
    <col min="391" max="540" width="9.140625" style="555"/>
    <col min="541" max="541" width="55.7109375" style="555" customWidth="1"/>
    <col min="542" max="633" width="9.140625" style="555" customWidth="1"/>
    <col min="634" max="635" width="9.28515625" style="555" customWidth="1"/>
    <col min="636" max="646" width="10.28515625" style="555" customWidth="1"/>
    <col min="647" max="796" width="9.140625" style="555"/>
    <col min="797" max="797" width="55.7109375" style="555" customWidth="1"/>
    <col min="798" max="889" width="9.140625" style="555" customWidth="1"/>
    <col min="890" max="891" width="9.28515625" style="555" customWidth="1"/>
    <col min="892" max="902" width="10.28515625" style="555" customWidth="1"/>
    <col min="903" max="1052" width="9.140625" style="555"/>
    <col min="1053" max="1053" width="55.7109375" style="555" customWidth="1"/>
    <col min="1054" max="1145" width="9.140625" style="555" customWidth="1"/>
    <col min="1146" max="1147" width="9.28515625" style="555" customWidth="1"/>
    <col min="1148" max="1158" width="10.28515625" style="555" customWidth="1"/>
    <col min="1159" max="1308" width="9.140625" style="555"/>
    <col min="1309" max="1309" width="55.7109375" style="555" customWidth="1"/>
    <col min="1310" max="1401" width="9.140625" style="555" customWidth="1"/>
    <col min="1402" max="1403" width="9.28515625" style="555" customWidth="1"/>
    <col min="1404" max="1414" width="10.28515625" style="555" customWidth="1"/>
    <col min="1415" max="1564" width="9.140625" style="555"/>
    <col min="1565" max="1565" width="55.7109375" style="555" customWidth="1"/>
    <col min="1566" max="1657" width="9.140625" style="555" customWidth="1"/>
    <col min="1658" max="1659" width="9.28515625" style="555" customWidth="1"/>
    <col min="1660" max="1670" width="10.28515625" style="555" customWidth="1"/>
    <col min="1671" max="1820" width="9.140625" style="555"/>
    <col min="1821" max="1821" width="55.7109375" style="555" customWidth="1"/>
    <col min="1822" max="1913" width="9.140625" style="555" customWidth="1"/>
    <col min="1914" max="1915" width="9.28515625" style="555" customWidth="1"/>
    <col min="1916" max="1926" width="10.28515625" style="555" customWidth="1"/>
    <col min="1927" max="2076" width="9.140625" style="555"/>
    <col min="2077" max="2077" width="55.7109375" style="555" customWidth="1"/>
    <col min="2078" max="2169" width="9.140625" style="555" customWidth="1"/>
    <col min="2170" max="2171" width="9.28515625" style="555" customWidth="1"/>
    <col min="2172" max="2182" width="10.28515625" style="555" customWidth="1"/>
    <col min="2183" max="2332" width="9.140625" style="555"/>
    <col min="2333" max="2333" width="55.7109375" style="555" customWidth="1"/>
    <col min="2334" max="2425" width="9.140625" style="555" customWidth="1"/>
    <col min="2426" max="2427" width="9.28515625" style="555" customWidth="1"/>
    <col min="2428" max="2438" width="10.28515625" style="555" customWidth="1"/>
    <col min="2439" max="2588" width="9.140625" style="555"/>
    <col min="2589" max="2589" width="55.7109375" style="555" customWidth="1"/>
    <col min="2590" max="2681" width="9.140625" style="555" customWidth="1"/>
    <col min="2682" max="2683" width="9.28515625" style="555" customWidth="1"/>
    <col min="2684" max="2694" width="10.28515625" style="555" customWidth="1"/>
    <col min="2695" max="2844" width="9.140625" style="555"/>
    <col min="2845" max="2845" width="55.7109375" style="555" customWidth="1"/>
    <col min="2846" max="2937" width="9.140625" style="555" customWidth="1"/>
    <col min="2938" max="2939" width="9.28515625" style="555" customWidth="1"/>
    <col min="2940" max="2950" width="10.28515625" style="555" customWidth="1"/>
    <col min="2951" max="3100" width="9.140625" style="555"/>
    <col min="3101" max="3101" width="55.7109375" style="555" customWidth="1"/>
    <col min="3102" max="3193" width="9.140625" style="555" customWidth="1"/>
    <col min="3194" max="3195" width="9.28515625" style="555" customWidth="1"/>
    <col min="3196" max="3206" width="10.28515625" style="555" customWidth="1"/>
    <col min="3207" max="3356" width="9.140625" style="555"/>
    <col min="3357" max="3357" width="55.7109375" style="555" customWidth="1"/>
    <col min="3358" max="3449" width="9.140625" style="555" customWidth="1"/>
    <col min="3450" max="3451" width="9.28515625" style="555" customWidth="1"/>
    <col min="3452" max="3462" width="10.28515625" style="555" customWidth="1"/>
    <col min="3463" max="3612" width="9.140625" style="555"/>
    <col min="3613" max="3613" width="55.7109375" style="555" customWidth="1"/>
    <col min="3614" max="3705" width="9.140625" style="555" customWidth="1"/>
    <col min="3706" max="3707" width="9.28515625" style="555" customWidth="1"/>
    <col min="3708" max="3718" width="10.28515625" style="555" customWidth="1"/>
    <col min="3719" max="3868" width="9.140625" style="555"/>
    <col min="3869" max="3869" width="55.7109375" style="555" customWidth="1"/>
    <col min="3870" max="3961" width="9.140625" style="555" customWidth="1"/>
    <col min="3962" max="3963" width="9.28515625" style="555" customWidth="1"/>
    <col min="3964" max="3974" width="10.28515625" style="555" customWidth="1"/>
    <col min="3975" max="4124" width="9.140625" style="555"/>
    <col min="4125" max="4125" width="55.7109375" style="555" customWidth="1"/>
    <col min="4126" max="4217" width="9.140625" style="555" customWidth="1"/>
    <col min="4218" max="4219" width="9.28515625" style="555" customWidth="1"/>
    <col min="4220" max="4230" width="10.28515625" style="555" customWidth="1"/>
    <col min="4231" max="4380" width="9.140625" style="555"/>
    <col min="4381" max="4381" width="55.7109375" style="555" customWidth="1"/>
    <col min="4382" max="4473" width="9.140625" style="555" customWidth="1"/>
    <col min="4474" max="4475" width="9.28515625" style="555" customWidth="1"/>
    <col min="4476" max="4486" width="10.28515625" style="555" customWidth="1"/>
    <col min="4487" max="4636" width="9.140625" style="555"/>
    <col min="4637" max="4637" width="55.7109375" style="555" customWidth="1"/>
    <col min="4638" max="4729" width="9.140625" style="555" customWidth="1"/>
    <col min="4730" max="4731" width="9.28515625" style="555" customWidth="1"/>
    <col min="4732" max="4742" width="10.28515625" style="555" customWidth="1"/>
    <col min="4743" max="4892" width="9.140625" style="555"/>
    <col min="4893" max="4893" width="55.7109375" style="555" customWidth="1"/>
    <col min="4894" max="4985" width="9.140625" style="555" customWidth="1"/>
    <col min="4986" max="4987" width="9.28515625" style="555" customWidth="1"/>
    <col min="4988" max="4998" width="10.28515625" style="555" customWidth="1"/>
    <col min="4999" max="5148" width="9.140625" style="555"/>
    <col min="5149" max="5149" width="55.7109375" style="555" customWidth="1"/>
    <col min="5150" max="5241" width="9.140625" style="555" customWidth="1"/>
    <col min="5242" max="5243" width="9.28515625" style="555" customWidth="1"/>
    <col min="5244" max="5254" width="10.28515625" style="555" customWidth="1"/>
    <col min="5255" max="5404" width="9.140625" style="555"/>
    <col min="5405" max="5405" width="55.7109375" style="555" customWidth="1"/>
    <col min="5406" max="5497" width="9.140625" style="555" customWidth="1"/>
    <col min="5498" max="5499" width="9.28515625" style="555" customWidth="1"/>
    <col min="5500" max="5510" width="10.28515625" style="555" customWidth="1"/>
    <col min="5511" max="5660" width="9.140625" style="555"/>
    <col min="5661" max="5661" width="55.7109375" style="555" customWidth="1"/>
    <col min="5662" max="5753" width="9.140625" style="555" customWidth="1"/>
    <col min="5754" max="5755" width="9.28515625" style="555" customWidth="1"/>
    <col min="5756" max="5766" width="10.28515625" style="555" customWidth="1"/>
    <col min="5767" max="5916" width="9.140625" style="555"/>
    <col min="5917" max="5917" width="55.7109375" style="555" customWidth="1"/>
    <col min="5918" max="6009" width="9.140625" style="555" customWidth="1"/>
    <col min="6010" max="6011" width="9.28515625" style="555" customWidth="1"/>
    <col min="6012" max="6022" width="10.28515625" style="555" customWidth="1"/>
    <col min="6023" max="6172" width="9.140625" style="555"/>
    <col min="6173" max="6173" width="55.7109375" style="555" customWidth="1"/>
    <col min="6174" max="6265" width="9.140625" style="555" customWidth="1"/>
    <col min="6266" max="6267" width="9.28515625" style="555" customWidth="1"/>
    <col min="6268" max="6278" width="10.28515625" style="555" customWidth="1"/>
    <col min="6279" max="6428" width="9.140625" style="555"/>
    <col min="6429" max="6429" width="55.7109375" style="555" customWidth="1"/>
    <col min="6430" max="6521" width="9.140625" style="555" customWidth="1"/>
    <col min="6522" max="6523" width="9.28515625" style="555" customWidth="1"/>
    <col min="6524" max="6534" width="10.28515625" style="555" customWidth="1"/>
    <col min="6535" max="6684" width="9.140625" style="555"/>
    <col min="6685" max="6685" width="55.7109375" style="555" customWidth="1"/>
    <col min="6686" max="6777" width="9.140625" style="555" customWidth="1"/>
    <col min="6778" max="6779" width="9.28515625" style="555" customWidth="1"/>
    <col min="6780" max="6790" width="10.28515625" style="555" customWidth="1"/>
    <col min="6791" max="6940" width="9.140625" style="555"/>
    <col min="6941" max="6941" width="55.7109375" style="555" customWidth="1"/>
    <col min="6942" max="7033" width="9.140625" style="555" customWidth="1"/>
    <col min="7034" max="7035" width="9.28515625" style="555" customWidth="1"/>
    <col min="7036" max="7046" width="10.28515625" style="555" customWidth="1"/>
    <col min="7047" max="7196" width="9.140625" style="555"/>
    <col min="7197" max="7197" width="55.7109375" style="555" customWidth="1"/>
    <col min="7198" max="7289" width="9.140625" style="555" customWidth="1"/>
    <col min="7290" max="7291" width="9.28515625" style="555" customWidth="1"/>
    <col min="7292" max="7302" width="10.28515625" style="555" customWidth="1"/>
    <col min="7303" max="7452" width="9.140625" style="555"/>
    <col min="7453" max="7453" width="55.7109375" style="555" customWidth="1"/>
    <col min="7454" max="7545" width="9.140625" style="555" customWidth="1"/>
    <col min="7546" max="7547" width="9.28515625" style="555" customWidth="1"/>
    <col min="7548" max="7558" width="10.28515625" style="555" customWidth="1"/>
    <col min="7559" max="7708" width="9.140625" style="555"/>
    <col min="7709" max="7709" width="55.7109375" style="555" customWidth="1"/>
    <col min="7710" max="7801" width="9.140625" style="555" customWidth="1"/>
    <col min="7802" max="7803" width="9.28515625" style="555" customWidth="1"/>
    <col min="7804" max="7814" width="10.28515625" style="555" customWidth="1"/>
    <col min="7815" max="7964" width="9.140625" style="555"/>
    <col min="7965" max="7965" width="55.7109375" style="555" customWidth="1"/>
    <col min="7966" max="8057" width="9.140625" style="555" customWidth="1"/>
    <col min="8058" max="8059" width="9.28515625" style="555" customWidth="1"/>
    <col min="8060" max="8070" width="10.28515625" style="555" customWidth="1"/>
    <col min="8071" max="8220" width="9.140625" style="555"/>
    <col min="8221" max="8221" width="55.7109375" style="555" customWidth="1"/>
    <col min="8222" max="8313" width="9.140625" style="555" customWidth="1"/>
    <col min="8314" max="8315" width="9.28515625" style="555" customWidth="1"/>
    <col min="8316" max="8326" width="10.28515625" style="555" customWidth="1"/>
    <col min="8327" max="8476" width="9.140625" style="555"/>
    <col min="8477" max="8477" width="55.7109375" style="555" customWidth="1"/>
    <col min="8478" max="8569" width="9.140625" style="555" customWidth="1"/>
    <col min="8570" max="8571" width="9.28515625" style="555" customWidth="1"/>
    <col min="8572" max="8582" width="10.28515625" style="555" customWidth="1"/>
    <col min="8583" max="8732" width="9.140625" style="555"/>
    <col min="8733" max="8733" width="55.7109375" style="555" customWidth="1"/>
    <col min="8734" max="8825" width="9.140625" style="555" customWidth="1"/>
    <col min="8826" max="8827" width="9.28515625" style="555" customWidth="1"/>
    <col min="8828" max="8838" width="10.28515625" style="555" customWidth="1"/>
    <col min="8839" max="8988" width="9.140625" style="555"/>
    <col min="8989" max="8989" width="55.7109375" style="555" customWidth="1"/>
    <col min="8990" max="9081" width="9.140625" style="555" customWidth="1"/>
    <col min="9082" max="9083" width="9.28515625" style="555" customWidth="1"/>
    <col min="9084" max="9094" width="10.28515625" style="555" customWidth="1"/>
    <col min="9095" max="9244" width="9.140625" style="555"/>
    <col min="9245" max="9245" width="55.7109375" style="555" customWidth="1"/>
    <col min="9246" max="9337" width="9.140625" style="555" customWidth="1"/>
    <col min="9338" max="9339" width="9.28515625" style="555" customWidth="1"/>
    <col min="9340" max="9350" width="10.28515625" style="555" customWidth="1"/>
    <col min="9351" max="9500" width="9.140625" style="555"/>
    <col min="9501" max="9501" width="55.7109375" style="555" customWidth="1"/>
    <col min="9502" max="9593" width="9.140625" style="555" customWidth="1"/>
    <col min="9594" max="9595" width="9.28515625" style="555" customWidth="1"/>
    <col min="9596" max="9606" width="10.28515625" style="555" customWidth="1"/>
    <col min="9607" max="9756" width="9.140625" style="555"/>
    <col min="9757" max="9757" width="55.7109375" style="555" customWidth="1"/>
    <col min="9758" max="9849" width="9.140625" style="555" customWidth="1"/>
    <col min="9850" max="9851" width="9.28515625" style="555" customWidth="1"/>
    <col min="9852" max="9862" width="10.28515625" style="555" customWidth="1"/>
    <col min="9863" max="10012" width="9.140625" style="555"/>
    <col min="10013" max="10013" width="55.7109375" style="555" customWidth="1"/>
    <col min="10014" max="10105" width="9.140625" style="555" customWidth="1"/>
    <col min="10106" max="10107" width="9.28515625" style="555" customWidth="1"/>
    <col min="10108" max="10118" width="10.28515625" style="555" customWidth="1"/>
    <col min="10119" max="10268" width="9.140625" style="555"/>
    <col min="10269" max="10269" width="55.7109375" style="555" customWidth="1"/>
    <col min="10270" max="10361" width="9.140625" style="555" customWidth="1"/>
    <col min="10362" max="10363" width="9.28515625" style="555" customWidth="1"/>
    <col min="10364" max="10374" width="10.28515625" style="555" customWidth="1"/>
    <col min="10375" max="10524" width="9.140625" style="555"/>
    <col min="10525" max="10525" width="55.7109375" style="555" customWidth="1"/>
    <col min="10526" max="10617" width="9.140625" style="555" customWidth="1"/>
    <col min="10618" max="10619" width="9.28515625" style="555" customWidth="1"/>
    <col min="10620" max="10630" width="10.28515625" style="555" customWidth="1"/>
    <col min="10631" max="10780" width="9.140625" style="555"/>
    <col min="10781" max="10781" width="55.7109375" style="555" customWidth="1"/>
    <col min="10782" max="10873" width="9.140625" style="555" customWidth="1"/>
    <col min="10874" max="10875" width="9.28515625" style="555" customWidth="1"/>
    <col min="10876" max="10886" width="10.28515625" style="555" customWidth="1"/>
    <col min="10887" max="11036" width="9.140625" style="555"/>
    <col min="11037" max="11037" width="55.7109375" style="555" customWidth="1"/>
    <col min="11038" max="11129" width="9.140625" style="555" customWidth="1"/>
    <col min="11130" max="11131" width="9.28515625" style="555" customWidth="1"/>
    <col min="11132" max="11142" width="10.28515625" style="555" customWidth="1"/>
    <col min="11143" max="11292" width="9.140625" style="555"/>
    <col min="11293" max="11293" width="55.7109375" style="555" customWidth="1"/>
    <col min="11294" max="11385" width="9.140625" style="555" customWidth="1"/>
    <col min="11386" max="11387" width="9.28515625" style="555" customWidth="1"/>
    <col min="11388" max="11398" width="10.28515625" style="555" customWidth="1"/>
    <col min="11399" max="11548" width="9.140625" style="555"/>
    <col min="11549" max="11549" width="55.7109375" style="555" customWidth="1"/>
    <col min="11550" max="11641" width="9.140625" style="555" customWidth="1"/>
    <col min="11642" max="11643" width="9.28515625" style="555" customWidth="1"/>
    <col min="11644" max="11654" width="10.28515625" style="555" customWidth="1"/>
    <col min="11655" max="11804" width="9.140625" style="555"/>
    <col min="11805" max="11805" width="55.7109375" style="555" customWidth="1"/>
    <col min="11806" max="11897" width="9.140625" style="555" customWidth="1"/>
    <col min="11898" max="11899" width="9.28515625" style="555" customWidth="1"/>
    <col min="11900" max="11910" width="10.28515625" style="555" customWidth="1"/>
    <col min="11911" max="12060" width="9.140625" style="555"/>
    <col min="12061" max="12061" width="55.7109375" style="555" customWidth="1"/>
    <col min="12062" max="12153" width="9.140625" style="555" customWidth="1"/>
    <col min="12154" max="12155" width="9.28515625" style="555" customWidth="1"/>
    <col min="12156" max="12166" width="10.28515625" style="555" customWidth="1"/>
    <col min="12167" max="12316" width="9.140625" style="555"/>
    <col min="12317" max="12317" width="55.7109375" style="555" customWidth="1"/>
    <col min="12318" max="12409" width="9.140625" style="555" customWidth="1"/>
    <col min="12410" max="12411" width="9.28515625" style="555" customWidth="1"/>
    <col min="12412" max="12422" width="10.28515625" style="555" customWidth="1"/>
    <col min="12423" max="12572" width="9.140625" style="555"/>
    <col min="12573" max="12573" width="55.7109375" style="555" customWidth="1"/>
    <col min="12574" max="12665" width="9.140625" style="555" customWidth="1"/>
    <col min="12666" max="12667" width="9.28515625" style="555" customWidth="1"/>
    <col min="12668" max="12678" width="10.28515625" style="555" customWidth="1"/>
    <col min="12679" max="12828" width="9.140625" style="555"/>
    <col min="12829" max="12829" width="55.7109375" style="555" customWidth="1"/>
    <col min="12830" max="12921" width="9.140625" style="555" customWidth="1"/>
    <col min="12922" max="12923" width="9.28515625" style="555" customWidth="1"/>
    <col min="12924" max="12934" width="10.28515625" style="555" customWidth="1"/>
    <col min="12935" max="13084" width="9.140625" style="555"/>
    <col min="13085" max="13085" width="55.7109375" style="555" customWidth="1"/>
    <col min="13086" max="13177" width="9.140625" style="555" customWidth="1"/>
    <col min="13178" max="13179" width="9.28515625" style="555" customWidth="1"/>
    <col min="13180" max="13190" width="10.28515625" style="555" customWidth="1"/>
    <col min="13191" max="13340" width="9.140625" style="555"/>
    <col min="13341" max="13341" width="55.7109375" style="555" customWidth="1"/>
    <col min="13342" max="13433" width="9.140625" style="555" customWidth="1"/>
    <col min="13434" max="13435" width="9.28515625" style="555" customWidth="1"/>
    <col min="13436" max="13446" width="10.28515625" style="555" customWidth="1"/>
    <col min="13447" max="13596" width="9.140625" style="555"/>
    <col min="13597" max="13597" width="55.7109375" style="555" customWidth="1"/>
    <col min="13598" max="13689" width="9.140625" style="555" customWidth="1"/>
    <col min="13690" max="13691" width="9.28515625" style="555" customWidth="1"/>
    <col min="13692" max="13702" width="10.28515625" style="555" customWidth="1"/>
    <col min="13703" max="13852" width="9.140625" style="555"/>
    <col min="13853" max="13853" width="55.7109375" style="555" customWidth="1"/>
    <col min="13854" max="13945" width="9.140625" style="555" customWidth="1"/>
    <col min="13946" max="13947" width="9.28515625" style="555" customWidth="1"/>
    <col min="13948" max="13958" width="10.28515625" style="555" customWidth="1"/>
    <col min="13959" max="14108" width="9.140625" style="555"/>
    <col min="14109" max="14109" width="55.7109375" style="555" customWidth="1"/>
    <col min="14110" max="14201" width="9.140625" style="555" customWidth="1"/>
    <col min="14202" max="14203" width="9.28515625" style="555" customWidth="1"/>
    <col min="14204" max="14214" width="10.28515625" style="555" customWidth="1"/>
    <col min="14215" max="14364" width="9.140625" style="555"/>
    <col min="14365" max="14365" width="55.7109375" style="555" customWidth="1"/>
    <col min="14366" max="14457" width="9.140625" style="555" customWidth="1"/>
    <col min="14458" max="14459" width="9.28515625" style="555" customWidth="1"/>
    <col min="14460" max="14470" width="10.28515625" style="555" customWidth="1"/>
    <col min="14471" max="14620" width="9.140625" style="555"/>
    <col min="14621" max="14621" width="55.7109375" style="555" customWidth="1"/>
    <col min="14622" max="14713" width="9.140625" style="555" customWidth="1"/>
    <col min="14714" max="14715" width="9.28515625" style="555" customWidth="1"/>
    <col min="14716" max="14726" width="10.28515625" style="555" customWidth="1"/>
    <col min="14727" max="14876" width="9.140625" style="555"/>
    <col min="14877" max="14877" width="55.7109375" style="555" customWidth="1"/>
    <col min="14878" max="14969" width="9.140625" style="555" customWidth="1"/>
    <col min="14970" max="14971" width="9.28515625" style="555" customWidth="1"/>
    <col min="14972" max="14982" width="10.28515625" style="555" customWidth="1"/>
    <col min="14983" max="15132" width="9.140625" style="555"/>
    <col min="15133" max="15133" width="55.7109375" style="555" customWidth="1"/>
    <col min="15134" max="15225" width="9.140625" style="555" customWidth="1"/>
    <col min="15226" max="15227" width="9.28515625" style="555" customWidth="1"/>
    <col min="15228" max="15238" width="10.28515625" style="555" customWidth="1"/>
    <col min="15239" max="15388" width="9.140625" style="555"/>
    <col min="15389" max="15389" width="55.7109375" style="555" customWidth="1"/>
    <col min="15390" max="15481" width="9.140625" style="555" customWidth="1"/>
    <col min="15482" max="15483" width="9.28515625" style="555" customWidth="1"/>
    <col min="15484" max="15494" width="10.28515625" style="555" customWidth="1"/>
    <col min="15495" max="15644" width="9.140625" style="555"/>
    <col min="15645" max="15645" width="55.7109375" style="555" customWidth="1"/>
    <col min="15646" max="15737" width="9.140625" style="555" customWidth="1"/>
    <col min="15738" max="15739" width="9.28515625" style="555" customWidth="1"/>
    <col min="15740" max="15750" width="10.28515625" style="555" customWidth="1"/>
    <col min="15751" max="15900" width="9.140625" style="555"/>
    <col min="15901" max="15901" width="55.7109375" style="555" customWidth="1"/>
    <col min="15902" max="15993" width="9.140625" style="555" customWidth="1"/>
    <col min="15994" max="15995" width="9.28515625" style="555" customWidth="1"/>
    <col min="15996" max="16006" width="10.28515625" style="555" customWidth="1"/>
    <col min="16007" max="16156" width="9.140625" style="555"/>
    <col min="16157" max="16157" width="55.7109375" style="555" customWidth="1"/>
    <col min="16158" max="16249" width="9.140625" style="555" customWidth="1"/>
    <col min="16250" max="16251" width="9.28515625" style="555" customWidth="1"/>
    <col min="16252" max="16262" width="10.28515625" style="555" customWidth="1"/>
    <col min="16263" max="16384" width="9.140625" style="555"/>
  </cols>
  <sheetData>
    <row r="1" spans="1:208" ht="23.25" customHeight="1" x14ac:dyDescent="0.3">
      <c r="A1" s="554" t="s">
        <v>682</v>
      </c>
      <c r="EL1" s="557"/>
      <c r="EM1" s="557"/>
      <c r="EN1" s="557"/>
      <c r="EO1" s="557"/>
      <c r="EP1" s="557"/>
      <c r="EQ1" s="557"/>
      <c r="ER1" s="557"/>
      <c r="ES1" s="558"/>
      <c r="ET1" s="558"/>
      <c r="EU1" s="558"/>
      <c r="EV1" s="558"/>
      <c r="EW1" s="558"/>
      <c r="EX1" s="558"/>
      <c r="EY1" s="558"/>
      <c r="EZ1" s="558"/>
      <c r="FA1" s="558"/>
      <c r="FB1" s="558"/>
      <c r="FC1" s="558"/>
      <c r="FD1" s="558"/>
      <c r="FE1" s="558"/>
      <c r="FF1" s="558"/>
      <c r="FG1" s="558"/>
      <c r="FH1" s="558"/>
      <c r="FI1" s="558"/>
      <c r="FJ1" s="558"/>
      <c r="FK1" s="558"/>
      <c r="FL1" s="558"/>
      <c r="FM1" s="558"/>
      <c r="FN1" s="558"/>
      <c r="FO1" s="558"/>
      <c r="FP1" s="558"/>
      <c r="FQ1" s="558"/>
      <c r="FR1" s="558"/>
      <c r="FS1" s="558"/>
      <c r="FT1" s="558"/>
      <c r="FU1" s="558"/>
      <c r="FV1" s="558"/>
      <c r="FW1" s="558"/>
      <c r="FX1" s="558"/>
      <c r="FY1" s="558"/>
      <c r="FZ1" s="558"/>
      <c r="GA1" s="558"/>
      <c r="GB1" s="558"/>
      <c r="GC1" s="558"/>
      <c r="GD1" s="558"/>
      <c r="GE1" s="558"/>
      <c r="GF1" s="558"/>
      <c r="GG1" s="558"/>
      <c r="GH1" s="558"/>
      <c r="GI1" s="558"/>
      <c r="GJ1" s="558"/>
      <c r="GK1" s="558"/>
      <c r="GL1" s="558"/>
      <c r="GM1" s="558"/>
      <c r="GN1" s="558"/>
      <c r="GO1" s="558"/>
      <c r="GP1" s="558"/>
      <c r="GQ1" s="558"/>
      <c r="GR1" s="558"/>
      <c r="GS1" s="558"/>
      <c r="GT1" s="558"/>
      <c r="GU1" s="558"/>
      <c r="GV1" s="558"/>
      <c r="GW1" s="558"/>
    </row>
    <row r="2" spans="1:208" ht="15.75" customHeight="1" thickBot="1" x14ac:dyDescent="0.35">
      <c r="A2" s="560"/>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F2" s="469"/>
      <c r="AH2" s="469"/>
      <c r="AI2" s="469"/>
      <c r="AL2" s="562"/>
      <c r="AM2" s="562"/>
      <c r="AO2" s="562"/>
      <c r="AP2" s="562"/>
      <c r="AQ2" s="562"/>
      <c r="AR2" s="562"/>
      <c r="AS2" s="562"/>
      <c r="AT2" s="562"/>
      <c r="AU2" s="561"/>
      <c r="AV2" s="561"/>
      <c r="AW2" s="561"/>
      <c r="AX2" s="561"/>
      <c r="AY2" s="561"/>
      <c r="AZ2" s="561"/>
      <c r="BA2" s="561"/>
      <c r="BB2" s="561"/>
      <c r="BC2" s="562"/>
      <c r="BD2" s="562"/>
      <c r="BE2" s="562"/>
      <c r="BF2" s="562"/>
      <c r="BG2" s="562"/>
      <c r="BH2" s="562"/>
      <c r="BI2" s="562"/>
      <c r="BJ2" s="562"/>
      <c r="BK2" s="562"/>
      <c r="BL2" s="562"/>
      <c r="BM2" s="562"/>
      <c r="BO2" s="562"/>
      <c r="BP2" s="561"/>
      <c r="BQ2" s="561"/>
      <c r="BR2" s="562"/>
      <c r="BS2" s="562"/>
      <c r="CG2" s="562"/>
      <c r="DY2" s="563"/>
      <c r="DZ2" s="564"/>
      <c r="EA2" s="564"/>
      <c r="EB2" s="564"/>
      <c r="EC2" s="564"/>
      <c r="EE2" s="564"/>
      <c r="EF2" s="564"/>
      <c r="EG2" s="564"/>
      <c r="EH2" s="564"/>
      <c r="EI2" s="564"/>
      <c r="EJ2" s="564"/>
      <c r="EK2" s="564"/>
      <c r="EL2" s="564"/>
      <c r="EM2" s="564"/>
      <c r="EN2" s="564"/>
      <c r="EO2" s="564"/>
      <c r="EP2" s="564"/>
      <c r="EQ2" s="564"/>
      <c r="ER2" s="564"/>
      <c r="ES2" s="565"/>
      <c r="ET2" s="565"/>
      <c r="EU2" s="565"/>
      <c r="EV2" s="565"/>
      <c r="EW2" s="565"/>
      <c r="EX2" s="565"/>
      <c r="EY2" s="565"/>
      <c r="EZ2" s="565"/>
      <c r="FA2" s="565"/>
      <c r="FB2" s="565"/>
      <c r="FC2" s="565"/>
      <c r="FD2" s="565"/>
      <c r="FE2" s="564"/>
      <c r="FF2" s="564"/>
      <c r="FG2" s="564"/>
      <c r="FH2" s="564"/>
      <c r="FI2" s="564"/>
      <c r="FJ2" s="564"/>
      <c r="FK2" s="564"/>
      <c r="FL2" s="564"/>
      <c r="FM2" s="564"/>
      <c r="FN2" s="566"/>
      <c r="FO2" s="566"/>
      <c r="FP2" s="566"/>
      <c r="FQ2" s="566"/>
      <c r="FR2" s="566"/>
      <c r="FS2" s="566"/>
      <c r="FT2" s="566"/>
      <c r="FU2" s="566"/>
      <c r="FV2" s="566"/>
      <c r="FW2" s="566"/>
      <c r="FX2" s="566"/>
      <c r="FY2" s="566"/>
      <c r="FZ2" s="566"/>
      <c r="GA2" s="566"/>
      <c r="GB2" s="566"/>
      <c r="GC2" s="566"/>
      <c r="GD2" s="566"/>
      <c r="GE2" s="566"/>
      <c r="GF2" s="566"/>
      <c r="GG2" s="566"/>
      <c r="GH2" s="566"/>
      <c r="GI2" s="566"/>
      <c r="GJ2" s="566"/>
      <c r="GK2" s="566"/>
      <c r="GL2" s="566"/>
      <c r="GM2" s="566"/>
      <c r="GN2" s="566"/>
      <c r="GO2" s="566"/>
      <c r="GP2" s="566"/>
      <c r="GQ2" s="566"/>
      <c r="GR2" s="566"/>
      <c r="GS2" s="566"/>
      <c r="GT2" s="566"/>
      <c r="GU2" s="566"/>
      <c r="GV2" s="566"/>
      <c r="GW2" s="566" t="s">
        <v>683</v>
      </c>
    </row>
    <row r="3" spans="1:208" s="578" customFormat="1" ht="26.25" customHeight="1" thickTop="1" thickBot="1" x14ac:dyDescent="0.35">
      <c r="A3" s="567"/>
      <c r="B3" s="568">
        <v>38534</v>
      </c>
      <c r="C3" s="569">
        <v>38565</v>
      </c>
      <c r="D3" s="569">
        <v>38596</v>
      </c>
      <c r="E3" s="569">
        <v>38626</v>
      </c>
      <c r="F3" s="568">
        <v>38657</v>
      </c>
      <c r="G3" s="569">
        <v>38687</v>
      </c>
      <c r="H3" s="569">
        <v>38718</v>
      </c>
      <c r="I3" s="569">
        <v>38749</v>
      </c>
      <c r="J3" s="569">
        <v>38777</v>
      </c>
      <c r="K3" s="569">
        <v>38808</v>
      </c>
      <c r="L3" s="569">
        <v>38838</v>
      </c>
      <c r="M3" s="569">
        <v>38869</v>
      </c>
      <c r="N3" s="568">
        <v>38899</v>
      </c>
      <c r="O3" s="569">
        <v>38930</v>
      </c>
      <c r="P3" s="569">
        <v>38961</v>
      </c>
      <c r="Q3" s="568">
        <v>38991</v>
      </c>
      <c r="R3" s="569">
        <v>39022</v>
      </c>
      <c r="S3" s="569">
        <v>39052</v>
      </c>
      <c r="T3" s="570">
        <v>39083</v>
      </c>
      <c r="U3" s="570">
        <v>39114</v>
      </c>
      <c r="V3" s="570">
        <v>39142</v>
      </c>
      <c r="W3" s="570">
        <v>39173</v>
      </c>
      <c r="X3" s="570">
        <v>39203</v>
      </c>
      <c r="Y3" s="570">
        <v>39234</v>
      </c>
      <c r="Z3" s="570">
        <v>39264</v>
      </c>
      <c r="AA3" s="570">
        <v>39295</v>
      </c>
      <c r="AB3" s="570">
        <v>39326</v>
      </c>
      <c r="AC3" s="570">
        <v>39356</v>
      </c>
      <c r="AD3" s="570">
        <v>39387</v>
      </c>
      <c r="AE3" s="570">
        <v>39417</v>
      </c>
      <c r="AF3" s="570">
        <v>39455</v>
      </c>
      <c r="AG3" s="570">
        <v>39486</v>
      </c>
      <c r="AH3" s="570">
        <v>39515</v>
      </c>
      <c r="AI3" s="570">
        <v>39546</v>
      </c>
      <c r="AJ3" s="570">
        <v>39576</v>
      </c>
      <c r="AK3" s="570">
        <v>39607</v>
      </c>
      <c r="AL3" s="570">
        <v>39637</v>
      </c>
      <c r="AM3" s="570">
        <v>39668</v>
      </c>
      <c r="AN3" s="570">
        <v>39699</v>
      </c>
      <c r="AO3" s="570">
        <v>39729</v>
      </c>
      <c r="AP3" s="570">
        <v>39760</v>
      </c>
      <c r="AQ3" s="570">
        <v>39790</v>
      </c>
      <c r="AR3" s="570">
        <v>39821</v>
      </c>
      <c r="AS3" s="570">
        <v>39852</v>
      </c>
      <c r="AT3" s="570">
        <v>39880</v>
      </c>
      <c r="AU3" s="570">
        <v>39911</v>
      </c>
      <c r="AV3" s="570">
        <v>39941</v>
      </c>
      <c r="AW3" s="570">
        <v>39972</v>
      </c>
      <c r="AX3" s="570">
        <v>40002</v>
      </c>
      <c r="AY3" s="570">
        <v>40033</v>
      </c>
      <c r="AZ3" s="570">
        <v>40064</v>
      </c>
      <c r="BA3" s="570">
        <v>40094</v>
      </c>
      <c r="BB3" s="570">
        <v>40125</v>
      </c>
      <c r="BC3" s="570">
        <v>40155</v>
      </c>
      <c r="BD3" s="570">
        <v>40186</v>
      </c>
      <c r="BE3" s="570">
        <v>40217</v>
      </c>
      <c r="BF3" s="570">
        <v>40245</v>
      </c>
      <c r="BG3" s="570">
        <v>40276</v>
      </c>
      <c r="BH3" s="570">
        <v>40306</v>
      </c>
      <c r="BI3" s="570">
        <v>40337</v>
      </c>
      <c r="BJ3" s="570">
        <v>40367</v>
      </c>
      <c r="BK3" s="570">
        <v>40398</v>
      </c>
      <c r="BL3" s="570">
        <v>40429</v>
      </c>
      <c r="BM3" s="571" t="s">
        <v>684</v>
      </c>
      <c r="BN3" s="571" t="s">
        <v>685</v>
      </c>
      <c r="BO3" s="571" t="s">
        <v>686</v>
      </c>
      <c r="BP3" s="571" t="s">
        <v>687</v>
      </c>
      <c r="BQ3" s="571" t="s">
        <v>688</v>
      </c>
      <c r="BR3" s="571" t="s">
        <v>689</v>
      </c>
      <c r="BS3" s="571" t="s">
        <v>690</v>
      </c>
      <c r="BT3" s="571">
        <v>40664</v>
      </c>
      <c r="BU3" s="571">
        <v>40695</v>
      </c>
      <c r="BV3" s="571">
        <v>40725</v>
      </c>
      <c r="BW3" s="571" t="s">
        <v>691</v>
      </c>
      <c r="BX3" s="571" t="s">
        <v>692</v>
      </c>
      <c r="BY3" s="571" t="s">
        <v>693</v>
      </c>
      <c r="BZ3" s="572" t="s">
        <v>694</v>
      </c>
      <c r="CA3" s="571" t="s">
        <v>695</v>
      </c>
      <c r="CB3" s="571" t="s">
        <v>696</v>
      </c>
      <c r="CC3" s="571" t="s">
        <v>697</v>
      </c>
      <c r="CD3" s="571" t="s">
        <v>698</v>
      </c>
      <c r="CE3" s="571" t="s">
        <v>699</v>
      </c>
      <c r="CF3" s="571" t="s">
        <v>700</v>
      </c>
      <c r="CG3" s="571" t="s">
        <v>701</v>
      </c>
      <c r="CH3" s="571" t="s">
        <v>702</v>
      </c>
      <c r="CI3" s="571" t="s">
        <v>703</v>
      </c>
      <c r="CJ3" s="571" t="s">
        <v>704</v>
      </c>
      <c r="CK3" s="571" t="s">
        <v>705</v>
      </c>
      <c r="CL3" s="571" t="s">
        <v>706</v>
      </c>
      <c r="CM3" s="571" t="s">
        <v>707</v>
      </c>
      <c r="CN3" s="571" t="s">
        <v>708</v>
      </c>
      <c r="CO3" s="571" t="s">
        <v>709</v>
      </c>
      <c r="CP3" s="571" t="s">
        <v>710</v>
      </c>
      <c r="CQ3" s="571" t="s">
        <v>711</v>
      </c>
      <c r="CR3" s="571" t="s">
        <v>712</v>
      </c>
      <c r="CS3" s="571" t="s">
        <v>713</v>
      </c>
      <c r="CT3" s="571" t="s">
        <v>714</v>
      </c>
      <c r="CU3" s="571" t="s">
        <v>715</v>
      </c>
      <c r="CV3" s="571" t="s">
        <v>716</v>
      </c>
      <c r="CW3" s="571" t="s">
        <v>717</v>
      </c>
      <c r="CX3" s="571" t="s">
        <v>718</v>
      </c>
      <c r="CY3" s="571" t="s">
        <v>719</v>
      </c>
      <c r="CZ3" s="571" t="s">
        <v>720</v>
      </c>
      <c r="DA3" s="571" t="s">
        <v>721</v>
      </c>
      <c r="DB3" s="571" t="s">
        <v>722</v>
      </c>
      <c r="DC3" s="571" t="s">
        <v>723</v>
      </c>
      <c r="DD3" s="571" t="s">
        <v>724</v>
      </c>
      <c r="DE3" s="571" t="s">
        <v>725</v>
      </c>
      <c r="DF3" s="571" t="s">
        <v>726</v>
      </c>
      <c r="DG3" s="571" t="s">
        <v>727</v>
      </c>
      <c r="DH3" s="571" t="s">
        <v>728</v>
      </c>
      <c r="DI3" s="571" t="s">
        <v>729</v>
      </c>
      <c r="DJ3" s="571" t="s">
        <v>730</v>
      </c>
      <c r="DK3" s="571" t="s">
        <v>731</v>
      </c>
      <c r="DL3" s="571" t="s">
        <v>732</v>
      </c>
      <c r="DM3" s="571" t="s">
        <v>733</v>
      </c>
      <c r="DN3" s="571" t="s">
        <v>734</v>
      </c>
      <c r="DO3" s="571" t="s">
        <v>735</v>
      </c>
      <c r="DP3" s="571" t="s">
        <v>736</v>
      </c>
      <c r="DQ3" s="571" t="s">
        <v>737</v>
      </c>
      <c r="DR3" s="573" t="s">
        <v>738</v>
      </c>
      <c r="DS3" s="574" t="s">
        <v>739</v>
      </c>
      <c r="DT3" s="574" t="s">
        <v>740</v>
      </c>
      <c r="DU3" s="574" t="s">
        <v>741</v>
      </c>
      <c r="DV3" s="574" t="s">
        <v>742</v>
      </c>
      <c r="DW3" s="574" t="s">
        <v>743</v>
      </c>
      <c r="DX3" s="574" t="s">
        <v>744</v>
      </c>
      <c r="DY3" s="574" t="s">
        <v>745</v>
      </c>
      <c r="DZ3" s="574" t="s">
        <v>746</v>
      </c>
      <c r="EA3" s="574" t="s">
        <v>747</v>
      </c>
      <c r="EB3" s="574" t="s">
        <v>748</v>
      </c>
      <c r="EC3" s="574" t="s">
        <v>749</v>
      </c>
      <c r="ED3" s="574" t="s">
        <v>750</v>
      </c>
      <c r="EE3" s="574" t="s">
        <v>751</v>
      </c>
      <c r="EF3" s="574">
        <v>42614</v>
      </c>
      <c r="EG3" s="574">
        <v>42644</v>
      </c>
      <c r="EH3" s="574">
        <v>42675</v>
      </c>
      <c r="EI3" s="574">
        <v>42705</v>
      </c>
      <c r="EJ3" s="574" t="s">
        <v>752</v>
      </c>
      <c r="EK3" s="574" t="s">
        <v>753</v>
      </c>
      <c r="EL3" s="574" t="s">
        <v>754</v>
      </c>
      <c r="EM3" s="574" t="s">
        <v>755</v>
      </c>
      <c r="EN3" s="574" t="s">
        <v>756</v>
      </c>
      <c r="EO3" s="574" t="s">
        <v>757</v>
      </c>
      <c r="EP3" s="574" t="s">
        <v>758</v>
      </c>
      <c r="EQ3" s="574" t="s">
        <v>759</v>
      </c>
      <c r="ER3" s="574" t="s">
        <v>760</v>
      </c>
      <c r="ES3" s="575" t="s">
        <v>761</v>
      </c>
      <c r="ET3" s="576" t="s">
        <v>762</v>
      </c>
      <c r="EU3" s="576" t="s">
        <v>763</v>
      </c>
      <c r="EV3" s="576" t="s">
        <v>764</v>
      </c>
      <c r="EW3" s="576" t="s">
        <v>765</v>
      </c>
      <c r="EX3" s="576" t="s">
        <v>766</v>
      </c>
      <c r="EY3" s="576" t="s">
        <v>767</v>
      </c>
      <c r="EZ3" s="576" t="s">
        <v>768</v>
      </c>
      <c r="FA3" s="576" t="s">
        <v>769</v>
      </c>
      <c r="FB3" s="576">
        <v>43282</v>
      </c>
      <c r="FC3" s="576">
        <v>43313</v>
      </c>
      <c r="FD3" s="576">
        <v>43344</v>
      </c>
      <c r="FE3" s="577">
        <v>43374</v>
      </c>
      <c r="FF3" s="577">
        <v>43405</v>
      </c>
      <c r="FG3" s="577">
        <v>43435</v>
      </c>
      <c r="FH3" s="577">
        <v>43466</v>
      </c>
      <c r="FI3" s="577">
        <v>43497</v>
      </c>
      <c r="FJ3" s="577">
        <v>43525</v>
      </c>
      <c r="FK3" s="577">
        <v>43556</v>
      </c>
      <c r="FL3" s="577">
        <v>43586</v>
      </c>
      <c r="FM3" s="577">
        <v>43617</v>
      </c>
      <c r="FN3" s="577">
        <v>43647</v>
      </c>
      <c r="FO3" s="577">
        <v>43678</v>
      </c>
      <c r="FP3" s="577">
        <v>43709</v>
      </c>
      <c r="FQ3" s="577">
        <v>43739</v>
      </c>
      <c r="FR3" s="577">
        <v>43770</v>
      </c>
      <c r="FS3" s="577">
        <v>43800</v>
      </c>
      <c r="FT3" s="577">
        <v>43831</v>
      </c>
      <c r="FU3" s="577">
        <v>43862</v>
      </c>
      <c r="FV3" s="577">
        <v>43891</v>
      </c>
      <c r="FW3" s="577">
        <v>43922</v>
      </c>
      <c r="FX3" s="577">
        <v>43952</v>
      </c>
      <c r="FY3" s="577">
        <v>43983</v>
      </c>
      <c r="FZ3" s="577">
        <v>44013</v>
      </c>
      <c r="GA3" s="577">
        <v>44044</v>
      </c>
      <c r="GB3" s="577">
        <v>44075</v>
      </c>
      <c r="GC3" s="577">
        <v>44105</v>
      </c>
      <c r="GD3" s="577">
        <v>44136</v>
      </c>
      <c r="GE3" s="577">
        <v>44166</v>
      </c>
      <c r="GF3" s="577">
        <v>44197</v>
      </c>
      <c r="GG3" s="577">
        <v>44228</v>
      </c>
      <c r="GH3" s="577">
        <v>44256</v>
      </c>
      <c r="GI3" s="577">
        <v>44287</v>
      </c>
      <c r="GJ3" s="577">
        <v>44317</v>
      </c>
      <c r="GK3" s="577">
        <v>44348</v>
      </c>
      <c r="GL3" s="577">
        <v>44378</v>
      </c>
      <c r="GM3" s="577">
        <v>44409</v>
      </c>
      <c r="GN3" s="577">
        <v>44440</v>
      </c>
      <c r="GO3" s="577">
        <v>44470</v>
      </c>
      <c r="GP3" s="577">
        <v>44501</v>
      </c>
      <c r="GQ3" s="577">
        <v>44531</v>
      </c>
      <c r="GR3" s="577">
        <v>44562</v>
      </c>
      <c r="GS3" s="577">
        <v>44593</v>
      </c>
      <c r="GT3" s="577">
        <v>44621</v>
      </c>
      <c r="GU3" s="577">
        <v>44652</v>
      </c>
      <c r="GV3" s="577">
        <v>44682</v>
      </c>
      <c r="GW3" s="577">
        <v>44713</v>
      </c>
      <c r="GY3" s="579"/>
      <c r="GZ3" s="579"/>
    </row>
    <row r="4" spans="1:208" s="578" customFormat="1" ht="20.100000000000001" customHeight="1" x14ac:dyDescent="0.3">
      <c r="A4" s="580" t="s">
        <v>770</v>
      </c>
      <c r="C4" s="581"/>
      <c r="D4" s="581"/>
      <c r="E4" s="581"/>
      <c r="G4" s="581"/>
      <c r="H4" s="581"/>
      <c r="I4" s="581"/>
      <c r="J4" s="581"/>
      <c r="K4" s="581"/>
      <c r="L4" s="581"/>
      <c r="M4" s="581"/>
      <c r="O4" s="581"/>
      <c r="P4" s="581"/>
      <c r="R4" s="581"/>
      <c r="S4" s="581"/>
      <c r="T4" s="582"/>
      <c r="U4" s="582"/>
      <c r="V4" s="582"/>
      <c r="W4" s="582"/>
      <c r="X4" s="582"/>
      <c r="Y4" s="582"/>
      <c r="Z4" s="582"/>
      <c r="AA4" s="582"/>
      <c r="AB4" s="582"/>
      <c r="AC4" s="582"/>
      <c r="AD4" s="582"/>
      <c r="AE4" s="582"/>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c r="BT4" s="582"/>
      <c r="BU4" s="582"/>
      <c r="BV4" s="582"/>
      <c r="BW4" s="582"/>
      <c r="BX4" s="582"/>
      <c r="BY4" s="582"/>
      <c r="BZ4" s="583"/>
      <c r="CA4" s="582"/>
      <c r="CB4" s="582"/>
      <c r="CC4" s="582"/>
      <c r="CD4" s="582"/>
      <c r="CE4" s="582"/>
      <c r="CF4" s="582"/>
      <c r="CG4" s="582"/>
      <c r="CH4" s="582"/>
      <c r="CI4" s="582"/>
      <c r="CJ4" s="582"/>
      <c r="CK4" s="582"/>
      <c r="CL4" s="582"/>
      <c r="CM4" s="582"/>
      <c r="CN4" s="582"/>
      <c r="CO4" s="582"/>
      <c r="CP4" s="582"/>
      <c r="CQ4" s="583"/>
      <c r="CR4" s="582"/>
      <c r="CS4" s="582"/>
      <c r="CT4" s="582"/>
      <c r="CU4" s="582"/>
      <c r="CV4" s="582"/>
      <c r="CW4" s="582"/>
      <c r="CX4" s="582"/>
      <c r="CY4" s="582"/>
      <c r="CZ4" s="582"/>
      <c r="DA4" s="582"/>
      <c r="DB4" s="582"/>
      <c r="DC4" s="584"/>
      <c r="DD4" s="584"/>
      <c r="DE4" s="584"/>
      <c r="DF4" s="584"/>
      <c r="DG4" s="584"/>
      <c r="DH4" s="584"/>
      <c r="DI4" s="584"/>
      <c r="DJ4" s="584"/>
      <c r="DK4" s="584"/>
      <c r="DL4" s="584"/>
      <c r="DM4" s="584"/>
      <c r="DN4" s="584"/>
      <c r="DO4" s="584"/>
      <c r="DP4" s="584"/>
      <c r="DQ4" s="584"/>
      <c r="DR4" s="585"/>
      <c r="DS4" s="586"/>
      <c r="DT4" s="586"/>
      <c r="DU4" s="586"/>
      <c r="DV4" s="586"/>
      <c r="DW4" s="586"/>
      <c r="DX4" s="586"/>
      <c r="DY4" s="586"/>
      <c r="DZ4" s="586"/>
      <c r="EA4" s="586"/>
      <c r="EB4" s="586"/>
      <c r="EC4" s="586"/>
      <c r="ED4" s="587"/>
      <c r="EE4" s="587"/>
      <c r="EF4" s="587"/>
      <c r="EG4" s="587"/>
      <c r="EH4" s="587"/>
      <c r="EI4" s="587"/>
      <c r="EJ4" s="587"/>
      <c r="EK4" s="587"/>
      <c r="EL4" s="587"/>
      <c r="EM4" s="587"/>
      <c r="EN4" s="587"/>
      <c r="EO4" s="587"/>
      <c r="EP4" s="587"/>
      <c r="EQ4" s="587"/>
      <c r="ER4" s="587"/>
      <c r="ES4" s="588"/>
      <c r="ET4" s="589"/>
      <c r="EU4" s="589"/>
      <c r="EV4" s="589"/>
      <c r="EW4" s="589"/>
      <c r="EX4" s="589"/>
      <c r="EY4" s="589"/>
      <c r="EZ4" s="589"/>
      <c r="FA4" s="589"/>
      <c r="FB4" s="589"/>
      <c r="FC4" s="589"/>
      <c r="FD4" s="590"/>
      <c r="FE4" s="591"/>
      <c r="FF4" s="591"/>
      <c r="FG4" s="591"/>
      <c r="FH4" s="591"/>
      <c r="FI4" s="591"/>
      <c r="FJ4" s="591"/>
      <c r="FK4" s="591"/>
      <c r="FL4" s="591"/>
      <c r="FM4" s="591"/>
      <c r="FN4" s="591"/>
      <c r="FO4" s="591"/>
      <c r="FP4" s="591"/>
      <c r="FQ4" s="591"/>
      <c r="FR4" s="591"/>
      <c r="FS4" s="591"/>
      <c r="FT4" s="591"/>
      <c r="FU4" s="591"/>
      <c r="FV4" s="591"/>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Y4" s="579"/>
      <c r="GZ4" s="579"/>
    </row>
    <row r="5" spans="1:208" s="578" customFormat="1" ht="20.100000000000001" customHeight="1" x14ac:dyDescent="0.3">
      <c r="A5" s="592" t="s">
        <v>771</v>
      </c>
      <c r="B5" s="593" t="s">
        <v>772</v>
      </c>
      <c r="C5" s="594">
        <v>5</v>
      </c>
      <c r="D5" s="594">
        <v>5</v>
      </c>
      <c r="E5" s="594">
        <v>5</v>
      </c>
      <c r="F5" s="593">
        <v>5</v>
      </c>
      <c r="G5" s="594" t="s">
        <v>773</v>
      </c>
      <c r="H5" s="594" t="s">
        <v>773</v>
      </c>
      <c r="I5" s="594" t="s">
        <v>773</v>
      </c>
      <c r="J5" s="594" t="s">
        <v>773</v>
      </c>
      <c r="K5" s="594" t="s">
        <v>773</v>
      </c>
      <c r="L5" s="594" t="s">
        <v>773</v>
      </c>
      <c r="M5" s="594" t="s">
        <v>773</v>
      </c>
      <c r="N5" s="593" t="s">
        <v>774</v>
      </c>
      <c r="O5" s="594" t="s">
        <v>774</v>
      </c>
      <c r="P5" s="594" t="s">
        <v>775</v>
      </c>
      <c r="Q5" s="593" t="s">
        <v>775</v>
      </c>
      <c r="R5" s="594" t="s">
        <v>775</v>
      </c>
      <c r="S5" s="594" t="s">
        <v>775</v>
      </c>
      <c r="T5" s="595" t="s">
        <v>775</v>
      </c>
      <c r="U5" s="595" t="s">
        <v>775</v>
      </c>
      <c r="V5" s="595" t="s">
        <v>775</v>
      </c>
      <c r="W5" s="595" t="s">
        <v>775</v>
      </c>
      <c r="X5" s="595" t="s">
        <v>775</v>
      </c>
      <c r="Y5" s="595" t="s">
        <v>775</v>
      </c>
      <c r="Z5" s="595" t="s">
        <v>776</v>
      </c>
      <c r="AA5" s="595" t="s">
        <v>776</v>
      </c>
      <c r="AB5" s="595" t="s">
        <v>776</v>
      </c>
      <c r="AC5" s="595" t="s">
        <v>776</v>
      </c>
      <c r="AD5" s="595" t="s">
        <v>776</v>
      </c>
      <c r="AE5" s="595" t="s">
        <v>776</v>
      </c>
      <c r="AF5" s="595" t="s">
        <v>776</v>
      </c>
      <c r="AG5" s="595" t="s">
        <v>777</v>
      </c>
      <c r="AH5" s="595" t="s">
        <v>778</v>
      </c>
      <c r="AI5" s="595" t="s">
        <v>779</v>
      </c>
      <c r="AJ5" s="595" t="s">
        <v>780</v>
      </c>
      <c r="AK5" s="595" t="s">
        <v>780</v>
      </c>
      <c r="AL5" s="595" t="s">
        <v>781</v>
      </c>
      <c r="AM5" s="595" t="s">
        <v>781</v>
      </c>
      <c r="AN5" s="595" t="s">
        <v>781</v>
      </c>
      <c r="AO5" s="595" t="s">
        <v>781</v>
      </c>
      <c r="AP5" s="595" t="s">
        <v>782</v>
      </c>
      <c r="AQ5" s="595" t="s">
        <v>783</v>
      </c>
      <c r="AR5" s="595" t="s">
        <v>783</v>
      </c>
      <c r="AS5" s="595" t="s">
        <v>783</v>
      </c>
      <c r="AT5" s="595" t="s">
        <v>784</v>
      </c>
      <c r="AU5" s="595" t="s">
        <v>785</v>
      </c>
      <c r="AV5" s="595" t="s">
        <v>785</v>
      </c>
      <c r="AW5" s="595" t="s">
        <v>785</v>
      </c>
      <c r="AX5" s="595" t="s">
        <v>785</v>
      </c>
      <c r="AY5" s="595" t="s">
        <v>785</v>
      </c>
      <c r="AZ5" s="595" t="s">
        <v>785</v>
      </c>
      <c r="BA5" s="595" t="s">
        <v>785</v>
      </c>
      <c r="BB5" s="595" t="s">
        <v>785</v>
      </c>
      <c r="BC5" s="595" t="s">
        <v>785</v>
      </c>
      <c r="BD5" s="595" t="s">
        <v>785</v>
      </c>
      <c r="BE5" s="595" t="s">
        <v>785</v>
      </c>
      <c r="BF5" s="595" t="s">
        <v>785</v>
      </c>
      <c r="BG5" s="595" t="s">
        <v>785</v>
      </c>
      <c r="BH5" s="595" t="s">
        <v>785</v>
      </c>
      <c r="BI5" s="595" t="s">
        <v>785</v>
      </c>
      <c r="BJ5" s="595" t="s">
        <v>785</v>
      </c>
      <c r="BK5" s="595" t="s">
        <v>785</v>
      </c>
      <c r="BL5" s="595" t="s">
        <v>786</v>
      </c>
      <c r="BM5" s="595" t="s">
        <v>787</v>
      </c>
      <c r="BN5" s="595" t="s">
        <v>787</v>
      </c>
      <c r="BO5" s="595" t="s">
        <v>787</v>
      </c>
      <c r="BP5" s="595" t="s">
        <v>787</v>
      </c>
      <c r="BQ5" s="595" t="s">
        <v>787</v>
      </c>
      <c r="BR5" s="595" t="s">
        <v>787</v>
      </c>
      <c r="BS5" s="595" t="s">
        <v>787</v>
      </c>
      <c r="BT5" s="595" t="s">
        <v>787</v>
      </c>
      <c r="BU5" s="595" t="s">
        <v>788</v>
      </c>
      <c r="BV5" s="595" t="s">
        <v>788</v>
      </c>
      <c r="BW5" s="595" t="s">
        <v>788</v>
      </c>
      <c r="BX5" s="595" t="s">
        <v>788</v>
      </c>
      <c r="BY5" s="595" t="s">
        <v>788</v>
      </c>
      <c r="BZ5" s="596" t="s">
        <v>788</v>
      </c>
      <c r="CA5" s="595" t="s">
        <v>788</v>
      </c>
      <c r="CB5" s="595" t="s">
        <v>788</v>
      </c>
      <c r="CC5" s="595" t="s">
        <v>788</v>
      </c>
      <c r="CD5" s="595" t="s">
        <v>789</v>
      </c>
      <c r="CE5" s="595" t="s">
        <v>790</v>
      </c>
      <c r="CF5" s="595" t="s">
        <v>790</v>
      </c>
      <c r="CG5" s="595" t="s">
        <v>790</v>
      </c>
      <c r="CH5" s="595" t="s">
        <v>790</v>
      </c>
      <c r="CI5" s="595" t="s">
        <v>790</v>
      </c>
      <c r="CJ5" s="595" t="s">
        <v>790</v>
      </c>
      <c r="CK5" s="595" t="s">
        <v>790</v>
      </c>
      <c r="CL5" s="595" t="s">
        <v>790</v>
      </c>
      <c r="CM5" s="595" t="s">
        <v>790</v>
      </c>
      <c r="CN5" s="595" t="s">
        <v>790</v>
      </c>
      <c r="CO5" s="595" t="s">
        <v>790</v>
      </c>
      <c r="CP5" s="595" t="s">
        <v>790</v>
      </c>
      <c r="CQ5" s="596" t="s">
        <v>790</v>
      </c>
      <c r="CR5" s="595" t="s">
        <v>790</v>
      </c>
      <c r="CS5" s="595" t="s">
        <v>791</v>
      </c>
      <c r="CT5" s="595" t="s">
        <v>792</v>
      </c>
      <c r="CU5" s="595" t="s">
        <v>792</v>
      </c>
      <c r="CV5" s="595" t="s">
        <v>792</v>
      </c>
      <c r="CW5" s="595" t="s">
        <v>793</v>
      </c>
      <c r="CX5" s="595" t="s">
        <v>793</v>
      </c>
      <c r="CY5" s="595" t="s">
        <v>793</v>
      </c>
      <c r="CZ5" s="595" t="s">
        <v>793</v>
      </c>
      <c r="DA5" s="595" t="s">
        <v>793</v>
      </c>
      <c r="DB5" s="595" t="s">
        <v>794</v>
      </c>
      <c r="DC5" s="595" t="s">
        <v>794</v>
      </c>
      <c r="DD5" s="595" t="s">
        <v>794</v>
      </c>
      <c r="DE5" s="595" t="s">
        <v>794</v>
      </c>
      <c r="DF5" s="595" t="s">
        <v>794</v>
      </c>
      <c r="DG5" s="595" t="s">
        <v>794</v>
      </c>
      <c r="DH5" s="595" t="s">
        <v>794</v>
      </c>
      <c r="DI5" s="595" t="s">
        <v>794</v>
      </c>
      <c r="DJ5" s="595" t="s">
        <v>794</v>
      </c>
      <c r="DK5" s="595" t="s">
        <v>795</v>
      </c>
      <c r="DL5" s="595" t="s">
        <v>796</v>
      </c>
      <c r="DM5" s="595" t="s">
        <v>796</v>
      </c>
      <c r="DN5" s="595" t="s">
        <v>796</v>
      </c>
      <c r="DO5" s="595" t="s">
        <v>796</v>
      </c>
      <c r="DP5" s="595" t="s">
        <v>796</v>
      </c>
      <c r="DQ5" s="595" t="s">
        <v>796</v>
      </c>
      <c r="DR5" s="597" t="s">
        <v>796</v>
      </c>
      <c r="DS5" s="598" t="s">
        <v>796</v>
      </c>
      <c r="DT5" s="598" t="s">
        <v>796</v>
      </c>
      <c r="DU5" s="598" t="s">
        <v>796</v>
      </c>
      <c r="DV5" s="598" t="s">
        <v>796</v>
      </c>
      <c r="DW5" s="598" t="s">
        <v>796</v>
      </c>
      <c r="DX5" s="598" t="s">
        <v>796</v>
      </c>
      <c r="DY5" s="598" t="s">
        <v>796</v>
      </c>
      <c r="DZ5" s="598" t="s">
        <v>796</v>
      </c>
      <c r="EA5" s="598" t="s">
        <v>796</v>
      </c>
      <c r="EB5" s="598" t="s">
        <v>796</v>
      </c>
      <c r="EC5" s="598" t="s">
        <v>796</v>
      </c>
      <c r="ED5" s="598" t="s">
        <v>796</v>
      </c>
      <c r="EE5" s="598" t="s">
        <v>797</v>
      </c>
      <c r="EF5" s="598" t="s">
        <v>797</v>
      </c>
      <c r="EG5" s="598" t="s">
        <v>798</v>
      </c>
      <c r="EH5" s="598" t="s">
        <v>798</v>
      </c>
      <c r="EI5" s="598" t="s">
        <v>798</v>
      </c>
      <c r="EJ5" s="598" t="s">
        <v>798</v>
      </c>
      <c r="EK5" s="598" t="s">
        <v>798</v>
      </c>
      <c r="EL5" s="598" t="s">
        <v>798</v>
      </c>
      <c r="EM5" s="598" t="s">
        <v>798</v>
      </c>
      <c r="EN5" s="598" t="s">
        <v>798</v>
      </c>
      <c r="EO5" s="598" t="s">
        <v>798</v>
      </c>
      <c r="EP5" s="598" t="s">
        <v>799</v>
      </c>
      <c r="EQ5" s="598" t="s">
        <v>800</v>
      </c>
      <c r="ER5" s="598" t="s">
        <v>801</v>
      </c>
      <c r="ES5" s="599" t="s">
        <v>802</v>
      </c>
      <c r="ET5" s="600" t="s">
        <v>802</v>
      </c>
      <c r="EU5" s="600" t="s">
        <v>802</v>
      </c>
      <c r="EV5" s="600" t="s">
        <v>802</v>
      </c>
      <c r="EW5" s="600" t="s">
        <v>802</v>
      </c>
      <c r="EX5" s="600" t="s">
        <v>802</v>
      </c>
      <c r="EY5" s="600" t="s">
        <v>802</v>
      </c>
      <c r="EZ5" s="600" t="s">
        <v>802</v>
      </c>
      <c r="FA5" s="600" t="s">
        <v>802</v>
      </c>
      <c r="FB5" s="600" t="s">
        <v>802</v>
      </c>
      <c r="FC5" s="600" t="s">
        <v>803</v>
      </c>
      <c r="FD5" s="600" t="s">
        <v>804</v>
      </c>
      <c r="FE5" s="601" t="s">
        <v>804</v>
      </c>
      <c r="FF5" s="601" t="s">
        <v>804</v>
      </c>
      <c r="FG5" s="601" t="s">
        <v>804</v>
      </c>
      <c r="FH5" s="601" t="s">
        <v>804</v>
      </c>
      <c r="FI5" s="601" t="s">
        <v>804</v>
      </c>
      <c r="FJ5" s="601" t="s">
        <v>804</v>
      </c>
      <c r="FK5" s="601" t="s">
        <v>804</v>
      </c>
      <c r="FL5" s="601" t="s">
        <v>804</v>
      </c>
      <c r="FM5" s="601" t="s">
        <v>804</v>
      </c>
      <c r="FN5" s="601" t="s">
        <v>804</v>
      </c>
      <c r="FO5" s="601" t="s">
        <v>803</v>
      </c>
      <c r="FP5" s="601" t="s">
        <v>802</v>
      </c>
      <c r="FQ5" s="601" t="s">
        <v>805</v>
      </c>
      <c r="FR5" s="601" t="s">
        <v>805</v>
      </c>
      <c r="FS5" s="601" t="s">
        <v>805</v>
      </c>
      <c r="FT5" s="601" t="s">
        <v>805</v>
      </c>
      <c r="FU5" s="601" t="s">
        <v>805</v>
      </c>
      <c r="FV5" s="601" t="s">
        <v>806</v>
      </c>
      <c r="FW5" s="601" t="s">
        <v>807</v>
      </c>
      <c r="FX5" s="601" t="s">
        <v>808</v>
      </c>
      <c r="FY5" s="601" t="s">
        <v>808</v>
      </c>
      <c r="FZ5" s="601" t="s">
        <v>808</v>
      </c>
      <c r="GA5" s="601" t="s">
        <v>808</v>
      </c>
      <c r="GB5" s="601" t="s">
        <v>808</v>
      </c>
      <c r="GC5" s="601" t="s">
        <v>808</v>
      </c>
      <c r="GD5" s="601" t="s">
        <v>808</v>
      </c>
      <c r="GE5" s="601" t="s">
        <v>808</v>
      </c>
      <c r="GF5" s="601" t="s">
        <v>808</v>
      </c>
      <c r="GG5" s="601" t="s">
        <v>808</v>
      </c>
      <c r="GH5" s="601" t="s">
        <v>808</v>
      </c>
      <c r="GI5" s="601" t="s">
        <v>808</v>
      </c>
      <c r="GJ5" s="601" t="s">
        <v>808</v>
      </c>
      <c r="GK5" s="601" t="s">
        <v>808</v>
      </c>
      <c r="GL5" s="601" t="s">
        <v>808</v>
      </c>
      <c r="GM5" s="601" t="s">
        <v>808</v>
      </c>
      <c r="GN5" s="601" t="s">
        <v>808</v>
      </c>
      <c r="GO5" s="601" t="s">
        <v>808</v>
      </c>
      <c r="GP5" s="601" t="s">
        <v>808</v>
      </c>
      <c r="GQ5" s="601" t="s">
        <v>808</v>
      </c>
      <c r="GR5" s="601" t="s">
        <v>808</v>
      </c>
      <c r="GS5" s="601" t="s">
        <v>808</v>
      </c>
      <c r="GT5" s="601" t="s">
        <v>809</v>
      </c>
      <c r="GU5" s="601" t="s">
        <v>809</v>
      </c>
      <c r="GV5" s="601" t="s">
        <v>809</v>
      </c>
      <c r="GW5" s="602" t="s">
        <v>810</v>
      </c>
      <c r="GY5" s="579"/>
      <c r="GZ5" s="579"/>
    </row>
    <row r="6" spans="1:208" s="578" customFormat="1" ht="20.100000000000001" customHeight="1" x14ac:dyDescent="0.3">
      <c r="A6" s="592" t="s">
        <v>811</v>
      </c>
      <c r="C6" s="581"/>
      <c r="D6" s="581"/>
      <c r="E6" s="581"/>
      <c r="G6" s="581"/>
      <c r="H6" s="581"/>
      <c r="I6" s="581"/>
      <c r="J6" s="581"/>
      <c r="K6" s="581"/>
      <c r="L6" s="581"/>
      <c r="M6" s="581"/>
      <c r="O6" s="581"/>
      <c r="P6" s="581"/>
      <c r="R6" s="581"/>
      <c r="S6" s="581"/>
      <c r="T6" s="582"/>
      <c r="U6" s="582"/>
      <c r="V6" s="582"/>
      <c r="W6" s="582"/>
      <c r="X6" s="582"/>
      <c r="Y6" s="582"/>
      <c r="Z6" s="582"/>
      <c r="AA6" s="582"/>
      <c r="AB6" s="582"/>
      <c r="AC6" s="582"/>
      <c r="AD6" s="582"/>
      <c r="AE6" s="582"/>
      <c r="AF6" s="582"/>
      <c r="AG6" s="582"/>
      <c r="AH6" s="582"/>
      <c r="AI6" s="582"/>
      <c r="AJ6" s="582"/>
      <c r="AK6" s="582"/>
      <c r="AL6" s="582"/>
      <c r="AM6" s="582"/>
      <c r="AN6" s="582"/>
      <c r="AO6" s="582"/>
      <c r="AP6" s="582"/>
      <c r="AQ6" s="582"/>
      <c r="AR6" s="582"/>
      <c r="AS6" s="582"/>
      <c r="AT6" s="582"/>
      <c r="AU6" s="582"/>
      <c r="AV6" s="582"/>
      <c r="AW6" s="582"/>
      <c r="AX6" s="582"/>
      <c r="AY6" s="582"/>
      <c r="AZ6" s="582"/>
      <c r="BA6" s="582"/>
      <c r="BB6" s="582"/>
      <c r="BC6" s="582"/>
      <c r="BD6" s="582"/>
      <c r="BE6" s="582"/>
      <c r="BF6" s="582"/>
      <c r="BG6" s="582"/>
      <c r="BH6" s="582"/>
      <c r="BI6" s="582"/>
      <c r="BJ6" s="582"/>
      <c r="BK6" s="582"/>
      <c r="BL6" s="582"/>
      <c r="BM6" s="582"/>
      <c r="BN6" s="582"/>
      <c r="BO6" s="582"/>
      <c r="BP6" s="582"/>
      <c r="BQ6" s="582"/>
      <c r="BR6" s="582"/>
      <c r="BS6" s="582"/>
      <c r="BT6" s="582"/>
      <c r="BU6" s="582"/>
      <c r="BV6" s="582"/>
      <c r="BW6" s="582"/>
      <c r="BX6" s="582"/>
      <c r="BY6" s="582"/>
      <c r="BZ6" s="583"/>
      <c r="CA6" s="582"/>
      <c r="CB6" s="582"/>
      <c r="CC6" s="582"/>
      <c r="CD6" s="582"/>
      <c r="CE6" s="582"/>
      <c r="CF6" s="582"/>
      <c r="CG6" s="582"/>
      <c r="CH6" s="582"/>
      <c r="CI6" s="582"/>
      <c r="CJ6" s="582"/>
      <c r="CK6" s="582"/>
      <c r="CL6" s="582"/>
      <c r="CM6" s="582"/>
      <c r="CN6" s="582"/>
      <c r="CO6" s="582"/>
      <c r="CP6" s="582"/>
      <c r="CQ6" s="583"/>
      <c r="CR6" s="582"/>
      <c r="CS6" s="582"/>
      <c r="CT6" s="582"/>
      <c r="CU6" s="582"/>
      <c r="CV6" s="582"/>
      <c r="CW6" s="582"/>
      <c r="CX6" s="582"/>
      <c r="CY6" s="582"/>
      <c r="CZ6" s="582"/>
      <c r="DA6" s="582"/>
      <c r="DB6" s="582"/>
      <c r="DC6" s="584"/>
      <c r="DD6" s="584"/>
      <c r="DE6" s="584"/>
      <c r="DF6" s="584"/>
      <c r="DG6" s="584"/>
      <c r="DH6" s="584"/>
      <c r="DI6" s="584"/>
      <c r="DJ6" s="584"/>
      <c r="DK6" s="584"/>
      <c r="DL6" s="584"/>
      <c r="DM6" s="584"/>
      <c r="DN6" s="584"/>
      <c r="DO6" s="584"/>
      <c r="DP6" s="584"/>
      <c r="DQ6" s="584"/>
      <c r="DR6" s="585"/>
      <c r="DS6" s="586"/>
      <c r="DT6" s="586"/>
      <c r="DU6" s="586"/>
      <c r="DV6" s="586"/>
      <c r="DW6" s="586"/>
      <c r="DX6" s="586"/>
      <c r="DY6" s="586"/>
      <c r="DZ6" s="586"/>
      <c r="EA6" s="586"/>
      <c r="EB6" s="586"/>
      <c r="EC6" s="586"/>
      <c r="ED6" s="587"/>
      <c r="EE6" s="587"/>
      <c r="EF6" s="587"/>
      <c r="EG6" s="587"/>
      <c r="EH6" s="587"/>
      <c r="EI6" s="587"/>
      <c r="EJ6" s="587"/>
      <c r="EK6" s="587"/>
      <c r="EL6" s="587"/>
      <c r="EM6" s="587"/>
      <c r="EN6" s="587"/>
      <c r="EO6" s="587"/>
      <c r="EP6" s="587"/>
      <c r="EQ6" s="587"/>
      <c r="ER6" s="587"/>
      <c r="ES6" s="588"/>
      <c r="ET6" s="589"/>
      <c r="EU6" s="589"/>
      <c r="EV6" s="603"/>
      <c r="EW6" s="603"/>
      <c r="EX6" s="603"/>
      <c r="EY6" s="603"/>
      <c r="EZ6" s="603"/>
      <c r="FA6" s="603"/>
      <c r="FB6" s="603"/>
      <c r="FC6" s="603"/>
      <c r="FD6" s="603"/>
      <c r="FE6" s="604"/>
      <c r="FF6" s="604"/>
      <c r="FG6" s="604"/>
      <c r="FH6" s="604"/>
      <c r="FI6" s="604"/>
      <c r="FJ6" s="604"/>
      <c r="FK6" s="604"/>
      <c r="FL6" s="604"/>
      <c r="FM6" s="604"/>
      <c r="FN6" s="604"/>
      <c r="FO6" s="604"/>
      <c r="FP6" s="604"/>
      <c r="FQ6" s="604"/>
      <c r="FR6" s="604"/>
      <c r="FS6" s="604"/>
      <c r="FT6" s="604"/>
      <c r="FU6" s="604"/>
      <c r="FV6" s="604"/>
      <c r="FW6" s="604"/>
      <c r="FX6" s="604"/>
      <c r="FY6" s="604"/>
      <c r="FZ6" s="604"/>
      <c r="GA6" s="604"/>
      <c r="GB6" s="604"/>
      <c r="GC6" s="604"/>
      <c r="GD6" s="604"/>
      <c r="GE6" s="604"/>
      <c r="GF6" s="604"/>
      <c r="GG6" s="604"/>
      <c r="GH6" s="604"/>
      <c r="GI6" s="604"/>
      <c r="GJ6" s="604"/>
      <c r="GK6" s="604"/>
      <c r="GL6" s="604"/>
      <c r="GM6" s="604"/>
      <c r="GN6" s="604"/>
      <c r="GO6" s="604"/>
      <c r="GP6" s="604"/>
      <c r="GQ6" s="604"/>
      <c r="GR6" s="604"/>
      <c r="GS6" s="604"/>
      <c r="GT6" s="604"/>
      <c r="GU6" s="604"/>
      <c r="GV6" s="604"/>
      <c r="GW6" s="605"/>
      <c r="GY6" s="579"/>
      <c r="GZ6" s="579"/>
    </row>
    <row r="7" spans="1:208" s="578" customFormat="1" ht="20.100000000000001" customHeight="1" x14ac:dyDescent="0.3">
      <c r="A7" s="606" t="s">
        <v>812</v>
      </c>
      <c r="B7" s="607" t="s">
        <v>813</v>
      </c>
      <c r="C7" s="608" t="s">
        <v>814</v>
      </c>
      <c r="D7" s="608" t="s">
        <v>815</v>
      </c>
      <c r="E7" s="608" t="s">
        <v>815</v>
      </c>
      <c r="F7" s="607" t="s">
        <v>815</v>
      </c>
      <c r="G7" s="608" t="s">
        <v>816</v>
      </c>
      <c r="H7" s="608" t="s">
        <v>817</v>
      </c>
      <c r="I7" s="608" t="s">
        <v>817</v>
      </c>
      <c r="J7" s="608" t="s">
        <v>818</v>
      </c>
      <c r="K7" s="608" t="s">
        <v>818</v>
      </c>
      <c r="L7" s="608" t="s">
        <v>817</v>
      </c>
      <c r="M7" s="608" t="s">
        <v>819</v>
      </c>
      <c r="N7" s="607" t="s">
        <v>820</v>
      </c>
      <c r="O7" s="608" t="s">
        <v>820</v>
      </c>
      <c r="P7" s="608" t="s">
        <v>821</v>
      </c>
      <c r="Q7" s="607" t="s">
        <v>821</v>
      </c>
      <c r="R7" s="608" t="s">
        <v>821</v>
      </c>
      <c r="S7" s="608" t="s">
        <v>821</v>
      </c>
      <c r="T7" s="609" t="s">
        <v>821</v>
      </c>
      <c r="U7" s="609" t="s">
        <v>821</v>
      </c>
      <c r="V7" s="609" t="s">
        <v>821</v>
      </c>
      <c r="W7" s="609" t="s">
        <v>821</v>
      </c>
      <c r="X7" s="609" t="s">
        <v>822</v>
      </c>
      <c r="Y7" s="609" t="s">
        <v>822</v>
      </c>
      <c r="Z7" s="609" t="s">
        <v>823</v>
      </c>
      <c r="AA7" s="609" t="s">
        <v>823</v>
      </c>
      <c r="AB7" s="609" t="s">
        <v>823</v>
      </c>
      <c r="AC7" s="609" t="s">
        <v>823</v>
      </c>
      <c r="AD7" s="609" t="s">
        <v>823</v>
      </c>
      <c r="AE7" s="609" t="s">
        <v>823</v>
      </c>
      <c r="AF7" s="609" t="s">
        <v>823</v>
      </c>
      <c r="AG7" s="609" t="s">
        <v>824</v>
      </c>
      <c r="AH7" s="609" t="s">
        <v>781</v>
      </c>
      <c r="AI7" s="609" t="s">
        <v>825</v>
      </c>
      <c r="AJ7" s="609" t="s">
        <v>826</v>
      </c>
      <c r="AK7" s="609" t="s">
        <v>826</v>
      </c>
      <c r="AL7" s="609" t="s">
        <v>827</v>
      </c>
      <c r="AM7" s="609" t="s">
        <v>828</v>
      </c>
      <c r="AN7" s="609" t="s">
        <v>828</v>
      </c>
      <c r="AO7" s="609">
        <v>6</v>
      </c>
      <c r="AP7" s="609">
        <v>6</v>
      </c>
      <c r="AQ7" s="609">
        <v>6</v>
      </c>
      <c r="AR7" s="609">
        <v>6</v>
      </c>
      <c r="AS7" s="609">
        <v>6</v>
      </c>
      <c r="AT7" s="609">
        <v>6</v>
      </c>
      <c r="AU7" s="609">
        <v>2.5</v>
      </c>
      <c r="AV7" s="609">
        <v>2.5</v>
      </c>
      <c r="AW7" s="609" t="s">
        <v>829</v>
      </c>
      <c r="AX7" s="609" t="s">
        <v>829</v>
      </c>
      <c r="AY7" s="609" t="s">
        <v>830</v>
      </c>
      <c r="AZ7" s="609">
        <v>2.5</v>
      </c>
      <c r="BA7" s="609">
        <v>2.5</v>
      </c>
      <c r="BB7" s="609">
        <v>2.5</v>
      </c>
      <c r="BC7" s="609">
        <v>2.5</v>
      </c>
      <c r="BD7" s="609" t="s">
        <v>831</v>
      </c>
      <c r="BE7" s="609" t="s">
        <v>831</v>
      </c>
      <c r="BF7" s="609" t="s">
        <v>831</v>
      </c>
      <c r="BG7" s="609" t="s">
        <v>831</v>
      </c>
      <c r="BH7" s="609" t="s">
        <v>831</v>
      </c>
      <c r="BI7" s="609" t="s">
        <v>831</v>
      </c>
      <c r="BJ7" s="609" t="s">
        <v>832</v>
      </c>
      <c r="BK7" s="609" t="s">
        <v>832</v>
      </c>
      <c r="BL7" s="609" t="s">
        <v>832</v>
      </c>
      <c r="BM7" s="609">
        <v>2.5</v>
      </c>
      <c r="BN7" s="609" t="s">
        <v>829</v>
      </c>
      <c r="BO7" s="609" t="s">
        <v>829</v>
      </c>
      <c r="BP7" s="609">
        <v>2.5</v>
      </c>
      <c r="BQ7" s="609">
        <v>2.5</v>
      </c>
      <c r="BR7" s="609">
        <v>2.5</v>
      </c>
      <c r="BS7" s="609">
        <v>2.5</v>
      </c>
      <c r="BT7" s="609">
        <v>2.5</v>
      </c>
      <c r="BU7" s="609">
        <v>2.5</v>
      </c>
      <c r="BV7" s="609">
        <v>2.5</v>
      </c>
      <c r="BW7" s="609" t="s">
        <v>833</v>
      </c>
      <c r="BX7" s="609" t="s">
        <v>833</v>
      </c>
      <c r="BY7" s="609" t="s">
        <v>833</v>
      </c>
      <c r="BZ7" s="610" t="s">
        <v>833</v>
      </c>
      <c r="CA7" s="609" t="s">
        <v>834</v>
      </c>
      <c r="CB7" s="609" t="s">
        <v>835</v>
      </c>
      <c r="CC7" s="609" t="s">
        <v>835</v>
      </c>
      <c r="CD7" s="609" t="s">
        <v>836</v>
      </c>
      <c r="CE7" s="609" t="s">
        <v>837</v>
      </c>
      <c r="CF7" s="609" t="s">
        <v>838</v>
      </c>
      <c r="CG7" s="609" t="s">
        <v>838</v>
      </c>
      <c r="CH7" s="609" t="s">
        <v>839</v>
      </c>
      <c r="CI7" s="609" t="s">
        <v>839</v>
      </c>
      <c r="CJ7" s="609" t="s">
        <v>839</v>
      </c>
      <c r="CK7" s="609" t="s">
        <v>840</v>
      </c>
      <c r="CL7" s="609" t="s">
        <v>841</v>
      </c>
      <c r="CM7" s="609" t="s">
        <v>842</v>
      </c>
      <c r="CN7" s="609" t="s">
        <v>842</v>
      </c>
      <c r="CO7" s="609" t="s">
        <v>842</v>
      </c>
      <c r="CP7" s="609" t="s">
        <v>843</v>
      </c>
      <c r="CQ7" s="610" t="s">
        <v>844</v>
      </c>
      <c r="CR7" s="609" t="s">
        <v>845</v>
      </c>
      <c r="CS7" s="609" t="s">
        <v>846</v>
      </c>
      <c r="CT7" s="609" t="s">
        <v>846</v>
      </c>
      <c r="CU7" s="609" t="s">
        <v>847</v>
      </c>
      <c r="CV7" s="609" t="s">
        <v>848</v>
      </c>
      <c r="CW7" s="609" t="s">
        <v>848</v>
      </c>
      <c r="CX7" s="609" t="s">
        <v>848</v>
      </c>
      <c r="CY7" s="609" t="s">
        <v>848</v>
      </c>
      <c r="CZ7" s="609" t="s">
        <v>848</v>
      </c>
      <c r="DA7" s="609" t="s">
        <v>848</v>
      </c>
      <c r="DB7" s="609" t="s">
        <v>848</v>
      </c>
      <c r="DC7" s="611" t="s">
        <v>848</v>
      </c>
      <c r="DD7" s="611" t="s">
        <v>848</v>
      </c>
      <c r="DE7" s="611" t="s">
        <v>849</v>
      </c>
      <c r="DF7" s="611" t="s">
        <v>849</v>
      </c>
      <c r="DG7" s="611" t="s">
        <v>849</v>
      </c>
      <c r="DH7" s="611" t="s">
        <v>849</v>
      </c>
      <c r="DI7" s="611" t="s">
        <v>849</v>
      </c>
      <c r="DJ7" s="611" t="s">
        <v>849</v>
      </c>
      <c r="DK7" s="611" t="s">
        <v>850</v>
      </c>
      <c r="DL7" s="611" t="s">
        <v>850</v>
      </c>
      <c r="DM7" s="611" t="s">
        <v>849</v>
      </c>
      <c r="DN7" s="611" t="s">
        <v>849</v>
      </c>
      <c r="DO7" s="611" t="s">
        <v>849</v>
      </c>
      <c r="DP7" s="611" t="s">
        <v>851</v>
      </c>
      <c r="DQ7" s="611" t="s">
        <v>851</v>
      </c>
      <c r="DR7" s="612" t="s">
        <v>851</v>
      </c>
      <c r="DS7" s="613" t="s">
        <v>851</v>
      </c>
      <c r="DT7" s="613" t="s">
        <v>851</v>
      </c>
      <c r="DU7" s="613" t="s">
        <v>851</v>
      </c>
      <c r="DV7" s="613" t="s">
        <v>852</v>
      </c>
      <c r="DW7" s="613" t="s">
        <v>852</v>
      </c>
      <c r="DX7" s="613" t="s">
        <v>852</v>
      </c>
      <c r="DY7" s="613" t="s">
        <v>852</v>
      </c>
      <c r="DZ7" s="613" t="s">
        <v>852</v>
      </c>
      <c r="EA7" s="614">
        <v>2.75</v>
      </c>
      <c r="EB7" s="614">
        <v>2.75</v>
      </c>
      <c r="EC7" s="614">
        <v>2.75</v>
      </c>
      <c r="ED7" s="614">
        <v>2.75</v>
      </c>
      <c r="EE7" s="614">
        <v>2.2999999999999998</v>
      </c>
      <c r="EF7" s="614">
        <v>2.2999999999999998</v>
      </c>
      <c r="EG7" s="613" t="s">
        <v>853</v>
      </c>
      <c r="EH7" s="613" t="s">
        <v>853</v>
      </c>
      <c r="EI7" s="613" t="s">
        <v>853</v>
      </c>
      <c r="EJ7" s="613" t="s">
        <v>854</v>
      </c>
      <c r="EK7" s="613" t="s">
        <v>854</v>
      </c>
      <c r="EL7" s="613" t="s">
        <v>854</v>
      </c>
      <c r="EM7" s="613" t="s">
        <v>855</v>
      </c>
      <c r="EN7" s="613" t="s">
        <v>854</v>
      </c>
      <c r="EO7" s="613">
        <v>0</v>
      </c>
      <c r="EP7" s="613" t="s">
        <v>856</v>
      </c>
      <c r="EQ7" s="613" t="s">
        <v>857</v>
      </c>
      <c r="ER7" s="613" t="s">
        <v>858</v>
      </c>
      <c r="ES7" s="615">
        <v>0</v>
      </c>
      <c r="ET7" s="603">
        <v>0</v>
      </c>
      <c r="EU7" s="603">
        <v>0</v>
      </c>
      <c r="EV7" s="603">
        <v>0</v>
      </c>
      <c r="EW7" s="603">
        <v>0</v>
      </c>
      <c r="EX7" s="603">
        <v>0</v>
      </c>
      <c r="EY7" s="603">
        <v>0.15</v>
      </c>
      <c r="EZ7" s="603">
        <v>0.85</v>
      </c>
      <c r="FA7" s="603">
        <v>0</v>
      </c>
      <c r="FB7" s="603">
        <v>0</v>
      </c>
      <c r="FC7" s="603">
        <v>0</v>
      </c>
      <c r="FD7" s="603" t="s">
        <v>197</v>
      </c>
      <c r="FE7" s="604" t="s">
        <v>197</v>
      </c>
      <c r="FF7" s="604" t="s">
        <v>197</v>
      </c>
      <c r="FG7" s="604" t="s">
        <v>197</v>
      </c>
      <c r="FH7" s="604" t="s">
        <v>197</v>
      </c>
      <c r="FI7" s="604">
        <v>2.2999999999999998</v>
      </c>
      <c r="FJ7" s="604" t="s">
        <v>197</v>
      </c>
      <c r="FK7" s="604" t="s">
        <v>197</v>
      </c>
      <c r="FL7" s="604">
        <v>0.15</v>
      </c>
      <c r="FM7" s="604" t="s">
        <v>197</v>
      </c>
      <c r="FN7" s="604" t="s">
        <v>197</v>
      </c>
      <c r="FO7" s="604" t="s">
        <v>197</v>
      </c>
      <c r="FP7" s="604" t="s">
        <v>197</v>
      </c>
      <c r="FQ7" s="604" t="s">
        <v>197</v>
      </c>
      <c r="FR7" s="604" t="s">
        <v>197</v>
      </c>
      <c r="FS7" s="604" t="s">
        <v>197</v>
      </c>
      <c r="FT7" s="604" t="s">
        <v>197</v>
      </c>
      <c r="FU7" s="604" t="s">
        <v>197</v>
      </c>
      <c r="FV7" s="604" t="s">
        <v>197</v>
      </c>
      <c r="FW7" s="604" t="s">
        <v>197</v>
      </c>
      <c r="FX7" s="604" t="s">
        <v>197</v>
      </c>
      <c r="FY7" s="604" t="s">
        <v>197</v>
      </c>
      <c r="FZ7" s="604" t="s">
        <v>197</v>
      </c>
      <c r="GA7" s="604" t="s">
        <v>197</v>
      </c>
      <c r="GB7" s="604" t="s">
        <v>197</v>
      </c>
      <c r="GC7" s="604" t="s">
        <v>197</v>
      </c>
      <c r="GD7" s="604" t="s">
        <v>197</v>
      </c>
      <c r="GE7" s="604" t="s">
        <v>197</v>
      </c>
      <c r="GF7" s="604">
        <v>0</v>
      </c>
      <c r="GG7" s="604">
        <v>0</v>
      </c>
      <c r="GH7" s="604" t="s">
        <v>197</v>
      </c>
      <c r="GI7" s="604" t="s">
        <v>197</v>
      </c>
      <c r="GJ7" s="604">
        <v>0</v>
      </c>
      <c r="GK7" s="604">
        <v>0</v>
      </c>
      <c r="GL7" s="604" t="s">
        <v>197</v>
      </c>
      <c r="GM7" s="604">
        <v>0</v>
      </c>
      <c r="GN7" s="604">
        <v>0</v>
      </c>
      <c r="GO7" s="604" t="s">
        <v>197</v>
      </c>
      <c r="GP7" s="604" t="s">
        <v>197</v>
      </c>
      <c r="GQ7" s="604" t="s">
        <v>197</v>
      </c>
      <c r="GR7" s="604" t="s">
        <v>197</v>
      </c>
      <c r="GS7" s="604" t="s">
        <v>858</v>
      </c>
      <c r="GT7" s="604">
        <v>0.4</v>
      </c>
      <c r="GU7" s="604" t="s">
        <v>859</v>
      </c>
      <c r="GV7" s="604" t="s">
        <v>197</v>
      </c>
      <c r="GW7" s="605">
        <v>0.65</v>
      </c>
      <c r="GY7" s="579"/>
      <c r="GZ7" s="579"/>
    </row>
    <row r="8" spans="1:208" s="578" customFormat="1" ht="20.100000000000001" customHeight="1" x14ac:dyDescent="0.3">
      <c r="A8" s="606" t="s">
        <v>860</v>
      </c>
      <c r="B8" s="607" t="s">
        <v>861</v>
      </c>
      <c r="C8" s="608" t="s">
        <v>862</v>
      </c>
      <c r="D8" s="608" t="s">
        <v>862</v>
      </c>
      <c r="E8" s="608" t="s">
        <v>862</v>
      </c>
      <c r="F8" s="607" t="s">
        <v>862</v>
      </c>
      <c r="G8" s="608" t="s">
        <v>863</v>
      </c>
      <c r="H8" s="608" t="s">
        <v>863</v>
      </c>
      <c r="I8" s="608" t="s">
        <v>863</v>
      </c>
      <c r="J8" s="608" t="s">
        <v>863</v>
      </c>
      <c r="K8" s="608" t="s">
        <v>863</v>
      </c>
      <c r="L8" s="608" t="s">
        <v>863</v>
      </c>
      <c r="M8" s="608" t="s">
        <v>863</v>
      </c>
      <c r="N8" s="607" t="s">
        <v>864</v>
      </c>
      <c r="O8" s="608" t="s">
        <v>864</v>
      </c>
      <c r="P8" s="608" t="s">
        <v>865</v>
      </c>
      <c r="Q8" s="607" t="s">
        <v>866</v>
      </c>
      <c r="R8" s="608" t="s">
        <v>866</v>
      </c>
      <c r="S8" s="608" t="s">
        <v>866</v>
      </c>
      <c r="T8" s="609" t="s">
        <v>867</v>
      </c>
      <c r="U8" s="609" t="s">
        <v>867</v>
      </c>
      <c r="V8" s="609" t="s">
        <v>868</v>
      </c>
      <c r="W8" s="609" t="s">
        <v>869</v>
      </c>
      <c r="X8" s="609" t="s">
        <v>866</v>
      </c>
      <c r="Y8" s="609" t="s">
        <v>870</v>
      </c>
      <c r="Z8" s="609" t="s">
        <v>871</v>
      </c>
      <c r="AA8" s="609" t="s">
        <v>872</v>
      </c>
      <c r="AB8" s="609" t="s">
        <v>872</v>
      </c>
      <c r="AC8" s="609" t="s">
        <v>872</v>
      </c>
      <c r="AD8" s="609" t="s">
        <v>872</v>
      </c>
      <c r="AE8" s="609" t="s">
        <v>872</v>
      </c>
      <c r="AF8" s="609" t="s">
        <v>872</v>
      </c>
      <c r="AG8" s="609" t="s">
        <v>873</v>
      </c>
      <c r="AH8" s="609" t="s">
        <v>874</v>
      </c>
      <c r="AI8" s="609" t="s">
        <v>874</v>
      </c>
      <c r="AJ8" s="609" t="s">
        <v>875</v>
      </c>
      <c r="AK8" s="609" t="s">
        <v>876</v>
      </c>
      <c r="AL8" s="609" t="s">
        <v>877</v>
      </c>
      <c r="AM8" s="609" t="s">
        <v>878</v>
      </c>
      <c r="AN8" s="609" t="s">
        <v>878</v>
      </c>
      <c r="AO8" s="609" t="s">
        <v>878</v>
      </c>
      <c r="AP8" s="609" t="s">
        <v>879</v>
      </c>
      <c r="AQ8" s="609" t="s">
        <v>880</v>
      </c>
      <c r="AR8" s="609" t="s">
        <v>881</v>
      </c>
      <c r="AS8" s="609" t="s">
        <v>881</v>
      </c>
      <c r="AT8" s="609" t="s">
        <v>882</v>
      </c>
      <c r="AU8" s="609" t="s">
        <v>882</v>
      </c>
      <c r="AV8" s="609" t="s">
        <v>882</v>
      </c>
      <c r="AW8" s="609" t="s">
        <v>882</v>
      </c>
      <c r="AX8" s="609" t="s">
        <v>882</v>
      </c>
      <c r="AY8" s="609" t="s">
        <v>882</v>
      </c>
      <c r="AZ8" s="609" t="s">
        <v>882</v>
      </c>
      <c r="BA8" s="609" t="s">
        <v>882</v>
      </c>
      <c r="BB8" s="609" t="s">
        <v>882</v>
      </c>
      <c r="BC8" s="609" t="s">
        <v>882</v>
      </c>
      <c r="BD8" s="609" t="s">
        <v>882</v>
      </c>
      <c r="BE8" s="609" t="s">
        <v>883</v>
      </c>
      <c r="BF8" s="609" t="s">
        <v>883</v>
      </c>
      <c r="BG8" s="609" t="s">
        <v>883</v>
      </c>
      <c r="BH8" s="609" t="s">
        <v>884</v>
      </c>
      <c r="BI8" s="609" t="s">
        <v>885</v>
      </c>
      <c r="BJ8" s="609" t="s">
        <v>885</v>
      </c>
      <c r="BK8" s="609" t="s">
        <v>885</v>
      </c>
      <c r="BL8" s="609" t="s">
        <v>885</v>
      </c>
      <c r="BM8" s="609" t="s">
        <v>886</v>
      </c>
      <c r="BN8" s="609" t="s">
        <v>887</v>
      </c>
      <c r="BO8" s="609" t="s">
        <v>888</v>
      </c>
      <c r="BP8" s="609" t="s">
        <v>888</v>
      </c>
      <c r="BQ8" s="609" t="s">
        <v>889</v>
      </c>
      <c r="BR8" s="609" t="s">
        <v>889</v>
      </c>
      <c r="BS8" s="609" t="s">
        <v>890</v>
      </c>
      <c r="BT8" s="609" t="s">
        <v>890</v>
      </c>
      <c r="BU8" s="609" t="s">
        <v>891</v>
      </c>
      <c r="BV8" s="609" t="s">
        <v>891</v>
      </c>
      <c r="BW8" s="609" t="s">
        <v>891</v>
      </c>
      <c r="BX8" s="609" t="s">
        <v>891</v>
      </c>
      <c r="BY8" s="609" t="s">
        <v>891</v>
      </c>
      <c r="BZ8" s="610" t="s">
        <v>891</v>
      </c>
      <c r="CA8" s="609" t="s">
        <v>891</v>
      </c>
      <c r="CB8" s="609" t="s">
        <v>892</v>
      </c>
      <c r="CC8" s="609" t="s">
        <v>892</v>
      </c>
      <c r="CD8" s="609" t="s">
        <v>893</v>
      </c>
      <c r="CE8" s="609" t="s">
        <v>893</v>
      </c>
      <c r="CF8" s="609" t="s">
        <v>893</v>
      </c>
      <c r="CG8" s="609" t="s">
        <v>893</v>
      </c>
      <c r="CH8" s="609" t="s">
        <v>893</v>
      </c>
      <c r="CI8" s="609" t="s">
        <v>893</v>
      </c>
      <c r="CJ8" s="609" t="s">
        <v>894</v>
      </c>
      <c r="CK8" s="609" t="s">
        <v>893</v>
      </c>
      <c r="CL8" s="609" t="s">
        <v>893</v>
      </c>
      <c r="CM8" s="609" t="s">
        <v>893</v>
      </c>
      <c r="CN8" s="609" t="s">
        <v>893</v>
      </c>
      <c r="CO8" s="609" t="s">
        <v>893</v>
      </c>
      <c r="CP8" s="609" t="s">
        <v>893</v>
      </c>
      <c r="CQ8" s="610" t="s">
        <v>895</v>
      </c>
      <c r="CR8" s="609" t="s">
        <v>896</v>
      </c>
      <c r="CS8" s="609" t="s">
        <v>897</v>
      </c>
      <c r="CT8" s="609" t="s">
        <v>898</v>
      </c>
      <c r="CU8" s="609" t="s">
        <v>899</v>
      </c>
      <c r="CV8" s="609" t="s">
        <v>899</v>
      </c>
      <c r="CW8" s="609" t="s">
        <v>899</v>
      </c>
      <c r="CX8" s="609" t="s">
        <v>900</v>
      </c>
      <c r="CY8" s="609" t="s">
        <v>899</v>
      </c>
      <c r="CZ8" s="609" t="s">
        <v>899</v>
      </c>
      <c r="DA8" s="609" t="s">
        <v>898</v>
      </c>
      <c r="DB8" s="609" t="s">
        <v>898</v>
      </c>
      <c r="DC8" s="611" t="s">
        <v>901</v>
      </c>
      <c r="DD8" s="611" t="s">
        <v>898</v>
      </c>
      <c r="DE8" s="611" t="s">
        <v>902</v>
      </c>
      <c r="DF8" s="611" t="s">
        <v>903</v>
      </c>
      <c r="DG8" s="611" t="s">
        <v>904</v>
      </c>
      <c r="DH8" s="611" t="s">
        <v>904</v>
      </c>
      <c r="DI8" s="611" t="s">
        <v>904</v>
      </c>
      <c r="DJ8" s="611" t="s">
        <v>904</v>
      </c>
      <c r="DK8" s="611" t="s">
        <v>905</v>
      </c>
      <c r="DL8" s="611" t="s">
        <v>904</v>
      </c>
      <c r="DM8" s="611" t="s">
        <v>904</v>
      </c>
      <c r="DN8" s="611" t="s">
        <v>904</v>
      </c>
      <c r="DO8" s="611" t="s">
        <v>904</v>
      </c>
      <c r="DP8" s="611" t="s">
        <v>906</v>
      </c>
      <c r="DQ8" s="611" t="s">
        <v>906</v>
      </c>
      <c r="DR8" s="612" t="s">
        <v>906</v>
      </c>
      <c r="DS8" s="613" t="s">
        <v>906</v>
      </c>
      <c r="DT8" s="613" t="s">
        <v>906</v>
      </c>
      <c r="DU8" s="613" t="s">
        <v>906</v>
      </c>
      <c r="DV8" s="613" t="s">
        <v>907</v>
      </c>
      <c r="DW8" s="613" t="s">
        <v>907</v>
      </c>
      <c r="DX8" s="613" t="s">
        <v>907</v>
      </c>
      <c r="DY8" s="613" t="s">
        <v>907</v>
      </c>
      <c r="DZ8" s="613" t="s">
        <v>907</v>
      </c>
      <c r="EA8" s="613" t="s">
        <v>907</v>
      </c>
      <c r="EB8" s="613" t="s">
        <v>907</v>
      </c>
      <c r="EC8" s="613" t="s">
        <v>907</v>
      </c>
      <c r="ED8" s="613" t="s">
        <v>907</v>
      </c>
      <c r="EE8" s="613" t="s">
        <v>908</v>
      </c>
      <c r="EF8" s="613" t="s">
        <v>908</v>
      </c>
      <c r="EG8" s="613" t="s">
        <v>908</v>
      </c>
      <c r="EH8" s="613" t="s">
        <v>908</v>
      </c>
      <c r="EI8" s="613" t="s">
        <v>909</v>
      </c>
      <c r="EJ8" s="613" t="s">
        <v>910</v>
      </c>
      <c r="EK8" s="613" t="s">
        <v>911</v>
      </c>
      <c r="EL8" s="613" t="s">
        <v>910</v>
      </c>
      <c r="EM8" s="613" t="s">
        <v>910</v>
      </c>
      <c r="EN8" s="613" t="s">
        <v>911</v>
      </c>
      <c r="EO8" s="613" t="s">
        <v>911</v>
      </c>
      <c r="EP8" s="613" t="s">
        <v>911</v>
      </c>
      <c r="EQ8" s="613" t="s">
        <v>911</v>
      </c>
      <c r="ER8" s="613" t="s">
        <v>912</v>
      </c>
      <c r="ES8" s="615" t="s">
        <v>912</v>
      </c>
      <c r="ET8" s="603" t="s">
        <v>912</v>
      </c>
      <c r="EU8" s="603" t="s">
        <v>910</v>
      </c>
      <c r="EV8" s="603">
        <v>0.4</v>
      </c>
      <c r="EW8" s="603" t="s">
        <v>912</v>
      </c>
      <c r="EX8" s="603" t="s">
        <v>912</v>
      </c>
      <c r="EY8" s="603" t="s">
        <v>910</v>
      </c>
      <c r="EZ8" s="603" t="s">
        <v>913</v>
      </c>
      <c r="FA8" s="603" t="s">
        <v>912</v>
      </c>
      <c r="FB8" s="603" t="s">
        <v>914</v>
      </c>
      <c r="FC8" s="603" t="s">
        <v>915</v>
      </c>
      <c r="FD8" s="603" t="s">
        <v>916</v>
      </c>
      <c r="FE8" s="604">
        <v>0.4</v>
      </c>
      <c r="FF8" s="604" t="s">
        <v>917</v>
      </c>
      <c r="FG8" s="604" t="s">
        <v>918</v>
      </c>
      <c r="FH8" s="604" t="s">
        <v>919</v>
      </c>
      <c r="FI8" s="604" t="s">
        <v>920</v>
      </c>
      <c r="FJ8" s="604" t="s">
        <v>921</v>
      </c>
      <c r="FK8" s="604" t="s">
        <v>922</v>
      </c>
      <c r="FL8" s="604" t="s">
        <v>921</v>
      </c>
      <c r="FM8" s="604" t="s">
        <v>917</v>
      </c>
      <c r="FN8" s="604" t="s">
        <v>923</v>
      </c>
      <c r="FO8" s="604" t="s">
        <v>924</v>
      </c>
      <c r="FP8" s="604" t="s">
        <v>924</v>
      </c>
      <c r="FQ8" s="604" t="s">
        <v>912</v>
      </c>
      <c r="FR8" s="604" t="s">
        <v>924</v>
      </c>
      <c r="FS8" s="604" t="s">
        <v>924</v>
      </c>
      <c r="FT8" s="604" t="s">
        <v>925</v>
      </c>
      <c r="FU8" s="604" t="s">
        <v>926</v>
      </c>
      <c r="FV8" s="604" t="s">
        <v>927</v>
      </c>
      <c r="FW8" s="604" t="s">
        <v>928</v>
      </c>
      <c r="FX8" s="604" t="s">
        <v>929</v>
      </c>
      <c r="FY8" s="604" t="s">
        <v>927</v>
      </c>
      <c r="FZ8" s="604" t="s">
        <v>930</v>
      </c>
      <c r="GA8" s="604" t="s">
        <v>927</v>
      </c>
      <c r="GB8" s="604" t="s">
        <v>858</v>
      </c>
      <c r="GC8" s="604">
        <v>0.05</v>
      </c>
      <c r="GD8" s="604">
        <v>0.05</v>
      </c>
      <c r="GE8" s="604" t="s">
        <v>858</v>
      </c>
      <c r="GF8" s="604">
        <v>0.1</v>
      </c>
      <c r="GG8" s="604" t="s">
        <v>858</v>
      </c>
      <c r="GH8" s="604" t="s">
        <v>858</v>
      </c>
      <c r="GI8" s="604" t="s">
        <v>931</v>
      </c>
      <c r="GJ8" s="604" t="s">
        <v>858</v>
      </c>
      <c r="GK8" s="604" t="s">
        <v>931</v>
      </c>
      <c r="GL8" s="604" t="s">
        <v>931</v>
      </c>
      <c r="GM8" s="604">
        <v>0.05</v>
      </c>
      <c r="GN8" s="604" t="s">
        <v>931</v>
      </c>
      <c r="GO8" s="604">
        <v>0</v>
      </c>
      <c r="GP8" s="604">
        <v>0</v>
      </c>
      <c r="GQ8" s="604">
        <v>0.05</v>
      </c>
      <c r="GR8" s="604">
        <v>0.05</v>
      </c>
      <c r="GS8" s="604">
        <v>0.05</v>
      </c>
      <c r="GT8" s="604" t="s">
        <v>197</v>
      </c>
      <c r="GU8" s="604" t="s">
        <v>197</v>
      </c>
      <c r="GV8" s="604" t="s">
        <v>197</v>
      </c>
      <c r="GW8" s="605" t="s">
        <v>197</v>
      </c>
      <c r="GY8" s="579"/>
      <c r="GZ8" s="579"/>
    </row>
    <row r="9" spans="1:208" s="578" customFormat="1" ht="20.100000000000001" customHeight="1" x14ac:dyDescent="0.3">
      <c r="A9" s="606" t="s">
        <v>932</v>
      </c>
      <c r="B9" s="607" t="s">
        <v>933</v>
      </c>
      <c r="C9" s="608" t="s">
        <v>934</v>
      </c>
      <c r="D9" s="608" t="s">
        <v>935</v>
      </c>
      <c r="E9" s="608" t="s">
        <v>936</v>
      </c>
      <c r="F9" s="607" t="s">
        <v>937</v>
      </c>
      <c r="G9" s="608" t="s">
        <v>938</v>
      </c>
      <c r="H9" s="608" t="s">
        <v>939</v>
      </c>
      <c r="I9" s="608" t="s">
        <v>940</v>
      </c>
      <c r="J9" s="608" t="s">
        <v>940</v>
      </c>
      <c r="K9" s="608" t="s">
        <v>941</v>
      </c>
      <c r="L9" s="608" t="s">
        <v>941</v>
      </c>
      <c r="M9" s="608" t="s">
        <v>939</v>
      </c>
      <c r="N9" s="607" t="s">
        <v>942</v>
      </c>
      <c r="O9" s="608" t="s">
        <v>943</v>
      </c>
      <c r="P9" s="608" t="s">
        <v>944</v>
      </c>
      <c r="Q9" s="607" t="s">
        <v>868</v>
      </c>
      <c r="R9" s="608" t="s">
        <v>868</v>
      </c>
      <c r="S9" s="608" t="s">
        <v>945</v>
      </c>
      <c r="T9" s="609" t="s">
        <v>946</v>
      </c>
      <c r="U9" s="609" t="s">
        <v>947</v>
      </c>
      <c r="V9" s="609" t="s">
        <v>948</v>
      </c>
      <c r="W9" s="609" t="s">
        <v>947</v>
      </c>
      <c r="X9" s="609" t="s">
        <v>946</v>
      </c>
      <c r="Y9" s="609" t="s">
        <v>947</v>
      </c>
      <c r="Z9" s="609" t="s">
        <v>949</v>
      </c>
      <c r="AA9" s="609" t="s">
        <v>950</v>
      </c>
      <c r="AB9" s="609" t="s">
        <v>951</v>
      </c>
      <c r="AC9" s="609" t="s">
        <v>952</v>
      </c>
      <c r="AD9" s="609" t="s">
        <v>952</v>
      </c>
      <c r="AE9" s="609" t="s">
        <v>952</v>
      </c>
      <c r="AF9" s="609" t="s">
        <v>949</v>
      </c>
      <c r="AG9" s="609" t="s">
        <v>953</v>
      </c>
      <c r="AH9" s="609" t="s">
        <v>954</v>
      </c>
      <c r="AI9" s="609" t="s">
        <v>954</v>
      </c>
      <c r="AJ9" s="609" t="s">
        <v>824</v>
      </c>
      <c r="AK9" s="609" t="s">
        <v>955</v>
      </c>
      <c r="AL9" s="609" t="s">
        <v>956</v>
      </c>
      <c r="AM9" s="609" t="s">
        <v>956</v>
      </c>
      <c r="AN9" s="609" t="s">
        <v>956</v>
      </c>
      <c r="AO9" s="609" t="s">
        <v>957</v>
      </c>
      <c r="AP9" s="609" t="s">
        <v>958</v>
      </c>
      <c r="AQ9" s="609" t="s">
        <v>959</v>
      </c>
      <c r="AR9" s="609" t="s">
        <v>959</v>
      </c>
      <c r="AS9" s="609" t="s">
        <v>960</v>
      </c>
      <c r="AT9" s="609" t="s">
        <v>961</v>
      </c>
      <c r="AU9" s="609" t="s">
        <v>962</v>
      </c>
      <c r="AV9" s="609" t="s">
        <v>963</v>
      </c>
      <c r="AW9" s="609" t="s">
        <v>963</v>
      </c>
      <c r="AX9" s="609" t="s">
        <v>963</v>
      </c>
      <c r="AY9" s="609" t="s">
        <v>963</v>
      </c>
      <c r="AZ9" s="609" t="s">
        <v>964</v>
      </c>
      <c r="BA9" s="609" t="s">
        <v>965</v>
      </c>
      <c r="BB9" s="609" t="s">
        <v>965</v>
      </c>
      <c r="BC9" s="609" t="s">
        <v>966</v>
      </c>
      <c r="BD9" s="609" t="s">
        <v>966</v>
      </c>
      <c r="BE9" s="609" t="s">
        <v>966</v>
      </c>
      <c r="BF9" s="609" t="s">
        <v>966</v>
      </c>
      <c r="BG9" s="609" t="s">
        <v>966</v>
      </c>
      <c r="BH9" s="609" t="s">
        <v>966</v>
      </c>
      <c r="BI9" s="609" t="s">
        <v>966</v>
      </c>
      <c r="BJ9" s="609" t="s">
        <v>966</v>
      </c>
      <c r="BK9" s="609" t="s">
        <v>966</v>
      </c>
      <c r="BL9" s="609" t="s">
        <v>966</v>
      </c>
      <c r="BM9" s="609" t="s">
        <v>967</v>
      </c>
      <c r="BN9" s="609" t="s">
        <v>967</v>
      </c>
      <c r="BO9" s="609" t="s">
        <v>967</v>
      </c>
      <c r="BP9" s="609" t="s">
        <v>967</v>
      </c>
      <c r="BQ9" s="609" t="s">
        <v>967</v>
      </c>
      <c r="BR9" s="609" t="s">
        <v>967</v>
      </c>
      <c r="BS9" s="609" t="s">
        <v>968</v>
      </c>
      <c r="BT9" s="609" t="s">
        <v>968</v>
      </c>
      <c r="BU9" s="609" t="s">
        <v>969</v>
      </c>
      <c r="BV9" s="609" t="s">
        <v>969</v>
      </c>
      <c r="BW9" s="609" t="s">
        <v>969</v>
      </c>
      <c r="BX9" s="609" t="s">
        <v>970</v>
      </c>
      <c r="BY9" s="609" t="s">
        <v>971</v>
      </c>
      <c r="BZ9" s="610" t="s">
        <v>972</v>
      </c>
      <c r="CA9" s="609" t="s">
        <v>973</v>
      </c>
      <c r="CB9" s="609" t="s">
        <v>973</v>
      </c>
      <c r="CC9" s="609" t="s">
        <v>974</v>
      </c>
      <c r="CD9" s="609" t="s">
        <v>975</v>
      </c>
      <c r="CE9" s="609" t="s">
        <v>976</v>
      </c>
      <c r="CF9" s="609" t="s">
        <v>977</v>
      </c>
      <c r="CG9" s="609" t="s">
        <v>977</v>
      </c>
      <c r="CH9" s="609" t="s">
        <v>978</v>
      </c>
      <c r="CI9" s="609" t="s">
        <v>979</v>
      </c>
      <c r="CJ9" s="609" t="s">
        <v>979</v>
      </c>
      <c r="CK9" s="609" t="s">
        <v>979</v>
      </c>
      <c r="CL9" s="609" t="s">
        <v>980</v>
      </c>
      <c r="CM9" s="609" t="s">
        <v>980</v>
      </c>
      <c r="CN9" s="609" t="s">
        <v>977</v>
      </c>
      <c r="CO9" s="609" t="s">
        <v>981</v>
      </c>
      <c r="CP9" s="609" t="s">
        <v>982</v>
      </c>
      <c r="CQ9" s="610" t="s">
        <v>983</v>
      </c>
      <c r="CR9" s="609" t="s">
        <v>984</v>
      </c>
      <c r="CS9" s="609" t="s">
        <v>985</v>
      </c>
      <c r="CT9" s="609" t="s">
        <v>986</v>
      </c>
      <c r="CU9" s="609" t="s">
        <v>987</v>
      </c>
      <c r="CV9" s="609" t="s">
        <v>984</v>
      </c>
      <c r="CW9" s="609" t="s">
        <v>988</v>
      </c>
      <c r="CX9" s="609" t="s">
        <v>989</v>
      </c>
      <c r="CY9" s="609" t="s">
        <v>990</v>
      </c>
      <c r="CZ9" s="609" t="s">
        <v>990</v>
      </c>
      <c r="DA9" s="609" t="s">
        <v>990</v>
      </c>
      <c r="DB9" s="609" t="s">
        <v>991</v>
      </c>
      <c r="DC9" s="611" t="s">
        <v>984</v>
      </c>
      <c r="DD9" s="611" t="s">
        <v>992</v>
      </c>
      <c r="DE9" s="611" t="s">
        <v>984</v>
      </c>
      <c r="DF9" s="611" t="s">
        <v>993</v>
      </c>
      <c r="DG9" s="611" t="s">
        <v>994</v>
      </c>
      <c r="DH9" s="611" t="s">
        <v>995</v>
      </c>
      <c r="DI9" s="611" t="s">
        <v>996</v>
      </c>
      <c r="DJ9" s="611" t="s">
        <v>997</v>
      </c>
      <c r="DK9" s="611" t="s">
        <v>998</v>
      </c>
      <c r="DL9" s="611" t="s">
        <v>999</v>
      </c>
      <c r="DM9" s="611" t="s">
        <v>1000</v>
      </c>
      <c r="DN9" s="611" t="s">
        <v>1001</v>
      </c>
      <c r="DO9" s="611" t="s">
        <v>1002</v>
      </c>
      <c r="DP9" s="611" t="s">
        <v>1003</v>
      </c>
      <c r="DQ9" s="611" t="s">
        <v>1004</v>
      </c>
      <c r="DR9" s="612" t="s">
        <v>1005</v>
      </c>
      <c r="DS9" s="613" t="s">
        <v>1006</v>
      </c>
      <c r="DT9" s="613" t="s">
        <v>1007</v>
      </c>
      <c r="DU9" s="613" t="s">
        <v>1008</v>
      </c>
      <c r="DV9" s="613" t="s">
        <v>1008</v>
      </c>
      <c r="DW9" s="613" t="s">
        <v>1009</v>
      </c>
      <c r="DX9" s="613" t="s">
        <v>1010</v>
      </c>
      <c r="DY9" s="613" t="s">
        <v>1011</v>
      </c>
      <c r="DZ9" s="613" t="s">
        <v>1012</v>
      </c>
      <c r="EA9" s="613" t="s">
        <v>1012</v>
      </c>
      <c r="EB9" s="613" t="s">
        <v>1012</v>
      </c>
      <c r="EC9" s="613" t="s">
        <v>1012</v>
      </c>
      <c r="ED9" s="613" t="s">
        <v>1013</v>
      </c>
      <c r="EE9" s="613" t="s">
        <v>911</v>
      </c>
      <c r="EF9" s="613" t="s">
        <v>1014</v>
      </c>
      <c r="EG9" s="613" t="s">
        <v>1015</v>
      </c>
      <c r="EH9" s="613" t="s">
        <v>1016</v>
      </c>
      <c r="EI9" s="613" t="s">
        <v>1017</v>
      </c>
      <c r="EJ9" s="613" t="s">
        <v>1015</v>
      </c>
      <c r="EK9" s="613" t="s">
        <v>1018</v>
      </c>
      <c r="EL9" s="613" t="s">
        <v>1019</v>
      </c>
      <c r="EM9" s="613" t="s">
        <v>1020</v>
      </c>
      <c r="EN9" s="613" t="s">
        <v>1021</v>
      </c>
      <c r="EO9" s="613" t="s">
        <v>1022</v>
      </c>
      <c r="EP9" s="613" t="s">
        <v>1021</v>
      </c>
      <c r="EQ9" s="613" t="s">
        <v>1023</v>
      </c>
      <c r="ER9" s="613" t="s">
        <v>1023</v>
      </c>
      <c r="ES9" s="615" t="s">
        <v>920</v>
      </c>
      <c r="ET9" s="603" t="s">
        <v>1024</v>
      </c>
      <c r="EU9" s="603" t="s">
        <v>1025</v>
      </c>
      <c r="EV9" s="603" t="s">
        <v>1026</v>
      </c>
      <c r="EW9" s="603" t="s">
        <v>1025</v>
      </c>
      <c r="EX9" s="603" t="s">
        <v>1027</v>
      </c>
      <c r="EY9" s="603" t="s">
        <v>1028</v>
      </c>
      <c r="EZ9" s="603" t="s">
        <v>1029</v>
      </c>
      <c r="FA9" s="603" t="s">
        <v>1030</v>
      </c>
      <c r="FB9" s="603" t="s">
        <v>1031</v>
      </c>
      <c r="FC9" s="603" t="s">
        <v>1032</v>
      </c>
      <c r="FD9" s="603" t="s">
        <v>1033</v>
      </c>
      <c r="FE9" s="604" t="s">
        <v>1034</v>
      </c>
      <c r="FF9" s="604" t="s">
        <v>1035</v>
      </c>
      <c r="FG9" s="604" t="s">
        <v>1036</v>
      </c>
      <c r="FH9" s="604" t="s">
        <v>1037</v>
      </c>
      <c r="FI9" s="604" t="s">
        <v>1038</v>
      </c>
      <c r="FJ9" s="604" t="s">
        <v>1038</v>
      </c>
      <c r="FK9" s="604" t="s">
        <v>1038</v>
      </c>
      <c r="FL9" s="604" t="s">
        <v>1039</v>
      </c>
      <c r="FM9" s="604" t="s">
        <v>1040</v>
      </c>
      <c r="FN9" s="604" t="s">
        <v>1041</v>
      </c>
      <c r="FO9" s="604" t="s">
        <v>1034</v>
      </c>
      <c r="FP9" s="604" t="s">
        <v>1040</v>
      </c>
      <c r="FQ9" s="604" t="s">
        <v>1042</v>
      </c>
      <c r="FR9" s="604" t="s">
        <v>1043</v>
      </c>
      <c r="FS9" s="604" t="s">
        <v>1044</v>
      </c>
      <c r="FT9" s="604" t="s">
        <v>1043</v>
      </c>
      <c r="FU9" s="604" t="s">
        <v>1045</v>
      </c>
      <c r="FV9" s="604" t="s">
        <v>1046</v>
      </c>
      <c r="FW9" s="604" t="s">
        <v>1047</v>
      </c>
      <c r="FX9" s="604" t="s">
        <v>1048</v>
      </c>
      <c r="FY9" s="604" t="s">
        <v>1049</v>
      </c>
      <c r="FZ9" s="604" t="s">
        <v>1050</v>
      </c>
      <c r="GA9" s="604" t="s">
        <v>1051</v>
      </c>
      <c r="GB9" s="604" t="s">
        <v>1051</v>
      </c>
      <c r="GC9" s="604" t="s">
        <v>1051</v>
      </c>
      <c r="GD9" s="604" t="s">
        <v>1052</v>
      </c>
      <c r="GE9" s="604" t="s">
        <v>1053</v>
      </c>
      <c r="GF9" s="604" t="s">
        <v>1054</v>
      </c>
      <c r="GG9" s="604">
        <v>0.25</v>
      </c>
      <c r="GH9" s="604" t="s">
        <v>1055</v>
      </c>
      <c r="GI9" s="604" t="s">
        <v>1056</v>
      </c>
      <c r="GJ9" s="604" t="s">
        <v>1057</v>
      </c>
      <c r="GK9" s="604" t="s">
        <v>1058</v>
      </c>
      <c r="GL9" s="604" t="s">
        <v>1059</v>
      </c>
      <c r="GM9" s="604" t="s">
        <v>1060</v>
      </c>
      <c r="GN9" s="604" t="s">
        <v>1060</v>
      </c>
      <c r="GO9" s="604" t="s">
        <v>1061</v>
      </c>
      <c r="GP9" s="604" t="s">
        <v>810</v>
      </c>
      <c r="GQ9" s="604" t="s">
        <v>1062</v>
      </c>
      <c r="GR9" s="604" t="s">
        <v>1063</v>
      </c>
      <c r="GS9" s="604" t="s">
        <v>1063</v>
      </c>
      <c r="GT9" s="604" t="s">
        <v>1064</v>
      </c>
      <c r="GU9" s="604" t="s">
        <v>1065</v>
      </c>
      <c r="GV9" s="604" t="s">
        <v>1066</v>
      </c>
      <c r="GW9" s="605" t="s">
        <v>1067</v>
      </c>
      <c r="GY9" s="579"/>
      <c r="GZ9" s="579"/>
    </row>
    <row r="10" spans="1:208" s="578" customFormat="1" ht="20.100000000000001" customHeight="1" x14ac:dyDescent="0.3">
      <c r="A10" s="606" t="s">
        <v>1068</v>
      </c>
      <c r="B10" s="607" t="s">
        <v>1069</v>
      </c>
      <c r="C10" s="608" t="s">
        <v>1070</v>
      </c>
      <c r="D10" s="608" t="s">
        <v>1071</v>
      </c>
      <c r="E10" s="608" t="s">
        <v>1071</v>
      </c>
      <c r="F10" s="607" t="s">
        <v>1072</v>
      </c>
      <c r="G10" s="608" t="s">
        <v>1073</v>
      </c>
      <c r="H10" s="608" t="s">
        <v>959</v>
      </c>
      <c r="I10" s="608" t="s">
        <v>1073</v>
      </c>
      <c r="J10" s="608" t="s">
        <v>1073</v>
      </c>
      <c r="K10" s="608" t="s">
        <v>1073</v>
      </c>
      <c r="L10" s="608" t="s">
        <v>1073</v>
      </c>
      <c r="M10" s="608" t="s">
        <v>1074</v>
      </c>
      <c r="N10" s="607" t="s">
        <v>1075</v>
      </c>
      <c r="O10" s="608" t="s">
        <v>1076</v>
      </c>
      <c r="P10" s="608" t="s">
        <v>1077</v>
      </c>
      <c r="Q10" s="607" t="s">
        <v>1078</v>
      </c>
      <c r="R10" s="608" t="s">
        <v>1079</v>
      </c>
      <c r="S10" s="608" t="s">
        <v>1080</v>
      </c>
      <c r="T10" s="609" t="s">
        <v>947</v>
      </c>
      <c r="U10" s="609" t="s">
        <v>1081</v>
      </c>
      <c r="V10" s="609" t="s">
        <v>1082</v>
      </c>
      <c r="W10" s="609" t="s">
        <v>1083</v>
      </c>
      <c r="X10" s="609" t="s">
        <v>947</v>
      </c>
      <c r="Y10" s="609" t="s">
        <v>1084</v>
      </c>
      <c r="Z10" s="609" t="s">
        <v>1085</v>
      </c>
      <c r="AA10" s="609" t="s">
        <v>1086</v>
      </c>
      <c r="AB10" s="609" t="s">
        <v>1087</v>
      </c>
      <c r="AC10" s="609" t="s">
        <v>1087</v>
      </c>
      <c r="AD10" s="609" t="s">
        <v>949</v>
      </c>
      <c r="AE10" s="609" t="s">
        <v>949</v>
      </c>
      <c r="AF10" s="609" t="s">
        <v>1088</v>
      </c>
      <c r="AG10" s="609" t="s">
        <v>1089</v>
      </c>
      <c r="AH10" s="609" t="s">
        <v>1090</v>
      </c>
      <c r="AI10" s="609" t="s">
        <v>1091</v>
      </c>
      <c r="AJ10" s="609" t="s">
        <v>1092</v>
      </c>
      <c r="AK10" s="609" t="s">
        <v>1092</v>
      </c>
      <c r="AL10" s="609" t="s">
        <v>1093</v>
      </c>
      <c r="AM10" s="609" t="s">
        <v>1093</v>
      </c>
      <c r="AN10" s="609" t="s">
        <v>1094</v>
      </c>
      <c r="AO10" s="609" t="s">
        <v>1095</v>
      </c>
      <c r="AP10" s="609" t="s">
        <v>1096</v>
      </c>
      <c r="AQ10" s="609" t="s">
        <v>1097</v>
      </c>
      <c r="AR10" s="609" t="s">
        <v>1098</v>
      </c>
      <c r="AS10" s="609" t="s">
        <v>961</v>
      </c>
      <c r="AT10" s="609" t="s">
        <v>1099</v>
      </c>
      <c r="AU10" s="609" t="s">
        <v>965</v>
      </c>
      <c r="AV10" s="609" t="s">
        <v>965</v>
      </c>
      <c r="AW10" s="609" t="s">
        <v>965</v>
      </c>
      <c r="AX10" s="609" t="s">
        <v>965</v>
      </c>
      <c r="AY10" s="609" t="s">
        <v>965</v>
      </c>
      <c r="AZ10" s="609" t="s">
        <v>1100</v>
      </c>
      <c r="BA10" s="609" t="s">
        <v>965</v>
      </c>
      <c r="BB10" s="609" t="s">
        <v>965</v>
      </c>
      <c r="BC10" s="609" t="s">
        <v>965</v>
      </c>
      <c r="BD10" s="609" t="s">
        <v>965</v>
      </c>
      <c r="BE10" s="609" t="s">
        <v>965</v>
      </c>
      <c r="BF10" s="609" t="s">
        <v>965</v>
      </c>
      <c r="BG10" s="609" t="s">
        <v>965</v>
      </c>
      <c r="BH10" s="609" t="s">
        <v>965</v>
      </c>
      <c r="BI10" s="609" t="s">
        <v>965</v>
      </c>
      <c r="BJ10" s="609" t="s">
        <v>965</v>
      </c>
      <c r="BK10" s="609" t="s">
        <v>965</v>
      </c>
      <c r="BL10" s="609" t="s">
        <v>965</v>
      </c>
      <c r="BM10" s="609" t="s">
        <v>967</v>
      </c>
      <c r="BN10" s="609" t="s">
        <v>1101</v>
      </c>
      <c r="BO10" s="609" t="s">
        <v>1101</v>
      </c>
      <c r="BP10" s="609" t="s">
        <v>1101</v>
      </c>
      <c r="BQ10" s="609" t="s">
        <v>1101</v>
      </c>
      <c r="BR10" s="609" t="s">
        <v>1101</v>
      </c>
      <c r="BS10" s="609" t="s">
        <v>1102</v>
      </c>
      <c r="BT10" s="609" t="s">
        <v>1102</v>
      </c>
      <c r="BU10" s="609" t="s">
        <v>1103</v>
      </c>
      <c r="BV10" s="609" t="s">
        <v>1104</v>
      </c>
      <c r="BW10" s="609" t="s">
        <v>1105</v>
      </c>
      <c r="BX10" s="609" t="s">
        <v>1106</v>
      </c>
      <c r="BY10" s="609" t="s">
        <v>1107</v>
      </c>
      <c r="BZ10" s="610" t="s">
        <v>1107</v>
      </c>
      <c r="CA10" s="609" t="s">
        <v>1108</v>
      </c>
      <c r="CB10" s="609" t="s">
        <v>1109</v>
      </c>
      <c r="CC10" s="609" t="s">
        <v>933</v>
      </c>
      <c r="CD10" s="609" t="s">
        <v>1110</v>
      </c>
      <c r="CE10" s="609" t="s">
        <v>1111</v>
      </c>
      <c r="CF10" s="609" t="s">
        <v>1112</v>
      </c>
      <c r="CG10" s="609" t="s">
        <v>1112</v>
      </c>
      <c r="CH10" s="609" t="s">
        <v>1113</v>
      </c>
      <c r="CI10" s="609" t="s">
        <v>888</v>
      </c>
      <c r="CJ10" s="609" t="s">
        <v>888</v>
      </c>
      <c r="CK10" s="609" t="s">
        <v>1114</v>
      </c>
      <c r="CL10" s="609" t="s">
        <v>1115</v>
      </c>
      <c r="CM10" s="609" t="s">
        <v>888</v>
      </c>
      <c r="CN10" s="609" t="s">
        <v>888</v>
      </c>
      <c r="CO10" s="609" t="s">
        <v>888</v>
      </c>
      <c r="CP10" s="609" t="s">
        <v>1116</v>
      </c>
      <c r="CQ10" s="610" t="s">
        <v>1117</v>
      </c>
      <c r="CR10" s="609" t="s">
        <v>1118</v>
      </c>
      <c r="CS10" s="609" t="s">
        <v>1118</v>
      </c>
      <c r="CT10" s="609" t="s">
        <v>1119</v>
      </c>
      <c r="CU10" s="609" t="s">
        <v>1120</v>
      </c>
      <c r="CV10" s="609" t="s">
        <v>1121</v>
      </c>
      <c r="CW10" s="609" t="s">
        <v>1122</v>
      </c>
      <c r="CX10" s="609" t="s">
        <v>990</v>
      </c>
      <c r="CY10" s="609" t="s">
        <v>990</v>
      </c>
      <c r="CZ10" s="609" t="s">
        <v>990</v>
      </c>
      <c r="DA10" s="609" t="s">
        <v>1122</v>
      </c>
      <c r="DB10" s="609" t="s">
        <v>992</v>
      </c>
      <c r="DC10" s="611" t="s">
        <v>992</v>
      </c>
      <c r="DD10" s="611" t="s">
        <v>1123</v>
      </c>
      <c r="DE10" s="611" t="s">
        <v>1124</v>
      </c>
      <c r="DF10" s="611" t="s">
        <v>1125</v>
      </c>
      <c r="DG10" s="611" t="s">
        <v>1126</v>
      </c>
      <c r="DH10" s="611" t="s">
        <v>1127</v>
      </c>
      <c r="DI10" s="611" t="s">
        <v>1128</v>
      </c>
      <c r="DJ10" s="611" t="s">
        <v>1128</v>
      </c>
      <c r="DK10" s="611" t="s">
        <v>1129</v>
      </c>
      <c r="DL10" s="611" t="s">
        <v>1129</v>
      </c>
      <c r="DM10" s="611" t="s">
        <v>1130</v>
      </c>
      <c r="DN10" s="611" t="s">
        <v>1131</v>
      </c>
      <c r="DO10" s="611" t="s">
        <v>1131</v>
      </c>
      <c r="DP10" s="611" t="s">
        <v>1132</v>
      </c>
      <c r="DQ10" s="611" t="s">
        <v>1133</v>
      </c>
      <c r="DR10" s="612" t="s">
        <v>1007</v>
      </c>
      <c r="DS10" s="613" t="s">
        <v>1134</v>
      </c>
      <c r="DT10" s="613" t="s">
        <v>1134</v>
      </c>
      <c r="DU10" s="613" t="s">
        <v>1134</v>
      </c>
      <c r="DV10" s="613" t="s">
        <v>1134</v>
      </c>
      <c r="DW10" s="613" t="s">
        <v>1135</v>
      </c>
      <c r="DX10" s="613" t="s">
        <v>1136</v>
      </c>
      <c r="DY10" s="613" t="s">
        <v>1137</v>
      </c>
      <c r="DZ10" s="613" t="s">
        <v>1138</v>
      </c>
      <c r="EA10" s="613" t="s">
        <v>1009</v>
      </c>
      <c r="EB10" s="613" t="s">
        <v>1009</v>
      </c>
      <c r="EC10" s="613" t="s">
        <v>1139</v>
      </c>
      <c r="ED10" s="613" t="s">
        <v>1140</v>
      </c>
      <c r="EE10" s="613" t="s">
        <v>1141</v>
      </c>
      <c r="EF10" s="613" t="s">
        <v>1142</v>
      </c>
      <c r="EG10" s="613" t="s">
        <v>1143</v>
      </c>
      <c r="EH10" s="613" t="s">
        <v>1144</v>
      </c>
      <c r="EI10" s="613" t="s">
        <v>1017</v>
      </c>
      <c r="EJ10" s="613" t="s">
        <v>1145</v>
      </c>
      <c r="EK10" s="613" t="s">
        <v>1145</v>
      </c>
      <c r="EL10" s="613" t="s">
        <v>1146</v>
      </c>
      <c r="EM10" s="613" t="s">
        <v>1147</v>
      </c>
      <c r="EN10" s="613" t="s">
        <v>1148</v>
      </c>
      <c r="EO10" s="613" t="s">
        <v>1149</v>
      </c>
      <c r="EP10" s="613" t="s">
        <v>1150</v>
      </c>
      <c r="EQ10" s="613" t="s">
        <v>1151</v>
      </c>
      <c r="ER10" s="613" t="s">
        <v>1152</v>
      </c>
      <c r="ES10" s="615" t="s">
        <v>1021</v>
      </c>
      <c r="ET10" s="603" t="s">
        <v>1153</v>
      </c>
      <c r="EU10" s="603" t="s">
        <v>1021</v>
      </c>
      <c r="EV10" s="603" t="s">
        <v>1154</v>
      </c>
      <c r="EW10" s="603" t="s">
        <v>1155</v>
      </c>
      <c r="EX10" s="603" t="s">
        <v>1156</v>
      </c>
      <c r="EY10" s="603" t="s">
        <v>1157</v>
      </c>
      <c r="EZ10" s="603" t="s">
        <v>1157</v>
      </c>
      <c r="FA10" s="603" t="s">
        <v>1158</v>
      </c>
      <c r="FB10" s="603" t="s">
        <v>1139</v>
      </c>
      <c r="FC10" s="603" t="s">
        <v>1159</v>
      </c>
      <c r="FD10" s="603" t="s">
        <v>1160</v>
      </c>
      <c r="FE10" s="604" t="s">
        <v>1161</v>
      </c>
      <c r="FF10" s="604" t="s">
        <v>1162</v>
      </c>
      <c r="FG10" s="604" t="s">
        <v>1160</v>
      </c>
      <c r="FH10" s="604" t="s">
        <v>1163</v>
      </c>
      <c r="FI10" s="604" t="s">
        <v>1164</v>
      </c>
      <c r="FJ10" s="604" t="s">
        <v>1165</v>
      </c>
      <c r="FK10" s="604" t="s">
        <v>1139</v>
      </c>
      <c r="FL10" s="604" t="s">
        <v>1165</v>
      </c>
      <c r="FM10" s="604" t="s">
        <v>1166</v>
      </c>
      <c r="FN10" s="604" t="s">
        <v>1167</v>
      </c>
      <c r="FO10" s="604" t="s">
        <v>1168</v>
      </c>
      <c r="FP10" s="604" t="s">
        <v>1160</v>
      </c>
      <c r="FQ10" s="604" t="s">
        <v>1168</v>
      </c>
      <c r="FR10" s="604" t="s">
        <v>1163</v>
      </c>
      <c r="FS10" s="604" t="s">
        <v>1155</v>
      </c>
      <c r="FT10" s="604" t="s">
        <v>1169</v>
      </c>
      <c r="FU10" s="604" t="s">
        <v>1169</v>
      </c>
      <c r="FV10" s="604" t="s">
        <v>1155</v>
      </c>
      <c r="FW10" s="604" t="s">
        <v>1170</v>
      </c>
      <c r="FX10" s="604" t="s">
        <v>1171</v>
      </c>
      <c r="FY10" s="604" t="s">
        <v>1172</v>
      </c>
      <c r="FZ10" s="604" t="s">
        <v>1173</v>
      </c>
      <c r="GA10" s="604" t="s">
        <v>1174</v>
      </c>
      <c r="GB10" s="604" t="s">
        <v>1175</v>
      </c>
      <c r="GC10" s="604" t="s">
        <v>1171</v>
      </c>
      <c r="GD10" s="604" t="s">
        <v>1176</v>
      </c>
      <c r="GE10" s="604" t="s">
        <v>923</v>
      </c>
      <c r="GF10" s="604" t="s">
        <v>1171</v>
      </c>
      <c r="GG10" s="604" t="s">
        <v>1177</v>
      </c>
      <c r="GH10" s="604" t="s">
        <v>1178</v>
      </c>
      <c r="GI10" s="604" t="s">
        <v>1179</v>
      </c>
      <c r="GJ10" s="604" t="s">
        <v>1048</v>
      </c>
      <c r="GK10" s="604" t="s">
        <v>923</v>
      </c>
      <c r="GL10" s="604" t="s">
        <v>859</v>
      </c>
      <c r="GM10" s="604" t="s">
        <v>1180</v>
      </c>
      <c r="GN10" s="604" t="s">
        <v>1181</v>
      </c>
      <c r="GO10" s="604" t="s">
        <v>1182</v>
      </c>
      <c r="GP10" s="604" t="s">
        <v>1183</v>
      </c>
      <c r="GQ10" s="604" t="s">
        <v>1175</v>
      </c>
      <c r="GR10" s="604" t="s">
        <v>1176</v>
      </c>
      <c r="GS10" s="604" t="s">
        <v>1184</v>
      </c>
      <c r="GT10" s="604" t="s">
        <v>1185</v>
      </c>
      <c r="GU10" s="604" t="s">
        <v>1181</v>
      </c>
      <c r="GV10" s="604" t="s">
        <v>1176</v>
      </c>
      <c r="GW10" s="605" t="s">
        <v>1186</v>
      </c>
      <c r="GY10" s="579"/>
      <c r="GZ10" s="579"/>
    </row>
    <row r="11" spans="1:208" s="578" customFormat="1" ht="20.100000000000001" customHeight="1" x14ac:dyDescent="0.3">
      <c r="A11" s="606" t="s">
        <v>1187</v>
      </c>
      <c r="B11" s="607" t="s">
        <v>1188</v>
      </c>
      <c r="C11" s="608" t="s">
        <v>1189</v>
      </c>
      <c r="D11" s="608" t="s">
        <v>936</v>
      </c>
      <c r="E11" s="608" t="s">
        <v>936</v>
      </c>
      <c r="F11" s="607" t="s">
        <v>936</v>
      </c>
      <c r="G11" s="608" t="s">
        <v>1190</v>
      </c>
      <c r="H11" s="608" t="s">
        <v>1191</v>
      </c>
      <c r="I11" s="608" t="s">
        <v>1192</v>
      </c>
      <c r="J11" s="608" t="s">
        <v>1192</v>
      </c>
      <c r="K11" s="608" t="s">
        <v>1190</v>
      </c>
      <c r="L11" s="608" t="s">
        <v>1190</v>
      </c>
      <c r="M11" s="608" t="s">
        <v>1193</v>
      </c>
      <c r="N11" s="607" t="s">
        <v>1194</v>
      </c>
      <c r="O11" s="608" t="s">
        <v>1194</v>
      </c>
      <c r="P11" s="608" t="s">
        <v>1195</v>
      </c>
      <c r="Q11" s="607" t="s">
        <v>1196</v>
      </c>
      <c r="R11" s="608" t="s">
        <v>1196</v>
      </c>
      <c r="S11" s="608" t="s">
        <v>1197</v>
      </c>
      <c r="T11" s="609" t="s">
        <v>1198</v>
      </c>
      <c r="U11" s="609" t="s">
        <v>1199</v>
      </c>
      <c r="V11" s="609" t="s">
        <v>1200</v>
      </c>
      <c r="W11" s="609" t="s">
        <v>1201</v>
      </c>
      <c r="X11" s="609" t="s">
        <v>1201</v>
      </c>
      <c r="Y11" s="609" t="s">
        <v>1202</v>
      </c>
      <c r="Z11" s="609" t="s">
        <v>1203</v>
      </c>
      <c r="AA11" s="609" t="s">
        <v>1204</v>
      </c>
      <c r="AB11" s="609" t="s">
        <v>1205</v>
      </c>
      <c r="AC11" s="609" t="s">
        <v>1205</v>
      </c>
      <c r="AD11" s="609" t="s">
        <v>1205</v>
      </c>
      <c r="AE11" s="609" t="s">
        <v>1206</v>
      </c>
      <c r="AF11" s="609" t="s">
        <v>1206</v>
      </c>
      <c r="AG11" s="609" t="s">
        <v>1206</v>
      </c>
      <c r="AH11" s="609" t="s">
        <v>1206</v>
      </c>
      <c r="AI11" s="609" t="s">
        <v>1206</v>
      </c>
      <c r="AJ11" s="609" t="s">
        <v>1207</v>
      </c>
      <c r="AK11" s="609" t="s">
        <v>1208</v>
      </c>
      <c r="AL11" s="609" t="s">
        <v>1208</v>
      </c>
      <c r="AM11" s="609" t="s">
        <v>1209</v>
      </c>
      <c r="AN11" s="609" t="s">
        <v>1210</v>
      </c>
      <c r="AO11" s="609" t="s">
        <v>1210</v>
      </c>
      <c r="AP11" s="609" t="s">
        <v>1211</v>
      </c>
      <c r="AQ11" s="609" t="s">
        <v>1211</v>
      </c>
      <c r="AR11" s="609" t="s">
        <v>1212</v>
      </c>
      <c r="AS11" s="609" t="s">
        <v>1212</v>
      </c>
      <c r="AT11" s="609" t="s">
        <v>1212</v>
      </c>
      <c r="AU11" s="609" t="s">
        <v>1213</v>
      </c>
      <c r="AV11" s="609" t="s">
        <v>1214</v>
      </c>
      <c r="AW11" s="609" t="s">
        <v>1214</v>
      </c>
      <c r="AX11" s="609" t="s">
        <v>1214</v>
      </c>
      <c r="AY11" s="609" t="s">
        <v>965</v>
      </c>
      <c r="AZ11" s="609" t="s">
        <v>965</v>
      </c>
      <c r="BA11" s="609" t="s">
        <v>965</v>
      </c>
      <c r="BB11" s="609" t="s">
        <v>965</v>
      </c>
      <c r="BC11" s="609" t="s">
        <v>965</v>
      </c>
      <c r="BD11" s="609" t="s">
        <v>1215</v>
      </c>
      <c r="BE11" s="609" t="s">
        <v>965</v>
      </c>
      <c r="BF11" s="609" t="s">
        <v>965</v>
      </c>
      <c r="BG11" s="609" t="s">
        <v>965</v>
      </c>
      <c r="BH11" s="609" t="s">
        <v>965</v>
      </c>
      <c r="BI11" s="609" t="s">
        <v>1215</v>
      </c>
      <c r="BJ11" s="609" t="s">
        <v>1215</v>
      </c>
      <c r="BK11" s="609" t="s">
        <v>965</v>
      </c>
      <c r="BL11" s="609" t="s">
        <v>1216</v>
      </c>
      <c r="BM11" s="609" t="s">
        <v>1217</v>
      </c>
      <c r="BN11" s="609" t="s">
        <v>1218</v>
      </c>
      <c r="BO11" s="609" t="s">
        <v>1218</v>
      </c>
      <c r="BP11" s="609" t="s">
        <v>1218</v>
      </c>
      <c r="BQ11" s="609" t="s">
        <v>1218</v>
      </c>
      <c r="BR11" s="609" t="s">
        <v>1218</v>
      </c>
      <c r="BS11" s="609" t="s">
        <v>1219</v>
      </c>
      <c r="BT11" s="609" t="s">
        <v>1219</v>
      </c>
      <c r="BU11" s="609" t="s">
        <v>1219</v>
      </c>
      <c r="BV11" s="609" t="s">
        <v>1219</v>
      </c>
      <c r="BW11" s="609" t="s">
        <v>1220</v>
      </c>
      <c r="BX11" s="609" t="s">
        <v>1221</v>
      </c>
      <c r="BY11" s="609" t="s">
        <v>1222</v>
      </c>
      <c r="BZ11" s="610" t="s">
        <v>1222</v>
      </c>
      <c r="CA11" s="609" t="s">
        <v>1222</v>
      </c>
      <c r="CB11" s="609" t="s">
        <v>1222</v>
      </c>
      <c r="CC11" s="609" t="s">
        <v>1222</v>
      </c>
      <c r="CD11" s="609" t="s">
        <v>1223</v>
      </c>
      <c r="CE11" s="609" t="s">
        <v>1224</v>
      </c>
      <c r="CF11" s="609" t="s">
        <v>1224</v>
      </c>
      <c r="CG11" s="609" t="s">
        <v>1224</v>
      </c>
      <c r="CH11" s="609" t="s">
        <v>1225</v>
      </c>
      <c r="CI11" s="609" t="s">
        <v>1226</v>
      </c>
      <c r="CJ11" s="609" t="s">
        <v>1227</v>
      </c>
      <c r="CK11" s="609" t="s">
        <v>1228</v>
      </c>
      <c r="CL11" s="609" t="s">
        <v>1115</v>
      </c>
      <c r="CM11" s="609" t="s">
        <v>887</v>
      </c>
      <c r="CN11" s="609" t="s">
        <v>1229</v>
      </c>
      <c r="CO11" s="609" t="s">
        <v>1230</v>
      </c>
      <c r="CP11" s="609" t="s">
        <v>1231</v>
      </c>
      <c r="CQ11" s="610" t="s">
        <v>1232</v>
      </c>
      <c r="CR11" s="609" t="s">
        <v>1233</v>
      </c>
      <c r="CS11" s="609" t="s">
        <v>1234</v>
      </c>
      <c r="CT11" s="609" t="s">
        <v>1235</v>
      </c>
      <c r="CU11" s="609" t="s">
        <v>1236</v>
      </c>
      <c r="CV11" s="609" t="s">
        <v>990</v>
      </c>
      <c r="CW11" s="609" t="s">
        <v>1237</v>
      </c>
      <c r="CX11" s="609" t="s">
        <v>1237</v>
      </c>
      <c r="CY11" s="609" t="s">
        <v>1122</v>
      </c>
      <c r="CZ11" s="609" t="s">
        <v>1122</v>
      </c>
      <c r="DA11" s="609" t="s">
        <v>1238</v>
      </c>
      <c r="DB11" s="609" t="s">
        <v>1239</v>
      </c>
      <c r="DC11" s="611" t="s">
        <v>1240</v>
      </c>
      <c r="DD11" s="611" t="s">
        <v>1241</v>
      </c>
      <c r="DE11" s="611" t="s">
        <v>1242</v>
      </c>
      <c r="DF11" s="611" t="s">
        <v>1243</v>
      </c>
      <c r="DG11" s="611" t="s">
        <v>1244</v>
      </c>
      <c r="DH11" s="611" t="s">
        <v>1245</v>
      </c>
      <c r="DI11" s="611" t="s">
        <v>1246</v>
      </c>
      <c r="DJ11" s="611" t="s">
        <v>1247</v>
      </c>
      <c r="DK11" s="611" t="s">
        <v>1248</v>
      </c>
      <c r="DL11" s="611" t="s">
        <v>1249</v>
      </c>
      <c r="DM11" s="611" t="s">
        <v>1250</v>
      </c>
      <c r="DN11" s="611" t="s">
        <v>1251</v>
      </c>
      <c r="DO11" s="611" t="s">
        <v>1252</v>
      </c>
      <c r="DP11" s="611" t="s">
        <v>1253</v>
      </c>
      <c r="DQ11" s="611" t="s">
        <v>1254</v>
      </c>
      <c r="DR11" s="612" t="s">
        <v>1255</v>
      </c>
      <c r="DS11" s="613" t="s">
        <v>1255</v>
      </c>
      <c r="DT11" s="613" t="s">
        <v>1256</v>
      </c>
      <c r="DU11" s="613" t="s">
        <v>1256</v>
      </c>
      <c r="DV11" s="613" t="s">
        <v>1257</v>
      </c>
      <c r="DW11" s="613" t="s">
        <v>1258</v>
      </c>
      <c r="DX11" s="613" t="s">
        <v>1007</v>
      </c>
      <c r="DY11" s="613" t="s">
        <v>1007</v>
      </c>
      <c r="DZ11" s="613" t="s">
        <v>1259</v>
      </c>
      <c r="EA11" s="613" t="s">
        <v>1260</v>
      </c>
      <c r="EB11" s="613" t="s">
        <v>1261</v>
      </c>
      <c r="EC11" s="613" t="s">
        <v>1261</v>
      </c>
      <c r="ED11" s="613" t="s">
        <v>1262</v>
      </c>
      <c r="EE11" s="613" t="s">
        <v>1262</v>
      </c>
      <c r="EF11" s="613" t="s">
        <v>1263</v>
      </c>
      <c r="EG11" s="613" t="s">
        <v>1264</v>
      </c>
      <c r="EH11" s="613" t="s">
        <v>1264</v>
      </c>
      <c r="EI11" s="613" t="s">
        <v>1265</v>
      </c>
      <c r="EJ11" s="613" t="s">
        <v>1266</v>
      </c>
      <c r="EK11" s="613" t="s">
        <v>1148</v>
      </c>
      <c r="EL11" s="613" t="s">
        <v>1267</v>
      </c>
      <c r="EM11" s="613" t="s">
        <v>1268</v>
      </c>
      <c r="EN11" s="613" t="s">
        <v>1269</v>
      </c>
      <c r="EO11" s="613" t="s">
        <v>1148</v>
      </c>
      <c r="EP11" s="613" t="s">
        <v>1270</v>
      </c>
      <c r="EQ11" s="613" t="s">
        <v>1148</v>
      </c>
      <c r="ER11" s="613" t="s">
        <v>1271</v>
      </c>
      <c r="ES11" s="615" t="s">
        <v>1272</v>
      </c>
      <c r="ET11" s="603" t="s">
        <v>1273</v>
      </c>
      <c r="EU11" s="603" t="s">
        <v>1274</v>
      </c>
      <c r="EV11" s="603" t="s">
        <v>1275</v>
      </c>
      <c r="EW11" s="603" t="s">
        <v>1276</v>
      </c>
      <c r="EX11" s="603" t="s">
        <v>1159</v>
      </c>
      <c r="EY11" s="603" t="s">
        <v>1277</v>
      </c>
      <c r="EZ11" s="603" t="s">
        <v>1278</v>
      </c>
      <c r="FA11" s="603" t="s">
        <v>1159</v>
      </c>
      <c r="FB11" s="603" t="s">
        <v>1159</v>
      </c>
      <c r="FC11" s="603" t="s">
        <v>1279</v>
      </c>
      <c r="FD11" s="603" t="s">
        <v>1280</v>
      </c>
      <c r="FE11" s="604" t="s">
        <v>1003</v>
      </c>
      <c r="FF11" s="604" t="s">
        <v>1281</v>
      </c>
      <c r="FG11" s="604" t="s">
        <v>1281</v>
      </c>
      <c r="FH11" s="604" t="s">
        <v>1282</v>
      </c>
      <c r="FI11" s="604" t="s">
        <v>1283</v>
      </c>
      <c r="FJ11" s="604" t="s">
        <v>1284</v>
      </c>
      <c r="FK11" s="604" t="s">
        <v>1285</v>
      </c>
      <c r="FL11" s="604" t="s">
        <v>1286</v>
      </c>
      <c r="FM11" s="604" t="s">
        <v>1165</v>
      </c>
      <c r="FN11" s="604" t="s">
        <v>1157</v>
      </c>
      <c r="FO11" s="604" t="s">
        <v>1287</v>
      </c>
      <c r="FP11" s="604" t="s">
        <v>1287</v>
      </c>
      <c r="FQ11" s="604" t="s">
        <v>1165</v>
      </c>
      <c r="FR11" s="604" t="s">
        <v>1288</v>
      </c>
      <c r="FS11" s="604" t="s">
        <v>1160</v>
      </c>
      <c r="FT11" s="604" t="s">
        <v>1289</v>
      </c>
      <c r="FU11" s="604" t="s">
        <v>1168</v>
      </c>
      <c r="FV11" s="604" t="s">
        <v>1168</v>
      </c>
      <c r="FW11" s="604" t="s">
        <v>1290</v>
      </c>
      <c r="FX11" s="604" t="s">
        <v>1026</v>
      </c>
      <c r="FY11" s="604" t="s">
        <v>1291</v>
      </c>
      <c r="FZ11" s="604" t="s">
        <v>1292</v>
      </c>
      <c r="GA11" s="604" t="s">
        <v>1026</v>
      </c>
      <c r="GB11" s="604" t="s">
        <v>1293</v>
      </c>
      <c r="GC11" s="604" t="s">
        <v>1294</v>
      </c>
      <c r="GD11" s="604" t="s">
        <v>1183</v>
      </c>
      <c r="GE11" s="604" t="s">
        <v>1176</v>
      </c>
      <c r="GF11" s="604" t="s">
        <v>1295</v>
      </c>
      <c r="GG11" s="604" t="s">
        <v>1296</v>
      </c>
      <c r="GH11" s="604" t="s">
        <v>1297</v>
      </c>
      <c r="GI11" s="604" t="s">
        <v>1298</v>
      </c>
      <c r="GJ11" s="604" t="s">
        <v>1299</v>
      </c>
      <c r="GK11" s="604" t="s">
        <v>1181</v>
      </c>
      <c r="GL11" s="604" t="s">
        <v>1300</v>
      </c>
      <c r="GM11" s="604" t="s">
        <v>1301</v>
      </c>
      <c r="GN11" s="604" t="s">
        <v>1302</v>
      </c>
      <c r="GO11" s="604" t="s">
        <v>1303</v>
      </c>
      <c r="GP11" s="604" t="s">
        <v>1303</v>
      </c>
      <c r="GQ11" s="604" t="s">
        <v>1304</v>
      </c>
      <c r="GR11" s="604" t="s">
        <v>810</v>
      </c>
      <c r="GS11" s="604" t="s">
        <v>1305</v>
      </c>
      <c r="GT11" s="604" t="s">
        <v>1306</v>
      </c>
      <c r="GU11" s="604" t="s">
        <v>1307</v>
      </c>
      <c r="GV11" s="604" t="s">
        <v>1308</v>
      </c>
      <c r="GW11" s="605" t="s">
        <v>1309</v>
      </c>
      <c r="GY11" s="579"/>
      <c r="GZ11" s="579"/>
    </row>
    <row r="12" spans="1:208" s="578" customFormat="1" ht="20.100000000000001" customHeight="1" x14ac:dyDescent="0.3">
      <c r="A12" s="606" t="s">
        <v>1310</v>
      </c>
      <c r="B12" s="607" t="s">
        <v>1311</v>
      </c>
      <c r="C12" s="608" t="s">
        <v>1312</v>
      </c>
      <c r="D12" s="608" t="s">
        <v>1313</v>
      </c>
      <c r="E12" s="608" t="s">
        <v>1314</v>
      </c>
      <c r="F12" s="607" t="s">
        <v>1314</v>
      </c>
      <c r="G12" s="608" t="s">
        <v>1315</v>
      </c>
      <c r="H12" s="608" t="s">
        <v>1316</v>
      </c>
      <c r="I12" s="608" t="s">
        <v>1317</v>
      </c>
      <c r="J12" s="608" t="s">
        <v>1315</v>
      </c>
      <c r="K12" s="608" t="s">
        <v>1315</v>
      </c>
      <c r="L12" s="608" t="s">
        <v>1315</v>
      </c>
      <c r="M12" s="608" t="s">
        <v>1315</v>
      </c>
      <c r="N12" s="607" t="s">
        <v>1313</v>
      </c>
      <c r="O12" s="608" t="s">
        <v>1313</v>
      </c>
      <c r="P12" s="608" t="s">
        <v>1318</v>
      </c>
      <c r="Q12" s="607" t="s">
        <v>1202</v>
      </c>
      <c r="R12" s="608" t="s">
        <v>1202</v>
      </c>
      <c r="S12" s="608" t="s">
        <v>1319</v>
      </c>
      <c r="T12" s="609" t="s">
        <v>1320</v>
      </c>
      <c r="U12" s="609" t="s">
        <v>1205</v>
      </c>
      <c r="V12" s="609" t="s">
        <v>1205</v>
      </c>
      <c r="W12" s="609" t="s">
        <v>1205</v>
      </c>
      <c r="X12" s="609" t="s">
        <v>1205</v>
      </c>
      <c r="Y12" s="609" t="s">
        <v>1205</v>
      </c>
      <c r="Z12" s="609" t="s">
        <v>1205</v>
      </c>
      <c r="AA12" s="609" t="s">
        <v>1321</v>
      </c>
      <c r="AB12" s="609" t="s">
        <v>1203</v>
      </c>
      <c r="AC12" s="609" t="s">
        <v>1203</v>
      </c>
      <c r="AD12" s="609" t="s">
        <v>1203</v>
      </c>
      <c r="AE12" s="609" t="s">
        <v>1319</v>
      </c>
      <c r="AF12" s="609" t="s">
        <v>1319</v>
      </c>
      <c r="AG12" s="609" t="s">
        <v>1319</v>
      </c>
      <c r="AH12" s="609" t="s">
        <v>1319</v>
      </c>
      <c r="AI12" s="609" t="s">
        <v>1319</v>
      </c>
      <c r="AJ12" s="609" t="s">
        <v>1322</v>
      </c>
      <c r="AK12" s="609" t="s">
        <v>1323</v>
      </c>
      <c r="AL12" s="609" t="s">
        <v>1324</v>
      </c>
      <c r="AM12" s="609" t="s">
        <v>1325</v>
      </c>
      <c r="AN12" s="609" t="s">
        <v>1325</v>
      </c>
      <c r="AO12" s="609" t="s">
        <v>1325</v>
      </c>
      <c r="AP12" s="609" t="s">
        <v>1324</v>
      </c>
      <c r="AQ12" s="609" t="s">
        <v>1326</v>
      </c>
      <c r="AR12" s="609" t="s">
        <v>1327</v>
      </c>
      <c r="AS12" s="609" t="s">
        <v>1327</v>
      </c>
      <c r="AT12" s="609" t="s">
        <v>1327</v>
      </c>
      <c r="AU12" s="609" t="s">
        <v>1328</v>
      </c>
      <c r="AV12" s="609" t="s">
        <v>1328</v>
      </c>
      <c r="AW12" s="609" t="s">
        <v>1328</v>
      </c>
      <c r="AX12" s="609" t="s">
        <v>1328</v>
      </c>
      <c r="AY12" s="609" t="s">
        <v>1328</v>
      </c>
      <c r="AZ12" s="609" t="s">
        <v>1328</v>
      </c>
      <c r="BA12" s="609" t="s">
        <v>1328</v>
      </c>
      <c r="BB12" s="609" t="s">
        <v>1328</v>
      </c>
      <c r="BC12" s="609" t="s">
        <v>1328</v>
      </c>
      <c r="BD12" s="609" t="s">
        <v>1328</v>
      </c>
      <c r="BE12" s="609" t="s">
        <v>1329</v>
      </c>
      <c r="BF12" s="609" t="s">
        <v>1329</v>
      </c>
      <c r="BG12" s="609" t="s">
        <v>1330</v>
      </c>
      <c r="BH12" s="609" t="s">
        <v>1330</v>
      </c>
      <c r="BI12" s="609" t="s">
        <v>965</v>
      </c>
      <c r="BJ12" s="609" t="s">
        <v>965</v>
      </c>
      <c r="BK12" s="609" t="s">
        <v>1329</v>
      </c>
      <c r="BL12" s="609" t="s">
        <v>1329</v>
      </c>
      <c r="BM12" s="609" t="s">
        <v>1331</v>
      </c>
      <c r="BN12" s="609" t="s">
        <v>1332</v>
      </c>
      <c r="BO12" s="609" t="s">
        <v>1332</v>
      </c>
      <c r="BP12" s="609" t="s">
        <v>1333</v>
      </c>
      <c r="BQ12" s="609" t="s">
        <v>1334</v>
      </c>
      <c r="BR12" s="609" t="s">
        <v>1334</v>
      </c>
      <c r="BS12" s="609" t="s">
        <v>1334</v>
      </c>
      <c r="BT12" s="609" t="s">
        <v>1334</v>
      </c>
      <c r="BU12" s="609" t="s">
        <v>1331</v>
      </c>
      <c r="BV12" s="609" t="s">
        <v>1331</v>
      </c>
      <c r="BW12" s="609" t="s">
        <v>1335</v>
      </c>
      <c r="BX12" s="609" t="s">
        <v>1335</v>
      </c>
      <c r="BY12" s="609" t="s">
        <v>1335</v>
      </c>
      <c r="BZ12" s="610" t="s">
        <v>1336</v>
      </c>
      <c r="CA12" s="609" t="s">
        <v>967</v>
      </c>
      <c r="CB12" s="609" t="s">
        <v>967</v>
      </c>
      <c r="CC12" s="609" t="s">
        <v>1336</v>
      </c>
      <c r="CD12" s="609" t="s">
        <v>967</v>
      </c>
      <c r="CE12" s="609" t="s">
        <v>1337</v>
      </c>
      <c r="CF12" s="609" t="s">
        <v>1338</v>
      </c>
      <c r="CG12" s="609" t="s">
        <v>1338</v>
      </c>
      <c r="CH12" s="609" t="s">
        <v>1339</v>
      </c>
      <c r="CI12" s="609" t="s">
        <v>1336</v>
      </c>
      <c r="CJ12" s="609" t="s">
        <v>1336</v>
      </c>
      <c r="CK12" s="609" t="s">
        <v>1339</v>
      </c>
      <c r="CL12" s="609" t="s">
        <v>1339</v>
      </c>
      <c r="CM12" s="609" t="s">
        <v>1101</v>
      </c>
      <c r="CN12" s="609" t="s">
        <v>1101</v>
      </c>
      <c r="CO12" s="609" t="s">
        <v>1340</v>
      </c>
      <c r="CP12" s="609" t="s">
        <v>1341</v>
      </c>
      <c r="CQ12" s="610" t="s">
        <v>1341</v>
      </c>
      <c r="CR12" s="609" t="s">
        <v>1342</v>
      </c>
      <c r="CS12" s="609" t="s">
        <v>1343</v>
      </c>
      <c r="CT12" s="609" t="s">
        <v>1344</v>
      </c>
      <c r="CU12" s="609" t="s">
        <v>1345</v>
      </c>
      <c r="CV12" s="609" t="s">
        <v>1346</v>
      </c>
      <c r="CW12" s="609" t="s">
        <v>1346</v>
      </c>
      <c r="CX12" s="609" t="s">
        <v>1346</v>
      </c>
      <c r="CY12" s="609" t="s">
        <v>1347</v>
      </c>
      <c r="CZ12" s="609" t="s">
        <v>1347</v>
      </c>
      <c r="DA12" s="609" t="s">
        <v>1348</v>
      </c>
      <c r="DB12" s="609" t="s">
        <v>1244</v>
      </c>
      <c r="DC12" s="611" t="s">
        <v>1349</v>
      </c>
      <c r="DD12" s="611" t="s">
        <v>1350</v>
      </c>
      <c r="DE12" s="611" t="s">
        <v>1351</v>
      </c>
      <c r="DF12" s="611" t="s">
        <v>1352</v>
      </c>
      <c r="DG12" s="611" t="s">
        <v>1353</v>
      </c>
      <c r="DH12" s="611" t="s">
        <v>1354</v>
      </c>
      <c r="DI12" s="611" t="s">
        <v>1355</v>
      </c>
      <c r="DJ12" s="611" t="s">
        <v>1356</v>
      </c>
      <c r="DK12" s="611" t="s">
        <v>1357</v>
      </c>
      <c r="DL12" s="611" t="s">
        <v>1354</v>
      </c>
      <c r="DM12" s="611" t="s">
        <v>1354</v>
      </c>
      <c r="DN12" s="611" t="s">
        <v>1354</v>
      </c>
      <c r="DO12" s="611" t="s">
        <v>1358</v>
      </c>
      <c r="DP12" s="611" t="s">
        <v>1359</v>
      </c>
      <c r="DQ12" s="611" t="s">
        <v>896</v>
      </c>
      <c r="DR12" s="612" t="s">
        <v>1360</v>
      </c>
      <c r="DS12" s="613" t="s">
        <v>1361</v>
      </c>
      <c r="DT12" s="613" t="s">
        <v>1362</v>
      </c>
      <c r="DU12" s="613" t="s">
        <v>896</v>
      </c>
      <c r="DV12" s="613" t="s">
        <v>896</v>
      </c>
      <c r="DW12" s="613" t="s">
        <v>896</v>
      </c>
      <c r="DX12" s="613" t="s">
        <v>1363</v>
      </c>
      <c r="DY12" s="613" t="s">
        <v>1364</v>
      </c>
      <c r="DZ12" s="613" t="s">
        <v>1365</v>
      </c>
      <c r="EA12" s="613" t="s">
        <v>1365</v>
      </c>
      <c r="EB12" s="613" t="s">
        <v>1365</v>
      </c>
      <c r="EC12" s="613" t="s">
        <v>1365</v>
      </c>
      <c r="ED12" s="613" t="s">
        <v>1366</v>
      </c>
      <c r="EE12" s="613" t="s">
        <v>1364</v>
      </c>
      <c r="EF12" s="613" t="s">
        <v>1367</v>
      </c>
      <c r="EG12" s="613" t="s">
        <v>1367</v>
      </c>
      <c r="EH12" s="613" t="s">
        <v>1367</v>
      </c>
      <c r="EI12" s="613" t="s">
        <v>1367</v>
      </c>
      <c r="EJ12" s="613" t="s">
        <v>1368</v>
      </c>
      <c r="EK12" s="613" t="s">
        <v>1369</v>
      </c>
      <c r="EL12" s="613" t="s">
        <v>1370</v>
      </c>
      <c r="EM12" s="613" t="s">
        <v>1371</v>
      </c>
      <c r="EN12" s="613" t="s">
        <v>1372</v>
      </c>
      <c r="EO12" s="613" t="s">
        <v>1373</v>
      </c>
      <c r="EP12" s="613" t="s">
        <v>1374</v>
      </c>
      <c r="EQ12" s="613" t="s">
        <v>1370</v>
      </c>
      <c r="ER12" s="613" t="s">
        <v>1375</v>
      </c>
      <c r="ES12" s="615" t="s">
        <v>1376</v>
      </c>
      <c r="ET12" s="603" t="s">
        <v>1377</v>
      </c>
      <c r="EU12" s="603" t="s">
        <v>1378</v>
      </c>
      <c r="EV12" s="603" t="s">
        <v>1379</v>
      </c>
      <c r="EW12" s="603" t="s">
        <v>1380</v>
      </c>
      <c r="EX12" s="603" t="s">
        <v>1381</v>
      </c>
      <c r="EY12" s="603" t="s">
        <v>1382</v>
      </c>
      <c r="EZ12" s="603" t="s">
        <v>1383</v>
      </c>
      <c r="FA12" s="603" t="s">
        <v>1384</v>
      </c>
      <c r="FB12" s="603" t="s">
        <v>1385</v>
      </c>
      <c r="FC12" s="603" t="s">
        <v>1386</v>
      </c>
      <c r="FD12" s="603" t="s">
        <v>1387</v>
      </c>
      <c r="FE12" s="604" t="s">
        <v>1388</v>
      </c>
      <c r="FF12" s="604" t="s">
        <v>1389</v>
      </c>
      <c r="FG12" s="604" t="s">
        <v>1390</v>
      </c>
      <c r="FH12" s="604" t="s">
        <v>1391</v>
      </c>
      <c r="FI12" s="604" t="s">
        <v>1392</v>
      </c>
      <c r="FJ12" s="604" t="s">
        <v>1261</v>
      </c>
      <c r="FK12" s="604" t="s">
        <v>1393</v>
      </c>
      <c r="FL12" s="604" t="s">
        <v>1394</v>
      </c>
      <c r="FM12" s="604" t="s">
        <v>1395</v>
      </c>
      <c r="FN12" s="604" t="s">
        <v>1396</v>
      </c>
      <c r="FO12" s="604" t="s">
        <v>1386</v>
      </c>
      <c r="FP12" s="604" t="s">
        <v>1397</v>
      </c>
      <c r="FQ12" s="604" t="s">
        <v>1398</v>
      </c>
      <c r="FR12" s="604" t="s">
        <v>1399</v>
      </c>
      <c r="FS12" s="604" t="s">
        <v>1400</v>
      </c>
      <c r="FT12" s="604" t="s">
        <v>1401</v>
      </c>
      <c r="FU12" s="604" t="s">
        <v>1402</v>
      </c>
      <c r="FV12" s="604" t="s">
        <v>1005</v>
      </c>
      <c r="FW12" s="604" t="s">
        <v>1375</v>
      </c>
      <c r="FX12" s="604" t="s">
        <v>916</v>
      </c>
      <c r="FY12" s="604" t="s">
        <v>1403</v>
      </c>
      <c r="FZ12" s="604" t="s">
        <v>1403</v>
      </c>
      <c r="GA12" s="604" t="s">
        <v>1404</v>
      </c>
      <c r="GB12" s="604" t="s">
        <v>1405</v>
      </c>
      <c r="GC12" s="604" t="s">
        <v>1013</v>
      </c>
      <c r="GD12" s="604" t="s">
        <v>1406</v>
      </c>
      <c r="GE12" s="604" t="s">
        <v>1407</v>
      </c>
      <c r="GF12" s="604" t="s">
        <v>1407</v>
      </c>
      <c r="GG12" s="604" t="s">
        <v>1408</v>
      </c>
      <c r="GH12" s="604" t="s">
        <v>1406</v>
      </c>
      <c r="GI12" s="604" t="s">
        <v>1409</v>
      </c>
      <c r="GJ12" s="604" t="s">
        <v>1410</v>
      </c>
      <c r="GK12" s="604" t="s">
        <v>1411</v>
      </c>
      <c r="GL12" s="604" t="s">
        <v>924</v>
      </c>
      <c r="GM12" s="604" t="s">
        <v>912</v>
      </c>
      <c r="GN12" s="604" t="s">
        <v>1412</v>
      </c>
      <c r="GO12" s="604" t="s">
        <v>1413</v>
      </c>
      <c r="GP12" s="604" t="s">
        <v>1413</v>
      </c>
      <c r="GQ12" s="604" t="s">
        <v>1403</v>
      </c>
      <c r="GR12" s="604" t="s">
        <v>1414</v>
      </c>
      <c r="GS12" s="604" t="s">
        <v>1026</v>
      </c>
      <c r="GT12" s="604" t="s">
        <v>1406</v>
      </c>
      <c r="GU12" s="604" t="s">
        <v>1406</v>
      </c>
      <c r="GV12" s="604" t="s">
        <v>1409</v>
      </c>
      <c r="GW12" s="605" t="s">
        <v>1293</v>
      </c>
      <c r="GY12" s="579"/>
      <c r="GZ12" s="579"/>
    </row>
    <row r="13" spans="1:208" s="578" customFormat="1" ht="20.100000000000001" customHeight="1" x14ac:dyDescent="0.3">
      <c r="A13" s="606" t="s">
        <v>1415</v>
      </c>
      <c r="B13" s="607" t="s">
        <v>1416</v>
      </c>
      <c r="C13" s="608" t="s">
        <v>1416</v>
      </c>
      <c r="D13" s="608" t="s">
        <v>1417</v>
      </c>
      <c r="E13" s="608" t="s">
        <v>1417</v>
      </c>
      <c r="F13" s="607" t="s">
        <v>1417</v>
      </c>
      <c r="G13" s="608" t="s">
        <v>1418</v>
      </c>
      <c r="H13" s="608" t="s">
        <v>1419</v>
      </c>
      <c r="I13" s="608" t="s">
        <v>1212</v>
      </c>
      <c r="J13" s="608" t="s">
        <v>1417</v>
      </c>
      <c r="K13" s="608" t="s">
        <v>1417</v>
      </c>
      <c r="L13" s="608" t="s">
        <v>1417</v>
      </c>
      <c r="M13" s="608" t="s">
        <v>1417</v>
      </c>
      <c r="N13" s="607" t="s">
        <v>1420</v>
      </c>
      <c r="O13" s="608">
        <v>2.5</v>
      </c>
      <c r="P13" s="608" t="s">
        <v>1211</v>
      </c>
      <c r="Q13" s="607" t="s">
        <v>1421</v>
      </c>
      <c r="R13" s="608" t="s">
        <v>1326</v>
      </c>
      <c r="S13" s="608" t="s">
        <v>1422</v>
      </c>
      <c r="T13" s="609" t="s">
        <v>1423</v>
      </c>
      <c r="U13" s="609" t="s">
        <v>1424</v>
      </c>
      <c r="V13" s="609" t="s">
        <v>1424</v>
      </c>
      <c r="W13" s="609" t="s">
        <v>1423</v>
      </c>
      <c r="X13" s="609" t="s">
        <v>1326</v>
      </c>
      <c r="Y13" s="609" t="s">
        <v>1326</v>
      </c>
      <c r="Z13" s="609" t="s">
        <v>1324</v>
      </c>
      <c r="AA13" s="609" t="s">
        <v>1425</v>
      </c>
      <c r="AB13" s="609" t="s">
        <v>1326</v>
      </c>
      <c r="AC13" s="609" t="s">
        <v>1326</v>
      </c>
      <c r="AD13" s="609" t="s">
        <v>1326</v>
      </c>
      <c r="AE13" s="609" t="s">
        <v>1426</v>
      </c>
      <c r="AF13" s="609" t="s">
        <v>1426</v>
      </c>
      <c r="AG13" s="609" t="s">
        <v>1427</v>
      </c>
      <c r="AH13" s="609" t="s">
        <v>1425</v>
      </c>
      <c r="AI13" s="609" t="s">
        <v>1326</v>
      </c>
      <c r="AJ13" s="609" t="s">
        <v>1326</v>
      </c>
      <c r="AK13" s="609" t="s">
        <v>1326</v>
      </c>
      <c r="AL13" s="609" t="s">
        <v>1428</v>
      </c>
      <c r="AM13" s="609" t="s">
        <v>1429</v>
      </c>
      <c r="AN13" s="609" t="s">
        <v>1430</v>
      </c>
      <c r="AO13" s="609" t="s">
        <v>1430</v>
      </c>
      <c r="AP13" s="609" t="s">
        <v>1431</v>
      </c>
      <c r="AQ13" s="609" t="s">
        <v>1323</v>
      </c>
      <c r="AR13" s="609" t="s">
        <v>1323</v>
      </c>
      <c r="AS13" s="609" t="s">
        <v>1432</v>
      </c>
      <c r="AT13" s="609" t="s">
        <v>1417</v>
      </c>
      <c r="AU13" s="609" t="s">
        <v>1433</v>
      </c>
      <c r="AV13" s="609" t="s">
        <v>1434</v>
      </c>
      <c r="AW13" s="609" t="s">
        <v>1434</v>
      </c>
      <c r="AX13" s="609" t="s">
        <v>1434</v>
      </c>
      <c r="AY13" s="609" t="s">
        <v>1434</v>
      </c>
      <c r="AZ13" s="609" t="s">
        <v>1435</v>
      </c>
      <c r="BA13" s="609" t="s">
        <v>1436</v>
      </c>
      <c r="BB13" s="609" t="s">
        <v>1437</v>
      </c>
      <c r="BC13" s="609" t="s">
        <v>1437</v>
      </c>
      <c r="BD13" s="609" t="s">
        <v>1438</v>
      </c>
      <c r="BE13" s="609" t="s">
        <v>1439</v>
      </c>
      <c r="BF13" s="609" t="s">
        <v>1439</v>
      </c>
      <c r="BG13" s="609" t="s">
        <v>1439</v>
      </c>
      <c r="BH13" s="609" t="s">
        <v>1438</v>
      </c>
      <c r="BI13" s="609" t="s">
        <v>1440</v>
      </c>
      <c r="BJ13" s="609" t="s">
        <v>1440</v>
      </c>
      <c r="BK13" s="609" t="s">
        <v>1441</v>
      </c>
      <c r="BL13" s="609" t="s">
        <v>1425</v>
      </c>
      <c r="BM13" s="609" t="s">
        <v>1442</v>
      </c>
      <c r="BN13" s="609" t="s">
        <v>1433</v>
      </c>
      <c r="BO13" s="609" t="s">
        <v>1433</v>
      </c>
      <c r="BP13" s="609" t="s">
        <v>1433</v>
      </c>
      <c r="BQ13" s="609" t="s">
        <v>1433</v>
      </c>
      <c r="BR13" s="609" t="s">
        <v>1433</v>
      </c>
      <c r="BS13" s="609" t="s">
        <v>1433</v>
      </c>
      <c r="BT13" s="609" t="s">
        <v>1433</v>
      </c>
      <c r="BU13" s="609" t="s">
        <v>1433</v>
      </c>
      <c r="BV13" s="609" t="s">
        <v>1433</v>
      </c>
      <c r="BW13" s="609" t="s">
        <v>1443</v>
      </c>
      <c r="BX13" s="609" t="s">
        <v>1443</v>
      </c>
      <c r="BY13" s="609" t="s">
        <v>1443</v>
      </c>
      <c r="BZ13" s="610" t="s">
        <v>1443</v>
      </c>
      <c r="CA13" s="609" t="s">
        <v>1443</v>
      </c>
      <c r="CB13" s="609" t="s">
        <v>1443</v>
      </c>
      <c r="CC13" s="609" t="s">
        <v>1443</v>
      </c>
      <c r="CD13" s="609" t="s">
        <v>1444</v>
      </c>
      <c r="CE13" s="609" t="s">
        <v>1445</v>
      </c>
      <c r="CF13" s="609" t="s">
        <v>1444</v>
      </c>
      <c r="CG13" s="609" t="s">
        <v>1444</v>
      </c>
      <c r="CH13" s="609" t="s">
        <v>1335</v>
      </c>
      <c r="CI13" s="609" t="s">
        <v>1335</v>
      </c>
      <c r="CJ13" s="609" t="s">
        <v>1335</v>
      </c>
      <c r="CK13" s="609" t="s">
        <v>1217</v>
      </c>
      <c r="CL13" s="609" t="s">
        <v>967</v>
      </c>
      <c r="CM13" s="609" t="s">
        <v>1446</v>
      </c>
      <c r="CN13" s="609" t="s">
        <v>1446</v>
      </c>
      <c r="CO13" s="609" t="s">
        <v>1446</v>
      </c>
      <c r="CP13" s="609" t="s">
        <v>1446</v>
      </c>
      <c r="CQ13" s="610" t="s">
        <v>1446</v>
      </c>
      <c r="CR13" s="609" t="s">
        <v>1446</v>
      </c>
      <c r="CS13" s="609" t="s">
        <v>1446</v>
      </c>
      <c r="CT13" s="609" t="s">
        <v>1447</v>
      </c>
      <c r="CU13" s="609" t="s">
        <v>1447</v>
      </c>
      <c r="CV13" s="609" t="s">
        <v>1448</v>
      </c>
      <c r="CW13" s="609" t="s">
        <v>1448</v>
      </c>
      <c r="CX13" s="609" t="s">
        <v>1449</v>
      </c>
      <c r="CY13" s="609" t="s">
        <v>1450</v>
      </c>
      <c r="CZ13" s="609" t="s">
        <v>1450</v>
      </c>
      <c r="DA13" s="609" t="s">
        <v>1450</v>
      </c>
      <c r="DB13" s="609" t="s">
        <v>1450</v>
      </c>
      <c r="DC13" s="611" t="s">
        <v>1451</v>
      </c>
      <c r="DD13" s="611" t="s">
        <v>1452</v>
      </c>
      <c r="DE13" s="611" t="s">
        <v>1453</v>
      </c>
      <c r="DF13" s="611" t="s">
        <v>1454</v>
      </c>
      <c r="DG13" s="611" t="s">
        <v>1454</v>
      </c>
      <c r="DH13" s="611" t="s">
        <v>1455</v>
      </c>
      <c r="DI13" s="611" t="s">
        <v>1456</v>
      </c>
      <c r="DJ13" s="611" t="s">
        <v>1457</v>
      </c>
      <c r="DK13" s="611" t="s">
        <v>1458</v>
      </c>
      <c r="DL13" s="611" t="s">
        <v>1458</v>
      </c>
      <c r="DM13" s="611" t="s">
        <v>1459</v>
      </c>
      <c r="DN13" s="611" t="s">
        <v>1460</v>
      </c>
      <c r="DO13" s="611" t="s">
        <v>1460</v>
      </c>
      <c r="DP13" s="611" t="s">
        <v>1461</v>
      </c>
      <c r="DQ13" s="611" t="s">
        <v>1461</v>
      </c>
      <c r="DR13" s="612" t="s">
        <v>1462</v>
      </c>
      <c r="DS13" s="613" t="s">
        <v>1462</v>
      </c>
      <c r="DT13" s="613" t="s">
        <v>1462</v>
      </c>
      <c r="DU13" s="613" t="s">
        <v>1463</v>
      </c>
      <c r="DV13" s="613" t="s">
        <v>1463</v>
      </c>
      <c r="DW13" s="613" t="s">
        <v>1462</v>
      </c>
      <c r="DX13" s="613" t="s">
        <v>1464</v>
      </c>
      <c r="DY13" s="613" t="s">
        <v>1464</v>
      </c>
      <c r="DZ13" s="613" t="s">
        <v>1465</v>
      </c>
      <c r="EA13" s="613" t="s">
        <v>1465</v>
      </c>
      <c r="EB13" s="613" t="s">
        <v>1466</v>
      </c>
      <c r="EC13" s="613" t="s">
        <v>1466</v>
      </c>
      <c r="ED13" s="613" t="s">
        <v>1467</v>
      </c>
      <c r="EE13" s="613" t="s">
        <v>1468</v>
      </c>
      <c r="EF13" s="613" t="s">
        <v>1399</v>
      </c>
      <c r="EG13" s="613" t="s">
        <v>1469</v>
      </c>
      <c r="EH13" s="613" t="s">
        <v>1470</v>
      </c>
      <c r="EI13" s="613" t="s">
        <v>1470</v>
      </c>
      <c r="EJ13" s="613" t="s">
        <v>1471</v>
      </c>
      <c r="EK13" s="613" t="s">
        <v>1472</v>
      </c>
      <c r="EL13" s="613" t="s">
        <v>1473</v>
      </c>
      <c r="EM13" s="613" t="s">
        <v>1474</v>
      </c>
      <c r="EN13" s="613" t="s">
        <v>1475</v>
      </c>
      <c r="EO13" s="613" t="s">
        <v>1476</v>
      </c>
      <c r="EP13" s="613" t="s">
        <v>1477</v>
      </c>
      <c r="EQ13" s="613" t="s">
        <v>1271</v>
      </c>
      <c r="ER13" s="613" t="s">
        <v>1478</v>
      </c>
      <c r="ES13" s="615" t="s">
        <v>1479</v>
      </c>
      <c r="ET13" s="603" t="s">
        <v>1480</v>
      </c>
      <c r="EU13" s="603" t="s">
        <v>1481</v>
      </c>
      <c r="EV13" s="603" t="s">
        <v>1482</v>
      </c>
      <c r="EW13" s="603" t="s">
        <v>1483</v>
      </c>
      <c r="EX13" s="603">
        <v>2.1</v>
      </c>
      <c r="EY13" s="603" t="s">
        <v>1484</v>
      </c>
      <c r="EZ13" s="603" t="s">
        <v>1016</v>
      </c>
      <c r="FA13" s="603">
        <v>3.15</v>
      </c>
      <c r="FB13" s="603" t="s">
        <v>1485</v>
      </c>
      <c r="FC13" s="603">
        <v>2.1</v>
      </c>
      <c r="FD13" s="603" t="s">
        <v>1486</v>
      </c>
      <c r="FE13" s="604" t="s">
        <v>1487</v>
      </c>
      <c r="FF13" s="604" t="s">
        <v>1488</v>
      </c>
      <c r="FG13" s="604" t="s">
        <v>1486</v>
      </c>
      <c r="FH13" s="604" t="s">
        <v>1489</v>
      </c>
      <c r="FI13" s="604" t="s">
        <v>1487</v>
      </c>
      <c r="FJ13" s="604" t="s">
        <v>1490</v>
      </c>
      <c r="FK13" s="604" t="s">
        <v>1491</v>
      </c>
      <c r="FL13" s="604" t="s">
        <v>1492</v>
      </c>
      <c r="FM13" s="604" t="s">
        <v>1493</v>
      </c>
      <c r="FN13" s="604" t="s">
        <v>1494</v>
      </c>
      <c r="FO13" s="604" t="s">
        <v>1495</v>
      </c>
      <c r="FP13" s="604" t="s">
        <v>1496</v>
      </c>
      <c r="FQ13" s="604" t="s">
        <v>1287</v>
      </c>
      <c r="FR13" s="604" t="s">
        <v>1497</v>
      </c>
      <c r="FS13" s="604" t="s">
        <v>1498</v>
      </c>
      <c r="FT13" s="604" t="s">
        <v>1499</v>
      </c>
      <c r="FU13" s="604" t="s">
        <v>1500</v>
      </c>
      <c r="FV13" s="604" t="s">
        <v>1501</v>
      </c>
      <c r="FW13" s="604" t="s">
        <v>1502</v>
      </c>
      <c r="FX13" s="604" t="s">
        <v>1273</v>
      </c>
      <c r="FY13" s="604" t="s">
        <v>1273</v>
      </c>
      <c r="FZ13" s="604" t="s">
        <v>1273</v>
      </c>
      <c r="GA13" s="604" t="s">
        <v>1273</v>
      </c>
      <c r="GB13" s="604" t="s">
        <v>1503</v>
      </c>
      <c r="GC13" s="604" t="s">
        <v>1504</v>
      </c>
      <c r="GD13" s="604" t="s">
        <v>1273</v>
      </c>
      <c r="GE13" s="604" t="s">
        <v>1504</v>
      </c>
      <c r="GF13" s="604" t="s">
        <v>1505</v>
      </c>
      <c r="GG13" s="604" t="s">
        <v>1506</v>
      </c>
      <c r="GH13" s="604" t="s">
        <v>1507</v>
      </c>
      <c r="GI13" s="604" t="s">
        <v>1024</v>
      </c>
      <c r="GJ13" s="604" t="s">
        <v>1508</v>
      </c>
      <c r="GK13" s="604" t="s">
        <v>1509</v>
      </c>
      <c r="GL13" s="604" t="s">
        <v>1510</v>
      </c>
      <c r="GM13" s="604" t="s">
        <v>1511</v>
      </c>
      <c r="GN13" s="604" t="s">
        <v>1511</v>
      </c>
      <c r="GO13" s="604" t="s">
        <v>1512</v>
      </c>
      <c r="GP13" s="604" t="s">
        <v>1513</v>
      </c>
      <c r="GQ13" s="604" t="s">
        <v>810</v>
      </c>
      <c r="GR13" s="604" t="s">
        <v>1514</v>
      </c>
      <c r="GS13" s="604" t="s">
        <v>1515</v>
      </c>
      <c r="GT13" s="604" t="s">
        <v>1516</v>
      </c>
      <c r="GU13" s="604" t="s">
        <v>1509</v>
      </c>
      <c r="GV13" s="604" t="s">
        <v>1517</v>
      </c>
      <c r="GW13" s="605" t="s">
        <v>1518</v>
      </c>
      <c r="GY13" s="579"/>
      <c r="GZ13" s="579"/>
    </row>
    <row r="14" spans="1:208" s="578" customFormat="1" ht="20.100000000000001" customHeight="1" x14ac:dyDescent="0.3">
      <c r="A14" s="606" t="s">
        <v>1519</v>
      </c>
      <c r="B14" s="607" t="s">
        <v>1520</v>
      </c>
      <c r="C14" s="608" t="s">
        <v>1192</v>
      </c>
      <c r="D14" s="608" t="s">
        <v>1191</v>
      </c>
      <c r="E14" s="608" t="s">
        <v>1212</v>
      </c>
      <c r="F14" s="607" t="s">
        <v>1212</v>
      </c>
      <c r="G14" s="608" t="s">
        <v>1212</v>
      </c>
      <c r="H14" s="608" t="s">
        <v>1521</v>
      </c>
      <c r="I14" s="608" t="s">
        <v>1212</v>
      </c>
      <c r="J14" s="608" t="s">
        <v>1212</v>
      </c>
      <c r="K14" s="608" t="s">
        <v>1212</v>
      </c>
      <c r="L14" s="608" t="s">
        <v>1212</v>
      </c>
      <c r="M14" s="608" t="s">
        <v>1212</v>
      </c>
      <c r="N14" s="607" t="s">
        <v>1212</v>
      </c>
      <c r="O14" s="608" t="s">
        <v>1212</v>
      </c>
      <c r="P14" s="608" t="s">
        <v>1522</v>
      </c>
      <c r="Q14" s="607" t="s">
        <v>1327</v>
      </c>
      <c r="R14" s="608" t="s">
        <v>1327</v>
      </c>
      <c r="S14" s="608" t="s">
        <v>1523</v>
      </c>
      <c r="T14" s="609" t="s">
        <v>1424</v>
      </c>
      <c r="U14" s="609" t="s">
        <v>1524</v>
      </c>
      <c r="V14" s="609" t="s">
        <v>1424</v>
      </c>
      <c r="W14" s="609" t="s">
        <v>1424</v>
      </c>
      <c r="X14" s="609" t="s">
        <v>1424</v>
      </c>
      <c r="Y14" s="609" t="s">
        <v>1525</v>
      </c>
      <c r="Z14" s="609" t="s">
        <v>1526</v>
      </c>
      <c r="AA14" s="609" t="s">
        <v>1527</v>
      </c>
      <c r="AB14" s="609" t="s">
        <v>1527</v>
      </c>
      <c r="AC14" s="609" t="s">
        <v>1527</v>
      </c>
      <c r="AD14" s="609" t="s">
        <v>1527</v>
      </c>
      <c r="AE14" s="609" t="s">
        <v>1423</v>
      </c>
      <c r="AF14" s="609" t="s">
        <v>1423</v>
      </c>
      <c r="AG14" s="609" t="s">
        <v>1427</v>
      </c>
      <c r="AH14" s="609" t="s">
        <v>1427</v>
      </c>
      <c r="AI14" s="609" t="s">
        <v>1097</v>
      </c>
      <c r="AJ14" s="609" t="s">
        <v>1528</v>
      </c>
      <c r="AK14" s="609" t="s">
        <v>1528</v>
      </c>
      <c r="AL14" s="609" t="s">
        <v>1529</v>
      </c>
      <c r="AM14" s="609" t="s">
        <v>1529</v>
      </c>
      <c r="AN14" s="609" t="s">
        <v>1529</v>
      </c>
      <c r="AO14" s="609" t="s">
        <v>1529</v>
      </c>
      <c r="AP14" s="609" t="s">
        <v>1528</v>
      </c>
      <c r="AQ14" s="609" t="s">
        <v>1530</v>
      </c>
      <c r="AR14" s="609" t="s">
        <v>1530</v>
      </c>
      <c r="AS14" s="609" t="s">
        <v>1530</v>
      </c>
      <c r="AT14" s="609" t="s">
        <v>1530</v>
      </c>
      <c r="AU14" s="609" t="s">
        <v>1531</v>
      </c>
      <c r="AV14" s="609" t="s">
        <v>1531</v>
      </c>
      <c r="AW14" s="609" t="s">
        <v>1531</v>
      </c>
      <c r="AX14" s="609" t="s">
        <v>1531</v>
      </c>
      <c r="AY14" s="609" t="s">
        <v>1531</v>
      </c>
      <c r="AZ14" s="609" t="s">
        <v>1532</v>
      </c>
      <c r="BA14" s="609" t="s">
        <v>1532</v>
      </c>
      <c r="BB14" s="609" t="s">
        <v>1532</v>
      </c>
      <c r="BC14" s="609" t="s">
        <v>1532</v>
      </c>
      <c r="BD14" s="609" t="s">
        <v>1532</v>
      </c>
      <c r="BE14" s="609" t="s">
        <v>1213</v>
      </c>
      <c r="BF14" s="609" t="s">
        <v>1213</v>
      </c>
      <c r="BG14" s="609" t="s">
        <v>1213</v>
      </c>
      <c r="BH14" s="609" t="s">
        <v>1533</v>
      </c>
      <c r="BI14" s="609" t="s">
        <v>1534</v>
      </c>
      <c r="BJ14" s="609" t="s">
        <v>959</v>
      </c>
      <c r="BK14" s="609" t="s">
        <v>959</v>
      </c>
      <c r="BL14" s="609" t="s">
        <v>959</v>
      </c>
      <c r="BM14" s="609" t="s">
        <v>1213</v>
      </c>
      <c r="BN14" s="609" t="s">
        <v>959</v>
      </c>
      <c r="BO14" s="609" t="s">
        <v>1535</v>
      </c>
      <c r="BP14" s="609" t="s">
        <v>1536</v>
      </c>
      <c r="BQ14" s="609" t="s">
        <v>1536</v>
      </c>
      <c r="BR14" s="609" t="s">
        <v>1212</v>
      </c>
      <c r="BS14" s="609" t="s">
        <v>1212</v>
      </c>
      <c r="BT14" s="609" t="s">
        <v>1212</v>
      </c>
      <c r="BU14" s="609" t="s">
        <v>1212</v>
      </c>
      <c r="BV14" s="609" t="s">
        <v>1212</v>
      </c>
      <c r="BW14" s="609" t="s">
        <v>1537</v>
      </c>
      <c r="BX14" s="609" t="s">
        <v>1537</v>
      </c>
      <c r="BY14" s="609" t="s">
        <v>1537</v>
      </c>
      <c r="BZ14" s="610" t="s">
        <v>1537</v>
      </c>
      <c r="CA14" s="609" t="s">
        <v>1537</v>
      </c>
      <c r="CB14" s="609" t="s">
        <v>1537</v>
      </c>
      <c r="CC14" s="609" t="s">
        <v>1537</v>
      </c>
      <c r="CD14" s="609" t="s">
        <v>1534</v>
      </c>
      <c r="CE14" s="609" t="s">
        <v>1538</v>
      </c>
      <c r="CF14" s="609" t="s">
        <v>1538</v>
      </c>
      <c r="CG14" s="609" t="s">
        <v>1538</v>
      </c>
      <c r="CH14" s="609" t="s">
        <v>1443</v>
      </c>
      <c r="CI14" s="609" t="s">
        <v>1443</v>
      </c>
      <c r="CJ14" s="609" t="s">
        <v>1443</v>
      </c>
      <c r="CK14" s="609" t="s">
        <v>1218</v>
      </c>
      <c r="CL14" s="609" t="s">
        <v>1539</v>
      </c>
      <c r="CM14" s="609" t="s">
        <v>1540</v>
      </c>
      <c r="CN14" s="609" t="s">
        <v>1541</v>
      </c>
      <c r="CO14" s="609" t="s">
        <v>1542</v>
      </c>
      <c r="CP14" s="609" t="s">
        <v>1541</v>
      </c>
      <c r="CQ14" s="610" t="s">
        <v>1541</v>
      </c>
      <c r="CR14" s="609" t="s">
        <v>1540</v>
      </c>
      <c r="CS14" s="609" t="s">
        <v>1540</v>
      </c>
      <c r="CT14" s="609" t="s">
        <v>1543</v>
      </c>
      <c r="CU14" s="609" t="s">
        <v>1451</v>
      </c>
      <c r="CV14" s="609" t="s">
        <v>1450</v>
      </c>
      <c r="CW14" s="609" t="s">
        <v>1544</v>
      </c>
      <c r="CX14" s="609" t="s">
        <v>1544</v>
      </c>
      <c r="CY14" s="609" t="s">
        <v>1453</v>
      </c>
      <c r="CZ14" s="609" t="s">
        <v>1545</v>
      </c>
      <c r="DA14" s="609" t="s">
        <v>1546</v>
      </c>
      <c r="DB14" s="609" t="s">
        <v>1547</v>
      </c>
      <c r="DC14" s="611" t="s">
        <v>1455</v>
      </c>
      <c r="DD14" s="611" t="s">
        <v>1455</v>
      </c>
      <c r="DE14" s="611" t="s">
        <v>1457</v>
      </c>
      <c r="DF14" s="611" t="s">
        <v>1548</v>
      </c>
      <c r="DG14" s="611" t="s">
        <v>1459</v>
      </c>
      <c r="DH14" s="611" t="s">
        <v>1549</v>
      </c>
      <c r="DI14" s="611" t="s">
        <v>1550</v>
      </c>
      <c r="DJ14" s="611" t="s">
        <v>1459</v>
      </c>
      <c r="DK14" s="611" t="s">
        <v>1551</v>
      </c>
      <c r="DL14" s="611" t="s">
        <v>1552</v>
      </c>
      <c r="DM14" s="611" t="s">
        <v>1553</v>
      </c>
      <c r="DN14" s="611" t="s">
        <v>1554</v>
      </c>
      <c r="DO14" s="611" t="s">
        <v>1555</v>
      </c>
      <c r="DP14" s="611" t="s">
        <v>1556</v>
      </c>
      <c r="DQ14" s="611" t="s">
        <v>1557</v>
      </c>
      <c r="DR14" s="612" t="s">
        <v>1558</v>
      </c>
      <c r="DS14" s="613" t="s">
        <v>1558</v>
      </c>
      <c r="DT14" s="613" t="s">
        <v>1558</v>
      </c>
      <c r="DU14" s="613" t="s">
        <v>1557</v>
      </c>
      <c r="DV14" s="613" t="s">
        <v>1557</v>
      </c>
      <c r="DW14" s="613" t="s">
        <v>1557</v>
      </c>
      <c r="DX14" s="613" t="s">
        <v>1557</v>
      </c>
      <c r="DY14" s="613" t="s">
        <v>1557</v>
      </c>
      <c r="DZ14" s="613" t="s">
        <v>1557</v>
      </c>
      <c r="EA14" s="613" t="s">
        <v>1559</v>
      </c>
      <c r="EB14" s="613" t="s">
        <v>1559</v>
      </c>
      <c r="EC14" s="613" t="s">
        <v>1559</v>
      </c>
      <c r="ED14" s="613" t="s">
        <v>1559</v>
      </c>
      <c r="EE14" s="613" t="s">
        <v>1560</v>
      </c>
      <c r="EF14" s="613" t="s">
        <v>1561</v>
      </c>
      <c r="EG14" s="613" t="s">
        <v>1561</v>
      </c>
      <c r="EH14" s="613" t="s">
        <v>1561</v>
      </c>
      <c r="EI14" s="613" t="s">
        <v>1561</v>
      </c>
      <c r="EJ14" s="613" t="s">
        <v>1562</v>
      </c>
      <c r="EK14" s="613" t="s">
        <v>1563</v>
      </c>
      <c r="EL14" s="613" t="s">
        <v>1564</v>
      </c>
      <c r="EM14" s="613" t="s">
        <v>1565</v>
      </c>
      <c r="EN14" s="613" t="s">
        <v>1566</v>
      </c>
      <c r="EO14" s="613" t="s">
        <v>1567</v>
      </c>
      <c r="EP14" s="613" t="s">
        <v>1139</v>
      </c>
      <c r="EQ14" s="613" t="s">
        <v>1568</v>
      </c>
      <c r="ER14" s="613" t="s">
        <v>1569</v>
      </c>
      <c r="ES14" s="615" t="s">
        <v>1570</v>
      </c>
      <c r="ET14" s="603" t="s">
        <v>1378</v>
      </c>
      <c r="EU14" s="603" t="s">
        <v>1571</v>
      </c>
      <c r="EV14" s="603" t="s">
        <v>1572</v>
      </c>
      <c r="EW14" s="603" t="s">
        <v>1573</v>
      </c>
      <c r="EX14" s="603" t="s">
        <v>1500</v>
      </c>
      <c r="EY14" s="603" t="s">
        <v>1574</v>
      </c>
      <c r="EZ14" s="603" t="s">
        <v>1575</v>
      </c>
      <c r="FA14" s="603" t="s">
        <v>1576</v>
      </c>
      <c r="FB14" s="603" t="s">
        <v>1577</v>
      </c>
      <c r="FC14" s="603" t="s">
        <v>1578</v>
      </c>
      <c r="FD14" s="603" t="s">
        <v>1579</v>
      </c>
      <c r="FE14" s="604" t="s">
        <v>1577</v>
      </c>
      <c r="FF14" s="604" t="s">
        <v>1580</v>
      </c>
      <c r="FG14" s="604" t="s">
        <v>1581</v>
      </c>
      <c r="FH14" s="604" t="s">
        <v>1582</v>
      </c>
      <c r="FI14" s="604" t="s">
        <v>1583</v>
      </c>
      <c r="FJ14" s="604" t="s">
        <v>1584</v>
      </c>
      <c r="FK14" s="604" t="s">
        <v>1585</v>
      </c>
      <c r="FL14" s="604" t="s">
        <v>1586</v>
      </c>
      <c r="FM14" s="604" t="s">
        <v>1587</v>
      </c>
      <c r="FN14" s="604" t="s">
        <v>1588</v>
      </c>
      <c r="FO14" s="604" t="s">
        <v>1589</v>
      </c>
      <c r="FP14" s="604" t="s">
        <v>1590</v>
      </c>
      <c r="FQ14" s="604" t="s">
        <v>1591</v>
      </c>
      <c r="FR14" s="604" t="s">
        <v>1475</v>
      </c>
      <c r="FS14" s="604" t="s">
        <v>1592</v>
      </c>
      <c r="FT14" s="604" t="s">
        <v>1593</v>
      </c>
      <c r="FU14" s="604" t="s">
        <v>1594</v>
      </c>
      <c r="FV14" s="604" t="s">
        <v>1595</v>
      </c>
      <c r="FW14" s="604" t="s">
        <v>1596</v>
      </c>
      <c r="FX14" s="604" t="s">
        <v>1597</v>
      </c>
      <c r="FY14" s="604" t="s">
        <v>1598</v>
      </c>
      <c r="FZ14" s="604" t="s">
        <v>1598</v>
      </c>
      <c r="GA14" s="604" t="s">
        <v>1599</v>
      </c>
      <c r="GB14" s="604" t="s">
        <v>1600</v>
      </c>
      <c r="GC14" s="604" t="s">
        <v>1601</v>
      </c>
      <c r="GD14" s="604" t="s">
        <v>1598</v>
      </c>
      <c r="GE14" s="604" t="s">
        <v>1602</v>
      </c>
      <c r="GF14" s="604" t="s">
        <v>1603</v>
      </c>
      <c r="GG14" s="604" t="s">
        <v>1604</v>
      </c>
      <c r="GH14" s="604" t="s">
        <v>1604</v>
      </c>
      <c r="GI14" s="604" t="s">
        <v>1602</v>
      </c>
      <c r="GJ14" s="604" t="s">
        <v>1605</v>
      </c>
      <c r="GK14" s="604" t="s">
        <v>1606</v>
      </c>
      <c r="GL14" s="604" t="s">
        <v>1601</v>
      </c>
      <c r="GM14" s="604" t="s">
        <v>1512</v>
      </c>
      <c r="GN14" s="604" t="s">
        <v>1606</v>
      </c>
      <c r="GO14" s="604" t="s">
        <v>1606</v>
      </c>
      <c r="GP14" s="604" t="s">
        <v>1291</v>
      </c>
      <c r="GQ14" s="604" t="s">
        <v>1605</v>
      </c>
      <c r="GR14" s="604" t="s">
        <v>1607</v>
      </c>
      <c r="GS14" s="604" t="s">
        <v>1605</v>
      </c>
      <c r="GT14" s="604" t="s">
        <v>1608</v>
      </c>
      <c r="GU14" s="604" t="s">
        <v>1609</v>
      </c>
      <c r="GV14" s="604" t="s">
        <v>1609</v>
      </c>
      <c r="GW14" s="605" t="s">
        <v>914</v>
      </c>
      <c r="GY14" s="579"/>
      <c r="GZ14" s="579"/>
    </row>
    <row r="15" spans="1:208" s="578" customFormat="1" ht="20.100000000000001" customHeight="1" x14ac:dyDescent="0.3">
      <c r="A15" s="606" t="s">
        <v>1610</v>
      </c>
      <c r="B15" s="607" t="s">
        <v>1611</v>
      </c>
      <c r="C15" s="608" t="s">
        <v>1326</v>
      </c>
      <c r="D15" s="608" t="s">
        <v>1612</v>
      </c>
      <c r="E15" s="608" t="s">
        <v>1612</v>
      </c>
      <c r="F15" s="607" t="s">
        <v>1612</v>
      </c>
      <c r="G15" s="608" t="s">
        <v>1426</v>
      </c>
      <c r="H15" s="608" t="s">
        <v>1426</v>
      </c>
      <c r="I15" s="608" t="s">
        <v>1426</v>
      </c>
      <c r="J15" s="608" t="s">
        <v>1426</v>
      </c>
      <c r="K15" s="608" t="s">
        <v>1426</v>
      </c>
      <c r="L15" s="608" t="s">
        <v>1426</v>
      </c>
      <c r="M15" s="608" t="s">
        <v>1426</v>
      </c>
      <c r="N15" s="607" t="s">
        <v>1427</v>
      </c>
      <c r="O15" s="608" t="s">
        <v>1427</v>
      </c>
      <c r="P15" s="608" t="s">
        <v>1325</v>
      </c>
      <c r="Q15" s="607" t="s">
        <v>1325</v>
      </c>
      <c r="R15" s="608" t="s">
        <v>1423</v>
      </c>
      <c r="S15" s="608" t="s">
        <v>1423</v>
      </c>
      <c r="T15" s="609" t="s">
        <v>1613</v>
      </c>
      <c r="U15" s="609" t="s">
        <v>1614</v>
      </c>
      <c r="V15" s="609" t="s">
        <v>1615</v>
      </c>
      <c r="W15" s="609" t="s">
        <v>1615</v>
      </c>
      <c r="X15" s="609" t="s">
        <v>1613</v>
      </c>
      <c r="Y15" s="609" t="s">
        <v>1615</v>
      </c>
      <c r="Z15" s="609" t="s">
        <v>1422</v>
      </c>
      <c r="AA15" s="609" t="s">
        <v>1422</v>
      </c>
      <c r="AB15" s="609" t="s">
        <v>1422</v>
      </c>
      <c r="AC15" s="609" t="s">
        <v>1422</v>
      </c>
      <c r="AD15" s="609" t="s">
        <v>1422</v>
      </c>
      <c r="AE15" s="609" t="s">
        <v>1527</v>
      </c>
      <c r="AF15" s="609" t="s">
        <v>1527</v>
      </c>
      <c r="AG15" s="609" t="s">
        <v>1424</v>
      </c>
      <c r="AH15" s="609" t="s">
        <v>1616</v>
      </c>
      <c r="AI15" s="609" t="s">
        <v>1617</v>
      </c>
      <c r="AJ15" s="609" t="s">
        <v>1618</v>
      </c>
      <c r="AK15" s="609" t="s">
        <v>1618</v>
      </c>
      <c r="AL15" s="609" t="s">
        <v>1619</v>
      </c>
      <c r="AM15" s="609" t="s">
        <v>1619</v>
      </c>
      <c r="AN15" s="609" t="s">
        <v>1619</v>
      </c>
      <c r="AO15" s="609" t="s">
        <v>1619</v>
      </c>
      <c r="AP15" s="609" t="s">
        <v>1620</v>
      </c>
      <c r="AQ15" s="609" t="s">
        <v>1621</v>
      </c>
      <c r="AR15" s="609" t="s">
        <v>1621</v>
      </c>
      <c r="AS15" s="609" t="s">
        <v>1621</v>
      </c>
      <c r="AT15" s="609" t="s">
        <v>1621</v>
      </c>
      <c r="AU15" s="609" t="s">
        <v>1622</v>
      </c>
      <c r="AV15" s="609" t="s">
        <v>1623</v>
      </c>
      <c r="AW15" s="609" t="s">
        <v>1623</v>
      </c>
      <c r="AX15" s="609" t="s">
        <v>1621</v>
      </c>
      <c r="AY15" s="609" t="s">
        <v>1621</v>
      </c>
      <c r="AZ15" s="609" t="s">
        <v>1621</v>
      </c>
      <c r="BA15" s="609" t="s">
        <v>1621</v>
      </c>
      <c r="BB15" s="609" t="s">
        <v>1621</v>
      </c>
      <c r="BC15" s="609" t="s">
        <v>1621</v>
      </c>
      <c r="BD15" s="609" t="s">
        <v>1624</v>
      </c>
      <c r="BE15" s="609" t="s">
        <v>1624</v>
      </c>
      <c r="BF15" s="609" t="s">
        <v>1624</v>
      </c>
      <c r="BG15" s="609" t="s">
        <v>1624</v>
      </c>
      <c r="BH15" s="609" t="s">
        <v>1624</v>
      </c>
      <c r="BI15" s="609" t="s">
        <v>1625</v>
      </c>
      <c r="BJ15" s="609" t="s">
        <v>1624</v>
      </c>
      <c r="BK15" s="609" t="s">
        <v>1624</v>
      </c>
      <c r="BL15" s="609" t="s">
        <v>1624</v>
      </c>
      <c r="BM15" s="609" t="s">
        <v>1626</v>
      </c>
      <c r="BN15" s="609" t="s">
        <v>1626</v>
      </c>
      <c r="BO15" s="609" t="s">
        <v>1627</v>
      </c>
      <c r="BP15" s="609" t="s">
        <v>1627</v>
      </c>
      <c r="BQ15" s="609" t="s">
        <v>1627</v>
      </c>
      <c r="BR15" s="609" t="s">
        <v>1627</v>
      </c>
      <c r="BS15" s="609" t="s">
        <v>1628</v>
      </c>
      <c r="BT15" s="609" t="s">
        <v>1628</v>
      </c>
      <c r="BU15" s="609" t="s">
        <v>1628</v>
      </c>
      <c r="BV15" s="609" t="s">
        <v>1628</v>
      </c>
      <c r="BW15" s="609" t="s">
        <v>1629</v>
      </c>
      <c r="BX15" s="609" t="s">
        <v>1629</v>
      </c>
      <c r="BY15" s="609" t="s">
        <v>1629</v>
      </c>
      <c r="BZ15" s="610" t="s">
        <v>1629</v>
      </c>
      <c r="CA15" s="609" t="s">
        <v>1630</v>
      </c>
      <c r="CB15" s="609" t="s">
        <v>1631</v>
      </c>
      <c r="CC15" s="609" t="s">
        <v>1632</v>
      </c>
      <c r="CD15" s="609" t="s">
        <v>1219</v>
      </c>
      <c r="CE15" s="609" t="s">
        <v>1219</v>
      </c>
      <c r="CF15" s="609" t="s">
        <v>1219</v>
      </c>
      <c r="CG15" s="609" t="s">
        <v>1219</v>
      </c>
      <c r="CH15" s="609" t="s">
        <v>1633</v>
      </c>
      <c r="CI15" s="609" t="s">
        <v>1633</v>
      </c>
      <c r="CJ15" s="609" t="s">
        <v>1633</v>
      </c>
      <c r="CK15" s="609" t="s">
        <v>1633</v>
      </c>
      <c r="CL15" s="609" t="s">
        <v>1633</v>
      </c>
      <c r="CM15" s="609" t="s">
        <v>1633</v>
      </c>
      <c r="CN15" s="609" t="s">
        <v>1633</v>
      </c>
      <c r="CO15" s="609" t="s">
        <v>1634</v>
      </c>
      <c r="CP15" s="609" t="s">
        <v>1634</v>
      </c>
      <c r="CQ15" s="610" t="s">
        <v>1634</v>
      </c>
      <c r="CR15" s="609" t="s">
        <v>1635</v>
      </c>
      <c r="CS15" s="609" t="s">
        <v>1636</v>
      </c>
      <c r="CT15" s="609" t="s">
        <v>1637</v>
      </c>
      <c r="CU15" s="609" t="s">
        <v>1637</v>
      </c>
      <c r="CV15" s="609" t="s">
        <v>1637</v>
      </c>
      <c r="CW15" s="609" t="s">
        <v>1638</v>
      </c>
      <c r="CX15" s="609" t="s">
        <v>1637</v>
      </c>
      <c r="CY15" s="609" t="s">
        <v>1637</v>
      </c>
      <c r="CZ15" s="609" t="s">
        <v>1637</v>
      </c>
      <c r="DA15" s="609" t="s">
        <v>1637</v>
      </c>
      <c r="DB15" s="609" t="s">
        <v>1637</v>
      </c>
      <c r="DC15" s="611" t="s">
        <v>1637</v>
      </c>
      <c r="DD15" s="611" t="s">
        <v>1637</v>
      </c>
      <c r="DE15" s="611" t="s">
        <v>1639</v>
      </c>
      <c r="DF15" s="611" t="s">
        <v>1640</v>
      </c>
      <c r="DG15" s="611" t="s">
        <v>1640</v>
      </c>
      <c r="DH15" s="611" t="s">
        <v>1641</v>
      </c>
      <c r="DI15" s="611" t="s">
        <v>1642</v>
      </c>
      <c r="DJ15" s="611" t="s">
        <v>1642</v>
      </c>
      <c r="DK15" s="611" t="s">
        <v>1643</v>
      </c>
      <c r="DL15" s="611" t="s">
        <v>1644</v>
      </c>
      <c r="DM15" s="611" t="s">
        <v>1644</v>
      </c>
      <c r="DN15" s="611" t="s">
        <v>1644</v>
      </c>
      <c r="DO15" s="611" t="s">
        <v>1645</v>
      </c>
      <c r="DP15" s="611" t="s">
        <v>1646</v>
      </c>
      <c r="DQ15" s="611" t="s">
        <v>1647</v>
      </c>
      <c r="DR15" s="612" t="s">
        <v>1646</v>
      </c>
      <c r="DS15" s="613" t="s">
        <v>1646</v>
      </c>
      <c r="DT15" s="613" t="s">
        <v>1646</v>
      </c>
      <c r="DU15" s="613" t="s">
        <v>1648</v>
      </c>
      <c r="DV15" s="613" t="s">
        <v>1649</v>
      </c>
      <c r="DW15" s="613" t="s">
        <v>1649</v>
      </c>
      <c r="DX15" s="613" t="s">
        <v>1650</v>
      </c>
      <c r="DY15" s="613" t="s">
        <v>1650</v>
      </c>
      <c r="DZ15" s="613" t="s">
        <v>1650</v>
      </c>
      <c r="EA15" s="613" t="s">
        <v>1651</v>
      </c>
      <c r="EB15" s="613" t="s">
        <v>1651</v>
      </c>
      <c r="EC15" s="613" t="s">
        <v>1651</v>
      </c>
      <c r="ED15" s="613" t="s">
        <v>1651</v>
      </c>
      <c r="EE15" s="613" t="s">
        <v>1652</v>
      </c>
      <c r="EF15" s="613" t="s">
        <v>1355</v>
      </c>
      <c r="EG15" s="613" t="s">
        <v>1355</v>
      </c>
      <c r="EH15" s="613" t="s">
        <v>1355</v>
      </c>
      <c r="EI15" s="613" t="s">
        <v>1355</v>
      </c>
      <c r="EJ15" s="613" t="s">
        <v>1653</v>
      </c>
      <c r="EK15" s="613" t="s">
        <v>1654</v>
      </c>
      <c r="EL15" s="613" t="s">
        <v>1655</v>
      </c>
      <c r="EM15" s="613" t="s">
        <v>1653</v>
      </c>
      <c r="EN15" s="613" t="s">
        <v>1656</v>
      </c>
      <c r="EO15" s="613" t="s">
        <v>1657</v>
      </c>
      <c r="EP15" s="613" t="s">
        <v>1658</v>
      </c>
      <c r="EQ15" s="613" t="s">
        <v>1654</v>
      </c>
      <c r="ER15" s="613" t="s">
        <v>1654</v>
      </c>
      <c r="ES15" s="615" t="s">
        <v>1659</v>
      </c>
      <c r="ET15" s="603" t="s">
        <v>1659</v>
      </c>
      <c r="EU15" s="603" t="s">
        <v>1660</v>
      </c>
      <c r="EV15" s="603" t="s">
        <v>1282</v>
      </c>
      <c r="EW15" s="603" t="s">
        <v>1661</v>
      </c>
      <c r="EX15" s="603" t="s">
        <v>1662</v>
      </c>
      <c r="EY15" s="603" t="s">
        <v>1663</v>
      </c>
      <c r="EZ15" s="603" t="s">
        <v>1664</v>
      </c>
      <c r="FA15" s="603" t="s">
        <v>1665</v>
      </c>
      <c r="FB15" s="603" t="s">
        <v>1666</v>
      </c>
      <c r="FC15" s="603" t="s">
        <v>1667</v>
      </c>
      <c r="FD15" s="603" t="s">
        <v>1668</v>
      </c>
      <c r="FE15" s="604" t="s">
        <v>1669</v>
      </c>
      <c r="FF15" s="604" t="s">
        <v>1670</v>
      </c>
      <c r="FG15" s="604" t="s">
        <v>1671</v>
      </c>
      <c r="FH15" s="604" t="s">
        <v>1669</v>
      </c>
      <c r="FI15" s="604" t="s">
        <v>1672</v>
      </c>
      <c r="FJ15" s="604" t="s">
        <v>1673</v>
      </c>
      <c r="FK15" s="604" t="s">
        <v>796</v>
      </c>
      <c r="FL15" s="604" t="s">
        <v>1674</v>
      </c>
      <c r="FM15" s="604" t="s">
        <v>1675</v>
      </c>
      <c r="FN15" s="604" t="s">
        <v>1676</v>
      </c>
      <c r="FO15" s="604" t="s">
        <v>1677</v>
      </c>
      <c r="FP15" s="604" t="s">
        <v>1678</v>
      </c>
      <c r="FQ15" s="604" t="s">
        <v>1575</v>
      </c>
      <c r="FR15" s="604" t="s">
        <v>1655</v>
      </c>
      <c r="FS15" s="604" t="s">
        <v>1679</v>
      </c>
      <c r="FT15" s="604" t="s">
        <v>1680</v>
      </c>
      <c r="FU15" s="604" t="s">
        <v>1681</v>
      </c>
      <c r="FV15" s="604" t="s">
        <v>1682</v>
      </c>
      <c r="FW15" s="604" t="s">
        <v>1683</v>
      </c>
      <c r="FX15" s="604" t="s">
        <v>1602</v>
      </c>
      <c r="FY15" s="604" t="s">
        <v>1684</v>
      </c>
      <c r="FZ15" s="604" t="s">
        <v>1685</v>
      </c>
      <c r="GA15" s="604" t="s">
        <v>1686</v>
      </c>
      <c r="GB15" s="604" t="s">
        <v>1684</v>
      </c>
      <c r="GC15" s="605" t="s">
        <v>1602</v>
      </c>
      <c r="GD15" s="605" t="s">
        <v>1684</v>
      </c>
      <c r="GE15" s="605" t="s">
        <v>1687</v>
      </c>
      <c r="GF15" s="605" t="s">
        <v>1687</v>
      </c>
      <c r="GG15" s="605" t="s">
        <v>1602</v>
      </c>
      <c r="GH15" s="604" t="s">
        <v>1602</v>
      </c>
      <c r="GI15" s="604" t="s">
        <v>1018</v>
      </c>
      <c r="GJ15" s="604" t="s">
        <v>1688</v>
      </c>
      <c r="GK15" s="604" t="s">
        <v>1689</v>
      </c>
      <c r="GL15" s="604" t="s">
        <v>1018</v>
      </c>
      <c r="GM15" s="604" t="s">
        <v>1690</v>
      </c>
      <c r="GN15" s="604" t="s">
        <v>1018</v>
      </c>
      <c r="GO15" s="604" t="s">
        <v>1602</v>
      </c>
      <c r="GP15" s="604" t="s">
        <v>1691</v>
      </c>
      <c r="GQ15" s="604" t="s">
        <v>1692</v>
      </c>
      <c r="GR15" s="604" t="s">
        <v>1693</v>
      </c>
      <c r="GS15" s="604" t="s">
        <v>1694</v>
      </c>
      <c r="GT15" s="604" t="s">
        <v>1695</v>
      </c>
      <c r="GU15" s="604" t="s">
        <v>1696</v>
      </c>
      <c r="GV15" s="604" t="s">
        <v>1697</v>
      </c>
      <c r="GW15" s="605" t="s">
        <v>1698</v>
      </c>
      <c r="GY15" s="579"/>
      <c r="GZ15" s="579"/>
    </row>
    <row r="16" spans="1:208" s="578" customFormat="1" ht="20.100000000000001" customHeight="1" x14ac:dyDescent="0.3">
      <c r="A16" s="606" t="s">
        <v>1699</v>
      </c>
      <c r="B16" s="607" t="s">
        <v>1700</v>
      </c>
      <c r="C16" s="608" t="s">
        <v>1701</v>
      </c>
      <c r="D16" s="608" t="s">
        <v>1619</v>
      </c>
      <c r="E16" s="608" t="s">
        <v>1619</v>
      </c>
      <c r="F16" s="607" t="s">
        <v>1619</v>
      </c>
      <c r="G16" s="608" t="s">
        <v>1702</v>
      </c>
      <c r="H16" s="608" t="s">
        <v>1702</v>
      </c>
      <c r="I16" s="608" t="s">
        <v>1702</v>
      </c>
      <c r="J16" s="608" t="s">
        <v>1702</v>
      </c>
      <c r="K16" s="608" t="s">
        <v>1702</v>
      </c>
      <c r="L16" s="608" t="s">
        <v>1702</v>
      </c>
      <c r="M16" s="608" t="s">
        <v>1702</v>
      </c>
      <c r="N16" s="607" t="s">
        <v>1703</v>
      </c>
      <c r="O16" s="608" t="s">
        <v>1703</v>
      </c>
      <c r="P16" s="608" t="s">
        <v>1704</v>
      </c>
      <c r="Q16" s="607" t="s">
        <v>1704</v>
      </c>
      <c r="R16" s="608" t="s">
        <v>1704</v>
      </c>
      <c r="S16" s="608" t="s">
        <v>1704</v>
      </c>
      <c r="T16" s="609" t="s">
        <v>1704</v>
      </c>
      <c r="U16" s="609" t="s">
        <v>1704</v>
      </c>
      <c r="V16" s="609" t="s">
        <v>1704</v>
      </c>
      <c r="W16" s="609" t="s">
        <v>1704</v>
      </c>
      <c r="X16" s="609" t="s">
        <v>1705</v>
      </c>
      <c r="Y16" s="609" t="s">
        <v>1703</v>
      </c>
      <c r="Z16" s="609" t="s">
        <v>1704</v>
      </c>
      <c r="AA16" s="609" t="s">
        <v>1706</v>
      </c>
      <c r="AB16" s="609" t="s">
        <v>1706</v>
      </c>
      <c r="AC16" s="609" t="s">
        <v>1706</v>
      </c>
      <c r="AD16" s="609" t="s">
        <v>1706</v>
      </c>
      <c r="AE16" s="609" t="s">
        <v>1706</v>
      </c>
      <c r="AF16" s="609" t="s">
        <v>1706</v>
      </c>
      <c r="AG16" s="609" t="s">
        <v>1707</v>
      </c>
      <c r="AH16" s="609" t="s">
        <v>1707</v>
      </c>
      <c r="AI16" s="609" t="s">
        <v>1708</v>
      </c>
      <c r="AJ16" s="609" t="s">
        <v>1709</v>
      </c>
      <c r="AK16" s="609" t="s">
        <v>1709</v>
      </c>
      <c r="AL16" s="609" t="s">
        <v>1710</v>
      </c>
      <c r="AM16" s="609" t="s">
        <v>1711</v>
      </c>
      <c r="AN16" s="609" t="s">
        <v>1712</v>
      </c>
      <c r="AO16" s="609" t="s">
        <v>1712</v>
      </c>
      <c r="AP16" s="609" t="s">
        <v>1713</v>
      </c>
      <c r="AQ16" s="609" t="s">
        <v>1714</v>
      </c>
      <c r="AR16" s="609" t="s">
        <v>1715</v>
      </c>
      <c r="AS16" s="609" t="s">
        <v>1716</v>
      </c>
      <c r="AT16" s="609" t="s">
        <v>1717</v>
      </c>
      <c r="AU16" s="609" t="s">
        <v>1615</v>
      </c>
      <c r="AV16" s="609" t="s">
        <v>1718</v>
      </c>
      <c r="AW16" s="609" t="s">
        <v>1718</v>
      </c>
      <c r="AX16" s="609" t="s">
        <v>1719</v>
      </c>
      <c r="AY16" s="609" t="s">
        <v>1720</v>
      </c>
      <c r="AZ16" s="609" t="s">
        <v>1721</v>
      </c>
      <c r="BA16" s="609" t="s">
        <v>1720</v>
      </c>
      <c r="BB16" s="609" t="s">
        <v>1722</v>
      </c>
      <c r="BC16" s="609" t="s">
        <v>1722</v>
      </c>
      <c r="BD16" s="609" t="s">
        <v>1722</v>
      </c>
      <c r="BE16" s="609" t="s">
        <v>1326</v>
      </c>
      <c r="BF16" s="609" t="s">
        <v>1326</v>
      </c>
      <c r="BG16" s="609" t="s">
        <v>1723</v>
      </c>
      <c r="BH16" s="609" t="s">
        <v>1326</v>
      </c>
      <c r="BI16" s="609" t="s">
        <v>1724</v>
      </c>
      <c r="BJ16" s="609" t="s">
        <v>1725</v>
      </c>
      <c r="BK16" s="609" t="s">
        <v>1726</v>
      </c>
      <c r="BL16" s="609" t="s">
        <v>1726</v>
      </c>
      <c r="BM16" s="609" t="s">
        <v>1727</v>
      </c>
      <c r="BN16" s="609" t="s">
        <v>1726</v>
      </c>
      <c r="BO16" s="609" t="s">
        <v>1728</v>
      </c>
      <c r="BP16" s="609" t="s">
        <v>1729</v>
      </c>
      <c r="BQ16" s="609" t="s">
        <v>1730</v>
      </c>
      <c r="BR16" s="609" t="s">
        <v>1730</v>
      </c>
      <c r="BS16" s="609" t="s">
        <v>1731</v>
      </c>
      <c r="BT16" s="609" t="s">
        <v>1731</v>
      </c>
      <c r="BU16" s="609" t="s">
        <v>1732</v>
      </c>
      <c r="BV16" s="609" t="s">
        <v>1732</v>
      </c>
      <c r="BW16" s="609" t="s">
        <v>1733</v>
      </c>
      <c r="BX16" s="609" t="s">
        <v>1734</v>
      </c>
      <c r="BY16" s="609" t="s">
        <v>1734</v>
      </c>
      <c r="BZ16" s="610" t="s">
        <v>1734</v>
      </c>
      <c r="CA16" s="609" t="s">
        <v>1735</v>
      </c>
      <c r="CB16" s="609" t="s">
        <v>1736</v>
      </c>
      <c r="CC16" s="609" t="s">
        <v>1737</v>
      </c>
      <c r="CD16" s="609" t="s">
        <v>1738</v>
      </c>
      <c r="CE16" s="609" t="s">
        <v>1739</v>
      </c>
      <c r="CF16" s="609" t="s">
        <v>1737</v>
      </c>
      <c r="CG16" s="609" t="s">
        <v>1737</v>
      </c>
      <c r="CH16" s="609" t="s">
        <v>1740</v>
      </c>
      <c r="CI16" s="609" t="s">
        <v>1741</v>
      </c>
      <c r="CJ16" s="609" t="s">
        <v>1742</v>
      </c>
      <c r="CK16" s="609" t="s">
        <v>1743</v>
      </c>
      <c r="CL16" s="609" t="s">
        <v>1744</v>
      </c>
      <c r="CM16" s="609" t="s">
        <v>1744</v>
      </c>
      <c r="CN16" s="609" t="s">
        <v>1744</v>
      </c>
      <c r="CO16" s="609" t="s">
        <v>1745</v>
      </c>
      <c r="CP16" s="609" t="s">
        <v>1745</v>
      </c>
      <c r="CQ16" s="610" t="s">
        <v>1745</v>
      </c>
      <c r="CR16" s="609" t="s">
        <v>1746</v>
      </c>
      <c r="CS16" s="609" t="s">
        <v>1219</v>
      </c>
      <c r="CT16" s="609" t="s">
        <v>1747</v>
      </c>
      <c r="CU16" s="609" t="s">
        <v>1748</v>
      </c>
      <c r="CV16" s="609" t="s">
        <v>1748</v>
      </c>
      <c r="CW16" s="609" t="s">
        <v>1749</v>
      </c>
      <c r="CX16" s="609" t="s">
        <v>1748</v>
      </c>
      <c r="CY16" s="609" t="s">
        <v>1748</v>
      </c>
      <c r="CZ16" s="609" t="s">
        <v>1748</v>
      </c>
      <c r="DA16" s="609" t="s">
        <v>1748</v>
      </c>
      <c r="DB16" s="609" t="s">
        <v>1748</v>
      </c>
      <c r="DC16" s="611" t="s">
        <v>1748</v>
      </c>
      <c r="DD16" s="611" t="s">
        <v>1748</v>
      </c>
      <c r="DE16" s="611" t="s">
        <v>1750</v>
      </c>
      <c r="DF16" s="611" t="s">
        <v>1751</v>
      </c>
      <c r="DG16" s="611" t="s">
        <v>1751</v>
      </c>
      <c r="DH16" s="611" t="s">
        <v>1752</v>
      </c>
      <c r="DI16" s="611" t="s">
        <v>1753</v>
      </c>
      <c r="DJ16" s="611" t="s">
        <v>1754</v>
      </c>
      <c r="DK16" s="611" t="s">
        <v>1755</v>
      </c>
      <c r="DL16" s="611" t="s">
        <v>1755</v>
      </c>
      <c r="DM16" s="611" t="s">
        <v>1756</v>
      </c>
      <c r="DN16" s="611" t="s">
        <v>1757</v>
      </c>
      <c r="DO16" s="611" t="s">
        <v>1758</v>
      </c>
      <c r="DP16" s="611" t="s">
        <v>1757</v>
      </c>
      <c r="DQ16" s="611" t="s">
        <v>1757</v>
      </c>
      <c r="DR16" s="612" t="s">
        <v>1757</v>
      </c>
      <c r="DS16" s="613" t="s">
        <v>1757</v>
      </c>
      <c r="DT16" s="613" t="s">
        <v>1757</v>
      </c>
      <c r="DU16" s="613" t="s">
        <v>1757</v>
      </c>
      <c r="DV16" s="613" t="s">
        <v>1759</v>
      </c>
      <c r="DW16" s="613" t="s">
        <v>1759</v>
      </c>
      <c r="DX16" s="613" t="s">
        <v>1760</v>
      </c>
      <c r="DY16" s="613" t="s">
        <v>1760</v>
      </c>
      <c r="DZ16" s="613" t="s">
        <v>1761</v>
      </c>
      <c r="EA16" s="613" t="s">
        <v>1762</v>
      </c>
      <c r="EB16" s="613" t="s">
        <v>1761</v>
      </c>
      <c r="EC16" s="613" t="s">
        <v>1761</v>
      </c>
      <c r="ED16" s="613" t="s">
        <v>1761</v>
      </c>
      <c r="EE16" s="613" t="s">
        <v>1763</v>
      </c>
      <c r="EF16" s="613" t="s">
        <v>1763</v>
      </c>
      <c r="EG16" s="613" t="s">
        <v>1763</v>
      </c>
      <c r="EH16" s="613" t="s">
        <v>1763</v>
      </c>
      <c r="EI16" s="613" t="s">
        <v>1763</v>
      </c>
      <c r="EJ16" s="613" t="s">
        <v>1764</v>
      </c>
      <c r="EK16" s="613" t="s">
        <v>1765</v>
      </c>
      <c r="EL16" s="613" t="s">
        <v>834</v>
      </c>
      <c r="EM16" s="613" t="s">
        <v>1562</v>
      </c>
      <c r="EN16" s="613" t="s">
        <v>1766</v>
      </c>
      <c r="EO16" s="613" t="s">
        <v>1767</v>
      </c>
      <c r="EP16" s="613" t="s">
        <v>1768</v>
      </c>
      <c r="EQ16" s="613" t="s">
        <v>1769</v>
      </c>
      <c r="ER16" s="613" t="s">
        <v>1659</v>
      </c>
      <c r="ES16" s="615" t="s">
        <v>1770</v>
      </c>
      <c r="ET16" s="603" t="s">
        <v>1771</v>
      </c>
      <c r="EU16" s="603" t="s">
        <v>1583</v>
      </c>
      <c r="EV16" s="603" t="s">
        <v>1478</v>
      </c>
      <c r="EW16" s="603" t="s">
        <v>1772</v>
      </c>
      <c r="EX16" s="603" t="s">
        <v>833</v>
      </c>
      <c r="EY16" s="603" t="s">
        <v>1773</v>
      </c>
      <c r="EZ16" s="603" t="s">
        <v>1774</v>
      </c>
      <c r="FA16" s="603" t="s">
        <v>1775</v>
      </c>
      <c r="FB16" s="603" t="s">
        <v>1776</v>
      </c>
      <c r="FC16" s="603" t="s">
        <v>1777</v>
      </c>
      <c r="FD16" s="603" t="s">
        <v>1778</v>
      </c>
      <c r="FE16" s="604" t="s">
        <v>1779</v>
      </c>
      <c r="FF16" s="604" t="s">
        <v>1780</v>
      </c>
      <c r="FG16" s="604" t="s">
        <v>1781</v>
      </c>
      <c r="FH16" s="604" t="s">
        <v>1782</v>
      </c>
      <c r="FI16" s="604" t="s">
        <v>1783</v>
      </c>
      <c r="FJ16" s="604" t="s">
        <v>1784</v>
      </c>
      <c r="FK16" s="604" t="s">
        <v>1785</v>
      </c>
      <c r="FL16" s="604" t="s">
        <v>1786</v>
      </c>
      <c r="FM16" s="604" t="s">
        <v>1787</v>
      </c>
      <c r="FN16" s="604" t="s">
        <v>1788</v>
      </c>
      <c r="FO16" s="604" t="s">
        <v>1789</v>
      </c>
      <c r="FP16" s="604" t="s">
        <v>1790</v>
      </c>
      <c r="FQ16" s="604" t="s">
        <v>1791</v>
      </c>
      <c r="FR16" s="604" t="s">
        <v>1792</v>
      </c>
      <c r="FS16" s="604" t="s">
        <v>1793</v>
      </c>
      <c r="FT16" s="604" t="s">
        <v>1575</v>
      </c>
      <c r="FU16" s="604" t="s">
        <v>1655</v>
      </c>
      <c r="FV16" s="604" t="s">
        <v>1383</v>
      </c>
      <c r="FW16" s="604" t="s">
        <v>1794</v>
      </c>
      <c r="FX16" s="604" t="s">
        <v>1795</v>
      </c>
      <c r="FY16" s="604" t="s">
        <v>1796</v>
      </c>
      <c r="FZ16" s="604" t="s">
        <v>1796</v>
      </c>
      <c r="GA16" s="604" t="s">
        <v>1797</v>
      </c>
      <c r="GB16" s="604" t="s">
        <v>1798</v>
      </c>
      <c r="GC16" s="605" t="s">
        <v>1799</v>
      </c>
      <c r="GD16" s="605" t="s">
        <v>1800</v>
      </c>
      <c r="GE16" s="605" t="s">
        <v>1801</v>
      </c>
      <c r="GF16" s="605" t="s">
        <v>1802</v>
      </c>
      <c r="GG16" s="605" t="s">
        <v>1803</v>
      </c>
      <c r="GH16" s="604" t="s">
        <v>1804</v>
      </c>
      <c r="GI16" s="604" t="s">
        <v>1805</v>
      </c>
      <c r="GJ16" s="604" t="s">
        <v>1806</v>
      </c>
      <c r="GK16" s="604" t="s">
        <v>1807</v>
      </c>
      <c r="GL16" s="604" t="s">
        <v>1808</v>
      </c>
      <c r="GM16" s="604" t="s">
        <v>1809</v>
      </c>
      <c r="GN16" s="604" t="s">
        <v>1810</v>
      </c>
      <c r="GO16" s="604" t="s">
        <v>1811</v>
      </c>
      <c r="GP16" s="604" t="s">
        <v>1812</v>
      </c>
      <c r="GQ16" s="604" t="s">
        <v>1813</v>
      </c>
      <c r="GR16" s="604" t="s">
        <v>1814</v>
      </c>
      <c r="GS16" s="604" t="s">
        <v>1815</v>
      </c>
      <c r="GT16" s="604" t="s">
        <v>1816</v>
      </c>
      <c r="GU16" s="604" t="s">
        <v>1817</v>
      </c>
      <c r="GV16" s="604" t="s">
        <v>1818</v>
      </c>
      <c r="GW16" s="605" t="s">
        <v>1819</v>
      </c>
      <c r="GY16" s="579"/>
      <c r="GZ16" s="579"/>
    </row>
    <row r="17" spans="1:208" s="578" customFormat="1" ht="20.100000000000001" customHeight="1" x14ac:dyDescent="0.3">
      <c r="A17" s="606" t="s">
        <v>1820</v>
      </c>
      <c r="B17" s="607" t="s">
        <v>1719</v>
      </c>
      <c r="C17" s="608" t="s">
        <v>1703</v>
      </c>
      <c r="D17" s="608" t="s">
        <v>1703</v>
      </c>
      <c r="E17" s="608" t="s">
        <v>1703</v>
      </c>
      <c r="F17" s="607" t="s">
        <v>1703</v>
      </c>
      <c r="G17" s="608" t="s">
        <v>1703</v>
      </c>
      <c r="H17" s="608" t="s">
        <v>1703</v>
      </c>
      <c r="I17" s="608" t="s">
        <v>1703</v>
      </c>
      <c r="J17" s="608" t="s">
        <v>1703</v>
      </c>
      <c r="K17" s="608" t="s">
        <v>1703</v>
      </c>
      <c r="L17" s="608" t="s">
        <v>1703</v>
      </c>
      <c r="M17" s="608" t="s">
        <v>1703</v>
      </c>
      <c r="N17" s="607" t="s">
        <v>1821</v>
      </c>
      <c r="O17" s="608" t="s">
        <v>1821</v>
      </c>
      <c r="P17" s="608" t="s">
        <v>1822</v>
      </c>
      <c r="Q17" s="607" t="s">
        <v>1822</v>
      </c>
      <c r="R17" s="608" t="s">
        <v>1822</v>
      </c>
      <c r="S17" s="608" t="s">
        <v>1823</v>
      </c>
      <c r="T17" s="609" t="s">
        <v>1823</v>
      </c>
      <c r="U17" s="609" t="s">
        <v>1624</v>
      </c>
      <c r="V17" s="609" t="s">
        <v>1624</v>
      </c>
      <c r="W17" s="609" t="s">
        <v>1624</v>
      </c>
      <c r="X17" s="609" t="s">
        <v>1624</v>
      </c>
      <c r="Y17" s="609" t="s">
        <v>1624</v>
      </c>
      <c r="Z17" s="609" t="s">
        <v>1624</v>
      </c>
      <c r="AA17" s="609" t="s">
        <v>1624</v>
      </c>
      <c r="AB17" s="609" t="s">
        <v>1624</v>
      </c>
      <c r="AC17" s="609" t="s">
        <v>1624</v>
      </c>
      <c r="AD17" s="609" t="s">
        <v>1824</v>
      </c>
      <c r="AE17" s="609" t="s">
        <v>1824</v>
      </c>
      <c r="AF17" s="609" t="s">
        <v>1823</v>
      </c>
      <c r="AG17" s="609" t="s">
        <v>1824</v>
      </c>
      <c r="AH17" s="609" t="s">
        <v>1824</v>
      </c>
      <c r="AI17" s="609" t="s">
        <v>1825</v>
      </c>
      <c r="AJ17" s="609" t="s">
        <v>1825</v>
      </c>
      <c r="AK17" s="609" t="s">
        <v>1825</v>
      </c>
      <c r="AL17" s="609" t="s">
        <v>1825</v>
      </c>
      <c r="AM17" s="609" t="s">
        <v>1826</v>
      </c>
      <c r="AN17" s="609" t="s">
        <v>1826</v>
      </c>
      <c r="AO17" s="609" t="s">
        <v>1826</v>
      </c>
      <c r="AP17" s="609" t="s">
        <v>1827</v>
      </c>
      <c r="AQ17" s="609" t="s">
        <v>1828</v>
      </c>
      <c r="AR17" s="609" t="s">
        <v>1829</v>
      </c>
      <c r="AS17" s="609" t="s">
        <v>1829</v>
      </c>
      <c r="AT17" s="609" t="s">
        <v>1830</v>
      </c>
      <c r="AU17" s="609" t="s">
        <v>1831</v>
      </c>
      <c r="AV17" s="609" t="s">
        <v>1832</v>
      </c>
      <c r="AW17" s="609" t="s">
        <v>1833</v>
      </c>
      <c r="AX17" s="609" t="s">
        <v>1834</v>
      </c>
      <c r="AY17" s="609" t="s">
        <v>1830</v>
      </c>
      <c r="AZ17" s="609" t="s">
        <v>1830</v>
      </c>
      <c r="BA17" s="609" t="s">
        <v>1830</v>
      </c>
      <c r="BB17" s="609" t="s">
        <v>1830</v>
      </c>
      <c r="BC17" s="609" t="s">
        <v>1830</v>
      </c>
      <c r="BD17" s="609" t="s">
        <v>1831</v>
      </c>
      <c r="BE17" s="609" t="s">
        <v>1835</v>
      </c>
      <c r="BF17" s="609" t="s">
        <v>1835</v>
      </c>
      <c r="BG17" s="609" t="s">
        <v>1830</v>
      </c>
      <c r="BH17" s="609" t="s">
        <v>1830</v>
      </c>
      <c r="BI17" s="609" t="s">
        <v>1834</v>
      </c>
      <c r="BJ17" s="609" t="s">
        <v>1834</v>
      </c>
      <c r="BK17" s="609" t="s">
        <v>1836</v>
      </c>
      <c r="BL17" s="609" t="s">
        <v>1836</v>
      </c>
      <c r="BM17" s="609" t="s">
        <v>1837</v>
      </c>
      <c r="BN17" s="609" t="s">
        <v>1837</v>
      </c>
      <c r="BO17" s="609" t="s">
        <v>1838</v>
      </c>
      <c r="BP17" s="609" t="s">
        <v>1838</v>
      </c>
      <c r="BQ17" s="609" t="s">
        <v>1838</v>
      </c>
      <c r="BR17" s="609" t="s">
        <v>1838</v>
      </c>
      <c r="BS17" s="609" t="s">
        <v>1839</v>
      </c>
      <c r="BT17" s="609" t="s">
        <v>1839</v>
      </c>
      <c r="BU17" s="609" t="s">
        <v>1839</v>
      </c>
      <c r="BV17" s="609" t="s">
        <v>1839</v>
      </c>
      <c r="BW17" s="609" t="s">
        <v>1840</v>
      </c>
      <c r="BX17" s="609" t="s">
        <v>1841</v>
      </c>
      <c r="BY17" s="609" t="s">
        <v>1840</v>
      </c>
      <c r="BZ17" s="610" t="s">
        <v>1840</v>
      </c>
      <c r="CA17" s="609" t="s">
        <v>1840</v>
      </c>
      <c r="CB17" s="609" t="s">
        <v>1842</v>
      </c>
      <c r="CC17" s="609" t="s">
        <v>1843</v>
      </c>
      <c r="CD17" s="609" t="s">
        <v>1844</v>
      </c>
      <c r="CE17" s="609" t="s">
        <v>1844</v>
      </c>
      <c r="CF17" s="609" t="s">
        <v>1844</v>
      </c>
      <c r="CG17" s="609" t="s">
        <v>1844</v>
      </c>
      <c r="CH17" s="609" t="s">
        <v>1844</v>
      </c>
      <c r="CI17" s="609" t="s">
        <v>1844</v>
      </c>
      <c r="CJ17" s="609" t="s">
        <v>1844</v>
      </c>
      <c r="CK17" s="609" t="s">
        <v>1844</v>
      </c>
      <c r="CL17" s="609" t="s">
        <v>1845</v>
      </c>
      <c r="CM17" s="609" t="s">
        <v>1846</v>
      </c>
      <c r="CN17" s="609" t="s">
        <v>1846</v>
      </c>
      <c r="CO17" s="609" t="s">
        <v>1847</v>
      </c>
      <c r="CP17" s="609" t="s">
        <v>1848</v>
      </c>
      <c r="CQ17" s="610" t="s">
        <v>1848</v>
      </c>
      <c r="CR17" s="609" t="s">
        <v>1848</v>
      </c>
      <c r="CS17" s="609" t="s">
        <v>1848</v>
      </c>
      <c r="CT17" s="609" t="s">
        <v>1848</v>
      </c>
      <c r="CU17" s="609" t="s">
        <v>1848</v>
      </c>
      <c r="CV17" s="609" t="s">
        <v>1848</v>
      </c>
      <c r="CW17" s="609" t="s">
        <v>1848</v>
      </c>
      <c r="CX17" s="609" t="s">
        <v>1849</v>
      </c>
      <c r="CY17" s="609" t="s">
        <v>1850</v>
      </c>
      <c r="CZ17" s="609" t="s">
        <v>1851</v>
      </c>
      <c r="DA17" s="609" t="s">
        <v>1850</v>
      </c>
      <c r="DB17" s="609" t="s">
        <v>1850</v>
      </c>
      <c r="DC17" s="611" t="s">
        <v>1852</v>
      </c>
      <c r="DD17" s="611" t="s">
        <v>1852</v>
      </c>
      <c r="DE17" s="611" t="s">
        <v>1852</v>
      </c>
      <c r="DF17" s="611" t="s">
        <v>1853</v>
      </c>
      <c r="DG17" s="611" t="s">
        <v>1854</v>
      </c>
      <c r="DH17" s="611" t="s">
        <v>1850</v>
      </c>
      <c r="DI17" s="611" t="s">
        <v>1855</v>
      </c>
      <c r="DJ17" s="611" t="s">
        <v>1856</v>
      </c>
      <c r="DK17" s="611" t="s">
        <v>1857</v>
      </c>
      <c r="DL17" s="611" t="s">
        <v>1858</v>
      </c>
      <c r="DM17" s="611" t="s">
        <v>1859</v>
      </c>
      <c r="DN17" s="611" t="s">
        <v>1860</v>
      </c>
      <c r="DO17" s="611" t="s">
        <v>1860</v>
      </c>
      <c r="DP17" s="611" t="s">
        <v>1861</v>
      </c>
      <c r="DQ17" s="611" t="s">
        <v>1861</v>
      </c>
      <c r="DR17" s="612" t="s">
        <v>1862</v>
      </c>
      <c r="DS17" s="613" t="s">
        <v>1862</v>
      </c>
      <c r="DT17" s="613" t="s">
        <v>1862</v>
      </c>
      <c r="DU17" s="613" t="s">
        <v>1862</v>
      </c>
      <c r="DV17" s="613" t="s">
        <v>1863</v>
      </c>
      <c r="DW17" s="613" t="s">
        <v>1863</v>
      </c>
      <c r="DX17" s="613" t="s">
        <v>1639</v>
      </c>
      <c r="DY17" s="613" t="s">
        <v>1639</v>
      </c>
      <c r="DZ17" s="613" t="s">
        <v>1639</v>
      </c>
      <c r="EA17" s="613" t="s">
        <v>1639</v>
      </c>
      <c r="EB17" s="613" t="s">
        <v>1639</v>
      </c>
      <c r="EC17" s="613" t="s">
        <v>1639</v>
      </c>
      <c r="ED17" s="613" t="s">
        <v>1639</v>
      </c>
      <c r="EE17" s="613" t="s">
        <v>1864</v>
      </c>
      <c r="EF17" s="613" t="s">
        <v>1865</v>
      </c>
      <c r="EG17" s="613" t="s">
        <v>1865</v>
      </c>
      <c r="EH17" s="613" t="s">
        <v>1865</v>
      </c>
      <c r="EI17" s="613" t="s">
        <v>1865</v>
      </c>
      <c r="EJ17" s="613" t="s">
        <v>1866</v>
      </c>
      <c r="EK17" s="613" t="s">
        <v>1867</v>
      </c>
      <c r="EL17" s="613" t="s">
        <v>1868</v>
      </c>
      <c r="EM17" s="613" t="s">
        <v>1869</v>
      </c>
      <c r="EN17" s="613" t="s">
        <v>1870</v>
      </c>
      <c r="EO17" s="613" t="s">
        <v>1871</v>
      </c>
      <c r="EP17" s="613" t="s">
        <v>1872</v>
      </c>
      <c r="EQ17" s="613" t="s">
        <v>1873</v>
      </c>
      <c r="ER17" s="613" t="s">
        <v>1770</v>
      </c>
      <c r="ES17" s="615" t="s">
        <v>1874</v>
      </c>
      <c r="ET17" s="603" t="s">
        <v>976</v>
      </c>
      <c r="EU17" s="603" t="s">
        <v>1875</v>
      </c>
      <c r="EV17" s="603" t="s">
        <v>1876</v>
      </c>
      <c r="EW17" s="603" t="s">
        <v>1877</v>
      </c>
      <c r="EX17" s="603" t="s">
        <v>1878</v>
      </c>
      <c r="EY17" s="603" t="s">
        <v>1879</v>
      </c>
      <c r="EZ17" s="603" t="s">
        <v>1880</v>
      </c>
      <c r="FA17" s="603" t="s">
        <v>1881</v>
      </c>
      <c r="FB17" s="603" t="s">
        <v>1882</v>
      </c>
      <c r="FC17" s="603" t="s">
        <v>1883</v>
      </c>
      <c r="FD17" s="603" t="s">
        <v>1884</v>
      </c>
      <c r="FE17" s="604" t="s">
        <v>1885</v>
      </c>
      <c r="FF17" s="604" t="s">
        <v>1886</v>
      </c>
      <c r="FG17" s="604" t="s">
        <v>1887</v>
      </c>
      <c r="FH17" s="604" t="s">
        <v>1868</v>
      </c>
      <c r="FI17" s="604" t="s">
        <v>1888</v>
      </c>
      <c r="FJ17" s="604" t="s">
        <v>1889</v>
      </c>
      <c r="FK17" s="604" t="s">
        <v>1890</v>
      </c>
      <c r="FL17" s="604" t="s">
        <v>1891</v>
      </c>
      <c r="FM17" s="604" t="s">
        <v>1892</v>
      </c>
      <c r="FN17" s="604" t="s">
        <v>1893</v>
      </c>
      <c r="FO17" s="604" t="s">
        <v>1894</v>
      </c>
      <c r="FP17" s="604" t="s">
        <v>1895</v>
      </c>
      <c r="FQ17" s="604" t="s">
        <v>1896</v>
      </c>
      <c r="FR17" s="604" t="s">
        <v>1869</v>
      </c>
      <c r="FS17" s="604" t="s">
        <v>1897</v>
      </c>
      <c r="FT17" s="604" t="s">
        <v>1898</v>
      </c>
      <c r="FU17" s="604" t="s">
        <v>1899</v>
      </c>
      <c r="FV17" s="604" t="s">
        <v>833</v>
      </c>
      <c r="FW17" s="604" t="s">
        <v>1900</v>
      </c>
      <c r="FX17" s="604" t="s">
        <v>1005</v>
      </c>
      <c r="FY17" s="604" t="s">
        <v>1901</v>
      </c>
      <c r="FZ17" s="604" t="s">
        <v>1902</v>
      </c>
      <c r="GA17" s="604" t="s">
        <v>1903</v>
      </c>
      <c r="GB17" s="604" t="s">
        <v>1904</v>
      </c>
      <c r="GC17" s="605" t="s">
        <v>1905</v>
      </c>
      <c r="GD17" s="605" t="s">
        <v>1906</v>
      </c>
      <c r="GE17" s="605" t="s">
        <v>1907</v>
      </c>
      <c r="GF17" s="605" t="s">
        <v>1908</v>
      </c>
      <c r="GG17" s="605" t="s">
        <v>1909</v>
      </c>
      <c r="GH17" s="604" t="s">
        <v>1475</v>
      </c>
      <c r="GI17" s="604" t="s">
        <v>1910</v>
      </c>
      <c r="GJ17" s="604" t="s">
        <v>1911</v>
      </c>
      <c r="GK17" s="604" t="s">
        <v>1912</v>
      </c>
      <c r="GL17" s="604" t="s">
        <v>1913</v>
      </c>
      <c r="GM17" s="604" t="s">
        <v>1808</v>
      </c>
      <c r="GN17" s="604" t="s">
        <v>1914</v>
      </c>
      <c r="GO17" s="604" t="s">
        <v>851</v>
      </c>
      <c r="GP17" s="604" t="s">
        <v>1378</v>
      </c>
      <c r="GQ17" s="604" t="s">
        <v>1910</v>
      </c>
      <c r="GR17" s="604" t="s">
        <v>1915</v>
      </c>
      <c r="GS17" s="604" t="s">
        <v>1916</v>
      </c>
      <c r="GT17" s="604" t="s">
        <v>1917</v>
      </c>
      <c r="GU17" s="604" t="s">
        <v>1918</v>
      </c>
      <c r="GV17" s="604" t="s">
        <v>1917</v>
      </c>
      <c r="GW17" s="605" t="s">
        <v>1917</v>
      </c>
      <c r="GY17" s="579"/>
      <c r="GZ17" s="579"/>
    </row>
    <row r="18" spans="1:208" s="578" customFormat="1" ht="20.100000000000001" customHeight="1" x14ac:dyDescent="0.3">
      <c r="A18" s="606" t="s">
        <v>1919</v>
      </c>
      <c r="B18" s="607" t="s">
        <v>1920</v>
      </c>
      <c r="C18" s="608" t="s">
        <v>1921</v>
      </c>
      <c r="D18" s="608" t="s">
        <v>1922</v>
      </c>
      <c r="E18" s="608" t="s">
        <v>944</v>
      </c>
      <c r="F18" s="607" t="s">
        <v>944</v>
      </c>
      <c r="G18" s="608" t="s">
        <v>1923</v>
      </c>
      <c r="H18" s="608" t="s">
        <v>1924</v>
      </c>
      <c r="I18" s="608" t="s">
        <v>1924</v>
      </c>
      <c r="J18" s="608" t="s">
        <v>1924</v>
      </c>
      <c r="K18" s="608" t="s">
        <v>1924</v>
      </c>
      <c r="L18" s="608" t="s">
        <v>1924</v>
      </c>
      <c r="M18" s="608" t="s">
        <v>1924</v>
      </c>
      <c r="N18" s="607" t="s">
        <v>872</v>
      </c>
      <c r="O18" s="608" t="s">
        <v>1925</v>
      </c>
      <c r="P18" s="608" t="s">
        <v>1926</v>
      </c>
      <c r="Q18" s="607" t="s">
        <v>1927</v>
      </c>
      <c r="R18" s="608" t="s">
        <v>1927</v>
      </c>
      <c r="S18" s="608" t="s">
        <v>1928</v>
      </c>
      <c r="T18" s="609" t="s">
        <v>1929</v>
      </c>
      <c r="U18" s="609" t="s">
        <v>1930</v>
      </c>
      <c r="V18" s="609" t="s">
        <v>1931</v>
      </c>
      <c r="W18" s="609" t="s">
        <v>1932</v>
      </c>
      <c r="X18" s="609" t="s">
        <v>1933</v>
      </c>
      <c r="Y18" s="609" t="s">
        <v>1934</v>
      </c>
      <c r="Z18" s="609" t="s">
        <v>1935</v>
      </c>
      <c r="AA18" s="609" t="s">
        <v>1933</v>
      </c>
      <c r="AB18" s="609" t="s">
        <v>1935</v>
      </c>
      <c r="AC18" s="609" t="s">
        <v>1932</v>
      </c>
      <c r="AD18" s="609" t="s">
        <v>1936</v>
      </c>
      <c r="AE18" s="609" t="s">
        <v>1936</v>
      </c>
      <c r="AF18" s="609" t="s">
        <v>1936</v>
      </c>
      <c r="AG18" s="609" t="s">
        <v>1937</v>
      </c>
      <c r="AH18" s="609" t="s">
        <v>1938</v>
      </c>
      <c r="AI18" s="609" t="s">
        <v>1939</v>
      </c>
      <c r="AJ18" s="609" t="s">
        <v>1936</v>
      </c>
      <c r="AK18" s="609" t="s">
        <v>1936</v>
      </c>
      <c r="AL18" s="609" t="s">
        <v>1940</v>
      </c>
      <c r="AM18" s="609" t="s">
        <v>1940</v>
      </c>
      <c r="AN18" s="609" t="s">
        <v>1940</v>
      </c>
      <c r="AO18" s="609" t="s">
        <v>1940</v>
      </c>
      <c r="AP18" s="609" t="s">
        <v>1936</v>
      </c>
      <c r="AQ18" s="609" t="s">
        <v>1941</v>
      </c>
      <c r="AR18" s="609" t="s">
        <v>1941</v>
      </c>
      <c r="AS18" s="609" t="s">
        <v>1941</v>
      </c>
      <c r="AT18" s="609" t="s">
        <v>1941</v>
      </c>
      <c r="AU18" s="609" t="s">
        <v>1942</v>
      </c>
      <c r="AV18" s="609" t="s">
        <v>1942</v>
      </c>
      <c r="AW18" s="609" t="s">
        <v>1942</v>
      </c>
      <c r="AX18" s="609" t="s">
        <v>1943</v>
      </c>
      <c r="AY18" s="609" t="s">
        <v>1944</v>
      </c>
      <c r="AZ18" s="609" t="s">
        <v>1944</v>
      </c>
      <c r="BA18" s="609" t="s">
        <v>1945</v>
      </c>
      <c r="BB18" s="609" t="s">
        <v>1945</v>
      </c>
      <c r="BC18" s="609" t="s">
        <v>1945</v>
      </c>
      <c r="BD18" s="609" t="s">
        <v>1944</v>
      </c>
      <c r="BE18" s="609" t="s">
        <v>1944</v>
      </c>
      <c r="BF18" s="609" t="s">
        <v>1944</v>
      </c>
      <c r="BG18" s="609" t="s">
        <v>1945</v>
      </c>
      <c r="BH18" s="609" t="s">
        <v>1944</v>
      </c>
      <c r="BI18" s="609" t="s">
        <v>1944</v>
      </c>
      <c r="BJ18" s="609" t="s">
        <v>1944</v>
      </c>
      <c r="BK18" s="609" t="s">
        <v>1944</v>
      </c>
      <c r="BL18" s="609" t="s">
        <v>1944</v>
      </c>
      <c r="BM18" s="609" t="s">
        <v>1719</v>
      </c>
      <c r="BN18" s="609" t="s">
        <v>1946</v>
      </c>
      <c r="BO18" s="609" t="s">
        <v>1947</v>
      </c>
      <c r="BP18" s="609" t="s">
        <v>1947</v>
      </c>
      <c r="BQ18" s="609" t="s">
        <v>1947</v>
      </c>
      <c r="BR18" s="609" t="s">
        <v>1947</v>
      </c>
      <c r="BS18" s="609" t="s">
        <v>1948</v>
      </c>
      <c r="BT18" s="609" t="s">
        <v>1948</v>
      </c>
      <c r="BU18" s="609" t="s">
        <v>1949</v>
      </c>
      <c r="BV18" s="609" t="s">
        <v>1949</v>
      </c>
      <c r="BW18" s="609" t="s">
        <v>1949</v>
      </c>
      <c r="BX18" s="609" t="s">
        <v>1949</v>
      </c>
      <c r="BY18" s="609" t="s">
        <v>1949</v>
      </c>
      <c r="BZ18" s="610" t="s">
        <v>1949</v>
      </c>
      <c r="CA18" s="609" t="s">
        <v>1621</v>
      </c>
      <c r="CB18" s="609" t="s">
        <v>1950</v>
      </c>
      <c r="CC18" s="609" t="s">
        <v>1619</v>
      </c>
      <c r="CD18" s="609" t="s">
        <v>1951</v>
      </c>
      <c r="CE18" s="609" t="s">
        <v>1952</v>
      </c>
      <c r="CF18" s="609" t="s">
        <v>1952</v>
      </c>
      <c r="CG18" s="609" t="s">
        <v>1952</v>
      </c>
      <c r="CH18" s="609" t="s">
        <v>1952</v>
      </c>
      <c r="CI18" s="609" t="s">
        <v>1953</v>
      </c>
      <c r="CJ18" s="609" t="s">
        <v>1953</v>
      </c>
      <c r="CK18" s="609" t="s">
        <v>1954</v>
      </c>
      <c r="CL18" s="609" t="s">
        <v>1954</v>
      </c>
      <c r="CM18" s="609" t="s">
        <v>1954</v>
      </c>
      <c r="CN18" s="609" t="s">
        <v>1954</v>
      </c>
      <c r="CO18" s="609" t="s">
        <v>1954</v>
      </c>
      <c r="CP18" s="609" t="s">
        <v>1954</v>
      </c>
      <c r="CQ18" s="610" t="s">
        <v>1955</v>
      </c>
      <c r="CR18" s="609" t="s">
        <v>1954</v>
      </c>
      <c r="CS18" s="609" t="s">
        <v>1954</v>
      </c>
      <c r="CT18" s="609" t="s">
        <v>1956</v>
      </c>
      <c r="CU18" s="609" t="s">
        <v>1956</v>
      </c>
      <c r="CV18" s="609" t="s">
        <v>1957</v>
      </c>
      <c r="CW18" s="609" t="s">
        <v>1958</v>
      </c>
      <c r="CX18" s="609" t="s">
        <v>1958</v>
      </c>
      <c r="CY18" s="609" t="s">
        <v>1958</v>
      </c>
      <c r="CZ18" s="609" t="s">
        <v>1959</v>
      </c>
      <c r="DA18" s="609" t="s">
        <v>1959</v>
      </c>
      <c r="DB18" s="609" t="s">
        <v>1959</v>
      </c>
      <c r="DC18" s="611" t="s">
        <v>1959</v>
      </c>
      <c r="DD18" s="611" t="s">
        <v>1959</v>
      </c>
      <c r="DE18" s="611" t="s">
        <v>1959</v>
      </c>
      <c r="DF18" s="611" t="s">
        <v>1959</v>
      </c>
      <c r="DG18" s="611" t="s">
        <v>1959</v>
      </c>
      <c r="DH18" s="611" t="s">
        <v>1959</v>
      </c>
      <c r="DI18" s="611" t="s">
        <v>1959</v>
      </c>
      <c r="DJ18" s="611" t="s">
        <v>1959</v>
      </c>
      <c r="DK18" s="611" t="s">
        <v>1960</v>
      </c>
      <c r="DL18" s="611" t="s">
        <v>1960</v>
      </c>
      <c r="DM18" s="611" t="s">
        <v>1959</v>
      </c>
      <c r="DN18" s="611" t="s">
        <v>1961</v>
      </c>
      <c r="DO18" s="611" t="s">
        <v>1961</v>
      </c>
      <c r="DP18" s="611" t="s">
        <v>1961</v>
      </c>
      <c r="DQ18" s="611" t="s">
        <v>1961</v>
      </c>
      <c r="DR18" s="612" t="s">
        <v>1961</v>
      </c>
      <c r="DS18" s="613" t="s">
        <v>1962</v>
      </c>
      <c r="DT18" s="613" t="s">
        <v>1962</v>
      </c>
      <c r="DU18" s="613" t="s">
        <v>1963</v>
      </c>
      <c r="DV18" s="613" t="s">
        <v>1963</v>
      </c>
      <c r="DW18" s="613" t="s">
        <v>1963</v>
      </c>
      <c r="DX18" s="613" t="s">
        <v>1963</v>
      </c>
      <c r="DY18" s="613" t="s">
        <v>1963</v>
      </c>
      <c r="DZ18" s="613" t="s">
        <v>1963</v>
      </c>
      <c r="EA18" s="613" t="s">
        <v>1964</v>
      </c>
      <c r="EB18" s="613" t="s">
        <v>1963</v>
      </c>
      <c r="EC18" s="613" t="s">
        <v>1963</v>
      </c>
      <c r="ED18" s="613" t="s">
        <v>1963</v>
      </c>
      <c r="EE18" s="613" t="s">
        <v>1963</v>
      </c>
      <c r="EF18" s="613" t="s">
        <v>1965</v>
      </c>
      <c r="EG18" s="613" t="s">
        <v>1966</v>
      </c>
      <c r="EH18" s="613" t="s">
        <v>1965</v>
      </c>
      <c r="EI18" s="613" t="s">
        <v>1965</v>
      </c>
      <c r="EJ18" s="613" t="s">
        <v>1967</v>
      </c>
      <c r="EK18" s="613" t="s">
        <v>1968</v>
      </c>
      <c r="EL18" s="613" t="s">
        <v>1969</v>
      </c>
      <c r="EM18" s="613" t="s">
        <v>1970</v>
      </c>
      <c r="EN18" s="613" t="s">
        <v>787</v>
      </c>
      <c r="EO18" s="613" t="s">
        <v>1971</v>
      </c>
      <c r="EP18" s="613" t="s">
        <v>1972</v>
      </c>
      <c r="EQ18" s="613" t="s">
        <v>1973</v>
      </c>
      <c r="ER18" s="613" t="s">
        <v>1973</v>
      </c>
      <c r="ES18" s="615" t="s">
        <v>1974</v>
      </c>
      <c r="ET18" s="616" t="s">
        <v>1975</v>
      </c>
      <c r="EU18" s="616" t="s">
        <v>1976</v>
      </c>
      <c r="EV18" s="603" t="s">
        <v>1977</v>
      </c>
      <c r="EW18" s="603" t="s">
        <v>1978</v>
      </c>
      <c r="EX18" s="603" t="s">
        <v>1979</v>
      </c>
      <c r="EY18" s="603" t="s">
        <v>1980</v>
      </c>
      <c r="EZ18" s="603" t="s">
        <v>1981</v>
      </c>
      <c r="FA18" s="603" t="s">
        <v>1982</v>
      </c>
      <c r="FB18" s="603" t="s">
        <v>1983</v>
      </c>
      <c r="FC18" s="603" t="s">
        <v>1984</v>
      </c>
      <c r="FD18" s="603" t="s">
        <v>1985</v>
      </c>
      <c r="FE18" s="604" t="s">
        <v>1986</v>
      </c>
      <c r="FF18" s="604" t="s">
        <v>1987</v>
      </c>
      <c r="FG18" s="604" t="s">
        <v>1988</v>
      </c>
      <c r="FH18" s="604" t="s">
        <v>1989</v>
      </c>
      <c r="FI18" s="604" t="s">
        <v>1990</v>
      </c>
      <c r="FJ18" s="604" t="s">
        <v>1991</v>
      </c>
      <c r="FK18" s="604" t="s">
        <v>1783</v>
      </c>
      <c r="FL18" s="604" t="s">
        <v>1992</v>
      </c>
      <c r="FM18" s="604" t="s">
        <v>1993</v>
      </c>
      <c r="FN18" s="604" t="s">
        <v>1994</v>
      </c>
      <c r="FO18" s="604" t="s">
        <v>1995</v>
      </c>
      <c r="FP18" s="604" t="s">
        <v>1996</v>
      </c>
      <c r="FQ18" s="604" t="s">
        <v>1997</v>
      </c>
      <c r="FR18" s="604" t="s">
        <v>1998</v>
      </c>
      <c r="FS18" s="604" t="s">
        <v>1999</v>
      </c>
      <c r="FT18" s="604" t="s">
        <v>2000</v>
      </c>
      <c r="FU18" s="604" t="s">
        <v>833</v>
      </c>
      <c r="FV18" s="604" t="s">
        <v>2001</v>
      </c>
      <c r="FW18" s="604" t="s">
        <v>2002</v>
      </c>
      <c r="FX18" s="604" t="s">
        <v>2003</v>
      </c>
      <c r="FY18" s="604" t="s">
        <v>2004</v>
      </c>
      <c r="FZ18" s="604" t="s">
        <v>2005</v>
      </c>
      <c r="GA18" s="604" t="s">
        <v>2006</v>
      </c>
      <c r="GB18" s="604" t="s">
        <v>2007</v>
      </c>
      <c r="GC18" s="604" t="s">
        <v>2006</v>
      </c>
      <c r="GD18" s="604" t="s">
        <v>2008</v>
      </c>
      <c r="GE18" s="604" t="s">
        <v>2009</v>
      </c>
      <c r="GF18" s="604" t="s">
        <v>2010</v>
      </c>
      <c r="GG18" s="604" t="s">
        <v>2003</v>
      </c>
      <c r="GH18" s="604" t="s">
        <v>2011</v>
      </c>
      <c r="GI18" s="604" t="s">
        <v>2012</v>
      </c>
      <c r="GJ18" s="604" t="s">
        <v>2011</v>
      </c>
      <c r="GK18" s="604" t="s">
        <v>2013</v>
      </c>
      <c r="GL18" s="604" t="s">
        <v>2014</v>
      </c>
      <c r="GM18" s="604" t="s">
        <v>2015</v>
      </c>
      <c r="GN18" s="604" t="s">
        <v>2016</v>
      </c>
      <c r="GO18" s="604" t="s">
        <v>2017</v>
      </c>
      <c r="GP18" s="604" t="s">
        <v>2018</v>
      </c>
      <c r="GQ18" s="604" t="s">
        <v>2019</v>
      </c>
      <c r="GR18" s="604" t="s">
        <v>2020</v>
      </c>
      <c r="GS18" s="604" t="s">
        <v>2021</v>
      </c>
      <c r="GT18" s="604" t="s">
        <v>2022</v>
      </c>
      <c r="GU18" s="604" t="s">
        <v>2023</v>
      </c>
      <c r="GV18" s="604" t="s">
        <v>2024</v>
      </c>
      <c r="GW18" s="605" t="s">
        <v>2025</v>
      </c>
      <c r="GY18" s="579"/>
      <c r="GZ18" s="579"/>
    </row>
    <row r="19" spans="1:208" s="578" customFormat="1" ht="20.100000000000001" customHeight="1" thickBot="1" x14ac:dyDescent="0.35">
      <c r="A19" s="617"/>
      <c r="B19" s="618"/>
      <c r="C19" s="619"/>
      <c r="D19" s="619"/>
      <c r="E19" s="619"/>
      <c r="F19" s="620"/>
      <c r="G19" s="619"/>
      <c r="H19" s="619"/>
      <c r="I19" s="619"/>
      <c r="J19" s="619"/>
      <c r="K19" s="619"/>
      <c r="L19" s="619"/>
      <c r="M19" s="619"/>
      <c r="N19" s="620"/>
      <c r="O19" s="619"/>
      <c r="P19" s="619"/>
      <c r="Q19" s="620"/>
      <c r="R19" s="619"/>
      <c r="S19" s="619"/>
      <c r="T19" s="621"/>
      <c r="U19" s="621"/>
      <c r="V19" s="621"/>
      <c r="W19" s="621"/>
      <c r="X19" s="621"/>
      <c r="Y19" s="621"/>
      <c r="Z19" s="621"/>
      <c r="AA19" s="621"/>
      <c r="AB19" s="621"/>
      <c r="AC19" s="621"/>
      <c r="AD19" s="621"/>
      <c r="AE19" s="622"/>
      <c r="AF19" s="622"/>
      <c r="AG19" s="622"/>
      <c r="AH19" s="622"/>
      <c r="AI19" s="622"/>
      <c r="AJ19" s="622"/>
      <c r="AK19" s="622"/>
      <c r="AL19" s="622"/>
      <c r="AM19" s="622"/>
      <c r="AN19" s="622"/>
      <c r="AO19" s="622"/>
      <c r="AP19" s="622"/>
      <c r="AQ19" s="622"/>
      <c r="AR19" s="622"/>
      <c r="AS19" s="622"/>
      <c r="AT19" s="622"/>
      <c r="AU19" s="622"/>
      <c r="AV19" s="622"/>
      <c r="AW19" s="622"/>
      <c r="AX19" s="622"/>
      <c r="AY19" s="622"/>
      <c r="AZ19" s="622"/>
      <c r="BA19" s="622"/>
      <c r="BB19" s="622"/>
      <c r="BC19" s="622"/>
      <c r="BD19" s="622"/>
      <c r="BE19" s="622"/>
      <c r="BF19" s="622"/>
      <c r="BG19" s="622"/>
      <c r="BH19" s="622"/>
      <c r="BI19" s="622"/>
      <c r="BJ19" s="622"/>
      <c r="BK19" s="622"/>
      <c r="BL19" s="622"/>
      <c r="BM19" s="622"/>
      <c r="BN19" s="622"/>
      <c r="BO19" s="622"/>
      <c r="BP19" s="622"/>
      <c r="BQ19" s="622"/>
      <c r="BR19" s="622"/>
      <c r="BS19" s="622"/>
      <c r="BT19" s="622"/>
      <c r="BU19" s="622"/>
      <c r="BV19" s="622"/>
      <c r="BW19" s="622"/>
      <c r="BX19" s="622"/>
      <c r="BY19" s="622"/>
      <c r="BZ19" s="622"/>
      <c r="CA19" s="622"/>
      <c r="CB19" s="622"/>
      <c r="CC19" s="622"/>
      <c r="CD19" s="622"/>
      <c r="CE19" s="622"/>
      <c r="CF19" s="622"/>
      <c r="CG19" s="622"/>
      <c r="CH19" s="623"/>
      <c r="CI19" s="624"/>
      <c r="CJ19" s="622"/>
      <c r="CK19" s="622"/>
      <c r="CL19" s="622"/>
      <c r="CM19" s="622"/>
      <c r="CN19" s="622"/>
      <c r="CO19" s="622"/>
      <c r="CP19" s="622"/>
      <c r="CQ19" s="622"/>
      <c r="CR19" s="622"/>
      <c r="CS19" s="622"/>
      <c r="CT19" s="622"/>
      <c r="CU19" s="622"/>
      <c r="CV19" s="622"/>
      <c r="CW19" s="622"/>
      <c r="CX19" s="622"/>
      <c r="CY19" s="622"/>
      <c r="CZ19" s="622"/>
      <c r="DA19" s="622"/>
      <c r="DB19" s="622"/>
      <c r="DC19" s="625"/>
      <c r="DD19" s="625"/>
      <c r="DE19" s="625"/>
      <c r="DF19" s="625"/>
      <c r="DG19" s="625"/>
      <c r="DH19" s="625"/>
      <c r="DI19" s="625"/>
      <c r="DJ19" s="625"/>
      <c r="DK19" s="625"/>
      <c r="DL19" s="625"/>
      <c r="DM19" s="625"/>
      <c r="DN19" s="625"/>
      <c r="DO19" s="625"/>
      <c r="DP19" s="625"/>
      <c r="DQ19" s="625"/>
      <c r="DR19" s="626"/>
      <c r="DS19" s="627"/>
      <c r="DT19" s="627"/>
      <c r="DU19" s="627"/>
      <c r="DV19" s="627"/>
      <c r="DW19" s="627"/>
      <c r="DX19" s="627"/>
      <c r="DY19" s="627"/>
      <c r="DZ19" s="627"/>
      <c r="EA19" s="627"/>
      <c r="EB19" s="627"/>
      <c r="EC19" s="627"/>
      <c r="ED19" s="628"/>
      <c r="EE19" s="628"/>
      <c r="EF19" s="628"/>
      <c r="EG19" s="628"/>
      <c r="EH19" s="628"/>
      <c r="EI19" s="628"/>
      <c r="EJ19" s="628"/>
      <c r="EK19" s="628"/>
      <c r="EL19" s="628"/>
      <c r="EM19" s="628"/>
      <c r="EN19" s="628"/>
      <c r="EO19" s="628"/>
      <c r="EP19" s="628"/>
      <c r="EQ19" s="628"/>
      <c r="ER19" s="628"/>
      <c r="ES19" s="629"/>
      <c r="ET19" s="630"/>
      <c r="EU19" s="630"/>
      <c r="EV19" s="630"/>
      <c r="EW19" s="630"/>
      <c r="EX19" s="630"/>
      <c r="EY19" s="630"/>
      <c r="EZ19" s="630"/>
      <c r="FA19" s="630"/>
      <c r="FB19" s="630"/>
      <c r="FC19" s="630"/>
      <c r="FD19" s="630"/>
      <c r="FE19" s="631"/>
      <c r="FF19" s="631"/>
      <c r="FG19" s="631"/>
      <c r="FH19" s="631"/>
      <c r="FI19" s="631"/>
      <c r="FJ19" s="631"/>
      <c r="FK19" s="631"/>
      <c r="FL19" s="631"/>
      <c r="FM19" s="631"/>
      <c r="FN19" s="631"/>
      <c r="FO19" s="631"/>
      <c r="FP19" s="631"/>
      <c r="FQ19" s="631"/>
      <c r="FR19" s="631"/>
      <c r="FS19" s="631"/>
      <c r="FT19" s="631"/>
      <c r="FU19" s="631"/>
      <c r="FV19" s="631"/>
      <c r="FW19" s="631"/>
      <c r="FX19" s="631"/>
      <c r="FY19" s="631"/>
      <c r="FZ19" s="631"/>
      <c r="GA19" s="631"/>
      <c r="GB19" s="631"/>
      <c r="GC19" s="631"/>
      <c r="GD19" s="631"/>
      <c r="GE19" s="631"/>
      <c r="GF19" s="631"/>
      <c r="GG19" s="631"/>
      <c r="GH19" s="631"/>
      <c r="GI19" s="631"/>
      <c r="GJ19" s="631"/>
      <c r="GK19" s="631"/>
      <c r="GL19" s="631"/>
      <c r="GM19" s="631"/>
      <c r="GN19" s="631"/>
      <c r="GO19" s="631"/>
      <c r="GP19" s="631"/>
      <c r="GQ19" s="631"/>
      <c r="GR19" s="631"/>
      <c r="GS19" s="631"/>
      <c r="GT19" s="631"/>
      <c r="GU19" s="631"/>
      <c r="GV19" s="631"/>
      <c r="GW19" s="631"/>
      <c r="GY19" s="579"/>
      <c r="GZ19" s="579"/>
    </row>
    <row r="20" spans="1:208" ht="6.75" customHeight="1" thickTop="1" x14ac:dyDescent="0.3">
      <c r="A20" s="469"/>
      <c r="DC20" s="555"/>
      <c r="DD20" s="555"/>
      <c r="DE20" s="555"/>
      <c r="DF20" s="555"/>
      <c r="DG20" s="555"/>
      <c r="DH20" s="555"/>
      <c r="DI20" s="555"/>
      <c r="DJ20" s="555"/>
      <c r="DK20" s="555"/>
      <c r="DL20" s="555"/>
      <c r="DM20" s="555"/>
      <c r="DN20" s="555"/>
      <c r="DO20" s="555"/>
      <c r="DP20" s="555"/>
      <c r="DQ20" s="555"/>
      <c r="DR20" s="555"/>
      <c r="DS20" s="555"/>
      <c r="DT20" s="555"/>
      <c r="DU20" s="555"/>
      <c r="DV20" s="555"/>
      <c r="DW20" s="555"/>
      <c r="DX20" s="555"/>
      <c r="DY20" s="555"/>
      <c r="DZ20" s="555"/>
      <c r="EA20" s="555"/>
      <c r="EB20" s="555"/>
      <c r="EC20" s="555"/>
    </row>
    <row r="21" spans="1:208" ht="18.600000000000001" customHeight="1" x14ac:dyDescent="0.3">
      <c r="A21" s="469" t="s">
        <v>2026</v>
      </c>
      <c r="DC21" s="555"/>
      <c r="DD21" s="555"/>
      <c r="DE21" s="555"/>
      <c r="DF21" s="555"/>
      <c r="DG21" s="555"/>
      <c r="DH21" s="555"/>
      <c r="DI21" s="555"/>
      <c r="DJ21" s="555"/>
      <c r="DK21" s="555"/>
      <c r="DL21" s="555"/>
      <c r="DM21" s="555"/>
      <c r="DN21" s="555"/>
      <c r="DO21" s="555"/>
      <c r="DP21" s="555"/>
      <c r="DQ21" s="555"/>
      <c r="DR21" s="555"/>
      <c r="DS21" s="555"/>
      <c r="DT21" s="555"/>
      <c r="DU21" s="555"/>
      <c r="DV21" s="555"/>
      <c r="DW21" s="555"/>
      <c r="DX21" s="555"/>
      <c r="DY21" s="555"/>
      <c r="DZ21" s="555"/>
      <c r="EA21" s="555"/>
      <c r="EB21" s="555"/>
      <c r="EC21" s="555"/>
    </row>
    <row r="22" spans="1:208" ht="18.600000000000001" customHeight="1" x14ac:dyDescent="0.3">
      <c r="A22" s="633" t="s">
        <v>369</v>
      </c>
    </row>
    <row r="25" spans="1:208" x14ac:dyDescent="0.3">
      <c r="A25" s="559"/>
    </row>
    <row r="30" spans="1:208" x14ac:dyDescent="0.3">
      <c r="A30" s="555" t="s">
        <v>2027</v>
      </c>
    </row>
    <row r="33" spans="128:128" x14ac:dyDescent="0.3">
      <c r="DX33" s="634"/>
    </row>
  </sheetData>
  <pageMargins left="0.75" right="0.75" top="0.75" bottom="0.75" header="0.3" footer="0"/>
  <pageSetup paperSize="9" scale="58"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1AF49-F613-4490-ABB6-B8839BBF3352}">
  <dimension ref="A1:AT118"/>
  <sheetViews>
    <sheetView showGridLines="0" zoomScale="85" zoomScaleNormal="85" zoomScaleSheetLayoutView="70" workbookViewId="0">
      <selection activeCell="C112" sqref="C112"/>
    </sheetView>
  </sheetViews>
  <sheetFormatPr defaultColWidth="9.140625" defaultRowHeight="17.25" x14ac:dyDescent="0.3"/>
  <cols>
    <col min="1" max="1" width="123.85546875" style="671" customWidth="1"/>
    <col min="2" max="43" width="24.7109375" style="672" hidden="1" customWidth="1"/>
    <col min="44" max="46" width="24.7109375" style="672" customWidth="1"/>
    <col min="47" max="16384" width="9.140625" style="643"/>
  </cols>
  <sheetData>
    <row r="1" spans="1:46" s="638" customFormat="1" ht="20.25" customHeight="1" x14ac:dyDescent="0.35">
      <c r="A1" s="635" t="s">
        <v>2028</v>
      </c>
      <c r="B1" s="636"/>
      <c r="C1" s="636"/>
      <c r="D1" s="636"/>
      <c r="E1" s="636"/>
      <c r="F1" s="636"/>
      <c r="G1" s="636"/>
      <c r="H1" s="636"/>
      <c r="I1" s="636"/>
      <c r="J1" s="636"/>
      <c r="K1" s="636"/>
      <c r="L1" s="636"/>
      <c r="M1" s="636"/>
      <c r="N1" s="636"/>
      <c r="O1" s="636"/>
      <c r="P1" s="636"/>
      <c r="Q1" s="636"/>
      <c r="R1" s="636"/>
      <c r="S1" s="636"/>
      <c r="T1" s="636"/>
      <c r="U1" s="636"/>
      <c r="V1" s="637"/>
      <c r="W1" s="637"/>
      <c r="X1" s="637"/>
      <c r="Y1" s="637"/>
      <c r="Z1" s="637"/>
      <c r="AA1" s="637"/>
      <c r="AB1" s="637"/>
      <c r="AC1" s="637"/>
      <c r="AD1" s="637"/>
      <c r="AE1" s="637"/>
      <c r="AF1" s="637"/>
      <c r="AG1" s="637"/>
      <c r="AH1" s="637"/>
      <c r="AI1" s="637"/>
      <c r="AJ1" s="637"/>
      <c r="AK1" s="637"/>
      <c r="AL1" s="637"/>
      <c r="AM1" s="637"/>
      <c r="AN1" s="637"/>
      <c r="AO1" s="637"/>
      <c r="AP1" s="637"/>
      <c r="AQ1" s="637"/>
      <c r="AR1" s="637"/>
      <c r="AS1" s="637"/>
      <c r="AT1" s="637"/>
    </row>
    <row r="2" spans="1:46" s="638" customFormat="1" ht="16.899999999999999" customHeight="1" thickBot="1" x14ac:dyDescent="0.35">
      <c r="A2" s="639"/>
      <c r="B2" s="640"/>
      <c r="C2" s="640"/>
      <c r="D2" s="640"/>
      <c r="E2" s="640"/>
      <c r="F2" s="640"/>
      <c r="G2" s="640"/>
      <c r="H2" s="640"/>
      <c r="I2" s="640"/>
      <c r="J2" s="640"/>
      <c r="K2" s="640"/>
      <c r="L2" s="640"/>
      <c r="M2" s="640"/>
      <c r="N2" s="640"/>
      <c r="O2" s="640"/>
      <c r="P2" s="640"/>
      <c r="Q2" s="640"/>
      <c r="R2" s="640"/>
      <c r="S2" s="640"/>
      <c r="T2" s="640"/>
      <c r="U2" s="640"/>
      <c r="V2" s="640"/>
      <c r="W2" s="640"/>
      <c r="X2" s="640"/>
      <c r="Y2" s="640"/>
      <c r="Z2" s="640"/>
      <c r="AA2" s="640"/>
      <c r="AB2" s="640"/>
      <c r="AC2" s="640"/>
      <c r="AD2" s="640"/>
      <c r="AE2" s="640"/>
      <c r="AF2" s="640"/>
      <c r="AG2" s="640"/>
      <c r="AH2" s="640"/>
      <c r="AI2" s="640"/>
      <c r="AJ2" s="640"/>
      <c r="AK2" s="640"/>
      <c r="AL2" s="640"/>
      <c r="AM2" s="640"/>
      <c r="AN2" s="640"/>
      <c r="AO2" s="640"/>
      <c r="AP2" s="640"/>
      <c r="AQ2" s="640"/>
      <c r="AR2" s="640"/>
      <c r="AS2" s="640"/>
      <c r="AT2" s="640" t="s">
        <v>683</v>
      </c>
    </row>
    <row r="3" spans="1:46" ht="19.899999999999999" customHeight="1" thickTop="1" thickBot="1" x14ac:dyDescent="0.35">
      <c r="A3" s="641"/>
      <c r="B3" s="642">
        <v>43374</v>
      </c>
      <c r="C3" s="642">
        <v>43405</v>
      </c>
      <c r="D3" s="642">
        <v>43435</v>
      </c>
      <c r="E3" s="642">
        <v>43466</v>
      </c>
      <c r="F3" s="642">
        <v>43497</v>
      </c>
      <c r="G3" s="642">
        <v>43525</v>
      </c>
      <c r="H3" s="642">
        <v>43556</v>
      </c>
      <c r="I3" s="642">
        <v>43586</v>
      </c>
      <c r="J3" s="642">
        <v>43617</v>
      </c>
      <c r="K3" s="642">
        <v>43647</v>
      </c>
      <c r="L3" s="642">
        <v>43678</v>
      </c>
      <c r="M3" s="642">
        <v>43709</v>
      </c>
      <c r="N3" s="642">
        <v>43739</v>
      </c>
      <c r="O3" s="642">
        <v>43770</v>
      </c>
      <c r="P3" s="642">
        <v>43800</v>
      </c>
      <c r="Q3" s="642">
        <v>43831</v>
      </c>
      <c r="R3" s="642">
        <v>43862</v>
      </c>
      <c r="S3" s="642">
        <v>43891</v>
      </c>
      <c r="T3" s="642">
        <v>43922</v>
      </c>
      <c r="U3" s="642">
        <v>43952</v>
      </c>
      <c r="V3" s="642">
        <v>43983</v>
      </c>
      <c r="W3" s="642">
        <v>44013</v>
      </c>
      <c r="X3" s="642">
        <v>44044</v>
      </c>
      <c r="Y3" s="642">
        <v>44075</v>
      </c>
      <c r="Z3" s="642">
        <v>44105</v>
      </c>
      <c r="AA3" s="642">
        <v>44136</v>
      </c>
      <c r="AB3" s="642">
        <v>44166</v>
      </c>
      <c r="AC3" s="642">
        <v>44197</v>
      </c>
      <c r="AD3" s="642">
        <v>44228</v>
      </c>
      <c r="AE3" s="642">
        <v>44256</v>
      </c>
      <c r="AF3" s="642">
        <v>44287</v>
      </c>
      <c r="AG3" s="642">
        <v>44317</v>
      </c>
      <c r="AH3" s="642">
        <v>44348</v>
      </c>
      <c r="AI3" s="642">
        <v>44378</v>
      </c>
      <c r="AJ3" s="642">
        <v>44409</v>
      </c>
      <c r="AK3" s="642">
        <v>44440</v>
      </c>
      <c r="AL3" s="642">
        <v>44470</v>
      </c>
      <c r="AM3" s="642">
        <v>44501</v>
      </c>
      <c r="AN3" s="642">
        <v>44531</v>
      </c>
      <c r="AO3" s="642">
        <v>44562</v>
      </c>
      <c r="AP3" s="642">
        <v>44593</v>
      </c>
      <c r="AQ3" s="642">
        <v>44621</v>
      </c>
      <c r="AR3" s="642">
        <v>44652</v>
      </c>
      <c r="AS3" s="642">
        <v>44682</v>
      </c>
      <c r="AT3" s="642">
        <v>44713</v>
      </c>
    </row>
    <row r="4" spans="1:46" ht="18" thickTop="1" x14ac:dyDescent="0.3">
      <c r="A4" s="644" t="s">
        <v>596</v>
      </c>
      <c r="B4" s="645" t="s">
        <v>2029</v>
      </c>
      <c r="C4" s="645" t="s">
        <v>2030</v>
      </c>
      <c r="D4" s="645" t="s">
        <v>2031</v>
      </c>
      <c r="E4" s="645" t="s">
        <v>2031</v>
      </c>
      <c r="F4" s="645" t="s">
        <v>2031</v>
      </c>
      <c r="G4" s="645" t="s">
        <v>2031</v>
      </c>
      <c r="H4" s="645" t="s">
        <v>2032</v>
      </c>
      <c r="I4" s="645" t="s">
        <v>2032</v>
      </c>
      <c r="J4" s="645" t="s">
        <v>2033</v>
      </c>
      <c r="K4" s="645" t="s">
        <v>2031</v>
      </c>
      <c r="L4" s="645" t="s">
        <v>2031</v>
      </c>
      <c r="M4" s="645" t="s">
        <v>2034</v>
      </c>
      <c r="N4" s="645" t="s">
        <v>2034</v>
      </c>
      <c r="O4" s="645" t="s">
        <v>2034</v>
      </c>
      <c r="P4" s="645" t="s">
        <v>2035</v>
      </c>
      <c r="Q4" s="645" t="s">
        <v>2036</v>
      </c>
      <c r="R4" s="645" t="s">
        <v>2037</v>
      </c>
      <c r="S4" s="645" t="s">
        <v>2038</v>
      </c>
      <c r="T4" s="645" t="s">
        <v>2039</v>
      </c>
      <c r="U4" s="645" t="s">
        <v>2039</v>
      </c>
      <c r="V4" s="645" t="s">
        <v>2039</v>
      </c>
      <c r="W4" s="645" t="s">
        <v>2039</v>
      </c>
      <c r="X4" s="645" t="s">
        <v>2040</v>
      </c>
      <c r="Y4" s="645" t="s">
        <v>2040</v>
      </c>
      <c r="Z4" s="645" t="s">
        <v>2040</v>
      </c>
      <c r="AA4" s="645" t="s">
        <v>2040</v>
      </c>
      <c r="AB4" s="645" t="s">
        <v>2039</v>
      </c>
      <c r="AC4" s="645" t="s">
        <v>2040</v>
      </c>
      <c r="AD4" s="645" t="s">
        <v>2041</v>
      </c>
      <c r="AE4" s="645" t="s">
        <v>2042</v>
      </c>
      <c r="AF4" s="645" t="s">
        <v>2041</v>
      </c>
      <c r="AG4" s="645" t="s">
        <v>2041</v>
      </c>
      <c r="AH4" s="645" t="s">
        <v>2041</v>
      </c>
      <c r="AI4" s="645" t="s">
        <v>2041</v>
      </c>
      <c r="AJ4" s="645" t="s">
        <v>2041</v>
      </c>
      <c r="AK4" s="645" t="s">
        <v>2041</v>
      </c>
      <c r="AL4" s="645" t="s">
        <v>2041</v>
      </c>
      <c r="AM4" s="645" t="s">
        <v>2041</v>
      </c>
      <c r="AN4" s="645" t="s">
        <v>2041</v>
      </c>
      <c r="AO4" s="645" t="s">
        <v>2041</v>
      </c>
      <c r="AP4" s="645" t="s">
        <v>2041</v>
      </c>
      <c r="AQ4" s="645" t="s">
        <v>2043</v>
      </c>
      <c r="AR4" s="645" t="s">
        <v>2044</v>
      </c>
      <c r="AS4" s="645" t="s">
        <v>2044</v>
      </c>
      <c r="AT4" s="645" t="s">
        <v>2045</v>
      </c>
    </row>
    <row r="5" spans="1:46" s="638" customFormat="1" x14ac:dyDescent="0.3">
      <c r="A5" s="646" t="s">
        <v>534</v>
      </c>
      <c r="B5" s="645" t="s">
        <v>2046</v>
      </c>
      <c r="C5" s="645" t="s">
        <v>2046</v>
      </c>
      <c r="D5" s="645" t="s">
        <v>2047</v>
      </c>
      <c r="E5" s="645" t="s">
        <v>2046</v>
      </c>
      <c r="F5" s="645" t="s">
        <v>2046</v>
      </c>
      <c r="G5" s="645" t="s">
        <v>2046</v>
      </c>
      <c r="H5" s="645" t="s">
        <v>2048</v>
      </c>
      <c r="I5" s="645" t="s">
        <v>2046</v>
      </c>
      <c r="J5" s="645" t="s">
        <v>2049</v>
      </c>
      <c r="K5" s="645" t="s">
        <v>2046</v>
      </c>
      <c r="L5" s="645" t="s">
        <v>2050</v>
      </c>
      <c r="M5" s="645" t="s">
        <v>2051</v>
      </c>
      <c r="N5" s="645" t="s">
        <v>2051</v>
      </c>
      <c r="O5" s="645" t="s">
        <v>2037</v>
      </c>
      <c r="P5" s="645" t="s">
        <v>2051</v>
      </c>
      <c r="Q5" s="645" t="s">
        <v>2051</v>
      </c>
      <c r="R5" s="645" t="s">
        <v>2037</v>
      </c>
      <c r="S5" s="645" t="s">
        <v>2052</v>
      </c>
      <c r="T5" s="645" t="s">
        <v>2053</v>
      </c>
      <c r="U5" s="645" t="s">
        <v>2054</v>
      </c>
      <c r="V5" s="645" t="s">
        <v>2054</v>
      </c>
      <c r="W5" s="645" t="s">
        <v>2054</v>
      </c>
      <c r="X5" s="645" t="s">
        <v>2052</v>
      </c>
      <c r="Y5" s="645" t="s">
        <v>2054</v>
      </c>
      <c r="Z5" s="645" t="s">
        <v>2039</v>
      </c>
      <c r="AA5" s="645" t="s">
        <v>2039</v>
      </c>
      <c r="AB5" s="645" t="s">
        <v>2039</v>
      </c>
      <c r="AC5" s="645" t="s">
        <v>2054</v>
      </c>
      <c r="AD5" s="645" t="s">
        <v>2055</v>
      </c>
      <c r="AE5" s="645" t="s">
        <v>2055</v>
      </c>
      <c r="AF5" s="645" t="s">
        <v>2055</v>
      </c>
      <c r="AG5" s="645" t="s">
        <v>1752</v>
      </c>
      <c r="AH5" s="645" t="s">
        <v>2055</v>
      </c>
      <c r="AI5" s="645" t="s">
        <v>2055</v>
      </c>
      <c r="AJ5" s="645" t="s">
        <v>2055</v>
      </c>
      <c r="AK5" s="645" t="s">
        <v>2056</v>
      </c>
      <c r="AL5" s="645" t="s">
        <v>2055</v>
      </c>
      <c r="AM5" s="645" t="s">
        <v>2057</v>
      </c>
      <c r="AN5" s="645" t="s">
        <v>2058</v>
      </c>
      <c r="AO5" s="645" t="s">
        <v>2059</v>
      </c>
      <c r="AP5" s="645" t="s">
        <v>2060</v>
      </c>
      <c r="AQ5" s="645" t="s">
        <v>1638</v>
      </c>
      <c r="AR5" s="645" t="s">
        <v>2061</v>
      </c>
      <c r="AS5" s="645" t="s">
        <v>2062</v>
      </c>
      <c r="AT5" s="645" t="s">
        <v>2063</v>
      </c>
    </row>
    <row r="6" spans="1:46" ht="16.899999999999999" customHeight="1" x14ac:dyDescent="0.3">
      <c r="A6" s="647" t="s">
        <v>535</v>
      </c>
      <c r="B6" s="648" t="s">
        <v>2046</v>
      </c>
      <c r="C6" s="648" t="s">
        <v>2046</v>
      </c>
      <c r="D6" s="648" t="s">
        <v>2047</v>
      </c>
      <c r="E6" s="648" t="s">
        <v>2046</v>
      </c>
      <c r="F6" s="648" t="s">
        <v>2046</v>
      </c>
      <c r="G6" s="648" t="s">
        <v>2046</v>
      </c>
      <c r="H6" s="648" t="s">
        <v>2048</v>
      </c>
      <c r="I6" s="648" t="s">
        <v>2046</v>
      </c>
      <c r="J6" s="648" t="s">
        <v>2049</v>
      </c>
      <c r="K6" s="648" t="s">
        <v>2046</v>
      </c>
      <c r="L6" s="648" t="s">
        <v>2050</v>
      </c>
      <c r="M6" s="648" t="s">
        <v>2051</v>
      </c>
      <c r="N6" s="648" t="s">
        <v>2051</v>
      </c>
      <c r="O6" s="648" t="s">
        <v>2037</v>
      </c>
      <c r="P6" s="648" t="s">
        <v>2051</v>
      </c>
      <c r="Q6" s="648" t="s">
        <v>2051</v>
      </c>
      <c r="R6" s="648" t="s">
        <v>2037</v>
      </c>
      <c r="S6" s="648" t="s">
        <v>2052</v>
      </c>
      <c r="T6" s="648" t="s">
        <v>2053</v>
      </c>
      <c r="U6" s="648" t="s">
        <v>2054</v>
      </c>
      <c r="V6" s="648" t="s">
        <v>2054</v>
      </c>
      <c r="W6" s="648" t="s">
        <v>2054</v>
      </c>
      <c r="X6" s="648" t="s">
        <v>2052</v>
      </c>
      <c r="Y6" s="648" t="s">
        <v>2054</v>
      </c>
      <c r="Z6" s="648" t="s">
        <v>2039</v>
      </c>
      <c r="AA6" s="648" t="s">
        <v>2039</v>
      </c>
      <c r="AB6" s="648" t="s">
        <v>2039</v>
      </c>
      <c r="AC6" s="648" t="s">
        <v>2054</v>
      </c>
      <c r="AD6" s="648" t="s">
        <v>2055</v>
      </c>
      <c r="AE6" s="648" t="s">
        <v>2055</v>
      </c>
      <c r="AF6" s="648" t="s">
        <v>2055</v>
      </c>
      <c r="AG6" s="648" t="s">
        <v>1752</v>
      </c>
      <c r="AH6" s="648" t="s">
        <v>2055</v>
      </c>
      <c r="AI6" s="648" t="s">
        <v>2055</v>
      </c>
      <c r="AJ6" s="648" t="s">
        <v>2055</v>
      </c>
      <c r="AK6" s="648" t="s">
        <v>2056</v>
      </c>
      <c r="AL6" s="648" t="s">
        <v>2055</v>
      </c>
      <c r="AM6" s="648" t="s">
        <v>2057</v>
      </c>
      <c r="AN6" s="648" t="s">
        <v>2058</v>
      </c>
      <c r="AO6" s="648" t="s">
        <v>2059</v>
      </c>
      <c r="AP6" s="648" t="s">
        <v>2060</v>
      </c>
      <c r="AQ6" s="648" t="s">
        <v>1638</v>
      </c>
      <c r="AR6" s="648" t="s">
        <v>2061</v>
      </c>
      <c r="AS6" s="648" t="s">
        <v>2062</v>
      </c>
      <c r="AT6" s="648" t="s">
        <v>2063</v>
      </c>
    </row>
    <row r="7" spans="1:46" s="650" customFormat="1" ht="16.899999999999999" customHeight="1" x14ac:dyDescent="0.3">
      <c r="A7" s="649" t="s">
        <v>2064</v>
      </c>
      <c r="B7" s="648" t="s">
        <v>2048</v>
      </c>
      <c r="C7" s="648" t="s">
        <v>2065</v>
      </c>
      <c r="D7" s="648" t="s">
        <v>2066</v>
      </c>
      <c r="E7" s="648" t="s">
        <v>2065</v>
      </c>
      <c r="F7" s="648" t="s">
        <v>2048</v>
      </c>
      <c r="G7" s="648" t="s">
        <v>2048</v>
      </c>
      <c r="H7" s="648" t="s">
        <v>2048</v>
      </c>
      <c r="I7" s="648" t="s">
        <v>2048</v>
      </c>
      <c r="J7" s="648" t="s">
        <v>2048</v>
      </c>
      <c r="K7" s="648" t="s">
        <v>2067</v>
      </c>
      <c r="L7" s="648" t="s">
        <v>2051</v>
      </c>
      <c r="M7" s="648" t="s">
        <v>2067</v>
      </c>
      <c r="N7" s="648" t="s">
        <v>2067</v>
      </c>
      <c r="O7" s="648" t="s">
        <v>2068</v>
      </c>
      <c r="P7" s="648" t="s">
        <v>2048</v>
      </c>
      <c r="Q7" s="648" t="s">
        <v>2048</v>
      </c>
      <c r="R7" s="648" t="s">
        <v>2048</v>
      </c>
      <c r="S7" s="648" t="s">
        <v>2069</v>
      </c>
      <c r="T7" s="648" t="s">
        <v>2053</v>
      </c>
      <c r="U7" s="648" t="s">
        <v>2070</v>
      </c>
      <c r="V7" s="648" t="s">
        <v>2046</v>
      </c>
      <c r="W7" s="648" t="s">
        <v>2046</v>
      </c>
      <c r="X7" s="648" t="s">
        <v>2052</v>
      </c>
      <c r="Y7" s="648" t="s">
        <v>2052</v>
      </c>
      <c r="Z7" s="648" t="s">
        <v>2054</v>
      </c>
      <c r="AA7" s="648" t="s">
        <v>2054</v>
      </c>
      <c r="AB7" s="648" t="s">
        <v>2054</v>
      </c>
      <c r="AC7" s="648" t="s">
        <v>2054</v>
      </c>
      <c r="AD7" s="648" t="s">
        <v>2071</v>
      </c>
      <c r="AE7" s="648" t="s">
        <v>2072</v>
      </c>
      <c r="AF7" s="648" t="s">
        <v>2071</v>
      </c>
      <c r="AG7" s="648" t="s">
        <v>2071</v>
      </c>
      <c r="AH7" s="648" t="s">
        <v>2073</v>
      </c>
      <c r="AI7" s="648" t="s">
        <v>2074</v>
      </c>
      <c r="AJ7" s="648" t="s">
        <v>2072</v>
      </c>
      <c r="AK7" s="648" t="s">
        <v>2075</v>
      </c>
      <c r="AL7" s="648" t="s">
        <v>2071</v>
      </c>
      <c r="AM7" s="648" t="s">
        <v>2072</v>
      </c>
      <c r="AN7" s="648" t="s">
        <v>2076</v>
      </c>
      <c r="AO7" s="648" t="s">
        <v>2077</v>
      </c>
      <c r="AP7" s="648" t="s">
        <v>2060</v>
      </c>
      <c r="AQ7" s="648" t="s">
        <v>2078</v>
      </c>
      <c r="AR7" s="648" t="s">
        <v>2079</v>
      </c>
      <c r="AS7" s="648" t="s">
        <v>2078</v>
      </c>
      <c r="AT7" s="648" t="s">
        <v>2080</v>
      </c>
    </row>
    <row r="8" spans="1:46" s="650" customFormat="1" ht="16.899999999999999" customHeight="1" x14ac:dyDescent="0.3">
      <c r="A8" s="649" t="s">
        <v>2081</v>
      </c>
      <c r="B8" s="648" t="s">
        <v>2082</v>
      </c>
      <c r="C8" s="648" t="s">
        <v>2082</v>
      </c>
      <c r="D8" s="648" t="s">
        <v>2083</v>
      </c>
      <c r="E8" s="648" t="s">
        <v>2082</v>
      </c>
      <c r="F8" s="648" t="s">
        <v>2082</v>
      </c>
      <c r="G8" s="648" t="s">
        <v>2082</v>
      </c>
      <c r="H8" s="648" t="s">
        <v>2084</v>
      </c>
      <c r="I8" s="648" t="s">
        <v>2085</v>
      </c>
      <c r="J8" s="648" t="s">
        <v>2049</v>
      </c>
      <c r="K8" s="648" t="s">
        <v>2082</v>
      </c>
      <c r="L8" s="648" t="s">
        <v>2050</v>
      </c>
      <c r="M8" s="648" t="s">
        <v>2086</v>
      </c>
      <c r="N8" s="648" t="s">
        <v>2087</v>
      </c>
      <c r="O8" s="648" t="s">
        <v>2037</v>
      </c>
      <c r="P8" s="648" t="s">
        <v>2088</v>
      </c>
      <c r="Q8" s="648" t="s">
        <v>2086</v>
      </c>
      <c r="R8" s="648" t="s">
        <v>2037</v>
      </c>
      <c r="S8" s="648" t="s">
        <v>2089</v>
      </c>
      <c r="T8" s="648" t="s">
        <v>2090</v>
      </c>
      <c r="U8" s="648" t="s">
        <v>2055</v>
      </c>
      <c r="V8" s="648" t="s">
        <v>2055</v>
      </c>
      <c r="W8" s="648" t="s">
        <v>2091</v>
      </c>
      <c r="X8" s="648" t="s">
        <v>1446</v>
      </c>
      <c r="Y8" s="648" t="s">
        <v>2055</v>
      </c>
      <c r="Z8" s="648" t="s">
        <v>2057</v>
      </c>
      <c r="AA8" s="648" t="s">
        <v>2057</v>
      </c>
      <c r="AB8" s="648" t="s">
        <v>2092</v>
      </c>
      <c r="AC8" s="648" t="s">
        <v>1446</v>
      </c>
      <c r="AD8" s="648" t="s">
        <v>2055</v>
      </c>
      <c r="AE8" s="648" t="s">
        <v>1446</v>
      </c>
      <c r="AF8" s="648" t="s">
        <v>2055</v>
      </c>
      <c r="AG8" s="648" t="s">
        <v>1752</v>
      </c>
      <c r="AH8" s="648" t="s">
        <v>2055</v>
      </c>
      <c r="AI8" s="648" t="s">
        <v>2055</v>
      </c>
      <c r="AJ8" s="648" t="s">
        <v>2093</v>
      </c>
      <c r="AK8" s="648" t="s">
        <v>2094</v>
      </c>
      <c r="AL8" s="648" t="s">
        <v>2055</v>
      </c>
      <c r="AM8" s="648" t="s">
        <v>2057</v>
      </c>
      <c r="AN8" s="648" t="s">
        <v>2095</v>
      </c>
      <c r="AO8" s="648" t="s">
        <v>2059</v>
      </c>
      <c r="AP8" s="648" t="s">
        <v>2094</v>
      </c>
      <c r="AQ8" s="648" t="s">
        <v>1638</v>
      </c>
      <c r="AR8" s="648" t="s">
        <v>2096</v>
      </c>
      <c r="AS8" s="648" t="s">
        <v>2062</v>
      </c>
      <c r="AT8" s="648" t="s">
        <v>2063</v>
      </c>
    </row>
    <row r="9" spans="1:46" ht="14.45" customHeight="1" x14ac:dyDescent="0.3">
      <c r="A9" s="647" t="s">
        <v>538</v>
      </c>
      <c r="B9" s="648" t="s">
        <v>2097</v>
      </c>
      <c r="C9" s="648" t="s">
        <v>2046</v>
      </c>
      <c r="D9" s="648" t="s">
        <v>2098</v>
      </c>
      <c r="E9" s="648" t="s">
        <v>2098</v>
      </c>
      <c r="F9" s="648" t="s">
        <v>2098</v>
      </c>
      <c r="G9" s="648" t="s">
        <v>2098</v>
      </c>
      <c r="H9" s="648" t="s">
        <v>2098</v>
      </c>
      <c r="I9" s="648" t="s">
        <v>2098</v>
      </c>
      <c r="J9" s="648" t="s">
        <v>2098</v>
      </c>
      <c r="K9" s="648" t="s">
        <v>2098</v>
      </c>
      <c r="L9" s="648" t="s">
        <v>2099</v>
      </c>
      <c r="M9" s="648" t="s">
        <v>2100</v>
      </c>
      <c r="N9" s="648" t="s">
        <v>2100</v>
      </c>
      <c r="O9" s="648" t="s">
        <v>2100</v>
      </c>
      <c r="P9" s="648" t="s">
        <v>2099</v>
      </c>
      <c r="Q9" s="648" t="s">
        <v>2100</v>
      </c>
      <c r="R9" s="648" t="s">
        <v>2100</v>
      </c>
      <c r="S9" s="648" t="s">
        <v>2101</v>
      </c>
      <c r="T9" s="648" t="s">
        <v>2102</v>
      </c>
      <c r="U9" s="648" t="s">
        <v>2102</v>
      </c>
      <c r="V9" s="648" t="s">
        <v>2102</v>
      </c>
      <c r="W9" s="648" t="s">
        <v>2102</v>
      </c>
      <c r="X9" s="648" t="s">
        <v>2102</v>
      </c>
      <c r="Y9" s="648" t="s">
        <v>2102</v>
      </c>
      <c r="Z9" s="648" t="s">
        <v>2102</v>
      </c>
      <c r="AA9" s="648" t="s">
        <v>2102</v>
      </c>
      <c r="AB9" s="648" t="s">
        <v>2102</v>
      </c>
      <c r="AC9" s="648" t="s">
        <v>2054</v>
      </c>
      <c r="AD9" s="648" t="s">
        <v>2103</v>
      </c>
      <c r="AE9" s="648" t="s">
        <v>953</v>
      </c>
      <c r="AF9" s="648" t="s">
        <v>953</v>
      </c>
      <c r="AG9" s="648" t="s">
        <v>2103</v>
      </c>
      <c r="AH9" s="648">
        <v>7.85</v>
      </c>
      <c r="AI9" s="648" t="s">
        <v>2103</v>
      </c>
      <c r="AJ9" s="648" t="s">
        <v>2103</v>
      </c>
      <c r="AK9" s="648" t="s">
        <v>2104</v>
      </c>
      <c r="AL9" s="648" t="s">
        <v>2104</v>
      </c>
      <c r="AM9" s="648" t="s">
        <v>2103</v>
      </c>
      <c r="AN9" s="648" t="s">
        <v>2105</v>
      </c>
      <c r="AO9" s="648" t="s">
        <v>2103</v>
      </c>
      <c r="AP9" s="648" t="s">
        <v>2071</v>
      </c>
      <c r="AQ9" s="648" t="s">
        <v>2106</v>
      </c>
      <c r="AR9" s="648" t="s">
        <v>2107</v>
      </c>
      <c r="AS9" s="648" t="s">
        <v>2078</v>
      </c>
      <c r="AT9" s="648">
        <v>8.25</v>
      </c>
    </row>
    <row r="10" spans="1:46" ht="14.45" customHeight="1" x14ac:dyDescent="0.3">
      <c r="A10" s="647" t="s">
        <v>539</v>
      </c>
      <c r="B10" s="648" t="s">
        <v>2108</v>
      </c>
      <c r="C10" s="648" t="s">
        <v>2108</v>
      </c>
      <c r="D10" s="648" t="s">
        <v>2108</v>
      </c>
      <c r="E10" s="648" t="s">
        <v>2108</v>
      </c>
      <c r="F10" s="648" t="s">
        <v>2108</v>
      </c>
      <c r="G10" s="648" t="s">
        <v>2108</v>
      </c>
      <c r="H10" s="648" t="s">
        <v>2108</v>
      </c>
      <c r="I10" s="648" t="s">
        <v>2108</v>
      </c>
      <c r="J10" s="648" t="s">
        <v>2108</v>
      </c>
      <c r="K10" s="648" t="s">
        <v>2108</v>
      </c>
      <c r="L10" s="648" t="s">
        <v>2109</v>
      </c>
      <c r="M10" s="648" t="s">
        <v>2110</v>
      </c>
      <c r="N10" s="648" t="s">
        <v>2110</v>
      </c>
      <c r="O10" s="648" t="s">
        <v>2110</v>
      </c>
      <c r="P10" s="648" t="s">
        <v>2110</v>
      </c>
      <c r="Q10" s="648" t="s">
        <v>2110</v>
      </c>
      <c r="R10" s="648" t="s">
        <v>2110</v>
      </c>
      <c r="S10" s="648" t="s">
        <v>2111</v>
      </c>
      <c r="T10" s="648" t="s">
        <v>2112</v>
      </c>
      <c r="U10" s="648" t="s">
        <v>2113</v>
      </c>
      <c r="V10" s="648" t="s">
        <v>2112</v>
      </c>
      <c r="W10" s="648" t="s">
        <v>2113</v>
      </c>
      <c r="X10" s="648" t="s">
        <v>2112</v>
      </c>
      <c r="Y10" s="648" t="s">
        <v>2112</v>
      </c>
      <c r="Z10" s="648" t="s">
        <v>2112</v>
      </c>
      <c r="AA10" s="648" t="s">
        <v>2112</v>
      </c>
      <c r="AB10" s="648" t="s">
        <v>2054</v>
      </c>
      <c r="AC10" s="648" t="s">
        <v>2112</v>
      </c>
      <c r="AD10" s="648" t="s">
        <v>2114</v>
      </c>
      <c r="AE10" s="648" t="s">
        <v>2071</v>
      </c>
      <c r="AF10" s="648" t="s">
        <v>2071</v>
      </c>
      <c r="AG10" s="648" t="s">
        <v>2071</v>
      </c>
      <c r="AH10" s="648" t="s">
        <v>2071</v>
      </c>
      <c r="AI10" s="648" t="s">
        <v>2114</v>
      </c>
      <c r="AJ10" s="648" t="s">
        <v>2114</v>
      </c>
      <c r="AK10" s="648" t="s">
        <v>2114</v>
      </c>
      <c r="AL10" s="648" t="s">
        <v>2114</v>
      </c>
      <c r="AM10" s="648" t="s">
        <v>2114</v>
      </c>
      <c r="AN10" s="648" t="s">
        <v>2115</v>
      </c>
      <c r="AO10" s="648" t="s">
        <v>2114</v>
      </c>
      <c r="AP10" s="648" t="s">
        <v>2116</v>
      </c>
      <c r="AQ10" s="648" t="s">
        <v>2117</v>
      </c>
      <c r="AR10" s="648" t="s">
        <v>2117</v>
      </c>
      <c r="AS10" s="648" t="s">
        <v>2117</v>
      </c>
      <c r="AT10" s="648" t="s">
        <v>2118</v>
      </c>
    </row>
    <row r="11" spans="1:46" s="638" customFormat="1" ht="18.600000000000001" customHeight="1" x14ac:dyDescent="0.3">
      <c r="A11" s="646" t="s">
        <v>540</v>
      </c>
      <c r="B11" s="645" t="s">
        <v>944</v>
      </c>
      <c r="C11" s="645" t="s">
        <v>944</v>
      </c>
      <c r="D11" s="645" t="s">
        <v>944</v>
      </c>
      <c r="E11" s="645" t="s">
        <v>944</v>
      </c>
      <c r="F11" s="645" t="s">
        <v>944</v>
      </c>
      <c r="G11" s="645" t="s">
        <v>944</v>
      </c>
      <c r="H11" s="645" t="s">
        <v>944</v>
      </c>
      <c r="I11" s="645" t="s">
        <v>944</v>
      </c>
      <c r="J11" s="645" t="s">
        <v>944</v>
      </c>
      <c r="K11" s="645" t="s">
        <v>2119</v>
      </c>
      <c r="L11" s="645" t="s">
        <v>2120</v>
      </c>
      <c r="M11" s="645" t="s">
        <v>2120</v>
      </c>
      <c r="N11" s="645" t="s">
        <v>2120</v>
      </c>
      <c r="O11" s="645" t="s">
        <v>2120</v>
      </c>
      <c r="P11" s="645" t="s">
        <v>2120</v>
      </c>
      <c r="Q11" s="645" t="s">
        <v>2120</v>
      </c>
      <c r="R11" s="645" t="s">
        <v>2120</v>
      </c>
      <c r="S11" s="645" t="s">
        <v>2121</v>
      </c>
      <c r="T11" s="645" t="s">
        <v>2122</v>
      </c>
      <c r="U11" s="645" t="s">
        <v>2122</v>
      </c>
      <c r="V11" s="645" t="s">
        <v>2122</v>
      </c>
      <c r="W11" s="645" t="s">
        <v>2122</v>
      </c>
      <c r="X11" s="645" t="s">
        <v>2122</v>
      </c>
      <c r="Y11" s="645" t="s">
        <v>2122</v>
      </c>
      <c r="Z11" s="645" t="s">
        <v>2122</v>
      </c>
      <c r="AA11" s="645" t="s">
        <v>2122</v>
      </c>
      <c r="AB11" s="645" t="s">
        <v>2122</v>
      </c>
      <c r="AC11" s="645" t="s">
        <v>2122</v>
      </c>
      <c r="AD11" s="645" t="s">
        <v>2122</v>
      </c>
      <c r="AE11" s="645" t="s">
        <v>2122</v>
      </c>
      <c r="AF11" s="645" t="s">
        <v>2122</v>
      </c>
      <c r="AG11" s="645" t="s">
        <v>2122</v>
      </c>
      <c r="AH11" s="645" t="s">
        <v>2122</v>
      </c>
      <c r="AI11" s="645" t="s">
        <v>2122</v>
      </c>
      <c r="AJ11" s="645" t="s">
        <v>2122</v>
      </c>
      <c r="AK11" s="645" t="s">
        <v>2122</v>
      </c>
      <c r="AL11" s="645" t="s">
        <v>2122</v>
      </c>
      <c r="AM11" s="645" t="s">
        <v>2122</v>
      </c>
      <c r="AN11" s="645" t="s">
        <v>2122</v>
      </c>
      <c r="AO11" s="645" t="s">
        <v>2122</v>
      </c>
      <c r="AP11" s="645" t="s">
        <v>2122</v>
      </c>
      <c r="AQ11" s="645" t="s">
        <v>961</v>
      </c>
      <c r="AR11" s="645" t="s">
        <v>961</v>
      </c>
      <c r="AS11" s="645" t="s">
        <v>2123</v>
      </c>
      <c r="AT11" s="645" t="s">
        <v>2124</v>
      </c>
    </row>
    <row r="12" spans="1:46" s="638" customFormat="1" ht="20.45" customHeight="1" x14ac:dyDescent="0.3">
      <c r="A12" s="646" t="s">
        <v>541</v>
      </c>
      <c r="B12" s="645" t="s">
        <v>2046</v>
      </c>
      <c r="C12" s="645" t="s">
        <v>2046</v>
      </c>
      <c r="D12" s="645" t="s">
        <v>2049</v>
      </c>
      <c r="E12" s="645" t="s">
        <v>2049</v>
      </c>
      <c r="F12" s="645" t="s">
        <v>2046</v>
      </c>
      <c r="G12" s="645" t="s">
        <v>2049</v>
      </c>
      <c r="H12" s="645" t="s">
        <v>2046</v>
      </c>
      <c r="I12" s="645" t="s">
        <v>2049</v>
      </c>
      <c r="J12" s="645" t="s">
        <v>2049</v>
      </c>
      <c r="K12" s="645" t="s">
        <v>2049</v>
      </c>
      <c r="L12" s="645" t="s">
        <v>2050</v>
      </c>
      <c r="M12" s="645" t="s">
        <v>2037</v>
      </c>
      <c r="N12" s="645" t="s">
        <v>2037</v>
      </c>
      <c r="O12" s="645" t="s">
        <v>2037</v>
      </c>
      <c r="P12" s="645" t="s">
        <v>2036</v>
      </c>
      <c r="Q12" s="645" t="s">
        <v>2037</v>
      </c>
      <c r="R12" s="645" t="s">
        <v>2037</v>
      </c>
      <c r="S12" s="645" t="s">
        <v>2038</v>
      </c>
      <c r="T12" s="645" t="s">
        <v>2039</v>
      </c>
      <c r="U12" s="645" t="s">
        <v>2039</v>
      </c>
      <c r="V12" s="645" t="s">
        <v>2039</v>
      </c>
      <c r="W12" s="645" t="s">
        <v>2039</v>
      </c>
      <c r="X12" s="645" t="s">
        <v>2039</v>
      </c>
      <c r="Y12" s="645" t="s">
        <v>2039</v>
      </c>
      <c r="Z12" s="645" t="s">
        <v>2039</v>
      </c>
      <c r="AA12" s="645" t="s">
        <v>2039</v>
      </c>
      <c r="AB12" s="645" t="s">
        <v>2039</v>
      </c>
      <c r="AC12" s="645" t="s">
        <v>2039</v>
      </c>
      <c r="AD12" s="645" t="s">
        <v>2125</v>
      </c>
      <c r="AE12" s="645" t="s">
        <v>2126</v>
      </c>
      <c r="AF12" s="645" t="s">
        <v>2041</v>
      </c>
      <c r="AG12" s="645" t="s">
        <v>2041</v>
      </c>
      <c r="AH12" s="645" t="s">
        <v>2127</v>
      </c>
      <c r="AI12" s="645" t="s">
        <v>2128</v>
      </c>
      <c r="AJ12" s="645" t="s">
        <v>2041</v>
      </c>
      <c r="AK12" s="645" t="s">
        <v>2058</v>
      </c>
      <c r="AL12" s="645" t="s">
        <v>2129</v>
      </c>
      <c r="AM12" s="645" t="s">
        <v>2058</v>
      </c>
      <c r="AN12" s="645" t="s">
        <v>2041</v>
      </c>
      <c r="AO12" s="645" t="s">
        <v>2129</v>
      </c>
      <c r="AP12" s="645" t="s">
        <v>2041</v>
      </c>
      <c r="AQ12" s="645" t="s">
        <v>2130</v>
      </c>
      <c r="AR12" s="645" t="s">
        <v>2131</v>
      </c>
      <c r="AS12" s="645" t="s">
        <v>2132</v>
      </c>
      <c r="AT12" s="645" t="s">
        <v>2133</v>
      </c>
    </row>
    <row r="13" spans="1:46" x14ac:dyDescent="0.3">
      <c r="A13" s="647" t="s">
        <v>542</v>
      </c>
      <c r="B13" s="648" t="s">
        <v>2046</v>
      </c>
      <c r="C13" s="648" t="s">
        <v>2097</v>
      </c>
      <c r="D13" s="648" t="s">
        <v>2134</v>
      </c>
      <c r="E13" s="648" t="s">
        <v>2049</v>
      </c>
      <c r="F13" s="648" t="s">
        <v>2048</v>
      </c>
      <c r="G13" s="648" t="s">
        <v>2135</v>
      </c>
      <c r="H13" s="648" t="s">
        <v>2046</v>
      </c>
      <c r="I13" s="648" t="s">
        <v>2046</v>
      </c>
      <c r="J13" s="648" t="s">
        <v>2049</v>
      </c>
      <c r="K13" s="648" t="s">
        <v>2046</v>
      </c>
      <c r="L13" s="648" t="s">
        <v>2051</v>
      </c>
      <c r="M13" s="648" t="s">
        <v>2048</v>
      </c>
      <c r="N13" s="648" t="s">
        <v>2136</v>
      </c>
      <c r="O13" s="648">
        <v>2.5</v>
      </c>
      <c r="P13" s="648" t="s">
        <v>2136</v>
      </c>
      <c r="Q13" s="648" t="s">
        <v>2136</v>
      </c>
      <c r="R13" s="648" t="s">
        <v>2051</v>
      </c>
      <c r="S13" s="648" t="s">
        <v>2048</v>
      </c>
      <c r="T13" s="648" t="s">
        <v>2054</v>
      </c>
      <c r="U13" s="648" t="s">
        <v>2070</v>
      </c>
      <c r="V13" s="648" t="s">
        <v>2054</v>
      </c>
      <c r="W13" s="648" t="s">
        <v>2054</v>
      </c>
      <c r="X13" s="648" t="s">
        <v>2054</v>
      </c>
      <c r="Y13" s="648" t="s">
        <v>2054</v>
      </c>
      <c r="Z13" s="648" t="s">
        <v>2039</v>
      </c>
      <c r="AA13" s="648" t="s">
        <v>2054</v>
      </c>
      <c r="AB13" s="648" t="s">
        <v>2054</v>
      </c>
      <c r="AC13" s="648" t="s">
        <v>2054</v>
      </c>
      <c r="AD13" s="648" t="s">
        <v>2072</v>
      </c>
      <c r="AE13" s="648" t="s">
        <v>2137</v>
      </c>
      <c r="AF13" s="648" t="s">
        <v>2138</v>
      </c>
      <c r="AG13" s="648" t="s">
        <v>2139</v>
      </c>
      <c r="AH13" s="648" t="s">
        <v>2075</v>
      </c>
      <c r="AI13" s="648" t="s">
        <v>2140</v>
      </c>
      <c r="AJ13" s="648" t="s">
        <v>2141</v>
      </c>
      <c r="AK13" s="648" t="s">
        <v>2142</v>
      </c>
      <c r="AL13" s="648" t="s">
        <v>2143</v>
      </c>
      <c r="AM13" s="648" t="s">
        <v>2058</v>
      </c>
      <c r="AN13" s="648" t="s">
        <v>2041</v>
      </c>
      <c r="AO13" s="648" t="s">
        <v>2144</v>
      </c>
      <c r="AP13" s="648" t="s">
        <v>2139</v>
      </c>
      <c r="AQ13" s="648" t="s">
        <v>2145</v>
      </c>
      <c r="AR13" s="648" t="s">
        <v>2146</v>
      </c>
      <c r="AS13" s="648" t="s">
        <v>2147</v>
      </c>
      <c r="AT13" s="648" t="s">
        <v>2148</v>
      </c>
    </row>
    <row r="14" spans="1:46" ht="16.899999999999999" customHeight="1" x14ac:dyDescent="0.3">
      <c r="A14" s="649" t="s">
        <v>2149</v>
      </c>
      <c r="B14" s="648" t="s">
        <v>2108</v>
      </c>
      <c r="C14" s="648" t="s">
        <v>2108</v>
      </c>
      <c r="D14" s="648" t="s">
        <v>2150</v>
      </c>
      <c r="E14" s="648" t="s">
        <v>2108</v>
      </c>
      <c r="F14" s="648" t="s">
        <v>2108</v>
      </c>
      <c r="G14" s="648" t="s">
        <v>2108</v>
      </c>
      <c r="H14" s="648" t="s">
        <v>2108</v>
      </c>
      <c r="I14" s="648" t="s">
        <v>2108</v>
      </c>
      <c r="J14" s="648" t="s">
        <v>2108</v>
      </c>
      <c r="K14" s="648" t="s">
        <v>2108</v>
      </c>
      <c r="L14" s="648" t="s">
        <v>2097</v>
      </c>
      <c r="M14" s="648" t="s">
        <v>2110</v>
      </c>
      <c r="N14" s="648" t="s">
        <v>2110</v>
      </c>
      <c r="O14" s="648" t="s">
        <v>2110</v>
      </c>
      <c r="P14" s="648" t="s">
        <v>2099</v>
      </c>
      <c r="Q14" s="648" t="s">
        <v>2110</v>
      </c>
      <c r="R14" s="648" t="s">
        <v>2110</v>
      </c>
      <c r="S14" s="648" t="s">
        <v>2102</v>
      </c>
      <c r="T14" s="648" t="s">
        <v>2112</v>
      </c>
      <c r="U14" s="648" t="s">
        <v>2151</v>
      </c>
      <c r="V14" s="648" t="s">
        <v>2152</v>
      </c>
      <c r="W14" s="648" t="s">
        <v>2112</v>
      </c>
      <c r="X14" s="648" t="s">
        <v>2112</v>
      </c>
      <c r="Y14" s="648" t="s">
        <v>2112</v>
      </c>
      <c r="Z14" s="648" t="s">
        <v>2112</v>
      </c>
      <c r="AA14" s="648" t="s">
        <v>2054</v>
      </c>
      <c r="AB14" s="648" t="s">
        <v>2054</v>
      </c>
      <c r="AC14" s="648" t="s">
        <v>2054</v>
      </c>
      <c r="AD14" s="648" t="s">
        <v>2072</v>
      </c>
      <c r="AE14" s="648" t="s">
        <v>2153</v>
      </c>
      <c r="AF14" s="648" t="s">
        <v>2154</v>
      </c>
      <c r="AG14" s="648" t="s">
        <v>2072</v>
      </c>
      <c r="AH14" s="648" t="s">
        <v>2155</v>
      </c>
      <c r="AI14" s="648" t="s">
        <v>2153</v>
      </c>
      <c r="AJ14" s="648" t="s">
        <v>2071</v>
      </c>
      <c r="AK14" s="648" t="s">
        <v>2071</v>
      </c>
      <c r="AL14" s="648" t="s">
        <v>2071</v>
      </c>
      <c r="AM14" s="648" t="s">
        <v>2155</v>
      </c>
      <c r="AN14" s="648" t="s">
        <v>2153</v>
      </c>
      <c r="AO14" s="648" t="s">
        <v>2071</v>
      </c>
      <c r="AP14" s="648" t="s">
        <v>2153</v>
      </c>
      <c r="AQ14" s="648">
        <v>8</v>
      </c>
      <c r="AR14" s="648" t="s">
        <v>2078</v>
      </c>
      <c r="AS14" s="648" t="s">
        <v>2078</v>
      </c>
      <c r="AT14" s="648" t="s">
        <v>1194</v>
      </c>
    </row>
    <row r="15" spans="1:46" ht="16.899999999999999" customHeight="1" x14ac:dyDescent="0.3">
      <c r="A15" s="649" t="s">
        <v>2156</v>
      </c>
      <c r="B15" s="648" t="s">
        <v>2108</v>
      </c>
      <c r="C15" s="648" t="s">
        <v>2108</v>
      </c>
      <c r="D15" s="648" t="s">
        <v>2108</v>
      </c>
      <c r="E15" s="648" t="s">
        <v>2108</v>
      </c>
      <c r="F15" s="648" t="s">
        <v>2108</v>
      </c>
      <c r="G15" s="648" t="s">
        <v>2108</v>
      </c>
      <c r="H15" s="648" t="s">
        <v>2108</v>
      </c>
      <c r="I15" s="648" t="s">
        <v>2108</v>
      </c>
      <c r="J15" s="648" t="s">
        <v>2157</v>
      </c>
      <c r="K15" s="648" t="s">
        <v>2108</v>
      </c>
      <c r="L15" s="648" t="s">
        <v>2101</v>
      </c>
      <c r="M15" s="648" t="s">
        <v>2158</v>
      </c>
      <c r="N15" s="648" t="s">
        <v>2101</v>
      </c>
      <c r="O15" s="648" t="s">
        <v>2110</v>
      </c>
      <c r="P15" s="648" t="s">
        <v>2101</v>
      </c>
      <c r="Q15" s="648" t="s">
        <v>2101</v>
      </c>
      <c r="R15" s="648" t="s">
        <v>2158</v>
      </c>
      <c r="S15" s="648" t="s">
        <v>2111</v>
      </c>
      <c r="T15" s="648" t="s">
        <v>2066</v>
      </c>
      <c r="U15" s="648" t="s">
        <v>2112</v>
      </c>
      <c r="V15" s="648" t="s">
        <v>2066</v>
      </c>
      <c r="W15" s="648" t="s">
        <v>2066</v>
      </c>
      <c r="X15" s="648" t="s">
        <v>2066</v>
      </c>
      <c r="Y15" s="648" t="s">
        <v>2066</v>
      </c>
      <c r="Z15" s="648" t="s">
        <v>2066</v>
      </c>
      <c r="AA15" s="648" t="s">
        <v>2066</v>
      </c>
      <c r="AB15" s="648" t="s">
        <v>2066</v>
      </c>
      <c r="AC15" s="648" t="s">
        <v>2066</v>
      </c>
      <c r="AD15" s="648" t="s">
        <v>2159</v>
      </c>
      <c r="AE15" s="648" t="s">
        <v>2159</v>
      </c>
      <c r="AF15" s="648" t="s">
        <v>2103</v>
      </c>
      <c r="AG15" s="648" t="s">
        <v>2103</v>
      </c>
      <c r="AH15" s="648" t="s">
        <v>2071</v>
      </c>
      <c r="AI15" s="648" t="s">
        <v>2103</v>
      </c>
      <c r="AJ15" s="648" t="s">
        <v>2159</v>
      </c>
      <c r="AK15" s="648" t="s">
        <v>2103</v>
      </c>
      <c r="AL15" s="648" t="s">
        <v>2159</v>
      </c>
      <c r="AM15" s="648" t="s">
        <v>2071</v>
      </c>
      <c r="AN15" s="648" t="s">
        <v>2071</v>
      </c>
      <c r="AO15" s="648" t="s">
        <v>2071</v>
      </c>
      <c r="AP15" s="648">
        <v>7.85</v>
      </c>
      <c r="AQ15" s="648">
        <v>8</v>
      </c>
      <c r="AR15" s="648" t="s">
        <v>2106</v>
      </c>
      <c r="AS15" s="648">
        <v>5.25</v>
      </c>
      <c r="AT15" s="648" t="s">
        <v>2160</v>
      </c>
    </row>
    <row r="16" spans="1:46" x14ac:dyDescent="0.3">
      <c r="A16" s="649" t="s">
        <v>2161</v>
      </c>
      <c r="B16" s="648" t="s">
        <v>2046</v>
      </c>
      <c r="C16" s="648" t="s">
        <v>2097</v>
      </c>
      <c r="D16" s="648" t="s">
        <v>2134</v>
      </c>
      <c r="E16" s="648" t="s">
        <v>2049</v>
      </c>
      <c r="F16" s="648" t="s">
        <v>2048</v>
      </c>
      <c r="G16" s="648" t="s">
        <v>2135</v>
      </c>
      <c r="H16" s="648" t="s">
        <v>2046</v>
      </c>
      <c r="I16" s="648" t="s">
        <v>2046</v>
      </c>
      <c r="J16" s="648" t="s">
        <v>2049</v>
      </c>
      <c r="K16" s="648" t="s">
        <v>2046</v>
      </c>
      <c r="L16" s="648" t="s">
        <v>2051</v>
      </c>
      <c r="M16" s="648" t="s">
        <v>2048</v>
      </c>
      <c r="N16" s="648" t="s">
        <v>2136</v>
      </c>
      <c r="O16" s="648" t="s">
        <v>2136</v>
      </c>
      <c r="P16" s="648" t="s">
        <v>2136</v>
      </c>
      <c r="Q16" s="648" t="s">
        <v>2136</v>
      </c>
      <c r="R16" s="648" t="s">
        <v>2048</v>
      </c>
      <c r="S16" s="648" t="s">
        <v>2048</v>
      </c>
      <c r="T16" s="648" t="s">
        <v>2054</v>
      </c>
      <c r="U16" s="648" t="s">
        <v>2070</v>
      </c>
      <c r="V16" s="648" t="s">
        <v>2054</v>
      </c>
      <c r="W16" s="648" t="s">
        <v>2054</v>
      </c>
      <c r="X16" s="648" t="s">
        <v>2054</v>
      </c>
      <c r="Y16" s="648" t="s">
        <v>2054</v>
      </c>
      <c r="Z16" s="648" t="s">
        <v>2039</v>
      </c>
      <c r="AA16" s="648" t="s">
        <v>2054</v>
      </c>
      <c r="AB16" s="648" t="s">
        <v>2054</v>
      </c>
      <c r="AC16" s="648" t="s">
        <v>2054</v>
      </c>
      <c r="AD16" s="648" t="s">
        <v>2162</v>
      </c>
      <c r="AE16" s="648" t="s">
        <v>2137</v>
      </c>
      <c r="AF16" s="648" t="s">
        <v>2138</v>
      </c>
      <c r="AG16" s="648" t="s">
        <v>2163</v>
      </c>
      <c r="AH16" s="648" t="s">
        <v>2075</v>
      </c>
      <c r="AI16" s="648" t="s">
        <v>2140</v>
      </c>
      <c r="AJ16" s="648" t="s">
        <v>2141</v>
      </c>
      <c r="AK16" s="648" t="s">
        <v>2142</v>
      </c>
      <c r="AL16" s="648" t="s">
        <v>2143</v>
      </c>
      <c r="AM16" s="648" t="s">
        <v>2058</v>
      </c>
      <c r="AN16" s="648" t="s">
        <v>2041</v>
      </c>
      <c r="AO16" s="648" t="s">
        <v>2143</v>
      </c>
      <c r="AP16" s="648" t="s">
        <v>2139</v>
      </c>
      <c r="AQ16" s="648" t="s">
        <v>2145</v>
      </c>
      <c r="AR16" s="648" t="s">
        <v>2146</v>
      </c>
      <c r="AS16" s="648" t="s">
        <v>2147</v>
      </c>
      <c r="AT16" s="648" t="s">
        <v>2148</v>
      </c>
    </row>
    <row r="17" spans="1:46" ht="15.6" customHeight="1" x14ac:dyDescent="0.3">
      <c r="A17" s="647" t="s">
        <v>546</v>
      </c>
      <c r="B17" s="648" t="s">
        <v>2097</v>
      </c>
      <c r="C17" s="648" t="s">
        <v>2164</v>
      </c>
      <c r="D17" s="648" t="s">
        <v>2165</v>
      </c>
      <c r="E17" s="648" t="s">
        <v>2097</v>
      </c>
      <c r="F17" s="648" t="s">
        <v>2166</v>
      </c>
      <c r="G17" s="648" t="s">
        <v>2097</v>
      </c>
      <c r="H17" s="648" t="s">
        <v>2046</v>
      </c>
      <c r="I17" s="648" t="s">
        <v>2164</v>
      </c>
      <c r="J17" s="648" t="s">
        <v>2165</v>
      </c>
      <c r="K17" s="648" t="s">
        <v>2097</v>
      </c>
      <c r="L17" s="648" t="s">
        <v>2099</v>
      </c>
      <c r="M17" s="648" t="s">
        <v>2164</v>
      </c>
      <c r="N17" s="648" t="s">
        <v>2102</v>
      </c>
      <c r="O17" s="648" t="s">
        <v>2099</v>
      </c>
      <c r="P17" s="648" t="s">
        <v>2167</v>
      </c>
      <c r="Q17" s="648" t="s">
        <v>2099</v>
      </c>
      <c r="R17" s="648" t="s">
        <v>2168</v>
      </c>
      <c r="S17" s="648" t="s">
        <v>2102</v>
      </c>
      <c r="T17" s="648" t="s">
        <v>2067</v>
      </c>
      <c r="U17" s="648" t="s">
        <v>2169</v>
      </c>
      <c r="V17" s="648" t="s">
        <v>2067</v>
      </c>
      <c r="W17" s="648" t="s">
        <v>2054</v>
      </c>
      <c r="X17" s="648" t="s">
        <v>2054</v>
      </c>
      <c r="Y17" s="648" t="s">
        <v>2054</v>
      </c>
      <c r="Z17" s="648" t="s">
        <v>2054</v>
      </c>
      <c r="AA17" s="648" t="s">
        <v>2054</v>
      </c>
      <c r="AB17" s="648" t="s">
        <v>2054</v>
      </c>
      <c r="AC17" s="648" t="s">
        <v>2054</v>
      </c>
      <c r="AD17" s="648" t="s">
        <v>2122</v>
      </c>
      <c r="AE17" s="648" t="s">
        <v>2071</v>
      </c>
      <c r="AF17" s="648" t="s">
        <v>2071</v>
      </c>
      <c r="AG17" s="648" t="s">
        <v>2104</v>
      </c>
      <c r="AH17" s="648" t="s">
        <v>2104</v>
      </c>
      <c r="AI17" s="648" t="s">
        <v>2104</v>
      </c>
      <c r="AJ17" s="648" t="s">
        <v>2170</v>
      </c>
      <c r="AK17" s="648" t="s">
        <v>2171</v>
      </c>
      <c r="AL17" s="648" t="s">
        <v>2071</v>
      </c>
      <c r="AM17" s="648" t="s">
        <v>2104</v>
      </c>
      <c r="AN17" s="648" t="s">
        <v>2071</v>
      </c>
      <c r="AO17" s="648" t="s">
        <v>2071</v>
      </c>
      <c r="AP17" s="648" t="s">
        <v>2104</v>
      </c>
      <c r="AQ17" s="648" t="s">
        <v>2172</v>
      </c>
      <c r="AR17" s="648" t="s">
        <v>2123</v>
      </c>
      <c r="AS17" s="648" t="s">
        <v>957</v>
      </c>
      <c r="AT17" s="648" t="s">
        <v>881</v>
      </c>
    </row>
    <row r="18" spans="1:46" ht="15.6" customHeight="1" x14ac:dyDescent="0.3">
      <c r="A18" s="647" t="s">
        <v>547</v>
      </c>
      <c r="B18" s="648" t="s">
        <v>2046</v>
      </c>
      <c r="C18" s="648" t="s">
        <v>2046</v>
      </c>
      <c r="D18" s="648" t="s">
        <v>2046</v>
      </c>
      <c r="E18" s="648" t="s">
        <v>2046</v>
      </c>
      <c r="F18" s="648" t="s">
        <v>2046</v>
      </c>
      <c r="G18" s="648" t="s">
        <v>2046</v>
      </c>
      <c r="H18" s="648" t="s">
        <v>2046</v>
      </c>
      <c r="I18" s="648" t="s">
        <v>2046</v>
      </c>
      <c r="J18" s="648" t="s">
        <v>2097</v>
      </c>
      <c r="K18" s="648" t="s">
        <v>2173</v>
      </c>
      <c r="L18" s="648" t="s">
        <v>2099</v>
      </c>
      <c r="M18" s="648" t="s">
        <v>2174</v>
      </c>
      <c r="N18" s="648" t="s">
        <v>2099</v>
      </c>
      <c r="O18" s="648" t="s">
        <v>2099</v>
      </c>
      <c r="P18" s="648" t="s">
        <v>2051</v>
      </c>
      <c r="Q18" s="648" t="s">
        <v>2099</v>
      </c>
      <c r="R18" s="648" t="s">
        <v>2051</v>
      </c>
      <c r="S18" s="648" t="s">
        <v>2169</v>
      </c>
      <c r="T18" s="648" t="s">
        <v>2169</v>
      </c>
      <c r="U18" s="648" t="s">
        <v>2054</v>
      </c>
      <c r="V18" s="648" t="s">
        <v>2054</v>
      </c>
      <c r="W18" s="648" t="s">
        <v>2039</v>
      </c>
      <c r="X18" s="648" t="s">
        <v>2039</v>
      </c>
      <c r="Y18" s="648" t="s">
        <v>2039</v>
      </c>
      <c r="Z18" s="648" t="s">
        <v>2054</v>
      </c>
      <c r="AA18" s="648" t="s">
        <v>2039</v>
      </c>
      <c r="AB18" s="648" t="s">
        <v>2054</v>
      </c>
      <c r="AC18" s="648" t="s">
        <v>2054</v>
      </c>
      <c r="AD18" s="648" t="s">
        <v>2175</v>
      </c>
      <c r="AE18" s="648" t="s">
        <v>2175</v>
      </c>
      <c r="AF18" s="648" t="s">
        <v>2176</v>
      </c>
      <c r="AG18" s="648" t="s">
        <v>2175</v>
      </c>
      <c r="AH18" s="648" t="s">
        <v>2177</v>
      </c>
      <c r="AI18" s="648" t="s">
        <v>2125</v>
      </c>
      <c r="AJ18" s="648" t="s">
        <v>2125</v>
      </c>
      <c r="AK18" s="648" t="s">
        <v>2125</v>
      </c>
      <c r="AL18" s="648" t="s">
        <v>2175</v>
      </c>
      <c r="AM18" s="648" t="s">
        <v>2125</v>
      </c>
      <c r="AN18" s="648" t="s">
        <v>2125</v>
      </c>
      <c r="AO18" s="648" t="s">
        <v>1750</v>
      </c>
      <c r="AP18" s="648" t="s">
        <v>2177</v>
      </c>
      <c r="AQ18" s="648" t="s">
        <v>1213</v>
      </c>
      <c r="AR18" s="648" t="s">
        <v>2131</v>
      </c>
      <c r="AS18" s="648" t="s">
        <v>2178</v>
      </c>
      <c r="AT18" s="648" t="s">
        <v>2179</v>
      </c>
    </row>
    <row r="19" spans="1:46" ht="15.6" customHeight="1" x14ac:dyDescent="0.3">
      <c r="A19" s="647" t="s">
        <v>548</v>
      </c>
      <c r="B19" s="648" t="s">
        <v>2180</v>
      </c>
      <c r="C19" s="648" t="s">
        <v>2046</v>
      </c>
      <c r="D19" s="648" t="s">
        <v>2173</v>
      </c>
      <c r="E19" s="648" t="s">
        <v>2180</v>
      </c>
      <c r="F19" s="648" t="s">
        <v>2046</v>
      </c>
      <c r="G19" s="648" t="s">
        <v>2046</v>
      </c>
      <c r="H19" s="648" t="s">
        <v>2046</v>
      </c>
      <c r="I19" s="648" t="s">
        <v>2046</v>
      </c>
      <c r="J19" s="648" t="s">
        <v>2046</v>
      </c>
      <c r="K19" s="648" t="s">
        <v>2046</v>
      </c>
      <c r="L19" s="648" t="s">
        <v>2051</v>
      </c>
      <c r="M19" s="648" t="s">
        <v>2051</v>
      </c>
      <c r="N19" s="648" t="s">
        <v>2051</v>
      </c>
      <c r="O19" s="648" t="s">
        <v>2051</v>
      </c>
      <c r="P19" s="648" t="s">
        <v>2051</v>
      </c>
      <c r="Q19" s="648" t="s">
        <v>2051</v>
      </c>
      <c r="R19" s="648" t="s">
        <v>2051</v>
      </c>
      <c r="S19" s="648" t="s">
        <v>2052</v>
      </c>
      <c r="T19" s="648" t="s">
        <v>2039</v>
      </c>
      <c r="U19" s="648" t="s">
        <v>2054</v>
      </c>
      <c r="V19" s="648" t="s">
        <v>2039</v>
      </c>
      <c r="W19" s="648" t="s">
        <v>2054</v>
      </c>
      <c r="X19" s="648" t="s">
        <v>2039</v>
      </c>
      <c r="Y19" s="648" t="s">
        <v>2039</v>
      </c>
      <c r="Z19" s="648" t="s">
        <v>2054</v>
      </c>
      <c r="AA19" s="648" t="s">
        <v>2054</v>
      </c>
      <c r="AB19" s="648" t="s">
        <v>2054</v>
      </c>
      <c r="AC19" s="648" t="s">
        <v>2054</v>
      </c>
      <c r="AD19" s="648" t="s">
        <v>2181</v>
      </c>
      <c r="AE19" s="648" t="s">
        <v>2125</v>
      </c>
      <c r="AF19" s="648" t="s">
        <v>2104</v>
      </c>
      <c r="AG19" s="648" t="s">
        <v>2072</v>
      </c>
      <c r="AH19" s="648" t="s">
        <v>2182</v>
      </c>
      <c r="AI19" s="648" t="s">
        <v>2104</v>
      </c>
      <c r="AJ19" s="648" t="s">
        <v>2183</v>
      </c>
      <c r="AK19" s="648" t="s">
        <v>2072</v>
      </c>
      <c r="AL19" s="648" t="s">
        <v>2184</v>
      </c>
      <c r="AM19" s="648" t="s">
        <v>2184</v>
      </c>
      <c r="AN19" s="648" t="s">
        <v>2184</v>
      </c>
      <c r="AO19" s="648" t="s">
        <v>2184</v>
      </c>
      <c r="AP19" s="648" t="s">
        <v>2184</v>
      </c>
      <c r="AQ19" s="648" t="s">
        <v>2185</v>
      </c>
      <c r="AR19" s="648" t="s">
        <v>2185</v>
      </c>
      <c r="AS19" s="648" t="s">
        <v>2186</v>
      </c>
      <c r="AT19" s="648" t="s">
        <v>2187</v>
      </c>
    </row>
    <row r="20" spans="1:46" ht="15.6" customHeight="1" x14ac:dyDescent="0.3">
      <c r="A20" s="647" t="s">
        <v>549</v>
      </c>
      <c r="B20" s="648" t="s">
        <v>2097</v>
      </c>
      <c r="C20" s="648" t="s">
        <v>2097</v>
      </c>
      <c r="D20" s="648" t="s">
        <v>2097</v>
      </c>
      <c r="E20" s="648" t="s">
        <v>2097</v>
      </c>
      <c r="F20" s="648" t="s">
        <v>2097</v>
      </c>
      <c r="G20" s="648" t="s">
        <v>2097</v>
      </c>
      <c r="H20" s="648" t="s">
        <v>2097</v>
      </c>
      <c r="I20" s="648" t="s">
        <v>2097</v>
      </c>
      <c r="J20" s="648" t="s">
        <v>2097</v>
      </c>
      <c r="K20" s="648" t="s">
        <v>2097</v>
      </c>
      <c r="L20" s="648" t="s">
        <v>2099</v>
      </c>
      <c r="M20" s="648" t="s">
        <v>2099</v>
      </c>
      <c r="N20" s="648" t="s">
        <v>2099</v>
      </c>
      <c r="O20" s="648" t="s">
        <v>2099</v>
      </c>
      <c r="P20" s="648" t="s">
        <v>2099</v>
      </c>
      <c r="Q20" s="648" t="s">
        <v>2099</v>
      </c>
      <c r="R20" s="648" t="s">
        <v>2099</v>
      </c>
      <c r="S20" s="648" t="s">
        <v>2102</v>
      </c>
      <c r="T20" s="648" t="s">
        <v>2046</v>
      </c>
      <c r="U20" s="648" t="s">
        <v>2188</v>
      </c>
      <c r="V20" s="648" t="s">
        <v>2067</v>
      </c>
      <c r="W20" s="648" t="s">
        <v>2188</v>
      </c>
      <c r="X20" s="648" t="s">
        <v>2054</v>
      </c>
      <c r="Y20" s="648" t="s">
        <v>2054</v>
      </c>
      <c r="Z20" s="648" t="s">
        <v>2054</v>
      </c>
      <c r="AA20" s="648" t="s">
        <v>2054</v>
      </c>
      <c r="AB20" s="648" t="s">
        <v>2054</v>
      </c>
      <c r="AC20" s="648" t="s">
        <v>2054</v>
      </c>
      <c r="AD20" s="648" t="s">
        <v>2071</v>
      </c>
      <c r="AE20" s="648" t="s">
        <v>2104</v>
      </c>
      <c r="AF20" s="648" t="s">
        <v>2104</v>
      </c>
      <c r="AG20" s="648" t="s">
        <v>2189</v>
      </c>
      <c r="AH20" s="648" t="s">
        <v>2190</v>
      </c>
      <c r="AI20" s="648" t="s">
        <v>2104</v>
      </c>
      <c r="AJ20" s="648" t="s">
        <v>2190</v>
      </c>
      <c r="AK20" s="648" t="s">
        <v>2104</v>
      </c>
      <c r="AL20" s="648" t="s">
        <v>2191</v>
      </c>
      <c r="AM20" s="648" t="s">
        <v>2192</v>
      </c>
      <c r="AN20" s="648" t="s">
        <v>2191</v>
      </c>
      <c r="AO20" s="648" t="s">
        <v>2191</v>
      </c>
      <c r="AP20" s="648" t="s">
        <v>2104</v>
      </c>
      <c r="AQ20" s="648" t="s">
        <v>2193</v>
      </c>
      <c r="AR20" s="648" t="s">
        <v>1441</v>
      </c>
      <c r="AS20" s="648" t="s">
        <v>2123</v>
      </c>
      <c r="AT20" s="648" t="s">
        <v>2194</v>
      </c>
    </row>
    <row r="21" spans="1:46" ht="15.6" customHeight="1" x14ac:dyDescent="0.3">
      <c r="A21" s="647" t="s">
        <v>550</v>
      </c>
      <c r="B21" s="648" t="s">
        <v>2097</v>
      </c>
      <c r="C21" s="648" t="s">
        <v>2046</v>
      </c>
      <c r="D21" s="648" t="s">
        <v>2097</v>
      </c>
      <c r="E21" s="648" t="s">
        <v>2097</v>
      </c>
      <c r="F21" s="648" t="s">
        <v>2097</v>
      </c>
      <c r="G21" s="648" t="s">
        <v>2097</v>
      </c>
      <c r="H21" s="648" t="s">
        <v>2097</v>
      </c>
      <c r="I21" s="648" t="s">
        <v>2097</v>
      </c>
      <c r="J21" s="648" t="s">
        <v>2097</v>
      </c>
      <c r="K21" s="648" t="s">
        <v>2097</v>
      </c>
      <c r="L21" s="648" t="s">
        <v>2099</v>
      </c>
      <c r="M21" s="648" t="s">
        <v>2099</v>
      </c>
      <c r="N21" s="648" t="s">
        <v>2099</v>
      </c>
      <c r="O21" s="648" t="s">
        <v>2099</v>
      </c>
      <c r="P21" s="648" t="s">
        <v>2099</v>
      </c>
      <c r="Q21" s="648" t="s">
        <v>2099</v>
      </c>
      <c r="R21" s="648" t="s">
        <v>2099</v>
      </c>
      <c r="S21" s="648" t="s">
        <v>2102</v>
      </c>
      <c r="T21" s="648" t="s">
        <v>2067</v>
      </c>
      <c r="U21" s="648" t="s">
        <v>2054</v>
      </c>
      <c r="V21" s="648" t="s">
        <v>2067</v>
      </c>
      <c r="W21" s="648" t="s">
        <v>2047</v>
      </c>
      <c r="X21" s="648" t="s">
        <v>2067</v>
      </c>
      <c r="Y21" s="648" t="s">
        <v>2067</v>
      </c>
      <c r="Z21" s="648" t="s">
        <v>2067</v>
      </c>
      <c r="AA21" s="648" t="s">
        <v>2054</v>
      </c>
      <c r="AB21" s="648" t="s">
        <v>2054</v>
      </c>
      <c r="AC21" s="648" t="s">
        <v>2054</v>
      </c>
      <c r="AD21" s="648" t="s">
        <v>2195</v>
      </c>
      <c r="AE21" s="648" t="s">
        <v>2196</v>
      </c>
      <c r="AF21" s="648" t="s">
        <v>2197</v>
      </c>
      <c r="AG21" s="648" t="s">
        <v>2196</v>
      </c>
      <c r="AH21" s="648" t="s">
        <v>2198</v>
      </c>
      <c r="AI21" s="648" t="s">
        <v>2199</v>
      </c>
      <c r="AJ21" s="648" t="s">
        <v>2200</v>
      </c>
      <c r="AK21" s="648" t="s">
        <v>2198</v>
      </c>
      <c r="AL21" s="648" t="s">
        <v>2201</v>
      </c>
      <c r="AM21" s="648" t="s">
        <v>2196</v>
      </c>
      <c r="AN21" s="648" t="s">
        <v>2196</v>
      </c>
      <c r="AO21" s="648" t="s">
        <v>2196</v>
      </c>
      <c r="AP21" s="648" t="s">
        <v>2196</v>
      </c>
      <c r="AQ21" s="648" t="s">
        <v>2202</v>
      </c>
      <c r="AR21" s="648" t="s">
        <v>2202</v>
      </c>
      <c r="AS21" s="648" t="s">
        <v>2202</v>
      </c>
      <c r="AT21" s="648" t="s">
        <v>2203</v>
      </c>
    </row>
    <row r="22" spans="1:46" ht="15" customHeight="1" x14ac:dyDescent="0.3">
      <c r="A22" s="647" t="s">
        <v>551</v>
      </c>
      <c r="B22" s="648" t="s">
        <v>2097</v>
      </c>
      <c r="C22" s="648" t="s">
        <v>2097</v>
      </c>
      <c r="D22" s="648" t="s">
        <v>2046</v>
      </c>
      <c r="E22" s="648" t="s">
        <v>2204</v>
      </c>
      <c r="F22" s="648" t="s">
        <v>2097</v>
      </c>
      <c r="G22" s="648" t="s">
        <v>2097</v>
      </c>
      <c r="H22" s="648" t="s">
        <v>2097</v>
      </c>
      <c r="I22" s="648" t="s">
        <v>2097</v>
      </c>
      <c r="J22" s="648" t="s">
        <v>2097</v>
      </c>
      <c r="K22" s="648" t="s">
        <v>2097</v>
      </c>
      <c r="L22" s="648" t="s">
        <v>2134</v>
      </c>
      <c r="M22" s="648" t="s">
        <v>2099</v>
      </c>
      <c r="N22" s="648" t="s">
        <v>2099</v>
      </c>
      <c r="O22" s="648" t="s">
        <v>2099</v>
      </c>
      <c r="P22" s="648" t="s">
        <v>2099</v>
      </c>
      <c r="Q22" s="648" t="s">
        <v>2099</v>
      </c>
      <c r="R22" s="648" t="s">
        <v>2099</v>
      </c>
      <c r="S22" s="648" t="s">
        <v>2102</v>
      </c>
      <c r="T22" s="648" t="s">
        <v>2067</v>
      </c>
      <c r="U22" s="648" t="s">
        <v>2054</v>
      </c>
      <c r="V22" s="648" t="s">
        <v>2054</v>
      </c>
      <c r="W22" s="648" t="s">
        <v>2054</v>
      </c>
      <c r="X22" s="648" t="s">
        <v>2054</v>
      </c>
      <c r="Y22" s="648" t="s">
        <v>2054</v>
      </c>
      <c r="Z22" s="648" t="s">
        <v>2054</v>
      </c>
      <c r="AA22" s="648" t="s">
        <v>2054</v>
      </c>
      <c r="AB22" s="648" t="s">
        <v>2054</v>
      </c>
      <c r="AC22" s="648" t="s">
        <v>2054</v>
      </c>
      <c r="AD22" s="648" t="s">
        <v>2090</v>
      </c>
      <c r="AE22" s="648" t="s">
        <v>2090</v>
      </c>
      <c r="AF22" s="648" t="s">
        <v>2104</v>
      </c>
      <c r="AG22" s="648" t="s">
        <v>2090</v>
      </c>
      <c r="AH22" s="648" t="s">
        <v>2175</v>
      </c>
      <c r="AI22" s="648" t="s">
        <v>2090</v>
      </c>
      <c r="AJ22" s="648" t="s">
        <v>2175</v>
      </c>
      <c r="AK22" s="648" t="s">
        <v>2175</v>
      </c>
      <c r="AL22" s="648" t="s">
        <v>2090</v>
      </c>
      <c r="AM22" s="648" t="s">
        <v>2205</v>
      </c>
      <c r="AN22" s="648" t="s">
        <v>2175</v>
      </c>
      <c r="AO22" s="648" t="s">
        <v>2090</v>
      </c>
      <c r="AP22" s="648" t="s">
        <v>2104</v>
      </c>
      <c r="AQ22" s="648" t="s">
        <v>2206</v>
      </c>
      <c r="AR22" s="648" t="s">
        <v>1213</v>
      </c>
      <c r="AS22" s="648" t="s">
        <v>1213</v>
      </c>
      <c r="AT22" s="648" t="s">
        <v>2179</v>
      </c>
    </row>
    <row r="23" spans="1:46" ht="15.6" customHeight="1" x14ac:dyDescent="0.3">
      <c r="A23" s="647" t="s">
        <v>552</v>
      </c>
      <c r="B23" s="648" t="s">
        <v>2067</v>
      </c>
      <c r="C23" s="648" t="s">
        <v>2164</v>
      </c>
      <c r="D23" s="648" t="s">
        <v>2164</v>
      </c>
      <c r="E23" s="648" t="s">
        <v>2207</v>
      </c>
      <c r="F23" s="648" t="s">
        <v>2048</v>
      </c>
      <c r="G23" s="648" t="s">
        <v>2048</v>
      </c>
      <c r="H23" s="648" t="s">
        <v>2048</v>
      </c>
      <c r="I23" s="648" t="s">
        <v>2048</v>
      </c>
      <c r="J23" s="648" t="s">
        <v>2048</v>
      </c>
      <c r="K23" s="648" t="s">
        <v>2048</v>
      </c>
      <c r="L23" s="648" t="s">
        <v>2048</v>
      </c>
      <c r="M23" s="648" t="s">
        <v>2048</v>
      </c>
      <c r="N23" s="648" t="s">
        <v>2048</v>
      </c>
      <c r="O23" s="648" t="s">
        <v>2208</v>
      </c>
      <c r="P23" s="648" t="s">
        <v>2208</v>
      </c>
      <c r="Q23" s="648" t="s">
        <v>2169</v>
      </c>
      <c r="R23" s="648" t="s">
        <v>2209</v>
      </c>
      <c r="S23" s="648" t="s">
        <v>2067</v>
      </c>
      <c r="T23" s="648" t="s">
        <v>2048</v>
      </c>
      <c r="U23" s="648" t="s">
        <v>2054</v>
      </c>
      <c r="V23" s="648" t="s">
        <v>2054</v>
      </c>
      <c r="W23" s="648" t="s">
        <v>2210</v>
      </c>
      <c r="X23" s="648" t="s">
        <v>2210</v>
      </c>
      <c r="Y23" s="648" t="s">
        <v>2210</v>
      </c>
      <c r="Z23" s="648" t="s">
        <v>2210</v>
      </c>
      <c r="AA23" s="648" t="s">
        <v>2210</v>
      </c>
      <c r="AB23" s="648" t="s">
        <v>2210</v>
      </c>
      <c r="AC23" s="648" t="s">
        <v>2210</v>
      </c>
      <c r="AD23" s="648" t="s">
        <v>2211</v>
      </c>
      <c r="AE23" s="648" t="s">
        <v>2211</v>
      </c>
      <c r="AF23" s="648" t="s">
        <v>2211</v>
      </c>
      <c r="AG23" s="648" t="s">
        <v>2211</v>
      </c>
      <c r="AH23" s="648" t="s">
        <v>2072</v>
      </c>
      <c r="AI23" s="648" t="s">
        <v>2212</v>
      </c>
      <c r="AJ23" s="648" t="s">
        <v>2212</v>
      </c>
      <c r="AK23" s="648" t="s">
        <v>2212</v>
      </c>
      <c r="AL23" s="648" t="s">
        <v>2212</v>
      </c>
      <c r="AM23" s="648" t="s">
        <v>2212</v>
      </c>
      <c r="AN23" s="648" t="s">
        <v>2212</v>
      </c>
      <c r="AO23" s="648" t="s">
        <v>2072</v>
      </c>
      <c r="AP23" s="648" t="s">
        <v>2212</v>
      </c>
      <c r="AQ23" s="648" t="s">
        <v>2213</v>
      </c>
      <c r="AR23" s="648" t="s">
        <v>2213</v>
      </c>
      <c r="AS23" s="648" t="s">
        <v>2213</v>
      </c>
      <c r="AT23" s="648" t="s">
        <v>2214</v>
      </c>
    </row>
    <row r="24" spans="1:46" ht="15.6" customHeight="1" x14ac:dyDescent="0.3">
      <c r="A24" s="647" t="s">
        <v>553</v>
      </c>
      <c r="B24" s="648" t="s">
        <v>2098</v>
      </c>
      <c r="C24" s="648" t="s">
        <v>2215</v>
      </c>
      <c r="D24" s="648" t="s">
        <v>2046</v>
      </c>
      <c r="E24" s="648" t="s">
        <v>2215</v>
      </c>
      <c r="F24" s="648" t="s">
        <v>2215</v>
      </c>
      <c r="G24" s="648" t="s">
        <v>2216</v>
      </c>
      <c r="H24" s="648" t="s">
        <v>2215</v>
      </c>
      <c r="I24" s="648" t="s">
        <v>2215</v>
      </c>
      <c r="J24" s="648" t="s">
        <v>2100</v>
      </c>
      <c r="K24" s="648" t="s">
        <v>2217</v>
      </c>
      <c r="L24" s="648" t="s">
        <v>2218</v>
      </c>
      <c r="M24" s="648" t="s">
        <v>2219</v>
      </c>
      <c r="N24" s="648" t="s">
        <v>2067</v>
      </c>
      <c r="O24" s="648" t="s">
        <v>2219</v>
      </c>
      <c r="P24" s="648" t="s">
        <v>2219</v>
      </c>
      <c r="Q24" s="648" t="s">
        <v>2219</v>
      </c>
      <c r="R24" s="648" t="s">
        <v>2219</v>
      </c>
      <c r="S24" s="648" t="s">
        <v>2220</v>
      </c>
      <c r="T24" s="648" t="s">
        <v>2221</v>
      </c>
      <c r="U24" s="648" t="s">
        <v>2097</v>
      </c>
      <c r="V24" s="648" t="s">
        <v>2054</v>
      </c>
      <c r="W24" s="648" t="s">
        <v>2054</v>
      </c>
      <c r="X24" s="648" t="s">
        <v>2054</v>
      </c>
      <c r="Y24" s="648" t="s">
        <v>2054</v>
      </c>
      <c r="Z24" s="648" t="s">
        <v>2054</v>
      </c>
      <c r="AA24" s="648" t="s">
        <v>2054</v>
      </c>
      <c r="AB24" s="648" t="s">
        <v>2054</v>
      </c>
      <c r="AC24" s="648" t="s">
        <v>2054</v>
      </c>
      <c r="AD24" s="648" t="s">
        <v>2094</v>
      </c>
      <c r="AE24" s="648" t="s">
        <v>2222</v>
      </c>
      <c r="AF24" s="648" t="s">
        <v>2223</v>
      </c>
      <c r="AG24" s="648">
        <v>7.85</v>
      </c>
      <c r="AH24" s="648" t="s">
        <v>2224</v>
      </c>
      <c r="AI24" s="648">
        <v>7.85</v>
      </c>
      <c r="AJ24" s="648" t="s">
        <v>953</v>
      </c>
      <c r="AK24" s="648">
        <v>7.85</v>
      </c>
      <c r="AL24" s="648">
        <v>7.85</v>
      </c>
      <c r="AM24" s="648">
        <v>7.85</v>
      </c>
      <c r="AN24" s="648" t="s">
        <v>2104</v>
      </c>
      <c r="AO24" s="648">
        <v>7.85</v>
      </c>
      <c r="AP24" s="648">
        <v>7.85</v>
      </c>
      <c r="AQ24" s="648" t="s">
        <v>2123</v>
      </c>
      <c r="AR24" s="648" t="s">
        <v>2107</v>
      </c>
      <c r="AS24" s="648" t="s">
        <v>2123</v>
      </c>
      <c r="AT24" s="648" t="s">
        <v>2225</v>
      </c>
    </row>
    <row r="25" spans="1:46" ht="15.6" customHeight="1" x14ac:dyDescent="0.3">
      <c r="A25" s="647" t="s">
        <v>554</v>
      </c>
      <c r="B25" s="648" t="s">
        <v>2097</v>
      </c>
      <c r="C25" s="648" t="s">
        <v>2109</v>
      </c>
      <c r="D25" s="648" t="s">
        <v>2097</v>
      </c>
      <c r="E25" s="648" t="s">
        <v>2097</v>
      </c>
      <c r="F25" s="648" t="s">
        <v>2109</v>
      </c>
      <c r="G25" s="648" t="s">
        <v>2097</v>
      </c>
      <c r="H25" s="648" t="s">
        <v>2065</v>
      </c>
      <c r="I25" s="648" t="s">
        <v>2097</v>
      </c>
      <c r="J25" s="648" t="s">
        <v>2097</v>
      </c>
      <c r="K25" s="648" t="s">
        <v>2097</v>
      </c>
      <c r="L25" s="648" t="s">
        <v>2099</v>
      </c>
      <c r="M25" s="648" t="s">
        <v>2099</v>
      </c>
      <c r="N25" s="648" t="s">
        <v>2099</v>
      </c>
      <c r="O25" s="648" t="s">
        <v>2099</v>
      </c>
      <c r="P25" s="648" t="s">
        <v>2099</v>
      </c>
      <c r="Q25" s="648" t="s">
        <v>2099</v>
      </c>
      <c r="R25" s="648" t="s">
        <v>2112</v>
      </c>
      <c r="S25" s="648" t="s">
        <v>2102</v>
      </c>
      <c r="T25" s="648" t="s">
        <v>2067</v>
      </c>
      <c r="U25" s="648" t="s">
        <v>2054</v>
      </c>
      <c r="V25" s="648" t="s">
        <v>2067</v>
      </c>
      <c r="W25" s="648" t="s">
        <v>2226</v>
      </c>
      <c r="X25" s="648" t="s">
        <v>2067</v>
      </c>
      <c r="Y25" s="648" t="s">
        <v>2067</v>
      </c>
      <c r="Z25" s="648" t="s">
        <v>2067</v>
      </c>
      <c r="AA25" s="648" t="s">
        <v>2067</v>
      </c>
      <c r="AB25" s="648" t="s">
        <v>2054</v>
      </c>
      <c r="AC25" s="648" t="s">
        <v>2054</v>
      </c>
      <c r="AD25" s="648" t="s">
        <v>2104</v>
      </c>
      <c r="AE25" s="648" t="s">
        <v>2090</v>
      </c>
      <c r="AF25" s="648" t="s">
        <v>2104</v>
      </c>
      <c r="AG25" s="648" t="s">
        <v>2090</v>
      </c>
      <c r="AH25" s="648" t="s">
        <v>2104</v>
      </c>
      <c r="AI25" s="648" t="s">
        <v>2090</v>
      </c>
      <c r="AJ25" s="648" t="s">
        <v>2104</v>
      </c>
      <c r="AK25" s="648" t="s">
        <v>2227</v>
      </c>
      <c r="AL25" s="648" t="s">
        <v>2104</v>
      </c>
      <c r="AM25" s="648" t="s">
        <v>2104</v>
      </c>
      <c r="AN25" s="648" t="s">
        <v>2104</v>
      </c>
      <c r="AO25" s="648" t="s">
        <v>2191</v>
      </c>
      <c r="AP25" s="648" t="s">
        <v>2104</v>
      </c>
      <c r="AQ25" s="648" t="s">
        <v>2123</v>
      </c>
      <c r="AR25" s="648" t="s">
        <v>2123</v>
      </c>
      <c r="AS25" s="648" t="s">
        <v>2123</v>
      </c>
      <c r="AT25" s="648" t="s">
        <v>2228</v>
      </c>
    </row>
    <row r="26" spans="1:46" ht="15.6" customHeight="1" x14ac:dyDescent="0.3">
      <c r="A26" s="647" t="s">
        <v>555</v>
      </c>
      <c r="B26" s="648" t="s">
        <v>2097</v>
      </c>
      <c r="C26" s="648" t="s">
        <v>2097</v>
      </c>
      <c r="D26" s="648" t="s">
        <v>2097</v>
      </c>
      <c r="E26" s="648" t="s">
        <v>2097</v>
      </c>
      <c r="F26" s="648" t="s">
        <v>2097</v>
      </c>
      <c r="G26" s="648" t="s">
        <v>2097</v>
      </c>
      <c r="H26" s="648" t="s">
        <v>2097</v>
      </c>
      <c r="I26" s="648" t="s">
        <v>2097</v>
      </c>
      <c r="J26" s="648" t="s">
        <v>2097</v>
      </c>
      <c r="K26" s="648" t="s">
        <v>2097</v>
      </c>
      <c r="L26" s="648" t="s">
        <v>2099</v>
      </c>
      <c r="M26" s="648" t="s">
        <v>2099</v>
      </c>
      <c r="N26" s="648" t="s">
        <v>2099</v>
      </c>
      <c r="O26" s="648" t="s">
        <v>2099</v>
      </c>
      <c r="P26" s="648" t="s">
        <v>2099</v>
      </c>
      <c r="Q26" s="648" t="s">
        <v>2099</v>
      </c>
      <c r="R26" s="648" t="s">
        <v>2099</v>
      </c>
      <c r="S26" s="648" t="s">
        <v>2102</v>
      </c>
      <c r="T26" s="648" t="s">
        <v>2067</v>
      </c>
      <c r="U26" s="648" t="s">
        <v>2067</v>
      </c>
      <c r="V26" s="648" t="s">
        <v>2067</v>
      </c>
      <c r="W26" s="648" t="s">
        <v>2067</v>
      </c>
      <c r="X26" s="648" t="s">
        <v>2067</v>
      </c>
      <c r="Y26" s="648" t="s">
        <v>2067</v>
      </c>
      <c r="Z26" s="648" t="s">
        <v>2054</v>
      </c>
      <c r="AA26" s="648" t="s">
        <v>2054</v>
      </c>
      <c r="AB26" s="648" t="s">
        <v>2054</v>
      </c>
      <c r="AC26" s="648" t="s">
        <v>2054</v>
      </c>
      <c r="AD26" s="648" t="s">
        <v>2104</v>
      </c>
      <c r="AE26" s="648" t="s">
        <v>2104</v>
      </c>
      <c r="AF26" s="648" t="s">
        <v>2104</v>
      </c>
      <c r="AG26" s="648" t="s">
        <v>2104</v>
      </c>
      <c r="AH26" s="648" t="s">
        <v>2104</v>
      </c>
      <c r="AI26" s="648" t="s">
        <v>2104</v>
      </c>
      <c r="AJ26" s="648" t="s">
        <v>2229</v>
      </c>
      <c r="AK26" s="648" t="s">
        <v>2104</v>
      </c>
      <c r="AL26" s="648" t="s">
        <v>2122</v>
      </c>
      <c r="AM26" s="648" t="s">
        <v>2104</v>
      </c>
      <c r="AN26" s="648" t="s">
        <v>2104</v>
      </c>
      <c r="AO26" s="648" t="s">
        <v>2104</v>
      </c>
      <c r="AP26" s="648" t="s">
        <v>2104</v>
      </c>
      <c r="AQ26" s="648" t="s">
        <v>2123</v>
      </c>
      <c r="AR26" s="648" t="s">
        <v>2123</v>
      </c>
      <c r="AS26" s="648" t="s">
        <v>2230</v>
      </c>
      <c r="AT26" s="648" t="s">
        <v>2231</v>
      </c>
    </row>
    <row r="27" spans="1:46" ht="15.6" customHeight="1" x14ac:dyDescent="0.3">
      <c r="A27" s="647" t="s">
        <v>556</v>
      </c>
      <c r="B27" s="648" t="s">
        <v>2097</v>
      </c>
      <c r="C27" s="648" t="s">
        <v>2109</v>
      </c>
      <c r="D27" s="648" t="s">
        <v>2097</v>
      </c>
      <c r="E27" s="648" t="s">
        <v>2097</v>
      </c>
      <c r="F27" s="648" t="s">
        <v>2097</v>
      </c>
      <c r="G27" s="648" t="s">
        <v>2204</v>
      </c>
      <c r="H27" s="648" t="s">
        <v>2097</v>
      </c>
      <c r="I27" s="648" t="s">
        <v>2232</v>
      </c>
      <c r="J27" s="648" t="s">
        <v>2204</v>
      </c>
      <c r="K27" s="648" t="s">
        <v>2204</v>
      </c>
      <c r="L27" s="648" t="s">
        <v>2134</v>
      </c>
      <c r="M27" s="648" t="s">
        <v>2233</v>
      </c>
      <c r="N27" s="648" t="s">
        <v>2099</v>
      </c>
      <c r="O27" s="648" t="s">
        <v>2099</v>
      </c>
      <c r="P27" s="648" t="s">
        <v>2234</v>
      </c>
      <c r="Q27" s="648" t="s">
        <v>2099</v>
      </c>
      <c r="R27" s="648" t="s">
        <v>2235</v>
      </c>
      <c r="S27" s="648" t="s">
        <v>2236</v>
      </c>
      <c r="T27" s="648" t="s">
        <v>2237</v>
      </c>
      <c r="U27" s="648" t="s">
        <v>2054</v>
      </c>
      <c r="V27" s="648" t="s">
        <v>2067</v>
      </c>
      <c r="W27" s="648" t="s">
        <v>2054</v>
      </c>
      <c r="X27" s="648" t="s">
        <v>2054</v>
      </c>
      <c r="Y27" s="648" t="s">
        <v>2054</v>
      </c>
      <c r="Z27" s="648" t="s">
        <v>2054</v>
      </c>
      <c r="AA27" s="648" t="s">
        <v>2054</v>
      </c>
      <c r="AB27" s="648" t="s">
        <v>2054</v>
      </c>
      <c r="AC27" s="648" t="s">
        <v>2054</v>
      </c>
      <c r="AD27" s="648" t="s">
        <v>2072</v>
      </c>
      <c r="AE27" s="648" t="s">
        <v>2238</v>
      </c>
      <c r="AF27" s="648" t="s">
        <v>2104</v>
      </c>
      <c r="AG27" s="648" t="s">
        <v>2238</v>
      </c>
      <c r="AH27" s="648" t="s">
        <v>2104</v>
      </c>
      <c r="AI27" s="648" t="s">
        <v>2104</v>
      </c>
      <c r="AJ27" s="648" t="s">
        <v>2104</v>
      </c>
      <c r="AK27" s="648" t="s">
        <v>2104</v>
      </c>
      <c r="AL27" s="648" t="s">
        <v>2072</v>
      </c>
      <c r="AM27" s="648" t="s">
        <v>2104</v>
      </c>
      <c r="AN27" s="648" t="s">
        <v>2184</v>
      </c>
      <c r="AO27" s="648" t="s">
        <v>2212</v>
      </c>
      <c r="AP27" s="648" t="s">
        <v>2104</v>
      </c>
      <c r="AQ27" s="648" t="s">
        <v>1213</v>
      </c>
      <c r="AR27" s="648" t="s">
        <v>2123</v>
      </c>
      <c r="AS27" s="648" t="s">
        <v>2213</v>
      </c>
      <c r="AT27" s="648" t="s">
        <v>2239</v>
      </c>
    </row>
    <row r="28" spans="1:46" ht="15.6" customHeight="1" x14ac:dyDescent="0.3">
      <c r="A28" s="647" t="s">
        <v>557</v>
      </c>
      <c r="B28" s="648" t="s">
        <v>2097</v>
      </c>
      <c r="C28" s="648" t="s">
        <v>2046</v>
      </c>
      <c r="D28" s="648" t="s">
        <v>2046</v>
      </c>
      <c r="E28" s="648" t="s">
        <v>2046</v>
      </c>
      <c r="F28" s="648" t="s">
        <v>2046</v>
      </c>
      <c r="G28" s="648" t="s">
        <v>2097</v>
      </c>
      <c r="H28" s="648" t="s">
        <v>2097</v>
      </c>
      <c r="I28" s="648" t="s">
        <v>2204</v>
      </c>
      <c r="J28" s="648" t="s">
        <v>2097</v>
      </c>
      <c r="K28" s="648" t="s">
        <v>2097</v>
      </c>
      <c r="L28" s="648" t="s">
        <v>2099</v>
      </c>
      <c r="M28" s="648" t="s">
        <v>2099</v>
      </c>
      <c r="N28" s="648" t="s">
        <v>2099</v>
      </c>
      <c r="O28" s="648" t="s">
        <v>2099</v>
      </c>
      <c r="P28" s="648" t="s">
        <v>2099</v>
      </c>
      <c r="Q28" s="648" t="s">
        <v>2099</v>
      </c>
      <c r="R28" s="648" t="s">
        <v>2099</v>
      </c>
      <c r="S28" s="648" t="s">
        <v>2102</v>
      </c>
      <c r="T28" s="648" t="s">
        <v>2067</v>
      </c>
      <c r="U28" s="648" t="s">
        <v>2039</v>
      </c>
      <c r="V28" s="648" t="s">
        <v>2067</v>
      </c>
      <c r="W28" s="648" t="s">
        <v>2067</v>
      </c>
      <c r="X28" s="648" t="s">
        <v>2039</v>
      </c>
      <c r="Y28" s="648" t="s">
        <v>2067</v>
      </c>
      <c r="Z28" s="648" t="s">
        <v>2067</v>
      </c>
      <c r="AA28" s="648" t="s">
        <v>2039</v>
      </c>
      <c r="AB28" s="648" t="s">
        <v>2054</v>
      </c>
      <c r="AC28" s="648" t="s">
        <v>2054</v>
      </c>
      <c r="AD28" s="648" t="s">
        <v>2072</v>
      </c>
      <c r="AE28" s="648" t="s">
        <v>2184</v>
      </c>
      <c r="AF28" s="648" t="s">
        <v>2090</v>
      </c>
      <c r="AG28" s="648" t="s">
        <v>2090</v>
      </c>
      <c r="AH28" s="648" t="s">
        <v>2122</v>
      </c>
      <c r="AI28" s="648" t="s">
        <v>2090</v>
      </c>
      <c r="AJ28" s="648" t="s">
        <v>2071</v>
      </c>
      <c r="AK28" s="648" t="s">
        <v>2184</v>
      </c>
      <c r="AL28" s="648" t="s">
        <v>2090</v>
      </c>
      <c r="AM28" s="648" t="s">
        <v>2184</v>
      </c>
      <c r="AN28" s="648" t="s">
        <v>2240</v>
      </c>
      <c r="AO28" s="648" t="s">
        <v>2090</v>
      </c>
      <c r="AP28" s="648" t="s">
        <v>2090</v>
      </c>
      <c r="AQ28" s="648" t="s">
        <v>2123</v>
      </c>
      <c r="AR28" s="648" t="s">
        <v>1537</v>
      </c>
      <c r="AS28" s="648" t="s">
        <v>1213</v>
      </c>
      <c r="AT28" s="648" t="s">
        <v>2241</v>
      </c>
    </row>
    <row r="29" spans="1:46" ht="15.6" customHeight="1" x14ac:dyDescent="0.3">
      <c r="A29" s="647" t="s">
        <v>558</v>
      </c>
      <c r="B29" s="648" t="s">
        <v>2108</v>
      </c>
      <c r="C29" s="648" t="s">
        <v>2108</v>
      </c>
      <c r="D29" s="648" t="s">
        <v>2108</v>
      </c>
      <c r="E29" s="648" t="s">
        <v>2108</v>
      </c>
      <c r="F29" s="648" t="s">
        <v>2108</v>
      </c>
      <c r="G29" s="648" t="s">
        <v>2108</v>
      </c>
      <c r="H29" s="648" t="s">
        <v>2108</v>
      </c>
      <c r="I29" s="648" t="s">
        <v>2108</v>
      </c>
      <c r="J29" s="648" t="s">
        <v>2108</v>
      </c>
      <c r="K29" s="648" t="s">
        <v>2108</v>
      </c>
      <c r="L29" s="648" t="s">
        <v>2110</v>
      </c>
      <c r="M29" s="648" t="s">
        <v>2110</v>
      </c>
      <c r="N29" s="648" t="s">
        <v>2110</v>
      </c>
      <c r="O29" s="648" t="s">
        <v>2110</v>
      </c>
      <c r="P29" s="648" t="s">
        <v>2110</v>
      </c>
      <c r="Q29" s="648" t="s">
        <v>2110</v>
      </c>
      <c r="R29" s="648" t="s">
        <v>2099</v>
      </c>
      <c r="S29" s="648" t="s">
        <v>2102</v>
      </c>
      <c r="T29" s="648" t="s">
        <v>2067</v>
      </c>
      <c r="U29" s="648" t="s">
        <v>2054</v>
      </c>
      <c r="V29" s="648" t="s">
        <v>2067</v>
      </c>
      <c r="W29" s="648" t="s">
        <v>2067</v>
      </c>
      <c r="X29" s="648" t="s">
        <v>2067</v>
      </c>
      <c r="Y29" s="648" t="s">
        <v>2067</v>
      </c>
      <c r="Z29" s="648" t="s">
        <v>2054</v>
      </c>
      <c r="AA29" s="648" t="s">
        <v>2054</v>
      </c>
      <c r="AB29" s="648" t="s">
        <v>2054</v>
      </c>
      <c r="AC29" s="648" t="s">
        <v>2054</v>
      </c>
      <c r="AD29" s="648" t="s">
        <v>2104</v>
      </c>
      <c r="AE29" s="648" t="s">
        <v>2072</v>
      </c>
      <c r="AF29" s="648" t="s">
        <v>2104</v>
      </c>
      <c r="AG29" s="648" t="s">
        <v>2242</v>
      </c>
      <c r="AH29" s="648" t="s">
        <v>2243</v>
      </c>
      <c r="AI29" s="648" t="s">
        <v>2244</v>
      </c>
      <c r="AJ29" s="648" t="s">
        <v>2072</v>
      </c>
      <c r="AK29" s="648" t="s">
        <v>2104</v>
      </c>
      <c r="AL29" s="648">
        <v>7.85</v>
      </c>
      <c r="AM29" s="648" t="s">
        <v>2122</v>
      </c>
      <c r="AN29" s="648" t="s">
        <v>2104</v>
      </c>
      <c r="AO29" s="648" t="s">
        <v>2104</v>
      </c>
      <c r="AP29" s="648" t="s">
        <v>2122</v>
      </c>
      <c r="AQ29" s="648" t="s">
        <v>2123</v>
      </c>
      <c r="AR29" s="648" t="s">
        <v>961</v>
      </c>
      <c r="AS29" s="648" t="s">
        <v>961</v>
      </c>
      <c r="AT29" s="648" t="s">
        <v>2124</v>
      </c>
    </row>
    <row r="30" spans="1:46" ht="15.6" customHeight="1" x14ac:dyDescent="0.3">
      <c r="A30" s="647" t="s">
        <v>559</v>
      </c>
      <c r="B30" s="648" t="s">
        <v>2097</v>
      </c>
      <c r="C30" s="648" t="s">
        <v>2046</v>
      </c>
      <c r="D30" s="648" t="s">
        <v>2097</v>
      </c>
      <c r="E30" s="648" t="s">
        <v>2097</v>
      </c>
      <c r="F30" s="648" t="s">
        <v>2097</v>
      </c>
      <c r="G30" s="648" t="s">
        <v>2048</v>
      </c>
      <c r="H30" s="648" t="s">
        <v>2097</v>
      </c>
      <c r="I30" s="648" t="s">
        <v>2097</v>
      </c>
      <c r="J30" s="648" t="s">
        <v>2097</v>
      </c>
      <c r="K30" s="648" t="s">
        <v>2097</v>
      </c>
      <c r="L30" s="648" t="s">
        <v>2134</v>
      </c>
      <c r="M30" s="648" t="s">
        <v>2099</v>
      </c>
      <c r="N30" s="648" t="s">
        <v>2099</v>
      </c>
      <c r="O30" s="648" t="s">
        <v>2174</v>
      </c>
      <c r="P30" s="648" t="s">
        <v>2099</v>
      </c>
      <c r="Q30" s="648" t="s">
        <v>2099</v>
      </c>
      <c r="R30" s="648" t="s">
        <v>2099</v>
      </c>
      <c r="S30" s="648" t="s">
        <v>2245</v>
      </c>
      <c r="T30" s="648" t="s">
        <v>2054</v>
      </c>
      <c r="U30" s="648" t="s">
        <v>2246</v>
      </c>
      <c r="V30" s="648" t="s">
        <v>2054</v>
      </c>
      <c r="W30" s="648" t="s">
        <v>2054</v>
      </c>
      <c r="X30" s="648" t="s">
        <v>2054</v>
      </c>
      <c r="Y30" s="648" t="s">
        <v>2054</v>
      </c>
      <c r="Z30" s="648" t="s">
        <v>2054</v>
      </c>
      <c r="AA30" s="648" t="s">
        <v>2054</v>
      </c>
      <c r="AB30" s="648" t="s">
        <v>2054</v>
      </c>
      <c r="AC30" s="648" t="s">
        <v>2054</v>
      </c>
      <c r="AD30" s="648" t="s">
        <v>2104</v>
      </c>
      <c r="AE30" s="648" t="s">
        <v>2247</v>
      </c>
      <c r="AF30" s="648" t="s">
        <v>2248</v>
      </c>
      <c r="AG30" s="648" t="s">
        <v>2072</v>
      </c>
      <c r="AH30" s="648" t="s">
        <v>2072</v>
      </c>
      <c r="AI30" s="648" t="s">
        <v>2104</v>
      </c>
      <c r="AJ30" s="648" t="s">
        <v>2249</v>
      </c>
      <c r="AK30" s="648" t="s">
        <v>2072</v>
      </c>
      <c r="AL30" s="648" t="s">
        <v>2104</v>
      </c>
      <c r="AM30" s="648" t="s">
        <v>2104</v>
      </c>
      <c r="AN30" s="648" t="s">
        <v>2250</v>
      </c>
      <c r="AO30" s="648" t="s">
        <v>2250</v>
      </c>
      <c r="AP30" s="648" t="s">
        <v>2104</v>
      </c>
      <c r="AQ30" s="648" t="s">
        <v>2251</v>
      </c>
      <c r="AR30" s="648" t="s">
        <v>2123</v>
      </c>
      <c r="AS30" s="648" t="s">
        <v>1433</v>
      </c>
      <c r="AT30" s="648" t="s">
        <v>2252</v>
      </c>
    </row>
    <row r="31" spans="1:46" ht="15.6" customHeight="1" x14ac:dyDescent="0.3">
      <c r="A31" s="647" t="s">
        <v>560</v>
      </c>
      <c r="B31" s="648" t="s">
        <v>2046</v>
      </c>
      <c r="C31" s="648" t="s">
        <v>2046</v>
      </c>
      <c r="D31" s="648" t="s">
        <v>2046</v>
      </c>
      <c r="E31" s="648" t="s">
        <v>2046</v>
      </c>
      <c r="F31" s="648" t="s">
        <v>2046</v>
      </c>
      <c r="G31" s="648" t="s">
        <v>2046</v>
      </c>
      <c r="H31" s="648" t="s">
        <v>2046</v>
      </c>
      <c r="I31" s="648" t="s">
        <v>2046</v>
      </c>
      <c r="J31" s="648" t="s">
        <v>2046</v>
      </c>
      <c r="K31" s="648" t="s">
        <v>2046</v>
      </c>
      <c r="L31" s="648" t="s">
        <v>2051</v>
      </c>
      <c r="M31" s="648" t="s">
        <v>2051</v>
      </c>
      <c r="N31" s="648" t="s">
        <v>2051</v>
      </c>
      <c r="O31" s="648" t="s">
        <v>2051</v>
      </c>
      <c r="P31" s="648" t="s">
        <v>2051</v>
      </c>
      <c r="Q31" s="648" t="s">
        <v>2051</v>
      </c>
      <c r="R31" s="648" t="s">
        <v>2037</v>
      </c>
      <c r="S31" s="648" t="s">
        <v>2052</v>
      </c>
      <c r="T31" s="648" t="s">
        <v>2039</v>
      </c>
      <c r="U31" s="648" t="s">
        <v>2054</v>
      </c>
      <c r="V31" s="648" t="s">
        <v>2039</v>
      </c>
      <c r="W31" s="648" t="s">
        <v>2039</v>
      </c>
      <c r="X31" s="648" t="s">
        <v>2039</v>
      </c>
      <c r="Y31" s="648" t="s">
        <v>2039</v>
      </c>
      <c r="Z31" s="648" t="s">
        <v>2039</v>
      </c>
      <c r="AA31" s="648" t="s">
        <v>2039</v>
      </c>
      <c r="AB31" s="648" t="s">
        <v>2039</v>
      </c>
      <c r="AC31" s="648" t="s">
        <v>2039</v>
      </c>
      <c r="AD31" s="648" t="s">
        <v>2184</v>
      </c>
      <c r="AE31" s="648" t="s">
        <v>2253</v>
      </c>
      <c r="AF31" s="648" t="s">
        <v>2072</v>
      </c>
      <c r="AG31" s="648" t="s">
        <v>2184</v>
      </c>
      <c r="AH31" s="648" t="s">
        <v>2184</v>
      </c>
      <c r="AI31" s="648" t="s">
        <v>2184</v>
      </c>
      <c r="AJ31" s="648" t="s">
        <v>2184</v>
      </c>
      <c r="AK31" s="648" t="s">
        <v>2183</v>
      </c>
      <c r="AL31" s="648" t="s">
        <v>2184</v>
      </c>
      <c r="AM31" s="648" t="s">
        <v>2184</v>
      </c>
      <c r="AN31" s="648" t="s">
        <v>2184</v>
      </c>
      <c r="AO31" s="648" t="s">
        <v>2184</v>
      </c>
      <c r="AP31" s="648" t="s">
        <v>2129</v>
      </c>
      <c r="AQ31" s="648" t="s">
        <v>2123</v>
      </c>
      <c r="AR31" s="648" t="s">
        <v>2131</v>
      </c>
      <c r="AS31" s="648" t="s">
        <v>2131</v>
      </c>
      <c r="AT31" s="648" t="s">
        <v>2254</v>
      </c>
    </row>
    <row r="32" spans="1:46" ht="16.149999999999999" customHeight="1" x14ac:dyDescent="0.3">
      <c r="A32" s="649" t="s">
        <v>2255</v>
      </c>
      <c r="B32" s="648" t="s">
        <v>2046</v>
      </c>
      <c r="C32" s="648" t="s">
        <v>2046</v>
      </c>
      <c r="D32" s="648" t="s">
        <v>2097</v>
      </c>
      <c r="E32" s="648" t="s">
        <v>2046</v>
      </c>
      <c r="F32" s="648" t="s">
        <v>2046</v>
      </c>
      <c r="G32" s="648" t="s">
        <v>2046</v>
      </c>
      <c r="H32" s="648" t="s">
        <v>2046</v>
      </c>
      <c r="I32" s="648" t="s">
        <v>2097</v>
      </c>
      <c r="J32" s="648" t="s">
        <v>2097</v>
      </c>
      <c r="K32" s="648" t="s">
        <v>2097</v>
      </c>
      <c r="L32" s="648" t="s">
        <v>2235</v>
      </c>
      <c r="M32" s="648" t="s">
        <v>2099</v>
      </c>
      <c r="N32" s="648" t="s">
        <v>2256</v>
      </c>
      <c r="O32" s="648" t="s">
        <v>2099</v>
      </c>
      <c r="P32" s="648" t="s">
        <v>2099</v>
      </c>
      <c r="Q32" s="648" t="s">
        <v>2099</v>
      </c>
      <c r="R32" s="648" t="s">
        <v>2099</v>
      </c>
      <c r="S32" s="648" t="s">
        <v>2065</v>
      </c>
      <c r="T32" s="648" t="s">
        <v>2169</v>
      </c>
      <c r="U32" s="648" t="s">
        <v>2067</v>
      </c>
      <c r="V32" s="648" t="s">
        <v>2067</v>
      </c>
      <c r="W32" s="648" t="s">
        <v>2054</v>
      </c>
      <c r="X32" s="648" t="s">
        <v>2054</v>
      </c>
      <c r="Y32" s="648" t="s">
        <v>2054</v>
      </c>
      <c r="Z32" s="648" t="s">
        <v>2054</v>
      </c>
      <c r="AA32" s="648" t="s">
        <v>2054</v>
      </c>
      <c r="AB32" s="648" t="s">
        <v>2054</v>
      </c>
      <c r="AC32" s="648" t="s">
        <v>2054</v>
      </c>
      <c r="AD32" s="648" t="s">
        <v>2104</v>
      </c>
      <c r="AE32" s="648" t="s">
        <v>2104</v>
      </c>
      <c r="AF32" s="648" t="s">
        <v>2072</v>
      </c>
      <c r="AG32" s="648" t="s">
        <v>2072</v>
      </c>
      <c r="AH32" s="648" t="s">
        <v>2257</v>
      </c>
      <c r="AI32" s="648" t="s">
        <v>2258</v>
      </c>
      <c r="AJ32" s="648" t="s">
        <v>2104</v>
      </c>
      <c r="AK32" s="648" t="s">
        <v>2076</v>
      </c>
      <c r="AL32" s="648" t="s">
        <v>2104</v>
      </c>
      <c r="AM32" s="648" t="s">
        <v>2257</v>
      </c>
      <c r="AN32" s="648" t="s">
        <v>2184</v>
      </c>
      <c r="AO32" s="648" t="s">
        <v>2257</v>
      </c>
      <c r="AP32" s="648" t="s">
        <v>2191</v>
      </c>
      <c r="AQ32" s="648" t="s">
        <v>2123</v>
      </c>
      <c r="AR32" s="648" t="s">
        <v>2259</v>
      </c>
      <c r="AS32" s="648" t="s">
        <v>2179</v>
      </c>
      <c r="AT32" s="648" t="s">
        <v>2260</v>
      </c>
    </row>
    <row r="33" spans="1:46" x14ac:dyDescent="0.3">
      <c r="A33" s="649" t="s">
        <v>2261</v>
      </c>
      <c r="B33" s="648" t="s">
        <v>2262</v>
      </c>
      <c r="C33" s="648" t="s">
        <v>2263</v>
      </c>
      <c r="D33" s="648" t="s">
        <v>2263</v>
      </c>
      <c r="E33" s="648" t="s">
        <v>2264</v>
      </c>
      <c r="F33" s="648" t="s">
        <v>2265</v>
      </c>
      <c r="G33" s="648" t="s">
        <v>2264</v>
      </c>
      <c r="H33" s="648" t="s">
        <v>2266</v>
      </c>
      <c r="I33" s="648" t="s">
        <v>2267</v>
      </c>
      <c r="J33" s="648" t="s">
        <v>2264</v>
      </c>
      <c r="K33" s="648" t="s">
        <v>2264</v>
      </c>
      <c r="L33" s="648" t="s">
        <v>2088</v>
      </c>
      <c r="M33" s="648" t="s">
        <v>2268</v>
      </c>
      <c r="N33" s="648" t="s">
        <v>2088</v>
      </c>
      <c r="O33" s="648" t="s">
        <v>2269</v>
      </c>
      <c r="P33" s="648" t="s">
        <v>2270</v>
      </c>
      <c r="Q33" s="648" t="s">
        <v>2269</v>
      </c>
      <c r="R33" s="648" t="s">
        <v>2037</v>
      </c>
      <c r="S33" s="648" t="s">
        <v>2271</v>
      </c>
      <c r="T33" s="648" t="s">
        <v>2184</v>
      </c>
      <c r="U33" s="648" t="s">
        <v>2272</v>
      </c>
      <c r="V33" s="648" t="s">
        <v>2184</v>
      </c>
      <c r="W33" s="648" t="s">
        <v>2273</v>
      </c>
      <c r="X33" s="648" t="s">
        <v>2184</v>
      </c>
      <c r="Y33" s="648" t="s">
        <v>2184</v>
      </c>
      <c r="Z33" s="648" t="s">
        <v>2184</v>
      </c>
      <c r="AA33" s="648" t="s">
        <v>2184</v>
      </c>
      <c r="AB33" s="648" t="s">
        <v>2184</v>
      </c>
      <c r="AC33" s="648" t="s">
        <v>2184</v>
      </c>
      <c r="AD33" s="648" t="s">
        <v>2184</v>
      </c>
      <c r="AE33" s="648" t="s">
        <v>2253</v>
      </c>
      <c r="AF33" s="648" t="s">
        <v>2072</v>
      </c>
      <c r="AG33" s="648" t="s">
        <v>2184</v>
      </c>
      <c r="AH33" s="648" t="s">
        <v>2184</v>
      </c>
      <c r="AI33" s="648" t="s">
        <v>2184</v>
      </c>
      <c r="AJ33" s="648" t="s">
        <v>2184</v>
      </c>
      <c r="AK33" s="648" t="s">
        <v>2183</v>
      </c>
      <c r="AL33" s="648" t="s">
        <v>2184</v>
      </c>
      <c r="AM33" s="648" t="s">
        <v>2184</v>
      </c>
      <c r="AN33" s="648" t="s">
        <v>2184</v>
      </c>
      <c r="AO33" s="648" t="s">
        <v>2184</v>
      </c>
      <c r="AP33" s="648" t="s">
        <v>2184</v>
      </c>
      <c r="AQ33" s="648" t="s">
        <v>2123</v>
      </c>
      <c r="AR33" s="648" t="s">
        <v>2185</v>
      </c>
      <c r="AS33" s="648" t="s">
        <v>2185</v>
      </c>
      <c r="AT33" s="648" t="s">
        <v>2274</v>
      </c>
    </row>
    <row r="34" spans="1:46" x14ac:dyDescent="0.3">
      <c r="A34" s="647" t="s">
        <v>563</v>
      </c>
      <c r="B34" s="648" t="s">
        <v>2275</v>
      </c>
      <c r="C34" s="648" t="s">
        <v>2275</v>
      </c>
      <c r="D34" s="648" t="s">
        <v>2276</v>
      </c>
      <c r="E34" s="648" t="s">
        <v>2275</v>
      </c>
      <c r="F34" s="648" t="s">
        <v>2275</v>
      </c>
      <c r="G34" s="648" t="s">
        <v>2275</v>
      </c>
      <c r="H34" s="648" t="s">
        <v>2277</v>
      </c>
      <c r="I34" s="648" t="s">
        <v>2275</v>
      </c>
      <c r="J34" s="648" t="s">
        <v>2275</v>
      </c>
      <c r="K34" s="648" t="s">
        <v>2275</v>
      </c>
      <c r="L34" s="648" t="s">
        <v>2278</v>
      </c>
      <c r="M34" s="648" t="s">
        <v>2278</v>
      </c>
      <c r="N34" s="648" t="s">
        <v>2278</v>
      </c>
      <c r="O34" s="648" t="s">
        <v>2278</v>
      </c>
      <c r="P34" s="648" t="s">
        <v>2278</v>
      </c>
      <c r="Q34" s="648" t="s">
        <v>2278</v>
      </c>
      <c r="R34" s="648" t="s">
        <v>2278</v>
      </c>
      <c r="S34" s="648" t="s">
        <v>2279</v>
      </c>
      <c r="T34" s="648" t="s">
        <v>2280</v>
      </c>
      <c r="U34" s="648" t="s">
        <v>2280</v>
      </c>
      <c r="V34" s="648" t="s">
        <v>2280</v>
      </c>
      <c r="W34" s="648" t="s">
        <v>2248</v>
      </c>
      <c r="X34" s="648" t="s">
        <v>2281</v>
      </c>
      <c r="Y34" s="648" t="s">
        <v>2280</v>
      </c>
      <c r="Z34" s="648" t="s">
        <v>2280</v>
      </c>
      <c r="AA34" s="648" t="s">
        <v>2280</v>
      </c>
      <c r="AB34" s="648" t="s">
        <v>2280</v>
      </c>
      <c r="AC34" s="648" t="s">
        <v>2067</v>
      </c>
      <c r="AD34" s="648" t="s">
        <v>2104</v>
      </c>
      <c r="AE34" s="648" t="s">
        <v>2282</v>
      </c>
      <c r="AF34" s="648" t="s">
        <v>2104</v>
      </c>
      <c r="AG34" s="648" t="s">
        <v>2104</v>
      </c>
      <c r="AH34" s="648" t="s">
        <v>2104</v>
      </c>
      <c r="AI34" s="648" t="s">
        <v>2104</v>
      </c>
      <c r="AJ34" s="648" t="s">
        <v>2076</v>
      </c>
      <c r="AK34" s="648" t="s">
        <v>2104</v>
      </c>
      <c r="AL34" s="648" t="s">
        <v>2104</v>
      </c>
      <c r="AM34" s="648" t="s">
        <v>2104</v>
      </c>
      <c r="AN34" s="648" t="s">
        <v>2104</v>
      </c>
      <c r="AO34" s="648" t="s">
        <v>2104</v>
      </c>
      <c r="AP34" s="648" t="s">
        <v>2104</v>
      </c>
      <c r="AQ34" s="648" t="s">
        <v>2123</v>
      </c>
      <c r="AR34" s="648" t="s">
        <v>2123</v>
      </c>
      <c r="AS34" s="648" t="s">
        <v>2123</v>
      </c>
      <c r="AT34" s="648" t="s">
        <v>2124</v>
      </c>
    </row>
    <row r="35" spans="1:46" s="638" customFormat="1" x14ac:dyDescent="0.3">
      <c r="A35" s="646" t="s">
        <v>564</v>
      </c>
      <c r="B35" s="645" t="s">
        <v>2173</v>
      </c>
      <c r="C35" s="645" t="s">
        <v>2173</v>
      </c>
      <c r="D35" s="645" t="s">
        <v>2150</v>
      </c>
      <c r="E35" s="645" t="s">
        <v>2108</v>
      </c>
      <c r="F35" s="645" t="s">
        <v>2108</v>
      </c>
      <c r="G35" s="645" t="s">
        <v>2108</v>
      </c>
      <c r="H35" s="645" t="s">
        <v>2150</v>
      </c>
      <c r="I35" s="645" t="s">
        <v>2157</v>
      </c>
      <c r="J35" s="645" t="s">
        <v>2168</v>
      </c>
      <c r="K35" s="645" t="s">
        <v>2150</v>
      </c>
      <c r="L35" s="645" t="s">
        <v>2150</v>
      </c>
      <c r="M35" s="645" t="s">
        <v>2101</v>
      </c>
      <c r="N35" s="645" t="s">
        <v>2283</v>
      </c>
      <c r="O35" s="645" t="s">
        <v>2101</v>
      </c>
      <c r="P35" s="645" t="s">
        <v>2101</v>
      </c>
      <c r="Q35" s="645" t="s">
        <v>2110</v>
      </c>
      <c r="R35" s="645" t="s">
        <v>2097</v>
      </c>
      <c r="S35" s="645" t="s">
        <v>2111</v>
      </c>
      <c r="T35" s="645" t="s">
        <v>2112</v>
      </c>
      <c r="U35" s="645" t="s">
        <v>2152</v>
      </c>
      <c r="V35" s="645" t="s">
        <v>2112</v>
      </c>
      <c r="W35" s="645" t="s">
        <v>2054</v>
      </c>
      <c r="X35" s="645" t="s">
        <v>2054</v>
      </c>
      <c r="Y35" s="645" t="s">
        <v>2054</v>
      </c>
      <c r="Z35" s="645" t="s">
        <v>2054</v>
      </c>
      <c r="AA35" s="645" t="s">
        <v>2054</v>
      </c>
      <c r="AB35" s="645" t="s">
        <v>2054</v>
      </c>
      <c r="AC35" s="645" t="s">
        <v>2054</v>
      </c>
      <c r="AD35" s="645" t="s">
        <v>2071</v>
      </c>
      <c r="AE35" s="645" t="s">
        <v>2122</v>
      </c>
      <c r="AF35" s="645" t="s">
        <v>2071</v>
      </c>
      <c r="AG35" s="645" t="s">
        <v>2122</v>
      </c>
      <c r="AH35" s="645" t="s">
        <v>2071</v>
      </c>
      <c r="AI35" s="645" t="s">
        <v>2284</v>
      </c>
      <c r="AJ35" s="645" t="s">
        <v>2071</v>
      </c>
      <c r="AK35" s="645" t="s">
        <v>2224</v>
      </c>
      <c r="AL35" s="645" t="s">
        <v>2104</v>
      </c>
      <c r="AM35" s="645" t="s">
        <v>2071</v>
      </c>
      <c r="AN35" s="645" t="s">
        <v>2103</v>
      </c>
      <c r="AO35" s="645" t="s">
        <v>2285</v>
      </c>
      <c r="AP35" s="645" t="s">
        <v>2071</v>
      </c>
      <c r="AQ35" s="645" t="s">
        <v>2078</v>
      </c>
      <c r="AR35" s="645" t="s">
        <v>2286</v>
      </c>
      <c r="AS35" s="645" t="s">
        <v>2078</v>
      </c>
      <c r="AT35" s="645" t="s">
        <v>1194</v>
      </c>
    </row>
    <row r="36" spans="1:46" s="638" customFormat="1" x14ac:dyDescent="0.3">
      <c r="A36" s="646" t="s">
        <v>565</v>
      </c>
      <c r="B36" s="645" t="s">
        <v>2097</v>
      </c>
      <c r="C36" s="645" t="s">
        <v>2097</v>
      </c>
      <c r="D36" s="645" t="s">
        <v>2097</v>
      </c>
      <c r="E36" s="645" t="s">
        <v>2097</v>
      </c>
      <c r="F36" s="645" t="s">
        <v>2097</v>
      </c>
      <c r="G36" s="645" t="s">
        <v>2097</v>
      </c>
      <c r="H36" s="645" t="s">
        <v>2097</v>
      </c>
      <c r="I36" s="645" t="s">
        <v>2097</v>
      </c>
      <c r="J36" s="645" t="s">
        <v>2097</v>
      </c>
      <c r="K36" s="645" t="s">
        <v>2097</v>
      </c>
      <c r="L36" s="645" t="s">
        <v>2099</v>
      </c>
      <c r="M36" s="645" t="s">
        <v>2099</v>
      </c>
      <c r="N36" s="645" t="s">
        <v>2099</v>
      </c>
      <c r="O36" s="645" t="s">
        <v>2099</v>
      </c>
      <c r="P36" s="645" t="s">
        <v>2099</v>
      </c>
      <c r="Q36" s="645" t="s">
        <v>2174</v>
      </c>
      <c r="R36" s="645" t="s">
        <v>2099</v>
      </c>
      <c r="S36" s="645" t="s">
        <v>2102</v>
      </c>
      <c r="T36" s="645" t="s">
        <v>2067</v>
      </c>
      <c r="U36" s="645" t="s">
        <v>2067</v>
      </c>
      <c r="V36" s="645" t="s">
        <v>2067</v>
      </c>
      <c r="W36" s="645" t="s">
        <v>2067</v>
      </c>
      <c r="X36" s="645" t="s">
        <v>2067</v>
      </c>
      <c r="Y36" s="645" t="s">
        <v>2054</v>
      </c>
      <c r="Z36" s="645" t="s">
        <v>2054</v>
      </c>
      <c r="AA36" s="645" t="s">
        <v>2054</v>
      </c>
      <c r="AB36" s="645" t="s">
        <v>2054</v>
      </c>
      <c r="AC36" s="645" t="s">
        <v>2054</v>
      </c>
      <c r="AD36" s="645" t="s">
        <v>2248</v>
      </c>
      <c r="AE36" s="645" t="s">
        <v>2072</v>
      </c>
      <c r="AF36" s="645" t="s">
        <v>2104</v>
      </c>
      <c r="AG36" s="645" t="s">
        <v>2104</v>
      </c>
      <c r="AH36" s="645" t="s">
        <v>2104</v>
      </c>
      <c r="AI36" s="645" t="s">
        <v>2104</v>
      </c>
      <c r="AJ36" s="645" t="s">
        <v>2104</v>
      </c>
      <c r="AK36" s="645" t="s">
        <v>2104</v>
      </c>
      <c r="AL36" s="645" t="s">
        <v>2104</v>
      </c>
      <c r="AM36" s="645" t="s">
        <v>2104</v>
      </c>
      <c r="AN36" s="645" t="s">
        <v>2104</v>
      </c>
      <c r="AO36" s="645" t="s">
        <v>2104</v>
      </c>
      <c r="AP36" s="645" t="s">
        <v>2104</v>
      </c>
      <c r="AQ36" s="645" t="s">
        <v>2287</v>
      </c>
      <c r="AR36" s="645" t="s">
        <v>2123</v>
      </c>
      <c r="AS36" s="645" t="s">
        <v>2287</v>
      </c>
      <c r="AT36" s="645" t="s">
        <v>2288</v>
      </c>
    </row>
    <row r="37" spans="1:46" s="638" customFormat="1" x14ac:dyDescent="0.3">
      <c r="A37" s="646" t="s">
        <v>566</v>
      </c>
      <c r="B37" s="645" t="s">
        <v>2029</v>
      </c>
      <c r="C37" s="645" t="s">
        <v>2029</v>
      </c>
      <c r="D37" s="645" t="s">
        <v>2029</v>
      </c>
      <c r="E37" s="645" t="s">
        <v>2289</v>
      </c>
      <c r="F37" s="645" t="s">
        <v>2289</v>
      </c>
      <c r="G37" s="645" t="s">
        <v>2289</v>
      </c>
      <c r="H37" s="645" t="s">
        <v>2289</v>
      </c>
      <c r="I37" s="645" t="s">
        <v>2290</v>
      </c>
      <c r="J37" s="645" t="s">
        <v>2289</v>
      </c>
      <c r="K37" s="645" t="s">
        <v>2291</v>
      </c>
      <c r="L37" s="645" t="s">
        <v>2067</v>
      </c>
      <c r="M37" s="645" t="s">
        <v>2067</v>
      </c>
      <c r="N37" s="645" t="s">
        <v>2067</v>
      </c>
      <c r="O37" s="645" t="s">
        <v>2067</v>
      </c>
      <c r="P37" s="645" t="s">
        <v>2292</v>
      </c>
      <c r="Q37" s="645" t="s">
        <v>2292</v>
      </c>
      <c r="R37" s="645" t="s">
        <v>2226</v>
      </c>
      <c r="S37" s="645" t="s">
        <v>2293</v>
      </c>
      <c r="T37" s="645" t="s">
        <v>2294</v>
      </c>
      <c r="U37" s="645" t="s">
        <v>2054</v>
      </c>
      <c r="V37" s="645" t="s">
        <v>2054</v>
      </c>
      <c r="W37" s="645" t="s">
        <v>2054</v>
      </c>
      <c r="X37" s="645" t="s">
        <v>2054</v>
      </c>
      <c r="Y37" s="645" t="s">
        <v>2054</v>
      </c>
      <c r="Z37" s="645" t="s">
        <v>2054</v>
      </c>
      <c r="AA37" s="645" t="s">
        <v>2054</v>
      </c>
      <c r="AB37" s="645" t="s">
        <v>2054</v>
      </c>
      <c r="AC37" s="645" t="s">
        <v>2054</v>
      </c>
      <c r="AD37" s="645" t="s">
        <v>2295</v>
      </c>
      <c r="AE37" s="645" t="s">
        <v>2296</v>
      </c>
      <c r="AF37" s="645" t="s">
        <v>2297</v>
      </c>
      <c r="AG37" s="645" t="s">
        <v>2139</v>
      </c>
      <c r="AH37" s="645" t="s">
        <v>2298</v>
      </c>
      <c r="AI37" s="645" t="s">
        <v>2183</v>
      </c>
      <c r="AJ37" s="645" t="s">
        <v>2299</v>
      </c>
      <c r="AK37" s="645" t="s">
        <v>2139</v>
      </c>
      <c r="AL37" s="645" t="s">
        <v>2183</v>
      </c>
      <c r="AM37" s="645" t="s">
        <v>2300</v>
      </c>
      <c r="AN37" s="645" t="s">
        <v>2301</v>
      </c>
      <c r="AO37" s="645" t="s">
        <v>2139</v>
      </c>
      <c r="AP37" s="645" t="s">
        <v>2063</v>
      </c>
      <c r="AQ37" s="645" t="s">
        <v>2302</v>
      </c>
      <c r="AR37" s="645" t="s">
        <v>2303</v>
      </c>
      <c r="AS37" s="645" t="s">
        <v>2304</v>
      </c>
      <c r="AT37" s="645" t="s">
        <v>2305</v>
      </c>
    </row>
    <row r="38" spans="1:46" x14ac:dyDescent="0.3">
      <c r="A38" s="647" t="s">
        <v>567</v>
      </c>
      <c r="B38" s="648" t="s">
        <v>2029</v>
      </c>
      <c r="C38" s="648" t="s">
        <v>2029</v>
      </c>
      <c r="D38" s="648" t="s">
        <v>2029</v>
      </c>
      <c r="E38" s="648" t="s">
        <v>2289</v>
      </c>
      <c r="F38" s="648" t="s">
        <v>2289</v>
      </c>
      <c r="G38" s="648" t="s">
        <v>2289</v>
      </c>
      <c r="H38" s="648" t="s">
        <v>2289</v>
      </c>
      <c r="I38" s="648" t="s">
        <v>2029</v>
      </c>
      <c r="J38" s="648" t="s">
        <v>2289</v>
      </c>
      <c r="K38" s="648" t="s">
        <v>2291</v>
      </c>
      <c r="L38" s="648" t="s">
        <v>2067</v>
      </c>
      <c r="M38" s="648" t="s">
        <v>2067</v>
      </c>
      <c r="N38" s="648" t="s">
        <v>2067</v>
      </c>
      <c r="O38" s="648" t="s">
        <v>2067</v>
      </c>
      <c r="P38" s="648" t="s">
        <v>2292</v>
      </c>
      <c r="Q38" s="648" t="s">
        <v>2292</v>
      </c>
      <c r="R38" s="648" t="s">
        <v>2226</v>
      </c>
      <c r="S38" s="648" t="s">
        <v>2293</v>
      </c>
      <c r="T38" s="648" t="s">
        <v>2209</v>
      </c>
      <c r="U38" s="648" t="s">
        <v>2054</v>
      </c>
      <c r="V38" s="648" t="s">
        <v>2054</v>
      </c>
      <c r="W38" s="648" t="s">
        <v>2054</v>
      </c>
      <c r="X38" s="648" t="s">
        <v>2054</v>
      </c>
      <c r="Y38" s="648" t="s">
        <v>2054</v>
      </c>
      <c r="Z38" s="648" t="s">
        <v>2054</v>
      </c>
      <c r="AA38" s="648" t="s">
        <v>2054</v>
      </c>
      <c r="AB38" s="648" t="s">
        <v>2054</v>
      </c>
      <c r="AC38" s="648" t="s">
        <v>2054</v>
      </c>
      <c r="AD38" s="648" t="s">
        <v>2239</v>
      </c>
      <c r="AE38" s="648" t="s">
        <v>2306</v>
      </c>
      <c r="AF38" s="648" t="s">
        <v>2072</v>
      </c>
      <c r="AG38" s="648" t="s">
        <v>2307</v>
      </c>
      <c r="AH38" s="648" t="s">
        <v>2175</v>
      </c>
      <c r="AI38" s="648" t="s">
        <v>2183</v>
      </c>
      <c r="AJ38" s="648" t="s">
        <v>2308</v>
      </c>
      <c r="AK38" s="648" t="s">
        <v>2309</v>
      </c>
      <c r="AL38" s="648" t="s">
        <v>2310</v>
      </c>
      <c r="AM38" s="648" t="s">
        <v>2300</v>
      </c>
      <c r="AN38" s="648" t="s">
        <v>2301</v>
      </c>
      <c r="AO38" s="648" t="s">
        <v>2311</v>
      </c>
      <c r="AP38" s="648" t="s">
        <v>2063</v>
      </c>
      <c r="AQ38" s="648" t="s">
        <v>2312</v>
      </c>
      <c r="AR38" s="648" t="s">
        <v>2303</v>
      </c>
      <c r="AS38" s="648" t="s">
        <v>2304</v>
      </c>
      <c r="AT38" s="648" t="s">
        <v>2305</v>
      </c>
    </row>
    <row r="39" spans="1:46" s="650" customFormat="1" x14ac:dyDescent="0.3">
      <c r="A39" s="649" t="s">
        <v>2313</v>
      </c>
      <c r="B39" s="648" t="s">
        <v>2314</v>
      </c>
      <c r="C39" s="648" t="s">
        <v>2315</v>
      </c>
      <c r="D39" s="648" t="s">
        <v>2316</v>
      </c>
      <c r="E39" s="648" t="s">
        <v>2317</v>
      </c>
      <c r="F39" s="648" t="s">
        <v>2316</v>
      </c>
      <c r="G39" s="648" t="s">
        <v>2318</v>
      </c>
      <c r="H39" s="648" t="s">
        <v>2319</v>
      </c>
      <c r="I39" s="648" t="s">
        <v>2320</v>
      </c>
      <c r="J39" s="648" t="s">
        <v>2321</v>
      </c>
      <c r="K39" s="648" t="s">
        <v>2291</v>
      </c>
      <c r="L39" s="648" t="s">
        <v>2322</v>
      </c>
      <c r="M39" s="648" t="s">
        <v>2323</v>
      </c>
      <c r="N39" s="648" t="s">
        <v>2322</v>
      </c>
      <c r="O39" s="648" t="s">
        <v>2324</v>
      </c>
      <c r="P39" s="648" t="s">
        <v>2325</v>
      </c>
      <c r="Q39" s="648" t="s">
        <v>2326</v>
      </c>
      <c r="R39" s="648" t="s">
        <v>2327</v>
      </c>
      <c r="S39" s="648" t="s">
        <v>2328</v>
      </c>
      <c r="T39" s="648" t="s">
        <v>2090</v>
      </c>
      <c r="U39" s="648" t="s">
        <v>2248</v>
      </c>
      <c r="V39" s="648" t="s">
        <v>2175</v>
      </c>
      <c r="W39" s="648" t="s">
        <v>2139</v>
      </c>
      <c r="X39" s="648" t="s">
        <v>2175</v>
      </c>
      <c r="Y39" s="648" t="s">
        <v>2139</v>
      </c>
      <c r="Z39" s="648" t="s">
        <v>2175</v>
      </c>
      <c r="AA39" s="648" t="s">
        <v>2329</v>
      </c>
      <c r="AB39" s="648" t="s">
        <v>1754</v>
      </c>
      <c r="AC39" s="648" t="s">
        <v>2330</v>
      </c>
      <c r="AD39" s="648" t="s">
        <v>2331</v>
      </c>
      <c r="AE39" s="648" t="s">
        <v>1758</v>
      </c>
      <c r="AF39" s="648" t="s">
        <v>2072</v>
      </c>
      <c r="AG39" s="648" t="s">
        <v>2332</v>
      </c>
      <c r="AH39" s="648" t="s">
        <v>2175</v>
      </c>
      <c r="AI39" s="648" t="s">
        <v>2175</v>
      </c>
      <c r="AJ39" s="648" t="s">
        <v>2333</v>
      </c>
      <c r="AK39" s="648" t="s">
        <v>2309</v>
      </c>
      <c r="AL39" s="648" t="s">
        <v>2334</v>
      </c>
      <c r="AM39" s="648" t="s">
        <v>1758</v>
      </c>
      <c r="AN39" s="648" t="s">
        <v>2295</v>
      </c>
      <c r="AO39" s="648" t="s">
        <v>2311</v>
      </c>
      <c r="AP39" s="648" t="s">
        <v>2335</v>
      </c>
      <c r="AQ39" s="648" t="s">
        <v>2312</v>
      </c>
      <c r="AR39" s="648" t="s">
        <v>2303</v>
      </c>
      <c r="AS39" s="648" t="s">
        <v>2336</v>
      </c>
      <c r="AT39" s="648" t="s">
        <v>2337</v>
      </c>
    </row>
    <row r="40" spans="1:46" s="650" customFormat="1" x14ac:dyDescent="0.3">
      <c r="A40" s="649" t="s">
        <v>2338</v>
      </c>
      <c r="B40" s="648" t="s">
        <v>2029</v>
      </c>
      <c r="C40" s="648" t="s">
        <v>2029</v>
      </c>
      <c r="D40" s="648" t="s">
        <v>2029</v>
      </c>
      <c r="E40" s="648" t="s">
        <v>2029</v>
      </c>
      <c r="F40" s="648" t="s">
        <v>2289</v>
      </c>
      <c r="G40" s="648" t="s">
        <v>2289</v>
      </c>
      <c r="H40" s="648" t="s">
        <v>2289</v>
      </c>
      <c r="I40" s="648" t="s">
        <v>2029</v>
      </c>
      <c r="J40" s="648" t="s">
        <v>2289</v>
      </c>
      <c r="K40" s="648" t="s">
        <v>2166</v>
      </c>
      <c r="L40" s="648" t="s">
        <v>2067</v>
      </c>
      <c r="M40" s="648" t="s">
        <v>2067</v>
      </c>
      <c r="N40" s="648" t="s">
        <v>2067</v>
      </c>
      <c r="O40" s="648" t="s">
        <v>2067</v>
      </c>
      <c r="P40" s="648" t="s">
        <v>2067</v>
      </c>
      <c r="Q40" s="648" t="s">
        <v>2292</v>
      </c>
      <c r="R40" s="648" t="s">
        <v>2067</v>
      </c>
      <c r="S40" s="648" t="s">
        <v>2293</v>
      </c>
      <c r="T40" s="648" t="s">
        <v>2209</v>
      </c>
      <c r="U40" s="648" t="s">
        <v>2054</v>
      </c>
      <c r="V40" s="648" t="s">
        <v>2054</v>
      </c>
      <c r="W40" s="648" t="s">
        <v>2210</v>
      </c>
      <c r="X40" s="648" t="s">
        <v>2054</v>
      </c>
      <c r="Y40" s="648" t="s">
        <v>2210</v>
      </c>
      <c r="Z40" s="648" t="s">
        <v>2054</v>
      </c>
      <c r="AA40" s="648" t="s">
        <v>2054</v>
      </c>
      <c r="AB40" s="648" t="s">
        <v>2054</v>
      </c>
      <c r="AC40" s="648" t="s">
        <v>2054</v>
      </c>
      <c r="AD40" s="648" t="s">
        <v>2074</v>
      </c>
      <c r="AE40" s="648" t="s">
        <v>2339</v>
      </c>
      <c r="AF40" s="648" t="s">
        <v>2258</v>
      </c>
      <c r="AG40" s="648" t="s">
        <v>2340</v>
      </c>
      <c r="AH40" s="648" t="s">
        <v>2072</v>
      </c>
      <c r="AI40" s="648" t="s">
        <v>2341</v>
      </c>
      <c r="AJ40" s="648" t="s">
        <v>2258</v>
      </c>
      <c r="AK40" s="648" t="s">
        <v>2258</v>
      </c>
      <c r="AL40" s="648" t="s">
        <v>2301</v>
      </c>
      <c r="AM40" s="648" t="s">
        <v>2342</v>
      </c>
      <c r="AN40" s="648" t="s">
        <v>2343</v>
      </c>
      <c r="AO40" s="648" t="s">
        <v>2344</v>
      </c>
      <c r="AP40" s="648" t="s">
        <v>2345</v>
      </c>
      <c r="AQ40" s="648" t="s">
        <v>2078</v>
      </c>
      <c r="AR40" s="648" t="s">
        <v>2196</v>
      </c>
      <c r="AS40" s="648" t="s">
        <v>2304</v>
      </c>
      <c r="AT40" s="648" t="s">
        <v>2346</v>
      </c>
    </row>
    <row r="41" spans="1:46" s="652" customFormat="1" ht="15.6" customHeight="1" x14ac:dyDescent="0.3">
      <c r="A41" s="651" t="s">
        <v>2347</v>
      </c>
      <c r="B41" s="648" t="s">
        <v>2108</v>
      </c>
      <c r="C41" s="648" t="s">
        <v>2108</v>
      </c>
      <c r="D41" s="648" t="s">
        <v>2108</v>
      </c>
      <c r="E41" s="648" t="s">
        <v>2108</v>
      </c>
      <c r="F41" s="648" t="s">
        <v>2108</v>
      </c>
      <c r="G41" s="648" t="s">
        <v>2348</v>
      </c>
      <c r="H41" s="648" t="s">
        <v>2108</v>
      </c>
      <c r="I41" s="648" t="s">
        <v>2108</v>
      </c>
      <c r="J41" s="648" t="s">
        <v>2108</v>
      </c>
      <c r="K41" s="648" t="s">
        <v>2108</v>
      </c>
      <c r="L41" s="648" t="s">
        <v>2110</v>
      </c>
      <c r="M41" s="648" t="s">
        <v>2110</v>
      </c>
      <c r="N41" s="648" t="s">
        <v>2110</v>
      </c>
      <c r="O41" s="648" t="s">
        <v>2110</v>
      </c>
      <c r="P41" s="648" t="s">
        <v>2110</v>
      </c>
      <c r="Q41" s="648" t="s">
        <v>2110</v>
      </c>
      <c r="R41" s="648" t="s">
        <v>2110</v>
      </c>
      <c r="S41" s="648" t="s">
        <v>2293</v>
      </c>
      <c r="T41" s="648" t="s">
        <v>2112</v>
      </c>
      <c r="U41" s="648" t="s">
        <v>2054</v>
      </c>
      <c r="V41" s="648" t="s">
        <v>2112</v>
      </c>
      <c r="W41" s="648" t="s">
        <v>2112</v>
      </c>
      <c r="X41" s="648" t="s">
        <v>2112</v>
      </c>
      <c r="Y41" s="648" t="s">
        <v>2112</v>
      </c>
      <c r="Z41" s="648" t="s">
        <v>2112</v>
      </c>
      <c r="AA41" s="648" t="s">
        <v>2112</v>
      </c>
      <c r="AB41" s="648" t="s">
        <v>2112</v>
      </c>
      <c r="AC41" s="648" t="s">
        <v>2054</v>
      </c>
      <c r="AD41" s="648" t="s">
        <v>2071</v>
      </c>
      <c r="AE41" s="648" t="s">
        <v>2071</v>
      </c>
      <c r="AF41" s="648" t="s">
        <v>2071</v>
      </c>
      <c r="AG41" s="648" t="s">
        <v>2071</v>
      </c>
      <c r="AH41" s="648" t="s">
        <v>2071</v>
      </c>
      <c r="AI41" s="648" t="s">
        <v>2071</v>
      </c>
      <c r="AJ41" s="648" t="s">
        <v>2071</v>
      </c>
      <c r="AK41" s="648" t="s">
        <v>2071</v>
      </c>
      <c r="AL41" s="648" t="s">
        <v>2071</v>
      </c>
      <c r="AM41" s="648" t="s">
        <v>2071</v>
      </c>
      <c r="AN41" s="648" t="s">
        <v>2170</v>
      </c>
      <c r="AO41" s="648" t="s">
        <v>2170</v>
      </c>
      <c r="AP41" s="648" t="s">
        <v>2071</v>
      </c>
      <c r="AQ41" s="648" t="s">
        <v>2078</v>
      </c>
      <c r="AR41" s="648" t="s">
        <v>2117</v>
      </c>
      <c r="AS41" s="648" t="s">
        <v>2349</v>
      </c>
      <c r="AT41" s="648" t="s">
        <v>881</v>
      </c>
    </row>
    <row r="42" spans="1:46" s="652" customFormat="1" ht="15.6" customHeight="1" x14ac:dyDescent="0.3">
      <c r="A42" s="651" t="s">
        <v>2350</v>
      </c>
      <c r="B42" s="648" t="s">
        <v>2108</v>
      </c>
      <c r="C42" s="648" t="s">
        <v>2108</v>
      </c>
      <c r="D42" s="648" t="s">
        <v>2108</v>
      </c>
      <c r="E42" s="648" t="s">
        <v>2097</v>
      </c>
      <c r="F42" s="648" t="s">
        <v>2097</v>
      </c>
      <c r="G42" s="648" t="s">
        <v>2108</v>
      </c>
      <c r="H42" s="648" t="s">
        <v>2108</v>
      </c>
      <c r="I42" s="648" t="s">
        <v>2351</v>
      </c>
      <c r="J42" s="648" t="s">
        <v>2108</v>
      </c>
      <c r="K42" s="648" t="s">
        <v>2108</v>
      </c>
      <c r="L42" s="648" t="s">
        <v>2110</v>
      </c>
      <c r="M42" s="648" t="s">
        <v>2110</v>
      </c>
      <c r="N42" s="648" t="s">
        <v>2110</v>
      </c>
      <c r="O42" s="648" t="s">
        <v>2110</v>
      </c>
      <c r="P42" s="648" t="s">
        <v>2110</v>
      </c>
      <c r="Q42" s="648" t="s">
        <v>2110</v>
      </c>
      <c r="R42" s="648" t="s">
        <v>2102</v>
      </c>
      <c r="S42" s="648" t="s">
        <v>2111</v>
      </c>
      <c r="T42" s="648" t="s">
        <v>2112</v>
      </c>
      <c r="U42" s="648" t="s">
        <v>2112</v>
      </c>
      <c r="V42" s="648" t="s">
        <v>2169</v>
      </c>
      <c r="W42" s="648" t="s">
        <v>2112</v>
      </c>
      <c r="X42" s="648" t="s">
        <v>2112</v>
      </c>
      <c r="Y42" s="648" t="s">
        <v>2112</v>
      </c>
      <c r="Z42" s="648" t="s">
        <v>2112</v>
      </c>
      <c r="AA42" s="648" t="s">
        <v>2054</v>
      </c>
      <c r="AB42" s="648" t="s">
        <v>2054</v>
      </c>
      <c r="AC42" s="648" t="s">
        <v>2054</v>
      </c>
      <c r="AD42" s="648" t="s">
        <v>2074</v>
      </c>
      <c r="AE42" s="648" t="s">
        <v>2223</v>
      </c>
      <c r="AF42" s="648" t="s">
        <v>2223</v>
      </c>
      <c r="AG42" s="648" t="s">
        <v>2071</v>
      </c>
      <c r="AH42" s="648" t="s">
        <v>2352</v>
      </c>
      <c r="AI42" s="648" t="s">
        <v>2353</v>
      </c>
      <c r="AJ42" s="648" t="s">
        <v>2352</v>
      </c>
      <c r="AK42" s="648" t="s">
        <v>2071</v>
      </c>
      <c r="AL42" s="648" t="s">
        <v>2071</v>
      </c>
      <c r="AM42" s="648" t="s">
        <v>2071</v>
      </c>
      <c r="AN42" s="648" t="s">
        <v>2071</v>
      </c>
      <c r="AO42" s="648" t="s">
        <v>2071</v>
      </c>
      <c r="AP42" s="648" t="s">
        <v>2071</v>
      </c>
      <c r="AQ42" s="648" t="s">
        <v>2078</v>
      </c>
      <c r="AR42" s="648" t="s">
        <v>2196</v>
      </c>
      <c r="AS42" s="648" t="s">
        <v>2354</v>
      </c>
      <c r="AT42" s="648" t="s">
        <v>1194</v>
      </c>
    </row>
    <row r="43" spans="1:46" s="652" customFormat="1" ht="15.6" customHeight="1" x14ac:dyDescent="0.3">
      <c r="A43" s="651" t="s">
        <v>2355</v>
      </c>
      <c r="B43" s="648" t="s">
        <v>2029</v>
      </c>
      <c r="C43" s="648" t="s">
        <v>2029</v>
      </c>
      <c r="D43" s="648" t="s">
        <v>2029</v>
      </c>
      <c r="E43" s="648" t="s">
        <v>2029</v>
      </c>
      <c r="F43" s="648" t="s">
        <v>2029</v>
      </c>
      <c r="G43" s="648" t="s">
        <v>2029</v>
      </c>
      <c r="H43" s="648" t="s">
        <v>2029</v>
      </c>
      <c r="I43" s="648" t="s">
        <v>2029</v>
      </c>
      <c r="J43" s="648" t="s">
        <v>2029</v>
      </c>
      <c r="K43" s="648" t="s">
        <v>2166</v>
      </c>
      <c r="L43" s="648" t="s">
        <v>2067</v>
      </c>
      <c r="M43" s="648" t="s">
        <v>2067</v>
      </c>
      <c r="N43" s="648" t="s">
        <v>2067</v>
      </c>
      <c r="O43" s="648" t="s">
        <v>2067</v>
      </c>
      <c r="P43" s="648" t="s">
        <v>2067</v>
      </c>
      <c r="Q43" s="648" t="s">
        <v>2067</v>
      </c>
      <c r="R43" s="648" t="s">
        <v>2067</v>
      </c>
      <c r="S43" s="648" t="s">
        <v>2067</v>
      </c>
      <c r="T43" s="648" t="s">
        <v>2209</v>
      </c>
      <c r="U43" s="648" t="s">
        <v>2210</v>
      </c>
      <c r="V43" s="648" t="s">
        <v>2210</v>
      </c>
      <c r="W43" s="648" t="s">
        <v>2210</v>
      </c>
      <c r="X43" s="648" t="s">
        <v>2210</v>
      </c>
      <c r="Y43" s="648" t="s">
        <v>2210</v>
      </c>
      <c r="Z43" s="648" t="s">
        <v>2054</v>
      </c>
      <c r="AA43" s="648" t="s">
        <v>2054</v>
      </c>
      <c r="AB43" s="648" t="s">
        <v>2054</v>
      </c>
      <c r="AC43" s="648" t="s">
        <v>2054</v>
      </c>
      <c r="AD43" s="648" t="s">
        <v>2071</v>
      </c>
      <c r="AE43" s="648" t="s">
        <v>2071</v>
      </c>
      <c r="AF43" s="648" t="s">
        <v>2071</v>
      </c>
      <c r="AG43" s="648" t="s">
        <v>2071</v>
      </c>
      <c r="AH43" s="648" t="s">
        <v>2072</v>
      </c>
      <c r="AI43" s="648" t="s">
        <v>2071</v>
      </c>
      <c r="AJ43" s="648" t="s">
        <v>2071</v>
      </c>
      <c r="AK43" s="648" t="s">
        <v>2071</v>
      </c>
      <c r="AL43" s="648" t="s">
        <v>2301</v>
      </c>
      <c r="AM43" s="648" t="s">
        <v>2071</v>
      </c>
      <c r="AN43" s="648" t="s">
        <v>2343</v>
      </c>
      <c r="AO43" s="648" t="s">
        <v>2104</v>
      </c>
      <c r="AP43" s="648" t="s">
        <v>2071</v>
      </c>
      <c r="AQ43" s="648" t="s">
        <v>2078</v>
      </c>
      <c r="AR43" s="648" t="s">
        <v>2078</v>
      </c>
      <c r="AS43" s="648" t="s">
        <v>2078</v>
      </c>
      <c r="AT43" s="648" t="s">
        <v>1194</v>
      </c>
    </row>
    <row r="44" spans="1:46" s="652" customFormat="1" x14ac:dyDescent="0.3">
      <c r="A44" s="649" t="s">
        <v>2356</v>
      </c>
      <c r="B44" s="648" t="s">
        <v>2357</v>
      </c>
      <c r="C44" s="648" t="s">
        <v>2358</v>
      </c>
      <c r="D44" s="648" t="s">
        <v>2358</v>
      </c>
      <c r="E44" s="648" t="s">
        <v>2359</v>
      </c>
      <c r="F44" s="648" t="s">
        <v>2360</v>
      </c>
      <c r="G44" s="648" t="s">
        <v>2359</v>
      </c>
      <c r="H44" s="648" t="s">
        <v>2361</v>
      </c>
      <c r="I44" s="648" t="s">
        <v>875</v>
      </c>
      <c r="J44" s="648" t="s">
        <v>2204</v>
      </c>
      <c r="K44" s="648" t="s">
        <v>2357</v>
      </c>
      <c r="L44" s="648" t="s">
        <v>2362</v>
      </c>
      <c r="M44" s="648" t="s">
        <v>2363</v>
      </c>
      <c r="N44" s="648" t="s">
        <v>2364</v>
      </c>
      <c r="O44" s="648" t="s">
        <v>2365</v>
      </c>
      <c r="P44" s="648" t="s">
        <v>2366</v>
      </c>
      <c r="Q44" s="648" t="s">
        <v>2367</v>
      </c>
      <c r="R44" s="648" t="s">
        <v>2368</v>
      </c>
      <c r="S44" s="648" t="s">
        <v>2369</v>
      </c>
      <c r="T44" s="648" t="s">
        <v>2071</v>
      </c>
      <c r="U44" s="648" t="s">
        <v>2072</v>
      </c>
      <c r="V44" s="648" t="s">
        <v>2139</v>
      </c>
      <c r="W44" s="648" t="s">
        <v>2342</v>
      </c>
      <c r="X44" s="648" t="s">
        <v>2072</v>
      </c>
      <c r="Y44" s="648" t="s">
        <v>2071</v>
      </c>
      <c r="Z44" s="648" t="s">
        <v>2298</v>
      </c>
      <c r="AA44" s="648" t="s">
        <v>2340</v>
      </c>
      <c r="AB44" s="648" t="s">
        <v>2258</v>
      </c>
      <c r="AC44" s="648" t="s">
        <v>2071</v>
      </c>
      <c r="AD44" s="648" t="s">
        <v>2258</v>
      </c>
      <c r="AE44" s="648" t="s">
        <v>2339</v>
      </c>
      <c r="AF44" s="648" t="s">
        <v>2258</v>
      </c>
      <c r="AG44" s="648" t="s">
        <v>2340</v>
      </c>
      <c r="AH44" s="648" t="s">
        <v>2258</v>
      </c>
      <c r="AI44" s="648" t="s">
        <v>2341</v>
      </c>
      <c r="AJ44" s="648" t="s">
        <v>2258</v>
      </c>
      <c r="AK44" s="648" t="s">
        <v>2258</v>
      </c>
      <c r="AL44" s="648" t="s">
        <v>2370</v>
      </c>
      <c r="AM44" s="648" t="s">
        <v>2342</v>
      </c>
      <c r="AN44" s="648" t="s">
        <v>2371</v>
      </c>
      <c r="AO44" s="648" t="s">
        <v>2344</v>
      </c>
      <c r="AP44" s="648" t="s">
        <v>2345</v>
      </c>
      <c r="AQ44" s="648" t="s">
        <v>2172</v>
      </c>
      <c r="AR44" s="648" t="s">
        <v>2372</v>
      </c>
      <c r="AS44" s="648" t="s">
        <v>2304</v>
      </c>
      <c r="AT44" s="648" t="s">
        <v>2346</v>
      </c>
    </row>
    <row r="45" spans="1:46" ht="15.6" customHeight="1" x14ac:dyDescent="0.3">
      <c r="A45" s="647" t="s">
        <v>574</v>
      </c>
      <c r="B45" s="648" t="s">
        <v>2097</v>
      </c>
      <c r="C45" s="648" t="s">
        <v>2097</v>
      </c>
      <c r="D45" s="648" t="s">
        <v>2097</v>
      </c>
      <c r="E45" s="648" t="s">
        <v>2097</v>
      </c>
      <c r="F45" s="648" t="s">
        <v>2204</v>
      </c>
      <c r="G45" s="648" t="s">
        <v>2373</v>
      </c>
      <c r="H45" s="648" t="s">
        <v>2173</v>
      </c>
      <c r="I45" s="648" t="s">
        <v>2374</v>
      </c>
      <c r="J45" s="648" t="s">
        <v>2173</v>
      </c>
      <c r="K45" s="648" t="s">
        <v>2097</v>
      </c>
      <c r="L45" s="648" t="s">
        <v>2158</v>
      </c>
      <c r="M45" s="648" t="s">
        <v>2099</v>
      </c>
      <c r="N45" s="648" t="s">
        <v>2066</v>
      </c>
      <c r="O45" s="648" t="s">
        <v>2099</v>
      </c>
      <c r="P45" s="648" t="s">
        <v>2066</v>
      </c>
      <c r="Q45" s="648" t="s">
        <v>2066</v>
      </c>
      <c r="R45" s="648" t="s">
        <v>2066</v>
      </c>
      <c r="S45" s="648" t="s">
        <v>2067</v>
      </c>
      <c r="T45" s="648" t="s">
        <v>2294</v>
      </c>
      <c r="U45" s="648" t="s">
        <v>2054</v>
      </c>
      <c r="V45" s="648" t="s">
        <v>2054</v>
      </c>
      <c r="W45" s="648" t="s">
        <v>2054</v>
      </c>
      <c r="X45" s="648" t="s">
        <v>2054</v>
      </c>
      <c r="Y45" s="648" t="s">
        <v>2054</v>
      </c>
      <c r="Z45" s="648" t="s">
        <v>2054</v>
      </c>
      <c r="AA45" s="648" t="s">
        <v>2054</v>
      </c>
      <c r="AB45" s="648" t="s">
        <v>2054</v>
      </c>
      <c r="AC45" s="648" t="s">
        <v>2054</v>
      </c>
      <c r="AD45" s="648" t="s">
        <v>2072</v>
      </c>
      <c r="AE45" s="648" t="s">
        <v>2072</v>
      </c>
      <c r="AF45" s="648" t="s">
        <v>2072</v>
      </c>
      <c r="AG45" s="648" t="s">
        <v>2229</v>
      </c>
      <c r="AH45" s="648" t="s">
        <v>2181</v>
      </c>
      <c r="AI45" s="648" t="s">
        <v>2104</v>
      </c>
      <c r="AJ45" s="648" t="s">
        <v>2104</v>
      </c>
      <c r="AK45" s="648" t="s">
        <v>2375</v>
      </c>
      <c r="AL45" s="648" t="s">
        <v>2072</v>
      </c>
      <c r="AM45" s="648" t="s">
        <v>2104</v>
      </c>
      <c r="AN45" s="648" t="s">
        <v>2072</v>
      </c>
      <c r="AO45" s="648" t="s">
        <v>2072</v>
      </c>
      <c r="AP45" s="648" t="s">
        <v>2104</v>
      </c>
      <c r="AQ45" s="648" t="s">
        <v>2198</v>
      </c>
      <c r="AR45" s="648" t="s">
        <v>2376</v>
      </c>
      <c r="AS45" s="648" t="s">
        <v>2377</v>
      </c>
      <c r="AT45" s="648" t="s">
        <v>2124</v>
      </c>
    </row>
    <row r="46" spans="1:46" ht="15.6" customHeight="1" x14ac:dyDescent="0.3">
      <c r="A46" s="647" t="s">
        <v>575</v>
      </c>
      <c r="B46" s="648" t="s">
        <v>2165</v>
      </c>
      <c r="C46" s="648" t="s">
        <v>2097</v>
      </c>
      <c r="D46" s="648" t="s">
        <v>2099</v>
      </c>
      <c r="E46" s="648" t="s">
        <v>2097</v>
      </c>
      <c r="F46" s="648" t="s">
        <v>2097</v>
      </c>
      <c r="G46" s="648" t="s">
        <v>2097</v>
      </c>
      <c r="H46" s="648" t="s">
        <v>2165</v>
      </c>
      <c r="I46" s="648" t="s">
        <v>2099</v>
      </c>
      <c r="J46" s="648" t="s">
        <v>2097</v>
      </c>
      <c r="K46" s="648" t="s">
        <v>2097</v>
      </c>
      <c r="L46" s="648" t="s">
        <v>2099</v>
      </c>
      <c r="M46" s="648" t="s">
        <v>2099</v>
      </c>
      <c r="N46" s="648" t="s">
        <v>2164</v>
      </c>
      <c r="O46" s="648" t="s">
        <v>2099</v>
      </c>
      <c r="P46" s="648" t="s">
        <v>2256</v>
      </c>
      <c r="Q46" s="648" t="s">
        <v>2378</v>
      </c>
      <c r="R46" s="648" t="s">
        <v>2099</v>
      </c>
      <c r="S46" s="648" t="s">
        <v>2102</v>
      </c>
      <c r="T46" s="648" t="s">
        <v>2379</v>
      </c>
      <c r="U46" s="648" t="s">
        <v>2067</v>
      </c>
      <c r="V46" s="648" t="s">
        <v>2054</v>
      </c>
      <c r="W46" s="648" t="s">
        <v>2054</v>
      </c>
      <c r="X46" s="648" t="s">
        <v>2054</v>
      </c>
      <c r="Y46" s="648" t="s">
        <v>2054</v>
      </c>
      <c r="Z46" s="648" t="s">
        <v>2054</v>
      </c>
      <c r="AA46" s="648" t="s">
        <v>2054</v>
      </c>
      <c r="AB46" s="648" t="s">
        <v>2054</v>
      </c>
      <c r="AC46" s="648" t="s">
        <v>2054</v>
      </c>
      <c r="AD46" s="648" t="s">
        <v>2104</v>
      </c>
      <c r="AE46" s="648" t="s">
        <v>2104</v>
      </c>
      <c r="AF46" s="648" t="s">
        <v>2380</v>
      </c>
      <c r="AG46" s="648" t="s">
        <v>2183</v>
      </c>
      <c r="AH46" s="648" t="s">
        <v>2298</v>
      </c>
      <c r="AI46" s="648" t="s">
        <v>2072</v>
      </c>
      <c r="AJ46" s="648" t="s">
        <v>2072</v>
      </c>
      <c r="AK46" s="648" t="s">
        <v>2072</v>
      </c>
      <c r="AL46" s="648" t="s">
        <v>2076</v>
      </c>
      <c r="AM46" s="648" t="s">
        <v>2381</v>
      </c>
      <c r="AN46" s="648" t="s">
        <v>2229</v>
      </c>
      <c r="AO46" s="648" t="s">
        <v>2380</v>
      </c>
      <c r="AP46" s="648" t="s">
        <v>2211</v>
      </c>
      <c r="AQ46" s="648" t="s">
        <v>1433</v>
      </c>
      <c r="AR46" s="648" t="s">
        <v>2382</v>
      </c>
      <c r="AS46" s="648" t="s">
        <v>2287</v>
      </c>
      <c r="AT46" s="648" t="s">
        <v>2305</v>
      </c>
    </row>
    <row r="47" spans="1:46" s="638" customFormat="1" x14ac:dyDescent="0.3">
      <c r="A47" s="646" t="s">
        <v>576</v>
      </c>
      <c r="B47" s="645" t="s">
        <v>2262</v>
      </c>
      <c r="C47" s="645" t="s">
        <v>2383</v>
      </c>
      <c r="D47" s="645" t="s">
        <v>2384</v>
      </c>
      <c r="E47" s="645" t="s">
        <v>2135</v>
      </c>
      <c r="F47" s="645" t="s">
        <v>2135</v>
      </c>
      <c r="G47" s="645" t="s">
        <v>2135</v>
      </c>
      <c r="H47" s="645" t="s">
        <v>2385</v>
      </c>
      <c r="I47" s="645" t="s">
        <v>2386</v>
      </c>
      <c r="J47" s="645" t="s">
        <v>2387</v>
      </c>
      <c r="K47" s="645" t="s">
        <v>2388</v>
      </c>
      <c r="L47" s="645" t="s">
        <v>2388</v>
      </c>
      <c r="M47" s="645" t="s">
        <v>2389</v>
      </c>
      <c r="N47" s="645" t="s">
        <v>2389</v>
      </c>
      <c r="O47" s="645" t="s">
        <v>2389</v>
      </c>
      <c r="P47" s="645" t="s">
        <v>2390</v>
      </c>
      <c r="Q47" s="645" t="s">
        <v>2391</v>
      </c>
      <c r="R47" s="645" t="s">
        <v>2037</v>
      </c>
      <c r="S47" s="645" t="s">
        <v>2038</v>
      </c>
      <c r="T47" s="645" t="s">
        <v>2392</v>
      </c>
      <c r="U47" s="645" t="s">
        <v>2393</v>
      </c>
      <c r="V47" s="645" t="s">
        <v>2139</v>
      </c>
      <c r="W47" s="645" t="s">
        <v>2393</v>
      </c>
      <c r="X47" s="645" t="s">
        <v>2394</v>
      </c>
      <c r="Y47" s="645" t="s">
        <v>2395</v>
      </c>
      <c r="Z47" s="645" t="s">
        <v>2393</v>
      </c>
      <c r="AA47" s="645" t="s">
        <v>2396</v>
      </c>
      <c r="AB47" s="645" t="s">
        <v>2139</v>
      </c>
      <c r="AC47" s="645" t="s">
        <v>2396</v>
      </c>
      <c r="AD47" s="645" t="s">
        <v>2393</v>
      </c>
      <c r="AE47" s="645" t="s">
        <v>2397</v>
      </c>
      <c r="AF47" s="645" t="s">
        <v>2183</v>
      </c>
      <c r="AG47" s="645" t="s">
        <v>2397</v>
      </c>
      <c r="AH47" s="645" t="s">
        <v>2183</v>
      </c>
      <c r="AI47" s="645" t="s">
        <v>2398</v>
      </c>
      <c r="AJ47" s="645" t="s">
        <v>2393</v>
      </c>
      <c r="AK47" s="645" t="s">
        <v>2393</v>
      </c>
      <c r="AL47" s="645" t="s">
        <v>2399</v>
      </c>
      <c r="AM47" s="645" t="s">
        <v>2400</v>
      </c>
      <c r="AN47" s="645" t="s">
        <v>2092</v>
      </c>
      <c r="AO47" s="645" t="s">
        <v>2139</v>
      </c>
      <c r="AP47" s="645" t="s">
        <v>2401</v>
      </c>
      <c r="AQ47" s="645" t="s">
        <v>2139</v>
      </c>
      <c r="AR47" s="645" t="s">
        <v>2304</v>
      </c>
      <c r="AS47" s="645" t="s">
        <v>2063</v>
      </c>
      <c r="AT47" s="645" t="s">
        <v>2183</v>
      </c>
    </row>
    <row r="48" spans="1:46" ht="15" customHeight="1" x14ac:dyDescent="0.3">
      <c r="A48" s="647" t="s">
        <v>577</v>
      </c>
      <c r="B48" s="648" t="s">
        <v>2402</v>
      </c>
      <c r="C48" s="648" t="s">
        <v>2403</v>
      </c>
      <c r="D48" s="648" t="s">
        <v>2404</v>
      </c>
      <c r="E48" s="648" t="s">
        <v>2405</v>
      </c>
      <c r="F48" s="648" t="s">
        <v>2405</v>
      </c>
      <c r="G48" s="648" t="s">
        <v>2406</v>
      </c>
      <c r="H48" s="648" t="s">
        <v>2407</v>
      </c>
      <c r="I48" s="648" t="s">
        <v>2407</v>
      </c>
      <c r="J48" s="648" t="s">
        <v>2408</v>
      </c>
      <c r="K48" s="648" t="s">
        <v>2409</v>
      </c>
      <c r="L48" s="648" t="s">
        <v>1956</v>
      </c>
      <c r="M48" s="648" t="s">
        <v>2410</v>
      </c>
      <c r="N48" s="648" t="s">
        <v>2411</v>
      </c>
      <c r="O48" s="648" t="s">
        <v>2412</v>
      </c>
      <c r="P48" s="648" t="s">
        <v>2412</v>
      </c>
      <c r="Q48" s="648" t="s">
        <v>2413</v>
      </c>
      <c r="R48" s="648" t="s">
        <v>2414</v>
      </c>
      <c r="S48" s="648" t="s">
        <v>2415</v>
      </c>
      <c r="T48" s="648" t="s">
        <v>2416</v>
      </c>
      <c r="U48" s="648" t="s">
        <v>2417</v>
      </c>
      <c r="V48" s="648" t="s">
        <v>2417</v>
      </c>
      <c r="W48" s="648" t="s">
        <v>2417</v>
      </c>
      <c r="X48" s="648" t="s">
        <v>2418</v>
      </c>
      <c r="Y48" s="648" t="s">
        <v>2310</v>
      </c>
      <c r="Z48" s="648" t="s">
        <v>2417</v>
      </c>
      <c r="AA48" s="648" t="s">
        <v>2419</v>
      </c>
      <c r="AB48" s="648" t="s">
        <v>2417</v>
      </c>
      <c r="AC48" s="648" t="s">
        <v>2420</v>
      </c>
      <c r="AD48" s="648" t="s">
        <v>2421</v>
      </c>
      <c r="AE48" s="648" t="s">
        <v>2422</v>
      </c>
      <c r="AF48" s="648" t="s">
        <v>2423</v>
      </c>
      <c r="AG48" s="648" t="s">
        <v>2417</v>
      </c>
      <c r="AH48" s="648" t="s">
        <v>2424</v>
      </c>
      <c r="AI48" s="648" t="s">
        <v>2425</v>
      </c>
      <c r="AJ48" s="648" t="s">
        <v>2183</v>
      </c>
      <c r="AK48" s="648" t="s">
        <v>2423</v>
      </c>
      <c r="AL48" s="648" t="s">
        <v>2419</v>
      </c>
      <c r="AM48" s="648" t="s">
        <v>2417</v>
      </c>
      <c r="AN48" s="648" t="s">
        <v>2426</v>
      </c>
      <c r="AO48" s="648" t="s">
        <v>2427</v>
      </c>
      <c r="AP48" s="648" t="s">
        <v>2428</v>
      </c>
      <c r="AQ48" s="648" t="s">
        <v>2063</v>
      </c>
      <c r="AR48" s="648" t="s">
        <v>2429</v>
      </c>
      <c r="AS48" s="648" t="s">
        <v>2430</v>
      </c>
      <c r="AT48" s="648" t="s">
        <v>2431</v>
      </c>
    </row>
    <row r="49" spans="1:46" ht="15" customHeight="1" x14ac:dyDescent="0.3">
      <c r="A49" s="647" t="s">
        <v>578</v>
      </c>
      <c r="B49" s="648" t="s">
        <v>2432</v>
      </c>
      <c r="C49" s="648" t="s">
        <v>2383</v>
      </c>
      <c r="D49" s="648" t="s">
        <v>2135</v>
      </c>
      <c r="E49" s="648" t="s">
        <v>2135</v>
      </c>
      <c r="F49" s="648" t="s">
        <v>2135</v>
      </c>
      <c r="G49" s="648" t="s">
        <v>2433</v>
      </c>
      <c r="H49" s="648" t="s">
        <v>2135</v>
      </c>
      <c r="I49" s="648" t="s">
        <v>2433</v>
      </c>
      <c r="J49" s="648" t="s">
        <v>2384</v>
      </c>
      <c r="K49" s="648" t="s">
        <v>2135</v>
      </c>
      <c r="L49" s="648" t="s">
        <v>2434</v>
      </c>
      <c r="M49" s="648" t="s">
        <v>2435</v>
      </c>
      <c r="N49" s="648" t="s">
        <v>2436</v>
      </c>
      <c r="O49" s="648" t="s">
        <v>2389</v>
      </c>
      <c r="P49" s="648" t="s">
        <v>2437</v>
      </c>
      <c r="Q49" s="648" t="s">
        <v>2391</v>
      </c>
      <c r="R49" s="648" t="s">
        <v>2438</v>
      </c>
      <c r="S49" s="648" t="s">
        <v>2439</v>
      </c>
      <c r="T49" s="648" t="s">
        <v>2440</v>
      </c>
      <c r="U49" s="648" t="s">
        <v>2393</v>
      </c>
      <c r="V49" s="648" t="s">
        <v>2139</v>
      </c>
      <c r="W49" s="648" t="s">
        <v>2393</v>
      </c>
      <c r="X49" s="648" t="s">
        <v>2183</v>
      </c>
      <c r="Y49" s="648" t="s">
        <v>2395</v>
      </c>
      <c r="Z49" s="648" t="s">
        <v>2441</v>
      </c>
      <c r="AA49" s="648" t="s">
        <v>2442</v>
      </c>
      <c r="AB49" s="648" t="s">
        <v>2139</v>
      </c>
      <c r="AC49" s="648" t="s">
        <v>2443</v>
      </c>
      <c r="AD49" s="648" t="s">
        <v>2393</v>
      </c>
      <c r="AE49" s="648" t="s">
        <v>2442</v>
      </c>
      <c r="AF49" s="648" t="s">
        <v>2183</v>
      </c>
      <c r="AG49" s="648" t="s">
        <v>2443</v>
      </c>
      <c r="AH49" s="648" t="s">
        <v>2175</v>
      </c>
      <c r="AI49" s="648" t="s">
        <v>2444</v>
      </c>
      <c r="AJ49" s="648" t="s">
        <v>2393</v>
      </c>
      <c r="AK49" s="648" t="s">
        <v>2440</v>
      </c>
      <c r="AL49" s="648" t="s">
        <v>2399</v>
      </c>
      <c r="AM49" s="648" t="s">
        <v>2442</v>
      </c>
      <c r="AN49" s="648" t="s">
        <v>2092</v>
      </c>
      <c r="AO49" s="648" t="s">
        <v>2445</v>
      </c>
      <c r="AP49" s="648" t="s">
        <v>2446</v>
      </c>
      <c r="AQ49" s="648" t="s">
        <v>2309</v>
      </c>
      <c r="AR49" s="648" t="s">
        <v>2447</v>
      </c>
      <c r="AS49" s="648" t="s">
        <v>2448</v>
      </c>
      <c r="AT49" s="648" t="s">
        <v>2183</v>
      </c>
    </row>
    <row r="50" spans="1:46" ht="15" customHeight="1" x14ac:dyDescent="0.3">
      <c r="A50" s="647" t="s">
        <v>579</v>
      </c>
      <c r="B50" s="648" t="s">
        <v>2449</v>
      </c>
      <c r="C50" s="648" t="s">
        <v>2450</v>
      </c>
      <c r="D50" s="648" t="s">
        <v>2321</v>
      </c>
      <c r="E50" s="648" t="s">
        <v>2321</v>
      </c>
      <c r="F50" s="648" t="s">
        <v>2321</v>
      </c>
      <c r="G50" s="648" t="s">
        <v>2451</v>
      </c>
      <c r="H50" s="648" t="s">
        <v>2385</v>
      </c>
      <c r="I50" s="648" t="s">
        <v>2452</v>
      </c>
      <c r="J50" s="648" t="s">
        <v>2453</v>
      </c>
      <c r="K50" s="648" t="s">
        <v>2451</v>
      </c>
      <c r="L50" s="648" t="s">
        <v>2454</v>
      </c>
      <c r="M50" s="648" t="s">
        <v>2136</v>
      </c>
      <c r="N50" s="648" t="s">
        <v>2136</v>
      </c>
      <c r="O50" s="648" t="s">
        <v>2136</v>
      </c>
      <c r="P50" s="648" t="s">
        <v>2390</v>
      </c>
      <c r="Q50" s="648" t="s">
        <v>2455</v>
      </c>
      <c r="R50" s="648" t="s">
        <v>2456</v>
      </c>
      <c r="S50" s="648" t="s">
        <v>2457</v>
      </c>
      <c r="T50" s="648" t="s">
        <v>2458</v>
      </c>
      <c r="U50" s="648" t="s">
        <v>2459</v>
      </c>
      <c r="V50" s="648" t="s">
        <v>2139</v>
      </c>
      <c r="W50" s="648" t="s">
        <v>2139</v>
      </c>
      <c r="X50" s="648" t="s">
        <v>2460</v>
      </c>
      <c r="Y50" s="648" t="s">
        <v>2183</v>
      </c>
      <c r="Z50" s="648" t="s">
        <v>2139</v>
      </c>
      <c r="AA50" s="648" t="s">
        <v>2460</v>
      </c>
      <c r="AB50" s="648" t="s">
        <v>2139</v>
      </c>
      <c r="AC50" s="648" t="s">
        <v>2460</v>
      </c>
      <c r="AD50" s="648" t="s">
        <v>2183</v>
      </c>
      <c r="AE50" s="648" t="s">
        <v>2183</v>
      </c>
      <c r="AF50" s="648" t="s">
        <v>2461</v>
      </c>
      <c r="AG50" s="648" t="s">
        <v>2183</v>
      </c>
      <c r="AH50" s="648" t="s">
        <v>2183</v>
      </c>
      <c r="AI50" s="648" t="s">
        <v>2462</v>
      </c>
      <c r="AJ50" s="648" t="s">
        <v>2183</v>
      </c>
      <c r="AK50" s="648" t="s">
        <v>2139</v>
      </c>
      <c r="AL50" s="648" t="s">
        <v>2399</v>
      </c>
      <c r="AM50" s="648" t="s">
        <v>2419</v>
      </c>
      <c r="AN50" s="648" t="s">
        <v>2312</v>
      </c>
      <c r="AO50" s="648" t="s">
        <v>2139</v>
      </c>
      <c r="AP50" s="648" t="s">
        <v>2463</v>
      </c>
      <c r="AQ50" s="648" t="s">
        <v>2139</v>
      </c>
      <c r="AR50" s="648" t="s">
        <v>2063</v>
      </c>
      <c r="AS50" s="648" t="s">
        <v>2063</v>
      </c>
      <c r="AT50" s="648" t="s">
        <v>2464</v>
      </c>
    </row>
    <row r="51" spans="1:46" s="638" customFormat="1" x14ac:dyDescent="0.3">
      <c r="A51" s="646" t="s">
        <v>580</v>
      </c>
      <c r="B51" s="645" t="s">
        <v>2151</v>
      </c>
      <c r="C51" s="645" t="s">
        <v>2097</v>
      </c>
      <c r="D51" s="645" t="s">
        <v>2204</v>
      </c>
      <c r="E51" s="645" t="s">
        <v>2232</v>
      </c>
      <c r="F51" s="645" t="s">
        <v>2097</v>
      </c>
      <c r="G51" s="645" t="s">
        <v>2158</v>
      </c>
      <c r="H51" s="645" t="s">
        <v>2097</v>
      </c>
      <c r="I51" s="645" t="s">
        <v>2097</v>
      </c>
      <c r="J51" s="645" t="s">
        <v>2204</v>
      </c>
      <c r="K51" s="645" t="s">
        <v>2164</v>
      </c>
      <c r="L51" s="645" t="s">
        <v>2048</v>
      </c>
      <c r="M51" s="645" t="s">
        <v>2465</v>
      </c>
      <c r="N51" s="645" t="s">
        <v>2466</v>
      </c>
      <c r="O51" s="645" t="s">
        <v>2467</v>
      </c>
      <c r="P51" s="645" t="s">
        <v>2099</v>
      </c>
      <c r="Q51" s="645" t="s">
        <v>2234</v>
      </c>
      <c r="R51" s="645" t="s">
        <v>2099</v>
      </c>
      <c r="S51" s="645" t="s">
        <v>2102</v>
      </c>
      <c r="T51" s="645" t="s">
        <v>2070</v>
      </c>
      <c r="U51" s="645" t="s">
        <v>2054</v>
      </c>
      <c r="V51" s="645" t="s">
        <v>2054</v>
      </c>
      <c r="W51" s="645" t="s">
        <v>2054</v>
      </c>
      <c r="X51" s="645" t="s">
        <v>2054</v>
      </c>
      <c r="Y51" s="645" t="s">
        <v>2054</v>
      </c>
      <c r="Z51" s="645" t="s">
        <v>2054</v>
      </c>
      <c r="AA51" s="645" t="s">
        <v>2054</v>
      </c>
      <c r="AB51" s="645" t="s">
        <v>2054</v>
      </c>
      <c r="AC51" s="645" t="s">
        <v>2054</v>
      </c>
      <c r="AD51" s="645" t="s">
        <v>2175</v>
      </c>
      <c r="AE51" s="645" t="s">
        <v>2139</v>
      </c>
      <c r="AF51" s="645" t="s">
        <v>2468</v>
      </c>
      <c r="AG51" s="645" t="s">
        <v>2469</v>
      </c>
      <c r="AH51" s="645" t="s">
        <v>2183</v>
      </c>
      <c r="AI51" s="645" t="s">
        <v>2175</v>
      </c>
      <c r="AJ51" s="645" t="s">
        <v>2470</v>
      </c>
      <c r="AK51" s="645" t="s">
        <v>2471</v>
      </c>
      <c r="AL51" s="645" t="s">
        <v>2175</v>
      </c>
      <c r="AM51" s="645" t="s">
        <v>2471</v>
      </c>
      <c r="AN51" s="645" t="s">
        <v>2301</v>
      </c>
      <c r="AO51" s="645" t="s">
        <v>2472</v>
      </c>
      <c r="AP51" s="645" t="s">
        <v>2175</v>
      </c>
      <c r="AQ51" s="645" t="s">
        <v>2473</v>
      </c>
      <c r="AR51" s="645" t="s">
        <v>2474</v>
      </c>
      <c r="AS51" s="645" t="s">
        <v>2303</v>
      </c>
      <c r="AT51" s="645" t="s">
        <v>2475</v>
      </c>
    </row>
    <row r="52" spans="1:46" ht="15" customHeight="1" x14ac:dyDescent="0.3">
      <c r="A52" s="647" t="s">
        <v>581</v>
      </c>
      <c r="B52" s="648" t="s">
        <v>2151</v>
      </c>
      <c r="C52" s="648" t="s">
        <v>2097</v>
      </c>
      <c r="D52" s="648" t="s">
        <v>2204</v>
      </c>
      <c r="E52" s="648" t="s">
        <v>2097</v>
      </c>
      <c r="F52" s="648" t="s">
        <v>2097</v>
      </c>
      <c r="G52" s="648" t="s">
        <v>2097</v>
      </c>
      <c r="H52" s="648" t="s">
        <v>2097</v>
      </c>
      <c r="I52" s="648" t="s">
        <v>2097</v>
      </c>
      <c r="J52" s="648" t="s">
        <v>2204</v>
      </c>
      <c r="K52" s="648" t="s">
        <v>2164</v>
      </c>
      <c r="L52" s="648" t="s">
        <v>2099</v>
      </c>
      <c r="M52" s="648" t="s">
        <v>2465</v>
      </c>
      <c r="N52" s="648" t="s">
        <v>2099</v>
      </c>
      <c r="O52" s="648" t="s">
        <v>2466</v>
      </c>
      <c r="P52" s="648" t="s">
        <v>2099</v>
      </c>
      <c r="Q52" s="648" t="s">
        <v>2234</v>
      </c>
      <c r="R52" s="648" t="s">
        <v>2099</v>
      </c>
      <c r="S52" s="648" t="s">
        <v>2102</v>
      </c>
      <c r="T52" s="648" t="s">
        <v>2070</v>
      </c>
      <c r="U52" s="648" t="s">
        <v>2054</v>
      </c>
      <c r="V52" s="648" t="s">
        <v>2054</v>
      </c>
      <c r="W52" s="648" t="s">
        <v>2054</v>
      </c>
      <c r="X52" s="648" t="s">
        <v>2054</v>
      </c>
      <c r="Y52" s="648" t="s">
        <v>2054</v>
      </c>
      <c r="Z52" s="648" t="s">
        <v>2054</v>
      </c>
      <c r="AA52" s="648" t="s">
        <v>2054</v>
      </c>
      <c r="AB52" s="648" t="s">
        <v>2054</v>
      </c>
      <c r="AC52" s="648" t="s">
        <v>2054</v>
      </c>
      <c r="AD52" s="648" t="s">
        <v>2175</v>
      </c>
      <c r="AE52" s="648" t="s">
        <v>2175</v>
      </c>
      <c r="AF52" s="648" t="s">
        <v>2468</v>
      </c>
      <c r="AG52" s="648" t="s">
        <v>2469</v>
      </c>
      <c r="AH52" s="648" t="s">
        <v>2198</v>
      </c>
      <c r="AI52" s="648" t="s">
        <v>2175</v>
      </c>
      <c r="AJ52" s="648" t="s">
        <v>2470</v>
      </c>
      <c r="AK52" s="648" t="s">
        <v>2090</v>
      </c>
      <c r="AL52" s="648" t="s">
        <v>2175</v>
      </c>
      <c r="AM52" s="648" t="s">
        <v>2090</v>
      </c>
      <c r="AN52" s="648" t="s">
        <v>2301</v>
      </c>
      <c r="AO52" s="648" t="s">
        <v>2242</v>
      </c>
      <c r="AP52" s="648" t="s">
        <v>2090</v>
      </c>
      <c r="AQ52" s="648" t="s">
        <v>2476</v>
      </c>
      <c r="AR52" s="648" t="s">
        <v>2474</v>
      </c>
      <c r="AS52" s="648" t="s">
        <v>2303</v>
      </c>
      <c r="AT52" s="648" t="s">
        <v>2475</v>
      </c>
    </row>
    <row r="53" spans="1:46" ht="15" customHeight="1" x14ac:dyDescent="0.3">
      <c r="A53" s="647" t="s">
        <v>582</v>
      </c>
      <c r="B53" s="648" t="s">
        <v>2108</v>
      </c>
      <c r="C53" s="648" t="s">
        <v>2477</v>
      </c>
      <c r="D53" s="648" t="s">
        <v>2110</v>
      </c>
      <c r="E53" s="648" t="s">
        <v>2478</v>
      </c>
      <c r="F53" s="648" t="s">
        <v>2110</v>
      </c>
      <c r="G53" s="648" t="s">
        <v>2477</v>
      </c>
      <c r="H53" s="648" t="s">
        <v>2477</v>
      </c>
      <c r="I53" s="648" t="s">
        <v>2479</v>
      </c>
      <c r="J53" s="648" t="s">
        <v>2108</v>
      </c>
      <c r="K53" s="648" t="s">
        <v>2108</v>
      </c>
      <c r="L53" s="648" t="s">
        <v>2110</v>
      </c>
      <c r="M53" s="648" t="s">
        <v>2110</v>
      </c>
      <c r="N53" s="648" t="s">
        <v>2466</v>
      </c>
      <c r="O53" s="648" t="s">
        <v>2110</v>
      </c>
      <c r="P53" s="648" t="s">
        <v>2110</v>
      </c>
      <c r="Q53" s="648" t="s">
        <v>2110</v>
      </c>
      <c r="R53" s="648" t="s">
        <v>2220</v>
      </c>
      <c r="S53" s="648" t="s">
        <v>2111</v>
      </c>
      <c r="T53" s="648" t="s">
        <v>2112</v>
      </c>
      <c r="U53" s="648" t="s">
        <v>2112</v>
      </c>
      <c r="V53" s="648" t="s">
        <v>2112</v>
      </c>
      <c r="W53" s="648" t="s">
        <v>2054</v>
      </c>
      <c r="X53" s="648" t="s">
        <v>2054</v>
      </c>
      <c r="Y53" s="648" t="s">
        <v>2054</v>
      </c>
      <c r="Z53" s="648" t="s">
        <v>2054</v>
      </c>
      <c r="AA53" s="648" t="s">
        <v>2054</v>
      </c>
      <c r="AB53" s="648" t="s">
        <v>2054</v>
      </c>
      <c r="AC53" s="648" t="s">
        <v>2054</v>
      </c>
      <c r="AD53" s="648" t="s">
        <v>2071</v>
      </c>
      <c r="AE53" s="648" t="s">
        <v>2071</v>
      </c>
      <c r="AF53" s="648" t="s">
        <v>2189</v>
      </c>
      <c r="AG53" s="648" t="s">
        <v>2189</v>
      </c>
      <c r="AH53" s="648">
        <v>7.85</v>
      </c>
      <c r="AI53" s="648" t="s">
        <v>2071</v>
      </c>
      <c r="AJ53" s="648" t="s">
        <v>2071</v>
      </c>
      <c r="AK53" s="648" t="s">
        <v>2071</v>
      </c>
      <c r="AL53" s="648" t="s">
        <v>2071</v>
      </c>
      <c r="AM53" s="648" t="s">
        <v>2480</v>
      </c>
      <c r="AN53" s="648" t="s">
        <v>2480</v>
      </c>
      <c r="AO53" s="648" t="s">
        <v>2481</v>
      </c>
      <c r="AP53" s="648" t="s">
        <v>2480</v>
      </c>
      <c r="AQ53" s="648" t="s">
        <v>2482</v>
      </c>
      <c r="AR53" s="648" t="s">
        <v>2483</v>
      </c>
      <c r="AS53" s="648" t="s">
        <v>2078</v>
      </c>
      <c r="AT53" s="648" t="s">
        <v>824</v>
      </c>
    </row>
    <row r="54" spans="1:46" ht="15" customHeight="1" x14ac:dyDescent="0.3">
      <c r="A54" s="647" t="s">
        <v>583</v>
      </c>
      <c r="B54" s="648" t="s">
        <v>2484</v>
      </c>
      <c r="C54" s="648" t="s">
        <v>2485</v>
      </c>
      <c r="D54" s="648" t="s">
        <v>2486</v>
      </c>
      <c r="E54" s="648" t="s">
        <v>2484</v>
      </c>
      <c r="F54" s="648" t="s">
        <v>2487</v>
      </c>
      <c r="G54" s="648" t="s">
        <v>2484</v>
      </c>
      <c r="H54" s="648" t="s">
        <v>2488</v>
      </c>
      <c r="I54" s="648" t="s">
        <v>2487</v>
      </c>
      <c r="J54" s="648" t="s">
        <v>2484</v>
      </c>
      <c r="K54" s="648" t="s">
        <v>2484</v>
      </c>
      <c r="L54" s="648" t="s">
        <v>2489</v>
      </c>
      <c r="M54" s="648" t="s">
        <v>2489</v>
      </c>
      <c r="N54" s="648" t="s">
        <v>2489</v>
      </c>
      <c r="O54" s="648" t="s">
        <v>2490</v>
      </c>
      <c r="P54" s="648" t="s">
        <v>2491</v>
      </c>
      <c r="Q54" s="648" t="s">
        <v>2489</v>
      </c>
      <c r="R54" s="648" t="s">
        <v>2491</v>
      </c>
      <c r="S54" s="648" t="s">
        <v>2492</v>
      </c>
      <c r="T54" s="648" t="s">
        <v>2493</v>
      </c>
      <c r="U54" s="648" t="s">
        <v>2493</v>
      </c>
      <c r="V54" s="648" t="s">
        <v>2493</v>
      </c>
      <c r="W54" s="648" t="s">
        <v>2494</v>
      </c>
      <c r="X54" s="648" t="s">
        <v>2223</v>
      </c>
      <c r="Y54" s="648" t="s">
        <v>2493</v>
      </c>
      <c r="Z54" s="648" t="s">
        <v>2493</v>
      </c>
      <c r="AA54" s="648" t="s">
        <v>2223</v>
      </c>
      <c r="AB54" s="648" t="s">
        <v>2223</v>
      </c>
      <c r="AC54" s="648" t="s">
        <v>2223</v>
      </c>
      <c r="AD54" s="648" t="s">
        <v>2223</v>
      </c>
      <c r="AE54" s="648" t="s">
        <v>2495</v>
      </c>
      <c r="AF54" s="648" t="s">
        <v>2223</v>
      </c>
      <c r="AG54" s="648">
        <v>7.85</v>
      </c>
      <c r="AH54" s="648">
        <v>7.85</v>
      </c>
      <c r="AI54" s="648" t="s">
        <v>2496</v>
      </c>
      <c r="AJ54" s="648">
        <v>7.85</v>
      </c>
      <c r="AK54" s="648" t="s">
        <v>2497</v>
      </c>
      <c r="AL54" s="648">
        <v>7.85</v>
      </c>
      <c r="AM54" s="648">
        <v>7.85</v>
      </c>
      <c r="AN54" s="648" t="s">
        <v>2223</v>
      </c>
      <c r="AO54" s="648">
        <v>7.85</v>
      </c>
      <c r="AP54" s="648">
        <v>7.85</v>
      </c>
      <c r="AQ54" s="648">
        <v>8</v>
      </c>
      <c r="AR54" s="648" t="s">
        <v>2498</v>
      </c>
      <c r="AS54" s="648">
        <v>8</v>
      </c>
      <c r="AT54" s="648">
        <v>8.25</v>
      </c>
    </row>
    <row r="55" spans="1:46" ht="15" customHeight="1" x14ac:dyDescent="0.3">
      <c r="A55" s="647" t="s">
        <v>584</v>
      </c>
      <c r="B55" s="648" t="s">
        <v>2097</v>
      </c>
      <c r="C55" s="648" t="s">
        <v>2097</v>
      </c>
      <c r="D55" s="648" t="s">
        <v>2097</v>
      </c>
      <c r="E55" s="648" t="s">
        <v>2232</v>
      </c>
      <c r="F55" s="648" t="s">
        <v>2097</v>
      </c>
      <c r="G55" s="648" t="s">
        <v>2158</v>
      </c>
      <c r="H55" s="648" t="s">
        <v>2097</v>
      </c>
      <c r="I55" s="648" t="s">
        <v>2097</v>
      </c>
      <c r="J55" s="648" t="s">
        <v>2097</v>
      </c>
      <c r="K55" s="648" t="s">
        <v>2097</v>
      </c>
      <c r="L55" s="648" t="s">
        <v>2048</v>
      </c>
      <c r="M55" s="648" t="s">
        <v>2099</v>
      </c>
      <c r="N55" s="648" t="s">
        <v>2111</v>
      </c>
      <c r="O55" s="648" t="s">
        <v>2467</v>
      </c>
      <c r="P55" s="648" t="s">
        <v>2099</v>
      </c>
      <c r="Q55" s="648" t="s">
        <v>2099</v>
      </c>
      <c r="R55" s="648" t="s">
        <v>2099</v>
      </c>
      <c r="S55" s="648" t="s">
        <v>2102</v>
      </c>
      <c r="T55" s="648" t="s">
        <v>2067</v>
      </c>
      <c r="U55" s="648" t="s">
        <v>2067</v>
      </c>
      <c r="V55" s="648" t="s">
        <v>2054</v>
      </c>
      <c r="W55" s="648" t="s">
        <v>2054</v>
      </c>
      <c r="X55" s="648" t="s">
        <v>2054</v>
      </c>
      <c r="Y55" s="648" t="s">
        <v>2054</v>
      </c>
      <c r="Z55" s="648" t="s">
        <v>2054</v>
      </c>
      <c r="AA55" s="648" t="s">
        <v>2054</v>
      </c>
      <c r="AB55" s="648" t="s">
        <v>2054</v>
      </c>
      <c r="AC55" s="648" t="s">
        <v>2054</v>
      </c>
      <c r="AD55" s="648" t="s">
        <v>2104</v>
      </c>
      <c r="AE55" s="648" t="s">
        <v>2248</v>
      </c>
      <c r="AF55" s="648" t="s">
        <v>2072</v>
      </c>
      <c r="AG55" s="648" t="s">
        <v>2104</v>
      </c>
      <c r="AH55" s="648" t="s">
        <v>2076</v>
      </c>
      <c r="AI55" s="648" t="s">
        <v>2104</v>
      </c>
      <c r="AJ55" s="648" t="s">
        <v>2104</v>
      </c>
      <c r="AK55" s="648" t="s">
        <v>2352</v>
      </c>
      <c r="AL55" s="648" t="s">
        <v>2072</v>
      </c>
      <c r="AM55" s="648" t="s">
        <v>2352</v>
      </c>
      <c r="AN55" s="648" t="s">
        <v>2072</v>
      </c>
      <c r="AO55" s="648" t="s">
        <v>2472</v>
      </c>
      <c r="AP55" s="648" t="s">
        <v>2072</v>
      </c>
      <c r="AQ55" s="648" t="s">
        <v>2499</v>
      </c>
      <c r="AR55" s="648" t="s">
        <v>2123</v>
      </c>
      <c r="AS55" s="648" t="s">
        <v>2500</v>
      </c>
      <c r="AT55" s="648" t="s">
        <v>2501</v>
      </c>
    </row>
    <row r="56" spans="1:46" ht="15" customHeight="1" x14ac:dyDescent="0.3">
      <c r="A56" s="647" t="s">
        <v>585</v>
      </c>
      <c r="B56" s="648" t="s">
        <v>2502</v>
      </c>
      <c r="C56" s="648" t="s">
        <v>2478</v>
      </c>
      <c r="D56" s="648" t="s">
        <v>2478</v>
      </c>
      <c r="E56" s="648" t="s">
        <v>2478</v>
      </c>
      <c r="F56" s="648" t="s">
        <v>2478</v>
      </c>
      <c r="G56" s="648" t="s">
        <v>2478</v>
      </c>
      <c r="H56" s="648" t="s">
        <v>2478</v>
      </c>
      <c r="I56" s="648" t="s">
        <v>2478</v>
      </c>
      <c r="J56" s="648" t="s">
        <v>2478</v>
      </c>
      <c r="K56" s="648" t="s">
        <v>2478</v>
      </c>
      <c r="L56" s="648" t="s">
        <v>2220</v>
      </c>
      <c r="M56" s="648" t="s">
        <v>2220</v>
      </c>
      <c r="N56" s="648" t="s">
        <v>2220</v>
      </c>
      <c r="O56" s="648" t="s">
        <v>2220</v>
      </c>
      <c r="P56" s="648" t="s">
        <v>2220</v>
      </c>
      <c r="Q56" s="648" t="s">
        <v>2220</v>
      </c>
      <c r="R56" s="648" t="s">
        <v>2220</v>
      </c>
      <c r="S56" s="648" t="s">
        <v>2503</v>
      </c>
      <c r="T56" s="648" t="s">
        <v>2504</v>
      </c>
      <c r="U56" s="648" t="s">
        <v>2504</v>
      </c>
      <c r="V56" s="648" t="s">
        <v>2504</v>
      </c>
      <c r="W56" s="648" t="s">
        <v>2504</v>
      </c>
      <c r="X56" s="648" t="s">
        <v>2504</v>
      </c>
      <c r="Y56" s="648" t="s">
        <v>2504</v>
      </c>
      <c r="Z56" s="648" t="s">
        <v>2505</v>
      </c>
      <c r="AA56" s="648" t="s">
        <v>2505</v>
      </c>
      <c r="AB56" s="648" t="s">
        <v>2505</v>
      </c>
      <c r="AC56" s="648" t="s">
        <v>2493</v>
      </c>
      <c r="AD56" s="648" t="s">
        <v>2480</v>
      </c>
      <c r="AE56" s="648" t="s">
        <v>2480</v>
      </c>
      <c r="AF56" s="648" t="s">
        <v>2223</v>
      </c>
      <c r="AG56" s="648">
        <v>7.85</v>
      </c>
      <c r="AH56" s="648" t="s">
        <v>2480</v>
      </c>
      <c r="AI56" s="648">
        <v>7.85</v>
      </c>
      <c r="AJ56" s="648">
        <v>7.85</v>
      </c>
      <c r="AK56" s="648">
        <v>7.85</v>
      </c>
      <c r="AL56" s="648">
        <v>7.85</v>
      </c>
      <c r="AM56" s="648">
        <v>7.85</v>
      </c>
      <c r="AN56" s="648" t="s">
        <v>2223</v>
      </c>
      <c r="AO56" s="648">
        <v>7.85</v>
      </c>
      <c r="AP56" s="648">
        <v>7.85</v>
      </c>
      <c r="AQ56" s="648">
        <v>8</v>
      </c>
      <c r="AR56" s="648" t="s">
        <v>2107</v>
      </c>
      <c r="AS56" s="648">
        <v>8</v>
      </c>
      <c r="AT56" s="648">
        <v>8.25</v>
      </c>
    </row>
    <row r="57" spans="1:46" s="638" customFormat="1" x14ac:dyDescent="0.3">
      <c r="A57" s="646" t="s">
        <v>586</v>
      </c>
      <c r="B57" s="645" t="s">
        <v>2048</v>
      </c>
      <c r="C57" s="645" t="s">
        <v>2068</v>
      </c>
      <c r="D57" s="645" t="s">
        <v>2047</v>
      </c>
      <c r="E57" s="645" t="s">
        <v>2506</v>
      </c>
      <c r="F57" s="645" t="s">
        <v>2048</v>
      </c>
      <c r="G57" s="645" t="s">
        <v>2048</v>
      </c>
      <c r="H57" s="645" t="s">
        <v>2048</v>
      </c>
      <c r="I57" s="645" t="s">
        <v>2209</v>
      </c>
      <c r="J57" s="645" t="s">
        <v>2388</v>
      </c>
      <c r="K57" s="645" t="s">
        <v>2113</v>
      </c>
      <c r="L57" s="645" t="s">
        <v>2209</v>
      </c>
      <c r="M57" s="645" t="s">
        <v>2507</v>
      </c>
      <c r="N57" s="645" t="s">
        <v>2048</v>
      </c>
      <c r="O57" s="645" t="s">
        <v>2209</v>
      </c>
      <c r="P57" s="645" t="s">
        <v>2048</v>
      </c>
      <c r="Q57" s="645" t="s">
        <v>2048</v>
      </c>
      <c r="R57" s="645" t="s">
        <v>2048</v>
      </c>
      <c r="S57" s="645" t="s">
        <v>2048</v>
      </c>
      <c r="T57" s="645" t="s">
        <v>2209</v>
      </c>
      <c r="U57" s="645" t="s">
        <v>2054</v>
      </c>
      <c r="V57" s="645" t="s">
        <v>2054</v>
      </c>
      <c r="W57" s="645" t="s">
        <v>2054</v>
      </c>
      <c r="X57" s="645" t="s">
        <v>2054</v>
      </c>
      <c r="Y57" s="645" t="s">
        <v>2054</v>
      </c>
      <c r="Z57" s="645" t="s">
        <v>2054</v>
      </c>
      <c r="AA57" s="645" t="s">
        <v>2054</v>
      </c>
      <c r="AB57" s="645" t="s">
        <v>2054</v>
      </c>
      <c r="AC57" s="645" t="s">
        <v>2054</v>
      </c>
      <c r="AD57" s="645" t="s">
        <v>2139</v>
      </c>
      <c r="AE57" s="645" t="s">
        <v>2310</v>
      </c>
      <c r="AF57" s="645" t="s">
        <v>2072</v>
      </c>
      <c r="AG57" s="645" t="s">
        <v>2072</v>
      </c>
      <c r="AH57" s="645" t="s">
        <v>2508</v>
      </c>
      <c r="AI57" s="645" t="s">
        <v>2072</v>
      </c>
      <c r="AJ57" s="645" t="s">
        <v>2139</v>
      </c>
      <c r="AK57" s="645" t="s">
        <v>2295</v>
      </c>
      <c r="AL57" s="645" t="s">
        <v>2139</v>
      </c>
      <c r="AM57" s="645" t="s">
        <v>2301</v>
      </c>
      <c r="AN57" s="645" t="s">
        <v>2072</v>
      </c>
      <c r="AO57" s="645" t="s">
        <v>2072</v>
      </c>
      <c r="AP57" s="645" t="s">
        <v>2509</v>
      </c>
      <c r="AQ57" s="645" t="s">
        <v>2510</v>
      </c>
      <c r="AR57" s="645" t="s">
        <v>2511</v>
      </c>
      <c r="AS57" s="645" t="s">
        <v>2198</v>
      </c>
      <c r="AT57" s="645" t="s">
        <v>2091</v>
      </c>
    </row>
    <row r="58" spans="1:46" ht="15" customHeight="1" x14ac:dyDescent="0.3">
      <c r="A58" s="647" t="s">
        <v>587</v>
      </c>
      <c r="B58" s="648" t="s">
        <v>2048</v>
      </c>
      <c r="C58" s="648" t="s">
        <v>2068</v>
      </c>
      <c r="D58" s="648" t="s">
        <v>2047</v>
      </c>
      <c r="E58" s="648" t="s">
        <v>2506</v>
      </c>
      <c r="F58" s="648" t="s">
        <v>2048</v>
      </c>
      <c r="G58" s="648" t="s">
        <v>2048</v>
      </c>
      <c r="H58" s="648" t="s">
        <v>2048</v>
      </c>
      <c r="I58" s="648" t="s">
        <v>2209</v>
      </c>
      <c r="J58" s="648" t="s">
        <v>2113</v>
      </c>
      <c r="K58" s="648" t="s">
        <v>2113</v>
      </c>
      <c r="L58" s="648" t="s">
        <v>2209</v>
      </c>
      <c r="M58" s="648" t="s">
        <v>2507</v>
      </c>
      <c r="N58" s="648" t="s">
        <v>2048</v>
      </c>
      <c r="O58" s="648" t="s">
        <v>2209</v>
      </c>
      <c r="P58" s="648" t="s">
        <v>2048</v>
      </c>
      <c r="Q58" s="648" t="s">
        <v>2048</v>
      </c>
      <c r="R58" s="648" t="s">
        <v>2048</v>
      </c>
      <c r="S58" s="648" t="s">
        <v>2048</v>
      </c>
      <c r="T58" s="648" t="s">
        <v>2209</v>
      </c>
      <c r="U58" s="648" t="s">
        <v>2054</v>
      </c>
      <c r="V58" s="648" t="s">
        <v>2054</v>
      </c>
      <c r="W58" s="648" t="s">
        <v>2054</v>
      </c>
      <c r="X58" s="648" t="s">
        <v>2054</v>
      </c>
      <c r="Y58" s="648" t="s">
        <v>2054</v>
      </c>
      <c r="Z58" s="648" t="s">
        <v>2054</v>
      </c>
      <c r="AA58" s="648" t="s">
        <v>2054</v>
      </c>
      <c r="AB58" s="648" t="s">
        <v>2054</v>
      </c>
      <c r="AC58" s="648" t="s">
        <v>2054</v>
      </c>
      <c r="AD58" s="648" t="s">
        <v>2139</v>
      </c>
      <c r="AE58" s="648" t="s">
        <v>2310</v>
      </c>
      <c r="AF58" s="648" t="s">
        <v>2072</v>
      </c>
      <c r="AG58" s="648" t="s">
        <v>2072</v>
      </c>
      <c r="AH58" s="648" t="s">
        <v>2512</v>
      </c>
      <c r="AI58" s="648" t="s">
        <v>2072</v>
      </c>
      <c r="AJ58" s="648" t="s">
        <v>2139</v>
      </c>
      <c r="AK58" s="648" t="s">
        <v>2072</v>
      </c>
      <c r="AL58" s="648" t="s">
        <v>2139</v>
      </c>
      <c r="AM58" s="648" t="s">
        <v>2104</v>
      </c>
      <c r="AN58" s="648" t="s">
        <v>2072</v>
      </c>
      <c r="AO58" s="648" t="s">
        <v>2072</v>
      </c>
      <c r="AP58" s="648" t="s">
        <v>2104</v>
      </c>
      <c r="AQ58" s="648" t="s">
        <v>2419</v>
      </c>
      <c r="AR58" s="648" t="s">
        <v>2511</v>
      </c>
      <c r="AS58" s="648" t="s">
        <v>2198</v>
      </c>
      <c r="AT58" s="648" t="s">
        <v>2091</v>
      </c>
    </row>
    <row r="59" spans="1:46" s="650" customFormat="1" ht="15" customHeight="1" x14ac:dyDescent="0.3">
      <c r="A59" s="649" t="s">
        <v>2513</v>
      </c>
      <c r="B59" s="648" t="s">
        <v>2048</v>
      </c>
      <c r="C59" s="648" t="s">
        <v>2109</v>
      </c>
      <c r="D59" s="648" t="s">
        <v>2047</v>
      </c>
      <c r="E59" s="648" t="s">
        <v>2109</v>
      </c>
      <c r="F59" s="648" t="s">
        <v>2048</v>
      </c>
      <c r="G59" s="648" t="s">
        <v>2048</v>
      </c>
      <c r="H59" s="648" t="s">
        <v>2048</v>
      </c>
      <c r="I59" s="648" t="s">
        <v>2048</v>
      </c>
      <c r="J59" s="648" t="s">
        <v>2048</v>
      </c>
      <c r="K59" s="648" t="s">
        <v>2048</v>
      </c>
      <c r="L59" s="648" t="s">
        <v>2048</v>
      </c>
      <c r="M59" s="648" t="s">
        <v>2514</v>
      </c>
      <c r="N59" s="648" t="s">
        <v>2048</v>
      </c>
      <c r="O59" s="648" t="s">
        <v>2048</v>
      </c>
      <c r="P59" s="648" t="s">
        <v>2048</v>
      </c>
      <c r="Q59" s="648" t="s">
        <v>2048</v>
      </c>
      <c r="R59" s="648" t="s">
        <v>2048</v>
      </c>
      <c r="S59" s="648" t="s">
        <v>2048</v>
      </c>
      <c r="T59" s="648" t="s">
        <v>2048</v>
      </c>
      <c r="U59" s="648" t="s">
        <v>2054</v>
      </c>
      <c r="V59" s="648" t="s">
        <v>2054</v>
      </c>
      <c r="W59" s="648" t="s">
        <v>2054</v>
      </c>
      <c r="X59" s="648" t="s">
        <v>2054</v>
      </c>
      <c r="Y59" s="648" t="s">
        <v>2054</v>
      </c>
      <c r="Z59" s="648" t="s">
        <v>2054</v>
      </c>
      <c r="AA59" s="648" t="s">
        <v>2054</v>
      </c>
      <c r="AB59" s="648" t="s">
        <v>2054</v>
      </c>
      <c r="AC59" s="648" t="s">
        <v>2054</v>
      </c>
      <c r="AD59" s="648" t="s">
        <v>2072</v>
      </c>
      <c r="AE59" s="648" t="s">
        <v>2310</v>
      </c>
      <c r="AF59" s="648" t="s">
        <v>2072</v>
      </c>
      <c r="AG59" s="648" t="s">
        <v>2072</v>
      </c>
      <c r="AH59" s="648" t="s">
        <v>2072</v>
      </c>
      <c r="AI59" s="648" t="s">
        <v>2072</v>
      </c>
      <c r="AJ59" s="648" t="s">
        <v>2072</v>
      </c>
      <c r="AK59" s="648" t="s">
        <v>2072</v>
      </c>
      <c r="AL59" s="648" t="s">
        <v>2104</v>
      </c>
      <c r="AM59" s="648" t="s">
        <v>2104</v>
      </c>
      <c r="AN59" s="648" t="s">
        <v>2072</v>
      </c>
      <c r="AO59" s="648" t="s">
        <v>2104</v>
      </c>
      <c r="AP59" s="648" t="s">
        <v>2071</v>
      </c>
      <c r="AQ59" s="648" t="s">
        <v>2198</v>
      </c>
      <c r="AR59" s="648" t="s">
        <v>2198</v>
      </c>
      <c r="AS59" s="648" t="s">
        <v>2078</v>
      </c>
      <c r="AT59" s="648" t="s">
        <v>2295</v>
      </c>
    </row>
    <row r="60" spans="1:46" s="650" customFormat="1" ht="15" customHeight="1" x14ac:dyDescent="0.3">
      <c r="A60" s="649" t="s">
        <v>2515</v>
      </c>
      <c r="B60" s="648" t="s">
        <v>2068</v>
      </c>
      <c r="C60" s="648" t="s">
        <v>2068</v>
      </c>
      <c r="D60" s="648" t="s">
        <v>2065</v>
      </c>
      <c r="E60" s="648" t="s">
        <v>2506</v>
      </c>
      <c r="F60" s="648" t="s">
        <v>2516</v>
      </c>
      <c r="G60" s="648" t="s">
        <v>2517</v>
      </c>
      <c r="H60" s="648" t="s">
        <v>2506</v>
      </c>
      <c r="I60" s="648" t="s">
        <v>2209</v>
      </c>
      <c r="J60" s="648" t="s">
        <v>2113</v>
      </c>
      <c r="K60" s="648" t="s">
        <v>2113</v>
      </c>
      <c r="L60" s="648" t="s">
        <v>2209</v>
      </c>
      <c r="M60" s="648" t="s">
        <v>2209</v>
      </c>
      <c r="N60" s="648" t="s">
        <v>2506</v>
      </c>
      <c r="O60" s="648" t="s">
        <v>2209</v>
      </c>
      <c r="P60" s="648" t="s">
        <v>2506</v>
      </c>
      <c r="Q60" s="648" t="s">
        <v>2506</v>
      </c>
      <c r="R60" s="648" t="s">
        <v>2506</v>
      </c>
      <c r="S60" s="648" t="s">
        <v>2048</v>
      </c>
      <c r="T60" s="648" t="s">
        <v>2113</v>
      </c>
      <c r="U60" s="648" t="s">
        <v>2048</v>
      </c>
      <c r="V60" s="648" t="s">
        <v>2048</v>
      </c>
      <c r="W60" s="648" t="s">
        <v>2054</v>
      </c>
      <c r="X60" s="648" t="s">
        <v>2054</v>
      </c>
      <c r="Y60" s="648" t="s">
        <v>2054</v>
      </c>
      <c r="Z60" s="648" t="s">
        <v>2054</v>
      </c>
      <c r="AA60" s="648" t="s">
        <v>2054</v>
      </c>
      <c r="AB60" s="648" t="s">
        <v>2054</v>
      </c>
      <c r="AC60" s="648" t="s">
        <v>2054</v>
      </c>
      <c r="AD60" s="648" t="s">
        <v>2139</v>
      </c>
      <c r="AE60" s="648" t="s">
        <v>2072</v>
      </c>
      <c r="AF60" s="648" t="s">
        <v>2072</v>
      </c>
      <c r="AG60" s="648" t="s">
        <v>2072</v>
      </c>
      <c r="AH60" s="648" t="s">
        <v>2512</v>
      </c>
      <c r="AI60" s="648" t="s">
        <v>2072</v>
      </c>
      <c r="AJ60" s="648" t="s">
        <v>2071</v>
      </c>
      <c r="AK60" s="648" t="s">
        <v>2072</v>
      </c>
      <c r="AL60" s="648" t="s">
        <v>2139</v>
      </c>
      <c r="AM60" s="648" t="s">
        <v>2071</v>
      </c>
      <c r="AN60" s="648" t="s">
        <v>2072</v>
      </c>
      <c r="AO60" s="648" t="s">
        <v>2072</v>
      </c>
      <c r="AP60" s="648" t="s">
        <v>2104</v>
      </c>
      <c r="AQ60" s="648" t="s">
        <v>2518</v>
      </c>
      <c r="AR60" s="648" t="s">
        <v>2519</v>
      </c>
      <c r="AS60" s="648" t="s">
        <v>2198</v>
      </c>
      <c r="AT60" s="648" t="s">
        <v>2124</v>
      </c>
    </row>
    <row r="61" spans="1:46" s="650" customFormat="1" ht="15" customHeight="1" x14ac:dyDescent="0.3">
      <c r="A61" s="649" t="s">
        <v>2520</v>
      </c>
      <c r="B61" s="648" t="s">
        <v>2166</v>
      </c>
      <c r="C61" s="648" t="s">
        <v>2166</v>
      </c>
      <c r="D61" s="648" t="s">
        <v>2166</v>
      </c>
      <c r="E61" s="648" t="s">
        <v>2166</v>
      </c>
      <c r="F61" s="648" t="s">
        <v>2166</v>
      </c>
      <c r="G61" s="648" t="s">
        <v>2166</v>
      </c>
      <c r="H61" s="648" t="s">
        <v>2166</v>
      </c>
      <c r="I61" s="648" t="s">
        <v>2166</v>
      </c>
      <c r="J61" s="648" t="s">
        <v>2166</v>
      </c>
      <c r="K61" s="648" t="s">
        <v>2166</v>
      </c>
      <c r="L61" s="648" t="s">
        <v>2465</v>
      </c>
      <c r="M61" s="648" t="s">
        <v>2465</v>
      </c>
      <c r="N61" s="648" t="s">
        <v>2465</v>
      </c>
      <c r="O61" s="648" t="s">
        <v>2465</v>
      </c>
      <c r="P61" s="648" t="s">
        <v>2465</v>
      </c>
      <c r="Q61" s="648" t="s">
        <v>2465</v>
      </c>
      <c r="R61" s="648" t="s">
        <v>2465</v>
      </c>
      <c r="S61" s="648" t="s">
        <v>2164</v>
      </c>
      <c r="T61" s="648" t="s">
        <v>2209</v>
      </c>
      <c r="U61" s="648" t="s">
        <v>2209</v>
      </c>
      <c r="V61" s="648" t="s">
        <v>2209</v>
      </c>
      <c r="W61" s="648" t="s">
        <v>2054</v>
      </c>
      <c r="X61" s="648" t="s">
        <v>2054</v>
      </c>
      <c r="Y61" s="648" t="s">
        <v>2054</v>
      </c>
      <c r="Z61" s="648" t="s">
        <v>2054</v>
      </c>
      <c r="AA61" s="648" t="s">
        <v>2054</v>
      </c>
      <c r="AB61" s="648" t="s">
        <v>2054</v>
      </c>
      <c r="AC61" s="648" t="s">
        <v>2054</v>
      </c>
      <c r="AD61" s="648" t="s">
        <v>2104</v>
      </c>
      <c r="AE61" s="648" t="s">
        <v>2072</v>
      </c>
      <c r="AF61" s="648" t="s">
        <v>2072</v>
      </c>
      <c r="AG61" s="648" t="s">
        <v>2072</v>
      </c>
      <c r="AH61" s="648" t="s">
        <v>2071</v>
      </c>
      <c r="AI61" s="648" t="s">
        <v>2071</v>
      </c>
      <c r="AJ61" s="648" t="s">
        <v>2248</v>
      </c>
      <c r="AK61" s="648" t="s">
        <v>2104</v>
      </c>
      <c r="AL61" s="648" t="s">
        <v>2071</v>
      </c>
      <c r="AM61" s="648" t="s">
        <v>2071</v>
      </c>
      <c r="AN61" s="648" t="s">
        <v>2104</v>
      </c>
      <c r="AO61" s="648" t="s">
        <v>2104</v>
      </c>
      <c r="AP61" s="648" t="s">
        <v>2104</v>
      </c>
      <c r="AQ61" s="648" t="s">
        <v>2078</v>
      </c>
      <c r="AR61" s="648" t="s">
        <v>2123</v>
      </c>
      <c r="AS61" s="648" t="s">
        <v>2123</v>
      </c>
      <c r="AT61" s="648" t="s">
        <v>2124</v>
      </c>
    </row>
    <row r="62" spans="1:46" s="650" customFormat="1" ht="15" customHeight="1" x14ac:dyDescent="0.3">
      <c r="A62" s="649" t="s">
        <v>2521</v>
      </c>
      <c r="B62" s="648" t="s">
        <v>2097</v>
      </c>
      <c r="C62" s="648" t="s">
        <v>2097</v>
      </c>
      <c r="D62" s="648" t="s">
        <v>2097</v>
      </c>
      <c r="E62" s="648" t="s">
        <v>2097</v>
      </c>
      <c r="F62" s="648" t="s">
        <v>2097</v>
      </c>
      <c r="G62" s="648" t="s">
        <v>2097</v>
      </c>
      <c r="H62" s="648" t="s">
        <v>2097</v>
      </c>
      <c r="I62" s="648" t="s">
        <v>2097</v>
      </c>
      <c r="J62" s="648" t="s">
        <v>2097</v>
      </c>
      <c r="K62" s="648" t="s">
        <v>2097</v>
      </c>
      <c r="L62" s="648" t="s">
        <v>2099</v>
      </c>
      <c r="M62" s="648" t="s">
        <v>2099</v>
      </c>
      <c r="N62" s="648" t="s">
        <v>2099</v>
      </c>
      <c r="O62" s="648" t="s">
        <v>2099</v>
      </c>
      <c r="P62" s="648" t="s">
        <v>2099</v>
      </c>
      <c r="Q62" s="648" t="s">
        <v>2099</v>
      </c>
      <c r="R62" s="648" t="s">
        <v>2099</v>
      </c>
      <c r="S62" s="648" t="s">
        <v>2102</v>
      </c>
      <c r="T62" s="648" t="s">
        <v>2067</v>
      </c>
      <c r="U62" s="648" t="s">
        <v>2067</v>
      </c>
      <c r="V62" s="648" t="s">
        <v>2067</v>
      </c>
      <c r="W62" s="648" t="s">
        <v>2054</v>
      </c>
      <c r="X62" s="648" t="s">
        <v>2054</v>
      </c>
      <c r="Y62" s="648" t="s">
        <v>2054</v>
      </c>
      <c r="Z62" s="648" t="s">
        <v>2054</v>
      </c>
      <c r="AA62" s="648" t="s">
        <v>2054</v>
      </c>
      <c r="AB62" s="648" t="s">
        <v>2054</v>
      </c>
      <c r="AC62" s="648" t="s">
        <v>2054</v>
      </c>
      <c r="AD62" s="648" t="s">
        <v>2071</v>
      </c>
      <c r="AE62" s="648" t="s">
        <v>2071</v>
      </c>
      <c r="AF62" s="648" t="s">
        <v>2071</v>
      </c>
      <c r="AG62" s="648" t="s">
        <v>2071</v>
      </c>
      <c r="AH62" s="648" t="s">
        <v>2071</v>
      </c>
      <c r="AI62" s="648" t="s">
        <v>2522</v>
      </c>
      <c r="AJ62" s="648" t="s">
        <v>2072</v>
      </c>
      <c r="AK62" s="648" t="s">
        <v>2104</v>
      </c>
      <c r="AL62" s="648" t="s">
        <v>2071</v>
      </c>
      <c r="AM62" s="648" t="s">
        <v>2522</v>
      </c>
      <c r="AN62" s="648" t="s">
        <v>2071</v>
      </c>
      <c r="AO62" s="648" t="s">
        <v>2071</v>
      </c>
      <c r="AP62" s="648" t="s">
        <v>2071</v>
      </c>
      <c r="AQ62" s="648">
        <v>8</v>
      </c>
      <c r="AR62" s="648" t="s">
        <v>2106</v>
      </c>
      <c r="AS62" s="648" t="s">
        <v>2106</v>
      </c>
      <c r="AT62" s="648" t="s">
        <v>1191</v>
      </c>
    </row>
    <row r="63" spans="1:46" s="650" customFormat="1" ht="15" customHeight="1" x14ac:dyDescent="0.3">
      <c r="A63" s="649" t="s">
        <v>2523</v>
      </c>
      <c r="B63" s="648" t="s">
        <v>197</v>
      </c>
      <c r="C63" s="648" t="s">
        <v>2108</v>
      </c>
      <c r="D63" s="648" t="s">
        <v>197</v>
      </c>
      <c r="E63" s="648" t="s">
        <v>2108</v>
      </c>
      <c r="F63" s="648" t="s">
        <v>2108</v>
      </c>
      <c r="G63" s="648" t="s">
        <v>2108</v>
      </c>
      <c r="H63" s="648" t="s">
        <v>2108</v>
      </c>
      <c r="I63" s="648" t="s">
        <v>2108</v>
      </c>
      <c r="J63" s="648" t="s">
        <v>2108</v>
      </c>
      <c r="K63" s="648" t="s">
        <v>2108</v>
      </c>
      <c r="L63" s="648" t="s">
        <v>2110</v>
      </c>
      <c r="M63" s="648" t="s">
        <v>2110</v>
      </c>
      <c r="N63" s="648" t="s">
        <v>2099</v>
      </c>
      <c r="O63" s="648" t="s">
        <v>2110</v>
      </c>
      <c r="P63" s="648" t="s">
        <v>2110</v>
      </c>
      <c r="Q63" s="648" t="s">
        <v>2110</v>
      </c>
      <c r="R63" s="648" t="s">
        <v>2110</v>
      </c>
      <c r="S63" s="648" t="s">
        <v>2111</v>
      </c>
      <c r="T63" s="648" t="s">
        <v>2112</v>
      </c>
      <c r="U63" s="648" t="s">
        <v>2112</v>
      </c>
      <c r="V63" s="648" t="s">
        <v>2112</v>
      </c>
      <c r="W63" s="648" t="s">
        <v>2112</v>
      </c>
      <c r="X63" s="648" t="s">
        <v>2112</v>
      </c>
      <c r="Y63" s="648" t="s">
        <v>2112</v>
      </c>
      <c r="Z63" s="648" t="s">
        <v>2112</v>
      </c>
      <c r="AA63" s="648" t="s">
        <v>2112</v>
      </c>
      <c r="AB63" s="648" t="s">
        <v>2112</v>
      </c>
      <c r="AC63" s="648" t="s">
        <v>2112</v>
      </c>
      <c r="AD63" s="648" t="s">
        <v>2223</v>
      </c>
      <c r="AE63" s="648" t="s">
        <v>2223</v>
      </c>
      <c r="AF63" s="648" t="s">
        <v>2223</v>
      </c>
      <c r="AG63" s="648">
        <v>7.85</v>
      </c>
      <c r="AH63" s="648">
        <v>7.85</v>
      </c>
      <c r="AI63" s="648">
        <v>7.85</v>
      </c>
      <c r="AJ63" s="648" t="s">
        <v>2480</v>
      </c>
      <c r="AK63" s="648" t="s">
        <v>2480</v>
      </c>
      <c r="AL63" s="648" t="s">
        <v>2480</v>
      </c>
      <c r="AM63" s="648">
        <v>7.85</v>
      </c>
      <c r="AN63" s="648" t="s">
        <v>2071</v>
      </c>
      <c r="AO63" s="648" t="s">
        <v>2480</v>
      </c>
      <c r="AP63" s="648" t="s">
        <v>2104</v>
      </c>
      <c r="AQ63" s="648" t="s">
        <v>2123</v>
      </c>
      <c r="AR63" s="648" t="s">
        <v>2123</v>
      </c>
      <c r="AS63" s="648" t="s">
        <v>2123</v>
      </c>
      <c r="AT63" s="648" t="s">
        <v>2124</v>
      </c>
    </row>
    <row r="64" spans="1:46" s="650" customFormat="1" ht="15" customHeight="1" x14ac:dyDescent="0.3">
      <c r="A64" s="649" t="s">
        <v>2524</v>
      </c>
      <c r="B64" s="648" t="s">
        <v>2166</v>
      </c>
      <c r="C64" s="648" t="s">
        <v>2166</v>
      </c>
      <c r="D64" s="648" t="s">
        <v>2166</v>
      </c>
      <c r="E64" s="648" t="s">
        <v>2166</v>
      </c>
      <c r="F64" s="648" t="s">
        <v>2166</v>
      </c>
      <c r="G64" s="648" t="s">
        <v>2166</v>
      </c>
      <c r="H64" s="648" t="s">
        <v>2065</v>
      </c>
      <c r="I64" s="648" t="s">
        <v>2166</v>
      </c>
      <c r="J64" s="648" t="s">
        <v>2166</v>
      </c>
      <c r="K64" s="648" t="s">
        <v>2166</v>
      </c>
      <c r="L64" s="648" t="s">
        <v>2067</v>
      </c>
      <c r="M64" s="648" t="s">
        <v>2525</v>
      </c>
      <c r="N64" s="648" t="s">
        <v>2465</v>
      </c>
      <c r="O64" s="648" t="s">
        <v>2465</v>
      </c>
      <c r="P64" s="648" t="s">
        <v>2465</v>
      </c>
      <c r="Q64" s="648" t="s">
        <v>2465</v>
      </c>
      <c r="R64" s="648" t="s">
        <v>2465</v>
      </c>
      <c r="S64" s="648" t="s">
        <v>2164</v>
      </c>
      <c r="T64" s="648" t="s">
        <v>2209</v>
      </c>
      <c r="U64" s="648" t="s">
        <v>2209</v>
      </c>
      <c r="V64" s="648" t="s">
        <v>2054</v>
      </c>
      <c r="W64" s="648" t="s">
        <v>2054</v>
      </c>
      <c r="X64" s="648" t="s">
        <v>2054</v>
      </c>
      <c r="Y64" s="648" t="s">
        <v>2054</v>
      </c>
      <c r="Z64" s="648" t="s">
        <v>2054</v>
      </c>
      <c r="AA64" s="648" t="s">
        <v>2054</v>
      </c>
      <c r="AB64" s="648" t="s">
        <v>2054</v>
      </c>
      <c r="AC64" s="648" t="s">
        <v>2054</v>
      </c>
      <c r="AD64" s="648" t="s">
        <v>2526</v>
      </c>
      <c r="AE64" s="648" t="s">
        <v>2072</v>
      </c>
      <c r="AF64" s="648" t="s">
        <v>2072</v>
      </c>
      <c r="AG64" s="648" t="s">
        <v>2104</v>
      </c>
      <c r="AH64" s="648" t="s">
        <v>2526</v>
      </c>
      <c r="AI64" s="648" t="s">
        <v>2526</v>
      </c>
      <c r="AJ64" s="648" t="s">
        <v>2527</v>
      </c>
      <c r="AK64" s="648" t="s">
        <v>2104</v>
      </c>
      <c r="AL64" s="648" t="s">
        <v>2526</v>
      </c>
      <c r="AM64" s="648" t="s">
        <v>2526</v>
      </c>
      <c r="AN64" s="648" t="s">
        <v>2494</v>
      </c>
      <c r="AO64" s="648" t="s">
        <v>2526</v>
      </c>
      <c r="AP64" s="648" t="s">
        <v>2526</v>
      </c>
      <c r="AQ64" s="648" t="s">
        <v>2349</v>
      </c>
      <c r="AR64" s="648" t="s">
        <v>2349</v>
      </c>
      <c r="AS64" s="648" t="s">
        <v>2528</v>
      </c>
      <c r="AT64" s="648" t="s">
        <v>2529</v>
      </c>
    </row>
    <row r="65" spans="1:46" ht="17.45" customHeight="1" thickBot="1" x14ac:dyDescent="0.35">
      <c r="A65" s="653" t="s">
        <v>594</v>
      </c>
      <c r="B65" s="654" t="s">
        <v>2530</v>
      </c>
      <c r="C65" s="654" t="s">
        <v>2531</v>
      </c>
      <c r="D65" s="654" t="s">
        <v>2531</v>
      </c>
      <c r="E65" s="654" t="s">
        <v>2531</v>
      </c>
      <c r="F65" s="654" t="s">
        <v>2531</v>
      </c>
      <c r="G65" s="654" t="s">
        <v>2531</v>
      </c>
      <c r="H65" s="654" t="s">
        <v>2531</v>
      </c>
      <c r="I65" s="654" t="s">
        <v>2532</v>
      </c>
      <c r="J65" s="654" t="s">
        <v>2204</v>
      </c>
      <c r="K65" s="654" t="s">
        <v>2531</v>
      </c>
      <c r="L65" s="654" t="s">
        <v>2324</v>
      </c>
      <c r="M65" s="654" t="s">
        <v>2324</v>
      </c>
      <c r="N65" s="654" t="s">
        <v>2533</v>
      </c>
      <c r="O65" s="654" t="s">
        <v>2343</v>
      </c>
      <c r="P65" s="654" t="s">
        <v>2534</v>
      </c>
      <c r="Q65" s="654" t="s">
        <v>2368</v>
      </c>
      <c r="R65" s="654" t="s">
        <v>2535</v>
      </c>
      <c r="S65" s="654" t="s">
        <v>2369</v>
      </c>
      <c r="T65" s="654" t="s">
        <v>2190</v>
      </c>
      <c r="U65" s="654" t="s">
        <v>2072</v>
      </c>
      <c r="V65" s="654" t="s">
        <v>2301</v>
      </c>
      <c r="W65" s="654" t="s">
        <v>2072</v>
      </c>
      <c r="X65" s="654" t="s">
        <v>2139</v>
      </c>
      <c r="Y65" s="654" t="s">
        <v>2301</v>
      </c>
      <c r="Z65" s="654" t="s">
        <v>2298</v>
      </c>
      <c r="AA65" s="654" t="s">
        <v>2536</v>
      </c>
      <c r="AB65" s="654" t="s">
        <v>2072</v>
      </c>
      <c r="AC65" s="654" t="s">
        <v>2072</v>
      </c>
      <c r="AD65" s="654" t="s">
        <v>2072</v>
      </c>
      <c r="AE65" s="654" t="s">
        <v>2072</v>
      </c>
      <c r="AF65" s="654" t="s">
        <v>2072</v>
      </c>
      <c r="AG65" s="654" t="s">
        <v>2072</v>
      </c>
      <c r="AH65" s="654" t="s">
        <v>2183</v>
      </c>
      <c r="AI65" s="654" t="s">
        <v>2072</v>
      </c>
      <c r="AJ65" s="654" t="s">
        <v>2072</v>
      </c>
      <c r="AK65" s="654" t="s">
        <v>2080</v>
      </c>
      <c r="AL65" s="654" t="s">
        <v>2104</v>
      </c>
      <c r="AM65" s="654" t="s">
        <v>2301</v>
      </c>
      <c r="AN65" s="654" t="s">
        <v>2104</v>
      </c>
      <c r="AO65" s="654" t="s">
        <v>2104</v>
      </c>
      <c r="AP65" s="654" t="s">
        <v>2509</v>
      </c>
      <c r="AQ65" s="654" t="s">
        <v>2537</v>
      </c>
      <c r="AR65" s="654" t="s">
        <v>2123</v>
      </c>
      <c r="AS65" s="654" t="s">
        <v>2198</v>
      </c>
      <c r="AT65" s="654" t="s">
        <v>1534</v>
      </c>
    </row>
    <row r="66" spans="1:46" ht="18" thickTop="1" x14ac:dyDescent="0.3">
      <c r="A66" s="655" t="s">
        <v>2538</v>
      </c>
      <c r="B66" s="656"/>
      <c r="C66" s="656"/>
      <c r="D66" s="656"/>
      <c r="E66" s="656"/>
      <c r="F66" s="656"/>
      <c r="G66" s="656"/>
      <c r="H66" s="656"/>
      <c r="I66" s="656"/>
      <c r="J66" s="656"/>
      <c r="K66" s="656"/>
      <c r="L66" s="656"/>
      <c r="M66" s="656"/>
      <c r="N66" s="656"/>
      <c r="O66" s="656"/>
      <c r="P66" s="656"/>
      <c r="Q66" s="656"/>
      <c r="R66" s="656"/>
      <c r="S66" s="656"/>
      <c r="T66" s="656"/>
      <c r="U66" s="656"/>
      <c r="V66" s="656"/>
      <c r="W66" s="656"/>
      <c r="X66" s="656"/>
      <c r="Y66" s="656"/>
      <c r="Z66" s="656"/>
      <c r="AA66" s="656"/>
      <c r="AB66" s="656"/>
      <c r="AC66" s="656"/>
      <c r="AD66" s="656"/>
      <c r="AE66" s="656"/>
      <c r="AF66" s="656"/>
      <c r="AG66" s="656"/>
      <c r="AH66" s="656"/>
      <c r="AI66" s="656"/>
      <c r="AJ66" s="656"/>
      <c r="AK66" s="656"/>
      <c r="AL66" s="656"/>
      <c r="AM66" s="656"/>
      <c r="AN66" s="656"/>
      <c r="AO66" s="656"/>
      <c r="AP66" s="656"/>
      <c r="AQ66" s="656"/>
      <c r="AR66" s="656"/>
      <c r="AS66" s="656"/>
      <c r="AT66" s="656"/>
    </row>
    <row r="67" spans="1:46" ht="9.75" customHeight="1" x14ac:dyDescent="0.3">
      <c r="A67" s="657"/>
      <c r="B67" s="656"/>
      <c r="C67" s="656"/>
      <c r="D67" s="656"/>
      <c r="E67" s="656"/>
      <c r="F67" s="656"/>
      <c r="G67" s="656"/>
      <c r="H67" s="656"/>
      <c r="I67" s="656"/>
      <c r="J67" s="656"/>
      <c r="K67" s="656"/>
      <c r="L67" s="656"/>
      <c r="M67" s="656"/>
      <c r="N67" s="656"/>
      <c r="O67" s="656"/>
      <c r="P67" s="656"/>
      <c r="Q67" s="656"/>
      <c r="R67" s="656"/>
      <c r="S67" s="656"/>
      <c r="T67" s="656"/>
      <c r="U67" s="656"/>
      <c r="V67" s="656"/>
      <c r="W67" s="656"/>
      <c r="X67" s="656"/>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row>
    <row r="68" spans="1:46" s="638" customFormat="1" ht="21" customHeight="1" thickBot="1" x14ac:dyDescent="0.35">
      <c r="A68" s="639"/>
      <c r="B68" s="640"/>
      <c r="C68" s="640"/>
      <c r="D68" s="640"/>
      <c r="E68" s="640"/>
      <c r="F68" s="640"/>
      <c r="G68" s="640"/>
      <c r="H68" s="640"/>
      <c r="I68" s="640"/>
      <c r="J68" s="640"/>
      <c r="K68" s="640"/>
      <c r="L68" s="640"/>
      <c r="M68" s="640"/>
      <c r="N68" s="640"/>
      <c r="O68" s="640"/>
      <c r="P68" s="640"/>
      <c r="Q68" s="640"/>
      <c r="R68" s="640"/>
      <c r="S68" s="640"/>
      <c r="T68" s="640"/>
      <c r="U68" s="640"/>
      <c r="V68" s="640"/>
      <c r="W68" s="640"/>
      <c r="X68" s="640"/>
      <c r="Y68" s="640"/>
      <c r="Z68" s="640"/>
      <c r="AA68" s="640"/>
      <c r="AB68" s="640"/>
      <c r="AC68" s="640"/>
      <c r="AD68" s="640"/>
      <c r="AE68" s="640"/>
      <c r="AF68" s="640"/>
      <c r="AG68" s="640"/>
      <c r="AH68" s="640"/>
      <c r="AI68" s="640"/>
      <c r="AJ68" s="640"/>
      <c r="AK68" s="640"/>
      <c r="AL68" s="640"/>
      <c r="AM68" s="640"/>
      <c r="AN68" s="640"/>
      <c r="AO68" s="640"/>
      <c r="AP68" s="640"/>
      <c r="AQ68" s="640"/>
      <c r="AR68" s="640"/>
      <c r="AS68" s="640"/>
      <c r="AT68" s="640" t="s">
        <v>683</v>
      </c>
    </row>
    <row r="69" spans="1:46" ht="26.25" customHeight="1" thickTop="1" thickBot="1" x14ac:dyDescent="0.35">
      <c r="A69" s="658" t="s">
        <v>596</v>
      </c>
      <c r="B69" s="642">
        <v>43374</v>
      </c>
      <c r="C69" s="642">
        <v>43405</v>
      </c>
      <c r="D69" s="642">
        <v>43435</v>
      </c>
      <c r="E69" s="642">
        <v>43466</v>
      </c>
      <c r="F69" s="642">
        <v>43497</v>
      </c>
      <c r="G69" s="642">
        <v>43525</v>
      </c>
      <c r="H69" s="642">
        <v>43556</v>
      </c>
      <c r="I69" s="642">
        <v>43586</v>
      </c>
      <c r="J69" s="642">
        <v>43617</v>
      </c>
      <c r="K69" s="642">
        <v>43647</v>
      </c>
      <c r="L69" s="642">
        <v>43678</v>
      </c>
      <c r="M69" s="642">
        <v>43709</v>
      </c>
      <c r="N69" s="642">
        <v>43739</v>
      </c>
      <c r="O69" s="642">
        <v>43770</v>
      </c>
      <c r="P69" s="642">
        <v>43800</v>
      </c>
      <c r="Q69" s="642">
        <v>43831</v>
      </c>
      <c r="R69" s="642">
        <v>43862</v>
      </c>
      <c r="S69" s="642">
        <v>43891</v>
      </c>
      <c r="T69" s="642">
        <v>43922</v>
      </c>
      <c r="U69" s="642">
        <v>43952</v>
      </c>
      <c r="V69" s="642">
        <v>43983</v>
      </c>
      <c r="W69" s="642">
        <v>44013</v>
      </c>
      <c r="X69" s="642">
        <v>44044</v>
      </c>
      <c r="Y69" s="642">
        <v>44075</v>
      </c>
      <c r="Z69" s="642">
        <v>44105</v>
      </c>
      <c r="AA69" s="642">
        <v>44136</v>
      </c>
      <c r="AB69" s="642">
        <v>44166</v>
      </c>
      <c r="AC69" s="642">
        <v>44197</v>
      </c>
      <c r="AD69" s="642">
        <v>44228</v>
      </c>
      <c r="AE69" s="642">
        <v>44256</v>
      </c>
      <c r="AF69" s="642">
        <v>44287</v>
      </c>
      <c r="AG69" s="642">
        <v>44317</v>
      </c>
      <c r="AH69" s="642">
        <v>44348</v>
      </c>
      <c r="AI69" s="642">
        <v>44378</v>
      </c>
      <c r="AJ69" s="642">
        <v>44409</v>
      </c>
      <c r="AK69" s="642">
        <v>44440</v>
      </c>
      <c r="AL69" s="642">
        <v>44470</v>
      </c>
      <c r="AM69" s="642">
        <v>44501</v>
      </c>
      <c r="AN69" s="642">
        <v>44531</v>
      </c>
      <c r="AO69" s="642">
        <v>44562</v>
      </c>
      <c r="AP69" s="642">
        <v>44593</v>
      </c>
      <c r="AQ69" s="642">
        <v>44621</v>
      </c>
      <c r="AR69" s="642">
        <v>44652</v>
      </c>
      <c r="AS69" s="642">
        <v>44682</v>
      </c>
      <c r="AT69" s="642">
        <v>44713</v>
      </c>
    </row>
    <row r="70" spans="1:46" s="638" customFormat="1" ht="17.25" customHeight="1" thickTop="1" x14ac:dyDescent="0.3">
      <c r="A70" s="646" t="s">
        <v>597</v>
      </c>
      <c r="B70" s="645" t="s">
        <v>2046</v>
      </c>
      <c r="C70" s="645" t="s">
        <v>2065</v>
      </c>
      <c r="D70" s="645" t="s">
        <v>2204</v>
      </c>
      <c r="E70" s="645" t="s">
        <v>2134</v>
      </c>
      <c r="F70" s="645" t="s">
        <v>2046</v>
      </c>
      <c r="G70" s="645" t="s">
        <v>2046</v>
      </c>
      <c r="H70" s="645" t="s">
        <v>2135</v>
      </c>
      <c r="I70" s="645" t="s">
        <v>2388</v>
      </c>
      <c r="J70" s="645" t="s">
        <v>2135</v>
      </c>
      <c r="K70" s="645" t="s">
        <v>2388</v>
      </c>
      <c r="L70" s="645" t="s">
        <v>2048</v>
      </c>
      <c r="M70" s="645" t="s">
        <v>2136</v>
      </c>
      <c r="N70" s="645" t="s">
        <v>2048</v>
      </c>
      <c r="O70" s="645" t="s">
        <v>2048</v>
      </c>
      <c r="P70" s="645" t="s">
        <v>2048</v>
      </c>
      <c r="Q70" s="645" t="s">
        <v>2048</v>
      </c>
      <c r="R70" s="645" t="s">
        <v>2051</v>
      </c>
      <c r="S70" s="645" t="s">
        <v>2188</v>
      </c>
      <c r="T70" s="645" t="s">
        <v>2067</v>
      </c>
      <c r="U70" s="645" t="s">
        <v>2054</v>
      </c>
      <c r="V70" s="645" t="s">
        <v>2054</v>
      </c>
      <c r="W70" s="645" t="s">
        <v>2539</v>
      </c>
      <c r="X70" s="645" t="s">
        <v>2054</v>
      </c>
      <c r="Y70" s="645" t="s">
        <v>2054</v>
      </c>
      <c r="Z70" s="645" t="s">
        <v>2054</v>
      </c>
      <c r="AA70" s="645" t="s">
        <v>2054</v>
      </c>
      <c r="AB70" s="645" t="s">
        <v>2054</v>
      </c>
      <c r="AC70" s="645" t="s">
        <v>2054</v>
      </c>
      <c r="AD70" s="645" t="s">
        <v>2175</v>
      </c>
      <c r="AE70" s="645" t="s">
        <v>2301</v>
      </c>
      <c r="AF70" s="645" t="s">
        <v>2139</v>
      </c>
      <c r="AG70" s="645" t="s">
        <v>2139</v>
      </c>
      <c r="AH70" s="645" t="s">
        <v>2175</v>
      </c>
      <c r="AI70" s="645" t="s">
        <v>2183</v>
      </c>
      <c r="AJ70" s="645" t="s">
        <v>2139</v>
      </c>
      <c r="AK70" s="645" t="s">
        <v>2540</v>
      </c>
      <c r="AL70" s="645" t="s">
        <v>2076</v>
      </c>
      <c r="AM70" s="645" t="s">
        <v>2041</v>
      </c>
      <c r="AN70" s="645" t="s">
        <v>2273</v>
      </c>
      <c r="AO70" s="645" t="s">
        <v>2541</v>
      </c>
      <c r="AP70" s="645" t="s">
        <v>2090</v>
      </c>
      <c r="AQ70" s="645" t="s">
        <v>2419</v>
      </c>
      <c r="AR70" s="645" t="s">
        <v>1213</v>
      </c>
      <c r="AS70" s="645" t="s">
        <v>2542</v>
      </c>
      <c r="AT70" s="645" t="s">
        <v>2543</v>
      </c>
    </row>
    <row r="71" spans="1:46" x14ac:dyDescent="0.3">
      <c r="A71" s="647" t="s">
        <v>598</v>
      </c>
      <c r="B71" s="648" t="s">
        <v>944</v>
      </c>
      <c r="C71" s="648" t="s">
        <v>2544</v>
      </c>
      <c r="D71" s="648" t="s">
        <v>2544</v>
      </c>
      <c r="E71" s="648" t="s">
        <v>2544</v>
      </c>
      <c r="F71" s="648" t="s">
        <v>2544</v>
      </c>
      <c r="G71" s="648" t="s">
        <v>2544</v>
      </c>
      <c r="H71" s="648" t="s">
        <v>2544</v>
      </c>
      <c r="I71" s="648" t="s">
        <v>944</v>
      </c>
      <c r="J71" s="648" t="s">
        <v>2544</v>
      </c>
      <c r="K71" s="648" t="s">
        <v>944</v>
      </c>
      <c r="L71" s="648" t="s">
        <v>2368</v>
      </c>
      <c r="M71" s="648" t="s">
        <v>2368</v>
      </c>
      <c r="N71" s="648" t="s">
        <v>2368</v>
      </c>
      <c r="O71" s="648" t="s">
        <v>2368</v>
      </c>
      <c r="P71" s="648" t="s">
        <v>2368</v>
      </c>
      <c r="Q71" s="648" t="s">
        <v>2368</v>
      </c>
      <c r="R71" s="648" t="s">
        <v>2545</v>
      </c>
      <c r="S71" s="648" t="s">
        <v>2546</v>
      </c>
      <c r="T71" s="648" t="s">
        <v>2104</v>
      </c>
      <c r="U71" s="648" t="s">
        <v>2170</v>
      </c>
      <c r="V71" s="648" t="s">
        <v>2072</v>
      </c>
      <c r="W71" s="648" t="s">
        <v>2547</v>
      </c>
      <c r="X71" s="648" t="s">
        <v>2548</v>
      </c>
      <c r="Y71" s="648" t="s">
        <v>2549</v>
      </c>
      <c r="Z71" s="648" t="s">
        <v>2104</v>
      </c>
      <c r="AA71" s="648" t="s">
        <v>2104</v>
      </c>
      <c r="AB71" s="648" t="s">
        <v>2104</v>
      </c>
      <c r="AC71" s="648" t="s">
        <v>2072</v>
      </c>
      <c r="AD71" s="648" t="s">
        <v>2104</v>
      </c>
      <c r="AE71" s="648" t="s">
        <v>2104</v>
      </c>
      <c r="AF71" s="648" t="s">
        <v>2170</v>
      </c>
      <c r="AG71" s="648" t="s">
        <v>2104</v>
      </c>
      <c r="AH71" s="648" t="s">
        <v>2104</v>
      </c>
      <c r="AI71" s="648" t="s">
        <v>2104</v>
      </c>
      <c r="AJ71" s="648" t="s">
        <v>2104</v>
      </c>
      <c r="AK71" s="648" t="s">
        <v>2104</v>
      </c>
      <c r="AL71" s="648" t="s">
        <v>2104</v>
      </c>
      <c r="AM71" s="648" t="s">
        <v>2104</v>
      </c>
      <c r="AN71" s="648" t="s">
        <v>2104</v>
      </c>
      <c r="AO71" s="648" t="s">
        <v>2104</v>
      </c>
      <c r="AP71" s="648" t="s">
        <v>2104</v>
      </c>
      <c r="AQ71" s="648" t="s">
        <v>2123</v>
      </c>
      <c r="AR71" s="648" t="s">
        <v>2123</v>
      </c>
      <c r="AS71" s="648" t="s">
        <v>2123</v>
      </c>
      <c r="AT71" s="648" t="s">
        <v>2288</v>
      </c>
    </row>
    <row r="72" spans="1:46" x14ac:dyDescent="0.3">
      <c r="A72" s="647" t="s">
        <v>599</v>
      </c>
      <c r="B72" s="648" t="s">
        <v>2109</v>
      </c>
      <c r="C72" s="648" t="s">
        <v>2097</v>
      </c>
      <c r="D72" s="648" t="s">
        <v>2097</v>
      </c>
      <c r="E72" s="648" t="s">
        <v>2097</v>
      </c>
      <c r="F72" s="648" t="s">
        <v>2099</v>
      </c>
      <c r="G72" s="648" t="s">
        <v>2109</v>
      </c>
      <c r="H72" s="648" t="s">
        <v>2097</v>
      </c>
      <c r="I72" s="648" t="s">
        <v>2097</v>
      </c>
      <c r="J72" s="648" t="s">
        <v>2109</v>
      </c>
      <c r="K72" s="648" t="s">
        <v>2465</v>
      </c>
      <c r="L72" s="648" t="s">
        <v>2465</v>
      </c>
      <c r="M72" s="648" t="s">
        <v>2151</v>
      </c>
      <c r="N72" s="648" t="s">
        <v>2151</v>
      </c>
      <c r="O72" s="648" t="s">
        <v>2151</v>
      </c>
      <c r="P72" s="648" t="s">
        <v>2099</v>
      </c>
      <c r="Q72" s="648" t="s">
        <v>2099</v>
      </c>
      <c r="R72" s="648" t="s">
        <v>2099</v>
      </c>
      <c r="S72" s="648" t="s">
        <v>2102</v>
      </c>
      <c r="T72" s="648" t="s">
        <v>2067</v>
      </c>
      <c r="U72" s="648" t="s">
        <v>2067</v>
      </c>
      <c r="V72" s="648" t="s">
        <v>2067</v>
      </c>
      <c r="W72" s="648" t="s">
        <v>2054</v>
      </c>
      <c r="X72" s="648" t="s">
        <v>2054</v>
      </c>
      <c r="Y72" s="648" t="s">
        <v>2054</v>
      </c>
      <c r="Z72" s="648" t="s">
        <v>2054</v>
      </c>
      <c r="AA72" s="648" t="s">
        <v>2054</v>
      </c>
      <c r="AB72" s="648" t="s">
        <v>2054</v>
      </c>
      <c r="AC72" s="648" t="s">
        <v>2054</v>
      </c>
      <c r="AD72" s="648" t="s">
        <v>2104</v>
      </c>
      <c r="AE72" s="648" t="s">
        <v>2071</v>
      </c>
      <c r="AF72" s="648" t="s">
        <v>2071</v>
      </c>
      <c r="AG72" s="648" t="s">
        <v>2104</v>
      </c>
      <c r="AH72" s="648" t="s">
        <v>2104</v>
      </c>
      <c r="AI72" s="648" t="s">
        <v>2076</v>
      </c>
      <c r="AJ72" s="648" t="s">
        <v>2104</v>
      </c>
      <c r="AK72" s="648" t="s">
        <v>2104</v>
      </c>
      <c r="AL72" s="648" t="s">
        <v>2090</v>
      </c>
      <c r="AM72" s="648" t="s">
        <v>2071</v>
      </c>
      <c r="AN72" s="648" t="s">
        <v>2242</v>
      </c>
      <c r="AO72" s="648" t="s">
        <v>2104</v>
      </c>
      <c r="AP72" s="648" t="s">
        <v>2104</v>
      </c>
      <c r="AQ72" s="648" t="s">
        <v>2123</v>
      </c>
      <c r="AR72" s="648" t="s">
        <v>2123</v>
      </c>
      <c r="AS72" s="648" t="s">
        <v>2123</v>
      </c>
      <c r="AT72" s="648" t="s">
        <v>2124</v>
      </c>
    </row>
    <row r="73" spans="1:46" x14ac:dyDescent="0.3">
      <c r="A73" s="647" t="s">
        <v>600</v>
      </c>
      <c r="B73" s="648" t="s">
        <v>197</v>
      </c>
      <c r="C73" s="648" t="s">
        <v>2550</v>
      </c>
      <c r="D73" s="648" t="s">
        <v>197</v>
      </c>
      <c r="E73" s="648" t="s">
        <v>197</v>
      </c>
      <c r="F73" s="648" t="s">
        <v>197</v>
      </c>
      <c r="G73" s="648" t="s">
        <v>197</v>
      </c>
      <c r="H73" s="648" t="s">
        <v>197</v>
      </c>
      <c r="I73" s="648" t="s">
        <v>197</v>
      </c>
      <c r="J73" s="648" t="s">
        <v>197</v>
      </c>
      <c r="K73" s="648" t="s">
        <v>2551</v>
      </c>
      <c r="L73" s="648" t="s">
        <v>2552</v>
      </c>
      <c r="M73" s="648" t="s">
        <v>2233</v>
      </c>
      <c r="N73" s="648" t="s">
        <v>2552</v>
      </c>
      <c r="O73" s="648" t="s">
        <v>2552</v>
      </c>
      <c r="P73" s="648" t="s">
        <v>2552</v>
      </c>
      <c r="Q73" s="648" t="s">
        <v>2097</v>
      </c>
      <c r="R73" s="648" t="s">
        <v>2552</v>
      </c>
      <c r="S73" s="648" t="s">
        <v>2553</v>
      </c>
      <c r="T73" s="648" t="s">
        <v>2554</v>
      </c>
      <c r="U73" s="648" t="s">
        <v>2554</v>
      </c>
      <c r="V73" s="648" t="s">
        <v>2555</v>
      </c>
      <c r="W73" s="648" t="s">
        <v>2554</v>
      </c>
      <c r="X73" s="648" t="s">
        <v>2111</v>
      </c>
      <c r="Y73" s="648" t="s">
        <v>2111</v>
      </c>
      <c r="Z73" s="648" t="s">
        <v>2164</v>
      </c>
      <c r="AA73" s="648" t="s">
        <v>2554</v>
      </c>
      <c r="AB73" s="648" t="s">
        <v>2465</v>
      </c>
      <c r="AC73" s="648" t="s">
        <v>2554</v>
      </c>
      <c r="AD73" s="648" t="s">
        <v>2223</v>
      </c>
      <c r="AE73" s="648" t="s">
        <v>2223</v>
      </c>
      <c r="AF73" s="648" t="s">
        <v>2556</v>
      </c>
      <c r="AG73" s="648">
        <v>7.85</v>
      </c>
      <c r="AH73" s="648" t="s">
        <v>197</v>
      </c>
      <c r="AI73" s="648" t="s">
        <v>197</v>
      </c>
      <c r="AJ73" s="648" t="s">
        <v>197</v>
      </c>
      <c r="AK73" s="648" t="s">
        <v>197</v>
      </c>
      <c r="AL73" s="648">
        <v>4.7</v>
      </c>
      <c r="AM73" s="648">
        <v>4.7</v>
      </c>
      <c r="AN73" s="648" t="s">
        <v>2223</v>
      </c>
      <c r="AO73" s="648" t="s">
        <v>197</v>
      </c>
      <c r="AP73" s="648" t="s">
        <v>197</v>
      </c>
      <c r="AQ73" s="648" t="s">
        <v>2557</v>
      </c>
      <c r="AR73" s="648" t="s">
        <v>197</v>
      </c>
      <c r="AS73" s="648" t="s">
        <v>197</v>
      </c>
      <c r="AT73" s="648" t="s">
        <v>197</v>
      </c>
    </row>
    <row r="74" spans="1:46" x14ac:dyDescent="0.3">
      <c r="A74" s="647" t="s">
        <v>601</v>
      </c>
      <c r="B74" s="648" t="s">
        <v>2048</v>
      </c>
      <c r="C74" s="648" t="s">
        <v>2065</v>
      </c>
      <c r="D74" s="648" t="s">
        <v>2348</v>
      </c>
      <c r="E74" s="648" t="s">
        <v>2134</v>
      </c>
      <c r="F74" s="648" t="s">
        <v>2048</v>
      </c>
      <c r="G74" s="648" t="s">
        <v>2048</v>
      </c>
      <c r="H74" s="648" t="s">
        <v>2135</v>
      </c>
      <c r="I74" s="648" t="s">
        <v>2388</v>
      </c>
      <c r="J74" s="648" t="s">
        <v>2048</v>
      </c>
      <c r="K74" s="648" t="s">
        <v>2113</v>
      </c>
      <c r="L74" s="648" t="s">
        <v>2048</v>
      </c>
      <c r="M74" s="648" t="s">
        <v>2136</v>
      </c>
      <c r="N74" s="648" t="s">
        <v>2048</v>
      </c>
      <c r="O74" s="648" t="s">
        <v>2048</v>
      </c>
      <c r="P74" s="648" t="s">
        <v>2048</v>
      </c>
      <c r="Q74" s="648" t="s">
        <v>2048</v>
      </c>
      <c r="R74" s="648" t="s">
        <v>2097</v>
      </c>
      <c r="S74" s="648" t="s">
        <v>2188</v>
      </c>
      <c r="T74" s="648" t="s">
        <v>2504</v>
      </c>
      <c r="U74" s="648" t="s">
        <v>2504</v>
      </c>
      <c r="V74" s="648" t="s">
        <v>2504</v>
      </c>
      <c r="W74" s="648" t="s">
        <v>2173</v>
      </c>
      <c r="X74" s="648" t="s">
        <v>2558</v>
      </c>
      <c r="Y74" s="648" t="s">
        <v>2558</v>
      </c>
      <c r="Z74" s="648" t="s">
        <v>2558</v>
      </c>
      <c r="AA74" s="648" t="s">
        <v>2558</v>
      </c>
      <c r="AB74" s="648" t="s">
        <v>2558</v>
      </c>
      <c r="AC74" s="648" t="s">
        <v>2558</v>
      </c>
      <c r="AD74" s="648" t="s">
        <v>2480</v>
      </c>
      <c r="AE74" s="648" t="s">
        <v>2559</v>
      </c>
      <c r="AF74" s="648" t="s">
        <v>2224</v>
      </c>
      <c r="AG74" s="648" t="s">
        <v>2560</v>
      </c>
      <c r="AH74" s="648" t="s">
        <v>2171</v>
      </c>
      <c r="AI74" s="648" t="s">
        <v>2560</v>
      </c>
      <c r="AJ74" s="648" t="s">
        <v>2541</v>
      </c>
      <c r="AK74" s="648" t="s">
        <v>2540</v>
      </c>
      <c r="AL74" s="648" t="s">
        <v>2192</v>
      </c>
      <c r="AM74" s="648" t="s">
        <v>2561</v>
      </c>
      <c r="AN74" s="648" t="s">
        <v>2301</v>
      </c>
      <c r="AO74" s="648" t="s">
        <v>2541</v>
      </c>
      <c r="AP74" s="648" t="s">
        <v>2071</v>
      </c>
      <c r="AQ74" s="648" t="s">
        <v>2518</v>
      </c>
      <c r="AR74" s="648" t="s">
        <v>2562</v>
      </c>
      <c r="AS74" s="648" t="s">
        <v>2563</v>
      </c>
      <c r="AT74" s="648" t="s">
        <v>2543</v>
      </c>
    </row>
    <row r="75" spans="1:46" x14ac:dyDescent="0.3">
      <c r="A75" s="647" t="s">
        <v>602</v>
      </c>
      <c r="B75" s="648" t="s">
        <v>2097</v>
      </c>
      <c r="C75" s="648" t="s">
        <v>2097</v>
      </c>
      <c r="D75" s="648" t="s">
        <v>2097</v>
      </c>
      <c r="E75" s="648" t="s">
        <v>2097</v>
      </c>
      <c r="F75" s="648" t="s">
        <v>2046</v>
      </c>
      <c r="G75" s="648" t="s">
        <v>2097</v>
      </c>
      <c r="H75" s="648" t="s">
        <v>2097</v>
      </c>
      <c r="I75" s="648" t="s">
        <v>2097</v>
      </c>
      <c r="J75" s="648" t="s">
        <v>2097</v>
      </c>
      <c r="K75" s="648" t="s">
        <v>2097</v>
      </c>
      <c r="L75" s="648" t="s">
        <v>2099</v>
      </c>
      <c r="M75" s="648" t="s">
        <v>2099</v>
      </c>
      <c r="N75" s="648" t="s">
        <v>2099</v>
      </c>
      <c r="O75" s="648" t="s">
        <v>2099</v>
      </c>
      <c r="P75" s="648" t="s">
        <v>2099</v>
      </c>
      <c r="Q75" s="648" t="s">
        <v>2099</v>
      </c>
      <c r="R75" s="648" t="s">
        <v>2051</v>
      </c>
      <c r="S75" s="648" t="s">
        <v>2102</v>
      </c>
      <c r="T75" s="648" t="s">
        <v>2067</v>
      </c>
      <c r="U75" s="648" t="s">
        <v>2067</v>
      </c>
      <c r="V75" s="648" t="s">
        <v>2054</v>
      </c>
      <c r="W75" s="648" t="s">
        <v>2054</v>
      </c>
      <c r="X75" s="648" t="s">
        <v>2054</v>
      </c>
      <c r="Y75" s="648" t="s">
        <v>2054</v>
      </c>
      <c r="Z75" s="648" t="s">
        <v>2054</v>
      </c>
      <c r="AA75" s="648" t="s">
        <v>2054</v>
      </c>
      <c r="AB75" s="648" t="s">
        <v>2054</v>
      </c>
      <c r="AC75" s="648" t="s">
        <v>2054</v>
      </c>
      <c r="AD75" s="648" t="s">
        <v>2175</v>
      </c>
      <c r="AE75" s="648" t="s">
        <v>2104</v>
      </c>
      <c r="AF75" s="648" t="s">
        <v>2242</v>
      </c>
      <c r="AG75" s="648" t="s">
        <v>2090</v>
      </c>
      <c r="AH75" s="648" t="s">
        <v>2175</v>
      </c>
      <c r="AI75" s="648" t="s">
        <v>2175</v>
      </c>
      <c r="AJ75" s="648" t="s">
        <v>2076</v>
      </c>
      <c r="AK75" s="648" t="s">
        <v>2090</v>
      </c>
      <c r="AL75" s="648" t="s">
        <v>2090</v>
      </c>
      <c r="AM75" s="648" t="s">
        <v>2564</v>
      </c>
      <c r="AN75" s="648" t="s">
        <v>2273</v>
      </c>
      <c r="AO75" s="648" t="s">
        <v>2104</v>
      </c>
      <c r="AP75" s="648" t="s">
        <v>2090</v>
      </c>
      <c r="AQ75" s="648" t="s">
        <v>2091</v>
      </c>
      <c r="AR75" s="648" t="s">
        <v>1213</v>
      </c>
      <c r="AS75" s="648" t="s">
        <v>2230</v>
      </c>
      <c r="AT75" s="648" t="s">
        <v>2124</v>
      </c>
    </row>
    <row r="76" spans="1:46" x14ac:dyDescent="0.3">
      <c r="A76" s="647" t="s">
        <v>603</v>
      </c>
      <c r="B76" s="648" t="s">
        <v>2046</v>
      </c>
      <c r="C76" s="648" t="s">
        <v>2097</v>
      </c>
      <c r="D76" s="648" t="s">
        <v>2204</v>
      </c>
      <c r="E76" s="648" t="s">
        <v>2097</v>
      </c>
      <c r="F76" s="648" t="s">
        <v>2097</v>
      </c>
      <c r="G76" s="648" t="s">
        <v>2046</v>
      </c>
      <c r="H76" s="648" t="s">
        <v>2097</v>
      </c>
      <c r="I76" s="648" t="s">
        <v>2097</v>
      </c>
      <c r="J76" s="648" t="s">
        <v>2204</v>
      </c>
      <c r="K76" s="648" t="s">
        <v>2204</v>
      </c>
      <c r="L76" s="648" t="s">
        <v>2099</v>
      </c>
      <c r="M76" s="648" t="s">
        <v>2099</v>
      </c>
      <c r="N76" s="648" t="s">
        <v>2099</v>
      </c>
      <c r="O76" s="648" t="s">
        <v>2099</v>
      </c>
      <c r="P76" s="648" t="s">
        <v>2099</v>
      </c>
      <c r="Q76" s="648" t="s">
        <v>2099</v>
      </c>
      <c r="R76" s="648" t="s">
        <v>2099</v>
      </c>
      <c r="S76" s="648" t="s">
        <v>2102</v>
      </c>
      <c r="T76" s="648" t="s">
        <v>2152</v>
      </c>
      <c r="U76" s="648" t="s">
        <v>2054</v>
      </c>
      <c r="V76" s="648" t="s">
        <v>2054</v>
      </c>
      <c r="W76" s="648" t="s">
        <v>2067</v>
      </c>
      <c r="X76" s="648" t="s">
        <v>2067</v>
      </c>
      <c r="Y76" s="648" t="s">
        <v>2067</v>
      </c>
      <c r="Z76" s="648" t="s">
        <v>2102</v>
      </c>
      <c r="AA76" s="648" t="s">
        <v>2054</v>
      </c>
      <c r="AB76" s="648" t="s">
        <v>2054</v>
      </c>
      <c r="AC76" s="648" t="s">
        <v>2054</v>
      </c>
      <c r="AD76" s="648" t="s">
        <v>2122</v>
      </c>
      <c r="AE76" s="648" t="s">
        <v>2072</v>
      </c>
      <c r="AF76" s="648" t="s">
        <v>2139</v>
      </c>
      <c r="AG76" s="648" t="s">
        <v>2139</v>
      </c>
      <c r="AH76" s="648" t="s">
        <v>2175</v>
      </c>
      <c r="AI76" s="648" t="s">
        <v>2072</v>
      </c>
      <c r="AJ76" s="648" t="s">
        <v>2139</v>
      </c>
      <c r="AK76" s="648" t="s">
        <v>2565</v>
      </c>
      <c r="AL76" s="648" t="s">
        <v>2566</v>
      </c>
      <c r="AM76" s="648" t="s">
        <v>2041</v>
      </c>
      <c r="AN76" s="648" t="s">
        <v>2122</v>
      </c>
      <c r="AO76" s="648" t="s">
        <v>2122</v>
      </c>
      <c r="AP76" s="648" t="s">
        <v>2369</v>
      </c>
      <c r="AQ76" s="648" t="s">
        <v>961</v>
      </c>
      <c r="AR76" s="648" t="s">
        <v>961</v>
      </c>
      <c r="AS76" s="648" t="s">
        <v>961</v>
      </c>
      <c r="AT76" s="648" t="s">
        <v>2567</v>
      </c>
    </row>
    <row r="77" spans="1:46" s="638" customFormat="1" x14ac:dyDescent="0.3">
      <c r="A77" s="646" t="s">
        <v>604</v>
      </c>
      <c r="B77" s="645" t="s">
        <v>2166</v>
      </c>
      <c r="C77" s="645" t="s">
        <v>2166</v>
      </c>
      <c r="D77" s="645" t="s">
        <v>2166</v>
      </c>
      <c r="E77" s="645" t="s">
        <v>2166</v>
      </c>
      <c r="F77" s="645" t="s">
        <v>2047</v>
      </c>
      <c r="G77" s="645" t="s">
        <v>2166</v>
      </c>
      <c r="H77" s="645" t="s">
        <v>2568</v>
      </c>
      <c r="I77" s="645" t="s">
        <v>2568</v>
      </c>
      <c r="J77" s="645" t="s">
        <v>2166</v>
      </c>
      <c r="K77" s="645" t="s">
        <v>2166</v>
      </c>
      <c r="L77" s="645" t="s">
        <v>2256</v>
      </c>
      <c r="M77" s="645" t="s">
        <v>2048</v>
      </c>
      <c r="N77" s="645" t="s">
        <v>2465</v>
      </c>
      <c r="O77" s="645" t="s">
        <v>2326</v>
      </c>
      <c r="P77" s="645" t="s">
        <v>2465</v>
      </c>
      <c r="Q77" s="645" t="s">
        <v>2465</v>
      </c>
      <c r="R77" s="645" t="s">
        <v>2465</v>
      </c>
      <c r="S77" s="645" t="s">
        <v>2164</v>
      </c>
      <c r="T77" s="645" t="s">
        <v>2209</v>
      </c>
      <c r="U77" s="645" t="s">
        <v>2209</v>
      </c>
      <c r="V77" s="645" t="s">
        <v>2054</v>
      </c>
      <c r="W77" s="645" t="s">
        <v>2054</v>
      </c>
      <c r="X77" s="645" t="s">
        <v>2054</v>
      </c>
      <c r="Y77" s="645" t="s">
        <v>2054</v>
      </c>
      <c r="Z77" s="645" t="s">
        <v>2054</v>
      </c>
      <c r="AA77" s="645" t="s">
        <v>2054</v>
      </c>
      <c r="AB77" s="645" t="s">
        <v>2054</v>
      </c>
      <c r="AC77" s="645" t="s">
        <v>2054</v>
      </c>
      <c r="AD77" s="645" t="s">
        <v>2569</v>
      </c>
      <c r="AE77" s="645" t="s">
        <v>2104</v>
      </c>
      <c r="AF77" s="645" t="s">
        <v>2104</v>
      </c>
      <c r="AG77" s="645" t="s">
        <v>2072</v>
      </c>
      <c r="AH77" s="645" t="s">
        <v>2072</v>
      </c>
      <c r="AI77" s="645" t="s">
        <v>1350</v>
      </c>
      <c r="AJ77" s="645" t="s">
        <v>2072</v>
      </c>
      <c r="AK77" s="645" t="s">
        <v>2190</v>
      </c>
      <c r="AL77" s="645" t="s">
        <v>2190</v>
      </c>
      <c r="AM77" s="645" t="s">
        <v>2072</v>
      </c>
      <c r="AN77" s="645" t="s">
        <v>2190</v>
      </c>
      <c r="AO77" s="645" t="s">
        <v>2570</v>
      </c>
      <c r="AP77" s="645" t="s">
        <v>2310</v>
      </c>
      <c r="AQ77" s="645" t="s">
        <v>2571</v>
      </c>
      <c r="AR77" s="645" t="s">
        <v>2354</v>
      </c>
      <c r="AS77" s="645" t="s">
        <v>2572</v>
      </c>
      <c r="AT77" s="645" t="s">
        <v>2573</v>
      </c>
    </row>
    <row r="78" spans="1:46" s="638" customFormat="1" x14ac:dyDescent="0.3">
      <c r="A78" s="646" t="s">
        <v>605</v>
      </c>
      <c r="B78" s="645" t="s">
        <v>2048</v>
      </c>
      <c r="C78" s="645" t="s">
        <v>2099</v>
      </c>
      <c r="D78" s="645" t="s">
        <v>2574</v>
      </c>
      <c r="E78" s="645" t="s">
        <v>2204</v>
      </c>
      <c r="F78" s="645" t="s">
        <v>2135</v>
      </c>
      <c r="G78" s="645" t="s">
        <v>2048</v>
      </c>
      <c r="H78" s="645" t="s">
        <v>2135</v>
      </c>
      <c r="I78" s="645" t="s">
        <v>2048</v>
      </c>
      <c r="J78" s="645" t="s">
        <v>2135</v>
      </c>
      <c r="K78" s="645" t="s">
        <v>2387</v>
      </c>
      <c r="L78" s="645" t="s">
        <v>2209</v>
      </c>
      <c r="M78" s="645" t="s">
        <v>2575</v>
      </c>
      <c r="N78" s="645" t="s">
        <v>2245</v>
      </c>
      <c r="O78" s="645" t="s">
        <v>2576</v>
      </c>
      <c r="P78" s="645" t="s">
        <v>2209</v>
      </c>
      <c r="Q78" s="645" t="s">
        <v>2136</v>
      </c>
      <c r="R78" s="645" t="s">
        <v>2048</v>
      </c>
      <c r="S78" s="645" t="s">
        <v>2136</v>
      </c>
      <c r="T78" s="645" t="s">
        <v>2070</v>
      </c>
      <c r="U78" s="645" t="s">
        <v>2054</v>
      </c>
      <c r="V78" s="645" t="s">
        <v>2054</v>
      </c>
      <c r="W78" s="645" t="s">
        <v>2054</v>
      </c>
      <c r="X78" s="645" t="s">
        <v>2054</v>
      </c>
      <c r="Y78" s="645" t="s">
        <v>2054</v>
      </c>
      <c r="Z78" s="645" t="s">
        <v>2054</v>
      </c>
      <c r="AA78" s="645" t="s">
        <v>2054</v>
      </c>
      <c r="AB78" s="645" t="s">
        <v>2054</v>
      </c>
      <c r="AC78" s="645" t="s">
        <v>2054</v>
      </c>
      <c r="AD78" s="645" t="s">
        <v>2577</v>
      </c>
      <c r="AE78" s="645" t="s">
        <v>2090</v>
      </c>
      <c r="AF78" s="645" t="s">
        <v>2072</v>
      </c>
      <c r="AG78" s="645" t="s">
        <v>1756</v>
      </c>
      <c r="AH78" s="645" t="s">
        <v>2076</v>
      </c>
      <c r="AI78" s="645" t="s">
        <v>2175</v>
      </c>
      <c r="AJ78" s="645" t="s">
        <v>2175</v>
      </c>
      <c r="AK78" s="645" t="s">
        <v>2183</v>
      </c>
      <c r="AL78" s="645" t="s">
        <v>2139</v>
      </c>
      <c r="AM78" s="645" t="s">
        <v>2183</v>
      </c>
      <c r="AN78" s="645" t="s">
        <v>2298</v>
      </c>
      <c r="AO78" s="645" t="s">
        <v>2578</v>
      </c>
      <c r="AP78" s="645" t="s">
        <v>2579</v>
      </c>
      <c r="AQ78" s="645" t="s">
        <v>2183</v>
      </c>
      <c r="AR78" s="645" t="s">
        <v>2091</v>
      </c>
      <c r="AS78" s="645" t="s">
        <v>2580</v>
      </c>
      <c r="AT78" s="645" t="s">
        <v>2304</v>
      </c>
    </row>
    <row r="79" spans="1:46" x14ac:dyDescent="0.3">
      <c r="A79" s="647" t="s">
        <v>606</v>
      </c>
      <c r="B79" s="648" t="s">
        <v>2047</v>
      </c>
      <c r="C79" s="648" t="s">
        <v>2097</v>
      </c>
      <c r="D79" s="648" t="s">
        <v>2204</v>
      </c>
      <c r="E79" s="648" t="s">
        <v>2204</v>
      </c>
      <c r="F79" s="648" t="s">
        <v>2047</v>
      </c>
      <c r="G79" s="648" t="s">
        <v>2047</v>
      </c>
      <c r="H79" s="648" t="s">
        <v>2581</v>
      </c>
      <c r="I79" s="648" t="s">
        <v>2047</v>
      </c>
      <c r="J79" s="648" t="s">
        <v>2047</v>
      </c>
      <c r="K79" s="648" t="s">
        <v>2581</v>
      </c>
      <c r="L79" s="648" t="s">
        <v>2048</v>
      </c>
      <c r="M79" s="648" t="s">
        <v>2048</v>
      </c>
      <c r="N79" s="648" t="s">
        <v>2048</v>
      </c>
      <c r="O79" s="648" t="s">
        <v>2136</v>
      </c>
      <c r="P79" s="648" t="s">
        <v>2048</v>
      </c>
      <c r="Q79" s="648" t="s">
        <v>2136</v>
      </c>
      <c r="R79" s="648" t="s">
        <v>2048</v>
      </c>
      <c r="S79" s="648" t="s">
        <v>2136</v>
      </c>
      <c r="T79" s="648" t="s">
        <v>2070</v>
      </c>
      <c r="U79" s="648" t="s">
        <v>2070</v>
      </c>
      <c r="V79" s="648" t="s">
        <v>2054</v>
      </c>
      <c r="W79" s="648" t="s">
        <v>2054</v>
      </c>
      <c r="X79" s="648" t="s">
        <v>2054</v>
      </c>
      <c r="Y79" s="648" t="s">
        <v>2054</v>
      </c>
      <c r="Z79" s="648" t="s">
        <v>2054</v>
      </c>
      <c r="AA79" s="648" t="s">
        <v>2054</v>
      </c>
      <c r="AB79" s="648" t="s">
        <v>2054</v>
      </c>
      <c r="AC79" s="648" t="s">
        <v>2054</v>
      </c>
      <c r="AD79" s="648" t="s">
        <v>2090</v>
      </c>
      <c r="AE79" s="648" t="s">
        <v>2240</v>
      </c>
      <c r="AF79" s="648" t="s">
        <v>2071</v>
      </c>
      <c r="AG79" s="648" t="s">
        <v>2240</v>
      </c>
      <c r="AH79" s="648" t="s">
        <v>2071</v>
      </c>
      <c r="AI79" s="648" t="s">
        <v>2090</v>
      </c>
      <c r="AJ79" s="648" t="s">
        <v>2582</v>
      </c>
      <c r="AK79" s="648" t="s">
        <v>2090</v>
      </c>
      <c r="AL79" s="648" t="s">
        <v>2090</v>
      </c>
      <c r="AM79" s="648" t="s">
        <v>2090</v>
      </c>
      <c r="AN79" s="648" t="s">
        <v>2071</v>
      </c>
      <c r="AO79" s="648" t="s">
        <v>2090</v>
      </c>
      <c r="AP79" s="648" t="s">
        <v>2240</v>
      </c>
      <c r="AQ79" s="648" t="s">
        <v>2428</v>
      </c>
      <c r="AR79" s="648" t="s">
        <v>1213</v>
      </c>
      <c r="AS79" s="648" t="s">
        <v>1537</v>
      </c>
      <c r="AT79" s="648" t="s">
        <v>2288</v>
      </c>
    </row>
    <row r="80" spans="1:46" x14ac:dyDescent="0.3">
      <c r="A80" s="647" t="s">
        <v>607</v>
      </c>
      <c r="B80" s="648" t="s">
        <v>2048</v>
      </c>
      <c r="C80" s="648" t="s">
        <v>2099</v>
      </c>
      <c r="D80" s="648" t="s">
        <v>2517</v>
      </c>
      <c r="E80" s="648" t="s">
        <v>2097</v>
      </c>
      <c r="F80" s="648" t="s">
        <v>2135</v>
      </c>
      <c r="G80" s="648" t="s">
        <v>2048</v>
      </c>
      <c r="H80" s="648" t="s">
        <v>2048</v>
      </c>
      <c r="I80" s="648" t="s">
        <v>2048</v>
      </c>
      <c r="J80" s="648" t="s">
        <v>2135</v>
      </c>
      <c r="K80" s="648" t="s">
        <v>2209</v>
      </c>
      <c r="L80" s="648" t="s">
        <v>2209</v>
      </c>
      <c r="M80" s="648" t="s">
        <v>2209</v>
      </c>
      <c r="N80" s="648" t="s">
        <v>2245</v>
      </c>
      <c r="O80" s="648" t="s">
        <v>2245</v>
      </c>
      <c r="P80" s="648" t="s">
        <v>2209</v>
      </c>
      <c r="Q80" s="648" t="s">
        <v>2048</v>
      </c>
      <c r="R80" s="648" t="s">
        <v>2048</v>
      </c>
      <c r="S80" s="648" t="s">
        <v>2102</v>
      </c>
      <c r="T80" s="648" t="s">
        <v>2070</v>
      </c>
      <c r="U80" s="648" t="s">
        <v>2054</v>
      </c>
      <c r="V80" s="648" t="s">
        <v>2054</v>
      </c>
      <c r="W80" s="648" t="s">
        <v>2054</v>
      </c>
      <c r="X80" s="648" t="s">
        <v>2054</v>
      </c>
      <c r="Y80" s="648" t="s">
        <v>2054</v>
      </c>
      <c r="Z80" s="648" t="s">
        <v>2054</v>
      </c>
      <c r="AA80" s="648" t="s">
        <v>2054</v>
      </c>
      <c r="AB80" s="648" t="s">
        <v>2054</v>
      </c>
      <c r="AC80" s="648" t="s">
        <v>2054</v>
      </c>
      <c r="AD80" s="648" t="s">
        <v>2577</v>
      </c>
      <c r="AE80" s="648" t="s">
        <v>2104</v>
      </c>
      <c r="AF80" s="648" t="s">
        <v>2072</v>
      </c>
      <c r="AG80" s="648" t="s">
        <v>2583</v>
      </c>
      <c r="AH80" s="648" t="s">
        <v>2076</v>
      </c>
      <c r="AI80" s="648" t="s">
        <v>2104</v>
      </c>
      <c r="AJ80" s="648" t="s">
        <v>2583</v>
      </c>
      <c r="AK80" s="648" t="s">
        <v>2183</v>
      </c>
      <c r="AL80" s="648" t="s">
        <v>2248</v>
      </c>
      <c r="AM80" s="648" t="s">
        <v>2076</v>
      </c>
      <c r="AN80" s="648" t="s">
        <v>2584</v>
      </c>
      <c r="AO80" s="648" t="s">
        <v>2163</v>
      </c>
      <c r="AP80" s="648" t="s">
        <v>2579</v>
      </c>
      <c r="AQ80" s="648" t="s">
        <v>2585</v>
      </c>
      <c r="AR80" s="648" t="s">
        <v>2586</v>
      </c>
      <c r="AS80" s="648" t="s">
        <v>2580</v>
      </c>
      <c r="AT80" s="648" t="s">
        <v>2304</v>
      </c>
    </row>
    <row r="81" spans="1:46" x14ac:dyDescent="0.3">
      <c r="A81" s="647" t="s">
        <v>608</v>
      </c>
      <c r="B81" s="648" t="s">
        <v>2097</v>
      </c>
      <c r="C81" s="648" t="s">
        <v>2097</v>
      </c>
      <c r="D81" s="648" t="s">
        <v>2097</v>
      </c>
      <c r="E81" s="648" t="s">
        <v>2097</v>
      </c>
      <c r="F81" s="648" t="s">
        <v>2097</v>
      </c>
      <c r="G81" s="648" t="s">
        <v>2097</v>
      </c>
      <c r="H81" s="648" t="s">
        <v>2097</v>
      </c>
      <c r="I81" s="648" t="s">
        <v>2097</v>
      </c>
      <c r="J81" s="648" t="s">
        <v>2097</v>
      </c>
      <c r="K81" s="648" t="s">
        <v>2097</v>
      </c>
      <c r="L81" s="648" t="s">
        <v>2099</v>
      </c>
      <c r="M81" s="648" t="s">
        <v>2099</v>
      </c>
      <c r="N81" s="648" t="s">
        <v>2099</v>
      </c>
      <c r="O81" s="648" t="s">
        <v>2099</v>
      </c>
      <c r="P81" s="648" t="s">
        <v>2099</v>
      </c>
      <c r="Q81" s="648" t="s">
        <v>2099</v>
      </c>
      <c r="R81" s="648" t="s">
        <v>2099</v>
      </c>
      <c r="S81" s="648" t="s">
        <v>2180</v>
      </c>
      <c r="T81" s="648" t="s">
        <v>2067</v>
      </c>
      <c r="U81" s="648" t="s">
        <v>2067</v>
      </c>
      <c r="V81" s="648" t="s">
        <v>2067</v>
      </c>
      <c r="W81" s="648" t="s">
        <v>2054</v>
      </c>
      <c r="X81" s="648" t="s">
        <v>2054</v>
      </c>
      <c r="Y81" s="648" t="s">
        <v>2054</v>
      </c>
      <c r="Z81" s="648" t="s">
        <v>2054</v>
      </c>
      <c r="AA81" s="648" t="s">
        <v>2054</v>
      </c>
      <c r="AB81" s="648" t="s">
        <v>2054</v>
      </c>
      <c r="AC81" s="648" t="s">
        <v>2054</v>
      </c>
      <c r="AD81" s="648" t="s">
        <v>2104</v>
      </c>
      <c r="AE81" s="648" t="s">
        <v>2104</v>
      </c>
      <c r="AF81" s="648" t="s">
        <v>2103</v>
      </c>
      <c r="AG81" s="648" t="s">
        <v>2104</v>
      </c>
      <c r="AH81" s="648" t="s">
        <v>2104</v>
      </c>
      <c r="AI81" s="648" t="s">
        <v>2071</v>
      </c>
      <c r="AJ81" s="648" t="s">
        <v>2071</v>
      </c>
      <c r="AK81" s="648" t="s">
        <v>2071</v>
      </c>
      <c r="AL81" s="648" t="s">
        <v>2071</v>
      </c>
      <c r="AM81" s="648" t="s">
        <v>2104</v>
      </c>
      <c r="AN81" s="648" t="s">
        <v>2071</v>
      </c>
      <c r="AO81" s="648" t="s">
        <v>2104</v>
      </c>
      <c r="AP81" s="648" t="s">
        <v>2104</v>
      </c>
      <c r="AQ81" s="648" t="s">
        <v>2123</v>
      </c>
      <c r="AR81" s="648" t="s">
        <v>2078</v>
      </c>
      <c r="AS81" s="648" t="s">
        <v>2123</v>
      </c>
      <c r="AT81" s="648" t="s">
        <v>1194</v>
      </c>
    </row>
    <row r="82" spans="1:46" x14ac:dyDescent="0.3">
      <c r="A82" s="647" t="s">
        <v>609</v>
      </c>
      <c r="B82" s="648" t="s">
        <v>2587</v>
      </c>
      <c r="C82" s="648" t="s">
        <v>2587</v>
      </c>
      <c r="D82" s="648" t="s">
        <v>2587</v>
      </c>
      <c r="E82" s="648" t="s">
        <v>2587</v>
      </c>
      <c r="F82" s="648" t="s">
        <v>2587</v>
      </c>
      <c r="G82" s="648" t="s">
        <v>2587</v>
      </c>
      <c r="H82" s="648" t="s">
        <v>2587</v>
      </c>
      <c r="I82" s="648" t="s">
        <v>2587</v>
      </c>
      <c r="J82" s="648" t="s">
        <v>2587</v>
      </c>
      <c r="K82" s="648" t="s">
        <v>2587</v>
      </c>
      <c r="L82" s="648" t="s">
        <v>2466</v>
      </c>
      <c r="M82" s="648" t="s">
        <v>2588</v>
      </c>
      <c r="N82" s="648" t="s">
        <v>2589</v>
      </c>
      <c r="O82" s="648" t="s">
        <v>2588</v>
      </c>
      <c r="P82" s="648" t="s">
        <v>2588</v>
      </c>
      <c r="Q82" s="648" t="s">
        <v>2588</v>
      </c>
      <c r="R82" s="648" t="s">
        <v>2588</v>
      </c>
      <c r="S82" s="648" t="s">
        <v>2590</v>
      </c>
      <c r="T82" s="648" t="s">
        <v>2591</v>
      </c>
      <c r="U82" s="648" t="s">
        <v>2591</v>
      </c>
      <c r="V82" s="648" t="s">
        <v>2591</v>
      </c>
      <c r="W82" s="648" t="s">
        <v>2591</v>
      </c>
      <c r="X82" s="648" t="s">
        <v>2591</v>
      </c>
      <c r="Y82" s="648" t="s">
        <v>2591</v>
      </c>
      <c r="Z82" s="648" t="s">
        <v>2591</v>
      </c>
      <c r="AA82" s="648" t="s">
        <v>2591</v>
      </c>
      <c r="AB82" s="648" t="s">
        <v>2591</v>
      </c>
      <c r="AC82" s="648" t="s">
        <v>2591</v>
      </c>
      <c r="AD82" s="648" t="s">
        <v>2223</v>
      </c>
      <c r="AE82" s="648" t="s">
        <v>2223</v>
      </c>
      <c r="AF82" s="648" t="s">
        <v>2105</v>
      </c>
      <c r="AG82" s="648" t="s">
        <v>2105</v>
      </c>
      <c r="AH82" s="648" t="s">
        <v>2105</v>
      </c>
      <c r="AI82" s="648">
        <v>7.85</v>
      </c>
      <c r="AJ82" s="648" t="s">
        <v>2105</v>
      </c>
      <c r="AK82" s="648">
        <v>7.85</v>
      </c>
      <c r="AL82" s="648" t="s">
        <v>2212</v>
      </c>
      <c r="AM82" s="648" t="s">
        <v>2212</v>
      </c>
      <c r="AN82" s="648" t="s">
        <v>2105</v>
      </c>
      <c r="AO82" s="648">
        <v>7.85</v>
      </c>
      <c r="AP82" s="648" t="s">
        <v>2105</v>
      </c>
      <c r="AQ82" s="648">
        <v>8</v>
      </c>
      <c r="AR82" s="648" t="s">
        <v>957</v>
      </c>
      <c r="AS82" s="648">
        <v>8</v>
      </c>
      <c r="AT82" s="648">
        <v>8.25</v>
      </c>
    </row>
    <row r="83" spans="1:46" x14ac:dyDescent="0.3">
      <c r="A83" s="647" t="s">
        <v>610</v>
      </c>
      <c r="B83" s="648" t="s">
        <v>2097</v>
      </c>
      <c r="C83" s="648" t="s">
        <v>2097</v>
      </c>
      <c r="D83" s="648" t="s">
        <v>2097</v>
      </c>
      <c r="E83" s="648" t="s">
        <v>2097</v>
      </c>
      <c r="F83" s="648" t="s">
        <v>2097</v>
      </c>
      <c r="G83" s="648" t="s">
        <v>2097</v>
      </c>
      <c r="H83" s="648" t="s">
        <v>2097</v>
      </c>
      <c r="I83" s="648" t="s">
        <v>2097</v>
      </c>
      <c r="J83" s="648" t="s">
        <v>2097</v>
      </c>
      <c r="K83" s="648" t="s">
        <v>2097</v>
      </c>
      <c r="L83" s="648" t="s">
        <v>2099</v>
      </c>
      <c r="M83" s="648" t="s">
        <v>2099</v>
      </c>
      <c r="N83" s="648" t="s">
        <v>2099</v>
      </c>
      <c r="O83" s="648" t="s">
        <v>2099</v>
      </c>
      <c r="P83" s="648" t="s">
        <v>2099</v>
      </c>
      <c r="Q83" s="648" t="s">
        <v>2099</v>
      </c>
      <c r="R83" s="648" t="s">
        <v>2099</v>
      </c>
      <c r="S83" s="648" t="s">
        <v>2102</v>
      </c>
      <c r="T83" s="648" t="s">
        <v>2067</v>
      </c>
      <c r="U83" s="648" t="s">
        <v>2067</v>
      </c>
      <c r="V83" s="648" t="s">
        <v>2054</v>
      </c>
      <c r="W83" s="648" t="s">
        <v>2054</v>
      </c>
      <c r="X83" s="648" t="s">
        <v>2054</v>
      </c>
      <c r="Y83" s="648" t="s">
        <v>2054</v>
      </c>
      <c r="Z83" s="648" t="s">
        <v>2054</v>
      </c>
      <c r="AA83" s="648" t="s">
        <v>2054</v>
      </c>
      <c r="AB83" s="648" t="s">
        <v>2054</v>
      </c>
      <c r="AC83" s="648" t="s">
        <v>2054</v>
      </c>
      <c r="AD83" s="648" t="s">
        <v>2104</v>
      </c>
      <c r="AE83" s="648" t="s">
        <v>2104</v>
      </c>
      <c r="AF83" s="648" t="s">
        <v>2072</v>
      </c>
      <c r="AG83" s="648" t="s">
        <v>2104</v>
      </c>
      <c r="AH83" s="648" t="s">
        <v>2104</v>
      </c>
      <c r="AI83" s="648" t="s">
        <v>2072</v>
      </c>
      <c r="AJ83" s="648" t="s">
        <v>2072</v>
      </c>
      <c r="AK83" s="648" t="s">
        <v>2072</v>
      </c>
      <c r="AL83" s="648" t="s">
        <v>2072</v>
      </c>
      <c r="AM83" s="648" t="s">
        <v>2310</v>
      </c>
      <c r="AN83" s="648" t="s">
        <v>2242</v>
      </c>
      <c r="AO83" s="648" t="s">
        <v>2104</v>
      </c>
      <c r="AP83" s="648" t="s">
        <v>2104</v>
      </c>
      <c r="AQ83" s="648" t="s">
        <v>2198</v>
      </c>
      <c r="AR83" s="648" t="s">
        <v>2198</v>
      </c>
      <c r="AS83" s="648" t="s">
        <v>2123</v>
      </c>
      <c r="AT83" s="648" t="s">
        <v>2592</v>
      </c>
    </row>
    <row r="84" spans="1:46" ht="14.25" customHeight="1" x14ac:dyDescent="0.3">
      <c r="A84" s="647" t="s">
        <v>611</v>
      </c>
      <c r="B84" s="648" t="s">
        <v>2359</v>
      </c>
      <c r="C84" s="648" t="s">
        <v>2119</v>
      </c>
      <c r="D84" s="648" t="s">
        <v>2119</v>
      </c>
      <c r="E84" s="648" t="s">
        <v>2593</v>
      </c>
      <c r="F84" s="648" t="s">
        <v>2359</v>
      </c>
      <c r="G84" s="648" t="s">
        <v>2357</v>
      </c>
      <c r="H84" s="648" t="s">
        <v>2433</v>
      </c>
      <c r="I84" s="648" t="s">
        <v>2594</v>
      </c>
      <c r="J84" s="648" t="s">
        <v>2595</v>
      </c>
      <c r="K84" s="648" t="s">
        <v>2596</v>
      </c>
      <c r="L84" s="648" t="s">
        <v>2366</v>
      </c>
      <c r="M84" s="648" t="s">
        <v>2597</v>
      </c>
      <c r="N84" s="648" t="s">
        <v>2368</v>
      </c>
      <c r="O84" s="648" t="s">
        <v>2368</v>
      </c>
      <c r="P84" s="648" t="s">
        <v>2368</v>
      </c>
      <c r="Q84" s="648" t="s">
        <v>2598</v>
      </c>
      <c r="R84" s="648" t="s">
        <v>2599</v>
      </c>
      <c r="S84" s="648" t="s">
        <v>2369</v>
      </c>
      <c r="T84" s="648" t="s">
        <v>2104</v>
      </c>
      <c r="U84" s="648" t="s">
        <v>2072</v>
      </c>
      <c r="V84" s="648" t="s">
        <v>2171</v>
      </c>
      <c r="W84" s="648" t="s">
        <v>2072</v>
      </c>
      <c r="X84" s="648" t="s">
        <v>2071</v>
      </c>
      <c r="Y84" s="648" t="s">
        <v>2248</v>
      </c>
      <c r="Z84" s="648" t="s">
        <v>2072</v>
      </c>
      <c r="AA84" s="648" t="s">
        <v>2104</v>
      </c>
      <c r="AB84" s="648" t="s">
        <v>2104</v>
      </c>
      <c r="AC84" s="648" t="s">
        <v>2104</v>
      </c>
      <c r="AD84" s="648" t="s">
        <v>2600</v>
      </c>
      <c r="AE84" s="648" t="s">
        <v>2071</v>
      </c>
      <c r="AF84" s="648" t="s">
        <v>2104</v>
      </c>
      <c r="AG84" s="648" t="s">
        <v>2071</v>
      </c>
      <c r="AH84" s="648" t="s">
        <v>2104</v>
      </c>
      <c r="AI84" s="648" t="s">
        <v>2601</v>
      </c>
      <c r="AJ84" s="648" t="s">
        <v>2071</v>
      </c>
      <c r="AK84" s="648" t="s">
        <v>2104</v>
      </c>
      <c r="AL84" s="648" t="s">
        <v>2212</v>
      </c>
      <c r="AM84" s="648" t="s">
        <v>2602</v>
      </c>
      <c r="AN84" s="648" t="s">
        <v>2470</v>
      </c>
      <c r="AO84" s="648" t="s">
        <v>2603</v>
      </c>
      <c r="AP84" s="648" t="s">
        <v>2604</v>
      </c>
      <c r="AQ84" s="648" t="s">
        <v>2605</v>
      </c>
      <c r="AR84" s="648" t="s">
        <v>2198</v>
      </c>
      <c r="AS84" s="648" t="s">
        <v>2606</v>
      </c>
      <c r="AT84" s="648" t="s">
        <v>2607</v>
      </c>
    </row>
    <row r="85" spans="1:46" s="638" customFormat="1" x14ac:dyDescent="0.3">
      <c r="A85" s="646" t="s">
        <v>612</v>
      </c>
      <c r="B85" s="645" t="s">
        <v>2068</v>
      </c>
      <c r="C85" s="645" t="s">
        <v>2046</v>
      </c>
      <c r="D85" s="645" t="s">
        <v>2046</v>
      </c>
      <c r="E85" s="645" t="s">
        <v>2166</v>
      </c>
      <c r="F85" s="645" t="s">
        <v>2166</v>
      </c>
      <c r="G85" s="645" t="s">
        <v>2097</v>
      </c>
      <c r="H85" s="645" t="s">
        <v>2097</v>
      </c>
      <c r="I85" s="645" t="s">
        <v>2608</v>
      </c>
      <c r="J85" s="645" t="s">
        <v>2204</v>
      </c>
      <c r="K85" s="645" t="s">
        <v>2589</v>
      </c>
      <c r="L85" s="645" t="s">
        <v>2207</v>
      </c>
      <c r="M85" s="645" t="s">
        <v>2109</v>
      </c>
      <c r="N85" s="645" t="s">
        <v>2466</v>
      </c>
      <c r="O85" s="645" t="s">
        <v>2099</v>
      </c>
      <c r="P85" s="645" t="s">
        <v>2099</v>
      </c>
      <c r="Q85" s="645" t="s">
        <v>2109</v>
      </c>
      <c r="R85" s="645" t="s">
        <v>2236</v>
      </c>
      <c r="S85" s="645" t="s">
        <v>2167</v>
      </c>
      <c r="T85" s="645" t="s">
        <v>2188</v>
      </c>
      <c r="U85" s="645" t="s">
        <v>2054</v>
      </c>
      <c r="V85" s="645" t="s">
        <v>2054</v>
      </c>
      <c r="W85" s="645" t="s">
        <v>2392</v>
      </c>
      <c r="X85" s="645" t="s">
        <v>2054</v>
      </c>
      <c r="Y85" s="645" t="s">
        <v>2054</v>
      </c>
      <c r="Z85" s="645" t="s">
        <v>2054</v>
      </c>
      <c r="AA85" s="645" t="s">
        <v>2054</v>
      </c>
      <c r="AB85" s="645" t="s">
        <v>2054</v>
      </c>
      <c r="AC85" s="645" t="s">
        <v>2054</v>
      </c>
      <c r="AD85" s="645" t="s">
        <v>2609</v>
      </c>
      <c r="AE85" s="645" t="s">
        <v>2609</v>
      </c>
      <c r="AF85" s="645" t="s">
        <v>2139</v>
      </c>
      <c r="AG85" s="645" t="s">
        <v>2139</v>
      </c>
      <c r="AH85" s="645" t="s">
        <v>2139</v>
      </c>
      <c r="AI85" s="645" t="s">
        <v>2139</v>
      </c>
      <c r="AJ85" s="645" t="s">
        <v>2609</v>
      </c>
      <c r="AK85" s="645" t="s">
        <v>2609</v>
      </c>
      <c r="AL85" s="645" t="s">
        <v>2298</v>
      </c>
      <c r="AM85" s="645" t="s">
        <v>2609</v>
      </c>
      <c r="AN85" s="645" t="s">
        <v>2610</v>
      </c>
      <c r="AO85" s="645" t="s">
        <v>2183</v>
      </c>
      <c r="AP85" s="645" t="s">
        <v>2609</v>
      </c>
      <c r="AQ85" s="645" t="s">
        <v>2139</v>
      </c>
      <c r="AR85" s="645" t="s">
        <v>2611</v>
      </c>
      <c r="AS85" s="645" t="s">
        <v>2612</v>
      </c>
      <c r="AT85" s="645" t="s">
        <v>2613</v>
      </c>
    </row>
    <row r="86" spans="1:46" x14ac:dyDescent="0.3">
      <c r="A86" s="647" t="s">
        <v>613</v>
      </c>
      <c r="B86" s="648" t="s">
        <v>2068</v>
      </c>
      <c r="C86" s="648" t="s">
        <v>2097</v>
      </c>
      <c r="D86" s="648" t="s">
        <v>2589</v>
      </c>
      <c r="E86" s="648" t="s">
        <v>2097</v>
      </c>
      <c r="F86" s="648" t="s">
        <v>2097</v>
      </c>
      <c r="G86" s="648" t="s">
        <v>2097</v>
      </c>
      <c r="H86" s="648" t="s">
        <v>2097</v>
      </c>
      <c r="I86" s="648" t="s">
        <v>2608</v>
      </c>
      <c r="J86" s="648" t="s">
        <v>2204</v>
      </c>
      <c r="K86" s="648" t="s">
        <v>2589</v>
      </c>
      <c r="L86" s="648" t="s">
        <v>2207</v>
      </c>
      <c r="M86" s="648" t="s">
        <v>2109</v>
      </c>
      <c r="N86" s="648" t="s">
        <v>2099</v>
      </c>
      <c r="O86" s="648" t="s">
        <v>2099</v>
      </c>
      <c r="P86" s="648" t="s">
        <v>2099</v>
      </c>
      <c r="Q86" s="648" t="s">
        <v>2109</v>
      </c>
      <c r="R86" s="648" t="s">
        <v>2378</v>
      </c>
      <c r="S86" s="648" t="s">
        <v>2102</v>
      </c>
      <c r="T86" s="648" t="s">
        <v>2067</v>
      </c>
      <c r="U86" s="648" t="s">
        <v>2054</v>
      </c>
      <c r="V86" s="648" t="s">
        <v>2054</v>
      </c>
      <c r="W86" s="648" t="s">
        <v>2054</v>
      </c>
      <c r="X86" s="648" t="s">
        <v>2054</v>
      </c>
      <c r="Y86" s="648" t="s">
        <v>2054</v>
      </c>
      <c r="Z86" s="648" t="s">
        <v>2054</v>
      </c>
      <c r="AA86" s="648" t="s">
        <v>2054</v>
      </c>
      <c r="AB86" s="648" t="s">
        <v>2054</v>
      </c>
      <c r="AC86" s="648" t="s">
        <v>2054</v>
      </c>
      <c r="AD86" s="648" t="s">
        <v>2162</v>
      </c>
      <c r="AE86" s="648" t="s">
        <v>2162</v>
      </c>
      <c r="AF86" s="648" t="s">
        <v>2104</v>
      </c>
      <c r="AG86" s="648" t="s">
        <v>2614</v>
      </c>
      <c r="AH86" s="648" t="s">
        <v>2072</v>
      </c>
      <c r="AI86" s="648" t="s">
        <v>2311</v>
      </c>
      <c r="AJ86" s="648" t="s">
        <v>2182</v>
      </c>
      <c r="AK86" s="648" t="s">
        <v>2104</v>
      </c>
      <c r="AL86" s="648" t="s">
        <v>2198</v>
      </c>
      <c r="AM86" s="648" t="s">
        <v>2104</v>
      </c>
      <c r="AN86" s="648" t="s">
        <v>2104</v>
      </c>
      <c r="AO86" s="648" t="s">
        <v>2104</v>
      </c>
      <c r="AP86" s="648" t="s">
        <v>2104</v>
      </c>
      <c r="AQ86" s="648" t="s">
        <v>2419</v>
      </c>
      <c r="AR86" s="648" t="s">
        <v>2615</v>
      </c>
      <c r="AS86" s="648" t="s">
        <v>2123</v>
      </c>
      <c r="AT86" s="648" t="s">
        <v>2124</v>
      </c>
    </row>
    <row r="87" spans="1:46" x14ac:dyDescent="0.3">
      <c r="A87" s="647" t="s">
        <v>614</v>
      </c>
      <c r="B87" s="648" t="s">
        <v>2550</v>
      </c>
      <c r="C87" s="648" t="s">
        <v>2550</v>
      </c>
      <c r="D87" s="648" t="s">
        <v>2550</v>
      </c>
      <c r="E87" s="648" t="s">
        <v>2550</v>
      </c>
      <c r="F87" s="648" t="s">
        <v>2479</v>
      </c>
      <c r="G87" s="648" t="s">
        <v>2097</v>
      </c>
      <c r="H87" s="648" t="s">
        <v>2479</v>
      </c>
      <c r="I87" s="648" t="s">
        <v>2550</v>
      </c>
      <c r="J87" s="648" t="s">
        <v>2550</v>
      </c>
      <c r="K87" s="648" t="s">
        <v>2097</v>
      </c>
      <c r="L87" s="648" t="s">
        <v>2504</v>
      </c>
      <c r="M87" s="648" t="s">
        <v>2552</v>
      </c>
      <c r="N87" s="648" t="s">
        <v>197</v>
      </c>
      <c r="O87" s="648" t="s">
        <v>2552</v>
      </c>
      <c r="P87" s="648" t="s">
        <v>2616</v>
      </c>
      <c r="Q87" s="648" t="s">
        <v>2552</v>
      </c>
      <c r="R87" s="648" t="s">
        <v>2108</v>
      </c>
      <c r="S87" s="648" t="s">
        <v>2553</v>
      </c>
      <c r="T87" s="648" t="s">
        <v>2554</v>
      </c>
      <c r="U87" s="648" t="s">
        <v>2554</v>
      </c>
      <c r="V87" s="648" t="s">
        <v>2554</v>
      </c>
      <c r="W87" s="648" t="s">
        <v>2554</v>
      </c>
      <c r="X87" s="648" t="s">
        <v>2554</v>
      </c>
      <c r="Y87" s="648" t="s">
        <v>2554</v>
      </c>
      <c r="Z87" s="648" t="s">
        <v>2554</v>
      </c>
      <c r="AA87" s="648" t="s">
        <v>2554</v>
      </c>
      <c r="AB87" s="648" t="s">
        <v>2054</v>
      </c>
      <c r="AC87" s="648" t="s">
        <v>2554</v>
      </c>
      <c r="AD87" s="648" t="s">
        <v>2223</v>
      </c>
      <c r="AE87" s="648" t="s">
        <v>2223</v>
      </c>
      <c r="AF87" s="648" t="s">
        <v>2223</v>
      </c>
      <c r="AG87" s="648">
        <v>7.85</v>
      </c>
      <c r="AH87" s="648">
        <v>7.85</v>
      </c>
      <c r="AI87" s="648">
        <v>7.85</v>
      </c>
      <c r="AJ87" s="648">
        <v>7.85</v>
      </c>
      <c r="AK87" s="648">
        <v>7.85</v>
      </c>
      <c r="AL87" s="648">
        <v>7.85</v>
      </c>
      <c r="AM87" s="648">
        <v>7.85</v>
      </c>
      <c r="AN87" s="648" t="s">
        <v>2223</v>
      </c>
      <c r="AO87" s="648">
        <v>7.85</v>
      </c>
      <c r="AP87" s="648">
        <v>7.85</v>
      </c>
      <c r="AQ87" s="648">
        <v>8</v>
      </c>
      <c r="AR87" s="648" t="s">
        <v>2617</v>
      </c>
      <c r="AS87" s="648">
        <v>8</v>
      </c>
      <c r="AT87" s="648">
        <v>8.25</v>
      </c>
    </row>
    <row r="88" spans="1:46" x14ac:dyDescent="0.3">
      <c r="A88" s="647" t="s">
        <v>615</v>
      </c>
      <c r="B88" s="648" t="s">
        <v>2097</v>
      </c>
      <c r="C88" s="648" t="s">
        <v>2097</v>
      </c>
      <c r="D88" s="648" t="s">
        <v>2097</v>
      </c>
      <c r="E88" s="648" t="s">
        <v>2097</v>
      </c>
      <c r="F88" s="648" t="s">
        <v>2097</v>
      </c>
      <c r="G88" s="648" t="s">
        <v>2097</v>
      </c>
      <c r="H88" s="648" t="s">
        <v>2097</v>
      </c>
      <c r="I88" s="648" t="s">
        <v>2097</v>
      </c>
      <c r="J88" s="648" t="s">
        <v>2097</v>
      </c>
      <c r="K88" s="648" t="s">
        <v>2097</v>
      </c>
      <c r="L88" s="648" t="s">
        <v>2099</v>
      </c>
      <c r="M88" s="648" t="s">
        <v>2099</v>
      </c>
      <c r="N88" s="648" t="s">
        <v>2099</v>
      </c>
      <c r="O88" s="648" t="s">
        <v>2099</v>
      </c>
      <c r="P88" s="648" t="s">
        <v>2099</v>
      </c>
      <c r="Q88" s="648" t="s">
        <v>2099</v>
      </c>
      <c r="R88" s="648" t="s">
        <v>2102</v>
      </c>
      <c r="S88" s="648" t="s">
        <v>2167</v>
      </c>
      <c r="T88" s="648" t="s">
        <v>2188</v>
      </c>
      <c r="U88" s="648" t="s">
        <v>2054</v>
      </c>
      <c r="V88" s="648" t="s">
        <v>2054</v>
      </c>
      <c r="W88" s="648" t="s">
        <v>2054</v>
      </c>
      <c r="X88" s="648" t="s">
        <v>2054</v>
      </c>
      <c r="Y88" s="648" t="s">
        <v>2054</v>
      </c>
      <c r="Z88" s="648" t="s">
        <v>2054</v>
      </c>
      <c r="AA88" s="648" t="s">
        <v>2054</v>
      </c>
      <c r="AB88" s="648" t="s">
        <v>2054</v>
      </c>
      <c r="AC88" s="648" t="s">
        <v>2054</v>
      </c>
      <c r="AD88" s="648" t="s">
        <v>2072</v>
      </c>
      <c r="AE88" s="648" t="s">
        <v>2072</v>
      </c>
      <c r="AF88" s="648" t="s">
        <v>2072</v>
      </c>
      <c r="AG88" s="648" t="s">
        <v>2139</v>
      </c>
      <c r="AH88" s="648" t="s">
        <v>2610</v>
      </c>
      <c r="AI88" s="648" t="s">
        <v>2610</v>
      </c>
      <c r="AJ88" s="648" t="s">
        <v>2072</v>
      </c>
      <c r="AK88" s="648" t="s">
        <v>2072</v>
      </c>
      <c r="AL88" s="648" t="s">
        <v>2072</v>
      </c>
      <c r="AM88" s="648" t="s">
        <v>2072</v>
      </c>
      <c r="AN88" s="648" t="s">
        <v>2618</v>
      </c>
      <c r="AO88" s="648" t="s">
        <v>2183</v>
      </c>
      <c r="AP88" s="648" t="s">
        <v>2104</v>
      </c>
      <c r="AQ88" s="648" t="s">
        <v>2619</v>
      </c>
      <c r="AR88" s="648" t="s">
        <v>2620</v>
      </c>
      <c r="AS88" s="648" t="s">
        <v>2419</v>
      </c>
      <c r="AT88" s="648" t="s">
        <v>2613</v>
      </c>
    </row>
    <row r="89" spans="1:46" x14ac:dyDescent="0.3">
      <c r="A89" s="647" t="s">
        <v>616</v>
      </c>
      <c r="B89" s="648" t="s">
        <v>2097</v>
      </c>
      <c r="C89" s="648" t="s">
        <v>2097</v>
      </c>
      <c r="D89" s="648" t="s">
        <v>2097</v>
      </c>
      <c r="E89" s="648" t="s">
        <v>2097</v>
      </c>
      <c r="F89" s="648" t="s">
        <v>2097</v>
      </c>
      <c r="G89" s="648" t="s">
        <v>2097</v>
      </c>
      <c r="H89" s="648" t="s">
        <v>2097</v>
      </c>
      <c r="I89" s="648" t="s">
        <v>2097</v>
      </c>
      <c r="J89" s="648" t="s">
        <v>2097</v>
      </c>
      <c r="K89" s="648" t="s">
        <v>2097</v>
      </c>
      <c r="L89" s="648" t="s">
        <v>2099</v>
      </c>
      <c r="M89" s="648" t="s">
        <v>2099</v>
      </c>
      <c r="N89" s="648" t="s">
        <v>2099</v>
      </c>
      <c r="O89" s="648" t="s">
        <v>2099</v>
      </c>
      <c r="P89" s="648" t="s">
        <v>2099</v>
      </c>
      <c r="Q89" s="648" t="s">
        <v>2099</v>
      </c>
      <c r="R89" s="648" t="s">
        <v>2099</v>
      </c>
      <c r="S89" s="648" t="s">
        <v>2102</v>
      </c>
      <c r="T89" s="648" t="s">
        <v>2067</v>
      </c>
      <c r="U89" s="648" t="s">
        <v>2067</v>
      </c>
      <c r="V89" s="648" t="s">
        <v>2067</v>
      </c>
      <c r="W89" s="648" t="s">
        <v>2054</v>
      </c>
      <c r="X89" s="648" t="s">
        <v>2067</v>
      </c>
      <c r="Y89" s="648" t="s">
        <v>2067</v>
      </c>
      <c r="Z89" s="648" t="s">
        <v>2067</v>
      </c>
      <c r="AA89" s="648" t="s">
        <v>2067</v>
      </c>
      <c r="AB89" s="648" t="s">
        <v>2067</v>
      </c>
      <c r="AC89" s="648" t="s">
        <v>2067</v>
      </c>
      <c r="AD89" s="648" t="s">
        <v>2621</v>
      </c>
      <c r="AE89" s="648" t="s">
        <v>2104</v>
      </c>
      <c r="AF89" s="648" t="s">
        <v>2104</v>
      </c>
      <c r="AG89" s="648" t="s">
        <v>2104</v>
      </c>
      <c r="AH89" s="648" t="s">
        <v>2104</v>
      </c>
      <c r="AI89" s="648" t="s">
        <v>2072</v>
      </c>
      <c r="AJ89" s="648" t="s">
        <v>2104</v>
      </c>
      <c r="AK89" s="648" t="s">
        <v>2104</v>
      </c>
      <c r="AL89" s="648" t="s">
        <v>2104</v>
      </c>
      <c r="AM89" s="648" t="s">
        <v>2480</v>
      </c>
      <c r="AN89" s="648" t="s">
        <v>2104</v>
      </c>
      <c r="AO89" s="648" t="s">
        <v>2104</v>
      </c>
      <c r="AP89" s="648" t="s">
        <v>2104</v>
      </c>
      <c r="AQ89" s="648" t="s">
        <v>2622</v>
      </c>
      <c r="AR89" s="648" t="s">
        <v>2123</v>
      </c>
      <c r="AS89" s="648" t="s">
        <v>2123</v>
      </c>
      <c r="AT89" s="648" t="s">
        <v>2124</v>
      </c>
    </row>
    <row r="90" spans="1:46" x14ac:dyDescent="0.3">
      <c r="A90" s="647" t="s">
        <v>617</v>
      </c>
      <c r="B90" s="648" t="s">
        <v>2097</v>
      </c>
      <c r="C90" s="648" t="s">
        <v>2097</v>
      </c>
      <c r="D90" s="648" t="s">
        <v>2097</v>
      </c>
      <c r="E90" s="648" t="s">
        <v>2097</v>
      </c>
      <c r="F90" s="648" t="s">
        <v>2097</v>
      </c>
      <c r="G90" s="648" t="s">
        <v>2097</v>
      </c>
      <c r="H90" s="648" t="s">
        <v>2097</v>
      </c>
      <c r="I90" s="648" t="s">
        <v>2097</v>
      </c>
      <c r="J90" s="648" t="s">
        <v>2097</v>
      </c>
      <c r="K90" s="648" t="s">
        <v>2097</v>
      </c>
      <c r="L90" s="648" t="s">
        <v>2233</v>
      </c>
      <c r="M90" s="648" t="s">
        <v>2099</v>
      </c>
      <c r="N90" s="648" t="s">
        <v>2466</v>
      </c>
      <c r="O90" s="648" t="s">
        <v>2099</v>
      </c>
      <c r="P90" s="648" t="s">
        <v>2099</v>
      </c>
      <c r="Q90" s="648" t="s">
        <v>2099</v>
      </c>
      <c r="R90" s="648" t="s">
        <v>2099</v>
      </c>
      <c r="S90" s="648" t="s">
        <v>2102</v>
      </c>
      <c r="T90" s="648" t="s">
        <v>2067</v>
      </c>
      <c r="U90" s="648" t="s">
        <v>2054</v>
      </c>
      <c r="V90" s="648" t="s">
        <v>2054</v>
      </c>
      <c r="W90" s="648" t="s">
        <v>2054</v>
      </c>
      <c r="X90" s="648" t="s">
        <v>2054</v>
      </c>
      <c r="Y90" s="648" t="s">
        <v>2054</v>
      </c>
      <c r="Z90" s="648" t="s">
        <v>2054</v>
      </c>
      <c r="AA90" s="648" t="s">
        <v>2054</v>
      </c>
      <c r="AB90" s="648" t="s">
        <v>2054</v>
      </c>
      <c r="AC90" s="648" t="s">
        <v>2054</v>
      </c>
      <c r="AD90" s="648" t="s">
        <v>2623</v>
      </c>
      <c r="AE90" s="648" t="s">
        <v>2104</v>
      </c>
      <c r="AF90" s="648" t="s">
        <v>2624</v>
      </c>
      <c r="AG90" s="648" t="s">
        <v>2212</v>
      </c>
      <c r="AH90" s="648" t="s">
        <v>2248</v>
      </c>
      <c r="AI90" s="648" t="s">
        <v>1744</v>
      </c>
      <c r="AJ90" s="648" t="s">
        <v>2205</v>
      </c>
      <c r="AK90" s="648" t="s">
        <v>2625</v>
      </c>
      <c r="AL90" s="648" t="s">
        <v>2470</v>
      </c>
      <c r="AM90" s="648" t="s">
        <v>2072</v>
      </c>
      <c r="AN90" s="648" t="s">
        <v>2104</v>
      </c>
      <c r="AO90" s="648" t="s">
        <v>1744</v>
      </c>
      <c r="AP90" s="648" t="s">
        <v>2182</v>
      </c>
      <c r="AQ90" s="648" t="s">
        <v>2311</v>
      </c>
      <c r="AR90" s="648" t="s">
        <v>2626</v>
      </c>
      <c r="AS90" s="648" t="s">
        <v>2354</v>
      </c>
      <c r="AT90" s="648" t="s">
        <v>2627</v>
      </c>
    </row>
    <row r="91" spans="1:46" x14ac:dyDescent="0.3">
      <c r="A91" s="647" t="s">
        <v>618</v>
      </c>
      <c r="B91" s="648" t="s">
        <v>2628</v>
      </c>
      <c r="C91" s="648" t="s">
        <v>2432</v>
      </c>
      <c r="D91" s="648" t="s">
        <v>2432</v>
      </c>
      <c r="E91" s="648" t="s">
        <v>2316</v>
      </c>
      <c r="F91" s="648" t="s">
        <v>2316</v>
      </c>
      <c r="G91" s="648" t="s">
        <v>2357</v>
      </c>
      <c r="H91" s="648" t="s">
        <v>2357</v>
      </c>
      <c r="I91" s="648" t="s">
        <v>2629</v>
      </c>
      <c r="J91" s="648" t="s">
        <v>2629</v>
      </c>
      <c r="K91" s="648" t="s">
        <v>2357</v>
      </c>
      <c r="L91" s="648" t="s">
        <v>2630</v>
      </c>
      <c r="M91" s="648" t="s">
        <v>2364</v>
      </c>
      <c r="N91" s="648" t="s">
        <v>2631</v>
      </c>
      <c r="O91" s="648" t="s">
        <v>2364</v>
      </c>
      <c r="P91" s="648" t="s">
        <v>2364</v>
      </c>
      <c r="Q91" s="648" t="s">
        <v>2631</v>
      </c>
      <c r="R91" s="648" t="s">
        <v>2632</v>
      </c>
      <c r="S91" s="648" t="s">
        <v>2633</v>
      </c>
      <c r="T91" s="648" t="s">
        <v>2634</v>
      </c>
      <c r="U91" s="648" t="s">
        <v>2242</v>
      </c>
      <c r="V91" s="648" t="s">
        <v>2609</v>
      </c>
      <c r="W91" s="648" t="s">
        <v>2635</v>
      </c>
      <c r="X91" s="648" t="s">
        <v>2609</v>
      </c>
      <c r="Y91" s="648" t="s">
        <v>2609</v>
      </c>
      <c r="Z91" s="648" t="s">
        <v>2609</v>
      </c>
      <c r="AA91" s="648" t="s">
        <v>2609</v>
      </c>
      <c r="AB91" s="648" t="s">
        <v>2609</v>
      </c>
      <c r="AC91" s="648" t="s">
        <v>2609</v>
      </c>
      <c r="AD91" s="648" t="s">
        <v>2609</v>
      </c>
      <c r="AE91" s="648" t="s">
        <v>2609</v>
      </c>
      <c r="AF91" s="648" t="s">
        <v>2609</v>
      </c>
      <c r="AG91" s="648" t="s">
        <v>2609</v>
      </c>
      <c r="AH91" s="648" t="s">
        <v>2609</v>
      </c>
      <c r="AI91" s="648" t="s">
        <v>2609</v>
      </c>
      <c r="AJ91" s="648" t="s">
        <v>2609</v>
      </c>
      <c r="AK91" s="648" t="s">
        <v>2244</v>
      </c>
      <c r="AL91" s="648" t="s">
        <v>2609</v>
      </c>
      <c r="AM91" s="648" t="s">
        <v>2609</v>
      </c>
      <c r="AN91" s="648" t="s">
        <v>2609</v>
      </c>
      <c r="AO91" s="648" t="s">
        <v>2244</v>
      </c>
      <c r="AP91" s="648" t="s">
        <v>2609</v>
      </c>
      <c r="AQ91" s="648" t="s">
        <v>2272</v>
      </c>
      <c r="AR91" s="648" t="s">
        <v>2636</v>
      </c>
      <c r="AS91" s="648" t="s">
        <v>2637</v>
      </c>
      <c r="AT91" s="648" t="s">
        <v>2638</v>
      </c>
    </row>
    <row r="92" spans="1:46" s="638" customFormat="1" ht="16.899999999999999" customHeight="1" x14ac:dyDescent="0.3">
      <c r="A92" s="646" t="s">
        <v>619</v>
      </c>
      <c r="B92" s="645" t="s">
        <v>2097</v>
      </c>
      <c r="C92" s="645" t="s">
        <v>2097</v>
      </c>
      <c r="D92" s="645" t="s">
        <v>2097</v>
      </c>
      <c r="E92" s="645" t="s">
        <v>2097</v>
      </c>
      <c r="F92" s="645" t="s">
        <v>2204</v>
      </c>
      <c r="G92" s="645" t="s">
        <v>2097</v>
      </c>
      <c r="H92" s="645" t="s">
        <v>2374</v>
      </c>
      <c r="I92" s="645" t="s">
        <v>2097</v>
      </c>
      <c r="J92" s="645" t="s">
        <v>2097</v>
      </c>
      <c r="K92" s="645" t="s">
        <v>2097</v>
      </c>
      <c r="L92" s="645" t="s">
        <v>2099</v>
      </c>
      <c r="M92" s="645" t="s">
        <v>2099</v>
      </c>
      <c r="N92" s="645" t="s">
        <v>2099</v>
      </c>
      <c r="O92" s="645" t="s">
        <v>2174</v>
      </c>
      <c r="P92" s="645" t="s">
        <v>2174</v>
      </c>
      <c r="Q92" s="645" t="s">
        <v>2234</v>
      </c>
      <c r="R92" s="645" t="s">
        <v>2158</v>
      </c>
      <c r="S92" s="645" t="s">
        <v>2102</v>
      </c>
      <c r="T92" s="645" t="s">
        <v>2067</v>
      </c>
      <c r="U92" s="645" t="s">
        <v>2054</v>
      </c>
      <c r="V92" s="645" t="s">
        <v>2054</v>
      </c>
      <c r="W92" s="645" t="s">
        <v>2067</v>
      </c>
      <c r="X92" s="645" t="s">
        <v>2067</v>
      </c>
      <c r="Y92" s="645" t="s">
        <v>2067</v>
      </c>
      <c r="Z92" s="645" t="s">
        <v>2039</v>
      </c>
      <c r="AA92" s="645" t="s">
        <v>2054</v>
      </c>
      <c r="AB92" s="645" t="s">
        <v>2054</v>
      </c>
      <c r="AC92" s="645" t="s">
        <v>2067</v>
      </c>
      <c r="AD92" s="645" t="s">
        <v>2248</v>
      </c>
      <c r="AE92" s="645" t="s">
        <v>2104</v>
      </c>
      <c r="AF92" s="645" t="s">
        <v>2104</v>
      </c>
      <c r="AG92" s="645" t="s">
        <v>2212</v>
      </c>
      <c r="AH92" s="645" t="s">
        <v>2104</v>
      </c>
      <c r="AI92" s="645" t="s">
        <v>2104</v>
      </c>
      <c r="AJ92" s="645" t="s">
        <v>2639</v>
      </c>
      <c r="AK92" s="645" t="s">
        <v>2104</v>
      </c>
      <c r="AL92" s="645" t="s">
        <v>2104</v>
      </c>
      <c r="AM92" s="645" t="s">
        <v>2104</v>
      </c>
      <c r="AN92" s="645" t="s">
        <v>2104</v>
      </c>
      <c r="AO92" s="645" t="s">
        <v>2071</v>
      </c>
      <c r="AP92" s="645" t="s">
        <v>2104</v>
      </c>
      <c r="AQ92" s="645" t="s">
        <v>2123</v>
      </c>
      <c r="AR92" s="645" t="s">
        <v>2123</v>
      </c>
      <c r="AS92" s="645" t="s">
        <v>2123</v>
      </c>
      <c r="AT92" s="645" t="s">
        <v>2124</v>
      </c>
    </row>
    <row r="93" spans="1:46" x14ac:dyDescent="0.3">
      <c r="A93" s="647" t="s">
        <v>620</v>
      </c>
      <c r="B93" s="648" t="s">
        <v>2097</v>
      </c>
      <c r="C93" s="648" t="s">
        <v>2097</v>
      </c>
      <c r="D93" s="648" t="s">
        <v>2097</v>
      </c>
      <c r="E93" s="648" t="s">
        <v>2097</v>
      </c>
      <c r="F93" s="648" t="s">
        <v>2097</v>
      </c>
      <c r="G93" s="648" t="s">
        <v>2097</v>
      </c>
      <c r="H93" s="648" t="s">
        <v>2097</v>
      </c>
      <c r="I93" s="648" t="s">
        <v>2097</v>
      </c>
      <c r="J93" s="648" t="s">
        <v>2097</v>
      </c>
      <c r="K93" s="648" t="s">
        <v>2097</v>
      </c>
      <c r="L93" s="648" t="s">
        <v>2099</v>
      </c>
      <c r="M93" s="648" t="s">
        <v>2099</v>
      </c>
      <c r="N93" s="648" t="s">
        <v>2099</v>
      </c>
      <c r="O93" s="648" t="s">
        <v>2099</v>
      </c>
      <c r="P93" s="648" t="s">
        <v>2099</v>
      </c>
      <c r="Q93" s="648" t="s">
        <v>2234</v>
      </c>
      <c r="R93" s="648" t="s">
        <v>2099</v>
      </c>
      <c r="S93" s="648" t="s">
        <v>2102</v>
      </c>
      <c r="T93" s="648" t="s">
        <v>2067</v>
      </c>
      <c r="U93" s="648" t="s">
        <v>2067</v>
      </c>
      <c r="V93" s="648" t="s">
        <v>2067</v>
      </c>
      <c r="W93" s="648" t="s">
        <v>2067</v>
      </c>
      <c r="X93" s="648" t="s">
        <v>2067</v>
      </c>
      <c r="Y93" s="648" t="s">
        <v>2067</v>
      </c>
      <c r="Z93" s="648" t="s">
        <v>2067</v>
      </c>
      <c r="AA93" s="648" t="s">
        <v>2067</v>
      </c>
      <c r="AB93" s="648" t="s">
        <v>2067</v>
      </c>
      <c r="AC93" s="648" t="s">
        <v>2067</v>
      </c>
      <c r="AD93" s="648" t="s">
        <v>2104</v>
      </c>
      <c r="AE93" s="648" t="s">
        <v>2104</v>
      </c>
      <c r="AF93" s="648" t="s">
        <v>2104</v>
      </c>
      <c r="AG93" s="648" t="s">
        <v>2104</v>
      </c>
      <c r="AH93" s="648" t="s">
        <v>2071</v>
      </c>
      <c r="AI93" s="648" t="s">
        <v>2170</v>
      </c>
      <c r="AJ93" s="648">
        <v>7.85</v>
      </c>
      <c r="AK93" s="648" t="s">
        <v>2104</v>
      </c>
      <c r="AL93" s="648" t="s">
        <v>2104</v>
      </c>
      <c r="AM93" s="648" t="s">
        <v>2104</v>
      </c>
      <c r="AN93" s="648" t="s">
        <v>2104</v>
      </c>
      <c r="AO93" s="648" t="s">
        <v>2071</v>
      </c>
      <c r="AP93" s="648" t="s">
        <v>2104</v>
      </c>
      <c r="AQ93" s="648" t="s">
        <v>2123</v>
      </c>
      <c r="AR93" s="648" t="s">
        <v>2123</v>
      </c>
      <c r="AS93" s="648" t="s">
        <v>2372</v>
      </c>
      <c r="AT93" s="648" t="s">
        <v>2124</v>
      </c>
    </row>
    <row r="94" spans="1:46" x14ac:dyDescent="0.3">
      <c r="A94" s="647" t="s">
        <v>621</v>
      </c>
      <c r="B94" s="648" t="s">
        <v>2097</v>
      </c>
      <c r="C94" s="648" t="s">
        <v>2108</v>
      </c>
      <c r="D94" s="648" t="s">
        <v>2097</v>
      </c>
      <c r="E94" s="648" t="s">
        <v>2097</v>
      </c>
      <c r="F94" s="648" t="s">
        <v>2097</v>
      </c>
      <c r="G94" s="648" t="s">
        <v>2097</v>
      </c>
      <c r="H94" s="648" t="s">
        <v>2097</v>
      </c>
      <c r="I94" s="648" t="s">
        <v>2097</v>
      </c>
      <c r="J94" s="648" t="s">
        <v>2097</v>
      </c>
      <c r="K94" s="648" t="s">
        <v>2097</v>
      </c>
      <c r="L94" s="648" t="s">
        <v>2099</v>
      </c>
      <c r="M94" s="648" t="s">
        <v>2099</v>
      </c>
      <c r="N94" s="648" t="s">
        <v>2099</v>
      </c>
      <c r="O94" s="648" t="s">
        <v>2099</v>
      </c>
      <c r="P94" s="648" t="s">
        <v>2099</v>
      </c>
      <c r="Q94" s="648" t="s">
        <v>197</v>
      </c>
      <c r="R94" s="648" t="s">
        <v>2099</v>
      </c>
      <c r="S94" s="648" t="s">
        <v>2102</v>
      </c>
      <c r="T94" s="648" t="s">
        <v>2067</v>
      </c>
      <c r="U94" s="648" t="s">
        <v>2067</v>
      </c>
      <c r="V94" s="648" t="s">
        <v>2067</v>
      </c>
      <c r="W94" s="648" t="s">
        <v>2067</v>
      </c>
      <c r="X94" s="648" t="s">
        <v>2067</v>
      </c>
      <c r="Y94" s="648" t="s">
        <v>2067</v>
      </c>
      <c r="Z94" s="648" t="s">
        <v>2067</v>
      </c>
      <c r="AA94" s="648" t="s">
        <v>2067</v>
      </c>
      <c r="AB94" s="648" t="s">
        <v>2067</v>
      </c>
      <c r="AC94" s="648" t="s">
        <v>2067</v>
      </c>
      <c r="AD94" s="648" t="s">
        <v>2640</v>
      </c>
      <c r="AE94" s="648" t="s">
        <v>2641</v>
      </c>
      <c r="AF94" s="648" t="s">
        <v>2642</v>
      </c>
      <c r="AG94" s="648" t="s">
        <v>2212</v>
      </c>
      <c r="AH94" s="648" t="s">
        <v>2104</v>
      </c>
      <c r="AI94" s="648" t="s">
        <v>2551</v>
      </c>
      <c r="AJ94" s="648" t="s">
        <v>197</v>
      </c>
      <c r="AK94" s="648">
        <v>4.0999999999999996</v>
      </c>
      <c r="AL94" s="648" t="s">
        <v>2551</v>
      </c>
      <c r="AM94" s="648" t="s">
        <v>2551</v>
      </c>
      <c r="AN94" s="648" t="s">
        <v>2643</v>
      </c>
      <c r="AO94" s="648" t="s">
        <v>197</v>
      </c>
      <c r="AP94" s="648" t="s">
        <v>197</v>
      </c>
      <c r="AQ94" s="648" t="s">
        <v>2644</v>
      </c>
      <c r="AR94" s="648" t="s">
        <v>2645</v>
      </c>
      <c r="AS94" s="648">
        <v>8</v>
      </c>
      <c r="AT94" s="648" t="s">
        <v>814</v>
      </c>
    </row>
    <row r="95" spans="1:46" x14ac:dyDescent="0.3">
      <c r="A95" s="647" t="s">
        <v>622</v>
      </c>
      <c r="B95" s="648" t="s">
        <v>2108</v>
      </c>
      <c r="C95" s="648" t="s">
        <v>2108</v>
      </c>
      <c r="D95" s="648" t="s">
        <v>2108</v>
      </c>
      <c r="E95" s="648" t="s">
        <v>2108</v>
      </c>
      <c r="F95" s="648" t="s">
        <v>2108</v>
      </c>
      <c r="G95" s="648" t="s">
        <v>2108</v>
      </c>
      <c r="H95" s="648" t="s">
        <v>2108</v>
      </c>
      <c r="I95" s="648" t="s">
        <v>2108</v>
      </c>
      <c r="J95" s="648" t="s">
        <v>2108</v>
      </c>
      <c r="K95" s="648" t="s">
        <v>2108</v>
      </c>
      <c r="L95" s="648" t="s">
        <v>2110</v>
      </c>
      <c r="M95" s="648" t="s">
        <v>2110</v>
      </c>
      <c r="N95" s="648" t="s">
        <v>2110</v>
      </c>
      <c r="O95" s="648" t="s">
        <v>2110</v>
      </c>
      <c r="P95" s="648" t="s">
        <v>2110</v>
      </c>
      <c r="Q95" s="648" t="s">
        <v>2110</v>
      </c>
      <c r="R95" s="648" t="s">
        <v>2110</v>
      </c>
      <c r="S95" s="648" t="s">
        <v>2111</v>
      </c>
      <c r="T95" s="648" t="s">
        <v>2112</v>
      </c>
      <c r="U95" s="648" t="s">
        <v>2112</v>
      </c>
      <c r="V95" s="648" t="s">
        <v>2112</v>
      </c>
      <c r="W95" s="648" t="s">
        <v>2112</v>
      </c>
      <c r="X95" s="648" t="s">
        <v>2112</v>
      </c>
      <c r="Y95" s="648" t="s">
        <v>2112</v>
      </c>
      <c r="Z95" s="648" t="s">
        <v>2112</v>
      </c>
      <c r="AA95" s="648" t="s">
        <v>2112</v>
      </c>
      <c r="AB95" s="648" t="s">
        <v>2112</v>
      </c>
      <c r="AC95" s="648" t="s">
        <v>2112</v>
      </c>
      <c r="AD95" s="648" t="s">
        <v>2071</v>
      </c>
      <c r="AE95" s="648" t="s">
        <v>2071</v>
      </c>
      <c r="AF95" s="648" t="s">
        <v>2646</v>
      </c>
      <c r="AG95" s="648" t="s">
        <v>2071</v>
      </c>
      <c r="AH95" s="648" t="s">
        <v>2071</v>
      </c>
      <c r="AI95" s="648" t="s">
        <v>2223</v>
      </c>
      <c r="AJ95" s="648">
        <v>7.85</v>
      </c>
      <c r="AK95" s="648">
        <v>7.85</v>
      </c>
      <c r="AL95" s="648" t="s">
        <v>2122</v>
      </c>
      <c r="AM95" s="648" t="s">
        <v>2122</v>
      </c>
      <c r="AN95" s="648" t="s">
        <v>2122</v>
      </c>
      <c r="AO95" s="648" t="s">
        <v>2122</v>
      </c>
      <c r="AP95" s="648" t="s">
        <v>2122</v>
      </c>
      <c r="AQ95" s="648">
        <v>8</v>
      </c>
      <c r="AR95" s="648" t="s">
        <v>2107</v>
      </c>
      <c r="AS95" s="648">
        <v>8</v>
      </c>
      <c r="AT95" s="648">
        <v>8.25</v>
      </c>
    </row>
    <row r="96" spans="1:46" x14ac:dyDescent="0.3">
      <c r="A96" s="647" t="s">
        <v>623</v>
      </c>
      <c r="B96" s="648" t="s">
        <v>2544</v>
      </c>
      <c r="C96" s="648" t="s">
        <v>2647</v>
      </c>
      <c r="D96" s="648" t="s">
        <v>2544</v>
      </c>
      <c r="E96" s="648" t="s">
        <v>2544</v>
      </c>
      <c r="F96" s="648" t="s">
        <v>2204</v>
      </c>
      <c r="G96" s="648" t="s">
        <v>2544</v>
      </c>
      <c r="H96" s="648" t="s">
        <v>2359</v>
      </c>
      <c r="I96" s="648" t="s">
        <v>2544</v>
      </c>
      <c r="J96" s="648" t="s">
        <v>2544</v>
      </c>
      <c r="K96" s="648" t="s">
        <v>2544</v>
      </c>
      <c r="L96" s="648" t="s">
        <v>2368</v>
      </c>
      <c r="M96" s="648" t="s">
        <v>2366</v>
      </c>
      <c r="N96" s="648" t="s">
        <v>2368</v>
      </c>
      <c r="O96" s="648" t="s">
        <v>2648</v>
      </c>
      <c r="P96" s="648" t="s">
        <v>2174</v>
      </c>
      <c r="Q96" s="648" t="s">
        <v>2368</v>
      </c>
      <c r="R96" s="648" t="s">
        <v>2649</v>
      </c>
      <c r="S96" s="648" t="s">
        <v>2369</v>
      </c>
      <c r="T96" s="648" t="s">
        <v>2071</v>
      </c>
      <c r="U96" s="648" t="s">
        <v>2072</v>
      </c>
      <c r="V96" s="648" t="s">
        <v>2104</v>
      </c>
      <c r="W96" s="648" t="s">
        <v>2342</v>
      </c>
      <c r="X96" s="648" t="s">
        <v>2104</v>
      </c>
      <c r="Y96" s="648" t="s">
        <v>2071</v>
      </c>
      <c r="Z96" s="648" t="s">
        <v>2184</v>
      </c>
      <c r="AA96" s="648" t="s">
        <v>2072</v>
      </c>
      <c r="AB96" s="648" t="s">
        <v>2072</v>
      </c>
      <c r="AC96" s="648" t="s">
        <v>2104</v>
      </c>
      <c r="AD96" s="648" t="s">
        <v>2104</v>
      </c>
      <c r="AE96" s="648" t="s">
        <v>2104</v>
      </c>
      <c r="AF96" s="648" t="s">
        <v>2104</v>
      </c>
      <c r="AG96" s="648" t="s">
        <v>2104</v>
      </c>
      <c r="AH96" s="648" t="s">
        <v>2104</v>
      </c>
      <c r="AI96" s="648" t="s">
        <v>2104</v>
      </c>
      <c r="AJ96" s="648" t="s">
        <v>2170</v>
      </c>
      <c r="AK96" s="648" t="s">
        <v>2104</v>
      </c>
      <c r="AL96" s="648" t="s">
        <v>2071</v>
      </c>
      <c r="AM96" s="648" t="s">
        <v>2104</v>
      </c>
      <c r="AN96" s="648" t="s">
        <v>2104</v>
      </c>
      <c r="AO96" s="648" t="s">
        <v>2071</v>
      </c>
      <c r="AP96" s="648" t="s">
        <v>2104</v>
      </c>
      <c r="AQ96" s="648" t="s">
        <v>2123</v>
      </c>
      <c r="AR96" s="648" t="s">
        <v>2123</v>
      </c>
      <c r="AS96" s="648" t="s">
        <v>2123</v>
      </c>
      <c r="AT96" s="648" t="s">
        <v>2124</v>
      </c>
    </row>
    <row r="97" spans="1:46" x14ac:dyDescent="0.3">
      <c r="A97" s="647" t="s">
        <v>624</v>
      </c>
      <c r="B97" s="648" t="s">
        <v>2650</v>
      </c>
      <c r="C97" s="648" t="s">
        <v>2651</v>
      </c>
      <c r="D97" s="648" t="s">
        <v>197</v>
      </c>
      <c r="E97" s="648" t="s">
        <v>197</v>
      </c>
      <c r="F97" s="648" t="s">
        <v>2652</v>
      </c>
      <c r="G97" s="648" t="s">
        <v>197</v>
      </c>
      <c r="H97" s="648" t="s">
        <v>2653</v>
      </c>
      <c r="I97" s="648" t="s">
        <v>197</v>
      </c>
      <c r="J97" s="648" t="s">
        <v>197</v>
      </c>
      <c r="K97" s="648" t="s">
        <v>197</v>
      </c>
      <c r="L97" s="648" t="s">
        <v>2654</v>
      </c>
      <c r="M97" s="648" t="s">
        <v>197</v>
      </c>
      <c r="N97" s="648" t="s">
        <v>2655</v>
      </c>
      <c r="O97" s="648" t="s">
        <v>2656</v>
      </c>
      <c r="P97" s="648" t="s">
        <v>197</v>
      </c>
      <c r="Q97" s="648" t="s">
        <v>197</v>
      </c>
      <c r="R97" s="648" t="s">
        <v>197</v>
      </c>
      <c r="S97" s="648" t="s">
        <v>197</v>
      </c>
      <c r="T97" s="648" t="s">
        <v>197</v>
      </c>
      <c r="U97" s="648" t="s">
        <v>2657</v>
      </c>
      <c r="V97" s="648" t="s">
        <v>2657</v>
      </c>
      <c r="W97" s="648" t="s">
        <v>2658</v>
      </c>
      <c r="X97" s="648" t="s">
        <v>813</v>
      </c>
      <c r="Y97" s="648" t="s">
        <v>197</v>
      </c>
      <c r="Z97" s="648">
        <v>6.25</v>
      </c>
      <c r="AA97" s="648" t="s">
        <v>2551</v>
      </c>
      <c r="AB97" s="648" t="s">
        <v>2551</v>
      </c>
      <c r="AC97" s="648" t="s">
        <v>2659</v>
      </c>
      <c r="AD97" s="648" t="s">
        <v>2551</v>
      </c>
      <c r="AE97" s="648" t="s">
        <v>2551</v>
      </c>
      <c r="AF97" s="648" t="s">
        <v>2660</v>
      </c>
      <c r="AG97" s="648" t="s">
        <v>2650</v>
      </c>
      <c r="AH97" s="648" t="s">
        <v>197</v>
      </c>
      <c r="AI97" s="648" t="s">
        <v>2658</v>
      </c>
      <c r="AJ97" s="648" t="s">
        <v>2661</v>
      </c>
      <c r="AK97" s="648" t="s">
        <v>197</v>
      </c>
      <c r="AL97" s="648" t="s">
        <v>197</v>
      </c>
      <c r="AM97" s="648">
        <v>6.25</v>
      </c>
      <c r="AN97" s="648" t="s">
        <v>2551</v>
      </c>
      <c r="AO97" s="648" t="s">
        <v>197</v>
      </c>
      <c r="AP97" s="648" t="s">
        <v>197</v>
      </c>
      <c r="AQ97" s="648">
        <v>4</v>
      </c>
      <c r="AR97" s="648" t="s">
        <v>197</v>
      </c>
      <c r="AS97" s="648" t="s">
        <v>197</v>
      </c>
      <c r="AT97" s="648">
        <v>8.25</v>
      </c>
    </row>
    <row r="98" spans="1:46" s="638" customFormat="1" x14ac:dyDescent="0.3">
      <c r="A98" s="646" t="s">
        <v>625</v>
      </c>
      <c r="B98" s="645" t="s">
        <v>2097</v>
      </c>
      <c r="C98" s="645" t="s">
        <v>2097</v>
      </c>
      <c r="D98" s="645" t="s">
        <v>2097</v>
      </c>
      <c r="E98" s="645" t="s">
        <v>2097</v>
      </c>
      <c r="F98" s="645" t="s">
        <v>2166</v>
      </c>
      <c r="G98" s="645" t="s">
        <v>2097</v>
      </c>
      <c r="H98" s="645" t="s">
        <v>2097</v>
      </c>
      <c r="I98" s="645" t="s">
        <v>2097</v>
      </c>
      <c r="J98" s="645" t="s">
        <v>2097</v>
      </c>
      <c r="K98" s="645" t="s">
        <v>2097</v>
      </c>
      <c r="L98" s="645" t="s">
        <v>2208</v>
      </c>
      <c r="M98" s="645" t="s">
        <v>2099</v>
      </c>
      <c r="N98" s="645" t="s">
        <v>2099</v>
      </c>
      <c r="O98" s="645" t="s">
        <v>2174</v>
      </c>
      <c r="P98" s="645" t="s">
        <v>2099</v>
      </c>
      <c r="Q98" s="645" t="s">
        <v>2099</v>
      </c>
      <c r="R98" s="645" t="s">
        <v>2099</v>
      </c>
      <c r="S98" s="645" t="s">
        <v>2245</v>
      </c>
      <c r="T98" s="645" t="s">
        <v>2246</v>
      </c>
      <c r="U98" s="645" t="s">
        <v>2054</v>
      </c>
      <c r="V98" s="645" t="s">
        <v>2054</v>
      </c>
      <c r="W98" s="645" t="s">
        <v>2054</v>
      </c>
      <c r="X98" s="645" t="s">
        <v>2054</v>
      </c>
      <c r="Y98" s="645" t="s">
        <v>2054</v>
      </c>
      <c r="Z98" s="645" t="s">
        <v>2054</v>
      </c>
      <c r="AA98" s="645" t="s">
        <v>2054</v>
      </c>
      <c r="AB98" s="645" t="s">
        <v>2054</v>
      </c>
      <c r="AC98" s="645" t="s">
        <v>2054</v>
      </c>
      <c r="AD98" s="645" t="s">
        <v>2072</v>
      </c>
      <c r="AE98" s="645" t="s">
        <v>2662</v>
      </c>
      <c r="AF98" s="645" t="s">
        <v>2104</v>
      </c>
      <c r="AG98" s="645" t="s">
        <v>2071</v>
      </c>
      <c r="AH98" s="645" t="s">
        <v>2104</v>
      </c>
      <c r="AI98" s="645" t="s">
        <v>2074</v>
      </c>
      <c r="AJ98" s="645" t="s">
        <v>2495</v>
      </c>
      <c r="AK98" s="645" t="s">
        <v>2663</v>
      </c>
      <c r="AL98" s="645" t="s">
        <v>2071</v>
      </c>
      <c r="AM98" s="645" t="s">
        <v>2211</v>
      </c>
      <c r="AN98" s="645" t="s">
        <v>2664</v>
      </c>
      <c r="AO98" s="645" t="s">
        <v>2104</v>
      </c>
      <c r="AP98" s="645" t="s">
        <v>2665</v>
      </c>
      <c r="AQ98" s="645" t="s">
        <v>2078</v>
      </c>
      <c r="AR98" s="645" t="s">
        <v>2259</v>
      </c>
      <c r="AS98" s="645" t="s">
        <v>2666</v>
      </c>
      <c r="AT98" s="645" t="s">
        <v>1194</v>
      </c>
    </row>
    <row r="99" spans="1:46" x14ac:dyDescent="0.3">
      <c r="A99" s="647" t="s">
        <v>626</v>
      </c>
      <c r="B99" s="648" t="s">
        <v>2097</v>
      </c>
      <c r="C99" s="648" t="s">
        <v>2097</v>
      </c>
      <c r="D99" s="648" t="s">
        <v>2097</v>
      </c>
      <c r="E99" s="648" t="s">
        <v>2097</v>
      </c>
      <c r="F99" s="648" t="s">
        <v>2097</v>
      </c>
      <c r="G99" s="648" t="s">
        <v>2097</v>
      </c>
      <c r="H99" s="648" t="s">
        <v>2097</v>
      </c>
      <c r="I99" s="648" t="s">
        <v>2097</v>
      </c>
      <c r="J99" s="648" t="s">
        <v>2097</v>
      </c>
      <c r="K99" s="648" t="s">
        <v>2097</v>
      </c>
      <c r="L99" s="648" t="s">
        <v>2208</v>
      </c>
      <c r="M99" s="648" t="s">
        <v>2099</v>
      </c>
      <c r="N99" s="648" t="s">
        <v>2208</v>
      </c>
      <c r="O99" s="648" t="s">
        <v>2174</v>
      </c>
      <c r="P99" s="648" t="s">
        <v>2099</v>
      </c>
      <c r="Q99" s="648" t="s">
        <v>2099</v>
      </c>
      <c r="R99" s="648" t="s">
        <v>2099</v>
      </c>
      <c r="S99" s="648" t="s">
        <v>2245</v>
      </c>
      <c r="T99" s="648" t="s">
        <v>2246</v>
      </c>
      <c r="U99" s="648" t="s">
        <v>2054</v>
      </c>
      <c r="V99" s="648" t="s">
        <v>2054</v>
      </c>
      <c r="W99" s="648" t="s">
        <v>2054</v>
      </c>
      <c r="X99" s="648" t="s">
        <v>2054</v>
      </c>
      <c r="Y99" s="648" t="s">
        <v>2054</v>
      </c>
      <c r="Z99" s="648" t="s">
        <v>2054</v>
      </c>
      <c r="AA99" s="648" t="s">
        <v>2054</v>
      </c>
      <c r="AB99" s="648" t="s">
        <v>2054</v>
      </c>
      <c r="AC99" s="648" t="s">
        <v>2054</v>
      </c>
      <c r="AD99" s="648" t="s">
        <v>2072</v>
      </c>
      <c r="AE99" s="648" t="s">
        <v>2662</v>
      </c>
      <c r="AF99" s="648" t="s">
        <v>2104</v>
      </c>
      <c r="AG99" s="648" t="s">
        <v>2071</v>
      </c>
      <c r="AH99" s="648" t="s">
        <v>2104</v>
      </c>
      <c r="AI99" s="648" t="s">
        <v>2074</v>
      </c>
      <c r="AJ99" s="648" t="s">
        <v>2114</v>
      </c>
      <c r="AK99" s="648" t="s">
        <v>2663</v>
      </c>
      <c r="AL99" s="648" t="s">
        <v>2071</v>
      </c>
      <c r="AM99" s="648" t="s">
        <v>2211</v>
      </c>
      <c r="AN99" s="648" t="s">
        <v>2664</v>
      </c>
      <c r="AO99" s="648" t="s">
        <v>2071</v>
      </c>
      <c r="AP99" s="648" t="s">
        <v>2665</v>
      </c>
      <c r="AQ99" s="648" t="s">
        <v>2078</v>
      </c>
      <c r="AR99" s="648" t="s">
        <v>2259</v>
      </c>
      <c r="AS99" s="648" t="s">
        <v>2666</v>
      </c>
      <c r="AT99" s="648" t="s">
        <v>1194</v>
      </c>
    </row>
    <row r="100" spans="1:46" x14ac:dyDescent="0.3">
      <c r="A100" s="647" t="s">
        <v>627</v>
      </c>
      <c r="B100" s="648" t="s">
        <v>2359</v>
      </c>
      <c r="C100" s="648" t="s">
        <v>2667</v>
      </c>
      <c r="D100" s="648" t="s">
        <v>2359</v>
      </c>
      <c r="E100" s="648" t="s">
        <v>2359</v>
      </c>
      <c r="F100" s="648" t="s">
        <v>2668</v>
      </c>
      <c r="G100" s="648" t="s">
        <v>2359</v>
      </c>
      <c r="H100" s="648" t="s">
        <v>2359</v>
      </c>
      <c r="I100" s="648" t="s">
        <v>2359</v>
      </c>
      <c r="J100" s="648" t="s">
        <v>2669</v>
      </c>
      <c r="K100" s="648" t="s">
        <v>2359</v>
      </c>
      <c r="L100" s="648" t="s">
        <v>2366</v>
      </c>
      <c r="M100" s="648" t="s">
        <v>2491</v>
      </c>
      <c r="N100" s="648" t="s">
        <v>2366</v>
      </c>
      <c r="O100" s="648" t="s">
        <v>2366</v>
      </c>
      <c r="P100" s="648" t="s">
        <v>2366</v>
      </c>
      <c r="Q100" s="648" t="s">
        <v>2366</v>
      </c>
      <c r="R100" s="648" t="s">
        <v>2670</v>
      </c>
      <c r="S100" s="648" t="s">
        <v>2671</v>
      </c>
      <c r="T100" s="648" t="s">
        <v>2071</v>
      </c>
      <c r="U100" s="648" t="s">
        <v>2223</v>
      </c>
      <c r="V100" s="648" t="s">
        <v>2071</v>
      </c>
      <c r="W100" s="648" t="s">
        <v>2480</v>
      </c>
      <c r="X100" s="648" t="s">
        <v>2345</v>
      </c>
      <c r="Y100" s="648" t="s">
        <v>2071</v>
      </c>
      <c r="Z100" s="648" t="s">
        <v>2103</v>
      </c>
      <c r="AA100" s="648" t="s">
        <v>2223</v>
      </c>
      <c r="AB100" s="648" t="s">
        <v>2672</v>
      </c>
      <c r="AC100" s="648" t="s">
        <v>2223</v>
      </c>
      <c r="AD100" s="648" t="s">
        <v>2071</v>
      </c>
      <c r="AE100" s="648" t="s">
        <v>2223</v>
      </c>
      <c r="AF100" s="648" t="s">
        <v>2071</v>
      </c>
      <c r="AG100" s="648" t="s">
        <v>2223</v>
      </c>
      <c r="AH100" s="648" t="s">
        <v>2071</v>
      </c>
      <c r="AI100" s="648" t="s">
        <v>2071</v>
      </c>
      <c r="AJ100" s="648" t="s">
        <v>2495</v>
      </c>
      <c r="AK100" s="648" t="s">
        <v>2480</v>
      </c>
      <c r="AL100" s="648" t="s">
        <v>2103</v>
      </c>
      <c r="AM100" s="648" t="s">
        <v>2071</v>
      </c>
      <c r="AN100" s="648" t="s">
        <v>2071</v>
      </c>
      <c r="AO100" s="648" t="s">
        <v>2104</v>
      </c>
      <c r="AP100" s="648" t="s">
        <v>2071</v>
      </c>
      <c r="AQ100" s="648" t="s">
        <v>955</v>
      </c>
      <c r="AR100" s="648" t="s">
        <v>2078</v>
      </c>
      <c r="AS100" s="648" t="s">
        <v>197</v>
      </c>
      <c r="AT100" s="648">
        <v>8.25</v>
      </c>
    </row>
    <row r="101" spans="1:46" s="638" customFormat="1" x14ac:dyDescent="0.3">
      <c r="A101" s="646" t="s">
        <v>628</v>
      </c>
      <c r="B101" s="645" t="s">
        <v>2589</v>
      </c>
      <c r="C101" s="645" t="s">
        <v>2097</v>
      </c>
      <c r="D101" s="645" t="s">
        <v>2233</v>
      </c>
      <c r="E101" s="645" t="s">
        <v>2204</v>
      </c>
      <c r="F101" s="645" t="s">
        <v>2109</v>
      </c>
      <c r="G101" s="645" t="s">
        <v>2204</v>
      </c>
      <c r="H101" s="645" t="s">
        <v>2204</v>
      </c>
      <c r="I101" s="645" t="s">
        <v>2097</v>
      </c>
      <c r="J101" s="645" t="s">
        <v>2097</v>
      </c>
      <c r="K101" s="645" t="s">
        <v>2097</v>
      </c>
      <c r="L101" s="645" t="s">
        <v>2099</v>
      </c>
      <c r="M101" s="645" t="s">
        <v>2099</v>
      </c>
      <c r="N101" s="645" t="s">
        <v>2099</v>
      </c>
      <c r="O101" s="645" t="s">
        <v>2466</v>
      </c>
      <c r="P101" s="645" t="s">
        <v>2111</v>
      </c>
      <c r="Q101" s="645" t="s">
        <v>2111</v>
      </c>
      <c r="R101" s="645" t="s">
        <v>2111</v>
      </c>
      <c r="S101" s="645" t="s">
        <v>2151</v>
      </c>
      <c r="T101" s="645" t="s">
        <v>2048</v>
      </c>
      <c r="U101" s="645" t="s">
        <v>2054</v>
      </c>
      <c r="V101" s="645" t="s">
        <v>2054</v>
      </c>
      <c r="W101" s="645" t="s">
        <v>2047</v>
      </c>
      <c r="X101" s="645" t="s">
        <v>2054</v>
      </c>
      <c r="Y101" s="645" t="s">
        <v>2054</v>
      </c>
      <c r="Z101" s="645" t="s">
        <v>2054</v>
      </c>
      <c r="AA101" s="645" t="s">
        <v>2054</v>
      </c>
      <c r="AB101" s="645" t="s">
        <v>2054</v>
      </c>
      <c r="AC101" s="645" t="s">
        <v>2054</v>
      </c>
      <c r="AD101" s="645" t="s">
        <v>2182</v>
      </c>
      <c r="AE101" s="645" t="s">
        <v>2301</v>
      </c>
      <c r="AF101" s="645" t="s">
        <v>2072</v>
      </c>
      <c r="AG101" s="645" t="s">
        <v>2512</v>
      </c>
      <c r="AH101" s="645" t="s">
        <v>2183</v>
      </c>
      <c r="AI101" s="645" t="s">
        <v>2072</v>
      </c>
      <c r="AJ101" s="645" t="s">
        <v>2072</v>
      </c>
      <c r="AK101" s="645" t="s">
        <v>2673</v>
      </c>
      <c r="AL101" s="645" t="s">
        <v>2183</v>
      </c>
      <c r="AM101" s="645" t="s">
        <v>2190</v>
      </c>
      <c r="AN101" s="645" t="s">
        <v>2072</v>
      </c>
      <c r="AO101" s="645" t="s">
        <v>2104</v>
      </c>
      <c r="AP101" s="645" t="s">
        <v>2072</v>
      </c>
      <c r="AQ101" s="645" t="s">
        <v>2674</v>
      </c>
      <c r="AR101" s="645" t="s">
        <v>2198</v>
      </c>
      <c r="AS101" s="645" t="s">
        <v>2511</v>
      </c>
      <c r="AT101" s="645" t="s">
        <v>2675</v>
      </c>
    </row>
    <row r="102" spans="1:46" x14ac:dyDescent="0.3">
      <c r="A102" s="647" t="s">
        <v>629</v>
      </c>
      <c r="B102" s="648" t="s">
        <v>2589</v>
      </c>
      <c r="C102" s="648" t="s">
        <v>2097</v>
      </c>
      <c r="D102" s="648" t="s">
        <v>2097</v>
      </c>
      <c r="E102" s="648" t="s">
        <v>2097</v>
      </c>
      <c r="F102" s="648" t="s">
        <v>2109</v>
      </c>
      <c r="G102" s="648" t="s">
        <v>2097</v>
      </c>
      <c r="H102" s="648" t="s">
        <v>2097</v>
      </c>
      <c r="I102" s="648" t="s">
        <v>2097</v>
      </c>
      <c r="J102" s="648" t="s">
        <v>2097</v>
      </c>
      <c r="K102" s="648" t="s">
        <v>2097</v>
      </c>
      <c r="L102" s="648" t="s">
        <v>2099</v>
      </c>
      <c r="M102" s="648" t="s">
        <v>2099</v>
      </c>
      <c r="N102" s="648" t="s">
        <v>2099</v>
      </c>
      <c r="O102" s="648" t="s">
        <v>2111</v>
      </c>
      <c r="P102" s="648" t="s">
        <v>2111</v>
      </c>
      <c r="Q102" s="648" t="s">
        <v>2111</v>
      </c>
      <c r="R102" s="648" t="s">
        <v>2111</v>
      </c>
      <c r="S102" s="648" t="s">
        <v>2151</v>
      </c>
      <c r="T102" s="648" t="s">
        <v>2047</v>
      </c>
      <c r="U102" s="648" t="s">
        <v>2188</v>
      </c>
      <c r="V102" s="648" t="s">
        <v>2047</v>
      </c>
      <c r="W102" s="648" t="s">
        <v>2047</v>
      </c>
      <c r="X102" s="648" t="s">
        <v>2054</v>
      </c>
      <c r="Y102" s="648" t="s">
        <v>2054</v>
      </c>
      <c r="Z102" s="648" t="s">
        <v>2054</v>
      </c>
      <c r="AA102" s="648" t="s">
        <v>2054</v>
      </c>
      <c r="AB102" s="648" t="s">
        <v>2054</v>
      </c>
      <c r="AC102" s="648" t="s">
        <v>2054</v>
      </c>
      <c r="AD102" s="648" t="s">
        <v>2182</v>
      </c>
      <c r="AE102" s="648" t="s">
        <v>2104</v>
      </c>
      <c r="AF102" s="648" t="s">
        <v>2104</v>
      </c>
      <c r="AG102" s="648" t="s">
        <v>2512</v>
      </c>
      <c r="AH102" s="648" t="s">
        <v>2190</v>
      </c>
      <c r="AI102" s="648" t="s">
        <v>2190</v>
      </c>
      <c r="AJ102" s="648" t="s">
        <v>2072</v>
      </c>
      <c r="AK102" s="648" t="s">
        <v>2676</v>
      </c>
      <c r="AL102" s="648" t="s">
        <v>2190</v>
      </c>
      <c r="AM102" s="648" t="s">
        <v>2190</v>
      </c>
      <c r="AN102" s="648" t="s">
        <v>2104</v>
      </c>
      <c r="AO102" s="648" t="s">
        <v>2104</v>
      </c>
      <c r="AP102" s="648" t="s">
        <v>2071</v>
      </c>
      <c r="AQ102" s="648" t="s">
        <v>2123</v>
      </c>
      <c r="AR102" s="648" t="s">
        <v>2123</v>
      </c>
      <c r="AS102" s="648" t="s">
        <v>2615</v>
      </c>
      <c r="AT102" s="648" t="s">
        <v>2124</v>
      </c>
    </row>
    <row r="103" spans="1:46" x14ac:dyDescent="0.3">
      <c r="A103" s="647" t="s">
        <v>630</v>
      </c>
      <c r="B103" s="648" t="s">
        <v>197</v>
      </c>
      <c r="C103" s="648" t="s">
        <v>197</v>
      </c>
      <c r="D103" s="648" t="s">
        <v>197</v>
      </c>
      <c r="E103" s="648" t="s">
        <v>197</v>
      </c>
      <c r="F103" s="648" t="s">
        <v>197</v>
      </c>
      <c r="G103" s="648" t="s">
        <v>197</v>
      </c>
      <c r="H103" s="648" t="s">
        <v>197</v>
      </c>
      <c r="I103" s="648" t="s">
        <v>197</v>
      </c>
      <c r="J103" s="648" t="s">
        <v>2097</v>
      </c>
      <c r="K103" s="648" t="s">
        <v>197</v>
      </c>
      <c r="L103" s="648" t="s">
        <v>2099</v>
      </c>
      <c r="M103" s="648" t="s">
        <v>2099</v>
      </c>
      <c r="N103" s="648" t="s">
        <v>2099</v>
      </c>
      <c r="O103" s="648" t="s">
        <v>2099</v>
      </c>
      <c r="P103" s="648" t="s">
        <v>2099</v>
      </c>
      <c r="Q103" s="648" t="s">
        <v>2099</v>
      </c>
      <c r="R103" s="648" t="s">
        <v>197</v>
      </c>
      <c r="S103" s="648" t="s">
        <v>197</v>
      </c>
      <c r="T103" s="648" t="s">
        <v>197</v>
      </c>
      <c r="U103" s="648" t="s">
        <v>2067</v>
      </c>
      <c r="V103" s="648" t="s">
        <v>2067</v>
      </c>
      <c r="W103" s="648" t="s">
        <v>197</v>
      </c>
      <c r="X103" s="648" t="s">
        <v>2067</v>
      </c>
      <c r="Y103" s="648" t="s">
        <v>2067</v>
      </c>
      <c r="Z103" s="648" t="s">
        <v>2067</v>
      </c>
      <c r="AA103" s="648" t="s">
        <v>2067</v>
      </c>
      <c r="AB103" s="648" t="s">
        <v>2067</v>
      </c>
      <c r="AC103" s="648" t="s">
        <v>2551</v>
      </c>
      <c r="AD103" s="648" t="s">
        <v>2677</v>
      </c>
      <c r="AE103" s="648" t="s">
        <v>2643</v>
      </c>
      <c r="AF103" s="648" t="s">
        <v>2678</v>
      </c>
      <c r="AG103" s="648" t="s">
        <v>2657</v>
      </c>
      <c r="AH103" s="648" t="s">
        <v>2678</v>
      </c>
      <c r="AI103" s="648" t="s">
        <v>2679</v>
      </c>
      <c r="AJ103" s="648">
        <v>4.0999999999999996</v>
      </c>
      <c r="AK103" s="648" t="s">
        <v>2680</v>
      </c>
      <c r="AL103" s="648">
        <v>3.85</v>
      </c>
      <c r="AM103" s="648" t="s">
        <v>2681</v>
      </c>
      <c r="AN103" s="648" t="s">
        <v>2643</v>
      </c>
      <c r="AO103" s="648" t="s">
        <v>2681</v>
      </c>
      <c r="AP103" s="648">
        <v>3.85</v>
      </c>
      <c r="AQ103" s="648" t="s">
        <v>2551</v>
      </c>
      <c r="AR103" s="648" t="s">
        <v>2645</v>
      </c>
      <c r="AS103" s="648" t="s">
        <v>2650</v>
      </c>
      <c r="AT103" s="648" t="s">
        <v>934</v>
      </c>
    </row>
    <row r="104" spans="1:46" x14ac:dyDescent="0.3">
      <c r="A104" s="647" t="s">
        <v>631</v>
      </c>
      <c r="B104" s="648" t="s">
        <v>2216</v>
      </c>
      <c r="C104" s="648" t="s">
        <v>2216</v>
      </c>
      <c r="D104" s="648" t="s">
        <v>2108</v>
      </c>
      <c r="E104" s="648" t="s">
        <v>2108</v>
      </c>
      <c r="F104" s="648" t="s">
        <v>2108</v>
      </c>
      <c r="G104" s="648" t="s">
        <v>2108</v>
      </c>
      <c r="H104" s="648" t="s">
        <v>2108</v>
      </c>
      <c r="I104" s="648" t="s">
        <v>2216</v>
      </c>
      <c r="J104" s="648" t="s">
        <v>2216</v>
      </c>
      <c r="K104" s="648" t="s">
        <v>2216</v>
      </c>
      <c r="L104" s="648" t="s">
        <v>2219</v>
      </c>
      <c r="M104" s="648" t="s">
        <v>2219</v>
      </c>
      <c r="N104" s="648" t="s">
        <v>2219</v>
      </c>
      <c r="O104" s="648" t="s">
        <v>2219</v>
      </c>
      <c r="P104" s="648" t="s">
        <v>2219</v>
      </c>
      <c r="Q104" s="648" t="s">
        <v>2221</v>
      </c>
      <c r="R104" s="648" t="s">
        <v>2221</v>
      </c>
      <c r="S104" s="648" t="s">
        <v>2221</v>
      </c>
      <c r="T104" s="648" t="s">
        <v>2221</v>
      </c>
      <c r="U104" s="648" t="s">
        <v>2465</v>
      </c>
      <c r="V104" s="648" t="s">
        <v>2503</v>
      </c>
      <c r="W104" s="648" t="s">
        <v>2503</v>
      </c>
      <c r="X104" s="648" t="s">
        <v>2503</v>
      </c>
      <c r="Y104" s="648" t="s">
        <v>2465</v>
      </c>
      <c r="Z104" s="648" t="s">
        <v>2554</v>
      </c>
      <c r="AA104" s="648" t="s">
        <v>2465</v>
      </c>
      <c r="AB104" s="648" t="s">
        <v>2503</v>
      </c>
      <c r="AC104" s="648" t="s">
        <v>2503</v>
      </c>
      <c r="AD104" s="648" t="s">
        <v>2223</v>
      </c>
      <c r="AE104" s="648" t="s">
        <v>2072</v>
      </c>
      <c r="AF104" s="648" t="s">
        <v>2224</v>
      </c>
      <c r="AG104" s="648" t="s">
        <v>2682</v>
      </c>
      <c r="AH104" s="648" t="s">
        <v>2639</v>
      </c>
      <c r="AI104" s="648" t="s">
        <v>2682</v>
      </c>
      <c r="AJ104" s="648">
        <v>7.85</v>
      </c>
      <c r="AK104" s="648" t="s">
        <v>2105</v>
      </c>
      <c r="AL104" s="648" t="s">
        <v>2683</v>
      </c>
      <c r="AM104" s="648" t="s">
        <v>2682</v>
      </c>
      <c r="AN104" s="648" t="s">
        <v>2072</v>
      </c>
      <c r="AO104" s="648" t="s">
        <v>2170</v>
      </c>
      <c r="AP104" s="648" t="s">
        <v>2072</v>
      </c>
      <c r="AQ104" s="648" t="s">
        <v>2684</v>
      </c>
      <c r="AR104" s="648" t="s">
        <v>2198</v>
      </c>
      <c r="AS104" s="648" t="s">
        <v>2198</v>
      </c>
      <c r="AT104" s="648" t="s">
        <v>2685</v>
      </c>
    </row>
    <row r="105" spans="1:46" x14ac:dyDescent="0.3">
      <c r="A105" s="647" t="s">
        <v>632</v>
      </c>
      <c r="B105" s="648" t="s">
        <v>2097</v>
      </c>
      <c r="C105" s="648" t="s">
        <v>2097</v>
      </c>
      <c r="D105" s="648" t="s">
        <v>2233</v>
      </c>
      <c r="E105" s="648" t="s">
        <v>2204</v>
      </c>
      <c r="F105" s="648" t="s">
        <v>2097</v>
      </c>
      <c r="G105" s="648" t="s">
        <v>2204</v>
      </c>
      <c r="H105" s="648" t="s">
        <v>2204</v>
      </c>
      <c r="I105" s="648" t="s">
        <v>2097</v>
      </c>
      <c r="J105" s="648" t="s">
        <v>2097</v>
      </c>
      <c r="K105" s="648" t="s">
        <v>2097</v>
      </c>
      <c r="L105" s="648" t="s">
        <v>2099</v>
      </c>
      <c r="M105" s="648" t="s">
        <v>2099</v>
      </c>
      <c r="N105" s="648" t="s">
        <v>2099</v>
      </c>
      <c r="O105" s="648" t="s">
        <v>2466</v>
      </c>
      <c r="P105" s="648" t="s">
        <v>2099</v>
      </c>
      <c r="Q105" s="648" t="s">
        <v>2099</v>
      </c>
      <c r="R105" s="648" t="s">
        <v>2099</v>
      </c>
      <c r="S105" s="648" t="s">
        <v>2102</v>
      </c>
      <c r="T105" s="648" t="s">
        <v>2048</v>
      </c>
      <c r="U105" s="648" t="s">
        <v>2054</v>
      </c>
      <c r="V105" s="648" t="s">
        <v>2054</v>
      </c>
      <c r="W105" s="648" t="s">
        <v>2067</v>
      </c>
      <c r="X105" s="648" t="s">
        <v>2054</v>
      </c>
      <c r="Y105" s="648" t="s">
        <v>2054</v>
      </c>
      <c r="Z105" s="648" t="s">
        <v>2054</v>
      </c>
      <c r="AA105" s="648" t="s">
        <v>2054</v>
      </c>
      <c r="AB105" s="648" t="s">
        <v>2054</v>
      </c>
      <c r="AC105" s="648" t="s">
        <v>2054</v>
      </c>
      <c r="AD105" s="648" t="s">
        <v>2071</v>
      </c>
      <c r="AE105" s="648" t="s">
        <v>2301</v>
      </c>
      <c r="AF105" s="648" t="s">
        <v>2072</v>
      </c>
      <c r="AG105" s="648" t="s">
        <v>2104</v>
      </c>
      <c r="AH105" s="648" t="s">
        <v>2104</v>
      </c>
      <c r="AI105" s="648" t="s">
        <v>2072</v>
      </c>
      <c r="AJ105" s="648" t="s">
        <v>2104</v>
      </c>
      <c r="AK105" s="648" t="s">
        <v>2104</v>
      </c>
      <c r="AL105" s="648" t="s">
        <v>2183</v>
      </c>
      <c r="AM105" s="648" t="s">
        <v>2104</v>
      </c>
      <c r="AN105" s="648" t="s">
        <v>2104</v>
      </c>
      <c r="AO105" s="648" t="s">
        <v>2104</v>
      </c>
      <c r="AP105" s="648" t="s">
        <v>2122</v>
      </c>
      <c r="AQ105" s="648" t="s">
        <v>2287</v>
      </c>
      <c r="AR105" s="648" t="s">
        <v>2123</v>
      </c>
      <c r="AS105" s="648" t="s">
        <v>2287</v>
      </c>
      <c r="AT105" s="648" t="s">
        <v>2288</v>
      </c>
    </row>
    <row r="106" spans="1:46" s="638" customFormat="1" x14ac:dyDescent="0.3">
      <c r="A106" s="646" t="s">
        <v>633</v>
      </c>
      <c r="B106" s="645" t="s">
        <v>2109</v>
      </c>
      <c r="C106" s="645" t="s">
        <v>2166</v>
      </c>
      <c r="D106" s="645" t="s">
        <v>2686</v>
      </c>
      <c r="E106" s="645" t="s">
        <v>2686</v>
      </c>
      <c r="F106" s="645" t="s">
        <v>2686</v>
      </c>
      <c r="G106" s="645" t="s">
        <v>2686</v>
      </c>
      <c r="H106" s="645" t="s">
        <v>2686</v>
      </c>
      <c r="I106" s="645" t="s">
        <v>2031</v>
      </c>
      <c r="J106" s="645" t="s">
        <v>2033</v>
      </c>
      <c r="K106" s="645" t="s">
        <v>2686</v>
      </c>
      <c r="L106" s="645" t="s">
        <v>2686</v>
      </c>
      <c r="M106" s="645" t="s">
        <v>2034</v>
      </c>
      <c r="N106" s="645" t="s">
        <v>2686</v>
      </c>
      <c r="O106" s="645" t="s">
        <v>2686</v>
      </c>
      <c r="P106" s="645" t="s">
        <v>2465</v>
      </c>
      <c r="Q106" s="645" t="s">
        <v>2465</v>
      </c>
      <c r="R106" s="645" t="s">
        <v>2687</v>
      </c>
      <c r="S106" s="645" t="s">
        <v>2164</v>
      </c>
      <c r="T106" s="645" t="s">
        <v>2237</v>
      </c>
      <c r="U106" s="645" t="s">
        <v>2209</v>
      </c>
      <c r="V106" s="645" t="s">
        <v>2054</v>
      </c>
      <c r="W106" s="645" t="s">
        <v>2054</v>
      </c>
      <c r="X106" s="645" t="s">
        <v>2688</v>
      </c>
      <c r="Y106" s="645" t="s">
        <v>2688</v>
      </c>
      <c r="Z106" s="645" t="s">
        <v>2688</v>
      </c>
      <c r="AA106" s="645" t="s">
        <v>2688</v>
      </c>
      <c r="AB106" s="645" t="s">
        <v>2054</v>
      </c>
      <c r="AC106" s="645" t="s">
        <v>2688</v>
      </c>
      <c r="AD106" s="645" t="s">
        <v>2310</v>
      </c>
      <c r="AE106" s="645" t="s">
        <v>2689</v>
      </c>
      <c r="AF106" s="645" t="s">
        <v>2690</v>
      </c>
      <c r="AG106" s="645" t="s">
        <v>2691</v>
      </c>
      <c r="AH106" s="645" t="s">
        <v>2692</v>
      </c>
      <c r="AI106" s="645" t="s">
        <v>2693</v>
      </c>
      <c r="AJ106" s="645" t="s">
        <v>2691</v>
      </c>
      <c r="AK106" s="645" t="s">
        <v>2691</v>
      </c>
      <c r="AL106" s="645" t="s">
        <v>2691</v>
      </c>
      <c r="AM106" s="645" t="s">
        <v>2694</v>
      </c>
      <c r="AN106" s="645" t="s">
        <v>2695</v>
      </c>
      <c r="AO106" s="645" t="s">
        <v>2690</v>
      </c>
      <c r="AP106" s="645" t="s">
        <v>2634</v>
      </c>
      <c r="AQ106" s="645" t="s">
        <v>2674</v>
      </c>
      <c r="AR106" s="645" t="s">
        <v>2696</v>
      </c>
      <c r="AS106" s="645" t="s">
        <v>2419</v>
      </c>
      <c r="AT106" s="645" t="s">
        <v>2697</v>
      </c>
    </row>
    <row r="107" spans="1:46" x14ac:dyDescent="0.3">
      <c r="A107" s="647" t="s">
        <v>634</v>
      </c>
      <c r="B107" s="648" t="s">
        <v>2108</v>
      </c>
      <c r="C107" s="648" t="s">
        <v>2108</v>
      </c>
      <c r="D107" s="648" t="s">
        <v>2108</v>
      </c>
      <c r="E107" s="648" t="s">
        <v>2108</v>
      </c>
      <c r="F107" s="648" t="s">
        <v>2108</v>
      </c>
      <c r="G107" s="648" t="s">
        <v>2108</v>
      </c>
      <c r="H107" s="648" t="s">
        <v>2108</v>
      </c>
      <c r="I107" s="648" t="s">
        <v>2348</v>
      </c>
      <c r="J107" s="648" t="s">
        <v>2108</v>
      </c>
      <c r="K107" s="648" t="s">
        <v>2108</v>
      </c>
      <c r="L107" s="648" t="s">
        <v>2110</v>
      </c>
      <c r="M107" s="648" t="s">
        <v>2698</v>
      </c>
      <c r="N107" s="648" t="s">
        <v>2110</v>
      </c>
      <c r="O107" s="648" t="s">
        <v>2110</v>
      </c>
      <c r="P107" s="648" t="s">
        <v>2110</v>
      </c>
      <c r="Q107" s="648" t="s">
        <v>2110</v>
      </c>
      <c r="R107" s="648" t="s">
        <v>2110</v>
      </c>
      <c r="S107" s="648" t="s">
        <v>2111</v>
      </c>
      <c r="T107" s="648" t="s">
        <v>2112</v>
      </c>
      <c r="U107" s="648" t="s">
        <v>2112</v>
      </c>
      <c r="V107" s="648" t="s">
        <v>2112</v>
      </c>
      <c r="W107" s="648" t="s">
        <v>2047</v>
      </c>
      <c r="X107" s="648" t="s">
        <v>2047</v>
      </c>
      <c r="Y107" s="648" t="s">
        <v>2047</v>
      </c>
      <c r="Z107" s="648" t="s">
        <v>2047</v>
      </c>
      <c r="AA107" s="648" t="s">
        <v>2047</v>
      </c>
      <c r="AB107" s="648" t="s">
        <v>2047</v>
      </c>
      <c r="AC107" s="648" t="s">
        <v>2047</v>
      </c>
      <c r="AD107" s="648" t="s">
        <v>2240</v>
      </c>
      <c r="AE107" s="648" t="s">
        <v>2071</v>
      </c>
      <c r="AF107" s="648" t="s">
        <v>2071</v>
      </c>
      <c r="AG107" s="648" t="s">
        <v>2071</v>
      </c>
      <c r="AH107" s="648" t="s">
        <v>2071</v>
      </c>
      <c r="AI107" s="648" t="s">
        <v>2071</v>
      </c>
      <c r="AJ107" s="648" t="s">
        <v>2071</v>
      </c>
      <c r="AK107" s="648" t="s">
        <v>2071</v>
      </c>
      <c r="AL107" s="648" t="s">
        <v>2071</v>
      </c>
      <c r="AM107" s="648" t="s">
        <v>2071</v>
      </c>
      <c r="AN107" s="648" t="s">
        <v>2071</v>
      </c>
      <c r="AO107" s="648" t="s">
        <v>2071</v>
      </c>
      <c r="AP107" s="648" t="s">
        <v>2480</v>
      </c>
      <c r="AQ107" s="648" t="s">
        <v>2699</v>
      </c>
      <c r="AR107" s="648" t="s">
        <v>2078</v>
      </c>
      <c r="AS107" s="648" t="s">
        <v>2078</v>
      </c>
      <c r="AT107" s="648" t="s">
        <v>2228</v>
      </c>
    </row>
    <row r="108" spans="1:46" x14ac:dyDescent="0.3">
      <c r="A108" s="647" t="s">
        <v>635</v>
      </c>
      <c r="B108" s="648" t="s">
        <v>2700</v>
      </c>
      <c r="C108" s="648" t="s">
        <v>2701</v>
      </c>
      <c r="D108" s="648" t="s">
        <v>2359</v>
      </c>
      <c r="E108" s="648" t="s">
        <v>2702</v>
      </c>
      <c r="F108" s="648" t="s">
        <v>2357</v>
      </c>
      <c r="G108" s="648" t="s">
        <v>2703</v>
      </c>
      <c r="H108" s="648" t="s">
        <v>2704</v>
      </c>
      <c r="I108" s="648" t="s">
        <v>2705</v>
      </c>
      <c r="J108" s="648" t="s">
        <v>2706</v>
      </c>
      <c r="K108" s="648" t="s">
        <v>2119</v>
      </c>
      <c r="L108" s="648" t="s">
        <v>2707</v>
      </c>
      <c r="M108" s="648" t="s">
        <v>2708</v>
      </c>
      <c r="N108" s="648" t="s">
        <v>2324</v>
      </c>
      <c r="O108" s="648" t="s">
        <v>2709</v>
      </c>
      <c r="P108" s="648" t="s">
        <v>2710</v>
      </c>
      <c r="Q108" s="648" t="s">
        <v>2711</v>
      </c>
      <c r="R108" s="648" t="s">
        <v>2712</v>
      </c>
      <c r="S108" s="648" t="s">
        <v>2713</v>
      </c>
      <c r="T108" s="648" t="s">
        <v>2714</v>
      </c>
      <c r="U108" s="648" t="s">
        <v>2715</v>
      </c>
      <c r="V108" s="648" t="s">
        <v>2181</v>
      </c>
      <c r="W108" s="648" t="s">
        <v>2072</v>
      </c>
      <c r="X108" s="648" t="s">
        <v>2122</v>
      </c>
      <c r="Y108" s="648" t="s">
        <v>2229</v>
      </c>
      <c r="Z108" s="648" t="s">
        <v>2716</v>
      </c>
      <c r="AA108" s="648" t="s">
        <v>2104</v>
      </c>
      <c r="AB108" s="648" t="s">
        <v>2104</v>
      </c>
      <c r="AC108" s="648" t="s">
        <v>2104</v>
      </c>
      <c r="AD108" s="648" t="s">
        <v>2717</v>
      </c>
      <c r="AE108" s="648" t="s">
        <v>2718</v>
      </c>
      <c r="AF108" s="648" t="s">
        <v>2719</v>
      </c>
      <c r="AG108" s="648" t="s">
        <v>2171</v>
      </c>
      <c r="AH108" s="648" t="s">
        <v>2720</v>
      </c>
      <c r="AI108" s="648" t="s">
        <v>2662</v>
      </c>
      <c r="AJ108" s="648" t="s">
        <v>2721</v>
      </c>
      <c r="AK108" s="648" t="s">
        <v>2229</v>
      </c>
      <c r="AL108" s="648" t="s">
        <v>2190</v>
      </c>
      <c r="AM108" s="648" t="s">
        <v>2722</v>
      </c>
      <c r="AN108" s="648" t="s">
        <v>2723</v>
      </c>
      <c r="AO108" s="648" t="s">
        <v>2212</v>
      </c>
      <c r="AP108" s="648" t="s">
        <v>2634</v>
      </c>
      <c r="AQ108" s="648" t="s">
        <v>2724</v>
      </c>
      <c r="AR108" s="648" t="s">
        <v>2193</v>
      </c>
      <c r="AS108" s="648" t="s">
        <v>2725</v>
      </c>
      <c r="AT108" s="648" t="s">
        <v>2697</v>
      </c>
    </row>
    <row r="109" spans="1:46" ht="18" thickBot="1" x14ac:dyDescent="0.35">
      <c r="A109" s="647" t="s">
        <v>636</v>
      </c>
      <c r="B109" s="648" t="s">
        <v>2109</v>
      </c>
      <c r="C109" s="648" t="s">
        <v>2166</v>
      </c>
      <c r="D109" s="648" t="s">
        <v>2686</v>
      </c>
      <c r="E109" s="648" t="s">
        <v>2686</v>
      </c>
      <c r="F109" s="648" t="s">
        <v>2686</v>
      </c>
      <c r="G109" s="648" t="s">
        <v>2686</v>
      </c>
      <c r="H109" s="648" t="s">
        <v>2686</v>
      </c>
      <c r="I109" s="648" t="s">
        <v>2686</v>
      </c>
      <c r="J109" s="648" t="s">
        <v>2033</v>
      </c>
      <c r="K109" s="648" t="s">
        <v>2686</v>
      </c>
      <c r="L109" s="648" t="s">
        <v>2686</v>
      </c>
      <c r="M109" s="648" t="s">
        <v>2686</v>
      </c>
      <c r="N109" s="648" t="s">
        <v>2686</v>
      </c>
      <c r="O109" s="648" t="s">
        <v>2686</v>
      </c>
      <c r="P109" s="648" t="s">
        <v>2465</v>
      </c>
      <c r="Q109" s="648" t="s">
        <v>2465</v>
      </c>
      <c r="R109" s="648" t="s">
        <v>2465</v>
      </c>
      <c r="S109" s="648" t="s">
        <v>2164</v>
      </c>
      <c r="T109" s="648" t="s">
        <v>2209</v>
      </c>
      <c r="U109" s="648" t="s">
        <v>2209</v>
      </c>
      <c r="V109" s="648" t="s">
        <v>2054</v>
      </c>
      <c r="W109" s="648" t="s">
        <v>2054</v>
      </c>
      <c r="X109" s="648" t="s">
        <v>2688</v>
      </c>
      <c r="Y109" s="648" t="s">
        <v>2688</v>
      </c>
      <c r="Z109" s="648" t="s">
        <v>2688</v>
      </c>
      <c r="AA109" s="648" t="s">
        <v>2688</v>
      </c>
      <c r="AB109" s="648" t="s">
        <v>2054</v>
      </c>
      <c r="AC109" s="648" t="s">
        <v>2688</v>
      </c>
      <c r="AD109" s="648" t="s">
        <v>2691</v>
      </c>
      <c r="AE109" s="648" t="s">
        <v>2690</v>
      </c>
      <c r="AF109" s="648" t="s">
        <v>2690</v>
      </c>
      <c r="AG109" s="648" t="s">
        <v>2691</v>
      </c>
      <c r="AH109" s="648" t="s">
        <v>2689</v>
      </c>
      <c r="AI109" s="648" t="s">
        <v>2694</v>
      </c>
      <c r="AJ109" s="648" t="s">
        <v>2691</v>
      </c>
      <c r="AK109" s="648" t="s">
        <v>2691</v>
      </c>
      <c r="AL109" s="648" t="s">
        <v>2691</v>
      </c>
      <c r="AM109" s="648" t="s">
        <v>2694</v>
      </c>
      <c r="AN109" s="648" t="s">
        <v>2694</v>
      </c>
      <c r="AO109" s="648" t="s">
        <v>2694</v>
      </c>
      <c r="AP109" s="648" t="s">
        <v>2694</v>
      </c>
      <c r="AQ109" s="648" t="s">
        <v>1520</v>
      </c>
      <c r="AR109" s="648" t="s">
        <v>1520</v>
      </c>
      <c r="AS109" s="648" t="s">
        <v>2726</v>
      </c>
      <c r="AT109" s="648" t="s">
        <v>2727</v>
      </c>
    </row>
    <row r="110" spans="1:46" ht="18.75" customHeight="1" x14ac:dyDescent="0.3">
      <c r="A110" s="659" t="s">
        <v>2728</v>
      </c>
      <c r="B110" s="660" t="s">
        <v>2729</v>
      </c>
      <c r="C110" s="660" t="s">
        <v>2730</v>
      </c>
      <c r="D110" s="660" t="s">
        <v>2035</v>
      </c>
      <c r="E110" s="660" t="s">
        <v>2035</v>
      </c>
      <c r="F110" s="660" t="s">
        <v>2035</v>
      </c>
      <c r="G110" s="660" t="s">
        <v>2035</v>
      </c>
      <c r="H110" s="660" t="s">
        <v>2289</v>
      </c>
      <c r="I110" s="660" t="s">
        <v>2289</v>
      </c>
      <c r="J110" s="660" t="s">
        <v>2035</v>
      </c>
      <c r="K110" s="660" t="s">
        <v>2035</v>
      </c>
      <c r="L110" s="660" t="s">
        <v>2035</v>
      </c>
      <c r="M110" s="660" t="s">
        <v>2035</v>
      </c>
      <c r="N110" s="660" t="s">
        <v>2035</v>
      </c>
      <c r="O110" s="660" t="s">
        <v>2035</v>
      </c>
      <c r="P110" s="660" t="s">
        <v>2731</v>
      </c>
      <c r="Q110" s="660" t="s">
        <v>2731</v>
      </c>
      <c r="R110" s="660" t="s">
        <v>2731</v>
      </c>
      <c r="S110" s="661" t="s">
        <v>2732</v>
      </c>
      <c r="T110" s="661" t="s">
        <v>2733</v>
      </c>
      <c r="U110" s="661" t="s">
        <v>2734</v>
      </c>
      <c r="V110" s="661" t="s">
        <v>2735</v>
      </c>
      <c r="W110" s="661" t="s">
        <v>2735</v>
      </c>
      <c r="X110" s="661" t="s">
        <v>2735</v>
      </c>
      <c r="Y110" s="661" t="s">
        <v>2735</v>
      </c>
      <c r="Z110" s="661" t="s">
        <v>2735</v>
      </c>
      <c r="AA110" s="661" t="s">
        <v>2735</v>
      </c>
      <c r="AB110" s="661" t="s">
        <v>2735</v>
      </c>
      <c r="AC110" s="661" t="s">
        <v>2735</v>
      </c>
      <c r="AD110" s="661" t="s">
        <v>2735</v>
      </c>
      <c r="AE110" s="661" t="s">
        <v>2735</v>
      </c>
      <c r="AF110" s="661" t="s">
        <v>2735</v>
      </c>
      <c r="AG110" s="661" t="s">
        <v>2735</v>
      </c>
      <c r="AH110" s="661" t="s">
        <v>2735</v>
      </c>
      <c r="AI110" s="661" t="s">
        <v>2735</v>
      </c>
      <c r="AJ110" s="661" t="s">
        <v>2735</v>
      </c>
      <c r="AK110" s="661" t="s">
        <v>2735</v>
      </c>
      <c r="AL110" s="661" t="s">
        <v>2735</v>
      </c>
      <c r="AM110" s="661" t="s">
        <v>2735</v>
      </c>
      <c r="AN110" s="661" t="s">
        <v>2735</v>
      </c>
      <c r="AO110" s="661" t="s">
        <v>2735</v>
      </c>
      <c r="AP110" s="661" t="s">
        <v>2735</v>
      </c>
      <c r="AQ110" s="661" t="s">
        <v>2736</v>
      </c>
      <c r="AR110" s="661" t="s">
        <v>2736</v>
      </c>
      <c r="AS110" s="661" t="s">
        <v>2736</v>
      </c>
      <c r="AT110" s="661" t="s">
        <v>2737</v>
      </c>
    </row>
    <row r="111" spans="1:46" x14ac:dyDescent="0.3">
      <c r="A111" s="649" t="s">
        <v>2738</v>
      </c>
      <c r="B111" s="662" t="s">
        <v>2739</v>
      </c>
      <c r="C111" s="662" t="s">
        <v>2740</v>
      </c>
      <c r="D111" s="662" t="s">
        <v>2739</v>
      </c>
      <c r="E111" s="662" t="s">
        <v>2739</v>
      </c>
      <c r="F111" s="662" t="s">
        <v>2741</v>
      </c>
      <c r="G111" s="662" t="s">
        <v>2742</v>
      </c>
      <c r="H111" s="662" t="s">
        <v>2740</v>
      </c>
      <c r="I111" s="662" t="s">
        <v>2739</v>
      </c>
      <c r="J111" s="662" t="s">
        <v>2739</v>
      </c>
      <c r="K111" s="662" t="s">
        <v>2739</v>
      </c>
      <c r="L111" s="662" t="s">
        <v>2739</v>
      </c>
      <c r="M111" s="662" t="s">
        <v>2739</v>
      </c>
      <c r="N111" s="662" t="s">
        <v>2743</v>
      </c>
      <c r="O111" s="662" t="s">
        <v>2743</v>
      </c>
      <c r="P111" s="662" t="s">
        <v>2744</v>
      </c>
      <c r="Q111" s="662" t="s">
        <v>2743</v>
      </c>
      <c r="R111" s="662" t="s">
        <v>2745</v>
      </c>
      <c r="S111" s="662" t="s">
        <v>2746</v>
      </c>
      <c r="T111" s="662" t="s">
        <v>2747</v>
      </c>
      <c r="U111" s="662" t="s">
        <v>2748</v>
      </c>
      <c r="V111" s="662" t="s">
        <v>2749</v>
      </c>
      <c r="W111" s="662" t="s">
        <v>2749</v>
      </c>
      <c r="X111" s="662" t="s">
        <v>2750</v>
      </c>
      <c r="Y111" s="662" t="s">
        <v>2751</v>
      </c>
      <c r="Z111" s="662" t="s">
        <v>2751</v>
      </c>
      <c r="AA111" s="662" t="s">
        <v>2751</v>
      </c>
      <c r="AB111" s="662" t="s">
        <v>2751</v>
      </c>
      <c r="AC111" s="662" t="s">
        <v>2751</v>
      </c>
      <c r="AD111" s="662" t="s">
        <v>2752</v>
      </c>
      <c r="AE111" s="662" t="s">
        <v>2751</v>
      </c>
      <c r="AF111" s="662" t="s">
        <v>2751</v>
      </c>
      <c r="AG111" s="662" t="s">
        <v>2729</v>
      </c>
      <c r="AH111" s="662" t="s">
        <v>2753</v>
      </c>
      <c r="AI111" s="662" t="s">
        <v>2753</v>
      </c>
      <c r="AJ111" s="662" t="s">
        <v>2754</v>
      </c>
      <c r="AK111" s="662" t="s">
        <v>2752</v>
      </c>
      <c r="AL111" s="662" t="s">
        <v>2752</v>
      </c>
      <c r="AM111" s="662" t="s">
        <v>2752</v>
      </c>
      <c r="AN111" s="662" t="s">
        <v>2751</v>
      </c>
      <c r="AO111" s="662" t="s">
        <v>2751</v>
      </c>
      <c r="AP111" s="662" t="s">
        <v>2751</v>
      </c>
      <c r="AQ111" s="662" t="s">
        <v>2755</v>
      </c>
      <c r="AR111" s="662" t="s">
        <v>2756</v>
      </c>
      <c r="AS111" s="662" t="s">
        <v>2757</v>
      </c>
      <c r="AT111" s="662" t="s">
        <v>2756</v>
      </c>
    </row>
    <row r="112" spans="1:46" x14ac:dyDescent="0.3">
      <c r="A112" s="663" t="s">
        <v>2758</v>
      </c>
      <c r="B112" s="664" t="s">
        <v>2759</v>
      </c>
      <c r="C112" s="664" t="s">
        <v>2760</v>
      </c>
      <c r="D112" s="664" t="s">
        <v>2759</v>
      </c>
      <c r="E112" s="664" t="s">
        <v>2135</v>
      </c>
      <c r="F112" s="664" t="s">
        <v>2434</v>
      </c>
      <c r="G112" s="664" t="s">
        <v>2434</v>
      </c>
      <c r="H112" s="664" t="s">
        <v>2761</v>
      </c>
      <c r="I112" s="664" t="s">
        <v>2762</v>
      </c>
      <c r="J112" s="664" t="s">
        <v>2388</v>
      </c>
      <c r="K112" s="664" t="s">
        <v>2077</v>
      </c>
      <c r="L112" s="664" t="s">
        <v>2763</v>
      </c>
      <c r="M112" s="664" t="s">
        <v>2764</v>
      </c>
      <c r="N112" s="664" t="s">
        <v>2765</v>
      </c>
      <c r="O112" s="664" t="s">
        <v>2766</v>
      </c>
      <c r="P112" s="664" t="s">
        <v>2765</v>
      </c>
      <c r="Q112" s="664" t="s">
        <v>2767</v>
      </c>
      <c r="R112" s="664" t="s">
        <v>2768</v>
      </c>
      <c r="S112" s="664" t="s">
        <v>2769</v>
      </c>
      <c r="T112" s="664" t="s">
        <v>2770</v>
      </c>
      <c r="U112" s="664" t="s">
        <v>2771</v>
      </c>
      <c r="V112" s="664" t="s">
        <v>2772</v>
      </c>
      <c r="W112" s="664" t="s">
        <v>2139</v>
      </c>
      <c r="X112" s="664" t="s">
        <v>2773</v>
      </c>
      <c r="Y112" s="664" t="s">
        <v>2183</v>
      </c>
      <c r="Z112" s="664" t="s">
        <v>2183</v>
      </c>
      <c r="AA112" s="664" t="s">
        <v>2772</v>
      </c>
      <c r="AB112" s="664" t="s">
        <v>2183</v>
      </c>
      <c r="AC112" s="664" t="s">
        <v>2424</v>
      </c>
      <c r="AD112" s="664" t="s">
        <v>2774</v>
      </c>
      <c r="AE112" s="664" t="s">
        <v>2577</v>
      </c>
      <c r="AF112" s="664" t="s">
        <v>2577</v>
      </c>
      <c r="AG112" s="664" t="s">
        <v>2772</v>
      </c>
      <c r="AH112" s="664" t="s">
        <v>2775</v>
      </c>
      <c r="AI112" s="664" t="s">
        <v>2776</v>
      </c>
      <c r="AJ112" s="664" t="s">
        <v>2777</v>
      </c>
      <c r="AK112" s="664" t="s">
        <v>2776</v>
      </c>
      <c r="AL112" s="664" t="s">
        <v>2778</v>
      </c>
      <c r="AM112" s="664" t="s">
        <v>2779</v>
      </c>
      <c r="AN112" s="664" t="s">
        <v>2780</v>
      </c>
      <c r="AO112" s="664" t="s">
        <v>2781</v>
      </c>
      <c r="AP112" s="664" t="s">
        <v>2782</v>
      </c>
      <c r="AQ112" s="664" t="s">
        <v>2783</v>
      </c>
      <c r="AR112" s="664" t="s">
        <v>2744</v>
      </c>
      <c r="AS112" s="664" t="s">
        <v>2784</v>
      </c>
      <c r="AT112" s="664" t="s">
        <v>2785</v>
      </c>
    </row>
    <row r="113" spans="1:46" x14ac:dyDescent="0.3">
      <c r="A113" s="646" t="s">
        <v>2786</v>
      </c>
      <c r="B113" s="645">
        <f>0.095*100</f>
        <v>9.5</v>
      </c>
      <c r="C113" s="645" t="s">
        <v>2787</v>
      </c>
      <c r="D113" s="645" t="s">
        <v>2788</v>
      </c>
      <c r="E113" s="645">
        <v>9.5</v>
      </c>
      <c r="F113" s="645">
        <v>9.5</v>
      </c>
      <c r="G113" s="645">
        <v>9.5</v>
      </c>
      <c r="H113" s="645" t="s">
        <v>2119</v>
      </c>
      <c r="I113" s="645" t="s">
        <v>2789</v>
      </c>
      <c r="J113" s="645" t="s">
        <v>2787</v>
      </c>
      <c r="K113" s="645">
        <v>9.5</v>
      </c>
      <c r="L113" s="645">
        <v>9.35</v>
      </c>
      <c r="M113" s="645" t="s">
        <v>2368</v>
      </c>
      <c r="N113" s="645">
        <v>9.35</v>
      </c>
      <c r="O113" s="645">
        <v>9.35</v>
      </c>
      <c r="P113" s="645" t="s">
        <v>2790</v>
      </c>
      <c r="Q113" s="645">
        <v>9.35</v>
      </c>
      <c r="R113" s="645" t="s">
        <v>2791</v>
      </c>
      <c r="S113" s="645">
        <v>8.85</v>
      </c>
      <c r="T113" s="645" t="s">
        <v>2792</v>
      </c>
      <c r="U113" s="645">
        <v>7.85</v>
      </c>
      <c r="V113" s="645">
        <v>7.85</v>
      </c>
      <c r="W113" s="645">
        <v>7.85</v>
      </c>
      <c r="X113" s="645">
        <v>7.85</v>
      </c>
      <c r="Y113" s="645" t="s">
        <v>2793</v>
      </c>
      <c r="Z113" s="645" t="s">
        <v>2071</v>
      </c>
      <c r="AA113" s="645" t="s">
        <v>2071</v>
      </c>
      <c r="AB113" s="645" t="s">
        <v>2229</v>
      </c>
      <c r="AC113" s="645" t="s">
        <v>2071</v>
      </c>
      <c r="AD113" s="645" t="s">
        <v>2229</v>
      </c>
      <c r="AE113" s="645" t="s">
        <v>2229</v>
      </c>
      <c r="AF113" s="645" t="s">
        <v>2229</v>
      </c>
      <c r="AG113" s="645" t="s">
        <v>2229</v>
      </c>
      <c r="AH113" s="645" t="s">
        <v>2229</v>
      </c>
      <c r="AI113" s="645" t="s">
        <v>2229</v>
      </c>
      <c r="AJ113" s="645" t="s">
        <v>2229</v>
      </c>
      <c r="AK113" s="645" t="s">
        <v>2229</v>
      </c>
      <c r="AL113" s="645" t="s">
        <v>2229</v>
      </c>
      <c r="AM113" s="645" t="s">
        <v>2229</v>
      </c>
      <c r="AN113" s="645" t="s">
        <v>2794</v>
      </c>
      <c r="AO113" s="645" t="s">
        <v>2229</v>
      </c>
      <c r="AP113" s="645" t="s">
        <v>2229</v>
      </c>
      <c r="AQ113" s="645" t="s">
        <v>2795</v>
      </c>
      <c r="AR113" s="645" t="s">
        <v>2377</v>
      </c>
      <c r="AS113" s="645" t="s">
        <v>2377</v>
      </c>
      <c r="AT113" s="645" t="s">
        <v>2228</v>
      </c>
    </row>
    <row r="114" spans="1:46" x14ac:dyDescent="0.3">
      <c r="A114" s="646" t="s">
        <v>2796</v>
      </c>
      <c r="B114" s="664" t="s">
        <v>2359</v>
      </c>
      <c r="C114" s="664" t="s">
        <v>2359</v>
      </c>
      <c r="D114" s="664" t="s">
        <v>2359</v>
      </c>
      <c r="E114" s="664" t="s">
        <v>2359</v>
      </c>
      <c r="F114" s="664" t="s">
        <v>2359</v>
      </c>
      <c r="G114" s="664" t="s">
        <v>2359</v>
      </c>
      <c r="H114" s="664" t="s">
        <v>2359</v>
      </c>
      <c r="I114" s="664" t="s">
        <v>2797</v>
      </c>
      <c r="J114" s="664" t="s">
        <v>2359</v>
      </c>
      <c r="K114" s="664" t="s">
        <v>2359</v>
      </c>
      <c r="L114" s="664" t="s">
        <v>2366</v>
      </c>
      <c r="M114" s="664" t="s">
        <v>2798</v>
      </c>
      <c r="N114" s="664" t="s">
        <v>2366</v>
      </c>
      <c r="O114" s="664" t="s">
        <v>2366</v>
      </c>
      <c r="P114" s="664" t="s">
        <v>2368</v>
      </c>
      <c r="Q114" s="664" t="s">
        <v>2799</v>
      </c>
      <c r="R114" s="664" t="s">
        <v>2366</v>
      </c>
      <c r="S114" s="664" t="s">
        <v>2671</v>
      </c>
      <c r="T114" s="664" t="s">
        <v>2800</v>
      </c>
      <c r="U114" s="664" t="s">
        <v>2071</v>
      </c>
      <c r="V114" s="664" t="s">
        <v>2071</v>
      </c>
      <c r="W114" s="664" t="s">
        <v>2071</v>
      </c>
      <c r="X114" s="664" t="s">
        <v>2071</v>
      </c>
      <c r="Y114" s="664" t="s">
        <v>2071</v>
      </c>
      <c r="Z114" s="664" t="s">
        <v>2171</v>
      </c>
      <c r="AA114" s="664" t="s">
        <v>2071</v>
      </c>
      <c r="AB114" s="664" t="s">
        <v>2071</v>
      </c>
      <c r="AC114" s="664" t="s">
        <v>2071</v>
      </c>
      <c r="AD114" s="664" t="s">
        <v>2071</v>
      </c>
      <c r="AE114" s="664" t="s">
        <v>2071</v>
      </c>
      <c r="AF114" s="664" t="s">
        <v>2072</v>
      </c>
      <c r="AG114" s="664" t="s">
        <v>2071</v>
      </c>
      <c r="AH114" s="664" t="s">
        <v>2071</v>
      </c>
      <c r="AI114" s="664" t="s">
        <v>2071</v>
      </c>
      <c r="AJ114" s="664" t="s">
        <v>2071</v>
      </c>
      <c r="AK114" s="664" t="s">
        <v>2071</v>
      </c>
      <c r="AL114" s="664" t="s">
        <v>2560</v>
      </c>
      <c r="AM114" s="664" t="s">
        <v>2663</v>
      </c>
      <c r="AN114" s="664" t="s">
        <v>2103</v>
      </c>
      <c r="AO114" s="664" t="s">
        <v>2171</v>
      </c>
      <c r="AP114" s="664" t="s">
        <v>2072</v>
      </c>
      <c r="AQ114" s="664" t="s">
        <v>2482</v>
      </c>
      <c r="AR114" s="664" t="s">
        <v>2483</v>
      </c>
      <c r="AS114" s="664" t="s">
        <v>2801</v>
      </c>
      <c r="AT114" s="664" t="s">
        <v>2802</v>
      </c>
    </row>
    <row r="115" spans="1:46" x14ac:dyDescent="0.3">
      <c r="A115" s="646" t="s">
        <v>2803</v>
      </c>
      <c r="B115" s="645">
        <f>0.095*100</f>
        <v>9.5</v>
      </c>
      <c r="C115" s="645">
        <v>9.5</v>
      </c>
      <c r="D115" s="645">
        <v>9.5</v>
      </c>
      <c r="E115" s="645">
        <v>9.5</v>
      </c>
      <c r="F115" s="645">
        <v>9.5</v>
      </c>
      <c r="G115" s="645">
        <v>9.5</v>
      </c>
      <c r="H115" s="645">
        <v>9.5</v>
      </c>
      <c r="I115" s="645">
        <v>9.5</v>
      </c>
      <c r="J115" s="645">
        <v>9.5</v>
      </c>
      <c r="K115" s="645">
        <v>9.5</v>
      </c>
      <c r="L115" s="645">
        <v>9.35</v>
      </c>
      <c r="M115" s="645">
        <v>9.35</v>
      </c>
      <c r="N115" s="645">
        <v>9.35</v>
      </c>
      <c r="O115" s="645" t="s">
        <v>2804</v>
      </c>
      <c r="P115" s="645">
        <v>9.35</v>
      </c>
      <c r="Q115" s="645">
        <v>9.35</v>
      </c>
      <c r="R115" s="645" t="s">
        <v>2804</v>
      </c>
      <c r="S115" s="645">
        <v>8.85</v>
      </c>
      <c r="T115" s="645" t="s">
        <v>2805</v>
      </c>
      <c r="U115" s="645" t="s">
        <v>2805</v>
      </c>
      <c r="V115" s="645">
        <v>7.85</v>
      </c>
      <c r="W115" s="645">
        <v>7.85</v>
      </c>
      <c r="X115" s="645">
        <v>7.85</v>
      </c>
      <c r="Y115" s="645">
        <v>7.85</v>
      </c>
      <c r="Z115" s="645">
        <v>7.85</v>
      </c>
      <c r="AA115" s="645">
        <v>7.85</v>
      </c>
      <c r="AB115" s="645">
        <v>7.85</v>
      </c>
      <c r="AC115" s="645">
        <v>7.85</v>
      </c>
      <c r="AD115" s="645">
        <v>7.85</v>
      </c>
      <c r="AE115" s="645">
        <v>7.85</v>
      </c>
      <c r="AF115" s="645">
        <v>7.85</v>
      </c>
      <c r="AG115" s="645">
        <v>7.85</v>
      </c>
      <c r="AH115" s="645">
        <v>7.85</v>
      </c>
      <c r="AI115" s="645">
        <v>7.85</v>
      </c>
      <c r="AJ115" s="645">
        <v>7.85</v>
      </c>
      <c r="AK115" s="645">
        <v>7.85</v>
      </c>
      <c r="AL115" s="645">
        <v>7.85</v>
      </c>
      <c r="AM115" s="645">
        <v>7.85</v>
      </c>
      <c r="AN115" s="645">
        <v>7.85</v>
      </c>
      <c r="AO115" s="645">
        <v>7.85</v>
      </c>
      <c r="AP115" s="645">
        <v>7.85</v>
      </c>
      <c r="AQ115" s="645">
        <v>8</v>
      </c>
      <c r="AR115" s="645">
        <v>8</v>
      </c>
      <c r="AS115" s="645">
        <v>8</v>
      </c>
      <c r="AT115" s="645">
        <v>8.25</v>
      </c>
    </row>
    <row r="116" spans="1:46" ht="18" thickBot="1" x14ac:dyDescent="0.35">
      <c r="A116" s="665" t="s">
        <v>2806</v>
      </c>
      <c r="B116" s="666" t="s">
        <v>2807</v>
      </c>
      <c r="C116" s="666" t="s">
        <v>2808</v>
      </c>
      <c r="D116" s="666" t="s">
        <v>2808</v>
      </c>
      <c r="E116" s="666" t="s">
        <v>2808</v>
      </c>
      <c r="F116" s="666" t="s">
        <v>2113</v>
      </c>
      <c r="G116" s="666" t="s">
        <v>2113</v>
      </c>
      <c r="H116" s="666" t="s">
        <v>2113</v>
      </c>
      <c r="I116" s="666" t="s">
        <v>2113</v>
      </c>
      <c r="J116" s="666" t="s">
        <v>2809</v>
      </c>
      <c r="K116" s="666" t="s">
        <v>2108</v>
      </c>
      <c r="L116" s="666" t="s">
        <v>2110</v>
      </c>
      <c r="M116" s="666" t="s">
        <v>2110</v>
      </c>
      <c r="N116" s="666" t="s">
        <v>2099</v>
      </c>
      <c r="O116" s="666" t="s">
        <v>2552</v>
      </c>
      <c r="P116" s="666" t="s">
        <v>2552</v>
      </c>
      <c r="Q116" s="666" t="s">
        <v>2099</v>
      </c>
      <c r="R116" s="666" t="s">
        <v>2173</v>
      </c>
      <c r="S116" s="667">
        <v>5.35</v>
      </c>
      <c r="T116" s="667" t="s">
        <v>2068</v>
      </c>
      <c r="U116" s="667" t="s">
        <v>2169</v>
      </c>
      <c r="V116" s="667" t="s">
        <v>2554</v>
      </c>
      <c r="W116" s="667" t="s">
        <v>2465</v>
      </c>
      <c r="X116" s="667" t="s">
        <v>2054</v>
      </c>
      <c r="Y116" s="667" t="s">
        <v>2068</v>
      </c>
      <c r="Z116" s="667" t="s">
        <v>197</v>
      </c>
      <c r="AA116" s="667" t="s">
        <v>2112</v>
      </c>
      <c r="AB116" s="667" t="s">
        <v>197</v>
      </c>
      <c r="AC116" s="667" t="s">
        <v>2810</v>
      </c>
      <c r="AD116" s="667" t="s">
        <v>197</v>
      </c>
      <c r="AE116" s="667" t="s">
        <v>2811</v>
      </c>
      <c r="AF116" s="667">
        <v>3.55</v>
      </c>
      <c r="AG116" s="667" t="s">
        <v>197</v>
      </c>
      <c r="AH116" s="667" t="s">
        <v>197</v>
      </c>
      <c r="AI116" s="667">
        <v>4.5</v>
      </c>
      <c r="AJ116" s="668" t="s">
        <v>197</v>
      </c>
      <c r="AK116" s="668">
        <v>4.0999999999999996</v>
      </c>
      <c r="AL116" s="668" t="s">
        <v>197</v>
      </c>
      <c r="AM116" s="668" t="s">
        <v>2812</v>
      </c>
      <c r="AN116" s="668" t="s">
        <v>2813</v>
      </c>
      <c r="AO116" s="668" t="s">
        <v>2814</v>
      </c>
      <c r="AP116" s="668" t="s">
        <v>197</v>
      </c>
      <c r="AQ116" s="668">
        <v>4.25</v>
      </c>
      <c r="AR116" s="668" t="s">
        <v>197</v>
      </c>
      <c r="AS116" s="668" t="s">
        <v>2815</v>
      </c>
      <c r="AT116" s="668" t="s">
        <v>1834</v>
      </c>
    </row>
    <row r="117" spans="1:46" ht="34.5" customHeight="1" thickTop="1" x14ac:dyDescent="0.25">
      <c r="A117" s="3353" t="s">
        <v>2816</v>
      </c>
      <c r="B117" s="3353"/>
      <c r="C117" s="3353"/>
      <c r="D117" s="3353"/>
      <c r="E117" s="3353"/>
      <c r="F117" s="3353"/>
      <c r="G117" s="3353"/>
      <c r="H117" s="3353"/>
      <c r="I117" s="3353"/>
      <c r="J117" s="3353"/>
      <c r="K117" s="3353"/>
      <c r="L117" s="3353"/>
      <c r="M117" s="3353"/>
      <c r="N117" s="3353"/>
      <c r="O117" s="3353"/>
      <c r="P117" s="3353"/>
      <c r="Q117" s="3353"/>
      <c r="R117" s="3353"/>
      <c r="S117" s="3353"/>
      <c r="T117" s="3353"/>
      <c r="U117" s="3353"/>
      <c r="V117" s="3353"/>
      <c r="W117" s="3353"/>
      <c r="X117" s="3353"/>
      <c r="Y117" s="3353"/>
      <c r="Z117" s="3353"/>
      <c r="AA117" s="3353"/>
      <c r="AB117" s="3353"/>
      <c r="AC117" s="3353"/>
      <c r="AD117" s="3353"/>
      <c r="AE117" s="3353"/>
      <c r="AF117" s="3353"/>
      <c r="AG117" s="3353"/>
      <c r="AH117" s="3353"/>
      <c r="AI117" s="3353"/>
      <c r="AJ117" s="3353"/>
      <c r="AK117" s="3353"/>
      <c r="AL117" s="3353"/>
      <c r="AM117" s="3353"/>
      <c r="AN117" s="3353"/>
      <c r="AO117" s="3353"/>
      <c r="AP117" s="669"/>
      <c r="AQ117" s="669"/>
      <c r="AR117" s="643"/>
      <c r="AS117" s="643"/>
      <c r="AT117" s="643"/>
    </row>
    <row r="118" spans="1:46" ht="21" customHeight="1" x14ac:dyDescent="0.25">
      <c r="A118" s="3354" t="s">
        <v>369</v>
      </c>
      <c r="B118" s="3354"/>
      <c r="C118" s="3354"/>
      <c r="D118" s="670"/>
      <c r="E118" s="670"/>
      <c r="F118" s="670"/>
      <c r="G118" s="670"/>
      <c r="H118" s="670"/>
      <c r="I118" s="670"/>
      <c r="J118" s="670"/>
      <c r="K118" s="670"/>
      <c r="L118" s="670"/>
      <c r="M118" s="670"/>
      <c r="N118" s="670"/>
      <c r="O118" s="670"/>
      <c r="P118" s="670"/>
      <c r="Q118" s="670"/>
      <c r="R118" s="670"/>
      <c r="S118" s="670"/>
      <c r="T118" s="670"/>
      <c r="U118" s="670"/>
      <c r="V118" s="670"/>
      <c r="W118" s="670"/>
      <c r="X118" s="670"/>
      <c r="Y118" s="670"/>
      <c r="Z118" s="670"/>
      <c r="AA118" s="670"/>
      <c r="AB118" s="670"/>
      <c r="AC118" s="670"/>
      <c r="AD118" s="670"/>
      <c r="AE118" s="670"/>
      <c r="AF118" s="670"/>
      <c r="AG118" s="670"/>
      <c r="AH118" s="670"/>
      <c r="AI118" s="670"/>
      <c r="AJ118" s="670"/>
      <c r="AK118" s="670"/>
      <c r="AL118" s="670"/>
      <c r="AM118" s="670"/>
      <c r="AN118" s="670"/>
      <c r="AO118" s="670"/>
      <c r="AP118" s="670"/>
      <c r="AQ118" s="670"/>
      <c r="AR118" s="670"/>
      <c r="AS118" s="670"/>
      <c r="AT118" s="670"/>
    </row>
  </sheetData>
  <dataConsolidate function="countNums">
    <dataRefs count="2">
      <dataRef ref="C4:AJ4" sheet="Bulletin - New Loans" r:id="rId1"/>
      <dataRef ref="C4:AL104" sheet="Bulletin - New Loans" r:id="rId2"/>
    </dataRefs>
  </dataConsolidate>
  <mergeCells count="2">
    <mergeCell ref="A117:AO117"/>
    <mergeCell ref="A118:C118"/>
  </mergeCells>
  <pageMargins left="0.98425196850393704" right="0.70866141732283472" top="0.51181102362204722" bottom="0.15748031496062992" header="0.31496062992125984" footer="0.31496062992125984"/>
  <pageSetup paperSize="9" scale="48" fitToHeight="0" orientation="landscape" r:id="rId3"/>
  <headerFooter alignWithMargins="0"/>
  <rowBreaks count="1" manualBreakCount="1">
    <brk id="66"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A11E-CF09-4835-AC08-1719DF4184E9}">
  <dimension ref="A1:AD49"/>
  <sheetViews>
    <sheetView showGridLines="0" topLeftCell="A22" zoomScale="85" zoomScaleNormal="85" zoomScaleSheetLayoutView="85" workbookViewId="0">
      <selection sqref="A1:A2"/>
    </sheetView>
  </sheetViews>
  <sheetFormatPr defaultColWidth="9.140625" defaultRowHeight="15" x14ac:dyDescent="0.25"/>
  <cols>
    <col min="1" max="1" width="82.7109375" style="90" customWidth="1"/>
    <col min="2" max="2" width="18.42578125" style="90" customWidth="1"/>
    <col min="3" max="3" width="12.85546875" style="92" bestFit="1" customWidth="1"/>
    <col min="4" max="13" width="13.85546875" style="89" customWidth="1"/>
    <col min="14" max="14" width="13.85546875" style="93" customWidth="1"/>
    <col min="15" max="27" width="9.140625" style="89"/>
    <col min="28" max="16384" width="9.140625" style="90"/>
  </cols>
  <sheetData>
    <row r="1" spans="1:27" s="7" customFormat="1" ht="18" customHeight="1" x14ac:dyDescent="0.3">
      <c r="A1" s="3323" t="s">
        <v>0</v>
      </c>
      <c r="B1" s="1"/>
      <c r="C1" s="2"/>
      <c r="D1" s="3"/>
      <c r="E1" s="3"/>
      <c r="F1" s="3"/>
      <c r="G1" s="3"/>
      <c r="H1" s="4"/>
      <c r="I1" s="4"/>
      <c r="J1" s="4"/>
      <c r="K1" s="4"/>
      <c r="L1" s="4"/>
      <c r="M1" s="4"/>
      <c r="N1" s="5"/>
      <c r="O1" s="6"/>
      <c r="P1" s="6"/>
      <c r="Q1" s="6"/>
      <c r="R1" s="6"/>
      <c r="S1" s="6"/>
      <c r="T1" s="6"/>
      <c r="U1" s="6"/>
      <c r="V1" s="6"/>
      <c r="W1" s="6"/>
      <c r="X1" s="6"/>
      <c r="Y1" s="6"/>
      <c r="Z1" s="6"/>
      <c r="AA1" s="6"/>
    </row>
    <row r="2" spans="1:27" s="7" customFormat="1" ht="13.5" customHeight="1" thickBot="1" x14ac:dyDescent="0.35">
      <c r="A2" s="3323"/>
      <c r="B2" s="1"/>
      <c r="C2" s="2"/>
      <c r="D2" s="8"/>
      <c r="E2" s="8"/>
      <c r="F2" s="8"/>
      <c r="G2" s="8"/>
      <c r="H2" s="8"/>
      <c r="I2" s="8"/>
      <c r="J2" s="8"/>
      <c r="K2" s="8"/>
      <c r="L2" s="8"/>
      <c r="M2" s="8"/>
      <c r="N2" s="9"/>
      <c r="O2" s="6"/>
      <c r="P2" s="6"/>
      <c r="Q2" s="6"/>
      <c r="R2" s="6"/>
      <c r="S2" s="6"/>
      <c r="T2" s="6"/>
      <c r="U2" s="6"/>
      <c r="V2" s="6"/>
      <c r="W2" s="6"/>
      <c r="X2" s="6"/>
      <c r="Y2" s="6"/>
      <c r="Z2" s="6"/>
      <c r="AA2" s="6"/>
    </row>
    <row r="3" spans="1:27" s="15" customFormat="1" ht="31.5" customHeight="1" thickTop="1" thickBot="1" x14ac:dyDescent="0.3">
      <c r="A3" s="10"/>
      <c r="B3" s="11" t="s">
        <v>1</v>
      </c>
      <c r="C3" s="12" t="s">
        <v>2</v>
      </c>
      <c r="D3" s="12">
        <v>2011</v>
      </c>
      <c r="E3" s="12">
        <v>2012</v>
      </c>
      <c r="F3" s="12">
        <v>2013</v>
      </c>
      <c r="G3" s="12">
        <v>2014</v>
      </c>
      <c r="H3" s="12">
        <v>2015</v>
      </c>
      <c r="I3" s="12">
        <v>2016</v>
      </c>
      <c r="J3" s="12">
        <v>2017</v>
      </c>
      <c r="K3" s="12">
        <v>2018</v>
      </c>
      <c r="L3" s="12">
        <v>2019</v>
      </c>
      <c r="M3" s="12">
        <v>2020</v>
      </c>
      <c r="N3" s="13">
        <v>2021</v>
      </c>
      <c r="O3" s="14"/>
      <c r="P3" s="14"/>
      <c r="Q3" s="14"/>
      <c r="R3" s="14"/>
      <c r="S3" s="14"/>
      <c r="T3" s="14"/>
      <c r="U3" s="14"/>
      <c r="V3" s="14"/>
      <c r="W3" s="14"/>
      <c r="X3" s="14"/>
      <c r="Y3" s="14"/>
      <c r="Z3" s="14"/>
      <c r="AA3" s="14"/>
    </row>
    <row r="4" spans="1:27" s="24" customFormat="1" ht="27" customHeight="1" x14ac:dyDescent="0.3">
      <c r="A4" s="16" t="s">
        <v>3</v>
      </c>
      <c r="B4" s="17" t="s">
        <v>4</v>
      </c>
      <c r="C4" s="18"/>
      <c r="D4" s="19">
        <v>1252404</v>
      </c>
      <c r="E4" s="20">
        <v>1255882</v>
      </c>
      <c r="F4" s="20">
        <v>1258653</v>
      </c>
      <c r="G4" s="20">
        <v>1260934</v>
      </c>
      <c r="H4" s="20">
        <v>1262605</v>
      </c>
      <c r="I4" s="20">
        <v>1263473</v>
      </c>
      <c r="J4" s="20">
        <v>1264613</v>
      </c>
      <c r="K4" s="20">
        <v>1265303</v>
      </c>
      <c r="L4" s="20">
        <v>1265711</v>
      </c>
      <c r="M4" s="21">
        <v>1265740</v>
      </c>
      <c r="N4" s="22">
        <v>1266060</v>
      </c>
      <c r="O4" s="23"/>
      <c r="P4" s="23"/>
      <c r="Q4" s="23"/>
      <c r="R4" s="23"/>
      <c r="S4" s="23"/>
      <c r="T4" s="23"/>
      <c r="U4" s="23"/>
      <c r="V4" s="23"/>
      <c r="W4" s="23"/>
      <c r="X4" s="23"/>
      <c r="Y4" s="23"/>
      <c r="Z4" s="23"/>
      <c r="AA4" s="23"/>
    </row>
    <row r="5" spans="1:27" s="26" customFormat="1" ht="27" customHeight="1" x14ac:dyDescent="0.3">
      <c r="A5" s="16" t="s">
        <v>5</v>
      </c>
      <c r="B5" s="17" t="s">
        <v>6</v>
      </c>
      <c r="C5" s="18"/>
      <c r="D5" s="19">
        <v>964642</v>
      </c>
      <c r="E5" s="20">
        <v>965441</v>
      </c>
      <c r="F5" s="20">
        <v>992503</v>
      </c>
      <c r="G5" s="20">
        <v>1038334</v>
      </c>
      <c r="H5" s="20">
        <v>1151252</v>
      </c>
      <c r="I5" s="20">
        <v>1275227</v>
      </c>
      <c r="J5" s="20">
        <v>1341860</v>
      </c>
      <c r="K5" s="20">
        <v>1399408</v>
      </c>
      <c r="L5" s="20">
        <v>1383488</v>
      </c>
      <c r="M5" s="21">
        <v>308980</v>
      </c>
      <c r="N5" s="22">
        <v>179780</v>
      </c>
      <c r="O5" s="25"/>
      <c r="P5" s="25"/>
      <c r="Q5" s="25"/>
      <c r="R5" s="25"/>
      <c r="S5" s="25"/>
      <c r="T5" s="25"/>
      <c r="U5" s="25"/>
      <c r="V5" s="25"/>
      <c r="W5" s="25"/>
      <c r="X5" s="25"/>
      <c r="Y5" s="25"/>
      <c r="Z5" s="25"/>
      <c r="AA5" s="25"/>
    </row>
    <row r="6" spans="1:27" s="26" customFormat="1" ht="27" customHeight="1" x14ac:dyDescent="0.25">
      <c r="A6" s="16" t="s">
        <v>7</v>
      </c>
      <c r="B6" s="17" t="s">
        <v>6</v>
      </c>
      <c r="C6" s="27" t="s">
        <v>8</v>
      </c>
      <c r="D6" s="28">
        <v>42717</v>
      </c>
      <c r="E6" s="29">
        <v>44378</v>
      </c>
      <c r="F6" s="29">
        <v>40557</v>
      </c>
      <c r="G6" s="29">
        <v>44304</v>
      </c>
      <c r="H6" s="29">
        <v>50191</v>
      </c>
      <c r="I6" s="29">
        <v>55867</v>
      </c>
      <c r="J6" s="20">
        <v>60262</v>
      </c>
      <c r="K6" s="20">
        <v>64037</v>
      </c>
      <c r="L6" s="20">
        <v>63107</v>
      </c>
      <c r="M6" s="21">
        <v>17664</v>
      </c>
      <c r="N6" s="22">
        <v>15253.457566720001</v>
      </c>
      <c r="O6" s="25"/>
      <c r="P6" s="25"/>
      <c r="Q6" s="25"/>
      <c r="R6" s="25"/>
      <c r="S6" s="25"/>
      <c r="T6" s="25"/>
      <c r="U6" s="25"/>
      <c r="V6" s="25"/>
      <c r="W6" s="25"/>
      <c r="X6" s="25"/>
      <c r="Y6" s="25"/>
      <c r="Z6" s="25"/>
      <c r="AA6" s="25"/>
    </row>
    <row r="7" spans="1:27" s="24" customFormat="1" ht="27" customHeight="1" x14ac:dyDescent="0.25">
      <c r="A7" s="16" t="s">
        <v>9</v>
      </c>
      <c r="B7" s="17" t="s">
        <v>6</v>
      </c>
      <c r="C7" s="27" t="s">
        <v>10</v>
      </c>
      <c r="D7" s="30">
        <v>3.9</v>
      </c>
      <c r="E7" s="31">
        <v>3.6</v>
      </c>
      <c r="F7" s="31">
        <v>3.4</v>
      </c>
      <c r="G7" s="31" t="s">
        <v>118</v>
      </c>
      <c r="H7" s="31" t="s">
        <v>119</v>
      </c>
      <c r="I7" s="31" t="s">
        <v>120</v>
      </c>
      <c r="J7" s="32" t="s">
        <v>121</v>
      </c>
      <c r="K7" s="32" t="s">
        <v>122</v>
      </c>
      <c r="L7" s="32" t="s">
        <v>123</v>
      </c>
      <c r="M7" s="33" t="s">
        <v>124</v>
      </c>
      <c r="N7" s="22" t="s">
        <v>125</v>
      </c>
      <c r="O7" s="23"/>
      <c r="P7" s="23"/>
      <c r="Q7" s="23"/>
      <c r="R7" s="23"/>
      <c r="S7" s="23"/>
      <c r="T7" s="23"/>
      <c r="U7" s="23"/>
      <c r="V7" s="23"/>
      <c r="W7" s="23"/>
      <c r="X7" s="23"/>
      <c r="Y7" s="23"/>
      <c r="Z7" s="23"/>
      <c r="AA7" s="23"/>
    </row>
    <row r="8" spans="1:27" s="24" customFormat="1" ht="27" customHeight="1" x14ac:dyDescent="0.25">
      <c r="A8" s="16" t="s">
        <v>11</v>
      </c>
      <c r="B8" s="17" t="s">
        <v>6</v>
      </c>
      <c r="C8" s="27" t="s">
        <v>10</v>
      </c>
      <c r="D8" s="30">
        <v>4.0999999999999996</v>
      </c>
      <c r="E8" s="31">
        <v>3.5</v>
      </c>
      <c r="F8" s="31">
        <v>3.4</v>
      </c>
      <c r="G8" s="31" t="s">
        <v>122</v>
      </c>
      <c r="H8" s="31" t="s">
        <v>121</v>
      </c>
      <c r="I8" s="31" t="s">
        <v>126</v>
      </c>
      <c r="J8" s="32" t="s">
        <v>126</v>
      </c>
      <c r="K8" s="32" t="s">
        <v>127</v>
      </c>
      <c r="L8" s="32" t="s">
        <v>128</v>
      </c>
      <c r="M8" s="33" t="s">
        <v>129</v>
      </c>
      <c r="N8" s="22" t="s">
        <v>130</v>
      </c>
      <c r="O8" s="23"/>
      <c r="P8" s="23"/>
      <c r="Q8" s="23"/>
      <c r="R8" s="23"/>
      <c r="S8" s="23"/>
      <c r="T8" s="23"/>
      <c r="U8" s="23"/>
      <c r="V8" s="23"/>
      <c r="W8" s="23"/>
      <c r="X8" s="23"/>
      <c r="Y8" s="23"/>
      <c r="Z8" s="23"/>
      <c r="AA8" s="23"/>
    </row>
    <row r="9" spans="1:27" s="24" customFormat="1" ht="27" customHeight="1" x14ac:dyDescent="0.25">
      <c r="A9" s="16" t="s">
        <v>12</v>
      </c>
      <c r="B9" s="17" t="s">
        <v>6</v>
      </c>
      <c r="C9" s="27" t="s">
        <v>8</v>
      </c>
      <c r="D9" s="28">
        <v>330647</v>
      </c>
      <c r="E9" s="29">
        <v>350644</v>
      </c>
      <c r="F9" s="29" t="s">
        <v>100</v>
      </c>
      <c r="G9" s="29" t="s">
        <v>101</v>
      </c>
      <c r="H9" s="29" t="s">
        <v>102</v>
      </c>
      <c r="I9" s="29" t="s">
        <v>103</v>
      </c>
      <c r="J9" s="20" t="s">
        <v>104</v>
      </c>
      <c r="K9" s="32" t="s">
        <v>105</v>
      </c>
      <c r="L9" s="32" t="s">
        <v>106</v>
      </c>
      <c r="M9" s="33" t="s">
        <v>107</v>
      </c>
      <c r="N9" s="22" t="s">
        <v>108</v>
      </c>
      <c r="O9" s="23"/>
      <c r="P9" s="23"/>
      <c r="Q9" s="23"/>
      <c r="R9" s="23"/>
      <c r="S9" s="23"/>
      <c r="T9" s="23"/>
      <c r="U9" s="23"/>
      <c r="V9" s="23"/>
      <c r="W9" s="23"/>
      <c r="X9" s="23"/>
      <c r="Y9" s="23"/>
      <c r="Z9" s="23"/>
      <c r="AA9" s="23"/>
    </row>
    <row r="10" spans="1:27" s="24" customFormat="1" ht="27" customHeight="1" x14ac:dyDescent="0.25">
      <c r="A10" s="16" t="s">
        <v>87</v>
      </c>
      <c r="B10" s="17" t="s">
        <v>6</v>
      </c>
      <c r="C10" s="27" t="s">
        <v>8</v>
      </c>
      <c r="D10" s="28">
        <v>331550</v>
      </c>
      <c r="E10" s="29" t="s">
        <v>89</v>
      </c>
      <c r="F10" s="29" t="s">
        <v>90</v>
      </c>
      <c r="G10" s="29" t="s">
        <v>91</v>
      </c>
      <c r="H10" s="29" t="s">
        <v>92</v>
      </c>
      <c r="I10" s="29" t="s">
        <v>93</v>
      </c>
      <c r="J10" s="20" t="s">
        <v>94</v>
      </c>
      <c r="K10" s="20" t="s">
        <v>95</v>
      </c>
      <c r="L10" s="20" t="s">
        <v>96</v>
      </c>
      <c r="M10" s="21" t="s">
        <v>97</v>
      </c>
      <c r="N10" s="22" t="s">
        <v>98</v>
      </c>
      <c r="O10" s="23"/>
      <c r="P10" s="23"/>
      <c r="Q10" s="23"/>
      <c r="R10" s="23"/>
      <c r="S10" s="23"/>
      <c r="T10" s="23"/>
      <c r="U10" s="23"/>
      <c r="V10" s="23"/>
      <c r="W10" s="23"/>
      <c r="X10" s="23"/>
      <c r="Y10" s="23"/>
      <c r="Z10" s="23"/>
      <c r="AA10" s="23"/>
    </row>
    <row r="11" spans="1:27" s="24" customFormat="1" ht="27" customHeight="1" x14ac:dyDescent="0.25">
      <c r="A11" s="16" t="s">
        <v>88</v>
      </c>
      <c r="B11" s="17" t="s">
        <v>13</v>
      </c>
      <c r="C11" s="27" t="s">
        <v>14</v>
      </c>
      <c r="D11" s="28">
        <v>264365</v>
      </c>
      <c r="E11" s="29" t="s">
        <v>99</v>
      </c>
      <c r="F11" s="29" t="s">
        <v>117</v>
      </c>
      <c r="G11" s="29" t="s">
        <v>116</v>
      </c>
      <c r="H11" s="29" t="s">
        <v>115</v>
      </c>
      <c r="I11" s="29" t="s">
        <v>114</v>
      </c>
      <c r="J11" s="20" t="s">
        <v>113</v>
      </c>
      <c r="K11" s="20" t="s">
        <v>112</v>
      </c>
      <c r="L11" s="20" t="s">
        <v>111</v>
      </c>
      <c r="M11" s="21" t="s">
        <v>110</v>
      </c>
      <c r="N11" s="22" t="s">
        <v>109</v>
      </c>
      <c r="O11" s="23"/>
      <c r="P11" s="23"/>
      <c r="Q11" s="23"/>
      <c r="R11" s="23"/>
      <c r="S11" s="23"/>
      <c r="T11" s="23"/>
      <c r="U11" s="23"/>
      <c r="V11" s="23"/>
      <c r="W11" s="23"/>
      <c r="X11" s="23"/>
      <c r="Y11" s="23"/>
      <c r="Z11" s="23"/>
      <c r="AA11" s="23"/>
    </row>
    <row r="12" spans="1:27" s="26" customFormat="1" ht="27" customHeight="1" x14ac:dyDescent="0.25">
      <c r="A12" s="16" t="s">
        <v>15</v>
      </c>
      <c r="B12" s="17" t="s">
        <v>16</v>
      </c>
      <c r="C12" s="27" t="s">
        <v>10</v>
      </c>
      <c r="D12" s="31">
        <v>5.0999999999999996</v>
      </c>
      <c r="E12" s="31">
        <v>5.0999999999999996</v>
      </c>
      <c r="F12" s="31">
        <v>3.6</v>
      </c>
      <c r="G12" s="31">
        <v>4</v>
      </c>
      <c r="H12" s="31">
        <v>1.7</v>
      </c>
      <c r="I12" s="31">
        <v>0.9</v>
      </c>
      <c r="J12" s="32">
        <v>2.4</v>
      </c>
      <c r="K12" s="32">
        <v>4.3</v>
      </c>
      <c r="L12" s="32">
        <v>1</v>
      </c>
      <c r="M12" s="32">
        <v>1.8</v>
      </c>
      <c r="N12" s="34">
        <v>2.2000000000000002</v>
      </c>
      <c r="O12" s="25"/>
      <c r="P12" s="25"/>
      <c r="Q12" s="25"/>
      <c r="R12" s="25"/>
      <c r="S12" s="25"/>
      <c r="T12" s="25"/>
      <c r="U12" s="25"/>
      <c r="V12" s="25"/>
      <c r="W12" s="25"/>
      <c r="X12" s="25"/>
      <c r="Y12" s="25"/>
      <c r="Z12" s="25"/>
      <c r="AA12" s="25"/>
    </row>
    <row r="13" spans="1:27" s="26" customFormat="1" ht="27" customHeight="1" x14ac:dyDescent="0.25">
      <c r="A13" s="16" t="s">
        <v>17</v>
      </c>
      <c r="B13" s="17" t="s">
        <v>13</v>
      </c>
      <c r="C13" s="27" t="s">
        <v>10</v>
      </c>
      <c r="D13" s="31">
        <v>6.5</v>
      </c>
      <c r="E13" s="31">
        <v>3.9</v>
      </c>
      <c r="F13" s="31">
        <v>3.5</v>
      </c>
      <c r="G13" s="31">
        <v>3.2</v>
      </c>
      <c r="H13" s="31">
        <v>1.3</v>
      </c>
      <c r="I13" s="31">
        <v>1</v>
      </c>
      <c r="J13" s="32">
        <v>3.7</v>
      </c>
      <c r="K13" s="32">
        <v>3.2</v>
      </c>
      <c r="L13" s="32">
        <v>0.5</v>
      </c>
      <c r="M13" s="35">
        <v>2.5</v>
      </c>
      <c r="N13" s="34">
        <v>4</v>
      </c>
      <c r="O13" s="25"/>
      <c r="P13" s="25"/>
      <c r="Q13" s="25"/>
      <c r="R13" s="25"/>
      <c r="S13" s="25"/>
      <c r="T13" s="25"/>
      <c r="U13" s="25"/>
      <c r="V13" s="25"/>
      <c r="W13" s="25"/>
      <c r="X13" s="25"/>
      <c r="Y13" s="25"/>
      <c r="Z13" s="25"/>
      <c r="AA13" s="25"/>
    </row>
    <row r="14" spans="1:27" s="37" customFormat="1" ht="27" customHeight="1" x14ac:dyDescent="0.25">
      <c r="A14" s="16" t="s">
        <v>18</v>
      </c>
      <c r="B14" s="17" t="s">
        <v>13</v>
      </c>
      <c r="C14" s="27" t="s">
        <v>10</v>
      </c>
      <c r="D14" s="31">
        <v>7.8</v>
      </c>
      <c r="E14" s="31">
        <v>8</v>
      </c>
      <c r="F14" s="31">
        <v>8</v>
      </c>
      <c r="G14" s="31">
        <v>7.8</v>
      </c>
      <c r="H14" s="31">
        <v>7.9</v>
      </c>
      <c r="I14" s="31">
        <v>7.3</v>
      </c>
      <c r="J14" s="32">
        <v>7.1</v>
      </c>
      <c r="K14" s="32">
        <v>6.9</v>
      </c>
      <c r="L14" s="32">
        <v>6.7</v>
      </c>
      <c r="M14" s="32">
        <v>9.1999999999999993</v>
      </c>
      <c r="N14" s="34">
        <v>9.1</v>
      </c>
      <c r="O14" s="36"/>
      <c r="P14" s="36"/>
      <c r="Q14" s="36"/>
      <c r="R14" s="36"/>
      <c r="S14" s="36"/>
      <c r="T14" s="36"/>
      <c r="U14" s="36"/>
      <c r="V14" s="36"/>
      <c r="W14" s="36"/>
      <c r="X14" s="36"/>
      <c r="Y14" s="36"/>
      <c r="Z14" s="36"/>
      <c r="AA14" s="36"/>
    </row>
    <row r="15" spans="1:27" s="26" customFormat="1" ht="27" customHeight="1" x14ac:dyDescent="0.25">
      <c r="A15" s="16" t="s">
        <v>19</v>
      </c>
      <c r="B15" s="17" t="s">
        <v>16</v>
      </c>
      <c r="C15" s="27" t="s">
        <v>8</v>
      </c>
      <c r="D15" s="38">
        <v>-34405</v>
      </c>
      <c r="E15" s="39">
        <v>-36021</v>
      </c>
      <c r="F15" s="39">
        <v>-29696</v>
      </c>
      <c r="G15" s="39">
        <v>-15933</v>
      </c>
      <c r="H15" s="39">
        <v>-20361</v>
      </c>
      <c r="I15" s="39">
        <v>-15941</v>
      </c>
      <c r="J15" s="39">
        <v>-20670</v>
      </c>
      <c r="K15" s="20" t="s">
        <v>20</v>
      </c>
      <c r="L15" s="20" t="s">
        <v>21</v>
      </c>
      <c r="M15" s="39" t="s">
        <v>22</v>
      </c>
      <c r="N15" s="22" t="s">
        <v>136</v>
      </c>
      <c r="O15" s="25"/>
      <c r="P15" s="25"/>
      <c r="Q15" s="25"/>
      <c r="R15" s="25"/>
      <c r="S15" s="25"/>
      <c r="T15" s="25"/>
      <c r="U15" s="25"/>
      <c r="V15" s="25"/>
      <c r="W15" s="25"/>
      <c r="X15" s="25"/>
      <c r="Y15" s="25"/>
      <c r="Z15" s="25"/>
      <c r="AA15" s="25"/>
    </row>
    <row r="16" spans="1:27" s="26" customFormat="1" ht="27" customHeight="1" x14ac:dyDescent="0.25">
      <c r="A16" s="16" t="s">
        <v>23</v>
      </c>
      <c r="B16" s="17" t="s">
        <v>13</v>
      </c>
      <c r="C16" s="27" t="s">
        <v>8</v>
      </c>
      <c r="D16" s="38">
        <v>-44630</v>
      </c>
      <c r="E16" s="39">
        <v>-25056</v>
      </c>
      <c r="F16" s="39">
        <v>-23122</v>
      </c>
      <c r="G16" s="39">
        <v>-21237</v>
      </c>
      <c r="H16" s="39">
        <v>-14723</v>
      </c>
      <c r="I16" s="39">
        <v>-17448</v>
      </c>
      <c r="J16" s="39">
        <v>-21059</v>
      </c>
      <c r="K16" s="20" t="s">
        <v>24</v>
      </c>
      <c r="L16" s="20" t="s">
        <v>25</v>
      </c>
      <c r="M16" s="40" t="s">
        <v>26</v>
      </c>
      <c r="N16" s="34" t="s">
        <v>137</v>
      </c>
      <c r="O16" s="25"/>
      <c r="P16" s="25"/>
      <c r="Q16" s="25"/>
      <c r="R16" s="25"/>
      <c r="S16" s="25"/>
      <c r="T16" s="25"/>
      <c r="U16" s="25"/>
      <c r="V16" s="25"/>
      <c r="W16" s="25"/>
      <c r="X16" s="25"/>
      <c r="Y16" s="25"/>
      <c r="Z16" s="25"/>
      <c r="AA16" s="25"/>
    </row>
    <row r="17" spans="1:27" s="26" customFormat="1" ht="27" customHeight="1" x14ac:dyDescent="0.25">
      <c r="A17" s="16" t="s">
        <v>27</v>
      </c>
      <c r="B17" s="17" t="s">
        <v>16</v>
      </c>
      <c r="C17" s="27" t="s">
        <v>8</v>
      </c>
      <c r="D17" s="41" t="s">
        <v>28</v>
      </c>
      <c r="E17" s="41" t="s">
        <v>29</v>
      </c>
      <c r="F17" s="41" t="s">
        <v>30</v>
      </c>
      <c r="G17" s="38" t="s">
        <v>31</v>
      </c>
      <c r="H17" s="39" t="s">
        <v>32</v>
      </c>
      <c r="I17" s="39" t="s">
        <v>33</v>
      </c>
      <c r="J17" s="39" t="s">
        <v>34</v>
      </c>
      <c r="K17" s="39" t="s">
        <v>35</v>
      </c>
      <c r="L17" s="39" t="s">
        <v>36</v>
      </c>
      <c r="M17" s="40" t="s">
        <v>37</v>
      </c>
      <c r="N17" s="34" t="s">
        <v>38</v>
      </c>
      <c r="O17" s="25"/>
      <c r="P17" s="25"/>
      <c r="Q17" s="25"/>
      <c r="R17" s="25"/>
      <c r="S17" s="25"/>
      <c r="T17" s="25"/>
      <c r="U17" s="25"/>
      <c r="V17" s="25"/>
      <c r="W17" s="25"/>
      <c r="X17" s="25"/>
      <c r="Y17" s="25"/>
      <c r="Z17" s="25"/>
      <c r="AA17" s="25"/>
    </row>
    <row r="18" spans="1:27" s="26" customFormat="1" ht="27" customHeight="1" x14ac:dyDescent="0.25">
      <c r="A18" s="16" t="s">
        <v>39</v>
      </c>
      <c r="B18" s="17" t="s">
        <v>13</v>
      </c>
      <c r="C18" s="27" t="s">
        <v>8</v>
      </c>
      <c r="D18" s="41" t="s">
        <v>40</v>
      </c>
      <c r="E18" s="41" t="s">
        <v>41</v>
      </c>
      <c r="F18" s="41" t="s">
        <v>42</v>
      </c>
      <c r="G18" s="41">
        <v>23019</v>
      </c>
      <c r="H18" s="41">
        <v>19960</v>
      </c>
      <c r="I18" s="41">
        <v>26227</v>
      </c>
      <c r="J18" s="42" t="s">
        <v>43</v>
      </c>
      <c r="K18" s="42" t="s">
        <v>44</v>
      </c>
      <c r="L18" s="42" t="s">
        <v>45</v>
      </c>
      <c r="M18" s="40" t="s">
        <v>46</v>
      </c>
      <c r="N18" s="34" t="s">
        <v>47</v>
      </c>
      <c r="O18" s="25"/>
      <c r="P18" s="25"/>
      <c r="Q18" s="25"/>
      <c r="R18" s="25"/>
      <c r="S18" s="25"/>
      <c r="T18" s="25"/>
      <c r="U18" s="25"/>
      <c r="V18" s="25"/>
      <c r="W18" s="25"/>
      <c r="X18" s="25"/>
      <c r="Y18" s="25"/>
      <c r="Z18" s="25"/>
      <c r="AA18" s="25"/>
    </row>
    <row r="19" spans="1:27" s="26" customFormat="1" ht="27" customHeight="1" x14ac:dyDescent="0.25">
      <c r="A19" s="16" t="s">
        <v>48</v>
      </c>
      <c r="B19" s="17" t="s">
        <v>49</v>
      </c>
      <c r="C19" s="27" t="s">
        <v>8</v>
      </c>
      <c r="D19" s="43">
        <v>81474.2</v>
      </c>
      <c r="E19" s="43">
        <v>92988.2</v>
      </c>
      <c r="F19" s="43">
        <v>105009.1</v>
      </c>
      <c r="G19" s="43">
        <v>124344.2</v>
      </c>
      <c r="H19" s="43">
        <v>152902.1</v>
      </c>
      <c r="I19" s="43">
        <v>178858.1</v>
      </c>
      <c r="J19" s="20">
        <v>200368.2</v>
      </c>
      <c r="K19" s="20">
        <v>217585.1</v>
      </c>
      <c r="L19" s="20">
        <v>269494.09999999998</v>
      </c>
      <c r="M19" s="21">
        <v>288240</v>
      </c>
      <c r="N19" s="22">
        <v>372697</v>
      </c>
      <c r="O19" s="25"/>
      <c r="P19" s="25"/>
      <c r="Q19" s="25"/>
      <c r="R19" s="25"/>
      <c r="S19" s="25"/>
      <c r="T19" s="25"/>
      <c r="U19" s="25"/>
      <c r="V19" s="25"/>
      <c r="W19" s="25"/>
      <c r="X19" s="25"/>
      <c r="Y19" s="25"/>
      <c r="Z19" s="25"/>
      <c r="AA19" s="25"/>
    </row>
    <row r="20" spans="1:27" s="26" customFormat="1" ht="27" customHeight="1" x14ac:dyDescent="0.25">
      <c r="A20" s="16" t="s">
        <v>50</v>
      </c>
      <c r="B20" s="17" t="s">
        <v>6</v>
      </c>
      <c r="C20" s="27" t="s">
        <v>8</v>
      </c>
      <c r="D20" s="20">
        <v>147815</v>
      </c>
      <c r="E20" s="20">
        <v>160996</v>
      </c>
      <c r="F20" s="20">
        <v>165594</v>
      </c>
      <c r="G20" s="20">
        <v>172038</v>
      </c>
      <c r="H20" s="20">
        <v>168023</v>
      </c>
      <c r="I20" s="20">
        <v>165423</v>
      </c>
      <c r="J20" s="29">
        <v>180867</v>
      </c>
      <c r="K20" s="20">
        <v>192438</v>
      </c>
      <c r="L20" s="29">
        <v>198639</v>
      </c>
      <c r="M20" s="21">
        <v>165722</v>
      </c>
      <c r="N20" s="22" t="s">
        <v>51</v>
      </c>
      <c r="O20" s="25"/>
      <c r="P20" s="25"/>
      <c r="Q20" s="25"/>
      <c r="R20" s="25"/>
      <c r="S20" s="25"/>
      <c r="T20" s="25"/>
      <c r="U20" s="25"/>
      <c r="V20" s="25"/>
      <c r="W20" s="25"/>
      <c r="X20" s="25"/>
      <c r="Y20" s="25"/>
      <c r="Z20" s="25"/>
      <c r="AA20" s="25"/>
    </row>
    <row r="21" spans="1:27" s="26" customFormat="1" ht="27" customHeight="1" x14ac:dyDescent="0.25">
      <c r="A21" s="16" t="s">
        <v>52</v>
      </c>
      <c r="B21" s="17" t="s">
        <v>6</v>
      </c>
      <c r="C21" s="27" t="s">
        <v>8</v>
      </c>
      <c r="D21" s="20">
        <v>73586</v>
      </c>
      <c r="E21" s="20">
        <v>79658</v>
      </c>
      <c r="F21" s="20">
        <v>88048</v>
      </c>
      <c r="G21" s="20">
        <v>94776</v>
      </c>
      <c r="H21" s="20">
        <v>93290</v>
      </c>
      <c r="I21" s="20">
        <v>84456</v>
      </c>
      <c r="J21" s="29">
        <v>80680</v>
      </c>
      <c r="K21" s="20">
        <v>80339</v>
      </c>
      <c r="L21" s="29">
        <v>78799</v>
      </c>
      <c r="M21" s="21">
        <v>70223</v>
      </c>
      <c r="N21" s="22" t="s">
        <v>53</v>
      </c>
      <c r="O21" s="25"/>
      <c r="P21" s="25"/>
      <c r="Q21" s="25"/>
      <c r="R21" s="25"/>
      <c r="S21" s="25"/>
      <c r="T21" s="25"/>
      <c r="U21" s="25"/>
      <c r="V21" s="25"/>
      <c r="W21" s="25"/>
      <c r="X21" s="25"/>
      <c r="Y21" s="25"/>
      <c r="Z21" s="25"/>
      <c r="AA21" s="25"/>
    </row>
    <row r="22" spans="1:27" s="24" customFormat="1" ht="27" customHeight="1" x14ac:dyDescent="0.25">
      <c r="A22" s="16" t="s">
        <v>54</v>
      </c>
      <c r="B22" s="17" t="s">
        <v>55</v>
      </c>
      <c r="C22" s="27" t="s">
        <v>10</v>
      </c>
      <c r="D22" s="32">
        <v>3.2</v>
      </c>
      <c r="E22" s="32">
        <v>1.8</v>
      </c>
      <c r="F22" s="32">
        <v>3.5</v>
      </c>
      <c r="G22" s="32">
        <v>3.2</v>
      </c>
      <c r="H22" s="32">
        <v>3.5</v>
      </c>
      <c r="I22" s="32">
        <v>3.5</v>
      </c>
      <c r="J22" s="31">
        <v>2.9</v>
      </c>
      <c r="K22" s="32">
        <v>3.2</v>
      </c>
      <c r="L22" s="44">
        <v>13.6</v>
      </c>
      <c r="M22" s="21" t="s">
        <v>56</v>
      </c>
      <c r="N22" s="22" t="s">
        <v>131</v>
      </c>
      <c r="O22" s="23"/>
      <c r="P22" s="23"/>
      <c r="Q22" s="23"/>
      <c r="R22" s="23"/>
      <c r="S22" s="23"/>
      <c r="T22" s="23"/>
      <c r="U22" s="23"/>
      <c r="V22" s="23"/>
      <c r="W22" s="23"/>
      <c r="X22" s="23"/>
      <c r="Y22" s="23"/>
      <c r="Z22" s="23"/>
      <c r="AA22" s="23"/>
    </row>
    <row r="23" spans="1:27" s="24" customFormat="1" ht="27" customHeight="1" x14ac:dyDescent="0.25">
      <c r="A23" s="16" t="s">
        <v>57</v>
      </c>
      <c r="B23" s="17" t="s">
        <v>58</v>
      </c>
      <c r="C23" s="27" t="s">
        <v>8</v>
      </c>
      <c r="D23" s="20">
        <v>31351</v>
      </c>
      <c r="E23" s="20">
        <v>35947</v>
      </c>
      <c r="F23" s="20">
        <v>47162</v>
      </c>
      <c r="G23" s="20">
        <v>51429</v>
      </c>
      <c r="H23" s="20">
        <v>54676</v>
      </c>
      <c r="I23" s="20">
        <v>51637</v>
      </c>
      <c r="J23" s="29">
        <v>45128</v>
      </c>
      <c r="K23" s="20" t="s">
        <v>59</v>
      </c>
      <c r="L23" s="29" t="s">
        <v>60</v>
      </c>
      <c r="M23" s="21" t="s">
        <v>61</v>
      </c>
      <c r="N23" s="22" t="s">
        <v>132</v>
      </c>
      <c r="O23" s="23"/>
      <c r="P23" s="23"/>
      <c r="Q23" s="23"/>
      <c r="R23" s="23"/>
      <c r="S23" s="23"/>
      <c r="T23" s="23"/>
      <c r="U23" s="23"/>
      <c r="V23" s="23"/>
      <c r="W23" s="23"/>
      <c r="X23" s="23"/>
      <c r="Y23" s="23"/>
      <c r="Z23" s="23"/>
      <c r="AA23" s="23"/>
    </row>
    <row r="24" spans="1:27" s="24" customFormat="1" ht="27" customHeight="1" x14ac:dyDescent="0.25">
      <c r="A24" s="16" t="s">
        <v>62</v>
      </c>
      <c r="B24" s="17" t="s">
        <v>58</v>
      </c>
      <c r="C24" s="27" t="s">
        <v>10</v>
      </c>
      <c r="D24" s="32">
        <v>9.5</v>
      </c>
      <c r="E24" s="32">
        <v>10.3</v>
      </c>
      <c r="F24" s="32">
        <v>12.7</v>
      </c>
      <c r="G24" s="32">
        <v>13.1</v>
      </c>
      <c r="H24" s="32">
        <v>13.3</v>
      </c>
      <c r="I24" s="32">
        <v>11.9</v>
      </c>
      <c r="J24" s="31">
        <v>9.9</v>
      </c>
      <c r="K24" s="20" t="s">
        <v>63</v>
      </c>
      <c r="L24" s="29" t="s">
        <v>64</v>
      </c>
      <c r="M24" s="21" t="s">
        <v>65</v>
      </c>
      <c r="N24" s="22" t="s">
        <v>133</v>
      </c>
      <c r="O24" s="23"/>
      <c r="P24" s="23"/>
      <c r="Q24" s="23"/>
      <c r="R24" s="23"/>
      <c r="S24" s="23"/>
      <c r="T24" s="23"/>
      <c r="U24" s="23"/>
      <c r="V24" s="23"/>
      <c r="W24" s="23"/>
      <c r="X24" s="23"/>
      <c r="Y24" s="23"/>
      <c r="Z24" s="23"/>
      <c r="AA24" s="23"/>
    </row>
    <row r="25" spans="1:27" s="24" customFormat="1" ht="27" customHeight="1" x14ac:dyDescent="0.25">
      <c r="A25" s="16" t="s">
        <v>66</v>
      </c>
      <c r="B25" s="17" t="s">
        <v>58</v>
      </c>
      <c r="C25" s="27" t="s">
        <v>8</v>
      </c>
      <c r="D25" s="20">
        <v>137219</v>
      </c>
      <c r="E25" s="20">
        <v>140806</v>
      </c>
      <c r="F25" s="20">
        <v>149960</v>
      </c>
      <c r="G25" s="20">
        <v>165285</v>
      </c>
      <c r="H25" s="20">
        <v>181649</v>
      </c>
      <c r="I25" s="20">
        <v>206280</v>
      </c>
      <c r="J25" s="29">
        <v>216645</v>
      </c>
      <c r="K25" s="20" t="s">
        <v>67</v>
      </c>
      <c r="L25" s="29" t="s">
        <v>68</v>
      </c>
      <c r="M25" s="21" t="s">
        <v>69</v>
      </c>
      <c r="N25" s="22" t="s">
        <v>134</v>
      </c>
      <c r="O25" s="23"/>
      <c r="P25" s="23"/>
      <c r="Q25" s="23"/>
      <c r="R25" s="23"/>
      <c r="S25" s="23"/>
      <c r="T25" s="23"/>
      <c r="U25" s="23"/>
      <c r="V25" s="23"/>
      <c r="W25" s="23"/>
      <c r="X25" s="23"/>
      <c r="Y25" s="23"/>
      <c r="Z25" s="23"/>
      <c r="AA25" s="23"/>
    </row>
    <row r="26" spans="1:27" s="24" customFormat="1" ht="27" customHeight="1" x14ac:dyDescent="0.25">
      <c r="A26" s="16" t="s">
        <v>70</v>
      </c>
      <c r="B26" s="17" t="s">
        <v>58</v>
      </c>
      <c r="C26" s="27" t="s">
        <v>10</v>
      </c>
      <c r="D26" s="32">
        <v>41.6</v>
      </c>
      <c r="E26" s="32">
        <v>40.200000000000003</v>
      </c>
      <c r="F26" s="32">
        <v>40.299999999999997</v>
      </c>
      <c r="G26" s="32">
        <v>42.2</v>
      </c>
      <c r="H26" s="32">
        <v>44.3</v>
      </c>
      <c r="I26" s="32">
        <v>47.4</v>
      </c>
      <c r="J26" s="31">
        <v>47.4</v>
      </c>
      <c r="K26" s="20" t="s">
        <v>71</v>
      </c>
      <c r="L26" s="29" t="s">
        <v>72</v>
      </c>
      <c r="M26" s="21" t="s">
        <v>73</v>
      </c>
      <c r="N26" s="22" t="s">
        <v>135</v>
      </c>
      <c r="O26" s="23"/>
      <c r="P26" s="23"/>
      <c r="Q26" s="23"/>
      <c r="R26" s="23"/>
      <c r="S26" s="23"/>
      <c r="T26" s="23"/>
      <c r="U26" s="23"/>
      <c r="V26" s="23"/>
      <c r="W26" s="23"/>
      <c r="X26" s="23"/>
      <c r="Y26" s="23"/>
      <c r="Z26" s="23"/>
      <c r="AA26" s="23"/>
    </row>
    <row r="27" spans="1:27" s="24" customFormat="1" ht="27" customHeight="1" x14ac:dyDescent="0.25">
      <c r="A27" s="16" t="s">
        <v>74</v>
      </c>
      <c r="B27" s="17" t="s">
        <v>49</v>
      </c>
      <c r="C27" s="27" t="s">
        <v>8</v>
      </c>
      <c r="D27" s="20">
        <v>20308</v>
      </c>
      <c r="E27" s="20">
        <v>22170</v>
      </c>
      <c r="F27" s="20">
        <v>23316.684992015878</v>
      </c>
      <c r="G27" s="20">
        <v>25391.16857677501</v>
      </c>
      <c r="H27" s="20">
        <v>27638</v>
      </c>
      <c r="I27" s="20">
        <v>29731.251114000625</v>
      </c>
      <c r="J27" s="29">
        <v>32218.438809848714</v>
      </c>
      <c r="K27" s="20">
        <v>31636.023138115845</v>
      </c>
      <c r="L27" s="29">
        <v>35365.44116659162</v>
      </c>
      <c r="M27" s="45">
        <v>39610.504011841193</v>
      </c>
      <c r="N27" s="46">
        <v>43542.015341207203</v>
      </c>
      <c r="O27" s="23"/>
      <c r="P27" s="23"/>
      <c r="Q27" s="23"/>
      <c r="R27" s="23"/>
      <c r="S27" s="23"/>
      <c r="T27" s="23"/>
      <c r="U27" s="23"/>
      <c r="V27" s="23"/>
      <c r="W27" s="23"/>
      <c r="X27" s="23"/>
      <c r="Y27" s="23"/>
      <c r="Z27" s="23"/>
      <c r="AA27" s="23"/>
    </row>
    <row r="28" spans="1:27" s="24" customFormat="1" ht="27" customHeight="1" x14ac:dyDescent="0.25">
      <c r="A28" s="16" t="s">
        <v>75</v>
      </c>
      <c r="B28" s="17" t="s">
        <v>49</v>
      </c>
      <c r="C28" s="27" t="s">
        <v>8</v>
      </c>
      <c r="D28" s="20">
        <v>319536.66994800232</v>
      </c>
      <c r="E28" s="20">
        <v>345617</v>
      </c>
      <c r="F28" s="20">
        <v>365608.73772902408</v>
      </c>
      <c r="G28" s="20">
        <v>397556.54743014235</v>
      </c>
      <c r="H28" s="20">
        <v>437999</v>
      </c>
      <c r="I28" s="20">
        <v>477789</v>
      </c>
      <c r="J28" s="29">
        <v>522082.88855707517</v>
      </c>
      <c r="K28" s="20">
        <v>554892.69632883591</v>
      </c>
      <c r="L28" s="29">
        <v>601973.23458341032</v>
      </c>
      <c r="M28" s="45">
        <v>703592.72573349939</v>
      </c>
      <c r="N28" s="46">
        <v>765847.35978355131</v>
      </c>
      <c r="O28" s="23"/>
      <c r="P28" s="23"/>
      <c r="Q28" s="23"/>
      <c r="R28" s="23"/>
      <c r="S28" s="23"/>
      <c r="T28" s="23"/>
      <c r="U28" s="23"/>
      <c r="V28" s="23"/>
      <c r="W28" s="23"/>
      <c r="X28" s="23"/>
      <c r="Y28" s="23"/>
      <c r="Z28" s="23"/>
      <c r="AA28" s="23"/>
    </row>
    <row r="29" spans="1:27" s="24" customFormat="1" ht="27" customHeight="1" x14ac:dyDescent="0.25">
      <c r="A29" s="16" t="s">
        <v>76</v>
      </c>
      <c r="B29" s="17" t="s">
        <v>6</v>
      </c>
      <c r="C29" s="27" t="s">
        <v>10</v>
      </c>
      <c r="D29" s="32">
        <v>6.4301346692851178</v>
      </c>
      <c r="E29" s="32">
        <v>8.1619208387699871</v>
      </c>
      <c r="F29" s="32">
        <v>5.7843618019437946</v>
      </c>
      <c r="G29" s="32">
        <v>8.738251142344641</v>
      </c>
      <c r="H29" s="32">
        <v>10.172754751816557</v>
      </c>
      <c r="I29" s="32">
        <v>9.1</v>
      </c>
      <c r="J29" s="31">
        <v>9.270616174818743</v>
      </c>
      <c r="K29" s="32">
        <v>6.2844058847513402</v>
      </c>
      <c r="L29" s="31">
        <v>8.4846202817335215</v>
      </c>
      <c r="M29" s="47">
        <v>16.881064690594417</v>
      </c>
      <c r="N29" s="48">
        <v>8.8481065498724387</v>
      </c>
      <c r="O29" s="23"/>
      <c r="P29" s="23"/>
      <c r="Q29" s="23"/>
      <c r="R29" s="23"/>
      <c r="S29" s="23"/>
      <c r="T29" s="23"/>
      <c r="U29" s="23"/>
      <c r="V29" s="23"/>
      <c r="W29" s="23"/>
      <c r="X29" s="23"/>
      <c r="Y29" s="23"/>
      <c r="Z29" s="23"/>
      <c r="AA29" s="23"/>
    </row>
    <row r="30" spans="1:27" s="24" customFormat="1" ht="27" customHeight="1" x14ac:dyDescent="0.25">
      <c r="A30" s="16" t="s">
        <v>77</v>
      </c>
      <c r="B30" s="17" t="s">
        <v>49</v>
      </c>
      <c r="C30" s="27" t="s">
        <v>8</v>
      </c>
      <c r="D30" s="20">
        <v>311128.60589472816</v>
      </c>
      <c r="E30" s="20">
        <v>364273.63872408587</v>
      </c>
      <c r="F30" s="20">
        <v>413415.51091962057</v>
      </c>
      <c r="G30" s="20">
        <v>402034.57576756674</v>
      </c>
      <c r="H30" s="20">
        <v>434672</v>
      </c>
      <c r="I30" s="20">
        <v>439052</v>
      </c>
      <c r="J30" s="29">
        <v>504899.96303005406</v>
      </c>
      <c r="K30" s="20">
        <v>460261.97833692952</v>
      </c>
      <c r="L30" s="29">
        <v>495724.33515545481</v>
      </c>
      <c r="M30" s="45">
        <v>534011.13313720538</v>
      </c>
      <c r="N30" s="46">
        <v>601936.71689817356</v>
      </c>
      <c r="O30" s="23"/>
      <c r="P30" s="23"/>
      <c r="Q30" s="23"/>
      <c r="R30" s="23"/>
      <c r="S30" s="23"/>
      <c r="T30" s="23"/>
      <c r="U30" s="23"/>
      <c r="V30" s="23"/>
      <c r="W30" s="23"/>
      <c r="X30" s="23"/>
      <c r="Y30" s="23"/>
      <c r="Z30" s="23"/>
      <c r="AA30" s="23"/>
    </row>
    <row r="31" spans="1:27" s="24" customFormat="1" ht="27" customHeight="1" thickBot="1" x14ac:dyDescent="0.3">
      <c r="A31" s="16" t="s">
        <v>78</v>
      </c>
      <c r="B31" s="49" t="s">
        <v>6</v>
      </c>
      <c r="C31" s="50" t="s">
        <v>10</v>
      </c>
      <c r="D31" s="51">
        <v>11.510872923639152</v>
      </c>
      <c r="E31" s="51">
        <v>17.081371440123895</v>
      </c>
      <c r="F31" s="51">
        <v>13.490372887717122</v>
      </c>
      <c r="G31" s="51">
        <v>-2.7529047293696247</v>
      </c>
      <c r="H31" s="51">
        <v>8.1180640172855032</v>
      </c>
      <c r="I31" s="51">
        <v>1</v>
      </c>
      <c r="J31" s="52">
        <v>15</v>
      </c>
      <c r="K31" s="51">
        <v>-8.8409562213549773</v>
      </c>
      <c r="L31" s="52">
        <v>7.7048199694143502</v>
      </c>
      <c r="M31" s="53">
        <v>7.7234049786448686</v>
      </c>
      <c r="N31" s="54">
        <v>12.719881580355707</v>
      </c>
      <c r="O31" s="23"/>
      <c r="P31" s="23"/>
      <c r="Q31" s="23"/>
      <c r="R31" s="23"/>
      <c r="S31" s="23"/>
      <c r="T31" s="23"/>
      <c r="U31" s="23"/>
      <c r="V31" s="23"/>
      <c r="W31" s="23"/>
      <c r="X31" s="23"/>
      <c r="Y31" s="23"/>
      <c r="Z31" s="23"/>
      <c r="AA31" s="23"/>
    </row>
    <row r="32" spans="1:27" s="61" customFormat="1" ht="0.75" customHeight="1" thickTop="1" thickBot="1" x14ac:dyDescent="0.35">
      <c r="A32" s="55"/>
      <c r="B32" s="56"/>
      <c r="C32" s="57"/>
      <c r="D32" s="58"/>
      <c r="E32" s="58"/>
      <c r="F32" s="58"/>
      <c r="G32" s="58"/>
      <c r="H32" s="58"/>
      <c r="I32" s="58"/>
      <c r="J32" s="58"/>
      <c r="K32" s="58"/>
      <c r="L32" s="58"/>
      <c r="M32" s="58"/>
      <c r="N32" s="59"/>
      <c r="O32" s="60"/>
      <c r="P32" s="60"/>
      <c r="Q32" s="60"/>
      <c r="R32" s="60"/>
      <c r="S32" s="60"/>
      <c r="T32" s="60"/>
      <c r="U32" s="60"/>
      <c r="V32" s="60"/>
      <c r="W32" s="60"/>
      <c r="X32" s="60"/>
      <c r="Y32" s="60"/>
      <c r="Z32" s="60"/>
      <c r="AA32" s="60"/>
    </row>
    <row r="33" spans="1:30" s="71" customFormat="1" ht="24" customHeight="1" thickTop="1" x14ac:dyDescent="0.25">
      <c r="A33" s="62" t="s">
        <v>79</v>
      </c>
      <c r="B33" s="63" t="s">
        <v>80</v>
      </c>
      <c r="C33" s="64"/>
      <c r="D33" s="65"/>
      <c r="E33" s="65"/>
      <c r="F33" s="63"/>
      <c r="G33" s="66"/>
      <c r="H33" s="67"/>
      <c r="I33" s="68"/>
      <c r="J33" s="68"/>
      <c r="K33" s="68"/>
      <c r="L33" s="68"/>
      <c r="M33" s="68"/>
      <c r="N33" s="69"/>
      <c r="O33" s="70"/>
      <c r="P33" s="70"/>
      <c r="Q33" s="70"/>
      <c r="R33" s="70"/>
      <c r="S33" s="70"/>
      <c r="T33" s="70"/>
      <c r="U33" s="70"/>
      <c r="V33" s="70"/>
      <c r="W33" s="70"/>
      <c r="X33" s="70"/>
      <c r="Y33" s="70"/>
      <c r="Z33" s="70"/>
      <c r="AA33" s="70"/>
    </row>
    <row r="34" spans="1:30" s="71" customFormat="1" ht="24" customHeight="1" x14ac:dyDescent="0.25">
      <c r="A34" s="72" t="s">
        <v>81</v>
      </c>
      <c r="B34" s="67"/>
      <c r="C34" s="73"/>
      <c r="D34" s="68"/>
      <c r="E34" s="68"/>
      <c r="F34" s="68"/>
      <c r="G34" s="68"/>
      <c r="H34" s="68"/>
      <c r="I34" s="68"/>
      <c r="J34" s="68"/>
      <c r="K34" s="68"/>
      <c r="L34" s="68"/>
      <c r="M34" s="68"/>
      <c r="N34" s="74"/>
      <c r="O34" s="70"/>
      <c r="P34" s="70"/>
      <c r="Q34" s="70"/>
      <c r="R34" s="70"/>
      <c r="S34" s="70"/>
      <c r="T34" s="70"/>
      <c r="U34" s="70"/>
      <c r="V34" s="70"/>
      <c r="W34" s="70"/>
      <c r="X34" s="70"/>
      <c r="Y34" s="70"/>
      <c r="Z34" s="70"/>
      <c r="AA34" s="70"/>
      <c r="AB34" s="70"/>
      <c r="AC34" s="70"/>
      <c r="AD34" s="70"/>
    </row>
    <row r="35" spans="1:30" s="71" customFormat="1" ht="36.75" customHeight="1" x14ac:dyDescent="0.25">
      <c r="A35" s="3324" t="s">
        <v>82</v>
      </c>
      <c r="B35" s="3324"/>
      <c r="C35" s="3324"/>
      <c r="D35" s="3324"/>
      <c r="E35" s="3324"/>
      <c r="F35" s="3324"/>
      <c r="G35" s="3324"/>
      <c r="H35" s="3324"/>
      <c r="I35" s="3324"/>
      <c r="J35" s="3324"/>
      <c r="K35" s="3324"/>
      <c r="L35" s="3324"/>
      <c r="M35" s="3324"/>
      <c r="N35" s="3324"/>
      <c r="O35" s="70"/>
      <c r="P35" s="70"/>
      <c r="Q35" s="70"/>
      <c r="R35" s="70"/>
      <c r="S35" s="70"/>
      <c r="T35" s="70"/>
      <c r="U35" s="70"/>
      <c r="V35" s="70"/>
      <c r="W35" s="70"/>
      <c r="X35" s="70"/>
      <c r="Y35" s="70"/>
      <c r="Z35" s="70"/>
      <c r="AA35" s="70"/>
    </row>
    <row r="36" spans="1:30" s="75" customFormat="1" ht="36" customHeight="1" x14ac:dyDescent="0.25">
      <c r="A36" s="3324" t="s">
        <v>83</v>
      </c>
      <c r="B36" s="3324"/>
      <c r="C36" s="3324"/>
      <c r="D36" s="3324"/>
      <c r="E36" s="3324"/>
      <c r="F36" s="3324"/>
      <c r="G36" s="3324"/>
      <c r="H36" s="3324"/>
      <c r="I36" s="3324"/>
      <c r="J36" s="3324"/>
      <c r="K36" s="3324"/>
      <c r="L36" s="3324"/>
      <c r="M36" s="3324"/>
      <c r="N36" s="3324"/>
    </row>
    <row r="37" spans="1:30" s="82" customFormat="1" ht="17.25" customHeight="1" x14ac:dyDescent="0.25">
      <c r="A37" s="76" t="s">
        <v>84</v>
      </c>
      <c r="B37" s="77"/>
      <c r="C37" s="76"/>
      <c r="D37" s="77"/>
      <c r="E37" s="77"/>
      <c r="F37" s="77"/>
      <c r="G37" s="77"/>
      <c r="H37" s="77"/>
      <c r="I37" s="78"/>
      <c r="J37" s="78"/>
      <c r="K37" s="78"/>
      <c r="L37" s="78"/>
      <c r="M37" s="79"/>
      <c r="N37" s="80"/>
      <c r="O37" s="81"/>
      <c r="P37" s="81"/>
      <c r="Q37" s="81"/>
      <c r="R37" s="81"/>
      <c r="S37" s="81"/>
      <c r="T37" s="81"/>
      <c r="U37" s="81"/>
      <c r="V37" s="81"/>
      <c r="W37" s="81"/>
      <c r="X37" s="81"/>
      <c r="Y37" s="81"/>
      <c r="Z37" s="81"/>
      <c r="AA37" s="81"/>
      <c r="AB37" s="81"/>
      <c r="AC37" s="81"/>
    </row>
    <row r="38" spans="1:30" s="82" customFormat="1" ht="17.25" customHeight="1" x14ac:dyDescent="0.25">
      <c r="A38" s="83" t="s">
        <v>85</v>
      </c>
      <c r="B38" s="84"/>
      <c r="C38" s="83"/>
      <c r="D38" s="78"/>
      <c r="E38" s="78"/>
      <c r="F38" s="78"/>
      <c r="G38" s="78"/>
      <c r="H38" s="78"/>
      <c r="I38" s="78"/>
      <c r="J38" s="78"/>
      <c r="K38" s="78"/>
      <c r="L38" s="79"/>
      <c r="M38" s="79"/>
      <c r="N38" s="85"/>
      <c r="O38" s="81"/>
      <c r="P38" s="81"/>
      <c r="Q38" s="81"/>
      <c r="R38" s="81"/>
      <c r="S38" s="81"/>
      <c r="T38" s="81"/>
      <c r="U38" s="81"/>
      <c r="V38" s="81"/>
      <c r="W38" s="81"/>
      <c r="X38" s="81"/>
      <c r="Y38" s="81"/>
      <c r="Z38" s="81"/>
      <c r="AA38" s="81"/>
    </row>
    <row r="39" spans="1:30" s="82" customFormat="1" ht="17.25" customHeight="1" x14ac:dyDescent="0.25">
      <c r="A39" s="83" t="s">
        <v>86</v>
      </c>
      <c r="B39" s="83"/>
      <c r="C39" s="83"/>
      <c r="D39" s="78"/>
      <c r="E39" s="78"/>
      <c r="F39" s="78"/>
      <c r="G39" s="78"/>
      <c r="H39" s="78"/>
      <c r="I39" s="78"/>
      <c r="J39" s="78"/>
      <c r="K39" s="78"/>
      <c r="L39" s="79"/>
      <c r="M39" s="79"/>
      <c r="N39" s="85"/>
      <c r="O39" s="81"/>
      <c r="P39" s="81"/>
      <c r="Q39" s="81"/>
      <c r="R39" s="81"/>
      <c r="S39" s="81"/>
      <c r="T39" s="81"/>
      <c r="U39" s="81"/>
      <c r="V39" s="81"/>
      <c r="W39" s="81"/>
      <c r="X39" s="81"/>
      <c r="Y39" s="81"/>
      <c r="Z39" s="81"/>
      <c r="AA39" s="81"/>
    </row>
    <row r="40" spans="1:30" x14ac:dyDescent="0.25">
      <c r="A40" s="86"/>
      <c r="B40" s="7"/>
      <c r="C40" s="87"/>
      <c r="D40" s="6"/>
      <c r="E40" s="6"/>
      <c r="F40" s="6"/>
      <c r="G40" s="6"/>
      <c r="H40" s="6"/>
      <c r="I40" s="6"/>
      <c r="J40" s="6"/>
      <c r="K40" s="6"/>
      <c r="L40" s="6"/>
      <c r="M40" s="6"/>
      <c r="N40" s="88"/>
    </row>
    <row r="41" spans="1:30" x14ac:dyDescent="0.25">
      <c r="A41" s="86"/>
      <c r="B41" s="7"/>
      <c r="C41" s="87"/>
      <c r="D41" s="6"/>
      <c r="E41" s="6"/>
      <c r="F41" s="6"/>
      <c r="G41" s="6"/>
      <c r="H41" s="6"/>
      <c r="I41" s="6"/>
      <c r="J41" s="6"/>
      <c r="K41" s="6"/>
      <c r="L41" s="6"/>
      <c r="M41" s="6"/>
      <c r="N41" s="88"/>
    </row>
    <row r="42" spans="1:30" x14ac:dyDescent="0.25">
      <c r="A42" s="86"/>
      <c r="B42" s="7"/>
      <c r="C42" s="87"/>
      <c r="D42" s="6"/>
      <c r="E42" s="6"/>
      <c r="F42" s="6"/>
      <c r="G42" s="6"/>
      <c r="H42" s="6"/>
      <c r="I42" s="6"/>
      <c r="J42" s="6"/>
      <c r="K42" s="6"/>
      <c r="L42" s="6"/>
      <c r="M42" s="6"/>
      <c r="N42" s="88"/>
    </row>
    <row r="43" spans="1:30" x14ac:dyDescent="0.25">
      <c r="A43" s="86"/>
      <c r="B43" s="7"/>
      <c r="C43" s="87"/>
      <c r="D43" s="6"/>
      <c r="E43" s="6"/>
      <c r="F43" s="6"/>
      <c r="G43" s="6"/>
      <c r="H43" s="6"/>
      <c r="I43" s="6"/>
      <c r="J43" s="6"/>
      <c r="K43" s="6"/>
      <c r="L43" s="6"/>
      <c r="M43" s="6"/>
      <c r="N43" s="88"/>
    </row>
    <row r="44" spans="1:30" x14ac:dyDescent="0.25">
      <c r="A44" s="86"/>
      <c r="B44" s="7"/>
      <c r="C44" s="87"/>
      <c r="D44" s="6"/>
      <c r="E44" s="6"/>
      <c r="F44" s="6"/>
      <c r="G44" s="6"/>
      <c r="H44" s="6"/>
      <c r="I44" s="6"/>
      <c r="J44" s="6"/>
      <c r="K44" s="6"/>
      <c r="L44" s="6"/>
      <c r="M44" s="6"/>
      <c r="N44" s="88"/>
    </row>
    <row r="45" spans="1:30" x14ac:dyDescent="0.25">
      <c r="A45" s="86"/>
      <c r="B45" s="7"/>
      <c r="C45" s="87"/>
      <c r="D45" s="6"/>
      <c r="E45" s="6"/>
      <c r="F45" s="6"/>
      <c r="G45" s="6"/>
      <c r="H45" s="6"/>
      <c r="I45" s="6"/>
      <c r="J45" s="6"/>
      <c r="K45" s="6"/>
      <c r="L45" s="6"/>
      <c r="M45" s="6"/>
      <c r="N45" s="88"/>
    </row>
    <row r="46" spans="1:30" x14ac:dyDescent="0.25">
      <c r="A46" s="86"/>
      <c r="B46" s="7"/>
      <c r="C46" s="87"/>
      <c r="D46" s="6"/>
      <c r="E46" s="6"/>
      <c r="F46" s="6"/>
      <c r="G46" s="6"/>
      <c r="H46" s="6"/>
      <c r="I46" s="6"/>
      <c r="J46" s="6"/>
      <c r="K46" s="6"/>
      <c r="L46" s="6"/>
      <c r="M46" s="6"/>
      <c r="N46" s="88"/>
    </row>
    <row r="47" spans="1:30" x14ac:dyDescent="0.25">
      <c r="A47" s="91"/>
    </row>
    <row r="48" spans="1:30" x14ac:dyDescent="0.25">
      <c r="A48" s="91"/>
    </row>
    <row r="49" spans="1:1" x14ac:dyDescent="0.25">
      <c r="A49" s="91"/>
    </row>
  </sheetData>
  <mergeCells count="3">
    <mergeCell ref="A1:A2"/>
    <mergeCell ref="A35:N35"/>
    <mergeCell ref="A36:N36"/>
  </mergeCells>
  <pageMargins left="0.38" right="0.17" top="0.57999999999999996" bottom="0.4" header="0" footer="0"/>
  <pageSetup paperSize="9" scale="5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1C885-7A46-4EA1-8B8F-63D02C9C9B9B}">
  <dimension ref="A1:WVL212"/>
  <sheetViews>
    <sheetView topLeftCell="A190" zoomScale="90" zoomScaleNormal="90" zoomScaleSheetLayoutView="100" workbookViewId="0">
      <selection activeCell="C112" sqref="C112"/>
    </sheetView>
  </sheetViews>
  <sheetFormatPr defaultRowHeight="14.25" x14ac:dyDescent="0.25"/>
  <cols>
    <col min="1" max="1" width="11.28515625" style="675" customWidth="1"/>
    <col min="2" max="4" width="13.140625" style="675" customWidth="1"/>
    <col min="5" max="5" width="13.7109375" style="675" customWidth="1"/>
    <col min="6" max="6" width="13.7109375" style="675" bestFit="1" customWidth="1"/>
    <col min="7" max="7" width="14.140625" style="675" customWidth="1"/>
    <col min="8" max="8" width="12" style="675" bestFit="1" customWidth="1"/>
    <col min="9" max="9" width="14.28515625" style="675" customWidth="1"/>
    <col min="10" max="10" width="2.28515625" style="675" customWidth="1"/>
    <col min="11" max="254" width="9.140625" style="675"/>
    <col min="255" max="255" width="11.28515625" style="675" customWidth="1"/>
    <col min="256" max="256" width="12.7109375" style="675" customWidth="1"/>
    <col min="257" max="257" width="9.140625" style="675" hidden="1" customWidth="1"/>
    <col min="258" max="258" width="10.28515625" style="675" customWidth="1"/>
    <col min="259" max="259" width="12.85546875" style="675" customWidth="1"/>
    <col min="260" max="260" width="9.140625" style="675" hidden="1" customWidth="1"/>
    <col min="261" max="261" width="13" style="675" customWidth="1"/>
    <col min="262" max="262" width="12.140625" style="675" customWidth="1"/>
    <col min="263" max="263" width="13.28515625" style="675" customWidth="1"/>
    <col min="264" max="264" width="15.7109375" style="675" customWidth="1"/>
    <col min="265" max="265" width="11.7109375" style="675" customWidth="1"/>
    <col min="266" max="510" width="9.140625" style="675"/>
    <col min="511" max="511" width="11.28515625" style="675" customWidth="1"/>
    <col min="512" max="512" width="12.7109375" style="675" customWidth="1"/>
    <col min="513" max="513" width="9.140625" style="675" hidden="1" customWidth="1"/>
    <col min="514" max="514" width="10.28515625" style="675" customWidth="1"/>
    <col min="515" max="515" width="12.85546875" style="675" customWidth="1"/>
    <col min="516" max="516" width="9.140625" style="675" hidden="1" customWidth="1"/>
    <col min="517" max="517" width="13" style="675" customWidth="1"/>
    <col min="518" max="518" width="12.140625" style="675" customWidth="1"/>
    <col min="519" max="519" width="13.28515625" style="675" customWidth="1"/>
    <col min="520" max="520" width="15.7109375" style="675" customWidth="1"/>
    <col min="521" max="521" width="11.7109375" style="675" customWidth="1"/>
    <col min="522" max="766" width="9.140625" style="675"/>
    <col min="767" max="767" width="11.28515625" style="675" customWidth="1"/>
    <col min="768" max="768" width="12.7109375" style="675" customWidth="1"/>
    <col min="769" max="769" width="9.140625" style="675" hidden="1" customWidth="1"/>
    <col min="770" max="770" width="10.28515625" style="675" customWidth="1"/>
    <col min="771" max="771" width="12.85546875" style="675" customWidth="1"/>
    <col min="772" max="772" width="9.140625" style="675" hidden="1" customWidth="1"/>
    <col min="773" max="773" width="13" style="675" customWidth="1"/>
    <col min="774" max="774" width="12.140625" style="675" customWidth="1"/>
    <col min="775" max="775" width="13.28515625" style="675" customWidth="1"/>
    <col min="776" max="776" width="15.7109375" style="675" customWidth="1"/>
    <col min="777" max="777" width="11.7109375" style="675" customWidth="1"/>
    <col min="778" max="1022" width="9.140625" style="675"/>
    <col min="1023" max="1023" width="11.28515625" style="675" customWidth="1"/>
    <col min="1024" max="1024" width="12.7109375" style="675" customWidth="1"/>
    <col min="1025" max="1025" width="9.140625" style="675" hidden="1" customWidth="1"/>
    <col min="1026" max="1026" width="10.28515625" style="675" customWidth="1"/>
    <col min="1027" max="1027" width="12.85546875" style="675" customWidth="1"/>
    <col min="1028" max="1028" width="9.140625" style="675" hidden="1" customWidth="1"/>
    <col min="1029" max="1029" width="13" style="675" customWidth="1"/>
    <col min="1030" max="1030" width="12.140625" style="675" customWidth="1"/>
    <col min="1031" max="1031" width="13.28515625" style="675" customWidth="1"/>
    <col min="1032" max="1032" width="15.7109375" style="675" customWidth="1"/>
    <col min="1033" max="1033" width="11.7109375" style="675" customWidth="1"/>
    <col min="1034" max="1278" width="9.140625" style="675"/>
    <col min="1279" max="1279" width="11.28515625" style="675" customWidth="1"/>
    <col min="1280" max="1280" width="12.7109375" style="675" customWidth="1"/>
    <col min="1281" max="1281" width="9.140625" style="675" hidden="1" customWidth="1"/>
    <col min="1282" max="1282" width="10.28515625" style="675" customWidth="1"/>
    <col min="1283" max="1283" width="12.85546875" style="675" customWidth="1"/>
    <col min="1284" max="1284" width="9.140625" style="675" hidden="1" customWidth="1"/>
    <col min="1285" max="1285" width="13" style="675" customWidth="1"/>
    <col min="1286" max="1286" width="12.140625" style="675" customWidth="1"/>
    <col min="1287" max="1287" width="13.28515625" style="675" customWidth="1"/>
    <col min="1288" max="1288" width="15.7109375" style="675" customWidth="1"/>
    <col min="1289" max="1289" width="11.7109375" style="675" customWidth="1"/>
    <col min="1290" max="1534" width="9.140625" style="675"/>
    <col min="1535" max="1535" width="11.28515625" style="675" customWidth="1"/>
    <col min="1536" max="1536" width="12.7109375" style="675" customWidth="1"/>
    <col min="1537" max="1537" width="9.140625" style="675" hidden="1" customWidth="1"/>
    <col min="1538" max="1538" width="10.28515625" style="675" customWidth="1"/>
    <col min="1539" max="1539" width="12.85546875" style="675" customWidth="1"/>
    <col min="1540" max="1540" width="9.140625" style="675" hidden="1" customWidth="1"/>
    <col min="1541" max="1541" width="13" style="675" customWidth="1"/>
    <col min="1542" max="1542" width="12.140625" style="675" customWidth="1"/>
    <col min="1543" max="1543" width="13.28515625" style="675" customWidth="1"/>
    <col min="1544" max="1544" width="15.7109375" style="675" customWidth="1"/>
    <col min="1545" max="1545" width="11.7109375" style="675" customWidth="1"/>
    <col min="1546" max="1790" width="9.140625" style="675"/>
    <col min="1791" max="1791" width="11.28515625" style="675" customWidth="1"/>
    <col min="1792" max="1792" width="12.7109375" style="675" customWidth="1"/>
    <col min="1793" max="1793" width="9.140625" style="675" hidden="1" customWidth="1"/>
    <col min="1794" max="1794" width="10.28515625" style="675" customWidth="1"/>
    <col min="1795" max="1795" width="12.85546875" style="675" customWidth="1"/>
    <col min="1796" max="1796" width="9.140625" style="675" hidden="1" customWidth="1"/>
    <col min="1797" max="1797" width="13" style="675" customWidth="1"/>
    <col min="1798" max="1798" width="12.140625" style="675" customWidth="1"/>
    <col min="1799" max="1799" width="13.28515625" style="675" customWidth="1"/>
    <col min="1800" max="1800" width="15.7109375" style="675" customWidth="1"/>
    <col min="1801" max="1801" width="11.7109375" style="675" customWidth="1"/>
    <col min="1802" max="2046" width="9.140625" style="675"/>
    <col min="2047" max="2047" width="11.28515625" style="675" customWidth="1"/>
    <col min="2048" max="2048" width="12.7109375" style="675" customWidth="1"/>
    <col min="2049" max="2049" width="9.140625" style="675" hidden="1" customWidth="1"/>
    <col min="2050" max="2050" width="10.28515625" style="675" customWidth="1"/>
    <col min="2051" max="2051" width="12.85546875" style="675" customWidth="1"/>
    <col min="2052" max="2052" width="9.140625" style="675" hidden="1" customWidth="1"/>
    <col min="2053" max="2053" width="13" style="675" customWidth="1"/>
    <col min="2054" max="2054" width="12.140625" style="675" customWidth="1"/>
    <col min="2055" max="2055" width="13.28515625" style="675" customWidth="1"/>
    <col min="2056" max="2056" width="15.7109375" style="675" customWidth="1"/>
    <col min="2057" max="2057" width="11.7109375" style="675" customWidth="1"/>
    <col min="2058" max="2302" width="9.140625" style="675"/>
    <col min="2303" max="2303" width="11.28515625" style="675" customWidth="1"/>
    <col min="2304" max="2304" width="12.7109375" style="675" customWidth="1"/>
    <col min="2305" max="2305" width="9.140625" style="675" hidden="1" customWidth="1"/>
    <col min="2306" max="2306" width="10.28515625" style="675" customWidth="1"/>
    <col min="2307" max="2307" width="12.85546875" style="675" customWidth="1"/>
    <col min="2308" max="2308" width="9.140625" style="675" hidden="1" customWidth="1"/>
    <col min="2309" max="2309" width="13" style="675" customWidth="1"/>
    <col min="2310" max="2310" width="12.140625" style="675" customWidth="1"/>
    <col min="2311" max="2311" width="13.28515625" style="675" customWidth="1"/>
    <col min="2312" max="2312" width="15.7109375" style="675" customWidth="1"/>
    <col min="2313" max="2313" width="11.7109375" style="675" customWidth="1"/>
    <col min="2314" max="2558" width="9.140625" style="675"/>
    <col min="2559" max="2559" width="11.28515625" style="675" customWidth="1"/>
    <col min="2560" max="2560" width="12.7109375" style="675" customWidth="1"/>
    <col min="2561" max="2561" width="9.140625" style="675" hidden="1" customWidth="1"/>
    <col min="2562" max="2562" width="10.28515625" style="675" customWidth="1"/>
    <col min="2563" max="2563" width="12.85546875" style="675" customWidth="1"/>
    <col min="2564" max="2564" width="9.140625" style="675" hidden="1" customWidth="1"/>
    <col min="2565" max="2565" width="13" style="675" customWidth="1"/>
    <col min="2566" max="2566" width="12.140625" style="675" customWidth="1"/>
    <col min="2567" max="2567" width="13.28515625" style="675" customWidth="1"/>
    <col min="2568" max="2568" width="15.7109375" style="675" customWidth="1"/>
    <col min="2569" max="2569" width="11.7109375" style="675" customWidth="1"/>
    <col min="2570" max="2814" width="9.140625" style="675"/>
    <col min="2815" max="2815" width="11.28515625" style="675" customWidth="1"/>
    <col min="2816" max="2816" width="12.7109375" style="675" customWidth="1"/>
    <col min="2817" max="2817" width="9.140625" style="675" hidden="1" customWidth="1"/>
    <col min="2818" max="2818" width="10.28515625" style="675" customWidth="1"/>
    <col min="2819" max="2819" width="12.85546875" style="675" customWidth="1"/>
    <col min="2820" max="2820" width="9.140625" style="675" hidden="1" customWidth="1"/>
    <col min="2821" max="2821" width="13" style="675" customWidth="1"/>
    <col min="2822" max="2822" width="12.140625" style="675" customWidth="1"/>
    <col min="2823" max="2823" width="13.28515625" style="675" customWidth="1"/>
    <col min="2824" max="2824" width="15.7109375" style="675" customWidth="1"/>
    <col min="2825" max="2825" width="11.7109375" style="675" customWidth="1"/>
    <col min="2826" max="3070" width="9.140625" style="675"/>
    <col min="3071" max="3071" width="11.28515625" style="675" customWidth="1"/>
    <col min="3072" max="3072" width="12.7109375" style="675" customWidth="1"/>
    <col min="3073" max="3073" width="9.140625" style="675" hidden="1" customWidth="1"/>
    <col min="3074" max="3074" width="10.28515625" style="675" customWidth="1"/>
    <col min="3075" max="3075" width="12.85546875" style="675" customWidth="1"/>
    <col min="3076" max="3076" width="9.140625" style="675" hidden="1" customWidth="1"/>
    <col min="3077" max="3077" width="13" style="675" customWidth="1"/>
    <col min="3078" max="3078" width="12.140625" style="675" customWidth="1"/>
    <col min="3079" max="3079" width="13.28515625" style="675" customWidth="1"/>
    <col min="3080" max="3080" width="15.7109375" style="675" customWidth="1"/>
    <col min="3081" max="3081" width="11.7109375" style="675" customWidth="1"/>
    <col min="3082" max="3326" width="9.140625" style="675"/>
    <col min="3327" max="3327" width="11.28515625" style="675" customWidth="1"/>
    <col min="3328" max="3328" width="12.7109375" style="675" customWidth="1"/>
    <col min="3329" max="3329" width="9.140625" style="675" hidden="1" customWidth="1"/>
    <col min="3330" max="3330" width="10.28515625" style="675" customWidth="1"/>
    <col min="3331" max="3331" width="12.85546875" style="675" customWidth="1"/>
    <col min="3332" max="3332" width="9.140625" style="675" hidden="1" customWidth="1"/>
    <col min="3333" max="3333" width="13" style="675" customWidth="1"/>
    <col min="3334" max="3334" width="12.140625" style="675" customWidth="1"/>
    <col min="3335" max="3335" width="13.28515625" style="675" customWidth="1"/>
    <col min="3336" max="3336" width="15.7109375" style="675" customWidth="1"/>
    <col min="3337" max="3337" width="11.7109375" style="675" customWidth="1"/>
    <col min="3338" max="3582" width="9.140625" style="675"/>
    <col min="3583" max="3583" width="11.28515625" style="675" customWidth="1"/>
    <col min="3584" max="3584" width="12.7109375" style="675" customWidth="1"/>
    <col min="3585" max="3585" width="9.140625" style="675" hidden="1" customWidth="1"/>
    <col min="3586" max="3586" width="10.28515625" style="675" customWidth="1"/>
    <col min="3587" max="3587" width="12.85546875" style="675" customWidth="1"/>
    <col min="3588" max="3588" width="9.140625" style="675" hidden="1" customWidth="1"/>
    <col min="3589" max="3589" width="13" style="675" customWidth="1"/>
    <col min="3590" max="3590" width="12.140625" style="675" customWidth="1"/>
    <col min="3591" max="3591" width="13.28515625" style="675" customWidth="1"/>
    <col min="3592" max="3592" width="15.7109375" style="675" customWidth="1"/>
    <col min="3593" max="3593" width="11.7109375" style="675" customWidth="1"/>
    <col min="3594" max="3838" width="9.140625" style="675"/>
    <col min="3839" max="3839" width="11.28515625" style="675" customWidth="1"/>
    <col min="3840" max="3840" width="12.7109375" style="675" customWidth="1"/>
    <col min="3841" max="3841" width="9.140625" style="675" hidden="1" customWidth="1"/>
    <col min="3842" max="3842" width="10.28515625" style="675" customWidth="1"/>
    <col min="3843" max="3843" width="12.85546875" style="675" customWidth="1"/>
    <col min="3844" max="3844" width="9.140625" style="675" hidden="1" customWidth="1"/>
    <col min="3845" max="3845" width="13" style="675" customWidth="1"/>
    <col min="3846" max="3846" width="12.140625" style="675" customWidth="1"/>
    <col min="3847" max="3847" width="13.28515625" style="675" customWidth="1"/>
    <col min="3848" max="3848" width="15.7109375" style="675" customWidth="1"/>
    <col min="3849" max="3849" width="11.7109375" style="675" customWidth="1"/>
    <col min="3850" max="4094" width="9.140625" style="675"/>
    <col min="4095" max="4095" width="11.28515625" style="675" customWidth="1"/>
    <col min="4096" max="4096" width="12.7109375" style="675" customWidth="1"/>
    <col min="4097" max="4097" width="9.140625" style="675" hidden="1" customWidth="1"/>
    <col min="4098" max="4098" width="10.28515625" style="675" customWidth="1"/>
    <col min="4099" max="4099" width="12.85546875" style="675" customWidth="1"/>
    <col min="4100" max="4100" width="9.140625" style="675" hidden="1" customWidth="1"/>
    <col min="4101" max="4101" width="13" style="675" customWidth="1"/>
    <col min="4102" max="4102" width="12.140625" style="675" customWidth="1"/>
    <col min="4103" max="4103" width="13.28515625" style="675" customWidth="1"/>
    <col min="4104" max="4104" width="15.7109375" style="675" customWidth="1"/>
    <col min="4105" max="4105" width="11.7109375" style="675" customWidth="1"/>
    <col min="4106" max="4350" width="9.140625" style="675"/>
    <col min="4351" max="4351" width="11.28515625" style="675" customWidth="1"/>
    <col min="4352" max="4352" width="12.7109375" style="675" customWidth="1"/>
    <col min="4353" max="4353" width="9.140625" style="675" hidden="1" customWidth="1"/>
    <col min="4354" max="4354" width="10.28515625" style="675" customWidth="1"/>
    <col min="4355" max="4355" width="12.85546875" style="675" customWidth="1"/>
    <col min="4356" max="4356" width="9.140625" style="675" hidden="1" customWidth="1"/>
    <col min="4357" max="4357" width="13" style="675" customWidth="1"/>
    <col min="4358" max="4358" width="12.140625" style="675" customWidth="1"/>
    <col min="4359" max="4359" width="13.28515625" style="675" customWidth="1"/>
    <col min="4360" max="4360" width="15.7109375" style="675" customWidth="1"/>
    <col min="4361" max="4361" width="11.7109375" style="675" customWidth="1"/>
    <col min="4362" max="4606" width="9.140625" style="675"/>
    <col min="4607" max="4607" width="11.28515625" style="675" customWidth="1"/>
    <col min="4608" max="4608" width="12.7109375" style="675" customWidth="1"/>
    <col min="4609" max="4609" width="9.140625" style="675" hidden="1" customWidth="1"/>
    <col min="4610" max="4610" width="10.28515625" style="675" customWidth="1"/>
    <col min="4611" max="4611" width="12.85546875" style="675" customWidth="1"/>
    <col min="4612" max="4612" width="9.140625" style="675" hidden="1" customWidth="1"/>
    <col min="4613" max="4613" width="13" style="675" customWidth="1"/>
    <col min="4614" max="4614" width="12.140625" style="675" customWidth="1"/>
    <col min="4615" max="4615" width="13.28515625" style="675" customWidth="1"/>
    <col min="4616" max="4616" width="15.7109375" style="675" customWidth="1"/>
    <col min="4617" max="4617" width="11.7109375" style="675" customWidth="1"/>
    <col min="4618" max="4862" width="9.140625" style="675"/>
    <col min="4863" max="4863" width="11.28515625" style="675" customWidth="1"/>
    <col min="4864" max="4864" width="12.7109375" style="675" customWidth="1"/>
    <col min="4865" max="4865" width="9.140625" style="675" hidden="1" customWidth="1"/>
    <col min="4866" max="4866" width="10.28515625" style="675" customWidth="1"/>
    <col min="4867" max="4867" width="12.85546875" style="675" customWidth="1"/>
    <col min="4868" max="4868" width="9.140625" style="675" hidden="1" customWidth="1"/>
    <col min="4869" max="4869" width="13" style="675" customWidth="1"/>
    <col min="4870" max="4870" width="12.140625" style="675" customWidth="1"/>
    <col min="4871" max="4871" width="13.28515625" style="675" customWidth="1"/>
    <col min="4872" max="4872" width="15.7109375" style="675" customWidth="1"/>
    <col min="4873" max="4873" width="11.7109375" style="675" customWidth="1"/>
    <col min="4874" max="5118" width="9.140625" style="675"/>
    <col min="5119" max="5119" width="11.28515625" style="675" customWidth="1"/>
    <col min="5120" max="5120" width="12.7109375" style="675" customWidth="1"/>
    <col min="5121" max="5121" width="9.140625" style="675" hidden="1" customWidth="1"/>
    <col min="5122" max="5122" width="10.28515625" style="675" customWidth="1"/>
    <col min="5123" max="5123" width="12.85546875" style="675" customWidth="1"/>
    <col min="5124" max="5124" width="9.140625" style="675" hidden="1" customWidth="1"/>
    <col min="5125" max="5125" width="13" style="675" customWidth="1"/>
    <col min="5126" max="5126" width="12.140625" style="675" customWidth="1"/>
    <col min="5127" max="5127" width="13.28515625" style="675" customWidth="1"/>
    <col min="5128" max="5128" width="15.7109375" style="675" customWidth="1"/>
    <col min="5129" max="5129" width="11.7109375" style="675" customWidth="1"/>
    <col min="5130" max="5374" width="9.140625" style="675"/>
    <col min="5375" max="5375" width="11.28515625" style="675" customWidth="1"/>
    <col min="5376" max="5376" width="12.7109375" style="675" customWidth="1"/>
    <col min="5377" max="5377" width="9.140625" style="675" hidden="1" customWidth="1"/>
    <col min="5378" max="5378" width="10.28515625" style="675" customWidth="1"/>
    <col min="5379" max="5379" width="12.85546875" style="675" customWidth="1"/>
    <col min="5380" max="5380" width="9.140625" style="675" hidden="1" customWidth="1"/>
    <col min="5381" max="5381" width="13" style="675" customWidth="1"/>
    <col min="5382" max="5382" width="12.140625" style="675" customWidth="1"/>
    <col min="5383" max="5383" width="13.28515625" style="675" customWidth="1"/>
    <col min="5384" max="5384" width="15.7109375" style="675" customWidth="1"/>
    <col min="5385" max="5385" width="11.7109375" style="675" customWidth="1"/>
    <col min="5386" max="5630" width="9.140625" style="675"/>
    <col min="5631" max="5631" width="11.28515625" style="675" customWidth="1"/>
    <col min="5632" max="5632" width="12.7109375" style="675" customWidth="1"/>
    <col min="5633" max="5633" width="9.140625" style="675" hidden="1" customWidth="1"/>
    <col min="5634" max="5634" width="10.28515625" style="675" customWidth="1"/>
    <col min="5635" max="5635" width="12.85546875" style="675" customWidth="1"/>
    <col min="5636" max="5636" width="9.140625" style="675" hidden="1" customWidth="1"/>
    <col min="5637" max="5637" width="13" style="675" customWidth="1"/>
    <col min="5638" max="5638" width="12.140625" style="675" customWidth="1"/>
    <col min="5639" max="5639" width="13.28515625" style="675" customWidth="1"/>
    <col min="5640" max="5640" width="15.7109375" style="675" customWidth="1"/>
    <col min="5641" max="5641" width="11.7109375" style="675" customWidth="1"/>
    <col min="5642" max="5886" width="9.140625" style="675"/>
    <col min="5887" max="5887" width="11.28515625" style="675" customWidth="1"/>
    <col min="5888" max="5888" width="12.7109375" style="675" customWidth="1"/>
    <col min="5889" max="5889" width="9.140625" style="675" hidden="1" customWidth="1"/>
    <col min="5890" max="5890" width="10.28515625" style="675" customWidth="1"/>
    <col min="5891" max="5891" width="12.85546875" style="675" customWidth="1"/>
    <col min="5892" max="5892" width="9.140625" style="675" hidden="1" customWidth="1"/>
    <col min="5893" max="5893" width="13" style="675" customWidth="1"/>
    <col min="5894" max="5894" width="12.140625" style="675" customWidth="1"/>
    <col min="5895" max="5895" width="13.28515625" style="675" customWidth="1"/>
    <col min="5896" max="5896" width="15.7109375" style="675" customWidth="1"/>
    <col min="5897" max="5897" width="11.7109375" style="675" customWidth="1"/>
    <col min="5898" max="6142" width="9.140625" style="675"/>
    <col min="6143" max="6143" width="11.28515625" style="675" customWidth="1"/>
    <col min="6144" max="6144" width="12.7109375" style="675" customWidth="1"/>
    <col min="6145" max="6145" width="9.140625" style="675" hidden="1" customWidth="1"/>
    <col min="6146" max="6146" width="10.28515625" style="675" customWidth="1"/>
    <col min="6147" max="6147" width="12.85546875" style="675" customWidth="1"/>
    <col min="6148" max="6148" width="9.140625" style="675" hidden="1" customWidth="1"/>
    <col min="6149" max="6149" width="13" style="675" customWidth="1"/>
    <col min="6150" max="6150" width="12.140625" style="675" customWidth="1"/>
    <col min="6151" max="6151" width="13.28515625" style="675" customWidth="1"/>
    <col min="6152" max="6152" width="15.7109375" style="675" customWidth="1"/>
    <col min="6153" max="6153" width="11.7109375" style="675" customWidth="1"/>
    <col min="6154" max="6398" width="9.140625" style="675"/>
    <col min="6399" max="6399" width="11.28515625" style="675" customWidth="1"/>
    <col min="6400" max="6400" width="12.7109375" style="675" customWidth="1"/>
    <col min="6401" max="6401" width="9.140625" style="675" hidden="1" customWidth="1"/>
    <col min="6402" max="6402" width="10.28515625" style="675" customWidth="1"/>
    <col min="6403" max="6403" width="12.85546875" style="675" customWidth="1"/>
    <col min="6404" max="6404" width="9.140625" style="675" hidden="1" customWidth="1"/>
    <col min="6405" max="6405" width="13" style="675" customWidth="1"/>
    <col min="6406" max="6406" width="12.140625" style="675" customWidth="1"/>
    <col min="6407" max="6407" width="13.28515625" style="675" customWidth="1"/>
    <col min="6408" max="6408" width="15.7109375" style="675" customWidth="1"/>
    <col min="6409" max="6409" width="11.7109375" style="675" customWidth="1"/>
    <col min="6410" max="6654" width="9.140625" style="675"/>
    <col min="6655" max="6655" width="11.28515625" style="675" customWidth="1"/>
    <col min="6656" max="6656" width="12.7109375" style="675" customWidth="1"/>
    <col min="6657" max="6657" width="9.140625" style="675" hidden="1" customWidth="1"/>
    <col min="6658" max="6658" width="10.28515625" style="675" customWidth="1"/>
    <col min="6659" max="6659" width="12.85546875" style="675" customWidth="1"/>
    <col min="6660" max="6660" width="9.140625" style="675" hidden="1" customWidth="1"/>
    <col min="6661" max="6661" width="13" style="675" customWidth="1"/>
    <col min="6662" max="6662" width="12.140625" style="675" customWidth="1"/>
    <col min="6663" max="6663" width="13.28515625" style="675" customWidth="1"/>
    <col min="6664" max="6664" width="15.7109375" style="675" customWidth="1"/>
    <col min="6665" max="6665" width="11.7109375" style="675" customWidth="1"/>
    <col min="6666" max="6910" width="9.140625" style="675"/>
    <col min="6911" max="6911" width="11.28515625" style="675" customWidth="1"/>
    <col min="6912" max="6912" width="12.7109375" style="675" customWidth="1"/>
    <col min="6913" max="6913" width="9.140625" style="675" hidden="1" customWidth="1"/>
    <col min="6914" max="6914" width="10.28515625" style="675" customWidth="1"/>
    <col min="6915" max="6915" width="12.85546875" style="675" customWidth="1"/>
    <col min="6916" max="6916" width="9.140625" style="675" hidden="1" customWidth="1"/>
    <col min="6917" max="6917" width="13" style="675" customWidth="1"/>
    <col min="6918" max="6918" width="12.140625" style="675" customWidth="1"/>
    <col min="6919" max="6919" width="13.28515625" style="675" customWidth="1"/>
    <col min="6920" max="6920" width="15.7109375" style="675" customWidth="1"/>
    <col min="6921" max="6921" width="11.7109375" style="675" customWidth="1"/>
    <col min="6922" max="7166" width="9.140625" style="675"/>
    <col min="7167" max="7167" width="11.28515625" style="675" customWidth="1"/>
    <col min="7168" max="7168" width="12.7109375" style="675" customWidth="1"/>
    <col min="7169" max="7169" width="9.140625" style="675" hidden="1" customWidth="1"/>
    <col min="7170" max="7170" width="10.28515625" style="675" customWidth="1"/>
    <col min="7171" max="7171" width="12.85546875" style="675" customWidth="1"/>
    <col min="7172" max="7172" width="9.140625" style="675" hidden="1" customWidth="1"/>
    <col min="7173" max="7173" width="13" style="675" customWidth="1"/>
    <col min="7174" max="7174" width="12.140625" style="675" customWidth="1"/>
    <col min="7175" max="7175" width="13.28515625" style="675" customWidth="1"/>
    <col min="7176" max="7176" width="15.7109375" style="675" customWidth="1"/>
    <col min="7177" max="7177" width="11.7109375" style="675" customWidth="1"/>
    <col min="7178" max="7422" width="9.140625" style="675"/>
    <col min="7423" max="7423" width="11.28515625" style="675" customWidth="1"/>
    <col min="7424" max="7424" width="12.7109375" style="675" customWidth="1"/>
    <col min="7425" max="7425" width="9.140625" style="675" hidden="1" customWidth="1"/>
    <col min="7426" max="7426" width="10.28515625" style="675" customWidth="1"/>
    <col min="7427" max="7427" width="12.85546875" style="675" customWidth="1"/>
    <col min="7428" max="7428" width="9.140625" style="675" hidden="1" customWidth="1"/>
    <col min="7429" max="7429" width="13" style="675" customWidth="1"/>
    <col min="7430" max="7430" width="12.140625" style="675" customWidth="1"/>
    <col min="7431" max="7431" width="13.28515625" style="675" customWidth="1"/>
    <col min="7432" max="7432" width="15.7109375" style="675" customWidth="1"/>
    <col min="7433" max="7433" width="11.7109375" style="675" customWidth="1"/>
    <col min="7434" max="7678" width="9.140625" style="675"/>
    <col min="7679" max="7679" width="11.28515625" style="675" customWidth="1"/>
    <col min="7680" max="7680" width="12.7109375" style="675" customWidth="1"/>
    <col min="7681" max="7681" width="9.140625" style="675" hidden="1" customWidth="1"/>
    <col min="7682" max="7682" width="10.28515625" style="675" customWidth="1"/>
    <col min="7683" max="7683" width="12.85546875" style="675" customWidth="1"/>
    <col min="7684" max="7684" width="9.140625" style="675" hidden="1" customWidth="1"/>
    <col min="7685" max="7685" width="13" style="675" customWidth="1"/>
    <col min="7686" max="7686" width="12.140625" style="675" customWidth="1"/>
    <col min="7687" max="7687" width="13.28515625" style="675" customWidth="1"/>
    <col min="7688" max="7688" width="15.7109375" style="675" customWidth="1"/>
    <col min="7689" max="7689" width="11.7109375" style="675" customWidth="1"/>
    <col min="7690" max="7934" width="9.140625" style="675"/>
    <col min="7935" max="7935" width="11.28515625" style="675" customWidth="1"/>
    <col min="7936" max="7936" width="12.7109375" style="675" customWidth="1"/>
    <col min="7937" max="7937" width="9.140625" style="675" hidden="1" customWidth="1"/>
    <col min="7938" max="7938" width="10.28515625" style="675" customWidth="1"/>
    <col min="7939" max="7939" width="12.85546875" style="675" customWidth="1"/>
    <col min="7940" max="7940" width="9.140625" style="675" hidden="1" customWidth="1"/>
    <col min="7941" max="7941" width="13" style="675" customWidth="1"/>
    <col min="7942" max="7942" width="12.140625" style="675" customWidth="1"/>
    <col min="7943" max="7943" width="13.28515625" style="675" customWidth="1"/>
    <col min="7944" max="7944" width="15.7109375" style="675" customWidth="1"/>
    <col min="7945" max="7945" width="11.7109375" style="675" customWidth="1"/>
    <col min="7946" max="8190" width="9.140625" style="675"/>
    <col min="8191" max="8191" width="11.28515625" style="675" customWidth="1"/>
    <col min="8192" max="8192" width="12.7109375" style="675" customWidth="1"/>
    <col min="8193" max="8193" width="9.140625" style="675" hidden="1" customWidth="1"/>
    <col min="8194" max="8194" width="10.28515625" style="675" customWidth="1"/>
    <col min="8195" max="8195" width="12.85546875" style="675" customWidth="1"/>
    <col min="8196" max="8196" width="9.140625" style="675" hidden="1" customWidth="1"/>
    <col min="8197" max="8197" width="13" style="675" customWidth="1"/>
    <col min="8198" max="8198" width="12.140625" style="675" customWidth="1"/>
    <col min="8199" max="8199" width="13.28515625" style="675" customWidth="1"/>
    <col min="8200" max="8200" width="15.7109375" style="675" customWidth="1"/>
    <col min="8201" max="8201" width="11.7109375" style="675" customWidth="1"/>
    <col min="8202" max="8446" width="9.140625" style="675"/>
    <col min="8447" max="8447" width="11.28515625" style="675" customWidth="1"/>
    <col min="8448" max="8448" width="12.7109375" style="675" customWidth="1"/>
    <col min="8449" max="8449" width="9.140625" style="675" hidden="1" customWidth="1"/>
    <col min="8450" max="8450" width="10.28515625" style="675" customWidth="1"/>
    <col min="8451" max="8451" width="12.85546875" style="675" customWidth="1"/>
    <col min="8452" max="8452" width="9.140625" style="675" hidden="1" customWidth="1"/>
    <col min="8453" max="8453" width="13" style="675" customWidth="1"/>
    <col min="8454" max="8454" width="12.140625" style="675" customWidth="1"/>
    <col min="8455" max="8455" width="13.28515625" style="675" customWidth="1"/>
    <col min="8456" max="8456" width="15.7109375" style="675" customWidth="1"/>
    <col min="8457" max="8457" width="11.7109375" style="675" customWidth="1"/>
    <col min="8458" max="8702" width="9.140625" style="675"/>
    <col min="8703" max="8703" width="11.28515625" style="675" customWidth="1"/>
    <col min="8704" max="8704" width="12.7109375" style="675" customWidth="1"/>
    <col min="8705" max="8705" width="9.140625" style="675" hidden="1" customWidth="1"/>
    <col min="8706" max="8706" width="10.28515625" style="675" customWidth="1"/>
    <col min="8707" max="8707" width="12.85546875" style="675" customWidth="1"/>
    <col min="8708" max="8708" width="9.140625" style="675" hidden="1" customWidth="1"/>
    <col min="8709" max="8709" width="13" style="675" customWidth="1"/>
    <col min="8710" max="8710" width="12.140625" style="675" customWidth="1"/>
    <col min="8711" max="8711" width="13.28515625" style="675" customWidth="1"/>
    <col min="8712" max="8712" width="15.7109375" style="675" customWidth="1"/>
    <col min="8713" max="8713" width="11.7109375" style="675" customWidth="1"/>
    <col min="8714" max="8958" width="9.140625" style="675"/>
    <col min="8959" max="8959" width="11.28515625" style="675" customWidth="1"/>
    <col min="8960" max="8960" width="12.7109375" style="675" customWidth="1"/>
    <col min="8961" max="8961" width="9.140625" style="675" hidden="1" customWidth="1"/>
    <col min="8962" max="8962" width="10.28515625" style="675" customWidth="1"/>
    <col min="8963" max="8963" width="12.85546875" style="675" customWidth="1"/>
    <col min="8964" max="8964" width="9.140625" style="675" hidden="1" customWidth="1"/>
    <col min="8965" max="8965" width="13" style="675" customWidth="1"/>
    <col min="8966" max="8966" width="12.140625" style="675" customWidth="1"/>
    <col min="8967" max="8967" width="13.28515625" style="675" customWidth="1"/>
    <col min="8968" max="8968" width="15.7109375" style="675" customWidth="1"/>
    <col min="8969" max="8969" width="11.7109375" style="675" customWidth="1"/>
    <col min="8970" max="9214" width="9.140625" style="675"/>
    <col min="9215" max="9215" width="11.28515625" style="675" customWidth="1"/>
    <col min="9216" max="9216" width="12.7109375" style="675" customWidth="1"/>
    <col min="9217" max="9217" width="9.140625" style="675" hidden="1" customWidth="1"/>
    <col min="9218" max="9218" width="10.28515625" style="675" customWidth="1"/>
    <col min="9219" max="9219" width="12.85546875" style="675" customWidth="1"/>
    <col min="9220" max="9220" width="9.140625" style="675" hidden="1" customWidth="1"/>
    <col min="9221" max="9221" width="13" style="675" customWidth="1"/>
    <col min="9222" max="9222" width="12.140625" style="675" customWidth="1"/>
    <col min="9223" max="9223" width="13.28515625" style="675" customWidth="1"/>
    <col min="9224" max="9224" width="15.7109375" style="675" customWidth="1"/>
    <col min="9225" max="9225" width="11.7109375" style="675" customWidth="1"/>
    <col min="9226" max="9470" width="9.140625" style="675"/>
    <col min="9471" max="9471" width="11.28515625" style="675" customWidth="1"/>
    <col min="9472" max="9472" width="12.7109375" style="675" customWidth="1"/>
    <col min="9473" max="9473" width="9.140625" style="675" hidden="1" customWidth="1"/>
    <col min="9474" max="9474" width="10.28515625" style="675" customWidth="1"/>
    <col min="9475" max="9475" width="12.85546875" style="675" customWidth="1"/>
    <col min="9476" max="9476" width="9.140625" style="675" hidden="1" customWidth="1"/>
    <col min="9477" max="9477" width="13" style="675" customWidth="1"/>
    <col min="9478" max="9478" width="12.140625" style="675" customWidth="1"/>
    <col min="9479" max="9479" width="13.28515625" style="675" customWidth="1"/>
    <col min="9480" max="9480" width="15.7109375" style="675" customWidth="1"/>
    <col min="9481" max="9481" width="11.7109375" style="675" customWidth="1"/>
    <col min="9482" max="9726" width="9.140625" style="675"/>
    <col min="9727" max="9727" width="11.28515625" style="675" customWidth="1"/>
    <col min="9728" max="9728" width="12.7109375" style="675" customWidth="1"/>
    <col min="9729" max="9729" width="9.140625" style="675" hidden="1" customWidth="1"/>
    <col min="9730" max="9730" width="10.28515625" style="675" customWidth="1"/>
    <col min="9731" max="9731" width="12.85546875" style="675" customWidth="1"/>
    <col min="9732" max="9732" width="9.140625" style="675" hidden="1" customWidth="1"/>
    <col min="9733" max="9733" width="13" style="675" customWidth="1"/>
    <col min="9734" max="9734" width="12.140625" style="675" customWidth="1"/>
    <col min="9735" max="9735" width="13.28515625" style="675" customWidth="1"/>
    <col min="9736" max="9736" width="15.7109375" style="675" customWidth="1"/>
    <col min="9737" max="9737" width="11.7109375" style="675" customWidth="1"/>
    <col min="9738" max="9982" width="9.140625" style="675"/>
    <col min="9983" max="9983" width="11.28515625" style="675" customWidth="1"/>
    <col min="9984" max="9984" width="12.7109375" style="675" customWidth="1"/>
    <col min="9985" max="9985" width="9.140625" style="675" hidden="1" customWidth="1"/>
    <col min="9986" max="9986" width="10.28515625" style="675" customWidth="1"/>
    <col min="9987" max="9987" width="12.85546875" style="675" customWidth="1"/>
    <col min="9988" max="9988" width="9.140625" style="675" hidden="1" customWidth="1"/>
    <col min="9989" max="9989" width="13" style="675" customWidth="1"/>
    <col min="9990" max="9990" width="12.140625" style="675" customWidth="1"/>
    <col min="9991" max="9991" width="13.28515625" style="675" customWidth="1"/>
    <col min="9992" max="9992" width="15.7109375" style="675" customWidth="1"/>
    <col min="9993" max="9993" width="11.7109375" style="675" customWidth="1"/>
    <col min="9994" max="10238" width="9.140625" style="675"/>
    <col min="10239" max="10239" width="11.28515625" style="675" customWidth="1"/>
    <col min="10240" max="10240" width="12.7109375" style="675" customWidth="1"/>
    <col min="10241" max="10241" width="9.140625" style="675" hidden="1" customWidth="1"/>
    <col min="10242" max="10242" width="10.28515625" style="675" customWidth="1"/>
    <col min="10243" max="10243" width="12.85546875" style="675" customWidth="1"/>
    <col min="10244" max="10244" width="9.140625" style="675" hidden="1" customWidth="1"/>
    <col min="10245" max="10245" width="13" style="675" customWidth="1"/>
    <col min="10246" max="10246" width="12.140625" style="675" customWidth="1"/>
    <col min="10247" max="10247" width="13.28515625" style="675" customWidth="1"/>
    <col min="10248" max="10248" width="15.7109375" style="675" customWidth="1"/>
    <col min="10249" max="10249" width="11.7109375" style="675" customWidth="1"/>
    <col min="10250" max="10494" width="9.140625" style="675"/>
    <col min="10495" max="10495" width="11.28515625" style="675" customWidth="1"/>
    <col min="10496" max="10496" width="12.7109375" style="675" customWidth="1"/>
    <col min="10497" max="10497" width="9.140625" style="675" hidden="1" customWidth="1"/>
    <col min="10498" max="10498" width="10.28515625" style="675" customWidth="1"/>
    <col min="10499" max="10499" width="12.85546875" style="675" customWidth="1"/>
    <col min="10500" max="10500" width="9.140625" style="675" hidden="1" customWidth="1"/>
    <col min="10501" max="10501" width="13" style="675" customWidth="1"/>
    <col min="10502" max="10502" width="12.140625" style="675" customWidth="1"/>
    <col min="10503" max="10503" width="13.28515625" style="675" customWidth="1"/>
    <col min="10504" max="10504" width="15.7109375" style="675" customWidth="1"/>
    <col min="10505" max="10505" width="11.7109375" style="675" customWidth="1"/>
    <col min="10506" max="10750" width="9.140625" style="675"/>
    <col min="10751" max="10751" width="11.28515625" style="675" customWidth="1"/>
    <col min="10752" max="10752" width="12.7109375" style="675" customWidth="1"/>
    <col min="10753" max="10753" width="9.140625" style="675" hidden="1" customWidth="1"/>
    <col min="10754" max="10754" width="10.28515625" style="675" customWidth="1"/>
    <col min="10755" max="10755" width="12.85546875" style="675" customWidth="1"/>
    <col min="10756" max="10756" width="9.140625" style="675" hidden="1" customWidth="1"/>
    <col min="10757" max="10757" width="13" style="675" customWidth="1"/>
    <col min="10758" max="10758" width="12.140625" style="675" customWidth="1"/>
    <col min="10759" max="10759" width="13.28515625" style="675" customWidth="1"/>
    <col min="10760" max="10760" width="15.7109375" style="675" customWidth="1"/>
    <col min="10761" max="10761" width="11.7109375" style="675" customWidth="1"/>
    <col min="10762" max="11006" width="9.140625" style="675"/>
    <col min="11007" max="11007" width="11.28515625" style="675" customWidth="1"/>
    <col min="11008" max="11008" width="12.7109375" style="675" customWidth="1"/>
    <col min="11009" max="11009" width="9.140625" style="675" hidden="1" customWidth="1"/>
    <col min="11010" max="11010" width="10.28515625" style="675" customWidth="1"/>
    <col min="11011" max="11011" width="12.85546875" style="675" customWidth="1"/>
    <col min="11012" max="11012" width="9.140625" style="675" hidden="1" customWidth="1"/>
    <col min="11013" max="11013" width="13" style="675" customWidth="1"/>
    <col min="11014" max="11014" width="12.140625" style="675" customWidth="1"/>
    <col min="11015" max="11015" width="13.28515625" style="675" customWidth="1"/>
    <col min="11016" max="11016" width="15.7109375" style="675" customWidth="1"/>
    <col min="11017" max="11017" width="11.7109375" style="675" customWidth="1"/>
    <col min="11018" max="11262" width="9.140625" style="675"/>
    <col min="11263" max="11263" width="11.28515625" style="675" customWidth="1"/>
    <col min="11264" max="11264" width="12.7109375" style="675" customWidth="1"/>
    <col min="11265" max="11265" width="9.140625" style="675" hidden="1" customWidth="1"/>
    <col min="11266" max="11266" width="10.28515625" style="675" customWidth="1"/>
    <col min="11267" max="11267" width="12.85546875" style="675" customWidth="1"/>
    <col min="11268" max="11268" width="9.140625" style="675" hidden="1" customWidth="1"/>
    <col min="11269" max="11269" width="13" style="675" customWidth="1"/>
    <col min="11270" max="11270" width="12.140625" style="675" customWidth="1"/>
    <col min="11271" max="11271" width="13.28515625" style="675" customWidth="1"/>
    <col min="11272" max="11272" width="15.7109375" style="675" customWidth="1"/>
    <col min="11273" max="11273" width="11.7109375" style="675" customWidth="1"/>
    <col min="11274" max="11518" width="9.140625" style="675"/>
    <col min="11519" max="11519" width="11.28515625" style="675" customWidth="1"/>
    <col min="11520" max="11520" width="12.7109375" style="675" customWidth="1"/>
    <col min="11521" max="11521" width="9.140625" style="675" hidden="1" customWidth="1"/>
    <col min="11522" max="11522" width="10.28515625" style="675" customWidth="1"/>
    <col min="11523" max="11523" width="12.85546875" style="675" customWidth="1"/>
    <col min="11524" max="11524" width="9.140625" style="675" hidden="1" customWidth="1"/>
    <col min="11525" max="11525" width="13" style="675" customWidth="1"/>
    <col min="11526" max="11526" width="12.140625" style="675" customWidth="1"/>
    <col min="11527" max="11527" width="13.28515625" style="675" customWidth="1"/>
    <col min="11528" max="11528" width="15.7109375" style="675" customWidth="1"/>
    <col min="11529" max="11529" width="11.7109375" style="675" customWidth="1"/>
    <col min="11530" max="11774" width="9.140625" style="675"/>
    <col min="11775" max="11775" width="11.28515625" style="675" customWidth="1"/>
    <col min="11776" max="11776" width="12.7109375" style="675" customWidth="1"/>
    <col min="11777" max="11777" width="9.140625" style="675" hidden="1" customWidth="1"/>
    <col min="11778" max="11778" width="10.28515625" style="675" customWidth="1"/>
    <col min="11779" max="11779" width="12.85546875" style="675" customWidth="1"/>
    <col min="11780" max="11780" width="9.140625" style="675" hidden="1" customWidth="1"/>
    <col min="11781" max="11781" width="13" style="675" customWidth="1"/>
    <col min="11782" max="11782" width="12.140625" style="675" customWidth="1"/>
    <col min="11783" max="11783" width="13.28515625" style="675" customWidth="1"/>
    <col min="11784" max="11784" width="15.7109375" style="675" customWidth="1"/>
    <col min="11785" max="11785" width="11.7109375" style="675" customWidth="1"/>
    <col min="11786" max="12030" width="9.140625" style="675"/>
    <col min="12031" max="12031" width="11.28515625" style="675" customWidth="1"/>
    <col min="12032" max="12032" width="12.7109375" style="675" customWidth="1"/>
    <col min="12033" max="12033" width="9.140625" style="675" hidden="1" customWidth="1"/>
    <col min="12034" max="12034" width="10.28515625" style="675" customWidth="1"/>
    <col min="12035" max="12035" width="12.85546875" style="675" customWidth="1"/>
    <col min="12036" max="12036" width="9.140625" style="675" hidden="1" customWidth="1"/>
    <col min="12037" max="12037" width="13" style="675" customWidth="1"/>
    <col min="12038" max="12038" width="12.140625" style="675" customWidth="1"/>
    <col min="12039" max="12039" width="13.28515625" style="675" customWidth="1"/>
    <col min="12040" max="12040" width="15.7109375" style="675" customWidth="1"/>
    <col min="12041" max="12041" width="11.7109375" style="675" customWidth="1"/>
    <col min="12042" max="12286" width="9.140625" style="675"/>
    <col min="12287" max="12287" width="11.28515625" style="675" customWidth="1"/>
    <col min="12288" max="12288" width="12.7109375" style="675" customWidth="1"/>
    <col min="12289" max="12289" width="9.140625" style="675" hidden="1" customWidth="1"/>
    <col min="12290" max="12290" width="10.28515625" style="675" customWidth="1"/>
    <col min="12291" max="12291" width="12.85546875" style="675" customWidth="1"/>
    <col min="12292" max="12292" width="9.140625" style="675" hidden="1" customWidth="1"/>
    <col min="12293" max="12293" width="13" style="675" customWidth="1"/>
    <col min="12294" max="12294" width="12.140625" style="675" customWidth="1"/>
    <col min="12295" max="12295" width="13.28515625" style="675" customWidth="1"/>
    <col min="12296" max="12296" width="15.7109375" style="675" customWidth="1"/>
    <col min="12297" max="12297" width="11.7109375" style="675" customWidth="1"/>
    <col min="12298" max="12542" width="9.140625" style="675"/>
    <col min="12543" max="12543" width="11.28515625" style="675" customWidth="1"/>
    <col min="12544" max="12544" width="12.7109375" style="675" customWidth="1"/>
    <col min="12545" max="12545" width="9.140625" style="675" hidden="1" customWidth="1"/>
    <col min="12546" max="12546" width="10.28515625" style="675" customWidth="1"/>
    <col min="12547" max="12547" width="12.85546875" style="675" customWidth="1"/>
    <col min="12548" max="12548" width="9.140625" style="675" hidden="1" customWidth="1"/>
    <col min="12549" max="12549" width="13" style="675" customWidth="1"/>
    <col min="12550" max="12550" width="12.140625" style="675" customWidth="1"/>
    <col min="12551" max="12551" width="13.28515625" style="675" customWidth="1"/>
    <col min="12552" max="12552" width="15.7109375" style="675" customWidth="1"/>
    <col min="12553" max="12553" width="11.7109375" style="675" customWidth="1"/>
    <col min="12554" max="12798" width="9.140625" style="675"/>
    <col min="12799" max="12799" width="11.28515625" style="675" customWidth="1"/>
    <col min="12800" max="12800" width="12.7109375" style="675" customWidth="1"/>
    <col min="12801" max="12801" width="9.140625" style="675" hidden="1" customWidth="1"/>
    <col min="12802" max="12802" width="10.28515625" style="675" customWidth="1"/>
    <col min="12803" max="12803" width="12.85546875" style="675" customWidth="1"/>
    <col min="12804" max="12804" width="9.140625" style="675" hidden="1" customWidth="1"/>
    <col min="12805" max="12805" width="13" style="675" customWidth="1"/>
    <col min="12806" max="12806" width="12.140625" style="675" customWidth="1"/>
    <col min="12807" max="12807" width="13.28515625" style="675" customWidth="1"/>
    <col min="12808" max="12808" width="15.7109375" style="675" customWidth="1"/>
    <col min="12809" max="12809" width="11.7109375" style="675" customWidth="1"/>
    <col min="12810" max="13054" width="9.140625" style="675"/>
    <col min="13055" max="13055" width="11.28515625" style="675" customWidth="1"/>
    <col min="13056" max="13056" width="12.7109375" style="675" customWidth="1"/>
    <col min="13057" max="13057" width="9.140625" style="675" hidden="1" customWidth="1"/>
    <col min="13058" max="13058" width="10.28515625" style="675" customWidth="1"/>
    <col min="13059" max="13059" width="12.85546875" style="675" customWidth="1"/>
    <col min="13060" max="13060" width="9.140625" style="675" hidden="1" customWidth="1"/>
    <col min="13061" max="13061" width="13" style="675" customWidth="1"/>
    <col min="13062" max="13062" width="12.140625" style="675" customWidth="1"/>
    <col min="13063" max="13063" width="13.28515625" style="675" customWidth="1"/>
    <col min="13064" max="13064" width="15.7109375" style="675" customWidth="1"/>
    <col min="13065" max="13065" width="11.7109375" style="675" customWidth="1"/>
    <col min="13066" max="13310" width="9.140625" style="675"/>
    <col min="13311" max="13311" width="11.28515625" style="675" customWidth="1"/>
    <col min="13312" max="13312" width="12.7109375" style="675" customWidth="1"/>
    <col min="13313" max="13313" width="9.140625" style="675" hidden="1" customWidth="1"/>
    <col min="13314" max="13314" width="10.28515625" style="675" customWidth="1"/>
    <col min="13315" max="13315" width="12.85546875" style="675" customWidth="1"/>
    <col min="13316" max="13316" width="9.140625" style="675" hidden="1" customWidth="1"/>
    <col min="13317" max="13317" width="13" style="675" customWidth="1"/>
    <col min="13318" max="13318" width="12.140625" style="675" customWidth="1"/>
    <col min="13319" max="13319" width="13.28515625" style="675" customWidth="1"/>
    <col min="13320" max="13320" width="15.7109375" style="675" customWidth="1"/>
    <col min="13321" max="13321" width="11.7109375" style="675" customWidth="1"/>
    <col min="13322" max="13566" width="9.140625" style="675"/>
    <col min="13567" max="13567" width="11.28515625" style="675" customWidth="1"/>
    <col min="13568" max="13568" width="12.7109375" style="675" customWidth="1"/>
    <col min="13569" max="13569" width="9.140625" style="675" hidden="1" customWidth="1"/>
    <col min="13570" max="13570" width="10.28515625" style="675" customWidth="1"/>
    <col min="13571" max="13571" width="12.85546875" style="675" customWidth="1"/>
    <col min="13572" max="13572" width="9.140625" style="675" hidden="1" customWidth="1"/>
    <col min="13573" max="13573" width="13" style="675" customWidth="1"/>
    <col min="13574" max="13574" width="12.140625" style="675" customWidth="1"/>
    <col min="13575" max="13575" width="13.28515625" style="675" customWidth="1"/>
    <col min="13576" max="13576" width="15.7109375" style="675" customWidth="1"/>
    <col min="13577" max="13577" width="11.7109375" style="675" customWidth="1"/>
    <col min="13578" max="13822" width="9.140625" style="675"/>
    <col min="13823" max="13823" width="11.28515625" style="675" customWidth="1"/>
    <col min="13824" max="13824" width="12.7109375" style="675" customWidth="1"/>
    <col min="13825" max="13825" width="9.140625" style="675" hidden="1" customWidth="1"/>
    <col min="13826" max="13826" width="10.28515625" style="675" customWidth="1"/>
    <col min="13827" max="13827" width="12.85546875" style="675" customWidth="1"/>
    <col min="13828" max="13828" width="9.140625" style="675" hidden="1" customWidth="1"/>
    <col min="13829" max="13829" width="13" style="675" customWidth="1"/>
    <col min="13830" max="13830" width="12.140625" style="675" customWidth="1"/>
    <col min="13831" max="13831" width="13.28515625" style="675" customWidth="1"/>
    <col min="13832" max="13832" width="15.7109375" style="675" customWidth="1"/>
    <col min="13833" max="13833" width="11.7109375" style="675" customWidth="1"/>
    <col min="13834" max="14078" width="9.140625" style="675"/>
    <col min="14079" max="14079" width="11.28515625" style="675" customWidth="1"/>
    <col min="14080" max="14080" width="12.7109375" style="675" customWidth="1"/>
    <col min="14081" max="14081" width="9.140625" style="675" hidden="1" customWidth="1"/>
    <col min="14082" max="14082" width="10.28515625" style="675" customWidth="1"/>
    <col min="14083" max="14083" width="12.85546875" style="675" customWidth="1"/>
    <col min="14084" max="14084" width="9.140625" style="675" hidden="1" customWidth="1"/>
    <col min="14085" max="14085" width="13" style="675" customWidth="1"/>
    <col min="14086" max="14086" width="12.140625" style="675" customWidth="1"/>
    <col min="14087" max="14087" width="13.28515625" style="675" customWidth="1"/>
    <col min="14088" max="14088" width="15.7109375" style="675" customWidth="1"/>
    <col min="14089" max="14089" width="11.7109375" style="675" customWidth="1"/>
    <col min="14090" max="14334" width="9.140625" style="675"/>
    <col min="14335" max="14335" width="11.28515625" style="675" customWidth="1"/>
    <col min="14336" max="14336" width="12.7109375" style="675" customWidth="1"/>
    <col min="14337" max="14337" width="9.140625" style="675" hidden="1" customWidth="1"/>
    <col min="14338" max="14338" width="10.28515625" style="675" customWidth="1"/>
    <col min="14339" max="14339" width="12.85546875" style="675" customWidth="1"/>
    <col min="14340" max="14340" width="9.140625" style="675" hidden="1" customWidth="1"/>
    <col min="14341" max="14341" width="13" style="675" customWidth="1"/>
    <col min="14342" max="14342" width="12.140625" style="675" customWidth="1"/>
    <col min="14343" max="14343" width="13.28515625" style="675" customWidth="1"/>
    <col min="14344" max="14344" width="15.7109375" style="675" customWidth="1"/>
    <col min="14345" max="14345" width="11.7109375" style="675" customWidth="1"/>
    <col min="14346" max="14590" width="9.140625" style="675"/>
    <col min="14591" max="14591" width="11.28515625" style="675" customWidth="1"/>
    <col min="14592" max="14592" width="12.7109375" style="675" customWidth="1"/>
    <col min="14593" max="14593" width="9.140625" style="675" hidden="1" customWidth="1"/>
    <col min="14594" max="14594" width="10.28515625" style="675" customWidth="1"/>
    <col min="14595" max="14595" width="12.85546875" style="675" customWidth="1"/>
    <col min="14596" max="14596" width="9.140625" style="675" hidden="1" customWidth="1"/>
    <col min="14597" max="14597" width="13" style="675" customWidth="1"/>
    <col min="14598" max="14598" width="12.140625" style="675" customWidth="1"/>
    <col min="14599" max="14599" width="13.28515625" style="675" customWidth="1"/>
    <col min="14600" max="14600" width="15.7109375" style="675" customWidth="1"/>
    <col min="14601" max="14601" width="11.7109375" style="675" customWidth="1"/>
    <col min="14602" max="14846" width="9.140625" style="675"/>
    <col min="14847" max="14847" width="11.28515625" style="675" customWidth="1"/>
    <col min="14848" max="14848" width="12.7109375" style="675" customWidth="1"/>
    <col min="14849" max="14849" width="9.140625" style="675" hidden="1" customWidth="1"/>
    <col min="14850" max="14850" width="10.28515625" style="675" customWidth="1"/>
    <col min="14851" max="14851" width="12.85546875" style="675" customWidth="1"/>
    <col min="14852" max="14852" width="9.140625" style="675" hidden="1" customWidth="1"/>
    <col min="14853" max="14853" width="13" style="675" customWidth="1"/>
    <col min="14854" max="14854" width="12.140625" style="675" customWidth="1"/>
    <col min="14855" max="14855" width="13.28515625" style="675" customWidth="1"/>
    <col min="14856" max="14856" width="15.7109375" style="675" customWidth="1"/>
    <col min="14857" max="14857" width="11.7109375" style="675" customWidth="1"/>
    <col min="14858" max="15102" width="9.140625" style="675"/>
    <col min="15103" max="15103" width="11.28515625" style="675" customWidth="1"/>
    <col min="15104" max="15104" width="12.7109375" style="675" customWidth="1"/>
    <col min="15105" max="15105" width="9.140625" style="675" hidden="1" customWidth="1"/>
    <col min="15106" max="15106" width="10.28515625" style="675" customWidth="1"/>
    <col min="15107" max="15107" width="12.85546875" style="675" customWidth="1"/>
    <col min="15108" max="15108" width="9.140625" style="675" hidden="1" customWidth="1"/>
    <col min="15109" max="15109" width="13" style="675" customWidth="1"/>
    <col min="15110" max="15110" width="12.140625" style="675" customWidth="1"/>
    <col min="15111" max="15111" width="13.28515625" style="675" customWidth="1"/>
    <col min="15112" max="15112" width="15.7109375" style="675" customWidth="1"/>
    <col min="15113" max="15113" width="11.7109375" style="675" customWidth="1"/>
    <col min="15114" max="15358" width="9.140625" style="675"/>
    <col min="15359" max="15359" width="11.28515625" style="675" customWidth="1"/>
    <col min="15360" max="15360" width="12.7109375" style="675" customWidth="1"/>
    <col min="15361" max="15361" width="9.140625" style="675" hidden="1" customWidth="1"/>
    <col min="15362" max="15362" width="10.28515625" style="675" customWidth="1"/>
    <col min="15363" max="15363" width="12.85546875" style="675" customWidth="1"/>
    <col min="15364" max="15364" width="9.140625" style="675" hidden="1" customWidth="1"/>
    <col min="15365" max="15365" width="13" style="675" customWidth="1"/>
    <col min="15366" max="15366" width="12.140625" style="675" customWidth="1"/>
    <col min="15367" max="15367" width="13.28515625" style="675" customWidth="1"/>
    <col min="15368" max="15368" width="15.7109375" style="675" customWidth="1"/>
    <col min="15369" max="15369" width="11.7109375" style="675" customWidth="1"/>
    <col min="15370" max="15614" width="9.140625" style="675"/>
    <col min="15615" max="15615" width="11.28515625" style="675" customWidth="1"/>
    <col min="15616" max="15616" width="12.7109375" style="675" customWidth="1"/>
    <col min="15617" max="15617" width="9.140625" style="675" hidden="1" customWidth="1"/>
    <col min="15618" max="15618" width="10.28515625" style="675" customWidth="1"/>
    <col min="15619" max="15619" width="12.85546875" style="675" customWidth="1"/>
    <col min="15620" max="15620" width="9.140625" style="675" hidden="1" customWidth="1"/>
    <col min="15621" max="15621" width="13" style="675" customWidth="1"/>
    <col min="15622" max="15622" width="12.140625" style="675" customWidth="1"/>
    <col min="15623" max="15623" width="13.28515625" style="675" customWidth="1"/>
    <col min="15624" max="15624" width="15.7109375" style="675" customWidth="1"/>
    <col min="15625" max="15625" width="11.7109375" style="675" customWidth="1"/>
    <col min="15626" max="15870" width="9.140625" style="675"/>
    <col min="15871" max="15871" width="11.28515625" style="675" customWidth="1"/>
    <col min="15872" max="15872" width="12.7109375" style="675" customWidth="1"/>
    <col min="15873" max="15873" width="9.140625" style="675" hidden="1" customWidth="1"/>
    <col min="15874" max="15874" width="10.28515625" style="675" customWidth="1"/>
    <col min="15875" max="15875" width="12.85546875" style="675" customWidth="1"/>
    <col min="15876" max="15876" width="9.140625" style="675" hidden="1" customWidth="1"/>
    <col min="15877" max="15877" width="13" style="675" customWidth="1"/>
    <col min="15878" max="15878" width="12.140625" style="675" customWidth="1"/>
    <col min="15879" max="15879" width="13.28515625" style="675" customWidth="1"/>
    <col min="15880" max="15880" width="15.7109375" style="675" customWidth="1"/>
    <col min="15881" max="15881" width="11.7109375" style="675" customWidth="1"/>
    <col min="15882" max="16126" width="9.140625" style="675"/>
    <col min="16127" max="16127" width="11.28515625" style="675" customWidth="1"/>
    <col min="16128" max="16128" width="12.7109375" style="675" customWidth="1"/>
    <col min="16129" max="16129" width="9.140625" style="675" hidden="1" customWidth="1"/>
    <col min="16130" max="16130" width="10.28515625" style="675" customWidth="1"/>
    <col min="16131" max="16131" width="12.85546875" style="675" customWidth="1"/>
    <col min="16132" max="16132" width="9.140625" style="675" hidden="1" customWidth="1"/>
    <col min="16133" max="16133" width="13" style="675" customWidth="1"/>
    <col min="16134" max="16134" width="12.140625" style="675" customWidth="1"/>
    <col min="16135" max="16135" width="13.28515625" style="675" customWidth="1"/>
    <col min="16136" max="16136" width="15.7109375" style="675" customWidth="1"/>
    <col min="16137" max="16137" width="11.7109375" style="675" customWidth="1"/>
    <col min="16138" max="16384" width="9.140625" style="675"/>
  </cols>
  <sheetData>
    <row r="1" spans="1:11" s="674" customFormat="1" ht="17.25" x14ac:dyDescent="0.3">
      <c r="A1" s="673" t="s">
        <v>2817</v>
      </c>
    </row>
    <row r="2" spans="1:11" ht="12.75" customHeight="1" thickBot="1" x14ac:dyDescent="0.3">
      <c r="I2" s="566" t="s">
        <v>683</v>
      </c>
    </row>
    <row r="3" spans="1:11" s="680" customFormat="1" ht="17.25" thickTop="1" x14ac:dyDescent="0.3">
      <c r="A3" s="676"/>
      <c r="B3" s="677" t="s">
        <v>2818</v>
      </c>
      <c r="C3" s="678" t="s">
        <v>2819</v>
      </c>
      <c r="D3" s="678" t="s">
        <v>2820</v>
      </c>
      <c r="E3" s="678" t="s">
        <v>2820</v>
      </c>
      <c r="F3" s="678" t="s">
        <v>2820</v>
      </c>
      <c r="G3" s="678" t="s">
        <v>2821</v>
      </c>
      <c r="H3" s="678" t="s">
        <v>2821</v>
      </c>
      <c r="I3" s="679" t="s">
        <v>2822</v>
      </c>
    </row>
    <row r="4" spans="1:11" s="680" customFormat="1" ht="16.5" x14ac:dyDescent="0.3">
      <c r="A4" s="681"/>
      <c r="B4" s="682" t="s">
        <v>2823</v>
      </c>
      <c r="C4" s="683" t="s">
        <v>2824</v>
      </c>
      <c r="D4" s="683" t="s">
        <v>2825</v>
      </c>
      <c r="E4" s="683" t="s">
        <v>2825</v>
      </c>
      <c r="F4" s="683" t="s">
        <v>2826</v>
      </c>
      <c r="G4" s="683" t="s">
        <v>2827</v>
      </c>
      <c r="H4" s="683" t="s">
        <v>2827</v>
      </c>
      <c r="I4" s="684" t="s">
        <v>220</v>
      </c>
    </row>
    <row r="5" spans="1:11" s="680" customFormat="1" ht="16.5" x14ac:dyDescent="0.3">
      <c r="A5" s="681"/>
      <c r="B5" s="682" t="s">
        <v>2828</v>
      </c>
      <c r="C5" s="683" t="s">
        <v>2828</v>
      </c>
      <c r="D5" s="683" t="s">
        <v>2829</v>
      </c>
      <c r="E5" s="683" t="s">
        <v>2829</v>
      </c>
      <c r="F5" s="683" t="s">
        <v>2830</v>
      </c>
      <c r="G5" s="683" t="s">
        <v>2829</v>
      </c>
      <c r="H5" s="683" t="s">
        <v>2829</v>
      </c>
      <c r="I5" s="684" t="s">
        <v>2831</v>
      </c>
    </row>
    <row r="6" spans="1:11" s="680" customFormat="1" ht="16.5" x14ac:dyDescent="0.3">
      <c r="A6" s="681"/>
      <c r="B6" s="682"/>
      <c r="C6" s="683" t="s">
        <v>2832</v>
      </c>
      <c r="D6" s="683" t="s">
        <v>2833</v>
      </c>
      <c r="E6" s="683" t="s">
        <v>2834</v>
      </c>
      <c r="F6" s="683" t="s">
        <v>2835</v>
      </c>
      <c r="G6" s="683" t="s">
        <v>2836</v>
      </c>
      <c r="H6" s="683" t="s">
        <v>2824</v>
      </c>
      <c r="I6" s="684" t="s">
        <v>2837</v>
      </c>
    </row>
    <row r="7" spans="1:11" s="680" customFormat="1" ht="16.5" x14ac:dyDescent="0.3">
      <c r="A7" s="681"/>
      <c r="B7" s="682"/>
      <c r="C7" s="683"/>
      <c r="D7" s="683" t="s">
        <v>2838</v>
      </c>
      <c r="E7" s="683" t="s">
        <v>2838</v>
      </c>
      <c r="F7" s="683" t="s">
        <v>2839</v>
      </c>
      <c r="G7" s="683" t="s">
        <v>2840</v>
      </c>
      <c r="H7" s="683" t="s">
        <v>2841</v>
      </c>
      <c r="I7" s="684" t="s">
        <v>2842</v>
      </c>
    </row>
    <row r="8" spans="1:11" s="680" customFormat="1" ht="17.25" customHeight="1" x14ac:dyDescent="0.3">
      <c r="A8" s="681"/>
      <c r="B8" s="682"/>
      <c r="C8" s="683"/>
      <c r="D8" s="683" t="s">
        <v>2843</v>
      </c>
      <c r="E8" s="683" t="s">
        <v>2844</v>
      </c>
      <c r="F8" s="683" t="s">
        <v>2845</v>
      </c>
      <c r="G8" s="683"/>
      <c r="H8" s="683" t="s">
        <v>282</v>
      </c>
      <c r="I8" s="684" t="s">
        <v>2846</v>
      </c>
    </row>
    <row r="9" spans="1:11" s="680" customFormat="1" ht="18.75" customHeight="1" thickBot="1" x14ac:dyDescent="0.35">
      <c r="A9" s="685"/>
      <c r="B9" s="686"/>
      <c r="C9" s="687"/>
      <c r="D9" s="687"/>
      <c r="E9" s="687"/>
      <c r="F9" s="687"/>
      <c r="G9" s="687"/>
      <c r="H9" s="687"/>
      <c r="I9" s="688" t="s">
        <v>2847</v>
      </c>
    </row>
    <row r="10" spans="1:11" ht="16.5" hidden="1" x14ac:dyDescent="0.3">
      <c r="A10" s="689">
        <v>38687</v>
      </c>
      <c r="B10" s="690"/>
      <c r="C10" s="690" t="s">
        <v>2848</v>
      </c>
      <c r="D10" s="690" t="s">
        <v>773</v>
      </c>
      <c r="E10" s="691" t="s">
        <v>2849</v>
      </c>
      <c r="F10" s="691" t="s">
        <v>2850</v>
      </c>
      <c r="G10" s="692">
        <v>5.7</v>
      </c>
      <c r="H10" s="692">
        <v>10.81</v>
      </c>
      <c r="I10" s="693">
        <v>7.45</v>
      </c>
    </row>
    <row r="11" spans="1:11" ht="16.5" hidden="1" x14ac:dyDescent="0.3">
      <c r="A11" s="689">
        <v>38718</v>
      </c>
      <c r="B11" s="690"/>
      <c r="C11" s="690" t="s">
        <v>2848</v>
      </c>
      <c r="D11" s="690" t="s">
        <v>773</v>
      </c>
      <c r="E11" s="691" t="s">
        <v>2849</v>
      </c>
      <c r="F11" s="691" t="s">
        <v>2850</v>
      </c>
      <c r="G11" s="692">
        <v>5.76</v>
      </c>
      <c r="H11" s="692">
        <v>10.85</v>
      </c>
      <c r="I11" s="693">
        <v>7.52</v>
      </c>
      <c r="K11" s="694"/>
    </row>
    <row r="12" spans="1:11" ht="16.5" hidden="1" x14ac:dyDescent="0.3">
      <c r="A12" s="689">
        <v>38749</v>
      </c>
      <c r="B12" s="690"/>
      <c r="C12" s="690" t="s">
        <v>2848</v>
      </c>
      <c r="D12" s="690" t="s">
        <v>773</v>
      </c>
      <c r="E12" s="691" t="s">
        <v>2849</v>
      </c>
      <c r="F12" s="691" t="s">
        <v>2850</v>
      </c>
      <c r="G12" s="692">
        <v>6.34</v>
      </c>
      <c r="H12" s="692">
        <v>10.84</v>
      </c>
      <c r="I12" s="693">
        <v>7.49</v>
      </c>
      <c r="K12" s="694"/>
    </row>
    <row r="13" spans="1:11" ht="16.5" hidden="1" x14ac:dyDescent="0.3">
      <c r="A13" s="689">
        <v>38777</v>
      </c>
      <c r="B13" s="690"/>
      <c r="C13" s="690" t="s">
        <v>2848</v>
      </c>
      <c r="D13" s="690" t="s">
        <v>773</v>
      </c>
      <c r="E13" s="691" t="s">
        <v>2849</v>
      </c>
      <c r="F13" s="691" t="s">
        <v>2850</v>
      </c>
      <c r="G13" s="692">
        <v>5.76</v>
      </c>
      <c r="H13" s="692">
        <v>10.73</v>
      </c>
      <c r="I13" s="693">
        <v>7.53</v>
      </c>
      <c r="K13" s="694"/>
    </row>
    <row r="14" spans="1:11" ht="16.5" hidden="1" x14ac:dyDescent="0.3">
      <c r="A14" s="689">
        <v>38808</v>
      </c>
      <c r="B14" s="690"/>
      <c r="C14" s="690" t="s">
        <v>2848</v>
      </c>
      <c r="D14" s="690" t="s">
        <v>773</v>
      </c>
      <c r="E14" s="691" t="s">
        <v>2849</v>
      </c>
      <c r="F14" s="691" t="s">
        <v>2850</v>
      </c>
      <c r="G14" s="692">
        <v>5.79</v>
      </c>
      <c r="H14" s="692">
        <v>10.74</v>
      </c>
      <c r="I14" s="693">
        <v>7.49</v>
      </c>
      <c r="K14" s="694"/>
    </row>
    <row r="15" spans="1:11" ht="16.5" hidden="1" x14ac:dyDescent="0.3">
      <c r="A15" s="689">
        <v>38838</v>
      </c>
      <c r="B15" s="690"/>
      <c r="C15" s="690" t="s">
        <v>2848</v>
      </c>
      <c r="D15" s="690" t="s">
        <v>773</v>
      </c>
      <c r="E15" s="691" t="s">
        <v>2849</v>
      </c>
      <c r="F15" s="691" t="s">
        <v>2850</v>
      </c>
      <c r="G15" s="692">
        <v>5.8</v>
      </c>
      <c r="H15" s="692">
        <v>10.8</v>
      </c>
      <c r="I15" s="693">
        <v>7.47</v>
      </c>
      <c r="K15" s="694"/>
    </row>
    <row r="16" spans="1:11" ht="16.5" hidden="1" x14ac:dyDescent="0.3">
      <c r="A16" s="689">
        <v>38869</v>
      </c>
      <c r="B16" s="690"/>
      <c r="C16" s="690" t="s">
        <v>2848</v>
      </c>
      <c r="D16" s="690" t="s">
        <v>773</v>
      </c>
      <c r="E16" s="691" t="s">
        <v>2849</v>
      </c>
      <c r="F16" s="691" t="s">
        <v>2850</v>
      </c>
      <c r="G16" s="692">
        <v>5.52</v>
      </c>
      <c r="H16" s="692">
        <v>11.08</v>
      </c>
      <c r="I16" s="693">
        <v>7.33</v>
      </c>
      <c r="K16" s="694"/>
    </row>
    <row r="17" spans="1:11" ht="16.5" hidden="1" x14ac:dyDescent="0.3">
      <c r="A17" s="689">
        <v>38899</v>
      </c>
      <c r="B17" s="690"/>
      <c r="C17" s="690" t="s">
        <v>2851</v>
      </c>
      <c r="D17" s="690" t="s">
        <v>774</v>
      </c>
      <c r="E17" s="691" t="s">
        <v>2852</v>
      </c>
      <c r="F17" s="691" t="s">
        <v>2853</v>
      </c>
      <c r="G17" s="692">
        <v>6.24</v>
      </c>
      <c r="H17" s="692">
        <v>11.51</v>
      </c>
      <c r="I17" s="693">
        <v>7.35</v>
      </c>
      <c r="K17" s="694"/>
    </row>
    <row r="18" spans="1:11" ht="16.5" hidden="1" x14ac:dyDescent="0.3">
      <c r="A18" s="689">
        <v>38930</v>
      </c>
      <c r="B18" s="690"/>
      <c r="C18" s="690" t="s">
        <v>2851</v>
      </c>
      <c r="D18" s="690" t="s">
        <v>774</v>
      </c>
      <c r="E18" s="691" t="s">
        <v>2852</v>
      </c>
      <c r="F18" s="691" t="s">
        <v>2853</v>
      </c>
      <c r="G18" s="692">
        <v>6.24</v>
      </c>
      <c r="H18" s="692">
        <v>11.48</v>
      </c>
      <c r="I18" s="693">
        <v>7.3</v>
      </c>
      <c r="K18" s="694"/>
    </row>
    <row r="19" spans="1:11" ht="16.5" hidden="1" x14ac:dyDescent="0.3">
      <c r="A19" s="689">
        <v>38961</v>
      </c>
      <c r="B19" s="690"/>
      <c r="C19" s="690" t="s">
        <v>2854</v>
      </c>
      <c r="D19" s="690" t="s">
        <v>775</v>
      </c>
      <c r="E19" s="691" t="s">
        <v>2855</v>
      </c>
      <c r="F19" s="691" t="s">
        <v>2856</v>
      </c>
      <c r="G19" s="692">
        <v>7</v>
      </c>
      <c r="H19" s="692">
        <v>12.29</v>
      </c>
      <c r="I19" s="693">
        <v>9.2100000000000009</v>
      </c>
      <c r="K19" s="694"/>
    </row>
    <row r="20" spans="1:11" ht="16.5" hidden="1" x14ac:dyDescent="0.3">
      <c r="A20" s="689">
        <v>38991</v>
      </c>
      <c r="B20" s="690"/>
      <c r="C20" s="690" t="s">
        <v>2854</v>
      </c>
      <c r="D20" s="690" t="s">
        <v>775</v>
      </c>
      <c r="E20" s="691" t="s">
        <v>2855</v>
      </c>
      <c r="F20" s="691" t="s">
        <v>2856</v>
      </c>
      <c r="G20" s="692">
        <v>7.04</v>
      </c>
      <c r="H20" s="692">
        <v>12.28</v>
      </c>
      <c r="I20" s="693">
        <v>10.210000000000001</v>
      </c>
      <c r="K20" s="694"/>
    </row>
    <row r="21" spans="1:11" ht="18.75" hidden="1" customHeight="1" x14ac:dyDescent="0.3">
      <c r="A21" s="689">
        <v>39022</v>
      </c>
      <c r="B21" s="690"/>
      <c r="C21" s="690" t="s">
        <v>2854</v>
      </c>
      <c r="D21" s="690" t="s">
        <v>775</v>
      </c>
      <c r="E21" s="691" t="s">
        <v>2855</v>
      </c>
      <c r="F21" s="691" t="s">
        <v>2856</v>
      </c>
      <c r="G21" s="692">
        <v>7.13</v>
      </c>
      <c r="H21" s="692">
        <v>12.2</v>
      </c>
      <c r="I21" s="693">
        <v>10.74</v>
      </c>
      <c r="K21" s="694"/>
    </row>
    <row r="22" spans="1:11" ht="18" hidden="1" customHeight="1" x14ac:dyDescent="0.3">
      <c r="A22" s="689">
        <v>39052</v>
      </c>
      <c r="B22" s="690">
        <v>8.5</v>
      </c>
      <c r="C22" s="690" t="s">
        <v>2854</v>
      </c>
      <c r="D22" s="690" t="s">
        <v>775</v>
      </c>
      <c r="E22" s="691" t="s">
        <v>2857</v>
      </c>
      <c r="F22" s="691" t="s">
        <v>2856</v>
      </c>
      <c r="G22" s="692">
        <v>7.12</v>
      </c>
      <c r="H22" s="692">
        <v>12.2</v>
      </c>
      <c r="I22" s="693">
        <v>11.98</v>
      </c>
      <c r="K22" s="694"/>
    </row>
    <row r="23" spans="1:11" ht="18" hidden="1" customHeight="1" x14ac:dyDescent="0.3">
      <c r="A23" s="689">
        <v>39083</v>
      </c>
      <c r="B23" s="690">
        <v>8.5</v>
      </c>
      <c r="C23" s="690" t="s">
        <v>2854</v>
      </c>
      <c r="D23" s="690" t="s">
        <v>775</v>
      </c>
      <c r="E23" s="691" t="s">
        <v>2858</v>
      </c>
      <c r="F23" s="691" t="s">
        <v>2856</v>
      </c>
      <c r="G23" s="692">
        <v>7.26</v>
      </c>
      <c r="H23" s="692">
        <v>12.22</v>
      </c>
      <c r="I23" s="693">
        <v>13.07</v>
      </c>
      <c r="K23" s="694"/>
    </row>
    <row r="24" spans="1:11" ht="18" hidden="1" customHeight="1" x14ac:dyDescent="0.3">
      <c r="A24" s="689">
        <v>39114</v>
      </c>
      <c r="B24" s="690">
        <v>8.5</v>
      </c>
      <c r="C24" s="690" t="s">
        <v>2854</v>
      </c>
      <c r="D24" s="690" t="s">
        <v>775</v>
      </c>
      <c r="E24" s="691" t="s">
        <v>2858</v>
      </c>
      <c r="F24" s="691" t="s">
        <v>2856</v>
      </c>
      <c r="G24" s="692">
        <v>7.26</v>
      </c>
      <c r="H24" s="692">
        <v>12.23</v>
      </c>
      <c r="I24" s="693">
        <v>13.13</v>
      </c>
      <c r="K24" s="694"/>
    </row>
    <row r="25" spans="1:11" ht="18" hidden="1" customHeight="1" x14ac:dyDescent="0.3">
      <c r="A25" s="689">
        <v>39142</v>
      </c>
      <c r="B25" s="690">
        <v>8.5</v>
      </c>
      <c r="C25" s="690" t="s">
        <v>2854</v>
      </c>
      <c r="D25" s="690" t="s">
        <v>775</v>
      </c>
      <c r="E25" s="691" t="s">
        <v>2859</v>
      </c>
      <c r="F25" s="691" t="s">
        <v>2856</v>
      </c>
      <c r="G25" s="692">
        <v>7.35</v>
      </c>
      <c r="H25" s="692">
        <v>12.31</v>
      </c>
      <c r="I25" s="693">
        <v>11.94</v>
      </c>
      <c r="K25" s="694"/>
    </row>
    <row r="26" spans="1:11" ht="18" hidden="1" customHeight="1" x14ac:dyDescent="0.3">
      <c r="A26" s="689">
        <v>39173</v>
      </c>
      <c r="B26" s="690">
        <v>8.5</v>
      </c>
      <c r="C26" s="690" t="s">
        <v>2854</v>
      </c>
      <c r="D26" s="690" t="s">
        <v>775</v>
      </c>
      <c r="E26" s="691" t="s">
        <v>2860</v>
      </c>
      <c r="F26" s="691" t="s">
        <v>2856</v>
      </c>
      <c r="G26" s="692">
        <v>7.36</v>
      </c>
      <c r="H26" s="692">
        <v>12.43</v>
      </c>
      <c r="I26" s="693">
        <v>11.52</v>
      </c>
      <c r="K26" s="694"/>
    </row>
    <row r="27" spans="1:11" ht="18" hidden="1" customHeight="1" x14ac:dyDescent="0.3">
      <c r="A27" s="689">
        <v>39203</v>
      </c>
      <c r="B27" s="690">
        <v>8.5</v>
      </c>
      <c r="C27" s="690" t="s">
        <v>2854</v>
      </c>
      <c r="D27" s="690" t="s">
        <v>775</v>
      </c>
      <c r="E27" s="691" t="s">
        <v>2858</v>
      </c>
      <c r="F27" s="691" t="s">
        <v>2856</v>
      </c>
      <c r="G27" s="692">
        <v>7.3</v>
      </c>
      <c r="H27" s="692">
        <v>12.35</v>
      </c>
      <c r="I27" s="693">
        <v>11.65</v>
      </c>
      <c r="K27" s="694"/>
    </row>
    <row r="28" spans="1:11" ht="18" hidden="1" customHeight="1" x14ac:dyDescent="0.3">
      <c r="A28" s="689">
        <v>39234</v>
      </c>
      <c r="B28" s="690">
        <v>8.5</v>
      </c>
      <c r="C28" s="690" t="s">
        <v>2854</v>
      </c>
      <c r="D28" s="690" t="s">
        <v>775</v>
      </c>
      <c r="E28" s="691" t="s">
        <v>2861</v>
      </c>
      <c r="F28" s="691" t="s">
        <v>2856</v>
      </c>
      <c r="G28" s="692">
        <v>7.21</v>
      </c>
      <c r="H28" s="692">
        <v>12.35</v>
      </c>
      <c r="I28" s="693">
        <v>11.04</v>
      </c>
      <c r="J28" s="694"/>
      <c r="K28" s="694"/>
    </row>
    <row r="29" spans="1:11" ht="18" hidden="1" customHeight="1" x14ac:dyDescent="0.3">
      <c r="A29" s="689">
        <v>39264</v>
      </c>
      <c r="B29" s="690">
        <v>9.25</v>
      </c>
      <c r="C29" s="690" t="s">
        <v>2862</v>
      </c>
      <c r="D29" s="690" t="s">
        <v>776</v>
      </c>
      <c r="E29" s="691" t="s">
        <v>2858</v>
      </c>
      <c r="F29" s="691" t="s">
        <v>2863</v>
      </c>
      <c r="G29" s="692">
        <v>7.79</v>
      </c>
      <c r="H29" s="692">
        <v>12.73</v>
      </c>
      <c r="I29" s="693">
        <v>11.29</v>
      </c>
      <c r="J29" s="694"/>
      <c r="K29" s="694"/>
    </row>
    <row r="30" spans="1:11" ht="18" hidden="1" customHeight="1" x14ac:dyDescent="0.3">
      <c r="A30" s="689">
        <v>39295</v>
      </c>
      <c r="B30" s="690">
        <v>9.25</v>
      </c>
      <c r="C30" s="690" t="s">
        <v>2862</v>
      </c>
      <c r="D30" s="690" t="s">
        <v>776</v>
      </c>
      <c r="E30" s="691" t="s">
        <v>2858</v>
      </c>
      <c r="F30" s="691" t="s">
        <v>2853</v>
      </c>
      <c r="G30" s="692">
        <v>7.88</v>
      </c>
      <c r="H30" s="692">
        <v>12.76</v>
      </c>
      <c r="I30" s="693">
        <v>10.029999999999999</v>
      </c>
      <c r="J30" s="694"/>
      <c r="K30" s="694"/>
    </row>
    <row r="31" spans="1:11" ht="18" hidden="1" customHeight="1" x14ac:dyDescent="0.3">
      <c r="A31" s="689">
        <v>39326</v>
      </c>
      <c r="B31" s="690">
        <v>9.25</v>
      </c>
      <c r="C31" s="690" t="s">
        <v>2862</v>
      </c>
      <c r="D31" s="690" t="s">
        <v>776</v>
      </c>
      <c r="E31" s="691" t="s">
        <v>2858</v>
      </c>
      <c r="F31" s="691" t="s">
        <v>2864</v>
      </c>
      <c r="G31" s="692">
        <v>7.79</v>
      </c>
      <c r="H31" s="692">
        <v>12.72</v>
      </c>
      <c r="I31" s="693">
        <v>9.4499999999999993</v>
      </c>
      <c r="J31" s="694"/>
      <c r="K31" s="694"/>
    </row>
    <row r="32" spans="1:11" ht="18" hidden="1" customHeight="1" x14ac:dyDescent="0.3">
      <c r="A32" s="689">
        <v>39356</v>
      </c>
      <c r="B32" s="690">
        <v>9.25</v>
      </c>
      <c r="C32" s="690" t="s">
        <v>2865</v>
      </c>
      <c r="D32" s="690" t="s">
        <v>776</v>
      </c>
      <c r="E32" s="691" t="s">
        <v>2860</v>
      </c>
      <c r="F32" s="691" t="s">
        <v>2866</v>
      </c>
      <c r="G32" s="692">
        <v>7.72</v>
      </c>
      <c r="H32" s="692">
        <v>12.77</v>
      </c>
      <c r="I32" s="693">
        <v>9.14</v>
      </c>
      <c r="J32" s="694"/>
      <c r="K32" s="694"/>
    </row>
    <row r="33" spans="1:11" ht="18" hidden="1" customHeight="1" x14ac:dyDescent="0.3">
      <c r="A33" s="689">
        <v>39387</v>
      </c>
      <c r="B33" s="690">
        <v>9.25</v>
      </c>
      <c r="C33" s="690" t="s">
        <v>2865</v>
      </c>
      <c r="D33" s="690" t="s">
        <v>776</v>
      </c>
      <c r="E33" s="691" t="s">
        <v>2867</v>
      </c>
      <c r="F33" s="691" t="s">
        <v>2864</v>
      </c>
      <c r="G33" s="692">
        <v>7.72</v>
      </c>
      <c r="H33" s="692">
        <v>12.82</v>
      </c>
      <c r="I33" s="693">
        <v>9.16</v>
      </c>
      <c r="J33" s="694"/>
      <c r="K33" s="694"/>
    </row>
    <row r="34" spans="1:11" ht="18" hidden="1" customHeight="1" x14ac:dyDescent="0.3">
      <c r="A34" s="689">
        <v>39417</v>
      </c>
      <c r="B34" s="690">
        <v>9.25</v>
      </c>
      <c r="C34" s="690" t="s">
        <v>2865</v>
      </c>
      <c r="D34" s="690" t="s">
        <v>776</v>
      </c>
      <c r="E34" s="691" t="s">
        <v>2867</v>
      </c>
      <c r="F34" s="691" t="s">
        <v>2864</v>
      </c>
      <c r="G34" s="692">
        <v>7.43</v>
      </c>
      <c r="H34" s="692">
        <v>12.84</v>
      </c>
      <c r="I34" s="693">
        <v>10.029999999999999</v>
      </c>
      <c r="J34" s="694"/>
      <c r="K34" s="694"/>
    </row>
    <row r="35" spans="1:11" ht="18" hidden="1" customHeight="1" x14ac:dyDescent="0.3">
      <c r="A35" s="689">
        <v>39455</v>
      </c>
      <c r="B35" s="690">
        <v>9.25</v>
      </c>
      <c r="C35" s="690" t="s">
        <v>2865</v>
      </c>
      <c r="D35" s="690" t="s">
        <v>776</v>
      </c>
      <c r="E35" s="691" t="s">
        <v>2858</v>
      </c>
      <c r="F35" s="691" t="s">
        <v>2864</v>
      </c>
      <c r="G35" s="692">
        <v>7.58</v>
      </c>
      <c r="H35" s="692">
        <v>13.03</v>
      </c>
      <c r="I35" s="693">
        <v>9.85</v>
      </c>
      <c r="J35" s="694"/>
      <c r="K35" s="694"/>
    </row>
    <row r="36" spans="1:11" ht="18" hidden="1" customHeight="1" x14ac:dyDescent="0.3">
      <c r="A36" s="689">
        <v>39486</v>
      </c>
      <c r="B36" s="690">
        <v>9</v>
      </c>
      <c r="C36" s="690" t="s">
        <v>2868</v>
      </c>
      <c r="D36" s="690" t="s">
        <v>777</v>
      </c>
      <c r="E36" s="691" t="s">
        <v>2869</v>
      </c>
      <c r="F36" s="691" t="s">
        <v>2870</v>
      </c>
      <c r="G36" s="692">
        <v>7.36</v>
      </c>
      <c r="H36" s="692">
        <v>12.87</v>
      </c>
      <c r="I36" s="693">
        <v>8.26</v>
      </c>
      <c r="J36" s="694"/>
      <c r="K36" s="694"/>
    </row>
    <row r="37" spans="1:11" ht="18" hidden="1" customHeight="1" x14ac:dyDescent="0.3">
      <c r="A37" s="689">
        <v>39515</v>
      </c>
      <c r="B37" s="690">
        <v>8.5</v>
      </c>
      <c r="C37" s="690" t="s">
        <v>2871</v>
      </c>
      <c r="D37" s="690" t="s">
        <v>778</v>
      </c>
      <c r="E37" s="691" t="s">
        <v>2869</v>
      </c>
      <c r="F37" s="691" t="s">
        <v>2872</v>
      </c>
      <c r="G37" s="692">
        <v>7.08</v>
      </c>
      <c r="H37" s="692">
        <v>12.46</v>
      </c>
      <c r="I37" s="693">
        <v>7.51</v>
      </c>
      <c r="J37" s="694"/>
      <c r="K37" s="694"/>
    </row>
    <row r="38" spans="1:11" ht="18" hidden="1" customHeight="1" x14ac:dyDescent="0.3">
      <c r="A38" s="689">
        <v>39546</v>
      </c>
      <c r="B38" s="690">
        <v>8.5</v>
      </c>
      <c r="C38" s="690" t="s">
        <v>2871</v>
      </c>
      <c r="D38" s="690" t="s">
        <v>779</v>
      </c>
      <c r="E38" s="691" t="s">
        <v>2869</v>
      </c>
      <c r="F38" s="691" t="s">
        <v>2873</v>
      </c>
      <c r="G38" s="692">
        <v>6.91</v>
      </c>
      <c r="H38" s="692">
        <v>12.49</v>
      </c>
      <c r="I38" s="693">
        <v>7.56</v>
      </c>
      <c r="J38" s="694"/>
      <c r="K38" s="694"/>
    </row>
    <row r="39" spans="1:11" ht="18" hidden="1" customHeight="1" x14ac:dyDescent="0.3">
      <c r="A39" s="689">
        <v>39576</v>
      </c>
      <c r="B39" s="690">
        <v>8</v>
      </c>
      <c r="C39" s="690" t="s">
        <v>2874</v>
      </c>
      <c r="D39" s="690" t="s">
        <v>780</v>
      </c>
      <c r="E39" s="691" t="s">
        <v>2869</v>
      </c>
      <c r="F39" s="691" t="s">
        <v>2875</v>
      </c>
      <c r="G39" s="692">
        <v>6.54</v>
      </c>
      <c r="H39" s="692">
        <v>12.03</v>
      </c>
      <c r="I39" s="693">
        <v>7.33</v>
      </c>
      <c r="J39" s="694"/>
      <c r="K39" s="694"/>
    </row>
    <row r="40" spans="1:11" ht="18" hidden="1" customHeight="1" x14ac:dyDescent="0.3">
      <c r="A40" s="689">
        <v>39607</v>
      </c>
      <c r="B40" s="690">
        <v>8</v>
      </c>
      <c r="C40" s="690" t="s">
        <v>2874</v>
      </c>
      <c r="D40" s="690" t="s">
        <v>780</v>
      </c>
      <c r="E40" s="691" t="s">
        <v>2813</v>
      </c>
      <c r="F40" s="691" t="s">
        <v>2876</v>
      </c>
      <c r="G40" s="692">
        <v>6.4</v>
      </c>
      <c r="H40" s="692">
        <v>12.03</v>
      </c>
      <c r="I40" s="693">
        <v>7.37</v>
      </c>
      <c r="J40" s="694"/>
      <c r="K40" s="694"/>
    </row>
    <row r="41" spans="1:11" ht="16.5" hidden="1" x14ac:dyDescent="0.3">
      <c r="A41" s="689">
        <v>39637</v>
      </c>
      <c r="B41" s="690">
        <v>8.25</v>
      </c>
      <c r="C41" s="690" t="s">
        <v>2874</v>
      </c>
      <c r="D41" s="690" t="s">
        <v>781</v>
      </c>
      <c r="E41" s="691" t="s">
        <v>2813</v>
      </c>
      <c r="F41" s="691" t="s">
        <v>2877</v>
      </c>
      <c r="G41" s="692">
        <v>6.6</v>
      </c>
      <c r="H41" s="692">
        <v>12.04</v>
      </c>
      <c r="I41" s="693">
        <v>7.36</v>
      </c>
      <c r="J41" s="694"/>
      <c r="K41" s="694"/>
    </row>
    <row r="42" spans="1:11" ht="16.5" hidden="1" x14ac:dyDescent="0.3">
      <c r="A42" s="689">
        <v>39668</v>
      </c>
      <c r="B42" s="690">
        <v>8.25</v>
      </c>
      <c r="C42" s="690" t="s">
        <v>2871</v>
      </c>
      <c r="D42" s="690" t="s">
        <v>781</v>
      </c>
      <c r="E42" s="691" t="s">
        <v>2813</v>
      </c>
      <c r="F42" s="691" t="s">
        <v>2878</v>
      </c>
      <c r="G42" s="692">
        <v>6.65</v>
      </c>
      <c r="H42" s="692">
        <v>12.31</v>
      </c>
      <c r="I42" s="693">
        <v>7.93</v>
      </c>
      <c r="J42" s="694"/>
      <c r="K42" s="694"/>
    </row>
    <row r="43" spans="1:11" ht="18" hidden="1" customHeight="1" x14ac:dyDescent="0.3">
      <c r="A43" s="689">
        <v>39699</v>
      </c>
      <c r="B43" s="690">
        <v>8.25</v>
      </c>
      <c r="C43" s="690" t="s">
        <v>2871</v>
      </c>
      <c r="D43" s="690" t="s">
        <v>781</v>
      </c>
      <c r="E43" s="691" t="s">
        <v>2813</v>
      </c>
      <c r="F43" s="691" t="s">
        <v>2879</v>
      </c>
      <c r="G43" s="692">
        <v>6.7</v>
      </c>
      <c r="H43" s="692">
        <v>12.27</v>
      </c>
      <c r="I43" s="693">
        <v>8.91</v>
      </c>
      <c r="J43" s="694"/>
      <c r="K43" s="694"/>
    </row>
    <row r="44" spans="1:11" ht="18" hidden="1" customHeight="1" x14ac:dyDescent="0.3">
      <c r="A44" s="689">
        <v>39729</v>
      </c>
      <c r="B44" s="690">
        <v>7.75</v>
      </c>
      <c r="C44" s="690" t="s">
        <v>2871</v>
      </c>
      <c r="D44" s="690" t="s">
        <v>781</v>
      </c>
      <c r="E44" s="691" t="s">
        <v>2813</v>
      </c>
      <c r="F44" s="691" t="s">
        <v>2879</v>
      </c>
      <c r="G44" s="692">
        <v>6.76</v>
      </c>
      <c r="H44" s="692">
        <v>12.26</v>
      </c>
      <c r="I44" s="693">
        <v>9.4</v>
      </c>
      <c r="J44" s="694"/>
      <c r="K44" s="694"/>
    </row>
    <row r="45" spans="1:11" ht="18" hidden="1" customHeight="1" x14ac:dyDescent="0.3">
      <c r="A45" s="689">
        <v>39760</v>
      </c>
      <c r="B45" s="690">
        <v>7.75</v>
      </c>
      <c r="C45" s="690" t="s">
        <v>2880</v>
      </c>
      <c r="D45" s="690" t="s">
        <v>782</v>
      </c>
      <c r="E45" s="691" t="s">
        <v>1836</v>
      </c>
      <c r="F45" s="691" t="s">
        <v>2881</v>
      </c>
      <c r="G45" s="692">
        <v>6.38</v>
      </c>
      <c r="H45" s="692">
        <v>11.74</v>
      </c>
      <c r="I45" s="693">
        <v>9.24</v>
      </c>
      <c r="J45" s="694"/>
      <c r="K45" s="694"/>
    </row>
    <row r="46" spans="1:11" ht="18" hidden="1" customHeight="1" x14ac:dyDescent="0.3">
      <c r="A46" s="689">
        <v>39790</v>
      </c>
      <c r="B46" s="690">
        <v>6.75</v>
      </c>
      <c r="C46" s="690" t="s">
        <v>2882</v>
      </c>
      <c r="D46" s="690" t="s">
        <v>783</v>
      </c>
      <c r="E46" s="691" t="s">
        <v>2813</v>
      </c>
      <c r="F46" s="691" t="s">
        <v>2883</v>
      </c>
      <c r="G46" s="692">
        <v>5.77</v>
      </c>
      <c r="H46" s="692">
        <v>11.04</v>
      </c>
      <c r="I46" s="693">
        <v>8.9600000000000009</v>
      </c>
      <c r="J46" s="694"/>
      <c r="K46" s="694"/>
    </row>
    <row r="47" spans="1:11" ht="18" hidden="1" customHeight="1" x14ac:dyDescent="0.3">
      <c r="A47" s="689">
        <v>39821</v>
      </c>
      <c r="B47" s="690">
        <v>6.75</v>
      </c>
      <c r="C47" s="690" t="s">
        <v>2882</v>
      </c>
      <c r="D47" s="690" t="s">
        <v>783</v>
      </c>
      <c r="E47" s="691" t="s">
        <v>2813</v>
      </c>
      <c r="F47" s="691" t="s">
        <v>2883</v>
      </c>
      <c r="G47" s="692">
        <v>5.79</v>
      </c>
      <c r="H47" s="692">
        <v>10.99</v>
      </c>
      <c r="I47" s="693">
        <v>8.0399999999999991</v>
      </c>
      <c r="J47" s="694"/>
      <c r="K47" s="694"/>
    </row>
    <row r="48" spans="1:11" ht="18" hidden="1" customHeight="1" x14ac:dyDescent="0.3">
      <c r="A48" s="689">
        <v>39852</v>
      </c>
      <c r="B48" s="690">
        <v>6.75</v>
      </c>
      <c r="C48" s="690" t="s">
        <v>2882</v>
      </c>
      <c r="D48" s="690" t="s">
        <v>783</v>
      </c>
      <c r="E48" s="691" t="s">
        <v>2813</v>
      </c>
      <c r="F48" s="691" t="s">
        <v>2883</v>
      </c>
      <c r="G48" s="692">
        <v>5.79</v>
      </c>
      <c r="H48" s="692">
        <v>10.98</v>
      </c>
      <c r="I48" s="693">
        <v>7.02</v>
      </c>
      <c r="J48" s="694"/>
      <c r="K48" s="694"/>
    </row>
    <row r="49" spans="1:11" ht="18" hidden="1" customHeight="1" x14ac:dyDescent="0.3">
      <c r="A49" s="689">
        <v>39880</v>
      </c>
      <c r="B49" s="690">
        <v>5.75</v>
      </c>
      <c r="C49" s="690" t="s">
        <v>2884</v>
      </c>
      <c r="D49" s="690" t="s">
        <v>784</v>
      </c>
      <c r="E49" s="691" t="s">
        <v>2869</v>
      </c>
      <c r="F49" s="691" t="s">
        <v>2883</v>
      </c>
      <c r="G49" s="692">
        <v>5.44</v>
      </c>
      <c r="H49" s="692">
        <v>10.54</v>
      </c>
      <c r="I49" s="693">
        <v>6.07</v>
      </c>
      <c r="J49" s="694"/>
      <c r="K49" s="694"/>
    </row>
    <row r="50" spans="1:11" ht="18" hidden="1" customHeight="1" x14ac:dyDescent="0.3">
      <c r="A50" s="689">
        <v>39911</v>
      </c>
      <c r="B50" s="690">
        <v>5.75</v>
      </c>
      <c r="C50" s="690" t="s">
        <v>2885</v>
      </c>
      <c r="D50" s="690" t="s">
        <v>785</v>
      </c>
      <c r="E50" s="691" t="s">
        <v>2605</v>
      </c>
      <c r="F50" s="691" t="s">
        <v>2883</v>
      </c>
      <c r="G50" s="692">
        <v>4.79</v>
      </c>
      <c r="H50" s="692">
        <v>10.220000000000001</v>
      </c>
      <c r="I50" s="693">
        <v>5.09</v>
      </c>
      <c r="J50" s="694"/>
      <c r="K50" s="694"/>
    </row>
    <row r="51" spans="1:11" ht="18" hidden="1" customHeight="1" x14ac:dyDescent="0.3">
      <c r="A51" s="689">
        <v>39941</v>
      </c>
      <c r="B51" s="690">
        <v>5.75</v>
      </c>
      <c r="C51" s="690" t="s">
        <v>2885</v>
      </c>
      <c r="D51" s="690" t="s">
        <v>785</v>
      </c>
      <c r="E51" s="691" t="s">
        <v>2605</v>
      </c>
      <c r="F51" s="691" t="s">
        <v>2883</v>
      </c>
      <c r="G51" s="692">
        <v>4.8099999999999996</v>
      </c>
      <c r="H51" s="692">
        <v>10.210000000000001</v>
      </c>
      <c r="I51" s="693">
        <v>4.79</v>
      </c>
      <c r="J51" s="694"/>
      <c r="K51" s="694"/>
    </row>
    <row r="52" spans="1:11" ht="18" hidden="1" customHeight="1" x14ac:dyDescent="0.3">
      <c r="A52" s="689">
        <v>39972</v>
      </c>
      <c r="B52" s="690">
        <v>5.75</v>
      </c>
      <c r="C52" s="690" t="s">
        <v>2885</v>
      </c>
      <c r="D52" s="690" t="s">
        <v>785</v>
      </c>
      <c r="E52" s="691" t="s">
        <v>2605</v>
      </c>
      <c r="F52" s="691" t="s">
        <v>2883</v>
      </c>
      <c r="G52" s="692">
        <v>4.78</v>
      </c>
      <c r="H52" s="692">
        <v>10.119999999999999</v>
      </c>
      <c r="I52" s="693">
        <v>4.72</v>
      </c>
      <c r="J52" s="694"/>
      <c r="K52" s="694"/>
    </row>
    <row r="53" spans="1:11" ht="18" hidden="1" customHeight="1" x14ac:dyDescent="0.3">
      <c r="A53" s="689">
        <v>40002</v>
      </c>
      <c r="B53" s="690">
        <v>5.75</v>
      </c>
      <c r="C53" s="690" t="s">
        <v>2885</v>
      </c>
      <c r="D53" s="690" t="s">
        <v>785</v>
      </c>
      <c r="E53" s="691" t="s">
        <v>2605</v>
      </c>
      <c r="F53" s="691" t="s">
        <v>2883</v>
      </c>
      <c r="G53" s="692">
        <v>4.75</v>
      </c>
      <c r="H53" s="692">
        <v>10.16</v>
      </c>
      <c r="I53" s="693">
        <v>4.66</v>
      </c>
      <c r="J53" s="694"/>
      <c r="K53" s="694"/>
    </row>
    <row r="54" spans="1:11" ht="18" hidden="1" customHeight="1" x14ac:dyDescent="0.3">
      <c r="A54" s="689">
        <v>40033</v>
      </c>
      <c r="B54" s="690">
        <v>5.75</v>
      </c>
      <c r="C54" s="690" t="s">
        <v>2885</v>
      </c>
      <c r="D54" s="690" t="s">
        <v>785</v>
      </c>
      <c r="E54" s="691" t="s">
        <v>2605</v>
      </c>
      <c r="F54" s="691" t="s">
        <v>2883</v>
      </c>
      <c r="G54" s="692">
        <v>4.74</v>
      </c>
      <c r="H54" s="692">
        <v>10.119999999999999</v>
      </c>
      <c r="I54" s="693">
        <v>4.5</v>
      </c>
      <c r="J54" s="694"/>
      <c r="K54" s="694"/>
    </row>
    <row r="55" spans="1:11" ht="18" hidden="1" customHeight="1" x14ac:dyDescent="0.3">
      <c r="A55" s="689">
        <v>40064</v>
      </c>
      <c r="B55" s="690">
        <v>5.75</v>
      </c>
      <c r="C55" s="690" t="s">
        <v>2885</v>
      </c>
      <c r="D55" s="690" t="s">
        <v>785</v>
      </c>
      <c r="E55" s="691" t="s">
        <v>2605</v>
      </c>
      <c r="F55" s="691" t="s">
        <v>2883</v>
      </c>
      <c r="G55" s="692">
        <v>4.66</v>
      </c>
      <c r="H55" s="692">
        <v>10.09</v>
      </c>
      <c r="I55" s="693">
        <v>4.45</v>
      </c>
      <c r="J55" s="694"/>
      <c r="K55" s="694"/>
    </row>
    <row r="56" spans="1:11" ht="18" hidden="1" customHeight="1" x14ac:dyDescent="0.3">
      <c r="A56" s="689">
        <v>40094</v>
      </c>
      <c r="B56" s="690">
        <v>5.75</v>
      </c>
      <c r="C56" s="690" t="s">
        <v>2885</v>
      </c>
      <c r="D56" s="690" t="s">
        <v>785</v>
      </c>
      <c r="E56" s="691" t="s">
        <v>2605</v>
      </c>
      <c r="F56" s="691" t="s">
        <v>2883</v>
      </c>
      <c r="G56" s="692">
        <v>4.6500000000000004</v>
      </c>
      <c r="H56" s="692">
        <v>10.15</v>
      </c>
      <c r="I56" s="693">
        <v>4.71</v>
      </c>
      <c r="J56" s="694"/>
      <c r="K56" s="694"/>
    </row>
    <row r="57" spans="1:11" ht="18" hidden="1" customHeight="1" x14ac:dyDescent="0.3">
      <c r="A57" s="689">
        <v>40125</v>
      </c>
      <c r="B57" s="690">
        <v>5.75</v>
      </c>
      <c r="C57" s="690" t="s">
        <v>2885</v>
      </c>
      <c r="D57" s="690" t="s">
        <v>785</v>
      </c>
      <c r="E57" s="691" t="s">
        <v>2605</v>
      </c>
      <c r="F57" s="691" t="s">
        <v>2883</v>
      </c>
      <c r="G57" s="692">
        <v>4.66</v>
      </c>
      <c r="H57" s="692">
        <v>10.08</v>
      </c>
      <c r="I57" s="693">
        <v>4.49</v>
      </c>
      <c r="J57" s="694"/>
      <c r="K57" s="694"/>
    </row>
    <row r="58" spans="1:11" ht="18" hidden="1" customHeight="1" x14ac:dyDescent="0.3">
      <c r="A58" s="689">
        <v>40155</v>
      </c>
      <c r="B58" s="690">
        <v>5.75</v>
      </c>
      <c r="C58" s="690" t="s">
        <v>2885</v>
      </c>
      <c r="D58" s="690" t="s">
        <v>785</v>
      </c>
      <c r="E58" s="691" t="s">
        <v>2605</v>
      </c>
      <c r="F58" s="691" t="s">
        <v>2883</v>
      </c>
      <c r="G58" s="692">
        <v>4.57</v>
      </c>
      <c r="H58" s="692">
        <v>10.08</v>
      </c>
      <c r="I58" s="693">
        <v>4.4000000000000004</v>
      </c>
      <c r="J58" s="694"/>
      <c r="K58" s="694"/>
    </row>
    <row r="59" spans="1:11" ht="18" hidden="1" customHeight="1" x14ac:dyDescent="0.3">
      <c r="A59" s="689">
        <v>40186</v>
      </c>
      <c r="B59" s="690">
        <v>5.75</v>
      </c>
      <c r="C59" s="690" t="s">
        <v>2885</v>
      </c>
      <c r="D59" s="690" t="s">
        <v>785</v>
      </c>
      <c r="E59" s="691" t="s">
        <v>2605</v>
      </c>
      <c r="F59" s="691" t="s">
        <v>2886</v>
      </c>
      <c r="G59" s="692" t="s">
        <v>2887</v>
      </c>
      <c r="H59" s="692">
        <v>10.050000000000001</v>
      </c>
      <c r="I59" s="693">
        <v>4.5199999999999996</v>
      </c>
      <c r="J59" s="694"/>
      <c r="K59" s="694"/>
    </row>
    <row r="60" spans="1:11" ht="18" hidden="1" customHeight="1" x14ac:dyDescent="0.3">
      <c r="A60" s="689">
        <v>40217</v>
      </c>
      <c r="B60" s="690">
        <v>5.75</v>
      </c>
      <c r="C60" s="690" t="s">
        <v>2885</v>
      </c>
      <c r="D60" s="690" t="s">
        <v>785</v>
      </c>
      <c r="E60" s="691" t="s">
        <v>2605</v>
      </c>
      <c r="F60" s="691" t="s">
        <v>2886</v>
      </c>
      <c r="G60" s="692">
        <v>4.55</v>
      </c>
      <c r="H60" s="692">
        <v>10.01</v>
      </c>
      <c r="I60" s="693">
        <v>4.4800000000000004</v>
      </c>
      <c r="J60" s="694"/>
      <c r="K60" s="694"/>
    </row>
    <row r="61" spans="1:11" ht="18" hidden="1" customHeight="1" x14ac:dyDescent="0.3">
      <c r="A61" s="689">
        <v>40245</v>
      </c>
      <c r="B61" s="690">
        <v>5.75</v>
      </c>
      <c r="C61" s="690" t="s">
        <v>2885</v>
      </c>
      <c r="D61" s="690" t="s">
        <v>785</v>
      </c>
      <c r="E61" s="691" t="s">
        <v>2605</v>
      </c>
      <c r="F61" s="691" t="s">
        <v>2886</v>
      </c>
      <c r="G61" s="692">
        <v>4.5199999999999996</v>
      </c>
      <c r="H61" s="692">
        <v>9.99</v>
      </c>
      <c r="I61" s="693">
        <v>4.24</v>
      </c>
      <c r="J61" s="694"/>
      <c r="K61" s="694"/>
    </row>
    <row r="62" spans="1:11" ht="18" hidden="1" customHeight="1" x14ac:dyDescent="0.3">
      <c r="A62" s="689">
        <v>40276</v>
      </c>
      <c r="B62" s="690">
        <v>5.75</v>
      </c>
      <c r="C62" s="690" t="s">
        <v>2885</v>
      </c>
      <c r="D62" s="690" t="s">
        <v>785</v>
      </c>
      <c r="E62" s="691" t="s">
        <v>2605</v>
      </c>
      <c r="F62" s="691" t="s">
        <v>2886</v>
      </c>
      <c r="G62" s="692">
        <v>4.5599999999999996</v>
      </c>
      <c r="H62" s="692">
        <v>10.029999999999999</v>
      </c>
      <c r="I62" s="693">
        <v>4.49</v>
      </c>
      <c r="J62" s="694"/>
      <c r="K62" s="694"/>
    </row>
    <row r="63" spans="1:11" ht="18" hidden="1" customHeight="1" x14ac:dyDescent="0.3">
      <c r="A63" s="689">
        <v>40306</v>
      </c>
      <c r="B63" s="690">
        <v>5.75</v>
      </c>
      <c r="C63" s="690" t="s">
        <v>2885</v>
      </c>
      <c r="D63" s="690" t="s">
        <v>785</v>
      </c>
      <c r="E63" s="691" t="s">
        <v>2605</v>
      </c>
      <c r="F63" s="691" t="s">
        <v>2886</v>
      </c>
      <c r="G63" s="692">
        <v>4.5199999999999996</v>
      </c>
      <c r="H63" s="692">
        <v>10.02</v>
      </c>
      <c r="I63" s="693">
        <v>3.91</v>
      </c>
      <c r="J63" s="694"/>
      <c r="K63" s="694"/>
    </row>
    <row r="64" spans="1:11" ht="18" hidden="1" customHeight="1" x14ac:dyDescent="0.3">
      <c r="A64" s="689">
        <v>40337</v>
      </c>
      <c r="B64" s="690">
        <v>5.75</v>
      </c>
      <c r="C64" s="690" t="s">
        <v>2885</v>
      </c>
      <c r="D64" s="690" t="s">
        <v>785</v>
      </c>
      <c r="E64" s="691" t="s">
        <v>2605</v>
      </c>
      <c r="F64" s="691" t="s">
        <v>2886</v>
      </c>
      <c r="G64" s="692">
        <v>4.57</v>
      </c>
      <c r="H64" s="692">
        <v>10.06</v>
      </c>
      <c r="I64" s="693">
        <v>3.48</v>
      </c>
      <c r="J64" s="694"/>
      <c r="K64" s="694"/>
    </row>
    <row r="65" spans="1:11" ht="18" hidden="1" customHeight="1" x14ac:dyDescent="0.3">
      <c r="A65" s="689">
        <v>40367</v>
      </c>
      <c r="B65" s="690">
        <v>5.75</v>
      </c>
      <c r="C65" s="690" t="s">
        <v>2885</v>
      </c>
      <c r="D65" s="690" t="s">
        <v>785</v>
      </c>
      <c r="E65" s="691" t="s">
        <v>2605</v>
      </c>
      <c r="F65" s="691" t="s">
        <v>2886</v>
      </c>
      <c r="G65" s="692">
        <v>4.58</v>
      </c>
      <c r="H65" s="692">
        <v>9.98</v>
      </c>
      <c r="I65" s="693">
        <v>3.77</v>
      </c>
      <c r="J65" s="694"/>
      <c r="K65" s="694"/>
    </row>
    <row r="66" spans="1:11" ht="18" hidden="1" customHeight="1" x14ac:dyDescent="0.3">
      <c r="A66" s="689">
        <v>40398</v>
      </c>
      <c r="B66" s="690">
        <v>5.75</v>
      </c>
      <c r="C66" s="690" t="s">
        <v>2885</v>
      </c>
      <c r="D66" s="690" t="s">
        <v>785</v>
      </c>
      <c r="E66" s="691" t="s">
        <v>2605</v>
      </c>
      <c r="F66" s="691" t="s">
        <v>2886</v>
      </c>
      <c r="G66" s="692">
        <v>4.5599999999999996</v>
      </c>
      <c r="H66" s="692">
        <v>9.91</v>
      </c>
      <c r="I66" s="693">
        <v>2.92</v>
      </c>
      <c r="J66" s="694"/>
      <c r="K66" s="694"/>
    </row>
    <row r="67" spans="1:11" ht="18" hidden="1" customHeight="1" x14ac:dyDescent="0.3">
      <c r="A67" s="689">
        <v>40429</v>
      </c>
      <c r="B67" s="690">
        <v>4.75</v>
      </c>
      <c r="C67" s="690" t="s">
        <v>2888</v>
      </c>
      <c r="D67" s="690" t="s">
        <v>786</v>
      </c>
      <c r="E67" s="691" t="s">
        <v>2580</v>
      </c>
      <c r="F67" s="691" t="s">
        <v>2886</v>
      </c>
      <c r="G67" s="692">
        <v>4.5</v>
      </c>
      <c r="H67" s="692">
        <v>9.9</v>
      </c>
      <c r="I67" s="693">
        <v>2.81</v>
      </c>
      <c r="J67" s="694"/>
      <c r="K67" s="694"/>
    </row>
    <row r="68" spans="1:11" ht="18" hidden="1" customHeight="1" x14ac:dyDescent="0.3">
      <c r="A68" s="689" t="s">
        <v>684</v>
      </c>
      <c r="B68" s="690">
        <v>4.75</v>
      </c>
      <c r="C68" s="690" t="s">
        <v>2889</v>
      </c>
      <c r="D68" s="690" t="s">
        <v>787</v>
      </c>
      <c r="E68" s="691" t="s">
        <v>2580</v>
      </c>
      <c r="F68" s="691" t="s">
        <v>2890</v>
      </c>
      <c r="G68" s="692">
        <v>3.85</v>
      </c>
      <c r="H68" s="692">
        <v>9.23</v>
      </c>
      <c r="I68" s="693">
        <v>4.42</v>
      </c>
      <c r="J68" s="694"/>
      <c r="K68" s="694"/>
    </row>
    <row r="69" spans="1:11" ht="18" hidden="1" customHeight="1" x14ac:dyDescent="0.3">
      <c r="A69" s="689" t="s">
        <v>2891</v>
      </c>
      <c r="B69" s="690">
        <v>4.75</v>
      </c>
      <c r="C69" s="690" t="s">
        <v>2889</v>
      </c>
      <c r="D69" s="690" t="s">
        <v>787</v>
      </c>
      <c r="E69" s="691" t="s">
        <v>2892</v>
      </c>
      <c r="F69" s="691" t="s">
        <v>2893</v>
      </c>
      <c r="G69" s="692">
        <v>3.78</v>
      </c>
      <c r="H69" s="692">
        <v>9.26</v>
      </c>
      <c r="I69" s="693">
        <v>3.85</v>
      </c>
      <c r="J69" s="694"/>
      <c r="K69" s="694"/>
    </row>
    <row r="70" spans="1:11" ht="18" hidden="1" customHeight="1" x14ac:dyDescent="0.3">
      <c r="A70" s="689" t="s">
        <v>686</v>
      </c>
      <c r="B70" s="690">
        <v>4.75</v>
      </c>
      <c r="C70" s="690" t="s">
        <v>2889</v>
      </c>
      <c r="D70" s="690" t="s">
        <v>787</v>
      </c>
      <c r="E70" s="691" t="s">
        <v>2892</v>
      </c>
      <c r="F70" s="691" t="s">
        <v>2893</v>
      </c>
      <c r="G70" s="692">
        <v>3.65</v>
      </c>
      <c r="H70" s="692">
        <v>9.2200000000000006</v>
      </c>
      <c r="I70" s="693">
        <v>3.07</v>
      </c>
      <c r="J70" s="694"/>
      <c r="K70" s="694"/>
    </row>
    <row r="71" spans="1:11" ht="18" hidden="1" customHeight="1" x14ac:dyDescent="0.3">
      <c r="A71" s="689" t="s">
        <v>2894</v>
      </c>
      <c r="B71" s="690">
        <v>4.75</v>
      </c>
      <c r="C71" s="690" t="s">
        <v>2889</v>
      </c>
      <c r="D71" s="690" t="s">
        <v>787</v>
      </c>
      <c r="E71" s="691" t="s">
        <v>2892</v>
      </c>
      <c r="F71" s="691" t="s">
        <v>2893</v>
      </c>
      <c r="G71" s="692">
        <v>3.59</v>
      </c>
      <c r="H71" s="692">
        <v>9.17</v>
      </c>
      <c r="I71" s="693">
        <v>3.04</v>
      </c>
      <c r="J71" s="694"/>
      <c r="K71" s="694"/>
    </row>
    <row r="72" spans="1:11" ht="18.75" hidden="1" customHeight="1" x14ac:dyDescent="0.3">
      <c r="A72" s="689" t="s">
        <v>2895</v>
      </c>
      <c r="B72" s="690">
        <v>4.75</v>
      </c>
      <c r="C72" s="690" t="s">
        <v>2889</v>
      </c>
      <c r="D72" s="690" t="s">
        <v>787</v>
      </c>
      <c r="E72" s="691" t="s">
        <v>2892</v>
      </c>
      <c r="F72" s="691" t="s">
        <v>2893</v>
      </c>
      <c r="G72" s="692">
        <v>3.56</v>
      </c>
      <c r="H72" s="692">
        <v>9.1199999999999992</v>
      </c>
      <c r="I72" s="693">
        <v>2.77</v>
      </c>
      <c r="J72" s="694"/>
      <c r="K72" s="694"/>
    </row>
    <row r="73" spans="1:11" ht="18.75" hidden="1" customHeight="1" x14ac:dyDescent="0.3">
      <c r="A73" s="689" t="s">
        <v>2896</v>
      </c>
      <c r="B73" s="690">
        <v>5.25</v>
      </c>
      <c r="C73" s="690" t="s">
        <v>2888</v>
      </c>
      <c r="D73" s="690" t="s">
        <v>787</v>
      </c>
      <c r="E73" s="691" t="s">
        <v>2892</v>
      </c>
      <c r="F73" s="691" t="s">
        <v>2893</v>
      </c>
      <c r="G73" s="692">
        <v>3.81</v>
      </c>
      <c r="H73" s="692">
        <v>9.14</v>
      </c>
      <c r="I73" s="693">
        <v>2.39</v>
      </c>
      <c r="J73" s="695"/>
      <c r="K73" s="694"/>
    </row>
    <row r="74" spans="1:11" ht="18.75" hidden="1" customHeight="1" x14ac:dyDescent="0.3">
      <c r="A74" s="689">
        <v>40634</v>
      </c>
      <c r="B74" s="690">
        <v>5.25</v>
      </c>
      <c r="C74" s="690" t="s">
        <v>2888</v>
      </c>
      <c r="D74" s="690" t="s">
        <v>787</v>
      </c>
      <c r="E74" s="691" t="s">
        <v>2892</v>
      </c>
      <c r="F74" s="691" t="s">
        <v>2893</v>
      </c>
      <c r="G74" s="692">
        <v>4.13</v>
      </c>
      <c r="H74" s="692">
        <v>9.4700000000000006</v>
      </c>
      <c r="I74" s="693">
        <v>4.1500000000000004</v>
      </c>
      <c r="J74" s="695"/>
      <c r="K74" s="694"/>
    </row>
    <row r="75" spans="1:11" ht="18.75" hidden="1" customHeight="1" x14ac:dyDescent="0.3">
      <c r="A75" s="689">
        <v>40664</v>
      </c>
      <c r="B75" s="690">
        <v>5.25</v>
      </c>
      <c r="C75" s="690" t="s">
        <v>2897</v>
      </c>
      <c r="D75" s="690" t="s">
        <v>787</v>
      </c>
      <c r="E75" s="691" t="s">
        <v>2892</v>
      </c>
      <c r="F75" s="691" t="s">
        <v>2893</v>
      </c>
      <c r="G75" s="692">
        <v>4.12</v>
      </c>
      <c r="H75" s="692">
        <v>9.4499999999999993</v>
      </c>
      <c r="I75" s="693">
        <v>4.0599999999999996</v>
      </c>
      <c r="J75" s="695"/>
      <c r="K75" s="694"/>
    </row>
    <row r="76" spans="1:11" ht="18.75" hidden="1" customHeight="1" x14ac:dyDescent="0.3">
      <c r="A76" s="689">
        <v>40695</v>
      </c>
      <c r="B76" s="690">
        <v>5.5</v>
      </c>
      <c r="C76" s="690" t="s">
        <v>2897</v>
      </c>
      <c r="D76" s="690" t="s">
        <v>788</v>
      </c>
      <c r="E76" s="691" t="s">
        <v>2892</v>
      </c>
      <c r="F76" s="691" t="s">
        <v>2893</v>
      </c>
      <c r="G76" s="692">
        <v>4.25</v>
      </c>
      <c r="H76" s="692">
        <v>9.58</v>
      </c>
      <c r="I76" s="693">
        <v>4.33</v>
      </c>
      <c r="J76" s="695"/>
      <c r="K76" s="694"/>
    </row>
    <row r="77" spans="1:11" ht="18.75" hidden="1" customHeight="1" x14ac:dyDescent="0.3">
      <c r="A77" s="689">
        <v>40725</v>
      </c>
      <c r="B77" s="690">
        <v>5.5</v>
      </c>
      <c r="C77" s="690" t="s">
        <v>2898</v>
      </c>
      <c r="D77" s="690" t="s">
        <v>788</v>
      </c>
      <c r="E77" s="691" t="s">
        <v>2892</v>
      </c>
      <c r="F77" s="691" t="s">
        <v>2893</v>
      </c>
      <c r="G77" s="692">
        <v>4.37</v>
      </c>
      <c r="H77" s="692">
        <v>9.65</v>
      </c>
      <c r="I77" s="693">
        <v>4.4000000000000004</v>
      </c>
      <c r="J77" s="695"/>
      <c r="K77" s="694"/>
    </row>
    <row r="78" spans="1:11" ht="18.75" hidden="1" customHeight="1" x14ac:dyDescent="0.3">
      <c r="A78" s="689">
        <v>40756</v>
      </c>
      <c r="B78" s="690">
        <v>5.5</v>
      </c>
      <c r="C78" s="690" t="s">
        <v>2898</v>
      </c>
      <c r="D78" s="690" t="s">
        <v>788</v>
      </c>
      <c r="E78" s="691" t="s">
        <v>2892</v>
      </c>
      <c r="F78" s="691" t="s">
        <v>2899</v>
      </c>
      <c r="G78" s="692">
        <v>4.33</v>
      </c>
      <c r="H78" s="692">
        <v>9.66</v>
      </c>
      <c r="I78" s="693">
        <v>4.42</v>
      </c>
      <c r="J78" s="695"/>
      <c r="K78" s="694"/>
    </row>
    <row r="79" spans="1:11" ht="18.75" hidden="1" customHeight="1" x14ac:dyDescent="0.3">
      <c r="A79" s="689">
        <v>40787</v>
      </c>
      <c r="B79" s="690">
        <v>5.5</v>
      </c>
      <c r="C79" s="690" t="s">
        <v>2898</v>
      </c>
      <c r="D79" s="690" t="s">
        <v>788</v>
      </c>
      <c r="E79" s="691" t="s">
        <v>2892</v>
      </c>
      <c r="F79" s="691" t="s">
        <v>2899</v>
      </c>
      <c r="G79" s="692">
        <v>4.34</v>
      </c>
      <c r="H79" s="692">
        <v>9.33</v>
      </c>
      <c r="I79" s="693">
        <v>4.45</v>
      </c>
      <c r="J79" s="695"/>
      <c r="K79" s="694"/>
    </row>
    <row r="80" spans="1:11" ht="18.75" hidden="1" customHeight="1" x14ac:dyDescent="0.3">
      <c r="A80" s="689">
        <v>40817</v>
      </c>
      <c r="B80" s="690">
        <v>5.5</v>
      </c>
      <c r="C80" s="690" t="s">
        <v>2898</v>
      </c>
      <c r="D80" s="690" t="s">
        <v>788</v>
      </c>
      <c r="E80" s="691" t="s">
        <v>2892</v>
      </c>
      <c r="F80" s="691" t="s">
        <v>2899</v>
      </c>
      <c r="G80" s="692">
        <v>4.34</v>
      </c>
      <c r="H80" s="692">
        <v>9.32</v>
      </c>
      <c r="I80" s="693">
        <v>4.42</v>
      </c>
      <c r="J80" s="680"/>
      <c r="K80" s="696"/>
    </row>
    <row r="81" spans="1:11" ht="18.75" hidden="1" customHeight="1" x14ac:dyDescent="0.3">
      <c r="A81" s="689">
        <v>40848</v>
      </c>
      <c r="B81" s="690">
        <v>5.5</v>
      </c>
      <c r="C81" s="690" t="s">
        <v>2898</v>
      </c>
      <c r="D81" s="690" t="s">
        <v>788</v>
      </c>
      <c r="E81" s="691" t="s">
        <v>2892</v>
      </c>
      <c r="F81" s="691" t="s">
        <v>2900</v>
      </c>
      <c r="G81" s="692">
        <v>4.32</v>
      </c>
      <c r="H81" s="692">
        <v>9.27</v>
      </c>
      <c r="I81" s="693">
        <v>4.51</v>
      </c>
      <c r="J81" s="680"/>
      <c r="K81" s="696"/>
    </row>
    <row r="82" spans="1:11" ht="18.75" hidden="1" customHeight="1" x14ac:dyDescent="0.3">
      <c r="A82" s="689">
        <v>40878</v>
      </c>
      <c r="B82" s="690">
        <v>5.4</v>
      </c>
      <c r="C82" s="690" t="s">
        <v>2898</v>
      </c>
      <c r="D82" s="690" t="s">
        <v>788</v>
      </c>
      <c r="E82" s="691" t="s">
        <v>2892</v>
      </c>
      <c r="F82" s="691" t="s">
        <v>2901</v>
      </c>
      <c r="G82" s="692">
        <v>4.29</v>
      </c>
      <c r="H82" s="692">
        <v>9.1999999999999993</v>
      </c>
      <c r="I82" s="693">
        <v>4.59</v>
      </c>
      <c r="J82" s="680"/>
    </row>
    <row r="83" spans="1:11" ht="18.75" hidden="1" customHeight="1" x14ac:dyDescent="0.3">
      <c r="A83" s="689">
        <v>40910</v>
      </c>
      <c r="B83" s="690">
        <v>5.4</v>
      </c>
      <c r="C83" s="690" t="s">
        <v>2898</v>
      </c>
      <c r="D83" s="690" t="s">
        <v>788</v>
      </c>
      <c r="E83" s="691" t="s">
        <v>2892</v>
      </c>
      <c r="F83" s="691" t="s">
        <v>2901</v>
      </c>
      <c r="G83" s="692">
        <v>4.1500000000000004</v>
      </c>
      <c r="H83" s="692">
        <v>9.09</v>
      </c>
      <c r="I83" s="693">
        <v>4.33</v>
      </c>
      <c r="J83" s="680"/>
    </row>
    <row r="84" spans="1:11" ht="18.75" hidden="1" customHeight="1" x14ac:dyDescent="0.3">
      <c r="A84" s="689">
        <v>40941</v>
      </c>
      <c r="B84" s="690">
        <v>5.4</v>
      </c>
      <c r="C84" s="690" t="s">
        <v>2898</v>
      </c>
      <c r="D84" s="690" t="s">
        <v>788</v>
      </c>
      <c r="E84" s="691" t="s">
        <v>2892</v>
      </c>
      <c r="F84" s="691" t="s">
        <v>2901</v>
      </c>
      <c r="G84" s="692">
        <v>4.13</v>
      </c>
      <c r="H84" s="692">
        <v>9.06</v>
      </c>
      <c r="I84" s="693">
        <v>4.25</v>
      </c>
      <c r="J84" s="680"/>
    </row>
    <row r="85" spans="1:11" ht="18.75" hidden="1" customHeight="1" x14ac:dyDescent="0.3">
      <c r="A85" s="689">
        <v>40970</v>
      </c>
      <c r="B85" s="690">
        <v>4.9000000000000004</v>
      </c>
      <c r="C85" s="690" t="s">
        <v>2902</v>
      </c>
      <c r="D85" s="690" t="s">
        <v>789</v>
      </c>
      <c r="E85" s="691" t="s">
        <v>2903</v>
      </c>
      <c r="F85" s="691" t="s">
        <v>2904</v>
      </c>
      <c r="G85" s="692">
        <v>3.86</v>
      </c>
      <c r="H85" s="692">
        <v>8.9600000000000009</v>
      </c>
      <c r="I85" s="693">
        <v>4.08</v>
      </c>
      <c r="J85" s="680"/>
    </row>
    <row r="86" spans="1:11" ht="18.75" hidden="1" customHeight="1" x14ac:dyDescent="0.3">
      <c r="A86" s="689">
        <v>41001</v>
      </c>
      <c r="B86" s="690">
        <v>4.9000000000000004</v>
      </c>
      <c r="C86" s="690" t="s">
        <v>2905</v>
      </c>
      <c r="D86" s="690" t="s">
        <v>790</v>
      </c>
      <c r="E86" s="691" t="s">
        <v>2906</v>
      </c>
      <c r="F86" s="691" t="s">
        <v>2907</v>
      </c>
      <c r="G86" s="692">
        <v>3.8</v>
      </c>
      <c r="H86" s="692">
        <v>8.57</v>
      </c>
      <c r="I86" s="693">
        <v>3.77</v>
      </c>
      <c r="J86" s="680"/>
    </row>
    <row r="87" spans="1:11" ht="18.75" hidden="1" customHeight="1" x14ac:dyDescent="0.3">
      <c r="A87" s="689">
        <v>41031</v>
      </c>
      <c r="B87" s="690">
        <v>4.9000000000000004</v>
      </c>
      <c r="C87" s="690" t="s">
        <v>2908</v>
      </c>
      <c r="D87" s="690" t="s">
        <v>790</v>
      </c>
      <c r="E87" s="691" t="s">
        <v>2906</v>
      </c>
      <c r="F87" s="691" t="s">
        <v>2909</v>
      </c>
      <c r="G87" s="692">
        <v>3.82</v>
      </c>
      <c r="H87" s="692">
        <v>8.59</v>
      </c>
      <c r="I87" s="693">
        <v>3.71</v>
      </c>
      <c r="J87" s="680"/>
    </row>
    <row r="88" spans="1:11" ht="18.75" hidden="1" customHeight="1" x14ac:dyDescent="0.3">
      <c r="A88" s="689">
        <v>41062</v>
      </c>
      <c r="B88" s="690">
        <v>4.9000000000000004</v>
      </c>
      <c r="C88" s="690" t="s">
        <v>2908</v>
      </c>
      <c r="D88" s="690" t="s">
        <v>790</v>
      </c>
      <c r="E88" s="691" t="s">
        <v>2910</v>
      </c>
      <c r="F88" s="691" t="s">
        <v>2907</v>
      </c>
      <c r="G88" s="692">
        <v>3.65</v>
      </c>
      <c r="H88" s="692">
        <v>8.5299999999999994</v>
      </c>
      <c r="I88" s="693">
        <v>3.44</v>
      </c>
      <c r="J88" s="680"/>
    </row>
    <row r="89" spans="1:11" ht="18.75" hidden="1" customHeight="1" x14ac:dyDescent="0.3">
      <c r="A89" s="689">
        <v>41092</v>
      </c>
      <c r="B89" s="690">
        <v>4.9000000000000004</v>
      </c>
      <c r="C89" s="690" t="s">
        <v>2908</v>
      </c>
      <c r="D89" s="690" t="s">
        <v>790</v>
      </c>
      <c r="E89" s="691" t="s">
        <v>2910</v>
      </c>
      <c r="F89" s="691" t="s">
        <v>2907</v>
      </c>
      <c r="G89" s="692">
        <v>3.64</v>
      </c>
      <c r="H89" s="692">
        <v>8.52</v>
      </c>
      <c r="I89" s="693">
        <v>3.55</v>
      </c>
      <c r="J89" s="680"/>
    </row>
    <row r="90" spans="1:11" ht="18.75" hidden="1" customHeight="1" x14ac:dyDescent="0.3">
      <c r="A90" s="689">
        <v>41123</v>
      </c>
      <c r="B90" s="690">
        <v>4.9000000000000004</v>
      </c>
      <c r="C90" s="690" t="s">
        <v>2908</v>
      </c>
      <c r="D90" s="690" t="s">
        <v>790</v>
      </c>
      <c r="E90" s="691" t="s">
        <v>2910</v>
      </c>
      <c r="F90" s="691" t="s">
        <v>2907</v>
      </c>
      <c r="G90" s="692">
        <v>3.67</v>
      </c>
      <c r="H90" s="692">
        <v>8.5399999999999991</v>
      </c>
      <c r="I90" s="693">
        <v>3.56</v>
      </c>
      <c r="J90" s="680"/>
    </row>
    <row r="91" spans="1:11" ht="18.75" hidden="1" customHeight="1" x14ac:dyDescent="0.3">
      <c r="A91" s="689">
        <v>41154</v>
      </c>
      <c r="B91" s="690">
        <v>4.9000000000000004</v>
      </c>
      <c r="C91" s="690" t="s">
        <v>2908</v>
      </c>
      <c r="D91" s="690" t="s">
        <v>790</v>
      </c>
      <c r="E91" s="691" t="s">
        <v>2910</v>
      </c>
      <c r="F91" s="691" t="s">
        <v>2907</v>
      </c>
      <c r="G91" s="692">
        <v>3.63</v>
      </c>
      <c r="H91" s="692">
        <v>8.49</v>
      </c>
      <c r="I91" s="693">
        <v>3.6</v>
      </c>
      <c r="J91" s="680"/>
    </row>
    <row r="92" spans="1:11" ht="18.75" hidden="1" customHeight="1" x14ac:dyDescent="0.3">
      <c r="A92" s="689">
        <v>41184</v>
      </c>
      <c r="B92" s="690">
        <v>4.9000000000000004</v>
      </c>
      <c r="C92" s="690" t="s">
        <v>2908</v>
      </c>
      <c r="D92" s="690" t="s">
        <v>790</v>
      </c>
      <c r="E92" s="691" t="s">
        <v>2910</v>
      </c>
      <c r="F92" s="691" t="s">
        <v>2907</v>
      </c>
      <c r="G92" s="692">
        <v>3.65</v>
      </c>
      <c r="H92" s="692">
        <v>8.52</v>
      </c>
      <c r="I92" s="693">
        <v>3.23</v>
      </c>
      <c r="J92" s="680"/>
    </row>
    <row r="93" spans="1:11" ht="18.75" hidden="1" customHeight="1" x14ac:dyDescent="0.3">
      <c r="A93" s="689">
        <v>41215</v>
      </c>
      <c r="B93" s="690">
        <v>4.9000000000000004</v>
      </c>
      <c r="C93" s="690" t="s">
        <v>2908</v>
      </c>
      <c r="D93" s="690" t="s">
        <v>790</v>
      </c>
      <c r="E93" s="691" t="s">
        <v>2911</v>
      </c>
      <c r="F93" s="691" t="s">
        <v>2907</v>
      </c>
      <c r="G93" s="692">
        <v>3.64</v>
      </c>
      <c r="H93" s="692">
        <v>8.48</v>
      </c>
      <c r="I93" s="693">
        <v>3.09</v>
      </c>
      <c r="J93" s="680"/>
    </row>
    <row r="94" spans="1:11" ht="18.75" hidden="1" customHeight="1" x14ac:dyDescent="0.3">
      <c r="A94" s="689">
        <v>41245</v>
      </c>
      <c r="B94" s="690">
        <v>4.9000000000000004</v>
      </c>
      <c r="C94" s="690" t="s">
        <v>2908</v>
      </c>
      <c r="D94" s="690" t="s">
        <v>790</v>
      </c>
      <c r="E94" s="691" t="s">
        <v>2911</v>
      </c>
      <c r="F94" s="691" t="s">
        <v>2907</v>
      </c>
      <c r="G94" s="692">
        <v>3.48</v>
      </c>
      <c r="H94" s="692">
        <v>8.42</v>
      </c>
      <c r="I94" s="693">
        <v>2.92</v>
      </c>
      <c r="J94" s="680"/>
    </row>
    <row r="95" spans="1:11" ht="18.75" hidden="1" customHeight="1" x14ac:dyDescent="0.3">
      <c r="A95" s="689">
        <v>41276</v>
      </c>
      <c r="B95" s="690">
        <v>4.9000000000000004</v>
      </c>
      <c r="C95" s="690" t="s">
        <v>2908</v>
      </c>
      <c r="D95" s="690" t="s">
        <v>790</v>
      </c>
      <c r="E95" s="691" t="s">
        <v>2911</v>
      </c>
      <c r="F95" s="691" t="s">
        <v>2907</v>
      </c>
      <c r="G95" s="692">
        <v>3.32</v>
      </c>
      <c r="H95" s="692">
        <v>8.42</v>
      </c>
      <c r="I95" s="693">
        <v>2.88</v>
      </c>
      <c r="J95" s="680"/>
    </row>
    <row r="96" spans="1:11" ht="18.75" hidden="1" customHeight="1" x14ac:dyDescent="0.3">
      <c r="A96" s="689">
        <v>41307</v>
      </c>
      <c r="B96" s="690">
        <v>4.9000000000000004</v>
      </c>
      <c r="C96" s="690" t="s">
        <v>2908</v>
      </c>
      <c r="D96" s="690" t="s">
        <v>790</v>
      </c>
      <c r="E96" s="691" t="s">
        <v>2394</v>
      </c>
      <c r="F96" s="691" t="s">
        <v>2912</v>
      </c>
      <c r="G96" s="692">
        <v>3.42</v>
      </c>
      <c r="H96" s="692">
        <v>8.39</v>
      </c>
      <c r="I96" s="693">
        <v>2.67</v>
      </c>
      <c r="J96" s="680"/>
    </row>
    <row r="97" spans="1:12" ht="18.75" hidden="1" customHeight="1" x14ac:dyDescent="0.3">
      <c r="A97" s="689">
        <v>41335</v>
      </c>
      <c r="B97" s="690">
        <v>4.9000000000000004</v>
      </c>
      <c r="C97" s="690" t="s">
        <v>2908</v>
      </c>
      <c r="D97" s="690" t="s">
        <v>790</v>
      </c>
      <c r="E97" s="691" t="s">
        <v>2396</v>
      </c>
      <c r="F97" s="691" t="s">
        <v>2913</v>
      </c>
      <c r="G97" s="692">
        <v>3.41</v>
      </c>
      <c r="H97" s="692">
        <v>8.36</v>
      </c>
      <c r="I97" s="693">
        <v>2.37</v>
      </c>
      <c r="J97" s="680"/>
    </row>
    <row r="98" spans="1:12" ht="18.75" hidden="1" customHeight="1" x14ac:dyDescent="0.3">
      <c r="A98" s="689">
        <v>41366</v>
      </c>
      <c r="B98" s="690">
        <v>4.9000000000000004</v>
      </c>
      <c r="C98" s="690" t="s">
        <v>2908</v>
      </c>
      <c r="D98" s="690" t="s">
        <v>790</v>
      </c>
      <c r="E98" s="691" t="s">
        <v>2914</v>
      </c>
      <c r="F98" s="691" t="s">
        <v>2915</v>
      </c>
      <c r="G98" s="692">
        <v>3.45</v>
      </c>
      <c r="H98" s="692">
        <v>8.33</v>
      </c>
      <c r="I98" s="693">
        <v>2.33</v>
      </c>
      <c r="J98" s="680"/>
    </row>
    <row r="99" spans="1:12" ht="18.75" hidden="1" customHeight="1" x14ac:dyDescent="0.3">
      <c r="A99" s="689">
        <v>41396</v>
      </c>
      <c r="B99" s="690">
        <v>4.9000000000000004</v>
      </c>
      <c r="C99" s="690" t="s">
        <v>2908</v>
      </c>
      <c r="D99" s="690" t="s">
        <v>790</v>
      </c>
      <c r="E99" s="691" t="s">
        <v>2394</v>
      </c>
      <c r="F99" s="691" t="s">
        <v>2916</v>
      </c>
      <c r="G99" s="692">
        <v>3.47</v>
      </c>
      <c r="H99" s="692">
        <v>8.42</v>
      </c>
      <c r="I99" s="693">
        <v>2.3199999999999998</v>
      </c>
      <c r="J99" s="680"/>
      <c r="L99" s="697"/>
    </row>
    <row r="100" spans="1:12" ht="18.75" hidden="1" customHeight="1" x14ac:dyDescent="0.3">
      <c r="A100" s="689">
        <v>41427</v>
      </c>
      <c r="B100" s="690">
        <v>4.6500000000000004</v>
      </c>
      <c r="C100" s="690" t="s">
        <v>2908</v>
      </c>
      <c r="D100" s="690" t="s">
        <v>791</v>
      </c>
      <c r="E100" s="691" t="s">
        <v>2394</v>
      </c>
      <c r="F100" s="691" t="s">
        <v>2917</v>
      </c>
      <c r="G100" s="692">
        <v>3.28</v>
      </c>
      <c r="H100" s="692">
        <v>8.26</v>
      </c>
      <c r="I100" s="693">
        <v>2.72</v>
      </c>
      <c r="J100" s="680"/>
    </row>
    <row r="101" spans="1:12" ht="18.75" hidden="1" customHeight="1" x14ac:dyDescent="0.3">
      <c r="A101" s="689">
        <v>41457</v>
      </c>
      <c r="B101" s="690">
        <v>4.6500000000000004</v>
      </c>
      <c r="C101" s="690" t="s">
        <v>2918</v>
      </c>
      <c r="D101" s="690" t="s">
        <v>792</v>
      </c>
      <c r="E101" s="691" t="s">
        <v>2394</v>
      </c>
      <c r="F101" s="691" t="s">
        <v>2919</v>
      </c>
      <c r="G101" s="692">
        <v>3.21</v>
      </c>
      <c r="H101" s="692">
        <v>8.2200000000000006</v>
      </c>
      <c r="I101" s="693">
        <v>2.94</v>
      </c>
      <c r="J101" s="680"/>
    </row>
    <row r="102" spans="1:12" ht="18.75" hidden="1" customHeight="1" x14ac:dyDescent="0.3">
      <c r="A102" s="689">
        <v>41488</v>
      </c>
      <c r="B102" s="690">
        <v>4.6500000000000004</v>
      </c>
      <c r="C102" s="690" t="s">
        <v>2918</v>
      </c>
      <c r="D102" s="690" t="s">
        <v>792</v>
      </c>
      <c r="E102" s="691" t="s">
        <v>2920</v>
      </c>
      <c r="F102" s="691" t="s">
        <v>2921</v>
      </c>
      <c r="G102" s="692">
        <v>3.24</v>
      </c>
      <c r="H102" s="692">
        <v>8.18</v>
      </c>
      <c r="I102" s="693">
        <v>2.85</v>
      </c>
      <c r="J102" s="680"/>
    </row>
    <row r="103" spans="1:12" ht="18.75" hidden="1" customHeight="1" x14ac:dyDescent="0.3">
      <c r="A103" s="689">
        <v>41519</v>
      </c>
      <c r="B103" s="690">
        <v>4.6500000000000004</v>
      </c>
      <c r="C103" s="690" t="s">
        <v>2918</v>
      </c>
      <c r="D103" s="690" t="s">
        <v>792</v>
      </c>
      <c r="E103" s="691" t="s">
        <v>2394</v>
      </c>
      <c r="F103" s="691" t="s">
        <v>2922</v>
      </c>
      <c r="G103" s="692">
        <v>3.26</v>
      </c>
      <c r="H103" s="692">
        <v>8.15</v>
      </c>
      <c r="I103" s="693">
        <v>2.73</v>
      </c>
      <c r="J103" s="680"/>
    </row>
    <row r="104" spans="1:12" ht="18.75" hidden="1" customHeight="1" x14ac:dyDescent="0.3">
      <c r="A104" s="689">
        <v>41549</v>
      </c>
      <c r="B104" s="690">
        <v>4.6500000000000004</v>
      </c>
      <c r="C104" s="690" t="s">
        <v>2923</v>
      </c>
      <c r="D104" s="690" t="s">
        <v>793</v>
      </c>
      <c r="E104" s="691" t="s">
        <v>2394</v>
      </c>
      <c r="F104" s="691" t="s">
        <v>2924</v>
      </c>
      <c r="G104" s="692">
        <v>3.26</v>
      </c>
      <c r="H104" s="692">
        <v>8.1</v>
      </c>
      <c r="I104" s="693">
        <v>3.29</v>
      </c>
      <c r="J104" s="680"/>
    </row>
    <row r="105" spans="1:12" ht="18.75" hidden="1" customHeight="1" x14ac:dyDescent="0.3">
      <c r="A105" s="689">
        <v>41580</v>
      </c>
      <c r="B105" s="690">
        <v>4.6500000000000004</v>
      </c>
      <c r="C105" s="690" t="s">
        <v>2923</v>
      </c>
      <c r="D105" s="690" t="s">
        <v>793</v>
      </c>
      <c r="E105" s="691" t="s">
        <v>2925</v>
      </c>
      <c r="F105" s="691" t="s">
        <v>2922</v>
      </c>
      <c r="G105" s="692">
        <v>3.25</v>
      </c>
      <c r="H105" s="692">
        <v>8.09</v>
      </c>
      <c r="I105" s="693">
        <v>3.52</v>
      </c>
      <c r="J105" s="680"/>
    </row>
    <row r="106" spans="1:12" ht="18.75" hidden="1" customHeight="1" x14ac:dyDescent="0.3">
      <c r="A106" s="689">
        <v>41610</v>
      </c>
      <c r="B106" s="690">
        <v>4.6500000000000004</v>
      </c>
      <c r="C106" s="690" t="s">
        <v>2923</v>
      </c>
      <c r="D106" s="690" t="s">
        <v>793</v>
      </c>
      <c r="E106" s="691" t="s">
        <v>2926</v>
      </c>
      <c r="F106" s="691" t="s">
        <v>2927</v>
      </c>
      <c r="G106" s="692">
        <v>3.2174550585821531</v>
      </c>
      <c r="H106" s="692">
        <v>8.07</v>
      </c>
      <c r="I106" s="693">
        <v>3.64</v>
      </c>
      <c r="J106" s="680"/>
    </row>
    <row r="107" spans="1:12" ht="18.75" hidden="1" customHeight="1" x14ac:dyDescent="0.3">
      <c r="A107" s="689">
        <v>41641</v>
      </c>
      <c r="B107" s="690">
        <v>4.6500000000000004</v>
      </c>
      <c r="C107" s="690" t="s">
        <v>2923</v>
      </c>
      <c r="D107" s="690" t="s">
        <v>793</v>
      </c>
      <c r="E107" s="691" t="s">
        <v>2928</v>
      </c>
      <c r="F107" s="691" t="s">
        <v>2929</v>
      </c>
      <c r="G107" s="692">
        <v>3.27</v>
      </c>
      <c r="H107" s="692">
        <v>8.14</v>
      </c>
      <c r="I107" s="693">
        <v>3.53</v>
      </c>
      <c r="J107" s="680"/>
    </row>
    <row r="108" spans="1:12" ht="18.75" hidden="1" customHeight="1" x14ac:dyDescent="0.3">
      <c r="A108" s="689">
        <v>41672</v>
      </c>
      <c r="B108" s="690">
        <v>4.6500000000000004</v>
      </c>
      <c r="C108" s="690" t="s">
        <v>2923</v>
      </c>
      <c r="D108" s="690" t="s">
        <v>793</v>
      </c>
      <c r="E108" s="691" t="s">
        <v>2926</v>
      </c>
      <c r="F108" s="691" t="s">
        <v>2930</v>
      </c>
      <c r="G108" s="692">
        <v>3.16</v>
      </c>
      <c r="H108" s="692">
        <v>8.1199999999999992</v>
      </c>
      <c r="I108" s="693">
        <v>3.23</v>
      </c>
      <c r="J108" s="680"/>
    </row>
    <row r="109" spans="1:12" ht="18.75" hidden="1" customHeight="1" x14ac:dyDescent="0.3">
      <c r="A109" s="689">
        <v>41700</v>
      </c>
      <c r="B109" s="690">
        <v>4.6500000000000004</v>
      </c>
      <c r="C109" s="690" t="s">
        <v>2923</v>
      </c>
      <c r="D109" s="690" t="s">
        <v>794</v>
      </c>
      <c r="E109" s="691" t="s">
        <v>2926</v>
      </c>
      <c r="F109" s="691" t="s">
        <v>2931</v>
      </c>
      <c r="G109" s="692">
        <v>3.18</v>
      </c>
      <c r="H109" s="692">
        <v>8.1199999999999992</v>
      </c>
      <c r="I109" s="693">
        <v>3.05</v>
      </c>
      <c r="J109" s="680"/>
    </row>
    <row r="110" spans="1:12" ht="18.75" hidden="1" customHeight="1" x14ac:dyDescent="0.3">
      <c r="A110" s="689">
        <v>41731</v>
      </c>
      <c r="B110" s="690">
        <v>4.6500000000000004</v>
      </c>
      <c r="C110" s="690" t="s">
        <v>2923</v>
      </c>
      <c r="D110" s="690" t="s">
        <v>794</v>
      </c>
      <c r="E110" s="691" t="s">
        <v>2932</v>
      </c>
      <c r="F110" s="691" t="s">
        <v>2933</v>
      </c>
      <c r="G110" s="692">
        <v>3.1551113181666208</v>
      </c>
      <c r="H110" s="692">
        <v>8.0825323835957139</v>
      </c>
      <c r="I110" s="693">
        <v>2.98</v>
      </c>
      <c r="J110" s="680"/>
    </row>
    <row r="111" spans="1:12" ht="18.75" hidden="1" customHeight="1" x14ac:dyDescent="0.3">
      <c r="A111" s="689">
        <v>41761</v>
      </c>
      <c r="B111" s="690">
        <v>4.6500000000000004</v>
      </c>
      <c r="C111" s="690" t="s">
        <v>2923</v>
      </c>
      <c r="D111" s="690" t="s">
        <v>794</v>
      </c>
      <c r="E111" s="691" t="s">
        <v>2926</v>
      </c>
      <c r="F111" s="691" t="s">
        <v>2934</v>
      </c>
      <c r="G111" s="692">
        <v>3.38</v>
      </c>
      <c r="H111" s="692">
        <v>8.11</v>
      </c>
      <c r="I111" s="693">
        <v>2.78</v>
      </c>
      <c r="J111" s="680"/>
    </row>
    <row r="112" spans="1:12" ht="18.75" hidden="1" customHeight="1" x14ac:dyDescent="0.3">
      <c r="A112" s="689">
        <v>41792</v>
      </c>
      <c r="B112" s="690">
        <v>4.6500000000000004</v>
      </c>
      <c r="C112" s="690" t="s">
        <v>2923</v>
      </c>
      <c r="D112" s="690" t="s">
        <v>794</v>
      </c>
      <c r="E112" s="691" t="s">
        <v>2932</v>
      </c>
      <c r="F112" s="691" t="s">
        <v>2935</v>
      </c>
      <c r="G112" s="692">
        <v>3.3</v>
      </c>
      <c r="H112" s="692">
        <v>8.0399999999999991</v>
      </c>
      <c r="I112" s="693">
        <v>2.48</v>
      </c>
      <c r="J112" s="680"/>
    </row>
    <row r="113" spans="1:11" ht="18.75" hidden="1" customHeight="1" x14ac:dyDescent="0.3">
      <c r="A113" s="689">
        <v>41822</v>
      </c>
      <c r="B113" s="690">
        <v>4.6500000000000004</v>
      </c>
      <c r="C113" s="690" t="s">
        <v>2923</v>
      </c>
      <c r="D113" s="690" t="s">
        <v>794</v>
      </c>
      <c r="E113" s="691" t="s">
        <v>2926</v>
      </c>
      <c r="F113" s="691" t="s">
        <v>2931</v>
      </c>
      <c r="G113" s="692">
        <v>3.298881731933109</v>
      </c>
      <c r="H113" s="692">
        <v>7.9800628050706601</v>
      </c>
      <c r="I113" s="693">
        <v>2.1</v>
      </c>
      <c r="J113" s="680"/>
    </row>
    <row r="114" spans="1:11" ht="18.75" hidden="1" customHeight="1" x14ac:dyDescent="0.3">
      <c r="A114" s="689">
        <v>41853</v>
      </c>
      <c r="B114" s="690">
        <v>4.6500000000000004</v>
      </c>
      <c r="C114" s="690" t="s">
        <v>2923</v>
      </c>
      <c r="D114" s="690" t="s">
        <v>794</v>
      </c>
      <c r="E114" s="691" t="s">
        <v>2936</v>
      </c>
      <c r="F114" s="691" t="s">
        <v>2937</v>
      </c>
      <c r="G114" s="692">
        <v>3.2930000000000001</v>
      </c>
      <c r="H114" s="692">
        <v>7.98</v>
      </c>
      <c r="I114" s="693">
        <v>1.17</v>
      </c>
      <c r="J114" s="680"/>
    </row>
    <row r="115" spans="1:11" ht="18.75" hidden="1" customHeight="1" x14ac:dyDescent="0.3">
      <c r="A115" s="689">
        <v>41884</v>
      </c>
      <c r="B115" s="690">
        <v>4.6500000000000004</v>
      </c>
      <c r="C115" s="690" t="s">
        <v>2923</v>
      </c>
      <c r="D115" s="690" t="s">
        <v>794</v>
      </c>
      <c r="E115" s="691" t="s">
        <v>2936</v>
      </c>
      <c r="F115" s="691" t="s">
        <v>2938</v>
      </c>
      <c r="G115" s="692">
        <v>3.27</v>
      </c>
      <c r="H115" s="692">
        <v>7.95</v>
      </c>
      <c r="I115" s="693">
        <v>1.71</v>
      </c>
      <c r="J115" s="680"/>
    </row>
    <row r="116" spans="1:11" ht="18.75" hidden="1" customHeight="1" x14ac:dyDescent="0.3">
      <c r="A116" s="689">
        <v>41914</v>
      </c>
      <c r="B116" s="690">
        <v>4.6500000000000004</v>
      </c>
      <c r="C116" s="690" t="s">
        <v>2923</v>
      </c>
      <c r="D116" s="690" t="s">
        <v>794</v>
      </c>
      <c r="E116" s="691" t="s">
        <v>2939</v>
      </c>
      <c r="F116" s="691" t="s">
        <v>2940</v>
      </c>
      <c r="G116" s="692">
        <v>3.27</v>
      </c>
      <c r="H116" s="692">
        <v>7.94</v>
      </c>
      <c r="I116" s="693">
        <v>1.47</v>
      </c>
      <c r="J116" s="680"/>
    </row>
    <row r="117" spans="1:11" ht="18.75" hidden="1" customHeight="1" x14ac:dyDescent="0.3">
      <c r="A117" s="689">
        <v>41945</v>
      </c>
      <c r="B117" s="690">
        <v>4.6500000000000004</v>
      </c>
      <c r="C117" s="690" t="s">
        <v>2923</v>
      </c>
      <c r="D117" s="690" t="s">
        <v>794</v>
      </c>
      <c r="E117" s="691" t="s">
        <v>2939</v>
      </c>
      <c r="F117" s="691" t="s">
        <v>2941</v>
      </c>
      <c r="G117" s="692">
        <v>3.24</v>
      </c>
      <c r="H117" s="692">
        <v>7.83</v>
      </c>
      <c r="I117" s="693">
        <v>1.44</v>
      </c>
      <c r="J117" s="680"/>
    </row>
    <row r="118" spans="1:11" ht="18.75" hidden="1" customHeight="1" x14ac:dyDescent="0.3">
      <c r="A118" s="689">
        <v>41975</v>
      </c>
      <c r="B118" s="690">
        <v>4.6500000000000004</v>
      </c>
      <c r="C118" s="690" t="s">
        <v>2923</v>
      </c>
      <c r="D118" s="690" t="s">
        <v>795</v>
      </c>
      <c r="E118" s="691" t="s">
        <v>2942</v>
      </c>
      <c r="F118" s="691" t="s">
        <v>2919</v>
      </c>
      <c r="G118" s="692">
        <v>3.2</v>
      </c>
      <c r="H118" s="692">
        <v>7.79</v>
      </c>
      <c r="I118" s="693">
        <v>2.44</v>
      </c>
      <c r="J118" s="680"/>
    </row>
    <row r="119" spans="1:11" ht="18.75" hidden="1" customHeight="1" x14ac:dyDescent="0.3">
      <c r="A119" s="689">
        <v>42006</v>
      </c>
      <c r="B119" s="690">
        <v>4.6500000000000004</v>
      </c>
      <c r="C119" s="690" t="s">
        <v>2923</v>
      </c>
      <c r="D119" s="690" t="s">
        <v>796</v>
      </c>
      <c r="E119" s="691" t="s">
        <v>2943</v>
      </c>
      <c r="F119" s="691" t="s">
        <v>2937</v>
      </c>
      <c r="G119" s="692">
        <v>3.18</v>
      </c>
      <c r="H119" s="692">
        <v>7.7200728639789542</v>
      </c>
      <c r="I119" s="693">
        <v>2.82</v>
      </c>
      <c r="J119" s="680"/>
    </row>
    <row r="120" spans="1:11" ht="18.75" hidden="1" customHeight="1" x14ac:dyDescent="0.3">
      <c r="A120" s="689">
        <v>42037</v>
      </c>
      <c r="B120" s="690">
        <v>4.6500000000000004</v>
      </c>
      <c r="C120" s="690" t="s">
        <v>2923</v>
      </c>
      <c r="D120" s="690" t="s">
        <v>796</v>
      </c>
      <c r="E120" s="691" t="s">
        <v>2943</v>
      </c>
      <c r="F120" s="691" t="s">
        <v>2917</v>
      </c>
      <c r="G120" s="692">
        <v>3.2</v>
      </c>
      <c r="H120" s="692">
        <v>7.75</v>
      </c>
      <c r="I120" s="693">
        <v>2.36</v>
      </c>
      <c r="J120" s="680"/>
    </row>
    <row r="121" spans="1:11" ht="18.75" hidden="1" customHeight="1" x14ac:dyDescent="0.3">
      <c r="A121" s="689">
        <v>42065</v>
      </c>
      <c r="B121" s="690">
        <v>4.6500000000000004</v>
      </c>
      <c r="C121" s="690" t="s">
        <v>2923</v>
      </c>
      <c r="D121" s="690" t="s">
        <v>796</v>
      </c>
      <c r="E121" s="691" t="s">
        <v>2943</v>
      </c>
      <c r="F121" s="691" t="s">
        <v>2940</v>
      </c>
      <c r="G121" s="692">
        <v>3.17</v>
      </c>
      <c r="H121" s="692">
        <v>7.81</v>
      </c>
      <c r="I121" s="693">
        <v>1.88</v>
      </c>
      <c r="J121" s="680"/>
    </row>
    <row r="122" spans="1:11" ht="18.75" hidden="1" customHeight="1" x14ac:dyDescent="0.3">
      <c r="A122" s="689">
        <v>42096</v>
      </c>
      <c r="B122" s="690">
        <v>4.6500000000000004</v>
      </c>
      <c r="C122" s="690" t="s">
        <v>2923</v>
      </c>
      <c r="D122" s="690" t="s">
        <v>796</v>
      </c>
      <c r="E122" s="691" t="s">
        <v>2939</v>
      </c>
      <c r="F122" s="691" t="s">
        <v>2944</v>
      </c>
      <c r="G122" s="692">
        <v>3.0515322413801469</v>
      </c>
      <c r="H122" s="692">
        <v>7.75</v>
      </c>
      <c r="I122" s="693">
        <v>1.47</v>
      </c>
      <c r="J122" s="680"/>
    </row>
    <row r="123" spans="1:11" ht="18.75" hidden="1" customHeight="1" x14ac:dyDescent="0.3">
      <c r="A123" s="689">
        <v>42126</v>
      </c>
      <c r="B123" s="690">
        <v>4.6500000000000004</v>
      </c>
      <c r="C123" s="690" t="s">
        <v>2923</v>
      </c>
      <c r="D123" s="690" t="s">
        <v>796</v>
      </c>
      <c r="E123" s="691" t="s">
        <v>2939</v>
      </c>
      <c r="F123" s="691" t="s">
        <v>2945</v>
      </c>
      <c r="G123" s="692">
        <v>2.84</v>
      </c>
      <c r="H123" s="692">
        <v>7.7</v>
      </c>
      <c r="I123" s="693">
        <v>1.44</v>
      </c>
      <c r="J123" s="680"/>
      <c r="K123" s="698"/>
    </row>
    <row r="124" spans="1:11" ht="18.75" hidden="1" customHeight="1" x14ac:dyDescent="0.3">
      <c r="A124" s="689">
        <v>42157</v>
      </c>
      <c r="B124" s="690">
        <v>4.6500000000000004</v>
      </c>
      <c r="C124" s="690" t="s">
        <v>2923</v>
      </c>
      <c r="D124" s="690" t="s">
        <v>796</v>
      </c>
      <c r="E124" s="691" t="s">
        <v>2946</v>
      </c>
      <c r="F124" s="691" t="s">
        <v>2947</v>
      </c>
      <c r="G124" s="692">
        <v>2.82</v>
      </c>
      <c r="H124" s="692">
        <v>7.68</v>
      </c>
      <c r="I124" s="693">
        <v>1.78</v>
      </c>
      <c r="J124" s="680"/>
      <c r="K124" s="698"/>
    </row>
    <row r="125" spans="1:11" ht="18.75" hidden="1" customHeight="1" x14ac:dyDescent="0.3">
      <c r="A125" s="689">
        <v>42187</v>
      </c>
      <c r="B125" s="690">
        <v>4.6500000000000004</v>
      </c>
      <c r="C125" s="690" t="s">
        <v>2923</v>
      </c>
      <c r="D125" s="690" t="s">
        <v>796</v>
      </c>
      <c r="E125" s="691" t="s">
        <v>2943</v>
      </c>
      <c r="F125" s="691" t="s">
        <v>2947</v>
      </c>
      <c r="G125" s="692">
        <v>2.8</v>
      </c>
      <c r="H125" s="692">
        <v>7.64</v>
      </c>
      <c r="I125" s="693">
        <v>1.79</v>
      </c>
      <c r="J125" s="680"/>
      <c r="K125" s="698"/>
    </row>
    <row r="126" spans="1:11" ht="18.75" hidden="1" customHeight="1" x14ac:dyDescent="0.3">
      <c r="A126" s="689">
        <v>42218</v>
      </c>
      <c r="B126" s="690">
        <v>4.6500000000000004</v>
      </c>
      <c r="C126" s="690" t="s">
        <v>2923</v>
      </c>
      <c r="D126" s="690" t="s">
        <v>796</v>
      </c>
      <c r="E126" s="691" t="s">
        <v>2948</v>
      </c>
      <c r="F126" s="691" t="s">
        <v>2947</v>
      </c>
      <c r="G126" s="692">
        <v>2.8068282217058096</v>
      </c>
      <c r="H126" s="692">
        <v>7.615889360455923</v>
      </c>
      <c r="I126" s="693">
        <v>1.67</v>
      </c>
      <c r="J126" s="680"/>
      <c r="K126" s="698"/>
    </row>
    <row r="127" spans="1:11" ht="18.75" hidden="1" customHeight="1" x14ac:dyDescent="0.3">
      <c r="A127" s="689">
        <v>42249</v>
      </c>
      <c r="B127" s="690">
        <v>4.6500000000000004</v>
      </c>
      <c r="C127" s="690" t="s">
        <v>2923</v>
      </c>
      <c r="D127" s="690" t="s">
        <v>796</v>
      </c>
      <c r="E127" s="691" t="s">
        <v>2948</v>
      </c>
      <c r="F127" s="691" t="s">
        <v>2949</v>
      </c>
      <c r="G127" s="692">
        <v>2.83</v>
      </c>
      <c r="H127" s="692">
        <v>7.55</v>
      </c>
      <c r="I127" s="693">
        <v>1.96</v>
      </c>
      <c r="J127" s="680"/>
      <c r="K127" s="698"/>
    </row>
    <row r="128" spans="1:11" ht="18.75" hidden="1" customHeight="1" x14ac:dyDescent="0.3">
      <c r="A128" s="689">
        <v>42279</v>
      </c>
      <c r="B128" s="690">
        <v>4.6500000000000004</v>
      </c>
      <c r="C128" s="690" t="s">
        <v>2923</v>
      </c>
      <c r="D128" s="690" t="s">
        <v>796</v>
      </c>
      <c r="E128" s="691" t="s">
        <v>2950</v>
      </c>
      <c r="F128" s="691" t="s">
        <v>2951</v>
      </c>
      <c r="G128" s="692">
        <v>2.808737315412309</v>
      </c>
      <c r="H128" s="692">
        <v>7.4735343910847893</v>
      </c>
      <c r="I128" s="693">
        <v>2.34</v>
      </c>
      <c r="J128" s="680"/>
      <c r="K128" s="698"/>
    </row>
    <row r="129" spans="1:11" ht="18.75" hidden="1" customHeight="1" x14ac:dyDescent="0.3">
      <c r="A129" s="689">
        <v>42310</v>
      </c>
      <c r="B129" s="690">
        <v>4.4000000000000004</v>
      </c>
      <c r="C129" s="690" t="s">
        <v>2923</v>
      </c>
      <c r="D129" s="690" t="s">
        <v>796</v>
      </c>
      <c r="E129" s="691" t="s">
        <v>2950</v>
      </c>
      <c r="F129" s="691" t="s">
        <v>2952</v>
      </c>
      <c r="G129" s="692">
        <v>2.66</v>
      </c>
      <c r="H129" s="692">
        <v>7.28</v>
      </c>
      <c r="I129" s="693">
        <v>2.74</v>
      </c>
      <c r="J129" s="699"/>
      <c r="K129" s="698"/>
    </row>
    <row r="130" spans="1:11" ht="18.75" hidden="1" customHeight="1" x14ac:dyDescent="0.3">
      <c r="A130" s="689">
        <v>42340</v>
      </c>
      <c r="B130" s="690">
        <v>4.4000000000000004</v>
      </c>
      <c r="C130" s="690" t="s">
        <v>2923</v>
      </c>
      <c r="D130" s="690" t="s">
        <v>796</v>
      </c>
      <c r="E130" s="691" t="s">
        <v>2950</v>
      </c>
      <c r="F130" s="691" t="s">
        <v>2952</v>
      </c>
      <c r="G130" s="692">
        <v>2.6262079505853757</v>
      </c>
      <c r="H130" s="692">
        <v>7.2387669228824993</v>
      </c>
      <c r="I130" s="693">
        <v>3.45</v>
      </c>
      <c r="J130" s="699"/>
      <c r="K130" s="698"/>
    </row>
    <row r="131" spans="1:11" ht="18.75" hidden="1" customHeight="1" x14ac:dyDescent="0.3">
      <c r="A131" s="689">
        <v>42371</v>
      </c>
      <c r="B131" s="690">
        <v>4.4000000000000004</v>
      </c>
      <c r="C131" s="690" t="s">
        <v>2923</v>
      </c>
      <c r="D131" s="690" t="s">
        <v>796</v>
      </c>
      <c r="E131" s="691" t="s">
        <v>2953</v>
      </c>
      <c r="F131" s="691" t="s">
        <v>2954</v>
      </c>
      <c r="G131" s="692">
        <v>2.62</v>
      </c>
      <c r="H131" s="692">
        <v>7.23</v>
      </c>
      <c r="I131" s="693">
        <v>3.18</v>
      </c>
      <c r="J131" s="680"/>
      <c r="K131" s="698"/>
    </row>
    <row r="132" spans="1:11" ht="18.75" hidden="1" customHeight="1" x14ac:dyDescent="0.3">
      <c r="A132" s="689">
        <v>42402</v>
      </c>
      <c r="B132" s="690">
        <v>4.4000000000000004</v>
      </c>
      <c r="C132" s="690" t="s">
        <v>2923</v>
      </c>
      <c r="D132" s="690" t="s">
        <v>796</v>
      </c>
      <c r="E132" s="691" t="s">
        <v>2953</v>
      </c>
      <c r="F132" s="691" t="s">
        <v>2954</v>
      </c>
      <c r="G132" s="692">
        <v>2.59</v>
      </c>
      <c r="H132" s="692">
        <v>7.23</v>
      </c>
      <c r="I132" s="693">
        <v>2.52</v>
      </c>
      <c r="J132" s="680"/>
      <c r="K132" s="698"/>
    </row>
    <row r="133" spans="1:11" ht="18.75" hidden="1" customHeight="1" x14ac:dyDescent="0.3">
      <c r="A133" s="689">
        <v>42431</v>
      </c>
      <c r="B133" s="690">
        <v>4.4000000000000004</v>
      </c>
      <c r="C133" s="690" t="s">
        <v>2923</v>
      </c>
      <c r="D133" s="690" t="s">
        <v>796</v>
      </c>
      <c r="E133" s="691" t="s">
        <v>2953</v>
      </c>
      <c r="F133" s="691" t="s">
        <v>2955</v>
      </c>
      <c r="G133" s="692">
        <v>2.58</v>
      </c>
      <c r="H133" s="692">
        <v>7.21</v>
      </c>
      <c r="I133" s="693">
        <v>2.75</v>
      </c>
      <c r="J133" s="680"/>
      <c r="K133" s="698"/>
    </row>
    <row r="134" spans="1:11" ht="18.75" hidden="1" customHeight="1" x14ac:dyDescent="0.3">
      <c r="A134" s="689">
        <v>42462</v>
      </c>
      <c r="B134" s="690">
        <v>4.4000000000000004</v>
      </c>
      <c r="C134" s="690" t="s">
        <v>2923</v>
      </c>
      <c r="D134" s="690" t="s">
        <v>796</v>
      </c>
      <c r="E134" s="691" t="s">
        <v>2953</v>
      </c>
      <c r="F134" s="691" t="s">
        <v>2956</v>
      </c>
      <c r="G134" s="692">
        <v>2.62</v>
      </c>
      <c r="H134" s="692">
        <v>7.19</v>
      </c>
      <c r="I134" s="693">
        <v>2.84</v>
      </c>
      <c r="J134" s="680"/>
      <c r="K134" s="698"/>
    </row>
    <row r="135" spans="1:11" ht="18.75" hidden="1" customHeight="1" x14ac:dyDescent="0.3">
      <c r="A135" s="689">
        <v>42491</v>
      </c>
      <c r="B135" s="690">
        <v>4.4000000000000004</v>
      </c>
      <c r="C135" s="690" t="s">
        <v>2923</v>
      </c>
      <c r="D135" s="690" t="s">
        <v>796</v>
      </c>
      <c r="E135" s="691" t="s">
        <v>2953</v>
      </c>
      <c r="F135" s="691" t="s">
        <v>2956</v>
      </c>
      <c r="G135" s="692">
        <v>2.57</v>
      </c>
      <c r="H135" s="692">
        <v>7.21</v>
      </c>
      <c r="I135" s="693">
        <v>2.65</v>
      </c>
      <c r="J135" s="680"/>
      <c r="K135" s="698"/>
    </row>
    <row r="136" spans="1:11" ht="18.75" hidden="1" customHeight="1" x14ac:dyDescent="0.3">
      <c r="A136" s="689">
        <v>42522</v>
      </c>
      <c r="B136" s="690">
        <v>4.4000000000000004</v>
      </c>
      <c r="C136" s="690" t="s">
        <v>2923</v>
      </c>
      <c r="D136" s="690" t="s">
        <v>796</v>
      </c>
      <c r="E136" s="691" t="s">
        <v>2953</v>
      </c>
      <c r="F136" s="691" t="s">
        <v>2957</v>
      </c>
      <c r="G136" s="692">
        <v>2.5499999999999998</v>
      </c>
      <c r="H136" s="692">
        <v>7.23</v>
      </c>
      <c r="I136" s="693">
        <v>2.29</v>
      </c>
      <c r="J136" s="680"/>
      <c r="K136" s="698"/>
    </row>
    <row r="137" spans="1:11" ht="18.75" hidden="1" customHeight="1" x14ac:dyDescent="0.3">
      <c r="A137" s="689">
        <v>42552</v>
      </c>
      <c r="B137" s="690">
        <v>4</v>
      </c>
      <c r="C137" s="690" t="s">
        <v>2923</v>
      </c>
      <c r="D137" s="690" t="s">
        <v>796</v>
      </c>
      <c r="E137" s="691" t="s">
        <v>2953</v>
      </c>
      <c r="F137" s="691" t="s">
        <v>2957</v>
      </c>
      <c r="G137" s="692">
        <v>2.5099999999999998</v>
      </c>
      <c r="H137" s="692">
        <v>7.12</v>
      </c>
      <c r="I137" s="693">
        <v>2.79</v>
      </c>
      <c r="J137" s="699"/>
      <c r="K137" s="698"/>
    </row>
    <row r="138" spans="1:11" ht="18.75" hidden="1" customHeight="1" x14ac:dyDescent="0.3">
      <c r="A138" s="689">
        <v>42583</v>
      </c>
      <c r="B138" s="690">
        <v>4</v>
      </c>
      <c r="C138" s="690" t="s">
        <v>2958</v>
      </c>
      <c r="D138" s="690" t="s">
        <v>797</v>
      </c>
      <c r="E138" s="691" t="s">
        <v>2953</v>
      </c>
      <c r="F138" s="691" t="s">
        <v>2959</v>
      </c>
      <c r="G138" s="692">
        <v>2.2000000000000002</v>
      </c>
      <c r="H138" s="692">
        <v>6.87</v>
      </c>
      <c r="I138" s="693">
        <v>2.48</v>
      </c>
      <c r="J138" s="699"/>
      <c r="K138" s="698"/>
    </row>
    <row r="139" spans="1:11" ht="18.75" hidden="1" customHeight="1" x14ac:dyDescent="0.3">
      <c r="A139" s="689">
        <v>42614</v>
      </c>
      <c r="B139" s="690">
        <v>4</v>
      </c>
      <c r="C139" s="690" t="s">
        <v>2958</v>
      </c>
      <c r="D139" s="690" t="s">
        <v>797</v>
      </c>
      <c r="E139" s="691" t="s">
        <v>2953</v>
      </c>
      <c r="F139" s="691" t="s">
        <v>2960</v>
      </c>
      <c r="G139" s="692">
        <v>2.16</v>
      </c>
      <c r="H139" s="692">
        <v>6.84</v>
      </c>
      <c r="I139" s="693">
        <v>2.46</v>
      </c>
      <c r="J139" s="699"/>
      <c r="K139" s="698"/>
    </row>
    <row r="140" spans="1:11" ht="18.75" hidden="1" customHeight="1" x14ac:dyDescent="0.3">
      <c r="A140" s="689">
        <v>42644</v>
      </c>
      <c r="B140" s="690">
        <v>4</v>
      </c>
      <c r="C140" s="690" t="s">
        <v>2958</v>
      </c>
      <c r="D140" s="690" t="s">
        <v>798</v>
      </c>
      <c r="E140" s="691" t="s">
        <v>2953</v>
      </c>
      <c r="F140" s="691" t="s">
        <v>2959</v>
      </c>
      <c r="G140" s="692">
        <v>2.16</v>
      </c>
      <c r="H140" s="692">
        <v>6.88</v>
      </c>
      <c r="I140" s="693">
        <v>2.6</v>
      </c>
      <c r="J140" s="699"/>
      <c r="K140" s="698"/>
    </row>
    <row r="141" spans="1:11" ht="18.75" hidden="1" customHeight="1" x14ac:dyDescent="0.3">
      <c r="A141" s="689">
        <v>42675</v>
      </c>
      <c r="B141" s="690">
        <v>4</v>
      </c>
      <c r="C141" s="690" t="s">
        <v>2958</v>
      </c>
      <c r="D141" s="690" t="s">
        <v>798</v>
      </c>
      <c r="E141" s="691" t="s">
        <v>2953</v>
      </c>
      <c r="F141" s="691" t="s">
        <v>2960</v>
      </c>
      <c r="G141" s="692">
        <v>2.21</v>
      </c>
      <c r="H141" s="692">
        <v>6.83</v>
      </c>
      <c r="I141" s="693">
        <v>2.68</v>
      </c>
      <c r="J141" s="699"/>
      <c r="K141" s="698"/>
    </row>
    <row r="142" spans="1:11" ht="16.5" hidden="1" x14ac:dyDescent="0.3">
      <c r="A142" s="689">
        <v>42705</v>
      </c>
      <c r="B142" s="690">
        <v>4</v>
      </c>
      <c r="C142" s="690" t="s">
        <v>2958</v>
      </c>
      <c r="D142" s="690" t="s">
        <v>798</v>
      </c>
      <c r="E142" s="691" t="s">
        <v>2953</v>
      </c>
      <c r="F142" s="691" t="s">
        <v>2961</v>
      </c>
      <c r="G142" s="692">
        <v>2.21</v>
      </c>
      <c r="H142" s="692">
        <v>6.86</v>
      </c>
      <c r="I142" s="693">
        <v>2.87</v>
      </c>
      <c r="J142" s="699"/>
      <c r="K142" s="698"/>
    </row>
    <row r="143" spans="1:11" ht="17.25" hidden="1" customHeight="1" x14ac:dyDescent="0.3">
      <c r="A143" s="689">
        <v>42736</v>
      </c>
      <c r="B143" s="690">
        <v>4</v>
      </c>
      <c r="C143" s="690" t="s">
        <v>2958</v>
      </c>
      <c r="D143" s="690" t="s">
        <v>798</v>
      </c>
      <c r="E143" s="691" t="s">
        <v>2962</v>
      </c>
      <c r="F143" s="691" t="s">
        <v>2963</v>
      </c>
      <c r="G143" s="692">
        <v>2.16</v>
      </c>
      <c r="H143" s="692">
        <v>6.87</v>
      </c>
      <c r="I143" s="693">
        <v>2.64</v>
      </c>
      <c r="J143" s="699"/>
      <c r="K143" s="698"/>
    </row>
    <row r="144" spans="1:11" ht="18.75" hidden="1" customHeight="1" x14ac:dyDescent="0.3">
      <c r="A144" s="689">
        <v>42767</v>
      </c>
      <c r="B144" s="690">
        <v>4</v>
      </c>
      <c r="C144" s="690" t="s">
        <v>2958</v>
      </c>
      <c r="D144" s="690" t="s">
        <v>798</v>
      </c>
      <c r="E144" s="691" t="s">
        <v>2964</v>
      </c>
      <c r="F144" s="691" t="s">
        <v>2963</v>
      </c>
      <c r="G144" s="692">
        <v>2.14</v>
      </c>
      <c r="H144" s="692">
        <v>6.83</v>
      </c>
      <c r="I144" s="693">
        <v>2.21</v>
      </c>
      <c r="J144" s="699"/>
      <c r="K144" s="698"/>
    </row>
    <row r="145" spans="1:11" ht="18.75" hidden="1" customHeight="1" x14ac:dyDescent="0.3">
      <c r="A145" s="689">
        <v>42795</v>
      </c>
      <c r="B145" s="690">
        <v>4</v>
      </c>
      <c r="C145" s="690" t="s">
        <v>2958</v>
      </c>
      <c r="D145" s="690" t="s">
        <v>798</v>
      </c>
      <c r="E145" s="691" t="s">
        <v>2962</v>
      </c>
      <c r="F145" s="691" t="s">
        <v>2947</v>
      </c>
      <c r="G145" s="692">
        <v>2.14</v>
      </c>
      <c r="H145" s="692">
        <v>6.74</v>
      </c>
      <c r="I145" s="693">
        <v>2.5099999999999998</v>
      </c>
      <c r="J145" s="699"/>
      <c r="K145" s="698"/>
    </row>
    <row r="146" spans="1:11" ht="18.75" hidden="1" customHeight="1" x14ac:dyDescent="0.3">
      <c r="A146" s="689">
        <v>42826</v>
      </c>
      <c r="B146" s="690">
        <v>4</v>
      </c>
      <c r="C146" s="690" t="s">
        <v>2958</v>
      </c>
      <c r="D146" s="690" t="s">
        <v>798</v>
      </c>
      <c r="E146" s="691" t="s">
        <v>2962</v>
      </c>
      <c r="F146" s="691" t="s">
        <v>2963</v>
      </c>
      <c r="G146" s="692">
        <v>2.16</v>
      </c>
      <c r="H146" s="692">
        <v>6.74</v>
      </c>
      <c r="I146" s="693">
        <v>2.75</v>
      </c>
      <c r="J146" s="699"/>
      <c r="K146" s="698"/>
    </row>
    <row r="147" spans="1:11" ht="18.75" hidden="1" customHeight="1" x14ac:dyDescent="0.3">
      <c r="A147" s="689">
        <v>42856</v>
      </c>
      <c r="B147" s="690">
        <v>4</v>
      </c>
      <c r="C147" s="690" t="s">
        <v>2958</v>
      </c>
      <c r="D147" s="690" t="s">
        <v>798</v>
      </c>
      <c r="E147" s="691" t="s">
        <v>2965</v>
      </c>
      <c r="F147" s="691" t="s">
        <v>2947</v>
      </c>
      <c r="G147" s="692">
        <v>2.13</v>
      </c>
      <c r="H147" s="692">
        <v>6.76</v>
      </c>
      <c r="I147" s="693">
        <v>2.12</v>
      </c>
      <c r="J147" s="699"/>
      <c r="K147" s="698"/>
    </row>
    <row r="148" spans="1:11" ht="18.75" hidden="1" customHeight="1" x14ac:dyDescent="0.3">
      <c r="A148" s="689">
        <v>42887</v>
      </c>
      <c r="B148" s="690">
        <v>4</v>
      </c>
      <c r="C148" s="690" t="s">
        <v>2958</v>
      </c>
      <c r="D148" s="690" t="s">
        <v>798</v>
      </c>
      <c r="E148" s="691" t="s">
        <v>2966</v>
      </c>
      <c r="F148" s="691" t="s">
        <v>2947</v>
      </c>
      <c r="G148" s="692">
        <v>2.15</v>
      </c>
      <c r="H148" s="692">
        <v>6.81</v>
      </c>
      <c r="I148" s="693">
        <v>2.0499999999999998</v>
      </c>
      <c r="J148" s="699"/>
      <c r="K148" s="698"/>
    </row>
    <row r="149" spans="1:11" ht="18.75" hidden="1" customHeight="1" x14ac:dyDescent="0.3">
      <c r="A149" s="689">
        <v>42917</v>
      </c>
      <c r="B149" s="690">
        <v>4</v>
      </c>
      <c r="C149" s="690" t="s">
        <v>2958</v>
      </c>
      <c r="D149" s="690" t="s">
        <v>799</v>
      </c>
      <c r="E149" s="691" t="s">
        <v>2966</v>
      </c>
      <c r="F149" s="691" t="s">
        <v>2947</v>
      </c>
      <c r="G149" s="692">
        <v>2.14</v>
      </c>
      <c r="H149" s="692">
        <v>6.78</v>
      </c>
      <c r="I149" s="693">
        <v>1.97</v>
      </c>
      <c r="J149" s="699"/>
      <c r="K149" s="698"/>
    </row>
    <row r="150" spans="1:11" ht="18.75" hidden="1" customHeight="1" x14ac:dyDescent="0.3">
      <c r="A150" s="689">
        <v>42948</v>
      </c>
      <c r="B150" s="690">
        <v>4</v>
      </c>
      <c r="C150" s="690" t="s">
        <v>2958</v>
      </c>
      <c r="D150" s="690" t="s">
        <v>800</v>
      </c>
      <c r="E150" s="691" t="s">
        <v>2967</v>
      </c>
      <c r="F150" s="691" t="s">
        <v>2947</v>
      </c>
      <c r="G150" s="692">
        <v>2.09</v>
      </c>
      <c r="H150" s="692">
        <v>6.73</v>
      </c>
      <c r="I150" s="693">
        <v>2.0499999999999998</v>
      </c>
      <c r="J150" s="699"/>
      <c r="K150" s="698"/>
    </row>
    <row r="151" spans="1:11" ht="18.75" hidden="1" customHeight="1" x14ac:dyDescent="0.3">
      <c r="A151" s="689">
        <v>42979</v>
      </c>
      <c r="B151" s="690">
        <v>3.5</v>
      </c>
      <c r="C151" s="690" t="s">
        <v>2968</v>
      </c>
      <c r="D151" s="690" t="s">
        <v>801</v>
      </c>
      <c r="E151" s="691" t="s">
        <v>2966</v>
      </c>
      <c r="F151" s="691" t="s">
        <v>2033</v>
      </c>
      <c r="G151" s="692">
        <v>1.75</v>
      </c>
      <c r="H151" s="692">
        <v>6.28</v>
      </c>
      <c r="I151" s="693">
        <v>2</v>
      </c>
      <c r="J151" s="699"/>
      <c r="K151" s="698"/>
    </row>
    <row r="152" spans="1:11" ht="18.75" hidden="1" customHeight="1" x14ac:dyDescent="0.3">
      <c r="A152" s="689">
        <v>43009</v>
      </c>
      <c r="B152" s="690">
        <v>3.5</v>
      </c>
      <c r="C152" s="690" t="s">
        <v>2968</v>
      </c>
      <c r="D152" s="690" t="s">
        <v>802</v>
      </c>
      <c r="E152" s="691" t="s">
        <v>2969</v>
      </c>
      <c r="F152" s="691" t="s">
        <v>2033</v>
      </c>
      <c r="G152" s="692">
        <v>1.68</v>
      </c>
      <c r="H152" s="692">
        <v>6.15</v>
      </c>
      <c r="I152" s="693">
        <v>1.78</v>
      </c>
      <c r="J152" s="699"/>
      <c r="K152" s="698"/>
    </row>
    <row r="153" spans="1:11" ht="18.75" hidden="1" customHeight="1" x14ac:dyDescent="0.3">
      <c r="A153" s="689">
        <v>43040</v>
      </c>
      <c r="B153" s="690">
        <v>3.5</v>
      </c>
      <c r="C153" s="690" t="s">
        <v>2968</v>
      </c>
      <c r="D153" s="690" t="s">
        <v>802</v>
      </c>
      <c r="E153" s="691" t="s">
        <v>2970</v>
      </c>
      <c r="F153" s="691" t="s">
        <v>2033</v>
      </c>
      <c r="G153" s="692">
        <v>1.69</v>
      </c>
      <c r="H153" s="692">
        <v>6.2</v>
      </c>
      <c r="I153" s="693">
        <v>1.96</v>
      </c>
      <c r="J153" s="699"/>
      <c r="K153" s="698"/>
    </row>
    <row r="154" spans="1:11" ht="18.75" hidden="1" customHeight="1" x14ac:dyDescent="0.3">
      <c r="A154" s="689">
        <v>43070</v>
      </c>
      <c r="B154" s="690">
        <v>3.5</v>
      </c>
      <c r="C154" s="690" t="s">
        <v>2968</v>
      </c>
      <c r="D154" s="690" t="s">
        <v>802</v>
      </c>
      <c r="E154" s="691" t="s">
        <v>2971</v>
      </c>
      <c r="F154" s="691" t="s">
        <v>2033</v>
      </c>
      <c r="G154" s="692">
        <v>1.67</v>
      </c>
      <c r="H154" s="692">
        <v>6.2</v>
      </c>
      <c r="I154" s="693">
        <v>2.4700000000000002</v>
      </c>
      <c r="J154" s="699"/>
      <c r="K154" s="698"/>
    </row>
    <row r="155" spans="1:11" ht="18.75" hidden="1" customHeight="1" x14ac:dyDescent="0.3">
      <c r="A155" s="689">
        <v>43101</v>
      </c>
      <c r="B155" s="690">
        <v>3.5</v>
      </c>
      <c r="C155" s="690" t="s">
        <v>2968</v>
      </c>
      <c r="D155" s="690" t="s">
        <v>802</v>
      </c>
      <c r="E155" s="691" t="s">
        <v>2972</v>
      </c>
      <c r="F155" s="691" t="s">
        <v>2033</v>
      </c>
      <c r="G155" s="692">
        <v>1.67</v>
      </c>
      <c r="H155" s="692">
        <v>6.16</v>
      </c>
      <c r="I155" s="693">
        <v>2.5099999999999998</v>
      </c>
      <c r="J155" s="699"/>
      <c r="K155" s="698"/>
    </row>
    <row r="156" spans="1:11" ht="18.75" hidden="1" customHeight="1" x14ac:dyDescent="0.3">
      <c r="A156" s="689">
        <v>43132</v>
      </c>
      <c r="B156" s="690">
        <v>3.5</v>
      </c>
      <c r="C156" s="690" t="s">
        <v>2968</v>
      </c>
      <c r="D156" s="690" t="s">
        <v>802</v>
      </c>
      <c r="E156" s="691" t="s">
        <v>2965</v>
      </c>
      <c r="F156" s="691" t="s">
        <v>2033</v>
      </c>
      <c r="G156" s="692">
        <v>1.68</v>
      </c>
      <c r="H156" s="692">
        <v>6.13</v>
      </c>
      <c r="I156" s="693">
        <v>2.91</v>
      </c>
      <c r="J156" s="699"/>
      <c r="K156" s="698"/>
    </row>
    <row r="157" spans="1:11" ht="18.75" hidden="1" customHeight="1" x14ac:dyDescent="0.3">
      <c r="A157" s="689">
        <v>43160</v>
      </c>
      <c r="B157" s="690">
        <v>3.5</v>
      </c>
      <c r="C157" s="690" t="s">
        <v>2968</v>
      </c>
      <c r="D157" s="690" t="s">
        <v>802</v>
      </c>
      <c r="E157" s="691" t="s">
        <v>2971</v>
      </c>
      <c r="F157" s="691" t="s">
        <v>2973</v>
      </c>
      <c r="G157" s="692">
        <v>1.66</v>
      </c>
      <c r="H157" s="692">
        <v>6.17</v>
      </c>
      <c r="I157" s="693">
        <v>3.74</v>
      </c>
      <c r="J157" s="699"/>
      <c r="K157" s="698"/>
    </row>
    <row r="158" spans="1:11" ht="18.75" hidden="1" customHeight="1" x14ac:dyDescent="0.3">
      <c r="A158" s="689">
        <v>43191</v>
      </c>
      <c r="B158" s="690">
        <v>3.5</v>
      </c>
      <c r="C158" s="690" t="s">
        <v>2968</v>
      </c>
      <c r="D158" s="690" t="s">
        <v>802</v>
      </c>
      <c r="E158" s="691" t="s">
        <v>2974</v>
      </c>
      <c r="F158" s="691" t="s">
        <v>2973</v>
      </c>
      <c r="G158" s="692">
        <v>1.65</v>
      </c>
      <c r="H158" s="692">
        <v>6.18</v>
      </c>
      <c r="I158" s="693">
        <v>3.69</v>
      </c>
      <c r="J158" s="699"/>
      <c r="K158" s="698"/>
    </row>
    <row r="159" spans="1:11" ht="18.75" hidden="1" customHeight="1" x14ac:dyDescent="0.3">
      <c r="A159" s="689">
        <v>43221</v>
      </c>
      <c r="B159" s="690">
        <v>3.5</v>
      </c>
      <c r="C159" s="690" t="s">
        <v>2968</v>
      </c>
      <c r="D159" s="690" t="s">
        <v>802</v>
      </c>
      <c r="E159" s="691" t="s">
        <v>2975</v>
      </c>
      <c r="F159" s="691" t="s">
        <v>2973</v>
      </c>
      <c r="G159" s="692">
        <v>1.65</v>
      </c>
      <c r="H159" s="692">
        <v>6.19</v>
      </c>
      <c r="I159" s="693">
        <v>3.52</v>
      </c>
      <c r="J159" s="699"/>
      <c r="K159" s="698"/>
    </row>
    <row r="160" spans="1:11" ht="18.75" hidden="1" customHeight="1" x14ac:dyDescent="0.3">
      <c r="A160" s="689" t="s">
        <v>2976</v>
      </c>
      <c r="B160" s="690">
        <v>3.5</v>
      </c>
      <c r="C160" s="690" t="s">
        <v>2968</v>
      </c>
      <c r="D160" s="690" t="s">
        <v>802</v>
      </c>
      <c r="E160" s="691" t="s">
        <v>2964</v>
      </c>
      <c r="F160" s="691" t="s">
        <v>2973</v>
      </c>
      <c r="G160" s="692">
        <v>1.64</v>
      </c>
      <c r="H160" s="692">
        <v>6.24</v>
      </c>
      <c r="I160" s="693">
        <v>3.68</v>
      </c>
      <c r="J160" s="699"/>
      <c r="K160" s="698"/>
    </row>
    <row r="161" spans="1:11" ht="18.75" hidden="1" customHeight="1" x14ac:dyDescent="0.3">
      <c r="A161" s="689">
        <v>43282</v>
      </c>
      <c r="B161" s="690">
        <v>3.5</v>
      </c>
      <c r="C161" s="690" t="s">
        <v>2968</v>
      </c>
      <c r="D161" s="690" t="s">
        <v>802</v>
      </c>
      <c r="E161" s="691" t="s">
        <v>2977</v>
      </c>
      <c r="F161" s="691" t="s">
        <v>2973</v>
      </c>
      <c r="G161" s="692">
        <v>1.65</v>
      </c>
      <c r="H161" s="692">
        <v>6.23</v>
      </c>
      <c r="I161" s="693">
        <v>3.55</v>
      </c>
      <c r="J161" s="699"/>
      <c r="K161" s="698"/>
    </row>
    <row r="162" spans="1:11" ht="18.75" hidden="1" customHeight="1" x14ac:dyDescent="0.3">
      <c r="A162" s="689">
        <v>43313</v>
      </c>
      <c r="B162" s="690">
        <v>3.5</v>
      </c>
      <c r="C162" s="690" t="s">
        <v>2968</v>
      </c>
      <c r="D162" s="690" t="s">
        <v>803</v>
      </c>
      <c r="E162" s="691" t="s">
        <v>2978</v>
      </c>
      <c r="F162" s="691" t="s">
        <v>2973</v>
      </c>
      <c r="G162" s="692">
        <v>1.66</v>
      </c>
      <c r="H162" s="692">
        <v>6.22</v>
      </c>
      <c r="I162" s="693">
        <v>3.62</v>
      </c>
      <c r="J162" s="699"/>
      <c r="K162" s="698"/>
    </row>
    <row r="163" spans="1:11" ht="18.75" hidden="1" customHeight="1" x14ac:dyDescent="0.3">
      <c r="A163" s="689">
        <v>43344</v>
      </c>
      <c r="B163" s="690">
        <v>3.5</v>
      </c>
      <c r="C163" s="690" t="s">
        <v>2968</v>
      </c>
      <c r="D163" s="690" t="s">
        <v>804</v>
      </c>
      <c r="E163" s="691" t="s">
        <v>2979</v>
      </c>
      <c r="F163" s="691" t="s">
        <v>2980</v>
      </c>
      <c r="G163" s="692">
        <v>1.71</v>
      </c>
      <c r="H163" s="692">
        <v>6.22</v>
      </c>
      <c r="I163" s="693">
        <v>3.6</v>
      </c>
      <c r="J163" s="699"/>
      <c r="K163" s="698"/>
    </row>
    <row r="164" spans="1:11" ht="18.75" hidden="1" customHeight="1" x14ac:dyDescent="0.3">
      <c r="A164" s="689">
        <v>43374</v>
      </c>
      <c r="B164" s="690">
        <v>3.5</v>
      </c>
      <c r="C164" s="690" t="s">
        <v>2968</v>
      </c>
      <c r="D164" s="690" t="s">
        <v>804</v>
      </c>
      <c r="E164" s="691" t="s">
        <v>2981</v>
      </c>
      <c r="F164" s="691" t="s">
        <v>2029</v>
      </c>
      <c r="G164" s="692">
        <v>1.71</v>
      </c>
      <c r="H164" s="692">
        <v>6.39</v>
      </c>
      <c r="I164" s="693">
        <v>3.55</v>
      </c>
      <c r="J164" s="699"/>
      <c r="K164" s="698"/>
    </row>
    <row r="165" spans="1:11" ht="18.75" hidden="1" customHeight="1" x14ac:dyDescent="0.3">
      <c r="A165" s="689">
        <v>43405</v>
      </c>
      <c r="B165" s="690">
        <v>3.5</v>
      </c>
      <c r="C165" s="690" t="s">
        <v>2968</v>
      </c>
      <c r="D165" s="690" t="s">
        <v>804</v>
      </c>
      <c r="E165" s="691" t="s">
        <v>2982</v>
      </c>
      <c r="F165" s="691" t="s">
        <v>2030</v>
      </c>
      <c r="G165" s="692">
        <v>1.7</v>
      </c>
      <c r="H165" s="692">
        <v>6.34</v>
      </c>
      <c r="I165" s="693">
        <v>3.58</v>
      </c>
      <c r="J165" s="699"/>
      <c r="K165" s="698"/>
    </row>
    <row r="166" spans="1:11" ht="18.75" hidden="1" customHeight="1" x14ac:dyDescent="0.3">
      <c r="A166" s="689">
        <v>43435</v>
      </c>
      <c r="B166" s="690">
        <v>3.5</v>
      </c>
      <c r="C166" s="690" t="s">
        <v>2968</v>
      </c>
      <c r="D166" s="690" t="s">
        <v>804</v>
      </c>
      <c r="E166" s="691" t="s">
        <v>2983</v>
      </c>
      <c r="F166" s="691" t="s">
        <v>2984</v>
      </c>
      <c r="G166" s="692">
        <v>1.72</v>
      </c>
      <c r="H166" s="692">
        <v>6.21</v>
      </c>
      <c r="I166" s="693">
        <v>3.51</v>
      </c>
      <c r="J166" s="699"/>
      <c r="K166" s="698"/>
    </row>
    <row r="167" spans="1:11" ht="18.75" hidden="1" customHeight="1" x14ac:dyDescent="0.3">
      <c r="A167" s="689">
        <v>43466</v>
      </c>
      <c r="B167" s="690">
        <v>3.5</v>
      </c>
      <c r="C167" s="690" t="s">
        <v>2968</v>
      </c>
      <c r="D167" s="690" t="s">
        <v>804</v>
      </c>
      <c r="E167" s="691" t="s">
        <v>2985</v>
      </c>
      <c r="F167" s="691" t="s">
        <v>2984</v>
      </c>
      <c r="G167" s="692">
        <v>1.73</v>
      </c>
      <c r="H167" s="692">
        <v>6.21</v>
      </c>
      <c r="I167" s="693">
        <v>3.43</v>
      </c>
      <c r="J167" s="699"/>
      <c r="K167" s="698"/>
    </row>
    <row r="168" spans="1:11" ht="18.75" hidden="1" customHeight="1" x14ac:dyDescent="0.3">
      <c r="A168" s="689">
        <v>43497</v>
      </c>
      <c r="B168" s="690">
        <v>3.5</v>
      </c>
      <c r="C168" s="690" t="s">
        <v>2968</v>
      </c>
      <c r="D168" s="690" t="s">
        <v>804</v>
      </c>
      <c r="E168" s="691" t="s">
        <v>2986</v>
      </c>
      <c r="F168" s="691" t="s">
        <v>2984</v>
      </c>
      <c r="G168" s="692">
        <v>1.73</v>
      </c>
      <c r="H168" s="692">
        <v>6.3</v>
      </c>
      <c r="I168" s="693">
        <v>3.45</v>
      </c>
      <c r="J168" s="699"/>
      <c r="K168" s="698"/>
    </row>
    <row r="169" spans="1:11" ht="18.75" hidden="1" customHeight="1" x14ac:dyDescent="0.3">
      <c r="A169" s="689">
        <v>43525</v>
      </c>
      <c r="B169" s="690">
        <v>3.5</v>
      </c>
      <c r="C169" s="690" t="s">
        <v>2968</v>
      </c>
      <c r="D169" s="690" t="s">
        <v>804</v>
      </c>
      <c r="E169" s="691" t="s">
        <v>2987</v>
      </c>
      <c r="F169" s="691" t="s">
        <v>2984</v>
      </c>
      <c r="G169" s="692">
        <v>1.74</v>
      </c>
      <c r="H169" s="692">
        <v>6.24</v>
      </c>
      <c r="I169" s="693">
        <v>3.3</v>
      </c>
      <c r="J169" s="699"/>
      <c r="K169" s="698"/>
    </row>
    <row r="170" spans="1:11" ht="18.75" hidden="1" customHeight="1" x14ac:dyDescent="0.3">
      <c r="A170" s="689">
        <v>43556</v>
      </c>
      <c r="B170" s="690">
        <v>3.5</v>
      </c>
      <c r="C170" s="690" t="s">
        <v>2968</v>
      </c>
      <c r="D170" s="690" t="s">
        <v>804</v>
      </c>
      <c r="E170" s="691" t="s">
        <v>2988</v>
      </c>
      <c r="F170" s="691" t="s">
        <v>2032</v>
      </c>
      <c r="G170" s="692">
        <v>1.72</v>
      </c>
      <c r="H170" s="692">
        <v>6.25</v>
      </c>
      <c r="I170" s="693">
        <v>3.28</v>
      </c>
      <c r="J170" s="699"/>
      <c r="K170" s="698"/>
    </row>
    <row r="171" spans="1:11" ht="18.75" hidden="1" customHeight="1" x14ac:dyDescent="0.3">
      <c r="A171" s="689">
        <v>43586</v>
      </c>
      <c r="B171" s="690">
        <v>3.5</v>
      </c>
      <c r="C171" s="690" t="s">
        <v>2968</v>
      </c>
      <c r="D171" s="690" t="s">
        <v>804</v>
      </c>
      <c r="E171" s="691" t="s">
        <v>2989</v>
      </c>
      <c r="F171" s="691" t="s">
        <v>2032</v>
      </c>
      <c r="G171" s="692">
        <v>1.73</v>
      </c>
      <c r="H171" s="692">
        <v>6.24</v>
      </c>
      <c r="I171" s="693">
        <v>2.95</v>
      </c>
      <c r="J171" s="699"/>
      <c r="K171" s="698"/>
    </row>
    <row r="172" spans="1:11" ht="18.75" customHeight="1" x14ac:dyDescent="0.3">
      <c r="A172" s="689">
        <v>43617</v>
      </c>
      <c r="B172" s="690">
        <v>3.5</v>
      </c>
      <c r="C172" s="690" t="s">
        <v>2968</v>
      </c>
      <c r="D172" s="690" t="s">
        <v>804</v>
      </c>
      <c r="E172" s="691" t="s">
        <v>2967</v>
      </c>
      <c r="F172" s="691" t="s">
        <v>2984</v>
      </c>
      <c r="G172" s="692">
        <v>1.71</v>
      </c>
      <c r="H172" s="692">
        <v>6.22</v>
      </c>
      <c r="I172" s="693">
        <v>2.77</v>
      </c>
      <c r="J172" s="699"/>
      <c r="K172" s="698"/>
    </row>
    <row r="173" spans="1:11" ht="18.75" customHeight="1" x14ac:dyDescent="0.3">
      <c r="A173" s="689">
        <v>43647</v>
      </c>
      <c r="B173" s="690">
        <v>3.5</v>
      </c>
      <c r="C173" s="690" t="s">
        <v>2968</v>
      </c>
      <c r="D173" s="690" t="s">
        <v>804</v>
      </c>
      <c r="E173" s="691" t="s">
        <v>2985</v>
      </c>
      <c r="F173" s="691" t="s">
        <v>2984</v>
      </c>
      <c r="G173" s="692">
        <v>1.72</v>
      </c>
      <c r="H173" s="692">
        <v>6.24</v>
      </c>
      <c r="I173" s="693">
        <v>3.17</v>
      </c>
      <c r="J173" s="699"/>
      <c r="K173" s="698"/>
    </row>
    <row r="174" spans="1:11" ht="18.75" customHeight="1" x14ac:dyDescent="0.3">
      <c r="A174" s="689">
        <v>43678</v>
      </c>
      <c r="B174" s="690">
        <v>3.35</v>
      </c>
      <c r="C174" s="690" t="s">
        <v>2990</v>
      </c>
      <c r="D174" s="690" t="s">
        <v>803</v>
      </c>
      <c r="E174" s="691" t="s">
        <v>2991</v>
      </c>
      <c r="F174" s="691" t="s">
        <v>2984</v>
      </c>
      <c r="G174" s="692">
        <v>1.63</v>
      </c>
      <c r="H174" s="692">
        <v>6.11</v>
      </c>
      <c r="I174" s="693">
        <v>3.09</v>
      </c>
      <c r="J174" s="699"/>
      <c r="K174" s="698"/>
    </row>
    <row r="175" spans="1:11" ht="18.75" customHeight="1" x14ac:dyDescent="0.3">
      <c r="A175" s="689">
        <v>43709</v>
      </c>
      <c r="B175" s="690">
        <v>3.35</v>
      </c>
      <c r="C175" s="690" t="s">
        <v>2992</v>
      </c>
      <c r="D175" s="690" t="s">
        <v>802</v>
      </c>
      <c r="E175" s="691" t="s">
        <v>2993</v>
      </c>
      <c r="F175" s="691" t="s">
        <v>2984</v>
      </c>
      <c r="G175" s="692">
        <v>1.61</v>
      </c>
      <c r="H175" s="692">
        <v>6.08</v>
      </c>
      <c r="I175" s="693">
        <v>2.7</v>
      </c>
      <c r="J175" s="699"/>
      <c r="K175" s="698"/>
    </row>
    <row r="176" spans="1:11" ht="18.75" customHeight="1" x14ac:dyDescent="0.3">
      <c r="A176" s="689">
        <v>43739</v>
      </c>
      <c r="B176" s="690">
        <v>3.35</v>
      </c>
      <c r="C176" s="690" t="s">
        <v>2992</v>
      </c>
      <c r="D176" s="690" t="s">
        <v>805</v>
      </c>
      <c r="E176" s="691" t="s">
        <v>2994</v>
      </c>
      <c r="F176" s="691" t="s">
        <v>2984</v>
      </c>
      <c r="G176" s="692">
        <v>1.61</v>
      </c>
      <c r="H176" s="692">
        <v>6.11</v>
      </c>
      <c r="I176" s="693">
        <v>2.63</v>
      </c>
      <c r="J176" s="699"/>
      <c r="K176" s="698"/>
    </row>
    <row r="177" spans="1:11" ht="18.75" customHeight="1" x14ac:dyDescent="0.3">
      <c r="A177" s="689">
        <v>43770</v>
      </c>
      <c r="B177" s="690">
        <v>3.35</v>
      </c>
      <c r="C177" s="690" t="s">
        <v>2992</v>
      </c>
      <c r="D177" s="690" t="s">
        <v>805</v>
      </c>
      <c r="E177" s="691" t="s">
        <v>2985</v>
      </c>
      <c r="F177" s="691" t="s">
        <v>2984</v>
      </c>
      <c r="G177" s="692">
        <v>1.61</v>
      </c>
      <c r="H177" s="692">
        <v>6.12</v>
      </c>
      <c r="I177" s="693">
        <v>2.78</v>
      </c>
      <c r="J177" s="699"/>
      <c r="K177" s="698"/>
    </row>
    <row r="178" spans="1:11" ht="18.75" customHeight="1" x14ac:dyDescent="0.3">
      <c r="A178" s="689">
        <v>43800</v>
      </c>
      <c r="B178" s="690">
        <v>3.35</v>
      </c>
      <c r="C178" s="690" t="s">
        <v>2992</v>
      </c>
      <c r="D178" s="690" t="s">
        <v>805</v>
      </c>
      <c r="E178" s="691" t="s">
        <v>2995</v>
      </c>
      <c r="F178" s="691" t="s">
        <v>2731</v>
      </c>
      <c r="G178" s="692">
        <v>1.57</v>
      </c>
      <c r="H178" s="692">
        <v>6.09</v>
      </c>
      <c r="I178" s="693">
        <v>2.72</v>
      </c>
      <c r="J178" s="699"/>
      <c r="K178" s="698"/>
    </row>
    <row r="179" spans="1:11" ht="18.75" customHeight="1" x14ac:dyDescent="0.3">
      <c r="A179" s="689">
        <v>43831</v>
      </c>
      <c r="B179" s="690">
        <v>3.35</v>
      </c>
      <c r="C179" s="690" t="s">
        <v>2992</v>
      </c>
      <c r="D179" s="690" t="s">
        <v>805</v>
      </c>
      <c r="E179" s="691" t="s">
        <v>2996</v>
      </c>
      <c r="F179" s="691" t="s">
        <v>2731</v>
      </c>
      <c r="G179" s="692">
        <v>1.61</v>
      </c>
      <c r="H179" s="692">
        <v>6.09</v>
      </c>
      <c r="I179" s="693">
        <v>2.2599999999999998</v>
      </c>
      <c r="J179" s="699"/>
      <c r="K179" s="698"/>
    </row>
    <row r="180" spans="1:11" ht="18.75" customHeight="1" x14ac:dyDescent="0.3">
      <c r="A180" s="689">
        <v>43862</v>
      </c>
      <c r="B180" s="690">
        <v>3.35</v>
      </c>
      <c r="C180" s="690" t="s">
        <v>2992</v>
      </c>
      <c r="D180" s="690" t="s">
        <v>805</v>
      </c>
      <c r="E180" s="691" t="s">
        <v>2997</v>
      </c>
      <c r="F180" s="691" t="s">
        <v>2731</v>
      </c>
      <c r="G180" s="692">
        <v>1.56</v>
      </c>
      <c r="H180" s="692">
        <v>6.07</v>
      </c>
      <c r="I180" s="693">
        <v>2.19</v>
      </c>
      <c r="J180" s="699"/>
      <c r="K180" s="698"/>
    </row>
    <row r="181" spans="1:11" ht="18.75" customHeight="1" x14ac:dyDescent="0.3">
      <c r="A181" s="689">
        <v>43891</v>
      </c>
      <c r="B181" s="690">
        <v>2.85</v>
      </c>
      <c r="C181" s="690" t="s">
        <v>2222</v>
      </c>
      <c r="D181" s="690" t="s">
        <v>806</v>
      </c>
      <c r="E181" s="691" t="s">
        <v>2998</v>
      </c>
      <c r="F181" s="691" t="s">
        <v>2732</v>
      </c>
      <c r="G181" s="692">
        <v>1.3</v>
      </c>
      <c r="H181" s="692">
        <v>5.7</v>
      </c>
      <c r="I181" s="693">
        <v>1.42</v>
      </c>
      <c r="J181" s="699"/>
      <c r="K181" s="698"/>
    </row>
    <row r="182" spans="1:11" ht="18.75" customHeight="1" x14ac:dyDescent="0.3">
      <c r="A182" s="689">
        <v>43922</v>
      </c>
      <c r="B182" s="690">
        <v>1.85</v>
      </c>
      <c r="C182" s="690" t="s">
        <v>2999</v>
      </c>
      <c r="D182" s="690" t="s">
        <v>807</v>
      </c>
      <c r="E182" s="691" t="s">
        <v>3000</v>
      </c>
      <c r="F182" s="691" t="s">
        <v>2039</v>
      </c>
      <c r="G182" s="692">
        <v>0.71</v>
      </c>
      <c r="H182" s="692">
        <v>4.9000000000000004</v>
      </c>
      <c r="I182" s="693">
        <v>0.43</v>
      </c>
      <c r="J182" s="699"/>
      <c r="K182" s="698"/>
    </row>
    <row r="183" spans="1:11" ht="18.75" customHeight="1" x14ac:dyDescent="0.3">
      <c r="A183" s="689">
        <v>43952</v>
      </c>
      <c r="B183" s="690">
        <v>1.85</v>
      </c>
      <c r="C183" s="690" t="s">
        <v>2999</v>
      </c>
      <c r="D183" s="690" t="s">
        <v>808</v>
      </c>
      <c r="E183" s="691" t="s">
        <v>3001</v>
      </c>
      <c r="F183" s="691" t="s">
        <v>2039</v>
      </c>
      <c r="G183" s="692">
        <v>0.51</v>
      </c>
      <c r="H183" s="692">
        <v>4.71</v>
      </c>
      <c r="I183" s="693">
        <v>0.19</v>
      </c>
      <c r="J183" s="699"/>
      <c r="K183" s="698"/>
    </row>
    <row r="184" spans="1:11" ht="18.75" customHeight="1" x14ac:dyDescent="0.3">
      <c r="A184" s="689">
        <v>43983</v>
      </c>
      <c r="B184" s="690">
        <v>1.85</v>
      </c>
      <c r="C184" s="690" t="s">
        <v>2999</v>
      </c>
      <c r="D184" s="690" t="s">
        <v>808</v>
      </c>
      <c r="E184" s="691" t="s">
        <v>3001</v>
      </c>
      <c r="F184" s="691" t="s">
        <v>3002</v>
      </c>
      <c r="G184" s="692">
        <v>0.5</v>
      </c>
      <c r="H184" s="692">
        <v>4.67</v>
      </c>
      <c r="I184" s="693">
        <v>0.78</v>
      </c>
      <c r="J184" s="699"/>
      <c r="K184" s="698"/>
    </row>
    <row r="185" spans="1:11" ht="18.75" customHeight="1" x14ac:dyDescent="0.3">
      <c r="A185" s="689">
        <v>44013</v>
      </c>
      <c r="B185" s="690">
        <v>1.85</v>
      </c>
      <c r="C185" s="690" t="s">
        <v>2999</v>
      </c>
      <c r="D185" s="690" t="s">
        <v>808</v>
      </c>
      <c r="E185" s="691" t="s">
        <v>3003</v>
      </c>
      <c r="F185" s="691" t="s">
        <v>3002</v>
      </c>
      <c r="G185" s="692">
        <v>0.49</v>
      </c>
      <c r="H185" s="692">
        <v>4.6399999999999997</v>
      </c>
      <c r="I185" s="693" t="s">
        <v>197</v>
      </c>
      <c r="J185" s="699"/>
      <c r="K185" s="698"/>
    </row>
    <row r="186" spans="1:11" ht="18.75" customHeight="1" x14ac:dyDescent="0.3">
      <c r="A186" s="689">
        <v>44044</v>
      </c>
      <c r="B186" s="690">
        <v>1.85</v>
      </c>
      <c r="C186" s="690" t="s">
        <v>2999</v>
      </c>
      <c r="D186" s="690" t="s">
        <v>808</v>
      </c>
      <c r="E186" s="691" t="s">
        <v>3004</v>
      </c>
      <c r="F186" s="691" t="s">
        <v>3002</v>
      </c>
      <c r="G186" s="692">
        <v>0.5</v>
      </c>
      <c r="H186" s="692">
        <v>4.71</v>
      </c>
      <c r="I186" s="693">
        <v>1.3</v>
      </c>
      <c r="J186" s="699"/>
      <c r="K186" s="698"/>
    </row>
    <row r="187" spans="1:11" ht="18.75" customHeight="1" x14ac:dyDescent="0.3">
      <c r="A187" s="689">
        <v>44075</v>
      </c>
      <c r="B187" s="690">
        <v>1.85</v>
      </c>
      <c r="C187" s="690" t="s">
        <v>2999</v>
      </c>
      <c r="D187" s="690" t="s">
        <v>808</v>
      </c>
      <c r="E187" s="691" t="s">
        <v>3005</v>
      </c>
      <c r="F187" s="691" t="s">
        <v>3002</v>
      </c>
      <c r="G187" s="692">
        <v>0.49</v>
      </c>
      <c r="H187" s="692">
        <v>4.7300000000000004</v>
      </c>
      <c r="I187" s="693">
        <v>1.38</v>
      </c>
      <c r="J187" s="699"/>
      <c r="K187" s="698"/>
    </row>
    <row r="188" spans="1:11" ht="18.75" customHeight="1" x14ac:dyDescent="0.3">
      <c r="A188" s="689">
        <v>44105</v>
      </c>
      <c r="B188" s="690">
        <v>1.85</v>
      </c>
      <c r="C188" s="690" t="s">
        <v>2999</v>
      </c>
      <c r="D188" s="690" t="s">
        <v>808</v>
      </c>
      <c r="E188" s="691" t="s">
        <v>3005</v>
      </c>
      <c r="F188" s="691" t="s">
        <v>3002</v>
      </c>
      <c r="G188" s="692">
        <v>0.49</v>
      </c>
      <c r="H188" s="692">
        <v>4.7</v>
      </c>
      <c r="I188" s="693" t="s">
        <v>197</v>
      </c>
      <c r="J188" s="699"/>
      <c r="K188" s="698"/>
    </row>
    <row r="189" spans="1:11" ht="18.75" customHeight="1" x14ac:dyDescent="0.3">
      <c r="A189" s="689">
        <v>44136</v>
      </c>
      <c r="B189" s="690">
        <v>1.85</v>
      </c>
      <c r="C189" s="690" t="s">
        <v>2999</v>
      </c>
      <c r="D189" s="690" t="s">
        <v>808</v>
      </c>
      <c r="E189" s="691" t="s">
        <v>3006</v>
      </c>
      <c r="F189" s="691" t="s">
        <v>3002</v>
      </c>
      <c r="G189" s="692">
        <v>0.48</v>
      </c>
      <c r="H189" s="692">
        <v>4.7</v>
      </c>
      <c r="I189" s="693">
        <v>0.64</v>
      </c>
      <c r="J189" s="699"/>
      <c r="K189" s="698"/>
    </row>
    <row r="190" spans="1:11" ht="18.75" customHeight="1" x14ac:dyDescent="0.3">
      <c r="A190" s="689">
        <v>44166</v>
      </c>
      <c r="B190" s="690">
        <v>1.85</v>
      </c>
      <c r="C190" s="690" t="s">
        <v>2999</v>
      </c>
      <c r="D190" s="690" t="s">
        <v>808</v>
      </c>
      <c r="E190" s="691" t="s">
        <v>3007</v>
      </c>
      <c r="F190" s="691" t="s">
        <v>3002</v>
      </c>
      <c r="G190" s="692">
        <v>0.47</v>
      </c>
      <c r="H190" s="692">
        <v>4.7</v>
      </c>
      <c r="I190" s="693">
        <v>0.31</v>
      </c>
      <c r="J190" s="699"/>
      <c r="K190" s="698"/>
    </row>
    <row r="191" spans="1:11" ht="19.5" customHeight="1" x14ac:dyDescent="0.3">
      <c r="A191" s="689">
        <v>44197</v>
      </c>
      <c r="B191" s="690">
        <v>1.85</v>
      </c>
      <c r="C191" s="690" t="s">
        <v>2999</v>
      </c>
      <c r="D191" s="690" t="s">
        <v>808</v>
      </c>
      <c r="E191" s="691" t="s">
        <v>3008</v>
      </c>
      <c r="F191" s="691" t="s">
        <v>3002</v>
      </c>
      <c r="G191" s="692">
        <v>0.46</v>
      </c>
      <c r="H191" s="692">
        <v>4.7</v>
      </c>
      <c r="I191" s="693">
        <v>0.28999999999999998</v>
      </c>
      <c r="J191" s="699"/>
      <c r="K191" s="698"/>
    </row>
    <row r="192" spans="1:11" ht="19.5" customHeight="1" x14ac:dyDescent="0.3">
      <c r="A192" s="689">
        <v>44228</v>
      </c>
      <c r="B192" s="690">
        <v>1.85</v>
      </c>
      <c r="C192" s="690" t="s">
        <v>2999</v>
      </c>
      <c r="D192" s="690" t="s">
        <v>808</v>
      </c>
      <c r="E192" s="691" t="s">
        <v>3001</v>
      </c>
      <c r="F192" s="691" t="s">
        <v>3002</v>
      </c>
      <c r="G192" s="692">
        <v>0.44</v>
      </c>
      <c r="H192" s="692">
        <v>4.67</v>
      </c>
      <c r="I192" s="693">
        <v>0.24</v>
      </c>
      <c r="J192" s="699"/>
      <c r="K192" s="698"/>
    </row>
    <row r="193" spans="1:11" ht="19.5" customHeight="1" x14ac:dyDescent="0.3">
      <c r="A193" s="689">
        <v>44256</v>
      </c>
      <c r="B193" s="690">
        <v>1.85</v>
      </c>
      <c r="C193" s="690" t="s">
        <v>2999</v>
      </c>
      <c r="D193" s="690" t="s">
        <v>808</v>
      </c>
      <c r="E193" s="691" t="s">
        <v>3009</v>
      </c>
      <c r="F193" s="691" t="s">
        <v>3010</v>
      </c>
      <c r="G193" s="692">
        <v>0.44</v>
      </c>
      <c r="H193" s="692">
        <v>4.7</v>
      </c>
      <c r="I193" s="693">
        <v>0.28000000000000003</v>
      </c>
      <c r="J193" s="699"/>
      <c r="K193" s="698"/>
    </row>
    <row r="194" spans="1:11" ht="19.5" customHeight="1" x14ac:dyDescent="0.3">
      <c r="A194" s="689">
        <v>44287</v>
      </c>
      <c r="B194" s="690">
        <v>1.85</v>
      </c>
      <c r="C194" s="690" t="s">
        <v>2999</v>
      </c>
      <c r="D194" s="690" t="s">
        <v>808</v>
      </c>
      <c r="E194" s="691" t="s">
        <v>3011</v>
      </c>
      <c r="F194" s="691" t="s">
        <v>3002</v>
      </c>
      <c r="G194" s="692">
        <v>0.43</v>
      </c>
      <c r="H194" s="692">
        <v>4.5999999999999996</v>
      </c>
      <c r="I194" s="693">
        <v>0.49</v>
      </c>
      <c r="J194" s="699"/>
      <c r="K194" s="698"/>
    </row>
    <row r="195" spans="1:11" ht="19.5" customHeight="1" x14ac:dyDescent="0.3">
      <c r="A195" s="689">
        <v>44317</v>
      </c>
      <c r="B195" s="690">
        <v>1.85</v>
      </c>
      <c r="C195" s="690" t="s">
        <v>2999</v>
      </c>
      <c r="D195" s="690" t="s">
        <v>808</v>
      </c>
      <c r="E195" s="691" t="s">
        <v>3012</v>
      </c>
      <c r="F195" s="691" t="s">
        <v>3002</v>
      </c>
      <c r="G195" s="692">
        <v>0.42</v>
      </c>
      <c r="H195" s="692">
        <v>4.55</v>
      </c>
      <c r="I195" s="693">
        <v>0.8</v>
      </c>
      <c r="J195" s="699"/>
      <c r="K195" s="698"/>
    </row>
    <row r="196" spans="1:11" ht="19.5" customHeight="1" x14ac:dyDescent="0.3">
      <c r="A196" s="689">
        <v>44348</v>
      </c>
      <c r="B196" s="690">
        <v>1.85</v>
      </c>
      <c r="C196" s="690" t="s">
        <v>2999</v>
      </c>
      <c r="D196" s="690" t="s">
        <v>808</v>
      </c>
      <c r="E196" s="691" t="s">
        <v>3013</v>
      </c>
      <c r="F196" s="691" t="s">
        <v>3002</v>
      </c>
      <c r="G196" s="692">
        <v>0.43</v>
      </c>
      <c r="H196" s="692">
        <v>4.59</v>
      </c>
      <c r="I196" s="693">
        <v>1.29</v>
      </c>
      <c r="J196" s="699"/>
      <c r="K196" s="698"/>
    </row>
    <row r="197" spans="1:11" ht="19.5" customHeight="1" x14ac:dyDescent="0.3">
      <c r="A197" s="689">
        <v>44378</v>
      </c>
      <c r="B197" s="690">
        <v>1.85</v>
      </c>
      <c r="C197" s="690" t="s">
        <v>2999</v>
      </c>
      <c r="D197" s="690" t="s">
        <v>808</v>
      </c>
      <c r="E197" s="691" t="s">
        <v>3014</v>
      </c>
      <c r="F197" s="691" t="s">
        <v>3002</v>
      </c>
      <c r="G197" s="692">
        <v>0.42</v>
      </c>
      <c r="H197" s="692">
        <v>4.54</v>
      </c>
      <c r="I197" s="693">
        <v>0.75</v>
      </c>
      <c r="J197" s="699"/>
      <c r="K197" s="698"/>
    </row>
    <row r="198" spans="1:11" ht="19.5" customHeight="1" x14ac:dyDescent="0.3">
      <c r="A198" s="689">
        <v>44409</v>
      </c>
      <c r="B198" s="690">
        <v>1.85</v>
      </c>
      <c r="C198" s="690" t="s">
        <v>2999</v>
      </c>
      <c r="D198" s="690" t="s">
        <v>808</v>
      </c>
      <c r="E198" s="691" t="s">
        <v>3005</v>
      </c>
      <c r="F198" s="691" t="s">
        <v>3002</v>
      </c>
      <c r="G198" s="692">
        <v>0.42</v>
      </c>
      <c r="H198" s="692">
        <v>4.6100000000000003</v>
      </c>
      <c r="I198" s="693">
        <v>0.83</v>
      </c>
      <c r="J198" s="699"/>
      <c r="K198" s="698"/>
    </row>
    <row r="199" spans="1:11" ht="19.5" customHeight="1" x14ac:dyDescent="0.3">
      <c r="A199" s="689">
        <v>44440</v>
      </c>
      <c r="B199" s="690">
        <v>1.85</v>
      </c>
      <c r="C199" s="690" t="s">
        <v>2999</v>
      </c>
      <c r="D199" s="690" t="s">
        <v>808</v>
      </c>
      <c r="E199" s="691" t="s">
        <v>3011</v>
      </c>
      <c r="F199" s="691" t="s">
        <v>3002</v>
      </c>
      <c r="G199" s="692">
        <v>0.42</v>
      </c>
      <c r="H199" s="692">
        <v>4.6100000000000003</v>
      </c>
      <c r="I199" s="693">
        <v>0.78</v>
      </c>
      <c r="J199" s="699"/>
      <c r="K199" s="698"/>
    </row>
    <row r="200" spans="1:11" ht="19.5" customHeight="1" x14ac:dyDescent="0.3">
      <c r="A200" s="689">
        <v>44470</v>
      </c>
      <c r="B200" s="690">
        <v>1.85</v>
      </c>
      <c r="C200" s="690" t="s">
        <v>2999</v>
      </c>
      <c r="D200" s="690" t="s">
        <v>808</v>
      </c>
      <c r="E200" s="691" t="s">
        <v>3011</v>
      </c>
      <c r="F200" s="691" t="s">
        <v>3002</v>
      </c>
      <c r="G200" s="692">
        <v>0.41</v>
      </c>
      <c r="H200" s="692">
        <v>4.62</v>
      </c>
      <c r="I200" s="693">
        <v>0.79</v>
      </c>
      <c r="J200" s="699"/>
      <c r="K200" s="698"/>
    </row>
    <row r="201" spans="1:11" ht="19.5" customHeight="1" x14ac:dyDescent="0.3">
      <c r="A201" s="689">
        <v>44501</v>
      </c>
      <c r="B201" s="690">
        <v>1.85</v>
      </c>
      <c r="C201" s="690" t="s">
        <v>3015</v>
      </c>
      <c r="D201" s="690" t="s">
        <v>808</v>
      </c>
      <c r="E201" s="691" t="s">
        <v>3011</v>
      </c>
      <c r="F201" s="691" t="s">
        <v>3002</v>
      </c>
      <c r="G201" s="692">
        <v>0.42</v>
      </c>
      <c r="H201" s="692">
        <v>4.58</v>
      </c>
      <c r="I201" s="693">
        <v>0.83</v>
      </c>
      <c r="J201" s="699"/>
      <c r="K201" s="698"/>
    </row>
    <row r="202" spans="1:11" ht="19.5" customHeight="1" x14ac:dyDescent="0.3">
      <c r="A202" s="689">
        <v>44531</v>
      </c>
      <c r="B202" s="690">
        <v>1.85</v>
      </c>
      <c r="C202" s="690" t="s">
        <v>2999</v>
      </c>
      <c r="D202" s="690" t="s">
        <v>808</v>
      </c>
      <c r="E202" s="691" t="s">
        <v>3016</v>
      </c>
      <c r="F202" s="691" t="s">
        <v>3002</v>
      </c>
      <c r="G202" s="692">
        <v>0.4</v>
      </c>
      <c r="H202" s="692">
        <v>4.54</v>
      </c>
      <c r="I202" s="693">
        <v>0.65</v>
      </c>
      <c r="J202" s="699"/>
      <c r="K202" s="698"/>
    </row>
    <row r="203" spans="1:11" ht="19.5" customHeight="1" x14ac:dyDescent="0.3">
      <c r="A203" s="689">
        <v>44562</v>
      </c>
      <c r="B203" s="690">
        <v>1.85</v>
      </c>
      <c r="C203" s="690" t="s">
        <v>2999</v>
      </c>
      <c r="D203" s="690" t="s">
        <v>808</v>
      </c>
      <c r="E203" s="691" t="s">
        <v>3016</v>
      </c>
      <c r="F203" s="691" t="s">
        <v>3002</v>
      </c>
      <c r="G203" s="692">
        <v>0.4</v>
      </c>
      <c r="H203" s="692">
        <v>4.5599999999999996</v>
      </c>
      <c r="I203" s="693">
        <v>0.66</v>
      </c>
      <c r="J203" s="699"/>
      <c r="K203" s="698"/>
    </row>
    <row r="204" spans="1:11" ht="18.75" customHeight="1" x14ac:dyDescent="0.3">
      <c r="A204" s="689">
        <v>44593</v>
      </c>
      <c r="B204" s="690">
        <v>1.85</v>
      </c>
      <c r="C204" s="690" t="s">
        <v>2999</v>
      </c>
      <c r="D204" s="690" t="s">
        <v>808</v>
      </c>
      <c r="E204" s="691" t="s">
        <v>3017</v>
      </c>
      <c r="F204" s="691" t="s">
        <v>3002</v>
      </c>
      <c r="G204" s="692">
        <v>0.39</v>
      </c>
      <c r="H204" s="692">
        <v>4.55</v>
      </c>
      <c r="I204" s="693">
        <v>0.65</v>
      </c>
      <c r="J204" s="699"/>
      <c r="K204" s="698"/>
    </row>
    <row r="205" spans="1:11" ht="19.5" customHeight="1" x14ac:dyDescent="0.3">
      <c r="A205" s="689">
        <v>44621</v>
      </c>
      <c r="B205" s="690">
        <v>2</v>
      </c>
      <c r="C205" s="690" t="s">
        <v>3018</v>
      </c>
      <c r="D205" s="690" t="s">
        <v>809</v>
      </c>
      <c r="E205" s="691" t="s">
        <v>3019</v>
      </c>
      <c r="F205" s="691" t="s">
        <v>3020</v>
      </c>
      <c r="G205" s="692">
        <v>0.48</v>
      </c>
      <c r="H205" s="692">
        <v>4.6500000000000004</v>
      </c>
      <c r="I205" s="693">
        <v>0.74</v>
      </c>
      <c r="J205" s="699"/>
      <c r="K205" s="698"/>
    </row>
    <row r="206" spans="1:11" ht="19.5" customHeight="1" x14ac:dyDescent="0.3">
      <c r="A206" s="689">
        <v>44652</v>
      </c>
      <c r="B206" s="690">
        <v>2</v>
      </c>
      <c r="C206" s="690" t="s">
        <v>3021</v>
      </c>
      <c r="D206" s="690" t="s">
        <v>809</v>
      </c>
      <c r="E206" s="691" t="s">
        <v>3011</v>
      </c>
      <c r="F206" s="691" t="s">
        <v>3020</v>
      </c>
      <c r="G206" s="692">
        <v>0.5</v>
      </c>
      <c r="H206" s="692">
        <v>4.6500000000000004</v>
      </c>
      <c r="I206" s="693">
        <v>0.8</v>
      </c>
      <c r="J206" s="699"/>
      <c r="K206" s="698"/>
    </row>
    <row r="207" spans="1:11" ht="19.5" customHeight="1" x14ac:dyDescent="0.3">
      <c r="A207" s="689">
        <v>44682</v>
      </c>
      <c r="B207" s="690">
        <v>2</v>
      </c>
      <c r="C207" s="690" t="s">
        <v>3021</v>
      </c>
      <c r="D207" s="690" t="s">
        <v>809</v>
      </c>
      <c r="E207" s="691" t="s">
        <v>1153</v>
      </c>
      <c r="F207" s="691" t="s">
        <v>3020</v>
      </c>
      <c r="G207" s="692">
        <v>0.5</v>
      </c>
      <c r="H207" s="692">
        <v>4.68</v>
      </c>
      <c r="I207" s="693">
        <v>0.83</v>
      </c>
      <c r="J207" s="699"/>
      <c r="K207" s="698"/>
    </row>
    <row r="208" spans="1:11" ht="18.75" customHeight="1" thickBot="1" x14ac:dyDescent="0.35">
      <c r="A208" s="700">
        <v>44713</v>
      </c>
      <c r="B208" s="701">
        <v>2.25</v>
      </c>
      <c r="C208" s="701" t="s">
        <v>3022</v>
      </c>
      <c r="D208" s="701" t="s">
        <v>810</v>
      </c>
      <c r="E208" s="702" t="s">
        <v>1379</v>
      </c>
      <c r="F208" s="702" t="s">
        <v>3023</v>
      </c>
      <c r="G208" s="703">
        <v>0.63</v>
      </c>
      <c r="H208" s="703">
        <v>4.99</v>
      </c>
      <c r="I208" s="704">
        <v>1</v>
      </c>
      <c r="J208" s="699"/>
      <c r="K208" s="698"/>
    </row>
    <row r="209" spans="1:9" s="705" customFormat="1" ht="6" customHeight="1" thickTop="1" x14ac:dyDescent="0.25">
      <c r="A209" s="3355"/>
      <c r="B209" s="3355"/>
      <c r="C209" s="3355"/>
      <c r="D209" s="3355"/>
      <c r="E209" s="3355"/>
      <c r="F209" s="3355"/>
      <c r="G209" s="3355"/>
      <c r="H209" s="3355"/>
      <c r="I209" s="3355"/>
    </row>
    <row r="210" spans="1:9" s="705" customFormat="1" ht="33.75" customHeight="1" x14ac:dyDescent="0.25">
      <c r="A210" s="3355" t="s">
        <v>3024</v>
      </c>
      <c r="B210" s="3355"/>
      <c r="C210" s="3355"/>
      <c r="D210" s="3355"/>
      <c r="E210" s="3355"/>
      <c r="F210" s="3355"/>
      <c r="G210" s="3355"/>
      <c r="H210" s="3355"/>
      <c r="I210" s="3355"/>
    </row>
    <row r="211" spans="1:9" s="705" customFormat="1" ht="31.5" customHeight="1" x14ac:dyDescent="0.25">
      <c r="A211" s="3355" t="s">
        <v>3025</v>
      </c>
      <c r="B211" s="3355"/>
      <c r="C211" s="3355"/>
      <c r="D211" s="3355"/>
      <c r="E211" s="3355"/>
      <c r="F211" s="3355"/>
      <c r="G211" s="3355"/>
      <c r="H211" s="3355"/>
      <c r="I211" s="3355"/>
    </row>
    <row r="212" spans="1:9" s="707" customFormat="1" ht="14.25" customHeight="1" x14ac:dyDescent="0.25">
      <c r="A212" s="706" t="s">
        <v>369</v>
      </c>
      <c r="F212" s="706"/>
      <c r="G212" s="708"/>
    </row>
  </sheetData>
  <mergeCells count="3">
    <mergeCell ref="A209:I209"/>
    <mergeCell ref="A210:I210"/>
    <mergeCell ref="A211:I211"/>
  </mergeCells>
  <printOptions horizontalCentered="1"/>
  <pageMargins left="0.75" right="0.75" top="0.75" bottom="0.75" header="0.3" footer="0"/>
  <pageSetup paperSize="9" scale="71" fitToWidth="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4B24-71BB-4D54-AC2C-723234E8ED12}">
  <sheetPr>
    <pageSetUpPr fitToPage="1"/>
  </sheetPr>
  <dimension ref="A1:BWU38"/>
  <sheetViews>
    <sheetView zoomScale="90" zoomScaleNormal="90" zoomScaleSheetLayoutView="90" workbookViewId="0">
      <pane xSplit="1" ySplit="3" topLeftCell="B4" activePane="bottomRight" state="frozen"/>
      <selection activeCell="C112" sqref="C112"/>
      <selection pane="topRight" activeCell="C112" sqref="C112"/>
      <selection pane="bottomLeft" activeCell="C112" sqref="C112"/>
      <selection pane="bottomRight" activeCell="C112" sqref="C112"/>
    </sheetView>
  </sheetViews>
  <sheetFormatPr defaultColWidth="74.28515625" defaultRowHeight="25.5" x14ac:dyDescent="0.5"/>
  <cols>
    <col min="1" max="1" width="97.28515625" style="709" customWidth="1"/>
    <col min="2" max="2" width="12.7109375" style="709" customWidth="1"/>
    <col min="3" max="3" width="12.7109375" style="710" customWidth="1"/>
    <col min="4" max="4" width="12.7109375" style="709" customWidth="1"/>
    <col min="5" max="5" width="5.5703125" style="340" customWidth="1"/>
    <col min="6" max="12" width="7.7109375" style="340" customWidth="1"/>
    <col min="13" max="16384" width="74.28515625" style="340"/>
  </cols>
  <sheetData>
    <row r="1" spans="1:9" ht="17.25" x14ac:dyDescent="0.3">
      <c r="A1" s="3350" t="s">
        <v>3026</v>
      </c>
      <c r="B1" s="3350"/>
      <c r="C1" s="3350"/>
      <c r="D1" s="3350"/>
    </row>
    <row r="2" spans="1:9" ht="18.75" customHeight="1" thickBot="1" x14ac:dyDescent="0.55000000000000004">
      <c r="D2" s="711" t="s">
        <v>529</v>
      </c>
    </row>
    <row r="3" spans="1:9" ht="30" customHeight="1" thickTop="1" thickBot="1" x14ac:dyDescent="0.35">
      <c r="A3" s="492"/>
      <c r="B3" s="319" t="s">
        <v>3027</v>
      </c>
      <c r="C3" s="319" t="s">
        <v>531</v>
      </c>
      <c r="D3" s="319" t="s">
        <v>532</v>
      </c>
    </row>
    <row r="4" spans="1:9" s="428" customFormat="1" ht="30" customHeight="1" thickTop="1" x14ac:dyDescent="0.25">
      <c r="A4" s="712" t="s">
        <v>596</v>
      </c>
      <c r="B4" s="713">
        <v>4661.2547857199997</v>
      </c>
      <c r="C4" s="714">
        <v>16.137732339999999</v>
      </c>
      <c r="D4" s="713">
        <v>4677.392518059999</v>
      </c>
      <c r="G4" s="715"/>
      <c r="H4" s="715"/>
      <c r="I4" s="715"/>
    </row>
    <row r="5" spans="1:9" s="428" customFormat="1" ht="30" customHeight="1" x14ac:dyDescent="0.25">
      <c r="A5" s="716" t="s">
        <v>3028</v>
      </c>
      <c r="B5" s="713">
        <v>225.10946635999997</v>
      </c>
      <c r="C5" s="717">
        <v>0.11961545</v>
      </c>
      <c r="D5" s="713">
        <v>225.22908180999997</v>
      </c>
      <c r="G5" s="715"/>
      <c r="H5" s="715"/>
      <c r="I5" s="715"/>
    </row>
    <row r="6" spans="1:9" s="719" customFormat="1" ht="30" customHeight="1" x14ac:dyDescent="0.25">
      <c r="A6" s="716" t="s">
        <v>540</v>
      </c>
      <c r="B6" s="713">
        <v>0</v>
      </c>
      <c r="C6" s="718">
        <v>0</v>
      </c>
      <c r="D6" s="713">
        <v>0</v>
      </c>
      <c r="G6" s="715"/>
      <c r="H6" s="715"/>
      <c r="I6" s="715"/>
    </row>
    <row r="7" spans="1:9" s="719" customFormat="1" ht="30" customHeight="1" x14ac:dyDescent="0.25">
      <c r="A7" s="716" t="s">
        <v>541</v>
      </c>
      <c r="B7" s="713">
        <v>685.58816320000005</v>
      </c>
      <c r="C7" s="714">
        <v>15.816515909999998</v>
      </c>
      <c r="D7" s="713">
        <v>701.40467910999996</v>
      </c>
      <c r="E7" s="720"/>
      <c r="G7" s="715"/>
      <c r="H7" s="715"/>
      <c r="I7" s="715"/>
    </row>
    <row r="8" spans="1:9" s="719" customFormat="1" ht="30" customHeight="1" x14ac:dyDescent="0.25">
      <c r="A8" s="716" t="s">
        <v>564</v>
      </c>
      <c r="B8" s="713">
        <v>9.7188870399999985</v>
      </c>
      <c r="C8" s="718">
        <v>0</v>
      </c>
      <c r="D8" s="713">
        <v>9.7188870399999985</v>
      </c>
      <c r="G8" s="715"/>
      <c r="H8" s="715"/>
      <c r="I8" s="715"/>
    </row>
    <row r="9" spans="1:9" s="719" customFormat="1" ht="30" customHeight="1" x14ac:dyDescent="0.25">
      <c r="A9" s="716" t="s">
        <v>565</v>
      </c>
      <c r="B9" s="713">
        <v>20.76704823</v>
      </c>
      <c r="C9" s="718">
        <v>0</v>
      </c>
      <c r="D9" s="713">
        <v>20.76704823</v>
      </c>
      <c r="G9" s="715"/>
      <c r="H9" s="715"/>
      <c r="I9" s="715"/>
    </row>
    <row r="10" spans="1:9" s="428" customFormat="1" ht="30" customHeight="1" x14ac:dyDescent="0.25">
      <c r="A10" s="716" t="s">
        <v>566</v>
      </c>
      <c r="B10" s="713">
        <v>523.31784217000006</v>
      </c>
      <c r="C10" s="718">
        <v>0</v>
      </c>
      <c r="D10" s="713">
        <v>523.31784217000006</v>
      </c>
      <c r="G10" s="715"/>
      <c r="H10" s="715"/>
      <c r="I10" s="715"/>
    </row>
    <row r="11" spans="1:9" s="428" customFormat="1" ht="30" customHeight="1" x14ac:dyDescent="0.25">
      <c r="A11" s="716" t="s">
        <v>576</v>
      </c>
      <c r="B11" s="713">
        <v>1198.21593472</v>
      </c>
      <c r="C11" s="714">
        <v>0</v>
      </c>
      <c r="D11" s="713">
        <v>1198.21593472</v>
      </c>
      <c r="G11" s="715"/>
      <c r="H11" s="715"/>
      <c r="I11" s="715"/>
    </row>
    <row r="12" spans="1:9" s="428" customFormat="1" ht="30" customHeight="1" x14ac:dyDescent="0.25">
      <c r="A12" s="716" t="s">
        <v>580</v>
      </c>
      <c r="B12" s="713">
        <v>619.49732976999996</v>
      </c>
      <c r="C12" s="714">
        <v>0</v>
      </c>
      <c r="D12" s="713">
        <v>619.49732976999996</v>
      </c>
      <c r="G12" s="715"/>
      <c r="H12" s="715"/>
      <c r="I12" s="715"/>
    </row>
    <row r="13" spans="1:9" s="428" customFormat="1" ht="30" customHeight="1" x14ac:dyDescent="0.25">
      <c r="A13" s="716" t="s">
        <v>586</v>
      </c>
      <c r="B13" s="713">
        <v>209.43823977000002</v>
      </c>
      <c r="C13" s="714">
        <v>1.2762229999999999E-2</v>
      </c>
      <c r="D13" s="713">
        <v>209.45100199999999</v>
      </c>
      <c r="G13" s="715"/>
      <c r="H13" s="715"/>
      <c r="I13" s="715"/>
    </row>
    <row r="14" spans="1:9" s="428" customFormat="1" ht="30" customHeight="1" x14ac:dyDescent="0.25">
      <c r="A14" s="716" t="s">
        <v>597</v>
      </c>
      <c r="B14" s="713">
        <v>113.61774661999999</v>
      </c>
      <c r="C14" s="718">
        <v>0.18883875</v>
      </c>
      <c r="D14" s="713">
        <v>113.80658536999999</v>
      </c>
      <c r="G14" s="715"/>
      <c r="H14" s="715"/>
      <c r="I14" s="715"/>
    </row>
    <row r="15" spans="1:9" s="428" customFormat="1" ht="30" customHeight="1" x14ac:dyDescent="0.25">
      <c r="A15" s="716" t="s">
        <v>604</v>
      </c>
      <c r="B15" s="713">
        <v>66.532596720000001</v>
      </c>
      <c r="C15" s="718">
        <v>0</v>
      </c>
      <c r="D15" s="713">
        <v>66.532596720000001</v>
      </c>
      <c r="G15" s="715"/>
      <c r="H15" s="715"/>
      <c r="I15" s="715"/>
    </row>
    <row r="16" spans="1:9" s="428" customFormat="1" ht="30" customHeight="1" x14ac:dyDescent="0.25">
      <c r="A16" s="716" t="s">
        <v>605</v>
      </c>
      <c r="B16" s="713">
        <v>386.68687141999999</v>
      </c>
      <c r="C16" s="714">
        <v>0</v>
      </c>
      <c r="D16" s="713">
        <v>386.68687141999999</v>
      </c>
      <c r="G16" s="715"/>
      <c r="H16" s="715"/>
      <c r="I16" s="715"/>
    </row>
    <row r="17" spans="1:1971" s="428" customFormat="1" ht="30" customHeight="1" x14ac:dyDescent="0.25">
      <c r="A17" s="716" t="s">
        <v>612</v>
      </c>
      <c r="B17" s="713">
        <v>361.97403941999994</v>
      </c>
      <c r="C17" s="718">
        <v>0</v>
      </c>
      <c r="D17" s="713">
        <v>361.97403941999994</v>
      </c>
      <c r="G17" s="715"/>
      <c r="H17" s="715"/>
      <c r="I17" s="715"/>
    </row>
    <row r="18" spans="1:1971" s="428" customFormat="1" ht="30" customHeight="1" x14ac:dyDescent="0.25">
      <c r="A18" s="716" t="s">
        <v>619</v>
      </c>
      <c r="B18" s="713">
        <v>27.306624509999999</v>
      </c>
      <c r="C18" s="718">
        <v>0</v>
      </c>
      <c r="D18" s="713">
        <v>27.306624509999999</v>
      </c>
      <c r="G18" s="715"/>
      <c r="H18" s="715"/>
      <c r="I18" s="715"/>
    </row>
    <row r="19" spans="1:1971" s="428" customFormat="1" ht="30" customHeight="1" x14ac:dyDescent="0.25">
      <c r="A19" s="716" t="s">
        <v>625</v>
      </c>
      <c r="B19" s="713">
        <v>75.988961579999994</v>
      </c>
      <c r="C19" s="718">
        <v>0</v>
      </c>
      <c r="D19" s="713">
        <v>75.988961579999994</v>
      </c>
      <c r="G19" s="715"/>
      <c r="H19" s="715"/>
      <c r="I19" s="715"/>
    </row>
    <row r="20" spans="1:1971" s="428" customFormat="1" ht="30" customHeight="1" x14ac:dyDescent="0.25">
      <c r="A20" s="716" t="s">
        <v>628</v>
      </c>
      <c r="B20" s="713">
        <v>72.062196730000011</v>
      </c>
      <c r="C20" s="714">
        <v>0</v>
      </c>
      <c r="D20" s="713">
        <v>72.062196730000011</v>
      </c>
      <c r="G20" s="715"/>
      <c r="H20" s="715"/>
      <c r="I20" s="715"/>
    </row>
    <row r="21" spans="1:1971" s="428" customFormat="1" ht="30" customHeight="1" thickBot="1" x14ac:dyDescent="0.3">
      <c r="A21" s="716" t="s">
        <v>633</v>
      </c>
      <c r="B21" s="713">
        <v>65.432837459999988</v>
      </c>
      <c r="C21" s="718">
        <v>0</v>
      </c>
      <c r="D21" s="713">
        <v>65.432837459999988</v>
      </c>
      <c r="G21" s="715"/>
      <c r="H21" s="715"/>
      <c r="I21" s="715"/>
    </row>
    <row r="22" spans="1:1971" s="428" customFormat="1" ht="30" customHeight="1" x14ac:dyDescent="0.25">
      <c r="A22" s="721" t="s">
        <v>637</v>
      </c>
      <c r="B22" s="722">
        <v>49569.99699431</v>
      </c>
      <c r="C22" s="722">
        <v>0</v>
      </c>
      <c r="D22" s="723">
        <v>49569.99699431</v>
      </c>
      <c r="G22" s="715"/>
      <c r="H22" s="715"/>
      <c r="I22" s="715"/>
    </row>
    <row r="23" spans="1:1971" s="428" customFormat="1" ht="30" customHeight="1" x14ac:dyDescent="0.25">
      <c r="A23" s="724" t="s">
        <v>638</v>
      </c>
      <c r="B23" s="725">
        <v>17390.841717520001</v>
      </c>
      <c r="C23" s="725">
        <v>0</v>
      </c>
      <c r="D23" s="726">
        <v>17390.841717520001</v>
      </c>
      <c r="G23" s="715"/>
      <c r="H23" s="715"/>
      <c r="I23" s="715"/>
    </row>
    <row r="24" spans="1:1971" s="729" customFormat="1" ht="30" customHeight="1" x14ac:dyDescent="0.25">
      <c r="A24" s="712" t="s">
        <v>639</v>
      </c>
      <c r="B24" s="727">
        <v>40.839616149999998</v>
      </c>
      <c r="C24" s="727">
        <v>0</v>
      </c>
      <c r="D24" s="728">
        <v>40.839616149999998</v>
      </c>
      <c r="E24" s="428"/>
      <c r="F24" s="428"/>
      <c r="G24" s="715"/>
      <c r="H24" s="715"/>
      <c r="I24" s="715"/>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8"/>
      <c r="AY24" s="428"/>
      <c r="AZ24" s="428"/>
      <c r="BA24" s="428"/>
      <c r="BB24" s="428"/>
      <c r="BC24" s="428"/>
      <c r="BD24" s="428"/>
      <c r="BE24" s="428"/>
      <c r="BF24" s="428"/>
      <c r="BG24" s="428"/>
      <c r="BH24" s="428"/>
      <c r="BI24" s="428"/>
      <c r="BJ24" s="428"/>
      <c r="BK24" s="428"/>
      <c r="BL24" s="428"/>
      <c r="BM24" s="428"/>
      <c r="BN24" s="428"/>
      <c r="BO24" s="428"/>
      <c r="BP24" s="428"/>
      <c r="BQ24" s="428"/>
      <c r="BR24" s="428"/>
      <c r="BS24" s="428"/>
      <c r="BT24" s="428"/>
      <c r="BU24" s="428"/>
      <c r="BV24" s="428"/>
      <c r="BW24" s="428"/>
      <c r="BX24" s="428"/>
      <c r="BY24" s="428"/>
      <c r="BZ24" s="428"/>
      <c r="CA24" s="428"/>
      <c r="CB24" s="428"/>
      <c r="CC24" s="428"/>
      <c r="CD24" s="428"/>
      <c r="CE24" s="428"/>
      <c r="CF24" s="428"/>
      <c r="CG24" s="428"/>
      <c r="CH24" s="428"/>
      <c r="CI24" s="428"/>
      <c r="CJ24" s="428"/>
      <c r="CK24" s="428"/>
      <c r="CL24" s="428"/>
      <c r="CM24" s="428"/>
      <c r="CN24" s="428"/>
      <c r="CO24" s="428"/>
      <c r="CP24" s="428"/>
      <c r="CQ24" s="428"/>
      <c r="CR24" s="428"/>
      <c r="CS24" s="428"/>
      <c r="CT24" s="428"/>
      <c r="CU24" s="428"/>
      <c r="CV24" s="428"/>
      <c r="CW24" s="428"/>
      <c r="CX24" s="428"/>
      <c r="CY24" s="428"/>
      <c r="CZ24" s="428"/>
      <c r="DA24" s="428"/>
      <c r="DB24" s="428"/>
      <c r="DC24" s="428"/>
      <c r="DD24" s="428"/>
      <c r="DE24" s="428"/>
      <c r="DF24" s="428"/>
      <c r="DG24" s="428"/>
      <c r="DH24" s="428"/>
      <c r="DI24" s="428"/>
      <c r="DJ24" s="428"/>
      <c r="DK24" s="428"/>
      <c r="DL24" s="428"/>
      <c r="DM24" s="428"/>
      <c r="DN24" s="428"/>
      <c r="DO24" s="428"/>
      <c r="DP24" s="428"/>
      <c r="DQ24" s="428"/>
      <c r="DR24" s="428"/>
      <c r="DS24" s="428"/>
      <c r="DT24" s="428"/>
      <c r="DU24" s="428"/>
      <c r="DV24" s="428"/>
      <c r="DW24" s="428"/>
      <c r="DX24" s="428"/>
      <c r="DY24" s="428"/>
      <c r="DZ24" s="428"/>
      <c r="EA24" s="428"/>
      <c r="EB24" s="428"/>
      <c r="EC24" s="428"/>
      <c r="ED24" s="428"/>
      <c r="EE24" s="428"/>
      <c r="EF24" s="428"/>
      <c r="EG24" s="428"/>
      <c r="EH24" s="428"/>
      <c r="EI24" s="428"/>
      <c r="EJ24" s="428"/>
      <c r="EK24" s="428"/>
      <c r="EL24" s="428"/>
      <c r="EM24" s="428"/>
      <c r="EN24" s="428"/>
      <c r="EO24" s="428"/>
      <c r="EP24" s="428"/>
      <c r="EQ24" s="428"/>
      <c r="ER24" s="428"/>
      <c r="ES24" s="428"/>
      <c r="ET24" s="428"/>
      <c r="EU24" s="428"/>
      <c r="EV24" s="428"/>
      <c r="EW24" s="428"/>
      <c r="EX24" s="428"/>
      <c r="EY24" s="428"/>
      <c r="EZ24" s="428"/>
      <c r="FA24" s="428"/>
      <c r="FB24" s="428"/>
      <c r="FC24" s="428"/>
      <c r="FD24" s="428"/>
      <c r="FE24" s="428"/>
      <c r="FF24" s="428"/>
      <c r="FG24" s="428"/>
      <c r="FH24" s="428"/>
      <c r="FI24" s="428"/>
      <c r="FJ24" s="428"/>
      <c r="FK24" s="428"/>
      <c r="FL24" s="428"/>
      <c r="FM24" s="428"/>
      <c r="FN24" s="428"/>
      <c r="FO24" s="428"/>
      <c r="FP24" s="428"/>
      <c r="FQ24" s="428"/>
      <c r="FR24" s="428"/>
      <c r="FS24" s="428"/>
      <c r="FT24" s="428"/>
      <c r="FU24" s="428"/>
      <c r="FV24" s="428"/>
      <c r="FW24" s="428"/>
      <c r="FX24" s="428"/>
      <c r="FY24" s="428"/>
      <c r="FZ24" s="428"/>
      <c r="GA24" s="428"/>
      <c r="GB24" s="428"/>
      <c r="GC24" s="428"/>
      <c r="GD24" s="428"/>
      <c r="GE24" s="428"/>
      <c r="GF24" s="428"/>
      <c r="GG24" s="428"/>
      <c r="GH24" s="428"/>
      <c r="GI24" s="428"/>
      <c r="GJ24" s="428"/>
      <c r="GK24" s="428"/>
      <c r="GL24" s="428"/>
      <c r="GM24" s="428"/>
      <c r="GN24" s="428"/>
      <c r="GO24" s="428"/>
      <c r="GP24" s="428"/>
      <c r="GQ24" s="428"/>
      <c r="GR24" s="428"/>
      <c r="GS24" s="428"/>
      <c r="GT24" s="428"/>
      <c r="GU24" s="428"/>
      <c r="GV24" s="428"/>
      <c r="GW24" s="428"/>
      <c r="GX24" s="428"/>
      <c r="GY24" s="428"/>
      <c r="GZ24" s="428"/>
      <c r="HA24" s="428"/>
      <c r="HB24" s="428"/>
      <c r="HC24" s="428"/>
      <c r="HD24" s="428"/>
      <c r="HE24" s="428"/>
      <c r="HF24" s="428"/>
      <c r="HG24" s="428"/>
      <c r="HH24" s="428"/>
      <c r="HI24" s="428"/>
      <c r="HJ24" s="428"/>
      <c r="HK24" s="428"/>
      <c r="HL24" s="428"/>
      <c r="HM24" s="428"/>
      <c r="HN24" s="428"/>
      <c r="HO24" s="428"/>
      <c r="HP24" s="428"/>
      <c r="HQ24" s="428"/>
      <c r="HR24" s="428"/>
      <c r="HS24" s="428"/>
      <c r="HT24" s="428"/>
      <c r="HU24" s="428"/>
      <c r="HV24" s="428"/>
      <c r="HW24" s="428"/>
      <c r="HX24" s="428"/>
      <c r="HY24" s="428"/>
      <c r="HZ24" s="428"/>
      <c r="IA24" s="428"/>
      <c r="IB24" s="428"/>
      <c r="IC24" s="428"/>
      <c r="ID24" s="428"/>
      <c r="IE24" s="428"/>
      <c r="IF24" s="428"/>
      <c r="IG24" s="428"/>
      <c r="IH24" s="428"/>
      <c r="II24" s="428"/>
      <c r="IJ24" s="428"/>
      <c r="IK24" s="428"/>
      <c r="IL24" s="428"/>
      <c r="IM24" s="428"/>
      <c r="IN24" s="428"/>
      <c r="IO24" s="428"/>
      <c r="IP24" s="428"/>
      <c r="IQ24" s="428"/>
      <c r="IR24" s="428"/>
      <c r="IS24" s="428"/>
      <c r="IT24" s="428"/>
      <c r="IU24" s="428"/>
      <c r="IV24" s="428"/>
      <c r="IW24" s="428"/>
      <c r="IX24" s="428"/>
      <c r="IY24" s="428"/>
      <c r="IZ24" s="428"/>
      <c r="JA24" s="428"/>
      <c r="JB24" s="428"/>
      <c r="JC24" s="428"/>
      <c r="JD24" s="428"/>
      <c r="JE24" s="428"/>
      <c r="JF24" s="428"/>
      <c r="JG24" s="428"/>
      <c r="JH24" s="428"/>
      <c r="JI24" s="428"/>
      <c r="JJ24" s="428"/>
      <c r="JK24" s="428"/>
      <c r="JL24" s="428"/>
      <c r="JM24" s="428"/>
      <c r="JN24" s="428"/>
      <c r="JO24" s="428"/>
      <c r="JP24" s="428"/>
      <c r="JQ24" s="428"/>
      <c r="JR24" s="428"/>
      <c r="JS24" s="428"/>
      <c r="JT24" s="428"/>
      <c r="JU24" s="428"/>
      <c r="JV24" s="428"/>
      <c r="JW24" s="428"/>
      <c r="JX24" s="428"/>
      <c r="JY24" s="428"/>
      <c r="JZ24" s="428"/>
      <c r="KA24" s="428"/>
      <c r="KB24" s="428"/>
      <c r="KC24" s="428"/>
      <c r="KD24" s="428"/>
      <c r="KE24" s="428"/>
      <c r="KF24" s="428"/>
      <c r="KG24" s="428"/>
      <c r="KH24" s="428"/>
      <c r="KI24" s="428"/>
      <c r="KJ24" s="428"/>
      <c r="KK24" s="428"/>
      <c r="KL24" s="428"/>
      <c r="KM24" s="428"/>
      <c r="KN24" s="428"/>
      <c r="KO24" s="428"/>
      <c r="KP24" s="428"/>
      <c r="KQ24" s="428"/>
      <c r="KR24" s="428"/>
      <c r="KS24" s="428"/>
      <c r="KT24" s="428"/>
      <c r="KU24" s="428"/>
      <c r="KV24" s="428"/>
      <c r="KW24" s="428"/>
      <c r="KX24" s="428"/>
      <c r="KY24" s="428"/>
      <c r="KZ24" s="428"/>
      <c r="LA24" s="428"/>
      <c r="LB24" s="428"/>
      <c r="LC24" s="428"/>
      <c r="LD24" s="428"/>
      <c r="LE24" s="428"/>
      <c r="LF24" s="428"/>
      <c r="LG24" s="428"/>
      <c r="LH24" s="428"/>
      <c r="LI24" s="428"/>
      <c r="LJ24" s="428"/>
      <c r="LK24" s="428"/>
      <c r="LL24" s="428"/>
      <c r="LM24" s="428"/>
      <c r="LN24" s="428"/>
      <c r="LO24" s="428"/>
      <c r="LP24" s="428"/>
      <c r="LQ24" s="428"/>
      <c r="LR24" s="428"/>
      <c r="LS24" s="428"/>
      <c r="LT24" s="428"/>
      <c r="LU24" s="428"/>
      <c r="LV24" s="428"/>
      <c r="LW24" s="428"/>
      <c r="LX24" s="428"/>
      <c r="LY24" s="428"/>
      <c r="LZ24" s="428"/>
      <c r="MA24" s="428"/>
      <c r="MB24" s="428"/>
      <c r="MC24" s="428"/>
      <c r="MD24" s="428"/>
      <c r="ME24" s="428"/>
      <c r="MF24" s="428"/>
      <c r="MG24" s="428"/>
      <c r="MH24" s="428"/>
      <c r="MI24" s="428"/>
      <c r="MJ24" s="428"/>
      <c r="MK24" s="428"/>
      <c r="ML24" s="428"/>
      <c r="MM24" s="428"/>
      <c r="MN24" s="428"/>
      <c r="MO24" s="428"/>
      <c r="MP24" s="428"/>
      <c r="MQ24" s="428"/>
      <c r="MR24" s="428"/>
      <c r="MS24" s="428"/>
      <c r="MT24" s="428"/>
      <c r="MU24" s="428"/>
      <c r="MV24" s="428"/>
      <c r="MW24" s="428"/>
      <c r="MX24" s="428"/>
      <c r="MY24" s="428"/>
      <c r="MZ24" s="428"/>
      <c r="NA24" s="428"/>
      <c r="NB24" s="428"/>
      <c r="NC24" s="428"/>
      <c r="ND24" s="428"/>
      <c r="NE24" s="428"/>
      <c r="NF24" s="428"/>
      <c r="NG24" s="428"/>
      <c r="NH24" s="428"/>
      <c r="NI24" s="428"/>
      <c r="NJ24" s="428"/>
      <c r="NK24" s="428"/>
      <c r="NL24" s="428"/>
      <c r="NM24" s="428"/>
      <c r="NN24" s="428"/>
      <c r="NO24" s="428"/>
      <c r="NP24" s="428"/>
      <c r="NQ24" s="428"/>
      <c r="NR24" s="428"/>
      <c r="NS24" s="428"/>
      <c r="NT24" s="428"/>
      <c r="NU24" s="428"/>
      <c r="NV24" s="428"/>
      <c r="NW24" s="428"/>
      <c r="NX24" s="428"/>
      <c r="NY24" s="428"/>
      <c r="NZ24" s="428"/>
      <c r="OA24" s="428"/>
      <c r="OB24" s="428"/>
      <c r="OC24" s="428"/>
      <c r="OD24" s="428"/>
      <c r="OE24" s="428"/>
      <c r="OF24" s="428"/>
      <c r="OG24" s="428"/>
      <c r="OH24" s="428"/>
      <c r="OI24" s="428"/>
      <c r="OJ24" s="428"/>
      <c r="OK24" s="428"/>
      <c r="OL24" s="428"/>
      <c r="OM24" s="428"/>
      <c r="ON24" s="428"/>
      <c r="OO24" s="428"/>
      <c r="OP24" s="428"/>
      <c r="OQ24" s="428"/>
      <c r="OR24" s="428"/>
      <c r="OS24" s="428"/>
      <c r="OT24" s="428"/>
      <c r="OU24" s="428"/>
      <c r="OV24" s="428"/>
      <c r="OW24" s="428"/>
      <c r="OX24" s="428"/>
      <c r="OY24" s="428"/>
      <c r="OZ24" s="428"/>
      <c r="PA24" s="428"/>
      <c r="PB24" s="428"/>
      <c r="PC24" s="428"/>
      <c r="PD24" s="428"/>
      <c r="PE24" s="428"/>
      <c r="PF24" s="428"/>
      <c r="PG24" s="428"/>
      <c r="PH24" s="428"/>
      <c r="PI24" s="428"/>
      <c r="PJ24" s="428"/>
      <c r="PK24" s="428"/>
      <c r="PL24" s="428"/>
      <c r="PM24" s="428"/>
      <c r="PN24" s="428"/>
      <c r="PO24" s="428"/>
      <c r="PP24" s="428"/>
      <c r="PQ24" s="428"/>
      <c r="PR24" s="428"/>
      <c r="PS24" s="428"/>
      <c r="PT24" s="428"/>
      <c r="PU24" s="428"/>
      <c r="PV24" s="428"/>
      <c r="PW24" s="428"/>
      <c r="PX24" s="428"/>
      <c r="PY24" s="428"/>
      <c r="PZ24" s="428"/>
      <c r="QA24" s="428"/>
      <c r="QB24" s="428"/>
      <c r="QC24" s="428"/>
      <c r="QD24" s="428"/>
      <c r="QE24" s="428"/>
      <c r="QF24" s="428"/>
      <c r="QG24" s="428"/>
      <c r="QH24" s="428"/>
      <c r="QI24" s="428"/>
      <c r="QJ24" s="428"/>
      <c r="QK24" s="428"/>
      <c r="QL24" s="428"/>
      <c r="QM24" s="428"/>
      <c r="QN24" s="428"/>
      <c r="QO24" s="428"/>
      <c r="QP24" s="428"/>
      <c r="QQ24" s="428"/>
      <c r="QR24" s="428"/>
      <c r="QS24" s="428"/>
      <c r="QT24" s="428"/>
      <c r="QU24" s="428"/>
      <c r="QV24" s="428"/>
      <c r="QW24" s="428"/>
      <c r="QX24" s="428"/>
      <c r="QY24" s="428"/>
      <c r="QZ24" s="428"/>
      <c r="RA24" s="428"/>
      <c r="RB24" s="428"/>
      <c r="RC24" s="428"/>
      <c r="RD24" s="428"/>
      <c r="RE24" s="428"/>
      <c r="RF24" s="428"/>
      <c r="RG24" s="428"/>
      <c r="RH24" s="428"/>
      <c r="RI24" s="428"/>
      <c r="RJ24" s="428"/>
      <c r="RK24" s="428"/>
      <c r="RL24" s="428"/>
      <c r="RM24" s="428"/>
      <c r="RN24" s="428"/>
      <c r="RO24" s="428"/>
      <c r="RP24" s="428"/>
      <c r="RQ24" s="428"/>
      <c r="RR24" s="428"/>
      <c r="RS24" s="428"/>
      <c r="RT24" s="428"/>
      <c r="RU24" s="428"/>
      <c r="RV24" s="428"/>
      <c r="RW24" s="428"/>
      <c r="RX24" s="428"/>
      <c r="RY24" s="428"/>
      <c r="RZ24" s="428"/>
      <c r="SA24" s="428"/>
      <c r="SB24" s="428"/>
      <c r="SC24" s="428"/>
      <c r="SD24" s="428"/>
      <c r="SE24" s="428"/>
      <c r="SF24" s="428"/>
      <c r="SG24" s="428"/>
      <c r="SH24" s="428"/>
      <c r="SI24" s="428"/>
      <c r="SJ24" s="428"/>
      <c r="SK24" s="428"/>
      <c r="SL24" s="428"/>
      <c r="SM24" s="428"/>
      <c r="SN24" s="428"/>
      <c r="SO24" s="428"/>
      <c r="SP24" s="428"/>
      <c r="SQ24" s="428"/>
      <c r="SR24" s="428"/>
      <c r="SS24" s="428"/>
      <c r="ST24" s="428"/>
      <c r="SU24" s="428"/>
      <c r="SV24" s="428"/>
      <c r="SW24" s="428"/>
      <c r="SX24" s="428"/>
      <c r="SY24" s="428"/>
      <c r="SZ24" s="428"/>
      <c r="TA24" s="428"/>
      <c r="TB24" s="428"/>
      <c r="TC24" s="428"/>
      <c r="TD24" s="428"/>
      <c r="TE24" s="428"/>
      <c r="TF24" s="428"/>
      <c r="TG24" s="428"/>
      <c r="TH24" s="428"/>
      <c r="TI24" s="428"/>
      <c r="TJ24" s="428"/>
      <c r="TK24" s="428"/>
      <c r="TL24" s="428"/>
      <c r="TM24" s="428"/>
      <c r="TN24" s="428"/>
      <c r="TO24" s="428"/>
      <c r="TP24" s="428"/>
      <c r="TQ24" s="428"/>
      <c r="TR24" s="428"/>
      <c r="TS24" s="428"/>
      <c r="TT24" s="428"/>
      <c r="TU24" s="428"/>
      <c r="TV24" s="428"/>
      <c r="TW24" s="428"/>
      <c r="TX24" s="428"/>
      <c r="TY24" s="428"/>
      <c r="TZ24" s="428"/>
      <c r="UA24" s="428"/>
      <c r="UB24" s="428"/>
      <c r="UC24" s="428"/>
      <c r="UD24" s="428"/>
      <c r="UE24" s="428"/>
      <c r="UF24" s="428"/>
      <c r="UG24" s="428"/>
      <c r="UH24" s="428"/>
      <c r="UI24" s="428"/>
      <c r="UJ24" s="428"/>
      <c r="UK24" s="428"/>
      <c r="UL24" s="428"/>
      <c r="UM24" s="428"/>
      <c r="UN24" s="428"/>
      <c r="UO24" s="428"/>
      <c r="UP24" s="428"/>
      <c r="UQ24" s="428"/>
      <c r="UR24" s="428"/>
      <c r="US24" s="428"/>
      <c r="UT24" s="428"/>
      <c r="UU24" s="428"/>
      <c r="UV24" s="428"/>
      <c r="UW24" s="428"/>
      <c r="UX24" s="428"/>
      <c r="UY24" s="428"/>
      <c r="UZ24" s="428"/>
      <c r="VA24" s="428"/>
      <c r="VB24" s="428"/>
      <c r="VC24" s="428"/>
      <c r="VD24" s="428"/>
      <c r="VE24" s="428"/>
      <c r="VF24" s="428"/>
      <c r="VG24" s="428"/>
      <c r="VH24" s="428"/>
      <c r="VI24" s="428"/>
      <c r="VJ24" s="428"/>
      <c r="VK24" s="428"/>
      <c r="VL24" s="428"/>
      <c r="VM24" s="428"/>
      <c r="VN24" s="428"/>
      <c r="VO24" s="428"/>
      <c r="VP24" s="428"/>
      <c r="VQ24" s="428"/>
      <c r="VR24" s="428"/>
      <c r="VS24" s="428"/>
      <c r="VT24" s="428"/>
      <c r="VU24" s="428"/>
      <c r="VV24" s="428"/>
      <c r="VW24" s="428"/>
      <c r="VX24" s="428"/>
      <c r="VY24" s="428"/>
      <c r="VZ24" s="428"/>
      <c r="WA24" s="428"/>
      <c r="WB24" s="428"/>
      <c r="WC24" s="428"/>
      <c r="WD24" s="428"/>
      <c r="WE24" s="428"/>
      <c r="WF24" s="428"/>
      <c r="WG24" s="428"/>
      <c r="WH24" s="428"/>
      <c r="WI24" s="428"/>
      <c r="WJ24" s="428"/>
      <c r="WK24" s="428"/>
      <c r="WL24" s="428"/>
      <c r="WM24" s="428"/>
      <c r="WN24" s="428"/>
      <c r="WO24" s="428"/>
      <c r="WP24" s="428"/>
      <c r="WQ24" s="428"/>
      <c r="WR24" s="428"/>
      <c r="WS24" s="428"/>
      <c r="WT24" s="428"/>
      <c r="WU24" s="428"/>
      <c r="WV24" s="428"/>
      <c r="WW24" s="428"/>
      <c r="WX24" s="428"/>
      <c r="WY24" s="428"/>
      <c r="WZ24" s="428"/>
      <c r="XA24" s="428"/>
      <c r="XB24" s="428"/>
      <c r="XC24" s="428"/>
      <c r="XD24" s="428"/>
      <c r="XE24" s="428"/>
      <c r="XF24" s="428"/>
      <c r="XG24" s="428"/>
      <c r="XH24" s="428"/>
      <c r="XI24" s="428"/>
      <c r="XJ24" s="428"/>
      <c r="XK24" s="428"/>
      <c r="XL24" s="428"/>
      <c r="XM24" s="428"/>
      <c r="XN24" s="428"/>
      <c r="XO24" s="428"/>
      <c r="XP24" s="428"/>
      <c r="XQ24" s="428"/>
      <c r="XR24" s="428"/>
      <c r="XS24" s="428"/>
      <c r="XT24" s="428"/>
      <c r="XU24" s="428"/>
      <c r="XV24" s="428"/>
      <c r="XW24" s="428"/>
      <c r="XX24" s="428"/>
      <c r="XY24" s="428"/>
      <c r="XZ24" s="428"/>
      <c r="YA24" s="428"/>
      <c r="YB24" s="428"/>
      <c r="YC24" s="428"/>
      <c r="YD24" s="428"/>
      <c r="YE24" s="428"/>
      <c r="YF24" s="428"/>
      <c r="YG24" s="428"/>
      <c r="YH24" s="428"/>
      <c r="YI24" s="428"/>
      <c r="YJ24" s="428"/>
      <c r="YK24" s="428"/>
      <c r="YL24" s="428"/>
      <c r="YM24" s="428"/>
      <c r="YN24" s="428"/>
      <c r="YO24" s="428"/>
      <c r="YP24" s="428"/>
      <c r="YQ24" s="428"/>
      <c r="YR24" s="428"/>
      <c r="YS24" s="428"/>
      <c r="YT24" s="428"/>
      <c r="YU24" s="428"/>
      <c r="YV24" s="428"/>
      <c r="YW24" s="428"/>
      <c r="YX24" s="428"/>
      <c r="YY24" s="428"/>
      <c r="YZ24" s="428"/>
      <c r="ZA24" s="428"/>
      <c r="ZB24" s="428"/>
      <c r="ZC24" s="428"/>
      <c r="ZD24" s="428"/>
      <c r="ZE24" s="428"/>
      <c r="ZF24" s="428"/>
      <c r="ZG24" s="428"/>
      <c r="ZH24" s="428"/>
      <c r="ZI24" s="428"/>
      <c r="ZJ24" s="428"/>
      <c r="ZK24" s="428"/>
      <c r="ZL24" s="428"/>
      <c r="ZM24" s="428"/>
      <c r="ZN24" s="428"/>
      <c r="ZO24" s="428"/>
      <c r="ZP24" s="428"/>
      <c r="ZQ24" s="428"/>
      <c r="ZR24" s="428"/>
      <c r="ZS24" s="428"/>
      <c r="ZT24" s="428"/>
      <c r="ZU24" s="428"/>
      <c r="ZV24" s="428"/>
      <c r="ZW24" s="428"/>
      <c r="ZX24" s="428"/>
      <c r="ZY24" s="428"/>
      <c r="ZZ24" s="428"/>
      <c r="AAA24" s="428"/>
      <c r="AAB24" s="428"/>
      <c r="AAC24" s="428"/>
      <c r="AAD24" s="428"/>
      <c r="AAE24" s="428"/>
      <c r="AAF24" s="428"/>
      <c r="AAG24" s="428"/>
      <c r="AAH24" s="428"/>
      <c r="AAI24" s="428"/>
      <c r="AAJ24" s="428"/>
      <c r="AAK24" s="428"/>
      <c r="AAL24" s="428"/>
      <c r="AAM24" s="428"/>
      <c r="AAN24" s="428"/>
      <c r="AAO24" s="428"/>
      <c r="AAP24" s="428"/>
      <c r="AAQ24" s="428"/>
      <c r="AAR24" s="428"/>
      <c r="AAS24" s="428"/>
      <c r="AAT24" s="428"/>
      <c r="AAU24" s="428"/>
      <c r="AAV24" s="428"/>
      <c r="AAW24" s="428"/>
      <c r="AAX24" s="428"/>
      <c r="AAY24" s="428"/>
      <c r="AAZ24" s="428"/>
      <c r="ABA24" s="428"/>
      <c r="ABB24" s="428"/>
      <c r="ABC24" s="428"/>
      <c r="ABD24" s="428"/>
      <c r="ABE24" s="428"/>
      <c r="ABF24" s="428"/>
      <c r="ABG24" s="428"/>
      <c r="ABH24" s="428"/>
      <c r="ABI24" s="428"/>
      <c r="ABJ24" s="428"/>
      <c r="ABK24" s="428"/>
      <c r="ABL24" s="428"/>
      <c r="ABM24" s="428"/>
      <c r="ABN24" s="428"/>
      <c r="ABO24" s="428"/>
      <c r="ABP24" s="428"/>
      <c r="ABQ24" s="428"/>
      <c r="ABR24" s="428"/>
      <c r="ABS24" s="428"/>
      <c r="ABT24" s="428"/>
      <c r="ABU24" s="428"/>
      <c r="ABV24" s="428"/>
      <c r="ABW24" s="428"/>
      <c r="ABX24" s="428"/>
      <c r="ABY24" s="428"/>
      <c r="ABZ24" s="428"/>
      <c r="ACA24" s="428"/>
      <c r="ACB24" s="428"/>
      <c r="ACC24" s="428"/>
      <c r="ACD24" s="428"/>
      <c r="ACE24" s="428"/>
      <c r="ACF24" s="428"/>
      <c r="ACG24" s="428"/>
      <c r="ACH24" s="428"/>
      <c r="ACI24" s="428"/>
      <c r="ACJ24" s="428"/>
      <c r="ACK24" s="428"/>
      <c r="ACL24" s="428"/>
      <c r="ACM24" s="428"/>
      <c r="ACN24" s="428"/>
      <c r="ACO24" s="428"/>
      <c r="ACP24" s="428"/>
      <c r="ACQ24" s="428"/>
      <c r="ACR24" s="428"/>
      <c r="ACS24" s="428"/>
      <c r="ACT24" s="428"/>
      <c r="ACU24" s="428"/>
      <c r="ACV24" s="428"/>
      <c r="ACW24" s="428"/>
      <c r="ACX24" s="428"/>
      <c r="ACY24" s="428"/>
      <c r="ACZ24" s="428"/>
      <c r="ADA24" s="428"/>
      <c r="ADB24" s="428"/>
      <c r="ADC24" s="428"/>
      <c r="ADD24" s="428"/>
      <c r="ADE24" s="428"/>
      <c r="ADF24" s="428"/>
      <c r="ADG24" s="428"/>
      <c r="ADH24" s="428"/>
      <c r="ADI24" s="428"/>
      <c r="ADJ24" s="428"/>
      <c r="ADK24" s="428"/>
      <c r="ADL24" s="428"/>
      <c r="ADM24" s="428"/>
      <c r="ADN24" s="428"/>
      <c r="ADO24" s="428"/>
      <c r="ADP24" s="428"/>
      <c r="ADQ24" s="428"/>
      <c r="ADR24" s="428"/>
      <c r="ADS24" s="428"/>
      <c r="ADT24" s="428"/>
      <c r="ADU24" s="428"/>
      <c r="ADV24" s="428"/>
      <c r="ADW24" s="428"/>
      <c r="ADX24" s="428"/>
      <c r="ADY24" s="428"/>
      <c r="ADZ24" s="428"/>
      <c r="AEA24" s="428"/>
      <c r="AEB24" s="428"/>
      <c r="AEC24" s="428"/>
      <c r="AED24" s="428"/>
      <c r="AEE24" s="428"/>
      <c r="AEF24" s="428"/>
      <c r="AEG24" s="428"/>
      <c r="AEH24" s="428"/>
      <c r="AEI24" s="428"/>
      <c r="AEJ24" s="428"/>
      <c r="AEK24" s="428"/>
      <c r="AEL24" s="428"/>
      <c r="AEM24" s="428"/>
      <c r="AEN24" s="428"/>
      <c r="AEO24" s="428"/>
      <c r="AEP24" s="428"/>
      <c r="AEQ24" s="428"/>
      <c r="AER24" s="428"/>
      <c r="AES24" s="428"/>
      <c r="AET24" s="428"/>
      <c r="AEU24" s="428"/>
      <c r="AEV24" s="428"/>
      <c r="AEW24" s="428"/>
      <c r="AEX24" s="428"/>
      <c r="AEY24" s="428"/>
      <c r="AEZ24" s="428"/>
      <c r="AFA24" s="428"/>
      <c r="AFB24" s="428"/>
      <c r="AFC24" s="428"/>
      <c r="AFD24" s="428"/>
      <c r="AFE24" s="428"/>
      <c r="AFF24" s="428"/>
      <c r="AFG24" s="428"/>
      <c r="AFH24" s="428"/>
      <c r="AFI24" s="428"/>
      <c r="AFJ24" s="428"/>
      <c r="AFK24" s="428"/>
      <c r="AFL24" s="428"/>
      <c r="AFM24" s="428"/>
      <c r="AFN24" s="428"/>
      <c r="AFO24" s="428"/>
      <c r="AFP24" s="428"/>
      <c r="AFQ24" s="428"/>
      <c r="AFR24" s="428"/>
      <c r="AFS24" s="428"/>
      <c r="AFT24" s="428"/>
      <c r="AFU24" s="428"/>
      <c r="AFV24" s="428"/>
      <c r="AFW24" s="428"/>
      <c r="AFX24" s="428"/>
      <c r="AFY24" s="428"/>
      <c r="AFZ24" s="428"/>
      <c r="AGA24" s="428"/>
      <c r="AGB24" s="428"/>
      <c r="AGC24" s="428"/>
      <c r="AGD24" s="428"/>
      <c r="AGE24" s="428"/>
      <c r="AGF24" s="428"/>
      <c r="AGG24" s="428"/>
      <c r="AGH24" s="428"/>
      <c r="AGI24" s="428"/>
      <c r="AGJ24" s="428"/>
      <c r="AGK24" s="428"/>
      <c r="AGL24" s="428"/>
      <c r="AGM24" s="428"/>
      <c r="AGN24" s="428"/>
      <c r="AGO24" s="428"/>
      <c r="AGP24" s="428"/>
      <c r="AGQ24" s="428"/>
      <c r="AGR24" s="428"/>
      <c r="AGS24" s="428"/>
      <c r="AGT24" s="428"/>
      <c r="AGU24" s="428"/>
      <c r="AGV24" s="428"/>
      <c r="AGW24" s="428"/>
      <c r="AGX24" s="428"/>
      <c r="AGY24" s="428"/>
      <c r="AGZ24" s="428"/>
      <c r="AHA24" s="428"/>
      <c r="AHB24" s="428"/>
      <c r="AHC24" s="428"/>
      <c r="AHD24" s="428"/>
      <c r="AHE24" s="428"/>
      <c r="AHF24" s="428"/>
      <c r="AHG24" s="428"/>
      <c r="AHH24" s="428"/>
      <c r="AHI24" s="428"/>
      <c r="AHJ24" s="428"/>
      <c r="AHK24" s="428"/>
      <c r="AHL24" s="428"/>
      <c r="AHM24" s="428"/>
      <c r="AHN24" s="428"/>
      <c r="AHO24" s="428"/>
      <c r="AHP24" s="428"/>
      <c r="AHQ24" s="428"/>
      <c r="AHR24" s="428"/>
      <c r="AHS24" s="428"/>
      <c r="AHT24" s="428"/>
      <c r="AHU24" s="428"/>
      <c r="AHV24" s="428"/>
      <c r="AHW24" s="428"/>
      <c r="AHX24" s="428"/>
      <c r="AHY24" s="428"/>
      <c r="AHZ24" s="428"/>
      <c r="AIA24" s="428"/>
      <c r="AIB24" s="428"/>
      <c r="AIC24" s="428"/>
      <c r="AID24" s="428"/>
      <c r="AIE24" s="428"/>
      <c r="AIF24" s="428"/>
      <c r="AIG24" s="428"/>
      <c r="AIH24" s="428"/>
      <c r="AII24" s="428"/>
      <c r="AIJ24" s="428"/>
      <c r="AIK24" s="428"/>
      <c r="AIL24" s="428"/>
      <c r="AIM24" s="428"/>
      <c r="AIN24" s="428"/>
      <c r="AIO24" s="428"/>
      <c r="AIP24" s="428"/>
      <c r="AIQ24" s="428"/>
      <c r="AIR24" s="428"/>
      <c r="AIS24" s="428"/>
      <c r="AIT24" s="428"/>
      <c r="AIU24" s="428"/>
      <c r="AIV24" s="428"/>
      <c r="AIW24" s="428"/>
      <c r="AIX24" s="428"/>
      <c r="AIY24" s="428"/>
      <c r="AIZ24" s="428"/>
      <c r="AJA24" s="428"/>
      <c r="AJB24" s="428"/>
      <c r="AJC24" s="428"/>
      <c r="AJD24" s="428"/>
      <c r="AJE24" s="428"/>
      <c r="AJF24" s="428"/>
      <c r="AJG24" s="428"/>
      <c r="AJH24" s="428"/>
      <c r="AJI24" s="428"/>
      <c r="AJJ24" s="428"/>
      <c r="AJK24" s="428"/>
      <c r="AJL24" s="428"/>
      <c r="AJM24" s="428"/>
      <c r="AJN24" s="428"/>
      <c r="AJO24" s="428"/>
      <c r="AJP24" s="428"/>
      <c r="AJQ24" s="428"/>
      <c r="AJR24" s="428"/>
      <c r="AJS24" s="428"/>
      <c r="AJT24" s="428"/>
      <c r="AJU24" s="428"/>
      <c r="AJV24" s="428"/>
      <c r="AJW24" s="428"/>
      <c r="AJX24" s="428"/>
      <c r="AJY24" s="428"/>
      <c r="AJZ24" s="428"/>
      <c r="AKA24" s="428"/>
      <c r="AKB24" s="428"/>
      <c r="AKC24" s="428"/>
      <c r="AKD24" s="428"/>
      <c r="AKE24" s="428"/>
      <c r="AKF24" s="428"/>
      <c r="AKG24" s="428"/>
      <c r="AKH24" s="428"/>
      <c r="AKI24" s="428"/>
      <c r="AKJ24" s="428"/>
      <c r="AKK24" s="428"/>
      <c r="AKL24" s="428"/>
      <c r="AKM24" s="428"/>
      <c r="AKN24" s="428"/>
      <c r="AKO24" s="428"/>
      <c r="AKP24" s="428"/>
      <c r="AKQ24" s="428"/>
      <c r="AKR24" s="428"/>
      <c r="AKS24" s="428"/>
      <c r="AKT24" s="428"/>
      <c r="AKU24" s="428"/>
      <c r="AKV24" s="428"/>
      <c r="AKW24" s="428"/>
      <c r="AKX24" s="428"/>
      <c r="AKY24" s="428"/>
      <c r="AKZ24" s="428"/>
      <c r="ALA24" s="428"/>
      <c r="ALB24" s="428"/>
      <c r="ALC24" s="428"/>
      <c r="ALD24" s="428"/>
      <c r="ALE24" s="428"/>
      <c r="ALF24" s="428"/>
      <c r="ALG24" s="428"/>
      <c r="ALH24" s="428"/>
      <c r="ALI24" s="428"/>
      <c r="ALJ24" s="428"/>
      <c r="ALK24" s="428"/>
      <c r="ALL24" s="428"/>
      <c r="ALM24" s="428"/>
      <c r="ALN24" s="428"/>
      <c r="ALO24" s="428"/>
      <c r="ALP24" s="428"/>
      <c r="ALQ24" s="428"/>
      <c r="ALR24" s="428"/>
      <c r="ALS24" s="428"/>
      <c r="ALT24" s="428"/>
      <c r="ALU24" s="428"/>
      <c r="ALV24" s="428"/>
      <c r="ALW24" s="428"/>
      <c r="ALX24" s="428"/>
      <c r="ALY24" s="428"/>
      <c r="ALZ24" s="428"/>
      <c r="AMA24" s="428"/>
      <c r="AMB24" s="428"/>
      <c r="AMC24" s="428"/>
      <c r="AMD24" s="428"/>
      <c r="AME24" s="428"/>
      <c r="AMF24" s="428"/>
      <c r="AMG24" s="428"/>
      <c r="AMH24" s="428"/>
      <c r="AMI24" s="428"/>
      <c r="AMJ24" s="428"/>
      <c r="AMK24" s="428"/>
      <c r="AML24" s="428"/>
      <c r="AMM24" s="428"/>
      <c r="AMN24" s="428"/>
      <c r="AMO24" s="428"/>
      <c r="AMP24" s="428"/>
      <c r="AMQ24" s="428"/>
      <c r="AMR24" s="428"/>
      <c r="AMS24" s="428"/>
      <c r="AMT24" s="428"/>
      <c r="AMU24" s="428"/>
      <c r="AMV24" s="428"/>
      <c r="AMW24" s="428"/>
      <c r="AMX24" s="428"/>
      <c r="AMY24" s="428"/>
      <c r="AMZ24" s="428"/>
      <c r="ANA24" s="428"/>
      <c r="ANB24" s="428"/>
      <c r="ANC24" s="428"/>
      <c r="AND24" s="428"/>
      <c r="ANE24" s="428"/>
      <c r="ANF24" s="428"/>
      <c r="ANG24" s="428"/>
      <c r="ANH24" s="428"/>
      <c r="ANI24" s="428"/>
      <c r="ANJ24" s="428"/>
      <c r="ANK24" s="428"/>
      <c r="ANL24" s="428"/>
      <c r="ANM24" s="428"/>
      <c r="ANN24" s="428"/>
      <c r="ANO24" s="428"/>
      <c r="ANP24" s="428"/>
      <c r="ANQ24" s="428"/>
      <c r="ANR24" s="428"/>
      <c r="ANS24" s="428"/>
      <c r="ANT24" s="428"/>
      <c r="ANU24" s="428"/>
      <c r="ANV24" s="428"/>
      <c r="ANW24" s="428"/>
      <c r="ANX24" s="428"/>
      <c r="ANY24" s="428"/>
      <c r="ANZ24" s="428"/>
      <c r="AOA24" s="428"/>
      <c r="AOB24" s="428"/>
      <c r="AOC24" s="428"/>
      <c r="AOD24" s="428"/>
      <c r="AOE24" s="428"/>
      <c r="AOF24" s="428"/>
      <c r="AOG24" s="428"/>
      <c r="AOH24" s="428"/>
      <c r="AOI24" s="428"/>
      <c r="AOJ24" s="428"/>
      <c r="AOK24" s="428"/>
      <c r="AOL24" s="428"/>
      <c r="AOM24" s="428"/>
      <c r="AON24" s="428"/>
      <c r="AOO24" s="428"/>
      <c r="AOP24" s="428"/>
      <c r="AOQ24" s="428"/>
      <c r="AOR24" s="428"/>
      <c r="AOS24" s="428"/>
      <c r="AOT24" s="428"/>
      <c r="AOU24" s="428"/>
      <c r="AOV24" s="428"/>
      <c r="AOW24" s="428"/>
      <c r="AOX24" s="428"/>
      <c r="AOY24" s="428"/>
      <c r="AOZ24" s="428"/>
      <c r="APA24" s="428"/>
      <c r="APB24" s="428"/>
      <c r="APC24" s="428"/>
      <c r="APD24" s="428"/>
      <c r="APE24" s="428"/>
      <c r="APF24" s="428"/>
      <c r="APG24" s="428"/>
      <c r="APH24" s="428"/>
      <c r="API24" s="428"/>
      <c r="APJ24" s="428"/>
      <c r="APK24" s="428"/>
      <c r="APL24" s="428"/>
      <c r="APM24" s="428"/>
      <c r="APN24" s="428"/>
      <c r="APO24" s="428"/>
      <c r="APP24" s="428"/>
      <c r="APQ24" s="428"/>
      <c r="APR24" s="428"/>
      <c r="APS24" s="428"/>
      <c r="APT24" s="428"/>
      <c r="APU24" s="428"/>
      <c r="APV24" s="428"/>
      <c r="APW24" s="428"/>
      <c r="APX24" s="428"/>
      <c r="APY24" s="428"/>
      <c r="APZ24" s="428"/>
      <c r="AQA24" s="428"/>
      <c r="AQB24" s="428"/>
      <c r="AQC24" s="428"/>
      <c r="AQD24" s="428"/>
      <c r="AQE24" s="428"/>
      <c r="AQF24" s="428"/>
      <c r="AQG24" s="428"/>
      <c r="AQH24" s="428"/>
      <c r="AQI24" s="428"/>
      <c r="AQJ24" s="428"/>
      <c r="AQK24" s="428"/>
      <c r="AQL24" s="428"/>
      <c r="AQM24" s="428"/>
      <c r="AQN24" s="428"/>
      <c r="AQO24" s="428"/>
      <c r="AQP24" s="428"/>
      <c r="AQQ24" s="428"/>
      <c r="AQR24" s="428"/>
      <c r="AQS24" s="428"/>
      <c r="AQT24" s="428"/>
      <c r="AQU24" s="428"/>
      <c r="AQV24" s="428"/>
      <c r="AQW24" s="428"/>
      <c r="AQX24" s="428"/>
      <c r="AQY24" s="428"/>
      <c r="AQZ24" s="428"/>
      <c r="ARA24" s="428"/>
      <c r="ARB24" s="428"/>
      <c r="ARC24" s="428"/>
      <c r="ARD24" s="428"/>
      <c r="ARE24" s="428"/>
      <c r="ARF24" s="428"/>
      <c r="ARG24" s="428"/>
      <c r="ARH24" s="428"/>
      <c r="ARI24" s="428"/>
      <c r="ARJ24" s="428"/>
      <c r="ARK24" s="428"/>
      <c r="ARL24" s="428"/>
      <c r="ARM24" s="428"/>
      <c r="ARN24" s="428"/>
      <c r="ARO24" s="428"/>
      <c r="ARP24" s="428"/>
      <c r="ARQ24" s="428"/>
      <c r="ARR24" s="428"/>
      <c r="ARS24" s="428"/>
      <c r="ART24" s="428"/>
      <c r="ARU24" s="428"/>
      <c r="ARV24" s="428"/>
      <c r="ARW24" s="428"/>
      <c r="ARX24" s="428"/>
      <c r="ARY24" s="428"/>
      <c r="ARZ24" s="428"/>
      <c r="ASA24" s="428"/>
      <c r="ASB24" s="428"/>
      <c r="ASC24" s="428"/>
      <c r="ASD24" s="428"/>
      <c r="ASE24" s="428"/>
      <c r="ASF24" s="428"/>
      <c r="ASG24" s="428"/>
      <c r="ASH24" s="428"/>
      <c r="ASI24" s="428"/>
      <c r="ASJ24" s="428"/>
      <c r="ASK24" s="428"/>
      <c r="ASL24" s="428"/>
      <c r="ASM24" s="428"/>
      <c r="ASN24" s="428"/>
      <c r="ASO24" s="428"/>
      <c r="ASP24" s="428"/>
      <c r="ASQ24" s="428"/>
      <c r="ASR24" s="428"/>
      <c r="ASS24" s="428"/>
      <c r="AST24" s="428"/>
      <c r="ASU24" s="428"/>
      <c r="ASV24" s="428"/>
      <c r="ASW24" s="428"/>
      <c r="ASX24" s="428"/>
      <c r="ASY24" s="428"/>
      <c r="ASZ24" s="428"/>
      <c r="ATA24" s="428"/>
      <c r="ATB24" s="428"/>
      <c r="ATC24" s="428"/>
      <c r="ATD24" s="428"/>
      <c r="ATE24" s="428"/>
      <c r="ATF24" s="428"/>
      <c r="ATG24" s="428"/>
      <c r="ATH24" s="428"/>
      <c r="ATI24" s="428"/>
      <c r="ATJ24" s="428"/>
      <c r="ATK24" s="428"/>
      <c r="ATL24" s="428"/>
      <c r="ATM24" s="428"/>
      <c r="ATN24" s="428"/>
      <c r="ATO24" s="428"/>
      <c r="ATP24" s="428"/>
      <c r="ATQ24" s="428"/>
      <c r="ATR24" s="428"/>
      <c r="ATS24" s="428"/>
      <c r="ATT24" s="428"/>
      <c r="ATU24" s="428"/>
      <c r="ATV24" s="428"/>
      <c r="ATW24" s="428"/>
      <c r="ATX24" s="428"/>
      <c r="ATY24" s="428"/>
      <c r="ATZ24" s="428"/>
      <c r="AUA24" s="428"/>
      <c r="AUB24" s="428"/>
      <c r="AUC24" s="428"/>
      <c r="AUD24" s="428"/>
      <c r="AUE24" s="428"/>
      <c r="AUF24" s="428"/>
      <c r="AUG24" s="428"/>
      <c r="AUH24" s="428"/>
      <c r="AUI24" s="428"/>
      <c r="AUJ24" s="428"/>
      <c r="AUK24" s="428"/>
      <c r="AUL24" s="428"/>
      <c r="AUM24" s="428"/>
      <c r="AUN24" s="428"/>
      <c r="AUO24" s="428"/>
      <c r="AUP24" s="428"/>
      <c r="AUQ24" s="428"/>
      <c r="AUR24" s="428"/>
      <c r="AUS24" s="428"/>
      <c r="AUT24" s="428"/>
      <c r="AUU24" s="428"/>
      <c r="AUV24" s="428"/>
      <c r="AUW24" s="428"/>
      <c r="AUX24" s="428"/>
      <c r="AUY24" s="428"/>
      <c r="AUZ24" s="428"/>
      <c r="AVA24" s="428"/>
      <c r="AVB24" s="428"/>
      <c r="AVC24" s="428"/>
      <c r="AVD24" s="428"/>
      <c r="AVE24" s="428"/>
      <c r="AVF24" s="428"/>
      <c r="AVG24" s="428"/>
      <c r="AVH24" s="428"/>
      <c r="AVI24" s="428"/>
      <c r="AVJ24" s="428"/>
      <c r="AVK24" s="428"/>
      <c r="AVL24" s="428"/>
      <c r="AVM24" s="428"/>
      <c r="AVN24" s="428"/>
      <c r="AVO24" s="428"/>
      <c r="AVP24" s="428"/>
      <c r="AVQ24" s="428"/>
      <c r="AVR24" s="428"/>
      <c r="AVS24" s="428"/>
      <c r="AVT24" s="428"/>
      <c r="AVU24" s="428"/>
      <c r="AVV24" s="428"/>
      <c r="AVW24" s="428"/>
      <c r="AVX24" s="428"/>
      <c r="AVY24" s="428"/>
      <c r="AVZ24" s="428"/>
      <c r="AWA24" s="428"/>
      <c r="AWB24" s="428"/>
      <c r="AWC24" s="428"/>
      <c r="AWD24" s="428"/>
      <c r="AWE24" s="428"/>
      <c r="AWF24" s="428"/>
      <c r="AWG24" s="428"/>
      <c r="AWH24" s="428"/>
      <c r="AWI24" s="428"/>
      <c r="AWJ24" s="428"/>
      <c r="AWK24" s="428"/>
      <c r="AWL24" s="428"/>
      <c r="AWM24" s="428"/>
      <c r="AWN24" s="428"/>
      <c r="AWO24" s="428"/>
      <c r="AWP24" s="428"/>
      <c r="AWQ24" s="428"/>
      <c r="AWR24" s="428"/>
      <c r="AWS24" s="428"/>
      <c r="AWT24" s="428"/>
      <c r="AWU24" s="428"/>
      <c r="AWV24" s="428"/>
      <c r="AWW24" s="428"/>
      <c r="AWX24" s="428"/>
      <c r="AWY24" s="428"/>
      <c r="AWZ24" s="428"/>
      <c r="AXA24" s="428"/>
      <c r="AXB24" s="428"/>
      <c r="AXC24" s="428"/>
      <c r="AXD24" s="428"/>
      <c r="AXE24" s="428"/>
      <c r="AXF24" s="428"/>
      <c r="AXG24" s="428"/>
      <c r="AXH24" s="428"/>
      <c r="AXI24" s="428"/>
      <c r="AXJ24" s="428"/>
      <c r="AXK24" s="428"/>
      <c r="AXL24" s="428"/>
      <c r="AXM24" s="428"/>
      <c r="AXN24" s="428"/>
      <c r="AXO24" s="428"/>
      <c r="AXP24" s="428"/>
      <c r="AXQ24" s="428"/>
      <c r="AXR24" s="428"/>
      <c r="AXS24" s="428"/>
      <c r="AXT24" s="428"/>
      <c r="AXU24" s="428"/>
      <c r="AXV24" s="428"/>
      <c r="AXW24" s="428"/>
      <c r="AXX24" s="428"/>
      <c r="AXY24" s="428"/>
      <c r="AXZ24" s="428"/>
      <c r="AYA24" s="428"/>
      <c r="AYB24" s="428"/>
      <c r="AYC24" s="428"/>
      <c r="AYD24" s="428"/>
      <c r="AYE24" s="428"/>
      <c r="AYF24" s="428"/>
      <c r="AYG24" s="428"/>
      <c r="AYH24" s="428"/>
      <c r="AYI24" s="428"/>
      <c r="AYJ24" s="428"/>
      <c r="AYK24" s="428"/>
      <c r="AYL24" s="428"/>
      <c r="AYM24" s="428"/>
      <c r="AYN24" s="428"/>
      <c r="AYO24" s="428"/>
      <c r="AYP24" s="428"/>
      <c r="AYQ24" s="428"/>
      <c r="AYR24" s="428"/>
      <c r="AYS24" s="428"/>
      <c r="AYT24" s="428"/>
      <c r="AYU24" s="428"/>
      <c r="AYV24" s="428"/>
      <c r="AYW24" s="428"/>
      <c r="AYX24" s="428"/>
      <c r="AYY24" s="428"/>
      <c r="AYZ24" s="428"/>
      <c r="AZA24" s="428"/>
      <c r="AZB24" s="428"/>
      <c r="AZC24" s="428"/>
      <c r="AZD24" s="428"/>
      <c r="AZE24" s="428"/>
      <c r="AZF24" s="428"/>
      <c r="AZG24" s="428"/>
      <c r="AZH24" s="428"/>
      <c r="AZI24" s="428"/>
      <c r="AZJ24" s="428"/>
      <c r="AZK24" s="428"/>
      <c r="AZL24" s="428"/>
      <c r="AZM24" s="428"/>
      <c r="AZN24" s="428"/>
      <c r="AZO24" s="428"/>
      <c r="AZP24" s="428"/>
      <c r="AZQ24" s="428"/>
      <c r="AZR24" s="428"/>
      <c r="AZS24" s="428"/>
      <c r="AZT24" s="428"/>
      <c r="AZU24" s="428"/>
      <c r="AZV24" s="428"/>
      <c r="AZW24" s="428"/>
      <c r="AZX24" s="428"/>
      <c r="AZY24" s="428"/>
      <c r="AZZ24" s="428"/>
      <c r="BAA24" s="428"/>
      <c r="BAB24" s="428"/>
      <c r="BAC24" s="428"/>
      <c r="BAD24" s="428"/>
      <c r="BAE24" s="428"/>
      <c r="BAF24" s="428"/>
      <c r="BAG24" s="428"/>
      <c r="BAH24" s="428"/>
      <c r="BAI24" s="428"/>
      <c r="BAJ24" s="428"/>
      <c r="BAK24" s="428"/>
      <c r="BAL24" s="428"/>
      <c r="BAM24" s="428"/>
      <c r="BAN24" s="428"/>
      <c r="BAO24" s="428"/>
      <c r="BAP24" s="428"/>
      <c r="BAQ24" s="428"/>
      <c r="BAR24" s="428"/>
      <c r="BAS24" s="428"/>
      <c r="BAT24" s="428"/>
      <c r="BAU24" s="428"/>
      <c r="BAV24" s="428"/>
      <c r="BAW24" s="428"/>
      <c r="BAX24" s="428"/>
      <c r="BAY24" s="428"/>
      <c r="BAZ24" s="428"/>
      <c r="BBA24" s="428"/>
      <c r="BBB24" s="428"/>
      <c r="BBC24" s="428"/>
      <c r="BBD24" s="428"/>
      <c r="BBE24" s="428"/>
      <c r="BBF24" s="428"/>
      <c r="BBG24" s="428"/>
      <c r="BBH24" s="428"/>
      <c r="BBI24" s="428"/>
      <c r="BBJ24" s="428"/>
      <c r="BBK24" s="428"/>
      <c r="BBL24" s="428"/>
      <c r="BBM24" s="428"/>
      <c r="BBN24" s="428"/>
      <c r="BBO24" s="428"/>
      <c r="BBP24" s="428"/>
      <c r="BBQ24" s="428"/>
      <c r="BBR24" s="428"/>
      <c r="BBS24" s="428"/>
      <c r="BBT24" s="428"/>
      <c r="BBU24" s="428"/>
      <c r="BBV24" s="428"/>
      <c r="BBW24" s="428"/>
      <c r="BBX24" s="428"/>
      <c r="BBY24" s="428"/>
      <c r="BBZ24" s="428"/>
      <c r="BCA24" s="428"/>
      <c r="BCB24" s="428"/>
      <c r="BCC24" s="428"/>
      <c r="BCD24" s="428"/>
      <c r="BCE24" s="428"/>
      <c r="BCF24" s="428"/>
      <c r="BCG24" s="428"/>
      <c r="BCH24" s="428"/>
      <c r="BCI24" s="428"/>
      <c r="BCJ24" s="428"/>
      <c r="BCK24" s="428"/>
      <c r="BCL24" s="428"/>
      <c r="BCM24" s="428"/>
      <c r="BCN24" s="428"/>
      <c r="BCO24" s="428"/>
      <c r="BCP24" s="428"/>
      <c r="BCQ24" s="428"/>
      <c r="BCR24" s="428"/>
      <c r="BCS24" s="428"/>
      <c r="BCT24" s="428"/>
      <c r="BCU24" s="428"/>
      <c r="BCV24" s="428"/>
      <c r="BCW24" s="428"/>
      <c r="BCX24" s="428"/>
      <c r="BCY24" s="428"/>
      <c r="BCZ24" s="428"/>
      <c r="BDA24" s="428"/>
      <c r="BDB24" s="428"/>
      <c r="BDC24" s="428"/>
      <c r="BDD24" s="428"/>
      <c r="BDE24" s="428"/>
      <c r="BDF24" s="428"/>
      <c r="BDG24" s="428"/>
      <c r="BDH24" s="428"/>
      <c r="BDI24" s="428"/>
      <c r="BDJ24" s="428"/>
      <c r="BDK24" s="428"/>
      <c r="BDL24" s="428"/>
      <c r="BDM24" s="428"/>
      <c r="BDN24" s="428"/>
      <c r="BDO24" s="428"/>
      <c r="BDP24" s="428"/>
      <c r="BDQ24" s="428"/>
      <c r="BDR24" s="428"/>
      <c r="BDS24" s="428"/>
      <c r="BDT24" s="428"/>
      <c r="BDU24" s="428"/>
      <c r="BDV24" s="428"/>
      <c r="BDW24" s="428"/>
      <c r="BDX24" s="428"/>
      <c r="BDY24" s="428"/>
      <c r="BDZ24" s="428"/>
      <c r="BEA24" s="428"/>
      <c r="BEB24" s="428"/>
      <c r="BEC24" s="428"/>
      <c r="BED24" s="428"/>
      <c r="BEE24" s="428"/>
      <c r="BEF24" s="428"/>
      <c r="BEG24" s="428"/>
      <c r="BEH24" s="428"/>
      <c r="BEI24" s="428"/>
      <c r="BEJ24" s="428"/>
      <c r="BEK24" s="428"/>
      <c r="BEL24" s="428"/>
      <c r="BEM24" s="428"/>
      <c r="BEN24" s="428"/>
      <c r="BEO24" s="428"/>
      <c r="BEP24" s="428"/>
      <c r="BEQ24" s="428"/>
      <c r="BER24" s="428"/>
      <c r="BES24" s="428"/>
      <c r="BET24" s="428"/>
      <c r="BEU24" s="428"/>
      <c r="BEV24" s="428"/>
      <c r="BEW24" s="428"/>
      <c r="BEX24" s="428"/>
      <c r="BEY24" s="428"/>
      <c r="BEZ24" s="428"/>
      <c r="BFA24" s="428"/>
      <c r="BFB24" s="428"/>
      <c r="BFC24" s="428"/>
      <c r="BFD24" s="428"/>
      <c r="BFE24" s="428"/>
      <c r="BFF24" s="428"/>
      <c r="BFG24" s="428"/>
      <c r="BFH24" s="428"/>
      <c r="BFI24" s="428"/>
      <c r="BFJ24" s="428"/>
      <c r="BFK24" s="428"/>
      <c r="BFL24" s="428"/>
      <c r="BFM24" s="428"/>
      <c r="BFN24" s="428"/>
      <c r="BFO24" s="428"/>
      <c r="BFP24" s="428"/>
      <c r="BFQ24" s="428"/>
      <c r="BFR24" s="428"/>
      <c r="BFS24" s="428"/>
      <c r="BFT24" s="428"/>
      <c r="BFU24" s="428"/>
      <c r="BFV24" s="428"/>
      <c r="BFW24" s="428"/>
      <c r="BFX24" s="428"/>
      <c r="BFY24" s="428"/>
      <c r="BFZ24" s="428"/>
      <c r="BGA24" s="428"/>
      <c r="BGB24" s="428"/>
      <c r="BGC24" s="428"/>
      <c r="BGD24" s="428"/>
      <c r="BGE24" s="428"/>
      <c r="BGF24" s="428"/>
      <c r="BGG24" s="428"/>
      <c r="BGH24" s="428"/>
      <c r="BGI24" s="428"/>
      <c r="BGJ24" s="428"/>
      <c r="BGK24" s="428"/>
      <c r="BGL24" s="428"/>
      <c r="BGM24" s="428"/>
      <c r="BGN24" s="428"/>
      <c r="BGO24" s="428"/>
      <c r="BGP24" s="428"/>
      <c r="BGQ24" s="428"/>
      <c r="BGR24" s="428"/>
      <c r="BGS24" s="428"/>
      <c r="BGT24" s="428"/>
      <c r="BGU24" s="428"/>
      <c r="BGV24" s="428"/>
      <c r="BGW24" s="428"/>
      <c r="BGX24" s="428"/>
      <c r="BGY24" s="428"/>
      <c r="BGZ24" s="428"/>
      <c r="BHA24" s="428"/>
      <c r="BHB24" s="428"/>
      <c r="BHC24" s="428"/>
      <c r="BHD24" s="428"/>
      <c r="BHE24" s="428"/>
      <c r="BHF24" s="428"/>
      <c r="BHG24" s="428"/>
      <c r="BHH24" s="428"/>
      <c r="BHI24" s="428"/>
      <c r="BHJ24" s="428"/>
      <c r="BHK24" s="428"/>
      <c r="BHL24" s="428"/>
      <c r="BHM24" s="428"/>
      <c r="BHN24" s="428"/>
      <c r="BHO24" s="428"/>
      <c r="BHP24" s="428"/>
      <c r="BHQ24" s="428"/>
      <c r="BHR24" s="428"/>
      <c r="BHS24" s="428"/>
      <c r="BHT24" s="428"/>
      <c r="BHU24" s="428"/>
      <c r="BHV24" s="428"/>
      <c r="BHW24" s="428"/>
      <c r="BHX24" s="428"/>
      <c r="BHY24" s="428"/>
      <c r="BHZ24" s="428"/>
      <c r="BIA24" s="428"/>
      <c r="BIB24" s="428"/>
      <c r="BIC24" s="428"/>
      <c r="BID24" s="428"/>
      <c r="BIE24" s="428"/>
      <c r="BIF24" s="428"/>
      <c r="BIG24" s="428"/>
      <c r="BIH24" s="428"/>
      <c r="BII24" s="428"/>
      <c r="BIJ24" s="428"/>
      <c r="BIK24" s="428"/>
      <c r="BIL24" s="428"/>
      <c r="BIM24" s="428"/>
      <c r="BIN24" s="428"/>
      <c r="BIO24" s="428"/>
      <c r="BIP24" s="428"/>
      <c r="BIQ24" s="428"/>
      <c r="BIR24" s="428"/>
      <c r="BIS24" s="428"/>
      <c r="BIT24" s="428"/>
      <c r="BIU24" s="428"/>
      <c r="BIV24" s="428"/>
      <c r="BIW24" s="428"/>
      <c r="BIX24" s="428"/>
      <c r="BIY24" s="428"/>
      <c r="BIZ24" s="428"/>
      <c r="BJA24" s="428"/>
      <c r="BJB24" s="428"/>
      <c r="BJC24" s="428"/>
      <c r="BJD24" s="428"/>
      <c r="BJE24" s="428"/>
      <c r="BJF24" s="428"/>
      <c r="BJG24" s="428"/>
      <c r="BJH24" s="428"/>
      <c r="BJI24" s="428"/>
      <c r="BJJ24" s="428"/>
      <c r="BJK24" s="428"/>
      <c r="BJL24" s="428"/>
      <c r="BJM24" s="428"/>
      <c r="BJN24" s="428"/>
      <c r="BJO24" s="428"/>
      <c r="BJP24" s="428"/>
      <c r="BJQ24" s="428"/>
      <c r="BJR24" s="428"/>
      <c r="BJS24" s="428"/>
      <c r="BJT24" s="428"/>
      <c r="BJU24" s="428"/>
      <c r="BJV24" s="428"/>
      <c r="BJW24" s="428"/>
      <c r="BJX24" s="428"/>
      <c r="BJY24" s="428"/>
      <c r="BJZ24" s="428"/>
      <c r="BKA24" s="428"/>
      <c r="BKB24" s="428"/>
      <c r="BKC24" s="428"/>
      <c r="BKD24" s="428"/>
      <c r="BKE24" s="428"/>
      <c r="BKF24" s="428"/>
      <c r="BKG24" s="428"/>
      <c r="BKH24" s="428"/>
      <c r="BKI24" s="428"/>
      <c r="BKJ24" s="428"/>
      <c r="BKK24" s="428"/>
      <c r="BKL24" s="428"/>
      <c r="BKM24" s="428"/>
      <c r="BKN24" s="428"/>
      <c r="BKO24" s="428"/>
      <c r="BKP24" s="428"/>
      <c r="BKQ24" s="428"/>
      <c r="BKR24" s="428"/>
      <c r="BKS24" s="428"/>
      <c r="BKT24" s="428"/>
      <c r="BKU24" s="428"/>
      <c r="BKV24" s="428"/>
      <c r="BKW24" s="428"/>
      <c r="BKX24" s="428"/>
      <c r="BKY24" s="428"/>
      <c r="BKZ24" s="428"/>
      <c r="BLA24" s="428"/>
      <c r="BLB24" s="428"/>
      <c r="BLC24" s="428"/>
      <c r="BLD24" s="428"/>
      <c r="BLE24" s="428"/>
      <c r="BLF24" s="428"/>
      <c r="BLG24" s="428"/>
      <c r="BLH24" s="428"/>
      <c r="BLI24" s="428"/>
      <c r="BLJ24" s="428"/>
      <c r="BLK24" s="428"/>
      <c r="BLL24" s="428"/>
      <c r="BLM24" s="428"/>
      <c r="BLN24" s="428"/>
      <c r="BLO24" s="428"/>
      <c r="BLP24" s="428"/>
      <c r="BLQ24" s="428"/>
      <c r="BLR24" s="428"/>
      <c r="BLS24" s="428"/>
      <c r="BLT24" s="428"/>
      <c r="BLU24" s="428"/>
      <c r="BLV24" s="428"/>
      <c r="BLW24" s="428"/>
      <c r="BLX24" s="428"/>
      <c r="BLY24" s="428"/>
      <c r="BLZ24" s="428"/>
      <c r="BMA24" s="428"/>
      <c r="BMB24" s="428"/>
      <c r="BMC24" s="428"/>
      <c r="BMD24" s="428"/>
      <c r="BME24" s="428"/>
      <c r="BMF24" s="428"/>
      <c r="BMG24" s="428"/>
      <c r="BMH24" s="428"/>
      <c r="BMI24" s="428"/>
      <c r="BMJ24" s="428"/>
      <c r="BMK24" s="428"/>
      <c r="BML24" s="428"/>
      <c r="BMM24" s="428"/>
      <c r="BMN24" s="428"/>
      <c r="BMO24" s="428"/>
      <c r="BMP24" s="428"/>
      <c r="BMQ24" s="428"/>
      <c r="BMR24" s="428"/>
      <c r="BMS24" s="428"/>
      <c r="BMT24" s="428"/>
      <c r="BMU24" s="428"/>
      <c r="BMV24" s="428"/>
      <c r="BMW24" s="428"/>
      <c r="BMX24" s="428"/>
      <c r="BMY24" s="428"/>
      <c r="BMZ24" s="428"/>
      <c r="BNA24" s="428"/>
      <c r="BNB24" s="428"/>
      <c r="BNC24" s="428"/>
      <c r="BND24" s="428"/>
      <c r="BNE24" s="428"/>
      <c r="BNF24" s="428"/>
      <c r="BNG24" s="428"/>
      <c r="BNH24" s="428"/>
      <c r="BNI24" s="428"/>
      <c r="BNJ24" s="428"/>
      <c r="BNK24" s="428"/>
      <c r="BNL24" s="428"/>
      <c r="BNM24" s="428"/>
      <c r="BNN24" s="428"/>
      <c r="BNO24" s="428"/>
      <c r="BNP24" s="428"/>
      <c r="BNQ24" s="428"/>
      <c r="BNR24" s="428"/>
      <c r="BNS24" s="428"/>
      <c r="BNT24" s="428"/>
      <c r="BNU24" s="428"/>
      <c r="BNV24" s="428"/>
      <c r="BNW24" s="428"/>
      <c r="BNX24" s="428"/>
      <c r="BNY24" s="428"/>
      <c r="BNZ24" s="428"/>
      <c r="BOA24" s="428"/>
      <c r="BOB24" s="428"/>
      <c r="BOC24" s="428"/>
      <c r="BOD24" s="428"/>
      <c r="BOE24" s="428"/>
      <c r="BOF24" s="428"/>
      <c r="BOG24" s="428"/>
      <c r="BOH24" s="428"/>
      <c r="BOI24" s="428"/>
      <c r="BOJ24" s="428"/>
      <c r="BOK24" s="428"/>
      <c r="BOL24" s="428"/>
      <c r="BOM24" s="428"/>
      <c r="BON24" s="428"/>
      <c r="BOO24" s="428"/>
      <c r="BOP24" s="428"/>
      <c r="BOQ24" s="428"/>
      <c r="BOR24" s="428"/>
      <c r="BOS24" s="428"/>
      <c r="BOT24" s="428"/>
      <c r="BOU24" s="428"/>
      <c r="BOV24" s="428"/>
      <c r="BOW24" s="428"/>
      <c r="BOX24" s="428"/>
      <c r="BOY24" s="428"/>
      <c r="BOZ24" s="428"/>
      <c r="BPA24" s="428"/>
      <c r="BPB24" s="428"/>
      <c r="BPC24" s="428"/>
      <c r="BPD24" s="428"/>
      <c r="BPE24" s="428"/>
      <c r="BPF24" s="428"/>
      <c r="BPG24" s="428"/>
      <c r="BPH24" s="428"/>
      <c r="BPI24" s="428"/>
      <c r="BPJ24" s="428"/>
      <c r="BPK24" s="428"/>
      <c r="BPL24" s="428"/>
      <c r="BPM24" s="428"/>
      <c r="BPN24" s="428"/>
      <c r="BPO24" s="428"/>
      <c r="BPP24" s="428"/>
      <c r="BPQ24" s="428"/>
      <c r="BPR24" s="428"/>
      <c r="BPS24" s="428"/>
      <c r="BPT24" s="428"/>
      <c r="BPU24" s="428"/>
      <c r="BPV24" s="428"/>
      <c r="BPW24" s="428"/>
      <c r="BPX24" s="428"/>
      <c r="BPY24" s="428"/>
      <c r="BPZ24" s="428"/>
      <c r="BQA24" s="428"/>
      <c r="BQB24" s="428"/>
      <c r="BQC24" s="428"/>
      <c r="BQD24" s="428"/>
      <c r="BQE24" s="428"/>
      <c r="BQF24" s="428"/>
      <c r="BQG24" s="428"/>
      <c r="BQH24" s="428"/>
      <c r="BQI24" s="428"/>
      <c r="BQJ24" s="428"/>
      <c r="BQK24" s="428"/>
      <c r="BQL24" s="428"/>
      <c r="BQM24" s="428"/>
      <c r="BQN24" s="428"/>
      <c r="BQO24" s="428"/>
      <c r="BQP24" s="428"/>
      <c r="BQQ24" s="428"/>
      <c r="BQR24" s="428"/>
      <c r="BQS24" s="428"/>
      <c r="BQT24" s="428"/>
      <c r="BQU24" s="428"/>
      <c r="BQV24" s="428"/>
      <c r="BQW24" s="428"/>
      <c r="BQX24" s="428"/>
      <c r="BQY24" s="428"/>
      <c r="BQZ24" s="428"/>
      <c r="BRA24" s="428"/>
      <c r="BRB24" s="428"/>
      <c r="BRC24" s="428"/>
      <c r="BRD24" s="428"/>
      <c r="BRE24" s="428"/>
      <c r="BRF24" s="428"/>
      <c r="BRG24" s="428"/>
      <c r="BRH24" s="428"/>
      <c r="BRI24" s="428"/>
      <c r="BRJ24" s="428"/>
      <c r="BRK24" s="428"/>
      <c r="BRL24" s="428"/>
      <c r="BRM24" s="428"/>
      <c r="BRN24" s="428"/>
      <c r="BRO24" s="428"/>
      <c r="BRP24" s="428"/>
      <c r="BRQ24" s="428"/>
      <c r="BRR24" s="428"/>
      <c r="BRS24" s="428"/>
      <c r="BRT24" s="428"/>
      <c r="BRU24" s="428"/>
      <c r="BRV24" s="428"/>
      <c r="BRW24" s="428"/>
      <c r="BRX24" s="428"/>
      <c r="BRY24" s="428"/>
      <c r="BRZ24" s="428"/>
      <c r="BSA24" s="428"/>
      <c r="BSB24" s="428"/>
      <c r="BSC24" s="428"/>
      <c r="BSD24" s="428"/>
      <c r="BSE24" s="428"/>
      <c r="BSF24" s="428"/>
      <c r="BSG24" s="428"/>
      <c r="BSH24" s="428"/>
      <c r="BSI24" s="428"/>
      <c r="BSJ24" s="428"/>
      <c r="BSK24" s="428"/>
      <c r="BSL24" s="428"/>
      <c r="BSM24" s="428"/>
      <c r="BSN24" s="428"/>
      <c r="BSO24" s="428"/>
      <c r="BSP24" s="428"/>
      <c r="BSQ24" s="428"/>
      <c r="BSR24" s="428"/>
      <c r="BSS24" s="428"/>
      <c r="BST24" s="428"/>
      <c r="BSU24" s="428"/>
      <c r="BSV24" s="428"/>
      <c r="BSW24" s="428"/>
      <c r="BSX24" s="428"/>
      <c r="BSY24" s="428"/>
      <c r="BSZ24" s="428"/>
      <c r="BTA24" s="428"/>
      <c r="BTB24" s="428"/>
      <c r="BTC24" s="428"/>
      <c r="BTD24" s="428"/>
      <c r="BTE24" s="428"/>
      <c r="BTF24" s="428"/>
      <c r="BTG24" s="428"/>
      <c r="BTH24" s="428"/>
      <c r="BTI24" s="428"/>
      <c r="BTJ24" s="428"/>
      <c r="BTK24" s="428"/>
      <c r="BTL24" s="428"/>
      <c r="BTM24" s="428"/>
      <c r="BTN24" s="428"/>
      <c r="BTO24" s="428"/>
      <c r="BTP24" s="428"/>
      <c r="BTQ24" s="428"/>
      <c r="BTR24" s="428"/>
      <c r="BTS24" s="428"/>
      <c r="BTT24" s="428"/>
      <c r="BTU24" s="428"/>
      <c r="BTV24" s="428"/>
      <c r="BTW24" s="428"/>
      <c r="BTX24" s="428"/>
      <c r="BTY24" s="428"/>
      <c r="BTZ24" s="428"/>
      <c r="BUA24" s="428"/>
      <c r="BUB24" s="428"/>
      <c r="BUC24" s="428"/>
      <c r="BUD24" s="428"/>
      <c r="BUE24" s="428"/>
      <c r="BUF24" s="428"/>
      <c r="BUG24" s="428"/>
      <c r="BUH24" s="428"/>
      <c r="BUI24" s="428"/>
      <c r="BUJ24" s="428"/>
      <c r="BUK24" s="428"/>
      <c r="BUL24" s="428"/>
      <c r="BUM24" s="428"/>
      <c r="BUN24" s="428"/>
      <c r="BUO24" s="428"/>
      <c r="BUP24" s="428"/>
      <c r="BUQ24" s="428"/>
      <c r="BUR24" s="428"/>
      <c r="BUS24" s="428"/>
      <c r="BUT24" s="428"/>
      <c r="BUU24" s="428"/>
      <c r="BUV24" s="428"/>
      <c r="BUW24" s="428"/>
      <c r="BUX24" s="428"/>
      <c r="BUY24" s="428"/>
      <c r="BUZ24" s="428"/>
      <c r="BVA24" s="428"/>
      <c r="BVB24" s="428"/>
      <c r="BVC24" s="428"/>
      <c r="BVD24" s="428"/>
      <c r="BVE24" s="428"/>
      <c r="BVF24" s="428"/>
      <c r="BVG24" s="428"/>
      <c r="BVH24" s="428"/>
      <c r="BVI24" s="428"/>
      <c r="BVJ24" s="428"/>
      <c r="BVK24" s="428"/>
      <c r="BVL24" s="428"/>
      <c r="BVM24" s="428"/>
      <c r="BVN24" s="428"/>
      <c r="BVO24" s="428"/>
      <c r="BVP24" s="428"/>
      <c r="BVQ24" s="428"/>
      <c r="BVR24" s="428"/>
      <c r="BVS24" s="428"/>
      <c r="BVT24" s="428"/>
      <c r="BVU24" s="428"/>
      <c r="BVV24" s="428"/>
      <c r="BVW24" s="428"/>
      <c r="BVX24" s="428"/>
      <c r="BVY24" s="428"/>
      <c r="BVZ24" s="428"/>
      <c r="BWA24" s="428"/>
      <c r="BWB24" s="428"/>
      <c r="BWC24" s="428"/>
      <c r="BWD24" s="428"/>
      <c r="BWE24" s="428"/>
      <c r="BWF24" s="428"/>
      <c r="BWG24" s="428"/>
      <c r="BWH24" s="428"/>
      <c r="BWI24" s="428"/>
      <c r="BWJ24" s="428"/>
      <c r="BWK24" s="428"/>
      <c r="BWL24" s="428"/>
      <c r="BWM24" s="428"/>
      <c r="BWN24" s="428"/>
      <c r="BWO24" s="428"/>
      <c r="BWP24" s="428"/>
      <c r="BWQ24" s="428"/>
      <c r="BWR24" s="428"/>
      <c r="BWS24" s="428"/>
      <c r="BWT24" s="428"/>
      <c r="BWU24" s="428"/>
    </row>
    <row r="25" spans="1:1971" s="732" customFormat="1" ht="30" customHeight="1" thickBot="1" x14ac:dyDescent="0.3">
      <c r="A25" s="712" t="s">
        <v>3029</v>
      </c>
      <c r="B25" s="730">
        <v>0</v>
      </c>
      <c r="C25" s="730">
        <v>0</v>
      </c>
      <c r="D25" s="731">
        <v>0</v>
      </c>
      <c r="E25" s="428"/>
      <c r="F25" s="428"/>
      <c r="G25" s="715"/>
      <c r="H25" s="715"/>
      <c r="I25" s="715"/>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8"/>
      <c r="AK25" s="428"/>
      <c r="AL25" s="428"/>
      <c r="AM25" s="428"/>
      <c r="AN25" s="428"/>
      <c r="AO25" s="428"/>
      <c r="AP25" s="428"/>
      <c r="AQ25" s="428"/>
      <c r="AR25" s="428"/>
      <c r="AS25" s="428"/>
      <c r="AT25" s="428"/>
      <c r="AU25" s="428"/>
      <c r="AV25" s="428"/>
      <c r="AW25" s="428"/>
      <c r="AX25" s="428"/>
      <c r="AY25" s="428"/>
      <c r="AZ25" s="428"/>
      <c r="BA25" s="428"/>
      <c r="BB25" s="428"/>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c r="CI25" s="428"/>
      <c r="CJ25" s="428"/>
      <c r="CK25" s="428"/>
      <c r="CL25" s="428"/>
      <c r="CM25" s="428"/>
      <c r="CN25" s="428"/>
      <c r="CO25" s="428"/>
      <c r="CP25" s="428"/>
      <c r="CQ25" s="428"/>
      <c r="CR25" s="428"/>
      <c r="CS25" s="428"/>
      <c r="CT25" s="428"/>
      <c r="CU25" s="428"/>
      <c r="CV25" s="428"/>
      <c r="CW25" s="428"/>
      <c r="CX25" s="428"/>
      <c r="CY25" s="428"/>
      <c r="CZ25" s="428"/>
      <c r="DA25" s="428"/>
      <c r="DB25" s="428"/>
      <c r="DC25" s="428"/>
      <c r="DD25" s="428"/>
      <c r="DE25" s="428"/>
      <c r="DF25" s="428"/>
      <c r="DG25" s="428"/>
      <c r="DH25" s="428"/>
      <c r="DI25" s="428"/>
      <c r="DJ25" s="428"/>
      <c r="DK25" s="428"/>
      <c r="DL25" s="428"/>
      <c r="DM25" s="428"/>
      <c r="DN25" s="428"/>
      <c r="DO25" s="428"/>
      <c r="DP25" s="428"/>
      <c r="DQ25" s="428"/>
      <c r="DR25" s="428"/>
      <c r="DS25" s="428"/>
      <c r="DT25" s="428"/>
      <c r="DU25" s="428"/>
      <c r="DV25" s="428"/>
      <c r="DW25" s="428"/>
      <c r="DX25" s="428"/>
      <c r="DY25" s="428"/>
      <c r="DZ25" s="428"/>
      <c r="EA25" s="428"/>
      <c r="EB25" s="428"/>
      <c r="EC25" s="428"/>
      <c r="ED25" s="428"/>
      <c r="EE25" s="428"/>
      <c r="EF25" s="428"/>
      <c r="EG25" s="428"/>
      <c r="EH25" s="428"/>
      <c r="EI25" s="428"/>
      <c r="EJ25" s="428"/>
      <c r="EK25" s="428"/>
      <c r="EL25" s="428"/>
      <c r="EM25" s="428"/>
      <c r="EN25" s="428"/>
      <c r="EO25" s="428"/>
      <c r="EP25" s="428"/>
      <c r="EQ25" s="428"/>
      <c r="ER25" s="428"/>
      <c r="ES25" s="428"/>
      <c r="ET25" s="428"/>
      <c r="EU25" s="428"/>
      <c r="EV25" s="428"/>
      <c r="EW25" s="428"/>
      <c r="EX25" s="428"/>
      <c r="EY25" s="428"/>
      <c r="EZ25" s="428"/>
      <c r="FA25" s="428"/>
      <c r="FB25" s="428"/>
      <c r="FC25" s="428"/>
      <c r="FD25" s="428"/>
      <c r="FE25" s="428"/>
      <c r="FF25" s="428"/>
      <c r="FG25" s="428"/>
      <c r="FH25" s="428"/>
      <c r="FI25" s="428"/>
      <c r="FJ25" s="428"/>
      <c r="FK25" s="428"/>
      <c r="FL25" s="428"/>
      <c r="FM25" s="428"/>
      <c r="FN25" s="428"/>
      <c r="FO25" s="428"/>
      <c r="FP25" s="428"/>
      <c r="FQ25" s="428"/>
      <c r="FR25" s="428"/>
      <c r="FS25" s="428"/>
      <c r="FT25" s="428"/>
      <c r="FU25" s="428"/>
      <c r="FV25" s="428"/>
      <c r="FW25" s="428"/>
      <c r="FX25" s="428"/>
      <c r="FY25" s="428"/>
      <c r="FZ25" s="428"/>
      <c r="GA25" s="428"/>
      <c r="GB25" s="428"/>
      <c r="GC25" s="428"/>
      <c r="GD25" s="428"/>
      <c r="GE25" s="428"/>
      <c r="GF25" s="428"/>
      <c r="GG25" s="428"/>
      <c r="GH25" s="428"/>
      <c r="GI25" s="428"/>
      <c r="GJ25" s="428"/>
      <c r="GK25" s="428"/>
      <c r="GL25" s="428"/>
      <c r="GM25" s="428"/>
      <c r="GN25" s="428"/>
      <c r="GO25" s="428"/>
      <c r="GP25" s="428"/>
      <c r="GQ25" s="428"/>
      <c r="GR25" s="428"/>
      <c r="GS25" s="428"/>
      <c r="GT25" s="428"/>
      <c r="GU25" s="428"/>
      <c r="GV25" s="428"/>
      <c r="GW25" s="428"/>
      <c r="GX25" s="428"/>
      <c r="GY25" s="428"/>
      <c r="GZ25" s="428"/>
      <c r="HA25" s="428"/>
      <c r="HB25" s="428"/>
      <c r="HC25" s="428"/>
      <c r="HD25" s="428"/>
      <c r="HE25" s="428"/>
      <c r="HF25" s="428"/>
      <c r="HG25" s="428"/>
      <c r="HH25" s="428"/>
      <c r="HI25" s="428"/>
      <c r="HJ25" s="428"/>
      <c r="HK25" s="428"/>
      <c r="HL25" s="428"/>
      <c r="HM25" s="428"/>
      <c r="HN25" s="428"/>
      <c r="HO25" s="428"/>
      <c r="HP25" s="428"/>
      <c r="HQ25" s="428"/>
      <c r="HR25" s="428"/>
      <c r="HS25" s="428"/>
      <c r="HT25" s="428"/>
      <c r="HU25" s="428"/>
      <c r="HV25" s="428"/>
      <c r="HW25" s="428"/>
      <c r="HX25" s="428"/>
      <c r="HY25" s="428"/>
      <c r="HZ25" s="428"/>
      <c r="IA25" s="428"/>
      <c r="IB25" s="428"/>
      <c r="IC25" s="428"/>
      <c r="ID25" s="428"/>
      <c r="IE25" s="428"/>
      <c r="IF25" s="428"/>
      <c r="IG25" s="428"/>
      <c r="IH25" s="428"/>
      <c r="II25" s="428"/>
      <c r="IJ25" s="428"/>
      <c r="IK25" s="428"/>
      <c r="IL25" s="428"/>
      <c r="IM25" s="428"/>
      <c r="IN25" s="428"/>
      <c r="IO25" s="428"/>
      <c r="IP25" s="428"/>
      <c r="IQ25" s="428"/>
      <c r="IR25" s="428"/>
      <c r="IS25" s="428"/>
      <c r="IT25" s="428"/>
      <c r="IU25" s="428"/>
      <c r="IV25" s="428"/>
      <c r="IW25" s="428"/>
      <c r="IX25" s="428"/>
      <c r="IY25" s="428"/>
      <c r="IZ25" s="428"/>
      <c r="JA25" s="428"/>
      <c r="JB25" s="428"/>
      <c r="JC25" s="428"/>
      <c r="JD25" s="428"/>
      <c r="JE25" s="428"/>
      <c r="JF25" s="428"/>
      <c r="JG25" s="428"/>
      <c r="JH25" s="428"/>
      <c r="JI25" s="428"/>
      <c r="JJ25" s="428"/>
      <c r="JK25" s="428"/>
      <c r="JL25" s="428"/>
      <c r="JM25" s="428"/>
      <c r="JN25" s="428"/>
      <c r="JO25" s="428"/>
      <c r="JP25" s="428"/>
      <c r="JQ25" s="428"/>
      <c r="JR25" s="428"/>
      <c r="JS25" s="428"/>
      <c r="JT25" s="428"/>
      <c r="JU25" s="428"/>
      <c r="JV25" s="428"/>
      <c r="JW25" s="428"/>
      <c r="JX25" s="428"/>
      <c r="JY25" s="428"/>
      <c r="JZ25" s="428"/>
      <c r="KA25" s="428"/>
      <c r="KB25" s="428"/>
      <c r="KC25" s="428"/>
      <c r="KD25" s="428"/>
      <c r="KE25" s="428"/>
      <c r="KF25" s="428"/>
      <c r="KG25" s="428"/>
      <c r="KH25" s="428"/>
      <c r="KI25" s="428"/>
      <c r="KJ25" s="428"/>
      <c r="KK25" s="428"/>
      <c r="KL25" s="428"/>
      <c r="KM25" s="428"/>
      <c r="KN25" s="428"/>
      <c r="KO25" s="428"/>
      <c r="KP25" s="428"/>
      <c r="KQ25" s="428"/>
      <c r="KR25" s="428"/>
      <c r="KS25" s="428"/>
      <c r="KT25" s="428"/>
      <c r="KU25" s="428"/>
      <c r="KV25" s="428"/>
      <c r="KW25" s="428"/>
      <c r="KX25" s="428"/>
      <c r="KY25" s="428"/>
      <c r="KZ25" s="428"/>
      <c r="LA25" s="428"/>
      <c r="LB25" s="428"/>
      <c r="LC25" s="428"/>
      <c r="LD25" s="428"/>
      <c r="LE25" s="428"/>
      <c r="LF25" s="428"/>
      <c r="LG25" s="428"/>
      <c r="LH25" s="428"/>
      <c r="LI25" s="428"/>
      <c r="LJ25" s="428"/>
      <c r="LK25" s="428"/>
      <c r="LL25" s="428"/>
      <c r="LM25" s="428"/>
      <c r="LN25" s="428"/>
      <c r="LO25" s="428"/>
      <c r="LP25" s="428"/>
      <c r="LQ25" s="428"/>
      <c r="LR25" s="428"/>
      <c r="LS25" s="428"/>
      <c r="LT25" s="428"/>
      <c r="LU25" s="428"/>
      <c r="LV25" s="428"/>
      <c r="LW25" s="428"/>
      <c r="LX25" s="428"/>
      <c r="LY25" s="428"/>
      <c r="LZ25" s="428"/>
      <c r="MA25" s="428"/>
      <c r="MB25" s="428"/>
      <c r="MC25" s="428"/>
      <c r="MD25" s="428"/>
      <c r="ME25" s="428"/>
      <c r="MF25" s="428"/>
      <c r="MG25" s="428"/>
      <c r="MH25" s="428"/>
      <c r="MI25" s="428"/>
      <c r="MJ25" s="428"/>
      <c r="MK25" s="428"/>
      <c r="ML25" s="428"/>
      <c r="MM25" s="428"/>
      <c r="MN25" s="428"/>
      <c r="MO25" s="428"/>
      <c r="MP25" s="428"/>
      <c r="MQ25" s="428"/>
      <c r="MR25" s="428"/>
      <c r="MS25" s="428"/>
      <c r="MT25" s="428"/>
      <c r="MU25" s="428"/>
      <c r="MV25" s="428"/>
      <c r="MW25" s="428"/>
      <c r="MX25" s="428"/>
      <c r="MY25" s="428"/>
      <c r="MZ25" s="428"/>
      <c r="NA25" s="428"/>
      <c r="NB25" s="428"/>
      <c r="NC25" s="428"/>
      <c r="ND25" s="428"/>
      <c r="NE25" s="428"/>
      <c r="NF25" s="428"/>
      <c r="NG25" s="428"/>
      <c r="NH25" s="428"/>
      <c r="NI25" s="428"/>
      <c r="NJ25" s="428"/>
      <c r="NK25" s="428"/>
      <c r="NL25" s="428"/>
      <c r="NM25" s="428"/>
      <c r="NN25" s="428"/>
      <c r="NO25" s="428"/>
      <c r="NP25" s="428"/>
      <c r="NQ25" s="428"/>
      <c r="NR25" s="428"/>
      <c r="NS25" s="428"/>
      <c r="NT25" s="428"/>
      <c r="NU25" s="428"/>
      <c r="NV25" s="428"/>
      <c r="NW25" s="428"/>
      <c r="NX25" s="428"/>
      <c r="NY25" s="428"/>
      <c r="NZ25" s="428"/>
      <c r="OA25" s="428"/>
      <c r="OB25" s="428"/>
      <c r="OC25" s="428"/>
      <c r="OD25" s="428"/>
      <c r="OE25" s="428"/>
      <c r="OF25" s="428"/>
      <c r="OG25" s="428"/>
      <c r="OH25" s="428"/>
      <c r="OI25" s="428"/>
      <c r="OJ25" s="428"/>
      <c r="OK25" s="428"/>
      <c r="OL25" s="428"/>
      <c r="OM25" s="428"/>
      <c r="ON25" s="428"/>
      <c r="OO25" s="428"/>
      <c r="OP25" s="428"/>
      <c r="OQ25" s="428"/>
      <c r="OR25" s="428"/>
      <c r="OS25" s="428"/>
      <c r="OT25" s="428"/>
      <c r="OU25" s="428"/>
      <c r="OV25" s="428"/>
      <c r="OW25" s="428"/>
      <c r="OX25" s="428"/>
      <c r="OY25" s="428"/>
      <c r="OZ25" s="428"/>
      <c r="PA25" s="428"/>
      <c r="PB25" s="428"/>
      <c r="PC25" s="428"/>
      <c r="PD25" s="428"/>
      <c r="PE25" s="428"/>
      <c r="PF25" s="428"/>
      <c r="PG25" s="428"/>
      <c r="PH25" s="428"/>
      <c r="PI25" s="428"/>
      <c r="PJ25" s="428"/>
      <c r="PK25" s="428"/>
      <c r="PL25" s="428"/>
      <c r="PM25" s="428"/>
      <c r="PN25" s="428"/>
      <c r="PO25" s="428"/>
      <c r="PP25" s="428"/>
      <c r="PQ25" s="428"/>
      <c r="PR25" s="428"/>
      <c r="PS25" s="428"/>
      <c r="PT25" s="428"/>
      <c r="PU25" s="428"/>
      <c r="PV25" s="428"/>
      <c r="PW25" s="428"/>
      <c r="PX25" s="428"/>
      <c r="PY25" s="428"/>
      <c r="PZ25" s="428"/>
      <c r="QA25" s="428"/>
      <c r="QB25" s="428"/>
      <c r="QC25" s="428"/>
      <c r="QD25" s="428"/>
      <c r="QE25" s="428"/>
      <c r="QF25" s="428"/>
      <c r="QG25" s="428"/>
      <c r="QH25" s="428"/>
      <c r="QI25" s="428"/>
      <c r="QJ25" s="428"/>
      <c r="QK25" s="428"/>
      <c r="QL25" s="428"/>
      <c r="QM25" s="428"/>
      <c r="QN25" s="428"/>
      <c r="QO25" s="428"/>
      <c r="QP25" s="428"/>
      <c r="QQ25" s="428"/>
      <c r="QR25" s="428"/>
      <c r="QS25" s="428"/>
      <c r="QT25" s="428"/>
      <c r="QU25" s="428"/>
      <c r="QV25" s="428"/>
      <c r="QW25" s="428"/>
      <c r="QX25" s="428"/>
      <c r="QY25" s="428"/>
      <c r="QZ25" s="428"/>
      <c r="RA25" s="428"/>
      <c r="RB25" s="428"/>
      <c r="RC25" s="428"/>
      <c r="RD25" s="428"/>
      <c r="RE25" s="428"/>
      <c r="RF25" s="428"/>
      <c r="RG25" s="428"/>
      <c r="RH25" s="428"/>
      <c r="RI25" s="428"/>
      <c r="RJ25" s="428"/>
      <c r="RK25" s="428"/>
      <c r="RL25" s="428"/>
      <c r="RM25" s="428"/>
      <c r="RN25" s="428"/>
      <c r="RO25" s="428"/>
      <c r="RP25" s="428"/>
      <c r="RQ25" s="428"/>
      <c r="RR25" s="428"/>
      <c r="RS25" s="428"/>
      <c r="RT25" s="428"/>
      <c r="RU25" s="428"/>
      <c r="RV25" s="428"/>
      <c r="RW25" s="428"/>
      <c r="RX25" s="428"/>
      <c r="RY25" s="428"/>
      <c r="RZ25" s="428"/>
      <c r="SA25" s="428"/>
      <c r="SB25" s="428"/>
      <c r="SC25" s="428"/>
      <c r="SD25" s="428"/>
      <c r="SE25" s="428"/>
      <c r="SF25" s="428"/>
      <c r="SG25" s="428"/>
      <c r="SH25" s="428"/>
      <c r="SI25" s="428"/>
      <c r="SJ25" s="428"/>
      <c r="SK25" s="428"/>
      <c r="SL25" s="428"/>
      <c r="SM25" s="428"/>
      <c r="SN25" s="428"/>
      <c r="SO25" s="428"/>
      <c r="SP25" s="428"/>
      <c r="SQ25" s="428"/>
      <c r="SR25" s="428"/>
      <c r="SS25" s="428"/>
      <c r="ST25" s="428"/>
      <c r="SU25" s="428"/>
      <c r="SV25" s="428"/>
      <c r="SW25" s="428"/>
      <c r="SX25" s="428"/>
      <c r="SY25" s="428"/>
      <c r="SZ25" s="428"/>
      <c r="TA25" s="428"/>
      <c r="TB25" s="428"/>
      <c r="TC25" s="428"/>
      <c r="TD25" s="428"/>
      <c r="TE25" s="428"/>
      <c r="TF25" s="428"/>
      <c r="TG25" s="428"/>
      <c r="TH25" s="428"/>
      <c r="TI25" s="428"/>
      <c r="TJ25" s="428"/>
      <c r="TK25" s="428"/>
      <c r="TL25" s="428"/>
      <c r="TM25" s="428"/>
      <c r="TN25" s="428"/>
      <c r="TO25" s="428"/>
      <c r="TP25" s="428"/>
      <c r="TQ25" s="428"/>
      <c r="TR25" s="428"/>
      <c r="TS25" s="428"/>
      <c r="TT25" s="428"/>
      <c r="TU25" s="428"/>
      <c r="TV25" s="428"/>
      <c r="TW25" s="428"/>
      <c r="TX25" s="428"/>
      <c r="TY25" s="428"/>
      <c r="TZ25" s="428"/>
      <c r="UA25" s="428"/>
      <c r="UB25" s="428"/>
      <c r="UC25" s="428"/>
      <c r="UD25" s="428"/>
      <c r="UE25" s="428"/>
      <c r="UF25" s="428"/>
      <c r="UG25" s="428"/>
      <c r="UH25" s="428"/>
      <c r="UI25" s="428"/>
      <c r="UJ25" s="428"/>
      <c r="UK25" s="428"/>
      <c r="UL25" s="428"/>
      <c r="UM25" s="428"/>
      <c r="UN25" s="428"/>
      <c r="UO25" s="428"/>
      <c r="UP25" s="428"/>
      <c r="UQ25" s="428"/>
      <c r="UR25" s="428"/>
      <c r="US25" s="428"/>
      <c r="UT25" s="428"/>
      <c r="UU25" s="428"/>
      <c r="UV25" s="428"/>
      <c r="UW25" s="428"/>
      <c r="UX25" s="428"/>
      <c r="UY25" s="428"/>
      <c r="UZ25" s="428"/>
      <c r="VA25" s="428"/>
      <c r="VB25" s="428"/>
      <c r="VC25" s="428"/>
      <c r="VD25" s="428"/>
      <c r="VE25" s="428"/>
      <c r="VF25" s="428"/>
      <c r="VG25" s="428"/>
      <c r="VH25" s="428"/>
      <c r="VI25" s="428"/>
      <c r="VJ25" s="428"/>
      <c r="VK25" s="428"/>
      <c r="VL25" s="428"/>
      <c r="VM25" s="428"/>
      <c r="VN25" s="428"/>
      <c r="VO25" s="428"/>
      <c r="VP25" s="428"/>
      <c r="VQ25" s="428"/>
      <c r="VR25" s="428"/>
      <c r="VS25" s="428"/>
      <c r="VT25" s="428"/>
      <c r="VU25" s="428"/>
      <c r="VV25" s="428"/>
      <c r="VW25" s="428"/>
      <c r="VX25" s="428"/>
      <c r="VY25" s="428"/>
      <c r="VZ25" s="428"/>
      <c r="WA25" s="428"/>
      <c r="WB25" s="428"/>
      <c r="WC25" s="428"/>
      <c r="WD25" s="428"/>
      <c r="WE25" s="428"/>
      <c r="WF25" s="428"/>
      <c r="WG25" s="428"/>
      <c r="WH25" s="428"/>
      <c r="WI25" s="428"/>
      <c r="WJ25" s="428"/>
      <c r="WK25" s="428"/>
      <c r="WL25" s="428"/>
      <c r="WM25" s="428"/>
      <c r="WN25" s="428"/>
      <c r="WO25" s="428"/>
      <c r="WP25" s="428"/>
      <c r="WQ25" s="428"/>
      <c r="WR25" s="428"/>
      <c r="WS25" s="428"/>
      <c r="WT25" s="428"/>
      <c r="WU25" s="428"/>
      <c r="WV25" s="428"/>
      <c r="WW25" s="428"/>
      <c r="WX25" s="428"/>
      <c r="WY25" s="428"/>
      <c r="WZ25" s="428"/>
      <c r="XA25" s="428"/>
      <c r="XB25" s="428"/>
      <c r="XC25" s="428"/>
      <c r="XD25" s="428"/>
      <c r="XE25" s="428"/>
      <c r="XF25" s="428"/>
      <c r="XG25" s="428"/>
      <c r="XH25" s="428"/>
      <c r="XI25" s="428"/>
      <c r="XJ25" s="428"/>
      <c r="XK25" s="428"/>
      <c r="XL25" s="428"/>
      <c r="XM25" s="428"/>
      <c r="XN25" s="428"/>
      <c r="XO25" s="428"/>
      <c r="XP25" s="428"/>
      <c r="XQ25" s="428"/>
      <c r="XR25" s="428"/>
      <c r="XS25" s="428"/>
      <c r="XT25" s="428"/>
      <c r="XU25" s="428"/>
      <c r="XV25" s="428"/>
      <c r="XW25" s="428"/>
      <c r="XX25" s="428"/>
      <c r="XY25" s="428"/>
      <c r="XZ25" s="428"/>
      <c r="YA25" s="428"/>
      <c r="YB25" s="428"/>
      <c r="YC25" s="428"/>
      <c r="YD25" s="428"/>
      <c r="YE25" s="428"/>
      <c r="YF25" s="428"/>
      <c r="YG25" s="428"/>
      <c r="YH25" s="428"/>
      <c r="YI25" s="428"/>
      <c r="YJ25" s="428"/>
      <c r="YK25" s="428"/>
      <c r="YL25" s="428"/>
      <c r="YM25" s="428"/>
      <c r="YN25" s="428"/>
      <c r="YO25" s="428"/>
      <c r="YP25" s="428"/>
      <c r="YQ25" s="428"/>
      <c r="YR25" s="428"/>
      <c r="YS25" s="428"/>
      <c r="YT25" s="428"/>
      <c r="YU25" s="428"/>
      <c r="YV25" s="428"/>
      <c r="YW25" s="428"/>
      <c r="YX25" s="428"/>
      <c r="YY25" s="428"/>
      <c r="YZ25" s="428"/>
      <c r="ZA25" s="428"/>
      <c r="ZB25" s="428"/>
      <c r="ZC25" s="428"/>
      <c r="ZD25" s="428"/>
      <c r="ZE25" s="428"/>
      <c r="ZF25" s="428"/>
      <c r="ZG25" s="428"/>
      <c r="ZH25" s="428"/>
      <c r="ZI25" s="428"/>
      <c r="ZJ25" s="428"/>
      <c r="ZK25" s="428"/>
      <c r="ZL25" s="428"/>
      <c r="ZM25" s="428"/>
      <c r="ZN25" s="428"/>
      <c r="ZO25" s="428"/>
      <c r="ZP25" s="428"/>
      <c r="ZQ25" s="428"/>
      <c r="ZR25" s="428"/>
      <c r="ZS25" s="428"/>
      <c r="ZT25" s="428"/>
      <c r="ZU25" s="428"/>
      <c r="ZV25" s="428"/>
      <c r="ZW25" s="428"/>
      <c r="ZX25" s="428"/>
      <c r="ZY25" s="428"/>
      <c r="ZZ25" s="428"/>
      <c r="AAA25" s="428"/>
      <c r="AAB25" s="428"/>
      <c r="AAC25" s="428"/>
      <c r="AAD25" s="428"/>
      <c r="AAE25" s="428"/>
      <c r="AAF25" s="428"/>
      <c r="AAG25" s="428"/>
      <c r="AAH25" s="428"/>
      <c r="AAI25" s="428"/>
      <c r="AAJ25" s="428"/>
      <c r="AAK25" s="428"/>
      <c r="AAL25" s="428"/>
      <c r="AAM25" s="428"/>
      <c r="AAN25" s="428"/>
      <c r="AAO25" s="428"/>
      <c r="AAP25" s="428"/>
      <c r="AAQ25" s="428"/>
      <c r="AAR25" s="428"/>
      <c r="AAS25" s="428"/>
      <c r="AAT25" s="428"/>
      <c r="AAU25" s="428"/>
      <c r="AAV25" s="428"/>
      <c r="AAW25" s="428"/>
      <c r="AAX25" s="428"/>
      <c r="AAY25" s="428"/>
      <c r="AAZ25" s="428"/>
      <c r="ABA25" s="428"/>
      <c r="ABB25" s="428"/>
      <c r="ABC25" s="428"/>
      <c r="ABD25" s="428"/>
      <c r="ABE25" s="428"/>
      <c r="ABF25" s="428"/>
      <c r="ABG25" s="428"/>
      <c r="ABH25" s="428"/>
      <c r="ABI25" s="428"/>
      <c r="ABJ25" s="428"/>
      <c r="ABK25" s="428"/>
      <c r="ABL25" s="428"/>
      <c r="ABM25" s="428"/>
      <c r="ABN25" s="428"/>
      <c r="ABO25" s="428"/>
      <c r="ABP25" s="428"/>
      <c r="ABQ25" s="428"/>
      <c r="ABR25" s="428"/>
      <c r="ABS25" s="428"/>
      <c r="ABT25" s="428"/>
      <c r="ABU25" s="428"/>
      <c r="ABV25" s="428"/>
      <c r="ABW25" s="428"/>
      <c r="ABX25" s="428"/>
      <c r="ABY25" s="428"/>
      <c r="ABZ25" s="428"/>
      <c r="ACA25" s="428"/>
      <c r="ACB25" s="428"/>
      <c r="ACC25" s="428"/>
      <c r="ACD25" s="428"/>
      <c r="ACE25" s="428"/>
      <c r="ACF25" s="428"/>
      <c r="ACG25" s="428"/>
      <c r="ACH25" s="428"/>
      <c r="ACI25" s="428"/>
      <c r="ACJ25" s="428"/>
      <c r="ACK25" s="428"/>
      <c r="ACL25" s="428"/>
      <c r="ACM25" s="428"/>
      <c r="ACN25" s="428"/>
      <c r="ACO25" s="428"/>
      <c r="ACP25" s="428"/>
      <c r="ACQ25" s="428"/>
      <c r="ACR25" s="428"/>
      <c r="ACS25" s="428"/>
      <c r="ACT25" s="428"/>
      <c r="ACU25" s="428"/>
      <c r="ACV25" s="428"/>
      <c r="ACW25" s="428"/>
      <c r="ACX25" s="428"/>
      <c r="ACY25" s="428"/>
      <c r="ACZ25" s="428"/>
      <c r="ADA25" s="428"/>
      <c r="ADB25" s="428"/>
      <c r="ADC25" s="428"/>
      <c r="ADD25" s="428"/>
      <c r="ADE25" s="428"/>
      <c r="ADF25" s="428"/>
      <c r="ADG25" s="428"/>
      <c r="ADH25" s="428"/>
      <c r="ADI25" s="428"/>
      <c r="ADJ25" s="428"/>
      <c r="ADK25" s="428"/>
      <c r="ADL25" s="428"/>
      <c r="ADM25" s="428"/>
      <c r="ADN25" s="428"/>
      <c r="ADO25" s="428"/>
      <c r="ADP25" s="428"/>
      <c r="ADQ25" s="428"/>
      <c r="ADR25" s="428"/>
      <c r="ADS25" s="428"/>
      <c r="ADT25" s="428"/>
      <c r="ADU25" s="428"/>
      <c r="ADV25" s="428"/>
      <c r="ADW25" s="428"/>
      <c r="ADX25" s="428"/>
      <c r="ADY25" s="428"/>
      <c r="ADZ25" s="428"/>
      <c r="AEA25" s="428"/>
      <c r="AEB25" s="428"/>
      <c r="AEC25" s="428"/>
      <c r="AED25" s="428"/>
      <c r="AEE25" s="428"/>
      <c r="AEF25" s="428"/>
      <c r="AEG25" s="428"/>
      <c r="AEH25" s="428"/>
      <c r="AEI25" s="428"/>
      <c r="AEJ25" s="428"/>
      <c r="AEK25" s="428"/>
      <c r="AEL25" s="428"/>
      <c r="AEM25" s="428"/>
      <c r="AEN25" s="428"/>
      <c r="AEO25" s="428"/>
      <c r="AEP25" s="428"/>
      <c r="AEQ25" s="428"/>
      <c r="AER25" s="428"/>
      <c r="AES25" s="428"/>
      <c r="AET25" s="428"/>
      <c r="AEU25" s="428"/>
      <c r="AEV25" s="428"/>
      <c r="AEW25" s="428"/>
      <c r="AEX25" s="428"/>
      <c r="AEY25" s="428"/>
      <c r="AEZ25" s="428"/>
      <c r="AFA25" s="428"/>
      <c r="AFB25" s="428"/>
      <c r="AFC25" s="428"/>
      <c r="AFD25" s="428"/>
      <c r="AFE25" s="428"/>
      <c r="AFF25" s="428"/>
      <c r="AFG25" s="428"/>
      <c r="AFH25" s="428"/>
      <c r="AFI25" s="428"/>
      <c r="AFJ25" s="428"/>
      <c r="AFK25" s="428"/>
      <c r="AFL25" s="428"/>
      <c r="AFM25" s="428"/>
      <c r="AFN25" s="428"/>
      <c r="AFO25" s="428"/>
      <c r="AFP25" s="428"/>
      <c r="AFQ25" s="428"/>
      <c r="AFR25" s="428"/>
      <c r="AFS25" s="428"/>
      <c r="AFT25" s="428"/>
      <c r="AFU25" s="428"/>
      <c r="AFV25" s="428"/>
      <c r="AFW25" s="428"/>
      <c r="AFX25" s="428"/>
      <c r="AFY25" s="428"/>
      <c r="AFZ25" s="428"/>
      <c r="AGA25" s="428"/>
      <c r="AGB25" s="428"/>
      <c r="AGC25" s="428"/>
      <c r="AGD25" s="428"/>
      <c r="AGE25" s="428"/>
      <c r="AGF25" s="428"/>
      <c r="AGG25" s="428"/>
      <c r="AGH25" s="428"/>
      <c r="AGI25" s="428"/>
      <c r="AGJ25" s="428"/>
      <c r="AGK25" s="428"/>
      <c r="AGL25" s="428"/>
      <c r="AGM25" s="428"/>
      <c r="AGN25" s="428"/>
      <c r="AGO25" s="428"/>
      <c r="AGP25" s="428"/>
      <c r="AGQ25" s="428"/>
      <c r="AGR25" s="428"/>
      <c r="AGS25" s="428"/>
      <c r="AGT25" s="428"/>
      <c r="AGU25" s="428"/>
      <c r="AGV25" s="428"/>
      <c r="AGW25" s="428"/>
      <c r="AGX25" s="428"/>
      <c r="AGY25" s="428"/>
      <c r="AGZ25" s="428"/>
      <c r="AHA25" s="428"/>
      <c r="AHB25" s="428"/>
      <c r="AHC25" s="428"/>
      <c r="AHD25" s="428"/>
      <c r="AHE25" s="428"/>
      <c r="AHF25" s="428"/>
      <c r="AHG25" s="428"/>
      <c r="AHH25" s="428"/>
      <c r="AHI25" s="428"/>
      <c r="AHJ25" s="428"/>
      <c r="AHK25" s="428"/>
      <c r="AHL25" s="428"/>
      <c r="AHM25" s="428"/>
      <c r="AHN25" s="428"/>
      <c r="AHO25" s="428"/>
      <c r="AHP25" s="428"/>
      <c r="AHQ25" s="428"/>
      <c r="AHR25" s="428"/>
      <c r="AHS25" s="428"/>
      <c r="AHT25" s="428"/>
      <c r="AHU25" s="428"/>
      <c r="AHV25" s="428"/>
      <c r="AHW25" s="428"/>
      <c r="AHX25" s="428"/>
      <c r="AHY25" s="428"/>
      <c r="AHZ25" s="428"/>
      <c r="AIA25" s="428"/>
      <c r="AIB25" s="428"/>
      <c r="AIC25" s="428"/>
      <c r="AID25" s="428"/>
      <c r="AIE25" s="428"/>
      <c r="AIF25" s="428"/>
      <c r="AIG25" s="428"/>
      <c r="AIH25" s="428"/>
      <c r="AII25" s="428"/>
      <c r="AIJ25" s="428"/>
      <c r="AIK25" s="428"/>
      <c r="AIL25" s="428"/>
      <c r="AIM25" s="428"/>
      <c r="AIN25" s="428"/>
      <c r="AIO25" s="428"/>
      <c r="AIP25" s="428"/>
      <c r="AIQ25" s="428"/>
      <c r="AIR25" s="428"/>
      <c r="AIS25" s="428"/>
      <c r="AIT25" s="428"/>
      <c r="AIU25" s="428"/>
      <c r="AIV25" s="428"/>
      <c r="AIW25" s="428"/>
      <c r="AIX25" s="428"/>
      <c r="AIY25" s="428"/>
      <c r="AIZ25" s="428"/>
      <c r="AJA25" s="428"/>
      <c r="AJB25" s="428"/>
      <c r="AJC25" s="428"/>
      <c r="AJD25" s="428"/>
      <c r="AJE25" s="428"/>
      <c r="AJF25" s="428"/>
      <c r="AJG25" s="428"/>
      <c r="AJH25" s="428"/>
      <c r="AJI25" s="428"/>
      <c r="AJJ25" s="428"/>
      <c r="AJK25" s="428"/>
      <c r="AJL25" s="428"/>
      <c r="AJM25" s="428"/>
      <c r="AJN25" s="428"/>
      <c r="AJO25" s="428"/>
      <c r="AJP25" s="428"/>
      <c r="AJQ25" s="428"/>
      <c r="AJR25" s="428"/>
      <c r="AJS25" s="428"/>
      <c r="AJT25" s="428"/>
      <c r="AJU25" s="428"/>
      <c r="AJV25" s="428"/>
      <c r="AJW25" s="428"/>
      <c r="AJX25" s="428"/>
      <c r="AJY25" s="428"/>
      <c r="AJZ25" s="428"/>
      <c r="AKA25" s="428"/>
      <c r="AKB25" s="428"/>
      <c r="AKC25" s="428"/>
      <c r="AKD25" s="428"/>
      <c r="AKE25" s="428"/>
      <c r="AKF25" s="428"/>
      <c r="AKG25" s="428"/>
      <c r="AKH25" s="428"/>
      <c r="AKI25" s="428"/>
      <c r="AKJ25" s="428"/>
      <c r="AKK25" s="428"/>
      <c r="AKL25" s="428"/>
      <c r="AKM25" s="428"/>
      <c r="AKN25" s="428"/>
      <c r="AKO25" s="428"/>
      <c r="AKP25" s="428"/>
      <c r="AKQ25" s="428"/>
      <c r="AKR25" s="428"/>
      <c r="AKS25" s="428"/>
      <c r="AKT25" s="428"/>
      <c r="AKU25" s="428"/>
      <c r="AKV25" s="428"/>
      <c r="AKW25" s="428"/>
      <c r="AKX25" s="428"/>
      <c r="AKY25" s="428"/>
      <c r="AKZ25" s="428"/>
      <c r="ALA25" s="428"/>
      <c r="ALB25" s="428"/>
      <c r="ALC25" s="428"/>
      <c r="ALD25" s="428"/>
      <c r="ALE25" s="428"/>
      <c r="ALF25" s="428"/>
      <c r="ALG25" s="428"/>
      <c r="ALH25" s="428"/>
      <c r="ALI25" s="428"/>
      <c r="ALJ25" s="428"/>
      <c r="ALK25" s="428"/>
      <c r="ALL25" s="428"/>
      <c r="ALM25" s="428"/>
      <c r="ALN25" s="428"/>
      <c r="ALO25" s="428"/>
      <c r="ALP25" s="428"/>
      <c r="ALQ25" s="428"/>
      <c r="ALR25" s="428"/>
      <c r="ALS25" s="428"/>
      <c r="ALT25" s="428"/>
      <c r="ALU25" s="428"/>
      <c r="ALV25" s="428"/>
      <c r="ALW25" s="428"/>
      <c r="ALX25" s="428"/>
      <c r="ALY25" s="428"/>
      <c r="ALZ25" s="428"/>
      <c r="AMA25" s="428"/>
      <c r="AMB25" s="428"/>
      <c r="AMC25" s="428"/>
      <c r="AMD25" s="428"/>
      <c r="AME25" s="428"/>
      <c r="AMF25" s="428"/>
      <c r="AMG25" s="428"/>
      <c r="AMH25" s="428"/>
      <c r="AMI25" s="428"/>
      <c r="AMJ25" s="428"/>
      <c r="AMK25" s="428"/>
      <c r="AML25" s="428"/>
      <c r="AMM25" s="428"/>
      <c r="AMN25" s="428"/>
      <c r="AMO25" s="428"/>
      <c r="AMP25" s="428"/>
      <c r="AMQ25" s="428"/>
      <c r="AMR25" s="428"/>
      <c r="AMS25" s="428"/>
      <c r="AMT25" s="428"/>
      <c r="AMU25" s="428"/>
      <c r="AMV25" s="428"/>
      <c r="AMW25" s="428"/>
      <c r="AMX25" s="428"/>
      <c r="AMY25" s="428"/>
      <c r="AMZ25" s="428"/>
      <c r="ANA25" s="428"/>
      <c r="ANB25" s="428"/>
      <c r="ANC25" s="428"/>
      <c r="AND25" s="428"/>
      <c r="ANE25" s="428"/>
      <c r="ANF25" s="428"/>
      <c r="ANG25" s="428"/>
      <c r="ANH25" s="428"/>
      <c r="ANI25" s="428"/>
      <c r="ANJ25" s="428"/>
      <c r="ANK25" s="428"/>
      <c r="ANL25" s="428"/>
      <c r="ANM25" s="428"/>
      <c r="ANN25" s="428"/>
      <c r="ANO25" s="428"/>
      <c r="ANP25" s="428"/>
      <c r="ANQ25" s="428"/>
      <c r="ANR25" s="428"/>
      <c r="ANS25" s="428"/>
      <c r="ANT25" s="428"/>
      <c r="ANU25" s="428"/>
      <c r="ANV25" s="428"/>
      <c r="ANW25" s="428"/>
      <c r="ANX25" s="428"/>
      <c r="ANY25" s="428"/>
      <c r="ANZ25" s="428"/>
      <c r="AOA25" s="428"/>
      <c r="AOB25" s="428"/>
      <c r="AOC25" s="428"/>
      <c r="AOD25" s="428"/>
      <c r="AOE25" s="428"/>
      <c r="AOF25" s="428"/>
      <c r="AOG25" s="428"/>
      <c r="AOH25" s="428"/>
      <c r="AOI25" s="428"/>
      <c r="AOJ25" s="428"/>
      <c r="AOK25" s="428"/>
      <c r="AOL25" s="428"/>
      <c r="AOM25" s="428"/>
      <c r="AON25" s="428"/>
      <c r="AOO25" s="428"/>
      <c r="AOP25" s="428"/>
      <c r="AOQ25" s="428"/>
      <c r="AOR25" s="428"/>
      <c r="AOS25" s="428"/>
      <c r="AOT25" s="428"/>
      <c r="AOU25" s="428"/>
      <c r="AOV25" s="428"/>
      <c r="AOW25" s="428"/>
      <c r="AOX25" s="428"/>
      <c r="AOY25" s="428"/>
      <c r="AOZ25" s="428"/>
      <c r="APA25" s="428"/>
      <c r="APB25" s="428"/>
      <c r="APC25" s="428"/>
      <c r="APD25" s="428"/>
      <c r="APE25" s="428"/>
      <c r="APF25" s="428"/>
      <c r="APG25" s="428"/>
      <c r="APH25" s="428"/>
      <c r="API25" s="428"/>
      <c r="APJ25" s="428"/>
      <c r="APK25" s="428"/>
      <c r="APL25" s="428"/>
      <c r="APM25" s="428"/>
      <c r="APN25" s="428"/>
      <c r="APO25" s="428"/>
      <c r="APP25" s="428"/>
      <c r="APQ25" s="428"/>
      <c r="APR25" s="428"/>
      <c r="APS25" s="428"/>
      <c r="APT25" s="428"/>
      <c r="APU25" s="428"/>
      <c r="APV25" s="428"/>
      <c r="APW25" s="428"/>
      <c r="APX25" s="428"/>
      <c r="APY25" s="428"/>
      <c r="APZ25" s="428"/>
      <c r="AQA25" s="428"/>
      <c r="AQB25" s="428"/>
      <c r="AQC25" s="428"/>
      <c r="AQD25" s="428"/>
      <c r="AQE25" s="428"/>
      <c r="AQF25" s="428"/>
      <c r="AQG25" s="428"/>
      <c r="AQH25" s="428"/>
      <c r="AQI25" s="428"/>
      <c r="AQJ25" s="428"/>
      <c r="AQK25" s="428"/>
      <c r="AQL25" s="428"/>
      <c r="AQM25" s="428"/>
      <c r="AQN25" s="428"/>
      <c r="AQO25" s="428"/>
      <c r="AQP25" s="428"/>
      <c r="AQQ25" s="428"/>
      <c r="AQR25" s="428"/>
      <c r="AQS25" s="428"/>
      <c r="AQT25" s="428"/>
      <c r="AQU25" s="428"/>
      <c r="AQV25" s="428"/>
      <c r="AQW25" s="428"/>
      <c r="AQX25" s="428"/>
      <c r="AQY25" s="428"/>
      <c r="AQZ25" s="428"/>
      <c r="ARA25" s="428"/>
      <c r="ARB25" s="428"/>
      <c r="ARC25" s="428"/>
      <c r="ARD25" s="428"/>
      <c r="ARE25" s="428"/>
      <c r="ARF25" s="428"/>
      <c r="ARG25" s="428"/>
      <c r="ARH25" s="428"/>
      <c r="ARI25" s="428"/>
      <c r="ARJ25" s="428"/>
      <c r="ARK25" s="428"/>
      <c r="ARL25" s="428"/>
      <c r="ARM25" s="428"/>
      <c r="ARN25" s="428"/>
      <c r="ARO25" s="428"/>
      <c r="ARP25" s="428"/>
      <c r="ARQ25" s="428"/>
      <c r="ARR25" s="428"/>
      <c r="ARS25" s="428"/>
      <c r="ART25" s="428"/>
      <c r="ARU25" s="428"/>
      <c r="ARV25" s="428"/>
      <c r="ARW25" s="428"/>
      <c r="ARX25" s="428"/>
      <c r="ARY25" s="428"/>
      <c r="ARZ25" s="428"/>
      <c r="ASA25" s="428"/>
      <c r="ASB25" s="428"/>
      <c r="ASC25" s="428"/>
      <c r="ASD25" s="428"/>
      <c r="ASE25" s="428"/>
      <c r="ASF25" s="428"/>
      <c r="ASG25" s="428"/>
      <c r="ASH25" s="428"/>
      <c r="ASI25" s="428"/>
      <c r="ASJ25" s="428"/>
      <c r="ASK25" s="428"/>
      <c r="ASL25" s="428"/>
      <c r="ASM25" s="428"/>
      <c r="ASN25" s="428"/>
      <c r="ASO25" s="428"/>
      <c r="ASP25" s="428"/>
      <c r="ASQ25" s="428"/>
      <c r="ASR25" s="428"/>
      <c r="ASS25" s="428"/>
      <c r="AST25" s="428"/>
      <c r="ASU25" s="428"/>
      <c r="ASV25" s="428"/>
      <c r="ASW25" s="428"/>
      <c r="ASX25" s="428"/>
      <c r="ASY25" s="428"/>
      <c r="ASZ25" s="428"/>
      <c r="ATA25" s="428"/>
      <c r="ATB25" s="428"/>
      <c r="ATC25" s="428"/>
      <c r="ATD25" s="428"/>
      <c r="ATE25" s="428"/>
      <c r="ATF25" s="428"/>
      <c r="ATG25" s="428"/>
      <c r="ATH25" s="428"/>
      <c r="ATI25" s="428"/>
      <c r="ATJ25" s="428"/>
      <c r="ATK25" s="428"/>
      <c r="ATL25" s="428"/>
      <c r="ATM25" s="428"/>
      <c r="ATN25" s="428"/>
      <c r="ATO25" s="428"/>
      <c r="ATP25" s="428"/>
      <c r="ATQ25" s="428"/>
      <c r="ATR25" s="428"/>
      <c r="ATS25" s="428"/>
      <c r="ATT25" s="428"/>
      <c r="ATU25" s="428"/>
      <c r="ATV25" s="428"/>
      <c r="ATW25" s="428"/>
      <c r="ATX25" s="428"/>
      <c r="ATY25" s="428"/>
      <c r="ATZ25" s="428"/>
      <c r="AUA25" s="428"/>
      <c r="AUB25" s="428"/>
      <c r="AUC25" s="428"/>
      <c r="AUD25" s="428"/>
      <c r="AUE25" s="428"/>
      <c r="AUF25" s="428"/>
      <c r="AUG25" s="428"/>
      <c r="AUH25" s="428"/>
      <c r="AUI25" s="428"/>
      <c r="AUJ25" s="428"/>
      <c r="AUK25" s="428"/>
      <c r="AUL25" s="428"/>
      <c r="AUM25" s="428"/>
      <c r="AUN25" s="428"/>
      <c r="AUO25" s="428"/>
      <c r="AUP25" s="428"/>
      <c r="AUQ25" s="428"/>
      <c r="AUR25" s="428"/>
      <c r="AUS25" s="428"/>
      <c r="AUT25" s="428"/>
      <c r="AUU25" s="428"/>
      <c r="AUV25" s="428"/>
      <c r="AUW25" s="428"/>
      <c r="AUX25" s="428"/>
      <c r="AUY25" s="428"/>
      <c r="AUZ25" s="428"/>
      <c r="AVA25" s="428"/>
      <c r="AVB25" s="428"/>
      <c r="AVC25" s="428"/>
      <c r="AVD25" s="428"/>
      <c r="AVE25" s="428"/>
      <c r="AVF25" s="428"/>
      <c r="AVG25" s="428"/>
      <c r="AVH25" s="428"/>
      <c r="AVI25" s="428"/>
      <c r="AVJ25" s="428"/>
      <c r="AVK25" s="428"/>
      <c r="AVL25" s="428"/>
      <c r="AVM25" s="428"/>
      <c r="AVN25" s="428"/>
      <c r="AVO25" s="428"/>
      <c r="AVP25" s="428"/>
      <c r="AVQ25" s="428"/>
      <c r="AVR25" s="428"/>
      <c r="AVS25" s="428"/>
      <c r="AVT25" s="428"/>
      <c r="AVU25" s="428"/>
      <c r="AVV25" s="428"/>
      <c r="AVW25" s="428"/>
      <c r="AVX25" s="428"/>
      <c r="AVY25" s="428"/>
      <c r="AVZ25" s="428"/>
      <c r="AWA25" s="428"/>
      <c r="AWB25" s="428"/>
      <c r="AWC25" s="428"/>
      <c r="AWD25" s="428"/>
      <c r="AWE25" s="428"/>
      <c r="AWF25" s="428"/>
      <c r="AWG25" s="428"/>
      <c r="AWH25" s="428"/>
      <c r="AWI25" s="428"/>
      <c r="AWJ25" s="428"/>
      <c r="AWK25" s="428"/>
      <c r="AWL25" s="428"/>
      <c r="AWM25" s="428"/>
      <c r="AWN25" s="428"/>
      <c r="AWO25" s="428"/>
      <c r="AWP25" s="428"/>
      <c r="AWQ25" s="428"/>
      <c r="AWR25" s="428"/>
      <c r="AWS25" s="428"/>
      <c r="AWT25" s="428"/>
      <c r="AWU25" s="428"/>
      <c r="AWV25" s="428"/>
      <c r="AWW25" s="428"/>
      <c r="AWX25" s="428"/>
      <c r="AWY25" s="428"/>
      <c r="AWZ25" s="428"/>
      <c r="AXA25" s="428"/>
      <c r="AXB25" s="428"/>
      <c r="AXC25" s="428"/>
      <c r="AXD25" s="428"/>
      <c r="AXE25" s="428"/>
      <c r="AXF25" s="428"/>
      <c r="AXG25" s="428"/>
      <c r="AXH25" s="428"/>
      <c r="AXI25" s="428"/>
      <c r="AXJ25" s="428"/>
      <c r="AXK25" s="428"/>
      <c r="AXL25" s="428"/>
      <c r="AXM25" s="428"/>
      <c r="AXN25" s="428"/>
      <c r="AXO25" s="428"/>
      <c r="AXP25" s="428"/>
      <c r="AXQ25" s="428"/>
      <c r="AXR25" s="428"/>
      <c r="AXS25" s="428"/>
      <c r="AXT25" s="428"/>
      <c r="AXU25" s="428"/>
      <c r="AXV25" s="428"/>
      <c r="AXW25" s="428"/>
      <c r="AXX25" s="428"/>
      <c r="AXY25" s="428"/>
      <c r="AXZ25" s="428"/>
      <c r="AYA25" s="428"/>
      <c r="AYB25" s="428"/>
      <c r="AYC25" s="428"/>
      <c r="AYD25" s="428"/>
      <c r="AYE25" s="428"/>
      <c r="AYF25" s="428"/>
      <c r="AYG25" s="428"/>
      <c r="AYH25" s="428"/>
      <c r="AYI25" s="428"/>
      <c r="AYJ25" s="428"/>
      <c r="AYK25" s="428"/>
      <c r="AYL25" s="428"/>
      <c r="AYM25" s="428"/>
      <c r="AYN25" s="428"/>
      <c r="AYO25" s="428"/>
      <c r="AYP25" s="428"/>
      <c r="AYQ25" s="428"/>
      <c r="AYR25" s="428"/>
      <c r="AYS25" s="428"/>
      <c r="AYT25" s="428"/>
      <c r="AYU25" s="428"/>
      <c r="AYV25" s="428"/>
      <c r="AYW25" s="428"/>
      <c r="AYX25" s="428"/>
      <c r="AYY25" s="428"/>
      <c r="AYZ25" s="428"/>
      <c r="AZA25" s="428"/>
      <c r="AZB25" s="428"/>
      <c r="AZC25" s="428"/>
      <c r="AZD25" s="428"/>
      <c r="AZE25" s="428"/>
      <c r="AZF25" s="428"/>
      <c r="AZG25" s="428"/>
      <c r="AZH25" s="428"/>
      <c r="AZI25" s="428"/>
      <c r="AZJ25" s="428"/>
      <c r="AZK25" s="428"/>
      <c r="AZL25" s="428"/>
      <c r="AZM25" s="428"/>
      <c r="AZN25" s="428"/>
      <c r="AZO25" s="428"/>
      <c r="AZP25" s="428"/>
      <c r="AZQ25" s="428"/>
      <c r="AZR25" s="428"/>
      <c r="AZS25" s="428"/>
      <c r="AZT25" s="428"/>
      <c r="AZU25" s="428"/>
      <c r="AZV25" s="428"/>
      <c r="AZW25" s="428"/>
      <c r="AZX25" s="428"/>
      <c r="AZY25" s="428"/>
      <c r="AZZ25" s="428"/>
      <c r="BAA25" s="428"/>
      <c r="BAB25" s="428"/>
      <c r="BAC25" s="428"/>
      <c r="BAD25" s="428"/>
      <c r="BAE25" s="428"/>
      <c r="BAF25" s="428"/>
      <c r="BAG25" s="428"/>
      <c r="BAH25" s="428"/>
      <c r="BAI25" s="428"/>
      <c r="BAJ25" s="428"/>
      <c r="BAK25" s="428"/>
      <c r="BAL25" s="428"/>
      <c r="BAM25" s="428"/>
      <c r="BAN25" s="428"/>
      <c r="BAO25" s="428"/>
      <c r="BAP25" s="428"/>
      <c r="BAQ25" s="428"/>
      <c r="BAR25" s="428"/>
      <c r="BAS25" s="428"/>
      <c r="BAT25" s="428"/>
      <c r="BAU25" s="428"/>
      <c r="BAV25" s="428"/>
      <c r="BAW25" s="428"/>
      <c r="BAX25" s="428"/>
      <c r="BAY25" s="428"/>
      <c r="BAZ25" s="428"/>
      <c r="BBA25" s="428"/>
      <c r="BBB25" s="428"/>
      <c r="BBC25" s="428"/>
      <c r="BBD25" s="428"/>
      <c r="BBE25" s="428"/>
      <c r="BBF25" s="428"/>
      <c r="BBG25" s="428"/>
      <c r="BBH25" s="428"/>
      <c r="BBI25" s="428"/>
      <c r="BBJ25" s="428"/>
      <c r="BBK25" s="428"/>
      <c r="BBL25" s="428"/>
      <c r="BBM25" s="428"/>
      <c r="BBN25" s="428"/>
      <c r="BBO25" s="428"/>
      <c r="BBP25" s="428"/>
      <c r="BBQ25" s="428"/>
      <c r="BBR25" s="428"/>
      <c r="BBS25" s="428"/>
      <c r="BBT25" s="428"/>
      <c r="BBU25" s="428"/>
      <c r="BBV25" s="428"/>
      <c r="BBW25" s="428"/>
      <c r="BBX25" s="428"/>
      <c r="BBY25" s="428"/>
      <c r="BBZ25" s="428"/>
      <c r="BCA25" s="428"/>
      <c r="BCB25" s="428"/>
      <c r="BCC25" s="428"/>
      <c r="BCD25" s="428"/>
      <c r="BCE25" s="428"/>
      <c r="BCF25" s="428"/>
      <c r="BCG25" s="428"/>
      <c r="BCH25" s="428"/>
      <c r="BCI25" s="428"/>
      <c r="BCJ25" s="428"/>
      <c r="BCK25" s="428"/>
      <c r="BCL25" s="428"/>
      <c r="BCM25" s="428"/>
      <c r="BCN25" s="428"/>
      <c r="BCO25" s="428"/>
      <c r="BCP25" s="428"/>
      <c r="BCQ25" s="428"/>
      <c r="BCR25" s="428"/>
      <c r="BCS25" s="428"/>
      <c r="BCT25" s="428"/>
      <c r="BCU25" s="428"/>
      <c r="BCV25" s="428"/>
      <c r="BCW25" s="428"/>
      <c r="BCX25" s="428"/>
      <c r="BCY25" s="428"/>
      <c r="BCZ25" s="428"/>
      <c r="BDA25" s="428"/>
      <c r="BDB25" s="428"/>
      <c r="BDC25" s="428"/>
      <c r="BDD25" s="428"/>
      <c r="BDE25" s="428"/>
      <c r="BDF25" s="428"/>
      <c r="BDG25" s="428"/>
      <c r="BDH25" s="428"/>
      <c r="BDI25" s="428"/>
      <c r="BDJ25" s="428"/>
      <c r="BDK25" s="428"/>
      <c r="BDL25" s="428"/>
      <c r="BDM25" s="428"/>
      <c r="BDN25" s="428"/>
      <c r="BDO25" s="428"/>
      <c r="BDP25" s="428"/>
      <c r="BDQ25" s="428"/>
      <c r="BDR25" s="428"/>
      <c r="BDS25" s="428"/>
      <c r="BDT25" s="428"/>
      <c r="BDU25" s="428"/>
      <c r="BDV25" s="428"/>
      <c r="BDW25" s="428"/>
      <c r="BDX25" s="428"/>
      <c r="BDY25" s="428"/>
      <c r="BDZ25" s="428"/>
      <c r="BEA25" s="428"/>
      <c r="BEB25" s="428"/>
      <c r="BEC25" s="428"/>
      <c r="BED25" s="428"/>
      <c r="BEE25" s="428"/>
      <c r="BEF25" s="428"/>
      <c r="BEG25" s="428"/>
      <c r="BEH25" s="428"/>
      <c r="BEI25" s="428"/>
      <c r="BEJ25" s="428"/>
      <c r="BEK25" s="428"/>
      <c r="BEL25" s="428"/>
      <c r="BEM25" s="428"/>
      <c r="BEN25" s="428"/>
      <c r="BEO25" s="428"/>
      <c r="BEP25" s="428"/>
      <c r="BEQ25" s="428"/>
      <c r="BER25" s="428"/>
      <c r="BES25" s="428"/>
      <c r="BET25" s="428"/>
      <c r="BEU25" s="428"/>
      <c r="BEV25" s="428"/>
      <c r="BEW25" s="428"/>
      <c r="BEX25" s="428"/>
      <c r="BEY25" s="428"/>
      <c r="BEZ25" s="428"/>
      <c r="BFA25" s="428"/>
      <c r="BFB25" s="428"/>
      <c r="BFC25" s="428"/>
      <c r="BFD25" s="428"/>
      <c r="BFE25" s="428"/>
      <c r="BFF25" s="428"/>
      <c r="BFG25" s="428"/>
      <c r="BFH25" s="428"/>
      <c r="BFI25" s="428"/>
      <c r="BFJ25" s="428"/>
      <c r="BFK25" s="428"/>
      <c r="BFL25" s="428"/>
      <c r="BFM25" s="428"/>
      <c r="BFN25" s="428"/>
      <c r="BFO25" s="428"/>
      <c r="BFP25" s="428"/>
      <c r="BFQ25" s="428"/>
      <c r="BFR25" s="428"/>
      <c r="BFS25" s="428"/>
      <c r="BFT25" s="428"/>
      <c r="BFU25" s="428"/>
      <c r="BFV25" s="428"/>
      <c r="BFW25" s="428"/>
      <c r="BFX25" s="428"/>
      <c r="BFY25" s="428"/>
      <c r="BFZ25" s="428"/>
      <c r="BGA25" s="428"/>
      <c r="BGB25" s="428"/>
      <c r="BGC25" s="428"/>
      <c r="BGD25" s="428"/>
      <c r="BGE25" s="428"/>
      <c r="BGF25" s="428"/>
      <c r="BGG25" s="428"/>
      <c r="BGH25" s="428"/>
      <c r="BGI25" s="428"/>
      <c r="BGJ25" s="428"/>
      <c r="BGK25" s="428"/>
      <c r="BGL25" s="428"/>
      <c r="BGM25" s="428"/>
      <c r="BGN25" s="428"/>
      <c r="BGO25" s="428"/>
      <c r="BGP25" s="428"/>
      <c r="BGQ25" s="428"/>
      <c r="BGR25" s="428"/>
      <c r="BGS25" s="428"/>
      <c r="BGT25" s="428"/>
      <c r="BGU25" s="428"/>
      <c r="BGV25" s="428"/>
      <c r="BGW25" s="428"/>
      <c r="BGX25" s="428"/>
      <c r="BGY25" s="428"/>
      <c r="BGZ25" s="428"/>
      <c r="BHA25" s="428"/>
      <c r="BHB25" s="428"/>
      <c r="BHC25" s="428"/>
      <c r="BHD25" s="428"/>
      <c r="BHE25" s="428"/>
      <c r="BHF25" s="428"/>
      <c r="BHG25" s="428"/>
      <c r="BHH25" s="428"/>
      <c r="BHI25" s="428"/>
      <c r="BHJ25" s="428"/>
      <c r="BHK25" s="428"/>
      <c r="BHL25" s="428"/>
      <c r="BHM25" s="428"/>
      <c r="BHN25" s="428"/>
      <c r="BHO25" s="428"/>
      <c r="BHP25" s="428"/>
      <c r="BHQ25" s="428"/>
      <c r="BHR25" s="428"/>
      <c r="BHS25" s="428"/>
      <c r="BHT25" s="428"/>
      <c r="BHU25" s="428"/>
      <c r="BHV25" s="428"/>
      <c r="BHW25" s="428"/>
      <c r="BHX25" s="428"/>
      <c r="BHY25" s="428"/>
      <c r="BHZ25" s="428"/>
      <c r="BIA25" s="428"/>
      <c r="BIB25" s="428"/>
      <c r="BIC25" s="428"/>
      <c r="BID25" s="428"/>
      <c r="BIE25" s="428"/>
      <c r="BIF25" s="428"/>
      <c r="BIG25" s="428"/>
      <c r="BIH25" s="428"/>
      <c r="BII25" s="428"/>
      <c r="BIJ25" s="428"/>
      <c r="BIK25" s="428"/>
      <c r="BIL25" s="428"/>
      <c r="BIM25" s="428"/>
      <c r="BIN25" s="428"/>
      <c r="BIO25" s="428"/>
      <c r="BIP25" s="428"/>
      <c r="BIQ25" s="428"/>
      <c r="BIR25" s="428"/>
      <c r="BIS25" s="428"/>
      <c r="BIT25" s="428"/>
      <c r="BIU25" s="428"/>
      <c r="BIV25" s="428"/>
      <c r="BIW25" s="428"/>
      <c r="BIX25" s="428"/>
      <c r="BIY25" s="428"/>
      <c r="BIZ25" s="428"/>
      <c r="BJA25" s="428"/>
      <c r="BJB25" s="428"/>
      <c r="BJC25" s="428"/>
      <c r="BJD25" s="428"/>
      <c r="BJE25" s="428"/>
      <c r="BJF25" s="428"/>
      <c r="BJG25" s="428"/>
      <c r="BJH25" s="428"/>
      <c r="BJI25" s="428"/>
      <c r="BJJ25" s="428"/>
      <c r="BJK25" s="428"/>
      <c r="BJL25" s="428"/>
      <c r="BJM25" s="428"/>
      <c r="BJN25" s="428"/>
      <c r="BJO25" s="428"/>
      <c r="BJP25" s="428"/>
      <c r="BJQ25" s="428"/>
      <c r="BJR25" s="428"/>
      <c r="BJS25" s="428"/>
      <c r="BJT25" s="428"/>
      <c r="BJU25" s="428"/>
      <c r="BJV25" s="428"/>
      <c r="BJW25" s="428"/>
      <c r="BJX25" s="428"/>
      <c r="BJY25" s="428"/>
      <c r="BJZ25" s="428"/>
      <c r="BKA25" s="428"/>
      <c r="BKB25" s="428"/>
      <c r="BKC25" s="428"/>
      <c r="BKD25" s="428"/>
      <c r="BKE25" s="428"/>
      <c r="BKF25" s="428"/>
      <c r="BKG25" s="428"/>
      <c r="BKH25" s="428"/>
      <c r="BKI25" s="428"/>
      <c r="BKJ25" s="428"/>
      <c r="BKK25" s="428"/>
      <c r="BKL25" s="428"/>
      <c r="BKM25" s="428"/>
      <c r="BKN25" s="428"/>
      <c r="BKO25" s="428"/>
      <c r="BKP25" s="428"/>
      <c r="BKQ25" s="428"/>
      <c r="BKR25" s="428"/>
      <c r="BKS25" s="428"/>
      <c r="BKT25" s="428"/>
      <c r="BKU25" s="428"/>
      <c r="BKV25" s="428"/>
      <c r="BKW25" s="428"/>
      <c r="BKX25" s="428"/>
      <c r="BKY25" s="428"/>
      <c r="BKZ25" s="428"/>
      <c r="BLA25" s="428"/>
      <c r="BLB25" s="428"/>
      <c r="BLC25" s="428"/>
      <c r="BLD25" s="428"/>
      <c r="BLE25" s="428"/>
      <c r="BLF25" s="428"/>
      <c r="BLG25" s="428"/>
      <c r="BLH25" s="428"/>
      <c r="BLI25" s="428"/>
      <c r="BLJ25" s="428"/>
      <c r="BLK25" s="428"/>
      <c r="BLL25" s="428"/>
      <c r="BLM25" s="428"/>
      <c r="BLN25" s="428"/>
      <c r="BLO25" s="428"/>
      <c r="BLP25" s="428"/>
      <c r="BLQ25" s="428"/>
      <c r="BLR25" s="428"/>
      <c r="BLS25" s="428"/>
      <c r="BLT25" s="428"/>
      <c r="BLU25" s="428"/>
      <c r="BLV25" s="428"/>
      <c r="BLW25" s="428"/>
      <c r="BLX25" s="428"/>
      <c r="BLY25" s="428"/>
      <c r="BLZ25" s="428"/>
      <c r="BMA25" s="428"/>
      <c r="BMB25" s="428"/>
      <c r="BMC25" s="428"/>
      <c r="BMD25" s="428"/>
      <c r="BME25" s="428"/>
      <c r="BMF25" s="428"/>
      <c r="BMG25" s="428"/>
      <c r="BMH25" s="428"/>
      <c r="BMI25" s="428"/>
      <c r="BMJ25" s="428"/>
      <c r="BMK25" s="428"/>
      <c r="BML25" s="428"/>
      <c r="BMM25" s="428"/>
      <c r="BMN25" s="428"/>
      <c r="BMO25" s="428"/>
      <c r="BMP25" s="428"/>
      <c r="BMQ25" s="428"/>
      <c r="BMR25" s="428"/>
      <c r="BMS25" s="428"/>
      <c r="BMT25" s="428"/>
      <c r="BMU25" s="428"/>
      <c r="BMV25" s="428"/>
      <c r="BMW25" s="428"/>
      <c r="BMX25" s="428"/>
      <c r="BMY25" s="428"/>
      <c r="BMZ25" s="428"/>
      <c r="BNA25" s="428"/>
      <c r="BNB25" s="428"/>
      <c r="BNC25" s="428"/>
      <c r="BND25" s="428"/>
      <c r="BNE25" s="428"/>
      <c r="BNF25" s="428"/>
      <c r="BNG25" s="428"/>
      <c r="BNH25" s="428"/>
      <c r="BNI25" s="428"/>
      <c r="BNJ25" s="428"/>
      <c r="BNK25" s="428"/>
      <c r="BNL25" s="428"/>
      <c r="BNM25" s="428"/>
      <c r="BNN25" s="428"/>
      <c r="BNO25" s="428"/>
      <c r="BNP25" s="428"/>
      <c r="BNQ25" s="428"/>
      <c r="BNR25" s="428"/>
      <c r="BNS25" s="428"/>
      <c r="BNT25" s="428"/>
      <c r="BNU25" s="428"/>
      <c r="BNV25" s="428"/>
      <c r="BNW25" s="428"/>
      <c r="BNX25" s="428"/>
      <c r="BNY25" s="428"/>
      <c r="BNZ25" s="428"/>
      <c r="BOA25" s="428"/>
      <c r="BOB25" s="428"/>
      <c r="BOC25" s="428"/>
      <c r="BOD25" s="428"/>
      <c r="BOE25" s="428"/>
      <c r="BOF25" s="428"/>
      <c r="BOG25" s="428"/>
      <c r="BOH25" s="428"/>
      <c r="BOI25" s="428"/>
      <c r="BOJ25" s="428"/>
      <c r="BOK25" s="428"/>
      <c r="BOL25" s="428"/>
      <c r="BOM25" s="428"/>
      <c r="BON25" s="428"/>
      <c r="BOO25" s="428"/>
      <c r="BOP25" s="428"/>
      <c r="BOQ25" s="428"/>
      <c r="BOR25" s="428"/>
      <c r="BOS25" s="428"/>
      <c r="BOT25" s="428"/>
      <c r="BOU25" s="428"/>
      <c r="BOV25" s="428"/>
      <c r="BOW25" s="428"/>
      <c r="BOX25" s="428"/>
      <c r="BOY25" s="428"/>
      <c r="BOZ25" s="428"/>
      <c r="BPA25" s="428"/>
      <c r="BPB25" s="428"/>
      <c r="BPC25" s="428"/>
      <c r="BPD25" s="428"/>
      <c r="BPE25" s="428"/>
      <c r="BPF25" s="428"/>
      <c r="BPG25" s="428"/>
      <c r="BPH25" s="428"/>
      <c r="BPI25" s="428"/>
      <c r="BPJ25" s="428"/>
      <c r="BPK25" s="428"/>
      <c r="BPL25" s="428"/>
      <c r="BPM25" s="428"/>
      <c r="BPN25" s="428"/>
      <c r="BPO25" s="428"/>
      <c r="BPP25" s="428"/>
      <c r="BPQ25" s="428"/>
      <c r="BPR25" s="428"/>
      <c r="BPS25" s="428"/>
      <c r="BPT25" s="428"/>
      <c r="BPU25" s="428"/>
      <c r="BPV25" s="428"/>
      <c r="BPW25" s="428"/>
      <c r="BPX25" s="428"/>
      <c r="BPY25" s="428"/>
      <c r="BPZ25" s="428"/>
      <c r="BQA25" s="428"/>
      <c r="BQB25" s="428"/>
      <c r="BQC25" s="428"/>
      <c r="BQD25" s="428"/>
      <c r="BQE25" s="428"/>
      <c r="BQF25" s="428"/>
      <c r="BQG25" s="428"/>
      <c r="BQH25" s="428"/>
      <c r="BQI25" s="428"/>
      <c r="BQJ25" s="428"/>
      <c r="BQK25" s="428"/>
      <c r="BQL25" s="428"/>
      <c r="BQM25" s="428"/>
      <c r="BQN25" s="428"/>
      <c r="BQO25" s="428"/>
      <c r="BQP25" s="428"/>
      <c r="BQQ25" s="428"/>
      <c r="BQR25" s="428"/>
      <c r="BQS25" s="428"/>
      <c r="BQT25" s="428"/>
      <c r="BQU25" s="428"/>
      <c r="BQV25" s="428"/>
      <c r="BQW25" s="428"/>
      <c r="BQX25" s="428"/>
      <c r="BQY25" s="428"/>
      <c r="BQZ25" s="428"/>
      <c r="BRA25" s="428"/>
      <c r="BRB25" s="428"/>
      <c r="BRC25" s="428"/>
      <c r="BRD25" s="428"/>
      <c r="BRE25" s="428"/>
      <c r="BRF25" s="428"/>
      <c r="BRG25" s="428"/>
      <c r="BRH25" s="428"/>
      <c r="BRI25" s="428"/>
      <c r="BRJ25" s="428"/>
      <c r="BRK25" s="428"/>
      <c r="BRL25" s="428"/>
      <c r="BRM25" s="428"/>
      <c r="BRN25" s="428"/>
      <c r="BRO25" s="428"/>
      <c r="BRP25" s="428"/>
      <c r="BRQ25" s="428"/>
      <c r="BRR25" s="428"/>
      <c r="BRS25" s="428"/>
      <c r="BRT25" s="428"/>
      <c r="BRU25" s="428"/>
      <c r="BRV25" s="428"/>
      <c r="BRW25" s="428"/>
      <c r="BRX25" s="428"/>
      <c r="BRY25" s="428"/>
      <c r="BRZ25" s="428"/>
      <c r="BSA25" s="428"/>
      <c r="BSB25" s="428"/>
      <c r="BSC25" s="428"/>
      <c r="BSD25" s="428"/>
      <c r="BSE25" s="428"/>
      <c r="BSF25" s="428"/>
      <c r="BSG25" s="428"/>
      <c r="BSH25" s="428"/>
      <c r="BSI25" s="428"/>
      <c r="BSJ25" s="428"/>
      <c r="BSK25" s="428"/>
      <c r="BSL25" s="428"/>
      <c r="BSM25" s="428"/>
      <c r="BSN25" s="428"/>
      <c r="BSO25" s="428"/>
      <c r="BSP25" s="428"/>
      <c r="BSQ25" s="428"/>
      <c r="BSR25" s="428"/>
      <c r="BSS25" s="428"/>
      <c r="BST25" s="428"/>
      <c r="BSU25" s="428"/>
      <c r="BSV25" s="428"/>
      <c r="BSW25" s="428"/>
      <c r="BSX25" s="428"/>
      <c r="BSY25" s="428"/>
      <c r="BSZ25" s="428"/>
      <c r="BTA25" s="428"/>
      <c r="BTB25" s="428"/>
      <c r="BTC25" s="428"/>
      <c r="BTD25" s="428"/>
      <c r="BTE25" s="428"/>
      <c r="BTF25" s="428"/>
      <c r="BTG25" s="428"/>
      <c r="BTH25" s="428"/>
      <c r="BTI25" s="428"/>
      <c r="BTJ25" s="428"/>
      <c r="BTK25" s="428"/>
      <c r="BTL25" s="428"/>
      <c r="BTM25" s="428"/>
      <c r="BTN25" s="428"/>
      <c r="BTO25" s="428"/>
      <c r="BTP25" s="428"/>
      <c r="BTQ25" s="428"/>
      <c r="BTR25" s="428"/>
      <c r="BTS25" s="428"/>
      <c r="BTT25" s="428"/>
      <c r="BTU25" s="428"/>
      <c r="BTV25" s="428"/>
      <c r="BTW25" s="428"/>
      <c r="BTX25" s="428"/>
      <c r="BTY25" s="428"/>
      <c r="BTZ25" s="428"/>
      <c r="BUA25" s="428"/>
      <c r="BUB25" s="428"/>
      <c r="BUC25" s="428"/>
      <c r="BUD25" s="428"/>
      <c r="BUE25" s="428"/>
      <c r="BUF25" s="428"/>
      <c r="BUG25" s="428"/>
      <c r="BUH25" s="428"/>
      <c r="BUI25" s="428"/>
      <c r="BUJ25" s="428"/>
      <c r="BUK25" s="428"/>
      <c r="BUL25" s="428"/>
      <c r="BUM25" s="428"/>
      <c r="BUN25" s="428"/>
      <c r="BUO25" s="428"/>
      <c r="BUP25" s="428"/>
      <c r="BUQ25" s="428"/>
      <c r="BUR25" s="428"/>
      <c r="BUS25" s="428"/>
      <c r="BUT25" s="428"/>
      <c r="BUU25" s="428"/>
      <c r="BUV25" s="428"/>
      <c r="BUW25" s="428"/>
      <c r="BUX25" s="428"/>
      <c r="BUY25" s="428"/>
      <c r="BUZ25" s="428"/>
      <c r="BVA25" s="428"/>
      <c r="BVB25" s="428"/>
      <c r="BVC25" s="428"/>
      <c r="BVD25" s="428"/>
      <c r="BVE25" s="428"/>
      <c r="BVF25" s="428"/>
      <c r="BVG25" s="428"/>
      <c r="BVH25" s="428"/>
      <c r="BVI25" s="428"/>
      <c r="BVJ25" s="428"/>
      <c r="BVK25" s="428"/>
      <c r="BVL25" s="428"/>
      <c r="BVM25" s="428"/>
      <c r="BVN25" s="428"/>
      <c r="BVO25" s="428"/>
      <c r="BVP25" s="428"/>
      <c r="BVQ25" s="428"/>
      <c r="BVR25" s="428"/>
      <c r="BVS25" s="428"/>
      <c r="BVT25" s="428"/>
      <c r="BVU25" s="428"/>
      <c r="BVV25" s="428"/>
      <c r="BVW25" s="428"/>
      <c r="BVX25" s="428"/>
      <c r="BVY25" s="428"/>
      <c r="BVZ25" s="428"/>
      <c r="BWA25" s="428"/>
      <c r="BWB25" s="428"/>
      <c r="BWC25" s="428"/>
      <c r="BWD25" s="428"/>
      <c r="BWE25" s="428"/>
      <c r="BWF25" s="428"/>
      <c r="BWG25" s="428"/>
      <c r="BWH25" s="428"/>
      <c r="BWI25" s="428"/>
      <c r="BWJ25" s="428"/>
      <c r="BWK25" s="428"/>
      <c r="BWL25" s="428"/>
      <c r="BWM25" s="428"/>
      <c r="BWN25" s="428"/>
      <c r="BWO25" s="428"/>
      <c r="BWP25" s="428"/>
      <c r="BWQ25" s="428"/>
      <c r="BWR25" s="428"/>
      <c r="BWS25" s="428"/>
      <c r="BWT25" s="428"/>
      <c r="BWU25" s="428"/>
    </row>
    <row r="26" spans="1:1971" s="428" customFormat="1" ht="30" customHeight="1" x14ac:dyDescent="0.25">
      <c r="A26" s="733" t="s">
        <v>641</v>
      </c>
      <c r="B26" s="734">
        <v>4.2395273700000002</v>
      </c>
      <c r="C26" s="734">
        <v>0</v>
      </c>
      <c r="D26" s="735">
        <v>4.2395273700000002</v>
      </c>
      <c r="G26" s="715"/>
      <c r="H26" s="715"/>
      <c r="I26" s="715"/>
    </row>
    <row r="27" spans="1:1971" s="428" customFormat="1" ht="30" customHeight="1" x14ac:dyDescent="0.25">
      <c r="A27" s="716" t="s">
        <v>642</v>
      </c>
      <c r="B27" s="730">
        <v>8.3339255800000007</v>
      </c>
      <c r="C27" s="730">
        <v>0</v>
      </c>
      <c r="D27" s="731">
        <v>8.3339255800000007</v>
      </c>
      <c r="G27" s="715"/>
      <c r="H27" s="715"/>
      <c r="I27" s="715"/>
    </row>
    <row r="28" spans="1:1971" s="428" customFormat="1" ht="30" customHeight="1" thickBot="1" x14ac:dyDescent="0.3">
      <c r="A28" s="736" t="s">
        <v>643</v>
      </c>
      <c r="B28" s="737">
        <v>2.3629135699999999</v>
      </c>
      <c r="C28" s="737">
        <v>0</v>
      </c>
      <c r="D28" s="738">
        <v>2.3629135699999999</v>
      </c>
      <c r="G28" s="715"/>
      <c r="H28" s="715"/>
      <c r="I28" s="715"/>
    </row>
    <row r="29" spans="1:1971" s="428" customFormat="1" ht="30" customHeight="1" thickTop="1" thickBot="1" x14ac:dyDescent="0.3">
      <c r="A29" s="739" t="s">
        <v>644</v>
      </c>
      <c r="B29" s="740">
        <v>54287.027762700003</v>
      </c>
      <c r="C29" s="740">
        <v>16.137732339999999</v>
      </c>
      <c r="D29" s="741">
        <v>54303.165495040004</v>
      </c>
      <c r="G29" s="715"/>
      <c r="H29" s="715"/>
      <c r="I29" s="715"/>
    </row>
    <row r="30" spans="1:1971" s="428" customFormat="1" ht="30" customHeight="1" thickTop="1" thickBot="1" x14ac:dyDescent="0.3">
      <c r="A30" s="739" t="s">
        <v>645</v>
      </c>
      <c r="B30" s="740">
        <v>54272.091396179996</v>
      </c>
      <c r="C30" s="740">
        <v>16.137732339999999</v>
      </c>
      <c r="D30" s="741">
        <v>54288.229128519997</v>
      </c>
      <c r="G30" s="715"/>
      <c r="H30" s="715"/>
      <c r="I30" s="715"/>
    </row>
    <row r="31" spans="1:1971" s="336" customFormat="1" ht="18" customHeight="1" thickTop="1" x14ac:dyDescent="0.5">
      <c r="A31" s="742" t="s">
        <v>396</v>
      </c>
      <c r="B31" s="743"/>
      <c r="C31" s="744"/>
      <c r="D31" s="743"/>
    </row>
    <row r="32" spans="1:1971" ht="18" customHeight="1" x14ac:dyDescent="0.5">
      <c r="A32" s="745" t="s">
        <v>3030</v>
      </c>
      <c r="B32" s="746"/>
      <c r="C32" s="747"/>
      <c r="D32" s="748"/>
    </row>
    <row r="33" spans="1:4" ht="18" customHeight="1" x14ac:dyDescent="0.25">
      <c r="A33" s="745" t="s">
        <v>3031</v>
      </c>
      <c r="B33" s="746"/>
      <c r="C33" s="746"/>
      <c r="D33" s="746"/>
    </row>
    <row r="34" spans="1:4" ht="18" customHeight="1" x14ac:dyDescent="0.5">
      <c r="A34" s="749" t="s">
        <v>3032</v>
      </c>
      <c r="B34" s="750"/>
      <c r="C34" s="751"/>
      <c r="D34" s="750"/>
    </row>
    <row r="35" spans="1:4" ht="18" customHeight="1" x14ac:dyDescent="0.5">
      <c r="A35" s="752" t="s">
        <v>650</v>
      </c>
      <c r="B35" s="753"/>
      <c r="C35" s="754"/>
      <c r="D35" s="753"/>
    </row>
    <row r="36" spans="1:4" ht="18" customHeight="1" x14ac:dyDescent="0.5">
      <c r="A36" s="742" t="s">
        <v>369</v>
      </c>
      <c r="B36" s="750"/>
      <c r="C36" s="751"/>
      <c r="D36" s="750"/>
    </row>
    <row r="37" spans="1:4" x14ac:dyDescent="0.5">
      <c r="A37" s="755"/>
    </row>
    <row r="38" spans="1:4" s="405" customFormat="1" x14ac:dyDescent="0.5">
      <c r="A38" s="756"/>
      <c r="B38" s="756"/>
      <c r="C38" s="757"/>
      <c r="D38" s="756"/>
    </row>
  </sheetData>
  <mergeCells count="1">
    <mergeCell ref="A1:D1"/>
  </mergeCells>
  <pageMargins left="0.75" right="0.75" top="0.75" bottom="0.75" header="0.3" footer="0"/>
  <pageSetup paperSize="9" scale="63"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DFE37-21FC-4BB2-BFBC-2BE8AF192B49}">
  <sheetPr>
    <pageSetUpPr fitToPage="1"/>
  </sheetPr>
  <dimension ref="A1:BXR39"/>
  <sheetViews>
    <sheetView showGridLines="0" zoomScale="85" zoomScaleNormal="85" zoomScaleSheetLayoutView="70" workbookViewId="0">
      <pane xSplit="1" ySplit="3" topLeftCell="AF28" activePane="bottomRight" state="frozen"/>
      <selection activeCell="C112" sqref="C112"/>
      <selection pane="topRight" activeCell="C112" sqref="C112"/>
      <selection pane="bottomLeft" activeCell="C112" sqref="C112"/>
      <selection pane="bottomRight" activeCell="C112" sqref="C112"/>
    </sheetView>
  </sheetViews>
  <sheetFormatPr defaultColWidth="74.28515625" defaultRowHeight="20.25" x14ac:dyDescent="0.35"/>
  <cols>
    <col min="1" max="1" width="91.85546875" style="709" customWidth="1"/>
    <col min="2" max="23" width="15.7109375" style="709" hidden="1" customWidth="1"/>
    <col min="24" max="31" width="15.7109375" style="340" hidden="1" customWidth="1"/>
    <col min="32" max="99" width="15.7109375" style="340" customWidth="1"/>
    <col min="100" max="16384" width="74.28515625" style="340"/>
  </cols>
  <sheetData>
    <row r="1" spans="1:46" ht="28.5" customHeight="1" x14ac:dyDescent="0.45">
      <c r="A1" s="515" t="s">
        <v>3033</v>
      </c>
      <c r="B1" s="758"/>
      <c r="C1" s="758"/>
      <c r="D1" s="758"/>
      <c r="E1" s="758"/>
      <c r="F1" s="340"/>
      <c r="G1" s="340"/>
      <c r="H1" s="758"/>
      <c r="I1" s="340"/>
      <c r="J1" s="340"/>
      <c r="K1" s="758"/>
      <c r="L1" s="758"/>
      <c r="M1" s="758"/>
      <c r="N1" s="758"/>
      <c r="O1" s="758"/>
      <c r="P1" s="758"/>
      <c r="Q1" s="758"/>
      <c r="R1" s="758"/>
      <c r="S1" s="758"/>
      <c r="T1" s="758"/>
      <c r="U1" s="758"/>
      <c r="V1" s="758"/>
      <c r="W1" s="758"/>
    </row>
    <row r="2" spans="1:46" ht="15" customHeight="1" thickBot="1" x14ac:dyDescent="0.4">
      <c r="A2" s="759"/>
      <c r="F2" s="760"/>
      <c r="G2" s="760"/>
      <c r="I2" s="760"/>
      <c r="J2" s="760"/>
      <c r="O2" s="343"/>
      <c r="P2" s="343"/>
      <c r="Q2" s="343"/>
      <c r="R2" s="343"/>
      <c r="S2" s="343"/>
      <c r="T2" s="343"/>
      <c r="U2" s="343"/>
      <c r="V2" s="343"/>
      <c r="Y2" s="343"/>
      <c r="Z2" s="343"/>
      <c r="AA2" s="343"/>
      <c r="AB2" s="343"/>
      <c r="AC2" s="343"/>
      <c r="AD2" s="343"/>
      <c r="AE2" s="343"/>
      <c r="AF2" s="343"/>
      <c r="AG2" s="343"/>
      <c r="AH2" s="343"/>
      <c r="AI2" s="343"/>
      <c r="AJ2" s="343"/>
      <c r="AK2" s="343"/>
      <c r="AL2" s="343"/>
      <c r="AM2" s="343"/>
      <c r="AN2" s="343"/>
      <c r="AO2" s="343"/>
      <c r="AP2" s="343"/>
      <c r="AQ2" s="343"/>
      <c r="AR2" s="343" t="s">
        <v>8</v>
      </c>
    </row>
    <row r="3" spans="1:46" s="428" customFormat="1" ht="27.95" customHeight="1" thickTop="1" thickBot="1" x14ac:dyDescent="0.3">
      <c r="A3" s="761"/>
      <c r="B3" s="762">
        <v>43435</v>
      </c>
      <c r="C3" s="763">
        <v>43466</v>
      </c>
      <c r="D3" s="762">
        <v>43497</v>
      </c>
      <c r="E3" s="763">
        <v>43525</v>
      </c>
      <c r="F3" s="762">
        <v>43556</v>
      </c>
      <c r="G3" s="763">
        <v>43586</v>
      </c>
      <c r="H3" s="762">
        <v>43617</v>
      </c>
      <c r="I3" s="763">
        <v>43647</v>
      </c>
      <c r="J3" s="762">
        <v>43678</v>
      </c>
      <c r="K3" s="763">
        <v>43709</v>
      </c>
      <c r="L3" s="762">
        <v>43739</v>
      </c>
      <c r="M3" s="763">
        <v>43770</v>
      </c>
      <c r="N3" s="762">
        <v>43800</v>
      </c>
      <c r="O3" s="763">
        <v>43831</v>
      </c>
      <c r="P3" s="763" t="s">
        <v>3034</v>
      </c>
      <c r="Q3" s="763" t="s">
        <v>3035</v>
      </c>
      <c r="R3" s="763" t="s">
        <v>673</v>
      </c>
      <c r="S3" s="763" t="s">
        <v>371</v>
      </c>
      <c r="T3" s="763">
        <v>43983</v>
      </c>
      <c r="U3" s="763">
        <v>44013</v>
      </c>
      <c r="V3" s="763">
        <v>44044</v>
      </c>
      <c r="W3" s="763">
        <v>44075</v>
      </c>
      <c r="X3" s="763">
        <v>44106</v>
      </c>
      <c r="Y3" s="763">
        <v>44136</v>
      </c>
      <c r="Z3" s="763">
        <v>44166</v>
      </c>
      <c r="AA3" s="763">
        <v>44197</v>
      </c>
      <c r="AB3" s="763" t="s">
        <v>313</v>
      </c>
      <c r="AC3" s="763" t="s">
        <v>314</v>
      </c>
      <c r="AD3" s="763" t="s">
        <v>422</v>
      </c>
      <c r="AE3" s="763" t="s">
        <v>406</v>
      </c>
      <c r="AF3" s="763" t="s">
        <v>447</v>
      </c>
      <c r="AG3" s="763" t="s">
        <v>3036</v>
      </c>
      <c r="AH3" s="763">
        <v>44439</v>
      </c>
      <c r="AI3" s="763">
        <v>44469</v>
      </c>
      <c r="AJ3" s="763">
        <v>44500</v>
      </c>
      <c r="AK3" s="763">
        <v>44530</v>
      </c>
      <c r="AL3" s="763">
        <v>44561</v>
      </c>
      <c r="AM3" s="763">
        <v>44592</v>
      </c>
      <c r="AN3" s="763">
        <v>44620</v>
      </c>
      <c r="AO3" s="763">
        <v>44651</v>
      </c>
      <c r="AP3" s="763">
        <v>44676</v>
      </c>
      <c r="AQ3" s="763">
        <v>44701</v>
      </c>
      <c r="AR3" s="763">
        <v>44732</v>
      </c>
    </row>
    <row r="4" spans="1:46" s="428" customFormat="1" ht="27.95" customHeight="1" thickTop="1" x14ac:dyDescent="0.25">
      <c r="A4" s="712" t="s">
        <v>596</v>
      </c>
      <c r="B4" s="764">
        <v>7381.8308040700012</v>
      </c>
      <c r="C4" s="764">
        <v>7295.1135384500012</v>
      </c>
      <c r="D4" s="764">
        <v>7223.0844884299986</v>
      </c>
      <c r="E4" s="764">
        <v>7212.85939409</v>
      </c>
      <c r="F4" s="764">
        <v>7160.9139457299989</v>
      </c>
      <c r="G4" s="764">
        <v>7212.5251683000006</v>
      </c>
      <c r="H4" s="764">
        <v>7356.1106059799986</v>
      </c>
      <c r="I4" s="764">
        <v>7352.6454573399988</v>
      </c>
      <c r="J4" s="764">
        <v>7411.9245628299996</v>
      </c>
      <c r="K4" s="764">
        <v>7333.7552548399999</v>
      </c>
      <c r="L4" s="764">
        <v>7314.7101898399997</v>
      </c>
      <c r="M4" s="764">
        <v>7387.5283878299988</v>
      </c>
      <c r="N4" s="764">
        <v>7494.8389286799993</v>
      </c>
      <c r="O4" s="764">
        <v>7204.0479296499971</v>
      </c>
      <c r="P4" s="764">
        <v>4968.9218289499995</v>
      </c>
      <c r="Q4" s="764">
        <v>4860.1564898899996</v>
      </c>
      <c r="R4" s="764">
        <v>4799.6079644399997</v>
      </c>
      <c r="S4" s="764">
        <v>4776.92586381</v>
      </c>
      <c r="T4" s="764">
        <v>4706.2486504600001</v>
      </c>
      <c r="U4" s="764">
        <v>4786.9978488999996</v>
      </c>
      <c r="V4" s="764">
        <v>4791.6827885400007</v>
      </c>
      <c r="W4" s="764">
        <v>4824.0207262799995</v>
      </c>
      <c r="X4" s="764">
        <v>4762.4161550600011</v>
      </c>
      <c r="Y4" s="764">
        <v>4695.1096564399986</v>
      </c>
      <c r="Z4" s="764">
        <v>4643.5602542800007</v>
      </c>
      <c r="AA4" s="764">
        <v>4673.3408473199997</v>
      </c>
      <c r="AB4" s="764">
        <v>4766.6771346699998</v>
      </c>
      <c r="AC4" s="764">
        <v>4679.1717760700003</v>
      </c>
      <c r="AD4" s="764">
        <v>4600.2861646000001</v>
      </c>
      <c r="AE4" s="764">
        <v>4561.7208613900002</v>
      </c>
      <c r="AF4" s="765">
        <v>4662.2045780200006</v>
      </c>
      <c r="AG4" s="765">
        <v>4593.2487132699998</v>
      </c>
      <c r="AH4" s="765">
        <v>4660.7970455500017</v>
      </c>
      <c r="AI4" s="765">
        <v>4671.7000063799987</v>
      </c>
      <c r="AJ4" s="765">
        <v>4694.4862133600009</v>
      </c>
      <c r="AK4" s="765">
        <v>4629.1560120099994</v>
      </c>
      <c r="AL4" s="765">
        <v>4694.994537309999</v>
      </c>
      <c r="AM4" s="765">
        <v>4680.0048549599996</v>
      </c>
      <c r="AN4" s="765">
        <v>4657.8454251599996</v>
      </c>
      <c r="AO4" s="765">
        <v>4603.769144150001</v>
      </c>
      <c r="AP4" s="765">
        <v>4609.2590612100012</v>
      </c>
      <c r="AQ4" s="765">
        <v>4623.8084033699997</v>
      </c>
      <c r="AR4" s="765">
        <v>4677.392518059999</v>
      </c>
    </row>
    <row r="5" spans="1:46" s="428" customFormat="1" ht="27.95" customHeight="1" x14ac:dyDescent="0.25">
      <c r="A5" s="716" t="s">
        <v>3028</v>
      </c>
      <c r="B5" s="713">
        <v>439.19352444000003</v>
      </c>
      <c r="C5" s="713">
        <v>418.23649968999996</v>
      </c>
      <c r="D5" s="713">
        <v>413.42124459999997</v>
      </c>
      <c r="E5" s="713">
        <v>468.92576066000004</v>
      </c>
      <c r="F5" s="713">
        <v>475.27239429999997</v>
      </c>
      <c r="G5" s="713">
        <v>473.43483005000002</v>
      </c>
      <c r="H5" s="713">
        <v>468.12230837000004</v>
      </c>
      <c r="I5" s="713">
        <v>458.05163639</v>
      </c>
      <c r="J5" s="713">
        <v>482.46148215999995</v>
      </c>
      <c r="K5" s="713">
        <v>471.05227606</v>
      </c>
      <c r="L5" s="713">
        <v>471.85604283999999</v>
      </c>
      <c r="M5" s="713">
        <v>464.41908011000004</v>
      </c>
      <c r="N5" s="713">
        <v>456.88199537000003</v>
      </c>
      <c r="O5" s="713">
        <v>444.81002380000001</v>
      </c>
      <c r="P5" s="713">
        <v>344.59098285999994</v>
      </c>
      <c r="Q5" s="713">
        <v>331.25477619000003</v>
      </c>
      <c r="R5" s="713">
        <v>325.60861328999994</v>
      </c>
      <c r="S5" s="713">
        <v>321.41275749000005</v>
      </c>
      <c r="T5" s="713">
        <v>320.92796264000003</v>
      </c>
      <c r="U5" s="713">
        <v>356.42688883</v>
      </c>
      <c r="V5" s="713">
        <v>349.45444566000009</v>
      </c>
      <c r="W5" s="713">
        <v>329.45990058000007</v>
      </c>
      <c r="X5" s="713">
        <v>328.91797147999995</v>
      </c>
      <c r="Y5" s="713">
        <v>324.11037345</v>
      </c>
      <c r="Z5" s="713">
        <v>318.46696170000001</v>
      </c>
      <c r="AA5" s="713">
        <v>339.80221272999995</v>
      </c>
      <c r="AB5" s="713">
        <v>338.48293883999997</v>
      </c>
      <c r="AC5" s="713">
        <v>316.65823933999997</v>
      </c>
      <c r="AD5" s="713">
        <v>300.82317554000002</v>
      </c>
      <c r="AE5" s="713">
        <v>303.73962069999999</v>
      </c>
      <c r="AF5" s="713">
        <v>298.64709932</v>
      </c>
      <c r="AG5" s="713">
        <v>291.22914443999991</v>
      </c>
      <c r="AH5" s="713">
        <v>313.16384355000002</v>
      </c>
      <c r="AI5" s="713">
        <v>304.16250654999999</v>
      </c>
      <c r="AJ5" s="713">
        <v>300.12300311000001</v>
      </c>
      <c r="AK5" s="713">
        <v>291.92556708000006</v>
      </c>
      <c r="AL5" s="713">
        <v>288.95391835999999</v>
      </c>
      <c r="AM5" s="713">
        <v>276.41036751999997</v>
      </c>
      <c r="AN5" s="713">
        <v>271.62751910000003</v>
      </c>
      <c r="AO5" s="713">
        <v>263.09595705999999</v>
      </c>
      <c r="AP5" s="713">
        <v>216.41300228000003</v>
      </c>
      <c r="AQ5" s="713">
        <v>210.19198481999999</v>
      </c>
      <c r="AR5" s="713">
        <v>225.22908180999997</v>
      </c>
    </row>
    <row r="6" spans="1:46" s="719" customFormat="1" ht="27.95" customHeight="1" x14ac:dyDescent="0.25">
      <c r="A6" s="716" t="s">
        <v>540</v>
      </c>
      <c r="B6" s="713">
        <v>25.069902670000001</v>
      </c>
      <c r="C6" s="713">
        <v>24.691616449999998</v>
      </c>
      <c r="D6" s="713">
        <v>23.745337500000002</v>
      </c>
      <c r="E6" s="713">
        <v>24.7001484</v>
      </c>
      <c r="F6" s="713">
        <v>24.306892850000001</v>
      </c>
      <c r="G6" s="713">
        <v>23.911425219999998</v>
      </c>
      <c r="H6" s="713">
        <v>44.526285990000005</v>
      </c>
      <c r="I6" s="713">
        <v>43.928657919999999</v>
      </c>
      <c r="J6" s="713">
        <v>43.287082329999997</v>
      </c>
      <c r="K6" s="713">
        <v>42.723228799999994</v>
      </c>
      <c r="L6" s="713">
        <v>42.115389260000001</v>
      </c>
      <c r="M6" s="713">
        <v>41.504107229999995</v>
      </c>
      <c r="N6" s="713">
        <v>41.674909619999994</v>
      </c>
      <c r="O6" s="713">
        <v>41.045535530000002</v>
      </c>
      <c r="P6" s="713">
        <v>40.412597470000001</v>
      </c>
      <c r="Q6" s="713">
        <v>46.604903460000003</v>
      </c>
      <c r="R6" s="713">
        <v>39.726557069999998</v>
      </c>
      <c r="S6" s="713">
        <v>39.948039049999998</v>
      </c>
      <c r="T6" s="713">
        <v>39.948039049999998</v>
      </c>
      <c r="U6" s="713">
        <v>39.942714380000005</v>
      </c>
      <c r="V6" s="713">
        <v>40.059116060000001</v>
      </c>
      <c r="W6" s="713">
        <v>0</v>
      </c>
      <c r="X6" s="713">
        <v>0</v>
      </c>
      <c r="Y6" s="713">
        <v>0</v>
      </c>
      <c r="Z6" s="713">
        <v>0</v>
      </c>
      <c r="AA6" s="713">
        <v>0</v>
      </c>
      <c r="AB6" s="713">
        <v>0</v>
      </c>
      <c r="AC6" s="713">
        <v>0</v>
      </c>
      <c r="AD6" s="713">
        <v>0</v>
      </c>
      <c r="AE6" s="713">
        <v>0</v>
      </c>
      <c r="AF6" s="713">
        <v>0</v>
      </c>
      <c r="AG6" s="713">
        <v>0</v>
      </c>
      <c r="AH6" s="713">
        <v>0</v>
      </c>
      <c r="AI6" s="713">
        <v>0</v>
      </c>
      <c r="AJ6" s="713">
        <v>0</v>
      </c>
      <c r="AK6" s="713">
        <v>0</v>
      </c>
      <c r="AL6" s="713">
        <v>0</v>
      </c>
      <c r="AM6" s="713">
        <v>0</v>
      </c>
      <c r="AN6" s="713">
        <v>0</v>
      </c>
      <c r="AO6" s="713">
        <v>0</v>
      </c>
      <c r="AP6" s="713">
        <v>0</v>
      </c>
      <c r="AQ6" s="713">
        <v>0</v>
      </c>
      <c r="AR6" s="713">
        <v>0</v>
      </c>
      <c r="AT6" s="428"/>
    </row>
    <row r="7" spans="1:46" s="719" customFormat="1" ht="27.95" customHeight="1" x14ac:dyDescent="0.25">
      <c r="A7" s="716" t="s">
        <v>541</v>
      </c>
      <c r="B7" s="713">
        <v>1263.7652785299997</v>
      </c>
      <c r="C7" s="713">
        <v>1215.7496628199999</v>
      </c>
      <c r="D7" s="713">
        <v>1199.1505472899998</v>
      </c>
      <c r="E7" s="713">
        <v>1188.19451953</v>
      </c>
      <c r="F7" s="713">
        <v>1165.1350127599999</v>
      </c>
      <c r="G7" s="713">
        <v>1125.21744408</v>
      </c>
      <c r="H7" s="713">
        <v>1208.6122970699998</v>
      </c>
      <c r="I7" s="713">
        <v>1167.2512087999999</v>
      </c>
      <c r="J7" s="713">
        <v>1153.4565319200001</v>
      </c>
      <c r="K7" s="713">
        <v>1115.9065433600001</v>
      </c>
      <c r="L7" s="713">
        <v>1105.00715352</v>
      </c>
      <c r="M7" s="713">
        <v>1111.4336489699999</v>
      </c>
      <c r="N7" s="713">
        <v>1116.04143821</v>
      </c>
      <c r="O7" s="713">
        <v>1051.49984834</v>
      </c>
      <c r="P7" s="713">
        <v>870.66082232000008</v>
      </c>
      <c r="Q7" s="713">
        <v>812.42102571999988</v>
      </c>
      <c r="R7" s="713">
        <v>818.11232269000004</v>
      </c>
      <c r="S7" s="713">
        <v>840.39006446000008</v>
      </c>
      <c r="T7" s="713">
        <v>805.93558149</v>
      </c>
      <c r="U7" s="713">
        <v>832.22339190999992</v>
      </c>
      <c r="V7" s="713">
        <v>856.60028907000003</v>
      </c>
      <c r="W7" s="713">
        <v>913.18241914999999</v>
      </c>
      <c r="X7" s="713">
        <v>904.20718908000003</v>
      </c>
      <c r="Y7" s="713">
        <v>840.00914236000006</v>
      </c>
      <c r="Z7" s="713">
        <v>841.47063172000003</v>
      </c>
      <c r="AA7" s="713">
        <v>845.13430146999985</v>
      </c>
      <c r="AB7" s="713">
        <v>842.38840428999993</v>
      </c>
      <c r="AC7" s="713">
        <v>820.78110732000005</v>
      </c>
      <c r="AD7" s="713">
        <v>789.47266354999999</v>
      </c>
      <c r="AE7" s="713">
        <v>772.16965645999994</v>
      </c>
      <c r="AF7" s="713">
        <v>705.6752766699999</v>
      </c>
      <c r="AG7" s="713">
        <v>710.94517561999999</v>
      </c>
      <c r="AH7" s="713">
        <v>716.62381612000013</v>
      </c>
      <c r="AI7" s="713">
        <v>702.94126961000006</v>
      </c>
      <c r="AJ7" s="713">
        <v>715.4626056699999</v>
      </c>
      <c r="AK7" s="713">
        <v>694.39868456999989</v>
      </c>
      <c r="AL7" s="713">
        <v>706.71412541999996</v>
      </c>
      <c r="AM7" s="713">
        <v>709.93525239000007</v>
      </c>
      <c r="AN7" s="713">
        <v>695.44508646999986</v>
      </c>
      <c r="AO7" s="713">
        <v>681.48470735000001</v>
      </c>
      <c r="AP7" s="713">
        <v>689.97776736000014</v>
      </c>
      <c r="AQ7" s="713">
        <v>694.49951062000002</v>
      </c>
      <c r="AR7" s="713">
        <v>701.40467910999996</v>
      </c>
      <c r="AT7" s="428"/>
    </row>
    <row r="8" spans="1:46" s="719" customFormat="1" ht="27.95" customHeight="1" x14ac:dyDescent="0.25">
      <c r="A8" s="716" t="s">
        <v>564</v>
      </c>
      <c r="B8" s="713">
        <v>15.61557432</v>
      </c>
      <c r="C8" s="713">
        <v>15.103698260000002</v>
      </c>
      <c r="D8" s="713">
        <v>14.820746439999999</v>
      </c>
      <c r="E8" s="713">
        <v>15.091351490000003</v>
      </c>
      <c r="F8" s="713">
        <v>15.594111800000002</v>
      </c>
      <c r="G8" s="713">
        <v>14.67830665</v>
      </c>
      <c r="H8" s="713">
        <v>14.223198930000001</v>
      </c>
      <c r="I8" s="713">
        <v>13.72762206</v>
      </c>
      <c r="J8" s="713">
        <v>13.40461367</v>
      </c>
      <c r="K8" s="713">
        <v>12.729160630000001</v>
      </c>
      <c r="L8" s="713">
        <v>12.125906070000001</v>
      </c>
      <c r="M8" s="713">
        <v>13.061912449999999</v>
      </c>
      <c r="N8" s="713">
        <v>12.702972990000001</v>
      </c>
      <c r="O8" s="713">
        <v>11.933254899999998</v>
      </c>
      <c r="P8" s="713">
        <v>12.205447339999999</v>
      </c>
      <c r="Q8" s="713">
        <v>12.85055184</v>
      </c>
      <c r="R8" s="713">
        <v>12.456987880000002</v>
      </c>
      <c r="S8" s="713">
        <v>12.22325266</v>
      </c>
      <c r="T8" s="713">
        <v>12.28775484</v>
      </c>
      <c r="U8" s="713">
        <v>9.2710809100000002</v>
      </c>
      <c r="V8" s="713">
        <v>9.0383483999999985</v>
      </c>
      <c r="W8" s="713">
        <v>11.601945839999999</v>
      </c>
      <c r="X8" s="713">
        <v>13.020327330000001</v>
      </c>
      <c r="Y8" s="713">
        <v>12.72731351</v>
      </c>
      <c r="Z8" s="713">
        <v>12.300218340000001</v>
      </c>
      <c r="AA8" s="713">
        <v>11.524653530000002</v>
      </c>
      <c r="AB8" s="713">
        <v>11.197459240000001</v>
      </c>
      <c r="AC8" s="713">
        <v>10.786004879999998</v>
      </c>
      <c r="AD8" s="713">
        <v>10.547760190000002</v>
      </c>
      <c r="AE8" s="713">
        <v>10.192792580000001</v>
      </c>
      <c r="AF8" s="713">
        <v>9.9664991599999997</v>
      </c>
      <c r="AG8" s="713">
        <v>9.5004563100000006</v>
      </c>
      <c r="AH8" s="713">
        <v>9.5121644399999994</v>
      </c>
      <c r="AI8" s="713">
        <v>14.671100989999999</v>
      </c>
      <c r="AJ8" s="713">
        <v>14.157396329999997</v>
      </c>
      <c r="AK8" s="713">
        <v>13.497789699999998</v>
      </c>
      <c r="AL8" s="713">
        <v>12.86537903</v>
      </c>
      <c r="AM8" s="713">
        <v>12.309113280000002</v>
      </c>
      <c r="AN8" s="713">
        <v>12.385892229999998</v>
      </c>
      <c r="AO8" s="713">
        <v>11.473789219999999</v>
      </c>
      <c r="AP8" s="713">
        <v>11.17825403</v>
      </c>
      <c r="AQ8" s="713">
        <v>10.25030419</v>
      </c>
      <c r="AR8" s="713">
        <v>9.7188870399999985</v>
      </c>
      <c r="AT8" s="428"/>
    </row>
    <row r="9" spans="1:46" s="719" customFormat="1" ht="27.95" customHeight="1" x14ac:dyDescent="0.25">
      <c r="A9" s="716" t="s">
        <v>565</v>
      </c>
      <c r="B9" s="713">
        <v>37.420556240000003</v>
      </c>
      <c r="C9" s="713">
        <v>34.982574629999995</v>
      </c>
      <c r="D9" s="713">
        <v>33.204380239999999</v>
      </c>
      <c r="E9" s="713">
        <v>36.526421629999994</v>
      </c>
      <c r="F9" s="713">
        <v>35.450305469999996</v>
      </c>
      <c r="G9" s="713">
        <v>40.51457319</v>
      </c>
      <c r="H9" s="713">
        <v>38.573065970000002</v>
      </c>
      <c r="I9" s="713">
        <v>36.427633159999999</v>
      </c>
      <c r="J9" s="713">
        <v>36.223089159999994</v>
      </c>
      <c r="K9" s="713">
        <v>34.003915599999999</v>
      </c>
      <c r="L9" s="713">
        <v>32.722919940000004</v>
      </c>
      <c r="M9" s="713">
        <v>31.75634732</v>
      </c>
      <c r="N9" s="713">
        <v>48.336560350000006</v>
      </c>
      <c r="O9" s="713">
        <v>37.365647530000004</v>
      </c>
      <c r="P9" s="713">
        <v>22.903021460000001</v>
      </c>
      <c r="Q9" s="713">
        <v>22.585041260000001</v>
      </c>
      <c r="R9" s="713">
        <v>22.344408059999999</v>
      </c>
      <c r="S9" s="713">
        <v>22.035264100000003</v>
      </c>
      <c r="T9" s="713">
        <v>22.518439000000001</v>
      </c>
      <c r="U9" s="713">
        <v>22.296961360000001</v>
      </c>
      <c r="V9" s="713">
        <v>21.341213140000001</v>
      </c>
      <c r="W9" s="713">
        <v>11.133694289999999</v>
      </c>
      <c r="X9" s="713">
        <v>12.376033980000001</v>
      </c>
      <c r="Y9" s="713">
        <v>16.004757980000001</v>
      </c>
      <c r="Z9" s="713">
        <v>15.60919472</v>
      </c>
      <c r="AA9" s="713">
        <v>15.047621230000001</v>
      </c>
      <c r="AB9" s="713">
        <v>15.070833850000001</v>
      </c>
      <c r="AC9" s="713">
        <v>14.66367398</v>
      </c>
      <c r="AD9" s="713">
        <v>14.291770189999999</v>
      </c>
      <c r="AE9" s="713">
        <v>14.394699920000001</v>
      </c>
      <c r="AF9" s="713">
        <v>14.33887923</v>
      </c>
      <c r="AG9" s="713">
        <v>13.5946006</v>
      </c>
      <c r="AH9" s="713">
        <v>16.905545589999999</v>
      </c>
      <c r="AI9" s="713">
        <v>24.211003999999999</v>
      </c>
      <c r="AJ9" s="713">
        <v>23.69312678</v>
      </c>
      <c r="AK9" s="713">
        <v>22.915561529999998</v>
      </c>
      <c r="AL9" s="713">
        <v>21.771083659999999</v>
      </c>
      <c r="AM9" s="713">
        <v>21.15272989</v>
      </c>
      <c r="AN9" s="713">
        <v>21.80820765</v>
      </c>
      <c r="AO9" s="713">
        <v>21.930263660000001</v>
      </c>
      <c r="AP9" s="713">
        <v>22.37289556</v>
      </c>
      <c r="AQ9" s="713">
        <v>21.640824289999998</v>
      </c>
      <c r="AR9" s="713">
        <v>20.76704823</v>
      </c>
      <c r="AT9" s="428"/>
    </row>
    <row r="10" spans="1:46" s="428" customFormat="1" ht="27.95" customHeight="1" x14ac:dyDescent="0.25">
      <c r="A10" s="716" t="s">
        <v>566</v>
      </c>
      <c r="B10" s="713">
        <v>568.30441629999996</v>
      </c>
      <c r="C10" s="713">
        <v>586.18332148999991</v>
      </c>
      <c r="D10" s="713">
        <v>592.12065328999995</v>
      </c>
      <c r="E10" s="713">
        <v>683.49813503000007</v>
      </c>
      <c r="F10" s="713">
        <v>684.10736048000001</v>
      </c>
      <c r="G10" s="713">
        <v>714.17745337999997</v>
      </c>
      <c r="H10" s="713">
        <v>718.55560097</v>
      </c>
      <c r="I10" s="713">
        <v>720.36349987000017</v>
      </c>
      <c r="J10" s="713">
        <v>713.46447872999988</v>
      </c>
      <c r="K10" s="713">
        <v>706.78786055000012</v>
      </c>
      <c r="L10" s="713">
        <v>715.82175928999993</v>
      </c>
      <c r="M10" s="713">
        <v>715.82013835999999</v>
      </c>
      <c r="N10" s="713">
        <v>715.86975664000011</v>
      </c>
      <c r="O10" s="713">
        <v>664.94217956999989</v>
      </c>
      <c r="P10" s="713">
        <v>539.25525348999997</v>
      </c>
      <c r="Q10" s="713">
        <v>539.68428973999994</v>
      </c>
      <c r="R10" s="713">
        <v>538.73989372000005</v>
      </c>
      <c r="S10" s="713">
        <v>542.02311404</v>
      </c>
      <c r="T10" s="713">
        <v>534.83246159999999</v>
      </c>
      <c r="U10" s="713">
        <v>542.90018224999994</v>
      </c>
      <c r="V10" s="713">
        <v>543.75260394000009</v>
      </c>
      <c r="W10" s="713">
        <v>549.38711950000004</v>
      </c>
      <c r="X10" s="713">
        <v>500.29383910000001</v>
      </c>
      <c r="Y10" s="713">
        <v>500.71531314999999</v>
      </c>
      <c r="Z10" s="713">
        <v>494.45125780000001</v>
      </c>
      <c r="AA10" s="713">
        <v>496.64132151000001</v>
      </c>
      <c r="AB10" s="713">
        <v>576.46456737000005</v>
      </c>
      <c r="AC10" s="713">
        <v>564.53585618</v>
      </c>
      <c r="AD10" s="713">
        <v>555.17207527999994</v>
      </c>
      <c r="AE10" s="713">
        <v>553.73071688000016</v>
      </c>
      <c r="AF10" s="713">
        <v>566.56245142</v>
      </c>
      <c r="AG10" s="713">
        <v>555.61387365000007</v>
      </c>
      <c r="AH10" s="713">
        <v>558.4447656000001</v>
      </c>
      <c r="AI10" s="713">
        <v>538.03487655999993</v>
      </c>
      <c r="AJ10" s="713">
        <v>536.45962165000003</v>
      </c>
      <c r="AK10" s="713">
        <v>531.03500768000004</v>
      </c>
      <c r="AL10" s="713">
        <v>531.60351172000003</v>
      </c>
      <c r="AM10" s="713">
        <v>523.68663331000005</v>
      </c>
      <c r="AN10" s="713">
        <v>517.52512130000002</v>
      </c>
      <c r="AO10" s="713">
        <v>507.34831435000001</v>
      </c>
      <c r="AP10" s="713">
        <v>511.75945639000003</v>
      </c>
      <c r="AQ10" s="713">
        <v>509.97048211999999</v>
      </c>
      <c r="AR10" s="713">
        <v>523.31784217000006</v>
      </c>
    </row>
    <row r="11" spans="1:46" s="428" customFormat="1" ht="27.95" customHeight="1" x14ac:dyDescent="0.25">
      <c r="A11" s="716" t="s">
        <v>576</v>
      </c>
      <c r="B11" s="713">
        <v>1896.78357544</v>
      </c>
      <c r="C11" s="713">
        <v>1861.4282696300002</v>
      </c>
      <c r="D11" s="713">
        <v>1812.3628041400002</v>
      </c>
      <c r="E11" s="713">
        <v>1746.46395919</v>
      </c>
      <c r="F11" s="713">
        <v>1713.3900340099999</v>
      </c>
      <c r="G11" s="713">
        <v>1748.86280304</v>
      </c>
      <c r="H11" s="713">
        <v>1756.6758212699997</v>
      </c>
      <c r="I11" s="713">
        <v>1786.9481770800001</v>
      </c>
      <c r="J11" s="713">
        <v>1814.0840241300002</v>
      </c>
      <c r="K11" s="713">
        <v>1800.5382651800003</v>
      </c>
      <c r="L11" s="713">
        <v>1800.7958809900003</v>
      </c>
      <c r="M11" s="713">
        <v>1864.1882456400001</v>
      </c>
      <c r="N11" s="713">
        <v>1938.8864077500002</v>
      </c>
      <c r="O11" s="713">
        <v>1891.5223910899999</v>
      </c>
      <c r="P11" s="713">
        <v>894.9472959499999</v>
      </c>
      <c r="Q11" s="713">
        <v>894.04139486000008</v>
      </c>
      <c r="R11" s="713">
        <v>879.01231230999997</v>
      </c>
      <c r="S11" s="713">
        <v>868.80135547999998</v>
      </c>
      <c r="T11" s="713">
        <v>859.80039933</v>
      </c>
      <c r="U11" s="713">
        <v>856.97969202000002</v>
      </c>
      <c r="V11" s="713">
        <v>865.63768581000011</v>
      </c>
      <c r="W11" s="713">
        <v>855.96028000000001</v>
      </c>
      <c r="X11" s="713">
        <v>864.38220950000004</v>
      </c>
      <c r="Y11" s="713">
        <v>893.74357808000002</v>
      </c>
      <c r="Z11" s="713">
        <v>872.56723192000004</v>
      </c>
      <c r="AA11" s="713">
        <v>875.27917007999997</v>
      </c>
      <c r="AB11" s="713">
        <v>896.33628762000001</v>
      </c>
      <c r="AC11" s="713">
        <v>913.50760792000005</v>
      </c>
      <c r="AD11" s="713">
        <v>908.12731813000005</v>
      </c>
      <c r="AE11" s="713">
        <v>913.79352503000007</v>
      </c>
      <c r="AF11" s="713">
        <v>972.14609710999991</v>
      </c>
      <c r="AG11" s="713">
        <v>977.34052286999986</v>
      </c>
      <c r="AH11" s="713">
        <v>1028.63975848</v>
      </c>
      <c r="AI11" s="713">
        <v>1161.9838685700001</v>
      </c>
      <c r="AJ11" s="713">
        <v>1180.4735232099999</v>
      </c>
      <c r="AK11" s="713">
        <v>1168.09590536</v>
      </c>
      <c r="AL11" s="713">
        <v>1211.2166322</v>
      </c>
      <c r="AM11" s="713">
        <v>1210.44203212</v>
      </c>
      <c r="AN11" s="713">
        <v>1207.9747760299999</v>
      </c>
      <c r="AO11" s="713">
        <v>1195.1647782600003</v>
      </c>
      <c r="AP11" s="713">
        <v>1200.02792333</v>
      </c>
      <c r="AQ11" s="713">
        <v>1201.8191274900003</v>
      </c>
      <c r="AR11" s="713">
        <v>1198.21593472</v>
      </c>
    </row>
    <row r="12" spans="1:46" s="428" customFormat="1" ht="27.95" customHeight="1" x14ac:dyDescent="0.25">
      <c r="A12" s="716" t="s">
        <v>580</v>
      </c>
      <c r="B12" s="713">
        <v>602.39891882999996</v>
      </c>
      <c r="C12" s="713">
        <v>605.12303939000014</v>
      </c>
      <c r="D12" s="713">
        <v>601.89896656999997</v>
      </c>
      <c r="E12" s="713">
        <v>668.79520532999993</v>
      </c>
      <c r="F12" s="713">
        <v>679.2566899200001</v>
      </c>
      <c r="G12" s="713">
        <v>692.19778666999991</v>
      </c>
      <c r="H12" s="713">
        <v>711.74457010000003</v>
      </c>
      <c r="I12" s="713">
        <v>726.5984458800001</v>
      </c>
      <c r="J12" s="713">
        <v>733.69694248000008</v>
      </c>
      <c r="K12" s="713">
        <v>743.45200935000003</v>
      </c>
      <c r="L12" s="713">
        <v>764.06928649999998</v>
      </c>
      <c r="M12" s="713">
        <v>765.23190433999991</v>
      </c>
      <c r="N12" s="713">
        <v>780.63231736</v>
      </c>
      <c r="O12" s="713">
        <v>763.57791253000005</v>
      </c>
      <c r="P12" s="713">
        <v>635.90515183999992</v>
      </c>
      <c r="Q12" s="713">
        <v>634.54456033000008</v>
      </c>
      <c r="R12" s="713">
        <v>627.04535208000004</v>
      </c>
      <c r="S12" s="713">
        <v>618.7216238200001</v>
      </c>
      <c r="T12" s="713">
        <v>618.76036785999986</v>
      </c>
      <c r="U12" s="713">
        <v>622.48923689000003</v>
      </c>
      <c r="V12" s="713">
        <v>608.26053294999997</v>
      </c>
      <c r="W12" s="713">
        <v>613.17455961999997</v>
      </c>
      <c r="X12" s="713">
        <v>607.74008600000002</v>
      </c>
      <c r="Y12" s="713">
        <v>596.70230623999998</v>
      </c>
      <c r="Z12" s="713">
        <v>592.60398657999997</v>
      </c>
      <c r="AA12" s="713">
        <v>588.83306091000009</v>
      </c>
      <c r="AB12" s="713">
        <v>597.71073860999991</v>
      </c>
      <c r="AC12" s="713">
        <v>575.91771834999997</v>
      </c>
      <c r="AD12" s="713">
        <v>573.56325036999988</v>
      </c>
      <c r="AE12" s="713">
        <v>554.23935641999992</v>
      </c>
      <c r="AF12" s="713">
        <v>593.35223302000009</v>
      </c>
      <c r="AG12" s="713">
        <v>558.07234592999998</v>
      </c>
      <c r="AH12" s="713">
        <v>549.27336883999999</v>
      </c>
      <c r="AI12" s="713">
        <v>552.10875672999998</v>
      </c>
      <c r="AJ12" s="713">
        <v>562.37806036999996</v>
      </c>
      <c r="AK12" s="713">
        <v>558.1615580900002</v>
      </c>
      <c r="AL12" s="713">
        <v>558.9644694000001</v>
      </c>
      <c r="AM12" s="713">
        <v>574.52673876999995</v>
      </c>
      <c r="AN12" s="713">
        <v>578.34584417999997</v>
      </c>
      <c r="AO12" s="713">
        <v>578.82739476999996</v>
      </c>
      <c r="AP12" s="713">
        <v>599.08368311000004</v>
      </c>
      <c r="AQ12" s="713">
        <v>616.63926972000002</v>
      </c>
      <c r="AR12" s="713">
        <v>619.49732976999996</v>
      </c>
    </row>
    <row r="13" spans="1:46" s="428" customFormat="1" ht="27.95" customHeight="1" x14ac:dyDescent="0.25">
      <c r="A13" s="716" t="s">
        <v>586</v>
      </c>
      <c r="B13" s="713">
        <v>367.91732250000001</v>
      </c>
      <c r="C13" s="713">
        <v>364.74302048999994</v>
      </c>
      <c r="D13" s="713">
        <v>356.58291106999997</v>
      </c>
      <c r="E13" s="713">
        <v>353.96305084999995</v>
      </c>
      <c r="F13" s="713">
        <v>336.29762796000006</v>
      </c>
      <c r="G13" s="713">
        <v>336.81463874000002</v>
      </c>
      <c r="H13" s="713">
        <v>332.38880782000001</v>
      </c>
      <c r="I13" s="713">
        <v>325.75963158999997</v>
      </c>
      <c r="J13" s="713">
        <v>332.02920137999996</v>
      </c>
      <c r="K13" s="713">
        <v>320.42811126999999</v>
      </c>
      <c r="L13" s="713">
        <v>319.35156898999998</v>
      </c>
      <c r="M13" s="713">
        <v>316.75952694999995</v>
      </c>
      <c r="N13" s="713">
        <v>321.57677588000001</v>
      </c>
      <c r="O13" s="713">
        <v>307.50375781999998</v>
      </c>
      <c r="P13" s="713">
        <v>172.86961011</v>
      </c>
      <c r="Q13" s="713">
        <v>170.38176751999998</v>
      </c>
      <c r="R13" s="713">
        <v>168.35197258000002</v>
      </c>
      <c r="S13" s="713">
        <v>170.60927016999997</v>
      </c>
      <c r="T13" s="713">
        <v>170.99907879</v>
      </c>
      <c r="U13" s="713">
        <v>181.79535754000003</v>
      </c>
      <c r="V13" s="713">
        <v>179.21010086999996</v>
      </c>
      <c r="W13" s="713">
        <v>203.17403965999998</v>
      </c>
      <c r="X13" s="713">
        <v>219.08012493000001</v>
      </c>
      <c r="Y13" s="713">
        <v>216.87375641</v>
      </c>
      <c r="Z13" s="713">
        <v>213.77661010000003</v>
      </c>
      <c r="AA13" s="713">
        <v>229.00479742000002</v>
      </c>
      <c r="AB13" s="713">
        <v>226.21477443000001</v>
      </c>
      <c r="AC13" s="713">
        <v>224.99612407999999</v>
      </c>
      <c r="AD13" s="713">
        <v>221.30427865999999</v>
      </c>
      <c r="AE13" s="713">
        <v>215.60736434999995</v>
      </c>
      <c r="AF13" s="713">
        <v>221.35943646000001</v>
      </c>
      <c r="AG13" s="713">
        <v>212.49442729000003</v>
      </c>
      <c r="AH13" s="713">
        <v>212.67874173000001</v>
      </c>
      <c r="AI13" s="713">
        <v>230.90462374000001</v>
      </c>
      <c r="AJ13" s="713">
        <v>229.16087416000002</v>
      </c>
      <c r="AK13" s="713">
        <v>224.13744002999996</v>
      </c>
      <c r="AL13" s="713">
        <v>221.94363026000002</v>
      </c>
      <c r="AM13" s="713">
        <v>217.78795137999998</v>
      </c>
      <c r="AN13" s="713">
        <v>211.76748686000002</v>
      </c>
      <c r="AO13" s="713">
        <v>206.42690941999999</v>
      </c>
      <c r="AP13" s="713">
        <v>203.67319377000001</v>
      </c>
      <c r="AQ13" s="713">
        <v>211.951042</v>
      </c>
      <c r="AR13" s="713">
        <v>209.45100199999999</v>
      </c>
    </row>
    <row r="14" spans="1:46" s="428" customFormat="1" ht="27.95" customHeight="1" x14ac:dyDescent="0.25">
      <c r="A14" s="716" t="s">
        <v>597</v>
      </c>
      <c r="B14" s="713">
        <v>123.57019205000002</v>
      </c>
      <c r="C14" s="713">
        <v>131.59119407</v>
      </c>
      <c r="D14" s="713">
        <v>134.68947945999997</v>
      </c>
      <c r="E14" s="713">
        <v>124.64964605</v>
      </c>
      <c r="F14" s="713">
        <v>120.85085146999998</v>
      </c>
      <c r="G14" s="713">
        <v>117.05640968</v>
      </c>
      <c r="H14" s="713">
        <v>113.98185414999999</v>
      </c>
      <c r="I14" s="713">
        <v>112.54308864999999</v>
      </c>
      <c r="J14" s="713">
        <v>117.67977968</v>
      </c>
      <c r="K14" s="713">
        <v>114.53761525000002</v>
      </c>
      <c r="L14" s="713">
        <v>112.80400546999999</v>
      </c>
      <c r="M14" s="713">
        <v>111.23770164999999</v>
      </c>
      <c r="N14" s="713">
        <v>111.75356337000001</v>
      </c>
      <c r="O14" s="713">
        <v>101.98029658</v>
      </c>
      <c r="P14" s="713">
        <v>79.409687890000001</v>
      </c>
      <c r="Q14" s="713">
        <v>77.357168970000004</v>
      </c>
      <c r="R14" s="713">
        <v>74.943966010000011</v>
      </c>
      <c r="S14" s="713">
        <v>74.531692820000004</v>
      </c>
      <c r="T14" s="713">
        <v>79.057322999999997</v>
      </c>
      <c r="U14" s="713">
        <v>80.69310969</v>
      </c>
      <c r="V14" s="713">
        <v>79.146332420000007</v>
      </c>
      <c r="W14" s="713">
        <v>101.63128115000001</v>
      </c>
      <c r="X14" s="713">
        <v>99.866657679999989</v>
      </c>
      <c r="Y14" s="713">
        <v>96.616644669999999</v>
      </c>
      <c r="Z14" s="713">
        <v>95.720763210000015</v>
      </c>
      <c r="AA14" s="713">
        <v>93.01223662000001</v>
      </c>
      <c r="AB14" s="713">
        <v>95.681556949999987</v>
      </c>
      <c r="AC14" s="713">
        <v>96.70330039000001</v>
      </c>
      <c r="AD14" s="713">
        <v>93.392190450000001</v>
      </c>
      <c r="AE14" s="713">
        <v>90.173775819999989</v>
      </c>
      <c r="AF14" s="713">
        <v>95.096785570000009</v>
      </c>
      <c r="AG14" s="713">
        <v>92.768341769999992</v>
      </c>
      <c r="AH14" s="713">
        <v>90.691425839999994</v>
      </c>
      <c r="AI14" s="713">
        <v>111.03593151999999</v>
      </c>
      <c r="AJ14" s="713">
        <v>108.67837120000002</v>
      </c>
      <c r="AK14" s="713">
        <v>104.96670904000001</v>
      </c>
      <c r="AL14" s="713">
        <v>110.53225626999999</v>
      </c>
      <c r="AM14" s="713">
        <v>108.88330784</v>
      </c>
      <c r="AN14" s="713">
        <v>107.04283554999999</v>
      </c>
      <c r="AO14" s="713">
        <v>105.64491685999998</v>
      </c>
      <c r="AP14" s="713">
        <v>113.96176182000001</v>
      </c>
      <c r="AQ14" s="713">
        <v>116.13966767999999</v>
      </c>
      <c r="AR14" s="713">
        <v>113.80658536999999</v>
      </c>
    </row>
    <row r="15" spans="1:46" s="428" customFormat="1" ht="27.95" customHeight="1" x14ac:dyDescent="0.25">
      <c r="A15" s="716" t="s">
        <v>604</v>
      </c>
      <c r="B15" s="713">
        <v>73.217951099999993</v>
      </c>
      <c r="C15" s="713">
        <v>74.66263975999999</v>
      </c>
      <c r="D15" s="713">
        <v>75.326574340000008</v>
      </c>
      <c r="E15" s="713">
        <v>76.683762789999989</v>
      </c>
      <c r="F15" s="713">
        <v>80.931526649999995</v>
      </c>
      <c r="G15" s="713">
        <v>79.136795309999997</v>
      </c>
      <c r="H15" s="713">
        <v>79.00577890000001</v>
      </c>
      <c r="I15" s="713">
        <v>77.197969400000005</v>
      </c>
      <c r="J15" s="713">
        <v>78.995504179999998</v>
      </c>
      <c r="K15" s="713">
        <v>75.445712520000001</v>
      </c>
      <c r="L15" s="713">
        <v>74.490434789999995</v>
      </c>
      <c r="M15" s="713">
        <v>74.174906200000009</v>
      </c>
      <c r="N15" s="713">
        <v>76.705363939999998</v>
      </c>
      <c r="O15" s="713">
        <v>70.877677240000011</v>
      </c>
      <c r="P15" s="713">
        <v>49.888311279999996</v>
      </c>
      <c r="Q15" s="713">
        <v>48.396398690000005</v>
      </c>
      <c r="R15" s="713">
        <v>47.679917270000004</v>
      </c>
      <c r="S15" s="713">
        <v>47.064448110000001</v>
      </c>
      <c r="T15" s="713">
        <v>46.923700980000007</v>
      </c>
      <c r="U15" s="713">
        <v>46.973167099999991</v>
      </c>
      <c r="V15" s="713">
        <v>47.480160120000001</v>
      </c>
      <c r="W15" s="713">
        <v>73.266851499999987</v>
      </c>
      <c r="X15" s="713">
        <v>69.028822290000008</v>
      </c>
      <c r="Y15" s="713">
        <v>67.804328999999996</v>
      </c>
      <c r="Z15" s="713">
        <v>65.132677549999997</v>
      </c>
      <c r="AA15" s="713">
        <v>64.138312200000001</v>
      </c>
      <c r="AB15" s="713">
        <v>64.745095879999994</v>
      </c>
      <c r="AC15" s="713">
        <v>65.340463530000008</v>
      </c>
      <c r="AD15" s="713">
        <v>63.841345409999995</v>
      </c>
      <c r="AE15" s="713">
        <v>62.757746189999999</v>
      </c>
      <c r="AF15" s="713">
        <v>65.526346790000005</v>
      </c>
      <c r="AG15" s="713">
        <v>64.263345860000001</v>
      </c>
      <c r="AH15" s="713">
        <v>62.816111530000001</v>
      </c>
      <c r="AI15" s="713">
        <v>69.687216230000004</v>
      </c>
      <c r="AJ15" s="713">
        <v>72.665565839999999</v>
      </c>
      <c r="AK15" s="713">
        <v>69.564965970000003</v>
      </c>
      <c r="AL15" s="713">
        <v>71.965510370000004</v>
      </c>
      <c r="AM15" s="713">
        <v>69.655221330000003</v>
      </c>
      <c r="AN15" s="713">
        <v>67.117057629999991</v>
      </c>
      <c r="AO15" s="713">
        <v>65.096824060000003</v>
      </c>
      <c r="AP15" s="713">
        <v>64.136630199999999</v>
      </c>
      <c r="AQ15" s="713">
        <v>62.89306655</v>
      </c>
      <c r="AR15" s="713">
        <v>66.532596720000001</v>
      </c>
    </row>
    <row r="16" spans="1:46" s="428" customFormat="1" ht="27.95" customHeight="1" x14ac:dyDescent="0.25">
      <c r="A16" s="716" t="s">
        <v>605</v>
      </c>
      <c r="B16" s="713">
        <v>545.37484876999997</v>
      </c>
      <c r="C16" s="713">
        <v>553.35118201</v>
      </c>
      <c r="D16" s="713">
        <v>547.95244241</v>
      </c>
      <c r="E16" s="713">
        <v>518.5032013</v>
      </c>
      <c r="F16" s="713">
        <v>522.05573257000003</v>
      </c>
      <c r="G16" s="713">
        <v>522.08837320000009</v>
      </c>
      <c r="H16" s="713">
        <v>517.30092285000001</v>
      </c>
      <c r="I16" s="713">
        <v>522.75295849000008</v>
      </c>
      <c r="J16" s="713">
        <v>524.42432069999995</v>
      </c>
      <c r="K16" s="713">
        <v>518.05834614999992</v>
      </c>
      <c r="L16" s="713">
        <v>513.26075719999994</v>
      </c>
      <c r="M16" s="713">
        <v>513.50063704000013</v>
      </c>
      <c r="N16" s="713">
        <v>511.94426003000001</v>
      </c>
      <c r="O16" s="713">
        <v>519.12445685</v>
      </c>
      <c r="P16" s="713">
        <v>358.83715024000003</v>
      </c>
      <c r="Q16" s="713">
        <v>353.37206450000002</v>
      </c>
      <c r="R16" s="713">
        <v>347.07110021999995</v>
      </c>
      <c r="S16" s="713">
        <v>338.68002056</v>
      </c>
      <c r="T16" s="713">
        <v>335.36052168999998</v>
      </c>
      <c r="U16" s="713">
        <v>341.16963292000003</v>
      </c>
      <c r="V16" s="713">
        <v>341.37737305999997</v>
      </c>
      <c r="W16" s="713">
        <v>314.81755942000001</v>
      </c>
      <c r="X16" s="713">
        <v>309.45553889000001</v>
      </c>
      <c r="Y16" s="713">
        <v>303.92621515999997</v>
      </c>
      <c r="Z16" s="713">
        <v>301.58018035000003</v>
      </c>
      <c r="AA16" s="713">
        <v>301.58224892999999</v>
      </c>
      <c r="AB16" s="713">
        <v>298.88808649000003</v>
      </c>
      <c r="AC16" s="713">
        <v>292.94425177000005</v>
      </c>
      <c r="AD16" s="713">
        <v>291.31781773999995</v>
      </c>
      <c r="AE16" s="713">
        <v>290.07002929000004</v>
      </c>
      <c r="AF16" s="713">
        <v>328.08310026000004</v>
      </c>
      <c r="AG16" s="713">
        <v>328.37431394999999</v>
      </c>
      <c r="AH16" s="713">
        <v>328.99314072999999</v>
      </c>
      <c r="AI16" s="713">
        <v>341.06833669999997</v>
      </c>
      <c r="AJ16" s="713">
        <v>349.62300491999997</v>
      </c>
      <c r="AK16" s="713">
        <v>355.49675068000005</v>
      </c>
      <c r="AL16" s="713">
        <v>369.39660416000004</v>
      </c>
      <c r="AM16" s="713">
        <v>373.31302340000002</v>
      </c>
      <c r="AN16" s="713">
        <v>369.02796271999995</v>
      </c>
      <c r="AO16" s="713">
        <v>365.18529554999998</v>
      </c>
      <c r="AP16" s="713">
        <v>372.69540124000002</v>
      </c>
      <c r="AQ16" s="713">
        <v>373.10757184999989</v>
      </c>
      <c r="AR16" s="713">
        <v>386.68687141999999</v>
      </c>
    </row>
    <row r="17" spans="1:1994" s="428" customFormat="1" ht="27.95" customHeight="1" x14ac:dyDescent="0.25">
      <c r="A17" s="716" t="s">
        <v>612</v>
      </c>
      <c r="B17" s="713">
        <v>609.48656267000001</v>
      </c>
      <c r="C17" s="713">
        <v>594.96922243999995</v>
      </c>
      <c r="D17" s="713">
        <v>585.57660936000002</v>
      </c>
      <c r="E17" s="713">
        <v>915.53225958000007</v>
      </c>
      <c r="F17" s="713">
        <v>922.17736760000014</v>
      </c>
      <c r="G17" s="713">
        <v>932.21226410999998</v>
      </c>
      <c r="H17" s="713">
        <v>956.50172708000002</v>
      </c>
      <c r="I17" s="713">
        <v>968.79943632999993</v>
      </c>
      <c r="J17" s="713">
        <v>972.70582018000005</v>
      </c>
      <c r="K17" s="713">
        <v>982.68403472</v>
      </c>
      <c r="L17" s="713">
        <v>959.62670385000001</v>
      </c>
      <c r="M17" s="713">
        <v>955.31293545000005</v>
      </c>
      <c r="N17" s="713">
        <v>949.99247864999995</v>
      </c>
      <c r="O17" s="713">
        <v>885.47774711999989</v>
      </c>
      <c r="P17" s="713">
        <v>618.04082748999997</v>
      </c>
      <c r="Q17" s="713">
        <v>587.71340671000007</v>
      </c>
      <c r="R17" s="713">
        <v>574.97511460999999</v>
      </c>
      <c r="S17" s="713">
        <v>564.11982762000002</v>
      </c>
      <c r="T17" s="713">
        <v>548.77861713999994</v>
      </c>
      <c r="U17" s="713">
        <v>541.69690098000001</v>
      </c>
      <c r="V17" s="713">
        <v>540.85089577999997</v>
      </c>
      <c r="W17" s="713">
        <v>526.89658777</v>
      </c>
      <c r="X17" s="713">
        <v>518.83598573999996</v>
      </c>
      <c r="Y17" s="713">
        <v>516.82825653999998</v>
      </c>
      <c r="Z17" s="713">
        <v>518.6109189</v>
      </c>
      <c r="AA17" s="713">
        <v>514.37667119000002</v>
      </c>
      <c r="AB17" s="713">
        <v>513.75121378999995</v>
      </c>
      <c r="AC17" s="713">
        <v>498.62713997999998</v>
      </c>
      <c r="AD17" s="713">
        <v>500.71523391000005</v>
      </c>
      <c r="AE17" s="713">
        <v>502.46715879999999</v>
      </c>
      <c r="AF17" s="713">
        <v>507.09798966000005</v>
      </c>
      <c r="AG17" s="713">
        <v>496.56066937000003</v>
      </c>
      <c r="AH17" s="713">
        <v>496.76921209000005</v>
      </c>
      <c r="AI17" s="713">
        <v>326.85997685999996</v>
      </c>
      <c r="AJ17" s="713">
        <v>317.70341721</v>
      </c>
      <c r="AK17" s="713">
        <v>321.18090899000003</v>
      </c>
      <c r="AL17" s="713">
        <v>322.62177727999995</v>
      </c>
      <c r="AM17" s="713">
        <v>319.27714889999999</v>
      </c>
      <c r="AN17" s="713">
        <v>335.87260778000001</v>
      </c>
      <c r="AO17" s="713">
        <v>346.22605838999999</v>
      </c>
      <c r="AP17" s="713">
        <v>352.39576183000003</v>
      </c>
      <c r="AQ17" s="713">
        <v>352.38642022999994</v>
      </c>
      <c r="AR17" s="713">
        <v>361.97403941999994</v>
      </c>
    </row>
    <row r="18" spans="1:1994" s="428" customFormat="1" ht="27.95" customHeight="1" x14ac:dyDescent="0.25">
      <c r="A18" s="716" t="s">
        <v>619</v>
      </c>
      <c r="B18" s="713">
        <v>48.452196950000001</v>
      </c>
      <c r="C18" s="713">
        <v>48.487423900000003</v>
      </c>
      <c r="D18" s="713">
        <v>50.307563850000001</v>
      </c>
      <c r="E18" s="713">
        <v>54.171950750000001</v>
      </c>
      <c r="F18" s="713">
        <v>54.390621659999994</v>
      </c>
      <c r="G18" s="713">
        <v>56.618213410000003</v>
      </c>
      <c r="H18" s="713">
        <v>60.868264200000006</v>
      </c>
      <c r="I18" s="713">
        <v>58.405129750000008</v>
      </c>
      <c r="J18" s="713">
        <v>65.110821990000005</v>
      </c>
      <c r="K18" s="713">
        <v>64.457557440000002</v>
      </c>
      <c r="L18" s="713">
        <v>63.68358997</v>
      </c>
      <c r="M18" s="713">
        <v>64.376418229999999</v>
      </c>
      <c r="N18" s="713">
        <v>65.229827560000004</v>
      </c>
      <c r="O18" s="713">
        <v>64.208863179999994</v>
      </c>
      <c r="P18" s="713">
        <v>32.533069070000003</v>
      </c>
      <c r="Q18" s="713">
        <v>33.306323669999998</v>
      </c>
      <c r="R18" s="713">
        <v>32.847574510000001</v>
      </c>
      <c r="S18" s="713">
        <v>32.472277699999999</v>
      </c>
      <c r="T18" s="713">
        <v>31.737559950000001</v>
      </c>
      <c r="U18" s="713">
        <v>32.863992340000003</v>
      </c>
      <c r="V18" s="713">
        <v>34.069773269999999</v>
      </c>
      <c r="W18" s="713">
        <v>37.075529430000003</v>
      </c>
      <c r="X18" s="713">
        <v>35.717174970000002</v>
      </c>
      <c r="Y18" s="713">
        <v>36.311062440000008</v>
      </c>
      <c r="Z18" s="713">
        <v>35.918685439999997</v>
      </c>
      <c r="AA18" s="713">
        <v>34.744287100000001</v>
      </c>
      <c r="AB18" s="713">
        <v>33.935787810000001</v>
      </c>
      <c r="AC18" s="713">
        <v>32.310332619999997</v>
      </c>
      <c r="AD18" s="713">
        <v>31.502331820000002</v>
      </c>
      <c r="AE18" s="713">
        <v>30.820799530000002</v>
      </c>
      <c r="AF18" s="713">
        <v>31.110007539999998</v>
      </c>
      <c r="AG18" s="713">
        <v>31.103929659999999</v>
      </c>
      <c r="AH18" s="713">
        <v>31.102585019999999</v>
      </c>
      <c r="AI18" s="713">
        <v>32.587785859999997</v>
      </c>
      <c r="AJ18" s="713">
        <v>32.244202090000002</v>
      </c>
      <c r="AK18" s="713">
        <v>30.679881380000001</v>
      </c>
      <c r="AL18" s="713">
        <v>30.715728990000002</v>
      </c>
      <c r="AM18" s="713">
        <v>30.509238209999999</v>
      </c>
      <c r="AN18" s="713">
        <v>29.619725969999998</v>
      </c>
      <c r="AO18" s="713">
        <v>29.26134592</v>
      </c>
      <c r="AP18" s="713">
        <v>29.06996006</v>
      </c>
      <c r="AQ18" s="713">
        <v>27.552777549999998</v>
      </c>
      <c r="AR18" s="713">
        <v>27.306624509999999</v>
      </c>
    </row>
    <row r="19" spans="1:1994" s="428" customFormat="1" ht="27.95" customHeight="1" x14ac:dyDescent="0.25">
      <c r="A19" s="716" t="s">
        <v>625</v>
      </c>
      <c r="B19" s="713">
        <v>41.097003439999995</v>
      </c>
      <c r="C19" s="713">
        <v>40.060443349999993</v>
      </c>
      <c r="D19" s="713">
        <v>38.987441740000001</v>
      </c>
      <c r="E19" s="713">
        <v>59.947146100000012</v>
      </c>
      <c r="F19" s="713">
        <v>58.450167620000002</v>
      </c>
      <c r="G19" s="713">
        <v>57.087237400000006</v>
      </c>
      <c r="H19" s="713">
        <v>60.254646940000008</v>
      </c>
      <c r="I19" s="713">
        <v>63.402447019999997</v>
      </c>
      <c r="J19" s="713">
        <v>63.135423780000004</v>
      </c>
      <c r="K19" s="713">
        <v>65.454040140000004</v>
      </c>
      <c r="L19" s="713">
        <v>66.186316959999999</v>
      </c>
      <c r="M19" s="713">
        <v>65.418477609999997</v>
      </c>
      <c r="N19" s="713">
        <v>63.752156759999998</v>
      </c>
      <c r="O19" s="713">
        <v>62.561259960000008</v>
      </c>
      <c r="P19" s="713">
        <v>45.116174969999996</v>
      </c>
      <c r="Q19" s="713">
        <v>46.317007289999992</v>
      </c>
      <c r="R19" s="713">
        <v>45.62302382</v>
      </c>
      <c r="S19" s="713">
        <v>45.495328600000001</v>
      </c>
      <c r="T19" s="713">
        <v>44.288599470000008</v>
      </c>
      <c r="U19" s="713">
        <v>46.853259199999997</v>
      </c>
      <c r="V19" s="713">
        <v>48.10973722</v>
      </c>
      <c r="W19" s="713">
        <v>64.53988425</v>
      </c>
      <c r="X19" s="713">
        <v>63.718916400000005</v>
      </c>
      <c r="Y19" s="713">
        <v>62.291099899999999</v>
      </c>
      <c r="Z19" s="713">
        <v>59.410903619999999</v>
      </c>
      <c r="AA19" s="713">
        <v>57.576913429999991</v>
      </c>
      <c r="AB19" s="713">
        <v>55.978309870000004</v>
      </c>
      <c r="AC19" s="713">
        <v>54.056943289999992</v>
      </c>
      <c r="AD19" s="713">
        <v>53.249379040000001</v>
      </c>
      <c r="AE19" s="713">
        <v>58.069571840000002</v>
      </c>
      <c r="AF19" s="713">
        <v>61.021077600000012</v>
      </c>
      <c r="AG19" s="713">
        <v>65.619901780000006</v>
      </c>
      <c r="AH19" s="713">
        <v>63.803615309999998</v>
      </c>
      <c r="AI19" s="713">
        <v>83.213474950000005</v>
      </c>
      <c r="AJ19" s="713">
        <v>80.346940549999999</v>
      </c>
      <c r="AK19" s="713">
        <v>77.368425860000002</v>
      </c>
      <c r="AL19" s="713">
        <v>75.320296689999992</v>
      </c>
      <c r="AM19" s="713">
        <v>76.714015250000003</v>
      </c>
      <c r="AN19" s="713">
        <v>78.085995859999997</v>
      </c>
      <c r="AO19" s="713">
        <v>75.345493360000006</v>
      </c>
      <c r="AP19" s="713">
        <v>74.068866180000001</v>
      </c>
      <c r="AQ19" s="713">
        <v>73.055654939999997</v>
      </c>
      <c r="AR19" s="713">
        <v>75.988961579999994</v>
      </c>
    </row>
    <row r="20" spans="1:1994" s="428" customFormat="1" ht="27.95" customHeight="1" x14ac:dyDescent="0.25">
      <c r="A20" s="716" t="s">
        <v>628</v>
      </c>
      <c r="B20" s="713">
        <v>127.00217401</v>
      </c>
      <c r="C20" s="713">
        <v>128.46533281999999</v>
      </c>
      <c r="D20" s="713">
        <v>130.63930461999999</v>
      </c>
      <c r="E20" s="713">
        <v>170.27955474000004</v>
      </c>
      <c r="F20" s="713">
        <v>166.43303312</v>
      </c>
      <c r="G20" s="713">
        <v>166.34152279999998</v>
      </c>
      <c r="H20" s="713">
        <v>162.47908748000003</v>
      </c>
      <c r="I20" s="713">
        <v>159.54712423999999</v>
      </c>
      <c r="J20" s="766">
        <v>158.20364656999999</v>
      </c>
      <c r="K20" s="713">
        <v>159.33061479999998</v>
      </c>
      <c r="L20" s="713">
        <v>155.20575896</v>
      </c>
      <c r="M20" s="713">
        <v>166.99685081000001</v>
      </c>
      <c r="N20" s="713">
        <v>177.66092875000001</v>
      </c>
      <c r="O20" s="713">
        <v>184.21454908999999</v>
      </c>
      <c r="P20" s="713">
        <v>157.98969520000003</v>
      </c>
      <c r="Q20" s="713">
        <v>155.74264638</v>
      </c>
      <c r="R20" s="713">
        <v>152.42264326999998</v>
      </c>
      <c r="S20" s="713">
        <v>147.84603050999999</v>
      </c>
      <c r="T20" s="713">
        <v>143.73299157</v>
      </c>
      <c r="U20" s="713">
        <v>142.10612149000002</v>
      </c>
      <c r="V20" s="713">
        <v>138.43848478000001</v>
      </c>
      <c r="W20" s="713">
        <v>140.89859475999998</v>
      </c>
      <c r="X20" s="713">
        <v>139.24481265</v>
      </c>
      <c r="Y20" s="713">
        <v>137.25755103</v>
      </c>
      <c r="Z20" s="713">
        <v>133.26609315000002</v>
      </c>
      <c r="AA20" s="713">
        <v>131.34554155000001</v>
      </c>
      <c r="AB20" s="713">
        <v>124.98249756</v>
      </c>
      <c r="AC20" s="713">
        <v>123.01681217999999</v>
      </c>
      <c r="AD20" s="713">
        <v>118.95750123999998</v>
      </c>
      <c r="AE20" s="713">
        <v>115.74605529999999</v>
      </c>
      <c r="AF20" s="713">
        <v>114.43507274</v>
      </c>
      <c r="AG20" s="713">
        <v>110.57982087000001</v>
      </c>
      <c r="AH20" s="713">
        <v>106.29472159999999</v>
      </c>
      <c r="AI20" s="713">
        <v>99.951591220000012</v>
      </c>
      <c r="AJ20" s="713">
        <v>95.150307670000004</v>
      </c>
      <c r="AK20" s="713">
        <v>90.52094387999999</v>
      </c>
      <c r="AL20" s="713">
        <v>87.979998719999998</v>
      </c>
      <c r="AM20" s="713">
        <v>85.809757200000007</v>
      </c>
      <c r="AN20" s="713">
        <v>82.577278329999999</v>
      </c>
      <c r="AO20" s="713">
        <v>81.351287869999993</v>
      </c>
      <c r="AP20" s="713">
        <v>79.567177579999992</v>
      </c>
      <c r="AQ20" s="713">
        <v>75.248126010000007</v>
      </c>
      <c r="AR20" s="713">
        <v>72.062196730000011</v>
      </c>
    </row>
    <row r="21" spans="1:1994" s="428" customFormat="1" ht="27.95" customHeight="1" thickBot="1" x14ac:dyDescent="0.3">
      <c r="A21" s="716" t="s">
        <v>633</v>
      </c>
      <c r="B21" s="713">
        <v>597.16080580999994</v>
      </c>
      <c r="C21" s="713">
        <v>597.28439724999998</v>
      </c>
      <c r="D21" s="713">
        <v>612.29748151000001</v>
      </c>
      <c r="E21" s="713">
        <v>106.93332067</v>
      </c>
      <c r="F21" s="713">
        <v>106.81421549000001</v>
      </c>
      <c r="G21" s="713">
        <v>112.17509137</v>
      </c>
      <c r="H21" s="713">
        <v>112.29636789</v>
      </c>
      <c r="I21" s="713">
        <v>110.94079070999999</v>
      </c>
      <c r="J21" s="713">
        <v>109.56179979000001</v>
      </c>
      <c r="K21" s="713">
        <v>106.16596301999998</v>
      </c>
      <c r="L21" s="713">
        <v>105.58671523999999</v>
      </c>
      <c r="M21" s="713">
        <v>112.33554947</v>
      </c>
      <c r="N21" s="713">
        <v>105.19721545</v>
      </c>
      <c r="O21" s="713">
        <v>101.40252851999999</v>
      </c>
      <c r="P21" s="713">
        <v>93.356729970000004</v>
      </c>
      <c r="Q21" s="713">
        <v>93.583162760000008</v>
      </c>
      <c r="R21" s="713">
        <v>92.646205049999992</v>
      </c>
      <c r="S21" s="713">
        <v>90.551496620000009</v>
      </c>
      <c r="T21" s="713">
        <v>90.359252059999989</v>
      </c>
      <c r="U21" s="713">
        <v>90.316159089999999</v>
      </c>
      <c r="V21" s="713">
        <v>88.855695990000001</v>
      </c>
      <c r="W21" s="713">
        <v>77.820479360000007</v>
      </c>
      <c r="X21" s="713">
        <v>76.53046504000001</v>
      </c>
      <c r="Y21" s="713">
        <v>73.18795652</v>
      </c>
      <c r="Z21" s="713">
        <v>72.673939180000005</v>
      </c>
      <c r="AA21" s="713">
        <v>75.297497419999999</v>
      </c>
      <c r="AB21" s="713">
        <v>74.848582069999992</v>
      </c>
      <c r="AC21" s="713">
        <v>74.326200260000007</v>
      </c>
      <c r="AD21" s="713">
        <v>74.008073080000003</v>
      </c>
      <c r="AE21" s="713">
        <v>73.747992280000005</v>
      </c>
      <c r="AF21" s="713">
        <v>77.786225470000005</v>
      </c>
      <c r="AG21" s="713">
        <v>75.187843299999997</v>
      </c>
      <c r="AH21" s="713">
        <v>75.084229080000014</v>
      </c>
      <c r="AI21" s="713">
        <v>78.277686290000005</v>
      </c>
      <c r="AJ21" s="713">
        <v>76.166192599999988</v>
      </c>
      <c r="AK21" s="713">
        <v>75.209912169999996</v>
      </c>
      <c r="AL21" s="713">
        <v>72.429614779999994</v>
      </c>
      <c r="AM21" s="713">
        <v>69.592324169999998</v>
      </c>
      <c r="AN21" s="713">
        <v>71.622027500000002</v>
      </c>
      <c r="AO21" s="713">
        <v>69.90580804999999</v>
      </c>
      <c r="AP21" s="713">
        <v>68.87732647</v>
      </c>
      <c r="AQ21" s="713">
        <v>66.462573309999996</v>
      </c>
      <c r="AR21" s="713">
        <v>65.432837459999988</v>
      </c>
    </row>
    <row r="22" spans="1:1994" s="428" customFormat="1" ht="27.95" customHeight="1" x14ac:dyDescent="0.25">
      <c r="A22" s="721" t="s">
        <v>637</v>
      </c>
      <c r="B22" s="767">
        <v>55235.951802159994</v>
      </c>
      <c r="C22" s="767">
        <v>55480.914553979994</v>
      </c>
      <c r="D22" s="767">
        <v>55411.818721819996</v>
      </c>
      <c r="E22" s="767">
        <v>55483.186740470002</v>
      </c>
      <c r="F22" s="767">
        <v>55516.292739399993</v>
      </c>
      <c r="G22" s="767">
        <v>55921.881336959996</v>
      </c>
      <c r="H22" s="767">
        <v>56364.598339190001</v>
      </c>
      <c r="I22" s="767">
        <v>56477.637135699995</v>
      </c>
      <c r="J22" s="767">
        <v>56557.637627709999</v>
      </c>
      <c r="K22" s="767">
        <v>56556.596804209999</v>
      </c>
      <c r="L22" s="767">
        <v>56689.812717190005</v>
      </c>
      <c r="M22" s="767">
        <v>57152.028239370004</v>
      </c>
      <c r="N22" s="767">
        <v>57893.945190770006</v>
      </c>
      <c r="O22" s="767">
        <v>57761.226740089995</v>
      </c>
      <c r="P22" s="767">
        <v>46139.055147039995</v>
      </c>
      <c r="Q22" s="767">
        <v>45993.181178779996</v>
      </c>
      <c r="R22" s="767">
        <v>45736.957010839993</v>
      </c>
      <c r="S22" s="767">
        <v>45721.02903587</v>
      </c>
      <c r="T22" s="767">
        <v>45505.63464222</v>
      </c>
      <c r="U22" s="767">
        <v>45764.200659219998</v>
      </c>
      <c r="V22" s="767">
        <v>46113.726576510002</v>
      </c>
      <c r="W22" s="767">
        <v>46743.258458080003</v>
      </c>
      <c r="X22" s="767">
        <v>45864.03787136</v>
      </c>
      <c r="Y22" s="767">
        <v>46295.0304722</v>
      </c>
      <c r="Z22" s="767">
        <v>46218.800151529998</v>
      </c>
      <c r="AA22" s="767">
        <v>47065.636361390003</v>
      </c>
      <c r="AB22" s="767">
        <v>47766.100416839996</v>
      </c>
      <c r="AC22" s="767">
        <v>47932.584664670001</v>
      </c>
      <c r="AD22" s="767">
        <v>47760.321076579996</v>
      </c>
      <c r="AE22" s="767">
        <v>47560.14393002</v>
      </c>
      <c r="AF22" s="723">
        <v>47852.257565170003</v>
      </c>
      <c r="AG22" s="723">
        <v>48257.973031689995</v>
      </c>
      <c r="AH22" s="723">
        <v>48398.986883689999</v>
      </c>
      <c r="AI22" s="723">
        <v>48577.047412700005</v>
      </c>
      <c r="AJ22" s="723">
        <v>48660.207625770003</v>
      </c>
      <c r="AK22" s="723">
        <v>48638.045618179996</v>
      </c>
      <c r="AL22" s="723">
        <v>48638.512638399996</v>
      </c>
      <c r="AM22" s="723">
        <v>48613.038781329997</v>
      </c>
      <c r="AN22" s="723">
        <v>48697.435358809991</v>
      </c>
      <c r="AO22" s="723">
        <v>48792.262586009994</v>
      </c>
      <c r="AP22" s="723">
        <v>49094.818436009999</v>
      </c>
      <c r="AQ22" s="723">
        <v>49334.808113159997</v>
      </c>
      <c r="AR22" s="723">
        <v>49569.99699431</v>
      </c>
    </row>
    <row r="23" spans="1:1994" s="428" customFormat="1" ht="27.95" customHeight="1" x14ac:dyDescent="0.25">
      <c r="A23" s="724" t="s">
        <v>638</v>
      </c>
      <c r="B23" s="768">
        <v>15632.4251339</v>
      </c>
      <c r="C23" s="768">
        <v>15667.076082830001</v>
      </c>
      <c r="D23" s="768">
        <v>15643.354920619999</v>
      </c>
      <c r="E23" s="768">
        <v>15568.237738080001</v>
      </c>
      <c r="F23" s="768">
        <v>15505.94324138</v>
      </c>
      <c r="G23" s="768">
        <v>15893.045626970001</v>
      </c>
      <c r="H23" s="768">
        <v>15922.922032650002</v>
      </c>
      <c r="I23" s="768">
        <v>15908.379003979999</v>
      </c>
      <c r="J23" s="768">
        <v>15936.428254440001</v>
      </c>
      <c r="K23" s="768">
        <v>15877.31406004</v>
      </c>
      <c r="L23" s="768">
        <v>15898.10129391</v>
      </c>
      <c r="M23" s="768">
        <v>16028.56542753</v>
      </c>
      <c r="N23" s="768">
        <v>16050.368949740001</v>
      </c>
      <c r="O23" s="768">
        <v>15991.351057080001</v>
      </c>
      <c r="P23" s="768">
        <v>16314.118940279999</v>
      </c>
      <c r="Q23" s="768">
        <v>16109.97004367</v>
      </c>
      <c r="R23" s="768">
        <v>16005.481500649999</v>
      </c>
      <c r="S23" s="768">
        <v>16003.630678330001</v>
      </c>
      <c r="T23" s="768">
        <v>16040.285136660001</v>
      </c>
      <c r="U23" s="768">
        <v>16025.551209649999</v>
      </c>
      <c r="V23" s="768">
        <v>16014.916546130002</v>
      </c>
      <c r="W23" s="768">
        <v>16207.281993250001</v>
      </c>
      <c r="X23" s="768">
        <v>15214.584619610001</v>
      </c>
      <c r="Y23" s="768">
        <v>15333.216096479999</v>
      </c>
      <c r="Z23" s="768">
        <v>15289.0669316</v>
      </c>
      <c r="AA23" s="768">
        <v>15984.91910909</v>
      </c>
      <c r="AB23" s="768">
        <v>16419.40419479</v>
      </c>
      <c r="AC23" s="768">
        <v>16474.167546200002</v>
      </c>
      <c r="AD23" s="768">
        <v>16503.336084890001</v>
      </c>
      <c r="AE23" s="768">
        <v>16464.24369816</v>
      </c>
      <c r="AF23" s="726">
        <v>16605.350953579997</v>
      </c>
      <c r="AG23" s="726">
        <v>16749.956609019999</v>
      </c>
      <c r="AH23" s="726">
        <v>16784.690062909998</v>
      </c>
      <c r="AI23" s="726">
        <v>16867.16574239</v>
      </c>
      <c r="AJ23" s="726">
        <v>16925.931006769999</v>
      </c>
      <c r="AK23" s="726">
        <v>16965.48456244</v>
      </c>
      <c r="AL23" s="726">
        <v>16990.23561937</v>
      </c>
      <c r="AM23" s="726">
        <v>17022.469056919999</v>
      </c>
      <c r="AN23" s="726">
        <v>17028.425737599999</v>
      </c>
      <c r="AO23" s="726">
        <v>17091.541796599999</v>
      </c>
      <c r="AP23" s="726">
        <v>17182.253607619998</v>
      </c>
      <c r="AQ23" s="726">
        <v>17283.008884179999</v>
      </c>
      <c r="AR23" s="726">
        <v>17390.841717520001</v>
      </c>
    </row>
    <row r="24" spans="1:1994" s="729" customFormat="1" ht="27.95" customHeight="1" x14ac:dyDescent="0.25">
      <c r="A24" s="712" t="s">
        <v>639</v>
      </c>
      <c r="B24" s="728">
        <v>302.62507574999995</v>
      </c>
      <c r="C24" s="728">
        <v>295.43540435</v>
      </c>
      <c r="D24" s="728">
        <v>295.70377499</v>
      </c>
      <c r="E24" s="728">
        <v>288.21533376000002</v>
      </c>
      <c r="F24" s="728">
        <v>284.97672244</v>
      </c>
      <c r="G24" s="728">
        <v>277.61701155999998</v>
      </c>
      <c r="H24" s="728">
        <v>274.57909070999995</v>
      </c>
      <c r="I24" s="728">
        <v>262.18072727000003</v>
      </c>
      <c r="J24" s="728">
        <v>257.29498290999999</v>
      </c>
      <c r="K24" s="728">
        <v>252.67309204</v>
      </c>
      <c r="L24" s="728">
        <v>244.45113764999996</v>
      </c>
      <c r="M24" s="728">
        <v>239.39695988000005</v>
      </c>
      <c r="N24" s="728">
        <v>234.72018494</v>
      </c>
      <c r="O24" s="728">
        <v>219.26891641999998</v>
      </c>
      <c r="P24" s="728">
        <v>214.20889710000003</v>
      </c>
      <c r="Q24" s="728">
        <v>203.32483567999998</v>
      </c>
      <c r="R24" s="728">
        <v>197.15724121999997</v>
      </c>
      <c r="S24" s="728">
        <v>190.85719231000002</v>
      </c>
      <c r="T24" s="728">
        <v>183.45893171999995</v>
      </c>
      <c r="U24" s="728">
        <v>178.87039532999998</v>
      </c>
      <c r="V24" s="728">
        <v>172.28696393999999</v>
      </c>
      <c r="W24" s="728">
        <v>173.01027386000001</v>
      </c>
      <c r="X24" s="728">
        <v>166.06333506999999</v>
      </c>
      <c r="Y24" s="728">
        <v>164.53763904000002</v>
      </c>
      <c r="Z24" s="728">
        <v>159.22823878</v>
      </c>
      <c r="AA24" s="728">
        <v>152.75633329000001</v>
      </c>
      <c r="AB24" s="728">
        <v>157.04296821</v>
      </c>
      <c r="AC24" s="728">
        <v>149.56026201999998</v>
      </c>
      <c r="AD24" s="728">
        <v>141.62629385</v>
      </c>
      <c r="AE24" s="728">
        <v>129.33400417999999</v>
      </c>
      <c r="AF24" s="731">
        <v>122.55212059999999</v>
      </c>
      <c r="AG24" s="731">
        <v>119.73489736999997</v>
      </c>
      <c r="AH24" s="731">
        <v>111.80831683999997</v>
      </c>
      <c r="AI24" s="731">
        <v>85.224259039999978</v>
      </c>
      <c r="AJ24" s="731">
        <v>87.071475550000002</v>
      </c>
      <c r="AK24" s="731">
        <v>84.581908439999992</v>
      </c>
      <c r="AL24" s="731">
        <v>77.591613200000012</v>
      </c>
      <c r="AM24" s="731">
        <v>70.956097019999987</v>
      </c>
      <c r="AN24" s="731">
        <v>64.164768820000006</v>
      </c>
      <c r="AO24" s="731">
        <v>56.760630009999993</v>
      </c>
      <c r="AP24" s="731">
        <v>49.713607179999997</v>
      </c>
      <c r="AQ24" s="731">
        <v>46.976605939999999</v>
      </c>
      <c r="AR24" s="731">
        <v>40.839616149999998</v>
      </c>
      <c r="AS24" s="428"/>
      <c r="AT24" s="428"/>
      <c r="AU24" s="428"/>
      <c r="AV24" s="428"/>
      <c r="AW24" s="428"/>
      <c r="AX24" s="428"/>
      <c r="AY24" s="428"/>
      <c r="AZ24" s="428"/>
      <c r="BA24" s="428"/>
      <c r="BB24" s="428"/>
      <c r="BC24" s="428"/>
      <c r="BD24" s="428"/>
      <c r="BE24" s="428"/>
      <c r="BF24" s="428"/>
      <c r="BG24" s="428"/>
      <c r="BH24" s="428"/>
      <c r="BI24" s="428"/>
      <c r="BJ24" s="428"/>
      <c r="BK24" s="428"/>
      <c r="BL24" s="428"/>
      <c r="BM24" s="428"/>
      <c r="BN24" s="428"/>
      <c r="BO24" s="428"/>
      <c r="BP24" s="428"/>
      <c r="BQ24" s="428"/>
      <c r="BR24" s="428"/>
      <c r="BS24" s="428"/>
      <c r="BT24" s="428"/>
      <c r="BU24" s="428"/>
      <c r="BV24" s="428"/>
      <c r="BW24" s="428"/>
      <c r="BX24" s="428"/>
      <c r="BY24" s="428"/>
      <c r="BZ24" s="428"/>
      <c r="CA24" s="428"/>
      <c r="CB24" s="428"/>
      <c r="CC24" s="428"/>
      <c r="CD24" s="428"/>
      <c r="CE24" s="428"/>
      <c r="CF24" s="428"/>
      <c r="CG24" s="428"/>
      <c r="CH24" s="428"/>
      <c r="CI24" s="428"/>
      <c r="CJ24" s="428"/>
      <c r="CK24" s="428"/>
      <c r="CL24" s="428"/>
      <c r="CM24" s="428"/>
      <c r="CN24" s="428"/>
      <c r="CO24" s="428"/>
      <c r="CP24" s="428"/>
      <c r="CQ24" s="428"/>
      <c r="CR24" s="428"/>
      <c r="CS24" s="428"/>
      <c r="CT24" s="428"/>
      <c r="CU24" s="428"/>
      <c r="CV24" s="428"/>
      <c r="CW24" s="428"/>
      <c r="CX24" s="428"/>
      <c r="CY24" s="428"/>
      <c r="CZ24" s="428"/>
      <c r="DA24" s="428"/>
      <c r="DB24" s="428"/>
      <c r="DC24" s="428"/>
      <c r="DD24" s="428"/>
      <c r="DE24" s="428"/>
      <c r="DF24" s="428"/>
      <c r="DG24" s="428"/>
      <c r="DH24" s="428"/>
      <c r="DI24" s="428"/>
      <c r="DJ24" s="428"/>
      <c r="DK24" s="428"/>
      <c r="DL24" s="428"/>
      <c r="DM24" s="428"/>
      <c r="DN24" s="428"/>
      <c r="DO24" s="428"/>
      <c r="DP24" s="428"/>
      <c r="DQ24" s="428"/>
      <c r="DR24" s="428"/>
      <c r="DS24" s="428"/>
      <c r="DT24" s="428"/>
      <c r="DU24" s="428"/>
      <c r="DV24" s="428"/>
      <c r="DW24" s="428"/>
      <c r="DX24" s="428"/>
      <c r="DY24" s="428"/>
      <c r="DZ24" s="428"/>
      <c r="EA24" s="428"/>
      <c r="EB24" s="428"/>
      <c r="EC24" s="428"/>
      <c r="ED24" s="428"/>
      <c r="EE24" s="428"/>
      <c r="EF24" s="428"/>
      <c r="EG24" s="428"/>
      <c r="EH24" s="428"/>
      <c r="EI24" s="428"/>
      <c r="EJ24" s="428"/>
      <c r="EK24" s="428"/>
      <c r="EL24" s="428"/>
      <c r="EM24" s="428"/>
      <c r="EN24" s="428"/>
      <c r="EO24" s="428"/>
      <c r="EP24" s="428"/>
      <c r="EQ24" s="428"/>
      <c r="ER24" s="428"/>
      <c r="ES24" s="428"/>
      <c r="ET24" s="428"/>
      <c r="EU24" s="428"/>
      <c r="EV24" s="428"/>
      <c r="EW24" s="428"/>
      <c r="EX24" s="428"/>
      <c r="EY24" s="428"/>
      <c r="EZ24" s="428"/>
      <c r="FA24" s="428"/>
      <c r="FB24" s="428"/>
      <c r="FC24" s="428"/>
      <c r="FD24" s="428"/>
      <c r="FE24" s="428"/>
      <c r="FF24" s="428"/>
      <c r="FG24" s="428"/>
      <c r="FH24" s="428"/>
      <c r="FI24" s="428"/>
      <c r="FJ24" s="428"/>
      <c r="FK24" s="428"/>
      <c r="FL24" s="428"/>
      <c r="FM24" s="428"/>
      <c r="FN24" s="428"/>
      <c r="FO24" s="428"/>
      <c r="FP24" s="428"/>
      <c r="FQ24" s="428"/>
      <c r="FR24" s="428"/>
      <c r="FS24" s="428"/>
      <c r="FT24" s="428"/>
      <c r="FU24" s="428"/>
      <c r="FV24" s="428"/>
      <c r="FW24" s="428"/>
      <c r="FX24" s="428"/>
      <c r="FY24" s="428"/>
      <c r="FZ24" s="428"/>
      <c r="GA24" s="428"/>
      <c r="GB24" s="428"/>
      <c r="GC24" s="428"/>
      <c r="GD24" s="428"/>
      <c r="GE24" s="428"/>
      <c r="GF24" s="428"/>
      <c r="GG24" s="428"/>
      <c r="GH24" s="428"/>
      <c r="GI24" s="428"/>
      <c r="GJ24" s="428"/>
      <c r="GK24" s="428"/>
      <c r="GL24" s="428"/>
      <c r="GM24" s="428"/>
      <c r="GN24" s="428"/>
      <c r="GO24" s="428"/>
      <c r="GP24" s="428"/>
      <c r="GQ24" s="428"/>
      <c r="GR24" s="428"/>
      <c r="GS24" s="428"/>
      <c r="GT24" s="428"/>
      <c r="GU24" s="428"/>
      <c r="GV24" s="428"/>
      <c r="GW24" s="428"/>
      <c r="GX24" s="428"/>
      <c r="GY24" s="428"/>
      <c r="GZ24" s="428"/>
      <c r="HA24" s="428"/>
      <c r="HB24" s="428"/>
      <c r="HC24" s="428"/>
      <c r="HD24" s="428"/>
      <c r="HE24" s="428"/>
      <c r="HF24" s="428"/>
      <c r="HG24" s="428"/>
      <c r="HH24" s="428"/>
      <c r="HI24" s="428"/>
      <c r="HJ24" s="428"/>
      <c r="HK24" s="428"/>
      <c r="HL24" s="428"/>
      <c r="HM24" s="428"/>
      <c r="HN24" s="428"/>
      <c r="HO24" s="428"/>
      <c r="HP24" s="428"/>
      <c r="HQ24" s="428"/>
      <c r="HR24" s="428"/>
      <c r="HS24" s="428"/>
      <c r="HT24" s="428"/>
      <c r="HU24" s="428"/>
      <c r="HV24" s="428"/>
      <c r="HW24" s="428"/>
      <c r="HX24" s="428"/>
      <c r="HY24" s="428"/>
      <c r="HZ24" s="428"/>
      <c r="IA24" s="428"/>
      <c r="IB24" s="428"/>
      <c r="IC24" s="428"/>
      <c r="ID24" s="428"/>
      <c r="IE24" s="428"/>
      <c r="IF24" s="428"/>
      <c r="IG24" s="428"/>
      <c r="IH24" s="428"/>
      <c r="II24" s="428"/>
      <c r="IJ24" s="428"/>
      <c r="IK24" s="428"/>
      <c r="IL24" s="428"/>
      <c r="IM24" s="428"/>
      <c r="IN24" s="428"/>
      <c r="IO24" s="428"/>
      <c r="IP24" s="428"/>
      <c r="IQ24" s="428"/>
      <c r="IR24" s="428"/>
      <c r="IS24" s="428"/>
      <c r="IT24" s="428"/>
      <c r="IU24" s="428"/>
      <c r="IV24" s="428"/>
      <c r="IW24" s="428"/>
      <c r="IX24" s="428"/>
      <c r="IY24" s="428"/>
      <c r="IZ24" s="428"/>
      <c r="JA24" s="428"/>
      <c r="JB24" s="428"/>
      <c r="JC24" s="428"/>
      <c r="JD24" s="428"/>
      <c r="JE24" s="428"/>
      <c r="JF24" s="428"/>
      <c r="JG24" s="428"/>
      <c r="JH24" s="428"/>
      <c r="JI24" s="428"/>
      <c r="JJ24" s="428"/>
      <c r="JK24" s="428"/>
      <c r="JL24" s="428"/>
      <c r="JM24" s="428"/>
      <c r="JN24" s="428"/>
      <c r="JO24" s="428"/>
      <c r="JP24" s="428"/>
      <c r="JQ24" s="428"/>
      <c r="JR24" s="428"/>
      <c r="JS24" s="428"/>
      <c r="JT24" s="428"/>
      <c r="JU24" s="428"/>
      <c r="JV24" s="428"/>
      <c r="JW24" s="428"/>
      <c r="JX24" s="428"/>
      <c r="JY24" s="428"/>
      <c r="JZ24" s="428"/>
      <c r="KA24" s="428"/>
      <c r="KB24" s="428"/>
      <c r="KC24" s="428"/>
      <c r="KD24" s="428"/>
      <c r="KE24" s="428"/>
      <c r="KF24" s="428"/>
      <c r="KG24" s="428"/>
      <c r="KH24" s="428"/>
      <c r="KI24" s="428"/>
      <c r="KJ24" s="428"/>
      <c r="KK24" s="428"/>
      <c r="KL24" s="428"/>
      <c r="KM24" s="428"/>
      <c r="KN24" s="428"/>
      <c r="KO24" s="428"/>
      <c r="KP24" s="428"/>
      <c r="KQ24" s="428"/>
      <c r="KR24" s="428"/>
      <c r="KS24" s="428"/>
      <c r="KT24" s="428"/>
      <c r="KU24" s="428"/>
      <c r="KV24" s="428"/>
      <c r="KW24" s="428"/>
      <c r="KX24" s="428"/>
      <c r="KY24" s="428"/>
      <c r="KZ24" s="428"/>
      <c r="LA24" s="428"/>
      <c r="LB24" s="428"/>
      <c r="LC24" s="428"/>
      <c r="LD24" s="428"/>
      <c r="LE24" s="428"/>
      <c r="LF24" s="428"/>
      <c r="LG24" s="428"/>
      <c r="LH24" s="428"/>
      <c r="LI24" s="428"/>
      <c r="LJ24" s="428"/>
      <c r="LK24" s="428"/>
      <c r="LL24" s="428"/>
      <c r="LM24" s="428"/>
      <c r="LN24" s="428"/>
      <c r="LO24" s="428"/>
      <c r="LP24" s="428"/>
      <c r="LQ24" s="428"/>
      <c r="LR24" s="428"/>
      <c r="LS24" s="428"/>
      <c r="LT24" s="428"/>
      <c r="LU24" s="428"/>
      <c r="LV24" s="428"/>
      <c r="LW24" s="428"/>
      <c r="LX24" s="428"/>
      <c r="LY24" s="428"/>
      <c r="LZ24" s="428"/>
      <c r="MA24" s="428"/>
      <c r="MB24" s="428"/>
      <c r="MC24" s="428"/>
      <c r="MD24" s="428"/>
      <c r="ME24" s="428"/>
      <c r="MF24" s="428"/>
      <c r="MG24" s="428"/>
      <c r="MH24" s="428"/>
      <c r="MI24" s="428"/>
      <c r="MJ24" s="428"/>
      <c r="MK24" s="428"/>
      <c r="ML24" s="428"/>
      <c r="MM24" s="428"/>
      <c r="MN24" s="428"/>
      <c r="MO24" s="428"/>
      <c r="MP24" s="428"/>
      <c r="MQ24" s="428"/>
      <c r="MR24" s="428"/>
      <c r="MS24" s="428"/>
      <c r="MT24" s="428"/>
      <c r="MU24" s="428"/>
      <c r="MV24" s="428"/>
      <c r="MW24" s="428"/>
      <c r="MX24" s="428"/>
      <c r="MY24" s="428"/>
      <c r="MZ24" s="428"/>
      <c r="NA24" s="428"/>
      <c r="NB24" s="428"/>
      <c r="NC24" s="428"/>
      <c r="ND24" s="428"/>
      <c r="NE24" s="428"/>
      <c r="NF24" s="428"/>
      <c r="NG24" s="428"/>
      <c r="NH24" s="428"/>
      <c r="NI24" s="428"/>
      <c r="NJ24" s="428"/>
      <c r="NK24" s="428"/>
      <c r="NL24" s="428"/>
      <c r="NM24" s="428"/>
      <c r="NN24" s="428"/>
      <c r="NO24" s="428"/>
      <c r="NP24" s="428"/>
      <c r="NQ24" s="428"/>
      <c r="NR24" s="428"/>
      <c r="NS24" s="428"/>
      <c r="NT24" s="428"/>
      <c r="NU24" s="428"/>
      <c r="NV24" s="428"/>
      <c r="NW24" s="428"/>
      <c r="NX24" s="428"/>
      <c r="NY24" s="428"/>
      <c r="NZ24" s="428"/>
      <c r="OA24" s="428"/>
      <c r="OB24" s="428"/>
      <c r="OC24" s="428"/>
      <c r="OD24" s="428"/>
      <c r="OE24" s="428"/>
      <c r="OF24" s="428"/>
      <c r="OG24" s="428"/>
      <c r="OH24" s="428"/>
      <c r="OI24" s="428"/>
      <c r="OJ24" s="428"/>
      <c r="OK24" s="428"/>
      <c r="OL24" s="428"/>
      <c r="OM24" s="428"/>
      <c r="ON24" s="428"/>
      <c r="OO24" s="428"/>
      <c r="OP24" s="428"/>
      <c r="OQ24" s="428"/>
      <c r="OR24" s="428"/>
      <c r="OS24" s="428"/>
      <c r="OT24" s="428"/>
      <c r="OU24" s="428"/>
      <c r="OV24" s="428"/>
      <c r="OW24" s="428"/>
      <c r="OX24" s="428"/>
      <c r="OY24" s="428"/>
      <c r="OZ24" s="428"/>
      <c r="PA24" s="428"/>
      <c r="PB24" s="428"/>
      <c r="PC24" s="428"/>
      <c r="PD24" s="428"/>
      <c r="PE24" s="428"/>
      <c r="PF24" s="428"/>
      <c r="PG24" s="428"/>
      <c r="PH24" s="428"/>
      <c r="PI24" s="428"/>
      <c r="PJ24" s="428"/>
      <c r="PK24" s="428"/>
      <c r="PL24" s="428"/>
      <c r="PM24" s="428"/>
      <c r="PN24" s="428"/>
      <c r="PO24" s="428"/>
      <c r="PP24" s="428"/>
      <c r="PQ24" s="428"/>
      <c r="PR24" s="428"/>
      <c r="PS24" s="428"/>
      <c r="PT24" s="428"/>
      <c r="PU24" s="428"/>
      <c r="PV24" s="428"/>
      <c r="PW24" s="428"/>
      <c r="PX24" s="428"/>
      <c r="PY24" s="428"/>
      <c r="PZ24" s="428"/>
      <c r="QA24" s="428"/>
      <c r="QB24" s="428"/>
      <c r="QC24" s="428"/>
      <c r="QD24" s="428"/>
      <c r="QE24" s="428"/>
      <c r="QF24" s="428"/>
      <c r="QG24" s="428"/>
      <c r="QH24" s="428"/>
      <c r="QI24" s="428"/>
      <c r="QJ24" s="428"/>
      <c r="QK24" s="428"/>
      <c r="QL24" s="428"/>
      <c r="QM24" s="428"/>
      <c r="QN24" s="428"/>
      <c r="QO24" s="428"/>
      <c r="QP24" s="428"/>
      <c r="QQ24" s="428"/>
      <c r="QR24" s="428"/>
      <c r="QS24" s="428"/>
      <c r="QT24" s="428"/>
      <c r="QU24" s="428"/>
      <c r="QV24" s="428"/>
      <c r="QW24" s="428"/>
      <c r="QX24" s="428"/>
      <c r="QY24" s="428"/>
      <c r="QZ24" s="428"/>
      <c r="RA24" s="428"/>
      <c r="RB24" s="428"/>
      <c r="RC24" s="428"/>
      <c r="RD24" s="428"/>
      <c r="RE24" s="428"/>
      <c r="RF24" s="428"/>
      <c r="RG24" s="428"/>
      <c r="RH24" s="428"/>
      <c r="RI24" s="428"/>
      <c r="RJ24" s="428"/>
      <c r="RK24" s="428"/>
      <c r="RL24" s="428"/>
      <c r="RM24" s="428"/>
      <c r="RN24" s="428"/>
      <c r="RO24" s="428"/>
      <c r="RP24" s="428"/>
      <c r="RQ24" s="428"/>
      <c r="RR24" s="428"/>
      <c r="RS24" s="428"/>
      <c r="RT24" s="428"/>
      <c r="RU24" s="428"/>
      <c r="RV24" s="428"/>
      <c r="RW24" s="428"/>
      <c r="RX24" s="428"/>
      <c r="RY24" s="428"/>
      <c r="RZ24" s="428"/>
      <c r="SA24" s="428"/>
      <c r="SB24" s="428"/>
      <c r="SC24" s="428"/>
      <c r="SD24" s="428"/>
      <c r="SE24" s="428"/>
      <c r="SF24" s="428"/>
      <c r="SG24" s="428"/>
      <c r="SH24" s="428"/>
      <c r="SI24" s="428"/>
      <c r="SJ24" s="428"/>
      <c r="SK24" s="428"/>
      <c r="SL24" s="428"/>
      <c r="SM24" s="428"/>
      <c r="SN24" s="428"/>
      <c r="SO24" s="428"/>
      <c r="SP24" s="428"/>
      <c r="SQ24" s="428"/>
      <c r="SR24" s="428"/>
      <c r="SS24" s="428"/>
      <c r="ST24" s="428"/>
      <c r="SU24" s="428"/>
      <c r="SV24" s="428"/>
      <c r="SW24" s="428"/>
      <c r="SX24" s="428"/>
      <c r="SY24" s="428"/>
      <c r="SZ24" s="428"/>
      <c r="TA24" s="428"/>
      <c r="TB24" s="428"/>
      <c r="TC24" s="428"/>
      <c r="TD24" s="428"/>
      <c r="TE24" s="428"/>
      <c r="TF24" s="428"/>
      <c r="TG24" s="428"/>
      <c r="TH24" s="428"/>
      <c r="TI24" s="428"/>
      <c r="TJ24" s="428"/>
      <c r="TK24" s="428"/>
      <c r="TL24" s="428"/>
      <c r="TM24" s="428"/>
      <c r="TN24" s="428"/>
      <c r="TO24" s="428"/>
      <c r="TP24" s="428"/>
      <c r="TQ24" s="428"/>
      <c r="TR24" s="428"/>
      <c r="TS24" s="428"/>
      <c r="TT24" s="428"/>
      <c r="TU24" s="428"/>
      <c r="TV24" s="428"/>
      <c r="TW24" s="428"/>
      <c r="TX24" s="428"/>
      <c r="TY24" s="428"/>
      <c r="TZ24" s="428"/>
      <c r="UA24" s="428"/>
      <c r="UB24" s="428"/>
      <c r="UC24" s="428"/>
      <c r="UD24" s="428"/>
      <c r="UE24" s="428"/>
      <c r="UF24" s="428"/>
      <c r="UG24" s="428"/>
      <c r="UH24" s="428"/>
      <c r="UI24" s="428"/>
      <c r="UJ24" s="428"/>
      <c r="UK24" s="428"/>
      <c r="UL24" s="428"/>
      <c r="UM24" s="428"/>
      <c r="UN24" s="428"/>
      <c r="UO24" s="428"/>
      <c r="UP24" s="428"/>
      <c r="UQ24" s="428"/>
      <c r="UR24" s="428"/>
      <c r="US24" s="428"/>
      <c r="UT24" s="428"/>
      <c r="UU24" s="428"/>
      <c r="UV24" s="428"/>
      <c r="UW24" s="428"/>
      <c r="UX24" s="428"/>
      <c r="UY24" s="428"/>
      <c r="UZ24" s="428"/>
      <c r="VA24" s="428"/>
      <c r="VB24" s="428"/>
      <c r="VC24" s="428"/>
      <c r="VD24" s="428"/>
      <c r="VE24" s="428"/>
      <c r="VF24" s="428"/>
      <c r="VG24" s="428"/>
      <c r="VH24" s="428"/>
      <c r="VI24" s="428"/>
      <c r="VJ24" s="428"/>
      <c r="VK24" s="428"/>
      <c r="VL24" s="428"/>
      <c r="VM24" s="428"/>
      <c r="VN24" s="428"/>
      <c r="VO24" s="428"/>
      <c r="VP24" s="428"/>
      <c r="VQ24" s="428"/>
      <c r="VR24" s="428"/>
      <c r="VS24" s="428"/>
      <c r="VT24" s="428"/>
      <c r="VU24" s="428"/>
      <c r="VV24" s="428"/>
      <c r="VW24" s="428"/>
      <c r="VX24" s="428"/>
      <c r="VY24" s="428"/>
      <c r="VZ24" s="428"/>
      <c r="WA24" s="428"/>
      <c r="WB24" s="428"/>
      <c r="WC24" s="428"/>
      <c r="WD24" s="428"/>
      <c r="WE24" s="428"/>
      <c r="WF24" s="428"/>
      <c r="WG24" s="428"/>
      <c r="WH24" s="428"/>
      <c r="WI24" s="428"/>
      <c r="WJ24" s="428"/>
      <c r="WK24" s="428"/>
      <c r="WL24" s="428"/>
      <c r="WM24" s="428"/>
      <c r="WN24" s="428"/>
      <c r="WO24" s="428"/>
      <c r="WP24" s="428"/>
      <c r="WQ24" s="428"/>
      <c r="WR24" s="428"/>
      <c r="WS24" s="428"/>
      <c r="WT24" s="428"/>
      <c r="WU24" s="428"/>
      <c r="WV24" s="428"/>
      <c r="WW24" s="428"/>
      <c r="WX24" s="428"/>
      <c r="WY24" s="428"/>
      <c r="WZ24" s="428"/>
      <c r="XA24" s="428"/>
      <c r="XB24" s="428"/>
      <c r="XC24" s="428"/>
      <c r="XD24" s="428"/>
      <c r="XE24" s="428"/>
      <c r="XF24" s="428"/>
      <c r="XG24" s="428"/>
      <c r="XH24" s="428"/>
      <c r="XI24" s="428"/>
      <c r="XJ24" s="428"/>
      <c r="XK24" s="428"/>
      <c r="XL24" s="428"/>
      <c r="XM24" s="428"/>
      <c r="XN24" s="428"/>
      <c r="XO24" s="428"/>
      <c r="XP24" s="428"/>
      <c r="XQ24" s="428"/>
      <c r="XR24" s="428"/>
      <c r="XS24" s="428"/>
      <c r="XT24" s="428"/>
      <c r="XU24" s="428"/>
      <c r="XV24" s="428"/>
      <c r="XW24" s="428"/>
      <c r="XX24" s="428"/>
      <c r="XY24" s="428"/>
      <c r="XZ24" s="428"/>
      <c r="YA24" s="428"/>
      <c r="YB24" s="428"/>
      <c r="YC24" s="428"/>
      <c r="YD24" s="428"/>
      <c r="YE24" s="428"/>
      <c r="YF24" s="428"/>
      <c r="YG24" s="428"/>
      <c r="YH24" s="428"/>
      <c r="YI24" s="428"/>
      <c r="YJ24" s="428"/>
      <c r="YK24" s="428"/>
      <c r="YL24" s="428"/>
      <c r="YM24" s="428"/>
      <c r="YN24" s="428"/>
      <c r="YO24" s="428"/>
      <c r="YP24" s="428"/>
      <c r="YQ24" s="428"/>
      <c r="YR24" s="428"/>
      <c r="YS24" s="428"/>
      <c r="YT24" s="428"/>
      <c r="YU24" s="428"/>
      <c r="YV24" s="428"/>
      <c r="YW24" s="428"/>
      <c r="YX24" s="428"/>
      <c r="YY24" s="428"/>
      <c r="YZ24" s="428"/>
      <c r="ZA24" s="428"/>
      <c r="ZB24" s="428"/>
      <c r="ZC24" s="428"/>
      <c r="ZD24" s="428"/>
      <c r="ZE24" s="428"/>
      <c r="ZF24" s="428"/>
      <c r="ZG24" s="428"/>
      <c r="ZH24" s="428"/>
      <c r="ZI24" s="428"/>
      <c r="ZJ24" s="428"/>
      <c r="ZK24" s="428"/>
      <c r="ZL24" s="428"/>
      <c r="ZM24" s="428"/>
      <c r="ZN24" s="428"/>
      <c r="ZO24" s="428"/>
      <c r="ZP24" s="428"/>
      <c r="ZQ24" s="428"/>
      <c r="ZR24" s="428"/>
      <c r="ZS24" s="428"/>
      <c r="ZT24" s="428"/>
      <c r="ZU24" s="428"/>
      <c r="ZV24" s="428"/>
      <c r="ZW24" s="428"/>
      <c r="ZX24" s="428"/>
      <c r="ZY24" s="428"/>
      <c r="ZZ24" s="428"/>
      <c r="AAA24" s="428"/>
      <c r="AAB24" s="428"/>
      <c r="AAC24" s="428"/>
      <c r="AAD24" s="428"/>
      <c r="AAE24" s="428"/>
      <c r="AAF24" s="428"/>
      <c r="AAG24" s="428"/>
      <c r="AAH24" s="428"/>
      <c r="AAI24" s="428"/>
      <c r="AAJ24" s="428"/>
      <c r="AAK24" s="428"/>
      <c r="AAL24" s="428"/>
      <c r="AAM24" s="428"/>
      <c r="AAN24" s="428"/>
      <c r="AAO24" s="428"/>
      <c r="AAP24" s="428"/>
      <c r="AAQ24" s="428"/>
      <c r="AAR24" s="428"/>
      <c r="AAS24" s="428"/>
      <c r="AAT24" s="428"/>
      <c r="AAU24" s="428"/>
      <c r="AAV24" s="428"/>
      <c r="AAW24" s="428"/>
      <c r="AAX24" s="428"/>
      <c r="AAY24" s="428"/>
      <c r="AAZ24" s="428"/>
      <c r="ABA24" s="428"/>
      <c r="ABB24" s="428"/>
      <c r="ABC24" s="428"/>
      <c r="ABD24" s="428"/>
      <c r="ABE24" s="428"/>
      <c r="ABF24" s="428"/>
      <c r="ABG24" s="428"/>
      <c r="ABH24" s="428"/>
      <c r="ABI24" s="428"/>
      <c r="ABJ24" s="428"/>
      <c r="ABK24" s="428"/>
      <c r="ABL24" s="428"/>
      <c r="ABM24" s="428"/>
      <c r="ABN24" s="428"/>
      <c r="ABO24" s="428"/>
      <c r="ABP24" s="428"/>
      <c r="ABQ24" s="428"/>
      <c r="ABR24" s="428"/>
      <c r="ABS24" s="428"/>
      <c r="ABT24" s="428"/>
      <c r="ABU24" s="428"/>
      <c r="ABV24" s="428"/>
      <c r="ABW24" s="428"/>
      <c r="ABX24" s="428"/>
      <c r="ABY24" s="428"/>
      <c r="ABZ24" s="428"/>
      <c r="ACA24" s="428"/>
      <c r="ACB24" s="428"/>
      <c r="ACC24" s="428"/>
      <c r="ACD24" s="428"/>
      <c r="ACE24" s="428"/>
      <c r="ACF24" s="428"/>
      <c r="ACG24" s="428"/>
      <c r="ACH24" s="428"/>
      <c r="ACI24" s="428"/>
      <c r="ACJ24" s="428"/>
      <c r="ACK24" s="428"/>
      <c r="ACL24" s="428"/>
      <c r="ACM24" s="428"/>
      <c r="ACN24" s="428"/>
      <c r="ACO24" s="428"/>
      <c r="ACP24" s="428"/>
      <c r="ACQ24" s="428"/>
      <c r="ACR24" s="428"/>
      <c r="ACS24" s="428"/>
      <c r="ACT24" s="428"/>
      <c r="ACU24" s="428"/>
      <c r="ACV24" s="428"/>
      <c r="ACW24" s="428"/>
      <c r="ACX24" s="428"/>
      <c r="ACY24" s="428"/>
      <c r="ACZ24" s="428"/>
      <c r="ADA24" s="428"/>
      <c r="ADB24" s="428"/>
      <c r="ADC24" s="428"/>
      <c r="ADD24" s="428"/>
      <c r="ADE24" s="428"/>
      <c r="ADF24" s="428"/>
      <c r="ADG24" s="428"/>
      <c r="ADH24" s="428"/>
      <c r="ADI24" s="428"/>
      <c r="ADJ24" s="428"/>
      <c r="ADK24" s="428"/>
      <c r="ADL24" s="428"/>
      <c r="ADM24" s="428"/>
      <c r="ADN24" s="428"/>
      <c r="ADO24" s="428"/>
      <c r="ADP24" s="428"/>
      <c r="ADQ24" s="428"/>
      <c r="ADR24" s="428"/>
      <c r="ADS24" s="428"/>
      <c r="ADT24" s="428"/>
      <c r="ADU24" s="428"/>
      <c r="ADV24" s="428"/>
      <c r="ADW24" s="428"/>
      <c r="ADX24" s="428"/>
      <c r="ADY24" s="428"/>
      <c r="ADZ24" s="428"/>
      <c r="AEA24" s="428"/>
      <c r="AEB24" s="428"/>
      <c r="AEC24" s="428"/>
      <c r="AED24" s="428"/>
      <c r="AEE24" s="428"/>
      <c r="AEF24" s="428"/>
      <c r="AEG24" s="428"/>
      <c r="AEH24" s="428"/>
      <c r="AEI24" s="428"/>
      <c r="AEJ24" s="428"/>
      <c r="AEK24" s="428"/>
      <c r="AEL24" s="428"/>
      <c r="AEM24" s="428"/>
      <c r="AEN24" s="428"/>
      <c r="AEO24" s="428"/>
      <c r="AEP24" s="428"/>
      <c r="AEQ24" s="428"/>
      <c r="AER24" s="428"/>
      <c r="AES24" s="428"/>
      <c r="AET24" s="428"/>
      <c r="AEU24" s="428"/>
      <c r="AEV24" s="428"/>
      <c r="AEW24" s="428"/>
      <c r="AEX24" s="428"/>
      <c r="AEY24" s="428"/>
      <c r="AEZ24" s="428"/>
      <c r="AFA24" s="428"/>
      <c r="AFB24" s="428"/>
      <c r="AFC24" s="428"/>
      <c r="AFD24" s="428"/>
      <c r="AFE24" s="428"/>
      <c r="AFF24" s="428"/>
      <c r="AFG24" s="428"/>
      <c r="AFH24" s="428"/>
      <c r="AFI24" s="428"/>
      <c r="AFJ24" s="428"/>
      <c r="AFK24" s="428"/>
      <c r="AFL24" s="428"/>
      <c r="AFM24" s="428"/>
      <c r="AFN24" s="428"/>
      <c r="AFO24" s="428"/>
      <c r="AFP24" s="428"/>
      <c r="AFQ24" s="428"/>
      <c r="AFR24" s="428"/>
      <c r="AFS24" s="428"/>
      <c r="AFT24" s="428"/>
      <c r="AFU24" s="428"/>
      <c r="AFV24" s="428"/>
      <c r="AFW24" s="428"/>
      <c r="AFX24" s="428"/>
      <c r="AFY24" s="428"/>
      <c r="AFZ24" s="428"/>
      <c r="AGA24" s="428"/>
      <c r="AGB24" s="428"/>
      <c r="AGC24" s="428"/>
      <c r="AGD24" s="428"/>
      <c r="AGE24" s="428"/>
      <c r="AGF24" s="428"/>
      <c r="AGG24" s="428"/>
      <c r="AGH24" s="428"/>
      <c r="AGI24" s="428"/>
      <c r="AGJ24" s="428"/>
      <c r="AGK24" s="428"/>
      <c r="AGL24" s="428"/>
      <c r="AGM24" s="428"/>
      <c r="AGN24" s="428"/>
      <c r="AGO24" s="428"/>
      <c r="AGP24" s="428"/>
      <c r="AGQ24" s="428"/>
      <c r="AGR24" s="428"/>
      <c r="AGS24" s="428"/>
      <c r="AGT24" s="428"/>
      <c r="AGU24" s="428"/>
      <c r="AGV24" s="428"/>
      <c r="AGW24" s="428"/>
      <c r="AGX24" s="428"/>
      <c r="AGY24" s="428"/>
      <c r="AGZ24" s="428"/>
      <c r="AHA24" s="428"/>
      <c r="AHB24" s="428"/>
      <c r="AHC24" s="428"/>
      <c r="AHD24" s="428"/>
      <c r="AHE24" s="428"/>
      <c r="AHF24" s="428"/>
      <c r="AHG24" s="428"/>
      <c r="AHH24" s="428"/>
      <c r="AHI24" s="428"/>
      <c r="AHJ24" s="428"/>
      <c r="AHK24" s="428"/>
      <c r="AHL24" s="428"/>
      <c r="AHM24" s="428"/>
      <c r="AHN24" s="428"/>
      <c r="AHO24" s="428"/>
      <c r="AHP24" s="428"/>
      <c r="AHQ24" s="428"/>
      <c r="AHR24" s="428"/>
      <c r="AHS24" s="428"/>
      <c r="AHT24" s="428"/>
      <c r="AHU24" s="428"/>
      <c r="AHV24" s="428"/>
      <c r="AHW24" s="428"/>
      <c r="AHX24" s="428"/>
      <c r="AHY24" s="428"/>
      <c r="AHZ24" s="428"/>
      <c r="AIA24" s="428"/>
      <c r="AIB24" s="428"/>
      <c r="AIC24" s="428"/>
      <c r="AID24" s="428"/>
      <c r="AIE24" s="428"/>
      <c r="AIF24" s="428"/>
      <c r="AIG24" s="428"/>
      <c r="AIH24" s="428"/>
      <c r="AII24" s="428"/>
      <c r="AIJ24" s="428"/>
      <c r="AIK24" s="428"/>
      <c r="AIL24" s="428"/>
      <c r="AIM24" s="428"/>
      <c r="AIN24" s="428"/>
      <c r="AIO24" s="428"/>
      <c r="AIP24" s="428"/>
      <c r="AIQ24" s="428"/>
      <c r="AIR24" s="428"/>
      <c r="AIS24" s="428"/>
      <c r="AIT24" s="428"/>
      <c r="AIU24" s="428"/>
      <c r="AIV24" s="428"/>
      <c r="AIW24" s="428"/>
      <c r="AIX24" s="428"/>
      <c r="AIY24" s="428"/>
      <c r="AIZ24" s="428"/>
      <c r="AJA24" s="428"/>
      <c r="AJB24" s="428"/>
      <c r="AJC24" s="428"/>
      <c r="AJD24" s="428"/>
      <c r="AJE24" s="428"/>
      <c r="AJF24" s="428"/>
      <c r="AJG24" s="428"/>
      <c r="AJH24" s="428"/>
      <c r="AJI24" s="428"/>
      <c r="AJJ24" s="428"/>
      <c r="AJK24" s="428"/>
      <c r="AJL24" s="428"/>
      <c r="AJM24" s="428"/>
      <c r="AJN24" s="428"/>
      <c r="AJO24" s="428"/>
      <c r="AJP24" s="428"/>
      <c r="AJQ24" s="428"/>
      <c r="AJR24" s="428"/>
      <c r="AJS24" s="428"/>
      <c r="AJT24" s="428"/>
      <c r="AJU24" s="428"/>
      <c r="AJV24" s="428"/>
      <c r="AJW24" s="428"/>
      <c r="AJX24" s="428"/>
      <c r="AJY24" s="428"/>
      <c r="AJZ24" s="428"/>
      <c r="AKA24" s="428"/>
      <c r="AKB24" s="428"/>
      <c r="AKC24" s="428"/>
      <c r="AKD24" s="428"/>
      <c r="AKE24" s="428"/>
      <c r="AKF24" s="428"/>
      <c r="AKG24" s="428"/>
      <c r="AKH24" s="428"/>
      <c r="AKI24" s="428"/>
      <c r="AKJ24" s="428"/>
      <c r="AKK24" s="428"/>
      <c r="AKL24" s="428"/>
      <c r="AKM24" s="428"/>
      <c r="AKN24" s="428"/>
      <c r="AKO24" s="428"/>
      <c r="AKP24" s="428"/>
      <c r="AKQ24" s="428"/>
      <c r="AKR24" s="428"/>
      <c r="AKS24" s="428"/>
      <c r="AKT24" s="428"/>
      <c r="AKU24" s="428"/>
      <c r="AKV24" s="428"/>
      <c r="AKW24" s="428"/>
      <c r="AKX24" s="428"/>
      <c r="AKY24" s="428"/>
      <c r="AKZ24" s="428"/>
      <c r="ALA24" s="428"/>
      <c r="ALB24" s="428"/>
      <c r="ALC24" s="428"/>
      <c r="ALD24" s="428"/>
      <c r="ALE24" s="428"/>
      <c r="ALF24" s="428"/>
      <c r="ALG24" s="428"/>
      <c r="ALH24" s="428"/>
      <c r="ALI24" s="428"/>
      <c r="ALJ24" s="428"/>
      <c r="ALK24" s="428"/>
      <c r="ALL24" s="428"/>
      <c r="ALM24" s="428"/>
      <c r="ALN24" s="428"/>
      <c r="ALO24" s="428"/>
      <c r="ALP24" s="428"/>
      <c r="ALQ24" s="428"/>
      <c r="ALR24" s="428"/>
      <c r="ALS24" s="428"/>
      <c r="ALT24" s="428"/>
      <c r="ALU24" s="428"/>
      <c r="ALV24" s="428"/>
      <c r="ALW24" s="428"/>
      <c r="ALX24" s="428"/>
      <c r="ALY24" s="428"/>
      <c r="ALZ24" s="428"/>
      <c r="AMA24" s="428"/>
      <c r="AMB24" s="428"/>
      <c r="AMC24" s="428"/>
      <c r="AMD24" s="428"/>
      <c r="AME24" s="428"/>
      <c r="AMF24" s="428"/>
      <c r="AMG24" s="428"/>
      <c r="AMH24" s="428"/>
      <c r="AMI24" s="428"/>
      <c r="AMJ24" s="428"/>
      <c r="AMK24" s="428"/>
      <c r="AML24" s="428"/>
      <c r="AMM24" s="428"/>
      <c r="AMN24" s="428"/>
      <c r="AMO24" s="428"/>
      <c r="AMP24" s="428"/>
      <c r="AMQ24" s="428"/>
      <c r="AMR24" s="428"/>
      <c r="AMS24" s="428"/>
      <c r="AMT24" s="428"/>
      <c r="AMU24" s="428"/>
      <c r="AMV24" s="428"/>
      <c r="AMW24" s="428"/>
      <c r="AMX24" s="428"/>
      <c r="AMY24" s="428"/>
      <c r="AMZ24" s="428"/>
      <c r="ANA24" s="428"/>
      <c r="ANB24" s="428"/>
      <c r="ANC24" s="428"/>
      <c r="AND24" s="428"/>
      <c r="ANE24" s="428"/>
      <c r="ANF24" s="428"/>
      <c r="ANG24" s="428"/>
      <c r="ANH24" s="428"/>
      <c r="ANI24" s="428"/>
      <c r="ANJ24" s="428"/>
      <c r="ANK24" s="428"/>
      <c r="ANL24" s="428"/>
      <c r="ANM24" s="428"/>
      <c r="ANN24" s="428"/>
      <c r="ANO24" s="428"/>
      <c r="ANP24" s="428"/>
      <c r="ANQ24" s="428"/>
      <c r="ANR24" s="428"/>
      <c r="ANS24" s="428"/>
      <c r="ANT24" s="428"/>
      <c r="ANU24" s="428"/>
      <c r="ANV24" s="428"/>
      <c r="ANW24" s="428"/>
      <c r="ANX24" s="428"/>
      <c r="ANY24" s="428"/>
      <c r="ANZ24" s="428"/>
      <c r="AOA24" s="428"/>
      <c r="AOB24" s="428"/>
      <c r="AOC24" s="428"/>
      <c r="AOD24" s="428"/>
      <c r="AOE24" s="428"/>
      <c r="AOF24" s="428"/>
      <c r="AOG24" s="428"/>
      <c r="AOH24" s="428"/>
      <c r="AOI24" s="428"/>
      <c r="AOJ24" s="428"/>
      <c r="AOK24" s="428"/>
      <c r="AOL24" s="428"/>
      <c r="AOM24" s="428"/>
      <c r="AON24" s="428"/>
      <c r="AOO24" s="428"/>
      <c r="AOP24" s="428"/>
      <c r="AOQ24" s="428"/>
      <c r="AOR24" s="428"/>
      <c r="AOS24" s="428"/>
      <c r="AOT24" s="428"/>
      <c r="AOU24" s="428"/>
      <c r="AOV24" s="428"/>
      <c r="AOW24" s="428"/>
      <c r="AOX24" s="428"/>
      <c r="AOY24" s="428"/>
      <c r="AOZ24" s="428"/>
      <c r="APA24" s="428"/>
      <c r="APB24" s="428"/>
      <c r="APC24" s="428"/>
      <c r="APD24" s="428"/>
      <c r="APE24" s="428"/>
      <c r="APF24" s="428"/>
      <c r="APG24" s="428"/>
      <c r="APH24" s="428"/>
      <c r="API24" s="428"/>
      <c r="APJ24" s="428"/>
      <c r="APK24" s="428"/>
      <c r="APL24" s="428"/>
      <c r="APM24" s="428"/>
      <c r="APN24" s="428"/>
      <c r="APO24" s="428"/>
      <c r="APP24" s="428"/>
      <c r="APQ24" s="428"/>
      <c r="APR24" s="428"/>
      <c r="APS24" s="428"/>
      <c r="APT24" s="428"/>
      <c r="APU24" s="428"/>
      <c r="APV24" s="428"/>
      <c r="APW24" s="428"/>
      <c r="APX24" s="428"/>
      <c r="APY24" s="428"/>
      <c r="APZ24" s="428"/>
      <c r="AQA24" s="428"/>
      <c r="AQB24" s="428"/>
      <c r="AQC24" s="428"/>
      <c r="AQD24" s="428"/>
      <c r="AQE24" s="428"/>
      <c r="AQF24" s="428"/>
      <c r="AQG24" s="428"/>
      <c r="AQH24" s="428"/>
      <c r="AQI24" s="428"/>
      <c r="AQJ24" s="428"/>
      <c r="AQK24" s="428"/>
      <c r="AQL24" s="428"/>
      <c r="AQM24" s="428"/>
      <c r="AQN24" s="428"/>
      <c r="AQO24" s="428"/>
      <c r="AQP24" s="428"/>
      <c r="AQQ24" s="428"/>
      <c r="AQR24" s="428"/>
      <c r="AQS24" s="428"/>
      <c r="AQT24" s="428"/>
      <c r="AQU24" s="428"/>
      <c r="AQV24" s="428"/>
      <c r="AQW24" s="428"/>
      <c r="AQX24" s="428"/>
      <c r="AQY24" s="428"/>
      <c r="AQZ24" s="428"/>
      <c r="ARA24" s="428"/>
      <c r="ARB24" s="428"/>
      <c r="ARC24" s="428"/>
      <c r="ARD24" s="428"/>
      <c r="ARE24" s="428"/>
      <c r="ARF24" s="428"/>
      <c r="ARG24" s="428"/>
      <c r="ARH24" s="428"/>
      <c r="ARI24" s="428"/>
      <c r="ARJ24" s="428"/>
      <c r="ARK24" s="428"/>
      <c r="ARL24" s="428"/>
      <c r="ARM24" s="428"/>
      <c r="ARN24" s="428"/>
      <c r="ARO24" s="428"/>
      <c r="ARP24" s="428"/>
      <c r="ARQ24" s="428"/>
      <c r="ARR24" s="428"/>
      <c r="ARS24" s="428"/>
      <c r="ART24" s="428"/>
      <c r="ARU24" s="428"/>
      <c r="ARV24" s="428"/>
      <c r="ARW24" s="428"/>
      <c r="ARX24" s="428"/>
      <c r="ARY24" s="428"/>
      <c r="ARZ24" s="428"/>
      <c r="ASA24" s="428"/>
      <c r="ASB24" s="428"/>
      <c r="ASC24" s="428"/>
      <c r="ASD24" s="428"/>
      <c r="ASE24" s="428"/>
      <c r="ASF24" s="428"/>
      <c r="ASG24" s="428"/>
      <c r="ASH24" s="428"/>
      <c r="ASI24" s="428"/>
      <c r="ASJ24" s="428"/>
      <c r="ASK24" s="428"/>
      <c r="ASL24" s="428"/>
      <c r="ASM24" s="428"/>
      <c r="ASN24" s="428"/>
      <c r="ASO24" s="428"/>
      <c r="ASP24" s="428"/>
      <c r="ASQ24" s="428"/>
      <c r="ASR24" s="428"/>
      <c r="ASS24" s="428"/>
      <c r="AST24" s="428"/>
      <c r="ASU24" s="428"/>
      <c r="ASV24" s="428"/>
      <c r="ASW24" s="428"/>
      <c r="ASX24" s="428"/>
      <c r="ASY24" s="428"/>
      <c r="ASZ24" s="428"/>
      <c r="ATA24" s="428"/>
      <c r="ATB24" s="428"/>
      <c r="ATC24" s="428"/>
      <c r="ATD24" s="428"/>
      <c r="ATE24" s="428"/>
      <c r="ATF24" s="428"/>
      <c r="ATG24" s="428"/>
      <c r="ATH24" s="428"/>
      <c r="ATI24" s="428"/>
      <c r="ATJ24" s="428"/>
      <c r="ATK24" s="428"/>
      <c r="ATL24" s="428"/>
      <c r="ATM24" s="428"/>
      <c r="ATN24" s="428"/>
      <c r="ATO24" s="428"/>
      <c r="ATP24" s="428"/>
      <c r="ATQ24" s="428"/>
      <c r="ATR24" s="428"/>
      <c r="ATS24" s="428"/>
      <c r="ATT24" s="428"/>
      <c r="ATU24" s="428"/>
      <c r="ATV24" s="428"/>
      <c r="ATW24" s="428"/>
      <c r="ATX24" s="428"/>
      <c r="ATY24" s="428"/>
      <c r="ATZ24" s="428"/>
      <c r="AUA24" s="428"/>
      <c r="AUB24" s="428"/>
      <c r="AUC24" s="428"/>
      <c r="AUD24" s="428"/>
      <c r="AUE24" s="428"/>
      <c r="AUF24" s="428"/>
      <c r="AUG24" s="428"/>
      <c r="AUH24" s="428"/>
      <c r="AUI24" s="428"/>
      <c r="AUJ24" s="428"/>
      <c r="AUK24" s="428"/>
      <c r="AUL24" s="428"/>
      <c r="AUM24" s="428"/>
      <c r="AUN24" s="428"/>
      <c r="AUO24" s="428"/>
      <c r="AUP24" s="428"/>
      <c r="AUQ24" s="428"/>
      <c r="AUR24" s="428"/>
      <c r="AUS24" s="428"/>
      <c r="AUT24" s="428"/>
      <c r="AUU24" s="428"/>
      <c r="AUV24" s="428"/>
      <c r="AUW24" s="428"/>
      <c r="AUX24" s="428"/>
      <c r="AUY24" s="428"/>
      <c r="AUZ24" s="428"/>
      <c r="AVA24" s="428"/>
      <c r="AVB24" s="428"/>
      <c r="AVC24" s="428"/>
      <c r="AVD24" s="428"/>
      <c r="AVE24" s="428"/>
      <c r="AVF24" s="428"/>
      <c r="AVG24" s="428"/>
      <c r="AVH24" s="428"/>
      <c r="AVI24" s="428"/>
      <c r="AVJ24" s="428"/>
      <c r="AVK24" s="428"/>
      <c r="AVL24" s="428"/>
      <c r="AVM24" s="428"/>
      <c r="AVN24" s="428"/>
      <c r="AVO24" s="428"/>
      <c r="AVP24" s="428"/>
      <c r="AVQ24" s="428"/>
      <c r="AVR24" s="428"/>
      <c r="AVS24" s="428"/>
      <c r="AVT24" s="428"/>
      <c r="AVU24" s="428"/>
      <c r="AVV24" s="428"/>
      <c r="AVW24" s="428"/>
      <c r="AVX24" s="428"/>
      <c r="AVY24" s="428"/>
      <c r="AVZ24" s="428"/>
      <c r="AWA24" s="428"/>
      <c r="AWB24" s="428"/>
      <c r="AWC24" s="428"/>
      <c r="AWD24" s="428"/>
      <c r="AWE24" s="428"/>
      <c r="AWF24" s="428"/>
      <c r="AWG24" s="428"/>
      <c r="AWH24" s="428"/>
      <c r="AWI24" s="428"/>
      <c r="AWJ24" s="428"/>
      <c r="AWK24" s="428"/>
      <c r="AWL24" s="428"/>
      <c r="AWM24" s="428"/>
      <c r="AWN24" s="428"/>
      <c r="AWO24" s="428"/>
      <c r="AWP24" s="428"/>
      <c r="AWQ24" s="428"/>
      <c r="AWR24" s="428"/>
      <c r="AWS24" s="428"/>
      <c r="AWT24" s="428"/>
      <c r="AWU24" s="428"/>
      <c r="AWV24" s="428"/>
      <c r="AWW24" s="428"/>
      <c r="AWX24" s="428"/>
      <c r="AWY24" s="428"/>
      <c r="AWZ24" s="428"/>
      <c r="AXA24" s="428"/>
      <c r="AXB24" s="428"/>
      <c r="AXC24" s="428"/>
      <c r="AXD24" s="428"/>
      <c r="AXE24" s="428"/>
      <c r="AXF24" s="428"/>
      <c r="AXG24" s="428"/>
      <c r="AXH24" s="428"/>
      <c r="AXI24" s="428"/>
      <c r="AXJ24" s="428"/>
      <c r="AXK24" s="428"/>
      <c r="AXL24" s="428"/>
      <c r="AXM24" s="428"/>
      <c r="AXN24" s="428"/>
      <c r="AXO24" s="428"/>
      <c r="AXP24" s="428"/>
      <c r="AXQ24" s="428"/>
      <c r="AXR24" s="428"/>
      <c r="AXS24" s="428"/>
      <c r="AXT24" s="428"/>
      <c r="AXU24" s="428"/>
      <c r="AXV24" s="428"/>
      <c r="AXW24" s="428"/>
      <c r="AXX24" s="428"/>
      <c r="AXY24" s="428"/>
      <c r="AXZ24" s="428"/>
      <c r="AYA24" s="428"/>
      <c r="AYB24" s="428"/>
      <c r="AYC24" s="428"/>
      <c r="AYD24" s="428"/>
      <c r="AYE24" s="428"/>
      <c r="AYF24" s="428"/>
      <c r="AYG24" s="428"/>
      <c r="AYH24" s="428"/>
      <c r="AYI24" s="428"/>
      <c r="AYJ24" s="428"/>
      <c r="AYK24" s="428"/>
      <c r="AYL24" s="428"/>
      <c r="AYM24" s="428"/>
      <c r="AYN24" s="428"/>
      <c r="AYO24" s="428"/>
      <c r="AYP24" s="428"/>
      <c r="AYQ24" s="428"/>
      <c r="AYR24" s="428"/>
      <c r="AYS24" s="428"/>
      <c r="AYT24" s="428"/>
      <c r="AYU24" s="428"/>
      <c r="AYV24" s="428"/>
      <c r="AYW24" s="428"/>
      <c r="AYX24" s="428"/>
      <c r="AYY24" s="428"/>
      <c r="AYZ24" s="428"/>
      <c r="AZA24" s="428"/>
      <c r="AZB24" s="428"/>
      <c r="AZC24" s="428"/>
      <c r="AZD24" s="428"/>
      <c r="AZE24" s="428"/>
      <c r="AZF24" s="428"/>
      <c r="AZG24" s="428"/>
      <c r="AZH24" s="428"/>
      <c r="AZI24" s="428"/>
      <c r="AZJ24" s="428"/>
      <c r="AZK24" s="428"/>
      <c r="AZL24" s="428"/>
      <c r="AZM24" s="428"/>
      <c r="AZN24" s="428"/>
      <c r="AZO24" s="428"/>
      <c r="AZP24" s="428"/>
      <c r="AZQ24" s="428"/>
      <c r="AZR24" s="428"/>
      <c r="AZS24" s="428"/>
      <c r="AZT24" s="428"/>
      <c r="AZU24" s="428"/>
      <c r="AZV24" s="428"/>
      <c r="AZW24" s="428"/>
      <c r="AZX24" s="428"/>
      <c r="AZY24" s="428"/>
      <c r="AZZ24" s="428"/>
      <c r="BAA24" s="428"/>
      <c r="BAB24" s="428"/>
      <c r="BAC24" s="428"/>
      <c r="BAD24" s="428"/>
      <c r="BAE24" s="428"/>
      <c r="BAF24" s="428"/>
      <c r="BAG24" s="428"/>
      <c r="BAH24" s="428"/>
      <c r="BAI24" s="428"/>
      <c r="BAJ24" s="428"/>
      <c r="BAK24" s="428"/>
      <c r="BAL24" s="428"/>
      <c r="BAM24" s="428"/>
      <c r="BAN24" s="428"/>
      <c r="BAO24" s="428"/>
      <c r="BAP24" s="428"/>
      <c r="BAQ24" s="428"/>
      <c r="BAR24" s="428"/>
      <c r="BAS24" s="428"/>
      <c r="BAT24" s="428"/>
      <c r="BAU24" s="428"/>
      <c r="BAV24" s="428"/>
      <c r="BAW24" s="428"/>
      <c r="BAX24" s="428"/>
      <c r="BAY24" s="428"/>
      <c r="BAZ24" s="428"/>
      <c r="BBA24" s="428"/>
      <c r="BBB24" s="428"/>
      <c r="BBC24" s="428"/>
      <c r="BBD24" s="428"/>
      <c r="BBE24" s="428"/>
      <c r="BBF24" s="428"/>
      <c r="BBG24" s="428"/>
      <c r="BBH24" s="428"/>
      <c r="BBI24" s="428"/>
      <c r="BBJ24" s="428"/>
      <c r="BBK24" s="428"/>
      <c r="BBL24" s="428"/>
      <c r="BBM24" s="428"/>
      <c r="BBN24" s="428"/>
      <c r="BBO24" s="428"/>
      <c r="BBP24" s="428"/>
      <c r="BBQ24" s="428"/>
      <c r="BBR24" s="428"/>
      <c r="BBS24" s="428"/>
      <c r="BBT24" s="428"/>
      <c r="BBU24" s="428"/>
      <c r="BBV24" s="428"/>
      <c r="BBW24" s="428"/>
      <c r="BBX24" s="428"/>
      <c r="BBY24" s="428"/>
      <c r="BBZ24" s="428"/>
      <c r="BCA24" s="428"/>
      <c r="BCB24" s="428"/>
      <c r="BCC24" s="428"/>
      <c r="BCD24" s="428"/>
      <c r="BCE24" s="428"/>
      <c r="BCF24" s="428"/>
      <c r="BCG24" s="428"/>
      <c r="BCH24" s="428"/>
      <c r="BCI24" s="428"/>
      <c r="BCJ24" s="428"/>
      <c r="BCK24" s="428"/>
      <c r="BCL24" s="428"/>
      <c r="BCM24" s="428"/>
      <c r="BCN24" s="428"/>
      <c r="BCO24" s="428"/>
      <c r="BCP24" s="428"/>
      <c r="BCQ24" s="428"/>
      <c r="BCR24" s="428"/>
      <c r="BCS24" s="428"/>
      <c r="BCT24" s="428"/>
      <c r="BCU24" s="428"/>
      <c r="BCV24" s="428"/>
      <c r="BCW24" s="428"/>
      <c r="BCX24" s="428"/>
      <c r="BCY24" s="428"/>
      <c r="BCZ24" s="428"/>
      <c r="BDA24" s="428"/>
      <c r="BDB24" s="428"/>
      <c r="BDC24" s="428"/>
      <c r="BDD24" s="428"/>
      <c r="BDE24" s="428"/>
      <c r="BDF24" s="428"/>
      <c r="BDG24" s="428"/>
      <c r="BDH24" s="428"/>
      <c r="BDI24" s="428"/>
      <c r="BDJ24" s="428"/>
      <c r="BDK24" s="428"/>
      <c r="BDL24" s="428"/>
      <c r="BDM24" s="428"/>
      <c r="BDN24" s="428"/>
      <c r="BDO24" s="428"/>
      <c r="BDP24" s="428"/>
      <c r="BDQ24" s="428"/>
      <c r="BDR24" s="428"/>
      <c r="BDS24" s="428"/>
      <c r="BDT24" s="428"/>
      <c r="BDU24" s="428"/>
      <c r="BDV24" s="428"/>
      <c r="BDW24" s="428"/>
      <c r="BDX24" s="428"/>
      <c r="BDY24" s="428"/>
      <c r="BDZ24" s="428"/>
      <c r="BEA24" s="428"/>
      <c r="BEB24" s="428"/>
      <c r="BEC24" s="428"/>
      <c r="BED24" s="428"/>
      <c r="BEE24" s="428"/>
      <c r="BEF24" s="428"/>
      <c r="BEG24" s="428"/>
      <c r="BEH24" s="428"/>
      <c r="BEI24" s="428"/>
      <c r="BEJ24" s="428"/>
      <c r="BEK24" s="428"/>
      <c r="BEL24" s="428"/>
      <c r="BEM24" s="428"/>
      <c r="BEN24" s="428"/>
      <c r="BEO24" s="428"/>
      <c r="BEP24" s="428"/>
      <c r="BEQ24" s="428"/>
      <c r="BER24" s="428"/>
      <c r="BES24" s="428"/>
      <c r="BET24" s="428"/>
      <c r="BEU24" s="428"/>
      <c r="BEV24" s="428"/>
      <c r="BEW24" s="428"/>
      <c r="BEX24" s="428"/>
      <c r="BEY24" s="428"/>
      <c r="BEZ24" s="428"/>
      <c r="BFA24" s="428"/>
      <c r="BFB24" s="428"/>
      <c r="BFC24" s="428"/>
      <c r="BFD24" s="428"/>
      <c r="BFE24" s="428"/>
      <c r="BFF24" s="428"/>
      <c r="BFG24" s="428"/>
      <c r="BFH24" s="428"/>
      <c r="BFI24" s="428"/>
      <c r="BFJ24" s="428"/>
      <c r="BFK24" s="428"/>
      <c r="BFL24" s="428"/>
      <c r="BFM24" s="428"/>
      <c r="BFN24" s="428"/>
      <c r="BFO24" s="428"/>
      <c r="BFP24" s="428"/>
      <c r="BFQ24" s="428"/>
      <c r="BFR24" s="428"/>
      <c r="BFS24" s="428"/>
      <c r="BFT24" s="428"/>
      <c r="BFU24" s="428"/>
      <c r="BFV24" s="428"/>
      <c r="BFW24" s="428"/>
      <c r="BFX24" s="428"/>
      <c r="BFY24" s="428"/>
      <c r="BFZ24" s="428"/>
      <c r="BGA24" s="428"/>
      <c r="BGB24" s="428"/>
      <c r="BGC24" s="428"/>
      <c r="BGD24" s="428"/>
      <c r="BGE24" s="428"/>
      <c r="BGF24" s="428"/>
      <c r="BGG24" s="428"/>
      <c r="BGH24" s="428"/>
      <c r="BGI24" s="428"/>
      <c r="BGJ24" s="428"/>
      <c r="BGK24" s="428"/>
      <c r="BGL24" s="428"/>
      <c r="BGM24" s="428"/>
      <c r="BGN24" s="428"/>
      <c r="BGO24" s="428"/>
      <c r="BGP24" s="428"/>
      <c r="BGQ24" s="428"/>
      <c r="BGR24" s="428"/>
      <c r="BGS24" s="428"/>
      <c r="BGT24" s="428"/>
      <c r="BGU24" s="428"/>
      <c r="BGV24" s="428"/>
      <c r="BGW24" s="428"/>
      <c r="BGX24" s="428"/>
      <c r="BGY24" s="428"/>
      <c r="BGZ24" s="428"/>
      <c r="BHA24" s="428"/>
      <c r="BHB24" s="428"/>
      <c r="BHC24" s="428"/>
      <c r="BHD24" s="428"/>
      <c r="BHE24" s="428"/>
      <c r="BHF24" s="428"/>
      <c r="BHG24" s="428"/>
      <c r="BHH24" s="428"/>
      <c r="BHI24" s="428"/>
      <c r="BHJ24" s="428"/>
      <c r="BHK24" s="428"/>
      <c r="BHL24" s="428"/>
      <c r="BHM24" s="428"/>
      <c r="BHN24" s="428"/>
      <c r="BHO24" s="428"/>
      <c r="BHP24" s="428"/>
      <c r="BHQ24" s="428"/>
      <c r="BHR24" s="428"/>
      <c r="BHS24" s="428"/>
      <c r="BHT24" s="428"/>
      <c r="BHU24" s="428"/>
      <c r="BHV24" s="428"/>
      <c r="BHW24" s="428"/>
      <c r="BHX24" s="428"/>
      <c r="BHY24" s="428"/>
      <c r="BHZ24" s="428"/>
      <c r="BIA24" s="428"/>
      <c r="BIB24" s="428"/>
      <c r="BIC24" s="428"/>
      <c r="BID24" s="428"/>
      <c r="BIE24" s="428"/>
      <c r="BIF24" s="428"/>
      <c r="BIG24" s="428"/>
      <c r="BIH24" s="428"/>
      <c r="BII24" s="428"/>
      <c r="BIJ24" s="428"/>
      <c r="BIK24" s="428"/>
      <c r="BIL24" s="428"/>
      <c r="BIM24" s="428"/>
      <c r="BIN24" s="428"/>
      <c r="BIO24" s="428"/>
      <c r="BIP24" s="428"/>
      <c r="BIQ24" s="428"/>
      <c r="BIR24" s="428"/>
      <c r="BIS24" s="428"/>
      <c r="BIT24" s="428"/>
      <c r="BIU24" s="428"/>
      <c r="BIV24" s="428"/>
      <c r="BIW24" s="428"/>
      <c r="BIX24" s="428"/>
      <c r="BIY24" s="428"/>
      <c r="BIZ24" s="428"/>
      <c r="BJA24" s="428"/>
      <c r="BJB24" s="428"/>
      <c r="BJC24" s="428"/>
      <c r="BJD24" s="428"/>
      <c r="BJE24" s="428"/>
      <c r="BJF24" s="428"/>
      <c r="BJG24" s="428"/>
      <c r="BJH24" s="428"/>
      <c r="BJI24" s="428"/>
      <c r="BJJ24" s="428"/>
      <c r="BJK24" s="428"/>
      <c r="BJL24" s="428"/>
      <c r="BJM24" s="428"/>
      <c r="BJN24" s="428"/>
      <c r="BJO24" s="428"/>
      <c r="BJP24" s="428"/>
      <c r="BJQ24" s="428"/>
      <c r="BJR24" s="428"/>
      <c r="BJS24" s="428"/>
      <c r="BJT24" s="428"/>
      <c r="BJU24" s="428"/>
      <c r="BJV24" s="428"/>
      <c r="BJW24" s="428"/>
      <c r="BJX24" s="428"/>
      <c r="BJY24" s="428"/>
      <c r="BJZ24" s="428"/>
      <c r="BKA24" s="428"/>
      <c r="BKB24" s="428"/>
      <c r="BKC24" s="428"/>
      <c r="BKD24" s="428"/>
      <c r="BKE24" s="428"/>
      <c r="BKF24" s="428"/>
      <c r="BKG24" s="428"/>
      <c r="BKH24" s="428"/>
      <c r="BKI24" s="428"/>
      <c r="BKJ24" s="428"/>
      <c r="BKK24" s="428"/>
      <c r="BKL24" s="428"/>
      <c r="BKM24" s="428"/>
      <c r="BKN24" s="428"/>
      <c r="BKO24" s="428"/>
      <c r="BKP24" s="428"/>
      <c r="BKQ24" s="428"/>
      <c r="BKR24" s="428"/>
      <c r="BKS24" s="428"/>
      <c r="BKT24" s="428"/>
      <c r="BKU24" s="428"/>
      <c r="BKV24" s="428"/>
      <c r="BKW24" s="428"/>
      <c r="BKX24" s="428"/>
      <c r="BKY24" s="428"/>
      <c r="BKZ24" s="428"/>
      <c r="BLA24" s="428"/>
      <c r="BLB24" s="428"/>
      <c r="BLC24" s="428"/>
      <c r="BLD24" s="428"/>
      <c r="BLE24" s="428"/>
      <c r="BLF24" s="428"/>
      <c r="BLG24" s="428"/>
      <c r="BLH24" s="428"/>
      <c r="BLI24" s="428"/>
      <c r="BLJ24" s="428"/>
      <c r="BLK24" s="428"/>
      <c r="BLL24" s="428"/>
      <c r="BLM24" s="428"/>
      <c r="BLN24" s="428"/>
      <c r="BLO24" s="428"/>
      <c r="BLP24" s="428"/>
      <c r="BLQ24" s="428"/>
      <c r="BLR24" s="428"/>
      <c r="BLS24" s="428"/>
      <c r="BLT24" s="428"/>
      <c r="BLU24" s="428"/>
      <c r="BLV24" s="428"/>
      <c r="BLW24" s="428"/>
      <c r="BLX24" s="428"/>
      <c r="BLY24" s="428"/>
      <c r="BLZ24" s="428"/>
      <c r="BMA24" s="428"/>
      <c r="BMB24" s="428"/>
      <c r="BMC24" s="428"/>
      <c r="BMD24" s="428"/>
      <c r="BME24" s="428"/>
      <c r="BMF24" s="428"/>
      <c r="BMG24" s="428"/>
      <c r="BMH24" s="428"/>
      <c r="BMI24" s="428"/>
      <c r="BMJ24" s="428"/>
      <c r="BMK24" s="428"/>
      <c r="BML24" s="428"/>
      <c r="BMM24" s="428"/>
      <c r="BMN24" s="428"/>
      <c r="BMO24" s="428"/>
      <c r="BMP24" s="428"/>
      <c r="BMQ24" s="428"/>
      <c r="BMR24" s="428"/>
      <c r="BMS24" s="428"/>
      <c r="BMT24" s="428"/>
      <c r="BMU24" s="428"/>
      <c r="BMV24" s="428"/>
      <c r="BMW24" s="428"/>
      <c r="BMX24" s="428"/>
      <c r="BMY24" s="428"/>
      <c r="BMZ24" s="428"/>
      <c r="BNA24" s="428"/>
      <c r="BNB24" s="428"/>
      <c r="BNC24" s="428"/>
      <c r="BND24" s="428"/>
      <c r="BNE24" s="428"/>
      <c r="BNF24" s="428"/>
      <c r="BNG24" s="428"/>
      <c r="BNH24" s="428"/>
      <c r="BNI24" s="428"/>
      <c r="BNJ24" s="428"/>
      <c r="BNK24" s="428"/>
      <c r="BNL24" s="428"/>
      <c r="BNM24" s="428"/>
      <c r="BNN24" s="428"/>
      <c r="BNO24" s="428"/>
      <c r="BNP24" s="428"/>
      <c r="BNQ24" s="428"/>
      <c r="BNR24" s="428"/>
      <c r="BNS24" s="428"/>
      <c r="BNT24" s="428"/>
      <c r="BNU24" s="428"/>
      <c r="BNV24" s="428"/>
      <c r="BNW24" s="428"/>
      <c r="BNX24" s="428"/>
      <c r="BNY24" s="428"/>
      <c r="BNZ24" s="428"/>
      <c r="BOA24" s="428"/>
      <c r="BOB24" s="428"/>
      <c r="BOC24" s="428"/>
      <c r="BOD24" s="428"/>
      <c r="BOE24" s="428"/>
      <c r="BOF24" s="428"/>
      <c r="BOG24" s="428"/>
      <c r="BOH24" s="428"/>
      <c r="BOI24" s="428"/>
      <c r="BOJ24" s="428"/>
      <c r="BOK24" s="428"/>
      <c r="BOL24" s="428"/>
      <c r="BOM24" s="428"/>
      <c r="BON24" s="428"/>
      <c r="BOO24" s="428"/>
      <c r="BOP24" s="428"/>
      <c r="BOQ24" s="428"/>
      <c r="BOR24" s="428"/>
      <c r="BOS24" s="428"/>
      <c r="BOT24" s="428"/>
      <c r="BOU24" s="428"/>
      <c r="BOV24" s="428"/>
      <c r="BOW24" s="428"/>
      <c r="BOX24" s="428"/>
      <c r="BOY24" s="428"/>
      <c r="BOZ24" s="428"/>
      <c r="BPA24" s="428"/>
      <c r="BPB24" s="428"/>
      <c r="BPC24" s="428"/>
      <c r="BPD24" s="428"/>
      <c r="BPE24" s="428"/>
      <c r="BPF24" s="428"/>
      <c r="BPG24" s="428"/>
      <c r="BPH24" s="428"/>
      <c r="BPI24" s="428"/>
      <c r="BPJ24" s="428"/>
      <c r="BPK24" s="428"/>
      <c r="BPL24" s="428"/>
      <c r="BPM24" s="428"/>
      <c r="BPN24" s="428"/>
      <c r="BPO24" s="428"/>
      <c r="BPP24" s="428"/>
      <c r="BPQ24" s="428"/>
      <c r="BPR24" s="428"/>
      <c r="BPS24" s="428"/>
      <c r="BPT24" s="428"/>
      <c r="BPU24" s="428"/>
      <c r="BPV24" s="428"/>
      <c r="BPW24" s="428"/>
      <c r="BPX24" s="428"/>
      <c r="BPY24" s="428"/>
      <c r="BPZ24" s="428"/>
      <c r="BQA24" s="428"/>
      <c r="BQB24" s="428"/>
      <c r="BQC24" s="428"/>
      <c r="BQD24" s="428"/>
      <c r="BQE24" s="428"/>
      <c r="BQF24" s="428"/>
      <c r="BQG24" s="428"/>
      <c r="BQH24" s="428"/>
      <c r="BQI24" s="428"/>
      <c r="BQJ24" s="428"/>
      <c r="BQK24" s="428"/>
      <c r="BQL24" s="428"/>
      <c r="BQM24" s="428"/>
      <c r="BQN24" s="428"/>
      <c r="BQO24" s="428"/>
      <c r="BQP24" s="428"/>
      <c r="BQQ24" s="428"/>
      <c r="BQR24" s="428"/>
      <c r="BQS24" s="428"/>
      <c r="BQT24" s="428"/>
      <c r="BQU24" s="428"/>
      <c r="BQV24" s="428"/>
      <c r="BQW24" s="428"/>
      <c r="BQX24" s="428"/>
      <c r="BQY24" s="428"/>
      <c r="BQZ24" s="428"/>
      <c r="BRA24" s="428"/>
      <c r="BRB24" s="428"/>
      <c r="BRC24" s="428"/>
      <c r="BRD24" s="428"/>
      <c r="BRE24" s="428"/>
      <c r="BRF24" s="428"/>
      <c r="BRG24" s="428"/>
      <c r="BRH24" s="428"/>
      <c r="BRI24" s="428"/>
      <c r="BRJ24" s="428"/>
      <c r="BRK24" s="428"/>
      <c r="BRL24" s="428"/>
      <c r="BRM24" s="428"/>
      <c r="BRN24" s="428"/>
      <c r="BRO24" s="428"/>
      <c r="BRP24" s="428"/>
      <c r="BRQ24" s="428"/>
      <c r="BRR24" s="428"/>
      <c r="BRS24" s="428"/>
      <c r="BRT24" s="428"/>
      <c r="BRU24" s="428"/>
      <c r="BRV24" s="428"/>
      <c r="BRW24" s="428"/>
      <c r="BRX24" s="428"/>
      <c r="BRY24" s="428"/>
      <c r="BRZ24" s="428"/>
      <c r="BSA24" s="428"/>
      <c r="BSB24" s="428"/>
      <c r="BSC24" s="428"/>
      <c r="BSD24" s="428"/>
      <c r="BSE24" s="428"/>
      <c r="BSF24" s="428"/>
      <c r="BSG24" s="428"/>
      <c r="BSH24" s="428"/>
      <c r="BSI24" s="428"/>
      <c r="BSJ24" s="428"/>
      <c r="BSK24" s="428"/>
      <c r="BSL24" s="428"/>
      <c r="BSM24" s="428"/>
      <c r="BSN24" s="428"/>
      <c r="BSO24" s="428"/>
      <c r="BSP24" s="428"/>
      <c r="BSQ24" s="428"/>
      <c r="BSR24" s="428"/>
      <c r="BSS24" s="428"/>
      <c r="BST24" s="428"/>
      <c r="BSU24" s="428"/>
      <c r="BSV24" s="428"/>
      <c r="BSW24" s="428"/>
      <c r="BSX24" s="428"/>
      <c r="BSY24" s="428"/>
      <c r="BSZ24" s="428"/>
      <c r="BTA24" s="428"/>
      <c r="BTB24" s="428"/>
      <c r="BTC24" s="428"/>
      <c r="BTD24" s="428"/>
      <c r="BTE24" s="428"/>
      <c r="BTF24" s="428"/>
      <c r="BTG24" s="428"/>
      <c r="BTH24" s="428"/>
      <c r="BTI24" s="428"/>
      <c r="BTJ24" s="428"/>
      <c r="BTK24" s="428"/>
      <c r="BTL24" s="428"/>
      <c r="BTM24" s="428"/>
      <c r="BTN24" s="428"/>
      <c r="BTO24" s="428"/>
      <c r="BTP24" s="428"/>
      <c r="BTQ24" s="428"/>
      <c r="BTR24" s="428"/>
      <c r="BTS24" s="428"/>
      <c r="BTT24" s="428"/>
      <c r="BTU24" s="428"/>
      <c r="BTV24" s="428"/>
      <c r="BTW24" s="428"/>
      <c r="BTX24" s="428"/>
      <c r="BTY24" s="428"/>
      <c r="BTZ24" s="428"/>
      <c r="BUA24" s="428"/>
      <c r="BUB24" s="428"/>
      <c r="BUC24" s="428"/>
      <c r="BUD24" s="428"/>
      <c r="BUE24" s="428"/>
      <c r="BUF24" s="428"/>
      <c r="BUG24" s="428"/>
      <c r="BUH24" s="428"/>
      <c r="BUI24" s="428"/>
      <c r="BUJ24" s="428"/>
      <c r="BUK24" s="428"/>
      <c r="BUL24" s="428"/>
      <c r="BUM24" s="428"/>
      <c r="BUN24" s="428"/>
      <c r="BUO24" s="428"/>
      <c r="BUP24" s="428"/>
      <c r="BUQ24" s="428"/>
      <c r="BUR24" s="428"/>
      <c r="BUS24" s="428"/>
      <c r="BUT24" s="428"/>
      <c r="BUU24" s="428"/>
      <c r="BUV24" s="428"/>
      <c r="BUW24" s="428"/>
      <c r="BUX24" s="428"/>
      <c r="BUY24" s="428"/>
      <c r="BUZ24" s="428"/>
      <c r="BVA24" s="428"/>
      <c r="BVB24" s="428"/>
      <c r="BVC24" s="428"/>
      <c r="BVD24" s="428"/>
      <c r="BVE24" s="428"/>
      <c r="BVF24" s="428"/>
      <c r="BVG24" s="428"/>
      <c r="BVH24" s="428"/>
      <c r="BVI24" s="428"/>
      <c r="BVJ24" s="428"/>
      <c r="BVK24" s="428"/>
      <c r="BVL24" s="428"/>
      <c r="BVM24" s="428"/>
      <c r="BVN24" s="428"/>
      <c r="BVO24" s="428"/>
      <c r="BVP24" s="428"/>
      <c r="BVQ24" s="428"/>
      <c r="BVR24" s="428"/>
      <c r="BVS24" s="428"/>
      <c r="BVT24" s="428"/>
      <c r="BVU24" s="428"/>
      <c r="BVV24" s="428"/>
      <c r="BVW24" s="428"/>
      <c r="BVX24" s="428"/>
      <c r="BVY24" s="428"/>
      <c r="BVZ24" s="428"/>
      <c r="BWA24" s="428"/>
      <c r="BWB24" s="428"/>
      <c r="BWC24" s="428"/>
      <c r="BWD24" s="428"/>
      <c r="BWE24" s="428"/>
      <c r="BWF24" s="428"/>
      <c r="BWG24" s="428"/>
      <c r="BWH24" s="428"/>
      <c r="BWI24" s="428"/>
      <c r="BWJ24" s="428"/>
      <c r="BWK24" s="428"/>
      <c r="BWL24" s="428"/>
      <c r="BWM24" s="428"/>
      <c r="BWN24" s="428"/>
      <c r="BWO24" s="428"/>
      <c r="BWP24" s="428"/>
      <c r="BWQ24" s="428"/>
      <c r="BWR24" s="428"/>
      <c r="BWS24" s="428"/>
      <c r="BWT24" s="428"/>
      <c r="BWU24" s="428"/>
      <c r="BWV24" s="428"/>
      <c r="BWW24" s="428"/>
      <c r="BWX24" s="428"/>
      <c r="BWY24" s="428"/>
      <c r="BWZ24" s="428"/>
      <c r="BXA24" s="428"/>
      <c r="BXB24" s="428"/>
      <c r="BXC24" s="428"/>
      <c r="BXD24" s="428"/>
      <c r="BXE24" s="428"/>
      <c r="BXF24" s="428"/>
      <c r="BXG24" s="428"/>
      <c r="BXH24" s="428"/>
      <c r="BXI24" s="428"/>
      <c r="BXJ24" s="428"/>
      <c r="BXK24" s="428"/>
      <c r="BXL24" s="428"/>
      <c r="BXM24" s="428"/>
      <c r="BXN24" s="428"/>
      <c r="BXO24" s="428"/>
      <c r="BXP24" s="428"/>
      <c r="BXQ24" s="428"/>
      <c r="BXR24" s="428"/>
    </row>
    <row r="25" spans="1:1994" s="732" customFormat="1" ht="27.95" customHeight="1" thickBot="1" x14ac:dyDescent="0.3">
      <c r="A25" s="712" t="s">
        <v>3037</v>
      </c>
      <c r="B25" s="728">
        <v>10.164715470000001</v>
      </c>
      <c r="C25" s="728">
        <v>10.164715470000001</v>
      </c>
      <c r="D25" s="728">
        <v>10.13967422</v>
      </c>
      <c r="E25" s="728">
        <v>10.17709522</v>
      </c>
      <c r="F25" s="728">
        <v>9.2246077199999998</v>
      </c>
      <c r="G25" s="728">
        <v>9.1795852199999999</v>
      </c>
      <c r="H25" s="728">
        <v>9.1850189700000016</v>
      </c>
      <c r="I25" s="728">
        <v>9.232450720000001</v>
      </c>
      <c r="J25" s="728">
        <v>9.2246019700000002</v>
      </c>
      <c r="K25" s="728">
        <v>9.2246024700000007</v>
      </c>
      <c r="L25" s="728">
        <v>9.2246024700000007</v>
      </c>
      <c r="M25" s="728">
        <v>9.2246024700000007</v>
      </c>
      <c r="N25" s="728">
        <v>9.1882044700000005</v>
      </c>
      <c r="O25" s="728">
        <v>9.1771707200000012</v>
      </c>
      <c r="P25" s="728">
        <v>0</v>
      </c>
      <c r="Q25" s="728">
        <v>0</v>
      </c>
      <c r="R25" s="728">
        <v>0</v>
      </c>
      <c r="S25" s="728">
        <v>0</v>
      </c>
      <c r="T25" s="728">
        <v>0</v>
      </c>
      <c r="U25" s="728">
        <v>0</v>
      </c>
      <c r="V25" s="728">
        <v>0</v>
      </c>
      <c r="W25" s="728">
        <v>0</v>
      </c>
      <c r="X25" s="728">
        <v>0</v>
      </c>
      <c r="Y25" s="728">
        <v>0</v>
      </c>
      <c r="Z25" s="728">
        <v>0</v>
      </c>
      <c r="AA25" s="728">
        <v>0</v>
      </c>
      <c r="AB25" s="728">
        <v>0</v>
      </c>
      <c r="AC25" s="728">
        <v>0</v>
      </c>
      <c r="AD25" s="728">
        <v>0</v>
      </c>
      <c r="AE25" s="728">
        <v>0</v>
      </c>
      <c r="AF25" s="731">
        <v>0</v>
      </c>
      <c r="AG25" s="731">
        <v>0</v>
      </c>
      <c r="AH25" s="731">
        <v>0</v>
      </c>
      <c r="AI25" s="731">
        <v>0</v>
      </c>
      <c r="AJ25" s="731">
        <v>0</v>
      </c>
      <c r="AK25" s="731">
        <v>0</v>
      </c>
      <c r="AL25" s="731">
        <v>0</v>
      </c>
      <c r="AM25" s="731">
        <v>0</v>
      </c>
      <c r="AN25" s="731">
        <v>0</v>
      </c>
      <c r="AO25" s="731">
        <v>0</v>
      </c>
      <c r="AP25" s="731">
        <v>0</v>
      </c>
      <c r="AQ25" s="731">
        <v>0</v>
      </c>
      <c r="AR25" s="731">
        <v>0</v>
      </c>
      <c r="AS25" s="428"/>
      <c r="AT25" s="428"/>
      <c r="AU25" s="428"/>
      <c r="AV25" s="428"/>
      <c r="AW25" s="428"/>
      <c r="AX25" s="428"/>
      <c r="AY25" s="428"/>
      <c r="AZ25" s="428"/>
      <c r="BA25" s="428"/>
      <c r="BB25" s="428"/>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c r="CI25" s="428"/>
      <c r="CJ25" s="428"/>
      <c r="CK25" s="428"/>
      <c r="CL25" s="428"/>
      <c r="CM25" s="428"/>
      <c r="CN25" s="428"/>
      <c r="CO25" s="428"/>
      <c r="CP25" s="428"/>
      <c r="CQ25" s="428"/>
      <c r="CR25" s="428"/>
      <c r="CS25" s="428"/>
      <c r="CT25" s="428"/>
      <c r="CU25" s="428"/>
      <c r="CV25" s="428"/>
      <c r="CW25" s="428"/>
      <c r="CX25" s="428"/>
      <c r="CY25" s="428"/>
      <c r="CZ25" s="428"/>
      <c r="DA25" s="428"/>
      <c r="DB25" s="428"/>
      <c r="DC25" s="428"/>
      <c r="DD25" s="428"/>
      <c r="DE25" s="428"/>
      <c r="DF25" s="428"/>
      <c r="DG25" s="428"/>
      <c r="DH25" s="428"/>
      <c r="DI25" s="428"/>
      <c r="DJ25" s="428"/>
      <c r="DK25" s="428"/>
      <c r="DL25" s="428"/>
      <c r="DM25" s="428"/>
      <c r="DN25" s="428"/>
      <c r="DO25" s="428"/>
      <c r="DP25" s="428"/>
      <c r="DQ25" s="428"/>
      <c r="DR25" s="428"/>
      <c r="DS25" s="428"/>
      <c r="DT25" s="428"/>
      <c r="DU25" s="428"/>
      <c r="DV25" s="428"/>
      <c r="DW25" s="428"/>
      <c r="DX25" s="428"/>
      <c r="DY25" s="428"/>
      <c r="DZ25" s="428"/>
      <c r="EA25" s="428"/>
      <c r="EB25" s="428"/>
      <c r="EC25" s="428"/>
      <c r="ED25" s="428"/>
      <c r="EE25" s="428"/>
      <c r="EF25" s="428"/>
      <c r="EG25" s="428"/>
      <c r="EH25" s="428"/>
      <c r="EI25" s="428"/>
      <c r="EJ25" s="428"/>
      <c r="EK25" s="428"/>
      <c r="EL25" s="428"/>
      <c r="EM25" s="428"/>
      <c r="EN25" s="428"/>
      <c r="EO25" s="428"/>
      <c r="EP25" s="428"/>
      <c r="EQ25" s="428"/>
      <c r="ER25" s="428"/>
      <c r="ES25" s="428"/>
      <c r="ET25" s="428"/>
      <c r="EU25" s="428"/>
      <c r="EV25" s="428"/>
      <c r="EW25" s="428"/>
      <c r="EX25" s="428"/>
      <c r="EY25" s="428"/>
      <c r="EZ25" s="428"/>
      <c r="FA25" s="428"/>
      <c r="FB25" s="428"/>
      <c r="FC25" s="428"/>
      <c r="FD25" s="428"/>
      <c r="FE25" s="428"/>
      <c r="FF25" s="428"/>
      <c r="FG25" s="428"/>
      <c r="FH25" s="428"/>
      <c r="FI25" s="428"/>
      <c r="FJ25" s="428"/>
      <c r="FK25" s="428"/>
      <c r="FL25" s="428"/>
      <c r="FM25" s="428"/>
      <c r="FN25" s="428"/>
      <c r="FO25" s="428"/>
      <c r="FP25" s="428"/>
      <c r="FQ25" s="428"/>
      <c r="FR25" s="428"/>
      <c r="FS25" s="428"/>
      <c r="FT25" s="428"/>
      <c r="FU25" s="428"/>
      <c r="FV25" s="428"/>
      <c r="FW25" s="428"/>
      <c r="FX25" s="428"/>
      <c r="FY25" s="428"/>
      <c r="FZ25" s="428"/>
      <c r="GA25" s="428"/>
      <c r="GB25" s="428"/>
      <c r="GC25" s="428"/>
      <c r="GD25" s="428"/>
      <c r="GE25" s="428"/>
      <c r="GF25" s="428"/>
      <c r="GG25" s="428"/>
      <c r="GH25" s="428"/>
      <c r="GI25" s="428"/>
      <c r="GJ25" s="428"/>
      <c r="GK25" s="428"/>
      <c r="GL25" s="428"/>
      <c r="GM25" s="428"/>
      <c r="GN25" s="428"/>
      <c r="GO25" s="428"/>
      <c r="GP25" s="428"/>
      <c r="GQ25" s="428"/>
      <c r="GR25" s="428"/>
      <c r="GS25" s="428"/>
      <c r="GT25" s="428"/>
      <c r="GU25" s="428"/>
      <c r="GV25" s="428"/>
      <c r="GW25" s="428"/>
      <c r="GX25" s="428"/>
      <c r="GY25" s="428"/>
      <c r="GZ25" s="428"/>
      <c r="HA25" s="428"/>
      <c r="HB25" s="428"/>
      <c r="HC25" s="428"/>
      <c r="HD25" s="428"/>
      <c r="HE25" s="428"/>
      <c r="HF25" s="428"/>
      <c r="HG25" s="428"/>
      <c r="HH25" s="428"/>
      <c r="HI25" s="428"/>
      <c r="HJ25" s="428"/>
      <c r="HK25" s="428"/>
      <c r="HL25" s="428"/>
      <c r="HM25" s="428"/>
      <c r="HN25" s="428"/>
      <c r="HO25" s="428"/>
      <c r="HP25" s="428"/>
      <c r="HQ25" s="428"/>
      <c r="HR25" s="428"/>
      <c r="HS25" s="428"/>
      <c r="HT25" s="428"/>
      <c r="HU25" s="428"/>
      <c r="HV25" s="428"/>
      <c r="HW25" s="428"/>
      <c r="HX25" s="428"/>
      <c r="HY25" s="428"/>
      <c r="HZ25" s="428"/>
      <c r="IA25" s="428"/>
      <c r="IB25" s="428"/>
      <c r="IC25" s="428"/>
      <c r="ID25" s="428"/>
      <c r="IE25" s="428"/>
      <c r="IF25" s="428"/>
      <c r="IG25" s="428"/>
      <c r="IH25" s="428"/>
      <c r="II25" s="428"/>
      <c r="IJ25" s="428"/>
      <c r="IK25" s="428"/>
      <c r="IL25" s="428"/>
      <c r="IM25" s="428"/>
      <c r="IN25" s="428"/>
      <c r="IO25" s="428"/>
      <c r="IP25" s="428"/>
      <c r="IQ25" s="428"/>
      <c r="IR25" s="428"/>
      <c r="IS25" s="428"/>
      <c r="IT25" s="428"/>
      <c r="IU25" s="428"/>
      <c r="IV25" s="428"/>
      <c r="IW25" s="428"/>
      <c r="IX25" s="428"/>
      <c r="IY25" s="428"/>
      <c r="IZ25" s="428"/>
      <c r="JA25" s="428"/>
      <c r="JB25" s="428"/>
      <c r="JC25" s="428"/>
      <c r="JD25" s="428"/>
      <c r="JE25" s="428"/>
      <c r="JF25" s="428"/>
      <c r="JG25" s="428"/>
      <c r="JH25" s="428"/>
      <c r="JI25" s="428"/>
      <c r="JJ25" s="428"/>
      <c r="JK25" s="428"/>
      <c r="JL25" s="428"/>
      <c r="JM25" s="428"/>
      <c r="JN25" s="428"/>
      <c r="JO25" s="428"/>
      <c r="JP25" s="428"/>
      <c r="JQ25" s="428"/>
      <c r="JR25" s="428"/>
      <c r="JS25" s="428"/>
      <c r="JT25" s="428"/>
      <c r="JU25" s="428"/>
      <c r="JV25" s="428"/>
      <c r="JW25" s="428"/>
      <c r="JX25" s="428"/>
      <c r="JY25" s="428"/>
      <c r="JZ25" s="428"/>
      <c r="KA25" s="428"/>
      <c r="KB25" s="428"/>
      <c r="KC25" s="428"/>
      <c r="KD25" s="428"/>
      <c r="KE25" s="428"/>
      <c r="KF25" s="428"/>
      <c r="KG25" s="428"/>
      <c r="KH25" s="428"/>
      <c r="KI25" s="428"/>
      <c r="KJ25" s="428"/>
      <c r="KK25" s="428"/>
      <c r="KL25" s="428"/>
      <c r="KM25" s="428"/>
      <c r="KN25" s="428"/>
      <c r="KO25" s="428"/>
      <c r="KP25" s="428"/>
      <c r="KQ25" s="428"/>
      <c r="KR25" s="428"/>
      <c r="KS25" s="428"/>
      <c r="KT25" s="428"/>
      <c r="KU25" s="428"/>
      <c r="KV25" s="428"/>
      <c r="KW25" s="428"/>
      <c r="KX25" s="428"/>
      <c r="KY25" s="428"/>
      <c r="KZ25" s="428"/>
      <c r="LA25" s="428"/>
      <c r="LB25" s="428"/>
      <c r="LC25" s="428"/>
      <c r="LD25" s="428"/>
      <c r="LE25" s="428"/>
      <c r="LF25" s="428"/>
      <c r="LG25" s="428"/>
      <c r="LH25" s="428"/>
      <c r="LI25" s="428"/>
      <c r="LJ25" s="428"/>
      <c r="LK25" s="428"/>
      <c r="LL25" s="428"/>
      <c r="LM25" s="428"/>
      <c r="LN25" s="428"/>
      <c r="LO25" s="428"/>
      <c r="LP25" s="428"/>
      <c r="LQ25" s="428"/>
      <c r="LR25" s="428"/>
      <c r="LS25" s="428"/>
      <c r="LT25" s="428"/>
      <c r="LU25" s="428"/>
      <c r="LV25" s="428"/>
      <c r="LW25" s="428"/>
      <c r="LX25" s="428"/>
      <c r="LY25" s="428"/>
      <c r="LZ25" s="428"/>
      <c r="MA25" s="428"/>
      <c r="MB25" s="428"/>
      <c r="MC25" s="428"/>
      <c r="MD25" s="428"/>
      <c r="ME25" s="428"/>
      <c r="MF25" s="428"/>
      <c r="MG25" s="428"/>
      <c r="MH25" s="428"/>
      <c r="MI25" s="428"/>
      <c r="MJ25" s="428"/>
      <c r="MK25" s="428"/>
      <c r="ML25" s="428"/>
      <c r="MM25" s="428"/>
      <c r="MN25" s="428"/>
      <c r="MO25" s="428"/>
      <c r="MP25" s="428"/>
      <c r="MQ25" s="428"/>
      <c r="MR25" s="428"/>
      <c r="MS25" s="428"/>
      <c r="MT25" s="428"/>
      <c r="MU25" s="428"/>
      <c r="MV25" s="428"/>
      <c r="MW25" s="428"/>
      <c r="MX25" s="428"/>
      <c r="MY25" s="428"/>
      <c r="MZ25" s="428"/>
      <c r="NA25" s="428"/>
      <c r="NB25" s="428"/>
      <c r="NC25" s="428"/>
      <c r="ND25" s="428"/>
      <c r="NE25" s="428"/>
      <c r="NF25" s="428"/>
      <c r="NG25" s="428"/>
      <c r="NH25" s="428"/>
      <c r="NI25" s="428"/>
      <c r="NJ25" s="428"/>
      <c r="NK25" s="428"/>
      <c r="NL25" s="428"/>
      <c r="NM25" s="428"/>
      <c r="NN25" s="428"/>
      <c r="NO25" s="428"/>
      <c r="NP25" s="428"/>
      <c r="NQ25" s="428"/>
      <c r="NR25" s="428"/>
      <c r="NS25" s="428"/>
      <c r="NT25" s="428"/>
      <c r="NU25" s="428"/>
      <c r="NV25" s="428"/>
      <c r="NW25" s="428"/>
      <c r="NX25" s="428"/>
      <c r="NY25" s="428"/>
      <c r="NZ25" s="428"/>
      <c r="OA25" s="428"/>
      <c r="OB25" s="428"/>
      <c r="OC25" s="428"/>
      <c r="OD25" s="428"/>
      <c r="OE25" s="428"/>
      <c r="OF25" s="428"/>
      <c r="OG25" s="428"/>
      <c r="OH25" s="428"/>
      <c r="OI25" s="428"/>
      <c r="OJ25" s="428"/>
      <c r="OK25" s="428"/>
      <c r="OL25" s="428"/>
      <c r="OM25" s="428"/>
      <c r="ON25" s="428"/>
      <c r="OO25" s="428"/>
      <c r="OP25" s="428"/>
      <c r="OQ25" s="428"/>
      <c r="OR25" s="428"/>
      <c r="OS25" s="428"/>
      <c r="OT25" s="428"/>
      <c r="OU25" s="428"/>
      <c r="OV25" s="428"/>
      <c r="OW25" s="428"/>
      <c r="OX25" s="428"/>
      <c r="OY25" s="428"/>
      <c r="OZ25" s="428"/>
      <c r="PA25" s="428"/>
      <c r="PB25" s="428"/>
      <c r="PC25" s="428"/>
      <c r="PD25" s="428"/>
      <c r="PE25" s="428"/>
      <c r="PF25" s="428"/>
      <c r="PG25" s="428"/>
      <c r="PH25" s="428"/>
      <c r="PI25" s="428"/>
      <c r="PJ25" s="428"/>
      <c r="PK25" s="428"/>
      <c r="PL25" s="428"/>
      <c r="PM25" s="428"/>
      <c r="PN25" s="428"/>
      <c r="PO25" s="428"/>
      <c r="PP25" s="428"/>
      <c r="PQ25" s="428"/>
      <c r="PR25" s="428"/>
      <c r="PS25" s="428"/>
      <c r="PT25" s="428"/>
      <c r="PU25" s="428"/>
      <c r="PV25" s="428"/>
      <c r="PW25" s="428"/>
      <c r="PX25" s="428"/>
      <c r="PY25" s="428"/>
      <c r="PZ25" s="428"/>
      <c r="QA25" s="428"/>
      <c r="QB25" s="428"/>
      <c r="QC25" s="428"/>
      <c r="QD25" s="428"/>
      <c r="QE25" s="428"/>
      <c r="QF25" s="428"/>
      <c r="QG25" s="428"/>
      <c r="QH25" s="428"/>
      <c r="QI25" s="428"/>
      <c r="QJ25" s="428"/>
      <c r="QK25" s="428"/>
      <c r="QL25" s="428"/>
      <c r="QM25" s="428"/>
      <c r="QN25" s="428"/>
      <c r="QO25" s="428"/>
      <c r="QP25" s="428"/>
      <c r="QQ25" s="428"/>
      <c r="QR25" s="428"/>
      <c r="QS25" s="428"/>
      <c r="QT25" s="428"/>
      <c r="QU25" s="428"/>
      <c r="QV25" s="428"/>
      <c r="QW25" s="428"/>
      <c r="QX25" s="428"/>
      <c r="QY25" s="428"/>
      <c r="QZ25" s="428"/>
      <c r="RA25" s="428"/>
      <c r="RB25" s="428"/>
      <c r="RC25" s="428"/>
      <c r="RD25" s="428"/>
      <c r="RE25" s="428"/>
      <c r="RF25" s="428"/>
      <c r="RG25" s="428"/>
      <c r="RH25" s="428"/>
      <c r="RI25" s="428"/>
      <c r="RJ25" s="428"/>
      <c r="RK25" s="428"/>
      <c r="RL25" s="428"/>
      <c r="RM25" s="428"/>
      <c r="RN25" s="428"/>
      <c r="RO25" s="428"/>
      <c r="RP25" s="428"/>
      <c r="RQ25" s="428"/>
      <c r="RR25" s="428"/>
      <c r="RS25" s="428"/>
      <c r="RT25" s="428"/>
      <c r="RU25" s="428"/>
      <c r="RV25" s="428"/>
      <c r="RW25" s="428"/>
      <c r="RX25" s="428"/>
      <c r="RY25" s="428"/>
      <c r="RZ25" s="428"/>
      <c r="SA25" s="428"/>
      <c r="SB25" s="428"/>
      <c r="SC25" s="428"/>
      <c r="SD25" s="428"/>
      <c r="SE25" s="428"/>
      <c r="SF25" s="428"/>
      <c r="SG25" s="428"/>
      <c r="SH25" s="428"/>
      <c r="SI25" s="428"/>
      <c r="SJ25" s="428"/>
      <c r="SK25" s="428"/>
      <c r="SL25" s="428"/>
      <c r="SM25" s="428"/>
      <c r="SN25" s="428"/>
      <c r="SO25" s="428"/>
      <c r="SP25" s="428"/>
      <c r="SQ25" s="428"/>
      <c r="SR25" s="428"/>
      <c r="SS25" s="428"/>
      <c r="ST25" s="428"/>
      <c r="SU25" s="428"/>
      <c r="SV25" s="428"/>
      <c r="SW25" s="428"/>
      <c r="SX25" s="428"/>
      <c r="SY25" s="428"/>
      <c r="SZ25" s="428"/>
      <c r="TA25" s="428"/>
      <c r="TB25" s="428"/>
      <c r="TC25" s="428"/>
      <c r="TD25" s="428"/>
      <c r="TE25" s="428"/>
      <c r="TF25" s="428"/>
      <c r="TG25" s="428"/>
      <c r="TH25" s="428"/>
      <c r="TI25" s="428"/>
      <c r="TJ25" s="428"/>
      <c r="TK25" s="428"/>
      <c r="TL25" s="428"/>
      <c r="TM25" s="428"/>
      <c r="TN25" s="428"/>
      <c r="TO25" s="428"/>
      <c r="TP25" s="428"/>
      <c r="TQ25" s="428"/>
      <c r="TR25" s="428"/>
      <c r="TS25" s="428"/>
      <c r="TT25" s="428"/>
      <c r="TU25" s="428"/>
      <c r="TV25" s="428"/>
      <c r="TW25" s="428"/>
      <c r="TX25" s="428"/>
      <c r="TY25" s="428"/>
      <c r="TZ25" s="428"/>
      <c r="UA25" s="428"/>
      <c r="UB25" s="428"/>
      <c r="UC25" s="428"/>
      <c r="UD25" s="428"/>
      <c r="UE25" s="428"/>
      <c r="UF25" s="428"/>
      <c r="UG25" s="428"/>
      <c r="UH25" s="428"/>
      <c r="UI25" s="428"/>
      <c r="UJ25" s="428"/>
      <c r="UK25" s="428"/>
      <c r="UL25" s="428"/>
      <c r="UM25" s="428"/>
      <c r="UN25" s="428"/>
      <c r="UO25" s="428"/>
      <c r="UP25" s="428"/>
      <c r="UQ25" s="428"/>
      <c r="UR25" s="428"/>
      <c r="US25" s="428"/>
      <c r="UT25" s="428"/>
      <c r="UU25" s="428"/>
      <c r="UV25" s="428"/>
      <c r="UW25" s="428"/>
      <c r="UX25" s="428"/>
      <c r="UY25" s="428"/>
      <c r="UZ25" s="428"/>
      <c r="VA25" s="428"/>
      <c r="VB25" s="428"/>
      <c r="VC25" s="428"/>
      <c r="VD25" s="428"/>
      <c r="VE25" s="428"/>
      <c r="VF25" s="428"/>
      <c r="VG25" s="428"/>
      <c r="VH25" s="428"/>
      <c r="VI25" s="428"/>
      <c r="VJ25" s="428"/>
      <c r="VK25" s="428"/>
      <c r="VL25" s="428"/>
      <c r="VM25" s="428"/>
      <c r="VN25" s="428"/>
      <c r="VO25" s="428"/>
      <c r="VP25" s="428"/>
      <c r="VQ25" s="428"/>
      <c r="VR25" s="428"/>
      <c r="VS25" s="428"/>
      <c r="VT25" s="428"/>
      <c r="VU25" s="428"/>
      <c r="VV25" s="428"/>
      <c r="VW25" s="428"/>
      <c r="VX25" s="428"/>
      <c r="VY25" s="428"/>
      <c r="VZ25" s="428"/>
      <c r="WA25" s="428"/>
      <c r="WB25" s="428"/>
      <c r="WC25" s="428"/>
      <c r="WD25" s="428"/>
      <c r="WE25" s="428"/>
      <c r="WF25" s="428"/>
      <c r="WG25" s="428"/>
      <c r="WH25" s="428"/>
      <c r="WI25" s="428"/>
      <c r="WJ25" s="428"/>
      <c r="WK25" s="428"/>
      <c r="WL25" s="428"/>
      <c r="WM25" s="428"/>
      <c r="WN25" s="428"/>
      <c r="WO25" s="428"/>
      <c r="WP25" s="428"/>
      <c r="WQ25" s="428"/>
      <c r="WR25" s="428"/>
      <c r="WS25" s="428"/>
      <c r="WT25" s="428"/>
      <c r="WU25" s="428"/>
      <c r="WV25" s="428"/>
      <c r="WW25" s="428"/>
      <c r="WX25" s="428"/>
      <c r="WY25" s="428"/>
      <c r="WZ25" s="428"/>
      <c r="XA25" s="428"/>
      <c r="XB25" s="428"/>
      <c r="XC25" s="428"/>
      <c r="XD25" s="428"/>
      <c r="XE25" s="428"/>
      <c r="XF25" s="428"/>
      <c r="XG25" s="428"/>
      <c r="XH25" s="428"/>
      <c r="XI25" s="428"/>
      <c r="XJ25" s="428"/>
      <c r="XK25" s="428"/>
      <c r="XL25" s="428"/>
      <c r="XM25" s="428"/>
      <c r="XN25" s="428"/>
      <c r="XO25" s="428"/>
      <c r="XP25" s="428"/>
      <c r="XQ25" s="428"/>
      <c r="XR25" s="428"/>
      <c r="XS25" s="428"/>
      <c r="XT25" s="428"/>
      <c r="XU25" s="428"/>
      <c r="XV25" s="428"/>
      <c r="XW25" s="428"/>
      <c r="XX25" s="428"/>
      <c r="XY25" s="428"/>
      <c r="XZ25" s="428"/>
      <c r="YA25" s="428"/>
      <c r="YB25" s="428"/>
      <c r="YC25" s="428"/>
      <c r="YD25" s="428"/>
      <c r="YE25" s="428"/>
      <c r="YF25" s="428"/>
      <c r="YG25" s="428"/>
      <c r="YH25" s="428"/>
      <c r="YI25" s="428"/>
      <c r="YJ25" s="428"/>
      <c r="YK25" s="428"/>
      <c r="YL25" s="428"/>
      <c r="YM25" s="428"/>
      <c r="YN25" s="428"/>
      <c r="YO25" s="428"/>
      <c r="YP25" s="428"/>
      <c r="YQ25" s="428"/>
      <c r="YR25" s="428"/>
      <c r="YS25" s="428"/>
      <c r="YT25" s="428"/>
      <c r="YU25" s="428"/>
      <c r="YV25" s="428"/>
      <c r="YW25" s="428"/>
      <c r="YX25" s="428"/>
      <c r="YY25" s="428"/>
      <c r="YZ25" s="428"/>
      <c r="ZA25" s="428"/>
      <c r="ZB25" s="428"/>
      <c r="ZC25" s="428"/>
      <c r="ZD25" s="428"/>
      <c r="ZE25" s="428"/>
      <c r="ZF25" s="428"/>
      <c r="ZG25" s="428"/>
      <c r="ZH25" s="428"/>
      <c r="ZI25" s="428"/>
      <c r="ZJ25" s="428"/>
      <c r="ZK25" s="428"/>
      <c r="ZL25" s="428"/>
      <c r="ZM25" s="428"/>
      <c r="ZN25" s="428"/>
      <c r="ZO25" s="428"/>
      <c r="ZP25" s="428"/>
      <c r="ZQ25" s="428"/>
      <c r="ZR25" s="428"/>
      <c r="ZS25" s="428"/>
      <c r="ZT25" s="428"/>
      <c r="ZU25" s="428"/>
      <c r="ZV25" s="428"/>
      <c r="ZW25" s="428"/>
      <c r="ZX25" s="428"/>
      <c r="ZY25" s="428"/>
      <c r="ZZ25" s="428"/>
      <c r="AAA25" s="428"/>
      <c r="AAB25" s="428"/>
      <c r="AAC25" s="428"/>
      <c r="AAD25" s="428"/>
      <c r="AAE25" s="428"/>
      <c r="AAF25" s="428"/>
      <c r="AAG25" s="428"/>
      <c r="AAH25" s="428"/>
      <c r="AAI25" s="428"/>
      <c r="AAJ25" s="428"/>
      <c r="AAK25" s="428"/>
      <c r="AAL25" s="428"/>
      <c r="AAM25" s="428"/>
      <c r="AAN25" s="428"/>
      <c r="AAO25" s="428"/>
      <c r="AAP25" s="428"/>
      <c r="AAQ25" s="428"/>
      <c r="AAR25" s="428"/>
      <c r="AAS25" s="428"/>
      <c r="AAT25" s="428"/>
      <c r="AAU25" s="428"/>
      <c r="AAV25" s="428"/>
      <c r="AAW25" s="428"/>
      <c r="AAX25" s="428"/>
      <c r="AAY25" s="428"/>
      <c r="AAZ25" s="428"/>
      <c r="ABA25" s="428"/>
      <c r="ABB25" s="428"/>
      <c r="ABC25" s="428"/>
      <c r="ABD25" s="428"/>
      <c r="ABE25" s="428"/>
      <c r="ABF25" s="428"/>
      <c r="ABG25" s="428"/>
      <c r="ABH25" s="428"/>
      <c r="ABI25" s="428"/>
      <c r="ABJ25" s="428"/>
      <c r="ABK25" s="428"/>
      <c r="ABL25" s="428"/>
      <c r="ABM25" s="428"/>
      <c r="ABN25" s="428"/>
      <c r="ABO25" s="428"/>
      <c r="ABP25" s="428"/>
      <c r="ABQ25" s="428"/>
      <c r="ABR25" s="428"/>
      <c r="ABS25" s="428"/>
      <c r="ABT25" s="428"/>
      <c r="ABU25" s="428"/>
      <c r="ABV25" s="428"/>
      <c r="ABW25" s="428"/>
      <c r="ABX25" s="428"/>
      <c r="ABY25" s="428"/>
      <c r="ABZ25" s="428"/>
      <c r="ACA25" s="428"/>
      <c r="ACB25" s="428"/>
      <c r="ACC25" s="428"/>
      <c r="ACD25" s="428"/>
      <c r="ACE25" s="428"/>
      <c r="ACF25" s="428"/>
      <c r="ACG25" s="428"/>
      <c r="ACH25" s="428"/>
      <c r="ACI25" s="428"/>
      <c r="ACJ25" s="428"/>
      <c r="ACK25" s="428"/>
      <c r="ACL25" s="428"/>
      <c r="ACM25" s="428"/>
      <c r="ACN25" s="428"/>
      <c r="ACO25" s="428"/>
      <c r="ACP25" s="428"/>
      <c r="ACQ25" s="428"/>
      <c r="ACR25" s="428"/>
      <c r="ACS25" s="428"/>
      <c r="ACT25" s="428"/>
      <c r="ACU25" s="428"/>
      <c r="ACV25" s="428"/>
      <c r="ACW25" s="428"/>
      <c r="ACX25" s="428"/>
      <c r="ACY25" s="428"/>
      <c r="ACZ25" s="428"/>
      <c r="ADA25" s="428"/>
      <c r="ADB25" s="428"/>
      <c r="ADC25" s="428"/>
      <c r="ADD25" s="428"/>
      <c r="ADE25" s="428"/>
      <c r="ADF25" s="428"/>
      <c r="ADG25" s="428"/>
      <c r="ADH25" s="428"/>
      <c r="ADI25" s="428"/>
      <c r="ADJ25" s="428"/>
      <c r="ADK25" s="428"/>
      <c r="ADL25" s="428"/>
      <c r="ADM25" s="428"/>
      <c r="ADN25" s="428"/>
      <c r="ADO25" s="428"/>
      <c r="ADP25" s="428"/>
      <c r="ADQ25" s="428"/>
      <c r="ADR25" s="428"/>
      <c r="ADS25" s="428"/>
      <c r="ADT25" s="428"/>
      <c r="ADU25" s="428"/>
      <c r="ADV25" s="428"/>
      <c r="ADW25" s="428"/>
      <c r="ADX25" s="428"/>
      <c r="ADY25" s="428"/>
      <c r="ADZ25" s="428"/>
      <c r="AEA25" s="428"/>
      <c r="AEB25" s="428"/>
      <c r="AEC25" s="428"/>
      <c r="AED25" s="428"/>
      <c r="AEE25" s="428"/>
      <c r="AEF25" s="428"/>
      <c r="AEG25" s="428"/>
      <c r="AEH25" s="428"/>
      <c r="AEI25" s="428"/>
      <c r="AEJ25" s="428"/>
      <c r="AEK25" s="428"/>
      <c r="AEL25" s="428"/>
      <c r="AEM25" s="428"/>
      <c r="AEN25" s="428"/>
      <c r="AEO25" s="428"/>
      <c r="AEP25" s="428"/>
      <c r="AEQ25" s="428"/>
      <c r="AER25" s="428"/>
      <c r="AES25" s="428"/>
      <c r="AET25" s="428"/>
      <c r="AEU25" s="428"/>
      <c r="AEV25" s="428"/>
      <c r="AEW25" s="428"/>
      <c r="AEX25" s="428"/>
      <c r="AEY25" s="428"/>
      <c r="AEZ25" s="428"/>
      <c r="AFA25" s="428"/>
      <c r="AFB25" s="428"/>
      <c r="AFC25" s="428"/>
      <c r="AFD25" s="428"/>
      <c r="AFE25" s="428"/>
      <c r="AFF25" s="428"/>
      <c r="AFG25" s="428"/>
      <c r="AFH25" s="428"/>
      <c r="AFI25" s="428"/>
      <c r="AFJ25" s="428"/>
      <c r="AFK25" s="428"/>
      <c r="AFL25" s="428"/>
      <c r="AFM25" s="428"/>
      <c r="AFN25" s="428"/>
      <c r="AFO25" s="428"/>
      <c r="AFP25" s="428"/>
      <c r="AFQ25" s="428"/>
      <c r="AFR25" s="428"/>
      <c r="AFS25" s="428"/>
      <c r="AFT25" s="428"/>
      <c r="AFU25" s="428"/>
      <c r="AFV25" s="428"/>
      <c r="AFW25" s="428"/>
      <c r="AFX25" s="428"/>
      <c r="AFY25" s="428"/>
      <c r="AFZ25" s="428"/>
      <c r="AGA25" s="428"/>
      <c r="AGB25" s="428"/>
      <c r="AGC25" s="428"/>
      <c r="AGD25" s="428"/>
      <c r="AGE25" s="428"/>
      <c r="AGF25" s="428"/>
      <c r="AGG25" s="428"/>
      <c r="AGH25" s="428"/>
      <c r="AGI25" s="428"/>
      <c r="AGJ25" s="428"/>
      <c r="AGK25" s="428"/>
      <c r="AGL25" s="428"/>
      <c r="AGM25" s="428"/>
      <c r="AGN25" s="428"/>
      <c r="AGO25" s="428"/>
      <c r="AGP25" s="428"/>
      <c r="AGQ25" s="428"/>
      <c r="AGR25" s="428"/>
      <c r="AGS25" s="428"/>
      <c r="AGT25" s="428"/>
      <c r="AGU25" s="428"/>
      <c r="AGV25" s="428"/>
      <c r="AGW25" s="428"/>
      <c r="AGX25" s="428"/>
      <c r="AGY25" s="428"/>
      <c r="AGZ25" s="428"/>
      <c r="AHA25" s="428"/>
      <c r="AHB25" s="428"/>
      <c r="AHC25" s="428"/>
      <c r="AHD25" s="428"/>
      <c r="AHE25" s="428"/>
      <c r="AHF25" s="428"/>
      <c r="AHG25" s="428"/>
      <c r="AHH25" s="428"/>
      <c r="AHI25" s="428"/>
      <c r="AHJ25" s="428"/>
      <c r="AHK25" s="428"/>
      <c r="AHL25" s="428"/>
      <c r="AHM25" s="428"/>
      <c r="AHN25" s="428"/>
      <c r="AHO25" s="428"/>
      <c r="AHP25" s="428"/>
      <c r="AHQ25" s="428"/>
      <c r="AHR25" s="428"/>
      <c r="AHS25" s="428"/>
      <c r="AHT25" s="428"/>
      <c r="AHU25" s="428"/>
      <c r="AHV25" s="428"/>
      <c r="AHW25" s="428"/>
      <c r="AHX25" s="428"/>
      <c r="AHY25" s="428"/>
      <c r="AHZ25" s="428"/>
      <c r="AIA25" s="428"/>
      <c r="AIB25" s="428"/>
      <c r="AIC25" s="428"/>
      <c r="AID25" s="428"/>
      <c r="AIE25" s="428"/>
      <c r="AIF25" s="428"/>
      <c r="AIG25" s="428"/>
      <c r="AIH25" s="428"/>
      <c r="AII25" s="428"/>
      <c r="AIJ25" s="428"/>
      <c r="AIK25" s="428"/>
      <c r="AIL25" s="428"/>
      <c r="AIM25" s="428"/>
      <c r="AIN25" s="428"/>
      <c r="AIO25" s="428"/>
      <c r="AIP25" s="428"/>
      <c r="AIQ25" s="428"/>
      <c r="AIR25" s="428"/>
      <c r="AIS25" s="428"/>
      <c r="AIT25" s="428"/>
      <c r="AIU25" s="428"/>
      <c r="AIV25" s="428"/>
      <c r="AIW25" s="428"/>
      <c r="AIX25" s="428"/>
      <c r="AIY25" s="428"/>
      <c r="AIZ25" s="428"/>
      <c r="AJA25" s="428"/>
      <c r="AJB25" s="428"/>
      <c r="AJC25" s="428"/>
      <c r="AJD25" s="428"/>
      <c r="AJE25" s="428"/>
      <c r="AJF25" s="428"/>
      <c r="AJG25" s="428"/>
      <c r="AJH25" s="428"/>
      <c r="AJI25" s="428"/>
      <c r="AJJ25" s="428"/>
      <c r="AJK25" s="428"/>
      <c r="AJL25" s="428"/>
      <c r="AJM25" s="428"/>
      <c r="AJN25" s="428"/>
      <c r="AJO25" s="428"/>
      <c r="AJP25" s="428"/>
      <c r="AJQ25" s="428"/>
      <c r="AJR25" s="428"/>
      <c r="AJS25" s="428"/>
      <c r="AJT25" s="428"/>
      <c r="AJU25" s="428"/>
      <c r="AJV25" s="428"/>
      <c r="AJW25" s="428"/>
      <c r="AJX25" s="428"/>
      <c r="AJY25" s="428"/>
      <c r="AJZ25" s="428"/>
      <c r="AKA25" s="428"/>
      <c r="AKB25" s="428"/>
      <c r="AKC25" s="428"/>
      <c r="AKD25" s="428"/>
      <c r="AKE25" s="428"/>
      <c r="AKF25" s="428"/>
      <c r="AKG25" s="428"/>
      <c r="AKH25" s="428"/>
      <c r="AKI25" s="428"/>
      <c r="AKJ25" s="428"/>
      <c r="AKK25" s="428"/>
      <c r="AKL25" s="428"/>
      <c r="AKM25" s="428"/>
      <c r="AKN25" s="428"/>
      <c r="AKO25" s="428"/>
      <c r="AKP25" s="428"/>
      <c r="AKQ25" s="428"/>
      <c r="AKR25" s="428"/>
      <c r="AKS25" s="428"/>
      <c r="AKT25" s="428"/>
      <c r="AKU25" s="428"/>
      <c r="AKV25" s="428"/>
      <c r="AKW25" s="428"/>
      <c r="AKX25" s="428"/>
      <c r="AKY25" s="428"/>
      <c r="AKZ25" s="428"/>
      <c r="ALA25" s="428"/>
      <c r="ALB25" s="428"/>
      <c r="ALC25" s="428"/>
      <c r="ALD25" s="428"/>
      <c r="ALE25" s="428"/>
      <c r="ALF25" s="428"/>
      <c r="ALG25" s="428"/>
      <c r="ALH25" s="428"/>
      <c r="ALI25" s="428"/>
      <c r="ALJ25" s="428"/>
      <c r="ALK25" s="428"/>
      <c r="ALL25" s="428"/>
      <c r="ALM25" s="428"/>
      <c r="ALN25" s="428"/>
      <c r="ALO25" s="428"/>
      <c r="ALP25" s="428"/>
      <c r="ALQ25" s="428"/>
      <c r="ALR25" s="428"/>
      <c r="ALS25" s="428"/>
      <c r="ALT25" s="428"/>
      <c r="ALU25" s="428"/>
      <c r="ALV25" s="428"/>
      <c r="ALW25" s="428"/>
      <c r="ALX25" s="428"/>
      <c r="ALY25" s="428"/>
      <c r="ALZ25" s="428"/>
      <c r="AMA25" s="428"/>
      <c r="AMB25" s="428"/>
      <c r="AMC25" s="428"/>
      <c r="AMD25" s="428"/>
      <c r="AME25" s="428"/>
      <c r="AMF25" s="428"/>
      <c r="AMG25" s="428"/>
      <c r="AMH25" s="428"/>
      <c r="AMI25" s="428"/>
      <c r="AMJ25" s="428"/>
      <c r="AMK25" s="428"/>
      <c r="AML25" s="428"/>
      <c r="AMM25" s="428"/>
      <c r="AMN25" s="428"/>
      <c r="AMO25" s="428"/>
      <c r="AMP25" s="428"/>
      <c r="AMQ25" s="428"/>
      <c r="AMR25" s="428"/>
      <c r="AMS25" s="428"/>
      <c r="AMT25" s="428"/>
      <c r="AMU25" s="428"/>
      <c r="AMV25" s="428"/>
      <c r="AMW25" s="428"/>
      <c r="AMX25" s="428"/>
      <c r="AMY25" s="428"/>
      <c r="AMZ25" s="428"/>
      <c r="ANA25" s="428"/>
      <c r="ANB25" s="428"/>
      <c r="ANC25" s="428"/>
      <c r="AND25" s="428"/>
      <c r="ANE25" s="428"/>
      <c r="ANF25" s="428"/>
      <c r="ANG25" s="428"/>
      <c r="ANH25" s="428"/>
      <c r="ANI25" s="428"/>
      <c r="ANJ25" s="428"/>
      <c r="ANK25" s="428"/>
      <c r="ANL25" s="428"/>
      <c r="ANM25" s="428"/>
      <c r="ANN25" s="428"/>
      <c r="ANO25" s="428"/>
      <c r="ANP25" s="428"/>
      <c r="ANQ25" s="428"/>
      <c r="ANR25" s="428"/>
      <c r="ANS25" s="428"/>
      <c r="ANT25" s="428"/>
      <c r="ANU25" s="428"/>
      <c r="ANV25" s="428"/>
      <c r="ANW25" s="428"/>
      <c r="ANX25" s="428"/>
      <c r="ANY25" s="428"/>
      <c r="ANZ25" s="428"/>
      <c r="AOA25" s="428"/>
      <c r="AOB25" s="428"/>
      <c r="AOC25" s="428"/>
      <c r="AOD25" s="428"/>
      <c r="AOE25" s="428"/>
      <c r="AOF25" s="428"/>
      <c r="AOG25" s="428"/>
      <c r="AOH25" s="428"/>
      <c r="AOI25" s="428"/>
      <c r="AOJ25" s="428"/>
      <c r="AOK25" s="428"/>
      <c r="AOL25" s="428"/>
      <c r="AOM25" s="428"/>
      <c r="AON25" s="428"/>
      <c r="AOO25" s="428"/>
      <c r="AOP25" s="428"/>
      <c r="AOQ25" s="428"/>
      <c r="AOR25" s="428"/>
      <c r="AOS25" s="428"/>
      <c r="AOT25" s="428"/>
      <c r="AOU25" s="428"/>
      <c r="AOV25" s="428"/>
      <c r="AOW25" s="428"/>
      <c r="AOX25" s="428"/>
      <c r="AOY25" s="428"/>
      <c r="AOZ25" s="428"/>
      <c r="APA25" s="428"/>
      <c r="APB25" s="428"/>
      <c r="APC25" s="428"/>
      <c r="APD25" s="428"/>
      <c r="APE25" s="428"/>
      <c r="APF25" s="428"/>
      <c r="APG25" s="428"/>
      <c r="APH25" s="428"/>
      <c r="API25" s="428"/>
      <c r="APJ25" s="428"/>
      <c r="APK25" s="428"/>
      <c r="APL25" s="428"/>
      <c r="APM25" s="428"/>
      <c r="APN25" s="428"/>
      <c r="APO25" s="428"/>
      <c r="APP25" s="428"/>
      <c r="APQ25" s="428"/>
      <c r="APR25" s="428"/>
      <c r="APS25" s="428"/>
      <c r="APT25" s="428"/>
      <c r="APU25" s="428"/>
      <c r="APV25" s="428"/>
      <c r="APW25" s="428"/>
      <c r="APX25" s="428"/>
      <c r="APY25" s="428"/>
      <c r="APZ25" s="428"/>
      <c r="AQA25" s="428"/>
      <c r="AQB25" s="428"/>
      <c r="AQC25" s="428"/>
      <c r="AQD25" s="428"/>
      <c r="AQE25" s="428"/>
      <c r="AQF25" s="428"/>
      <c r="AQG25" s="428"/>
      <c r="AQH25" s="428"/>
      <c r="AQI25" s="428"/>
      <c r="AQJ25" s="428"/>
      <c r="AQK25" s="428"/>
      <c r="AQL25" s="428"/>
      <c r="AQM25" s="428"/>
      <c r="AQN25" s="428"/>
      <c r="AQO25" s="428"/>
      <c r="AQP25" s="428"/>
      <c r="AQQ25" s="428"/>
      <c r="AQR25" s="428"/>
      <c r="AQS25" s="428"/>
      <c r="AQT25" s="428"/>
      <c r="AQU25" s="428"/>
      <c r="AQV25" s="428"/>
      <c r="AQW25" s="428"/>
      <c r="AQX25" s="428"/>
      <c r="AQY25" s="428"/>
      <c r="AQZ25" s="428"/>
      <c r="ARA25" s="428"/>
      <c r="ARB25" s="428"/>
      <c r="ARC25" s="428"/>
      <c r="ARD25" s="428"/>
      <c r="ARE25" s="428"/>
      <c r="ARF25" s="428"/>
      <c r="ARG25" s="428"/>
      <c r="ARH25" s="428"/>
      <c r="ARI25" s="428"/>
      <c r="ARJ25" s="428"/>
      <c r="ARK25" s="428"/>
      <c r="ARL25" s="428"/>
      <c r="ARM25" s="428"/>
      <c r="ARN25" s="428"/>
      <c r="ARO25" s="428"/>
      <c r="ARP25" s="428"/>
      <c r="ARQ25" s="428"/>
      <c r="ARR25" s="428"/>
      <c r="ARS25" s="428"/>
      <c r="ART25" s="428"/>
      <c r="ARU25" s="428"/>
      <c r="ARV25" s="428"/>
      <c r="ARW25" s="428"/>
      <c r="ARX25" s="428"/>
      <c r="ARY25" s="428"/>
      <c r="ARZ25" s="428"/>
      <c r="ASA25" s="428"/>
      <c r="ASB25" s="428"/>
      <c r="ASC25" s="428"/>
      <c r="ASD25" s="428"/>
      <c r="ASE25" s="428"/>
      <c r="ASF25" s="428"/>
      <c r="ASG25" s="428"/>
      <c r="ASH25" s="428"/>
      <c r="ASI25" s="428"/>
      <c r="ASJ25" s="428"/>
      <c r="ASK25" s="428"/>
      <c r="ASL25" s="428"/>
      <c r="ASM25" s="428"/>
      <c r="ASN25" s="428"/>
      <c r="ASO25" s="428"/>
      <c r="ASP25" s="428"/>
      <c r="ASQ25" s="428"/>
      <c r="ASR25" s="428"/>
      <c r="ASS25" s="428"/>
      <c r="AST25" s="428"/>
      <c r="ASU25" s="428"/>
      <c r="ASV25" s="428"/>
      <c r="ASW25" s="428"/>
      <c r="ASX25" s="428"/>
      <c r="ASY25" s="428"/>
      <c r="ASZ25" s="428"/>
      <c r="ATA25" s="428"/>
      <c r="ATB25" s="428"/>
      <c r="ATC25" s="428"/>
      <c r="ATD25" s="428"/>
      <c r="ATE25" s="428"/>
      <c r="ATF25" s="428"/>
      <c r="ATG25" s="428"/>
      <c r="ATH25" s="428"/>
      <c r="ATI25" s="428"/>
      <c r="ATJ25" s="428"/>
      <c r="ATK25" s="428"/>
      <c r="ATL25" s="428"/>
      <c r="ATM25" s="428"/>
      <c r="ATN25" s="428"/>
      <c r="ATO25" s="428"/>
      <c r="ATP25" s="428"/>
      <c r="ATQ25" s="428"/>
      <c r="ATR25" s="428"/>
      <c r="ATS25" s="428"/>
      <c r="ATT25" s="428"/>
      <c r="ATU25" s="428"/>
      <c r="ATV25" s="428"/>
      <c r="ATW25" s="428"/>
      <c r="ATX25" s="428"/>
      <c r="ATY25" s="428"/>
      <c r="ATZ25" s="428"/>
      <c r="AUA25" s="428"/>
      <c r="AUB25" s="428"/>
      <c r="AUC25" s="428"/>
      <c r="AUD25" s="428"/>
      <c r="AUE25" s="428"/>
      <c r="AUF25" s="428"/>
      <c r="AUG25" s="428"/>
      <c r="AUH25" s="428"/>
      <c r="AUI25" s="428"/>
      <c r="AUJ25" s="428"/>
      <c r="AUK25" s="428"/>
      <c r="AUL25" s="428"/>
      <c r="AUM25" s="428"/>
      <c r="AUN25" s="428"/>
      <c r="AUO25" s="428"/>
      <c r="AUP25" s="428"/>
      <c r="AUQ25" s="428"/>
      <c r="AUR25" s="428"/>
      <c r="AUS25" s="428"/>
      <c r="AUT25" s="428"/>
      <c r="AUU25" s="428"/>
      <c r="AUV25" s="428"/>
      <c r="AUW25" s="428"/>
      <c r="AUX25" s="428"/>
      <c r="AUY25" s="428"/>
      <c r="AUZ25" s="428"/>
      <c r="AVA25" s="428"/>
      <c r="AVB25" s="428"/>
      <c r="AVC25" s="428"/>
      <c r="AVD25" s="428"/>
      <c r="AVE25" s="428"/>
      <c r="AVF25" s="428"/>
      <c r="AVG25" s="428"/>
      <c r="AVH25" s="428"/>
      <c r="AVI25" s="428"/>
      <c r="AVJ25" s="428"/>
      <c r="AVK25" s="428"/>
      <c r="AVL25" s="428"/>
      <c r="AVM25" s="428"/>
      <c r="AVN25" s="428"/>
      <c r="AVO25" s="428"/>
      <c r="AVP25" s="428"/>
      <c r="AVQ25" s="428"/>
      <c r="AVR25" s="428"/>
      <c r="AVS25" s="428"/>
      <c r="AVT25" s="428"/>
      <c r="AVU25" s="428"/>
      <c r="AVV25" s="428"/>
      <c r="AVW25" s="428"/>
      <c r="AVX25" s="428"/>
      <c r="AVY25" s="428"/>
      <c r="AVZ25" s="428"/>
      <c r="AWA25" s="428"/>
      <c r="AWB25" s="428"/>
      <c r="AWC25" s="428"/>
      <c r="AWD25" s="428"/>
      <c r="AWE25" s="428"/>
      <c r="AWF25" s="428"/>
      <c r="AWG25" s="428"/>
      <c r="AWH25" s="428"/>
      <c r="AWI25" s="428"/>
      <c r="AWJ25" s="428"/>
      <c r="AWK25" s="428"/>
      <c r="AWL25" s="428"/>
      <c r="AWM25" s="428"/>
      <c r="AWN25" s="428"/>
      <c r="AWO25" s="428"/>
      <c r="AWP25" s="428"/>
      <c r="AWQ25" s="428"/>
      <c r="AWR25" s="428"/>
      <c r="AWS25" s="428"/>
      <c r="AWT25" s="428"/>
      <c r="AWU25" s="428"/>
      <c r="AWV25" s="428"/>
      <c r="AWW25" s="428"/>
      <c r="AWX25" s="428"/>
      <c r="AWY25" s="428"/>
      <c r="AWZ25" s="428"/>
      <c r="AXA25" s="428"/>
      <c r="AXB25" s="428"/>
      <c r="AXC25" s="428"/>
      <c r="AXD25" s="428"/>
      <c r="AXE25" s="428"/>
      <c r="AXF25" s="428"/>
      <c r="AXG25" s="428"/>
      <c r="AXH25" s="428"/>
      <c r="AXI25" s="428"/>
      <c r="AXJ25" s="428"/>
      <c r="AXK25" s="428"/>
      <c r="AXL25" s="428"/>
      <c r="AXM25" s="428"/>
      <c r="AXN25" s="428"/>
      <c r="AXO25" s="428"/>
      <c r="AXP25" s="428"/>
      <c r="AXQ25" s="428"/>
      <c r="AXR25" s="428"/>
      <c r="AXS25" s="428"/>
      <c r="AXT25" s="428"/>
      <c r="AXU25" s="428"/>
      <c r="AXV25" s="428"/>
      <c r="AXW25" s="428"/>
      <c r="AXX25" s="428"/>
      <c r="AXY25" s="428"/>
      <c r="AXZ25" s="428"/>
      <c r="AYA25" s="428"/>
      <c r="AYB25" s="428"/>
      <c r="AYC25" s="428"/>
      <c r="AYD25" s="428"/>
      <c r="AYE25" s="428"/>
      <c r="AYF25" s="428"/>
      <c r="AYG25" s="428"/>
      <c r="AYH25" s="428"/>
      <c r="AYI25" s="428"/>
      <c r="AYJ25" s="428"/>
      <c r="AYK25" s="428"/>
      <c r="AYL25" s="428"/>
      <c r="AYM25" s="428"/>
      <c r="AYN25" s="428"/>
      <c r="AYO25" s="428"/>
      <c r="AYP25" s="428"/>
      <c r="AYQ25" s="428"/>
      <c r="AYR25" s="428"/>
      <c r="AYS25" s="428"/>
      <c r="AYT25" s="428"/>
      <c r="AYU25" s="428"/>
      <c r="AYV25" s="428"/>
      <c r="AYW25" s="428"/>
      <c r="AYX25" s="428"/>
      <c r="AYY25" s="428"/>
      <c r="AYZ25" s="428"/>
      <c r="AZA25" s="428"/>
      <c r="AZB25" s="428"/>
      <c r="AZC25" s="428"/>
      <c r="AZD25" s="428"/>
      <c r="AZE25" s="428"/>
      <c r="AZF25" s="428"/>
      <c r="AZG25" s="428"/>
      <c r="AZH25" s="428"/>
      <c r="AZI25" s="428"/>
      <c r="AZJ25" s="428"/>
      <c r="AZK25" s="428"/>
      <c r="AZL25" s="428"/>
      <c r="AZM25" s="428"/>
      <c r="AZN25" s="428"/>
      <c r="AZO25" s="428"/>
      <c r="AZP25" s="428"/>
      <c r="AZQ25" s="428"/>
      <c r="AZR25" s="428"/>
      <c r="AZS25" s="428"/>
      <c r="AZT25" s="428"/>
      <c r="AZU25" s="428"/>
      <c r="AZV25" s="428"/>
      <c r="AZW25" s="428"/>
      <c r="AZX25" s="428"/>
      <c r="AZY25" s="428"/>
      <c r="AZZ25" s="428"/>
      <c r="BAA25" s="428"/>
      <c r="BAB25" s="428"/>
      <c r="BAC25" s="428"/>
      <c r="BAD25" s="428"/>
      <c r="BAE25" s="428"/>
      <c r="BAF25" s="428"/>
      <c r="BAG25" s="428"/>
      <c r="BAH25" s="428"/>
      <c r="BAI25" s="428"/>
      <c r="BAJ25" s="428"/>
      <c r="BAK25" s="428"/>
      <c r="BAL25" s="428"/>
      <c r="BAM25" s="428"/>
      <c r="BAN25" s="428"/>
      <c r="BAO25" s="428"/>
      <c r="BAP25" s="428"/>
      <c r="BAQ25" s="428"/>
      <c r="BAR25" s="428"/>
      <c r="BAS25" s="428"/>
      <c r="BAT25" s="428"/>
      <c r="BAU25" s="428"/>
      <c r="BAV25" s="428"/>
      <c r="BAW25" s="428"/>
      <c r="BAX25" s="428"/>
      <c r="BAY25" s="428"/>
      <c r="BAZ25" s="428"/>
      <c r="BBA25" s="428"/>
      <c r="BBB25" s="428"/>
      <c r="BBC25" s="428"/>
      <c r="BBD25" s="428"/>
      <c r="BBE25" s="428"/>
      <c r="BBF25" s="428"/>
      <c r="BBG25" s="428"/>
      <c r="BBH25" s="428"/>
      <c r="BBI25" s="428"/>
      <c r="BBJ25" s="428"/>
      <c r="BBK25" s="428"/>
      <c r="BBL25" s="428"/>
      <c r="BBM25" s="428"/>
      <c r="BBN25" s="428"/>
      <c r="BBO25" s="428"/>
      <c r="BBP25" s="428"/>
      <c r="BBQ25" s="428"/>
      <c r="BBR25" s="428"/>
      <c r="BBS25" s="428"/>
      <c r="BBT25" s="428"/>
      <c r="BBU25" s="428"/>
      <c r="BBV25" s="428"/>
      <c r="BBW25" s="428"/>
      <c r="BBX25" s="428"/>
      <c r="BBY25" s="428"/>
      <c r="BBZ25" s="428"/>
      <c r="BCA25" s="428"/>
      <c r="BCB25" s="428"/>
      <c r="BCC25" s="428"/>
      <c r="BCD25" s="428"/>
      <c r="BCE25" s="428"/>
      <c r="BCF25" s="428"/>
      <c r="BCG25" s="428"/>
      <c r="BCH25" s="428"/>
      <c r="BCI25" s="428"/>
      <c r="BCJ25" s="428"/>
      <c r="BCK25" s="428"/>
      <c r="BCL25" s="428"/>
      <c r="BCM25" s="428"/>
      <c r="BCN25" s="428"/>
      <c r="BCO25" s="428"/>
      <c r="BCP25" s="428"/>
      <c r="BCQ25" s="428"/>
      <c r="BCR25" s="428"/>
      <c r="BCS25" s="428"/>
      <c r="BCT25" s="428"/>
      <c r="BCU25" s="428"/>
      <c r="BCV25" s="428"/>
      <c r="BCW25" s="428"/>
      <c r="BCX25" s="428"/>
      <c r="BCY25" s="428"/>
      <c r="BCZ25" s="428"/>
      <c r="BDA25" s="428"/>
      <c r="BDB25" s="428"/>
      <c r="BDC25" s="428"/>
      <c r="BDD25" s="428"/>
      <c r="BDE25" s="428"/>
      <c r="BDF25" s="428"/>
      <c r="BDG25" s="428"/>
      <c r="BDH25" s="428"/>
      <c r="BDI25" s="428"/>
      <c r="BDJ25" s="428"/>
      <c r="BDK25" s="428"/>
      <c r="BDL25" s="428"/>
      <c r="BDM25" s="428"/>
      <c r="BDN25" s="428"/>
      <c r="BDO25" s="428"/>
      <c r="BDP25" s="428"/>
      <c r="BDQ25" s="428"/>
      <c r="BDR25" s="428"/>
      <c r="BDS25" s="428"/>
      <c r="BDT25" s="428"/>
      <c r="BDU25" s="428"/>
      <c r="BDV25" s="428"/>
      <c r="BDW25" s="428"/>
      <c r="BDX25" s="428"/>
      <c r="BDY25" s="428"/>
      <c r="BDZ25" s="428"/>
      <c r="BEA25" s="428"/>
      <c r="BEB25" s="428"/>
      <c r="BEC25" s="428"/>
      <c r="BED25" s="428"/>
      <c r="BEE25" s="428"/>
      <c r="BEF25" s="428"/>
      <c r="BEG25" s="428"/>
      <c r="BEH25" s="428"/>
      <c r="BEI25" s="428"/>
      <c r="BEJ25" s="428"/>
      <c r="BEK25" s="428"/>
      <c r="BEL25" s="428"/>
      <c r="BEM25" s="428"/>
      <c r="BEN25" s="428"/>
      <c r="BEO25" s="428"/>
      <c r="BEP25" s="428"/>
      <c r="BEQ25" s="428"/>
      <c r="BER25" s="428"/>
      <c r="BES25" s="428"/>
      <c r="BET25" s="428"/>
      <c r="BEU25" s="428"/>
      <c r="BEV25" s="428"/>
      <c r="BEW25" s="428"/>
      <c r="BEX25" s="428"/>
      <c r="BEY25" s="428"/>
      <c r="BEZ25" s="428"/>
      <c r="BFA25" s="428"/>
      <c r="BFB25" s="428"/>
      <c r="BFC25" s="428"/>
      <c r="BFD25" s="428"/>
      <c r="BFE25" s="428"/>
      <c r="BFF25" s="428"/>
      <c r="BFG25" s="428"/>
      <c r="BFH25" s="428"/>
      <c r="BFI25" s="428"/>
      <c r="BFJ25" s="428"/>
      <c r="BFK25" s="428"/>
      <c r="BFL25" s="428"/>
      <c r="BFM25" s="428"/>
      <c r="BFN25" s="428"/>
      <c r="BFO25" s="428"/>
      <c r="BFP25" s="428"/>
      <c r="BFQ25" s="428"/>
      <c r="BFR25" s="428"/>
      <c r="BFS25" s="428"/>
      <c r="BFT25" s="428"/>
      <c r="BFU25" s="428"/>
      <c r="BFV25" s="428"/>
      <c r="BFW25" s="428"/>
      <c r="BFX25" s="428"/>
      <c r="BFY25" s="428"/>
      <c r="BFZ25" s="428"/>
      <c r="BGA25" s="428"/>
      <c r="BGB25" s="428"/>
      <c r="BGC25" s="428"/>
      <c r="BGD25" s="428"/>
      <c r="BGE25" s="428"/>
      <c r="BGF25" s="428"/>
      <c r="BGG25" s="428"/>
      <c r="BGH25" s="428"/>
      <c r="BGI25" s="428"/>
      <c r="BGJ25" s="428"/>
      <c r="BGK25" s="428"/>
      <c r="BGL25" s="428"/>
      <c r="BGM25" s="428"/>
      <c r="BGN25" s="428"/>
      <c r="BGO25" s="428"/>
      <c r="BGP25" s="428"/>
      <c r="BGQ25" s="428"/>
      <c r="BGR25" s="428"/>
      <c r="BGS25" s="428"/>
      <c r="BGT25" s="428"/>
      <c r="BGU25" s="428"/>
      <c r="BGV25" s="428"/>
      <c r="BGW25" s="428"/>
      <c r="BGX25" s="428"/>
      <c r="BGY25" s="428"/>
      <c r="BGZ25" s="428"/>
      <c r="BHA25" s="428"/>
      <c r="BHB25" s="428"/>
      <c r="BHC25" s="428"/>
      <c r="BHD25" s="428"/>
      <c r="BHE25" s="428"/>
      <c r="BHF25" s="428"/>
      <c r="BHG25" s="428"/>
      <c r="BHH25" s="428"/>
      <c r="BHI25" s="428"/>
      <c r="BHJ25" s="428"/>
      <c r="BHK25" s="428"/>
      <c r="BHL25" s="428"/>
      <c r="BHM25" s="428"/>
      <c r="BHN25" s="428"/>
      <c r="BHO25" s="428"/>
      <c r="BHP25" s="428"/>
      <c r="BHQ25" s="428"/>
      <c r="BHR25" s="428"/>
      <c r="BHS25" s="428"/>
      <c r="BHT25" s="428"/>
      <c r="BHU25" s="428"/>
      <c r="BHV25" s="428"/>
      <c r="BHW25" s="428"/>
      <c r="BHX25" s="428"/>
      <c r="BHY25" s="428"/>
      <c r="BHZ25" s="428"/>
      <c r="BIA25" s="428"/>
      <c r="BIB25" s="428"/>
      <c r="BIC25" s="428"/>
      <c r="BID25" s="428"/>
      <c r="BIE25" s="428"/>
      <c r="BIF25" s="428"/>
      <c r="BIG25" s="428"/>
      <c r="BIH25" s="428"/>
      <c r="BII25" s="428"/>
      <c r="BIJ25" s="428"/>
      <c r="BIK25" s="428"/>
      <c r="BIL25" s="428"/>
      <c r="BIM25" s="428"/>
      <c r="BIN25" s="428"/>
      <c r="BIO25" s="428"/>
      <c r="BIP25" s="428"/>
      <c r="BIQ25" s="428"/>
      <c r="BIR25" s="428"/>
      <c r="BIS25" s="428"/>
      <c r="BIT25" s="428"/>
      <c r="BIU25" s="428"/>
      <c r="BIV25" s="428"/>
      <c r="BIW25" s="428"/>
      <c r="BIX25" s="428"/>
      <c r="BIY25" s="428"/>
      <c r="BIZ25" s="428"/>
      <c r="BJA25" s="428"/>
      <c r="BJB25" s="428"/>
      <c r="BJC25" s="428"/>
      <c r="BJD25" s="428"/>
      <c r="BJE25" s="428"/>
      <c r="BJF25" s="428"/>
      <c r="BJG25" s="428"/>
      <c r="BJH25" s="428"/>
      <c r="BJI25" s="428"/>
      <c r="BJJ25" s="428"/>
      <c r="BJK25" s="428"/>
      <c r="BJL25" s="428"/>
      <c r="BJM25" s="428"/>
      <c r="BJN25" s="428"/>
      <c r="BJO25" s="428"/>
      <c r="BJP25" s="428"/>
      <c r="BJQ25" s="428"/>
      <c r="BJR25" s="428"/>
      <c r="BJS25" s="428"/>
      <c r="BJT25" s="428"/>
      <c r="BJU25" s="428"/>
      <c r="BJV25" s="428"/>
      <c r="BJW25" s="428"/>
      <c r="BJX25" s="428"/>
      <c r="BJY25" s="428"/>
      <c r="BJZ25" s="428"/>
      <c r="BKA25" s="428"/>
      <c r="BKB25" s="428"/>
      <c r="BKC25" s="428"/>
      <c r="BKD25" s="428"/>
      <c r="BKE25" s="428"/>
      <c r="BKF25" s="428"/>
      <c r="BKG25" s="428"/>
      <c r="BKH25" s="428"/>
      <c r="BKI25" s="428"/>
      <c r="BKJ25" s="428"/>
      <c r="BKK25" s="428"/>
      <c r="BKL25" s="428"/>
      <c r="BKM25" s="428"/>
      <c r="BKN25" s="428"/>
      <c r="BKO25" s="428"/>
      <c r="BKP25" s="428"/>
      <c r="BKQ25" s="428"/>
      <c r="BKR25" s="428"/>
      <c r="BKS25" s="428"/>
      <c r="BKT25" s="428"/>
      <c r="BKU25" s="428"/>
      <c r="BKV25" s="428"/>
      <c r="BKW25" s="428"/>
      <c r="BKX25" s="428"/>
      <c r="BKY25" s="428"/>
      <c r="BKZ25" s="428"/>
      <c r="BLA25" s="428"/>
      <c r="BLB25" s="428"/>
      <c r="BLC25" s="428"/>
      <c r="BLD25" s="428"/>
      <c r="BLE25" s="428"/>
      <c r="BLF25" s="428"/>
      <c r="BLG25" s="428"/>
      <c r="BLH25" s="428"/>
      <c r="BLI25" s="428"/>
      <c r="BLJ25" s="428"/>
      <c r="BLK25" s="428"/>
      <c r="BLL25" s="428"/>
      <c r="BLM25" s="428"/>
      <c r="BLN25" s="428"/>
      <c r="BLO25" s="428"/>
      <c r="BLP25" s="428"/>
      <c r="BLQ25" s="428"/>
      <c r="BLR25" s="428"/>
      <c r="BLS25" s="428"/>
      <c r="BLT25" s="428"/>
      <c r="BLU25" s="428"/>
      <c r="BLV25" s="428"/>
      <c r="BLW25" s="428"/>
      <c r="BLX25" s="428"/>
      <c r="BLY25" s="428"/>
      <c r="BLZ25" s="428"/>
      <c r="BMA25" s="428"/>
      <c r="BMB25" s="428"/>
      <c r="BMC25" s="428"/>
      <c r="BMD25" s="428"/>
      <c r="BME25" s="428"/>
      <c r="BMF25" s="428"/>
      <c r="BMG25" s="428"/>
      <c r="BMH25" s="428"/>
      <c r="BMI25" s="428"/>
      <c r="BMJ25" s="428"/>
      <c r="BMK25" s="428"/>
      <c r="BML25" s="428"/>
      <c r="BMM25" s="428"/>
      <c r="BMN25" s="428"/>
      <c r="BMO25" s="428"/>
      <c r="BMP25" s="428"/>
      <c r="BMQ25" s="428"/>
      <c r="BMR25" s="428"/>
      <c r="BMS25" s="428"/>
      <c r="BMT25" s="428"/>
      <c r="BMU25" s="428"/>
      <c r="BMV25" s="428"/>
      <c r="BMW25" s="428"/>
      <c r="BMX25" s="428"/>
      <c r="BMY25" s="428"/>
      <c r="BMZ25" s="428"/>
      <c r="BNA25" s="428"/>
      <c r="BNB25" s="428"/>
      <c r="BNC25" s="428"/>
      <c r="BND25" s="428"/>
      <c r="BNE25" s="428"/>
      <c r="BNF25" s="428"/>
      <c r="BNG25" s="428"/>
      <c r="BNH25" s="428"/>
      <c r="BNI25" s="428"/>
      <c r="BNJ25" s="428"/>
      <c r="BNK25" s="428"/>
      <c r="BNL25" s="428"/>
      <c r="BNM25" s="428"/>
      <c r="BNN25" s="428"/>
      <c r="BNO25" s="428"/>
      <c r="BNP25" s="428"/>
      <c r="BNQ25" s="428"/>
      <c r="BNR25" s="428"/>
      <c r="BNS25" s="428"/>
      <c r="BNT25" s="428"/>
      <c r="BNU25" s="428"/>
      <c r="BNV25" s="428"/>
      <c r="BNW25" s="428"/>
      <c r="BNX25" s="428"/>
      <c r="BNY25" s="428"/>
      <c r="BNZ25" s="428"/>
      <c r="BOA25" s="428"/>
      <c r="BOB25" s="428"/>
      <c r="BOC25" s="428"/>
      <c r="BOD25" s="428"/>
      <c r="BOE25" s="428"/>
      <c r="BOF25" s="428"/>
      <c r="BOG25" s="428"/>
      <c r="BOH25" s="428"/>
      <c r="BOI25" s="428"/>
      <c r="BOJ25" s="428"/>
      <c r="BOK25" s="428"/>
      <c r="BOL25" s="428"/>
      <c r="BOM25" s="428"/>
      <c r="BON25" s="428"/>
      <c r="BOO25" s="428"/>
      <c r="BOP25" s="428"/>
      <c r="BOQ25" s="428"/>
      <c r="BOR25" s="428"/>
      <c r="BOS25" s="428"/>
      <c r="BOT25" s="428"/>
      <c r="BOU25" s="428"/>
      <c r="BOV25" s="428"/>
      <c r="BOW25" s="428"/>
      <c r="BOX25" s="428"/>
      <c r="BOY25" s="428"/>
      <c r="BOZ25" s="428"/>
      <c r="BPA25" s="428"/>
      <c r="BPB25" s="428"/>
      <c r="BPC25" s="428"/>
      <c r="BPD25" s="428"/>
      <c r="BPE25" s="428"/>
      <c r="BPF25" s="428"/>
      <c r="BPG25" s="428"/>
      <c r="BPH25" s="428"/>
      <c r="BPI25" s="428"/>
      <c r="BPJ25" s="428"/>
      <c r="BPK25" s="428"/>
      <c r="BPL25" s="428"/>
      <c r="BPM25" s="428"/>
      <c r="BPN25" s="428"/>
      <c r="BPO25" s="428"/>
      <c r="BPP25" s="428"/>
      <c r="BPQ25" s="428"/>
      <c r="BPR25" s="428"/>
      <c r="BPS25" s="428"/>
      <c r="BPT25" s="428"/>
      <c r="BPU25" s="428"/>
      <c r="BPV25" s="428"/>
      <c r="BPW25" s="428"/>
      <c r="BPX25" s="428"/>
      <c r="BPY25" s="428"/>
      <c r="BPZ25" s="428"/>
      <c r="BQA25" s="428"/>
      <c r="BQB25" s="428"/>
      <c r="BQC25" s="428"/>
      <c r="BQD25" s="428"/>
      <c r="BQE25" s="428"/>
      <c r="BQF25" s="428"/>
      <c r="BQG25" s="428"/>
      <c r="BQH25" s="428"/>
      <c r="BQI25" s="428"/>
      <c r="BQJ25" s="428"/>
      <c r="BQK25" s="428"/>
      <c r="BQL25" s="428"/>
      <c r="BQM25" s="428"/>
      <c r="BQN25" s="428"/>
      <c r="BQO25" s="428"/>
      <c r="BQP25" s="428"/>
      <c r="BQQ25" s="428"/>
      <c r="BQR25" s="428"/>
      <c r="BQS25" s="428"/>
      <c r="BQT25" s="428"/>
      <c r="BQU25" s="428"/>
      <c r="BQV25" s="428"/>
      <c r="BQW25" s="428"/>
      <c r="BQX25" s="428"/>
      <c r="BQY25" s="428"/>
      <c r="BQZ25" s="428"/>
      <c r="BRA25" s="428"/>
      <c r="BRB25" s="428"/>
      <c r="BRC25" s="428"/>
      <c r="BRD25" s="428"/>
      <c r="BRE25" s="428"/>
      <c r="BRF25" s="428"/>
      <c r="BRG25" s="428"/>
      <c r="BRH25" s="428"/>
      <c r="BRI25" s="428"/>
      <c r="BRJ25" s="428"/>
      <c r="BRK25" s="428"/>
      <c r="BRL25" s="428"/>
      <c r="BRM25" s="428"/>
      <c r="BRN25" s="428"/>
      <c r="BRO25" s="428"/>
      <c r="BRP25" s="428"/>
      <c r="BRQ25" s="428"/>
      <c r="BRR25" s="428"/>
      <c r="BRS25" s="428"/>
      <c r="BRT25" s="428"/>
      <c r="BRU25" s="428"/>
      <c r="BRV25" s="428"/>
      <c r="BRW25" s="428"/>
      <c r="BRX25" s="428"/>
      <c r="BRY25" s="428"/>
      <c r="BRZ25" s="428"/>
      <c r="BSA25" s="428"/>
      <c r="BSB25" s="428"/>
      <c r="BSC25" s="428"/>
      <c r="BSD25" s="428"/>
      <c r="BSE25" s="428"/>
      <c r="BSF25" s="428"/>
      <c r="BSG25" s="428"/>
      <c r="BSH25" s="428"/>
      <c r="BSI25" s="428"/>
      <c r="BSJ25" s="428"/>
      <c r="BSK25" s="428"/>
      <c r="BSL25" s="428"/>
      <c r="BSM25" s="428"/>
      <c r="BSN25" s="428"/>
      <c r="BSO25" s="428"/>
      <c r="BSP25" s="428"/>
      <c r="BSQ25" s="428"/>
      <c r="BSR25" s="428"/>
      <c r="BSS25" s="428"/>
      <c r="BST25" s="428"/>
      <c r="BSU25" s="428"/>
      <c r="BSV25" s="428"/>
      <c r="BSW25" s="428"/>
      <c r="BSX25" s="428"/>
      <c r="BSY25" s="428"/>
      <c r="BSZ25" s="428"/>
      <c r="BTA25" s="428"/>
      <c r="BTB25" s="428"/>
      <c r="BTC25" s="428"/>
      <c r="BTD25" s="428"/>
      <c r="BTE25" s="428"/>
      <c r="BTF25" s="428"/>
      <c r="BTG25" s="428"/>
      <c r="BTH25" s="428"/>
      <c r="BTI25" s="428"/>
      <c r="BTJ25" s="428"/>
      <c r="BTK25" s="428"/>
      <c r="BTL25" s="428"/>
      <c r="BTM25" s="428"/>
      <c r="BTN25" s="428"/>
      <c r="BTO25" s="428"/>
      <c r="BTP25" s="428"/>
      <c r="BTQ25" s="428"/>
      <c r="BTR25" s="428"/>
      <c r="BTS25" s="428"/>
      <c r="BTT25" s="428"/>
      <c r="BTU25" s="428"/>
      <c r="BTV25" s="428"/>
      <c r="BTW25" s="428"/>
      <c r="BTX25" s="428"/>
      <c r="BTY25" s="428"/>
      <c r="BTZ25" s="428"/>
      <c r="BUA25" s="428"/>
      <c r="BUB25" s="428"/>
      <c r="BUC25" s="428"/>
      <c r="BUD25" s="428"/>
      <c r="BUE25" s="428"/>
      <c r="BUF25" s="428"/>
      <c r="BUG25" s="428"/>
      <c r="BUH25" s="428"/>
      <c r="BUI25" s="428"/>
      <c r="BUJ25" s="428"/>
      <c r="BUK25" s="428"/>
      <c r="BUL25" s="428"/>
      <c r="BUM25" s="428"/>
      <c r="BUN25" s="428"/>
      <c r="BUO25" s="428"/>
      <c r="BUP25" s="428"/>
      <c r="BUQ25" s="428"/>
      <c r="BUR25" s="428"/>
      <c r="BUS25" s="428"/>
      <c r="BUT25" s="428"/>
      <c r="BUU25" s="428"/>
      <c r="BUV25" s="428"/>
      <c r="BUW25" s="428"/>
      <c r="BUX25" s="428"/>
      <c r="BUY25" s="428"/>
      <c r="BUZ25" s="428"/>
      <c r="BVA25" s="428"/>
      <c r="BVB25" s="428"/>
      <c r="BVC25" s="428"/>
      <c r="BVD25" s="428"/>
      <c r="BVE25" s="428"/>
      <c r="BVF25" s="428"/>
      <c r="BVG25" s="428"/>
      <c r="BVH25" s="428"/>
      <c r="BVI25" s="428"/>
      <c r="BVJ25" s="428"/>
      <c r="BVK25" s="428"/>
      <c r="BVL25" s="428"/>
      <c r="BVM25" s="428"/>
      <c r="BVN25" s="428"/>
      <c r="BVO25" s="428"/>
      <c r="BVP25" s="428"/>
      <c r="BVQ25" s="428"/>
      <c r="BVR25" s="428"/>
      <c r="BVS25" s="428"/>
      <c r="BVT25" s="428"/>
      <c r="BVU25" s="428"/>
      <c r="BVV25" s="428"/>
      <c r="BVW25" s="428"/>
      <c r="BVX25" s="428"/>
      <c r="BVY25" s="428"/>
      <c r="BVZ25" s="428"/>
      <c r="BWA25" s="428"/>
      <c r="BWB25" s="428"/>
      <c r="BWC25" s="428"/>
      <c r="BWD25" s="428"/>
      <c r="BWE25" s="428"/>
      <c r="BWF25" s="428"/>
      <c r="BWG25" s="428"/>
      <c r="BWH25" s="428"/>
      <c r="BWI25" s="428"/>
      <c r="BWJ25" s="428"/>
      <c r="BWK25" s="428"/>
      <c r="BWL25" s="428"/>
      <c r="BWM25" s="428"/>
      <c r="BWN25" s="428"/>
      <c r="BWO25" s="428"/>
      <c r="BWP25" s="428"/>
      <c r="BWQ25" s="428"/>
      <c r="BWR25" s="428"/>
      <c r="BWS25" s="428"/>
      <c r="BWT25" s="428"/>
      <c r="BWU25" s="428"/>
      <c r="BWV25" s="428"/>
      <c r="BWW25" s="428"/>
      <c r="BWX25" s="428"/>
      <c r="BWY25" s="428"/>
      <c r="BWZ25" s="428"/>
      <c r="BXA25" s="428"/>
      <c r="BXB25" s="428"/>
      <c r="BXC25" s="428"/>
      <c r="BXD25" s="428"/>
      <c r="BXE25" s="428"/>
      <c r="BXF25" s="428"/>
      <c r="BXG25" s="428"/>
      <c r="BXH25" s="428"/>
      <c r="BXI25" s="428"/>
      <c r="BXJ25" s="428"/>
      <c r="BXK25" s="428"/>
      <c r="BXL25" s="428"/>
      <c r="BXM25" s="428"/>
      <c r="BXN25" s="428"/>
      <c r="BXO25" s="428"/>
      <c r="BXP25" s="428"/>
      <c r="BXQ25" s="428"/>
      <c r="BXR25" s="428"/>
    </row>
    <row r="26" spans="1:1994" s="428" customFormat="1" ht="27.95" customHeight="1" x14ac:dyDescent="0.25">
      <c r="A26" s="733" t="s">
        <v>641</v>
      </c>
      <c r="B26" s="769">
        <v>10.16913344</v>
      </c>
      <c r="C26" s="769">
        <v>11.36843359</v>
      </c>
      <c r="D26" s="769">
        <v>11.65545966</v>
      </c>
      <c r="E26" s="769">
        <v>11.49918778</v>
      </c>
      <c r="F26" s="769">
        <v>12.289257279999999</v>
      </c>
      <c r="G26" s="769">
        <v>13.782049460000001</v>
      </c>
      <c r="H26" s="769">
        <v>10.614540379999999</v>
      </c>
      <c r="I26" s="769">
        <v>15.03454924</v>
      </c>
      <c r="J26" s="769">
        <v>15.663357730000001</v>
      </c>
      <c r="K26" s="769">
        <v>15.256561</v>
      </c>
      <c r="L26" s="769">
        <v>15.59121388</v>
      </c>
      <c r="M26" s="769">
        <v>15.37445666</v>
      </c>
      <c r="N26" s="769">
        <v>14.943050379999999</v>
      </c>
      <c r="O26" s="769">
        <v>14.470511589999999</v>
      </c>
      <c r="P26" s="769">
        <v>10.84317306</v>
      </c>
      <c r="Q26" s="769">
        <v>17.31644322</v>
      </c>
      <c r="R26" s="769">
        <v>17.089838689999997</v>
      </c>
      <c r="S26" s="769">
        <v>16.906848969999999</v>
      </c>
      <c r="T26" s="769">
        <v>16.353613240000001</v>
      </c>
      <c r="U26" s="769">
        <v>15.366368529999999</v>
      </c>
      <c r="V26" s="769">
        <v>15.013795380000001</v>
      </c>
      <c r="W26" s="769">
        <v>18.530971649999998</v>
      </c>
      <c r="X26" s="769">
        <v>25.41919725</v>
      </c>
      <c r="Y26" s="769">
        <v>19.031955870000001</v>
      </c>
      <c r="Z26" s="769">
        <v>18.735012709999999</v>
      </c>
      <c r="AA26" s="769">
        <v>18.766498809999998</v>
      </c>
      <c r="AB26" s="769">
        <v>18.47641131</v>
      </c>
      <c r="AC26" s="769">
        <v>20.855390499999999</v>
      </c>
      <c r="AD26" s="769">
        <v>20.659764079999999</v>
      </c>
      <c r="AE26" s="769">
        <v>20.107755190000002</v>
      </c>
      <c r="AF26" s="735">
        <v>19.972582210000002</v>
      </c>
      <c r="AG26" s="735">
        <v>19.81908997</v>
      </c>
      <c r="AH26" s="735">
        <v>19.063494420000001</v>
      </c>
      <c r="AI26" s="735">
        <v>22.226689649999997</v>
      </c>
      <c r="AJ26" s="735">
        <v>22.97931543</v>
      </c>
      <c r="AK26" s="735">
        <v>15.604337879999999</v>
      </c>
      <c r="AL26" s="735">
        <v>15.362800709999998</v>
      </c>
      <c r="AM26" s="735">
        <v>17.082958759999997</v>
      </c>
      <c r="AN26" s="735">
        <v>14.901904349999999</v>
      </c>
      <c r="AO26" s="735">
        <v>14.63303932</v>
      </c>
      <c r="AP26" s="735">
        <v>14.555480960000001</v>
      </c>
      <c r="AQ26" s="735">
        <v>14.073081469999998</v>
      </c>
      <c r="AR26" s="735">
        <v>4.2395273700000002</v>
      </c>
    </row>
    <row r="27" spans="1:1994" s="428" customFormat="1" ht="27.95" customHeight="1" x14ac:dyDescent="0.25">
      <c r="A27" s="716" t="s">
        <v>642</v>
      </c>
      <c r="B27" s="728">
        <v>0</v>
      </c>
      <c r="C27" s="728">
        <v>0</v>
      </c>
      <c r="D27" s="728">
        <v>0</v>
      </c>
      <c r="E27" s="728">
        <v>0</v>
      </c>
      <c r="F27" s="728">
        <v>0</v>
      </c>
      <c r="G27" s="728">
        <v>0</v>
      </c>
      <c r="H27" s="728">
        <v>0</v>
      </c>
      <c r="I27" s="728">
        <v>0</v>
      </c>
      <c r="J27" s="728">
        <v>0</v>
      </c>
      <c r="K27" s="728">
        <v>0</v>
      </c>
      <c r="L27" s="728">
        <v>0</v>
      </c>
      <c r="M27" s="728">
        <v>0</v>
      </c>
      <c r="N27" s="728">
        <v>0</v>
      </c>
      <c r="O27" s="728">
        <v>0</v>
      </c>
      <c r="P27" s="728">
        <v>0</v>
      </c>
      <c r="Q27" s="728">
        <v>0</v>
      </c>
      <c r="R27" s="728">
        <v>0</v>
      </c>
      <c r="S27" s="728">
        <v>0</v>
      </c>
      <c r="T27" s="728">
        <v>0</v>
      </c>
      <c r="U27" s="728">
        <v>0</v>
      </c>
      <c r="V27" s="728">
        <v>0</v>
      </c>
      <c r="W27" s="728">
        <v>0</v>
      </c>
      <c r="X27" s="728">
        <v>0</v>
      </c>
      <c r="Y27" s="728">
        <v>9.5332110500000002</v>
      </c>
      <c r="Z27" s="728">
        <v>9.244465550000001</v>
      </c>
      <c r="AA27" s="728">
        <v>8.9536154000000003</v>
      </c>
      <c r="AB27" s="728">
        <v>8.6206920099999991</v>
      </c>
      <c r="AC27" s="728">
        <v>11.284746269999999</v>
      </c>
      <c r="AD27" s="728">
        <v>10.866020259999999</v>
      </c>
      <c r="AE27" s="728">
        <v>10.44466096</v>
      </c>
      <c r="AF27" s="731">
        <v>9.054771689999999</v>
      </c>
      <c r="AG27" s="731">
        <v>13.06099217</v>
      </c>
      <c r="AH27" s="731">
        <v>12.612423960000001</v>
      </c>
      <c r="AI27" s="731">
        <v>11.51286522</v>
      </c>
      <c r="AJ27" s="731">
        <v>11.18165731</v>
      </c>
      <c r="AK27" s="731">
        <v>10.80878308</v>
      </c>
      <c r="AL27" s="731">
        <v>10.42997946</v>
      </c>
      <c r="AM27" s="731">
        <v>10.075318289999998</v>
      </c>
      <c r="AN27" s="731">
        <v>9.7189737100000002</v>
      </c>
      <c r="AO27" s="731">
        <v>9.3609374299999999</v>
      </c>
      <c r="AP27" s="731">
        <v>8.9781723400000004</v>
      </c>
      <c r="AQ27" s="731">
        <v>8.6567946400000011</v>
      </c>
      <c r="AR27" s="731">
        <v>8.3339255800000007</v>
      </c>
    </row>
    <row r="28" spans="1:1994" s="428" customFormat="1" ht="27.95" customHeight="1" thickBot="1" x14ac:dyDescent="0.3">
      <c r="A28" s="736" t="s">
        <v>643</v>
      </c>
      <c r="B28" s="770">
        <v>0</v>
      </c>
      <c r="C28" s="770">
        <v>0</v>
      </c>
      <c r="D28" s="770">
        <v>0</v>
      </c>
      <c r="E28" s="770">
        <v>0</v>
      </c>
      <c r="F28" s="770">
        <v>0</v>
      </c>
      <c r="G28" s="770">
        <v>0</v>
      </c>
      <c r="H28" s="770">
        <v>0</v>
      </c>
      <c r="I28" s="770">
        <v>0</v>
      </c>
      <c r="J28" s="770">
        <v>0</v>
      </c>
      <c r="K28" s="770">
        <v>0</v>
      </c>
      <c r="L28" s="770">
        <v>0</v>
      </c>
      <c r="M28" s="770">
        <v>0</v>
      </c>
      <c r="N28" s="770">
        <v>0.94662819999999992</v>
      </c>
      <c r="O28" s="770">
        <v>0.93338726000000005</v>
      </c>
      <c r="P28" s="770">
        <v>0.92006632999999993</v>
      </c>
      <c r="Q28" s="770">
        <v>0.9066649200000001</v>
      </c>
      <c r="R28" s="770">
        <v>0.89318255000000002</v>
      </c>
      <c r="S28" s="770">
        <v>0.87961871999999997</v>
      </c>
      <c r="T28" s="770">
        <v>0.86597293999999991</v>
      </c>
      <c r="U28" s="770">
        <v>0.85224471999999996</v>
      </c>
      <c r="V28" s="770">
        <v>0.83843355000000008</v>
      </c>
      <c r="W28" s="770">
        <v>0.82453894999999999</v>
      </c>
      <c r="X28" s="770">
        <v>2.9297474999999999</v>
      </c>
      <c r="Y28" s="770">
        <v>0.79649738000000003</v>
      </c>
      <c r="Z28" s="770">
        <v>0.78234942000000007</v>
      </c>
      <c r="AA28" s="770">
        <v>0.76811596999999998</v>
      </c>
      <c r="AB28" s="770">
        <v>0.75379653000000002</v>
      </c>
      <c r="AC28" s="770">
        <v>0.73939056999999997</v>
      </c>
      <c r="AD28" s="770">
        <v>0.72489758999999998</v>
      </c>
      <c r="AE28" s="770">
        <v>0.71031704000000007</v>
      </c>
      <c r="AF28" s="738">
        <v>0.71449467</v>
      </c>
      <c r="AG28" s="738">
        <v>0.68089113000000001</v>
      </c>
      <c r="AH28" s="738">
        <v>0.66604469999999993</v>
      </c>
      <c r="AI28" s="738">
        <v>0.66995486000000004</v>
      </c>
      <c r="AJ28" s="738">
        <v>0.65492850000000002</v>
      </c>
      <c r="AK28" s="738">
        <v>0.63981135999999994</v>
      </c>
      <c r="AL28" s="738">
        <v>0.62087429000000005</v>
      </c>
      <c r="AM28" s="738">
        <v>2.6206927100000001</v>
      </c>
      <c r="AN28" s="738">
        <v>2.5381388899999999</v>
      </c>
      <c r="AO28" s="738">
        <v>2.4947188100000002</v>
      </c>
      <c r="AP28" s="738">
        <v>2.4904309700000002</v>
      </c>
      <c r="AQ28" s="738">
        <v>2.4071076699999998</v>
      </c>
      <c r="AR28" s="738">
        <v>2.3629135699999999</v>
      </c>
    </row>
    <row r="29" spans="1:1994" s="428" customFormat="1" ht="27.95" customHeight="1" thickTop="1" thickBot="1" x14ac:dyDescent="0.3">
      <c r="A29" s="739" t="s">
        <v>644</v>
      </c>
      <c r="B29" s="771">
        <v>62940.741530889994</v>
      </c>
      <c r="C29" s="771">
        <v>63092.996645839994</v>
      </c>
      <c r="D29" s="771">
        <v>62952.402119119994</v>
      </c>
      <c r="E29" s="771">
        <v>63005.937751320009</v>
      </c>
      <c r="F29" s="771">
        <v>62983.697272569989</v>
      </c>
      <c r="G29" s="771">
        <v>63434.985151500005</v>
      </c>
      <c r="H29" s="771">
        <v>64015.087595229998</v>
      </c>
      <c r="I29" s="771">
        <v>64116.730320269999</v>
      </c>
      <c r="J29" s="771">
        <v>64251.745133150005</v>
      </c>
      <c r="K29" s="771">
        <v>64167.50631456</v>
      </c>
      <c r="L29" s="771">
        <v>64273.789861030004</v>
      </c>
      <c r="M29" s="771">
        <v>64803.552646210002</v>
      </c>
      <c r="N29" s="771">
        <v>65648.582187440014</v>
      </c>
      <c r="O29" s="771">
        <v>65209.124655729989</v>
      </c>
      <c r="P29" s="771">
        <v>51333.94911247999</v>
      </c>
      <c r="Q29" s="771">
        <v>51074.885612489998</v>
      </c>
      <c r="R29" s="771">
        <v>50751.705237739989</v>
      </c>
      <c r="S29" s="771">
        <v>50706.598559680002</v>
      </c>
      <c r="T29" s="771">
        <v>50412.561810580002</v>
      </c>
      <c r="U29" s="771">
        <v>50746.287516699995</v>
      </c>
      <c r="V29" s="771">
        <v>51093.548557920003</v>
      </c>
      <c r="W29" s="771">
        <v>51759.644968820001</v>
      </c>
      <c r="X29" s="771">
        <v>50820.866306240001</v>
      </c>
      <c r="Y29" s="771">
        <v>51184.039431979996</v>
      </c>
      <c r="Z29" s="771">
        <v>51050.350472270002</v>
      </c>
      <c r="AA29" s="771">
        <v>51920.221772180004</v>
      </c>
      <c r="AB29" s="771">
        <v>52717.671419569997</v>
      </c>
      <c r="AC29" s="771">
        <v>52794.196230100002</v>
      </c>
      <c r="AD29" s="771">
        <v>52534.484216960002</v>
      </c>
      <c r="AE29" s="771">
        <v>52282.461528779997</v>
      </c>
      <c r="AF29" s="771">
        <v>52666.756112359995</v>
      </c>
      <c r="AG29" s="771">
        <v>53004.517615600002</v>
      </c>
      <c r="AH29" s="771">
        <v>53203.934189160005</v>
      </c>
      <c r="AI29" s="771">
        <v>53368.381187850006</v>
      </c>
      <c r="AJ29" s="771">
        <v>53476.58121592</v>
      </c>
      <c r="AK29" s="771">
        <v>53378.836470950009</v>
      </c>
      <c r="AL29" s="771">
        <v>53437.512443369997</v>
      </c>
      <c r="AM29" s="771">
        <v>53393.778703070006</v>
      </c>
      <c r="AN29" s="771">
        <v>53446.604569740004</v>
      </c>
      <c r="AO29" s="771">
        <v>53479.281055730004</v>
      </c>
      <c r="AP29" s="771">
        <v>53779.81518867</v>
      </c>
      <c r="AQ29" s="771">
        <v>54030.730106250005</v>
      </c>
      <c r="AR29" s="771">
        <v>54303.165495040004</v>
      </c>
    </row>
    <row r="30" spans="1:1994" s="428" customFormat="1" ht="27.95" customHeight="1" thickTop="1" thickBot="1" x14ac:dyDescent="0.3">
      <c r="A30" s="739" t="s">
        <v>645</v>
      </c>
      <c r="B30" s="771">
        <v>62930.572397449992</v>
      </c>
      <c r="C30" s="771">
        <v>63081.628212249991</v>
      </c>
      <c r="D30" s="771">
        <v>62940.74665945999</v>
      </c>
      <c r="E30" s="771">
        <v>62994.43856354001</v>
      </c>
      <c r="F30" s="771">
        <v>62971.408015289991</v>
      </c>
      <c r="G30" s="771">
        <v>63421.203102040003</v>
      </c>
      <c r="H30" s="771">
        <v>64004.473054850001</v>
      </c>
      <c r="I30" s="771">
        <v>64101.695771029998</v>
      </c>
      <c r="J30" s="771">
        <v>64236.081775420003</v>
      </c>
      <c r="K30" s="771">
        <v>64152.249753559998</v>
      </c>
      <c r="L30" s="771">
        <v>64258.198647150006</v>
      </c>
      <c r="M30" s="771">
        <v>64788.178189550003</v>
      </c>
      <c r="N30" s="771">
        <v>65632.692508860011</v>
      </c>
      <c r="O30" s="771">
        <v>65193.720756879993</v>
      </c>
      <c r="P30" s="771">
        <v>51322.185873089991</v>
      </c>
      <c r="Q30" s="771">
        <v>51056.662504349995</v>
      </c>
      <c r="R30" s="771">
        <v>50733.722216499991</v>
      </c>
      <c r="S30" s="771">
        <v>50688.812091990003</v>
      </c>
      <c r="T30" s="771">
        <v>50395.342224400003</v>
      </c>
      <c r="U30" s="771">
        <v>50730.068903449996</v>
      </c>
      <c r="V30" s="771">
        <v>51077.696328990001</v>
      </c>
      <c r="W30" s="771">
        <v>51740.289458220002</v>
      </c>
      <c r="X30" s="771">
        <v>50792.517361490005</v>
      </c>
      <c r="Y30" s="771">
        <v>51154.677767679997</v>
      </c>
      <c r="Z30" s="771">
        <v>51021.588644590003</v>
      </c>
      <c r="AA30" s="771">
        <v>51891.733542000002</v>
      </c>
      <c r="AB30" s="771">
        <v>52689.820519719993</v>
      </c>
      <c r="AC30" s="771">
        <v>52761.316702759999</v>
      </c>
      <c r="AD30" s="771">
        <v>52502.233535029998</v>
      </c>
      <c r="AE30" s="771">
        <v>52251.198795589997</v>
      </c>
      <c r="AF30" s="771">
        <v>52637.014263789999</v>
      </c>
      <c r="AG30" s="771">
        <v>52970.956642329991</v>
      </c>
      <c r="AH30" s="771">
        <v>53171.592246079999</v>
      </c>
      <c r="AI30" s="771">
        <v>53333.971678120004</v>
      </c>
      <c r="AJ30" s="771">
        <v>53441.765314680008</v>
      </c>
      <c r="AK30" s="771">
        <v>53351.783538629992</v>
      </c>
      <c r="AL30" s="771">
        <v>53411.098788909992</v>
      </c>
      <c r="AM30" s="771">
        <v>53363.999733309989</v>
      </c>
      <c r="AN30" s="771">
        <v>53419.445552789992</v>
      </c>
      <c r="AO30" s="771">
        <v>53452.792360169995</v>
      </c>
      <c r="AP30" s="771">
        <v>53753.791104399999</v>
      </c>
      <c r="AQ30" s="771">
        <v>54005.593122469996</v>
      </c>
      <c r="AR30" s="771">
        <v>54288.229128519997</v>
      </c>
    </row>
    <row r="31" spans="1:1994" s="336" customFormat="1" ht="18.75" customHeight="1" thickTop="1" x14ac:dyDescent="0.25">
      <c r="A31" s="513" t="s">
        <v>396</v>
      </c>
      <c r="B31" s="772"/>
      <c r="C31" s="772"/>
      <c r="D31" s="772"/>
      <c r="E31" s="772"/>
      <c r="F31" s="772"/>
      <c r="G31" s="772"/>
      <c r="H31" s="772"/>
      <c r="I31" s="772"/>
      <c r="J31" s="772"/>
      <c r="K31" s="772"/>
      <c r="L31" s="772"/>
      <c r="M31" s="772"/>
      <c r="N31" s="772"/>
      <c r="O31" s="772"/>
      <c r="P31" s="772"/>
      <c r="Q31" s="772"/>
      <c r="R31" s="772"/>
      <c r="S31" s="772"/>
      <c r="T31" s="772"/>
      <c r="U31" s="772"/>
      <c r="V31" s="772"/>
      <c r="W31" s="772"/>
    </row>
    <row r="32" spans="1:1994" ht="18.75" customHeight="1" x14ac:dyDescent="0.25">
      <c r="A32" s="513" t="s">
        <v>3030</v>
      </c>
      <c r="B32" s="773"/>
      <c r="C32" s="773"/>
      <c r="D32" s="773"/>
      <c r="E32" s="773"/>
      <c r="F32" s="773"/>
      <c r="G32" s="773"/>
      <c r="H32" s="773"/>
      <c r="I32" s="773"/>
      <c r="J32" s="773"/>
      <c r="K32" s="773"/>
      <c r="L32" s="773"/>
      <c r="M32" s="773"/>
      <c r="N32" s="773"/>
      <c r="O32" s="773"/>
      <c r="P32" s="773"/>
      <c r="Q32" s="773"/>
      <c r="R32" s="773"/>
      <c r="S32" s="773"/>
      <c r="T32" s="773"/>
      <c r="U32" s="773"/>
      <c r="V32" s="773"/>
      <c r="W32" s="773"/>
    </row>
    <row r="33" spans="1:23" ht="16.5" customHeight="1" x14ac:dyDescent="0.25">
      <c r="A33" s="339" t="s">
        <v>3038</v>
      </c>
      <c r="B33" s="474"/>
      <c r="C33" s="474"/>
      <c r="D33" s="474"/>
      <c r="E33" s="474"/>
      <c r="F33" s="474"/>
      <c r="G33" s="474"/>
      <c r="H33" s="474"/>
      <c r="I33" s="474"/>
      <c r="J33" s="474"/>
      <c r="K33" s="474"/>
      <c r="L33" s="474"/>
      <c r="M33" s="474"/>
      <c r="N33" s="474"/>
      <c r="O33" s="474"/>
      <c r="P33" s="474"/>
      <c r="Q33" s="474"/>
      <c r="R33" s="474"/>
      <c r="S33" s="474"/>
      <c r="T33" s="474"/>
      <c r="U33" s="474"/>
      <c r="V33" s="474"/>
      <c r="W33" s="474"/>
    </row>
    <row r="34" spans="1:23" s="428" customFormat="1" ht="23.25" customHeight="1" x14ac:dyDescent="0.25">
      <c r="A34" s="742" t="s">
        <v>369</v>
      </c>
      <c r="B34" s="752"/>
      <c r="C34" s="774"/>
      <c r="D34" s="752"/>
    </row>
    <row r="35" spans="1:23" ht="18" customHeight="1" x14ac:dyDescent="0.35">
      <c r="B35" s="773"/>
      <c r="C35" s="773"/>
      <c r="D35" s="773"/>
      <c r="E35" s="773"/>
      <c r="F35" s="773"/>
      <c r="G35" s="773"/>
      <c r="H35" s="773"/>
      <c r="I35" s="773"/>
      <c r="J35" s="773"/>
      <c r="K35" s="773"/>
      <c r="L35" s="773"/>
      <c r="M35" s="773"/>
      <c r="N35" s="773"/>
      <c r="O35" s="773"/>
      <c r="P35" s="773"/>
      <c r="Q35" s="773"/>
      <c r="R35" s="773"/>
      <c r="S35" s="773"/>
      <c r="T35" s="773"/>
      <c r="U35" s="773"/>
      <c r="V35" s="773"/>
      <c r="W35" s="773"/>
    </row>
    <row r="36" spans="1:23" x14ac:dyDescent="0.35">
      <c r="A36" s="524"/>
    </row>
    <row r="38" spans="1:23" x14ac:dyDescent="0.35">
      <c r="B38" s="775"/>
      <c r="C38" s="775"/>
      <c r="D38" s="775"/>
      <c r="E38" s="775"/>
      <c r="F38" s="775"/>
      <c r="G38" s="775"/>
      <c r="H38" s="775"/>
      <c r="I38" s="775"/>
      <c r="J38" s="775"/>
      <c r="K38" s="775"/>
      <c r="L38" s="775"/>
      <c r="M38" s="775"/>
      <c r="N38" s="775"/>
      <c r="O38" s="775"/>
      <c r="P38" s="775"/>
      <c r="Q38" s="775"/>
      <c r="R38" s="775"/>
      <c r="S38" s="775"/>
      <c r="T38" s="775"/>
      <c r="U38" s="775"/>
      <c r="V38" s="775"/>
      <c r="W38" s="775"/>
    </row>
    <row r="39" spans="1:23" x14ac:dyDescent="0.35">
      <c r="B39" s="775"/>
      <c r="C39" s="775"/>
      <c r="D39" s="775"/>
      <c r="E39" s="775"/>
      <c r="F39" s="775"/>
      <c r="G39" s="775"/>
      <c r="H39" s="775"/>
      <c r="I39" s="775"/>
      <c r="J39" s="775"/>
      <c r="K39" s="775"/>
      <c r="L39" s="775"/>
      <c r="M39" s="775"/>
      <c r="N39" s="775"/>
      <c r="O39" s="775"/>
      <c r="P39" s="775"/>
      <c r="Q39" s="775"/>
      <c r="R39" s="775"/>
      <c r="S39" s="775"/>
      <c r="T39" s="775"/>
      <c r="U39" s="775"/>
      <c r="V39" s="775"/>
      <c r="W39" s="775"/>
    </row>
  </sheetData>
  <pageMargins left="0.75" right="0.75" top="0.75" bottom="0.75" header="0.3" footer="0"/>
  <pageSetup paperSize="9" scale="43" fitToHeight="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53527-0C8E-442C-8680-769DD2005128}">
  <sheetPr>
    <pageSetUpPr fitToPage="1"/>
  </sheetPr>
  <dimension ref="A1:AR20"/>
  <sheetViews>
    <sheetView showGridLines="0" zoomScale="85" zoomScaleNormal="85" zoomScaleSheetLayoutView="90" workbookViewId="0">
      <selection activeCell="C112" sqref="C112"/>
    </sheetView>
  </sheetViews>
  <sheetFormatPr defaultRowHeight="14.25" x14ac:dyDescent="0.25"/>
  <cols>
    <col min="1" max="1" width="46.7109375" style="555" customWidth="1"/>
    <col min="2" max="2" width="13.7109375" style="555" hidden="1" customWidth="1"/>
    <col min="3" max="4" width="13.7109375" style="777" hidden="1" customWidth="1"/>
    <col min="5" max="5" width="12.7109375" style="777" hidden="1" customWidth="1"/>
    <col min="6" max="7" width="13.7109375" style="777" hidden="1" customWidth="1"/>
    <col min="8" max="8" width="12.7109375" style="777" hidden="1" customWidth="1"/>
    <col min="9" max="13" width="13.7109375" style="777" hidden="1" customWidth="1"/>
    <col min="14" max="31" width="12.7109375" style="777" hidden="1" customWidth="1"/>
    <col min="32" max="44" width="12.7109375" style="777" customWidth="1"/>
    <col min="45" max="118" width="9.140625" style="555"/>
    <col min="119" max="119" width="55.7109375" style="555" customWidth="1"/>
    <col min="120" max="211" width="9.140625" style="555" customWidth="1"/>
    <col min="212" max="213" width="9.28515625" style="555" customWidth="1"/>
    <col min="214" max="224" width="10.28515625" style="555" customWidth="1"/>
    <col min="225" max="374" width="9.140625" style="555"/>
    <col min="375" max="375" width="55.7109375" style="555" customWidth="1"/>
    <col min="376" max="467" width="9.140625" style="555" customWidth="1"/>
    <col min="468" max="469" width="9.28515625" style="555" customWidth="1"/>
    <col min="470" max="480" width="10.28515625" style="555" customWidth="1"/>
    <col min="481" max="630" width="9.140625" style="555"/>
    <col min="631" max="631" width="55.7109375" style="555" customWidth="1"/>
    <col min="632" max="723" width="9.140625" style="555" customWidth="1"/>
    <col min="724" max="725" width="9.28515625" style="555" customWidth="1"/>
    <col min="726" max="736" width="10.28515625" style="555" customWidth="1"/>
    <col min="737" max="886" width="9.140625" style="555"/>
    <col min="887" max="887" width="55.7109375" style="555" customWidth="1"/>
    <col min="888" max="979" width="9.140625" style="555" customWidth="1"/>
    <col min="980" max="981" width="9.28515625" style="555" customWidth="1"/>
    <col min="982" max="992" width="10.28515625" style="555" customWidth="1"/>
    <col min="993" max="1142" width="9.140625" style="555"/>
    <col min="1143" max="1143" width="55.7109375" style="555" customWidth="1"/>
    <col min="1144" max="1235" width="9.140625" style="555" customWidth="1"/>
    <col min="1236" max="1237" width="9.28515625" style="555" customWidth="1"/>
    <col min="1238" max="1248" width="10.28515625" style="555" customWidth="1"/>
    <col min="1249" max="1398" width="9.140625" style="555"/>
    <col min="1399" max="1399" width="55.7109375" style="555" customWidth="1"/>
    <col min="1400" max="1491" width="9.140625" style="555" customWidth="1"/>
    <col min="1492" max="1493" width="9.28515625" style="555" customWidth="1"/>
    <col min="1494" max="1504" width="10.28515625" style="555" customWidth="1"/>
    <col min="1505" max="1654" width="9.140625" style="555"/>
    <col min="1655" max="1655" width="55.7109375" style="555" customWidth="1"/>
    <col min="1656" max="1747" width="9.140625" style="555" customWidth="1"/>
    <col min="1748" max="1749" width="9.28515625" style="555" customWidth="1"/>
    <col min="1750" max="1760" width="10.28515625" style="555" customWidth="1"/>
    <col min="1761" max="1910" width="9.140625" style="555"/>
    <col min="1911" max="1911" width="55.7109375" style="555" customWidth="1"/>
    <col min="1912" max="2003" width="9.140625" style="555" customWidth="1"/>
    <col min="2004" max="2005" width="9.28515625" style="555" customWidth="1"/>
    <col min="2006" max="2016" width="10.28515625" style="555" customWidth="1"/>
    <col min="2017" max="2166" width="9.140625" style="555"/>
    <col min="2167" max="2167" width="55.7109375" style="555" customWidth="1"/>
    <col min="2168" max="2259" width="9.140625" style="555" customWidth="1"/>
    <col min="2260" max="2261" width="9.28515625" style="555" customWidth="1"/>
    <col min="2262" max="2272" width="10.28515625" style="555" customWidth="1"/>
    <col min="2273" max="2422" width="9.140625" style="555"/>
    <col min="2423" max="2423" width="55.7109375" style="555" customWidth="1"/>
    <col min="2424" max="2515" width="9.140625" style="555" customWidth="1"/>
    <col min="2516" max="2517" width="9.28515625" style="555" customWidth="1"/>
    <col min="2518" max="2528" width="10.28515625" style="555" customWidth="1"/>
    <col min="2529" max="2678" width="9.140625" style="555"/>
    <col min="2679" max="2679" width="55.7109375" style="555" customWidth="1"/>
    <col min="2680" max="2771" width="9.140625" style="555" customWidth="1"/>
    <col min="2772" max="2773" width="9.28515625" style="555" customWidth="1"/>
    <col min="2774" max="2784" width="10.28515625" style="555" customWidth="1"/>
    <col min="2785" max="2934" width="9.140625" style="555"/>
    <col min="2935" max="2935" width="55.7109375" style="555" customWidth="1"/>
    <col min="2936" max="3027" width="9.140625" style="555" customWidth="1"/>
    <col min="3028" max="3029" width="9.28515625" style="555" customWidth="1"/>
    <col min="3030" max="3040" width="10.28515625" style="555" customWidth="1"/>
    <col min="3041" max="3190" width="9.140625" style="555"/>
    <col min="3191" max="3191" width="55.7109375" style="555" customWidth="1"/>
    <col min="3192" max="3283" width="9.140625" style="555" customWidth="1"/>
    <col min="3284" max="3285" width="9.28515625" style="555" customWidth="1"/>
    <col min="3286" max="3296" width="10.28515625" style="555" customWidth="1"/>
    <col min="3297" max="3446" width="9.140625" style="555"/>
    <col min="3447" max="3447" width="55.7109375" style="555" customWidth="1"/>
    <col min="3448" max="3539" width="9.140625" style="555" customWidth="1"/>
    <col min="3540" max="3541" width="9.28515625" style="555" customWidth="1"/>
    <col min="3542" max="3552" width="10.28515625" style="555" customWidth="1"/>
    <col min="3553" max="3702" width="9.140625" style="555"/>
    <col min="3703" max="3703" width="55.7109375" style="555" customWidth="1"/>
    <col min="3704" max="3795" width="9.140625" style="555" customWidth="1"/>
    <col min="3796" max="3797" width="9.28515625" style="555" customWidth="1"/>
    <col min="3798" max="3808" width="10.28515625" style="555" customWidth="1"/>
    <col min="3809" max="3958" width="9.140625" style="555"/>
    <col min="3959" max="3959" width="55.7109375" style="555" customWidth="1"/>
    <col min="3960" max="4051" width="9.140625" style="555" customWidth="1"/>
    <col min="4052" max="4053" width="9.28515625" style="555" customWidth="1"/>
    <col min="4054" max="4064" width="10.28515625" style="555" customWidth="1"/>
    <col min="4065" max="4214" width="9.140625" style="555"/>
    <col min="4215" max="4215" width="55.7109375" style="555" customWidth="1"/>
    <col min="4216" max="4307" width="9.140625" style="555" customWidth="1"/>
    <col min="4308" max="4309" width="9.28515625" style="555" customWidth="1"/>
    <col min="4310" max="4320" width="10.28515625" style="555" customWidth="1"/>
    <col min="4321" max="4470" width="9.140625" style="555"/>
    <col min="4471" max="4471" width="55.7109375" style="555" customWidth="1"/>
    <col min="4472" max="4563" width="9.140625" style="555" customWidth="1"/>
    <col min="4564" max="4565" width="9.28515625" style="555" customWidth="1"/>
    <col min="4566" max="4576" width="10.28515625" style="555" customWidth="1"/>
    <col min="4577" max="4726" width="9.140625" style="555"/>
    <col min="4727" max="4727" width="55.7109375" style="555" customWidth="1"/>
    <col min="4728" max="4819" width="9.140625" style="555" customWidth="1"/>
    <col min="4820" max="4821" width="9.28515625" style="555" customWidth="1"/>
    <col min="4822" max="4832" width="10.28515625" style="555" customWidth="1"/>
    <col min="4833" max="4982" width="9.140625" style="555"/>
    <col min="4983" max="4983" width="55.7109375" style="555" customWidth="1"/>
    <col min="4984" max="5075" width="9.140625" style="555" customWidth="1"/>
    <col min="5076" max="5077" width="9.28515625" style="555" customWidth="1"/>
    <col min="5078" max="5088" width="10.28515625" style="555" customWidth="1"/>
    <col min="5089" max="5238" width="9.140625" style="555"/>
    <col min="5239" max="5239" width="55.7109375" style="555" customWidth="1"/>
    <col min="5240" max="5331" width="9.140625" style="555" customWidth="1"/>
    <col min="5332" max="5333" width="9.28515625" style="555" customWidth="1"/>
    <col min="5334" max="5344" width="10.28515625" style="555" customWidth="1"/>
    <col min="5345" max="5494" width="9.140625" style="555"/>
    <col min="5495" max="5495" width="55.7109375" style="555" customWidth="1"/>
    <col min="5496" max="5587" width="9.140625" style="555" customWidth="1"/>
    <col min="5588" max="5589" width="9.28515625" style="555" customWidth="1"/>
    <col min="5590" max="5600" width="10.28515625" style="555" customWidth="1"/>
    <col min="5601" max="5750" width="9.140625" style="555"/>
    <col min="5751" max="5751" width="55.7109375" style="555" customWidth="1"/>
    <col min="5752" max="5843" width="9.140625" style="555" customWidth="1"/>
    <col min="5844" max="5845" width="9.28515625" style="555" customWidth="1"/>
    <col min="5846" max="5856" width="10.28515625" style="555" customWidth="1"/>
    <col min="5857" max="6006" width="9.140625" style="555"/>
    <col min="6007" max="6007" width="55.7109375" style="555" customWidth="1"/>
    <col min="6008" max="6099" width="9.140625" style="555" customWidth="1"/>
    <col min="6100" max="6101" width="9.28515625" style="555" customWidth="1"/>
    <col min="6102" max="6112" width="10.28515625" style="555" customWidth="1"/>
    <col min="6113" max="6262" width="9.140625" style="555"/>
    <col min="6263" max="6263" width="55.7109375" style="555" customWidth="1"/>
    <col min="6264" max="6355" width="9.140625" style="555" customWidth="1"/>
    <col min="6356" max="6357" width="9.28515625" style="555" customWidth="1"/>
    <col min="6358" max="6368" width="10.28515625" style="555" customWidth="1"/>
    <col min="6369" max="6518" width="9.140625" style="555"/>
    <col min="6519" max="6519" width="55.7109375" style="555" customWidth="1"/>
    <col min="6520" max="6611" width="9.140625" style="555" customWidth="1"/>
    <col min="6612" max="6613" width="9.28515625" style="555" customWidth="1"/>
    <col min="6614" max="6624" width="10.28515625" style="555" customWidth="1"/>
    <col min="6625" max="6774" width="9.140625" style="555"/>
    <col min="6775" max="6775" width="55.7109375" style="555" customWidth="1"/>
    <col min="6776" max="6867" width="9.140625" style="555" customWidth="1"/>
    <col min="6868" max="6869" width="9.28515625" style="555" customWidth="1"/>
    <col min="6870" max="6880" width="10.28515625" style="555" customWidth="1"/>
    <col min="6881" max="7030" width="9.140625" style="555"/>
    <col min="7031" max="7031" width="55.7109375" style="555" customWidth="1"/>
    <col min="7032" max="7123" width="9.140625" style="555" customWidth="1"/>
    <col min="7124" max="7125" width="9.28515625" style="555" customWidth="1"/>
    <col min="7126" max="7136" width="10.28515625" style="555" customWidth="1"/>
    <col min="7137" max="7286" width="9.140625" style="555"/>
    <col min="7287" max="7287" width="55.7109375" style="555" customWidth="1"/>
    <col min="7288" max="7379" width="9.140625" style="555" customWidth="1"/>
    <col min="7380" max="7381" width="9.28515625" style="555" customWidth="1"/>
    <col min="7382" max="7392" width="10.28515625" style="555" customWidth="1"/>
    <col min="7393" max="7542" width="9.140625" style="555"/>
    <col min="7543" max="7543" width="55.7109375" style="555" customWidth="1"/>
    <col min="7544" max="7635" width="9.140625" style="555" customWidth="1"/>
    <col min="7636" max="7637" width="9.28515625" style="555" customWidth="1"/>
    <col min="7638" max="7648" width="10.28515625" style="555" customWidth="1"/>
    <col min="7649" max="7798" width="9.140625" style="555"/>
    <col min="7799" max="7799" width="55.7109375" style="555" customWidth="1"/>
    <col min="7800" max="7891" width="9.140625" style="555" customWidth="1"/>
    <col min="7892" max="7893" width="9.28515625" style="555" customWidth="1"/>
    <col min="7894" max="7904" width="10.28515625" style="555" customWidth="1"/>
    <col min="7905" max="8054" width="9.140625" style="555"/>
    <col min="8055" max="8055" width="55.7109375" style="555" customWidth="1"/>
    <col min="8056" max="8147" width="9.140625" style="555" customWidth="1"/>
    <col min="8148" max="8149" width="9.28515625" style="555" customWidth="1"/>
    <col min="8150" max="8160" width="10.28515625" style="555" customWidth="1"/>
    <col min="8161" max="8310" width="9.140625" style="555"/>
    <col min="8311" max="8311" width="55.7109375" style="555" customWidth="1"/>
    <col min="8312" max="8403" width="9.140625" style="555" customWidth="1"/>
    <col min="8404" max="8405" width="9.28515625" style="555" customWidth="1"/>
    <col min="8406" max="8416" width="10.28515625" style="555" customWidth="1"/>
    <col min="8417" max="8566" width="9.140625" style="555"/>
    <col min="8567" max="8567" width="55.7109375" style="555" customWidth="1"/>
    <col min="8568" max="8659" width="9.140625" style="555" customWidth="1"/>
    <col min="8660" max="8661" width="9.28515625" style="555" customWidth="1"/>
    <col min="8662" max="8672" width="10.28515625" style="555" customWidth="1"/>
    <col min="8673" max="8822" width="9.140625" style="555"/>
    <col min="8823" max="8823" width="55.7109375" style="555" customWidth="1"/>
    <col min="8824" max="8915" width="9.140625" style="555" customWidth="1"/>
    <col min="8916" max="8917" width="9.28515625" style="555" customWidth="1"/>
    <col min="8918" max="8928" width="10.28515625" style="555" customWidth="1"/>
    <col min="8929" max="9078" width="9.140625" style="555"/>
    <col min="9079" max="9079" width="55.7109375" style="555" customWidth="1"/>
    <col min="9080" max="9171" width="9.140625" style="555" customWidth="1"/>
    <col min="9172" max="9173" width="9.28515625" style="555" customWidth="1"/>
    <col min="9174" max="9184" width="10.28515625" style="555" customWidth="1"/>
    <col min="9185" max="9334" width="9.140625" style="555"/>
    <col min="9335" max="9335" width="55.7109375" style="555" customWidth="1"/>
    <col min="9336" max="9427" width="9.140625" style="555" customWidth="1"/>
    <col min="9428" max="9429" width="9.28515625" style="555" customWidth="1"/>
    <col min="9430" max="9440" width="10.28515625" style="555" customWidth="1"/>
    <col min="9441" max="9590" width="9.140625" style="555"/>
    <col min="9591" max="9591" width="55.7109375" style="555" customWidth="1"/>
    <col min="9592" max="9683" width="9.140625" style="555" customWidth="1"/>
    <col min="9684" max="9685" width="9.28515625" style="555" customWidth="1"/>
    <col min="9686" max="9696" width="10.28515625" style="555" customWidth="1"/>
    <col min="9697" max="9846" width="9.140625" style="555"/>
    <col min="9847" max="9847" width="55.7109375" style="555" customWidth="1"/>
    <col min="9848" max="9939" width="9.140625" style="555" customWidth="1"/>
    <col min="9940" max="9941" width="9.28515625" style="555" customWidth="1"/>
    <col min="9942" max="9952" width="10.28515625" style="555" customWidth="1"/>
    <col min="9953" max="10102" width="9.140625" style="555"/>
    <col min="10103" max="10103" width="55.7109375" style="555" customWidth="1"/>
    <col min="10104" max="10195" width="9.140625" style="555" customWidth="1"/>
    <col min="10196" max="10197" width="9.28515625" style="555" customWidth="1"/>
    <col min="10198" max="10208" width="10.28515625" style="555" customWidth="1"/>
    <col min="10209" max="10358" width="9.140625" style="555"/>
    <col min="10359" max="10359" width="55.7109375" style="555" customWidth="1"/>
    <col min="10360" max="10451" width="9.140625" style="555" customWidth="1"/>
    <col min="10452" max="10453" width="9.28515625" style="555" customWidth="1"/>
    <col min="10454" max="10464" width="10.28515625" style="555" customWidth="1"/>
    <col min="10465" max="10614" width="9.140625" style="555"/>
    <col min="10615" max="10615" width="55.7109375" style="555" customWidth="1"/>
    <col min="10616" max="10707" width="9.140625" style="555" customWidth="1"/>
    <col min="10708" max="10709" width="9.28515625" style="555" customWidth="1"/>
    <col min="10710" max="10720" width="10.28515625" style="555" customWidth="1"/>
    <col min="10721" max="10870" width="9.140625" style="555"/>
    <col min="10871" max="10871" width="55.7109375" style="555" customWidth="1"/>
    <col min="10872" max="10963" width="9.140625" style="555" customWidth="1"/>
    <col min="10964" max="10965" width="9.28515625" style="555" customWidth="1"/>
    <col min="10966" max="10976" width="10.28515625" style="555" customWidth="1"/>
    <col min="10977" max="11126" width="9.140625" style="555"/>
    <col min="11127" max="11127" width="55.7109375" style="555" customWidth="1"/>
    <col min="11128" max="11219" width="9.140625" style="555" customWidth="1"/>
    <col min="11220" max="11221" width="9.28515625" style="555" customWidth="1"/>
    <col min="11222" max="11232" width="10.28515625" style="555" customWidth="1"/>
    <col min="11233" max="11382" width="9.140625" style="555"/>
    <col min="11383" max="11383" width="55.7109375" style="555" customWidth="1"/>
    <col min="11384" max="11475" width="9.140625" style="555" customWidth="1"/>
    <col min="11476" max="11477" width="9.28515625" style="555" customWidth="1"/>
    <col min="11478" max="11488" width="10.28515625" style="555" customWidth="1"/>
    <col min="11489" max="11638" width="9.140625" style="555"/>
    <col min="11639" max="11639" width="55.7109375" style="555" customWidth="1"/>
    <col min="11640" max="11731" width="9.140625" style="555" customWidth="1"/>
    <col min="11732" max="11733" width="9.28515625" style="555" customWidth="1"/>
    <col min="11734" max="11744" width="10.28515625" style="555" customWidth="1"/>
    <col min="11745" max="11894" width="9.140625" style="555"/>
    <col min="11895" max="11895" width="55.7109375" style="555" customWidth="1"/>
    <col min="11896" max="11987" width="9.140625" style="555" customWidth="1"/>
    <col min="11988" max="11989" width="9.28515625" style="555" customWidth="1"/>
    <col min="11990" max="12000" width="10.28515625" style="555" customWidth="1"/>
    <col min="12001" max="12150" width="9.140625" style="555"/>
    <col min="12151" max="12151" width="55.7109375" style="555" customWidth="1"/>
    <col min="12152" max="12243" width="9.140625" style="555" customWidth="1"/>
    <col min="12244" max="12245" width="9.28515625" style="555" customWidth="1"/>
    <col min="12246" max="12256" width="10.28515625" style="555" customWidth="1"/>
    <col min="12257" max="12406" width="9.140625" style="555"/>
    <col min="12407" max="12407" width="55.7109375" style="555" customWidth="1"/>
    <col min="12408" max="12499" width="9.140625" style="555" customWidth="1"/>
    <col min="12500" max="12501" width="9.28515625" style="555" customWidth="1"/>
    <col min="12502" max="12512" width="10.28515625" style="555" customWidth="1"/>
    <col min="12513" max="12662" width="9.140625" style="555"/>
    <col min="12663" max="12663" width="55.7109375" style="555" customWidth="1"/>
    <col min="12664" max="12755" width="9.140625" style="555" customWidth="1"/>
    <col min="12756" max="12757" width="9.28515625" style="555" customWidth="1"/>
    <col min="12758" max="12768" width="10.28515625" style="555" customWidth="1"/>
    <col min="12769" max="12918" width="9.140625" style="555"/>
    <col min="12919" max="12919" width="55.7109375" style="555" customWidth="1"/>
    <col min="12920" max="13011" width="9.140625" style="555" customWidth="1"/>
    <col min="13012" max="13013" width="9.28515625" style="555" customWidth="1"/>
    <col min="13014" max="13024" width="10.28515625" style="555" customWidth="1"/>
    <col min="13025" max="13174" width="9.140625" style="555"/>
    <col min="13175" max="13175" width="55.7109375" style="555" customWidth="1"/>
    <col min="13176" max="13267" width="9.140625" style="555" customWidth="1"/>
    <col min="13268" max="13269" width="9.28515625" style="555" customWidth="1"/>
    <col min="13270" max="13280" width="10.28515625" style="555" customWidth="1"/>
    <col min="13281" max="13430" width="9.140625" style="555"/>
    <col min="13431" max="13431" width="55.7109375" style="555" customWidth="1"/>
    <col min="13432" max="13523" width="9.140625" style="555" customWidth="1"/>
    <col min="13524" max="13525" width="9.28515625" style="555" customWidth="1"/>
    <col min="13526" max="13536" width="10.28515625" style="555" customWidth="1"/>
    <col min="13537" max="13686" width="9.140625" style="555"/>
    <col min="13687" max="13687" width="55.7109375" style="555" customWidth="1"/>
    <col min="13688" max="13779" width="9.140625" style="555" customWidth="1"/>
    <col min="13780" max="13781" width="9.28515625" style="555" customWidth="1"/>
    <col min="13782" max="13792" width="10.28515625" style="555" customWidth="1"/>
    <col min="13793" max="13942" width="9.140625" style="555"/>
    <col min="13943" max="13943" width="55.7109375" style="555" customWidth="1"/>
    <col min="13944" max="14035" width="9.140625" style="555" customWidth="1"/>
    <col min="14036" max="14037" width="9.28515625" style="555" customWidth="1"/>
    <col min="14038" max="14048" width="10.28515625" style="555" customWidth="1"/>
    <col min="14049" max="14198" width="9.140625" style="555"/>
    <col min="14199" max="14199" width="55.7109375" style="555" customWidth="1"/>
    <col min="14200" max="14291" width="9.140625" style="555" customWidth="1"/>
    <col min="14292" max="14293" width="9.28515625" style="555" customWidth="1"/>
    <col min="14294" max="14304" width="10.28515625" style="555" customWidth="1"/>
    <col min="14305" max="14454" width="9.140625" style="555"/>
    <col min="14455" max="14455" width="55.7109375" style="555" customWidth="1"/>
    <col min="14456" max="14547" width="9.140625" style="555" customWidth="1"/>
    <col min="14548" max="14549" width="9.28515625" style="555" customWidth="1"/>
    <col min="14550" max="14560" width="10.28515625" style="555" customWidth="1"/>
    <col min="14561" max="14710" width="9.140625" style="555"/>
    <col min="14711" max="14711" width="55.7109375" style="555" customWidth="1"/>
    <col min="14712" max="14803" width="9.140625" style="555" customWidth="1"/>
    <col min="14804" max="14805" width="9.28515625" style="555" customWidth="1"/>
    <col min="14806" max="14816" width="10.28515625" style="555" customWidth="1"/>
    <col min="14817" max="14966" width="9.140625" style="555"/>
    <col min="14967" max="14967" width="55.7109375" style="555" customWidth="1"/>
    <col min="14968" max="15059" width="9.140625" style="555" customWidth="1"/>
    <col min="15060" max="15061" width="9.28515625" style="555" customWidth="1"/>
    <col min="15062" max="15072" width="10.28515625" style="555" customWidth="1"/>
    <col min="15073" max="15222" width="9.140625" style="555"/>
    <col min="15223" max="15223" width="55.7109375" style="555" customWidth="1"/>
    <col min="15224" max="15315" width="9.140625" style="555" customWidth="1"/>
    <col min="15316" max="15317" width="9.28515625" style="555" customWidth="1"/>
    <col min="15318" max="15328" width="10.28515625" style="555" customWidth="1"/>
    <col min="15329" max="15478" width="9.140625" style="555"/>
    <col min="15479" max="15479" width="55.7109375" style="555" customWidth="1"/>
    <col min="15480" max="15571" width="9.140625" style="555" customWidth="1"/>
    <col min="15572" max="15573" width="9.28515625" style="555" customWidth="1"/>
    <col min="15574" max="15584" width="10.28515625" style="555" customWidth="1"/>
    <col min="15585" max="15734" width="9.140625" style="555"/>
    <col min="15735" max="15735" width="55.7109375" style="555" customWidth="1"/>
    <col min="15736" max="15827" width="9.140625" style="555" customWidth="1"/>
    <col min="15828" max="15829" width="9.28515625" style="555" customWidth="1"/>
    <col min="15830" max="15840" width="10.28515625" style="555" customWidth="1"/>
    <col min="15841" max="15990" width="9.140625" style="555"/>
    <col min="15991" max="15991" width="55.7109375" style="555" customWidth="1"/>
    <col min="15992" max="16083" width="9.140625" style="555" customWidth="1"/>
    <col min="16084" max="16085" width="9.28515625" style="555" customWidth="1"/>
    <col min="16086" max="16096" width="10.28515625" style="555" customWidth="1"/>
    <col min="16097" max="16384" width="9.140625" style="555"/>
  </cols>
  <sheetData>
    <row r="1" spans="1:44" ht="17.25" x14ac:dyDescent="0.3">
      <c r="A1" s="554" t="s">
        <v>3039</v>
      </c>
      <c r="B1" s="776"/>
    </row>
    <row r="2" spans="1:44" ht="17.25" customHeight="1" thickBot="1" x14ac:dyDescent="0.35">
      <c r="A2" s="561"/>
      <c r="B2" s="564"/>
      <c r="C2" s="564"/>
      <c r="D2" s="564"/>
      <c r="E2" s="566"/>
      <c r="F2" s="564"/>
      <c r="G2" s="564"/>
      <c r="H2" s="566"/>
      <c r="I2" s="566"/>
      <c r="J2" s="566"/>
      <c r="K2" s="566"/>
      <c r="L2" s="566"/>
      <c r="M2" s="566"/>
      <c r="N2" s="566"/>
      <c r="O2" s="566"/>
      <c r="P2" s="566"/>
      <c r="Q2" s="566"/>
      <c r="R2" s="566"/>
      <c r="S2" s="566"/>
      <c r="T2" s="566"/>
      <c r="U2" s="566"/>
      <c r="V2" s="566"/>
      <c r="W2" s="566"/>
      <c r="X2" s="566"/>
      <c r="Y2" s="566"/>
      <c r="Z2" s="566"/>
      <c r="AA2" s="566"/>
      <c r="AB2" s="566"/>
      <c r="AD2" s="566"/>
      <c r="AE2" s="566"/>
      <c r="AF2" s="566"/>
      <c r="AG2" s="566"/>
      <c r="AH2" s="566"/>
      <c r="AI2" s="566"/>
      <c r="AJ2" s="566"/>
      <c r="AK2" s="566"/>
      <c r="AL2" s="566"/>
      <c r="AM2" s="566"/>
      <c r="AN2" s="566"/>
      <c r="AO2" s="566"/>
      <c r="AP2" s="566"/>
      <c r="AQ2" s="566"/>
      <c r="AR2" s="566" t="s">
        <v>683</v>
      </c>
    </row>
    <row r="3" spans="1:44" ht="22.5" customHeight="1" thickTop="1" thickBot="1" x14ac:dyDescent="0.35">
      <c r="A3" s="778"/>
      <c r="B3" s="779">
        <v>43435</v>
      </c>
      <c r="C3" s="779">
        <v>43466</v>
      </c>
      <c r="D3" s="780">
        <v>43497</v>
      </c>
      <c r="E3" s="780">
        <v>43525</v>
      </c>
      <c r="F3" s="780">
        <v>43556</v>
      </c>
      <c r="G3" s="780">
        <v>43586</v>
      </c>
      <c r="H3" s="780">
        <v>43617</v>
      </c>
      <c r="I3" s="780">
        <v>43647</v>
      </c>
      <c r="J3" s="780">
        <v>43678</v>
      </c>
      <c r="K3" s="780">
        <v>43709</v>
      </c>
      <c r="L3" s="780">
        <v>43739</v>
      </c>
      <c r="M3" s="780">
        <v>43770</v>
      </c>
      <c r="N3" s="780">
        <v>43800</v>
      </c>
      <c r="O3" s="780">
        <v>43831</v>
      </c>
      <c r="P3" s="780">
        <v>43862</v>
      </c>
      <c r="Q3" s="780">
        <v>43891</v>
      </c>
      <c r="R3" s="780">
        <v>43922</v>
      </c>
      <c r="S3" s="780">
        <v>43952</v>
      </c>
      <c r="T3" s="780">
        <v>43983</v>
      </c>
      <c r="U3" s="780">
        <v>44013</v>
      </c>
      <c r="V3" s="780">
        <v>44044</v>
      </c>
      <c r="W3" s="780">
        <v>44075</v>
      </c>
      <c r="X3" s="780">
        <v>44105</v>
      </c>
      <c r="Y3" s="780">
        <v>44136</v>
      </c>
      <c r="Z3" s="780">
        <v>44166</v>
      </c>
      <c r="AA3" s="780">
        <v>44197</v>
      </c>
      <c r="AB3" s="763" t="s">
        <v>313</v>
      </c>
      <c r="AC3" s="763" t="s">
        <v>314</v>
      </c>
      <c r="AD3" s="763" t="s">
        <v>422</v>
      </c>
      <c r="AE3" s="763" t="s">
        <v>406</v>
      </c>
      <c r="AF3" s="763" t="s">
        <v>447</v>
      </c>
      <c r="AG3" s="763" t="s">
        <v>3036</v>
      </c>
      <c r="AH3" s="763">
        <v>44439</v>
      </c>
      <c r="AI3" s="763">
        <v>44469</v>
      </c>
      <c r="AJ3" s="763">
        <v>44499</v>
      </c>
      <c r="AK3" s="763">
        <v>44530</v>
      </c>
      <c r="AL3" s="763">
        <v>44560</v>
      </c>
      <c r="AM3" s="763">
        <v>44592</v>
      </c>
      <c r="AN3" s="763">
        <v>44607</v>
      </c>
      <c r="AO3" s="763">
        <v>44635</v>
      </c>
      <c r="AP3" s="763">
        <v>44666</v>
      </c>
      <c r="AQ3" s="763">
        <v>44696</v>
      </c>
      <c r="AR3" s="763">
        <v>44727</v>
      </c>
    </row>
    <row r="4" spans="1:44" ht="17.45" customHeight="1" x14ac:dyDescent="0.3">
      <c r="A4" s="781" t="s">
        <v>3040</v>
      </c>
      <c r="B4" s="782"/>
      <c r="C4" s="782"/>
      <c r="D4" s="782"/>
      <c r="E4" s="782"/>
      <c r="F4" s="782"/>
      <c r="G4" s="782"/>
      <c r="H4" s="782"/>
      <c r="I4" s="782"/>
      <c r="J4" s="782"/>
      <c r="K4" s="782"/>
      <c r="L4" s="782"/>
      <c r="M4" s="782"/>
      <c r="N4" s="782"/>
      <c r="O4" s="782"/>
      <c r="P4" s="782"/>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row>
    <row r="5" spans="1:44" ht="17.45" customHeight="1" x14ac:dyDescent="0.3">
      <c r="A5" s="783" t="s">
        <v>3041</v>
      </c>
      <c r="B5" s="784" t="s">
        <v>3042</v>
      </c>
      <c r="C5" s="784" t="s">
        <v>900</v>
      </c>
      <c r="D5" s="784" t="s">
        <v>3043</v>
      </c>
      <c r="E5" s="784" t="s">
        <v>1230</v>
      </c>
      <c r="F5" s="784" t="s">
        <v>3044</v>
      </c>
      <c r="G5" s="784" t="s">
        <v>3045</v>
      </c>
      <c r="H5" s="784" t="s">
        <v>3046</v>
      </c>
      <c r="I5" s="784" t="s">
        <v>3047</v>
      </c>
      <c r="J5" s="784" t="s">
        <v>3048</v>
      </c>
      <c r="K5" s="784" t="s">
        <v>3049</v>
      </c>
      <c r="L5" s="784" t="s">
        <v>3050</v>
      </c>
      <c r="M5" s="784" t="s">
        <v>3051</v>
      </c>
      <c r="N5" s="784" t="s">
        <v>3052</v>
      </c>
      <c r="O5" s="784" t="s">
        <v>3053</v>
      </c>
      <c r="P5" s="784" t="s">
        <v>3054</v>
      </c>
      <c r="Q5" s="784" t="s">
        <v>3055</v>
      </c>
      <c r="R5" s="784" t="s">
        <v>1470</v>
      </c>
      <c r="S5" s="784" t="s">
        <v>3056</v>
      </c>
      <c r="T5" s="784" t="s">
        <v>3057</v>
      </c>
      <c r="U5" s="784" t="s">
        <v>3058</v>
      </c>
      <c r="V5" s="784" t="s">
        <v>3059</v>
      </c>
      <c r="W5" s="784" t="s">
        <v>3060</v>
      </c>
      <c r="X5" s="784" t="s">
        <v>3061</v>
      </c>
      <c r="Y5" s="784" t="s">
        <v>3062</v>
      </c>
      <c r="Z5" s="784" t="s">
        <v>1263</v>
      </c>
      <c r="AA5" s="784" t="s">
        <v>3063</v>
      </c>
      <c r="AB5" s="784" t="s">
        <v>3064</v>
      </c>
      <c r="AC5" s="784" t="s">
        <v>3065</v>
      </c>
      <c r="AD5" s="784" t="s">
        <v>1263</v>
      </c>
      <c r="AE5" s="784" t="s">
        <v>3066</v>
      </c>
      <c r="AF5" s="784" t="s">
        <v>3061</v>
      </c>
      <c r="AG5" s="784" t="s">
        <v>3059</v>
      </c>
      <c r="AH5" s="784" t="s">
        <v>1260</v>
      </c>
      <c r="AI5" s="784" t="s">
        <v>3059</v>
      </c>
      <c r="AJ5" s="784" t="s">
        <v>3067</v>
      </c>
      <c r="AK5" s="784" t="s">
        <v>1140</v>
      </c>
      <c r="AL5" s="784" t="s">
        <v>2988</v>
      </c>
      <c r="AM5" s="784" t="s">
        <v>3068</v>
      </c>
      <c r="AN5" s="784" t="s">
        <v>3069</v>
      </c>
      <c r="AO5" s="784" t="s">
        <v>1166</v>
      </c>
      <c r="AP5" s="784" t="s">
        <v>3070</v>
      </c>
      <c r="AQ5" s="784" t="s">
        <v>3061</v>
      </c>
      <c r="AR5" s="784" t="s">
        <v>3071</v>
      </c>
    </row>
    <row r="6" spans="1:44" ht="19.149999999999999" customHeight="1" x14ac:dyDescent="0.3">
      <c r="A6" s="606" t="s">
        <v>812</v>
      </c>
      <c r="B6" s="785" t="s">
        <v>197</v>
      </c>
      <c r="C6" s="785" t="s">
        <v>197</v>
      </c>
      <c r="D6" s="785" t="s">
        <v>197</v>
      </c>
      <c r="E6" s="785" t="s">
        <v>197</v>
      </c>
      <c r="F6" s="785" t="s">
        <v>197</v>
      </c>
      <c r="G6" s="785" t="s">
        <v>197</v>
      </c>
      <c r="H6" s="785" t="s">
        <v>197</v>
      </c>
      <c r="I6" s="785" t="s">
        <v>197</v>
      </c>
      <c r="J6" s="785" t="s">
        <v>197</v>
      </c>
      <c r="K6" s="785" t="s">
        <v>197</v>
      </c>
      <c r="L6" s="785" t="s">
        <v>197</v>
      </c>
      <c r="M6" s="785" t="s">
        <v>197</v>
      </c>
      <c r="N6" s="785" t="s">
        <v>197</v>
      </c>
      <c r="O6" s="785" t="s">
        <v>197</v>
      </c>
      <c r="P6" s="785" t="s">
        <v>197</v>
      </c>
      <c r="Q6" s="785" t="s">
        <v>197</v>
      </c>
      <c r="R6" s="785" t="s">
        <v>197</v>
      </c>
      <c r="S6" s="785" t="s">
        <v>197</v>
      </c>
      <c r="T6" s="785" t="s">
        <v>197</v>
      </c>
      <c r="U6" s="785" t="s">
        <v>197</v>
      </c>
      <c r="V6" s="785" t="s">
        <v>197</v>
      </c>
      <c r="W6" s="785" t="s">
        <v>197</v>
      </c>
      <c r="X6" s="785" t="s">
        <v>197</v>
      </c>
      <c r="Y6" s="785" t="s">
        <v>197</v>
      </c>
      <c r="Z6" s="785" t="s">
        <v>197</v>
      </c>
      <c r="AA6" s="785" t="s">
        <v>197</v>
      </c>
      <c r="AB6" s="785" t="s">
        <v>197</v>
      </c>
      <c r="AC6" s="785" t="s">
        <v>197</v>
      </c>
      <c r="AD6" s="785" t="s">
        <v>197</v>
      </c>
      <c r="AE6" s="785" t="s">
        <v>197</v>
      </c>
      <c r="AF6" s="785" t="s">
        <v>197</v>
      </c>
      <c r="AG6" s="785" t="s">
        <v>197</v>
      </c>
      <c r="AH6" s="785" t="s">
        <v>197</v>
      </c>
      <c r="AI6" s="785" t="s">
        <v>197</v>
      </c>
      <c r="AJ6" s="785" t="s">
        <v>197</v>
      </c>
      <c r="AK6" s="785" t="s">
        <v>197</v>
      </c>
      <c r="AL6" s="785" t="s">
        <v>197</v>
      </c>
      <c r="AM6" s="785" t="s">
        <v>197</v>
      </c>
      <c r="AN6" s="785" t="s">
        <v>197</v>
      </c>
      <c r="AO6" s="785" t="s">
        <v>197</v>
      </c>
      <c r="AP6" s="785" t="s">
        <v>197</v>
      </c>
      <c r="AQ6" s="785" t="s">
        <v>197</v>
      </c>
      <c r="AR6" s="785" t="s">
        <v>197</v>
      </c>
    </row>
    <row r="7" spans="1:44" ht="17.25" customHeight="1" x14ac:dyDescent="0.3">
      <c r="A7" s="606" t="s">
        <v>860</v>
      </c>
      <c r="B7" s="785" t="s">
        <v>197</v>
      </c>
      <c r="C7" s="785" t="s">
        <v>197</v>
      </c>
      <c r="D7" s="785" t="s">
        <v>197</v>
      </c>
      <c r="E7" s="785" t="s">
        <v>197</v>
      </c>
      <c r="F7" s="785" t="s">
        <v>197</v>
      </c>
      <c r="G7" s="785" t="s">
        <v>197</v>
      </c>
      <c r="H7" s="785" t="s">
        <v>197</v>
      </c>
      <c r="I7" s="785" t="s">
        <v>197</v>
      </c>
      <c r="J7" s="785" t="s">
        <v>197</v>
      </c>
      <c r="K7" s="785" t="s">
        <v>197</v>
      </c>
      <c r="L7" s="785" t="s">
        <v>197</v>
      </c>
      <c r="M7" s="785" t="s">
        <v>197</v>
      </c>
      <c r="N7" s="785" t="s">
        <v>197</v>
      </c>
      <c r="O7" s="785" t="s">
        <v>197</v>
      </c>
      <c r="P7" s="785" t="s">
        <v>197</v>
      </c>
      <c r="Q7" s="785" t="s">
        <v>197</v>
      </c>
      <c r="R7" s="785" t="s">
        <v>197</v>
      </c>
      <c r="S7" s="785" t="s">
        <v>197</v>
      </c>
      <c r="T7" s="785" t="s">
        <v>197</v>
      </c>
      <c r="U7" s="785" t="s">
        <v>197</v>
      </c>
      <c r="V7" s="785" t="s">
        <v>197</v>
      </c>
      <c r="W7" s="785" t="s">
        <v>197</v>
      </c>
      <c r="X7" s="785" t="s">
        <v>197</v>
      </c>
      <c r="Y7" s="785" t="s">
        <v>197</v>
      </c>
      <c r="Z7" s="785" t="s">
        <v>197</v>
      </c>
      <c r="AA7" s="785" t="s">
        <v>197</v>
      </c>
      <c r="AB7" s="785" t="s">
        <v>197</v>
      </c>
      <c r="AC7" s="785" t="s">
        <v>197</v>
      </c>
      <c r="AD7" s="785" t="s">
        <v>197</v>
      </c>
      <c r="AE7" s="785" t="s">
        <v>197</v>
      </c>
      <c r="AF7" s="785" t="s">
        <v>197</v>
      </c>
      <c r="AG7" s="785" t="s">
        <v>197</v>
      </c>
      <c r="AH7" s="785" t="s">
        <v>197</v>
      </c>
      <c r="AI7" s="785" t="s">
        <v>197</v>
      </c>
      <c r="AJ7" s="785" t="s">
        <v>197</v>
      </c>
      <c r="AK7" s="785" t="s">
        <v>197</v>
      </c>
      <c r="AL7" s="785" t="s">
        <v>197</v>
      </c>
      <c r="AM7" s="785" t="s">
        <v>197</v>
      </c>
      <c r="AN7" s="785" t="s">
        <v>197</v>
      </c>
      <c r="AO7" s="785" t="s">
        <v>197</v>
      </c>
      <c r="AP7" s="785" t="s">
        <v>197</v>
      </c>
      <c r="AQ7" s="785" t="s">
        <v>197</v>
      </c>
      <c r="AR7" s="785" t="s">
        <v>197</v>
      </c>
    </row>
    <row r="8" spans="1:44" ht="16.5" x14ac:dyDescent="0.3">
      <c r="A8" s="606" t="s">
        <v>932</v>
      </c>
      <c r="B8" s="785" t="s">
        <v>197</v>
      </c>
      <c r="C8" s="785" t="s">
        <v>197</v>
      </c>
      <c r="D8" s="785" t="s">
        <v>197</v>
      </c>
      <c r="E8" s="785" t="s">
        <v>197</v>
      </c>
      <c r="F8" s="785" t="s">
        <v>197</v>
      </c>
      <c r="G8" s="785" t="s">
        <v>197</v>
      </c>
      <c r="H8" s="785" t="s">
        <v>197</v>
      </c>
      <c r="I8" s="785" t="s">
        <v>197</v>
      </c>
      <c r="J8" s="785" t="s">
        <v>197</v>
      </c>
      <c r="K8" s="785" t="s">
        <v>197</v>
      </c>
      <c r="L8" s="785" t="s">
        <v>197</v>
      </c>
      <c r="M8" s="785" t="s">
        <v>197</v>
      </c>
      <c r="N8" s="785" t="s">
        <v>197</v>
      </c>
      <c r="O8" s="785" t="s">
        <v>197</v>
      </c>
      <c r="P8" s="785" t="s">
        <v>197</v>
      </c>
      <c r="Q8" s="785" t="s">
        <v>197</v>
      </c>
      <c r="R8" s="785" t="s">
        <v>197</v>
      </c>
      <c r="S8" s="785" t="s">
        <v>197</v>
      </c>
      <c r="T8" s="785" t="s">
        <v>197</v>
      </c>
      <c r="U8" s="785" t="s">
        <v>197</v>
      </c>
      <c r="V8" s="785" t="s">
        <v>197</v>
      </c>
      <c r="W8" s="785" t="s">
        <v>197</v>
      </c>
      <c r="X8" s="785" t="s">
        <v>197</v>
      </c>
      <c r="Y8" s="785" t="s">
        <v>197</v>
      </c>
      <c r="Z8" s="785" t="s">
        <v>197</v>
      </c>
      <c r="AA8" s="785" t="s">
        <v>197</v>
      </c>
      <c r="AB8" s="785" t="s">
        <v>197</v>
      </c>
      <c r="AC8" s="785" t="s">
        <v>197</v>
      </c>
      <c r="AD8" s="785" t="s">
        <v>197</v>
      </c>
      <c r="AE8" s="785" t="s">
        <v>197</v>
      </c>
      <c r="AF8" s="785" t="s">
        <v>197</v>
      </c>
      <c r="AG8" s="785" t="s">
        <v>197</v>
      </c>
      <c r="AH8" s="785" t="s">
        <v>197</v>
      </c>
      <c r="AI8" s="785" t="s">
        <v>197</v>
      </c>
      <c r="AJ8" s="785" t="s">
        <v>197</v>
      </c>
      <c r="AK8" s="785" t="s">
        <v>197</v>
      </c>
      <c r="AL8" s="785" t="s">
        <v>197</v>
      </c>
      <c r="AM8" s="785" t="s">
        <v>197</v>
      </c>
      <c r="AN8" s="785" t="s">
        <v>197</v>
      </c>
      <c r="AO8" s="785" t="s">
        <v>197</v>
      </c>
      <c r="AP8" s="785" t="s">
        <v>197</v>
      </c>
      <c r="AQ8" s="785" t="s">
        <v>197</v>
      </c>
      <c r="AR8" s="785" t="s">
        <v>197</v>
      </c>
    </row>
    <row r="9" spans="1:44" ht="17.45" customHeight="1" x14ac:dyDescent="0.3">
      <c r="A9" s="606" t="s">
        <v>1068</v>
      </c>
      <c r="B9" s="785" t="s">
        <v>197</v>
      </c>
      <c r="C9" s="785" t="s">
        <v>197</v>
      </c>
      <c r="D9" s="785">
        <v>2</v>
      </c>
      <c r="E9" s="785" t="s">
        <v>197</v>
      </c>
      <c r="F9" s="785" t="s">
        <v>197</v>
      </c>
      <c r="G9" s="785">
        <v>2.7</v>
      </c>
      <c r="H9" s="785" t="s">
        <v>197</v>
      </c>
      <c r="I9" s="785" t="s">
        <v>197</v>
      </c>
      <c r="J9" s="785" t="s">
        <v>197</v>
      </c>
      <c r="K9" s="785" t="s">
        <v>197</v>
      </c>
      <c r="L9" s="785" t="s">
        <v>197</v>
      </c>
      <c r="M9" s="785" t="s">
        <v>197</v>
      </c>
      <c r="N9" s="785" t="s">
        <v>197</v>
      </c>
      <c r="O9" s="785" t="s">
        <v>197</v>
      </c>
      <c r="P9" s="785" t="s">
        <v>197</v>
      </c>
      <c r="Q9" s="785" t="s">
        <v>197</v>
      </c>
      <c r="R9" s="785" t="s">
        <v>197</v>
      </c>
      <c r="S9" s="785" t="s">
        <v>197</v>
      </c>
      <c r="T9" s="785" t="s">
        <v>197</v>
      </c>
      <c r="U9" s="785" t="s">
        <v>197</v>
      </c>
      <c r="V9" s="785" t="s">
        <v>197</v>
      </c>
      <c r="W9" s="785">
        <v>2.5</v>
      </c>
      <c r="X9" s="785" t="s">
        <v>197</v>
      </c>
      <c r="Y9" s="785" t="s">
        <v>197</v>
      </c>
      <c r="Z9" s="785" t="s">
        <v>3072</v>
      </c>
      <c r="AA9" s="785" t="s">
        <v>197</v>
      </c>
      <c r="AB9" s="785" t="s">
        <v>197</v>
      </c>
      <c r="AC9" s="785">
        <v>1</v>
      </c>
      <c r="AD9" s="785" t="s">
        <v>197</v>
      </c>
      <c r="AE9" s="785" t="s">
        <v>197</v>
      </c>
      <c r="AF9" s="785">
        <v>1</v>
      </c>
      <c r="AG9" s="785" t="s">
        <v>197</v>
      </c>
      <c r="AH9" s="785" t="s">
        <v>197</v>
      </c>
      <c r="AI9" s="785">
        <v>1</v>
      </c>
      <c r="AJ9" s="785" t="s">
        <v>197</v>
      </c>
      <c r="AK9" s="785">
        <v>0.3</v>
      </c>
      <c r="AL9" s="785">
        <v>1</v>
      </c>
      <c r="AM9" s="785" t="s">
        <v>2025</v>
      </c>
      <c r="AN9" s="785" t="s">
        <v>197</v>
      </c>
      <c r="AO9" s="785">
        <v>0.3</v>
      </c>
      <c r="AP9" s="785" t="s">
        <v>3073</v>
      </c>
      <c r="AQ9" s="785">
        <v>0.35</v>
      </c>
      <c r="AR9" s="785">
        <v>0.3</v>
      </c>
    </row>
    <row r="10" spans="1:44" ht="15.75" customHeight="1" x14ac:dyDescent="0.3">
      <c r="A10" s="606" t="s">
        <v>1187</v>
      </c>
      <c r="B10" s="785" t="s">
        <v>3074</v>
      </c>
      <c r="C10" s="785">
        <v>1.35</v>
      </c>
      <c r="D10" s="785">
        <v>2.1</v>
      </c>
      <c r="E10" s="785" t="s">
        <v>3075</v>
      </c>
      <c r="F10" s="785">
        <v>2.7</v>
      </c>
      <c r="G10" s="785" t="s">
        <v>803</v>
      </c>
      <c r="H10" s="785">
        <v>3.5</v>
      </c>
      <c r="I10" s="785" t="s">
        <v>197</v>
      </c>
      <c r="J10" s="785">
        <v>2</v>
      </c>
      <c r="K10" s="785">
        <v>2</v>
      </c>
      <c r="L10" s="785" t="s">
        <v>197</v>
      </c>
      <c r="M10" s="785" t="s">
        <v>197</v>
      </c>
      <c r="N10" s="785">
        <v>2</v>
      </c>
      <c r="O10" s="785">
        <v>2.75</v>
      </c>
      <c r="P10" s="785">
        <v>2.75</v>
      </c>
      <c r="Q10" s="785" t="s">
        <v>197</v>
      </c>
      <c r="R10" s="785">
        <v>1.95</v>
      </c>
      <c r="S10" s="785">
        <v>1</v>
      </c>
      <c r="T10" s="785">
        <v>1</v>
      </c>
      <c r="U10" s="785">
        <v>1</v>
      </c>
      <c r="V10" s="785">
        <v>1</v>
      </c>
      <c r="W10" s="785">
        <v>1</v>
      </c>
      <c r="X10" s="785" t="s">
        <v>3076</v>
      </c>
      <c r="Y10" s="785" t="s">
        <v>3076</v>
      </c>
      <c r="Z10" s="785" t="s">
        <v>3076</v>
      </c>
      <c r="AA10" s="785">
        <v>1</v>
      </c>
      <c r="AB10" s="785" t="s">
        <v>3077</v>
      </c>
      <c r="AC10" s="785" t="s">
        <v>3078</v>
      </c>
      <c r="AD10" s="785" t="s">
        <v>3079</v>
      </c>
      <c r="AE10" s="785" t="s">
        <v>922</v>
      </c>
      <c r="AF10" s="785" t="s">
        <v>3080</v>
      </c>
      <c r="AG10" s="785" t="s">
        <v>3081</v>
      </c>
      <c r="AH10" s="785" t="s">
        <v>2025</v>
      </c>
      <c r="AI10" s="785" t="s">
        <v>2025</v>
      </c>
      <c r="AJ10" s="785" t="s">
        <v>3082</v>
      </c>
      <c r="AK10" s="785" t="s">
        <v>3073</v>
      </c>
      <c r="AL10" s="785" t="s">
        <v>3073</v>
      </c>
      <c r="AM10" s="785" t="s">
        <v>3083</v>
      </c>
      <c r="AN10" s="785" t="s">
        <v>3084</v>
      </c>
      <c r="AO10" s="785" t="s">
        <v>3077</v>
      </c>
      <c r="AP10" s="785" t="s">
        <v>197</v>
      </c>
      <c r="AQ10" s="785">
        <v>1.5</v>
      </c>
      <c r="AR10" s="785" t="s">
        <v>3085</v>
      </c>
    </row>
    <row r="11" spans="1:44" ht="16.899999999999999" customHeight="1" x14ac:dyDescent="0.3">
      <c r="A11" s="606" t="s">
        <v>1310</v>
      </c>
      <c r="B11" s="785" t="s">
        <v>3086</v>
      </c>
      <c r="C11" s="785" t="s">
        <v>3087</v>
      </c>
      <c r="D11" s="785" t="s">
        <v>3088</v>
      </c>
      <c r="E11" s="785" t="s">
        <v>3089</v>
      </c>
      <c r="F11" s="785" t="s">
        <v>3090</v>
      </c>
      <c r="G11" s="785" t="s">
        <v>3091</v>
      </c>
      <c r="H11" s="785" t="s">
        <v>3092</v>
      </c>
      <c r="I11" s="785" t="s">
        <v>3088</v>
      </c>
      <c r="J11" s="785" t="s">
        <v>3093</v>
      </c>
      <c r="K11" s="785" t="s">
        <v>3094</v>
      </c>
      <c r="L11" s="785" t="s">
        <v>3095</v>
      </c>
      <c r="M11" s="785" t="s">
        <v>3096</v>
      </c>
      <c r="N11" s="785" t="s">
        <v>3097</v>
      </c>
      <c r="O11" s="785" t="s">
        <v>3098</v>
      </c>
      <c r="P11" s="785" t="s">
        <v>3094</v>
      </c>
      <c r="Q11" s="785" t="s">
        <v>3099</v>
      </c>
      <c r="R11" s="785" t="s">
        <v>197</v>
      </c>
      <c r="S11" s="785" t="s">
        <v>3100</v>
      </c>
      <c r="T11" s="785" t="s">
        <v>3101</v>
      </c>
      <c r="U11" s="785" t="s">
        <v>3102</v>
      </c>
      <c r="V11" s="785" t="s">
        <v>1687</v>
      </c>
      <c r="W11" s="785" t="s">
        <v>1379</v>
      </c>
      <c r="X11" s="785" t="s">
        <v>3103</v>
      </c>
      <c r="Y11" s="785" t="s">
        <v>3104</v>
      </c>
      <c r="Z11" s="785" t="s">
        <v>3105</v>
      </c>
      <c r="AA11" s="785" t="s">
        <v>1602</v>
      </c>
      <c r="AB11" s="785" t="s">
        <v>3106</v>
      </c>
      <c r="AC11" s="785" t="s">
        <v>1067</v>
      </c>
      <c r="AD11" s="785" t="s">
        <v>1273</v>
      </c>
      <c r="AE11" s="785" t="s">
        <v>1597</v>
      </c>
      <c r="AF11" s="785" t="s">
        <v>3107</v>
      </c>
      <c r="AG11" s="785" t="s">
        <v>3108</v>
      </c>
      <c r="AH11" s="785" t="s">
        <v>3109</v>
      </c>
      <c r="AI11" s="785" t="s">
        <v>3108</v>
      </c>
      <c r="AJ11" s="785" t="s">
        <v>1379</v>
      </c>
      <c r="AK11" s="785" t="s">
        <v>3110</v>
      </c>
      <c r="AL11" s="785" t="s">
        <v>1139</v>
      </c>
      <c r="AM11" s="785" t="s">
        <v>3110</v>
      </c>
      <c r="AN11" s="785" t="s">
        <v>3111</v>
      </c>
      <c r="AO11" s="785" t="s">
        <v>3112</v>
      </c>
      <c r="AP11" s="785" t="s">
        <v>3113</v>
      </c>
      <c r="AQ11" s="785" t="s">
        <v>3103</v>
      </c>
      <c r="AR11" s="785" t="s">
        <v>3114</v>
      </c>
    </row>
    <row r="12" spans="1:44" ht="16.899999999999999" customHeight="1" x14ac:dyDescent="0.3">
      <c r="A12" s="606" t="s">
        <v>1415</v>
      </c>
      <c r="B12" s="785">
        <v>5.0999999999999996</v>
      </c>
      <c r="C12" s="785" t="s">
        <v>197</v>
      </c>
      <c r="D12" s="785" t="s">
        <v>197</v>
      </c>
      <c r="E12" s="785" t="s">
        <v>197</v>
      </c>
      <c r="F12" s="785" t="s">
        <v>3115</v>
      </c>
      <c r="G12" s="785" t="s">
        <v>3116</v>
      </c>
      <c r="H12" s="785" t="s">
        <v>3116</v>
      </c>
      <c r="I12" s="785" t="s">
        <v>3116</v>
      </c>
      <c r="J12" s="785" t="s">
        <v>3116</v>
      </c>
      <c r="K12" s="785" t="s">
        <v>3116</v>
      </c>
      <c r="L12" s="785" t="s">
        <v>3116</v>
      </c>
      <c r="M12" s="785" t="s">
        <v>3116</v>
      </c>
      <c r="N12" s="785">
        <v>4</v>
      </c>
      <c r="O12" s="785" t="s">
        <v>3117</v>
      </c>
      <c r="P12" s="785" t="s">
        <v>3117</v>
      </c>
      <c r="Q12" s="785">
        <v>3.5</v>
      </c>
      <c r="R12" s="785" t="s">
        <v>3118</v>
      </c>
      <c r="S12" s="785">
        <v>3.25</v>
      </c>
      <c r="T12" s="785" t="s">
        <v>3119</v>
      </c>
      <c r="U12" s="785" t="s">
        <v>3120</v>
      </c>
      <c r="V12" s="785">
        <v>1.85</v>
      </c>
      <c r="W12" s="785" t="s">
        <v>3121</v>
      </c>
      <c r="X12" s="785" t="s">
        <v>3122</v>
      </c>
      <c r="Y12" s="785" t="s">
        <v>3123</v>
      </c>
      <c r="Z12" s="785" t="s">
        <v>3124</v>
      </c>
      <c r="AA12" s="785" t="s">
        <v>3125</v>
      </c>
      <c r="AB12" s="785">
        <v>2.5</v>
      </c>
      <c r="AC12" s="785">
        <v>2.1</v>
      </c>
      <c r="AD12" s="785" t="s">
        <v>197</v>
      </c>
      <c r="AE12" s="785" t="s">
        <v>3126</v>
      </c>
      <c r="AF12" s="785" t="s">
        <v>197</v>
      </c>
      <c r="AG12" s="785" t="s">
        <v>197</v>
      </c>
      <c r="AH12" s="785">
        <v>3.4</v>
      </c>
      <c r="AI12" s="785" t="s">
        <v>197</v>
      </c>
      <c r="AJ12" s="785">
        <v>3.4</v>
      </c>
      <c r="AK12" s="785" t="s">
        <v>197</v>
      </c>
      <c r="AL12" s="785">
        <v>5</v>
      </c>
      <c r="AM12" s="785" t="s">
        <v>197</v>
      </c>
      <c r="AN12" s="785" t="s">
        <v>197</v>
      </c>
      <c r="AO12" s="785" t="s">
        <v>197</v>
      </c>
      <c r="AP12" s="785" t="s">
        <v>197</v>
      </c>
      <c r="AQ12" s="785" t="s">
        <v>197</v>
      </c>
      <c r="AR12" s="785" t="s">
        <v>197</v>
      </c>
    </row>
    <row r="13" spans="1:44" ht="16.5" x14ac:dyDescent="0.3">
      <c r="A13" s="606" t="s">
        <v>1519</v>
      </c>
      <c r="B13" s="785" t="s">
        <v>3127</v>
      </c>
      <c r="C13" s="785" t="s">
        <v>3128</v>
      </c>
      <c r="D13" s="785" t="s">
        <v>830</v>
      </c>
      <c r="E13" s="785" t="s">
        <v>3129</v>
      </c>
      <c r="F13" s="785" t="s">
        <v>3130</v>
      </c>
      <c r="G13" s="785" t="s">
        <v>3131</v>
      </c>
      <c r="H13" s="785" t="s">
        <v>3132</v>
      </c>
      <c r="I13" s="785" t="s">
        <v>3131</v>
      </c>
      <c r="J13" s="785" t="s">
        <v>3133</v>
      </c>
      <c r="K13" s="785" t="s">
        <v>3134</v>
      </c>
      <c r="L13" s="785" t="s">
        <v>3135</v>
      </c>
      <c r="M13" s="785" t="s">
        <v>1786</v>
      </c>
      <c r="N13" s="785" t="s">
        <v>3136</v>
      </c>
      <c r="O13" s="785" t="s">
        <v>3137</v>
      </c>
      <c r="P13" s="785" t="s">
        <v>3134</v>
      </c>
      <c r="Q13" s="785" t="s">
        <v>3135</v>
      </c>
      <c r="R13" s="785" t="s">
        <v>197</v>
      </c>
      <c r="S13" s="785" t="s">
        <v>3138</v>
      </c>
      <c r="T13" s="785" t="s">
        <v>3139</v>
      </c>
      <c r="U13" s="785" t="s">
        <v>3140</v>
      </c>
      <c r="V13" s="785" t="s">
        <v>3141</v>
      </c>
      <c r="W13" s="785" t="s">
        <v>2007</v>
      </c>
      <c r="X13" s="785" t="s">
        <v>3142</v>
      </c>
      <c r="Y13" s="785" t="s">
        <v>3143</v>
      </c>
      <c r="Z13" s="785" t="s">
        <v>3144</v>
      </c>
      <c r="AA13" s="785" t="s">
        <v>3145</v>
      </c>
      <c r="AB13" s="785" t="s">
        <v>3146</v>
      </c>
      <c r="AC13" s="785" t="s">
        <v>2020</v>
      </c>
      <c r="AD13" s="785" t="s">
        <v>3147</v>
      </c>
      <c r="AE13" s="785" t="s">
        <v>3148</v>
      </c>
      <c r="AF13" s="785" t="s">
        <v>1463</v>
      </c>
      <c r="AG13" s="785" t="s">
        <v>3139</v>
      </c>
      <c r="AH13" s="785" t="s">
        <v>3149</v>
      </c>
      <c r="AI13" s="785" t="s">
        <v>3150</v>
      </c>
      <c r="AJ13" s="785" t="s">
        <v>1378</v>
      </c>
      <c r="AK13" s="785" t="s">
        <v>3151</v>
      </c>
      <c r="AL13" s="785" t="s">
        <v>3152</v>
      </c>
      <c r="AM13" s="785" t="s">
        <v>3153</v>
      </c>
      <c r="AN13" s="785" t="s">
        <v>3154</v>
      </c>
      <c r="AO13" s="785" t="s">
        <v>3155</v>
      </c>
      <c r="AP13" s="785" t="s">
        <v>1903</v>
      </c>
      <c r="AQ13" s="785" t="s">
        <v>1497</v>
      </c>
      <c r="AR13" s="785" t="s">
        <v>3156</v>
      </c>
    </row>
    <row r="14" spans="1:44" ht="17.45" customHeight="1" x14ac:dyDescent="0.3">
      <c r="A14" s="606" t="s">
        <v>1610</v>
      </c>
      <c r="B14" s="785" t="s">
        <v>3157</v>
      </c>
      <c r="C14" s="785" t="s">
        <v>3158</v>
      </c>
      <c r="D14" s="785" t="s">
        <v>3159</v>
      </c>
      <c r="E14" s="785" t="s">
        <v>3160</v>
      </c>
      <c r="F14" s="785" t="s">
        <v>3160</v>
      </c>
      <c r="G14" s="785" t="s">
        <v>3161</v>
      </c>
      <c r="H14" s="785" t="s">
        <v>3162</v>
      </c>
      <c r="I14" s="785" t="s">
        <v>3163</v>
      </c>
      <c r="J14" s="785" t="s">
        <v>3164</v>
      </c>
      <c r="K14" s="785" t="s">
        <v>3165</v>
      </c>
      <c r="L14" s="785" t="s">
        <v>3166</v>
      </c>
      <c r="M14" s="785" t="s">
        <v>3167</v>
      </c>
      <c r="N14" s="785" t="s">
        <v>1997</v>
      </c>
      <c r="O14" s="785" t="s">
        <v>3168</v>
      </c>
      <c r="P14" s="785" t="s">
        <v>3169</v>
      </c>
      <c r="Q14" s="785" t="s">
        <v>3170</v>
      </c>
      <c r="R14" s="785" t="s">
        <v>1102</v>
      </c>
      <c r="S14" s="785" t="s">
        <v>3171</v>
      </c>
      <c r="T14" s="785" t="s">
        <v>3172</v>
      </c>
      <c r="U14" s="785" t="s">
        <v>3173</v>
      </c>
      <c r="V14" s="785" t="s">
        <v>1918</v>
      </c>
      <c r="W14" s="785" t="s">
        <v>3174</v>
      </c>
      <c r="X14" s="785" t="s">
        <v>3151</v>
      </c>
      <c r="Y14" s="785" t="s">
        <v>3175</v>
      </c>
      <c r="Z14" s="785" t="s">
        <v>3171</v>
      </c>
      <c r="AA14" s="785" t="s">
        <v>3176</v>
      </c>
      <c r="AB14" s="785" t="s">
        <v>1590</v>
      </c>
      <c r="AC14" s="785" t="s">
        <v>3177</v>
      </c>
      <c r="AD14" s="785" t="s">
        <v>3178</v>
      </c>
      <c r="AE14" s="785" t="s">
        <v>3179</v>
      </c>
      <c r="AF14" s="785" t="s">
        <v>1660</v>
      </c>
      <c r="AG14" s="785" t="s">
        <v>3180</v>
      </c>
      <c r="AH14" s="785" t="s">
        <v>3181</v>
      </c>
      <c r="AI14" s="785" t="s">
        <v>1268</v>
      </c>
      <c r="AJ14" s="785" t="s">
        <v>3182</v>
      </c>
      <c r="AK14" s="785" t="s">
        <v>1659</v>
      </c>
      <c r="AL14" s="785" t="s">
        <v>3183</v>
      </c>
      <c r="AM14" s="785" t="s">
        <v>1660</v>
      </c>
      <c r="AN14" s="785" t="s">
        <v>3184</v>
      </c>
      <c r="AO14" s="785" t="s">
        <v>3185</v>
      </c>
      <c r="AP14" s="785" t="s">
        <v>3185</v>
      </c>
      <c r="AQ14" s="785" t="s">
        <v>3186</v>
      </c>
      <c r="AR14" s="785" t="s">
        <v>3086</v>
      </c>
    </row>
    <row r="15" spans="1:44" ht="17.45" customHeight="1" x14ac:dyDescent="0.3">
      <c r="A15" s="606" t="s">
        <v>1699</v>
      </c>
      <c r="B15" s="785" t="s">
        <v>3187</v>
      </c>
      <c r="C15" s="785" t="s">
        <v>3188</v>
      </c>
      <c r="D15" s="785" t="s">
        <v>3189</v>
      </c>
      <c r="E15" s="785" t="s">
        <v>3190</v>
      </c>
      <c r="F15" s="785" t="s">
        <v>3191</v>
      </c>
      <c r="G15" s="785" t="s">
        <v>3192</v>
      </c>
      <c r="H15" s="785" t="s">
        <v>3193</v>
      </c>
      <c r="I15" s="785" t="s">
        <v>3194</v>
      </c>
      <c r="J15" s="785" t="s">
        <v>3195</v>
      </c>
      <c r="K15" s="785" t="s">
        <v>1969</v>
      </c>
      <c r="L15" s="785" t="s">
        <v>1988</v>
      </c>
      <c r="M15" s="785" t="s">
        <v>3196</v>
      </c>
      <c r="N15" s="785" t="s">
        <v>3162</v>
      </c>
      <c r="O15" s="785" t="s">
        <v>3197</v>
      </c>
      <c r="P15" s="785" t="s">
        <v>3191</v>
      </c>
      <c r="Q15" s="785" t="s">
        <v>3191</v>
      </c>
      <c r="R15" s="785" t="s">
        <v>3198</v>
      </c>
      <c r="S15" s="785" t="s">
        <v>3199</v>
      </c>
      <c r="T15" s="785" t="s">
        <v>3200</v>
      </c>
      <c r="U15" s="785" t="s">
        <v>831</v>
      </c>
      <c r="V15" s="785" t="s">
        <v>3201</v>
      </c>
      <c r="W15" s="785" t="s">
        <v>3202</v>
      </c>
      <c r="X15" s="785" t="s">
        <v>3203</v>
      </c>
      <c r="Y15" s="785" t="s">
        <v>3204</v>
      </c>
      <c r="Z15" s="785" t="s">
        <v>3205</v>
      </c>
      <c r="AA15" s="785" t="s">
        <v>3206</v>
      </c>
      <c r="AB15" s="785" t="s">
        <v>3205</v>
      </c>
      <c r="AC15" s="785" t="s">
        <v>3207</v>
      </c>
      <c r="AD15" s="785" t="s">
        <v>3208</v>
      </c>
      <c r="AE15" s="785" t="s">
        <v>3209</v>
      </c>
      <c r="AF15" s="785" t="s">
        <v>3210</v>
      </c>
      <c r="AG15" s="785" t="s">
        <v>1584</v>
      </c>
      <c r="AH15" s="785" t="s">
        <v>3211</v>
      </c>
      <c r="AI15" s="785" t="s">
        <v>3212</v>
      </c>
      <c r="AJ15" s="785" t="s">
        <v>3213</v>
      </c>
      <c r="AK15" s="785" t="s">
        <v>3214</v>
      </c>
      <c r="AL15" s="785" t="s">
        <v>3215</v>
      </c>
      <c r="AM15" s="785" t="s">
        <v>3216</v>
      </c>
      <c r="AN15" s="785" t="s">
        <v>3205</v>
      </c>
      <c r="AO15" s="785" t="s">
        <v>3213</v>
      </c>
      <c r="AP15" s="785" t="s">
        <v>3217</v>
      </c>
      <c r="AQ15" s="785" t="s">
        <v>3218</v>
      </c>
      <c r="AR15" s="785" t="s">
        <v>3219</v>
      </c>
    </row>
    <row r="16" spans="1:44" ht="17.25" customHeight="1" x14ac:dyDescent="0.3">
      <c r="A16" s="606" t="s">
        <v>1820</v>
      </c>
      <c r="B16" s="785" t="s">
        <v>3220</v>
      </c>
      <c r="C16" s="785" t="s">
        <v>3221</v>
      </c>
      <c r="D16" s="785" t="s">
        <v>3222</v>
      </c>
      <c r="E16" s="785" t="s">
        <v>3223</v>
      </c>
      <c r="F16" s="785" t="s">
        <v>3224</v>
      </c>
      <c r="G16" s="785" t="s">
        <v>3225</v>
      </c>
      <c r="H16" s="785" t="s">
        <v>3226</v>
      </c>
      <c r="I16" s="785" t="s">
        <v>3227</v>
      </c>
      <c r="J16" s="785" t="s">
        <v>3221</v>
      </c>
      <c r="K16" s="785" t="s">
        <v>3221</v>
      </c>
      <c r="L16" s="785" t="s">
        <v>3220</v>
      </c>
      <c r="M16" s="785" t="s">
        <v>3228</v>
      </c>
      <c r="N16" s="785" t="s">
        <v>3220</v>
      </c>
      <c r="O16" s="785" t="s">
        <v>3229</v>
      </c>
      <c r="P16" s="785" t="s">
        <v>3226</v>
      </c>
      <c r="Q16" s="785" t="s">
        <v>3226</v>
      </c>
      <c r="R16" s="785" t="s">
        <v>3230</v>
      </c>
      <c r="S16" s="785" t="s">
        <v>3231</v>
      </c>
      <c r="T16" s="785" t="s">
        <v>3232</v>
      </c>
      <c r="U16" s="785" t="s">
        <v>831</v>
      </c>
      <c r="V16" s="785" t="s">
        <v>3209</v>
      </c>
      <c r="W16" s="785" t="s">
        <v>3233</v>
      </c>
      <c r="X16" s="785" t="s">
        <v>796</v>
      </c>
      <c r="Y16" s="785" t="s">
        <v>1592</v>
      </c>
      <c r="Z16" s="785" t="s">
        <v>3088</v>
      </c>
      <c r="AA16" s="785" t="s">
        <v>3209</v>
      </c>
      <c r="AB16" s="785" t="s">
        <v>3234</v>
      </c>
      <c r="AC16" s="785" t="s">
        <v>3088</v>
      </c>
      <c r="AD16" s="785" t="s">
        <v>797</v>
      </c>
      <c r="AE16" s="785" t="s">
        <v>3088</v>
      </c>
      <c r="AF16" s="785" t="s">
        <v>3088</v>
      </c>
      <c r="AG16" s="785" t="s">
        <v>1566</v>
      </c>
      <c r="AH16" s="785" t="s">
        <v>3088</v>
      </c>
      <c r="AI16" s="785" t="s">
        <v>3235</v>
      </c>
      <c r="AJ16" s="785" t="s">
        <v>796</v>
      </c>
      <c r="AK16" s="785" t="s">
        <v>3088</v>
      </c>
      <c r="AL16" s="785" t="s">
        <v>3236</v>
      </c>
      <c r="AM16" s="785" t="s">
        <v>3236</v>
      </c>
      <c r="AN16" s="785" t="s">
        <v>796</v>
      </c>
      <c r="AO16" s="785" t="s">
        <v>3237</v>
      </c>
      <c r="AP16" s="785" t="s">
        <v>3238</v>
      </c>
      <c r="AQ16" s="785" t="s">
        <v>3239</v>
      </c>
      <c r="AR16" s="785" t="s">
        <v>3088</v>
      </c>
    </row>
    <row r="17" spans="1:44" ht="18" customHeight="1" x14ac:dyDescent="0.3">
      <c r="A17" s="606" t="s">
        <v>1919</v>
      </c>
      <c r="B17" s="785" t="s">
        <v>3240</v>
      </c>
      <c r="C17" s="785" t="s">
        <v>3241</v>
      </c>
      <c r="D17" s="785" t="s">
        <v>3242</v>
      </c>
      <c r="E17" s="785" t="s">
        <v>3243</v>
      </c>
      <c r="F17" s="785" t="s">
        <v>3243</v>
      </c>
      <c r="G17" s="785" t="s">
        <v>3244</v>
      </c>
      <c r="H17" s="785" t="s">
        <v>3245</v>
      </c>
      <c r="I17" s="785" t="s">
        <v>3241</v>
      </c>
      <c r="J17" s="785" t="s">
        <v>3246</v>
      </c>
      <c r="K17" s="785" t="s">
        <v>3247</v>
      </c>
      <c r="L17" s="785" t="s">
        <v>3248</v>
      </c>
      <c r="M17" s="785" t="s">
        <v>3249</v>
      </c>
      <c r="N17" s="785" t="s">
        <v>3250</v>
      </c>
      <c r="O17" s="785" t="s">
        <v>3250</v>
      </c>
      <c r="P17" s="785" t="s">
        <v>3242</v>
      </c>
      <c r="Q17" s="785" t="s">
        <v>3251</v>
      </c>
      <c r="R17" s="785" t="s">
        <v>197</v>
      </c>
      <c r="S17" s="785" t="s">
        <v>3252</v>
      </c>
      <c r="T17" s="785" t="s">
        <v>3253</v>
      </c>
      <c r="U17" s="785" t="s">
        <v>3254</v>
      </c>
      <c r="V17" s="785" t="s">
        <v>1993</v>
      </c>
      <c r="W17" s="785" t="s">
        <v>3255</v>
      </c>
      <c r="X17" s="785" t="s">
        <v>1890</v>
      </c>
      <c r="Y17" s="785" t="s">
        <v>795</v>
      </c>
      <c r="Z17" s="785" t="s">
        <v>795</v>
      </c>
      <c r="AA17" s="785" t="s">
        <v>795</v>
      </c>
      <c r="AB17" s="785" t="s">
        <v>3256</v>
      </c>
      <c r="AC17" s="785" t="s">
        <v>795</v>
      </c>
      <c r="AD17" s="785" t="s">
        <v>3257</v>
      </c>
      <c r="AE17" s="785" t="s">
        <v>1999</v>
      </c>
      <c r="AF17" s="785" t="s">
        <v>795</v>
      </c>
      <c r="AG17" s="785" t="s">
        <v>3258</v>
      </c>
      <c r="AH17" s="785" t="s">
        <v>3259</v>
      </c>
      <c r="AI17" s="785" t="s">
        <v>3258</v>
      </c>
      <c r="AJ17" s="785" t="s">
        <v>3260</v>
      </c>
      <c r="AK17" s="785" t="s">
        <v>3261</v>
      </c>
      <c r="AL17" s="785" t="s">
        <v>1999</v>
      </c>
      <c r="AM17" s="785" t="s">
        <v>834</v>
      </c>
      <c r="AN17" s="785" t="s">
        <v>795</v>
      </c>
      <c r="AO17" s="785" t="s">
        <v>795</v>
      </c>
      <c r="AP17" s="785" t="s">
        <v>835</v>
      </c>
      <c r="AQ17" s="785" t="s">
        <v>3262</v>
      </c>
      <c r="AR17" s="785" t="s">
        <v>3263</v>
      </c>
    </row>
    <row r="18" spans="1:44" ht="17.100000000000001" customHeight="1" thickBot="1" x14ac:dyDescent="0.35">
      <c r="A18" s="786"/>
      <c r="B18" s="787"/>
      <c r="C18" s="787"/>
      <c r="D18" s="787"/>
      <c r="E18" s="787"/>
      <c r="F18" s="787"/>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787"/>
    </row>
    <row r="19" spans="1:44" ht="15" customHeight="1" thickTop="1" x14ac:dyDescent="0.25">
      <c r="A19" s="633" t="s">
        <v>3030</v>
      </c>
    </row>
    <row r="20" spans="1:44" ht="15" customHeight="1" x14ac:dyDescent="0.25">
      <c r="A20" s="633" t="s">
        <v>369</v>
      </c>
      <c r="J20" s="788"/>
    </row>
  </sheetData>
  <pageMargins left="0.75" right="0.75" top="0.75" bottom="0.75" header="0.3" footer="0"/>
  <pageSetup paperSize="9" scale="6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5C6C4-A6A7-4BE5-BB13-CA2C50DA4082}">
  <sheetPr>
    <pageSetUpPr fitToPage="1"/>
  </sheetPr>
  <dimension ref="A1:AR32"/>
  <sheetViews>
    <sheetView showGridLines="0" zoomScale="85" zoomScaleNormal="85" zoomScaleSheetLayoutView="84" workbookViewId="0">
      <pane xSplit="3" ySplit="3" topLeftCell="D28"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20.25" x14ac:dyDescent="0.35"/>
  <cols>
    <col min="1" max="1" width="79.28515625" style="812" customWidth="1"/>
    <col min="2" max="4" width="13.85546875" style="813" hidden="1" customWidth="1"/>
    <col min="5" max="31" width="14.140625" style="643" hidden="1" customWidth="1"/>
    <col min="32" max="44" width="14.140625" style="643" customWidth="1"/>
    <col min="45" max="16384" width="9.140625" style="643"/>
  </cols>
  <sheetData>
    <row r="1" spans="1:44" ht="23.25" customHeight="1" x14ac:dyDescent="0.3">
      <c r="A1" s="515" t="s">
        <v>3264</v>
      </c>
      <c r="B1" s="515"/>
      <c r="C1" s="515"/>
      <c r="D1" s="515"/>
      <c r="E1" s="671"/>
      <c r="F1" s="671"/>
      <c r="G1" s="671"/>
      <c r="H1" s="671"/>
      <c r="I1" s="671"/>
      <c r="J1" s="671"/>
      <c r="K1" s="671"/>
      <c r="L1" s="671"/>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c r="AM1" s="671"/>
      <c r="AN1" s="671"/>
      <c r="AO1" s="671"/>
      <c r="AP1" s="671"/>
      <c r="AQ1" s="671"/>
      <c r="AR1" s="671"/>
    </row>
    <row r="2" spans="1:44" s="790" customFormat="1" ht="23.1" customHeight="1" thickBot="1" x14ac:dyDescent="0.3">
      <c r="A2" s="789"/>
      <c r="E2" s="791"/>
      <c r="F2" s="791"/>
      <c r="G2" s="791"/>
      <c r="H2" s="791"/>
      <c r="I2" s="791"/>
      <c r="J2" s="791"/>
      <c r="K2" s="791"/>
      <c r="L2" s="791"/>
      <c r="M2" s="791"/>
      <c r="N2" s="791"/>
      <c r="O2" s="791"/>
      <c r="P2" s="791"/>
      <c r="Q2" s="791"/>
      <c r="R2" s="791"/>
      <c r="S2" s="791"/>
      <c r="T2" s="791"/>
      <c r="U2" s="791"/>
      <c r="V2" s="791"/>
      <c r="Z2" s="791"/>
      <c r="AA2" s="791"/>
      <c r="AB2" s="791"/>
      <c r="AC2" s="791"/>
      <c r="AD2" s="791"/>
      <c r="AE2" s="791"/>
      <c r="AF2" s="791"/>
      <c r="AG2" s="791"/>
      <c r="AH2" s="791"/>
      <c r="AI2" s="791"/>
      <c r="AJ2" s="791"/>
      <c r="AK2" s="791"/>
      <c r="AL2" s="791"/>
      <c r="AM2" s="791"/>
      <c r="AN2" s="791"/>
      <c r="AO2" s="791"/>
      <c r="AP2" s="791"/>
      <c r="AQ2" s="791"/>
      <c r="AR2" s="791" t="s">
        <v>683</v>
      </c>
    </row>
    <row r="3" spans="1:44" ht="30" customHeight="1" thickTop="1" thickBot="1" x14ac:dyDescent="0.4">
      <c r="A3" s="792"/>
      <c r="B3" s="793">
        <v>43435</v>
      </c>
      <c r="C3" s="793">
        <v>43466</v>
      </c>
      <c r="D3" s="793">
        <v>43497</v>
      </c>
      <c r="E3" s="793">
        <v>43525</v>
      </c>
      <c r="F3" s="793">
        <v>43556</v>
      </c>
      <c r="G3" s="793">
        <v>43586</v>
      </c>
      <c r="H3" s="794" t="s">
        <v>3265</v>
      </c>
      <c r="I3" s="793">
        <v>43647</v>
      </c>
      <c r="J3" s="793">
        <v>43678</v>
      </c>
      <c r="K3" s="793">
        <v>43709</v>
      </c>
      <c r="L3" s="793">
        <v>43739</v>
      </c>
      <c r="M3" s="793">
        <v>43770</v>
      </c>
      <c r="N3" s="794" t="s">
        <v>3266</v>
      </c>
      <c r="O3" s="794" t="s">
        <v>652</v>
      </c>
      <c r="P3" s="794" t="s">
        <v>3034</v>
      </c>
      <c r="Q3" s="794" t="s">
        <v>3035</v>
      </c>
      <c r="R3" s="794" t="s">
        <v>673</v>
      </c>
      <c r="S3" s="794" t="s">
        <v>371</v>
      </c>
      <c r="T3" s="794" t="s">
        <v>402</v>
      </c>
      <c r="U3" s="794" t="s">
        <v>306</v>
      </c>
      <c r="V3" s="794" t="s">
        <v>307</v>
      </c>
      <c r="W3" s="794" t="s">
        <v>308</v>
      </c>
      <c r="X3" s="794" t="s">
        <v>309</v>
      </c>
      <c r="Y3" s="794" t="s">
        <v>310</v>
      </c>
      <c r="Z3" s="794" t="s">
        <v>311</v>
      </c>
      <c r="AA3" s="794" t="s">
        <v>312</v>
      </c>
      <c r="AB3" s="793">
        <v>44228</v>
      </c>
      <c r="AC3" s="793">
        <v>44256</v>
      </c>
      <c r="AD3" s="793">
        <v>44287</v>
      </c>
      <c r="AE3" s="793">
        <v>44317</v>
      </c>
      <c r="AF3" s="793">
        <v>44348</v>
      </c>
      <c r="AG3" s="793">
        <v>44378</v>
      </c>
      <c r="AH3" s="793">
        <v>44439</v>
      </c>
      <c r="AI3" s="793">
        <v>44469</v>
      </c>
      <c r="AJ3" s="793">
        <v>44499</v>
      </c>
      <c r="AK3" s="793">
        <v>44530</v>
      </c>
      <c r="AL3" s="793">
        <v>44560</v>
      </c>
      <c r="AM3" s="793">
        <v>44592</v>
      </c>
      <c r="AN3" s="793">
        <v>44607</v>
      </c>
      <c r="AO3" s="793">
        <v>44635</v>
      </c>
      <c r="AP3" s="793">
        <v>44666</v>
      </c>
      <c r="AQ3" s="793">
        <v>44696</v>
      </c>
      <c r="AR3" s="793">
        <v>44727</v>
      </c>
    </row>
    <row r="4" spans="1:44" s="797" customFormat="1" ht="27.95" customHeight="1" thickTop="1" x14ac:dyDescent="0.25">
      <c r="A4" s="795" t="s">
        <v>596</v>
      </c>
      <c r="B4" s="796" t="s">
        <v>3267</v>
      </c>
      <c r="C4" s="796" t="s">
        <v>2595</v>
      </c>
      <c r="D4" s="796" t="s">
        <v>2531</v>
      </c>
      <c r="E4" s="796" t="s">
        <v>2531</v>
      </c>
      <c r="F4" s="796" t="s">
        <v>2531</v>
      </c>
      <c r="G4" s="796" t="s">
        <v>2531</v>
      </c>
      <c r="H4" s="796" t="s">
        <v>3268</v>
      </c>
      <c r="I4" s="796" t="s">
        <v>3269</v>
      </c>
      <c r="J4" s="796" t="s">
        <v>3270</v>
      </c>
      <c r="K4" s="796" t="s">
        <v>3270</v>
      </c>
      <c r="L4" s="796" t="s">
        <v>3267</v>
      </c>
      <c r="M4" s="796" t="s">
        <v>3270</v>
      </c>
      <c r="N4" s="796" t="s">
        <v>3270</v>
      </c>
      <c r="O4" s="796" t="s">
        <v>2357</v>
      </c>
      <c r="P4" s="796" t="s">
        <v>3271</v>
      </c>
      <c r="Q4" s="796" t="s">
        <v>3272</v>
      </c>
      <c r="R4" s="796" t="s">
        <v>2117</v>
      </c>
      <c r="S4" s="796" t="s">
        <v>3273</v>
      </c>
      <c r="T4" s="796" t="s">
        <v>2432</v>
      </c>
      <c r="U4" s="796" t="s">
        <v>2264</v>
      </c>
      <c r="V4" s="796" t="s">
        <v>3274</v>
      </c>
      <c r="W4" s="796" t="s">
        <v>3275</v>
      </c>
      <c r="X4" s="796" t="s">
        <v>3276</v>
      </c>
      <c r="Y4" s="796" t="s">
        <v>3273</v>
      </c>
      <c r="Z4" s="796" t="s">
        <v>3273</v>
      </c>
      <c r="AA4" s="796" t="s">
        <v>3274</v>
      </c>
      <c r="AB4" s="796" t="s">
        <v>3277</v>
      </c>
      <c r="AC4" s="796" t="s">
        <v>3275</v>
      </c>
      <c r="AD4" s="796" t="s">
        <v>3278</v>
      </c>
      <c r="AE4" s="796" t="s">
        <v>3279</v>
      </c>
      <c r="AF4" s="796" t="s">
        <v>3280</v>
      </c>
      <c r="AG4" s="796" t="s">
        <v>3281</v>
      </c>
      <c r="AH4" s="796" t="s">
        <v>3281</v>
      </c>
      <c r="AI4" s="796" t="s">
        <v>3282</v>
      </c>
      <c r="AJ4" s="796" t="s">
        <v>3283</v>
      </c>
      <c r="AK4" s="796" t="s">
        <v>1426</v>
      </c>
      <c r="AL4" s="796" t="s">
        <v>1426</v>
      </c>
      <c r="AM4" s="796" t="s">
        <v>1426</v>
      </c>
      <c r="AN4" s="796" t="s">
        <v>1425</v>
      </c>
      <c r="AO4" s="796" t="s">
        <v>1850</v>
      </c>
      <c r="AP4" s="796" t="s">
        <v>1961</v>
      </c>
      <c r="AQ4" s="796" t="s">
        <v>3284</v>
      </c>
      <c r="AR4" s="796" t="s">
        <v>1425</v>
      </c>
    </row>
    <row r="5" spans="1:44" s="799" customFormat="1" ht="27.95" customHeight="1" x14ac:dyDescent="0.25">
      <c r="A5" s="798" t="s">
        <v>3028</v>
      </c>
      <c r="B5" s="796" t="s">
        <v>3285</v>
      </c>
      <c r="C5" s="796" t="s">
        <v>3286</v>
      </c>
      <c r="D5" s="796">
        <v>6.25</v>
      </c>
      <c r="E5" s="796" t="s">
        <v>3287</v>
      </c>
      <c r="F5" s="796" t="s">
        <v>3288</v>
      </c>
      <c r="G5" s="796" t="s">
        <v>3289</v>
      </c>
      <c r="H5" s="796" t="s">
        <v>3290</v>
      </c>
      <c r="I5" s="796" t="s">
        <v>3291</v>
      </c>
      <c r="J5" s="796" t="s">
        <v>3290</v>
      </c>
      <c r="K5" s="796" t="s">
        <v>3292</v>
      </c>
      <c r="L5" s="796" t="s">
        <v>3293</v>
      </c>
      <c r="M5" s="796">
        <v>6.1</v>
      </c>
      <c r="N5" s="796" t="s">
        <v>3294</v>
      </c>
      <c r="O5" s="796" t="s">
        <v>942</v>
      </c>
      <c r="P5" s="796" t="s">
        <v>3295</v>
      </c>
      <c r="Q5" s="796">
        <v>6.35</v>
      </c>
      <c r="R5" s="796" t="s">
        <v>197</v>
      </c>
      <c r="S5" s="796">
        <v>6.4</v>
      </c>
      <c r="T5" s="796" t="s">
        <v>3296</v>
      </c>
      <c r="U5" s="796" t="s">
        <v>3297</v>
      </c>
      <c r="V5" s="796">
        <v>7.51</v>
      </c>
      <c r="W5" s="796" t="s">
        <v>2898</v>
      </c>
      <c r="X5" s="796" t="s">
        <v>3298</v>
      </c>
      <c r="Y5" s="796" t="s">
        <v>3299</v>
      </c>
      <c r="Z5" s="796" t="s">
        <v>3300</v>
      </c>
      <c r="AA5" s="796" t="s">
        <v>3301</v>
      </c>
      <c r="AB5" s="796" t="s">
        <v>3302</v>
      </c>
      <c r="AC5" s="796">
        <v>5.72</v>
      </c>
      <c r="AD5" s="796" t="s">
        <v>197</v>
      </c>
      <c r="AE5" s="796" t="s">
        <v>3303</v>
      </c>
      <c r="AF5" s="796" t="s">
        <v>3302</v>
      </c>
      <c r="AG5" s="796" t="s">
        <v>3304</v>
      </c>
      <c r="AH5" s="796" t="s">
        <v>1426</v>
      </c>
      <c r="AI5" s="796" t="s">
        <v>2372</v>
      </c>
      <c r="AJ5" s="796" t="s">
        <v>197</v>
      </c>
      <c r="AK5" s="796" t="s">
        <v>3305</v>
      </c>
      <c r="AL5" s="796" t="s">
        <v>3306</v>
      </c>
      <c r="AM5" s="796" t="s">
        <v>3307</v>
      </c>
      <c r="AN5" s="796" t="s">
        <v>3308</v>
      </c>
      <c r="AO5" s="796" t="s">
        <v>3309</v>
      </c>
      <c r="AP5" s="796" t="s">
        <v>197</v>
      </c>
      <c r="AQ5" s="796" t="s">
        <v>3310</v>
      </c>
      <c r="AR5" s="796" t="s">
        <v>1098</v>
      </c>
    </row>
    <row r="6" spans="1:44" s="799" customFormat="1" ht="27.95" customHeight="1" x14ac:dyDescent="0.25">
      <c r="A6" s="798" t="s">
        <v>540</v>
      </c>
      <c r="B6" s="796">
        <v>6.75</v>
      </c>
      <c r="C6" s="796" t="s">
        <v>3311</v>
      </c>
      <c r="D6" s="796" t="s">
        <v>3311</v>
      </c>
      <c r="E6" s="796">
        <v>6.75</v>
      </c>
      <c r="F6" s="796" t="s">
        <v>3311</v>
      </c>
      <c r="G6" s="796" t="s">
        <v>3311</v>
      </c>
      <c r="H6" s="796" t="s">
        <v>3312</v>
      </c>
      <c r="I6" s="796" t="s">
        <v>197</v>
      </c>
      <c r="J6" s="796" t="s">
        <v>197</v>
      </c>
      <c r="K6" s="796" t="s">
        <v>197</v>
      </c>
      <c r="L6" s="796" t="s">
        <v>197</v>
      </c>
      <c r="M6" s="796" t="s">
        <v>197</v>
      </c>
      <c r="N6" s="796">
        <v>6.75</v>
      </c>
      <c r="O6" s="796" t="s">
        <v>197</v>
      </c>
      <c r="P6" s="796" t="s">
        <v>197</v>
      </c>
      <c r="Q6" s="796">
        <v>6.75</v>
      </c>
      <c r="R6" s="796" t="s">
        <v>197</v>
      </c>
      <c r="S6" s="796" t="s">
        <v>197</v>
      </c>
      <c r="T6" s="796" t="s">
        <v>197</v>
      </c>
      <c r="U6" s="796" t="s">
        <v>197</v>
      </c>
      <c r="V6" s="796" t="s">
        <v>197</v>
      </c>
      <c r="W6" s="796" t="s">
        <v>197</v>
      </c>
      <c r="X6" s="796" t="s">
        <v>197</v>
      </c>
      <c r="Y6" s="796" t="s">
        <v>197</v>
      </c>
      <c r="Z6" s="796" t="s">
        <v>197</v>
      </c>
      <c r="AA6" s="796" t="s">
        <v>197</v>
      </c>
      <c r="AB6" s="796" t="s">
        <v>197</v>
      </c>
      <c r="AC6" s="796" t="s">
        <v>197</v>
      </c>
      <c r="AD6" s="796" t="s">
        <v>197</v>
      </c>
      <c r="AE6" s="796" t="s">
        <v>197</v>
      </c>
      <c r="AF6" s="796" t="s">
        <v>197</v>
      </c>
      <c r="AG6" s="796" t="s">
        <v>197</v>
      </c>
      <c r="AH6" s="796" t="s">
        <v>197</v>
      </c>
      <c r="AI6" s="796" t="s">
        <v>197</v>
      </c>
      <c r="AJ6" s="796" t="s">
        <v>197</v>
      </c>
      <c r="AK6" s="796" t="s">
        <v>197</v>
      </c>
      <c r="AL6" s="796" t="s">
        <v>197</v>
      </c>
      <c r="AM6" s="796" t="s">
        <v>197</v>
      </c>
      <c r="AN6" s="796" t="s">
        <v>197</v>
      </c>
      <c r="AO6" s="796" t="s">
        <v>197</v>
      </c>
      <c r="AP6" s="796" t="s">
        <v>197</v>
      </c>
      <c r="AQ6" s="796" t="s">
        <v>197</v>
      </c>
      <c r="AR6" s="796" t="s">
        <v>197</v>
      </c>
    </row>
    <row r="7" spans="1:44" s="799" customFormat="1" ht="27.95" customHeight="1" x14ac:dyDescent="0.25">
      <c r="A7" s="798" t="s">
        <v>541</v>
      </c>
      <c r="B7" s="796" t="s">
        <v>3313</v>
      </c>
      <c r="C7" s="796" t="s">
        <v>3286</v>
      </c>
      <c r="D7" s="796" t="s">
        <v>3295</v>
      </c>
      <c r="E7" s="796" t="s">
        <v>3314</v>
      </c>
      <c r="F7" s="796" t="s">
        <v>3315</v>
      </c>
      <c r="G7" s="796" t="s">
        <v>3316</v>
      </c>
      <c r="H7" s="796" t="s">
        <v>3268</v>
      </c>
      <c r="I7" s="796" t="s">
        <v>3316</v>
      </c>
      <c r="J7" s="796" t="s">
        <v>3316</v>
      </c>
      <c r="K7" s="796" t="s">
        <v>3317</v>
      </c>
      <c r="L7" s="796" t="s">
        <v>3318</v>
      </c>
      <c r="M7" s="796" t="s">
        <v>879</v>
      </c>
      <c r="N7" s="796" t="s">
        <v>3318</v>
      </c>
      <c r="O7" s="796" t="s">
        <v>3319</v>
      </c>
      <c r="P7" s="796" t="s">
        <v>3320</v>
      </c>
      <c r="Q7" s="796" t="s">
        <v>1096</v>
      </c>
      <c r="R7" s="796" t="s">
        <v>3321</v>
      </c>
      <c r="S7" s="796" t="s">
        <v>3322</v>
      </c>
      <c r="T7" s="796" t="s">
        <v>876</v>
      </c>
      <c r="U7" s="796" t="s">
        <v>3323</v>
      </c>
      <c r="V7" s="796" t="s">
        <v>3324</v>
      </c>
      <c r="W7" s="796" t="s">
        <v>3275</v>
      </c>
      <c r="X7" s="796" t="s">
        <v>3325</v>
      </c>
      <c r="Y7" s="796" t="s">
        <v>3326</v>
      </c>
      <c r="Z7" s="796" t="s">
        <v>3327</v>
      </c>
      <c r="AA7" s="796" t="s">
        <v>3328</v>
      </c>
      <c r="AB7" s="796" t="s">
        <v>1426</v>
      </c>
      <c r="AC7" s="796" t="s">
        <v>3327</v>
      </c>
      <c r="AD7" s="796" t="s">
        <v>876</v>
      </c>
      <c r="AE7" s="796" t="s">
        <v>1425</v>
      </c>
      <c r="AF7" s="796" t="s">
        <v>3329</v>
      </c>
      <c r="AG7" s="796" t="s">
        <v>1421</v>
      </c>
      <c r="AH7" s="796" t="s">
        <v>1212</v>
      </c>
      <c r="AI7" s="796" t="s">
        <v>823</v>
      </c>
      <c r="AJ7" s="796" t="s">
        <v>1426</v>
      </c>
      <c r="AK7" s="796" t="s">
        <v>2544</v>
      </c>
      <c r="AL7" s="796" t="s">
        <v>3330</v>
      </c>
      <c r="AM7" s="796" t="s">
        <v>3331</v>
      </c>
      <c r="AN7" s="796" t="s">
        <v>3332</v>
      </c>
      <c r="AO7" s="796" t="s">
        <v>3333</v>
      </c>
      <c r="AP7" s="796" t="s">
        <v>3334</v>
      </c>
      <c r="AQ7" s="796" t="s">
        <v>3335</v>
      </c>
      <c r="AR7" s="796" t="s">
        <v>3336</v>
      </c>
    </row>
    <row r="8" spans="1:44" s="799" customFormat="1" ht="27.95" customHeight="1" x14ac:dyDescent="0.25">
      <c r="A8" s="798" t="s">
        <v>564</v>
      </c>
      <c r="B8" s="796" t="s">
        <v>3311</v>
      </c>
      <c r="C8" s="796" t="s">
        <v>3311</v>
      </c>
      <c r="D8" s="796" t="s">
        <v>3311</v>
      </c>
      <c r="E8" s="796">
        <v>8</v>
      </c>
      <c r="F8" s="796">
        <v>8</v>
      </c>
      <c r="G8" s="796">
        <v>9.1999999999999993</v>
      </c>
      <c r="H8" s="796">
        <v>9.1999999999999993</v>
      </c>
      <c r="I8" s="796">
        <v>9.1999999999999993</v>
      </c>
      <c r="J8" s="796" t="s">
        <v>197</v>
      </c>
      <c r="K8" s="796" t="s">
        <v>197</v>
      </c>
      <c r="L8" s="796" t="s">
        <v>197</v>
      </c>
      <c r="M8" s="796" t="s">
        <v>822</v>
      </c>
      <c r="N8" s="796" t="s">
        <v>197</v>
      </c>
      <c r="O8" s="796" t="s">
        <v>197</v>
      </c>
      <c r="P8" s="796">
        <v>6</v>
      </c>
      <c r="Q8" s="796">
        <v>8.9499999999999993</v>
      </c>
      <c r="R8" s="796" t="s">
        <v>197</v>
      </c>
      <c r="S8" s="796" t="s">
        <v>197</v>
      </c>
      <c r="T8" s="796">
        <v>7.05</v>
      </c>
      <c r="U8" s="796" t="s">
        <v>197</v>
      </c>
      <c r="V8" s="796" t="s">
        <v>197</v>
      </c>
      <c r="W8" s="796" t="s">
        <v>197</v>
      </c>
      <c r="X8" s="796">
        <v>8.75</v>
      </c>
      <c r="Y8" s="796" t="s">
        <v>197</v>
      </c>
      <c r="Z8" s="796" t="s">
        <v>197</v>
      </c>
      <c r="AA8" s="796">
        <v>7.28</v>
      </c>
      <c r="AB8" s="796" t="s">
        <v>197</v>
      </c>
      <c r="AC8" s="796" t="s">
        <v>197</v>
      </c>
      <c r="AD8" s="796" t="s">
        <v>197</v>
      </c>
      <c r="AE8" s="796" t="s">
        <v>197</v>
      </c>
      <c r="AF8" s="796" t="s">
        <v>197</v>
      </c>
      <c r="AG8" s="796" t="s">
        <v>197</v>
      </c>
      <c r="AH8" s="796" t="s">
        <v>3337</v>
      </c>
      <c r="AI8" s="796" t="s">
        <v>197</v>
      </c>
      <c r="AJ8" s="796" t="s">
        <v>197</v>
      </c>
      <c r="AK8" s="796" t="s">
        <v>197</v>
      </c>
      <c r="AL8" s="796" t="s">
        <v>197</v>
      </c>
      <c r="AM8" s="796" t="s">
        <v>197</v>
      </c>
      <c r="AN8" s="796" t="s">
        <v>3338</v>
      </c>
      <c r="AO8" s="796" t="s">
        <v>197</v>
      </c>
      <c r="AP8" s="796" t="s">
        <v>197</v>
      </c>
      <c r="AQ8" s="796" t="s">
        <v>197</v>
      </c>
      <c r="AR8" s="796" t="s">
        <v>197</v>
      </c>
    </row>
    <row r="9" spans="1:44" s="799" customFormat="1" ht="27.95" customHeight="1" x14ac:dyDescent="0.25">
      <c r="A9" s="798" t="s">
        <v>565</v>
      </c>
      <c r="B9" s="796" t="s">
        <v>3311</v>
      </c>
      <c r="C9" s="796" t="s">
        <v>3311</v>
      </c>
      <c r="D9" s="796" t="s">
        <v>3311</v>
      </c>
      <c r="E9" s="796" t="s">
        <v>3311</v>
      </c>
      <c r="F9" s="796">
        <v>6.5</v>
      </c>
      <c r="G9" s="796">
        <v>7.2</v>
      </c>
      <c r="H9" s="796">
        <v>7.2</v>
      </c>
      <c r="I9" s="796" t="s">
        <v>197</v>
      </c>
      <c r="J9" s="796" t="s">
        <v>3339</v>
      </c>
      <c r="K9" s="796" t="s">
        <v>197</v>
      </c>
      <c r="L9" s="796" t="s">
        <v>197</v>
      </c>
      <c r="M9" s="796" t="s">
        <v>197</v>
      </c>
      <c r="N9" s="796">
        <v>7</v>
      </c>
      <c r="O9" s="796" t="s">
        <v>197</v>
      </c>
      <c r="P9" s="796" t="s">
        <v>197</v>
      </c>
      <c r="Q9" s="796" t="s">
        <v>197</v>
      </c>
      <c r="R9" s="796" t="s">
        <v>197</v>
      </c>
      <c r="S9" s="796" t="s">
        <v>197</v>
      </c>
      <c r="T9" s="796">
        <v>8.75</v>
      </c>
      <c r="U9" s="796" t="s">
        <v>197</v>
      </c>
      <c r="V9" s="796" t="s">
        <v>197</v>
      </c>
      <c r="W9" s="796" t="s">
        <v>197</v>
      </c>
      <c r="X9" s="796">
        <v>7.22</v>
      </c>
      <c r="Y9" s="796">
        <v>6</v>
      </c>
      <c r="Z9" s="796" t="s">
        <v>197</v>
      </c>
      <c r="AA9" s="796" t="s">
        <v>197</v>
      </c>
      <c r="AB9" s="796" t="s">
        <v>197</v>
      </c>
      <c r="AC9" s="796" t="s">
        <v>197</v>
      </c>
      <c r="AD9" s="796" t="s">
        <v>197</v>
      </c>
      <c r="AE9" s="796">
        <v>5.75</v>
      </c>
      <c r="AF9" s="796" t="s">
        <v>197</v>
      </c>
      <c r="AG9" s="796" t="s">
        <v>197</v>
      </c>
      <c r="AH9" s="796" t="s">
        <v>3340</v>
      </c>
      <c r="AI9" s="796" t="s">
        <v>197</v>
      </c>
      <c r="AJ9" s="796" t="s">
        <v>197</v>
      </c>
      <c r="AK9" s="796" t="s">
        <v>197</v>
      </c>
      <c r="AL9" s="796" t="s">
        <v>197</v>
      </c>
      <c r="AM9" s="796" t="s">
        <v>197</v>
      </c>
      <c r="AN9" s="796" t="s">
        <v>197</v>
      </c>
      <c r="AO9" s="796" t="s">
        <v>197</v>
      </c>
      <c r="AP9" s="796" t="s">
        <v>3341</v>
      </c>
      <c r="AQ9" s="796" t="s">
        <v>197</v>
      </c>
      <c r="AR9" s="796" t="s">
        <v>3342</v>
      </c>
    </row>
    <row r="10" spans="1:44" s="799" customFormat="1" ht="27.95" customHeight="1" x14ac:dyDescent="0.25">
      <c r="A10" s="798" t="s">
        <v>566</v>
      </c>
      <c r="B10" s="796" t="s">
        <v>3343</v>
      </c>
      <c r="C10" s="796" t="s">
        <v>944</v>
      </c>
      <c r="D10" s="796" t="s">
        <v>3272</v>
      </c>
      <c r="E10" s="796" t="s">
        <v>3344</v>
      </c>
      <c r="F10" s="796" t="s">
        <v>1096</v>
      </c>
      <c r="G10" s="796" t="s">
        <v>3319</v>
      </c>
      <c r="H10" s="796" t="s">
        <v>3319</v>
      </c>
      <c r="I10" s="796" t="s">
        <v>3272</v>
      </c>
      <c r="J10" s="796" t="s">
        <v>3345</v>
      </c>
      <c r="K10" s="796" t="s">
        <v>3346</v>
      </c>
      <c r="L10" s="796" t="s">
        <v>3318</v>
      </c>
      <c r="M10" s="796" t="s">
        <v>3272</v>
      </c>
      <c r="N10" s="796" t="s">
        <v>3347</v>
      </c>
      <c r="O10" s="796" t="s">
        <v>3318</v>
      </c>
      <c r="P10" s="796" t="s">
        <v>3272</v>
      </c>
      <c r="Q10" s="796" t="s">
        <v>3288</v>
      </c>
      <c r="R10" s="796" t="s">
        <v>2349</v>
      </c>
      <c r="S10" s="796" t="s">
        <v>3348</v>
      </c>
      <c r="T10" s="796" t="s">
        <v>2082</v>
      </c>
      <c r="U10" s="796" t="s">
        <v>3349</v>
      </c>
      <c r="V10" s="796" t="s">
        <v>3350</v>
      </c>
      <c r="W10" s="796" t="s">
        <v>3351</v>
      </c>
      <c r="X10" s="796" t="s">
        <v>2179</v>
      </c>
      <c r="Y10" s="796" t="s">
        <v>3352</v>
      </c>
      <c r="Z10" s="796" t="s">
        <v>3353</v>
      </c>
      <c r="AA10" s="796" t="s">
        <v>3274</v>
      </c>
      <c r="AB10" s="796" t="s">
        <v>3325</v>
      </c>
      <c r="AC10" s="796" t="s">
        <v>3354</v>
      </c>
      <c r="AD10" s="796" t="s">
        <v>2908</v>
      </c>
      <c r="AE10" s="796" t="s">
        <v>3355</v>
      </c>
      <c r="AF10" s="796" t="s">
        <v>3356</v>
      </c>
      <c r="AG10" s="796" t="s">
        <v>1612</v>
      </c>
      <c r="AH10" s="796" t="s">
        <v>3357</v>
      </c>
      <c r="AI10" s="796" t="s">
        <v>1421</v>
      </c>
      <c r="AJ10" s="796" t="s">
        <v>1528</v>
      </c>
      <c r="AK10" s="796" t="s">
        <v>1528</v>
      </c>
      <c r="AL10" s="796" t="s">
        <v>3347</v>
      </c>
      <c r="AM10" s="796" t="s">
        <v>3358</v>
      </c>
      <c r="AN10" s="796" t="s">
        <v>3327</v>
      </c>
      <c r="AO10" s="796" t="s">
        <v>3359</v>
      </c>
      <c r="AP10" s="796" t="s">
        <v>3360</v>
      </c>
      <c r="AQ10" s="796" t="s">
        <v>3361</v>
      </c>
      <c r="AR10" s="796" t="s">
        <v>3269</v>
      </c>
    </row>
    <row r="11" spans="1:44" s="799" customFormat="1" ht="27.95" customHeight="1" x14ac:dyDescent="0.25">
      <c r="A11" s="798" t="s">
        <v>576</v>
      </c>
      <c r="B11" s="796" t="s">
        <v>2595</v>
      </c>
      <c r="C11" s="796" t="s">
        <v>2595</v>
      </c>
      <c r="D11" s="796" t="s">
        <v>3343</v>
      </c>
      <c r="E11" s="796" t="s">
        <v>3270</v>
      </c>
      <c r="F11" s="796" t="s">
        <v>3362</v>
      </c>
      <c r="G11" s="796" t="s">
        <v>3270</v>
      </c>
      <c r="H11" s="796" t="s">
        <v>2595</v>
      </c>
      <c r="I11" s="796" t="s">
        <v>3269</v>
      </c>
      <c r="J11" s="796" t="s">
        <v>3316</v>
      </c>
      <c r="K11" s="796" t="s">
        <v>3363</v>
      </c>
      <c r="L11" s="796" t="s">
        <v>2595</v>
      </c>
      <c r="M11" s="796" t="s">
        <v>2544</v>
      </c>
      <c r="N11" s="796" t="s">
        <v>3269</v>
      </c>
      <c r="O11" s="796" t="s">
        <v>3269</v>
      </c>
      <c r="P11" s="796" t="s">
        <v>3318</v>
      </c>
      <c r="Q11" s="796" t="s">
        <v>1096</v>
      </c>
      <c r="R11" s="796" t="s">
        <v>197</v>
      </c>
      <c r="S11" s="796" t="s">
        <v>3272</v>
      </c>
      <c r="T11" s="796" t="s">
        <v>3364</v>
      </c>
      <c r="U11" s="796" t="s">
        <v>3365</v>
      </c>
      <c r="V11" s="796" t="s">
        <v>3366</v>
      </c>
      <c r="W11" s="796" t="s">
        <v>3367</v>
      </c>
      <c r="X11" s="796" t="s">
        <v>3276</v>
      </c>
      <c r="Y11" s="796" t="s">
        <v>3367</v>
      </c>
      <c r="Z11" s="796" t="s">
        <v>3319</v>
      </c>
      <c r="AA11" s="796" t="s">
        <v>3368</v>
      </c>
      <c r="AB11" s="796" t="s">
        <v>3369</v>
      </c>
      <c r="AC11" s="796" t="s">
        <v>3370</v>
      </c>
      <c r="AD11" s="796" t="s">
        <v>1421</v>
      </c>
      <c r="AE11" s="796" t="s">
        <v>3282</v>
      </c>
      <c r="AF11" s="796" t="s">
        <v>3371</v>
      </c>
      <c r="AG11" s="796" t="s">
        <v>3282</v>
      </c>
      <c r="AH11" s="796" t="s">
        <v>3281</v>
      </c>
      <c r="AI11" s="796" t="s">
        <v>3327</v>
      </c>
      <c r="AJ11" s="796" t="s">
        <v>3282</v>
      </c>
      <c r="AK11" s="796" t="s">
        <v>3331</v>
      </c>
      <c r="AL11" s="796" t="s">
        <v>1421</v>
      </c>
      <c r="AM11" s="796" t="s">
        <v>2372</v>
      </c>
      <c r="AN11" s="796" t="s">
        <v>1425</v>
      </c>
      <c r="AO11" s="796" t="s">
        <v>3282</v>
      </c>
      <c r="AP11" s="796" t="s">
        <v>1425</v>
      </c>
      <c r="AQ11" s="796" t="s">
        <v>3282</v>
      </c>
      <c r="AR11" s="796" t="s">
        <v>3372</v>
      </c>
    </row>
    <row r="12" spans="1:44" s="799" customFormat="1" ht="27.95" customHeight="1" x14ac:dyDescent="0.25">
      <c r="A12" s="798" t="s">
        <v>580</v>
      </c>
      <c r="B12" s="796" t="s">
        <v>3288</v>
      </c>
      <c r="C12" s="796" t="s">
        <v>3373</v>
      </c>
      <c r="D12" s="796" t="s">
        <v>877</v>
      </c>
      <c r="E12" s="796" t="s">
        <v>3286</v>
      </c>
      <c r="F12" s="796" t="s">
        <v>3374</v>
      </c>
      <c r="G12" s="796" t="s">
        <v>3375</v>
      </c>
      <c r="H12" s="796" t="s">
        <v>3376</v>
      </c>
      <c r="I12" s="796" t="s">
        <v>3377</v>
      </c>
      <c r="J12" s="796" t="s">
        <v>3285</v>
      </c>
      <c r="K12" s="796" t="s">
        <v>3378</v>
      </c>
      <c r="L12" s="796" t="s">
        <v>3379</v>
      </c>
      <c r="M12" s="796" t="s">
        <v>3358</v>
      </c>
      <c r="N12" s="796" t="s">
        <v>1096</v>
      </c>
      <c r="O12" s="796" t="s">
        <v>869</v>
      </c>
      <c r="P12" s="796" t="s">
        <v>3380</v>
      </c>
      <c r="Q12" s="796" t="s">
        <v>3288</v>
      </c>
      <c r="R12" s="796">
        <v>7.99</v>
      </c>
      <c r="S12" s="796">
        <v>9</v>
      </c>
      <c r="T12" s="796" t="s">
        <v>3381</v>
      </c>
      <c r="U12" s="796" t="s">
        <v>3382</v>
      </c>
      <c r="V12" s="796" t="s">
        <v>3383</v>
      </c>
      <c r="W12" s="796" t="s">
        <v>1096</v>
      </c>
      <c r="X12" s="796" t="s">
        <v>3384</v>
      </c>
      <c r="Y12" s="796" t="s">
        <v>3385</v>
      </c>
      <c r="Z12" s="796" t="s">
        <v>2265</v>
      </c>
      <c r="AA12" s="796" t="s">
        <v>3386</v>
      </c>
      <c r="AB12" s="796" t="s">
        <v>1528</v>
      </c>
      <c r="AC12" s="796" t="s">
        <v>3387</v>
      </c>
      <c r="AD12" s="796" t="s">
        <v>3388</v>
      </c>
      <c r="AE12" s="796" t="s">
        <v>2544</v>
      </c>
      <c r="AF12" s="796" t="s">
        <v>3275</v>
      </c>
      <c r="AG12" s="796" t="s">
        <v>3389</v>
      </c>
      <c r="AH12" s="796" t="s">
        <v>1426</v>
      </c>
      <c r="AI12" s="796" t="s">
        <v>3282</v>
      </c>
      <c r="AJ12" s="796" t="s">
        <v>1326</v>
      </c>
      <c r="AK12" s="796" t="s">
        <v>3390</v>
      </c>
      <c r="AL12" s="796" t="s">
        <v>3288</v>
      </c>
      <c r="AM12" s="796" t="s">
        <v>3282</v>
      </c>
      <c r="AN12" s="796" t="s">
        <v>3391</v>
      </c>
      <c r="AO12" s="796" t="s">
        <v>3392</v>
      </c>
      <c r="AP12" s="796" t="s">
        <v>3393</v>
      </c>
      <c r="AQ12" s="796" t="s">
        <v>3272</v>
      </c>
      <c r="AR12" s="796" t="s">
        <v>3394</v>
      </c>
    </row>
    <row r="13" spans="1:44" s="799" customFormat="1" ht="27.95" customHeight="1" x14ac:dyDescent="0.25">
      <c r="A13" s="798" t="s">
        <v>586</v>
      </c>
      <c r="B13" s="796" t="s">
        <v>2990</v>
      </c>
      <c r="C13" s="796" t="s">
        <v>3362</v>
      </c>
      <c r="D13" s="796" t="s">
        <v>3395</v>
      </c>
      <c r="E13" s="796" t="s">
        <v>3396</v>
      </c>
      <c r="F13" s="796">
        <v>7.5</v>
      </c>
      <c r="G13" s="796" t="s">
        <v>2544</v>
      </c>
      <c r="H13" s="796" t="s">
        <v>2595</v>
      </c>
      <c r="I13" s="796" t="s">
        <v>3269</v>
      </c>
      <c r="J13" s="796" t="s">
        <v>2544</v>
      </c>
      <c r="K13" s="796" t="s">
        <v>2788</v>
      </c>
      <c r="L13" s="796" t="s">
        <v>3397</v>
      </c>
      <c r="M13" s="796" t="s">
        <v>3398</v>
      </c>
      <c r="N13" s="796" t="s">
        <v>2593</v>
      </c>
      <c r="O13" s="796" t="s">
        <v>3399</v>
      </c>
      <c r="P13" s="796" t="s">
        <v>3272</v>
      </c>
      <c r="Q13" s="796" t="s">
        <v>3400</v>
      </c>
      <c r="R13" s="796" t="s">
        <v>197</v>
      </c>
      <c r="S13" s="796">
        <v>8.25</v>
      </c>
      <c r="T13" s="796" t="s">
        <v>3401</v>
      </c>
      <c r="U13" s="796" t="s">
        <v>3391</v>
      </c>
      <c r="V13" s="796">
        <v>6.17</v>
      </c>
      <c r="W13" s="796" t="s">
        <v>957</v>
      </c>
      <c r="X13" s="796" t="s">
        <v>3402</v>
      </c>
      <c r="Y13" s="796">
        <v>6.6</v>
      </c>
      <c r="Z13" s="796">
        <v>6.95</v>
      </c>
      <c r="AA13" s="796">
        <v>4.0999999999999996</v>
      </c>
      <c r="AB13" s="796" t="s">
        <v>3403</v>
      </c>
      <c r="AC13" s="796" t="s">
        <v>3306</v>
      </c>
      <c r="AD13" s="796" t="s">
        <v>3404</v>
      </c>
      <c r="AE13" s="796">
        <v>7.52</v>
      </c>
      <c r="AF13" s="796" t="s">
        <v>3405</v>
      </c>
      <c r="AG13" s="796" t="s">
        <v>3338</v>
      </c>
      <c r="AH13" s="796" t="s">
        <v>3404</v>
      </c>
      <c r="AI13" s="796" t="s">
        <v>197</v>
      </c>
      <c r="AJ13" s="796" t="s">
        <v>3406</v>
      </c>
      <c r="AK13" s="796" t="s">
        <v>864</v>
      </c>
      <c r="AL13" s="796" t="s">
        <v>3407</v>
      </c>
      <c r="AM13" s="796" t="s">
        <v>3408</v>
      </c>
      <c r="AN13" s="796" t="s">
        <v>3338</v>
      </c>
      <c r="AO13" s="796" t="s">
        <v>944</v>
      </c>
      <c r="AP13" s="796" t="s">
        <v>3288</v>
      </c>
      <c r="AQ13" s="796" t="s">
        <v>1212</v>
      </c>
      <c r="AR13" s="796" t="s">
        <v>1421</v>
      </c>
    </row>
    <row r="14" spans="1:44" s="799" customFormat="1" ht="27.95" customHeight="1" x14ac:dyDescent="0.25">
      <c r="A14" s="798" t="s">
        <v>597</v>
      </c>
      <c r="B14" s="796" t="s">
        <v>3409</v>
      </c>
      <c r="C14" s="796" t="s">
        <v>3410</v>
      </c>
      <c r="D14" s="796" t="s">
        <v>1924</v>
      </c>
      <c r="E14" s="796" t="s">
        <v>3411</v>
      </c>
      <c r="F14" s="796" t="s">
        <v>3412</v>
      </c>
      <c r="G14" s="796" t="s">
        <v>3316</v>
      </c>
      <c r="H14" s="796" t="s">
        <v>3316</v>
      </c>
      <c r="I14" s="796" t="s">
        <v>3413</v>
      </c>
      <c r="J14" s="796" t="s">
        <v>3316</v>
      </c>
      <c r="K14" s="796" t="s">
        <v>2349</v>
      </c>
      <c r="L14" s="796">
        <v>7</v>
      </c>
      <c r="M14" s="796" t="s">
        <v>2789</v>
      </c>
      <c r="N14" s="796" t="s">
        <v>1196</v>
      </c>
      <c r="O14" s="796" t="s">
        <v>3292</v>
      </c>
      <c r="P14" s="796" t="s">
        <v>3414</v>
      </c>
      <c r="Q14" s="796" t="s">
        <v>3415</v>
      </c>
      <c r="R14" s="796" t="s">
        <v>197</v>
      </c>
      <c r="S14" s="796" t="s">
        <v>821</v>
      </c>
      <c r="T14" s="796">
        <v>8</v>
      </c>
      <c r="U14" s="796" t="s">
        <v>3416</v>
      </c>
      <c r="V14" s="796" t="s">
        <v>3417</v>
      </c>
      <c r="W14" s="796" t="s">
        <v>3418</v>
      </c>
      <c r="X14" s="796">
        <v>6.01</v>
      </c>
      <c r="Y14" s="796" t="s">
        <v>197</v>
      </c>
      <c r="Z14" s="796" t="s">
        <v>3419</v>
      </c>
      <c r="AA14" s="796" t="s">
        <v>197</v>
      </c>
      <c r="AB14" s="796" t="s">
        <v>3420</v>
      </c>
      <c r="AC14" s="796" t="s">
        <v>3421</v>
      </c>
      <c r="AD14" s="796">
        <v>7</v>
      </c>
      <c r="AE14" s="796" t="s">
        <v>197</v>
      </c>
      <c r="AF14" s="796" t="s">
        <v>3422</v>
      </c>
      <c r="AG14" s="796" t="s">
        <v>3423</v>
      </c>
      <c r="AH14" s="796" t="s">
        <v>3423</v>
      </c>
      <c r="AI14" s="796" t="s">
        <v>2372</v>
      </c>
      <c r="AJ14" s="796" t="s">
        <v>3424</v>
      </c>
      <c r="AK14" s="796" t="s">
        <v>3425</v>
      </c>
      <c r="AL14" s="796" t="s">
        <v>2119</v>
      </c>
      <c r="AM14" s="796" t="s">
        <v>3426</v>
      </c>
      <c r="AN14" s="796" t="s">
        <v>197</v>
      </c>
      <c r="AO14" s="796" t="s">
        <v>3427</v>
      </c>
      <c r="AP14" s="796" t="s">
        <v>3428</v>
      </c>
      <c r="AQ14" s="796" t="s">
        <v>3331</v>
      </c>
      <c r="AR14" s="796" t="s">
        <v>3429</v>
      </c>
    </row>
    <row r="15" spans="1:44" s="799" customFormat="1" ht="27.95" customHeight="1" x14ac:dyDescent="0.25">
      <c r="A15" s="798" t="s">
        <v>604</v>
      </c>
      <c r="B15" s="796">
        <v>6.2</v>
      </c>
      <c r="C15" s="796" t="s">
        <v>3374</v>
      </c>
      <c r="D15" s="796">
        <v>6.35</v>
      </c>
      <c r="E15" s="796" t="s">
        <v>3311</v>
      </c>
      <c r="F15" s="796">
        <v>7.5</v>
      </c>
      <c r="G15" s="796">
        <v>8</v>
      </c>
      <c r="H15" s="796" t="s">
        <v>3430</v>
      </c>
      <c r="I15" s="796" t="s">
        <v>197</v>
      </c>
      <c r="J15" s="796" t="s">
        <v>3414</v>
      </c>
      <c r="K15" s="796" t="s">
        <v>197</v>
      </c>
      <c r="L15" s="796">
        <v>8</v>
      </c>
      <c r="M15" s="796">
        <v>8.9499999999999993</v>
      </c>
      <c r="N15" s="796" t="s">
        <v>3431</v>
      </c>
      <c r="O15" s="796" t="s">
        <v>3432</v>
      </c>
      <c r="P15" s="796">
        <v>8.5</v>
      </c>
      <c r="Q15" s="796" t="s">
        <v>3433</v>
      </c>
      <c r="R15" s="796" t="s">
        <v>197</v>
      </c>
      <c r="S15" s="796" t="s">
        <v>197</v>
      </c>
      <c r="T15" s="796" t="s">
        <v>3434</v>
      </c>
      <c r="U15" s="796" t="s">
        <v>3435</v>
      </c>
      <c r="V15" s="796" t="s">
        <v>3436</v>
      </c>
      <c r="W15" s="796" t="s">
        <v>3437</v>
      </c>
      <c r="X15" s="796" t="s">
        <v>3437</v>
      </c>
      <c r="Y15" s="796" t="s">
        <v>3438</v>
      </c>
      <c r="Z15" s="796" t="s">
        <v>197</v>
      </c>
      <c r="AA15" s="796" t="s">
        <v>197</v>
      </c>
      <c r="AB15" s="796" t="s">
        <v>3438</v>
      </c>
      <c r="AC15" s="796" t="s">
        <v>3439</v>
      </c>
      <c r="AD15" s="796" t="s">
        <v>197</v>
      </c>
      <c r="AE15" s="796">
        <v>7</v>
      </c>
      <c r="AF15" s="796" t="s">
        <v>3440</v>
      </c>
      <c r="AG15" s="796" t="s">
        <v>3337</v>
      </c>
      <c r="AH15" s="796" t="s">
        <v>3337</v>
      </c>
      <c r="AI15" s="796" t="s">
        <v>1612</v>
      </c>
      <c r="AJ15" s="796" t="s">
        <v>3306</v>
      </c>
      <c r="AK15" s="796" t="s">
        <v>3441</v>
      </c>
      <c r="AL15" s="796" t="s">
        <v>3437</v>
      </c>
      <c r="AM15" s="796" t="s">
        <v>197</v>
      </c>
      <c r="AN15" s="796" t="s">
        <v>197</v>
      </c>
      <c r="AO15" s="796" t="s">
        <v>3442</v>
      </c>
      <c r="AP15" s="796" t="s">
        <v>197</v>
      </c>
      <c r="AQ15" s="796" t="s">
        <v>3443</v>
      </c>
      <c r="AR15" s="796" t="s">
        <v>1421</v>
      </c>
    </row>
    <row r="16" spans="1:44" s="799" customFormat="1" ht="27.95" customHeight="1" x14ac:dyDescent="0.25">
      <c r="A16" s="798" t="s">
        <v>605</v>
      </c>
      <c r="B16" s="796" t="s">
        <v>2923</v>
      </c>
      <c r="C16" s="796" t="s">
        <v>3444</v>
      </c>
      <c r="D16" s="796" t="s">
        <v>3445</v>
      </c>
      <c r="E16" s="796" t="s">
        <v>3446</v>
      </c>
      <c r="F16" s="796" t="s">
        <v>3295</v>
      </c>
      <c r="G16" s="796" t="s">
        <v>2544</v>
      </c>
      <c r="H16" s="796" t="s">
        <v>2990</v>
      </c>
      <c r="I16" s="796" t="s">
        <v>2990</v>
      </c>
      <c r="J16" s="796" t="s">
        <v>3270</v>
      </c>
      <c r="K16" s="796" t="s">
        <v>3447</v>
      </c>
      <c r="L16" s="796" t="s">
        <v>3448</v>
      </c>
      <c r="M16" s="796" t="s">
        <v>3376</v>
      </c>
      <c r="N16" s="796" t="s">
        <v>3376</v>
      </c>
      <c r="O16" s="796" t="s">
        <v>879</v>
      </c>
      <c r="P16" s="796" t="s">
        <v>3449</v>
      </c>
      <c r="Q16" s="796" t="s">
        <v>3450</v>
      </c>
      <c r="R16" s="796">
        <v>6.6</v>
      </c>
      <c r="S16" s="796" t="s">
        <v>197</v>
      </c>
      <c r="T16" s="796" t="s">
        <v>3451</v>
      </c>
      <c r="U16" s="796" t="s">
        <v>3452</v>
      </c>
      <c r="V16" s="796" t="s">
        <v>3453</v>
      </c>
      <c r="W16" s="796" t="s">
        <v>875</v>
      </c>
      <c r="X16" s="796" t="s">
        <v>3454</v>
      </c>
      <c r="Y16" s="796" t="s">
        <v>3455</v>
      </c>
      <c r="Z16" s="796" t="s">
        <v>2118</v>
      </c>
      <c r="AA16" s="796" t="s">
        <v>3456</v>
      </c>
      <c r="AB16" s="796" t="s">
        <v>3457</v>
      </c>
      <c r="AC16" s="796" t="s">
        <v>3325</v>
      </c>
      <c r="AD16" s="796" t="s">
        <v>3270</v>
      </c>
      <c r="AE16" s="796" t="s">
        <v>3281</v>
      </c>
      <c r="AF16" s="796" t="s">
        <v>3458</v>
      </c>
      <c r="AG16" s="796" t="s">
        <v>3327</v>
      </c>
      <c r="AH16" s="796" t="s">
        <v>3327</v>
      </c>
      <c r="AI16" s="796" t="s">
        <v>1612</v>
      </c>
      <c r="AJ16" s="796" t="s">
        <v>3288</v>
      </c>
      <c r="AK16" s="796" t="s">
        <v>3269</v>
      </c>
      <c r="AL16" s="796" t="s">
        <v>3363</v>
      </c>
      <c r="AM16" s="796" t="s">
        <v>2544</v>
      </c>
      <c r="AN16" s="796" t="s">
        <v>3459</v>
      </c>
      <c r="AO16" s="796" t="s">
        <v>3271</v>
      </c>
      <c r="AP16" s="796" t="s">
        <v>3269</v>
      </c>
      <c r="AQ16" s="796" t="s">
        <v>3331</v>
      </c>
      <c r="AR16" s="796" t="s">
        <v>2668</v>
      </c>
    </row>
    <row r="17" spans="1:44" s="799" customFormat="1" ht="27.95" customHeight="1" x14ac:dyDescent="0.25">
      <c r="A17" s="798" t="s">
        <v>612</v>
      </c>
      <c r="B17" s="796" t="s">
        <v>3460</v>
      </c>
      <c r="C17" s="796" t="s">
        <v>2908</v>
      </c>
      <c r="D17" s="796" t="s">
        <v>2595</v>
      </c>
      <c r="E17" s="796" t="s">
        <v>3461</v>
      </c>
      <c r="F17" s="796" t="s">
        <v>2669</v>
      </c>
      <c r="G17" s="796" t="s">
        <v>2669</v>
      </c>
      <c r="H17" s="796" t="s">
        <v>3375</v>
      </c>
      <c r="I17" s="796" t="s">
        <v>3462</v>
      </c>
      <c r="J17" s="796" t="s">
        <v>3463</v>
      </c>
      <c r="K17" s="796" t="s">
        <v>3347</v>
      </c>
      <c r="L17" s="796" t="s">
        <v>3464</v>
      </c>
      <c r="M17" s="796" t="s">
        <v>3295</v>
      </c>
      <c r="N17" s="796" t="s">
        <v>3272</v>
      </c>
      <c r="O17" s="796" t="s">
        <v>3272</v>
      </c>
      <c r="P17" s="796" t="s">
        <v>3465</v>
      </c>
      <c r="Q17" s="796" t="s">
        <v>3317</v>
      </c>
      <c r="R17" s="796" t="s">
        <v>197</v>
      </c>
      <c r="S17" s="796" t="s">
        <v>3466</v>
      </c>
      <c r="T17" s="796" t="s">
        <v>3467</v>
      </c>
      <c r="U17" s="796" t="s">
        <v>3348</v>
      </c>
      <c r="V17" s="796" t="s">
        <v>3468</v>
      </c>
      <c r="W17" s="796" t="s">
        <v>3343</v>
      </c>
      <c r="X17" s="796" t="s">
        <v>3469</v>
      </c>
      <c r="Y17" s="796" t="s">
        <v>3317</v>
      </c>
      <c r="Z17" s="796" t="s">
        <v>3470</v>
      </c>
      <c r="AA17" s="796" t="s">
        <v>3471</v>
      </c>
      <c r="AB17" s="796" t="s">
        <v>2118</v>
      </c>
      <c r="AC17" s="796" t="s">
        <v>1537</v>
      </c>
      <c r="AD17" s="796" t="s">
        <v>1537</v>
      </c>
      <c r="AE17" s="796" t="s">
        <v>3472</v>
      </c>
      <c r="AF17" s="796" t="s">
        <v>3281</v>
      </c>
      <c r="AG17" s="796" t="s">
        <v>3281</v>
      </c>
      <c r="AH17" s="796" t="s">
        <v>3281</v>
      </c>
      <c r="AI17" s="796" t="s">
        <v>3473</v>
      </c>
      <c r="AJ17" s="796" t="s">
        <v>942</v>
      </c>
      <c r="AK17" s="796" t="s">
        <v>2359</v>
      </c>
      <c r="AL17" s="796" t="s">
        <v>1421</v>
      </c>
      <c r="AM17" s="796" t="s">
        <v>3474</v>
      </c>
      <c r="AN17" s="796" t="s">
        <v>3475</v>
      </c>
      <c r="AO17" s="796" t="s">
        <v>3282</v>
      </c>
      <c r="AP17" s="796" t="s">
        <v>3476</v>
      </c>
      <c r="AQ17" s="796" t="s">
        <v>3354</v>
      </c>
      <c r="AR17" s="796" t="s">
        <v>3282</v>
      </c>
    </row>
    <row r="18" spans="1:44" s="799" customFormat="1" ht="27.95" customHeight="1" x14ac:dyDescent="0.25">
      <c r="A18" s="798" t="s">
        <v>619</v>
      </c>
      <c r="B18" s="796">
        <v>8</v>
      </c>
      <c r="C18" s="796" t="s">
        <v>3477</v>
      </c>
      <c r="D18" s="796" t="s">
        <v>3398</v>
      </c>
      <c r="E18" s="796">
        <v>7.82</v>
      </c>
      <c r="F18" s="796" t="s">
        <v>3411</v>
      </c>
      <c r="G18" s="796" t="s">
        <v>956</v>
      </c>
      <c r="H18" s="796" t="s">
        <v>3478</v>
      </c>
      <c r="I18" s="796" t="s">
        <v>197</v>
      </c>
      <c r="J18" s="796" t="s">
        <v>3479</v>
      </c>
      <c r="K18" s="796" t="s">
        <v>197</v>
      </c>
      <c r="L18" s="796" t="s">
        <v>197</v>
      </c>
      <c r="M18" s="796">
        <v>7.05</v>
      </c>
      <c r="N18" s="796" t="s">
        <v>821</v>
      </c>
      <c r="O18" s="796" t="s">
        <v>197</v>
      </c>
      <c r="P18" s="796">
        <v>7.5</v>
      </c>
      <c r="Q18" s="796" t="s">
        <v>3480</v>
      </c>
      <c r="R18" s="796" t="s">
        <v>197</v>
      </c>
      <c r="S18" s="796">
        <v>8</v>
      </c>
      <c r="T18" s="796" t="s">
        <v>3481</v>
      </c>
      <c r="U18" s="796" t="s">
        <v>3482</v>
      </c>
      <c r="V18" s="796" t="s">
        <v>1095</v>
      </c>
      <c r="W18" s="796" t="s">
        <v>3415</v>
      </c>
      <c r="X18" s="796">
        <v>8</v>
      </c>
      <c r="Y18" s="796" t="s">
        <v>3377</v>
      </c>
      <c r="Z18" s="796">
        <v>7</v>
      </c>
      <c r="AA18" s="796" t="s">
        <v>197</v>
      </c>
      <c r="AB18" s="796" t="s">
        <v>197</v>
      </c>
      <c r="AC18" s="796" t="s">
        <v>197</v>
      </c>
      <c r="AD18" s="796" t="s">
        <v>197</v>
      </c>
      <c r="AE18" s="796" t="s">
        <v>197</v>
      </c>
      <c r="AF18" s="796" t="s">
        <v>3442</v>
      </c>
      <c r="AG18" s="796" t="s">
        <v>3442</v>
      </c>
      <c r="AH18" s="796" t="s">
        <v>3442</v>
      </c>
      <c r="AI18" s="796" t="s">
        <v>197</v>
      </c>
      <c r="AJ18" s="796" t="s">
        <v>197</v>
      </c>
      <c r="AK18" s="796" t="s">
        <v>197</v>
      </c>
      <c r="AL18" s="796" t="s">
        <v>3483</v>
      </c>
      <c r="AM18" s="796" t="s">
        <v>3342</v>
      </c>
      <c r="AN18" s="796" t="s">
        <v>197</v>
      </c>
      <c r="AO18" s="796" t="s">
        <v>3404</v>
      </c>
      <c r="AP18" s="796" t="s">
        <v>1092</v>
      </c>
      <c r="AQ18" s="796" t="s">
        <v>197</v>
      </c>
      <c r="AR18" s="796" t="s">
        <v>3484</v>
      </c>
    </row>
    <row r="19" spans="1:44" s="799" customFormat="1" ht="27.95" customHeight="1" x14ac:dyDescent="0.25">
      <c r="A19" s="798" t="s">
        <v>625</v>
      </c>
      <c r="B19" s="796" t="s">
        <v>3311</v>
      </c>
      <c r="C19" s="796" t="s">
        <v>3311</v>
      </c>
      <c r="D19" s="796" t="s">
        <v>3311</v>
      </c>
      <c r="E19" s="796">
        <v>8</v>
      </c>
      <c r="F19" s="796" t="s">
        <v>3311</v>
      </c>
      <c r="G19" s="796" t="s">
        <v>3311</v>
      </c>
      <c r="H19" s="796" t="s">
        <v>3485</v>
      </c>
      <c r="I19" s="796" t="s">
        <v>3486</v>
      </c>
      <c r="J19" s="796" t="s">
        <v>3487</v>
      </c>
      <c r="K19" s="796" t="s">
        <v>777</v>
      </c>
      <c r="L19" s="796" t="s">
        <v>3488</v>
      </c>
      <c r="M19" s="796">
        <v>9.5</v>
      </c>
      <c r="N19" s="796" t="s">
        <v>197</v>
      </c>
      <c r="O19" s="796" t="s">
        <v>197</v>
      </c>
      <c r="P19" s="796" t="s">
        <v>2118</v>
      </c>
      <c r="Q19" s="796" t="s">
        <v>197</v>
      </c>
      <c r="R19" s="796" t="s">
        <v>197</v>
      </c>
      <c r="S19" s="796">
        <v>8.01</v>
      </c>
      <c r="T19" s="796" t="s">
        <v>197</v>
      </c>
      <c r="U19" s="796">
        <v>7</v>
      </c>
      <c r="V19" s="796">
        <v>7</v>
      </c>
      <c r="W19" s="796" t="s">
        <v>197</v>
      </c>
      <c r="X19" s="796">
        <v>5.75</v>
      </c>
      <c r="Y19" s="796" t="s">
        <v>197</v>
      </c>
      <c r="Z19" s="796">
        <v>5.75</v>
      </c>
      <c r="AA19" s="796" t="s">
        <v>197</v>
      </c>
      <c r="AB19" s="796">
        <v>6.59</v>
      </c>
      <c r="AC19" s="796" t="s">
        <v>197</v>
      </c>
      <c r="AD19" s="796" t="s">
        <v>781</v>
      </c>
      <c r="AE19" s="796" t="s">
        <v>3489</v>
      </c>
      <c r="AF19" s="796" t="s">
        <v>3429</v>
      </c>
      <c r="AG19" s="796" t="s">
        <v>3490</v>
      </c>
      <c r="AH19" s="796" t="s">
        <v>3490</v>
      </c>
      <c r="AI19" s="796" t="s">
        <v>957</v>
      </c>
      <c r="AJ19" s="796" t="s">
        <v>197</v>
      </c>
      <c r="AK19" s="796" t="s">
        <v>197</v>
      </c>
      <c r="AL19" s="796" t="s">
        <v>197</v>
      </c>
      <c r="AM19" s="796" t="s">
        <v>2349</v>
      </c>
      <c r="AN19" s="796" t="s">
        <v>2372</v>
      </c>
      <c r="AO19" s="796" t="s">
        <v>3491</v>
      </c>
      <c r="AP19" s="796" t="s">
        <v>3492</v>
      </c>
      <c r="AQ19" s="796" t="s">
        <v>3493</v>
      </c>
      <c r="AR19" s="796" t="s">
        <v>3494</v>
      </c>
    </row>
    <row r="20" spans="1:44" s="799" customFormat="1" ht="27.95" customHeight="1" x14ac:dyDescent="0.25">
      <c r="A20" s="716" t="s">
        <v>628</v>
      </c>
      <c r="B20" s="796" t="s">
        <v>3495</v>
      </c>
      <c r="C20" s="796" t="s">
        <v>3496</v>
      </c>
      <c r="D20" s="796" t="s">
        <v>3497</v>
      </c>
      <c r="E20" s="796" t="s">
        <v>2531</v>
      </c>
      <c r="F20" s="796" t="s">
        <v>3498</v>
      </c>
      <c r="G20" s="796" t="s">
        <v>3499</v>
      </c>
      <c r="H20" s="796" t="s">
        <v>2990</v>
      </c>
      <c r="I20" s="796" t="s">
        <v>1078</v>
      </c>
      <c r="J20" s="796" t="s">
        <v>3269</v>
      </c>
      <c r="K20" s="796" t="s">
        <v>822</v>
      </c>
      <c r="L20" s="796">
        <v>9.9499999999999993</v>
      </c>
      <c r="M20" s="796" t="s">
        <v>3448</v>
      </c>
      <c r="N20" s="796" t="s">
        <v>3500</v>
      </c>
      <c r="O20" s="796" t="s">
        <v>3501</v>
      </c>
      <c r="P20" s="796" t="s">
        <v>2898</v>
      </c>
      <c r="Q20" s="796" t="s">
        <v>3293</v>
      </c>
      <c r="R20" s="796" t="s">
        <v>197</v>
      </c>
      <c r="S20" s="796">
        <v>6.95</v>
      </c>
      <c r="T20" s="796" t="s">
        <v>197</v>
      </c>
      <c r="U20" s="796">
        <v>7.25</v>
      </c>
      <c r="V20" s="796" t="s">
        <v>197</v>
      </c>
      <c r="W20" s="796" t="s">
        <v>3502</v>
      </c>
      <c r="X20" s="796">
        <v>7</v>
      </c>
      <c r="Y20" s="796">
        <v>7.5</v>
      </c>
      <c r="Z20" s="796" t="s">
        <v>3503</v>
      </c>
      <c r="AA20" s="796" t="s">
        <v>3504</v>
      </c>
      <c r="AB20" s="796" t="s">
        <v>197</v>
      </c>
      <c r="AC20" s="796" t="s">
        <v>822</v>
      </c>
      <c r="AD20" s="796" t="s">
        <v>822</v>
      </c>
      <c r="AE20" s="796" t="s">
        <v>197</v>
      </c>
      <c r="AF20" s="796" t="s">
        <v>3425</v>
      </c>
      <c r="AG20" s="796" t="s">
        <v>197</v>
      </c>
      <c r="AH20" s="796" t="s">
        <v>197</v>
      </c>
      <c r="AI20" s="796" t="s">
        <v>3505</v>
      </c>
      <c r="AJ20" s="796">
        <v>7.8</v>
      </c>
      <c r="AK20" s="796" t="s">
        <v>197</v>
      </c>
      <c r="AL20" s="796" t="s">
        <v>3506</v>
      </c>
      <c r="AM20" s="796" t="s">
        <v>3507</v>
      </c>
      <c r="AN20" s="796" t="s">
        <v>3508</v>
      </c>
      <c r="AO20" s="796" t="s">
        <v>3509</v>
      </c>
      <c r="AP20" s="796" t="s">
        <v>3442</v>
      </c>
      <c r="AQ20" s="796" t="s">
        <v>197</v>
      </c>
      <c r="AR20" s="796" t="s">
        <v>197</v>
      </c>
    </row>
    <row r="21" spans="1:44" s="799" customFormat="1" ht="27.95" customHeight="1" thickBot="1" x14ac:dyDescent="0.3">
      <c r="A21" s="798" t="s">
        <v>633</v>
      </c>
      <c r="B21" s="796" t="s">
        <v>2905</v>
      </c>
      <c r="C21" s="796" t="s">
        <v>2119</v>
      </c>
      <c r="D21" s="796" t="s">
        <v>3461</v>
      </c>
      <c r="E21" s="796">
        <v>9.25</v>
      </c>
      <c r="F21" s="796" t="s">
        <v>3510</v>
      </c>
      <c r="G21" s="796" t="s">
        <v>3511</v>
      </c>
      <c r="H21" s="796" t="s">
        <v>2359</v>
      </c>
      <c r="I21" s="796" t="s">
        <v>3463</v>
      </c>
      <c r="J21" s="796" t="s">
        <v>3452</v>
      </c>
      <c r="K21" s="796" t="s">
        <v>3512</v>
      </c>
      <c r="L21" s="796" t="s">
        <v>3513</v>
      </c>
      <c r="M21" s="796" t="s">
        <v>3514</v>
      </c>
      <c r="N21" s="796" t="s">
        <v>3515</v>
      </c>
      <c r="O21" s="796" t="s">
        <v>3516</v>
      </c>
      <c r="P21" s="796">
        <v>6.3</v>
      </c>
      <c r="Q21" s="796" t="s">
        <v>2958</v>
      </c>
      <c r="R21" s="796" t="s">
        <v>197</v>
      </c>
      <c r="S21" s="796" t="s">
        <v>197</v>
      </c>
      <c r="T21" s="796" t="s">
        <v>3363</v>
      </c>
      <c r="U21" s="796" t="s">
        <v>3443</v>
      </c>
      <c r="V21" s="796" t="s">
        <v>778</v>
      </c>
      <c r="W21" s="796" t="s">
        <v>197</v>
      </c>
      <c r="X21" s="796">
        <v>7.43</v>
      </c>
      <c r="Y21" s="796" t="s">
        <v>197</v>
      </c>
      <c r="Z21" s="796" t="s">
        <v>3517</v>
      </c>
      <c r="AA21" s="796">
        <v>5.25</v>
      </c>
      <c r="AB21" s="796">
        <v>5.25</v>
      </c>
      <c r="AC21" s="796" t="s">
        <v>3518</v>
      </c>
      <c r="AD21" s="796" t="s">
        <v>3519</v>
      </c>
      <c r="AE21" s="796">
        <v>9</v>
      </c>
      <c r="AF21" s="796" t="s">
        <v>3389</v>
      </c>
      <c r="AG21" s="796" t="s">
        <v>3520</v>
      </c>
      <c r="AH21" s="796" t="s">
        <v>3520</v>
      </c>
      <c r="AI21" s="796" t="s">
        <v>197</v>
      </c>
      <c r="AJ21" s="796" t="s">
        <v>3521</v>
      </c>
      <c r="AK21" s="796" t="s">
        <v>864</v>
      </c>
      <c r="AL21" s="796" t="s">
        <v>3441</v>
      </c>
      <c r="AM21" s="796" t="s">
        <v>197</v>
      </c>
      <c r="AN21" s="796" t="s">
        <v>3522</v>
      </c>
      <c r="AO21" s="796" t="s">
        <v>3423</v>
      </c>
      <c r="AP21" s="796" t="s">
        <v>197</v>
      </c>
      <c r="AQ21" s="796" t="s">
        <v>3523</v>
      </c>
      <c r="AR21" s="796" t="s">
        <v>3524</v>
      </c>
    </row>
    <row r="22" spans="1:44" s="797" customFormat="1" ht="27.95" customHeight="1" x14ac:dyDescent="0.25">
      <c r="A22" s="800" t="s">
        <v>2728</v>
      </c>
      <c r="B22" s="801" t="s">
        <v>3525</v>
      </c>
      <c r="C22" s="801" t="s">
        <v>3526</v>
      </c>
      <c r="D22" s="801" t="s">
        <v>3525</v>
      </c>
      <c r="E22" s="802" t="s">
        <v>3526</v>
      </c>
      <c r="F22" s="803" t="s">
        <v>3526</v>
      </c>
      <c r="G22" s="803" t="s">
        <v>3527</v>
      </c>
      <c r="H22" s="802" t="s">
        <v>3525</v>
      </c>
      <c r="I22" s="802" t="s">
        <v>3528</v>
      </c>
      <c r="J22" s="802" t="s">
        <v>3529</v>
      </c>
      <c r="K22" s="802" t="s">
        <v>3529</v>
      </c>
      <c r="L22" s="802" t="s">
        <v>3525</v>
      </c>
      <c r="M22" s="802" t="s">
        <v>1326</v>
      </c>
      <c r="N22" s="802" t="s">
        <v>3530</v>
      </c>
      <c r="O22" s="802" t="s">
        <v>3531</v>
      </c>
      <c r="P22" s="802" t="s">
        <v>3532</v>
      </c>
      <c r="Q22" s="802" t="s">
        <v>3533</v>
      </c>
      <c r="R22" s="802" t="s">
        <v>3534</v>
      </c>
      <c r="S22" s="802" t="s">
        <v>3535</v>
      </c>
      <c r="T22" s="802" t="s">
        <v>3536</v>
      </c>
      <c r="U22" s="802" t="s">
        <v>3537</v>
      </c>
      <c r="V22" s="802" t="s">
        <v>3538</v>
      </c>
      <c r="W22" s="802" t="s">
        <v>3539</v>
      </c>
      <c r="X22" s="802" t="s">
        <v>3538</v>
      </c>
      <c r="Y22" s="802" t="s">
        <v>3540</v>
      </c>
      <c r="Z22" s="802" t="s">
        <v>3539</v>
      </c>
      <c r="AA22" s="802" t="s">
        <v>3540</v>
      </c>
      <c r="AB22" s="802" t="s">
        <v>3540</v>
      </c>
      <c r="AC22" s="802" t="s">
        <v>3541</v>
      </c>
      <c r="AD22" s="802" t="s">
        <v>3538</v>
      </c>
      <c r="AE22" s="802" t="s">
        <v>3542</v>
      </c>
      <c r="AF22" s="802" t="s">
        <v>3543</v>
      </c>
      <c r="AG22" s="802" t="s">
        <v>3544</v>
      </c>
      <c r="AH22" s="802" t="s">
        <v>3544</v>
      </c>
      <c r="AI22" s="802" t="s">
        <v>3545</v>
      </c>
      <c r="AJ22" s="802" t="s">
        <v>3545</v>
      </c>
      <c r="AK22" s="802" t="s">
        <v>3546</v>
      </c>
      <c r="AL22" s="802" t="s">
        <v>3545</v>
      </c>
      <c r="AM22" s="802" t="s">
        <v>3543</v>
      </c>
      <c r="AN22" s="802" t="s">
        <v>3547</v>
      </c>
      <c r="AO22" s="802" t="s">
        <v>3545</v>
      </c>
      <c r="AP22" s="802" t="s">
        <v>3543</v>
      </c>
      <c r="AQ22" s="802" t="s">
        <v>3548</v>
      </c>
      <c r="AR22" s="802" t="s">
        <v>3543</v>
      </c>
    </row>
    <row r="23" spans="1:44" s="797" customFormat="1" ht="27.95" customHeight="1" x14ac:dyDescent="0.25">
      <c r="A23" s="804" t="s">
        <v>2738</v>
      </c>
      <c r="B23" s="805" t="s">
        <v>3549</v>
      </c>
      <c r="C23" s="805" t="s">
        <v>3550</v>
      </c>
      <c r="D23" s="805" t="s">
        <v>3551</v>
      </c>
      <c r="E23" s="805" t="s">
        <v>3550</v>
      </c>
      <c r="F23" s="805" t="s">
        <v>3552</v>
      </c>
      <c r="G23" s="805" t="s">
        <v>3553</v>
      </c>
      <c r="H23" s="805" t="s">
        <v>3549</v>
      </c>
      <c r="I23" s="805" t="s">
        <v>3554</v>
      </c>
      <c r="J23" s="805" t="s">
        <v>3555</v>
      </c>
      <c r="K23" s="805" t="s">
        <v>3555</v>
      </c>
      <c r="L23" s="805" t="s">
        <v>3556</v>
      </c>
      <c r="M23" s="805" t="s">
        <v>3557</v>
      </c>
      <c r="N23" s="805" t="s">
        <v>3530</v>
      </c>
      <c r="O23" s="805" t="s">
        <v>3558</v>
      </c>
      <c r="P23" s="805" t="s">
        <v>3559</v>
      </c>
      <c r="Q23" s="805" t="s">
        <v>3560</v>
      </c>
      <c r="R23" s="805" t="s">
        <v>3561</v>
      </c>
      <c r="S23" s="805" t="s">
        <v>3534</v>
      </c>
      <c r="T23" s="805" t="s">
        <v>3562</v>
      </c>
      <c r="U23" s="805" t="s">
        <v>3563</v>
      </c>
      <c r="V23" s="805" t="s">
        <v>3564</v>
      </c>
      <c r="W23" s="805" t="s">
        <v>3565</v>
      </c>
      <c r="X23" s="805" t="s">
        <v>3566</v>
      </c>
      <c r="Y23" s="805" t="s">
        <v>3566</v>
      </c>
      <c r="Z23" s="805" t="s">
        <v>3565</v>
      </c>
      <c r="AA23" s="805" t="s">
        <v>3566</v>
      </c>
      <c r="AB23" s="805" t="s">
        <v>3566</v>
      </c>
      <c r="AC23" s="805" t="s">
        <v>3567</v>
      </c>
      <c r="AD23" s="805" t="s">
        <v>3566</v>
      </c>
      <c r="AE23" s="805" t="s">
        <v>1857</v>
      </c>
      <c r="AF23" s="805" t="s">
        <v>3568</v>
      </c>
      <c r="AG23" s="805" t="s">
        <v>1857</v>
      </c>
      <c r="AH23" s="805" t="s">
        <v>1857</v>
      </c>
      <c r="AI23" s="805" t="s">
        <v>3569</v>
      </c>
      <c r="AJ23" s="805" t="s">
        <v>3570</v>
      </c>
      <c r="AK23" s="805" t="s">
        <v>3569</v>
      </c>
      <c r="AL23" s="805" t="s">
        <v>3570</v>
      </c>
      <c r="AM23" s="805" t="s">
        <v>3571</v>
      </c>
      <c r="AN23" s="805" t="s">
        <v>3572</v>
      </c>
      <c r="AO23" s="805" t="s">
        <v>3573</v>
      </c>
      <c r="AP23" s="805" t="s">
        <v>3574</v>
      </c>
      <c r="AQ23" s="805" t="s">
        <v>3574</v>
      </c>
      <c r="AR23" s="805" t="s">
        <v>3575</v>
      </c>
    </row>
    <row r="24" spans="1:44" s="797" customFormat="1" ht="27.95" customHeight="1" x14ac:dyDescent="0.25">
      <c r="A24" s="716" t="s">
        <v>2758</v>
      </c>
      <c r="B24" s="796" t="s">
        <v>3311</v>
      </c>
      <c r="C24" s="796" t="s">
        <v>3311</v>
      </c>
      <c r="D24" s="796" t="s">
        <v>3311</v>
      </c>
      <c r="E24" s="806" t="s">
        <v>3456</v>
      </c>
      <c r="F24" s="806">
        <v>6.85</v>
      </c>
      <c r="G24" s="806" t="s">
        <v>3413</v>
      </c>
      <c r="H24" s="806" t="s">
        <v>3576</v>
      </c>
      <c r="I24" s="806">
        <v>8.1999999999999993</v>
      </c>
      <c r="J24" s="806" t="s">
        <v>3577</v>
      </c>
      <c r="K24" s="806">
        <v>7</v>
      </c>
      <c r="L24" s="806" t="s">
        <v>197</v>
      </c>
      <c r="M24" s="806">
        <v>8</v>
      </c>
      <c r="N24" s="806">
        <v>7.5</v>
      </c>
      <c r="O24" s="806" t="s">
        <v>197</v>
      </c>
      <c r="P24" s="806">
        <v>7.95</v>
      </c>
      <c r="Q24" s="806" t="s">
        <v>197</v>
      </c>
      <c r="R24" s="806" t="s">
        <v>197</v>
      </c>
      <c r="S24" s="806" t="s">
        <v>197</v>
      </c>
      <c r="T24" s="806">
        <v>9.9499999999999993</v>
      </c>
      <c r="U24" s="806" t="s">
        <v>197</v>
      </c>
      <c r="V24" s="806" t="s">
        <v>197</v>
      </c>
      <c r="W24" s="806" t="s">
        <v>197</v>
      </c>
      <c r="X24" s="806" t="s">
        <v>197</v>
      </c>
      <c r="Y24" s="806">
        <v>4.9000000000000004</v>
      </c>
      <c r="Z24" s="806" t="s">
        <v>197</v>
      </c>
      <c r="AA24" s="806" t="s">
        <v>197</v>
      </c>
      <c r="AB24" s="806" t="s">
        <v>3300</v>
      </c>
      <c r="AC24" s="806" t="s">
        <v>197</v>
      </c>
      <c r="AD24" s="806" t="s">
        <v>197</v>
      </c>
      <c r="AE24" s="806">
        <v>5.75</v>
      </c>
      <c r="AF24" s="806" t="s">
        <v>197</v>
      </c>
      <c r="AG24" s="806" t="s">
        <v>197</v>
      </c>
      <c r="AH24" s="806" t="s">
        <v>197</v>
      </c>
      <c r="AI24" s="806" t="s">
        <v>197</v>
      </c>
      <c r="AJ24" s="806" t="s">
        <v>197</v>
      </c>
      <c r="AK24" s="806" t="s">
        <v>197</v>
      </c>
      <c r="AL24" s="806" t="s">
        <v>197</v>
      </c>
      <c r="AM24" s="806" t="s">
        <v>197</v>
      </c>
      <c r="AN24" s="806" t="s">
        <v>197</v>
      </c>
      <c r="AO24" s="806" t="s">
        <v>197</v>
      </c>
      <c r="AP24" s="806" t="s">
        <v>197</v>
      </c>
      <c r="AQ24" s="806" t="s">
        <v>197</v>
      </c>
      <c r="AR24" s="806" t="s">
        <v>197</v>
      </c>
    </row>
    <row r="25" spans="1:44" s="797" customFormat="1" ht="27.95" customHeight="1" thickBot="1" x14ac:dyDescent="0.3">
      <c r="A25" s="807" t="s">
        <v>2786</v>
      </c>
      <c r="B25" s="808" t="s">
        <v>3311</v>
      </c>
      <c r="C25" s="808">
        <v>7.25</v>
      </c>
      <c r="D25" s="808">
        <v>6.9</v>
      </c>
      <c r="E25" s="808" t="s">
        <v>3311</v>
      </c>
      <c r="F25" s="808">
        <v>8</v>
      </c>
      <c r="G25" s="808">
        <v>5.5</v>
      </c>
      <c r="H25" s="808">
        <v>5.5</v>
      </c>
      <c r="I25" s="808" t="s">
        <v>3452</v>
      </c>
      <c r="J25" s="808" t="s">
        <v>3482</v>
      </c>
      <c r="K25" s="808">
        <v>5.5</v>
      </c>
      <c r="L25" s="808">
        <v>8</v>
      </c>
      <c r="M25" s="808" t="s">
        <v>197</v>
      </c>
      <c r="N25" s="808" t="s">
        <v>197</v>
      </c>
      <c r="O25" s="808" t="s">
        <v>197</v>
      </c>
      <c r="P25" s="808" t="s">
        <v>197</v>
      </c>
      <c r="Q25" s="808">
        <v>5.75</v>
      </c>
      <c r="R25" s="808" t="s">
        <v>197</v>
      </c>
      <c r="S25" s="808" t="s">
        <v>197</v>
      </c>
      <c r="T25" s="808" t="s">
        <v>197</v>
      </c>
      <c r="U25" s="808" t="s">
        <v>197</v>
      </c>
      <c r="V25" s="808" t="s">
        <v>197</v>
      </c>
      <c r="W25" s="808" t="s">
        <v>197</v>
      </c>
      <c r="X25" s="808">
        <v>5.75</v>
      </c>
      <c r="Y25" s="808" t="s">
        <v>197</v>
      </c>
      <c r="Z25" s="808" t="s">
        <v>197</v>
      </c>
      <c r="AA25" s="808" t="s">
        <v>197</v>
      </c>
      <c r="AB25" s="808" t="s">
        <v>197</v>
      </c>
      <c r="AC25" s="808" t="s">
        <v>2651</v>
      </c>
      <c r="AD25" s="808" t="s">
        <v>197</v>
      </c>
      <c r="AE25" s="808" t="s">
        <v>197</v>
      </c>
      <c r="AF25" s="808" t="s">
        <v>197</v>
      </c>
      <c r="AG25" s="808" t="s">
        <v>197</v>
      </c>
      <c r="AH25" s="808" t="s">
        <v>197</v>
      </c>
      <c r="AI25" s="808" t="s">
        <v>197</v>
      </c>
      <c r="AJ25" s="808" t="s">
        <v>197</v>
      </c>
      <c r="AK25" s="808" t="s">
        <v>197</v>
      </c>
      <c r="AL25" s="808" t="s">
        <v>197</v>
      </c>
      <c r="AM25" s="808" t="s">
        <v>197</v>
      </c>
      <c r="AN25" s="808" t="s">
        <v>197</v>
      </c>
      <c r="AO25" s="808" t="s">
        <v>197</v>
      </c>
      <c r="AP25" s="808" t="s">
        <v>197</v>
      </c>
      <c r="AQ25" s="808" t="s">
        <v>197</v>
      </c>
      <c r="AR25" s="808" t="s">
        <v>197</v>
      </c>
    </row>
    <row r="26" spans="1:44" s="797" customFormat="1" ht="27.95" customHeight="1" thickTop="1" x14ac:dyDescent="0.25">
      <c r="A26" s="798" t="s">
        <v>3578</v>
      </c>
      <c r="B26" s="796" t="s">
        <v>3311</v>
      </c>
      <c r="C26" s="796" t="s">
        <v>3311</v>
      </c>
      <c r="D26" s="796" t="s">
        <v>3311</v>
      </c>
      <c r="E26" s="796" t="s">
        <v>3311</v>
      </c>
      <c r="F26" s="796" t="s">
        <v>3311</v>
      </c>
      <c r="G26" s="796" t="s">
        <v>3311</v>
      </c>
      <c r="H26" s="796" t="s">
        <v>3311</v>
      </c>
      <c r="I26" s="796" t="s">
        <v>197</v>
      </c>
      <c r="J26" s="796" t="s">
        <v>197</v>
      </c>
      <c r="K26" s="796" t="s">
        <v>197</v>
      </c>
      <c r="L26" s="796" t="s">
        <v>197</v>
      </c>
      <c r="M26" s="796" t="s">
        <v>197</v>
      </c>
      <c r="N26" s="796" t="s">
        <v>197</v>
      </c>
      <c r="O26" s="796" t="s">
        <v>197</v>
      </c>
      <c r="P26" s="796" t="s">
        <v>197</v>
      </c>
      <c r="Q26" s="796" t="s">
        <v>197</v>
      </c>
      <c r="R26" s="796" t="s">
        <v>197</v>
      </c>
      <c r="S26" s="796" t="s">
        <v>197</v>
      </c>
      <c r="T26" s="796" t="s">
        <v>197</v>
      </c>
      <c r="U26" s="796" t="s">
        <v>197</v>
      </c>
      <c r="V26" s="796" t="s">
        <v>197</v>
      </c>
      <c r="W26" s="796" t="s">
        <v>197</v>
      </c>
      <c r="X26" s="796" t="s">
        <v>197</v>
      </c>
      <c r="Y26" s="796">
        <v>6</v>
      </c>
      <c r="Z26" s="796" t="s">
        <v>197</v>
      </c>
      <c r="AA26" s="796" t="s">
        <v>197</v>
      </c>
      <c r="AB26" s="796" t="s">
        <v>197</v>
      </c>
      <c r="AC26" s="796">
        <v>4.75</v>
      </c>
      <c r="AD26" s="796" t="s">
        <v>197</v>
      </c>
      <c r="AE26" s="796" t="s">
        <v>197</v>
      </c>
      <c r="AF26" s="796" t="s">
        <v>197</v>
      </c>
      <c r="AG26" s="796" t="s">
        <v>3302</v>
      </c>
      <c r="AH26" s="796" t="s">
        <v>3302</v>
      </c>
      <c r="AI26" s="796" t="s">
        <v>197</v>
      </c>
      <c r="AJ26" s="796" t="s">
        <v>197</v>
      </c>
      <c r="AK26" s="796" t="s">
        <v>197</v>
      </c>
      <c r="AL26" s="796" t="s">
        <v>197</v>
      </c>
      <c r="AM26" s="796" t="s">
        <v>197</v>
      </c>
      <c r="AN26" s="796" t="s">
        <v>197</v>
      </c>
      <c r="AO26" s="796" t="s">
        <v>197</v>
      </c>
      <c r="AP26" s="796" t="s">
        <v>197</v>
      </c>
      <c r="AQ26" s="796" t="s">
        <v>197</v>
      </c>
      <c r="AR26" s="796" t="s">
        <v>197</v>
      </c>
    </row>
    <row r="27" spans="1:44" s="797" customFormat="1" ht="27.95" customHeight="1" x14ac:dyDescent="0.25">
      <c r="A27" s="798" t="s">
        <v>2803</v>
      </c>
      <c r="B27" s="796" t="s">
        <v>3311</v>
      </c>
      <c r="C27" s="796" t="s">
        <v>3311</v>
      </c>
      <c r="D27" s="796" t="s">
        <v>3311</v>
      </c>
      <c r="E27" s="796" t="s">
        <v>3311</v>
      </c>
      <c r="F27" s="796" t="s">
        <v>3311</v>
      </c>
      <c r="G27" s="796" t="s">
        <v>3311</v>
      </c>
      <c r="H27" s="796" t="s">
        <v>3311</v>
      </c>
      <c r="I27" s="796" t="s">
        <v>197</v>
      </c>
      <c r="J27" s="796" t="s">
        <v>197</v>
      </c>
      <c r="K27" s="796" t="s">
        <v>197</v>
      </c>
      <c r="L27" s="796" t="s">
        <v>197</v>
      </c>
      <c r="M27" s="796" t="s">
        <v>197</v>
      </c>
      <c r="N27" s="796">
        <v>7.25</v>
      </c>
      <c r="O27" s="796" t="s">
        <v>197</v>
      </c>
      <c r="P27" s="796" t="s">
        <v>197</v>
      </c>
      <c r="Q27" s="796" t="s">
        <v>197</v>
      </c>
      <c r="R27" s="796" t="s">
        <v>197</v>
      </c>
      <c r="S27" s="796" t="s">
        <v>197</v>
      </c>
      <c r="T27" s="796" t="s">
        <v>197</v>
      </c>
      <c r="U27" s="796" t="s">
        <v>197</v>
      </c>
      <c r="V27" s="796" t="s">
        <v>197</v>
      </c>
      <c r="W27" s="796" t="s">
        <v>197</v>
      </c>
      <c r="X27" s="796">
        <v>5.75</v>
      </c>
      <c r="Y27" s="796" t="s">
        <v>197</v>
      </c>
      <c r="Z27" s="796" t="s">
        <v>197</v>
      </c>
      <c r="AA27" s="796" t="s">
        <v>197</v>
      </c>
      <c r="AB27" s="796" t="s">
        <v>197</v>
      </c>
      <c r="AC27" s="796" t="s">
        <v>197</v>
      </c>
      <c r="AD27" s="796" t="s">
        <v>197</v>
      </c>
      <c r="AE27" s="796" t="s">
        <v>197</v>
      </c>
      <c r="AF27" s="796" t="s">
        <v>197</v>
      </c>
      <c r="AG27" s="796" t="s">
        <v>197</v>
      </c>
      <c r="AH27" s="796" t="s">
        <v>197</v>
      </c>
      <c r="AI27" s="796" t="s">
        <v>197</v>
      </c>
      <c r="AJ27" s="796" t="s">
        <v>197</v>
      </c>
      <c r="AK27" s="796" t="s">
        <v>197</v>
      </c>
      <c r="AL27" s="796" t="s">
        <v>197</v>
      </c>
      <c r="AM27" s="796" t="s">
        <v>3579</v>
      </c>
      <c r="AN27" s="796" t="s">
        <v>197</v>
      </c>
      <c r="AO27" s="796" t="s">
        <v>197</v>
      </c>
      <c r="AP27" s="796" t="s">
        <v>197</v>
      </c>
      <c r="AQ27" s="796" t="s">
        <v>197</v>
      </c>
      <c r="AR27" s="796" t="s">
        <v>197</v>
      </c>
    </row>
    <row r="28" spans="1:44" s="797" customFormat="1" ht="27.95" customHeight="1" thickBot="1" x14ac:dyDescent="0.3">
      <c r="A28" s="807" t="s">
        <v>3580</v>
      </c>
      <c r="B28" s="809" t="s">
        <v>3311</v>
      </c>
      <c r="C28" s="809" t="s">
        <v>3311</v>
      </c>
      <c r="D28" s="809" t="s">
        <v>3311</v>
      </c>
      <c r="E28" s="808" t="s">
        <v>3311</v>
      </c>
      <c r="F28" s="809" t="s">
        <v>3311</v>
      </c>
      <c r="G28" s="809" t="s">
        <v>3311</v>
      </c>
      <c r="H28" s="808">
        <v>7.2</v>
      </c>
      <c r="I28" s="808">
        <v>7.2</v>
      </c>
      <c r="J28" s="808" t="s">
        <v>197</v>
      </c>
      <c r="K28" s="808" t="s">
        <v>197</v>
      </c>
      <c r="L28" s="808" t="s">
        <v>197</v>
      </c>
      <c r="M28" s="808" t="s">
        <v>197</v>
      </c>
      <c r="N28" s="808" t="s">
        <v>197</v>
      </c>
      <c r="O28" s="808" t="s">
        <v>197</v>
      </c>
      <c r="P28" s="808" t="s">
        <v>197</v>
      </c>
      <c r="Q28" s="808" t="s">
        <v>197</v>
      </c>
      <c r="R28" s="808" t="s">
        <v>197</v>
      </c>
      <c r="S28" s="808" t="s">
        <v>197</v>
      </c>
      <c r="T28" s="808" t="s">
        <v>197</v>
      </c>
      <c r="U28" s="808" t="s">
        <v>197</v>
      </c>
      <c r="V28" s="808" t="s">
        <v>197</v>
      </c>
      <c r="W28" s="808" t="s">
        <v>197</v>
      </c>
      <c r="X28" s="808" t="s">
        <v>197</v>
      </c>
      <c r="Y28" s="808" t="s">
        <v>197</v>
      </c>
      <c r="Z28" s="808" t="s">
        <v>197</v>
      </c>
      <c r="AA28" s="808" t="s">
        <v>197</v>
      </c>
      <c r="AB28" s="808" t="s">
        <v>197</v>
      </c>
      <c r="AC28" s="808" t="s">
        <v>197</v>
      </c>
      <c r="AD28" s="808" t="s">
        <v>197</v>
      </c>
      <c r="AE28" s="808" t="s">
        <v>197</v>
      </c>
      <c r="AF28" s="808" t="s">
        <v>197</v>
      </c>
      <c r="AG28" s="808" t="s">
        <v>197</v>
      </c>
      <c r="AH28" s="808" t="s">
        <v>197</v>
      </c>
      <c r="AI28" s="808" t="s">
        <v>197</v>
      </c>
      <c r="AJ28" s="808" t="s">
        <v>197</v>
      </c>
      <c r="AK28" s="808" t="s">
        <v>197</v>
      </c>
      <c r="AL28" s="808" t="s">
        <v>197</v>
      </c>
      <c r="AM28" s="808" t="s">
        <v>197</v>
      </c>
      <c r="AN28" s="808" t="s">
        <v>197</v>
      </c>
      <c r="AO28" s="808" t="s">
        <v>197</v>
      </c>
      <c r="AP28" s="808" t="s">
        <v>197</v>
      </c>
      <c r="AQ28" s="808" t="s">
        <v>197</v>
      </c>
      <c r="AR28" s="808" t="s">
        <v>197</v>
      </c>
    </row>
    <row r="29" spans="1:44" ht="19.5" customHeight="1" thickTop="1" x14ac:dyDescent="0.25">
      <c r="A29" s="670" t="s">
        <v>3030</v>
      </c>
      <c r="B29" s="643"/>
      <c r="C29" s="643"/>
      <c r="D29" s="643"/>
    </row>
    <row r="30" spans="1:44" ht="19.5" customHeight="1" x14ac:dyDescent="0.25">
      <c r="A30" s="339" t="s">
        <v>3038</v>
      </c>
      <c r="B30" s="643"/>
      <c r="C30" s="643"/>
      <c r="D30" s="643"/>
    </row>
    <row r="31" spans="1:44" ht="19.5" customHeight="1" x14ac:dyDescent="0.25">
      <c r="A31" s="810" t="s">
        <v>369</v>
      </c>
      <c r="B31" s="643"/>
      <c r="C31" s="643"/>
      <c r="D31" s="643"/>
    </row>
    <row r="32" spans="1:44" ht="14.25" customHeight="1" x14ac:dyDescent="0.35">
      <c r="A32" s="811"/>
      <c r="B32" s="671"/>
      <c r="C32" s="671"/>
      <c r="D32" s="671"/>
    </row>
  </sheetData>
  <dataConsolidate function="countNums">
    <dataRefs count="2">
      <dataRef ref="C4:AJ4" sheet="Bulletin - New Loans" r:id="rId1"/>
      <dataRef ref="C4:AL104" sheet="Bulletin - New Loans" r:id="rId2"/>
    </dataRefs>
  </dataConsolidate>
  <pageMargins left="0.75" right="0.75" top="0.75" bottom="0.75" header="0.3" footer="0"/>
  <pageSetup paperSize="9" scale="49" orientation="landscape" r:id="rId3"/>
  <headerFooter alignWithMargins="0"/>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A21C3-EDA6-40E8-BBF5-9C384CC34417}">
  <sheetPr>
    <pageSetUpPr fitToPage="1"/>
  </sheetPr>
  <dimension ref="A1:BXK40"/>
  <sheetViews>
    <sheetView showGridLines="0" zoomScale="85" zoomScaleNormal="85" zoomScaleSheetLayoutView="100" workbookViewId="0">
      <pane xSplit="1" ySplit="3" topLeftCell="B25" activePane="bottomRight" state="frozen"/>
      <selection activeCell="C112" sqref="C112"/>
      <selection pane="topRight" activeCell="C112" sqref="C112"/>
      <selection pane="bottomLeft" activeCell="C112" sqref="C112"/>
      <selection pane="bottomRight" activeCell="C112" sqref="C112"/>
    </sheetView>
  </sheetViews>
  <sheetFormatPr defaultColWidth="74.28515625" defaultRowHeight="14.25" x14ac:dyDescent="0.25"/>
  <cols>
    <col min="1" max="1" width="86.42578125" style="340" customWidth="1"/>
    <col min="2" max="2" width="14.7109375" style="340" customWidth="1"/>
    <col min="3" max="3" width="15.5703125" style="340" customWidth="1"/>
    <col min="4" max="4" width="16.140625" style="340" customWidth="1"/>
    <col min="5" max="5" width="3" style="340" customWidth="1"/>
    <col min="6" max="6" width="2.7109375" style="340" customWidth="1"/>
    <col min="7" max="7" width="5.5703125" style="340" bestFit="1" customWidth="1"/>
    <col min="8" max="8" width="5" style="340" customWidth="1"/>
    <col min="9" max="11" width="25.7109375" style="814" customWidth="1"/>
    <col min="12" max="16384" width="74.28515625" style="340"/>
  </cols>
  <sheetData>
    <row r="1" spans="1:11" ht="19.149999999999999" customHeight="1" x14ac:dyDescent="0.25">
      <c r="A1" s="3356" t="s">
        <v>3581</v>
      </c>
      <c r="B1" s="3356"/>
      <c r="C1" s="3356"/>
      <c r="D1" s="3356"/>
      <c r="E1" s="3356"/>
      <c r="F1" s="3356"/>
      <c r="G1" s="3356"/>
    </row>
    <row r="2" spans="1:11" ht="20.45" customHeight="1" thickBot="1" x14ac:dyDescent="0.4">
      <c r="A2" s="709"/>
      <c r="B2" s="815"/>
      <c r="C2" s="815"/>
      <c r="D2" s="816" t="s">
        <v>529</v>
      </c>
    </row>
    <row r="3" spans="1:11" ht="30" customHeight="1" thickTop="1" thickBot="1" x14ac:dyDescent="0.35">
      <c r="A3" s="492"/>
      <c r="B3" s="319" t="s">
        <v>530</v>
      </c>
      <c r="C3" s="319" t="s">
        <v>531</v>
      </c>
      <c r="D3" s="319" t="s">
        <v>532</v>
      </c>
    </row>
    <row r="4" spans="1:11" ht="30" customHeight="1" thickTop="1" x14ac:dyDescent="0.3">
      <c r="A4" s="472" t="s">
        <v>533</v>
      </c>
      <c r="B4" s="817">
        <v>119941.85942650717</v>
      </c>
      <c r="C4" s="817">
        <v>54721.536897201833</v>
      </c>
      <c r="D4" s="817">
        <v>174663.39632401901</v>
      </c>
      <c r="G4" s="818"/>
    </row>
    <row r="5" spans="1:11" ht="30" customHeight="1" x14ac:dyDescent="0.3">
      <c r="A5" s="476" t="s">
        <v>3028</v>
      </c>
      <c r="B5" s="819">
        <v>11169.396004887212</v>
      </c>
      <c r="C5" s="819">
        <v>423.81097489624977</v>
      </c>
      <c r="D5" s="819">
        <v>11593.206979783461</v>
      </c>
      <c r="G5" s="818"/>
    </row>
    <row r="6" spans="1:11" s="371" customFormat="1" ht="30" customHeight="1" x14ac:dyDescent="0.3">
      <c r="A6" s="476" t="s">
        <v>540</v>
      </c>
      <c r="B6" s="819">
        <v>7.6870562851409998</v>
      </c>
      <c r="C6" s="819">
        <v>4.0645749100000002E-5</v>
      </c>
      <c r="D6" s="819">
        <v>7.6870969308901005</v>
      </c>
      <c r="G6" s="818"/>
      <c r="I6" s="820"/>
      <c r="J6" s="820"/>
      <c r="K6" s="820"/>
    </row>
    <row r="7" spans="1:11" s="371" customFormat="1" ht="30" customHeight="1" x14ac:dyDescent="0.3">
      <c r="A7" s="476" t="s">
        <v>541</v>
      </c>
      <c r="B7" s="819">
        <v>14211.834088730277</v>
      </c>
      <c r="C7" s="819">
        <v>6690.0846137303051</v>
      </c>
      <c r="D7" s="819">
        <v>20901.918702460585</v>
      </c>
      <c r="G7" s="818"/>
      <c r="I7" s="820"/>
      <c r="J7" s="820"/>
      <c r="K7" s="820"/>
    </row>
    <row r="8" spans="1:11" s="371" customFormat="1" ht="30" customHeight="1" x14ac:dyDescent="0.3">
      <c r="A8" s="476" t="s">
        <v>564</v>
      </c>
      <c r="B8" s="819">
        <v>1373.0420526800001</v>
      </c>
      <c r="C8" s="819">
        <v>3718.9025629482521</v>
      </c>
      <c r="D8" s="819">
        <v>5091.9446156282511</v>
      </c>
      <c r="G8" s="818"/>
      <c r="I8" s="820"/>
      <c r="J8" s="820"/>
      <c r="K8" s="820"/>
    </row>
    <row r="9" spans="1:11" s="371" customFormat="1" ht="30" customHeight="1" x14ac:dyDescent="0.3">
      <c r="A9" s="476" t="s">
        <v>565</v>
      </c>
      <c r="B9" s="819">
        <v>122.15899315</v>
      </c>
      <c r="C9" s="819">
        <v>285.52169114999998</v>
      </c>
      <c r="D9" s="819">
        <v>407.6806843</v>
      </c>
      <c r="G9" s="818"/>
      <c r="I9" s="820"/>
      <c r="K9" s="820"/>
    </row>
    <row r="10" spans="1:11" ht="30" customHeight="1" x14ac:dyDescent="0.3">
      <c r="A10" s="476" t="s">
        <v>566</v>
      </c>
      <c r="B10" s="819">
        <v>15652.984620437182</v>
      </c>
      <c r="C10" s="819">
        <v>2836.9022127897006</v>
      </c>
      <c r="D10" s="819">
        <v>18489.886833226879</v>
      </c>
      <c r="G10" s="818"/>
      <c r="J10" s="820"/>
    </row>
    <row r="11" spans="1:11" ht="30" customHeight="1" x14ac:dyDescent="0.3">
      <c r="A11" s="476" t="s">
        <v>576</v>
      </c>
      <c r="B11" s="819">
        <v>22153.373696510127</v>
      </c>
      <c r="C11" s="819">
        <v>4330.4180945918815</v>
      </c>
      <c r="D11" s="819">
        <v>26483.791791102012</v>
      </c>
      <c r="G11" s="818"/>
    </row>
    <row r="12" spans="1:11" ht="30" customHeight="1" x14ac:dyDescent="0.3">
      <c r="A12" s="476" t="s">
        <v>580</v>
      </c>
      <c r="B12" s="819">
        <v>4537.4426049842659</v>
      </c>
      <c r="C12" s="819">
        <v>530.6230300499999</v>
      </c>
      <c r="D12" s="819">
        <v>5068.0656350342651</v>
      </c>
      <c r="G12" s="818"/>
    </row>
    <row r="13" spans="1:11" ht="30" customHeight="1" x14ac:dyDescent="0.3">
      <c r="A13" s="476" t="s">
        <v>586</v>
      </c>
      <c r="B13" s="819">
        <v>22086.399461891237</v>
      </c>
      <c r="C13" s="819">
        <v>29932.568520389996</v>
      </c>
      <c r="D13" s="819">
        <v>52018.96798228124</v>
      </c>
      <c r="G13" s="818"/>
    </row>
    <row r="14" spans="1:11" ht="30" customHeight="1" x14ac:dyDescent="0.3">
      <c r="A14" s="476" t="s">
        <v>597</v>
      </c>
      <c r="B14" s="819">
        <v>2458.6236427093736</v>
      </c>
      <c r="C14" s="819">
        <v>310.04260462000002</v>
      </c>
      <c r="D14" s="819">
        <v>2768.6662473293736</v>
      </c>
      <c r="G14" s="818"/>
    </row>
    <row r="15" spans="1:11" ht="30" customHeight="1" x14ac:dyDescent="0.3">
      <c r="A15" s="476" t="s">
        <v>604</v>
      </c>
      <c r="B15" s="819">
        <v>16272.497327118179</v>
      </c>
      <c r="C15" s="819">
        <v>4526.7989202022582</v>
      </c>
      <c r="D15" s="819">
        <v>20799.296247320435</v>
      </c>
      <c r="G15" s="818"/>
    </row>
    <row r="16" spans="1:11" ht="30" customHeight="1" x14ac:dyDescent="0.3">
      <c r="A16" s="476" t="s">
        <v>605</v>
      </c>
      <c r="B16" s="819">
        <v>3261.122936362256</v>
      </c>
      <c r="C16" s="819">
        <v>354.15975972895905</v>
      </c>
      <c r="D16" s="819">
        <v>3615.2826960912153</v>
      </c>
      <c r="G16" s="818"/>
    </row>
    <row r="17" spans="1:1987" ht="30" customHeight="1" x14ac:dyDescent="0.3">
      <c r="A17" s="476" t="s">
        <v>612</v>
      </c>
      <c r="B17" s="819">
        <v>2612.3167130019497</v>
      </c>
      <c r="C17" s="819">
        <v>216.2780878554511</v>
      </c>
      <c r="D17" s="819">
        <v>2828.594800857401</v>
      </c>
      <c r="G17" s="818"/>
    </row>
    <row r="18" spans="1:1987" ht="30" customHeight="1" x14ac:dyDescent="0.3">
      <c r="A18" s="476" t="s">
        <v>619</v>
      </c>
      <c r="B18" s="819">
        <v>778.22853764000001</v>
      </c>
      <c r="C18" s="819">
        <v>260.87179042000002</v>
      </c>
      <c r="D18" s="819">
        <v>1039.1003280599998</v>
      </c>
      <c r="G18" s="818"/>
    </row>
    <row r="19" spans="1:1987" ht="30" customHeight="1" x14ac:dyDescent="0.3">
      <c r="A19" s="476" t="s">
        <v>625</v>
      </c>
      <c r="B19" s="819">
        <v>1353.6845492800003</v>
      </c>
      <c r="C19" s="819">
        <v>64.918774137256207</v>
      </c>
      <c r="D19" s="819">
        <v>1418.6033234172564</v>
      </c>
      <c r="G19" s="818"/>
    </row>
    <row r="20" spans="1:1987" ht="30" customHeight="1" x14ac:dyDescent="0.3">
      <c r="A20" s="476" t="s">
        <v>628</v>
      </c>
      <c r="B20" s="819">
        <v>1315.5458759800001</v>
      </c>
      <c r="C20" s="819">
        <v>59.191286759999997</v>
      </c>
      <c r="D20" s="819">
        <v>1374.73716274</v>
      </c>
      <c r="G20" s="818"/>
    </row>
    <row r="21" spans="1:1987" ht="30" customHeight="1" thickBot="1" x14ac:dyDescent="0.35">
      <c r="A21" s="476" t="s">
        <v>633</v>
      </c>
      <c r="B21" s="819">
        <v>575.52126485996928</v>
      </c>
      <c r="C21" s="819">
        <v>180.44393228578102</v>
      </c>
      <c r="D21" s="819">
        <v>755.96519745574926</v>
      </c>
      <c r="G21" s="818"/>
    </row>
    <row r="22" spans="1:1987" ht="30" customHeight="1" x14ac:dyDescent="0.3">
      <c r="A22" s="496" t="s">
        <v>637</v>
      </c>
      <c r="B22" s="821">
        <v>181437.62390907449</v>
      </c>
      <c r="C22" s="821">
        <v>3214.4865771316945</v>
      </c>
      <c r="D22" s="822">
        <v>184652.11048620619</v>
      </c>
      <c r="F22" s="823"/>
      <c r="G22" s="818"/>
      <c r="H22" s="823"/>
      <c r="I22" s="824"/>
    </row>
    <row r="23" spans="1:1987" ht="30" customHeight="1" x14ac:dyDescent="0.3">
      <c r="A23" s="480" t="s">
        <v>638</v>
      </c>
      <c r="B23" s="825">
        <v>106817.24319172364</v>
      </c>
      <c r="C23" s="825">
        <v>1185.7779655816898</v>
      </c>
      <c r="D23" s="826">
        <v>108003.02115730534</v>
      </c>
      <c r="F23" s="823"/>
      <c r="G23" s="818"/>
      <c r="H23" s="823"/>
      <c r="I23" s="824"/>
    </row>
    <row r="24" spans="1:1987" s="829" customFormat="1" ht="30" customHeight="1" x14ac:dyDescent="0.3">
      <c r="A24" s="472" t="s">
        <v>639</v>
      </c>
      <c r="B24" s="827">
        <v>28139.951354435067</v>
      </c>
      <c r="C24" s="827">
        <v>8534.4246795618346</v>
      </c>
      <c r="D24" s="828">
        <v>36674.376033996901</v>
      </c>
      <c r="E24" s="340"/>
      <c r="F24" s="823"/>
      <c r="G24" s="818"/>
      <c r="H24" s="823"/>
      <c r="I24" s="824"/>
      <c r="J24" s="814"/>
      <c r="K24" s="814"/>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c r="BC24" s="340"/>
      <c r="BD24" s="340"/>
      <c r="BE24" s="340"/>
      <c r="BF24" s="340"/>
      <c r="BG24" s="340"/>
      <c r="BH24" s="340"/>
      <c r="BI24" s="340"/>
      <c r="BJ24" s="340"/>
      <c r="BK24" s="340"/>
      <c r="BL24" s="340"/>
      <c r="BM24" s="340"/>
      <c r="BN24" s="340"/>
      <c r="BO24" s="340"/>
      <c r="BP24" s="340"/>
      <c r="BQ24" s="340"/>
      <c r="BR24" s="340"/>
      <c r="BS24" s="340"/>
      <c r="BT24" s="340"/>
      <c r="BU24" s="340"/>
      <c r="BV24" s="340"/>
      <c r="BW24" s="340"/>
      <c r="BX24" s="340"/>
      <c r="BY24" s="340"/>
      <c r="BZ24" s="340"/>
      <c r="CA24" s="340"/>
      <c r="CB24" s="340"/>
      <c r="CC24" s="340"/>
      <c r="CD24" s="340"/>
      <c r="CE24" s="340"/>
      <c r="CF24" s="340"/>
      <c r="CG24" s="340"/>
      <c r="CH24" s="340"/>
      <c r="CI24" s="340"/>
      <c r="CJ24" s="340"/>
      <c r="CK24" s="340"/>
      <c r="CL24" s="340"/>
      <c r="CM24" s="340"/>
      <c r="CN24" s="340"/>
      <c r="CO24" s="340"/>
      <c r="CP24" s="340"/>
      <c r="CQ24" s="340"/>
      <c r="CR24" s="340"/>
      <c r="CS24" s="340"/>
      <c r="CT24" s="340"/>
      <c r="CU24" s="340"/>
      <c r="CV24" s="340"/>
      <c r="CW24" s="340"/>
      <c r="CX24" s="340"/>
      <c r="CY24" s="340"/>
      <c r="CZ24" s="340"/>
      <c r="DA24" s="340"/>
      <c r="DB24" s="340"/>
      <c r="DC24" s="340"/>
      <c r="DD24" s="340"/>
      <c r="DE24" s="340"/>
      <c r="DF24" s="340"/>
      <c r="DG24" s="340"/>
      <c r="DH24" s="340"/>
      <c r="DI24" s="340"/>
      <c r="DJ24" s="340"/>
      <c r="DK24" s="340"/>
      <c r="DL24" s="340"/>
      <c r="DM24" s="340"/>
      <c r="DN24" s="340"/>
      <c r="DO24" s="340"/>
      <c r="DP24" s="340"/>
      <c r="DQ24" s="340"/>
      <c r="DR24" s="340"/>
      <c r="DS24" s="340"/>
      <c r="DT24" s="340"/>
      <c r="DU24" s="340"/>
      <c r="DV24" s="340"/>
      <c r="DW24" s="340"/>
      <c r="DX24" s="340"/>
      <c r="DY24" s="340"/>
      <c r="DZ24" s="340"/>
      <c r="EA24" s="340"/>
      <c r="EB24" s="340"/>
      <c r="EC24" s="340"/>
      <c r="ED24" s="340"/>
      <c r="EE24" s="340"/>
      <c r="EF24" s="340"/>
      <c r="EG24" s="340"/>
      <c r="EH24" s="340"/>
      <c r="EI24" s="340"/>
      <c r="EJ24" s="340"/>
      <c r="EK24" s="340"/>
      <c r="EL24" s="340"/>
      <c r="EM24" s="340"/>
      <c r="EN24" s="340"/>
      <c r="EO24" s="340"/>
      <c r="EP24" s="340"/>
      <c r="EQ24" s="340"/>
      <c r="ER24" s="340"/>
      <c r="ES24" s="340"/>
      <c r="ET24" s="340"/>
      <c r="EU24" s="340"/>
      <c r="EV24" s="340"/>
      <c r="EW24" s="340"/>
      <c r="EX24" s="340"/>
      <c r="EY24" s="340"/>
      <c r="EZ24" s="340"/>
      <c r="FA24" s="340"/>
      <c r="FB24" s="340"/>
      <c r="FC24" s="340"/>
      <c r="FD24" s="340"/>
      <c r="FE24" s="340"/>
      <c r="FF24" s="340"/>
      <c r="FG24" s="340"/>
      <c r="FH24" s="340"/>
      <c r="FI24" s="340"/>
      <c r="FJ24" s="340"/>
      <c r="FK24" s="340"/>
      <c r="FL24" s="340"/>
      <c r="FM24" s="340"/>
      <c r="FN24" s="340"/>
      <c r="FO24" s="340"/>
      <c r="FP24" s="340"/>
      <c r="FQ24" s="340"/>
      <c r="FR24" s="340"/>
      <c r="FS24" s="340"/>
      <c r="FT24" s="340"/>
      <c r="FU24" s="340"/>
      <c r="FV24" s="340"/>
      <c r="FW24" s="340"/>
      <c r="FX24" s="340"/>
      <c r="FY24" s="340"/>
      <c r="FZ24" s="340"/>
      <c r="GA24" s="340"/>
      <c r="GB24" s="340"/>
      <c r="GC24" s="340"/>
      <c r="GD24" s="340"/>
      <c r="GE24" s="340"/>
      <c r="GF24" s="340"/>
      <c r="GG24" s="340"/>
      <c r="GH24" s="340"/>
      <c r="GI24" s="340"/>
      <c r="GJ24" s="340"/>
      <c r="GK24" s="340"/>
      <c r="GL24" s="340"/>
      <c r="GM24" s="340"/>
      <c r="GN24" s="340"/>
      <c r="GO24" s="340"/>
      <c r="GP24" s="340"/>
      <c r="GQ24" s="340"/>
      <c r="GR24" s="340"/>
      <c r="GS24" s="340"/>
      <c r="GT24" s="340"/>
      <c r="GU24" s="340"/>
      <c r="GV24" s="340"/>
      <c r="GW24" s="340"/>
      <c r="GX24" s="340"/>
      <c r="GY24" s="340"/>
      <c r="GZ24" s="340"/>
      <c r="HA24" s="340"/>
      <c r="HB24" s="340"/>
      <c r="HC24" s="340"/>
      <c r="HD24" s="340"/>
      <c r="HE24" s="340"/>
      <c r="HF24" s="340"/>
      <c r="HG24" s="340"/>
      <c r="HH24" s="340"/>
      <c r="HI24" s="340"/>
      <c r="HJ24" s="340"/>
      <c r="HK24" s="340"/>
      <c r="HL24" s="340"/>
      <c r="HM24" s="340"/>
      <c r="HN24" s="340"/>
      <c r="HO24" s="340"/>
      <c r="HP24" s="340"/>
      <c r="HQ24" s="340"/>
      <c r="HR24" s="340"/>
      <c r="HS24" s="340"/>
      <c r="HT24" s="340"/>
      <c r="HU24" s="340"/>
      <c r="HV24" s="340"/>
      <c r="HW24" s="340"/>
      <c r="HX24" s="340"/>
      <c r="HY24" s="340"/>
      <c r="HZ24" s="340"/>
      <c r="IA24" s="340"/>
      <c r="IB24" s="340"/>
      <c r="IC24" s="340"/>
      <c r="ID24" s="340"/>
      <c r="IE24" s="340"/>
      <c r="IF24" s="340"/>
      <c r="IG24" s="340"/>
      <c r="IH24" s="340"/>
      <c r="II24" s="340"/>
      <c r="IJ24" s="340"/>
      <c r="IK24" s="340"/>
      <c r="IL24" s="340"/>
      <c r="IM24" s="340"/>
      <c r="IN24" s="340"/>
      <c r="IO24" s="340"/>
      <c r="IP24" s="340"/>
      <c r="IQ24" s="340"/>
      <c r="IR24" s="340"/>
      <c r="IS24" s="340"/>
      <c r="IT24" s="340"/>
      <c r="IU24" s="340"/>
      <c r="IV24" s="340"/>
      <c r="IW24" s="340"/>
      <c r="IX24" s="340"/>
      <c r="IY24" s="340"/>
      <c r="IZ24" s="340"/>
      <c r="JA24" s="340"/>
      <c r="JB24" s="340"/>
      <c r="JC24" s="340"/>
      <c r="JD24" s="340"/>
      <c r="JE24" s="340"/>
      <c r="JF24" s="340"/>
      <c r="JG24" s="340"/>
      <c r="JH24" s="340"/>
      <c r="JI24" s="340"/>
      <c r="JJ24" s="340"/>
      <c r="JK24" s="340"/>
      <c r="JL24" s="340"/>
      <c r="JM24" s="340"/>
      <c r="JN24" s="340"/>
      <c r="JO24" s="340"/>
      <c r="JP24" s="340"/>
      <c r="JQ24" s="340"/>
      <c r="JR24" s="340"/>
      <c r="JS24" s="340"/>
      <c r="JT24" s="340"/>
      <c r="JU24" s="340"/>
      <c r="JV24" s="340"/>
      <c r="JW24" s="340"/>
      <c r="JX24" s="340"/>
      <c r="JY24" s="340"/>
      <c r="JZ24" s="340"/>
      <c r="KA24" s="340"/>
      <c r="KB24" s="340"/>
      <c r="KC24" s="340"/>
      <c r="KD24" s="340"/>
      <c r="KE24" s="340"/>
      <c r="KF24" s="340"/>
      <c r="KG24" s="340"/>
      <c r="KH24" s="340"/>
      <c r="KI24" s="340"/>
      <c r="KJ24" s="340"/>
      <c r="KK24" s="340"/>
      <c r="KL24" s="340"/>
      <c r="KM24" s="340"/>
      <c r="KN24" s="340"/>
      <c r="KO24" s="340"/>
      <c r="KP24" s="340"/>
      <c r="KQ24" s="340"/>
      <c r="KR24" s="340"/>
      <c r="KS24" s="340"/>
      <c r="KT24" s="340"/>
      <c r="KU24" s="340"/>
      <c r="KV24" s="340"/>
      <c r="KW24" s="340"/>
      <c r="KX24" s="340"/>
      <c r="KY24" s="340"/>
      <c r="KZ24" s="340"/>
      <c r="LA24" s="340"/>
      <c r="LB24" s="340"/>
      <c r="LC24" s="340"/>
      <c r="LD24" s="340"/>
      <c r="LE24" s="340"/>
      <c r="LF24" s="340"/>
      <c r="LG24" s="340"/>
      <c r="LH24" s="340"/>
      <c r="LI24" s="340"/>
      <c r="LJ24" s="340"/>
      <c r="LK24" s="340"/>
      <c r="LL24" s="340"/>
      <c r="LM24" s="340"/>
      <c r="LN24" s="340"/>
      <c r="LO24" s="340"/>
      <c r="LP24" s="340"/>
      <c r="LQ24" s="340"/>
      <c r="LR24" s="340"/>
      <c r="LS24" s="340"/>
      <c r="LT24" s="340"/>
      <c r="LU24" s="340"/>
      <c r="LV24" s="340"/>
      <c r="LW24" s="340"/>
      <c r="LX24" s="340"/>
      <c r="LY24" s="340"/>
      <c r="LZ24" s="340"/>
      <c r="MA24" s="340"/>
      <c r="MB24" s="340"/>
      <c r="MC24" s="340"/>
      <c r="MD24" s="340"/>
      <c r="ME24" s="340"/>
      <c r="MF24" s="340"/>
      <c r="MG24" s="340"/>
      <c r="MH24" s="340"/>
      <c r="MI24" s="340"/>
      <c r="MJ24" s="340"/>
      <c r="MK24" s="340"/>
      <c r="ML24" s="340"/>
      <c r="MM24" s="340"/>
      <c r="MN24" s="340"/>
      <c r="MO24" s="340"/>
      <c r="MP24" s="340"/>
      <c r="MQ24" s="340"/>
      <c r="MR24" s="340"/>
      <c r="MS24" s="340"/>
      <c r="MT24" s="340"/>
      <c r="MU24" s="340"/>
      <c r="MV24" s="340"/>
      <c r="MW24" s="340"/>
      <c r="MX24" s="340"/>
      <c r="MY24" s="340"/>
      <c r="MZ24" s="340"/>
      <c r="NA24" s="340"/>
      <c r="NB24" s="340"/>
      <c r="NC24" s="340"/>
      <c r="ND24" s="340"/>
      <c r="NE24" s="340"/>
      <c r="NF24" s="340"/>
      <c r="NG24" s="340"/>
      <c r="NH24" s="340"/>
      <c r="NI24" s="340"/>
      <c r="NJ24" s="340"/>
      <c r="NK24" s="340"/>
      <c r="NL24" s="340"/>
      <c r="NM24" s="340"/>
      <c r="NN24" s="340"/>
      <c r="NO24" s="340"/>
      <c r="NP24" s="340"/>
      <c r="NQ24" s="340"/>
      <c r="NR24" s="340"/>
      <c r="NS24" s="340"/>
      <c r="NT24" s="340"/>
      <c r="NU24" s="340"/>
      <c r="NV24" s="340"/>
      <c r="NW24" s="340"/>
      <c r="NX24" s="340"/>
      <c r="NY24" s="340"/>
      <c r="NZ24" s="340"/>
      <c r="OA24" s="340"/>
      <c r="OB24" s="340"/>
      <c r="OC24" s="340"/>
      <c r="OD24" s="340"/>
      <c r="OE24" s="340"/>
      <c r="OF24" s="340"/>
      <c r="OG24" s="340"/>
      <c r="OH24" s="340"/>
      <c r="OI24" s="340"/>
      <c r="OJ24" s="340"/>
      <c r="OK24" s="340"/>
      <c r="OL24" s="340"/>
      <c r="OM24" s="340"/>
      <c r="ON24" s="340"/>
      <c r="OO24" s="340"/>
      <c r="OP24" s="340"/>
      <c r="OQ24" s="340"/>
      <c r="OR24" s="340"/>
      <c r="OS24" s="340"/>
      <c r="OT24" s="340"/>
      <c r="OU24" s="340"/>
      <c r="OV24" s="340"/>
      <c r="OW24" s="340"/>
      <c r="OX24" s="340"/>
      <c r="OY24" s="340"/>
      <c r="OZ24" s="340"/>
      <c r="PA24" s="340"/>
      <c r="PB24" s="340"/>
      <c r="PC24" s="340"/>
      <c r="PD24" s="340"/>
      <c r="PE24" s="340"/>
      <c r="PF24" s="340"/>
      <c r="PG24" s="340"/>
      <c r="PH24" s="340"/>
      <c r="PI24" s="340"/>
      <c r="PJ24" s="340"/>
      <c r="PK24" s="340"/>
      <c r="PL24" s="340"/>
      <c r="PM24" s="340"/>
      <c r="PN24" s="340"/>
      <c r="PO24" s="340"/>
      <c r="PP24" s="340"/>
      <c r="PQ24" s="340"/>
      <c r="PR24" s="340"/>
      <c r="PS24" s="340"/>
      <c r="PT24" s="340"/>
      <c r="PU24" s="340"/>
      <c r="PV24" s="340"/>
      <c r="PW24" s="340"/>
      <c r="PX24" s="340"/>
      <c r="PY24" s="340"/>
      <c r="PZ24" s="340"/>
      <c r="QA24" s="340"/>
      <c r="QB24" s="340"/>
      <c r="QC24" s="340"/>
      <c r="QD24" s="340"/>
      <c r="QE24" s="340"/>
      <c r="QF24" s="340"/>
      <c r="QG24" s="340"/>
      <c r="QH24" s="340"/>
      <c r="QI24" s="340"/>
      <c r="QJ24" s="340"/>
      <c r="QK24" s="340"/>
      <c r="QL24" s="340"/>
      <c r="QM24" s="340"/>
      <c r="QN24" s="340"/>
      <c r="QO24" s="340"/>
      <c r="QP24" s="340"/>
      <c r="QQ24" s="340"/>
      <c r="QR24" s="340"/>
      <c r="QS24" s="340"/>
      <c r="QT24" s="340"/>
      <c r="QU24" s="340"/>
      <c r="QV24" s="340"/>
      <c r="QW24" s="340"/>
      <c r="QX24" s="340"/>
      <c r="QY24" s="340"/>
      <c r="QZ24" s="340"/>
      <c r="RA24" s="340"/>
      <c r="RB24" s="340"/>
      <c r="RC24" s="340"/>
      <c r="RD24" s="340"/>
      <c r="RE24" s="340"/>
      <c r="RF24" s="340"/>
      <c r="RG24" s="340"/>
      <c r="RH24" s="340"/>
      <c r="RI24" s="340"/>
      <c r="RJ24" s="340"/>
      <c r="RK24" s="340"/>
      <c r="RL24" s="340"/>
      <c r="RM24" s="340"/>
      <c r="RN24" s="340"/>
      <c r="RO24" s="340"/>
      <c r="RP24" s="340"/>
      <c r="RQ24" s="340"/>
      <c r="RR24" s="340"/>
      <c r="RS24" s="340"/>
      <c r="RT24" s="340"/>
      <c r="RU24" s="340"/>
      <c r="RV24" s="340"/>
      <c r="RW24" s="340"/>
      <c r="RX24" s="340"/>
      <c r="RY24" s="340"/>
      <c r="RZ24" s="340"/>
      <c r="SA24" s="340"/>
      <c r="SB24" s="340"/>
      <c r="SC24" s="340"/>
      <c r="SD24" s="340"/>
      <c r="SE24" s="340"/>
      <c r="SF24" s="340"/>
      <c r="SG24" s="340"/>
      <c r="SH24" s="340"/>
      <c r="SI24" s="340"/>
      <c r="SJ24" s="340"/>
      <c r="SK24" s="340"/>
      <c r="SL24" s="340"/>
      <c r="SM24" s="340"/>
      <c r="SN24" s="340"/>
      <c r="SO24" s="340"/>
      <c r="SP24" s="340"/>
      <c r="SQ24" s="340"/>
      <c r="SR24" s="340"/>
      <c r="SS24" s="340"/>
      <c r="ST24" s="340"/>
      <c r="SU24" s="340"/>
      <c r="SV24" s="340"/>
      <c r="SW24" s="340"/>
      <c r="SX24" s="340"/>
      <c r="SY24" s="340"/>
      <c r="SZ24" s="340"/>
      <c r="TA24" s="340"/>
      <c r="TB24" s="340"/>
      <c r="TC24" s="340"/>
      <c r="TD24" s="340"/>
      <c r="TE24" s="340"/>
      <c r="TF24" s="340"/>
      <c r="TG24" s="340"/>
      <c r="TH24" s="340"/>
      <c r="TI24" s="340"/>
      <c r="TJ24" s="340"/>
      <c r="TK24" s="340"/>
      <c r="TL24" s="340"/>
      <c r="TM24" s="340"/>
      <c r="TN24" s="340"/>
      <c r="TO24" s="340"/>
      <c r="TP24" s="340"/>
      <c r="TQ24" s="340"/>
      <c r="TR24" s="340"/>
      <c r="TS24" s="340"/>
      <c r="TT24" s="340"/>
      <c r="TU24" s="340"/>
      <c r="TV24" s="340"/>
      <c r="TW24" s="340"/>
      <c r="TX24" s="340"/>
      <c r="TY24" s="340"/>
      <c r="TZ24" s="340"/>
      <c r="UA24" s="340"/>
      <c r="UB24" s="340"/>
      <c r="UC24" s="340"/>
      <c r="UD24" s="340"/>
      <c r="UE24" s="340"/>
      <c r="UF24" s="340"/>
      <c r="UG24" s="340"/>
      <c r="UH24" s="340"/>
      <c r="UI24" s="340"/>
      <c r="UJ24" s="340"/>
      <c r="UK24" s="340"/>
      <c r="UL24" s="340"/>
      <c r="UM24" s="340"/>
      <c r="UN24" s="340"/>
      <c r="UO24" s="340"/>
      <c r="UP24" s="340"/>
      <c r="UQ24" s="340"/>
      <c r="UR24" s="340"/>
      <c r="US24" s="340"/>
      <c r="UT24" s="340"/>
      <c r="UU24" s="340"/>
      <c r="UV24" s="340"/>
      <c r="UW24" s="340"/>
      <c r="UX24" s="340"/>
      <c r="UY24" s="340"/>
      <c r="UZ24" s="340"/>
      <c r="VA24" s="340"/>
      <c r="VB24" s="340"/>
      <c r="VC24" s="340"/>
      <c r="VD24" s="340"/>
      <c r="VE24" s="340"/>
      <c r="VF24" s="340"/>
      <c r="VG24" s="340"/>
      <c r="VH24" s="340"/>
      <c r="VI24" s="340"/>
      <c r="VJ24" s="340"/>
      <c r="VK24" s="340"/>
      <c r="VL24" s="340"/>
      <c r="VM24" s="340"/>
      <c r="VN24" s="340"/>
      <c r="VO24" s="340"/>
      <c r="VP24" s="340"/>
      <c r="VQ24" s="340"/>
      <c r="VR24" s="340"/>
      <c r="VS24" s="340"/>
      <c r="VT24" s="340"/>
      <c r="VU24" s="340"/>
      <c r="VV24" s="340"/>
      <c r="VW24" s="340"/>
      <c r="VX24" s="340"/>
      <c r="VY24" s="340"/>
      <c r="VZ24" s="340"/>
      <c r="WA24" s="340"/>
      <c r="WB24" s="340"/>
      <c r="WC24" s="340"/>
      <c r="WD24" s="340"/>
      <c r="WE24" s="340"/>
      <c r="WF24" s="340"/>
      <c r="WG24" s="340"/>
      <c r="WH24" s="340"/>
      <c r="WI24" s="340"/>
      <c r="WJ24" s="340"/>
      <c r="WK24" s="340"/>
      <c r="WL24" s="340"/>
      <c r="WM24" s="340"/>
      <c r="WN24" s="340"/>
      <c r="WO24" s="340"/>
      <c r="WP24" s="340"/>
      <c r="WQ24" s="340"/>
      <c r="WR24" s="340"/>
      <c r="WS24" s="340"/>
      <c r="WT24" s="340"/>
      <c r="WU24" s="340"/>
      <c r="WV24" s="340"/>
      <c r="WW24" s="340"/>
      <c r="WX24" s="340"/>
      <c r="WY24" s="340"/>
      <c r="WZ24" s="340"/>
      <c r="XA24" s="340"/>
      <c r="XB24" s="340"/>
      <c r="XC24" s="340"/>
      <c r="XD24" s="340"/>
      <c r="XE24" s="340"/>
      <c r="XF24" s="340"/>
      <c r="XG24" s="340"/>
      <c r="XH24" s="340"/>
      <c r="XI24" s="340"/>
      <c r="XJ24" s="340"/>
      <c r="XK24" s="340"/>
      <c r="XL24" s="340"/>
      <c r="XM24" s="340"/>
      <c r="XN24" s="340"/>
      <c r="XO24" s="340"/>
      <c r="XP24" s="340"/>
      <c r="XQ24" s="340"/>
      <c r="XR24" s="340"/>
      <c r="XS24" s="340"/>
      <c r="XT24" s="340"/>
      <c r="XU24" s="340"/>
      <c r="XV24" s="340"/>
      <c r="XW24" s="340"/>
      <c r="XX24" s="340"/>
      <c r="XY24" s="340"/>
      <c r="XZ24" s="340"/>
      <c r="YA24" s="340"/>
      <c r="YB24" s="340"/>
      <c r="YC24" s="340"/>
      <c r="YD24" s="340"/>
      <c r="YE24" s="340"/>
      <c r="YF24" s="340"/>
      <c r="YG24" s="340"/>
      <c r="YH24" s="340"/>
      <c r="YI24" s="340"/>
      <c r="YJ24" s="340"/>
      <c r="YK24" s="340"/>
      <c r="YL24" s="340"/>
      <c r="YM24" s="340"/>
      <c r="YN24" s="340"/>
      <c r="YO24" s="340"/>
      <c r="YP24" s="340"/>
      <c r="YQ24" s="340"/>
      <c r="YR24" s="340"/>
      <c r="YS24" s="340"/>
      <c r="YT24" s="340"/>
      <c r="YU24" s="340"/>
      <c r="YV24" s="340"/>
      <c r="YW24" s="340"/>
      <c r="YX24" s="340"/>
      <c r="YY24" s="340"/>
      <c r="YZ24" s="340"/>
      <c r="ZA24" s="340"/>
      <c r="ZB24" s="340"/>
      <c r="ZC24" s="340"/>
      <c r="ZD24" s="340"/>
      <c r="ZE24" s="340"/>
      <c r="ZF24" s="340"/>
      <c r="ZG24" s="340"/>
      <c r="ZH24" s="340"/>
      <c r="ZI24" s="340"/>
      <c r="ZJ24" s="340"/>
      <c r="ZK24" s="340"/>
      <c r="ZL24" s="340"/>
      <c r="ZM24" s="340"/>
      <c r="ZN24" s="340"/>
      <c r="ZO24" s="340"/>
      <c r="ZP24" s="340"/>
      <c r="ZQ24" s="340"/>
      <c r="ZR24" s="340"/>
      <c r="ZS24" s="340"/>
      <c r="ZT24" s="340"/>
      <c r="ZU24" s="340"/>
      <c r="ZV24" s="340"/>
      <c r="ZW24" s="340"/>
      <c r="ZX24" s="340"/>
      <c r="ZY24" s="340"/>
      <c r="ZZ24" s="340"/>
      <c r="AAA24" s="340"/>
      <c r="AAB24" s="340"/>
      <c r="AAC24" s="340"/>
      <c r="AAD24" s="340"/>
      <c r="AAE24" s="340"/>
      <c r="AAF24" s="340"/>
      <c r="AAG24" s="340"/>
      <c r="AAH24" s="340"/>
      <c r="AAI24" s="340"/>
      <c r="AAJ24" s="340"/>
      <c r="AAK24" s="340"/>
      <c r="AAL24" s="340"/>
      <c r="AAM24" s="340"/>
      <c r="AAN24" s="340"/>
      <c r="AAO24" s="340"/>
      <c r="AAP24" s="340"/>
      <c r="AAQ24" s="340"/>
      <c r="AAR24" s="340"/>
      <c r="AAS24" s="340"/>
      <c r="AAT24" s="340"/>
      <c r="AAU24" s="340"/>
      <c r="AAV24" s="340"/>
      <c r="AAW24" s="340"/>
      <c r="AAX24" s="340"/>
      <c r="AAY24" s="340"/>
      <c r="AAZ24" s="340"/>
      <c r="ABA24" s="340"/>
      <c r="ABB24" s="340"/>
      <c r="ABC24" s="340"/>
      <c r="ABD24" s="340"/>
      <c r="ABE24" s="340"/>
      <c r="ABF24" s="340"/>
      <c r="ABG24" s="340"/>
      <c r="ABH24" s="340"/>
      <c r="ABI24" s="340"/>
      <c r="ABJ24" s="340"/>
      <c r="ABK24" s="340"/>
      <c r="ABL24" s="340"/>
      <c r="ABM24" s="340"/>
      <c r="ABN24" s="340"/>
      <c r="ABO24" s="340"/>
      <c r="ABP24" s="340"/>
      <c r="ABQ24" s="340"/>
      <c r="ABR24" s="340"/>
      <c r="ABS24" s="340"/>
      <c r="ABT24" s="340"/>
      <c r="ABU24" s="340"/>
      <c r="ABV24" s="340"/>
      <c r="ABW24" s="340"/>
      <c r="ABX24" s="340"/>
      <c r="ABY24" s="340"/>
      <c r="ABZ24" s="340"/>
      <c r="ACA24" s="340"/>
      <c r="ACB24" s="340"/>
      <c r="ACC24" s="340"/>
      <c r="ACD24" s="340"/>
      <c r="ACE24" s="340"/>
      <c r="ACF24" s="340"/>
      <c r="ACG24" s="340"/>
      <c r="ACH24" s="340"/>
      <c r="ACI24" s="340"/>
      <c r="ACJ24" s="340"/>
      <c r="ACK24" s="340"/>
      <c r="ACL24" s="340"/>
      <c r="ACM24" s="340"/>
      <c r="ACN24" s="340"/>
      <c r="ACO24" s="340"/>
      <c r="ACP24" s="340"/>
      <c r="ACQ24" s="340"/>
      <c r="ACR24" s="340"/>
      <c r="ACS24" s="340"/>
      <c r="ACT24" s="340"/>
      <c r="ACU24" s="340"/>
      <c r="ACV24" s="340"/>
      <c r="ACW24" s="340"/>
      <c r="ACX24" s="340"/>
      <c r="ACY24" s="340"/>
      <c r="ACZ24" s="340"/>
      <c r="ADA24" s="340"/>
      <c r="ADB24" s="340"/>
      <c r="ADC24" s="340"/>
      <c r="ADD24" s="340"/>
      <c r="ADE24" s="340"/>
      <c r="ADF24" s="340"/>
      <c r="ADG24" s="340"/>
      <c r="ADH24" s="340"/>
      <c r="ADI24" s="340"/>
      <c r="ADJ24" s="340"/>
      <c r="ADK24" s="340"/>
      <c r="ADL24" s="340"/>
      <c r="ADM24" s="340"/>
      <c r="ADN24" s="340"/>
      <c r="ADO24" s="340"/>
      <c r="ADP24" s="340"/>
      <c r="ADQ24" s="340"/>
      <c r="ADR24" s="340"/>
      <c r="ADS24" s="340"/>
      <c r="ADT24" s="340"/>
      <c r="ADU24" s="340"/>
      <c r="ADV24" s="340"/>
      <c r="ADW24" s="340"/>
      <c r="ADX24" s="340"/>
      <c r="ADY24" s="340"/>
      <c r="ADZ24" s="340"/>
      <c r="AEA24" s="340"/>
      <c r="AEB24" s="340"/>
      <c r="AEC24" s="340"/>
      <c r="AED24" s="340"/>
      <c r="AEE24" s="340"/>
      <c r="AEF24" s="340"/>
      <c r="AEG24" s="340"/>
      <c r="AEH24" s="340"/>
      <c r="AEI24" s="340"/>
      <c r="AEJ24" s="340"/>
      <c r="AEK24" s="340"/>
      <c r="AEL24" s="340"/>
      <c r="AEM24" s="340"/>
      <c r="AEN24" s="340"/>
      <c r="AEO24" s="340"/>
      <c r="AEP24" s="340"/>
      <c r="AEQ24" s="340"/>
      <c r="AER24" s="340"/>
      <c r="AES24" s="340"/>
      <c r="AET24" s="340"/>
      <c r="AEU24" s="340"/>
      <c r="AEV24" s="340"/>
      <c r="AEW24" s="340"/>
      <c r="AEX24" s="340"/>
      <c r="AEY24" s="340"/>
      <c r="AEZ24" s="340"/>
      <c r="AFA24" s="340"/>
      <c r="AFB24" s="340"/>
      <c r="AFC24" s="340"/>
      <c r="AFD24" s="340"/>
      <c r="AFE24" s="340"/>
      <c r="AFF24" s="340"/>
      <c r="AFG24" s="340"/>
      <c r="AFH24" s="340"/>
      <c r="AFI24" s="340"/>
      <c r="AFJ24" s="340"/>
      <c r="AFK24" s="340"/>
      <c r="AFL24" s="340"/>
      <c r="AFM24" s="340"/>
      <c r="AFN24" s="340"/>
      <c r="AFO24" s="340"/>
      <c r="AFP24" s="340"/>
      <c r="AFQ24" s="340"/>
      <c r="AFR24" s="340"/>
      <c r="AFS24" s="340"/>
      <c r="AFT24" s="340"/>
      <c r="AFU24" s="340"/>
      <c r="AFV24" s="340"/>
      <c r="AFW24" s="340"/>
      <c r="AFX24" s="340"/>
      <c r="AFY24" s="340"/>
      <c r="AFZ24" s="340"/>
      <c r="AGA24" s="340"/>
      <c r="AGB24" s="340"/>
      <c r="AGC24" s="340"/>
      <c r="AGD24" s="340"/>
      <c r="AGE24" s="340"/>
      <c r="AGF24" s="340"/>
      <c r="AGG24" s="340"/>
      <c r="AGH24" s="340"/>
      <c r="AGI24" s="340"/>
      <c r="AGJ24" s="340"/>
      <c r="AGK24" s="340"/>
      <c r="AGL24" s="340"/>
      <c r="AGM24" s="340"/>
      <c r="AGN24" s="340"/>
      <c r="AGO24" s="340"/>
      <c r="AGP24" s="340"/>
      <c r="AGQ24" s="340"/>
      <c r="AGR24" s="340"/>
      <c r="AGS24" s="340"/>
      <c r="AGT24" s="340"/>
      <c r="AGU24" s="340"/>
      <c r="AGV24" s="340"/>
      <c r="AGW24" s="340"/>
      <c r="AGX24" s="340"/>
      <c r="AGY24" s="340"/>
      <c r="AGZ24" s="340"/>
      <c r="AHA24" s="340"/>
      <c r="AHB24" s="340"/>
      <c r="AHC24" s="340"/>
      <c r="AHD24" s="340"/>
      <c r="AHE24" s="340"/>
      <c r="AHF24" s="340"/>
      <c r="AHG24" s="340"/>
      <c r="AHH24" s="340"/>
      <c r="AHI24" s="340"/>
      <c r="AHJ24" s="340"/>
      <c r="AHK24" s="340"/>
      <c r="AHL24" s="340"/>
      <c r="AHM24" s="340"/>
      <c r="AHN24" s="340"/>
      <c r="AHO24" s="340"/>
      <c r="AHP24" s="340"/>
      <c r="AHQ24" s="340"/>
      <c r="AHR24" s="340"/>
      <c r="AHS24" s="340"/>
      <c r="AHT24" s="340"/>
      <c r="AHU24" s="340"/>
      <c r="AHV24" s="340"/>
      <c r="AHW24" s="340"/>
      <c r="AHX24" s="340"/>
      <c r="AHY24" s="340"/>
      <c r="AHZ24" s="340"/>
      <c r="AIA24" s="340"/>
      <c r="AIB24" s="340"/>
      <c r="AIC24" s="340"/>
      <c r="AID24" s="340"/>
      <c r="AIE24" s="340"/>
      <c r="AIF24" s="340"/>
      <c r="AIG24" s="340"/>
      <c r="AIH24" s="340"/>
      <c r="AII24" s="340"/>
      <c r="AIJ24" s="340"/>
      <c r="AIK24" s="340"/>
      <c r="AIL24" s="340"/>
      <c r="AIM24" s="340"/>
      <c r="AIN24" s="340"/>
      <c r="AIO24" s="340"/>
      <c r="AIP24" s="340"/>
      <c r="AIQ24" s="340"/>
      <c r="AIR24" s="340"/>
      <c r="AIS24" s="340"/>
      <c r="AIT24" s="340"/>
      <c r="AIU24" s="340"/>
      <c r="AIV24" s="340"/>
      <c r="AIW24" s="340"/>
      <c r="AIX24" s="340"/>
      <c r="AIY24" s="340"/>
      <c r="AIZ24" s="340"/>
      <c r="AJA24" s="340"/>
      <c r="AJB24" s="340"/>
      <c r="AJC24" s="340"/>
      <c r="AJD24" s="340"/>
      <c r="AJE24" s="340"/>
      <c r="AJF24" s="340"/>
      <c r="AJG24" s="340"/>
      <c r="AJH24" s="340"/>
      <c r="AJI24" s="340"/>
      <c r="AJJ24" s="340"/>
      <c r="AJK24" s="340"/>
      <c r="AJL24" s="340"/>
      <c r="AJM24" s="340"/>
      <c r="AJN24" s="340"/>
      <c r="AJO24" s="340"/>
      <c r="AJP24" s="340"/>
      <c r="AJQ24" s="340"/>
      <c r="AJR24" s="340"/>
      <c r="AJS24" s="340"/>
      <c r="AJT24" s="340"/>
      <c r="AJU24" s="340"/>
      <c r="AJV24" s="340"/>
      <c r="AJW24" s="340"/>
      <c r="AJX24" s="340"/>
      <c r="AJY24" s="340"/>
      <c r="AJZ24" s="340"/>
      <c r="AKA24" s="340"/>
      <c r="AKB24" s="340"/>
      <c r="AKC24" s="340"/>
      <c r="AKD24" s="340"/>
      <c r="AKE24" s="340"/>
      <c r="AKF24" s="340"/>
      <c r="AKG24" s="340"/>
      <c r="AKH24" s="340"/>
      <c r="AKI24" s="340"/>
      <c r="AKJ24" s="340"/>
      <c r="AKK24" s="340"/>
      <c r="AKL24" s="340"/>
      <c r="AKM24" s="340"/>
      <c r="AKN24" s="340"/>
      <c r="AKO24" s="340"/>
      <c r="AKP24" s="340"/>
      <c r="AKQ24" s="340"/>
      <c r="AKR24" s="340"/>
      <c r="AKS24" s="340"/>
      <c r="AKT24" s="340"/>
      <c r="AKU24" s="340"/>
      <c r="AKV24" s="340"/>
      <c r="AKW24" s="340"/>
      <c r="AKX24" s="340"/>
      <c r="AKY24" s="340"/>
      <c r="AKZ24" s="340"/>
      <c r="ALA24" s="340"/>
      <c r="ALB24" s="340"/>
      <c r="ALC24" s="340"/>
      <c r="ALD24" s="340"/>
      <c r="ALE24" s="340"/>
      <c r="ALF24" s="340"/>
      <c r="ALG24" s="340"/>
      <c r="ALH24" s="340"/>
      <c r="ALI24" s="340"/>
      <c r="ALJ24" s="340"/>
      <c r="ALK24" s="340"/>
      <c r="ALL24" s="340"/>
      <c r="ALM24" s="340"/>
      <c r="ALN24" s="340"/>
      <c r="ALO24" s="340"/>
      <c r="ALP24" s="340"/>
      <c r="ALQ24" s="340"/>
      <c r="ALR24" s="340"/>
      <c r="ALS24" s="340"/>
      <c r="ALT24" s="340"/>
      <c r="ALU24" s="340"/>
      <c r="ALV24" s="340"/>
      <c r="ALW24" s="340"/>
      <c r="ALX24" s="340"/>
      <c r="ALY24" s="340"/>
      <c r="ALZ24" s="340"/>
      <c r="AMA24" s="340"/>
      <c r="AMB24" s="340"/>
      <c r="AMC24" s="340"/>
      <c r="AMD24" s="340"/>
      <c r="AME24" s="340"/>
      <c r="AMF24" s="340"/>
      <c r="AMG24" s="340"/>
      <c r="AMH24" s="340"/>
      <c r="AMI24" s="340"/>
      <c r="AMJ24" s="340"/>
      <c r="AMK24" s="340"/>
      <c r="AML24" s="340"/>
      <c r="AMM24" s="340"/>
      <c r="AMN24" s="340"/>
      <c r="AMO24" s="340"/>
      <c r="AMP24" s="340"/>
      <c r="AMQ24" s="340"/>
      <c r="AMR24" s="340"/>
      <c r="AMS24" s="340"/>
      <c r="AMT24" s="340"/>
      <c r="AMU24" s="340"/>
      <c r="AMV24" s="340"/>
      <c r="AMW24" s="340"/>
      <c r="AMX24" s="340"/>
      <c r="AMY24" s="340"/>
      <c r="AMZ24" s="340"/>
      <c r="ANA24" s="340"/>
      <c r="ANB24" s="340"/>
      <c r="ANC24" s="340"/>
      <c r="AND24" s="340"/>
      <c r="ANE24" s="340"/>
      <c r="ANF24" s="340"/>
      <c r="ANG24" s="340"/>
      <c r="ANH24" s="340"/>
      <c r="ANI24" s="340"/>
      <c r="ANJ24" s="340"/>
      <c r="ANK24" s="340"/>
      <c r="ANL24" s="340"/>
      <c r="ANM24" s="340"/>
      <c r="ANN24" s="340"/>
      <c r="ANO24" s="340"/>
      <c r="ANP24" s="340"/>
      <c r="ANQ24" s="340"/>
      <c r="ANR24" s="340"/>
      <c r="ANS24" s="340"/>
      <c r="ANT24" s="340"/>
      <c r="ANU24" s="340"/>
      <c r="ANV24" s="340"/>
      <c r="ANW24" s="340"/>
      <c r="ANX24" s="340"/>
      <c r="ANY24" s="340"/>
      <c r="ANZ24" s="340"/>
      <c r="AOA24" s="340"/>
      <c r="AOB24" s="340"/>
      <c r="AOC24" s="340"/>
      <c r="AOD24" s="340"/>
      <c r="AOE24" s="340"/>
      <c r="AOF24" s="340"/>
      <c r="AOG24" s="340"/>
      <c r="AOH24" s="340"/>
      <c r="AOI24" s="340"/>
      <c r="AOJ24" s="340"/>
      <c r="AOK24" s="340"/>
      <c r="AOL24" s="340"/>
      <c r="AOM24" s="340"/>
      <c r="AON24" s="340"/>
      <c r="AOO24" s="340"/>
      <c r="AOP24" s="340"/>
      <c r="AOQ24" s="340"/>
      <c r="AOR24" s="340"/>
      <c r="AOS24" s="340"/>
      <c r="AOT24" s="340"/>
      <c r="AOU24" s="340"/>
      <c r="AOV24" s="340"/>
      <c r="AOW24" s="340"/>
      <c r="AOX24" s="340"/>
      <c r="AOY24" s="340"/>
      <c r="AOZ24" s="340"/>
      <c r="APA24" s="340"/>
      <c r="APB24" s="340"/>
      <c r="APC24" s="340"/>
      <c r="APD24" s="340"/>
      <c r="APE24" s="340"/>
      <c r="APF24" s="340"/>
      <c r="APG24" s="340"/>
      <c r="APH24" s="340"/>
      <c r="API24" s="340"/>
      <c r="APJ24" s="340"/>
      <c r="APK24" s="340"/>
      <c r="APL24" s="340"/>
      <c r="APM24" s="340"/>
      <c r="APN24" s="340"/>
      <c r="APO24" s="340"/>
      <c r="APP24" s="340"/>
      <c r="APQ24" s="340"/>
      <c r="APR24" s="340"/>
      <c r="APS24" s="340"/>
      <c r="APT24" s="340"/>
      <c r="APU24" s="340"/>
      <c r="APV24" s="340"/>
      <c r="APW24" s="340"/>
      <c r="APX24" s="340"/>
      <c r="APY24" s="340"/>
      <c r="APZ24" s="340"/>
      <c r="AQA24" s="340"/>
      <c r="AQB24" s="340"/>
      <c r="AQC24" s="340"/>
      <c r="AQD24" s="340"/>
      <c r="AQE24" s="340"/>
      <c r="AQF24" s="340"/>
      <c r="AQG24" s="340"/>
      <c r="AQH24" s="340"/>
      <c r="AQI24" s="340"/>
      <c r="AQJ24" s="340"/>
      <c r="AQK24" s="340"/>
      <c r="AQL24" s="340"/>
      <c r="AQM24" s="340"/>
      <c r="AQN24" s="340"/>
      <c r="AQO24" s="340"/>
      <c r="AQP24" s="340"/>
      <c r="AQQ24" s="340"/>
      <c r="AQR24" s="340"/>
      <c r="AQS24" s="340"/>
      <c r="AQT24" s="340"/>
      <c r="AQU24" s="340"/>
      <c r="AQV24" s="340"/>
      <c r="AQW24" s="340"/>
      <c r="AQX24" s="340"/>
      <c r="AQY24" s="340"/>
      <c r="AQZ24" s="340"/>
      <c r="ARA24" s="340"/>
      <c r="ARB24" s="340"/>
      <c r="ARC24" s="340"/>
      <c r="ARD24" s="340"/>
      <c r="ARE24" s="340"/>
      <c r="ARF24" s="340"/>
      <c r="ARG24" s="340"/>
      <c r="ARH24" s="340"/>
      <c r="ARI24" s="340"/>
      <c r="ARJ24" s="340"/>
      <c r="ARK24" s="340"/>
      <c r="ARL24" s="340"/>
      <c r="ARM24" s="340"/>
      <c r="ARN24" s="340"/>
      <c r="ARO24" s="340"/>
      <c r="ARP24" s="340"/>
      <c r="ARQ24" s="340"/>
      <c r="ARR24" s="340"/>
      <c r="ARS24" s="340"/>
      <c r="ART24" s="340"/>
      <c r="ARU24" s="340"/>
      <c r="ARV24" s="340"/>
      <c r="ARW24" s="340"/>
      <c r="ARX24" s="340"/>
      <c r="ARY24" s="340"/>
      <c r="ARZ24" s="340"/>
      <c r="ASA24" s="340"/>
      <c r="ASB24" s="340"/>
      <c r="ASC24" s="340"/>
      <c r="ASD24" s="340"/>
      <c r="ASE24" s="340"/>
      <c r="ASF24" s="340"/>
      <c r="ASG24" s="340"/>
      <c r="ASH24" s="340"/>
      <c r="ASI24" s="340"/>
      <c r="ASJ24" s="340"/>
      <c r="ASK24" s="340"/>
      <c r="ASL24" s="340"/>
      <c r="ASM24" s="340"/>
      <c r="ASN24" s="340"/>
      <c r="ASO24" s="340"/>
      <c r="ASP24" s="340"/>
      <c r="ASQ24" s="340"/>
      <c r="ASR24" s="340"/>
      <c r="ASS24" s="340"/>
      <c r="AST24" s="340"/>
      <c r="ASU24" s="340"/>
      <c r="ASV24" s="340"/>
      <c r="ASW24" s="340"/>
      <c r="ASX24" s="340"/>
      <c r="ASY24" s="340"/>
      <c r="ASZ24" s="340"/>
      <c r="ATA24" s="340"/>
      <c r="ATB24" s="340"/>
      <c r="ATC24" s="340"/>
      <c r="ATD24" s="340"/>
      <c r="ATE24" s="340"/>
      <c r="ATF24" s="340"/>
      <c r="ATG24" s="340"/>
      <c r="ATH24" s="340"/>
      <c r="ATI24" s="340"/>
      <c r="ATJ24" s="340"/>
      <c r="ATK24" s="340"/>
      <c r="ATL24" s="340"/>
      <c r="ATM24" s="340"/>
      <c r="ATN24" s="340"/>
      <c r="ATO24" s="340"/>
      <c r="ATP24" s="340"/>
      <c r="ATQ24" s="340"/>
      <c r="ATR24" s="340"/>
      <c r="ATS24" s="340"/>
      <c r="ATT24" s="340"/>
      <c r="ATU24" s="340"/>
      <c r="ATV24" s="340"/>
      <c r="ATW24" s="340"/>
      <c r="ATX24" s="340"/>
      <c r="ATY24" s="340"/>
      <c r="ATZ24" s="340"/>
      <c r="AUA24" s="340"/>
      <c r="AUB24" s="340"/>
      <c r="AUC24" s="340"/>
      <c r="AUD24" s="340"/>
      <c r="AUE24" s="340"/>
      <c r="AUF24" s="340"/>
      <c r="AUG24" s="340"/>
      <c r="AUH24" s="340"/>
      <c r="AUI24" s="340"/>
      <c r="AUJ24" s="340"/>
      <c r="AUK24" s="340"/>
      <c r="AUL24" s="340"/>
      <c r="AUM24" s="340"/>
      <c r="AUN24" s="340"/>
      <c r="AUO24" s="340"/>
      <c r="AUP24" s="340"/>
      <c r="AUQ24" s="340"/>
      <c r="AUR24" s="340"/>
      <c r="AUS24" s="340"/>
      <c r="AUT24" s="340"/>
      <c r="AUU24" s="340"/>
      <c r="AUV24" s="340"/>
      <c r="AUW24" s="340"/>
      <c r="AUX24" s="340"/>
      <c r="AUY24" s="340"/>
      <c r="AUZ24" s="340"/>
      <c r="AVA24" s="340"/>
      <c r="AVB24" s="340"/>
      <c r="AVC24" s="340"/>
      <c r="AVD24" s="340"/>
      <c r="AVE24" s="340"/>
      <c r="AVF24" s="340"/>
      <c r="AVG24" s="340"/>
      <c r="AVH24" s="340"/>
      <c r="AVI24" s="340"/>
      <c r="AVJ24" s="340"/>
      <c r="AVK24" s="340"/>
      <c r="AVL24" s="340"/>
      <c r="AVM24" s="340"/>
      <c r="AVN24" s="340"/>
      <c r="AVO24" s="340"/>
      <c r="AVP24" s="340"/>
      <c r="AVQ24" s="340"/>
      <c r="AVR24" s="340"/>
      <c r="AVS24" s="340"/>
      <c r="AVT24" s="340"/>
      <c r="AVU24" s="340"/>
      <c r="AVV24" s="340"/>
      <c r="AVW24" s="340"/>
      <c r="AVX24" s="340"/>
      <c r="AVY24" s="340"/>
      <c r="AVZ24" s="340"/>
      <c r="AWA24" s="340"/>
      <c r="AWB24" s="340"/>
      <c r="AWC24" s="340"/>
      <c r="AWD24" s="340"/>
      <c r="AWE24" s="340"/>
      <c r="AWF24" s="340"/>
      <c r="AWG24" s="340"/>
      <c r="AWH24" s="340"/>
      <c r="AWI24" s="340"/>
      <c r="AWJ24" s="340"/>
      <c r="AWK24" s="340"/>
      <c r="AWL24" s="340"/>
      <c r="AWM24" s="340"/>
      <c r="AWN24" s="340"/>
      <c r="AWO24" s="340"/>
      <c r="AWP24" s="340"/>
      <c r="AWQ24" s="340"/>
      <c r="AWR24" s="340"/>
      <c r="AWS24" s="340"/>
      <c r="AWT24" s="340"/>
      <c r="AWU24" s="340"/>
      <c r="AWV24" s="340"/>
      <c r="AWW24" s="340"/>
      <c r="AWX24" s="340"/>
      <c r="AWY24" s="340"/>
      <c r="AWZ24" s="340"/>
      <c r="AXA24" s="340"/>
      <c r="AXB24" s="340"/>
      <c r="AXC24" s="340"/>
      <c r="AXD24" s="340"/>
      <c r="AXE24" s="340"/>
      <c r="AXF24" s="340"/>
      <c r="AXG24" s="340"/>
      <c r="AXH24" s="340"/>
      <c r="AXI24" s="340"/>
      <c r="AXJ24" s="340"/>
      <c r="AXK24" s="340"/>
      <c r="AXL24" s="340"/>
      <c r="AXM24" s="340"/>
      <c r="AXN24" s="340"/>
      <c r="AXO24" s="340"/>
      <c r="AXP24" s="340"/>
      <c r="AXQ24" s="340"/>
      <c r="AXR24" s="340"/>
      <c r="AXS24" s="340"/>
      <c r="AXT24" s="340"/>
      <c r="AXU24" s="340"/>
      <c r="AXV24" s="340"/>
      <c r="AXW24" s="340"/>
      <c r="AXX24" s="340"/>
      <c r="AXY24" s="340"/>
      <c r="AXZ24" s="340"/>
      <c r="AYA24" s="340"/>
      <c r="AYB24" s="340"/>
      <c r="AYC24" s="340"/>
      <c r="AYD24" s="340"/>
      <c r="AYE24" s="340"/>
      <c r="AYF24" s="340"/>
      <c r="AYG24" s="340"/>
      <c r="AYH24" s="340"/>
      <c r="AYI24" s="340"/>
      <c r="AYJ24" s="340"/>
      <c r="AYK24" s="340"/>
      <c r="AYL24" s="340"/>
      <c r="AYM24" s="340"/>
      <c r="AYN24" s="340"/>
      <c r="AYO24" s="340"/>
      <c r="AYP24" s="340"/>
      <c r="AYQ24" s="340"/>
      <c r="AYR24" s="340"/>
      <c r="AYS24" s="340"/>
      <c r="AYT24" s="340"/>
      <c r="AYU24" s="340"/>
      <c r="AYV24" s="340"/>
      <c r="AYW24" s="340"/>
      <c r="AYX24" s="340"/>
      <c r="AYY24" s="340"/>
      <c r="AYZ24" s="340"/>
      <c r="AZA24" s="340"/>
      <c r="AZB24" s="340"/>
      <c r="AZC24" s="340"/>
      <c r="AZD24" s="340"/>
      <c r="AZE24" s="340"/>
      <c r="AZF24" s="340"/>
      <c r="AZG24" s="340"/>
      <c r="AZH24" s="340"/>
      <c r="AZI24" s="340"/>
      <c r="AZJ24" s="340"/>
      <c r="AZK24" s="340"/>
      <c r="AZL24" s="340"/>
      <c r="AZM24" s="340"/>
      <c r="AZN24" s="340"/>
      <c r="AZO24" s="340"/>
      <c r="AZP24" s="340"/>
      <c r="AZQ24" s="340"/>
      <c r="AZR24" s="340"/>
      <c r="AZS24" s="340"/>
      <c r="AZT24" s="340"/>
      <c r="AZU24" s="340"/>
      <c r="AZV24" s="340"/>
      <c r="AZW24" s="340"/>
      <c r="AZX24" s="340"/>
      <c r="AZY24" s="340"/>
      <c r="AZZ24" s="340"/>
      <c r="BAA24" s="340"/>
      <c r="BAB24" s="340"/>
      <c r="BAC24" s="340"/>
      <c r="BAD24" s="340"/>
      <c r="BAE24" s="340"/>
      <c r="BAF24" s="340"/>
      <c r="BAG24" s="340"/>
      <c r="BAH24" s="340"/>
      <c r="BAI24" s="340"/>
      <c r="BAJ24" s="340"/>
      <c r="BAK24" s="340"/>
      <c r="BAL24" s="340"/>
      <c r="BAM24" s="340"/>
      <c r="BAN24" s="340"/>
      <c r="BAO24" s="340"/>
      <c r="BAP24" s="340"/>
      <c r="BAQ24" s="340"/>
      <c r="BAR24" s="340"/>
      <c r="BAS24" s="340"/>
      <c r="BAT24" s="340"/>
      <c r="BAU24" s="340"/>
      <c r="BAV24" s="340"/>
      <c r="BAW24" s="340"/>
      <c r="BAX24" s="340"/>
      <c r="BAY24" s="340"/>
      <c r="BAZ24" s="340"/>
      <c r="BBA24" s="340"/>
      <c r="BBB24" s="340"/>
      <c r="BBC24" s="340"/>
      <c r="BBD24" s="340"/>
      <c r="BBE24" s="340"/>
      <c r="BBF24" s="340"/>
      <c r="BBG24" s="340"/>
      <c r="BBH24" s="340"/>
      <c r="BBI24" s="340"/>
      <c r="BBJ24" s="340"/>
      <c r="BBK24" s="340"/>
      <c r="BBL24" s="340"/>
      <c r="BBM24" s="340"/>
      <c r="BBN24" s="340"/>
      <c r="BBO24" s="340"/>
      <c r="BBP24" s="340"/>
      <c r="BBQ24" s="340"/>
      <c r="BBR24" s="340"/>
      <c r="BBS24" s="340"/>
      <c r="BBT24" s="340"/>
      <c r="BBU24" s="340"/>
      <c r="BBV24" s="340"/>
      <c r="BBW24" s="340"/>
      <c r="BBX24" s="340"/>
      <c r="BBY24" s="340"/>
      <c r="BBZ24" s="340"/>
      <c r="BCA24" s="340"/>
      <c r="BCB24" s="340"/>
      <c r="BCC24" s="340"/>
      <c r="BCD24" s="340"/>
      <c r="BCE24" s="340"/>
      <c r="BCF24" s="340"/>
      <c r="BCG24" s="340"/>
      <c r="BCH24" s="340"/>
      <c r="BCI24" s="340"/>
      <c r="BCJ24" s="340"/>
      <c r="BCK24" s="340"/>
      <c r="BCL24" s="340"/>
      <c r="BCM24" s="340"/>
      <c r="BCN24" s="340"/>
      <c r="BCO24" s="340"/>
      <c r="BCP24" s="340"/>
      <c r="BCQ24" s="340"/>
      <c r="BCR24" s="340"/>
      <c r="BCS24" s="340"/>
      <c r="BCT24" s="340"/>
      <c r="BCU24" s="340"/>
      <c r="BCV24" s="340"/>
      <c r="BCW24" s="340"/>
      <c r="BCX24" s="340"/>
      <c r="BCY24" s="340"/>
      <c r="BCZ24" s="340"/>
      <c r="BDA24" s="340"/>
      <c r="BDB24" s="340"/>
      <c r="BDC24" s="340"/>
      <c r="BDD24" s="340"/>
      <c r="BDE24" s="340"/>
      <c r="BDF24" s="340"/>
      <c r="BDG24" s="340"/>
      <c r="BDH24" s="340"/>
      <c r="BDI24" s="340"/>
      <c r="BDJ24" s="340"/>
      <c r="BDK24" s="340"/>
      <c r="BDL24" s="340"/>
      <c r="BDM24" s="340"/>
      <c r="BDN24" s="340"/>
      <c r="BDO24" s="340"/>
      <c r="BDP24" s="340"/>
      <c r="BDQ24" s="340"/>
      <c r="BDR24" s="340"/>
      <c r="BDS24" s="340"/>
      <c r="BDT24" s="340"/>
      <c r="BDU24" s="340"/>
      <c r="BDV24" s="340"/>
      <c r="BDW24" s="340"/>
      <c r="BDX24" s="340"/>
      <c r="BDY24" s="340"/>
      <c r="BDZ24" s="340"/>
      <c r="BEA24" s="340"/>
      <c r="BEB24" s="340"/>
      <c r="BEC24" s="340"/>
      <c r="BED24" s="340"/>
      <c r="BEE24" s="340"/>
      <c r="BEF24" s="340"/>
      <c r="BEG24" s="340"/>
      <c r="BEH24" s="340"/>
      <c r="BEI24" s="340"/>
      <c r="BEJ24" s="340"/>
      <c r="BEK24" s="340"/>
      <c r="BEL24" s="340"/>
      <c r="BEM24" s="340"/>
      <c r="BEN24" s="340"/>
      <c r="BEO24" s="340"/>
      <c r="BEP24" s="340"/>
      <c r="BEQ24" s="340"/>
      <c r="BER24" s="340"/>
      <c r="BES24" s="340"/>
      <c r="BET24" s="340"/>
      <c r="BEU24" s="340"/>
      <c r="BEV24" s="340"/>
      <c r="BEW24" s="340"/>
      <c r="BEX24" s="340"/>
      <c r="BEY24" s="340"/>
      <c r="BEZ24" s="340"/>
      <c r="BFA24" s="340"/>
      <c r="BFB24" s="340"/>
      <c r="BFC24" s="340"/>
      <c r="BFD24" s="340"/>
      <c r="BFE24" s="340"/>
      <c r="BFF24" s="340"/>
      <c r="BFG24" s="340"/>
      <c r="BFH24" s="340"/>
      <c r="BFI24" s="340"/>
      <c r="BFJ24" s="340"/>
      <c r="BFK24" s="340"/>
      <c r="BFL24" s="340"/>
      <c r="BFM24" s="340"/>
      <c r="BFN24" s="340"/>
      <c r="BFO24" s="340"/>
      <c r="BFP24" s="340"/>
      <c r="BFQ24" s="340"/>
      <c r="BFR24" s="340"/>
      <c r="BFS24" s="340"/>
      <c r="BFT24" s="340"/>
      <c r="BFU24" s="340"/>
      <c r="BFV24" s="340"/>
      <c r="BFW24" s="340"/>
      <c r="BFX24" s="340"/>
      <c r="BFY24" s="340"/>
      <c r="BFZ24" s="340"/>
      <c r="BGA24" s="340"/>
      <c r="BGB24" s="340"/>
      <c r="BGC24" s="340"/>
      <c r="BGD24" s="340"/>
      <c r="BGE24" s="340"/>
      <c r="BGF24" s="340"/>
      <c r="BGG24" s="340"/>
      <c r="BGH24" s="340"/>
      <c r="BGI24" s="340"/>
      <c r="BGJ24" s="340"/>
      <c r="BGK24" s="340"/>
      <c r="BGL24" s="340"/>
      <c r="BGM24" s="340"/>
      <c r="BGN24" s="340"/>
      <c r="BGO24" s="340"/>
      <c r="BGP24" s="340"/>
      <c r="BGQ24" s="340"/>
      <c r="BGR24" s="340"/>
      <c r="BGS24" s="340"/>
      <c r="BGT24" s="340"/>
      <c r="BGU24" s="340"/>
      <c r="BGV24" s="340"/>
      <c r="BGW24" s="340"/>
      <c r="BGX24" s="340"/>
      <c r="BGY24" s="340"/>
      <c r="BGZ24" s="340"/>
      <c r="BHA24" s="340"/>
      <c r="BHB24" s="340"/>
      <c r="BHC24" s="340"/>
      <c r="BHD24" s="340"/>
      <c r="BHE24" s="340"/>
      <c r="BHF24" s="340"/>
      <c r="BHG24" s="340"/>
      <c r="BHH24" s="340"/>
      <c r="BHI24" s="340"/>
      <c r="BHJ24" s="340"/>
      <c r="BHK24" s="340"/>
      <c r="BHL24" s="340"/>
      <c r="BHM24" s="340"/>
      <c r="BHN24" s="340"/>
      <c r="BHO24" s="340"/>
      <c r="BHP24" s="340"/>
      <c r="BHQ24" s="340"/>
      <c r="BHR24" s="340"/>
      <c r="BHS24" s="340"/>
      <c r="BHT24" s="340"/>
      <c r="BHU24" s="340"/>
      <c r="BHV24" s="340"/>
      <c r="BHW24" s="340"/>
      <c r="BHX24" s="340"/>
      <c r="BHY24" s="340"/>
      <c r="BHZ24" s="340"/>
      <c r="BIA24" s="340"/>
      <c r="BIB24" s="340"/>
      <c r="BIC24" s="340"/>
      <c r="BID24" s="340"/>
      <c r="BIE24" s="340"/>
      <c r="BIF24" s="340"/>
      <c r="BIG24" s="340"/>
      <c r="BIH24" s="340"/>
      <c r="BII24" s="340"/>
      <c r="BIJ24" s="340"/>
      <c r="BIK24" s="340"/>
      <c r="BIL24" s="340"/>
      <c r="BIM24" s="340"/>
      <c r="BIN24" s="340"/>
      <c r="BIO24" s="340"/>
      <c r="BIP24" s="340"/>
      <c r="BIQ24" s="340"/>
      <c r="BIR24" s="340"/>
      <c r="BIS24" s="340"/>
      <c r="BIT24" s="340"/>
      <c r="BIU24" s="340"/>
      <c r="BIV24" s="340"/>
      <c r="BIW24" s="340"/>
      <c r="BIX24" s="340"/>
      <c r="BIY24" s="340"/>
      <c r="BIZ24" s="340"/>
      <c r="BJA24" s="340"/>
      <c r="BJB24" s="340"/>
      <c r="BJC24" s="340"/>
      <c r="BJD24" s="340"/>
      <c r="BJE24" s="340"/>
      <c r="BJF24" s="340"/>
      <c r="BJG24" s="340"/>
      <c r="BJH24" s="340"/>
      <c r="BJI24" s="340"/>
      <c r="BJJ24" s="340"/>
      <c r="BJK24" s="340"/>
      <c r="BJL24" s="340"/>
      <c r="BJM24" s="340"/>
      <c r="BJN24" s="340"/>
      <c r="BJO24" s="340"/>
      <c r="BJP24" s="340"/>
      <c r="BJQ24" s="340"/>
      <c r="BJR24" s="340"/>
      <c r="BJS24" s="340"/>
      <c r="BJT24" s="340"/>
      <c r="BJU24" s="340"/>
      <c r="BJV24" s="340"/>
      <c r="BJW24" s="340"/>
      <c r="BJX24" s="340"/>
      <c r="BJY24" s="340"/>
      <c r="BJZ24" s="340"/>
      <c r="BKA24" s="340"/>
      <c r="BKB24" s="340"/>
      <c r="BKC24" s="340"/>
      <c r="BKD24" s="340"/>
      <c r="BKE24" s="340"/>
      <c r="BKF24" s="340"/>
      <c r="BKG24" s="340"/>
      <c r="BKH24" s="340"/>
      <c r="BKI24" s="340"/>
      <c r="BKJ24" s="340"/>
      <c r="BKK24" s="340"/>
      <c r="BKL24" s="340"/>
      <c r="BKM24" s="340"/>
      <c r="BKN24" s="340"/>
      <c r="BKO24" s="340"/>
      <c r="BKP24" s="340"/>
      <c r="BKQ24" s="340"/>
      <c r="BKR24" s="340"/>
      <c r="BKS24" s="340"/>
      <c r="BKT24" s="340"/>
      <c r="BKU24" s="340"/>
      <c r="BKV24" s="340"/>
      <c r="BKW24" s="340"/>
      <c r="BKX24" s="340"/>
      <c r="BKY24" s="340"/>
      <c r="BKZ24" s="340"/>
      <c r="BLA24" s="340"/>
      <c r="BLB24" s="340"/>
      <c r="BLC24" s="340"/>
      <c r="BLD24" s="340"/>
      <c r="BLE24" s="340"/>
      <c r="BLF24" s="340"/>
      <c r="BLG24" s="340"/>
      <c r="BLH24" s="340"/>
      <c r="BLI24" s="340"/>
      <c r="BLJ24" s="340"/>
      <c r="BLK24" s="340"/>
      <c r="BLL24" s="340"/>
      <c r="BLM24" s="340"/>
      <c r="BLN24" s="340"/>
      <c r="BLO24" s="340"/>
      <c r="BLP24" s="340"/>
      <c r="BLQ24" s="340"/>
      <c r="BLR24" s="340"/>
      <c r="BLS24" s="340"/>
      <c r="BLT24" s="340"/>
      <c r="BLU24" s="340"/>
      <c r="BLV24" s="340"/>
      <c r="BLW24" s="340"/>
      <c r="BLX24" s="340"/>
      <c r="BLY24" s="340"/>
      <c r="BLZ24" s="340"/>
      <c r="BMA24" s="340"/>
      <c r="BMB24" s="340"/>
      <c r="BMC24" s="340"/>
      <c r="BMD24" s="340"/>
      <c r="BME24" s="340"/>
      <c r="BMF24" s="340"/>
      <c r="BMG24" s="340"/>
      <c r="BMH24" s="340"/>
      <c r="BMI24" s="340"/>
      <c r="BMJ24" s="340"/>
      <c r="BMK24" s="340"/>
      <c r="BML24" s="340"/>
      <c r="BMM24" s="340"/>
      <c r="BMN24" s="340"/>
      <c r="BMO24" s="340"/>
      <c r="BMP24" s="340"/>
      <c r="BMQ24" s="340"/>
      <c r="BMR24" s="340"/>
      <c r="BMS24" s="340"/>
      <c r="BMT24" s="340"/>
      <c r="BMU24" s="340"/>
      <c r="BMV24" s="340"/>
      <c r="BMW24" s="340"/>
      <c r="BMX24" s="340"/>
      <c r="BMY24" s="340"/>
      <c r="BMZ24" s="340"/>
      <c r="BNA24" s="340"/>
      <c r="BNB24" s="340"/>
      <c r="BNC24" s="340"/>
      <c r="BND24" s="340"/>
      <c r="BNE24" s="340"/>
      <c r="BNF24" s="340"/>
      <c r="BNG24" s="340"/>
      <c r="BNH24" s="340"/>
      <c r="BNI24" s="340"/>
      <c r="BNJ24" s="340"/>
      <c r="BNK24" s="340"/>
      <c r="BNL24" s="340"/>
      <c r="BNM24" s="340"/>
      <c r="BNN24" s="340"/>
      <c r="BNO24" s="340"/>
      <c r="BNP24" s="340"/>
      <c r="BNQ24" s="340"/>
      <c r="BNR24" s="340"/>
      <c r="BNS24" s="340"/>
      <c r="BNT24" s="340"/>
      <c r="BNU24" s="340"/>
      <c r="BNV24" s="340"/>
      <c r="BNW24" s="340"/>
      <c r="BNX24" s="340"/>
      <c r="BNY24" s="340"/>
      <c r="BNZ24" s="340"/>
      <c r="BOA24" s="340"/>
      <c r="BOB24" s="340"/>
      <c r="BOC24" s="340"/>
      <c r="BOD24" s="340"/>
      <c r="BOE24" s="340"/>
      <c r="BOF24" s="340"/>
      <c r="BOG24" s="340"/>
      <c r="BOH24" s="340"/>
      <c r="BOI24" s="340"/>
      <c r="BOJ24" s="340"/>
      <c r="BOK24" s="340"/>
      <c r="BOL24" s="340"/>
      <c r="BOM24" s="340"/>
      <c r="BON24" s="340"/>
      <c r="BOO24" s="340"/>
      <c r="BOP24" s="340"/>
      <c r="BOQ24" s="340"/>
      <c r="BOR24" s="340"/>
      <c r="BOS24" s="340"/>
      <c r="BOT24" s="340"/>
      <c r="BOU24" s="340"/>
      <c r="BOV24" s="340"/>
      <c r="BOW24" s="340"/>
      <c r="BOX24" s="340"/>
      <c r="BOY24" s="340"/>
      <c r="BOZ24" s="340"/>
      <c r="BPA24" s="340"/>
      <c r="BPB24" s="340"/>
      <c r="BPC24" s="340"/>
      <c r="BPD24" s="340"/>
      <c r="BPE24" s="340"/>
      <c r="BPF24" s="340"/>
      <c r="BPG24" s="340"/>
      <c r="BPH24" s="340"/>
      <c r="BPI24" s="340"/>
      <c r="BPJ24" s="340"/>
      <c r="BPK24" s="340"/>
      <c r="BPL24" s="340"/>
      <c r="BPM24" s="340"/>
      <c r="BPN24" s="340"/>
      <c r="BPO24" s="340"/>
      <c r="BPP24" s="340"/>
      <c r="BPQ24" s="340"/>
      <c r="BPR24" s="340"/>
      <c r="BPS24" s="340"/>
      <c r="BPT24" s="340"/>
      <c r="BPU24" s="340"/>
      <c r="BPV24" s="340"/>
      <c r="BPW24" s="340"/>
      <c r="BPX24" s="340"/>
      <c r="BPY24" s="340"/>
      <c r="BPZ24" s="340"/>
      <c r="BQA24" s="340"/>
      <c r="BQB24" s="340"/>
      <c r="BQC24" s="340"/>
      <c r="BQD24" s="340"/>
      <c r="BQE24" s="340"/>
      <c r="BQF24" s="340"/>
      <c r="BQG24" s="340"/>
      <c r="BQH24" s="340"/>
      <c r="BQI24" s="340"/>
      <c r="BQJ24" s="340"/>
      <c r="BQK24" s="340"/>
      <c r="BQL24" s="340"/>
      <c r="BQM24" s="340"/>
      <c r="BQN24" s="340"/>
      <c r="BQO24" s="340"/>
      <c r="BQP24" s="340"/>
      <c r="BQQ24" s="340"/>
      <c r="BQR24" s="340"/>
      <c r="BQS24" s="340"/>
      <c r="BQT24" s="340"/>
      <c r="BQU24" s="340"/>
      <c r="BQV24" s="340"/>
      <c r="BQW24" s="340"/>
      <c r="BQX24" s="340"/>
      <c r="BQY24" s="340"/>
      <c r="BQZ24" s="340"/>
      <c r="BRA24" s="340"/>
      <c r="BRB24" s="340"/>
      <c r="BRC24" s="340"/>
      <c r="BRD24" s="340"/>
      <c r="BRE24" s="340"/>
      <c r="BRF24" s="340"/>
      <c r="BRG24" s="340"/>
      <c r="BRH24" s="340"/>
      <c r="BRI24" s="340"/>
      <c r="BRJ24" s="340"/>
      <c r="BRK24" s="340"/>
      <c r="BRL24" s="340"/>
      <c r="BRM24" s="340"/>
      <c r="BRN24" s="340"/>
      <c r="BRO24" s="340"/>
      <c r="BRP24" s="340"/>
      <c r="BRQ24" s="340"/>
      <c r="BRR24" s="340"/>
      <c r="BRS24" s="340"/>
      <c r="BRT24" s="340"/>
      <c r="BRU24" s="340"/>
      <c r="BRV24" s="340"/>
      <c r="BRW24" s="340"/>
      <c r="BRX24" s="340"/>
      <c r="BRY24" s="340"/>
      <c r="BRZ24" s="340"/>
      <c r="BSA24" s="340"/>
      <c r="BSB24" s="340"/>
      <c r="BSC24" s="340"/>
      <c r="BSD24" s="340"/>
      <c r="BSE24" s="340"/>
      <c r="BSF24" s="340"/>
      <c r="BSG24" s="340"/>
      <c r="BSH24" s="340"/>
      <c r="BSI24" s="340"/>
      <c r="BSJ24" s="340"/>
      <c r="BSK24" s="340"/>
      <c r="BSL24" s="340"/>
      <c r="BSM24" s="340"/>
      <c r="BSN24" s="340"/>
      <c r="BSO24" s="340"/>
      <c r="BSP24" s="340"/>
      <c r="BSQ24" s="340"/>
      <c r="BSR24" s="340"/>
      <c r="BSS24" s="340"/>
      <c r="BST24" s="340"/>
      <c r="BSU24" s="340"/>
      <c r="BSV24" s="340"/>
      <c r="BSW24" s="340"/>
      <c r="BSX24" s="340"/>
      <c r="BSY24" s="340"/>
      <c r="BSZ24" s="340"/>
      <c r="BTA24" s="340"/>
      <c r="BTB24" s="340"/>
      <c r="BTC24" s="340"/>
      <c r="BTD24" s="340"/>
      <c r="BTE24" s="340"/>
      <c r="BTF24" s="340"/>
      <c r="BTG24" s="340"/>
      <c r="BTH24" s="340"/>
      <c r="BTI24" s="340"/>
      <c r="BTJ24" s="340"/>
      <c r="BTK24" s="340"/>
      <c r="BTL24" s="340"/>
      <c r="BTM24" s="340"/>
      <c r="BTN24" s="340"/>
      <c r="BTO24" s="340"/>
      <c r="BTP24" s="340"/>
      <c r="BTQ24" s="340"/>
      <c r="BTR24" s="340"/>
      <c r="BTS24" s="340"/>
      <c r="BTT24" s="340"/>
      <c r="BTU24" s="340"/>
      <c r="BTV24" s="340"/>
      <c r="BTW24" s="340"/>
      <c r="BTX24" s="340"/>
      <c r="BTY24" s="340"/>
      <c r="BTZ24" s="340"/>
      <c r="BUA24" s="340"/>
      <c r="BUB24" s="340"/>
      <c r="BUC24" s="340"/>
      <c r="BUD24" s="340"/>
      <c r="BUE24" s="340"/>
      <c r="BUF24" s="340"/>
      <c r="BUG24" s="340"/>
      <c r="BUH24" s="340"/>
      <c r="BUI24" s="340"/>
      <c r="BUJ24" s="340"/>
      <c r="BUK24" s="340"/>
      <c r="BUL24" s="340"/>
      <c r="BUM24" s="340"/>
      <c r="BUN24" s="340"/>
      <c r="BUO24" s="340"/>
      <c r="BUP24" s="340"/>
      <c r="BUQ24" s="340"/>
      <c r="BUR24" s="340"/>
      <c r="BUS24" s="340"/>
      <c r="BUT24" s="340"/>
      <c r="BUU24" s="340"/>
      <c r="BUV24" s="340"/>
      <c r="BUW24" s="340"/>
      <c r="BUX24" s="340"/>
      <c r="BUY24" s="340"/>
      <c r="BUZ24" s="340"/>
      <c r="BVA24" s="340"/>
      <c r="BVB24" s="340"/>
      <c r="BVC24" s="340"/>
      <c r="BVD24" s="340"/>
      <c r="BVE24" s="340"/>
      <c r="BVF24" s="340"/>
      <c r="BVG24" s="340"/>
      <c r="BVH24" s="340"/>
      <c r="BVI24" s="340"/>
      <c r="BVJ24" s="340"/>
      <c r="BVK24" s="340"/>
      <c r="BVL24" s="340"/>
      <c r="BVM24" s="340"/>
      <c r="BVN24" s="340"/>
      <c r="BVO24" s="340"/>
      <c r="BVP24" s="340"/>
      <c r="BVQ24" s="340"/>
      <c r="BVR24" s="340"/>
      <c r="BVS24" s="340"/>
      <c r="BVT24" s="340"/>
      <c r="BVU24" s="340"/>
      <c r="BVV24" s="340"/>
      <c r="BVW24" s="340"/>
      <c r="BVX24" s="340"/>
      <c r="BVY24" s="340"/>
      <c r="BVZ24" s="340"/>
      <c r="BWA24" s="340"/>
      <c r="BWB24" s="340"/>
      <c r="BWC24" s="340"/>
      <c r="BWD24" s="340"/>
      <c r="BWE24" s="340"/>
      <c r="BWF24" s="340"/>
      <c r="BWG24" s="340"/>
      <c r="BWH24" s="340"/>
      <c r="BWI24" s="340"/>
      <c r="BWJ24" s="340"/>
      <c r="BWK24" s="340"/>
      <c r="BWL24" s="340"/>
      <c r="BWM24" s="340"/>
      <c r="BWN24" s="340"/>
      <c r="BWO24" s="340"/>
      <c r="BWP24" s="340"/>
      <c r="BWQ24" s="340"/>
      <c r="BWR24" s="340"/>
      <c r="BWS24" s="340"/>
      <c r="BWT24" s="340"/>
      <c r="BWU24" s="340"/>
      <c r="BWV24" s="340"/>
      <c r="BWW24" s="340"/>
      <c r="BWX24" s="340"/>
      <c r="BWY24" s="340"/>
      <c r="BWZ24" s="340"/>
      <c r="BXA24" s="340"/>
      <c r="BXB24" s="340"/>
      <c r="BXC24" s="340"/>
      <c r="BXD24" s="340"/>
      <c r="BXE24" s="340"/>
      <c r="BXF24" s="340"/>
      <c r="BXG24" s="340"/>
      <c r="BXH24" s="340"/>
      <c r="BXI24" s="340"/>
      <c r="BXJ24" s="340"/>
      <c r="BXK24" s="340"/>
    </row>
    <row r="25" spans="1:1987" s="830" customFormat="1" ht="30" customHeight="1" thickBot="1" x14ac:dyDescent="0.35">
      <c r="A25" s="472" t="s">
        <v>3037</v>
      </c>
      <c r="B25" s="827">
        <v>2787.9672102599998</v>
      </c>
      <c r="C25" s="827">
        <v>8930.701478490766</v>
      </c>
      <c r="D25" s="828">
        <v>11718.668688750769</v>
      </c>
      <c r="E25" s="340"/>
      <c r="F25" s="823"/>
      <c r="G25" s="818"/>
      <c r="H25" s="823"/>
      <c r="I25" s="824"/>
      <c r="J25" s="814"/>
      <c r="K25" s="814"/>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40"/>
      <c r="BY25" s="340"/>
      <c r="BZ25" s="340"/>
      <c r="CA25" s="340"/>
      <c r="CB25" s="340"/>
      <c r="CC25" s="340"/>
      <c r="CD25" s="340"/>
      <c r="CE25" s="340"/>
      <c r="CF25" s="340"/>
      <c r="CG25" s="340"/>
      <c r="CH25" s="340"/>
      <c r="CI25" s="340"/>
      <c r="CJ25" s="340"/>
      <c r="CK25" s="340"/>
      <c r="CL25" s="340"/>
      <c r="CM25" s="340"/>
      <c r="CN25" s="340"/>
      <c r="CO25" s="340"/>
      <c r="CP25" s="340"/>
      <c r="CQ25" s="340"/>
      <c r="CR25" s="340"/>
      <c r="CS25" s="340"/>
      <c r="CT25" s="340"/>
      <c r="CU25" s="340"/>
      <c r="CV25" s="340"/>
      <c r="CW25" s="340"/>
      <c r="CX25" s="340"/>
      <c r="CY25" s="340"/>
      <c r="CZ25" s="340"/>
      <c r="DA25" s="340"/>
      <c r="DB25" s="340"/>
      <c r="DC25" s="340"/>
      <c r="DD25" s="340"/>
      <c r="DE25" s="340"/>
      <c r="DF25" s="340"/>
      <c r="DG25" s="340"/>
      <c r="DH25" s="340"/>
      <c r="DI25" s="340"/>
      <c r="DJ25" s="340"/>
      <c r="DK25" s="340"/>
      <c r="DL25" s="340"/>
      <c r="DM25" s="340"/>
      <c r="DN25" s="340"/>
      <c r="DO25" s="340"/>
      <c r="DP25" s="340"/>
      <c r="DQ25" s="340"/>
      <c r="DR25" s="340"/>
      <c r="DS25" s="340"/>
      <c r="DT25" s="340"/>
      <c r="DU25" s="340"/>
      <c r="DV25" s="340"/>
      <c r="DW25" s="340"/>
      <c r="DX25" s="340"/>
      <c r="DY25" s="340"/>
      <c r="DZ25" s="340"/>
      <c r="EA25" s="340"/>
      <c r="EB25" s="340"/>
      <c r="EC25" s="340"/>
      <c r="ED25" s="340"/>
      <c r="EE25" s="340"/>
      <c r="EF25" s="340"/>
      <c r="EG25" s="340"/>
      <c r="EH25" s="340"/>
      <c r="EI25" s="340"/>
      <c r="EJ25" s="340"/>
      <c r="EK25" s="340"/>
      <c r="EL25" s="340"/>
      <c r="EM25" s="340"/>
      <c r="EN25" s="340"/>
      <c r="EO25" s="340"/>
      <c r="EP25" s="340"/>
      <c r="EQ25" s="340"/>
      <c r="ER25" s="340"/>
      <c r="ES25" s="340"/>
      <c r="ET25" s="340"/>
      <c r="EU25" s="340"/>
      <c r="EV25" s="340"/>
      <c r="EW25" s="340"/>
      <c r="EX25" s="340"/>
      <c r="EY25" s="340"/>
      <c r="EZ25" s="340"/>
      <c r="FA25" s="340"/>
      <c r="FB25" s="340"/>
      <c r="FC25" s="340"/>
      <c r="FD25" s="340"/>
      <c r="FE25" s="340"/>
      <c r="FF25" s="340"/>
      <c r="FG25" s="340"/>
      <c r="FH25" s="340"/>
      <c r="FI25" s="340"/>
      <c r="FJ25" s="340"/>
      <c r="FK25" s="340"/>
      <c r="FL25" s="340"/>
      <c r="FM25" s="340"/>
      <c r="FN25" s="340"/>
      <c r="FO25" s="340"/>
      <c r="FP25" s="340"/>
      <c r="FQ25" s="340"/>
      <c r="FR25" s="340"/>
      <c r="FS25" s="340"/>
      <c r="FT25" s="340"/>
      <c r="FU25" s="340"/>
      <c r="FV25" s="340"/>
      <c r="FW25" s="340"/>
      <c r="FX25" s="340"/>
      <c r="FY25" s="340"/>
      <c r="FZ25" s="340"/>
      <c r="GA25" s="340"/>
      <c r="GB25" s="340"/>
      <c r="GC25" s="340"/>
      <c r="GD25" s="340"/>
      <c r="GE25" s="340"/>
      <c r="GF25" s="340"/>
      <c r="GG25" s="340"/>
      <c r="GH25" s="340"/>
      <c r="GI25" s="340"/>
      <c r="GJ25" s="340"/>
      <c r="GK25" s="340"/>
      <c r="GL25" s="340"/>
      <c r="GM25" s="340"/>
      <c r="GN25" s="340"/>
      <c r="GO25" s="340"/>
      <c r="GP25" s="340"/>
      <c r="GQ25" s="340"/>
      <c r="GR25" s="340"/>
      <c r="GS25" s="340"/>
      <c r="GT25" s="340"/>
      <c r="GU25" s="340"/>
      <c r="GV25" s="340"/>
      <c r="GW25" s="340"/>
      <c r="GX25" s="340"/>
      <c r="GY25" s="340"/>
      <c r="GZ25" s="340"/>
      <c r="HA25" s="340"/>
      <c r="HB25" s="340"/>
      <c r="HC25" s="340"/>
      <c r="HD25" s="340"/>
      <c r="HE25" s="340"/>
      <c r="HF25" s="340"/>
      <c r="HG25" s="340"/>
      <c r="HH25" s="340"/>
      <c r="HI25" s="340"/>
      <c r="HJ25" s="340"/>
      <c r="HK25" s="340"/>
      <c r="HL25" s="340"/>
      <c r="HM25" s="340"/>
      <c r="HN25" s="340"/>
      <c r="HO25" s="340"/>
      <c r="HP25" s="340"/>
      <c r="HQ25" s="340"/>
      <c r="HR25" s="340"/>
      <c r="HS25" s="340"/>
      <c r="HT25" s="340"/>
      <c r="HU25" s="340"/>
      <c r="HV25" s="340"/>
      <c r="HW25" s="340"/>
      <c r="HX25" s="340"/>
      <c r="HY25" s="340"/>
      <c r="HZ25" s="340"/>
      <c r="IA25" s="340"/>
      <c r="IB25" s="340"/>
      <c r="IC25" s="340"/>
      <c r="ID25" s="340"/>
      <c r="IE25" s="340"/>
      <c r="IF25" s="340"/>
      <c r="IG25" s="340"/>
      <c r="IH25" s="340"/>
      <c r="II25" s="340"/>
      <c r="IJ25" s="340"/>
      <c r="IK25" s="340"/>
      <c r="IL25" s="340"/>
      <c r="IM25" s="340"/>
      <c r="IN25" s="340"/>
      <c r="IO25" s="340"/>
      <c r="IP25" s="340"/>
      <c r="IQ25" s="340"/>
      <c r="IR25" s="340"/>
      <c r="IS25" s="340"/>
      <c r="IT25" s="340"/>
      <c r="IU25" s="340"/>
      <c r="IV25" s="340"/>
      <c r="IW25" s="340"/>
      <c r="IX25" s="340"/>
      <c r="IY25" s="340"/>
      <c r="IZ25" s="340"/>
      <c r="JA25" s="340"/>
      <c r="JB25" s="340"/>
      <c r="JC25" s="340"/>
      <c r="JD25" s="340"/>
      <c r="JE25" s="340"/>
      <c r="JF25" s="340"/>
      <c r="JG25" s="340"/>
      <c r="JH25" s="340"/>
      <c r="JI25" s="340"/>
      <c r="JJ25" s="340"/>
      <c r="JK25" s="340"/>
      <c r="JL25" s="340"/>
      <c r="JM25" s="340"/>
      <c r="JN25" s="340"/>
      <c r="JO25" s="340"/>
      <c r="JP25" s="340"/>
      <c r="JQ25" s="340"/>
      <c r="JR25" s="340"/>
      <c r="JS25" s="340"/>
      <c r="JT25" s="340"/>
      <c r="JU25" s="340"/>
      <c r="JV25" s="340"/>
      <c r="JW25" s="340"/>
      <c r="JX25" s="340"/>
      <c r="JY25" s="340"/>
      <c r="JZ25" s="340"/>
      <c r="KA25" s="340"/>
      <c r="KB25" s="340"/>
      <c r="KC25" s="340"/>
      <c r="KD25" s="340"/>
      <c r="KE25" s="340"/>
      <c r="KF25" s="340"/>
      <c r="KG25" s="340"/>
      <c r="KH25" s="340"/>
      <c r="KI25" s="340"/>
      <c r="KJ25" s="340"/>
      <c r="KK25" s="340"/>
      <c r="KL25" s="340"/>
      <c r="KM25" s="340"/>
      <c r="KN25" s="340"/>
      <c r="KO25" s="340"/>
      <c r="KP25" s="340"/>
      <c r="KQ25" s="340"/>
      <c r="KR25" s="340"/>
      <c r="KS25" s="340"/>
      <c r="KT25" s="340"/>
      <c r="KU25" s="340"/>
      <c r="KV25" s="340"/>
      <c r="KW25" s="340"/>
      <c r="KX25" s="340"/>
      <c r="KY25" s="340"/>
      <c r="KZ25" s="340"/>
      <c r="LA25" s="340"/>
      <c r="LB25" s="340"/>
      <c r="LC25" s="340"/>
      <c r="LD25" s="340"/>
      <c r="LE25" s="340"/>
      <c r="LF25" s="340"/>
      <c r="LG25" s="340"/>
      <c r="LH25" s="340"/>
      <c r="LI25" s="340"/>
      <c r="LJ25" s="340"/>
      <c r="LK25" s="340"/>
      <c r="LL25" s="340"/>
      <c r="LM25" s="340"/>
      <c r="LN25" s="340"/>
      <c r="LO25" s="340"/>
      <c r="LP25" s="340"/>
      <c r="LQ25" s="340"/>
      <c r="LR25" s="340"/>
      <c r="LS25" s="340"/>
      <c r="LT25" s="340"/>
      <c r="LU25" s="340"/>
      <c r="LV25" s="340"/>
      <c r="LW25" s="340"/>
      <c r="LX25" s="340"/>
      <c r="LY25" s="340"/>
      <c r="LZ25" s="340"/>
      <c r="MA25" s="340"/>
      <c r="MB25" s="340"/>
      <c r="MC25" s="340"/>
      <c r="MD25" s="340"/>
      <c r="ME25" s="340"/>
      <c r="MF25" s="340"/>
      <c r="MG25" s="340"/>
      <c r="MH25" s="340"/>
      <c r="MI25" s="340"/>
      <c r="MJ25" s="340"/>
      <c r="MK25" s="340"/>
      <c r="ML25" s="340"/>
      <c r="MM25" s="340"/>
      <c r="MN25" s="340"/>
      <c r="MO25" s="340"/>
      <c r="MP25" s="340"/>
      <c r="MQ25" s="340"/>
      <c r="MR25" s="340"/>
      <c r="MS25" s="340"/>
      <c r="MT25" s="340"/>
      <c r="MU25" s="340"/>
      <c r="MV25" s="340"/>
      <c r="MW25" s="340"/>
      <c r="MX25" s="340"/>
      <c r="MY25" s="340"/>
      <c r="MZ25" s="340"/>
      <c r="NA25" s="340"/>
      <c r="NB25" s="340"/>
      <c r="NC25" s="340"/>
      <c r="ND25" s="340"/>
      <c r="NE25" s="340"/>
      <c r="NF25" s="340"/>
      <c r="NG25" s="340"/>
      <c r="NH25" s="340"/>
      <c r="NI25" s="340"/>
      <c r="NJ25" s="340"/>
      <c r="NK25" s="340"/>
      <c r="NL25" s="340"/>
      <c r="NM25" s="340"/>
      <c r="NN25" s="340"/>
      <c r="NO25" s="340"/>
      <c r="NP25" s="340"/>
      <c r="NQ25" s="340"/>
      <c r="NR25" s="340"/>
      <c r="NS25" s="340"/>
      <c r="NT25" s="340"/>
      <c r="NU25" s="340"/>
      <c r="NV25" s="340"/>
      <c r="NW25" s="340"/>
      <c r="NX25" s="340"/>
      <c r="NY25" s="340"/>
      <c r="NZ25" s="340"/>
      <c r="OA25" s="340"/>
      <c r="OB25" s="340"/>
      <c r="OC25" s="340"/>
      <c r="OD25" s="340"/>
      <c r="OE25" s="340"/>
      <c r="OF25" s="340"/>
      <c r="OG25" s="340"/>
      <c r="OH25" s="340"/>
      <c r="OI25" s="340"/>
      <c r="OJ25" s="340"/>
      <c r="OK25" s="340"/>
      <c r="OL25" s="340"/>
      <c r="OM25" s="340"/>
      <c r="ON25" s="340"/>
      <c r="OO25" s="340"/>
      <c r="OP25" s="340"/>
      <c r="OQ25" s="340"/>
      <c r="OR25" s="340"/>
      <c r="OS25" s="340"/>
      <c r="OT25" s="340"/>
      <c r="OU25" s="340"/>
      <c r="OV25" s="340"/>
      <c r="OW25" s="340"/>
      <c r="OX25" s="340"/>
      <c r="OY25" s="340"/>
      <c r="OZ25" s="340"/>
      <c r="PA25" s="340"/>
      <c r="PB25" s="340"/>
      <c r="PC25" s="340"/>
      <c r="PD25" s="340"/>
      <c r="PE25" s="340"/>
      <c r="PF25" s="340"/>
      <c r="PG25" s="340"/>
      <c r="PH25" s="340"/>
      <c r="PI25" s="340"/>
      <c r="PJ25" s="340"/>
      <c r="PK25" s="340"/>
      <c r="PL25" s="340"/>
      <c r="PM25" s="340"/>
      <c r="PN25" s="340"/>
      <c r="PO25" s="340"/>
      <c r="PP25" s="340"/>
      <c r="PQ25" s="340"/>
      <c r="PR25" s="340"/>
      <c r="PS25" s="340"/>
      <c r="PT25" s="340"/>
      <c r="PU25" s="340"/>
      <c r="PV25" s="340"/>
      <c r="PW25" s="340"/>
      <c r="PX25" s="340"/>
      <c r="PY25" s="340"/>
      <c r="PZ25" s="340"/>
      <c r="QA25" s="340"/>
      <c r="QB25" s="340"/>
      <c r="QC25" s="340"/>
      <c r="QD25" s="340"/>
      <c r="QE25" s="340"/>
      <c r="QF25" s="340"/>
      <c r="QG25" s="340"/>
      <c r="QH25" s="340"/>
      <c r="QI25" s="340"/>
      <c r="QJ25" s="340"/>
      <c r="QK25" s="340"/>
      <c r="QL25" s="340"/>
      <c r="QM25" s="340"/>
      <c r="QN25" s="340"/>
      <c r="QO25" s="340"/>
      <c r="QP25" s="340"/>
      <c r="QQ25" s="340"/>
      <c r="QR25" s="340"/>
      <c r="QS25" s="340"/>
      <c r="QT25" s="340"/>
      <c r="QU25" s="340"/>
      <c r="QV25" s="340"/>
      <c r="QW25" s="340"/>
      <c r="QX25" s="340"/>
      <c r="QY25" s="340"/>
      <c r="QZ25" s="340"/>
      <c r="RA25" s="340"/>
      <c r="RB25" s="340"/>
      <c r="RC25" s="340"/>
      <c r="RD25" s="340"/>
      <c r="RE25" s="340"/>
      <c r="RF25" s="340"/>
      <c r="RG25" s="340"/>
      <c r="RH25" s="340"/>
      <c r="RI25" s="340"/>
      <c r="RJ25" s="340"/>
      <c r="RK25" s="340"/>
      <c r="RL25" s="340"/>
      <c r="RM25" s="340"/>
      <c r="RN25" s="340"/>
      <c r="RO25" s="340"/>
      <c r="RP25" s="340"/>
      <c r="RQ25" s="340"/>
      <c r="RR25" s="340"/>
      <c r="RS25" s="340"/>
      <c r="RT25" s="340"/>
      <c r="RU25" s="340"/>
      <c r="RV25" s="340"/>
      <c r="RW25" s="340"/>
      <c r="RX25" s="340"/>
      <c r="RY25" s="340"/>
      <c r="RZ25" s="340"/>
      <c r="SA25" s="340"/>
      <c r="SB25" s="340"/>
      <c r="SC25" s="340"/>
      <c r="SD25" s="340"/>
      <c r="SE25" s="340"/>
      <c r="SF25" s="340"/>
      <c r="SG25" s="340"/>
      <c r="SH25" s="340"/>
      <c r="SI25" s="340"/>
      <c r="SJ25" s="340"/>
      <c r="SK25" s="340"/>
      <c r="SL25" s="340"/>
      <c r="SM25" s="340"/>
      <c r="SN25" s="340"/>
      <c r="SO25" s="340"/>
      <c r="SP25" s="340"/>
      <c r="SQ25" s="340"/>
      <c r="SR25" s="340"/>
      <c r="SS25" s="340"/>
      <c r="ST25" s="340"/>
      <c r="SU25" s="340"/>
      <c r="SV25" s="340"/>
      <c r="SW25" s="340"/>
      <c r="SX25" s="340"/>
      <c r="SY25" s="340"/>
      <c r="SZ25" s="340"/>
      <c r="TA25" s="340"/>
      <c r="TB25" s="340"/>
      <c r="TC25" s="340"/>
      <c r="TD25" s="340"/>
      <c r="TE25" s="340"/>
      <c r="TF25" s="340"/>
      <c r="TG25" s="340"/>
      <c r="TH25" s="340"/>
      <c r="TI25" s="340"/>
      <c r="TJ25" s="340"/>
      <c r="TK25" s="340"/>
      <c r="TL25" s="340"/>
      <c r="TM25" s="340"/>
      <c r="TN25" s="340"/>
      <c r="TO25" s="340"/>
      <c r="TP25" s="340"/>
      <c r="TQ25" s="340"/>
      <c r="TR25" s="340"/>
      <c r="TS25" s="340"/>
      <c r="TT25" s="340"/>
      <c r="TU25" s="340"/>
      <c r="TV25" s="340"/>
      <c r="TW25" s="340"/>
      <c r="TX25" s="340"/>
      <c r="TY25" s="340"/>
      <c r="TZ25" s="340"/>
      <c r="UA25" s="340"/>
      <c r="UB25" s="340"/>
      <c r="UC25" s="340"/>
      <c r="UD25" s="340"/>
      <c r="UE25" s="340"/>
      <c r="UF25" s="340"/>
      <c r="UG25" s="340"/>
      <c r="UH25" s="340"/>
      <c r="UI25" s="340"/>
      <c r="UJ25" s="340"/>
      <c r="UK25" s="340"/>
      <c r="UL25" s="340"/>
      <c r="UM25" s="340"/>
      <c r="UN25" s="340"/>
      <c r="UO25" s="340"/>
      <c r="UP25" s="340"/>
      <c r="UQ25" s="340"/>
      <c r="UR25" s="340"/>
      <c r="US25" s="340"/>
      <c r="UT25" s="340"/>
      <c r="UU25" s="340"/>
      <c r="UV25" s="340"/>
      <c r="UW25" s="340"/>
      <c r="UX25" s="340"/>
      <c r="UY25" s="340"/>
      <c r="UZ25" s="340"/>
      <c r="VA25" s="340"/>
      <c r="VB25" s="340"/>
      <c r="VC25" s="340"/>
      <c r="VD25" s="340"/>
      <c r="VE25" s="340"/>
      <c r="VF25" s="340"/>
      <c r="VG25" s="340"/>
      <c r="VH25" s="340"/>
      <c r="VI25" s="340"/>
      <c r="VJ25" s="340"/>
      <c r="VK25" s="340"/>
      <c r="VL25" s="340"/>
      <c r="VM25" s="340"/>
      <c r="VN25" s="340"/>
      <c r="VO25" s="340"/>
      <c r="VP25" s="340"/>
      <c r="VQ25" s="340"/>
      <c r="VR25" s="340"/>
      <c r="VS25" s="340"/>
      <c r="VT25" s="340"/>
      <c r="VU25" s="340"/>
      <c r="VV25" s="340"/>
      <c r="VW25" s="340"/>
      <c r="VX25" s="340"/>
      <c r="VY25" s="340"/>
      <c r="VZ25" s="340"/>
      <c r="WA25" s="340"/>
      <c r="WB25" s="340"/>
      <c r="WC25" s="340"/>
      <c r="WD25" s="340"/>
      <c r="WE25" s="340"/>
      <c r="WF25" s="340"/>
      <c r="WG25" s="340"/>
      <c r="WH25" s="340"/>
      <c r="WI25" s="340"/>
      <c r="WJ25" s="340"/>
      <c r="WK25" s="340"/>
      <c r="WL25" s="340"/>
      <c r="WM25" s="340"/>
      <c r="WN25" s="340"/>
      <c r="WO25" s="340"/>
      <c r="WP25" s="340"/>
      <c r="WQ25" s="340"/>
      <c r="WR25" s="340"/>
      <c r="WS25" s="340"/>
      <c r="WT25" s="340"/>
      <c r="WU25" s="340"/>
      <c r="WV25" s="340"/>
      <c r="WW25" s="340"/>
      <c r="WX25" s="340"/>
      <c r="WY25" s="340"/>
      <c r="WZ25" s="340"/>
      <c r="XA25" s="340"/>
      <c r="XB25" s="340"/>
      <c r="XC25" s="340"/>
      <c r="XD25" s="340"/>
      <c r="XE25" s="340"/>
      <c r="XF25" s="340"/>
      <c r="XG25" s="340"/>
      <c r="XH25" s="340"/>
      <c r="XI25" s="340"/>
      <c r="XJ25" s="340"/>
      <c r="XK25" s="340"/>
      <c r="XL25" s="340"/>
      <c r="XM25" s="340"/>
      <c r="XN25" s="340"/>
      <c r="XO25" s="340"/>
      <c r="XP25" s="340"/>
      <c r="XQ25" s="340"/>
      <c r="XR25" s="340"/>
      <c r="XS25" s="340"/>
      <c r="XT25" s="340"/>
      <c r="XU25" s="340"/>
      <c r="XV25" s="340"/>
      <c r="XW25" s="340"/>
      <c r="XX25" s="340"/>
      <c r="XY25" s="340"/>
      <c r="XZ25" s="340"/>
      <c r="YA25" s="340"/>
      <c r="YB25" s="340"/>
      <c r="YC25" s="340"/>
      <c r="YD25" s="340"/>
      <c r="YE25" s="340"/>
      <c r="YF25" s="340"/>
      <c r="YG25" s="340"/>
      <c r="YH25" s="340"/>
      <c r="YI25" s="340"/>
      <c r="YJ25" s="340"/>
      <c r="YK25" s="340"/>
      <c r="YL25" s="340"/>
      <c r="YM25" s="340"/>
      <c r="YN25" s="340"/>
      <c r="YO25" s="340"/>
      <c r="YP25" s="340"/>
      <c r="YQ25" s="340"/>
      <c r="YR25" s="340"/>
      <c r="YS25" s="340"/>
      <c r="YT25" s="340"/>
      <c r="YU25" s="340"/>
      <c r="YV25" s="340"/>
      <c r="YW25" s="340"/>
      <c r="YX25" s="340"/>
      <c r="YY25" s="340"/>
      <c r="YZ25" s="340"/>
      <c r="ZA25" s="340"/>
      <c r="ZB25" s="340"/>
      <c r="ZC25" s="340"/>
      <c r="ZD25" s="340"/>
      <c r="ZE25" s="340"/>
      <c r="ZF25" s="340"/>
      <c r="ZG25" s="340"/>
      <c r="ZH25" s="340"/>
      <c r="ZI25" s="340"/>
      <c r="ZJ25" s="340"/>
      <c r="ZK25" s="340"/>
      <c r="ZL25" s="340"/>
      <c r="ZM25" s="340"/>
      <c r="ZN25" s="340"/>
      <c r="ZO25" s="340"/>
      <c r="ZP25" s="340"/>
      <c r="ZQ25" s="340"/>
      <c r="ZR25" s="340"/>
      <c r="ZS25" s="340"/>
      <c r="ZT25" s="340"/>
      <c r="ZU25" s="340"/>
      <c r="ZV25" s="340"/>
      <c r="ZW25" s="340"/>
      <c r="ZX25" s="340"/>
      <c r="ZY25" s="340"/>
      <c r="ZZ25" s="340"/>
      <c r="AAA25" s="340"/>
      <c r="AAB25" s="340"/>
      <c r="AAC25" s="340"/>
      <c r="AAD25" s="340"/>
      <c r="AAE25" s="340"/>
      <c r="AAF25" s="340"/>
      <c r="AAG25" s="340"/>
      <c r="AAH25" s="340"/>
      <c r="AAI25" s="340"/>
      <c r="AAJ25" s="340"/>
      <c r="AAK25" s="340"/>
      <c r="AAL25" s="340"/>
      <c r="AAM25" s="340"/>
      <c r="AAN25" s="340"/>
      <c r="AAO25" s="340"/>
      <c r="AAP25" s="340"/>
      <c r="AAQ25" s="340"/>
      <c r="AAR25" s="340"/>
      <c r="AAS25" s="340"/>
      <c r="AAT25" s="340"/>
      <c r="AAU25" s="340"/>
      <c r="AAV25" s="340"/>
      <c r="AAW25" s="340"/>
      <c r="AAX25" s="340"/>
      <c r="AAY25" s="340"/>
      <c r="AAZ25" s="340"/>
      <c r="ABA25" s="340"/>
      <c r="ABB25" s="340"/>
      <c r="ABC25" s="340"/>
      <c r="ABD25" s="340"/>
      <c r="ABE25" s="340"/>
      <c r="ABF25" s="340"/>
      <c r="ABG25" s="340"/>
      <c r="ABH25" s="340"/>
      <c r="ABI25" s="340"/>
      <c r="ABJ25" s="340"/>
      <c r="ABK25" s="340"/>
      <c r="ABL25" s="340"/>
      <c r="ABM25" s="340"/>
      <c r="ABN25" s="340"/>
      <c r="ABO25" s="340"/>
      <c r="ABP25" s="340"/>
      <c r="ABQ25" s="340"/>
      <c r="ABR25" s="340"/>
      <c r="ABS25" s="340"/>
      <c r="ABT25" s="340"/>
      <c r="ABU25" s="340"/>
      <c r="ABV25" s="340"/>
      <c r="ABW25" s="340"/>
      <c r="ABX25" s="340"/>
      <c r="ABY25" s="340"/>
      <c r="ABZ25" s="340"/>
      <c r="ACA25" s="340"/>
      <c r="ACB25" s="340"/>
      <c r="ACC25" s="340"/>
      <c r="ACD25" s="340"/>
      <c r="ACE25" s="340"/>
      <c r="ACF25" s="340"/>
      <c r="ACG25" s="340"/>
      <c r="ACH25" s="340"/>
      <c r="ACI25" s="340"/>
      <c r="ACJ25" s="340"/>
      <c r="ACK25" s="340"/>
      <c r="ACL25" s="340"/>
      <c r="ACM25" s="340"/>
      <c r="ACN25" s="340"/>
      <c r="ACO25" s="340"/>
      <c r="ACP25" s="340"/>
      <c r="ACQ25" s="340"/>
      <c r="ACR25" s="340"/>
      <c r="ACS25" s="340"/>
      <c r="ACT25" s="340"/>
      <c r="ACU25" s="340"/>
      <c r="ACV25" s="340"/>
      <c r="ACW25" s="340"/>
      <c r="ACX25" s="340"/>
      <c r="ACY25" s="340"/>
      <c r="ACZ25" s="340"/>
      <c r="ADA25" s="340"/>
      <c r="ADB25" s="340"/>
      <c r="ADC25" s="340"/>
      <c r="ADD25" s="340"/>
      <c r="ADE25" s="340"/>
      <c r="ADF25" s="340"/>
      <c r="ADG25" s="340"/>
      <c r="ADH25" s="340"/>
      <c r="ADI25" s="340"/>
      <c r="ADJ25" s="340"/>
      <c r="ADK25" s="340"/>
      <c r="ADL25" s="340"/>
      <c r="ADM25" s="340"/>
      <c r="ADN25" s="340"/>
      <c r="ADO25" s="340"/>
      <c r="ADP25" s="340"/>
      <c r="ADQ25" s="340"/>
      <c r="ADR25" s="340"/>
      <c r="ADS25" s="340"/>
      <c r="ADT25" s="340"/>
      <c r="ADU25" s="340"/>
      <c r="ADV25" s="340"/>
      <c r="ADW25" s="340"/>
      <c r="ADX25" s="340"/>
      <c r="ADY25" s="340"/>
      <c r="ADZ25" s="340"/>
      <c r="AEA25" s="340"/>
      <c r="AEB25" s="340"/>
      <c r="AEC25" s="340"/>
      <c r="AED25" s="340"/>
      <c r="AEE25" s="340"/>
      <c r="AEF25" s="340"/>
      <c r="AEG25" s="340"/>
      <c r="AEH25" s="340"/>
      <c r="AEI25" s="340"/>
      <c r="AEJ25" s="340"/>
      <c r="AEK25" s="340"/>
      <c r="AEL25" s="340"/>
      <c r="AEM25" s="340"/>
      <c r="AEN25" s="340"/>
      <c r="AEO25" s="340"/>
      <c r="AEP25" s="340"/>
      <c r="AEQ25" s="340"/>
      <c r="AER25" s="340"/>
      <c r="AES25" s="340"/>
      <c r="AET25" s="340"/>
      <c r="AEU25" s="340"/>
      <c r="AEV25" s="340"/>
      <c r="AEW25" s="340"/>
      <c r="AEX25" s="340"/>
      <c r="AEY25" s="340"/>
      <c r="AEZ25" s="340"/>
      <c r="AFA25" s="340"/>
      <c r="AFB25" s="340"/>
      <c r="AFC25" s="340"/>
      <c r="AFD25" s="340"/>
      <c r="AFE25" s="340"/>
      <c r="AFF25" s="340"/>
      <c r="AFG25" s="340"/>
      <c r="AFH25" s="340"/>
      <c r="AFI25" s="340"/>
      <c r="AFJ25" s="340"/>
      <c r="AFK25" s="340"/>
      <c r="AFL25" s="340"/>
      <c r="AFM25" s="340"/>
      <c r="AFN25" s="340"/>
      <c r="AFO25" s="340"/>
      <c r="AFP25" s="340"/>
      <c r="AFQ25" s="340"/>
      <c r="AFR25" s="340"/>
      <c r="AFS25" s="340"/>
      <c r="AFT25" s="340"/>
      <c r="AFU25" s="340"/>
      <c r="AFV25" s="340"/>
      <c r="AFW25" s="340"/>
      <c r="AFX25" s="340"/>
      <c r="AFY25" s="340"/>
      <c r="AFZ25" s="340"/>
      <c r="AGA25" s="340"/>
      <c r="AGB25" s="340"/>
      <c r="AGC25" s="340"/>
      <c r="AGD25" s="340"/>
      <c r="AGE25" s="340"/>
      <c r="AGF25" s="340"/>
      <c r="AGG25" s="340"/>
      <c r="AGH25" s="340"/>
      <c r="AGI25" s="340"/>
      <c r="AGJ25" s="340"/>
      <c r="AGK25" s="340"/>
      <c r="AGL25" s="340"/>
      <c r="AGM25" s="340"/>
      <c r="AGN25" s="340"/>
      <c r="AGO25" s="340"/>
      <c r="AGP25" s="340"/>
      <c r="AGQ25" s="340"/>
      <c r="AGR25" s="340"/>
      <c r="AGS25" s="340"/>
      <c r="AGT25" s="340"/>
      <c r="AGU25" s="340"/>
      <c r="AGV25" s="340"/>
      <c r="AGW25" s="340"/>
      <c r="AGX25" s="340"/>
      <c r="AGY25" s="340"/>
      <c r="AGZ25" s="340"/>
      <c r="AHA25" s="340"/>
      <c r="AHB25" s="340"/>
      <c r="AHC25" s="340"/>
      <c r="AHD25" s="340"/>
      <c r="AHE25" s="340"/>
      <c r="AHF25" s="340"/>
      <c r="AHG25" s="340"/>
      <c r="AHH25" s="340"/>
      <c r="AHI25" s="340"/>
      <c r="AHJ25" s="340"/>
      <c r="AHK25" s="340"/>
      <c r="AHL25" s="340"/>
      <c r="AHM25" s="340"/>
      <c r="AHN25" s="340"/>
      <c r="AHO25" s="340"/>
      <c r="AHP25" s="340"/>
      <c r="AHQ25" s="340"/>
      <c r="AHR25" s="340"/>
      <c r="AHS25" s="340"/>
      <c r="AHT25" s="340"/>
      <c r="AHU25" s="340"/>
      <c r="AHV25" s="340"/>
      <c r="AHW25" s="340"/>
      <c r="AHX25" s="340"/>
      <c r="AHY25" s="340"/>
      <c r="AHZ25" s="340"/>
      <c r="AIA25" s="340"/>
      <c r="AIB25" s="340"/>
      <c r="AIC25" s="340"/>
      <c r="AID25" s="340"/>
      <c r="AIE25" s="340"/>
      <c r="AIF25" s="340"/>
      <c r="AIG25" s="340"/>
      <c r="AIH25" s="340"/>
      <c r="AII25" s="340"/>
      <c r="AIJ25" s="340"/>
      <c r="AIK25" s="340"/>
      <c r="AIL25" s="340"/>
      <c r="AIM25" s="340"/>
      <c r="AIN25" s="340"/>
      <c r="AIO25" s="340"/>
      <c r="AIP25" s="340"/>
      <c r="AIQ25" s="340"/>
      <c r="AIR25" s="340"/>
      <c r="AIS25" s="340"/>
      <c r="AIT25" s="340"/>
      <c r="AIU25" s="340"/>
      <c r="AIV25" s="340"/>
      <c r="AIW25" s="340"/>
      <c r="AIX25" s="340"/>
      <c r="AIY25" s="340"/>
      <c r="AIZ25" s="340"/>
      <c r="AJA25" s="340"/>
      <c r="AJB25" s="340"/>
      <c r="AJC25" s="340"/>
      <c r="AJD25" s="340"/>
      <c r="AJE25" s="340"/>
      <c r="AJF25" s="340"/>
      <c r="AJG25" s="340"/>
      <c r="AJH25" s="340"/>
      <c r="AJI25" s="340"/>
      <c r="AJJ25" s="340"/>
      <c r="AJK25" s="340"/>
      <c r="AJL25" s="340"/>
      <c r="AJM25" s="340"/>
      <c r="AJN25" s="340"/>
      <c r="AJO25" s="340"/>
      <c r="AJP25" s="340"/>
      <c r="AJQ25" s="340"/>
      <c r="AJR25" s="340"/>
      <c r="AJS25" s="340"/>
      <c r="AJT25" s="340"/>
      <c r="AJU25" s="340"/>
      <c r="AJV25" s="340"/>
      <c r="AJW25" s="340"/>
      <c r="AJX25" s="340"/>
      <c r="AJY25" s="340"/>
      <c r="AJZ25" s="340"/>
      <c r="AKA25" s="340"/>
      <c r="AKB25" s="340"/>
      <c r="AKC25" s="340"/>
      <c r="AKD25" s="340"/>
      <c r="AKE25" s="340"/>
      <c r="AKF25" s="340"/>
      <c r="AKG25" s="340"/>
      <c r="AKH25" s="340"/>
      <c r="AKI25" s="340"/>
      <c r="AKJ25" s="340"/>
      <c r="AKK25" s="340"/>
      <c r="AKL25" s="340"/>
      <c r="AKM25" s="340"/>
      <c r="AKN25" s="340"/>
      <c r="AKO25" s="340"/>
      <c r="AKP25" s="340"/>
      <c r="AKQ25" s="340"/>
      <c r="AKR25" s="340"/>
      <c r="AKS25" s="340"/>
      <c r="AKT25" s="340"/>
      <c r="AKU25" s="340"/>
      <c r="AKV25" s="340"/>
      <c r="AKW25" s="340"/>
      <c r="AKX25" s="340"/>
      <c r="AKY25" s="340"/>
      <c r="AKZ25" s="340"/>
      <c r="ALA25" s="340"/>
      <c r="ALB25" s="340"/>
      <c r="ALC25" s="340"/>
      <c r="ALD25" s="340"/>
      <c r="ALE25" s="340"/>
      <c r="ALF25" s="340"/>
      <c r="ALG25" s="340"/>
      <c r="ALH25" s="340"/>
      <c r="ALI25" s="340"/>
      <c r="ALJ25" s="340"/>
      <c r="ALK25" s="340"/>
      <c r="ALL25" s="340"/>
      <c r="ALM25" s="340"/>
      <c r="ALN25" s="340"/>
      <c r="ALO25" s="340"/>
      <c r="ALP25" s="340"/>
      <c r="ALQ25" s="340"/>
      <c r="ALR25" s="340"/>
      <c r="ALS25" s="340"/>
      <c r="ALT25" s="340"/>
      <c r="ALU25" s="340"/>
      <c r="ALV25" s="340"/>
      <c r="ALW25" s="340"/>
      <c r="ALX25" s="340"/>
      <c r="ALY25" s="340"/>
      <c r="ALZ25" s="340"/>
      <c r="AMA25" s="340"/>
      <c r="AMB25" s="340"/>
      <c r="AMC25" s="340"/>
      <c r="AMD25" s="340"/>
      <c r="AME25" s="340"/>
      <c r="AMF25" s="340"/>
      <c r="AMG25" s="340"/>
      <c r="AMH25" s="340"/>
      <c r="AMI25" s="340"/>
      <c r="AMJ25" s="340"/>
      <c r="AMK25" s="340"/>
      <c r="AML25" s="340"/>
      <c r="AMM25" s="340"/>
      <c r="AMN25" s="340"/>
      <c r="AMO25" s="340"/>
      <c r="AMP25" s="340"/>
      <c r="AMQ25" s="340"/>
      <c r="AMR25" s="340"/>
      <c r="AMS25" s="340"/>
      <c r="AMT25" s="340"/>
      <c r="AMU25" s="340"/>
      <c r="AMV25" s="340"/>
      <c r="AMW25" s="340"/>
      <c r="AMX25" s="340"/>
      <c r="AMY25" s="340"/>
      <c r="AMZ25" s="340"/>
      <c r="ANA25" s="340"/>
      <c r="ANB25" s="340"/>
      <c r="ANC25" s="340"/>
      <c r="AND25" s="340"/>
      <c r="ANE25" s="340"/>
      <c r="ANF25" s="340"/>
      <c r="ANG25" s="340"/>
      <c r="ANH25" s="340"/>
      <c r="ANI25" s="340"/>
      <c r="ANJ25" s="340"/>
      <c r="ANK25" s="340"/>
      <c r="ANL25" s="340"/>
      <c r="ANM25" s="340"/>
      <c r="ANN25" s="340"/>
      <c r="ANO25" s="340"/>
      <c r="ANP25" s="340"/>
      <c r="ANQ25" s="340"/>
      <c r="ANR25" s="340"/>
      <c r="ANS25" s="340"/>
      <c r="ANT25" s="340"/>
      <c r="ANU25" s="340"/>
      <c r="ANV25" s="340"/>
      <c r="ANW25" s="340"/>
      <c r="ANX25" s="340"/>
      <c r="ANY25" s="340"/>
      <c r="ANZ25" s="340"/>
      <c r="AOA25" s="340"/>
      <c r="AOB25" s="340"/>
      <c r="AOC25" s="340"/>
      <c r="AOD25" s="340"/>
      <c r="AOE25" s="340"/>
      <c r="AOF25" s="340"/>
      <c r="AOG25" s="340"/>
      <c r="AOH25" s="340"/>
      <c r="AOI25" s="340"/>
      <c r="AOJ25" s="340"/>
      <c r="AOK25" s="340"/>
      <c r="AOL25" s="340"/>
      <c r="AOM25" s="340"/>
      <c r="AON25" s="340"/>
      <c r="AOO25" s="340"/>
      <c r="AOP25" s="340"/>
      <c r="AOQ25" s="340"/>
      <c r="AOR25" s="340"/>
      <c r="AOS25" s="340"/>
      <c r="AOT25" s="340"/>
      <c r="AOU25" s="340"/>
      <c r="AOV25" s="340"/>
      <c r="AOW25" s="340"/>
      <c r="AOX25" s="340"/>
      <c r="AOY25" s="340"/>
      <c r="AOZ25" s="340"/>
      <c r="APA25" s="340"/>
      <c r="APB25" s="340"/>
      <c r="APC25" s="340"/>
      <c r="APD25" s="340"/>
      <c r="APE25" s="340"/>
      <c r="APF25" s="340"/>
      <c r="APG25" s="340"/>
      <c r="APH25" s="340"/>
      <c r="API25" s="340"/>
      <c r="APJ25" s="340"/>
      <c r="APK25" s="340"/>
      <c r="APL25" s="340"/>
      <c r="APM25" s="340"/>
      <c r="APN25" s="340"/>
      <c r="APO25" s="340"/>
      <c r="APP25" s="340"/>
      <c r="APQ25" s="340"/>
      <c r="APR25" s="340"/>
      <c r="APS25" s="340"/>
      <c r="APT25" s="340"/>
      <c r="APU25" s="340"/>
      <c r="APV25" s="340"/>
      <c r="APW25" s="340"/>
      <c r="APX25" s="340"/>
      <c r="APY25" s="340"/>
      <c r="APZ25" s="340"/>
      <c r="AQA25" s="340"/>
      <c r="AQB25" s="340"/>
      <c r="AQC25" s="340"/>
      <c r="AQD25" s="340"/>
      <c r="AQE25" s="340"/>
      <c r="AQF25" s="340"/>
      <c r="AQG25" s="340"/>
      <c r="AQH25" s="340"/>
      <c r="AQI25" s="340"/>
      <c r="AQJ25" s="340"/>
      <c r="AQK25" s="340"/>
      <c r="AQL25" s="340"/>
      <c r="AQM25" s="340"/>
      <c r="AQN25" s="340"/>
      <c r="AQO25" s="340"/>
      <c r="AQP25" s="340"/>
      <c r="AQQ25" s="340"/>
      <c r="AQR25" s="340"/>
      <c r="AQS25" s="340"/>
      <c r="AQT25" s="340"/>
      <c r="AQU25" s="340"/>
      <c r="AQV25" s="340"/>
      <c r="AQW25" s="340"/>
      <c r="AQX25" s="340"/>
      <c r="AQY25" s="340"/>
      <c r="AQZ25" s="340"/>
      <c r="ARA25" s="340"/>
      <c r="ARB25" s="340"/>
      <c r="ARC25" s="340"/>
      <c r="ARD25" s="340"/>
      <c r="ARE25" s="340"/>
      <c r="ARF25" s="340"/>
      <c r="ARG25" s="340"/>
      <c r="ARH25" s="340"/>
      <c r="ARI25" s="340"/>
      <c r="ARJ25" s="340"/>
      <c r="ARK25" s="340"/>
      <c r="ARL25" s="340"/>
      <c r="ARM25" s="340"/>
      <c r="ARN25" s="340"/>
      <c r="ARO25" s="340"/>
      <c r="ARP25" s="340"/>
      <c r="ARQ25" s="340"/>
      <c r="ARR25" s="340"/>
      <c r="ARS25" s="340"/>
      <c r="ART25" s="340"/>
      <c r="ARU25" s="340"/>
      <c r="ARV25" s="340"/>
      <c r="ARW25" s="340"/>
      <c r="ARX25" s="340"/>
      <c r="ARY25" s="340"/>
      <c r="ARZ25" s="340"/>
      <c r="ASA25" s="340"/>
      <c r="ASB25" s="340"/>
      <c r="ASC25" s="340"/>
      <c r="ASD25" s="340"/>
      <c r="ASE25" s="340"/>
      <c r="ASF25" s="340"/>
      <c r="ASG25" s="340"/>
      <c r="ASH25" s="340"/>
      <c r="ASI25" s="340"/>
      <c r="ASJ25" s="340"/>
      <c r="ASK25" s="340"/>
      <c r="ASL25" s="340"/>
      <c r="ASM25" s="340"/>
      <c r="ASN25" s="340"/>
      <c r="ASO25" s="340"/>
      <c r="ASP25" s="340"/>
      <c r="ASQ25" s="340"/>
      <c r="ASR25" s="340"/>
      <c r="ASS25" s="340"/>
      <c r="AST25" s="340"/>
      <c r="ASU25" s="340"/>
      <c r="ASV25" s="340"/>
      <c r="ASW25" s="340"/>
      <c r="ASX25" s="340"/>
      <c r="ASY25" s="340"/>
      <c r="ASZ25" s="340"/>
      <c r="ATA25" s="340"/>
      <c r="ATB25" s="340"/>
      <c r="ATC25" s="340"/>
      <c r="ATD25" s="340"/>
      <c r="ATE25" s="340"/>
      <c r="ATF25" s="340"/>
      <c r="ATG25" s="340"/>
      <c r="ATH25" s="340"/>
      <c r="ATI25" s="340"/>
      <c r="ATJ25" s="340"/>
      <c r="ATK25" s="340"/>
      <c r="ATL25" s="340"/>
      <c r="ATM25" s="340"/>
      <c r="ATN25" s="340"/>
      <c r="ATO25" s="340"/>
      <c r="ATP25" s="340"/>
      <c r="ATQ25" s="340"/>
      <c r="ATR25" s="340"/>
      <c r="ATS25" s="340"/>
      <c r="ATT25" s="340"/>
      <c r="ATU25" s="340"/>
      <c r="ATV25" s="340"/>
      <c r="ATW25" s="340"/>
      <c r="ATX25" s="340"/>
      <c r="ATY25" s="340"/>
      <c r="ATZ25" s="340"/>
      <c r="AUA25" s="340"/>
      <c r="AUB25" s="340"/>
      <c r="AUC25" s="340"/>
      <c r="AUD25" s="340"/>
      <c r="AUE25" s="340"/>
      <c r="AUF25" s="340"/>
      <c r="AUG25" s="340"/>
      <c r="AUH25" s="340"/>
      <c r="AUI25" s="340"/>
      <c r="AUJ25" s="340"/>
      <c r="AUK25" s="340"/>
      <c r="AUL25" s="340"/>
      <c r="AUM25" s="340"/>
      <c r="AUN25" s="340"/>
      <c r="AUO25" s="340"/>
      <c r="AUP25" s="340"/>
      <c r="AUQ25" s="340"/>
      <c r="AUR25" s="340"/>
      <c r="AUS25" s="340"/>
      <c r="AUT25" s="340"/>
      <c r="AUU25" s="340"/>
      <c r="AUV25" s="340"/>
      <c r="AUW25" s="340"/>
      <c r="AUX25" s="340"/>
      <c r="AUY25" s="340"/>
      <c r="AUZ25" s="340"/>
      <c r="AVA25" s="340"/>
      <c r="AVB25" s="340"/>
      <c r="AVC25" s="340"/>
      <c r="AVD25" s="340"/>
      <c r="AVE25" s="340"/>
      <c r="AVF25" s="340"/>
      <c r="AVG25" s="340"/>
      <c r="AVH25" s="340"/>
      <c r="AVI25" s="340"/>
      <c r="AVJ25" s="340"/>
      <c r="AVK25" s="340"/>
      <c r="AVL25" s="340"/>
      <c r="AVM25" s="340"/>
      <c r="AVN25" s="340"/>
      <c r="AVO25" s="340"/>
      <c r="AVP25" s="340"/>
      <c r="AVQ25" s="340"/>
      <c r="AVR25" s="340"/>
      <c r="AVS25" s="340"/>
      <c r="AVT25" s="340"/>
      <c r="AVU25" s="340"/>
      <c r="AVV25" s="340"/>
      <c r="AVW25" s="340"/>
      <c r="AVX25" s="340"/>
      <c r="AVY25" s="340"/>
      <c r="AVZ25" s="340"/>
      <c r="AWA25" s="340"/>
      <c r="AWB25" s="340"/>
      <c r="AWC25" s="340"/>
      <c r="AWD25" s="340"/>
      <c r="AWE25" s="340"/>
      <c r="AWF25" s="340"/>
      <c r="AWG25" s="340"/>
      <c r="AWH25" s="340"/>
      <c r="AWI25" s="340"/>
      <c r="AWJ25" s="340"/>
      <c r="AWK25" s="340"/>
      <c r="AWL25" s="340"/>
      <c r="AWM25" s="340"/>
      <c r="AWN25" s="340"/>
      <c r="AWO25" s="340"/>
      <c r="AWP25" s="340"/>
      <c r="AWQ25" s="340"/>
      <c r="AWR25" s="340"/>
      <c r="AWS25" s="340"/>
      <c r="AWT25" s="340"/>
      <c r="AWU25" s="340"/>
      <c r="AWV25" s="340"/>
      <c r="AWW25" s="340"/>
      <c r="AWX25" s="340"/>
      <c r="AWY25" s="340"/>
      <c r="AWZ25" s="340"/>
      <c r="AXA25" s="340"/>
      <c r="AXB25" s="340"/>
      <c r="AXC25" s="340"/>
      <c r="AXD25" s="340"/>
      <c r="AXE25" s="340"/>
      <c r="AXF25" s="340"/>
      <c r="AXG25" s="340"/>
      <c r="AXH25" s="340"/>
      <c r="AXI25" s="340"/>
      <c r="AXJ25" s="340"/>
      <c r="AXK25" s="340"/>
      <c r="AXL25" s="340"/>
      <c r="AXM25" s="340"/>
      <c r="AXN25" s="340"/>
      <c r="AXO25" s="340"/>
      <c r="AXP25" s="340"/>
      <c r="AXQ25" s="340"/>
      <c r="AXR25" s="340"/>
      <c r="AXS25" s="340"/>
      <c r="AXT25" s="340"/>
      <c r="AXU25" s="340"/>
      <c r="AXV25" s="340"/>
      <c r="AXW25" s="340"/>
      <c r="AXX25" s="340"/>
      <c r="AXY25" s="340"/>
      <c r="AXZ25" s="340"/>
      <c r="AYA25" s="340"/>
      <c r="AYB25" s="340"/>
      <c r="AYC25" s="340"/>
      <c r="AYD25" s="340"/>
      <c r="AYE25" s="340"/>
      <c r="AYF25" s="340"/>
      <c r="AYG25" s="340"/>
      <c r="AYH25" s="340"/>
      <c r="AYI25" s="340"/>
      <c r="AYJ25" s="340"/>
      <c r="AYK25" s="340"/>
      <c r="AYL25" s="340"/>
      <c r="AYM25" s="340"/>
      <c r="AYN25" s="340"/>
      <c r="AYO25" s="340"/>
      <c r="AYP25" s="340"/>
      <c r="AYQ25" s="340"/>
      <c r="AYR25" s="340"/>
      <c r="AYS25" s="340"/>
      <c r="AYT25" s="340"/>
      <c r="AYU25" s="340"/>
      <c r="AYV25" s="340"/>
      <c r="AYW25" s="340"/>
      <c r="AYX25" s="340"/>
      <c r="AYY25" s="340"/>
      <c r="AYZ25" s="340"/>
      <c r="AZA25" s="340"/>
      <c r="AZB25" s="340"/>
      <c r="AZC25" s="340"/>
      <c r="AZD25" s="340"/>
      <c r="AZE25" s="340"/>
      <c r="AZF25" s="340"/>
      <c r="AZG25" s="340"/>
      <c r="AZH25" s="340"/>
      <c r="AZI25" s="340"/>
      <c r="AZJ25" s="340"/>
      <c r="AZK25" s="340"/>
      <c r="AZL25" s="340"/>
      <c r="AZM25" s="340"/>
      <c r="AZN25" s="340"/>
      <c r="AZO25" s="340"/>
      <c r="AZP25" s="340"/>
      <c r="AZQ25" s="340"/>
      <c r="AZR25" s="340"/>
      <c r="AZS25" s="340"/>
      <c r="AZT25" s="340"/>
      <c r="AZU25" s="340"/>
      <c r="AZV25" s="340"/>
      <c r="AZW25" s="340"/>
      <c r="AZX25" s="340"/>
      <c r="AZY25" s="340"/>
      <c r="AZZ25" s="340"/>
      <c r="BAA25" s="340"/>
      <c r="BAB25" s="340"/>
      <c r="BAC25" s="340"/>
      <c r="BAD25" s="340"/>
      <c r="BAE25" s="340"/>
      <c r="BAF25" s="340"/>
      <c r="BAG25" s="340"/>
      <c r="BAH25" s="340"/>
      <c r="BAI25" s="340"/>
      <c r="BAJ25" s="340"/>
      <c r="BAK25" s="340"/>
      <c r="BAL25" s="340"/>
      <c r="BAM25" s="340"/>
      <c r="BAN25" s="340"/>
      <c r="BAO25" s="340"/>
      <c r="BAP25" s="340"/>
      <c r="BAQ25" s="340"/>
      <c r="BAR25" s="340"/>
      <c r="BAS25" s="340"/>
      <c r="BAT25" s="340"/>
      <c r="BAU25" s="340"/>
      <c r="BAV25" s="340"/>
      <c r="BAW25" s="340"/>
      <c r="BAX25" s="340"/>
      <c r="BAY25" s="340"/>
      <c r="BAZ25" s="340"/>
      <c r="BBA25" s="340"/>
      <c r="BBB25" s="340"/>
      <c r="BBC25" s="340"/>
      <c r="BBD25" s="340"/>
      <c r="BBE25" s="340"/>
      <c r="BBF25" s="340"/>
      <c r="BBG25" s="340"/>
      <c r="BBH25" s="340"/>
      <c r="BBI25" s="340"/>
      <c r="BBJ25" s="340"/>
      <c r="BBK25" s="340"/>
      <c r="BBL25" s="340"/>
      <c r="BBM25" s="340"/>
      <c r="BBN25" s="340"/>
      <c r="BBO25" s="340"/>
      <c r="BBP25" s="340"/>
      <c r="BBQ25" s="340"/>
      <c r="BBR25" s="340"/>
      <c r="BBS25" s="340"/>
      <c r="BBT25" s="340"/>
      <c r="BBU25" s="340"/>
      <c r="BBV25" s="340"/>
      <c r="BBW25" s="340"/>
      <c r="BBX25" s="340"/>
      <c r="BBY25" s="340"/>
      <c r="BBZ25" s="340"/>
      <c r="BCA25" s="340"/>
      <c r="BCB25" s="340"/>
      <c r="BCC25" s="340"/>
      <c r="BCD25" s="340"/>
      <c r="BCE25" s="340"/>
      <c r="BCF25" s="340"/>
      <c r="BCG25" s="340"/>
      <c r="BCH25" s="340"/>
      <c r="BCI25" s="340"/>
      <c r="BCJ25" s="340"/>
      <c r="BCK25" s="340"/>
      <c r="BCL25" s="340"/>
      <c r="BCM25" s="340"/>
      <c r="BCN25" s="340"/>
      <c r="BCO25" s="340"/>
      <c r="BCP25" s="340"/>
      <c r="BCQ25" s="340"/>
      <c r="BCR25" s="340"/>
      <c r="BCS25" s="340"/>
      <c r="BCT25" s="340"/>
      <c r="BCU25" s="340"/>
      <c r="BCV25" s="340"/>
      <c r="BCW25" s="340"/>
      <c r="BCX25" s="340"/>
      <c r="BCY25" s="340"/>
      <c r="BCZ25" s="340"/>
      <c r="BDA25" s="340"/>
      <c r="BDB25" s="340"/>
      <c r="BDC25" s="340"/>
      <c r="BDD25" s="340"/>
      <c r="BDE25" s="340"/>
      <c r="BDF25" s="340"/>
      <c r="BDG25" s="340"/>
      <c r="BDH25" s="340"/>
      <c r="BDI25" s="340"/>
      <c r="BDJ25" s="340"/>
      <c r="BDK25" s="340"/>
      <c r="BDL25" s="340"/>
      <c r="BDM25" s="340"/>
      <c r="BDN25" s="340"/>
      <c r="BDO25" s="340"/>
      <c r="BDP25" s="340"/>
      <c r="BDQ25" s="340"/>
      <c r="BDR25" s="340"/>
      <c r="BDS25" s="340"/>
      <c r="BDT25" s="340"/>
      <c r="BDU25" s="340"/>
      <c r="BDV25" s="340"/>
      <c r="BDW25" s="340"/>
      <c r="BDX25" s="340"/>
      <c r="BDY25" s="340"/>
      <c r="BDZ25" s="340"/>
      <c r="BEA25" s="340"/>
      <c r="BEB25" s="340"/>
      <c r="BEC25" s="340"/>
      <c r="BED25" s="340"/>
      <c r="BEE25" s="340"/>
      <c r="BEF25" s="340"/>
      <c r="BEG25" s="340"/>
      <c r="BEH25" s="340"/>
      <c r="BEI25" s="340"/>
      <c r="BEJ25" s="340"/>
      <c r="BEK25" s="340"/>
      <c r="BEL25" s="340"/>
      <c r="BEM25" s="340"/>
      <c r="BEN25" s="340"/>
      <c r="BEO25" s="340"/>
      <c r="BEP25" s="340"/>
      <c r="BEQ25" s="340"/>
      <c r="BER25" s="340"/>
      <c r="BES25" s="340"/>
      <c r="BET25" s="340"/>
      <c r="BEU25" s="340"/>
      <c r="BEV25" s="340"/>
      <c r="BEW25" s="340"/>
      <c r="BEX25" s="340"/>
      <c r="BEY25" s="340"/>
      <c r="BEZ25" s="340"/>
      <c r="BFA25" s="340"/>
      <c r="BFB25" s="340"/>
      <c r="BFC25" s="340"/>
      <c r="BFD25" s="340"/>
      <c r="BFE25" s="340"/>
      <c r="BFF25" s="340"/>
      <c r="BFG25" s="340"/>
      <c r="BFH25" s="340"/>
      <c r="BFI25" s="340"/>
      <c r="BFJ25" s="340"/>
      <c r="BFK25" s="340"/>
      <c r="BFL25" s="340"/>
      <c r="BFM25" s="340"/>
      <c r="BFN25" s="340"/>
      <c r="BFO25" s="340"/>
      <c r="BFP25" s="340"/>
      <c r="BFQ25" s="340"/>
      <c r="BFR25" s="340"/>
      <c r="BFS25" s="340"/>
      <c r="BFT25" s="340"/>
      <c r="BFU25" s="340"/>
      <c r="BFV25" s="340"/>
      <c r="BFW25" s="340"/>
      <c r="BFX25" s="340"/>
      <c r="BFY25" s="340"/>
      <c r="BFZ25" s="340"/>
      <c r="BGA25" s="340"/>
      <c r="BGB25" s="340"/>
      <c r="BGC25" s="340"/>
      <c r="BGD25" s="340"/>
      <c r="BGE25" s="340"/>
      <c r="BGF25" s="340"/>
      <c r="BGG25" s="340"/>
      <c r="BGH25" s="340"/>
      <c r="BGI25" s="340"/>
      <c r="BGJ25" s="340"/>
      <c r="BGK25" s="340"/>
      <c r="BGL25" s="340"/>
      <c r="BGM25" s="340"/>
      <c r="BGN25" s="340"/>
      <c r="BGO25" s="340"/>
      <c r="BGP25" s="340"/>
      <c r="BGQ25" s="340"/>
      <c r="BGR25" s="340"/>
      <c r="BGS25" s="340"/>
      <c r="BGT25" s="340"/>
      <c r="BGU25" s="340"/>
      <c r="BGV25" s="340"/>
      <c r="BGW25" s="340"/>
      <c r="BGX25" s="340"/>
      <c r="BGY25" s="340"/>
      <c r="BGZ25" s="340"/>
      <c r="BHA25" s="340"/>
      <c r="BHB25" s="340"/>
      <c r="BHC25" s="340"/>
      <c r="BHD25" s="340"/>
      <c r="BHE25" s="340"/>
      <c r="BHF25" s="340"/>
      <c r="BHG25" s="340"/>
      <c r="BHH25" s="340"/>
      <c r="BHI25" s="340"/>
      <c r="BHJ25" s="340"/>
      <c r="BHK25" s="340"/>
      <c r="BHL25" s="340"/>
      <c r="BHM25" s="340"/>
      <c r="BHN25" s="340"/>
      <c r="BHO25" s="340"/>
      <c r="BHP25" s="340"/>
      <c r="BHQ25" s="340"/>
      <c r="BHR25" s="340"/>
      <c r="BHS25" s="340"/>
      <c r="BHT25" s="340"/>
      <c r="BHU25" s="340"/>
      <c r="BHV25" s="340"/>
      <c r="BHW25" s="340"/>
      <c r="BHX25" s="340"/>
      <c r="BHY25" s="340"/>
      <c r="BHZ25" s="340"/>
      <c r="BIA25" s="340"/>
      <c r="BIB25" s="340"/>
      <c r="BIC25" s="340"/>
      <c r="BID25" s="340"/>
      <c r="BIE25" s="340"/>
      <c r="BIF25" s="340"/>
      <c r="BIG25" s="340"/>
      <c r="BIH25" s="340"/>
      <c r="BII25" s="340"/>
      <c r="BIJ25" s="340"/>
      <c r="BIK25" s="340"/>
      <c r="BIL25" s="340"/>
      <c r="BIM25" s="340"/>
      <c r="BIN25" s="340"/>
      <c r="BIO25" s="340"/>
      <c r="BIP25" s="340"/>
      <c r="BIQ25" s="340"/>
      <c r="BIR25" s="340"/>
      <c r="BIS25" s="340"/>
      <c r="BIT25" s="340"/>
      <c r="BIU25" s="340"/>
      <c r="BIV25" s="340"/>
      <c r="BIW25" s="340"/>
      <c r="BIX25" s="340"/>
      <c r="BIY25" s="340"/>
      <c r="BIZ25" s="340"/>
      <c r="BJA25" s="340"/>
      <c r="BJB25" s="340"/>
      <c r="BJC25" s="340"/>
      <c r="BJD25" s="340"/>
      <c r="BJE25" s="340"/>
      <c r="BJF25" s="340"/>
      <c r="BJG25" s="340"/>
      <c r="BJH25" s="340"/>
      <c r="BJI25" s="340"/>
      <c r="BJJ25" s="340"/>
      <c r="BJK25" s="340"/>
      <c r="BJL25" s="340"/>
      <c r="BJM25" s="340"/>
      <c r="BJN25" s="340"/>
      <c r="BJO25" s="340"/>
      <c r="BJP25" s="340"/>
      <c r="BJQ25" s="340"/>
      <c r="BJR25" s="340"/>
      <c r="BJS25" s="340"/>
      <c r="BJT25" s="340"/>
      <c r="BJU25" s="340"/>
      <c r="BJV25" s="340"/>
      <c r="BJW25" s="340"/>
      <c r="BJX25" s="340"/>
      <c r="BJY25" s="340"/>
      <c r="BJZ25" s="340"/>
      <c r="BKA25" s="340"/>
      <c r="BKB25" s="340"/>
      <c r="BKC25" s="340"/>
      <c r="BKD25" s="340"/>
      <c r="BKE25" s="340"/>
      <c r="BKF25" s="340"/>
      <c r="BKG25" s="340"/>
      <c r="BKH25" s="340"/>
      <c r="BKI25" s="340"/>
      <c r="BKJ25" s="340"/>
      <c r="BKK25" s="340"/>
      <c r="BKL25" s="340"/>
      <c r="BKM25" s="340"/>
      <c r="BKN25" s="340"/>
      <c r="BKO25" s="340"/>
      <c r="BKP25" s="340"/>
      <c r="BKQ25" s="340"/>
      <c r="BKR25" s="340"/>
      <c r="BKS25" s="340"/>
      <c r="BKT25" s="340"/>
      <c r="BKU25" s="340"/>
      <c r="BKV25" s="340"/>
      <c r="BKW25" s="340"/>
      <c r="BKX25" s="340"/>
      <c r="BKY25" s="340"/>
      <c r="BKZ25" s="340"/>
      <c r="BLA25" s="340"/>
      <c r="BLB25" s="340"/>
      <c r="BLC25" s="340"/>
      <c r="BLD25" s="340"/>
      <c r="BLE25" s="340"/>
      <c r="BLF25" s="340"/>
      <c r="BLG25" s="340"/>
      <c r="BLH25" s="340"/>
      <c r="BLI25" s="340"/>
      <c r="BLJ25" s="340"/>
      <c r="BLK25" s="340"/>
      <c r="BLL25" s="340"/>
      <c r="BLM25" s="340"/>
      <c r="BLN25" s="340"/>
      <c r="BLO25" s="340"/>
      <c r="BLP25" s="340"/>
      <c r="BLQ25" s="340"/>
      <c r="BLR25" s="340"/>
      <c r="BLS25" s="340"/>
      <c r="BLT25" s="340"/>
      <c r="BLU25" s="340"/>
      <c r="BLV25" s="340"/>
      <c r="BLW25" s="340"/>
      <c r="BLX25" s="340"/>
      <c r="BLY25" s="340"/>
      <c r="BLZ25" s="340"/>
      <c r="BMA25" s="340"/>
      <c r="BMB25" s="340"/>
      <c r="BMC25" s="340"/>
      <c r="BMD25" s="340"/>
      <c r="BME25" s="340"/>
      <c r="BMF25" s="340"/>
      <c r="BMG25" s="340"/>
      <c r="BMH25" s="340"/>
      <c r="BMI25" s="340"/>
      <c r="BMJ25" s="340"/>
      <c r="BMK25" s="340"/>
      <c r="BML25" s="340"/>
      <c r="BMM25" s="340"/>
      <c r="BMN25" s="340"/>
      <c r="BMO25" s="340"/>
      <c r="BMP25" s="340"/>
      <c r="BMQ25" s="340"/>
      <c r="BMR25" s="340"/>
      <c r="BMS25" s="340"/>
      <c r="BMT25" s="340"/>
      <c r="BMU25" s="340"/>
      <c r="BMV25" s="340"/>
      <c r="BMW25" s="340"/>
      <c r="BMX25" s="340"/>
      <c r="BMY25" s="340"/>
      <c r="BMZ25" s="340"/>
      <c r="BNA25" s="340"/>
      <c r="BNB25" s="340"/>
      <c r="BNC25" s="340"/>
      <c r="BND25" s="340"/>
      <c r="BNE25" s="340"/>
      <c r="BNF25" s="340"/>
      <c r="BNG25" s="340"/>
      <c r="BNH25" s="340"/>
      <c r="BNI25" s="340"/>
      <c r="BNJ25" s="340"/>
      <c r="BNK25" s="340"/>
      <c r="BNL25" s="340"/>
      <c r="BNM25" s="340"/>
      <c r="BNN25" s="340"/>
      <c r="BNO25" s="340"/>
      <c r="BNP25" s="340"/>
      <c r="BNQ25" s="340"/>
      <c r="BNR25" s="340"/>
      <c r="BNS25" s="340"/>
      <c r="BNT25" s="340"/>
      <c r="BNU25" s="340"/>
      <c r="BNV25" s="340"/>
      <c r="BNW25" s="340"/>
      <c r="BNX25" s="340"/>
      <c r="BNY25" s="340"/>
      <c r="BNZ25" s="340"/>
      <c r="BOA25" s="340"/>
      <c r="BOB25" s="340"/>
      <c r="BOC25" s="340"/>
      <c r="BOD25" s="340"/>
      <c r="BOE25" s="340"/>
      <c r="BOF25" s="340"/>
      <c r="BOG25" s="340"/>
      <c r="BOH25" s="340"/>
      <c r="BOI25" s="340"/>
      <c r="BOJ25" s="340"/>
      <c r="BOK25" s="340"/>
      <c r="BOL25" s="340"/>
      <c r="BOM25" s="340"/>
      <c r="BON25" s="340"/>
      <c r="BOO25" s="340"/>
      <c r="BOP25" s="340"/>
      <c r="BOQ25" s="340"/>
      <c r="BOR25" s="340"/>
      <c r="BOS25" s="340"/>
      <c r="BOT25" s="340"/>
      <c r="BOU25" s="340"/>
      <c r="BOV25" s="340"/>
      <c r="BOW25" s="340"/>
      <c r="BOX25" s="340"/>
      <c r="BOY25" s="340"/>
      <c r="BOZ25" s="340"/>
      <c r="BPA25" s="340"/>
      <c r="BPB25" s="340"/>
      <c r="BPC25" s="340"/>
      <c r="BPD25" s="340"/>
      <c r="BPE25" s="340"/>
      <c r="BPF25" s="340"/>
      <c r="BPG25" s="340"/>
      <c r="BPH25" s="340"/>
      <c r="BPI25" s="340"/>
      <c r="BPJ25" s="340"/>
      <c r="BPK25" s="340"/>
      <c r="BPL25" s="340"/>
      <c r="BPM25" s="340"/>
      <c r="BPN25" s="340"/>
      <c r="BPO25" s="340"/>
      <c r="BPP25" s="340"/>
      <c r="BPQ25" s="340"/>
      <c r="BPR25" s="340"/>
      <c r="BPS25" s="340"/>
      <c r="BPT25" s="340"/>
      <c r="BPU25" s="340"/>
      <c r="BPV25" s="340"/>
      <c r="BPW25" s="340"/>
      <c r="BPX25" s="340"/>
      <c r="BPY25" s="340"/>
      <c r="BPZ25" s="340"/>
      <c r="BQA25" s="340"/>
      <c r="BQB25" s="340"/>
      <c r="BQC25" s="340"/>
      <c r="BQD25" s="340"/>
      <c r="BQE25" s="340"/>
      <c r="BQF25" s="340"/>
      <c r="BQG25" s="340"/>
      <c r="BQH25" s="340"/>
      <c r="BQI25" s="340"/>
      <c r="BQJ25" s="340"/>
      <c r="BQK25" s="340"/>
      <c r="BQL25" s="340"/>
      <c r="BQM25" s="340"/>
      <c r="BQN25" s="340"/>
      <c r="BQO25" s="340"/>
      <c r="BQP25" s="340"/>
      <c r="BQQ25" s="340"/>
      <c r="BQR25" s="340"/>
      <c r="BQS25" s="340"/>
      <c r="BQT25" s="340"/>
      <c r="BQU25" s="340"/>
      <c r="BQV25" s="340"/>
      <c r="BQW25" s="340"/>
      <c r="BQX25" s="340"/>
      <c r="BQY25" s="340"/>
      <c r="BQZ25" s="340"/>
      <c r="BRA25" s="340"/>
      <c r="BRB25" s="340"/>
      <c r="BRC25" s="340"/>
      <c r="BRD25" s="340"/>
      <c r="BRE25" s="340"/>
      <c r="BRF25" s="340"/>
      <c r="BRG25" s="340"/>
      <c r="BRH25" s="340"/>
      <c r="BRI25" s="340"/>
      <c r="BRJ25" s="340"/>
      <c r="BRK25" s="340"/>
      <c r="BRL25" s="340"/>
      <c r="BRM25" s="340"/>
      <c r="BRN25" s="340"/>
      <c r="BRO25" s="340"/>
      <c r="BRP25" s="340"/>
      <c r="BRQ25" s="340"/>
      <c r="BRR25" s="340"/>
      <c r="BRS25" s="340"/>
      <c r="BRT25" s="340"/>
      <c r="BRU25" s="340"/>
      <c r="BRV25" s="340"/>
      <c r="BRW25" s="340"/>
      <c r="BRX25" s="340"/>
      <c r="BRY25" s="340"/>
      <c r="BRZ25" s="340"/>
      <c r="BSA25" s="340"/>
      <c r="BSB25" s="340"/>
      <c r="BSC25" s="340"/>
      <c r="BSD25" s="340"/>
      <c r="BSE25" s="340"/>
      <c r="BSF25" s="340"/>
      <c r="BSG25" s="340"/>
      <c r="BSH25" s="340"/>
      <c r="BSI25" s="340"/>
      <c r="BSJ25" s="340"/>
      <c r="BSK25" s="340"/>
      <c r="BSL25" s="340"/>
      <c r="BSM25" s="340"/>
      <c r="BSN25" s="340"/>
      <c r="BSO25" s="340"/>
      <c r="BSP25" s="340"/>
      <c r="BSQ25" s="340"/>
      <c r="BSR25" s="340"/>
      <c r="BSS25" s="340"/>
      <c r="BST25" s="340"/>
      <c r="BSU25" s="340"/>
      <c r="BSV25" s="340"/>
      <c r="BSW25" s="340"/>
      <c r="BSX25" s="340"/>
      <c r="BSY25" s="340"/>
      <c r="BSZ25" s="340"/>
      <c r="BTA25" s="340"/>
      <c r="BTB25" s="340"/>
      <c r="BTC25" s="340"/>
      <c r="BTD25" s="340"/>
      <c r="BTE25" s="340"/>
      <c r="BTF25" s="340"/>
      <c r="BTG25" s="340"/>
      <c r="BTH25" s="340"/>
      <c r="BTI25" s="340"/>
      <c r="BTJ25" s="340"/>
      <c r="BTK25" s="340"/>
      <c r="BTL25" s="340"/>
      <c r="BTM25" s="340"/>
      <c r="BTN25" s="340"/>
      <c r="BTO25" s="340"/>
      <c r="BTP25" s="340"/>
      <c r="BTQ25" s="340"/>
      <c r="BTR25" s="340"/>
      <c r="BTS25" s="340"/>
      <c r="BTT25" s="340"/>
      <c r="BTU25" s="340"/>
      <c r="BTV25" s="340"/>
      <c r="BTW25" s="340"/>
      <c r="BTX25" s="340"/>
      <c r="BTY25" s="340"/>
      <c r="BTZ25" s="340"/>
      <c r="BUA25" s="340"/>
      <c r="BUB25" s="340"/>
      <c r="BUC25" s="340"/>
      <c r="BUD25" s="340"/>
      <c r="BUE25" s="340"/>
      <c r="BUF25" s="340"/>
      <c r="BUG25" s="340"/>
      <c r="BUH25" s="340"/>
      <c r="BUI25" s="340"/>
      <c r="BUJ25" s="340"/>
      <c r="BUK25" s="340"/>
      <c r="BUL25" s="340"/>
      <c r="BUM25" s="340"/>
      <c r="BUN25" s="340"/>
      <c r="BUO25" s="340"/>
      <c r="BUP25" s="340"/>
      <c r="BUQ25" s="340"/>
      <c r="BUR25" s="340"/>
      <c r="BUS25" s="340"/>
      <c r="BUT25" s="340"/>
      <c r="BUU25" s="340"/>
      <c r="BUV25" s="340"/>
      <c r="BUW25" s="340"/>
      <c r="BUX25" s="340"/>
      <c r="BUY25" s="340"/>
      <c r="BUZ25" s="340"/>
      <c r="BVA25" s="340"/>
      <c r="BVB25" s="340"/>
      <c r="BVC25" s="340"/>
      <c r="BVD25" s="340"/>
      <c r="BVE25" s="340"/>
      <c r="BVF25" s="340"/>
      <c r="BVG25" s="340"/>
      <c r="BVH25" s="340"/>
      <c r="BVI25" s="340"/>
      <c r="BVJ25" s="340"/>
      <c r="BVK25" s="340"/>
      <c r="BVL25" s="340"/>
      <c r="BVM25" s="340"/>
      <c r="BVN25" s="340"/>
      <c r="BVO25" s="340"/>
      <c r="BVP25" s="340"/>
      <c r="BVQ25" s="340"/>
      <c r="BVR25" s="340"/>
      <c r="BVS25" s="340"/>
      <c r="BVT25" s="340"/>
      <c r="BVU25" s="340"/>
      <c r="BVV25" s="340"/>
      <c r="BVW25" s="340"/>
      <c r="BVX25" s="340"/>
      <c r="BVY25" s="340"/>
      <c r="BVZ25" s="340"/>
      <c r="BWA25" s="340"/>
      <c r="BWB25" s="340"/>
      <c r="BWC25" s="340"/>
      <c r="BWD25" s="340"/>
      <c r="BWE25" s="340"/>
      <c r="BWF25" s="340"/>
      <c r="BWG25" s="340"/>
      <c r="BWH25" s="340"/>
      <c r="BWI25" s="340"/>
      <c r="BWJ25" s="340"/>
      <c r="BWK25" s="340"/>
      <c r="BWL25" s="340"/>
      <c r="BWM25" s="340"/>
      <c r="BWN25" s="340"/>
      <c r="BWO25" s="340"/>
      <c r="BWP25" s="340"/>
      <c r="BWQ25" s="340"/>
      <c r="BWR25" s="340"/>
      <c r="BWS25" s="340"/>
      <c r="BWT25" s="340"/>
      <c r="BWU25" s="340"/>
      <c r="BWV25" s="340"/>
      <c r="BWW25" s="340"/>
      <c r="BWX25" s="340"/>
      <c r="BWY25" s="340"/>
      <c r="BWZ25" s="340"/>
      <c r="BXA25" s="340"/>
      <c r="BXB25" s="340"/>
      <c r="BXC25" s="340"/>
      <c r="BXD25" s="340"/>
      <c r="BXE25" s="340"/>
      <c r="BXF25" s="340"/>
      <c r="BXG25" s="340"/>
      <c r="BXH25" s="340"/>
      <c r="BXI25" s="340"/>
      <c r="BXJ25" s="340"/>
      <c r="BXK25" s="340"/>
    </row>
    <row r="26" spans="1:1987" ht="30" customHeight="1" x14ac:dyDescent="0.3">
      <c r="A26" s="504" t="s">
        <v>641</v>
      </c>
      <c r="B26" s="831">
        <v>1055.60392209</v>
      </c>
      <c r="C26" s="831">
        <v>33997.271781721975</v>
      </c>
      <c r="D26" s="832">
        <v>35052.87570381198</v>
      </c>
      <c r="F26" s="823"/>
      <c r="G26" s="818"/>
      <c r="H26" s="823"/>
      <c r="I26" s="824"/>
    </row>
    <row r="27" spans="1:1987" ht="30" customHeight="1" x14ac:dyDescent="0.3">
      <c r="A27" s="476" t="s">
        <v>642</v>
      </c>
      <c r="B27" s="827">
        <v>380.56215790224445</v>
      </c>
      <c r="C27" s="827">
        <v>30781.881347177055</v>
      </c>
      <c r="D27" s="828">
        <v>31162.4435050793</v>
      </c>
      <c r="F27" s="823"/>
      <c r="G27" s="818"/>
      <c r="H27" s="823"/>
      <c r="I27" s="824"/>
    </row>
    <row r="28" spans="1:1987" ht="30" customHeight="1" thickBot="1" x14ac:dyDescent="0.35">
      <c r="A28" s="507" t="s">
        <v>643</v>
      </c>
      <c r="B28" s="833">
        <v>3.4132879799999998</v>
      </c>
      <c r="C28" s="833">
        <v>2541.5780797826187</v>
      </c>
      <c r="D28" s="834">
        <v>2544.9913677626182</v>
      </c>
      <c r="F28" s="823"/>
      <c r="G28" s="818"/>
      <c r="H28" s="823"/>
      <c r="I28" s="824"/>
    </row>
    <row r="29" spans="1:1987" ht="30" customHeight="1" thickTop="1" thickBot="1" x14ac:dyDescent="0.35">
      <c r="A29" s="510" t="s">
        <v>644</v>
      </c>
      <c r="B29" s="835">
        <v>333746.98126824899</v>
      </c>
      <c r="C29" s="835">
        <v>142721.88084106779</v>
      </c>
      <c r="D29" s="836">
        <v>476468.86210962676</v>
      </c>
      <c r="G29" s="818"/>
    </row>
    <row r="30" spans="1:1987" ht="30" customHeight="1" thickTop="1" thickBot="1" x14ac:dyDescent="0.35">
      <c r="A30" s="510" t="s">
        <v>645</v>
      </c>
      <c r="B30" s="835">
        <v>332307.40190027672</v>
      </c>
      <c r="C30" s="835">
        <v>75401.149632386136</v>
      </c>
      <c r="D30" s="836">
        <v>407708.55153297284</v>
      </c>
      <c r="G30" s="818"/>
    </row>
    <row r="31" spans="1:1987" s="435" customFormat="1" ht="18" customHeight="1" thickTop="1" x14ac:dyDescent="0.25">
      <c r="A31" s="434" t="s">
        <v>396</v>
      </c>
      <c r="B31" s="837"/>
      <c r="C31" s="837"/>
      <c r="D31" s="837"/>
      <c r="F31" s="838"/>
      <c r="G31" s="838"/>
      <c r="H31" s="838"/>
      <c r="I31" s="839"/>
      <c r="J31" s="839"/>
      <c r="K31" s="839"/>
    </row>
    <row r="32" spans="1:1987" s="428" customFormat="1" ht="18" customHeight="1" x14ac:dyDescent="0.25">
      <c r="A32" s="840" t="s">
        <v>3582</v>
      </c>
      <c r="B32" s="841"/>
      <c r="C32" s="841"/>
      <c r="D32" s="841"/>
      <c r="F32" s="842"/>
      <c r="G32" s="842"/>
      <c r="H32" s="842"/>
      <c r="I32" s="843"/>
      <c r="J32" s="843"/>
      <c r="K32" s="843"/>
    </row>
    <row r="33" spans="1:11" s="428" customFormat="1" ht="18" customHeight="1" x14ac:dyDescent="0.25">
      <c r="A33" s="840" t="s">
        <v>3583</v>
      </c>
      <c r="B33" s="844"/>
      <c r="C33" s="844"/>
      <c r="D33" s="844"/>
      <c r="F33" s="842"/>
      <c r="G33" s="842"/>
      <c r="H33" s="842"/>
      <c r="I33" s="843"/>
      <c r="J33" s="843"/>
      <c r="K33" s="843"/>
    </row>
    <row r="34" spans="1:11" s="428" customFormat="1" ht="18" customHeight="1" x14ac:dyDescent="0.25">
      <c r="A34" s="845" t="s">
        <v>3032</v>
      </c>
      <c r="B34" s="846"/>
      <c r="C34" s="846"/>
      <c r="D34" s="846"/>
      <c r="F34" s="842"/>
      <c r="G34" s="842"/>
      <c r="H34" s="842"/>
      <c r="I34" s="843"/>
      <c r="J34" s="843"/>
      <c r="K34" s="843"/>
    </row>
    <row r="35" spans="1:11" s="428" customFormat="1" ht="18" customHeight="1" x14ac:dyDescent="0.25">
      <c r="A35" s="847" t="s">
        <v>650</v>
      </c>
      <c r="B35" s="846"/>
      <c r="C35" s="846"/>
      <c r="D35" s="846"/>
      <c r="F35" s="842"/>
      <c r="G35" s="842"/>
      <c r="H35" s="842"/>
      <c r="I35" s="843"/>
      <c r="J35" s="843"/>
      <c r="K35" s="843"/>
    </row>
    <row r="36" spans="1:11" s="428" customFormat="1" ht="18" customHeight="1" x14ac:dyDescent="0.25">
      <c r="A36" s="742" t="s">
        <v>369</v>
      </c>
      <c r="F36" s="842"/>
      <c r="G36" s="842"/>
      <c r="H36" s="842"/>
      <c r="I36" s="843"/>
      <c r="J36" s="843"/>
      <c r="K36" s="843"/>
    </row>
    <row r="37" spans="1:11" x14ac:dyDescent="0.25">
      <c r="F37" s="848"/>
      <c r="G37" s="848"/>
      <c r="H37" s="848"/>
    </row>
    <row r="38" spans="1:11" x14ac:dyDescent="0.25">
      <c r="F38" s="849"/>
      <c r="G38" s="849"/>
      <c r="H38" s="849"/>
    </row>
    <row r="39" spans="1:11" x14ac:dyDescent="0.25">
      <c r="D39" s="514"/>
      <c r="F39" s="850"/>
      <c r="G39" s="850"/>
      <c r="H39" s="850"/>
    </row>
    <row r="40" spans="1:11" x14ac:dyDescent="0.25">
      <c r="D40" s="514"/>
    </row>
  </sheetData>
  <mergeCells count="1">
    <mergeCell ref="A1:G1"/>
  </mergeCells>
  <printOptions horizontalCentered="1"/>
  <pageMargins left="0.7" right="0.7" top="0.75" bottom="0.75" header="0.3" footer="0.3"/>
  <pageSetup paperSize="9" scale="6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11B2C-40AB-47B4-89DD-4F12A130DEFA}">
  <sheetPr>
    <pageSetUpPr fitToPage="1"/>
  </sheetPr>
  <dimension ref="A1:BYE38"/>
  <sheetViews>
    <sheetView showGridLines="0" zoomScaleNormal="100" zoomScaleSheetLayoutView="85" workbookViewId="0">
      <pane xSplit="1" ySplit="3" topLeftCell="B19" activePane="bottomRight" state="frozen"/>
      <selection activeCell="C112" sqref="C112"/>
      <selection pane="topRight" activeCell="C112" sqref="C112"/>
      <selection pane="bottomLeft" activeCell="C112" sqref="C112"/>
      <selection pane="bottomRight"/>
    </sheetView>
  </sheetViews>
  <sheetFormatPr defaultColWidth="74.28515625" defaultRowHeight="20.25" x14ac:dyDescent="0.35"/>
  <cols>
    <col min="1" max="1" width="78.7109375" style="709" customWidth="1"/>
    <col min="2" max="31" width="12.42578125" style="709" hidden="1" customWidth="1"/>
    <col min="32" max="44" width="12.42578125" style="709" customWidth="1"/>
    <col min="45" max="16384" width="74.28515625" style="340"/>
  </cols>
  <sheetData>
    <row r="1" spans="1:45" ht="17.25" customHeight="1" x14ac:dyDescent="0.3">
      <c r="A1" s="851" t="s">
        <v>3584</v>
      </c>
      <c r="B1" s="340"/>
      <c r="C1" s="340"/>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row>
    <row r="2" spans="1:45" ht="19.5" customHeight="1" thickBot="1" x14ac:dyDescent="0.4">
      <c r="A2" s="852"/>
      <c r="B2" s="853"/>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4" t="s">
        <v>529</v>
      </c>
    </row>
    <row r="3" spans="1:45" s="857" customFormat="1" ht="30" customHeight="1" thickTop="1" thickBot="1" x14ac:dyDescent="0.35">
      <c r="A3" s="855"/>
      <c r="B3" s="856">
        <v>43435</v>
      </c>
      <c r="C3" s="856">
        <v>43466</v>
      </c>
      <c r="D3" s="856">
        <v>43497</v>
      </c>
      <c r="E3" s="856">
        <v>43525</v>
      </c>
      <c r="F3" s="856">
        <v>43556</v>
      </c>
      <c r="G3" s="856">
        <v>43586</v>
      </c>
      <c r="H3" s="856">
        <v>43617</v>
      </c>
      <c r="I3" s="856">
        <v>43647</v>
      </c>
      <c r="J3" s="856">
        <v>43678</v>
      </c>
      <c r="K3" s="856">
        <v>43709</v>
      </c>
      <c r="L3" s="856">
        <v>43739</v>
      </c>
      <c r="M3" s="856">
        <v>43770</v>
      </c>
      <c r="N3" s="856">
        <v>43800</v>
      </c>
      <c r="O3" s="856">
        <v>43831</v>
      </c>
      <c r="P3" s="856" t="s">
        <v>3034</v>
      </c>
      <c r="Q3" s="856" t="s">
        <v>3035</v>
      </c>
      <c r="R3" s="856" t="s">
        <v>673</v>
      </c>
      <c r="S3" s="856" t="s">
        <v>371</v>
      </c>
      <c r="T3" s="856">
        <v>43983</v>
      </c>
      <c r="U3" s="856">
        <v>44013</v>
      </c>
      <c r="V3" s="856">
        <v>44044</v>
      </c>
      <c r="W3" s="856">
        <v>44075</v>
      </c>
      <c r="X3" s="856">
        <v>44105</v>
      </c>
      <c r="Y3" s="856">
        <v>44136</v>
      </c>
      <c r="Z3" s="856">
        <v>44166</v>
      </c>
      <c r="AA3" s="856">
        <v>44197</v>
      </c>
      <c r="AB3" s="856">
        <v>44228</v>
      </c>
      <c r="AC3" s="856">
        <v>44256</v>
      </c>
      <c r="AD3" s="856">
        <v>44287</v>
      </c>
      <c r="AE3" s="856">
        <v>44317</v>
      </c>
      <c r="AF3" s="856">
        <v>44348</v>
      </c>
      <c r="AG3" s="856">
        <v>44378</v>
      </c>
      <c r="AH3" s="856">
        <v>44409</v>
      </c>
      <c r="AI3" s="856">
        <v>44440</v>
      </c>
      <c r="AJ3" s="856">
        <v>44470</v>
      </c>
      <c r="AK3" s="856">
        <v>44502</v>
      </c>
      <c r="AL3" s="856">
        <v>44531</v>
      </c>
      <c r="AM3" s="856">
        <v>44562</v>
      </c>
      <c r="AN3" s="856">
        <v>44593</v>
      </c>
      <c r="AO3" s="856">
        <v>44621</v>
      </c>
      <c r="AP3" s="856">
        <v>44652</v>
      </c>
      <c r="AQ3" s="856">
        <v>44682</v>
      </c>
      <c r="AR3" s="856">
        <v>44713</v>
      </c>
    </row>
    <row r="4" spans="1:45" ht="21" customHeight="1" thickTop="1" x14ac:dyDescent="0.3">
      <c r="A4" s="472" t="s">
        <v>596</v>
      </c>
      <c r="B4" s="473">
        <v>158512.93310505582</v>
      </c>
      <c r="C4" s="473">
        <v>156176.79907123878</v>
      </c>
      <c r="D4" s="473">
        <v>155559.312910254</v>
      </c>
      <c r="E4" s="473">
        <v>157176.41799536388</v>
      </c>
      <c r="F4" s="473">
        <v>155777.31136773273</v>
      </c>
      <c r="G4" s="473">
        <v>156106.32268643624</v>
      </c>
      <c r="H4" s="473">
        <v>157047.73795297285</v>
      </c>
      <c r="I4" s="473">
        <v>156235.82846183961</v>
      </c>
      <c r="J4" s="473">
        <v>155665.62861001887</v>
      </c>
      <c r="K4" s="473">
        <v>155894.77198606762</v>
      </c>
      <c r="L4" s="473">
        <v>157710.24959835861</v>
      </c>
      <c r="M4" s="473">
        <v>160075.11680521537</v>
      </c>
      <c r="N4" s="473">
        <v>158829.19991170664</v>
      </c>
      <c r="O4" s="473">
        <v>158109.92677278758</v>
      </c>
      <c r="P4" s="473">
        <v>155027.02874682622</v>
      </c>
      <c r="Q4" s="473">
        <v>157070.60830749874</v>
      </c>
      <c r="R4" s="473">
        <v>158086.55734955327</v>
      </c>
      <c r="S4" s="473">
        <v>159423.89086724311</v>
      </c>
      <c r="T4" s="473">
        <v>162560.29688116137</v>
      </c>
      <c r="U4" s="473">
        <v>163940.37218923523</v>
      </c>
      <c r="V4" s="473">
        <v>165212.32898886659</v>
      </c>
      <c r="W4" s="473">
        <v>166323.64675499118</v>
      </c>
      <c r="X4" s="473">
        <v>167249.09921072589</v>
      </c>
      <c r="Y4" s="473">
        <v>172271.11478658416</v>
      </c>
      <c r="Z4" s="473">
        <v>173239.41630281007</v>
      </c>
      <c r="AA4" s="473">
        <v>174511.11845219147</v>
      </c>
      <c r="AB4" s="473">
        <v>177629.54095807864</v>
      </c>
      <c r="AC4" s="473">
        <v>175261.56960601482</v>
      </c>
      <c r="AD4" s="473">
        <v>175985.01713520562</v>
      </c>
      <c r="AE4" s="473">
        <v>176630.80346289391</v>
      </c>
      <c r="AF4" s="473">
        <v>176095.04113275107</v>
      </c>
      <c r="AG4" s="473">
        <v>173243.77049709883</v>
      </c>
      <c r="AH4" s="473">
        <v>172210.92636174805</v>
      </c>
      <c r="AI4" s="473">
        <v>170872.94173904258</v>
      </c>
      <c r="AJ4" s="473">
        <v>172961.34435037069</v>
      </c>
      <c r="AK4" s="473">
        <v>173457.1885799703</v>
      </c>
      <c r="AL4" s="473">
        <v>171636.20671151546</v>
      </c>
      <c r="AM4" s="473">
        <v>172385.18711094302</v>
      </c>
      <c r="AN4" s="473">
        <v>173361.29863679523</v>
      </c>
      <c r="AO4" s="473">
        <v>171605.4716528749</v>
      </c>
      <c r="AP4" s="473">
        <v>170637.8911132646</v>
      </c>
      <c r="AQ4" s="473">
        <v>172228.73128124452</v>
      </c>
      <c r="AR4" s="473">
        <v>174663.39632401901</v>
      </c>
    </row>
    <row r="5" spans="1:45" ht="21" customHeight="1" x14ac:dyDescent="0.3">
      <c r="A5" s="476" t="s">
        <v>534</v>
      </c>
      <c r="B5" s="477">
        <v>13047.279731130708</v>
      </c>
      <c r="C5" s="477">
        <v>13028.920190513672</v>
      </c>
      <c r="D5" s="477">
        <v>13338.828392184547</v>
      </c>
      <c r="E5" s="477">
        <v>13956.499425182839</v>
      </c>
      <c r="F5" s="477">
        <v>13175.933777549408</v>
      </c>
      <c r="G5" s="477">
        <v>12504.634318057073</v>
      </c>
      <c r="H5" s="477">
        <v>14147.519214386912</v>
      </c>
      <c r="I5" s="477">
        <v>13790.894689327008</v>
      </c>
      <c r="J5" s="477">
        <v>11264.416213562248</v>
      </c>
      <c r="K5" s="477">
        <v>11474.904579235619</v>
      </c>
      <c r="L5" s="477">
        <v>11717.444321068455</v>
      </c>
      <c r="M5" s="477">
        <v>12486.49423869058</v>
      </c>
      <c r="N5" s="477">
        <v>13172.099934014248</v>
      </c>
      <c r="O5" s="477">
        <v>12845.577172030646</v>
      </c>
      <c r="P5" s="477">
        <v>12171.83072583594</v>
      </c>
      <c r="Q5" s="477">
        <v>11986.028141263392</v>
      </c>
      <c r="R5" s="477">
        <v>12684.021258498115</v>
      </c>
      <c r="S5" s="477">
        <v>12101.209585709285</v>
      </c>
      <c r="T5" s="477">
        <v>12161.374791376244</v>
      </c>
      <c r="U5" s="477">
        <v>12151.495247312354</v>
      </c>
      <c r="V5" s="477">
        <v>12551.822126785599</v>
      </c>
      <c r="W5" s="477">
        <v>13139.993910879541</v>
      </c>
      <c r="X5" s="477">
        <v>13846.5103259567</v>
      </c>
      <c r="Y5" s="477">
        <v>14082.199728696101</v>
      </c>
      <c r="Z5" s="477">
        <v>14612.724429194117</v>
      </c>
      <c r="AA5" s="477">
        <v>14482.280906990763</v>
      </c>
      <c r="AB5" s="477">
        <v>14370.380578511233</v>
      </c>
      <c r="AC5" s="477">
        <v>14183.329417887086</v>
      </c>
      <c r="AD5" s="477">
        <v>12692.128440030836</v>
      </c>
      <c r="AE5" s="477">
        <v>12717.669565106342</v>
      </c>
      <c r="AF5" s="477">
        <v>12510.222352197976</v>
      </c>
      <c r="AG5" s="477">
        <v>12458.869671010003</v>
      </c>
      <c r="AH5" s="477">
        <v>12323.676324226843</v>
      </c>
      <c r="AI5" s="477">
        <v>12106.149519959015</v>
      </c>
      <c r="AJ5" s="477">
        <v>11425.269671392629</v>
      </c>
      <c r="AK5" s="477">
        <v>11375.31000347917</v>
      </c>
      <c r="AL5" s="477">
        <v>10915.581729012145</v>
      </c>
      <c r="AM5" s="477">
        <v>10275.414789878098</v>
      </c>
      <c r="AN5" s="477">
        <v>10177.807268864219</v>
      </c>
      <c r="AO5" s="477">
        <v>10128.460886346</v>
      </c>
      <c r="AP5" s="477">
        <v>11726.684196212536</v>
      </c>
      <c r="AQ5" s="477">
        <v>11295.502186997412</v>
      </c>
      <c r="AR5" s="477">
        <v>11593.206979783461</v>
      </c>
    </row>
    <row r="6" spans="1:45" s="371" customFormat="1" ht="21" customHeight="1" x14ac:dyDescent="0.3">
      <c r="A6" s="476" t="s">
        <v>540</v>
      </c>
      <c r="B6" s="477">
        <v>70.808454440000006</v>
      </c>
      <c r="C6" s="477">
        <v>69.926823560000003</v>
      </c>
      <c r="D6" s="477">
        <v>68.461309540000002</v>
      </c>
      <c r="E6" s="477">
        <v>68.91741442</v>
      </c>
      <c r="F6" s="477">
        <v>68.01520902</v>
      </c>
      <c r="G6" s="477">
        <v>67.115435640000001</v>
      </c>
      <c r="H6" s="477">
        <v>87.216233729999999</v>
      </c>
      <c r="I6" s="477">
        <v>44.030005299999999</v>
      </c>
      <c r="J6" s="477">
        <v>44.829708489999994</v>
      </c>
      <c r="K6" s="477">
        <v>44.057800919999991</v>
      </c>
      <c r="L6" s="477">
        <v>44.204257439999999</v>
      </c>
      <c r="M6" s="477">
        <v>43.420813669999994</v>
      </c>
      <c r="N6" s="477">
        <v>43.79300117999999</v>
      </c>
      <c r="O6" s="477">
        <v>42.818415430000002</v>
      </c>
      <c r="P6" s="477">
        <v>42.53259414</v>
      </c>
      <c r="Q6" s="477">
        <v>48.742098580000004</v>
      </c>
      <c r="R6" s="477">
        <v>41.880742009999999</v>
      </c>
      <c r="S6" s="477">
        <v>41.950179869999999</v>
      </c>
      <c r="T6" s="477">
        <v>42.063946999999999</v>
      </c>
      <c r="U6" s="477">
        <v>42.064691390000007</v>
      </c>
      <c r="V6" s="477">
        <v>42.195459270000001</v>
      </c>
      <c r="W6" s="477">
        <v>2.1504089999999998</v>
      </c>
      <c r="X6" s="477">
        <v>2.1650823099999998</v>
      </c>
      <c r="Y6" s="477">
        <v>2.2737708599999999</v>
      </c>
      <c r="Z6" s="477">
        <v>2.2504919900000004</v>
      </c>
      <c r="AA6" s="477">
        <v>2.2670240000000002</v>
      </c>
      <c r="AB6" s="477">
        <v>2.2869962000000004</v>
      </c>
      <c r="AC6" s="477">
        <v>2.30494332</v>
      </c>
      <c r="AD6" s="477">
        <v>0.81232177000000005</v>
      </c>
      <c r="AE6" s="477">
        <v>1.3217221499999998</v>
      </c>
      <c r="AF6" s="477">
        <v>1.86552451</v>
      </c>
      <c r="AG6" s="477">
        <v>2.2260569100000001</v>
      </c>
      <c r="AH6" s="477">
        <v>2.3274240600000002</v>
      </c>
      <c r="AI6" s="477">
        <v>2.3436036699999998</v>
      </c>
      <c r="AJ6" s="477">
        <v>2.18749086</v>
      </c>
      <c r="AK6" s="477">
        <v>2.308065</v>
      </c>
      <c r="AL6" s="477">
        <v>2.3050745099999999</v>
      </c>
      <c r="AM6" s="477">
        <v>2.3084833199999997</v>
      </c>
      <c r="AN6" s="477">
        <v>2.34566819</v>
      </c>
      <c r="AO6" s="477">
        <v>2.3627327200000003</v>
      </c>
      <c r="AP6" s="477">
        <v>2.3795996600000002</v>
      </c>
      <c r="AQ6" s="477">
        <v>7.9563901799999996</v>
      </c>
      <c r="AR6" s="477">
        <v>7.6870969308901005</v>
      </c>
    </row>
    <row r="7" spans="1:45" s="371" customFormat="1" ht="21" customHeight="1" x14ac:dyDescent="0.3">
      <c r="A7" s="476" t="s">
        <v>541</v>
      </c>
      <c r="B7" s="477">
        <v>23981.179039734518</v>
      </c>
      <c r="C7" s="477">
        <v>23999.711968565542</v>
      </c>
      <c r="D7" s="477">
        <v>23234.766982419998</v>
      </c>
      <c r="E7" s="477">
        <v>23998.443679835873</v>
      </c>
      <c r="F7" s="477">
        <v>23656.957258728187</v>
      </c>
      <c r="G7" s="477">
        <v>24119.601870569884</v>
      </c>
      <c r="H7" s="477">
        <v>22525.299079888478</v>
      </c>
      <c r="I7" s="477">
        <v>22642.784235894014</v>
      </c>
      <c r="J7" s="477">
        <v>21954.250832137957</v>
      </c>
      <c r="K7" s="477">
        <v>21495.855381336893</v>
      </c>
      <c r="L7" s="477">
        <v>21482.530849012772</v>
      </c>
      <c r="M7" s="477">
        <v>21585.882983112366</v>
      </c>
      <c r="N7" s="477">
        <v>21885.937184484981</v>
      </c>
      <c r="O7" s="477">
        <v>22098.505558605117</v>
      </c>
      <c r="P7" s="477">
        <v>21584.619325079337</v>
      </c>
      <c r="Q7" s="477">
        <v>21736.202814859342</v>
      </c>
      <c r="R7" s="477">
        <v>22012.323638679365</v>
      </c>
      <c r="S7" s="477">
        <v>22999.245957246225</v>
      </c>
      <c r="T7" s="477">
        <v>23162.726524735568</v>
      </c>
      <c r="U7" s="477">
        <v>22594.147387625617</v>
      </c>
      <c r="V7" s="477">
        <v>22270.012782734033</v>
      </c>
      <c r="W7" s="477">
        <v>21240.7382201648</v>
      </c>
      <c r="X7" s="477">
        <v>21370.426175727262</v>
      </c>
      <c r="Y7" s="477">
        <v>21445.367282544248</v>
      </c>
      <c r="Z7" s="477">
        <v>21326.911107629861</v>
      </c>
      <c r="AA7" s="477">
        <v>22187.646496585847</v>
      </c>
      <c r="AB7" s="477">
        <v>21418.493662607907</v>
      </c>
      <c r="AC7" s="477">
        <v>20646.994413098248</v>
      </c>
      <c r="AD7" s="477">
        <v>20734.429404388622</v>
      </c>
      <c r="AE7" s="477">
        <v>20596.008722094131</v>
      </c>
      <c r="AF7" s="477">
        <v>20636.569175158955</v>
      </c>
      <c r="AG7" s="477">
        <v>20457.727296515153</v>
      </c>
      <c r="AH7" s="477">
        <v>20342.89395600191</v>
      </c>
      <c r="AI7" s="477">
        <v>19773.65885797438</v>
      </c>
      <c r="AJ7" s="477">
        <v>20848.82917263803</v>
      </c>
      <c r="AK7" s="477">
        <v>20713.851710168747</v>
      </c>
      <c r="AL7" s="477">
        <v>20273.429864471917</v>
      </c>
      <c r="AM7" s="477">
        <v>20387.80818155923</v>
      </c>
      <c r="AN7" s="477">
        <v>20111.735320749856</v>
      </c>
      <c r="AO7" s="477">
        <v>19432.680985057115</v>
      </c>
      <c r="AP7" s="477">
        <v>19590.010584287746</v>
      </c>
      <c r="AQ7" s="477">
        <v>19317.522742862373</v>
      </c>
      <c r="AR7" s="477">
        <v>20901.918702460585</v>
      </c>
    </row>
    <row r="8" spans="1:45" s="371" customFormat="1" ht="21" customHeight="1" x14ac:dyDescent="0.3">
      <c r="A8" s="476" t="s">
        <v>564</v>
      </c>
      <c r="B8" s="477">
        <v>4412.3720852048655</v>
      </c>
      <c r="C8" s="477">
        <v>4441.3158730599989</v>
      </c>
      <c r="D8" s="477">
        <v>4116.7991356000002</v>
      </c>
      <c r="E8" s="477">
        <v>4189.2393139254018</v>
      </c>
      <c r="F8" s="477">
        <v>4263.0469148194288</v>
      </c>
      <c r="G8" s="477">
        <v>4335.0999730688081</v>
      </c>
      <c r="H8" s="477">
        <v>4742.9754124999672</v>
      </c>
      <c r="I8" s="477">
        <v>4533.9441483499986</v>
      </c>
      <c r="J8" s="477">
        <v>4560.0265176800003</v>
      </c>
      <c r="K8" s="477">
        <v>4546.4298366699995</v>
      </c>
      <c r="L8" s="477">
        <v>4602.9665903600007</v>
      </c>
      <c r="M8" s="477">
        <v>4691.5038830453896</v>
      </c>
      <c r="N8" s="477">
        <v>4290.47817149</v>
      </c>
      <c r="O8" s="477">
        <v>4256.0865811900003</v>
      </c>
      <c r="P8" s="477">
        <v>4134.5035669399995</v>
      </c>
      <c r="Q8" s="477">
        <v>4245.4066414700001</v>
      </c>
      <c r="R8" s="477">
        <v>4231.4683437900003</v>
      </c>
      <c r="S8" s="477">
        <v>4294.0903105299994</v>
      </c>
      <c r="T8" s="477">
        <v>4291.3451237399995</v>
      </c>
      <c r="U8" s="477">
        <v>3436.8730822299999</v>
      </c>
      <c r="V8" s="477">
        <v>3544.2517874499999</v>
      </c>
      <c r="W8" s="477">
        <v>3483.6579102999995</v>
      </c>
      <c r="X8" s="477">
        <v>3510.1041370100002</v>
      </c>
      <c r="Y8" s="477">
        <v>3503.4701529399999</v>
      </c>
      <c r="Z8" s="477">
        <v>3346.7853945400007</v>
      </c>
      <c r="AA8" s="477">
        <v>3498.5202429299998</v>
      </c>
      <c r="AB8" s="477">
        <v>3528.2013638900003</v>
      </c>
      <c r="AC8" s="477">
        <v>3417.8375146000003</v>
      </c>
      <c r="AD8" s="477">
        <v>3859.26199576</v>
      </c>
      <c r="AE8" s="477">
        <v>3906.4620248699998</v>
      </c>
      <c r="AF8" s="477">
        <v>3815.4481699399994</v>
      </c>
      <c r="AG8" s="477">
        <v>3829.2538815600001</v>
      </c>
      <c r="AH8" s="477">
        <v>3904.7027336099995</v>
      </c>
      <c r="AI8" s="477">
        <v>3944.1949184099994</v>
      </c>
      <c r="AJ8" s="477">
        <v>4100.3116273999995</v>
      </c>
      <c r="AK8" s="477">
        <v>4205.9434887199996</v>
      </c>
      <c r="AL8" s="477">
        <v>4077.6473905800003</v>
      </c>
      <c r="AM8" s="477">
        <v>4203.7297302200004</v>
      </c>
      <c r="AN8" s="477">
        <v>4288.5527377799999</v>
      </c>
      <c r="AO8" s="477">
        <v>4447.7039076600004</v>
      </c>
      <c r="AP8" s="477">
        <v>4418.6273845716023</v>
      </c>
      <c r="AQ8" s="477">
        <v>4902.4977559159679</v>
      </c>
      <c r="AR8" s="477">
        <v>5091.9446156282511</v>
      </c>
    </row>
    <row r="9" spans="1:45" s="371" customFormat="1" ht="21" customHeight="1" x14ac:dyDescent="0.3">
      <c r="A9" s="476" t="s">
        <v>565</v>
      </c>
      <c r="B9" s="477">
        <v>163.86700480000002</v>
      </c>
      <c r="C9" s="477">
        <v>162.10704654</v>
      </c>
      <c r="D9" s="477">
        <v>169.89965837</v>
      </c>
      <c r="E9" s="477">
        <v>160.14100066</v>
      </c>
      <c r="F9" s="477">
        <v>169.89227180999998</v>
      </c>
      <c r="G9" s="477">
        <v>167.28082714000001</v>
      </c>
      <c r="H9" s="477">
        <v>165.60684165999999</v>
      </c>
      <c r="I9" s="477">
        <v>163.08224885999999</v>
      </c>
      <c r="J9" s="477">
        <v>157.31331079999998</v>
      </c>
      <c r="K9" s="477">
        <v>156.98074539999999</v>
      </c>
      <c r="L9" s="477">
        <v>160.83398560000001</v>
      </c>
      <c r="M9" s="477">
        <v>153.04045567</v>
      </c>
      <c r="N9" s="477">
        <v>178.50163032</v>
      </c>
      <c r="O9" s="477">
        <v>169.30126107000001</v>
      </c>
      <c r="P9" s="477">
        <v>155.56229945000001</v>
      </c>
      <c r="Q9" s="477">
        <v>156.36168997000001</v>
      </c>
      <c r="R9" s="477">
        <v>145.32306366</v>
      </c>
      <c r="S9" s="477">
        <v>144.88703622</v>
      </c>
      <c r="T9" s="477">
        <v>137.93518655</v>
      </c>
      <c r="U9" s="477">
        <v>144.42753895000001</v>
      </c>
      <c r="V9" s="477">
        <v>144.07684077000002</v>
      </c>
      <c r="W9" s="477">
        <v>131.80990048000001</v>
      </c>
      <c r="X9" s="477">
        <v>133.71977916</v>
      </c>
      <c r="Y9" s="477">
        <v>136.63254471000002</v>
      </c>
      <c r="Z9" s="477">
        <v>140.81951545000001</v>
      </c>
      <c r="AA9" s="477">
        <v>143.46674062000002</v>
      </c>
      <c r="AB9" s="477">
        <v>135.0943795</v>
      </c>
      <c r="AC9" s="477">
        <v>134.63193837</v>
      </c>
      <c r="AD9" s="477">
        <v>115.89166911999999</v>
      </c>
      <c r="AE9" s="477">
        <v>117.26920045999998</v>
      </c>
      <c r="AF9" s="477">
        <v>110.74237250000002</v>
      </c>
      <c r="AG9" s="477">
        <v>142.78335443</v>
      </c>
      <c r="AH9" s="477">
        <v>194.82521812000005</v>
      </c>
      <c r="AI9" s="477">
        <v>256.18211001999998</v>
      </c>
      <c r="AJ9" s="477">
        <v>254.46689935999999</v>
      </c>
      <c r="AK9" s="477">
        <v>345.46743459999999</v>
      </c>
      <c r="AL9" s="477">
        <v>343.60190081000002</v>
      </c>
      <c r="AM9" s="477">
        <v>343.41395587</v>
      </c>
      <c r="AN9" s="477">
        <v>378.83226998000004</v>
      </c>
      <c r="AO9" s="477">
        <v>384.69010764000001</v>
      </c>
      <c r="AP9" s="477">
        <v>376.25059677000002</v>
      </c>
      <c r="AQ9" s="477">
        <v>411.96806351000004</v>
      </c>
      <c r="AR9" s="477">
        <v>407.6806843</v>
      </c>
    </row>
    <row r="10" spans="1:45" ht="21" customHeight="1" x14ac:dyDescent="0.3">
      <c r="A10" s="476" t="s">
        <v>566</v>
      </c>
      <c r="B10" s="477">
        <v>20160.381574957319</v>
      </c>
      <c r="C10" s="477">
        <v>19710.980177258956</v>
      </c>
      <c r="D10" s="477">
        <v>19555.553487326873</v>
      </c>
      <c r="E10" s="477">
        <v>19829.107341328967</v>
      </c>
      <c r="F10" s="477">
        <v>19405.830580150825</v>
      </c>
      <c r="G10" s="477">
        <v>19549.930824703155</v>
      </c>
      <c r="H10" s="477">
        <v>18530.252900189818</v>
      </c>
      <c r="I10" s="477">
        <v>18600.977000758634</v>
      </c>
      <c r="J10" s="477">
        <v>18863.69621479441</v>
      </c>
      <c r="K10" s="477">
        <v>18902.199191428786</v>
      </c>
      <c r="L10" s="477">
        <v>19497.038842197759</v>
      </c>
      <c r="M10" s="477">
        <v>19636.133284621937</v>
      </c>
      <c r="N10" s="477">
        <v>19919.52115390863</v>
      </c>
      <c r="O10" s="477">
        <v>19822.761949744294</v>
      </c>
      <c r="P10" s="477">
        <v>19592.694517441021</v>
      </c>
      <c r="Q10" s="477">
        <v>19155.616632189493</v>
      </c>
      <c r="R10" s="477">
        <v>19369.580815703634</v>
      </c>
      <c r="S10" s="477">
        <v>19319.270492094925</v>
      </c>
      <c r="T10" s="477">
        <v>19798.496291407562</v>
      </c>
      <c r="U10" s="477">
        <v>19838.825496268899</v>
      </c>
      <c r="V10" s="477">
        <v>19915.59955949257</v>
      </c>
      <c r="W10" s="477">
        <v>20148.123561256318</v>
      </c>
      <c r="X10" s="477">
        <v>19748.943854913268</v>
      </c>
      <c r="Y10" s="477">
        <v>20209.653852472369</v>
      </c>
      <c r="Z10" s="477">
        <v>20068.589095498242</v>
      </c>
      <c r="AA10" s="477">
        <v>20258.576287284857</v>
      </c>
      <c r="AB10" s="477">
        <v>20740.379299445787</v>
      </c>
      <c r="AC10" s="477">
        <v>20788.518788180856</v>
      </c>
      <c r="AD10" s="477">
        <v>16812.451549526497</v>
      </c>
      <c r="AE10" s="477">
        <v>16818.379975067288</v>
      </c>
      <c r="AF10" s="477">
        <v>17249.544331875037</v>
      </c>
      <c r="AG10" s="477">
        <v>16671.867293585161</v>
      </c>
      <c r="AH10" s="477">
        <v>16585.128403111376</v>
      </c>
      <c r="AI10" s="477">
        <v>16603.372820336957</v>
      </c>
      <c r="AJ10" s="477">
        <v>16833.168290527414</v>
      </c>
      <c r="AK10" s="477">
        <v>16886.595540045597</v>
      </c>
      <c r="AL10" s="477">
        <v>16799.390481350165</v>
      </c>
      <c r="AM10" s="477">
        <v>17883.54584408765</v>
      </c>
      <c r="AN10" s="477">
        <v>17820.996785939486</v>
      </c>
      <c r="AO10" s="477">
        <v>17984.0683957521</v>
      </c>
      <c r="AP10" s="477">
        <v>17167.847750581077</v>
      </c>
      <c r="AQ10" s="477">
        <v>18167.908691361688</v>
      </c>
      <c r="AR10" s="477">
        <v>18489.886833226879</v>
      </c>
      <c r="AS10" s="371"/>
    </row>
    <row r="11" spans="1:45" ht="21" customHeight="1" x14ac:dyDescent="0.3">
      <c r="A11" s="476" t="s">
        <v>576</v>
      </c>
      <c r="B11" s="477">
        <v>24696.943584104411</v>
      </c>
      <c r="C11" s="477">
        <v>24482.663036116712</v>
      </c>
      <c r="D11" s="477">
        <v>25202.084896078071</v>
      </c>
      <c r="E11" s="477">
        <v>25092.835939981163</v>
      </c>
      <c r="F11" s="477">
        <v>24530.886053230377</v>
      </c>
      <c r="G11" s="477">
        <v>24926.865502970086</v>
      </c>
      <c r="H11" s="477">
        <v>25728.193414111905</v>
      </c>
      <c r="I11" s="477">
        <v>25071.826491368221</v>
      </c>
      <c r="J11" s="477">
        <v>25616.925527024934</v>
      </c>
      <c r="K11" s="477">
        <v>26561.361469714338</v>
      </c>
      <c r="L11" s="477">
        <v>26602.45237020226</v>
      </c>
      <c r="M11" s="477">
        <v>27038.598485840859</v>
      </c>
      <c r="N11" s="477">
        <v>24256.976176717992</v>
      </c>
      <c r="O11" s="477">
        <v>24694.848161147322</v>
      </c>
      <c r="P11" s="477">
        <v>24147.678586824113</v>
      </c>
      <c r="Q11" s="477">
        <v>24111.024907990173</v>
      </c>
      <c r="R11" s="477">
        <v>23423.441832968216</v>
      </c>
      <c r="S11" s="477">
        <v>23764.674324854881</v>
      </c>
      <c r="T11" s="477">
        <v>24192.170942217046</v>
      </c>
      <c r="U11" s="477">
        <v>24128.365592832888</v>
      </c>
      <c r="V11" s="477">
        <v>23596.459194431762</v>
      </c>
      <c r="W11" s="477">
        <v>24431.768504288397</v>
      </c>
      <c r="X11" s="477">
        <v>23839.355005042496</v>
      </c>
      <c r="Y11" s="477">
        <v>24371.844420055597</v>
      </c>
      <c r="Z11" s="477">
        <v>23718.217639280083</v>
      </c>
      <c r="AA11" s="477">
        <v>24201.205175347804</v>
      </c>
      <c r="AB11" s="477">
        <v>23774.297309213631</v>
      </c>
      <c r="AC11" s="477">
        <v>24029.09207699513</v>
      </c>
      <c r="AD11" s="477">
        <v>24239.932360575494</v>
      </c>
      <c r="AE11" s="477">
        <v>23785.326990273184</v>
      </c>
      <c r="AF11" s="477">
        <v>23498.190297985977</v>
      </c>
      <c r="AG11" s="477">
        <v>22864.980161106327</v>
      </c>
      <c r="AH11" s="477">
        <v>21914.523912395376</v>
      </c>
      <c r="AI11" s="477">
        <v>21946.518729684038</v>
      </c>
      <c r="AJ11" s="477">
        <v>22217.24997735682</v>
      </c>
      <c r="AK11" s="477">
        <v>23344.133248439561</v>
      </c>
      <c r="AL11" s="477">
        <v>22401.48768630363</v>
      </c>
      <c r="AM11" s="477">
        <v>22552.639285118996</v>
      </c>
      <c r="AN11" s="477">
        <v>22881.878925018038</v>
      </c>
      <c r="AO11" s="477">
        <v>22318.626566928484</v>
      </c>
      <c r="AP11" s="477">
        <v>23322.864780633732</v>
      </c>
      <c r="AQ11" s="477">
        <v>23789.603868913815</v>
      </c>
      <c r="AR11" s="477">
        <v>26483.791791102012</v>
      </c>
    </row>
    <row r="12" spans="1:45" ht="21" customHeight="1" x14ac:dyDescent="0.3">
      <c r="A12" s="476" t="s">
        <v>580</v>
      </c>
      <c r="B12" s="477">
        <v>3666.4427433965648</v>
      </c>
      <c r="C12" s="477">
        <v>3676.901831600781</v>
      </c>
      <c r="D12" s="477">
        <v>3648.3280808459285</v>
      </c>
      <c r="E12" s="477">
        <v>3768.1505510332645</v>
      </c>
      <c r="F12" s="477">
        <v>3774.2724302064835</v>
      </c>
      <c r="G12" s="477">
        <v>3725.6487341874395</v>
      </c>
      <c r="H12" s="477">
        <v>3753.8561423111018</v>
      </c>
      <c r="I12" s="477">
        <v>3786.4175798419701</v>
      </c>
      <c r="J12" s="477">
        <v>3695.6811222136262</v>
      </c>
      <c r="K12" s="477">
        <v>3909.5876638281488</v>
      </c>
      <c r="L12" s="477">
        <v>3990.2381741011081</v>
      </c>
      <c r="M12" s="477">
        <v>4130.4766639854124</v>
      </c>
      <c r="N12" s="477">
        <v>3850.7591331895574</v>
      </c>
      <c r="O12" s="477">
        <v>3786.1801009899277</v>
      </c>
      <c r="P12" s="477">
        <v>3703.7094429521485</v>
      </c>
      <c r="Q12" s="477">
        <v>4071.4741167698603</v>
      </c>
      <c r="R12" s="477">
        <v>4046.062154211158</v>
      </c>
      <c r="S12" s="477">
        <v>4053.6602924487124</v>
      </c>
      <c r="T12" s="477">
        <v>4670.8504502242849</v>
      </c>
      <c r="U12" s="477">
        <v>4668.7991359649504</v>
      </c>
      <c r="V12" s="477">
        <v>4822.3742884810335</v>
      </c>
      <c r="W12" s="477">
        <v>5009.5711994347103</v>
      </c>
      <c r="X12" s="477">
        <v>5048.2620714017439</v>
      </c>
      <c r="Y12" s="477">
        <v>4971.3235806414532</v>
      </c>
      <c r="Z12" s="477">
        <v>4989.3818303649441</v>
      </c>
      <c r="AA12" s="477">
        <v>5050.8464218871568</v>
      </c>
      <c r="AB12" s="477">
        <v>5061.3071111099025</v>
      </c>
      <c r="AC12" s="477">
        <v>6204.7360015554823</v>
      </c>
      <c r="AD12" s="477">
        <v>6374.6342448600089</v>
      </c>
      <c r="AE12" s="477">
        <v>6463.583834660616</v>
      </c>
      <c r="AF12" s="477">
        <v>6246.5768161268616</v>
      </c>
      <c r="AG12" s="477">
        <v>4987.7255037478535</v>
      </c>
      <c r="AH12" s="477">
        <v>4934.4483477504409</v>
      </c>
      <c r="AI12" s="477">
        <v>4933.6096199319099</v>
      </c>
      <c r="AJ12" s="477">
        <v>5026.2605331301811</v>
      </c>
      <c r="AK12" s="477">
        <v>5210.687962110047</v>
      </c>
      <c r="AL12" s="477">
        <v>5064.9707640713204</v>
      </c>
      <c r="AM12" s="477">
        <v>5181.4991237471422</v>
      </c>
      <c r="AN12" s="477">
        <v>5189.3904112610107</v>
      </c>
      <c r="AO12" s="477">
        <v>5164.7138583484057</v>
      </c>
      <c r="AP12" s="477">
        <v>5090.4702281175814</v>
      </c>
      <c r="AQ12" s="477">
        <v>5054.9131840214332</v>
      </c>
      <c r="AR12" s="477">
        <v>5068.0656350342651</v>
      </c>
    </row>
    <row r="13" spans="1:45" ht="21" customHeight="1" x14ac:dyDescent="0.3">
      <c r="A13" s="476" t="s">
        <v>586</v>
      </c>
      <c r="B13" s="477">
        <v>38793.068745323028</v>
      </c>
      <c r="C13" s="477">
        <v>37823.616962911838</v>
      </c>
      <c r="D13" s="477">
        <v>37740.876971017547</v>
      </c>
      <c r="E13" s="477">
        <v>37614.786291354067</v>
      </c>
      <c r="F13" s="477">
        <v>37632.484003006401</v>
      </c>
      <c r="G13" s="477">
        <v>38185.517088296649</v>
      </c>
      <c r="H13" s="477">
        <v>37909.204121887706</v>
      </c>
      <c r="I13" s="477">
        <v>38128.653694148212</v>
      </c>
      <c r="J13" s="477">
        <v>38783.180253459017</v>
      </c>
      <c r="K13" s="477">
        <v>38264.199586790033</v>
      </c>
      <c r="L13" s="477">
        <v>39002.284588300172</v>
      </c>
      <c r="M13" s="477">
        <v>39119.653938196549</v>
      </c>
      <c r="N13" s="477">
        <v>39558.412981099034</v>
      </c>
      <c r="O13" s="477">
        <v>38962.103636535467</v>
      </c>
      <c r="P13" s="477">
        <v>38206.891099927219</v>
      </c>
      <c r="Q13" s="477">
        <v>39365.87904787228</v>
      </c>
      <c r="R13" s="477">
        <v>40053.72744267113</v>
      </c>
      <c r="S13" s="477">
        <v>41008.129499379698</v>
      </c>
      <c r="T13" s="477">
        <v>41989.609506348548</v>
      </c>
      <c r="U13" s="477">
        <v>44290.760990755218</v>
      </c>
      <c r="V13" s="477">
        <v>45431.405250047457</v>
      </c>
      <c r="W13" s="477">
        <v>46216.641469166396</v>
      </c>
      <c r="X13" s="477">
        <v>46769.589970631627</v>
      </c>
      <c r="Y13" s="477">
        <v>50286.200646568934</v>
      </c>
      <c r="Z13" s="477">
        <v>51363.007846405933</v>
      </c>
      <c r="AA13" s="477">
        <v>51468.205443348714</v>
      </c>
      <c r="AB13" s="477">
        <v>52380.71782859767</v>
      </c>
      <c r="AC13" s="477">
        <v>52355.457472521586</v>
      </c>
      <c r="AD13" s="477">
        <v>55624.074385616892</v>
      </c>
      <c r="AE13" s="477">
        <v>57178.699792004838</v>
      </c>
      <c r="AF13" s="477">
        <v>56520.142495784312</v>
      </c>
      <c r="AG13" s="477">
        <v>56491.340334682682</v>
      </c>
      <c r="AH13" s="477">
        <v>56160.026325474522</v>
      </c>
      <c r="AI13" s="477">
        <v>55194.615727390606</v>
      </c>
      <c r="AJ13" s="477">
        <v>55864.117733105129</v>
      </c>
      <c r="AK13" s="477">
        <v>54999.122943645067</v>
      </c>
      <c r="AL13" s="477">
        <v>55107.971887438442</v>
      </c>
      <c r="AM13" s="477">
        <v>54268.10689009435</v>
      </c>
      <c r="AN13" s="477">
        <v>54658.035217946795</v>
      </c>
      <c r="AO13" s="477">
        <v>53773.465289975706</v>
      </c>
      <c r="AP13" s="477">
        <v>51048.964145897873</v>
      </c>
      <c r="AQ13" s="477">
        <v>51725.631469814449</v>
      </c>
      <c r="AR13" s="477">
        <v>52018.96798228124</v>
      </c>
    </row>
    <row r="14" spans="1:45" ht="21" customHeight="1" x14ac:dyDescent="0.3">
      <c r="A14" s="476" t="s">
        <v>597</v>
      </c>
      <c r="B14" s="477">
        <v>3140.4264033495288</v>
      </c>
      <c r="C14" s="477">
        <v>3080.5680656875534</v>
      </c>
      <c r="D14" s="477">
        <v>2999.227229262814</v>
      </c>
      <c r="E14" s="477">
        <v>3005.0305717166102</v>
      </c>
      <c r="F14" s="477">
        <v>3684.9943208361005</v>
      </c>
      <c r="G14" s="477">
        <v>3602.88678693572</v>
      </c>
      <c r="H14" s="477">
        <v>3114.7079290203565</v>
      </c>
      <c r="I14" s="477">
        <v>3285.3254744111568</v>
      </c>
      <c r="J14" s="477">
        <v>2974.1895169305262</v>
      </c>
      <c r="K14" s="477">
        <v>3116.2749786114782</v>
      </c>
      <c r="L14" s="477">
        <v>3117.2836090052378</v>
      </c>
      <c r="M14" s="477">
        <v>3351.1480743317361</v>
      </c>
      <c r="N14" s="477">
        <v>3563.9067462752496</v>
      </c>
      <c r="O14" s="477">
        <v>3363.5030307959196</v>
      </c>
      <c r="P14" s="477">
        <v>3217.0380462755438</v>
      </c>
      <c r="Q14" s="477">
        <v>3799.6146829818858</v>
      </c>
      <c r="R14" s="477">
        <v>3345.0256315119213</v>
      </c>
      <c r="S14" s="477">
        <v>2823.7935341970051</v>
      </c>
      <c r="T14" s="477">
        <v>2779.2811727938433</v>
      </c>
      <c r="U14" s="477">
        <v>2802.8596124799456</v>
      </c>
      <c r="V14" s="477">
        <v>3006.6108335885488</v>
      </c>
      <c r="W14" s="477">
        <v>2428.1677571144655</v>
      </c>
      <c r="X14" s="477">
        <v>2491.4769490418034</v>
      </c>
      <c r="Y14" s="477">
        <v>2522.6092305210218</v>
      </c>
      <c r="Z14" s="477">
        <v>2505.9451144462919</v>
      </c>
      <c r="AA14" s="477">
        <v>2431.3427330706659</v>
      </c>
      <c r="AB14" s="477">
        <v>2438.8398179158921</v>
      </c>
      <c r="AC14" s="477">
        <v>2461.9642554068696</v>
      </c>
      <c r="AD14" s="477">
        <v>2421.9424988419605</v>
      </c>
      <c r="AE14" s="477">
        <v>2311.1927217399748</v>
      </c>
      <c r="AF14" s="477">
        <v>2247.9602816119418</v>
      </c>
      <c r="AG14" s="477">
        <v>2192.8131024874338</v>
      </c>
      <c r="AH14" s="477">
        <v>2098.2016417985619</v>
      </c>
      <c r="AI14" s="477">
        <v>2159.3694906176183</v>
      </c>
      <c r="AJ14" s="477">
        <v>2075.0904242933539</v>
      </c>
      <c r="AK14" s="477">
        <v>2149.5567034427827</v>
      </c>
      <c r="AL14" s="477">
        <v>2493.6550545553746</v>
      </c>
      <c r="AM14" s="477">
        <v>2426.3753282059474</v>
      </c>
      <c r="AN14" s="477">
        <v>2407.7322983608997</v>
      </c>
      <c r="AO14" s="477">
        <v>2542.7418862381014</v>
      </c>
      <c r="AP14" s="477">
        <v>2613.1551935501698</v>
      </c>
      <c r="AQ14" s="477">
        <v>2857.46611571722</v>
      </c>
      <c r="AR14" s="477">
        <v>2768.6662473293736</v>
      </c>
    </row>
    <row r="15" spans="1:45" ht="21" customHeight="1" x14ac:dyDescent="0.3">
      <c r="A15" s="476" t="s">
        <v>604</v>
      </c>
      <c r="B15" s="477">
        <v>13127.383936099144</v>
      </c>
      <c r="C15" s="477">
        <v>12991.804279606024</v>
      </c>
      <c r="D15" s="477">
        <v>13569.035340952969</v>
      </c>
      <c r="E15" s="477">
        <v>13785.990548182579</v>
      </c>
      <c r="F15" s="477">
        <v>13468.385201582174</v>
      </c>
      <c r="G15" s="477">
        <v>13091.580289108475</v>
      </c>
      <c r="H15" s="477">
        <v>14621.999283390509</v>
      </c>
      <c r="I15" s="477">
        <v>14513.344936868307</v>
      </c>
      <c r="J15" s="477">
        <v>15720.222509688003</v>
      </c>
      <c r="K15" s="477">
        <v>15905.338415821247</v>
      </c>
      <c r="L15" s="477">
        <v>16005.751516372969</v>
      </c>
      <c r="M15" s="477">
        <v>16258.659735259378</v>
      </c>
      <c r="N15" s="477">
        <v>16348.570251926461</v>
      </c>
      <c r="O15" s="477">
        <v>16385.194551454471</v>
      </c>
      <c r="P15" s="477">
        <v>16490.225167801473</v>
      </c>
      <c r="Q15" s="477">
        <v>16685.05557113497</v>
      </c>
      <c r="R15" s="477">
        <v>16892.655545196056</v>
      </c>
      <c r="S15" s="477">
        <v>17013.007153586168</v>
      </c>
      <c r="T15" s="477">
        <v>17015.341669725811</v>
      </c>
      <c r="U15" s="477">
        <v>17586.50762556056</v>
      </c>
      <c r="V15" s="477">
        <v>17697.378261714981</v>
      </c>
      <c r="W15" s="477">
        <v>17899.450809767837</v>
      </c>
      <c r="X15" s="477">
        <v>18151.558179249358</v>
      </c>
      <c r="Y15" s="477">
        <v>18290.127968940131</v>
      </c>
      <c r="Z15" s="477">
        <v>18589.356929104495</v>
      </c>
      <c r="AA15" s="477">
        <v>18495.313654405767</v>
      </c>
      <c r="AB15" s="477">
        <v>19136.577002980335</v>
      </c>
      <c r="AC15" s="477">
        <v>18946.303219627967</v>
      </c>
      <c r="AD15" s="477">
        <v>22818.886856346544</v>
      </c>
      <c r="AE15" s="477">
        <v>22835.172744657619</v>
      </c>
      <c r="AF15" s="477">
        <v>23072.069799933743</v>
      </c>
      <c r="AG15" s="477">
        <v>22994.421846492456</v>
      </c>
      <c r="AH15" s="477">
        <v>23484.205124688029</v>
      </c>
      <c r="AI15" s="477">
        <v>23738.597843740572</v>
      </c>
      <c r="AJ15" s="477">
        <v>23953.794331403009</v>
      </c>
      <c r="AK15" s="477">
        <v>23738.22915797208</v>
      </c>
      <c r="AL15" s="477">
        <v>23380.636585253353</v>
      </c>
      <c r="AM15" s="477">
        <v>23851.168825007018</v>
      </c>
      <c r="AN15" s="477">
        <v>24082.449502605326</v>
      </c>
      <c r="AO15" s="477">
        <v>24272.944623217267</v>
      </c>
      <c r="AP15" s="477">
        <v>24373.155881233961</v>
      </c>
      <c r="AQ15" s="477">
        <v>23973.419467710981</v>
      </c>
      <c r="AR15" s="477">
        <v>20799.296247320435</v>
      </c>
    </row>
    <row r="16" spans="1:45" ht="21" customHeight="1" x14ac:dyDescent="0.3">
      <c r="A16" s="476" t="s">
        <v>605</v>
      </c>
      <c r="B16" s="477">
        <v>3865.8759467982077</v>
      </c>
      <c r="C16" s="477">
        <v>3504.3392265755829</v>
      </c>
      <c r="D16" s="477">
        <v>2943.6248510359837</v>
      </c>
      <c r="E16" s="477">
        <v>2772.2140663298223</v>
      </c>
      <c r="F16" s="477">
        <v>2438.4379458740232</v>
      </c>
      <c r="G16" s="477">
        <v>2533.0044296582782</v>
      </c>
      <c r="H16" s="477">
        <v>2407.3024045014672</v>
      </c>
      <c r="I16" s="477">
        <v>2303.7432689323841</v>
      </c>
      <c r="J16" s="477">
        <v>2615.5975871605769</v>
      </c>
      <c r="K16" s="477">
        <v>2104.5066612818482</v>
      </c>
      <c r="L16" s="477">
        <v>2158.1225679349582</v>
      </c>
      <c r="M16" s="477">
        <v>2233.8221990971033</v>
      </c>
      <c r="N16" s="477">
        <v>2363.7071344280025</v>
      </c>
      <c r="O16" s="477">
        <v>2352.2697033803402</v>
      </c>
      <c r="P16" s="477">
        <v>2377.3666820810331</v>
      </c>
      <c r="Q16" s="477">
        <v>2388.3464684831679</v>
      </c>
      <c r="R16" s="477">
        <v>2465.0043601050211</v>
      </c>
      <c r="S16" s="477">
        <v>2520.5914768099892</v>
      </c>
      <c r="T16" s="477">
        <v>2824.8907066800007</v>
      </c>
      <c r="U16" s="477">
        <v>2823.8395812900017</v>
      </c>
      <c r="V16" s="477">
        <v>2714.93204393</v>
      </c>
      <c r="W16" s="477">
        <v>2687.2154452607206</v>
      </c>
      <c r="X16" s="477">
        <v>2833.6108237934754</v>
      </c>
      <c r="Y16" s="477">
        <v>2853.879750546485</v>
      </c>
      <c r="Z16" s="477">
        <v>2888.4273919256243</v>
      </c>
      <c r="AA16" s="477">
        <v>2745.2225502404381</v>
      </c>
      <c r="AB16" s="477">
        <v>2689.9362635698321</v>
      </c>
      <c r="AC16" s="477">
        <v>2813.8707821065632</v>
      </c>
      <c r="AD16" s="477">
        <v>2238.9642793976955</v>
      </c>
      <c r="AE16" s="477">
        <v>2190.0060049900012</v>
      </c>
      <c r="AF16" s="477">
        <v>2243.9999926776891</v>
      </c>
      <c r="AG16" s="477">
        <v>2244.5821953722643</v>
      </c>
      <c r="AH16" s="477">
        <v>2339.4433550006524</v>
      </c>
      <c r="AI16" s="477">
        <v>2371.7083140734062</v>
      </c>
      <c r="AJ16" s="477">
        <v>2552.1883955669368</v>
      </c>
      <c r="AK16" s="477">
        <v>2668.4193759699997</v>
      </c>
      <c r="AL16" s="477">
        <v>2719.6963785838102</v>
      </c>
      <c r="AM16" s="477">
        <v>3113.1644973651892</v>
      </c>
      <c r="AN16" s="477">
        <v>3165.871793778861</v>
      </c>
      <c r="AO16" s="477">
        <v>3489.7507761260476</v>
      </c>
      <c r="AP16" s="477">
        <v>3443.8614938835062</v>
      </c>
      <c r="AQ16" s="477">
        <v>3472.3383813355986</v>
      </c>
      <c r="AR16" s="477">
        <v>3615.2826960912153</v>
      </c>
    </row>
    <row r="17" spans="1:2007" ht="21" customHeight="1" x14ac:dyDescent="0.3">
      <c r="A17" s="476" t="s">
        <v>612</v>
      </c>
      <c r="B17" s="477">
        <v>5345.1406620680373</v>
      </c>
      <c r="C17" s="477">
        <v>5180.6438260015766</v>
      </c>
      <c r="D17" s="477">
        <v>4962.1039881697616</v>
      </c>
      <c r="E17" s="477">
        <v>5346.3164689704254</v>
      </c>
      <c r="F17" s="477">
        <v>5276.8847124039112</v>
      </c>
      <c r="G17" s="477">
        <v>5332.0341754106757</v>
      </c>
      <c r="H17" s="477">
        <v>5371.7180124566876</v>
      </c>
      <c r="I17" s="477">
        <v>5385.177360450276</v>
      </c>
      <c r="J17" s="477">
        <v>5433.4735978667541</v>
      </c>
      <c r="K17" s="477">
        <v>5494.8014554804704</v>
      </c>
      <c r="L17" s="477">
        <v>5389.2861368256699</v>
      </c>
      <c r="M17" s="477">
        <v>5319.5233582753817</v>
      </c>
      <c r="N17" s="477">
        <v>5344.0352610851278</v>
      </c>
      <c r="O17" s="477">
        <v>5329.0747884957927</v>
      </c>
      <c r="P17" s="477">
        <v>5263.3414191992179</v>
      </c>
      <c r="Q17" s="477">
        <v>5243.4404164957086</v>
      </c>
      <c r="R17" s="477">
        <v>5265.9161645164168</v>
      </c>
      <c r="S17" s="477">
        <v>5263.5804795031008</v>
      </c>
      <c r="T17" s="477">
        <v>5467.9589854213082</v>
      </c>
      <c r="U17" s="477">
        <v>5419.3000601852218</v>
      </c>
      <c r="V17" s="477">
        <v>5508.1904584803324</v>
      </c>
      <c r="W17" s="477">
        <v>5490.1066920074445</v>
      </c>
      <c r="X17" s="477">
        <v>5421.2528602152188</v>
      </c>
      <c r="Y17" s="477">
        <v>5491.8141137923121</v>
      </c>
      <c r="Z17" s="477">
        <v>5543.5530512928481</v>
      </c>
      <c r="AA17" s="477">
        <v>5415.2438377560984</v>
      </c>
      <c r="AB17" s="477">
        <v>7694.3460582819571</v>
      </c>
      <c r="AC17" s="477">
        <v>4967.485097781373</v>
      </c>
      <c r="AD17" s="477">
        <v>3226.2821066600955</v>
      </c>
      <c r="AE17" s="477">
        <v>2911.1625429782798</v>
      </c>
      <c r="AF17" s="477">
        <v>3026.9480302622978</v>
      </c>
      <c r="AG17" s="477">
        <v>2924.9237443488282</v>
      </c>
      <c r="AH17" s="477">
        <v>2922.7372506386696</v>
      </c>
      <c r="AI17" s="477">
        <v>2746.3420203062524</v>
      </c>
      <c r="AJ17" s="477">
        <v>2730.2833857171663</v>
      </c>
      <c r="AK17" s="477">
        <v>2696.9714873557405</v>
      </c>
      <c r="AL17" s="477">
        <v>2754.2847873213423</v>
      </c>
      <c r="AM17" s="477">
        <v>2803.3869715768897</v>
      </c>
      <c r="AN17" s="477">
        <v>2763.0225957714106</v>
      </c>
      <c r="AO17" s="477">
        <v>3132.4018719557166</v>
      </c>
      <c r="AP17" s="477">
        <v>2792.5761816193753</v>
      </c>
      <c r="AQ17" s="477">
        <v>2807.6006497441449</v>
      </c>
      <c r="AR17" s="477">
        <v>2828.594800857401</v>
      </c>
    </row>
    <row r="18" spans="1:2007" ht="21" customHeight="1" x14ac:dyDescent="0.3">
      <c r="A18" s="476" t="s">
        <v>619</v>
      </c>
      <c r="B18" s="477">
        <v>1290.4854359800001</v>
      </c>
      <c r="C18" s="477">
        <v>1268.90802143</v>
      </c>
      <c r="D18" s="477">
        <v>1263.1597730299998</v>
      </c>
      <c r="E18" s="477">
        <v>1261.4834246599999</v>
      </c>
      <c r="F18" s="477">
        <v>1227.9088496200002</v>
      </c>
      <c r="G18" s="477">
        <v>1233.62915985</v>
      </c>
      <c r="H18" s="477">
        <v>1244.4846437200001</v>
      </c>
      <c r="I18" s="477">
        <v>1250.1892033499998</v>
      </c>
      <c r="J18" s="477">
        <v>1238.6102782799999</v>
      </c>
      <c r="K18" s="477">
        <v>1226.4598321600001</v>
      </c>
      <c r="L18" s="477">
        <v>1235.8163833399999</v>
      </c>
      <c r="M18" s="477">
        <v>1225.43537932</v>
      </c>
      <c r="N18" s="477">
        <v>1238.1215378000002</v>
      </c>
      <c r="O18" s="477">
        <v>1214.0844152</v>
      </c>
      <c r="P18" s="477">
        <v>1207.6553920700001</v>
      </c>
      <c r="Q18" s="477">
        <v>1225.2884594</v>
      </c>
      <c r="R18" s="477">
        <v>1218.09267097</v>
      </c>
      <c r="S18" s="477">
        <v>1215.3630386300001</v>
      </c>
      <c r="T18" s="477">
        <v>1153.5039513500003</v>
      </c>
      <c r="U18" s="477">
        <v>1150.9544978600002</v>
      </c>
      <c r="V18" s="477">
        <v>1152.64671062</v>
      </c>
      <c r="W18" s="477">
        <v>1160.0547185699997</v>
      </c>
      <c r="X18" s="477">
        <v>1152.00898549</v>
      </c>
      <c r="Y18" s="477">
        <v>1148.8036828499999</v>
      </c>
      <c r="Z18" s="477">
        <v>1156.2279051200001</v>
      </c>
      <c r="AA18" s="477">
        <v>1135.6650252300001</v>
      </c>
      <c r="AB18" s="477">
        <v>1166.2516216600002</v>
      </c>
      <c r="AC18" s="477">
        <v>1171.5612767400003</v>
      </c>
      <c r="AD18" s="477">
        <v>1156.61427344</v>
      </c>
      <c r="AE18" s="477">
        <v>1158.9001004000002</v>
      </c>
      <c r="AF18" s="477">
        <v>1124.4392677799999</v>
      </c>
      <c r="AG18" s="477">
        <v>1106.6729121799999</v>
      </c>
      <c r="AH18" s="477">
        <v>1090.3330995000003</v>
      </c>
      <c r="AI18" s="477">
        <v>1104.1136196599998</v>
      </c>
      <c r="AJ18" s="477">
        <v>1086.32957799</v>
      </c>
      <c r="AK18" s="477">
        <v>1086.4169705200002</v>
      </c>
      <c r="AL18" s="477">
        <v>1088.9282317299999</v>
      </c>
      <c r="AM18" s="477">
        <v>1060.0941993099998</v>
      </c>
      <c r="AN18" s="477">
        <v>1051.1535857399999</v>
      </c>
      <c r="AO18" s="477">
        <v>1052.11240436</v>
      </c>
      <c r="AP18" s="477">
        <v>1033.26421605</v>
      </c>
      <c r="AQ18" s="477">
        <v>1030.2847029900001</v>
      </c>
      <c r="AR18" s="477">
        <v>1039.1003280599998</v>
      </c>
    </row>
    <row r="19" spans="1:2007" ht="21" customHeight="1" x14ac:dyDescent="0.3">
      <c r="A19" s="476" t="s">
        <v>625</v>
      </c>
      <c r="B19" s="477">
        <v>373.97860450999997</v>
      </c>
      <c r="C19" s="477">
        <v>359.70128411999997</v>
      </c>
      <c r="D19" s="477">
        <v>316.94078281999998</v>
      </c>
      <c r="E19" s="477">
        <v>368.61629934000001</v>
      </c>
      <c r="F19" s="477">
        <v>789.77661182000008</v>
      </c>
      <c r="G19" s="477">
        <v>787.37800371000026</v>
      </c>
      <c r="H19" s="477">
        <v>783.55623718999993</v>
      </c>
      <c r="I19" s="477">
        <v>801.79535832999989</v>
      </c>
      <c r="J19" s="477">
        <v>816.19401872000003</v>
      </c>
      <c r="K19" s="477">
        <v>796.0742843800009</v>
      </c>
      <c r="L19" s="477">
        <v>817.97393993999992</v>
      </c>
      <c r="M19" s="477">
        <v>872.26185308999993</v>
      </c>
      <c r="N19" s="477">
        <v>881.59514966000006</v>
      </c>
      <c r="O19" s="477">
        <v>875.88413889000014</v>
      </c>
      <c r="P19" s="477">
        <v>890.833420859998</v>
      </c>
      <c r="Q19" s="477">
        <v>922.92961756999796</v>
      </c>
      <c r="R19" s="477">
        <v>933.13512762999994</v>
      </c>
      <c r="S19" s="477">
        <v>944.93592824999996</v>
      </c>
      <c r="T19" s="477">
        <v>956.89162275000001</v>
      </c>
      <c r="U19" s="477">
        <v>978.12339259999999</v>
      </c>
      <c r="V19" s="477">
        <v>989.02396522000004</v>
      </c>
      <c r="W19" s="477">
        <v>1000.3794795800001</v>
      </c>
      <c r="X19" s="477">
        <v>1078.4554498800001</v>
      </c>
      <c r="Y19" s="477">
        <v>1129.4161058700001</v>
      </c>
      <c r="Z19" s="477">
        <v>1184.39284701</v>
      </c>
      <c r="AA19" s="477">
        <v>1181.5824153500002</v>
      </c>
      <c r="AB19" s="477">
        <v>1284.5709680800001</v>
      </c>
      <c r="AC19" s="477">
        <v>1296.64715318</v>
      </c>
      <c r="AD19" s="477">
        <v>1325.17413865</v>
      </c>
      <c r="AE19" s="477">
        <v>1355.8399782199999</v>
      </c>
      <c r="AF19" s="477">
        <v>1670.0427648299997</v>
      </c>
      <c r="AG19" s="477">
        <v>1786.6639552600002</v>
      </c>
      <c r="AH19" s="477">
        <v>1740.1746726700001</v>
      </c>
      <c r="AI19" s="477">
        <v>1770.85235921</v>
      </c>
      <c r="AJ19" s="477">
        <v>1899.4548415899981</v>
      </c>
      <c r="AK19" s="477">
        <v>1944.9244631199999</v>
      </c>
      <c r="AL19" s="477">
        <v>1999.9989388500012</v>
      </c>
      <c r="AM19" s="477">
        <v>1755.4475209300001</v>
      </c>
      <c r="AN19" s="477">
        <v>1936.3333163099999</v>
      </c>
      <c r="AO19" s="477">
        <v>1333.307565509999</v>
      </c>
      <c r="AP19" s="477">
        <v>1446.2655559154803</v>
      </c>
      <c r="AQ19" s="477">
        <v>1436.1096853994231</v>
      </c>
      <c r="AR19" s="477">
        <v>1418.6033234172564</v>
      </c>
    </row>
    <row r="20" spans="1:2007" ht="21" customHeight="1" x14ac:dyDescent="0.3">
      <c r="A20" s="476" t="s">
        <v>628</v>
      </c>
      <c r="B20" s="477">
        <v>879.57088748000001</v>
      </c>
      <c r="C20" s="477">
        <v>915.14975474999994</v>
      </c>
      <c r="D20" s="477">
        <v>945.43853512999999</v>
      </c>
      <c r="E20" s="477">
        <v>974.23092121000013</v>
      </c>
      <c r="F20" s="477">
        <v>966.25942373999987</v>
      </c>
      <c r="G20" s="477">
        <v>956.59406142999796</v>
      </c>
      <c r="H20" s="477">
        <v>964.06911796999998</v>
      </c>
      <c r="I20" s="477">
        <v>912.28557806999788</v>
      </c>
      <c r="J20" s="477">
        <v>888.45207379999806</v>
      </c>
      <c r="K20" s="477">
        <v>912.33488927999792</v>
      </c>
      <c r="L20" s="477">
        <v>906.71039102999998</v>
      </c>
      <c r="M20" s="477">
        <v>930.69173732999684</v>
      </c>
      <c r="N20" s="477">
        <v>958.90235326000015</v>
      </c>
      <c r="O20" s="477">
        <v>954.80682260000003</v>
      </c>
      <c r="P20" s="477">
        <v>946.54649426000208</v>
      </c>
      <c r="Q20" s="477">
        <v>978.81668958999808</v>
      </c>
      <c r="R20" s="477">
        <v>996.05655341000011</v>
      </c>
      <c r="S20" s="477">
        <v>975.57507658999998</v>
      </c>
      <c r="T20" s="477">
        <v>1008.1683998399999</v>
      </c>
      <c r="U20" s="477">
        <v>978.66748622</v>
      </c>
      <c r="V20" s="477">
        <v>966.99163051000005</v>
      </c>
      <c r="W20" s="477">
        <v>969.29953696999996</v>
      </c>
      <c r="X20" s="477">
        <v>973.09276731999989</v>
      </c>
      <c r="Y20" s="477">
        <v>976.45242851000012</v>
      </c>
      <c r="Z20" s="477">
        <v>955.16793258999996</v>
      </c>
      <c r="AA20" s="477">
        <v>949.37728156000003</v>
      </c>
      <c r="AB20" s="477">
        <v>936.18406829999992</v>
      </c>
      <c r="AC20" s="477">
        <v>949.83730279999907</v>
      </c>
      <c r="AD20" s="477">
        <v>1275.07187355</v>
      </c>
      <c r="AE20" s="477">
        <v>1468.9700011999998</v>
      </c>
      <c r="AF20" s="477">
        <v>1482.0352367500009</v>
      </c>
      <c r="AG20" s="477">
        <v>1481.424151160001</v>
      </c>
      <c r="AH20" s="477">
        <v>1485.6884049700002</v>
      </c>
      <c r="AI20" s="477">
        <v>1537.051257799998</v>
      </c>
      <c r="AJ20" s="477">
        <v>1479.3636359000011</v>
      </c>
      <c r="AK20" s="477">
        <v>1468.07306371001</v>
      </c>
      <c r="AL20" s="477">
        <v>1364.95762021</v>
      </c>
      <c r="AM20" s="477">
        <v>1399.202429849998</v>
      </c>
      <c r="AN20" s="477">
        <v>1354.8139119599998</v>
      </c>
      <c r="AO20" s="477">
        <v>1292.8132083300002</v>
      </c>
      <c r="AP20" s="477">
        <v>1309.36396902</v>
      </c>
      <c r="AQ20" s="477">
        <v>1337.2607924200001</v>
      </c>
      <c r="AR20" s="477">
        <v>1374.73716274</v>
      </c>
    </row>
    <row r="21" spans="1:2007" ht="21" customHeight="1" thickBot="1" x14ac:dyDescent="0.35">
      <c r="A21" s="476" t="s">
        <v>633</v>
      </c>
      <c r="B21" s="477">
        <v>1497.7282656795041</v>
      </c>
      <c r="C21" s="477">
        <v>1479.5407029405219</v>
      </c>
      <c r="D21" s="477">
        <v>1484.1834964694997</v>
      </c>
      <c r="E21" s="477">
        <v>984.41473723286572</v>
      </c>
      <c r="F21" s="477">
        <v>1247.345803335425</v>
      </c>
      <c r="G21" s="477">
        <v>987.5212056999718</v>
      </c>
      <c r="H21" s="477">
        <v>949.77696405792221</v>
      </c>
      <c r="I21" s="477">
        <v>1021.3571875794481</v>
      </c>
      <c r="J21" s="477">
        <v>1038.5693274107809</v>
      </c>
      <c r="K21" s="477">
        <v>983.4052137287357</v>
      </c>
      <c r="L21" s="477">
        <v>979.31107562728982</v>
      </c>
      <c r="M21" s="477">
        <v>998.36972167865326</v>
      </c>
      <c r="N21" s="477">
        <v>973.88211086737692</v>
      </c>
      <c r="O21" s="477">
        <v>956.92648522832428</v>
      </c>
      <c r="P21" s="477">
        <v>893.99996568920778</v>
      </c>
      <c r="Q21" s="477">
        <v>950.38031087845684</v>
      </c>
      <c r="R21" s="477">
        <v>962.84200402226156</v>
      </c>
      <c r="S21" s="477">
        <v>939.92650132313781</v>
      </c>
      <c r="T21" s="477">
        <v>907.68760900117525</v>
      </c>
      <c r="U21" s="477">
        <v>904.36076970958129</v>
      </c>
      <c r="V21" s="477">
        <v>858.35779534028177</v>
      </c>
      <c r="W21" s="477">
        <v>884.51723075054815</v>
      </c>
      <c r="X21" s="477">
        <v>878.56679358291217</v>
      </c>
      <c r="Y21" s="477">
        <v>849.04552606548964</v>
      </c>
      <c r="Z21" s="477">
        <v>847.6577809676279</v>
      </c>
      <c r="AA21" s="477">
        <v>864.35621558337061</v>
      </c>
      <c r="AB21" s="477">
        <v>871.67662821450472</v>
      </c>
      <c r="AC21" s="477">
        <v>890.9979518436528</v>
      </c>
      <c r="AD21" s="477">
        <v>1068.4647366710021</v>
      </c>
      <c r="AE21" s="477">
        <v>814.83754202160685</v>
      </c>
      <c r="AF21" s="477">
        <v>638.24422282630781</v>
      </c>
      <c r="AG21" s="477">
        <v>605.49503625066677</v>
      </c>
      <c r="AH21" s="477">
        <v>687.59016773168094</v>
      </c>
      <c r="AI21" s="477">
        <v>684.26092625780996</v>
      </c>
      <c r="AJ21" s="477">
        <v>612.97836213998949</v>
      </c>
      <c r="AK21" s="477">
        <v>621.1769616714198</v>
      </c>
      <c r="AL21" s="477">
        <v>847.66233646397325</v>
      </c>
      <c r="AM21" s="477">
        <v>877.88105480257786</v>
      </c>
      <c r="AN21" s="477">
        <v>1090.3470265393128</v>
      </c>
      <c r="AO21" s="477">
        <v>852.62658671000725</v>
      </c>
      <c r="AP21" s="477">
        <v>882.14935525999829</v>
      </c>
      <c r="AQ21" s="477">
        <v>640.74713234999399</v>
      </c>
      <c r="AR21" s="477">
        <v>755.96519745574926</v>
      </c>
    </row>
    <row r="22" spans="1:2007" ht="21" customHeight="1" x14ac:dyDescent="0.3">
      <c r="A22" s="496" t="s">
        <v>637</v>
      </c>
      <c r="B22" s="858">
        <v>155926.23077301361</v>
      </c>
      <c r="C22" s="858">
        <v>156636.58273598348</v>
      </c>
      <c r="D22" s="858">
        <v>157603.00354903727</v>
      </c>
      <c r="E22" s="858">
        <v>159496.19590854755</v>
      </c>
      <c r="F22" s="858">
        <v>160427.68006909723</v>
      </c>
      <c r="G22" s="858">
        <v>162106.60159715137</v>
      </c>
      <c r="H22" s="858">
        <v>163898.31191347758</v>
      </c>
      <c r="I22" s="858">
        <v>164229.45426326233</v>
      </c>
      <c r="J22" s="858">
        <v>165085.10395869246</v>
      </c>
      <c r="K22" s="858">
        <v>166351.86093698503</v>
      </c>
      <c r="L22" s="858">
        <v>167291.11639220736</v>
      </c>
      <c r="M22" s="858">
        <v>169250.35390390956</v>
      </c>
      <c r="N22" s="858">
        <v>170013.30210634481</v>
      </c>
      <c r="O22" s="858">
        <v>170685.74272394396</v>
      </c>
      <c r="P22" s="858">
        <v>159971.56098375464</v>
      </c>
      <c r="Q22" s="858">
        <v>159590.58010702085</v>
      </c>
      <c r="R22" s="858">
        <v>158499.76407066605</v>
      </c>
      <c r="S22" s="858">
        <v>158247.89324540785</v>
      </c>
      <c r="T22" s="858">
        <v>158477.34727749473</v>
      </c>
      <c r="U22" s="858">
        <v>159624.45316287575</v>
      </c>
      <c r="V22" s="858">
        <v>160786.18870321382</v>
      </c>
      <c r="W22" s="858">
        <v>162209.60294395886</v>
      </c>
      <c r="X22" s="858">
        <v>162032.08645991253</v>
      </c>
      <c r="Y22" s="858">
        <v>162958.914359129</v>
      </c>
      <c r="Z22" s="858">
        <v>163137.6599820886</v>
      </c>
      <c r="AA22" s="858">
        <v>164671.92403318326</v>
      </c>
      <c r="AB22" s="858">
        <v>165762.82386047195</v>
      </c>
      <c r="AC22" s="858">
        <v>164950.93768855697</v>
      </c>
      <c r="AD22" s="858">
        <v>164984.69680166343</v>
      </c>
      <c r="AE22" s="858">
        <v>166128.47265568361</v>
      </c>
      <c r="AF22" s="858">
        <v>167061.87849224848</v>
      </c>
      <c r="AG22" s="858">
        <v>168391.67113717663</v>
      </c>
      <c r="AH22" s="858">
        <v>169715.45436360076</v>
      </c>
      <c r="AI22" s="858">
        <v>171300.05101490489</v>
      </c>
      <c r="AJ22" s="858">
        <v>173990.68194817807</v>
      </c>
      <c r="AK22" s="858">
        <v>174088.55906847707</v>
      </c>
      <c r="AL22" s="858">
        <v>174990.61620156933</v>
      </c>
      <c r="AM22" s="858">
        <v>176026.07282887364</v>
      </c>
      <c r="AN22" s="858">
        <v>177608.44307893363</v>
      </c>
      <c r="AO22" s="858">
        <v>178163.58138128329</v>
      </c>
      <c r="AP22" s="858">
        <v>180187.24899310409</v>
      </c>
      <c r="AQ22" s="858">
        <v>182259.18036439744</v>
      </c>
      <c r="AR22" s="858">
        <v>184652.11048620619</v>
      </c>
    </row>
    <row r="23" spans="1:2007" ht="21" customHeight="1" x14ac:dyDescent="0.3">
      <c r="A23" s="480" t="s">
        <v>638</v>
      </c>
      <c r="B23" s="859">
        <v>81353.444502371422</v>
      </c>
      <c r="C23" s="859">
        <v>81839.095374689859</v>
      </c>
      <c r="D23" s="859">
        <v>82230.357263354279</v>
      </c>
      <c r="E23" s="859">
        <v>82773.403085560451</v>
      </c>
      <c r="F23" s="859">
        <v>83248.70797232342</v>
      </c>
      <c r="G23" s="859">
        <v>84360.869048396416</v>
      </c>
      <c r="H23" s="859">
        <v>85005.841883330126</v>
      </c>
      <c r="I23" s="859">
        <v>85536.040035802143</v>
      </c>
      <c r="J23" s="859">
        <v>86162.201824887277</v>
      </c>
      <c r="K23" s="859">
        <v>86650.096239927778</v>
      </c>
      <c r="L23" s="859">
        <v>87428.348025395186</v>
      </c>
      <c r="M23" s="859">
        <v>87997.245102219706</v>
      </c>
      <c r="N23" s="859">
        <v>88614.486347600017</v>
      </c>
      <c r="O23" s="859">
        <v>89095.195738280832</v>
      </c>
      <c r="P23" s="859">
        <v>89912.923234457077</v>
      </c>
      <c r="Q23" s="859">
        <v>89750.102045114501</v>
      </c>
      <c r="R23" s="859">
        <v>89461.481202430936</v>
      </c>
      <c r="S23" s="859">
        <v>89496.541329294254</v>
      </c>
      <c r="T23" s="859">
        <v>89966.251823455852</v>
      </c>
      <c r="U23" s="859">
        <v>90687.676456187575</v>
      </c>
      <c r="V23" s="859">
        <v>91099.77611157803</v>
      </c>
      <c r="W23" s="859">
        <v>91892.224940893808</v>
      </c>
      <c r="X23" s="859">
        <v>91511.442607481469</v>
      </c>
      <c r="Y23" s="859">
        <v>92302.019511485705</v>
      </c>
      <c r="Z23" s="859">
        <v>92757.78673268696</v>
      </c>
      <c r="AA23" s="859">
        <v>93733.218411824768</v>
      </c>
      <c r="AB23" s="859">
        <v>94385.811180941819</v>
      </c>
      <c r="AC23" s="859">
        <v>94444.995747950306</v>
      </c>
      <c r="AD23" s="859">
        <v>94582.435599842967</v>
      </c>
      <c r="AE23" s="859">
        <v>95049.353539568998</v>
      </c>
      <c r="AF23" s="859">
        <v>96321.871584158609</v>
      </c>
      <c r="AG23" s="859">
        <v>96967.011555917823</v>
      </c>
      <c r="AH23" s="859">
        <v>97250.781469300899</v>
      </c>
      <c r="AI23" s="859">
        <v>99401.28474204184</v>
      </c>
      <c r="AJ23" s="859">
        <v>100646.02754030531</v>
      </c>
      <c r="AK23" s="859">
        <v>101133.78076550613</v>
      </c>
      <c r="AL23" s="859">
        <v>101997.00882332734</v>
      </c>
      <c r="AM23" s="859">
        <v>102751.89456358968</v>
      </c>
      <c r="AN23" s="859">
        <v>103176.67858203179</v>
      </c>
      <c r="AO23" s="859">
        <v>104296.72887581722</v>
      </c>
      <c r="AP23" s="859">
        <v>105193.27151145836</v>
      </c>
      <c r="AQ23" s="859">
        <v>106690.08435431388</v>
      </c>
      <c r="AR23" s="859">
        <v>108003.02115730534</v>
      </c>
    </row>
    <row r="24" spans="1:2007" s="829" customFormat="1" ht="21" customHeight="1" x14ac:dyDescent="0.3">
      <c r="A24" s="472" t="s">
        <v>639</v>
      </c>
      <c r="B24" s="860">
        <v>41365.355770956041</v>
      </c>
      <c r="C24" s="860">
        <v>40904.939745296615</v>
      </c>
      <c r="D24" s="860">
        <v>41326.826696817261</v>
      </c>
      <c r="E24" s="860">
        <v>40917.507108406047</v>
      </c>
      <c r="F24" s="860">
        <v>42610.216258972061</v>
      </c>
      <c r="G24" s="860">
        <v>42245.036519451569</v>
      </c>
      <c r="H24" s="860">
        <v>43321.024567736764</v>
      </c>
      <c r="I24" s="860">
        <v>43008.505400459631</v>
      </c>
      <c r="J24" s="860">
        <v>44842.156244265323</v>
      </c>
      <c r="K24" s="860">
        <v>46696.187258812126</v>
      </c>
      <c r="L24" s="860">
        <v>42831.169382382883</v>
      </c>
      <c r="M24" s="860">
        <v>42863.944311513675</v>
      </c>
      <c r="N24" s="860">
        <v>42195.731110257126</v>
      </c>
      <c r="O24" s="860">
        <v>41632.07287342877</v>
      </c>
      <c r="P24" s="860">
        <v>43822.573807393004</v>
      </c>
      <c r="Q24" s="860">
        <v>44801.234057506525</v>
      </c>
      <c r="R24" s="860">
        <v>45477.397320085343</v>
      </c>
      <c r="S24" s="860">
        <v>44497.769065875676</v>
      </c>
      <c r="T24" s="860">
        <v>43704.173869058024</v>
      </c>
      <c r="U24" s="860">
        <v>43475.531388304909</v>
      </c>
      <c r="V24" s="860">
        <v>41145.609497462559</v>
      </c>
      <c r="W24" s="860">
        <v>32818.865977685717</v>
      </c>
      <c r="X24" s="860">
        <v>32782.557985649102</v>
      </c>
      <c r="Y24" s="860">
        <v>33017.792060707325</v>
      </c>
      <c r="Z24" s="860">
        <v>32798.044350799726</v>
      </c>
      <c r="AA24" s="860">
        <v>33598.696863685676</v>
      </c>
      <c r="AB24" s="860">
        <v>32804.198374087107</v>
      </c>
      <c r="AC24" s="860">
        <v>32113.661717443872</v>
      </c>
      <c r="AD24" s="860">
        <v>33523.019941592778</v>
      </c>
      <c r="AE24" s="860">
        <v>36812.37982186069</v>
      </c>
      <c r="AF24" s="860">
        <v>34644.148841440845</v>
      </c>
      <c r="AG24" s="860">
        <v>35937.438346095805</v>
      </c>
      <c r="AH24" s="860">
        <v>34505.72242935979</v>
      </c>
      <c r="AI24" s="860">
        <v>32320.274157521453</v>
      </c>
      <c r="AJ24" s="860">
        <v>34727.737580897898</v>
      </c>
      <c r="AK24" s="860">
        <v>34994.880676671411</v>
      </c>
      <c r="AL24" s="860">
        <v>35727.369804735194</v>
      </c>
      <c r="AM24" s="860">
        <v>36009.738639344439</v>
      </c>
      <c r="AN24" s="860">
        <v>37023.886907829205</v>
      </c>
      <c r="AO24" s="860">
        <v>36427.823229861257</v>
      </c>
      <c r="AP24" s="860">
        <v>36950.530537604609</v>
      </c>
      <c r="AQ24" s="860">
        <v>36935.254429266031</v>
      </c>
      <c r="AR24" s="860">
        <v>36674.376033996901</v>
      </c>
      <c r="AS24" s="340"/>
      <c r="AT24" s="340"/>
      <c r="AU24" s="340"/>
      <c r="AV24" s="340"/>
      <c r="AW24" s="340"/>
      <c r="AX24" s="340"/>
      <c r="AY24" s="340"/>
      <c r="AZ24" s="340"/>
      <c r="BA24" s="340"/>
      <c r="BB24" s="340"/>
      <c r="BC24" s="340"/>
      <c r="BD24" s="340"/>
      <c r="BE24" s="340"/>
      <c r="BF24" s="340"/>
      <c r="BG24" s="340"/>
      <c r="BH24" s="340"/>
      <c r="BI24" s="340"/>
      <c r="BJ24" s="340"/>
      <c r="BK24" s="340"/>
      <c r="BL24" s="340"/>
      <c r="BM24" s="340"/>
      <c r="BN24" s="340"/>
      <c r="BO24" s="340"/>
      <c r="BP24" s="340"/>
      <c r="BQ24" s="340"/>
      <c r="BR24" s="340"/>
      <c r="BS24" s="340"/>
      <c r="BT24" s="340"/>
      <c r="BU24" s="340"/>
      <c r="BV24" s="340"/>
      <c r="BW24" s="340"/>
      <c r="BX24" s="340"/>
      <c r="BY24" s="340"/>
      <c r="BZ24" s="340"/>
      <c r="CA24" s="340"/>
      <c r="CB24" s="340"/>
      <c r="CC24" s="340"/>
      <c r="CD24" s="340"/>
      <c r="CE24" s="340"/>
      <c r="CF24" s="340"/>
      <c r="CG24" s="340"/>
      <c r="CH24" s="340"/>
      <c r="CI24" s="340"/>
      <c r="CJ24" s="340"/>
      <c r="CK24" s="340"/>
      <c r="CL24" s="340"/>
      <c r="CM24" s="340"/>
      <c r="CN24" s="340"/>
      <c r="CO24" s="340"/>
      <c r="CP24" s="340"/>
      <c r="CQ24" s="340"/>
      <c r="CR24" s="340"/>
      <c r="CS24" s="340"/>
      <c r="CT24" s="340"/>
      <c r="CU24" s="340"/>
      <c r="CV24" s="340"/>
      <c r="CW24" s="340"/>
      <c r="CX24" s="340"/>
      <c r="CY24" s="340"/>
      <c r="CZ24" s="340"/>
      <c r="DA24" s="340"/>
      <c r="DB24" s="340"/>
      <c r="DC24" s="340"/>
      <c r="DD24" s="340"/>
      <c r="DE24" s="340"/>
      <c r="DF24" s="340"/>
      <c r="DG24" s="340"/>
      <c r="DH24" s="340"/>
      <c r="DI24" s="340"/>
      <c r="DJ24" s="340"/>
      <c r="DK24" s="340"/>
      <c r="DL24" s="340"/>
      <c r="DM24" s="340"/>
      <c r="DN24" s="340"/>
      <c r="DO24" s="340"/>
      <c r="DP24" s="340"/>
      <c r="DQ24" s="340"/>
      <c r="DR24" s="340"/>
      <c r="DS24" s="340"/>
      <c r="DT24" s="340"/>
      <c r="DU24" s="340"/>
      <c r="DV24" s="340"/>
      <c r="DW24" s="340"/>
      <c r="DX24" s="340"/>
      <c r="DY24" s="340"/>
      <c r="DZ24" s="340"/>
      <c r="EA24" s="340"/>
      <c r="EB24" s="340"/>
      <c r="EC24" s="340"/>
      <c r="ED24" s="340"/>
      <c r="EE24" s="340"/>
      <c r="EF24" s="340"/>
      <c r="EG24" s="340"/>
      <c r="EH24" s="340"/>
      <c r="EI24" s="340"/>
      <c r="EJ24" s="340"/>
      <c r="EK24" s="340"/>
      <c r="EL24" s="340"/>
      <c r="EM24" s="340"/>
      <c r="EN24" s="340"/>
      <c r="EO24" s="340"/>
      <c r="EP24" s="340"/>
      <c r="EQ24" s="340"/>
      <c r="ER24" s="340"/>
      <c r="ES24" s="340"/>
      <c r="ET24" s="340"/>
      <c r="EU24" s="340"/>
      <c r="EV24" s="340"/>
      <c r="EW24" s="340"/>
      <c r="EX24" s="340"/>
      <c r="EY24" s="340"/>
      <c r="EZ24" s="340"/>
      <c r="FA24" s="340"/>
      <c r="FB24" s="340"/>
      <c r="FC24" s="340"/>
      <c r="FD24" s="340"/>
      <c r="FE24" s="340"/>
      <c r="FF24" s="340"/>
      <c r="FG24" s="340"/>
      <c r="FH24" s="340"/>
      <c r="FI24" s="340"/>
      <c r="FJ24" s="340"/>
      <c r="FK24" s="340"/>
      <c r="FL24" s="340"/>
      <c r="FM24" s="340"/>
      <c r="FN24" s="340"/>
      <c r="FO24" s="340"/>
      <c r="FP24" s="340"/>
      <c r="FQ24" s="340"/>
      <c r="FR24" s="340"/>
      <c r="FS24" s="340"/>
      <c r="FT24" s="340"/>
      <c r="FU24" s="340"/>
      <c r="FV24" s="340"/>
      <c r="FW24" s="340"/>
      <c r="FX24" s="340"/>
      <c r="FY24" s="340"/>
      <c r="FZ24" s="340"/>
      <c r="GA24" s="340"/>
      <c r="GB24" s="340"/>
      <c r="GC24" s="340"/>
      <c r="GD24" s="340"/>
      <c r="GE24" s="340"/>
      <c r="GF24" s="340"/>
      <c r="GG24" s="340"/>
      <c r="GH24" s="340"/>
      <c r="GI24" s="340"/>
      <c r="GJ24" s="340"/>
      <c r="GK24" s="340"/>
      <c r="GL24" s="340"/>
      <c r="GM24" s="340"/>
      <c r="GN24" s="340"/>
      <c r="GO24" s="340"/>
      <c r="GP24" s="340"/>
      <c r="GQ24" s="340"/>
      <c r="GR24" s="340"/>
      <c r="GS24" s="340"/>
      <c r="GT24" s="340"/>
      <c r="GU24" s="340"/>
      <c r="GV24" s="340"/>
      <c r="GW24" s="340"/>
      <c r="GX24" s="340"/>
      <c r="GY24" s="340"/>
      <c r="GZ24" s="340"/>
      <c r="HA24" s="340"/>
      <c r="HB24" s="340"/>
      <c r="HC24" s="340"/>
      <c r="HD24" s="340"/>
      <c r="HE24" s="340"/>
      <c r="HF24" s="340"/>
      <c r="HG24" s="340"/>
      <c r="HH24" s="340"/>
      <c r="HI24" s="340"/>
      <c r="HJ24" s="340"/>
      <c r="HK24" s="340"/>
      <c r="HL24" s="340"/>
      <c r="HM24" s="340"/>
      <c r="HN24" s="340"/>
      <c r="HO24" s="340"/>
      <c r="HP24" s="340"/>
      <c r="HQ24" s="340"/>
      <c r="HR24" s="340"/>
      <c r="HS24" s="340"/>
      <c r="HT24" s="340"/>
      <c r="HU24" s="340"/>
      <c r="HV24" s="340"/>
      <c r="HW24" s="340"/>
      <c r="HX24" s="340"/>
      <c r="HY24" s="340"/>
      <c r="HZ24" s="340"/>
      <c r="IA24" s="340"/>
      <c r="IB24" s="340"/>
      <c r="IC24" s="340"/>
      <c r="ID24" s="340"/>
      <c r="IE24" s="340"/>
      <c r="IF24" s="340"/>
      <c r="IG24" s="340"/>
      <c r="IH24" s="340"/>
      <c r="II24" s="340"/>
      <c r="IJ24" s="340"/>
      <c r="IK24" s="340"/>
      <c r="IL24" s="340"/>
      <c r="IM24" s="340"/>
      <c r="IN24" s="340"/>
      <c r="IO24" s="340"/>
      <c r="IP24" s="340"/>
      <c r="IQ24" s="340"/>
      <c r="IR24" s="340"/>
      <c r="IS24" s="340"/>
      <c r="IT24" s="340"/>
      <c r="IU24" s="340"/>
      <c r="IV24" s="340"/>
      <c r="IW24" s="340"/>
      <c r="IX24" s="340"/>
      <c r="IY24" s="340"/>
      <c r="IZ24" s="340"/>
      <c r="JA24" s="340"/>
      <c r="JB24" s="340"/>
      <c r="JC24" s="340"/>
      <c r="JD24" s="340"/>
      <c r="JE24" s="340"/>
      <c r="JF24" s="340"/>
      <c r="JG24" s="340"/>
      <c r="JH24" s="340"/>
      <c r="JI24" s="340"/>
      <c r="JJ24" s="340"/>
      <c r="JK24" s="340"/>
      <c r="JL24" s="340"/>
      <c r="JM24" s="340"/>
      <c r="JN24" s="340"/>
      <c r="JO24" s="340"/>
      <c r="JP24" s="340"/>
      <c r="JQ24" s="340"/>
      <c r="JR24" s="340"/>
      <c r="JS24" s="340"/>
      <c r="JT24" s="340"/>
      <c r="JU24" s="340"/>
      <c r="JV24" s="340"/>
      <c r="JW24" s="340"/>
      <c r="JX24" s="340"/>
      <c r="JY24" s="340"/>
      <c r="JZ24" s="340"/>
      <c r="KA24" s="340"/>
      <c r="KB24" s="340"/>
      <c r="KC24" s="340"/>
      <c r="KD24" s="340"/>
      <c r="KE24" s="340"/>
      <c r="KF24" s="340"/>
      <c r="KG24" s="340"/>
      <c r="KH24" s="340"/>
      <c r="KI24" s="340"/>
      <c r="KJ24" s="340"/>
      <c r="KK24" s="340"/>
      <c r="KL24" s="340"/>
      <c r="KM24" s="340"/>
      <c r="KN24" s="340"/>
      <c r="KO24" s="340"/>
      <c r="KP24" s="340"/>
      <c r="KQ24" s="340"/>
      <c r="KR24" s="340"/>
      <c r="KS24" s="340"/>
      <c r="KT24" s="340"/>
      <c r="KU24" s="340"/>
      <c r="KV24" s="340"/>
      <c r="KW24" s="340"/>
      <c r="KX24" s="340"/>
      <c r="KY24" s="340"/>
      <c r="KZ24" s="340"/>
      <c r="LA24" s="340"/>
      <c r="LB24" s="340"/>
      <c r="LC24" s="340"/>
      <c r="LD24" s="340"/>
      <c r="LE24" s="340"/>
      <c r="LF24" s="340"/>
      <c r="LG24" s="340"/>
      <c r="LH24" s="340"/>
      <c r="LI24" s="340"/>
      <c r="LJ24" s="340"/>
      <c r="LK24" s="340"/>
      <c r="LL24" s="340"/>
      <c r="LM24" s="340"/>
      <c r="LN24" s="340"/>
      <c r="LO24" s="340"/>
      <c r="LP24" s="340"/>
      <c r="LQ24" s="340"/>
      <c r="LR24" s="340"/>
      <c r="LS24" s="340"/>
      <c r="LT24" s="340"/>
      <c r="LU24" s="340"/>
      <c r="LV24" s="340"/>
      <c r="LW24" s="340"/>
      <c r="LX24" s="340"/>
      <c r="LY24" s="340"/>
      <c r="LZ24" s="340"/>
      <c r="MA24" s="340"/>
      <c r="MB24" s="340"/>
      <c r="MC24" s="340"/>
      <c r="MD24" s="340"/>
      <c r="ME24" s="340"/>
      <c r="MF24" s="340"/>
      <c r="MG24" s="340"/>
      <c r="MH24" s="340"/>
      <c r="MI24" s="340"/>
      <c r="MJ24" s="340"/>
      <c r="MK24" s="340"/>
      <c r="ML24" s="340"/>
      <c r="MM24" s="340"/>
      <c r="MN24" s="340"/>
      <c r="MO24" s="340"/>
      <c r="MP24" s="340"/>
      <c r="MQ24" s="340"/>
      <c r="MR24" s="340"/>
      <c r="MS24" s="340"/>
      <c r="MT24" s="340"/>
      <c r="MU24" s="340"/>
      <c r="MV24" s="340"/>
      <c r="MW24" s="340"/>
      <c r="MX24" s="340"/>
      <c r="MY24" s="340"/>
      <c r="MZ24" s="340"/>
      <c r="NA24" s="340"/>
      <c r="NB24" s="340"/>
      <c r="NC24" s="340"/>
      <c r="ND24" s="340"/>
      <c r="NE24" s="340"/>
      <c r="NF24" s="340"/>
      <c r="NG24" s="340"/>
      <c r="NH24" s="340"/>
      <c r="NI24" s="340"/>
      <c r="NJ24" s="340"/>
      <c r="NK24" s="340"/>
      <c r="NL24" s="340"/>
      <c r="NM24" s="340"/>
      <c r="NN24" s="340"/>
      <c r="NO24" s="340"/>
      <c r="NP24" s="340"/>
      <c r="NQ24" s="340"/>
      <c r="NR24" s="340"/>
      <c r="NS24" s="340"/>
      <c r="NT24" s="340"/>
      <c r="NU24" s="340"/>
      <c r="NV24" s="340"/>
      <c r="NW24" s="340"/>
      <c r="NX24" s="340"/>
      <c r="NY24" s="340"/>
      <c r="NZ24" s="340"/>
      <c r="OA24" s="340"/>
      <c r="OB24" s="340"/>
      <c r="OC24" s="340"/>
      <c r="OD24" s="340"/>
      <c r="OE24" s="340"/>
      <c r="OF24" s="340"/>
      <c r="OG24" s="340"/>
      <c r="OH24" s="340"/>
      <c r="OI24" s="340"/>
      <c r="OJ24" s="340"/>
      <c r="OK24" s="340"/>
      <c r="OL24" s="340"/>
      <c r="OM24" s="340"/>
      <c r="ON24" s="340"/>
      <c r="OO24" s="340"/>
      <c r="OP24" s="340"/>
      <c r="OQ24" s="340"/>
      <c r="OR24" s="340"/>
      <c r="OS24" s="340"/>
      <c r="OT24" s="340"/>
      <c r="OU24" s="340"/>
      <c r="OV24" s="340"/>
      <c r="OW24" s="340"/>
      <c r="OX24" s="340"/>
      <c r="OY24" s="340"/>
      <c r="OZ24" s="340"/>
      <c r="PA24" s="340"/>
      <c r="PB24" s="340"/>
      <c r="PC24" s="340"/>
      <c r="PD24" s="340"/>
      <c r="PE24" s="340"/>
      <c r="PF24" s="340"/>
      <c r="PG24" s="340"/>
      <c r="PH24" s="340"/>
      <c r="PI24" s="340"/>
      <c r="PJ24" s="340"/>
      <c r="PK24" s="340"/>
      <c r="PL24" s="340"/>
      <c r="PM24" s="340"/>
      <c r="PN24" s="340"/>
      <c r="PO24" s="340"/>
      <c r="PP24" s="340"/>
      <c r="PQ24" s="340"/>
      <c r="PR24" s="340"/>
      <c r="PS24" s="340"/>
      <c r="PT24" s="340"/>
      <c r="PU24" s="340"/>
      <c r="PV24" s="340"/>
      <c r="PW24" s="340"/>
      <c r="PX24" s="340"/>
      <c r="PY24" s="340"/>
      <c r="PZ24" s="340"/>
      <c r="QA24" s="340"/>
      <c r="QB24" s="340"/>
      <c r="QC24" s="340"/>
      <c r="QD24" s="340"/>
      <c r="QE24" s="340"/>
      <c r="QF24" s="340"/>
      <c r="QG24" s="340"/>
      <c r="QH24" s="340"/>
      <c r="QI24" s="340"/>
      <c r="QJ24" s="340"/>
      <c r="QK24" s="340"/>
      <c r="QL24" s="340"/>
      <c r="QM24" s="340"/>
      <c r="QN24" s="340"/>
      <c r="QO24" s="340"/>
      <c r="QP24" s="340"/>
      <c r="QQ24" s="340"/>
      <c r="QR24" s="340"/>
      <c r="QS24" s="340"/>
      <c r="QT24" s="340"/>
      <c r="QU24" s="340"/>
      <c r="QV24" s="340"/>
      <c r="QW24" s="340"/>
      <c r="QX24" s="340"/>
      <c r="QY24" s="340"/>
      <c r="QZ24" s="340"/>
      <c r="RA24" s="340"/>
      <c r="RB24" s="340"/>
      <c r="RC24" s="340"/>
      <c r="RD24" s="340"/>
      <c r="RE24" s="340"/>
      <c r="RF24" s="340"/>
      <c r="RG24" s="340"/>
      <c r="RH24" s="340"/>
      <c r="RI24" s="340"/>
      <c r="RJ24" s="340"/>
      <c r="RK24" s="340"/>
      <c r="RL24" s="340"/>
      <c r="RM24" s="340"/>
      <c r="RN24" s="340"/>
      <c r="RO24" s="340"/>
      <c r="RP24" s="340"/>
      <c r="RQ24" s="340"/>
      <c r="RR24" s="340"/>
      <c r="RS24" s="340"/>
      <c r="RT24" s="340"/>
      <c r="RU24" s="340"/>
      <c r="RV24" s="340"/>
      <c r="RW24" s="340"/>
      <c r="RX24" s="340"/>
      <c r="RY24" s="340"/>
      <c r="RZ24" s="340"/>
      <c r="SA24" s="340"/>
      <c r="SB24" s="340"/>
      <c r="SC24" s="340"/>
      <c r="SD24" s="340"/>
      <c r="SE24" s="340"/>
      <c r="SF24" s="340"/>
      <c r="SG24" s="340"/>
      <c r="SH24" s="340"/>
      <c r="SI24" s="340"/>
      <c r="SJ24" s="340"/>
      <c r="SK24" s="340"/>
      <c r="SL24" s="340"/>
      <c r="SM24" s="340"/>
      <c r="SN24" s="340"/>
      <c r="SO24" s="340"/>
      <c r="SP24" s="340"/>
      <c r="SQ24" s="340"/>
      <c r="SR24" s="340"/>
      <c r="SS24" s="340"/>
      <c r="ST24" s="340"/>
      <c r="SU24" s="340"/>
      <c r="SV24" s="340"/>
      <c r="SW24" s="340"/>
      <c r="SX24" s="340"/>
      <c r="SY24" s="340"/>
      <c r="SZ24" s="340"/>
      <c r="TA24" s="340"/>
      <c r="TB24" s="340"/>
      <c r="TC24" s="340"/>
      <c r="TD24" s="340"/>
      <c r="TE24" s="340"/>
      <c r="TF24" s="340"/>
      <c r="TG24" s="340"/>
      <c r="TH24" s="340"/>
      <c r="TI24" s="340"/>
      <c r="TJ24" s="340"/>
      <c r="TK24" s="340"/>
      <c r="TL24" s="340"/>
      <c r="TM24" s="340"/>
      <c r="TN24" s="340"/>
      <c r="TO24" s="340"/>
      <c r="TP24" s="340"/>
      <c r="TQ24" s="340"/>
      <c r="TR24" s="340"/>
      <c r="TS24" s="340"/>
      <c r="TT24" s="340"/>
      <c r="TU24" s="340"/>
      <c r="TV24" s="340"/>
      <c r="TW24" s="340"/>
      <c r="TX24" s="340"/>
      <c r="TY24" s="340"/>
      <c r="TZ24" s="340"/>
      <c r="UA24" s="340"/>
      <c r="UB24" s="340"/>
      <c r="UC24" s="340"/>
      <c r="UD24" s="340"/>
      <c r="UE24" s="340"/>
      <c r="UF24" s="340"/>
      <c r="UG24" s="340"/>
      <c r="UH24" s="340"/>
      <c r="UI24" s="340"/>
      <c r="UJ24" s="340"/>
      <c r="UK24" s="340"/>
      <c r="UL24" s="340"/>
      <c r="UM24" s="340"/>
      <c r="UN24" s="340"/>
      <c r="UO24" s="340"/>
      <c r="UP24" s="340"/>
      <c r="UQ24" s="340"/>
      <c r="UR24" s="340"/>
      <c r="US24" s="340"/>
      <c r="UT24" s="340"/>
      <c r="UU24" s="340"/>
      <c r="UV24" s="340"/>
      <c r="UW24" s="340"/>
      <c r="UX24" s="340"/>
      <c r="UY24" s="340"/>
      <c r="UZ24" s="340"/>
      <c r="VA24" s="340"/>
      <c r="VB24" s="340"/>
      <c r="VC24" s="340"/>
      <c r="VD24" s="340"/>
      <c r="VE24" s="340"/>
      <c r="VF24" s="340"/>
      <c r="VG24" s="340"/>
      <c r="VH24" s="340"/>
      <c r="VI24" s="340"/>
      <c r="VJ24" s="340"/>
      <c r="VK24" s="340"/>
      <c r="VL24" s="340"/>
      <c r="VM24" s="340"/>
      <c r="VN24" s="340"/>
      <c r="VO24" s="340"/>
      <c r="VP24" s="340"/>
      <c r="VQ24" s="340"/>
      <c r="VR24" s="340"/>
      <c r="VS24" s="340"/>
      <c r="VT24" s="340"/>
      <c r="VU24" s="340"/>
      <c r="VV24" s="340"/>
      <c r="VW24" s="340"/>
      <c r="VX24" s="340"/>
      <c r="VY24" s="340"/>
      <c r="VZ24" s="340"/>
      <c r="WA24" s="340"/>
      <c r="WB24" s="340"/>
      <c r="WC24" s="340"/>
      <c r="WD24" s="340"/>
      <c r="WE24" s="340"/>
      <c r="WF24" s="340"/>
      <c r="WG24" s="340"/>
      <c r="WH24" s="340"/>
      <c r="WI24" s="340"/>
      <c r="WJ24" s="340"/>
      <c r="WK24" s="340"/>
      <c r="WL24" s="340"/>
      <c r="WM24" s="340"/>
      <c r="WN24" s="340"/>
      <c r="WO24" s="340"/>
      <c r="WP24" s="340"/>
      <c r="WQ24" s="340"/>
      <c r="WR24" s="340"/>
      <c r="WS24" s="340"/>
      <c r="WT24" s="340"/>
      <c r="WU24" s="340"/>
      <c r="WV24" s="340"/>
      <c r="WW24" s="340"/>
      <c r="WX24" s="340"/>
      <c r="WY24" s="340"/>
      <c r="WZ24" s="340"/>
      <c r="XA24" s="340"/>
      <c r="XB24" s="340"/>
      <c r="XC24" s="340"/>
      <c r="XD24" s="340"/>
      <c r="XE24" s="340"/>
      <c r="XF24" s="340"/>
      <c r="XG24" s="340"/>
      <c r="XH24" s="340"/>
      <c r="XI24" s="340"/>
      <c r="XJ24" s="340"/>
      <c r="XK24" s="340"/>
      <c r="XL24" s="340"/>
      <c r="XM24" s="340"/>
      <c r="XN24" s="340"/>
      <c r="XO24" s="340"/>
      <c r="XP24" s="340"/>
      <c r="XQ24" s="340"/>
      <c r="XR24" s="340"/>
      <c r="XS24" s="340"/>
      <c r="XT24" s="340"/>
      <c r="XU24" s="340"/>
      <c r="XV24" s="340"/>
      <c r="XW24" s="340"/>
      <c r="XX24" s="340"/>
      <c r="XY24" s="340"/>
      <c r="XZ24" s="340"/>
      <c r="YA24" s="340"/>
      <c r="YB24" s="340"/>
      <c r="YC24" s="340"/>
      <c r="YD24" s="340"/>
      <c r="YE24" s="340"/>
      <c r="YF24" s="340"/>
      <c r="YG24" s="340"/>
      <c r="YH24" s="340"/>
      <c r="YI24" s="340"/>
      <c r="YJ24" s="340"/>
      <c r="YK24" s="340"/>
      <c r="YL24" s="340"/>
      <c r="YM24" s="340"/>
      <c r="YN24" s="340"/>
      <c r="YO24" s="340"/>
      <c r="YP24" s="340"/>
      <c r="YQ24" s="340"/>
      <c r="YR24" s="340"/>
      <c r="YS24" s="340"/>
      <c r="YT24" s="340"/>
      <c r="YU24" s="340"/>
      <c r="YV24" s="340"/>
      <c r="YW24" s="340"/>
      <c r="YX24" s="340"/>
      <c r="YY24" s="340"/>
      <c r="YZ24" s="340"/>
      <c r="ZA24" s="340"/>
      <c r="ZB24" s="340"/>
      <c r="ZC24" s="340"/>
      <c r="ZD24" s="340"/>
      <c r="ZE24" s="340"/>
      <c r="ZF24" s="340"/>
      <c r="ZG24" s="340"/>
      <c r="ZH24" s="340"/>
      <c r="ZI24" s="340"/>
      <c r="ZJ24" s="340"/>
      <c r="ZK24" s="340"/>
      <c r="ZL24" s="340"/>
      <c r="ZM24" s="340"/>
      <c r="ZN24" s="340"/>
      <c r="ZO24" s="340"/>
      <c r="ZP24" s="340"/>
      <c r="ZQ24" s="340"/>
      <c r="ZR24" s="340"/>
      <c r="ZS24" s="340"/>
      <c r="ZT24" s="340"/>
      <c r="ZU24" s="340"/>
      <c r="ZV24" s="340"/>
      <c r="ZW24" s="340"/>
      <c r="ZX24" s="340"/>
      <c r="ZY24" s="340"/>
      <c r="ZZ24" s="340"/>
      <c r="AAA24" s="340"/>
      <c r="AAB24" s="340"/>
      <c r="AAC24" s="340"/>
      <c r="AAD24" s="340"/>
      <c r="AAE24" s="340"/>
      <c r="AAF24" s="340"/>
      <c r="AAG24" s="340"/>
      <c r="AAH24" s="340"/>
      <c r="AAI24" s="340"/>
      <c r="AAJ24" s="340"/>
      <c r="AAK24" s="340"/>
      <c r="AAL24" s="340"/>
      <c r="AAM24" s="340"/>
      <c r="AAN24" s="340"/>
      <c r="AAO24" s="340"/>
      <c r="AAP24" s="340"/>
      <c r="AAQ24" s="340"/>
      <c r="AAR24" s="340"/>
      <c r="AAS24" s="340"/>
      <c r="AAT24" s="340"/>
      <c r="AAU24" s="340"/>
      <c r="AAV24" s="340"/>
      <c r="AAW24" s="340"/>
      <c r="AAX24" s="340"/>
      <c r="AAY24" s="340"/>
      <c r="AAZ24" s="340"/>
      <c r="ABA24" s="340"/>
      <c r="ABB24" s="340"/>
      <c r="ABC24" s="340"/>
      <c r="ABD24" s="340"/>
      <c r="ABE24" s="340"/>
      <c r="ABF24" s="340"/>
      <c r="ABG24" s="340"/>
      <c r="ABH24" s="340"/>
      <c r="ABI24" s="340"/>
      <c r="ABJ24" s="340"/>
      <c r="ABK24" s="340"/>
      <c r="ABL24" s="340"/>
      <c r="ABM24" s="340"/>
      <c r="ABN24" s="340"/>
      <c r="ABO24" s="340"/>
      <c r="ABP24" s="340"/>
      <c r="ABQ24" s="340"/>
      <c r="ABR24" s="340"/>
      <c r="ABS24" s="340"/>
      <c r="ABT24" s="340"/>
      <c r="ABU24" s="340"/>
      <c r="ABV24" s="340"/>
      <c r="ABW24" s="340"/>
      <c r="ABX24" s="340"/>
      <c r="ABY24" s="340"/>
      <c r="ABZ24" s="340"/>
      <c r="ACA24" s="340"/>
      <c r="ACB24" s="340"/>
      <c r="ACC24" s="340"/>
      <c r="ACD24" s="340"/>
      <c r="ACE24" s="340"/>
      <c r="ACF24" s="340"/>
      <c r="ACG24" s="340"/>
      <c r="ACH24" s="340"/>
      <c r="ACI24" s="340"/>
      <c r="ACJ24" s="340"/>
      <c r="ACK24" s="340"/>
      <c r="ACL24" s="340"/>
      <c r="ACM24" s="340"/>
      <c r="ACN24" s="340"/>
      <c r="ACO24" s="340"/>
      <c r="ACP24" s="340"/>
      <c r="ACQ24" s="340"/>
      <c r="ACR24" s="340"/>
      <c r="ACS24" s="340"/>
      <c r="ACT24" s="340"/>
      <c r="ACU24" s="340"/>
      <c r="ACV24" s="340"/>
      <c r="ACW24" s="340"/>
      <c r="ACX24" s="340"/>
      <c r="ACY24" s="340"/>
      <c r="ACZ24" s="340"/>
      <c r="ADA24" s="340"/>
      <c r="ADB24" s="340"/>
      <c r="ADC24" s="340"/>
      <c r="ADD24" s="340"/>
      <c r="ADE24" s="340"/>
      <c r="ADF24" s="340"/>
      <c r="ADG24" s="340"/>
      <c r="ADH24" s="340"/>
      <c r="ADI24" s="340"/>
      <c r="ADJ24" s="340"/>
      <c r="ADK24" s="340"/>
      <c r="ADL24" s="340"/>
      <c r="ADM24" s="340"/>
      <c r="ADN24" s="340"/>
      <c r="ADO24" s="340"/>
      <c r="ADP24" s="340"/>
      <c r="ADQ24" s="340"/>
      <c r="ADR24" s="340"/>
      <c r="ADS24" s="340"/>
      <c r="ADT24" s="340"/>
      <c r="ADU24" s="340"/>
      <c r="ADV24" s="340"/>
      <c r="ADW24" s="340"/>
      <c r="ADX24" s="340"/>
      <c r="ADY24" s="340"/>
      <c r="ADZ24" s="340"/>
      <c r="AEA24" s="340"/>
      <c r="AEB24" s="340"/>
      <c r="AEC24" s="340"/>
      <c r="AED24" s="340"/>
      <c r="AEE24" s="340"/>
      <c r="AEF24" s="340"/>
      <c r="AEG24" s="340"/>
      <c r="AEH24" s="340"/>
      <c r="AEI24" s="340"/>
      <c r="AEJ24" s="340"/>
      <c r="AEK24" s="340"/>
      <c r="AEL24" s="340"/>
      <c r="AEM24" s="340"/>
      <c r="AEN24" s="340"/>
      <c r="AEO24" s="340"/>
      <c r="AEP24" s="340"/>
      <c r="AEQ24" s="340"/>
      <c r="AER24" s="340"/>
      <c r="AES24" s="340"/>
      <c r="AET24" s="340"/>
      <c r="AEU24" s="340"/>
      <c r="AEV24" s="340"/>
      <c r="AEW24" s="340"/>
      <c r="AEX24" s="340"/>
      <c r="AEY24" s="340"/>
      <c r="AEZ24" s="340"/>
      <c r="AFA24" s="340"/>
      <c r="AFB24" s="340"/>
      <c r="AFC24" s="340"/>
      <c r="AFD24" s="340"/>
      <c r="AFE24" s="340"/>
      <c r="AFF24" s="340"/>
      <c r="AFG24" s="340"/>
      <c r="AFH24" s="340"/>
      <c r="AFI24" s="340"/>
      <c r="AFJ24" s="340"/>
      <c r="AFK24" s="340"/>
      <c r="AFL24" s="340"/>
      <c r="AFM24" s="340"/>
      <c r="AFN24" s="340"/>
      <c r="AFO24" s="340"/>
      <c r="AFP24" s="340"/>
      <c r="AFQ24" s="340"/>
      <c r="AFR24" s="340"/>
      <c r="AFS24" s="340"/>
      <c r="AFT24" s="340"/>
      <c r="AFU24" s="340"/>
      <c r="AFV24" s="340"/>
      <c r="AFW24" s="340"/>
      <c r="AFX24" s="340"/>
      <c r="AFY24" s="340"/>
      <c r="AFZ24" s="340"/>
      <c r="AGA24" s="340"/>
      <c r="AGB24" s="340"/>
      <c r="AGC24" s="340"/>
      <c r="AGD24" s="340"/>
      <c r="AGE24" s="340"/>
      <c r="AGF24" s="340"/>
      <c r="AGG24" s="340"/>
      <c r="AGH24" s="340"/>
      <c r="AGI24" s="340"/>
      <c r="AGJ24" s="340"/>
      <c r="AGK24" s="340"/>
      <c r="AGL24" s="340"/>
      <c r="AGM24" s="340"/>
      <c r="AGN24" s="340"/>
      <c r="AGO24" s="340"/>
      <c r="AGP24" s="340"/>
      <c r="AGQ24" s="340"/>
      <c r="AGR24" s="340"/>
      <c r="AGS24" s="340"/>
      <c r="AGT24" s="340"/>
      <c r="AGU24" s="340"/>
      <c r="AGV24" s="340"/>
      <c r="AGW24" s="340"/>
      <c r="AGX24" s="340"/>
      <c r="AGY24" s="340"/>
      <c r="AGZ24" s="340"/>
      <c r="AHA24" s="340"/>
      <c r="AHB24" s="340"/>
      <c r="AHC24" s="340"/>
      <c r="AHD24" s="340"/>
      <c r="AHE24" s="340"/>
      <c r="AHF24" s="340"/>
      <c r="AHG24" s="340"/>
      <c r="AHH24" s="340"/>
      <c r="AHI24" s="340"/>
      <c r="AHJ24" s="340"/>
      <c r="AHK24" s="340"/>
      <c r="AHL24" s="340"/>
      <c r="AHM24" s="340"/>
      <c r="AHN24" s="340"/>
      <c r="AHO24" s="340"/>
      <c r="AHP24" s="340"/>
      <c r="AHQ24" s="340"/>
      <c r="AHR24" s="340"/>
      <c r="AHS24" s="340"/>
      <c r="AHT24" s="340"/>
      <c r="AHU24" s="340"/>
      <c r="AHV24" s="340"/>
      <c r="AHW24" s="340"/>
      <c r="AHX24" s="340"/>
      <c r="AHY24" s="340"/>
      <c r="AHZ24" s="340"/>
      <c r="AIA24" s="340"/>
      <c r="AIB24" s="340"/>
      <c r="AIC24" s="340"/>
      <c r="AID24" s="340"/>
      <c r="AIE24" s="340"/>
      <c r="AIF24" s="340"/>
      <c r="AIG24" s="340"/>
      <c r="AIH24" s="340"/>
      <c r="AII24" s="340"/>
      <c r="AIJ24" s="340"/>
      <c r="AIK24" s="340"/>
      <c r="AIL24" s="340"/>
      <c r="AIM24" s="340"/>
      <c r="AIN24" s="340"/>
      <c r="AIO24" s="340"/>
      <c r="AIP24" s="340"/>
      <c r="AIQ24" s="340"/>
      <c r="AIR24" s="340"/>
      <c r="AIS24" s="340"/>
      <c r="AIT24" s="340"/>
      <c r="AIU24" s="340"/>
      <c r="AIV24" s="340"/>
      <c r="AIW24" s="340"/>
      <c r="AIX24" s="340"/>
      <c r="AIY24" s="340"/>
      <c r="AIZ24" s="340"/>
      <c r="AJA24" s="340"/>
      <c r="AJB24" s="340"/>
      <c r="AJC24" s="340"/>
      <c r="AJD24" s="340"/>
      <c r="AJE24" s="340"/>
      <c r="AJF24" s="340"/>
      <c r="AJG24" s="340"/>
      <c r="AJH24" s="340"/>
      <c r="AJI24" s="340"/>
      <c r="AJJ24" s="340"/>
      <c r="AJK24" s="340"/>
      <c r="AJL24" s="340"/>
      <c r="AJM24" s="340"/>
      <c r="AJN24" s="340"/>
      <c r="AJO24" s="340"/>
      <c r="AJP24" s="340"/>
      <c r="AJQ24" s="340"/>
      <c r="AJR24" s="340"/>
      <c r="AJS24" s="340"/>
      <c r="AJT24" s="340"/>
      <c r="AJU24" s="340"/>
      <c r="AJV24" s="340"/>
      <c r="AJW24" s="340"/>
      <c r="AJX24" s="340"/>
      <c r="AJY24" s="340"/>
      <c r="AJZ24" s="340"/>
      <c r="AKA24" s="340"/>
      <c r="AKB24" s="340"/>
      <c r="AKC24" s="340"/>
      <c r="AKD24" s="340"/>
      <c r="AKE24" s="340"/>
      <c r="AKF24" s="340"/>
      <c r="AKG24" s="340"/>
      <c r="AKH24" s="340"/>
      <c r="AKI24" s="340"/>
      <c r="AKJ24" s="340"/>
      <c r="AKK24" s="340"/>
      <c r="AKL24" s="340"/>
      <c r="AKM24" s="340"/>
      <c r="AKN24" s="340"/>
      <c r="AKO24" s="340"/>
      <c r="AKP24" s="340"/>
      <c r="AKQ24" s="340"/>
      <c r="AKR24" s="340"/>
      <c r="AKS24" s="340"/>
      <c r="AKT24" s="340"/>
      <c r="AKU24" s="340"/>
      <c r="AKV24" s="340"/>
      <c r="AKW24" s="340"/>
      <c r="AKX24" s="340"/>
      <c r="AKY24" s="340"/>
      <c r="AKZ24" s="340"/>
      <c r="ALA24" s="340"/>
      <c r="ALB24" s="340"/>
      <c r="ALC24" s="340"/>
      <c r="ALD24" s="340"/>
      <c r="ALE24" s="340"/>
      <c r="ALF24" s="340"/>
      <c r="ALG24" s="340"/>
      <c r="ALH24" s="340"/>
      <c r="ALI24" s="340"/>
      <c r="ALJ24" s="340"/>
      <c r="ALK24" s="340"/>
      <c r="ALL24" s="340"/>
      <c r="ALM24" s="340"/>
      <c r="ALN24" s="340"/>
      <c r="ALO24" s="340"/>
      <c r="ALP24" s="340"/>
      <c r="ALQ24" s="340"/>
      <c r="ALR24" s="340"/>
      <c r="ALS24" s="340"/>
      <c r="ALT24" s="340"/>
      <c r="ALU24" s="340"/>
      <c r="ALV24" s="340"/>
      <c r="ALW24" s="340"/>
      <c r="ALX24" s="340"/>
      <c r="ALY24" s="340"/>
      <c r="ALZ24" s="340"/>
      <c r="AMA24" s="340"/>
      <c r="AMB24" s="340"/>
      <c r="AMC24" s="340"/>
      <c r="AMD24" s="340"/>
      <c r="AME24" s="340"/>
      <c r="AMF24" s="340"/>
      <c r="AMG24" s="340"/>
      <c r="AMH24" s="340"/>
      <c r="AMI24" s="340"/>
      <c r="AMJ24" s="340"/>
      <c r="AMK24" s="340"/>
      <c r="AML24" s="340"/>
      <c r="AMM24" s="340"/>
      <c r="AMN24" s="340"/>
      <c r="AMO24" s="340"/>
      <c r="AMP24" s="340"/>
      <c r="AMQ24" s="340"/>
      <c r="AMR24" s="340"/>
      <c r="AMS24" s="340"/>
      <c r="AMT24" s="340"/>
      <c r="AMU24" s="340"/>
      <c r="AMV24" s="340"/>
      <c r="AMW24" s="340"/>
      <c r="AMX24" s="340"/>
      <c r="AMY24" s="340"/>
      <c r="AMZ24" s="340"/>
      <c r="ANA24" s="340"/>
      <c r="ANB24" s="340"/>
      <c r="ANC24" s="340"/>
      <c r="AND24" s="340"/>
      <c r="ANE24" s="340"/>
      <c r="ANF24" s="340"/>
      <c r="ANG24" s="340"/>
      <c r="ANH24" s="340"/>
      <c r="ANI24" s="340"/>
      <c r="ANJ24" s="340"/>
      <c r="ANK24" s="340"/>
      <c r="ANL24" s="340"/>
      <c r="ANM24" s="340"/>
      <c r="ANN24" s="340"/>
      <c r="ANO24" s="340"/>
      <c r="ANP24" s="340"/>
      <c r="ANQ24" s="340"/>
      <c r="ANR24" s="340"/>
      <c r="ANS24" s="340"/>
      <c r="ANT24" s="340"/>
      <c r="ANU24" s="340"/>
      <c r="ANV24" s="340"/>
      <c r="ANW24" s="340"/>
      <c r="ANX24" s="340"/>
      <c r="ANY24" s="340"/>
      <c r="ANZ24" s="340"/>
      <c r="AOA24" s="340"/>
      <c r="AOB24" s="340"/>
      <c r="AOC24" s="340"/>
      <c r="AOD24" s="340"/>
      <c r="AOE24" s="340"/>
      <c r="AOF24" s="340"/>
      <c r="AOG24" s="340"/>
      <c r="AOH24" s="340"/>
      <c r="AOI24" s="340"/>
      <c r="AOJ24" s="340"/>
      <c r="AOK24" s="340"/>
      <c r="AOL24" s="340"/>
      <c r="AOM24" s="340"/>
      <c r="AON24" s="340"/>
      <c r="AOO24" s="340"/>
      <c r="AOP24" s="340"/>
      <c r="AOQ24" s="340"/>
      <c r="AOR24" s="340"/>
      <c r="AOS24" s="340"/>
      <c r="AOT24" s="340"/>
      <c r="AOU24" s="340"/>
      <c r="AOV24" s="340"/>
      <c r="AOW24" s="340"/>
      <c r="AOX24" s="340"/>
      <c r="AOY24" s="340"/>
      <c r="AOZ24" s="340"/>
      <c r="APA24" s="340"/>
      <c r="APB24" s="340"/>
      <c r="APC24" s="340"/>
      <c r="APD24" s="340"/>
      <c r="APE24" s="340"/>
      <c r="APF24" s="340"/>
      <c r="APG24" s="340"/>
      <c r="APH24" s="340"/>
      <c r="API24" s="340"/>
      <c r="APJ24" s="340"/>
      <c r="APK24" s="340"/>
      <c r="APL24" s="340"/>
      <c r="APM24" s="340"/>
      <c r="APN24" s="340"/>
      <c r="APO24" s="340"/>
      <c r="APP24" s="340"/>
      <c r="APQ24" s="340"/>
      <c r="APR24" s="340"/>
      <c r="APS24" s="340"/>
      <c r="APT24" s="340"/>
      <c r="APU24" s="340"/>
      <c r="APV24" s="340"/>
      <c r="APW24" s="340"/>
      <c r="APX24" s="340"/>
      <c r="APY24" s="340"/>
      <c r="APZ24" s="340"/>
      <c r="AQA24" s="340"/>
      <c r="AQB24" s="340"/>
      <c r="AQC24" s="340"/>
      <c r="AQD24" s="340"/>
      <c r="AQE24" s="340"/>
      <c r="AQF24" s="340"/>
      <c r="AQG24" s="340"/>
      <c r="AQH24" s="340"/>
      <c r="AQI24" s="340"/>
      <c r="AQJ24" s="340"/>
      <c r="AQK24" s="340"/>
      <c r="AQL24" s="340"/>
      <c r="AQM24" s="340"/>
      <c r="AQN24" s="340"/>
      <c r="AQO24" s="340"/>
      <c r="AQP24" s="340"/>
      <c r="AQQ24" s="340"/>
      <c r="AQR24" s="340"/>
      <c r="AQS24" s="340"/>
      <c r="AQT24" s="340"/>
      <c r="AQU24" s="340"/>
      <c r="AQV24" s="340"/>
      <c r="AQW24" s="340"/>
      <c r="AQX24" s="340"/>
      <c r="AQY24" s="340"/>
      <c r="AQZ24" s="340"/>
      <c r="ARA24" s="340"/>
      <c r="ARB24" s="340"/>
      <c r="ARC24" s="340"/>
      <c r="ARD24" s="340"/>
      <c r="ARE24" s="340"/>
      <c r="ARF24" s="340"/>
      <c r="ARG24" s="340"/>
      <c r="ARH24" s="340"/>
      <c r="ARI24" s="340"/>
      <c r="ARJ24" s="340"/>
      <c r="ARK24" s="340"/>
      <c r="ARL24" s="340"/>
      <c r="ARM24" s="340"/>
      <c r="ARN24" s="340"/>
      <c r="ARO24" s="340"/>
      <c r="ARP24" s="340"/>
      <c r="ARQ24" s="340"/>
      <c r="ARR24" s="340"/>
      <c r="ARS24" s="340"/>
      <c r="ART24" s="340"/>
      <c r="ARU24" s="340"/>
      <c r="ARV24" s="340"/>
      <c r="ARW24" s="340"/>
      <c r="ARX24" s="340"/>
      <c r="ARY24" s="340"/>
      <c r="ARZ24" s="340"/>
      <c r="ASA24" s="340"/>
      <c r="ASB24" s="340"/>
      <c r="ASC24" s="340"/>
      <c r="ASD24" s="340"/>
      <c r="ASE24" s="340"/>
      <c r="ASF24" s="340"/>
      <c r="ASG24" s="340"/>
      <c r="ASH24" s="340"/>
      <c r="ASI24" s="340"/>
      <c r="ASJ24" s="340"/>
      <c r="ASK24" s="340"/>
      <c r="ASL24" s="340"/>
      <c r="ASM24" s="340"/>
      <c r="ASN24" s="340"/>
      <c r="ASO24" s="340"/>
      <c r="ASP24" s="340"/>
      <c r="ASQ24" s="340"/>
      <c r="ASR24" s="340"/>
      <c r="ASS24" s="340"/>
      <c r="AST24" s="340"/>
      <c r="ASU24" s="340"/>
      <c r="ASV24" s="340"/>
      <c r="ASW24" s="340"/>
      <c r="ASX24" s="340"/>
      <c r="ASY24" s="340"/>
      <c r="ASZ24" s="340"/>
      <c r="ATA24" s="340"/>
      <c r="ATB24" s="340"/>
      <c r="ATC24" s="340"/>
      <c r="ATD24" s="340"/>
      <c r="ATE24" s="340"/>
      <c r="ATF24" s="340"/>
      <c r="ATG24" s="340"/>
      <c r="ATH24" s="340"/>
      <c r="ATI24" s="340"/>
      <c r="ATJ24" s="340"/>
      <c r="ATK24" s="340"/>
      <c r="ATL24" s="340"/>
      <c r="ATM24" s="340"/>
      <c r="ATN24" s="340"/>
      <c r="ATO24" s="340"/>
      <c r="ATP24" s="340"/>
      <c r="ATQ24" s="340"/>
      <c r="ATR24" s="340"/>
      <c r="ATS24" s="340"/>
      <c r="ATT24" s="340"/>
      <c r="ATU24" s="340"/>
      <c r="ATV24" s="340"/>
      <c r="ATW24" s="340"/>
      <c r="ATX24" s="340"/>
      <c r="ATY24" s="340"/>
      <c r="ATZ24" s="340"/>
      <c r="AUA24" s="340"/>
      <c r="AUB24" s="340"/>
      <c r="AUC24" s="340"/>
      <c r="AUD24" s="340"/>
      <c r="AUE24" s="340"/>
      <c r="AUF24" s="340"/>
      <c r="AUG24" s="340"/>
      <c r="AUH24" s="340"/>
      <c r="AUI24" s="340"/>
      <c r="AUJ24" s="340"/>
      <c r="AUK24" s="340"/>
      <c r="AUL24" s="340"/>
      <c r="AUM24" s="340"/>
      <c r="AUN24" s="340"/>
      <c r="AUO24" s="340"/>
      <c r="AUP24" s="340"/>
      <c r="AUQ24" s="340"/>
      <c r="AUR24" s="340"/>
      <c r="AUS24" s="340"/>
      <c r="AUT24" s="340"/>
      <c r="AUU24" s="340"/>
      <c r="AUV24" s="340"/>
      <c r="AUW24" s="340"/>
      <c r="AUX24" s="340"/>
      <c r="AUY24" s="340"/>
      <c r="AUZ24" s="340"/>
      <c r="AVA24" s="340"/>
      <c r="AVB24" s="340"/>
      <c r="AVC24" s="340"/>
      <c r="AVD24" s="340"/>
      <c r="AVE24" s="340"/>
      <c r="AVF24" s="340"/>
      <c r="AVG24" s="340"/>
      <c r="AVH24" s="340"/>
      <c r="AVI24" s="340"/>
      <c r="AVJ24" s="340"/>
      <c r="AVK24" s="340"/>
      <c r="AVL24" s="340"/>
      <c r="AVM24" s="340"/>
      <c r="AVN24" s="340"/>
      <c r="AVO24" s="340"/>
      <c r="AVP24" s="340"/>
      <c r="AVQ24" s="340"/>
      <c r="AVR24" s="340"/>
      <c r="AVS24" s="340"/>
      <c r="AVT24" s="340"/>
      <c r="AVU24" s="340"/>
      <c r="AVV24" s="340"/>
      <c r="AVW24" s="340"/>
      <c r="AVX24" s="340"/>
      <c r="AVY24" s="340"/>
      <c r="AVZ24" s="340"/>
      <c r="AWA24" s="340"/>
      <c r="AWB24" s="340"/>
      <c r="AWC24" s="340"/>
      <c r="AWD24" s="340"/>
      <c r="AWE24" s="340"/>
      <c r="AWF24" s="340"/>
      <c r="AWG24" s="340"/>
      <c r="AWH24" s="340"/>
      <c r="AWI24" s="340"/>
      <c r="AWJ24" s="340"/>
      <c r="AWK24" s="340"/>
      <c r="AWL24" s="340"/>
      <c r="AWM24" s="340"/>
      <c r="AWN24" s="340"/>
      <c r="AWO24" s="340"/>
      <c r="AWP24" s="340"/>
      <c r="AWQ24" s="340"/>
      <c r="AWR24" s="340"/>
      <c r="AWS24" s="340"/>
      <c r="AWT24" s="340"/>
      <c r="AWU24" s="340"/>
      <c r="AWV24" s="340"/>
      <c r="AWW24" s="340"/>
      <c r="AWX24" s="340"/>
      <c r="AWY24" s="340"/>
      <c r="AWZ24" s="340"/>
      <c r="AXA24" s="340"/>
      <c r="AXB24" s="340"/>
      <c r="AXC24" s="340"/>
      <c r="AXD24" s="340"/>
      <c r="AXE24" s="340"/>
      <c r="AXF24" s="340"/>
      <c r="AXG24" s="340"/>
      <c r="AXH24" s="340"/>
      <c r="AXI24" s="340"/>
      <c r="AXJ24" s="340"/>
      <c r="AXK24" s="340"/>
      <c r="AXL24" s="340"/>
      <c r="AXM24" s="340"/>
      <c r="AXN24" s="340"/>
      <c r="AXO24" s="340"/>
      <c r="AXP24" s="340"/>
      <c r="AXQ24" s="340"/>
      <c r="AXR24" s="340"/>
      <c r="AXS24" s="340"/>
      <c r="AXT24" s="340"/>
      <c r="AXU24" s="340"/>
      <c r="AXV24" s="340"/>
      <c r="AXW24" s="340"/>
      <c r="AXX24" s="340"/>
      <c r="AXY24" s="340"/>
      <c r="AXZ24" s="340"/>
      <c r="AYA24" s="340"/>
      <c r="AYB24" s="340"/>
      <c r="AYC24" s="340"/>
      <c r="AYD24" s="340"/>
      <c r="AYE24" s="340"/>
      <c r="AYF24" s="340"/>
      <c r="AYG24" s="340"/>
      <c r="AYH24" s="340"/>
      <c r="AYI24" s="340"/>
      <c r="AYJ24" s="340"/>
      <c r="AYK24" s="340"/>
      <c r="AYL24" s="340"/>
      <c r="AYM24" s="340"/>
      <c r="AYN24" s="340"/>
      <c r="AYO24" s="340"/>
      <c r="AYP24" s="340"/>
      <c r="AYQ24" s="340"/>
      <c r="AYR24" s="340"/>
      <c r="AYS24" s="340"/>
      <c r="AYT24" s="340"/>
      <c r="AYU24" s="340"/>
      <c r="AYV24" s="340"/>
      <c r="AYW24" s="340"/>
      <c r="AYX24" s="340"/>
      <c r="AYY24" s="340"/>
      <c r="AYZ24" s="340"/>
      <c r="AZA24" s="340"/>
      <c r="AZB24" s="340"/>
      <c r="AZC24" s="340"/>
      <c r="AZD24" s="340"/>
      <c r="AZE24" s="340"/>
      <c r="AZF24" s="340"/>
      <c r="AZG24" s="340"/>
      <c r="AZH24" s="340"/>
      <c r="AZI24" s="340"/>
      <c r="AZJ24" s="340"/>
      <c r="AZK24" s="340"/>
      <c r="AZL24" s="340"/>
      <c r="AZM24" s="340"/>
      <c r="AZN24" s="340"/>
      <c r="AZO24" s="340"/>
      <c r="AZP24" s="340"/>
      <c r="AZQ24" s="340"/>
      <c r="AZR24" s="340"/>
      <c r="AZS24" s="340"/>
      <c r="AZT24" s="340"/>
      <c r="AZU24" s="340"/>
      <c r="AZV24" s="340"/>
      <c r="AZW24" s="340"/>
      <c r="AZX24" s="340"/>
      <c r="AZY24" s="340"/>
      <c r="AZZ24" s="340"/>
      <c r="BAA24" s="340"/>
      <c r="BAB24" s="340"/>
      <c r="BAC24" s="340"/>
      <c r="BAD24" s="340"/>
      <c r="BAE24" s="340"/>
      <c r="BAF24" s="340"/>
      <c r="BAG24" s="340"/>
      <c r="BAH24" s="340"/>
      <c r="BAI24" s="340"/>
      <c r="BAJ24" s="340"/>
      <c r="BAK24" s="340"/>
      <c r="BAL24" s="340"/>
      <c r="BAM24" s="340"/>
      <c r="BAN24" s="340"/>
      <c r="BAO24" s="340"/>
      <c r="BAP24" s="340"/>
      <c r="BAQ24" s="340"/>
      <c r="BAR24" s="340"/>
      <c r="BAS24" s="340"/>
      <c r="BAT24" s="340"/>
      <c r="BAU24" s="340"/>
      <c r="BAV24" s="340"/>
      <c r="BAW24" s="340"/>
      <c r="BAX24" s="340"/>
      <c r="BAY24" s="340"/>
      <c r="BAZ24" s="340"/>
      <c r="BBA24" s="340"/>
      <c r="BBB24" s="340"/>
      <c r="BBC24" s="340"/>
      <c r="BBD24" s="340"/>
      <c r="BBE24" s="340"/>
      <c r="BBF24" s="340"/>
      <c r="BBG24" s="340"/>
      <c r="BBH24" s="340"/>
      <c r="BBI24" s="340"/>
      <c r="BBJ24" s="340"/>
      <c r="BBK24" s="340"/>
      <c r="BBL24" s="340"/>
      <c r="BBM24" s="340"/>
      <c r="BBN24" s="340"/>
      <c r="BBO24" s="340"/>
      <c r="BBP24" s="340"/>
      <c r="BBQ24" s="340"/>
      <c r="BBR24" s="340"/>
      <c r="BBS24" s="340"/>
      <c r="BBT24" s="340"/>
      <c r="BBU24" s="340"/>
      <c r="BBV24" s="340"/>
      <c r="BBW24" s="340"/>
      <c r="BBX24" s="340"/>
      <c r="BBY24" s="340"/>
      <c r="BBZ24" s="340"/>
      <c r="BCA24" s="340"/>
      <c r="BCB24" s="340"/>
      <c r="BCC24" s="340"/>
      <c r="BCD24" s="340"/>
      <c r="BCE24" s="340"/>
      <c r="BCF24" s="340"/>
      <c r="BCG24" s="340"/>
      <c r="BCH24" s="340"/>
      <c r="BCI24" s="340"/>
      <c r="BCJ24" s="340"/>
      <c r="BCK24" s="340"/>
      <c r="BCL24" s="340"/>
      <c r="BCM24" s="340"/>
      <c r="BCN24" s="340"/>
      <c r="BCO24" s="340"/>
      <c r="BCP24" s="340"/>
      <c r="BCQ24" s="340"/>
      <c r="BCR24" s="340"/>
      <c r="BCS24" s="340"/>
      <c r="BCT24" s="340"/>
      <c r="BCU24" s="340"/>
      <c r="BCV24" s="340"/>
      <c r="BCW24" s="340"/>
      <c r="BCX24" s="340"/>
      <c r="BCY24" s="340"/>
      <c r="BCZ24" s="340"/>
      <c r="BDA24" s="340"/>
      <c r="BDB24" s="340"/>
      <c r="BDC24" s="340"/>
      <c r="BDD24" s="340"/>
      <c r="BDE24" s="340"/>
      <c r="BDF24" s="340"/>
      <c r="BDG24" s="340"/>
      <c r="BDH24" s="340"/>
      <c r="BDI24" s="340"/>
      <c r="BDJ24" s="340"/>
      <c r="BDK24" s="340"/>
      <c r="BDL24" s="340"/>
      <c r="BDM24" s="340"/>
      <c r="BDN24" s="340"/>
      <c r="BDO24" s="340"/>
      <c r="BDP24" s="340"/>
      <c r="BDQ24" s="340"/>
      <c r="BDR24" s="340"/>
      <c r="BDS24" s="340"/>
      <c r="BDT24" s="340"/>
      <c r="BDU24" s="340"/>
      <c r="BDV24" s="340"/>
      <c r="BDW24" s="340"/>
      <c r="BDX24" s="340"/>
      <c r="BDY24" s="340"/>
      <c r="BDZ24" s="340"/>
      <c r="BEA24" s="340"/>
      <c r="BEB24" s="340"/>
      <c r="BEC24" s="340"/>
      <c r="BED24" s="340"/>
      <c r="BEE24" s="340"/>
      <c r="BEF24" s="340"/>
      <c r="BEG24" s="340"/>
      <c r="BEH24" s="340"/>
      <c r="BEI24" s="340"/>
      <c r="BEJ24" s="340"/>
      <c r="BEK24" s="340"/>
      <c r="BEL24" s="340"/>
      <c r="BEM24" s="340"/>
      <c r="BEN24" s="340"/>
      <c r="BEO24" s="340"/>
      <c r="BEP24" s="340"/>
      <c r="BEQ24" s="340"/>
      <c r="BER24" s="340"/>
      <c r="BES24" s="340"/>
      <c r="BET24" s="340"/>
      <c r="BEU24" s="340"/>
      <c r="BEV24" s="340"/>
      <c r="BEW24" s="340"/>
      <c r="BEX24" s="340"/>
      <c r="BEY24" s="340"/>
      <c r="BEZ24" s="340"/>
      <c r="BFA24" s="340"/>
      <c r="BFB24" s="340"/>
      <c r="BFC24" s="340"/>
      <c r="BFD24" s="340"/>
      <c r="BFE24" s="340"/>
      <c r="BFF24" s="340"/>
      <c r="BFG24" s="340"/>
      <c r="BFH24" s="340"/>
      <c r="BFI24" s="340"/>
      <c r="BFJ24" s="340"/>
      <c r="BFK24" s="340"/>
      <c r="BFL24" s="340"/>
      <c r="BFM24" s="340"/>
      <c r="BFN24" s="340"/>
      <c r="BFO24" s="340"/>
      <c r="BFP24" s="340"/>
      <c r="BFQ24" s="340"/>
      <c r="BFR24" s="340"/>
      <c r="BFS24" s="340"/>
      <c r="BFT24" s="340"/>
      <c r="BFU24" s="340"/>
      <c r="BFV24" s="340"/>
      <c r="BFW24" s="340"/>
      <c r="BFX24" s="340"/>
      <c r="BFY24" s="340"/>
      <c r="BFZ24" s="340"/>
      <c r="BGA24" s="340"/>
      <c r="BGB24" s="340"/>
      <c r="BGC24" s="340"/>
      <c r="BGD24" s="340"/>
      <c r="BGE24" s="340"/>
      <c r="BGF24" s="340"/>
      <c r="BGG24" s="340"/>
      <c r="BGH24" s="340"/>
      <c r="BGI24" s="340"/>
      <c r="BGJ24" s="340"/>
      <c r="BGK24" s="340"/>
      <c r="BGL24" s="340"/>
      <c r="BGM24" s="340"/>
      <c r="BGN24" s="340"/>
      <c r="BGO24" s="340"/>
      <c r="BGP24" s="340"/>
      <c r="BGQ24" s="340"/>
      <c r="BGR24" s="340"/>
      <c r="BGS24" s="340"/>
      <c r="BGT24" s="340"/>
      <c r="BGU24" s="340"/>
      <c r="BGV24" s="340"/>
      <c r="BGW24" s="340"/>
      <c r="BGX24" s="340"/>
      <c r="BGY24" s="340"/>
      <c r="BGZ24" s="340"/>
      <c r="BHA24" s="340"/>
      <c r="BHB24" s="340"/>
      <c r="BHC24" s="340"/>
      <c r="BHD24" s="340"/>
      <c r="BHE24" s="340"/>
      <c r="BHF24" s="340"/>
      <c r="BHG24" s="340"/>
      <c r="BHH24" s="340"/>
      <c r="BHI24" s="340"/>
      <c r="BHJ24" s="340"/>
      <c r="BHK24" s="340"/>
      <c r="BHL24" s="340"/>
      <c r="BHM24" s="340"/>
      <c r="BHN24" s="340"/>
      <c r="BHO24" s="340"/>
      <c r="BHP24" s="340"/>
      <c r="BHQ24" s="340"/>
      <c r="BHR24" s="340"/>
      <c r="BHS24" s="340"/>
      <c r="BHT24" s="340"/>
      <c r="BHU24" s="340"/>
      <c r="BHV24" s="340"/>
      <c r="BHW24" s="340"/>
      <c r="BHX24" s="340"/>
      <c r="BHY24" s="340"/>
      <c r="BHZ24" s="340"/>
      <c r="BIA24" s="340"/>
      <c r="BIB24" s="340"/>
      <c r="BIC24" s="340"/>
      <c r="BID24" s="340"/>
      <c r="BIE24" s="340"/>
      <c r="BIF24" s="340"/>
      <c r="BIG24" s="340"/>
      <c r="BIH24" s="340"/>
      <c r="BII24" s="340"/>
      <c r="BIJ24" s="340"/>
      <c r="BIK24" s="340"/>
      <c r="BIL24" s="340"/>
      <c r="BIM24" s="340"/>
      <c r="BIN24" s="340"/>
      <c r="BIO24" s="340"/>
      <c r="BIP24" s="340"/>
      <c r="BIQ24" s="340"/>
      <c r="BIR24" s="340"/>
      <c r="BIS24" s="340"/>
      <c r="BIT24" s="340"/>
      <c r="BIU24" s="340"/>
      <c r="BIV24" s="340"/>
      <c r="BIW24" s="340"/>
      <c r="BIX24" s="340"/>
      <c r="BIY24" s="340"/>
      <c r="BIZ24" s="340"/>
      <c r="BJA24" s="340"/>
      <c r="BJB24" s="340"/>
      <c r="BJC24" s="340"/>
      <c r="BJD24" s="340"/>
      <c r="BJE24" s="340"/>
      <c r="BJF24" s="340"/>
      <c r="BJG24" s="340"/>
      <c r="BJH24" s="340"/>
      <c r="BJI24" s="340"/>
      <c r="BJJ24" s="340"/>
      <c r="BJK24" s="340"/>
      <c r="BJL24" s="340"/>
      <c r="BJM24" s="340"/>
      <c r="BJN24" s="340"/>
      <c r="BJO24" s="340"/>
      <c r="BJP24" s="340"/>
      <c r="BJQ24" s="340"/>
      <c r="BJR24" s="340"/>
      <c r="BJS24" s="340"/>
      <c r="BJT24" s="340"/>
      <c r="BJU24" s="340"/>
      <c r="BJV24" s="340"/>
      <c r="BJW24" s="340"/>
      <c r="BJX24" s="340"/>
      <c r="BJY24" s="340"/>
      <c r="BJZ24" s="340"/>
      <c r="BKA24" s="340"/>
      <c r="BKB24" s="340"/>
      <c r="BKC24" s="340"/>
      <c r="BKD24" s="340"/>
      <c r="BKE24" s="340"/>
      <c r="BKF24" s="340"/>
      <c r="BKG24" s="340"/>
      <c r="BKH24" s="340"/>
      <c r="BKI24" s="340"/>
      <c r="BKJ24" s="340"/>
      <c r="BKK24" s="340"/>
      <c r="BKL24" s="340"/>
      <c r="BKM24" s="340"/>
      <c r="BKN24" s="340"/>
      <c r="BKO24" s="340"/>
      <c r="BKP24" s="340"/>
      <c r="BKQ24" s="340"/>
      <c r="BKR24" s="340"/>
      <c r="BKS24" s="340"/>
      <c r="BKT24" s="340"/>
      <c r="BKU24" s="340"/>
      <c r="BKV24" s="340"/>
      <c r="BKW24" s="340"/>
      <c r="BKX24" s="340"/>
      <c r="BKY24" s="340"/>
      <c r="BKZ24" s="340"/>
      <c r="BLA24" s="340"/>
      <c r="BLB24" s="340"/>
      <c r="BLC24" s="340"/>
      <c r="BLD24" s="340"/>
      <c r="BLE24" s="340"/>
      <c r="BLF24" s="340"/>
      <c r="BLG24" s="340"/>
      <c r="BLH24" s="340"/>
      <c r="BLI24" s="340"/>
      <c r="BLJ24" s="340"/>
      <c r="BLK24" s="340"/>
      <c r="BLL24" s="340"/>
      <c r="BLM24" s="340"/>
      <c r="BLN24" s="340"/>
      <c r="BLO24" s="340"/>
      <c r="BLP24" s="340"/>
      <c r="BLQ24" s="340"/>
      <c r="BLR24" s="340"/>
      <c r="BLS24" s="340"/>
      <c r="BLT24" s="340"/>
      <c r="BLU24" s="340"/>
      <c r="BLV24" s="340"/>
      <c r="BLW24" s="340"/>
      <c r="BLX24" s="340"/>
      <c r="BLY24" s="340"/>
      <c r="BLZ24" s="340"/>
      <c r="BMA24" s="340"/>
      <c r="BMB24" s="340"/>
      <c r="BMC24" s="340"/>
      <c r="BMD24" s="340"/>
      <c r="BME24" s="340"/>
      <c r="BMF24" s="340"/>
      <c r="BMG24" s="340"/>
      <c r="BMH24" s="340"/>
      <c r="BMI24" s="340"/>
      <c r="BMJ24" s="340"/>
      <c r="BMK24" s="340"/>
      <c r="BML24" s="340"/>
      <c r="BMM24" s="340"/>
      <c r="BMN24" s="340"/>
      <c r="BMO24" s="340"/>
      <c r="BMP24" s="340"/>
      <c r="BMQ24" s="340"/>
      <c r="BMR24" s="340"/>
      <c r="BMS24" s="340"/>
      <c r="BMT24" s="340"/>
      <c r="BMU24" s="340"/>
      <c r="BMV24" s="340"/>
      <c r="BMW24" s="340"/>
      <c r="BMX24" s="340"/>
      <c r="BMY24" s="340"/>
      <c r="BMZ24" s="340"/>
      <c r="BNA24" s="340"/>
      <c r="BNB24" s="340"/>
      <c r="BNC24" s="340"/>
      <c r="BND24" s="340"/>
      <c r="BNE24" s="340"/>
      <c r="BNF24" s="340"/>
      <c r="BNG24" s="340"/>
      <c r="BNH24" s="340"/>
      <c r="BNI24" s="340"/>
      <c r="BNJ24" s="340"/>
      <c r="BNK24" s="340"/>
      <c r="BNL24" s="340"/>
      <c r="BNM24" s="340"/>
      <c r="BNN24" s="340"/>
      <c r="BNO24" s="340"/>
      <c r="BNP24" s="340"/>
      <c r="BNQ24" s="340"/>
      <c r="BNR24" s="340"/>
      <c r="BNS24" s="340"/>
      <c r="BNT24" s="340"/>
      <c r="BNU24" s="340"/>
      <c r="BNV24" s="340"/>
      <c r="BNW24" s="340"/>
      <c r="BNX24" s="340"/>
      <c r="BNY24" s="340"/>
      <c r="BNZ24" s="340"/>
      <c r="BOA24" s="340"/>
      <c r="BOB24" s="340"/>
      <c r="BOC24" s="340"/>
      <c r="BOD24" s="340"/>
      <c r="BOE24" s="340"/>
      <c r="BOF24" s="340"/>
      <c r="BOG24" s="340"/>
      <c r="BOH24" s="340"/>
      <c r="BOI24" s="340"/>
      <c r="BOJ24" s="340"/>
      <c r="BOK24" s="340"/>
      <c r="BOL24" s="340"/>
      <c r="BOM24" s="340"/>
      <c r="BON24" s="340"/>
      <c r="BOO24" s="340"/>
      <c r="BOP24" s="340"/>
      <c r="BOQ24" s="340"/>
      <c r="BOR24" s="340"/>
      <c r="BOS24" s="340"/>
      <c r="BOT24" s="340"/>
      <c r="BOU24" s="340"/>
      <c r="BOV24" s="340"/>
      <c r="BOW24" s="340"/>
      <c r="BOX24" s="340"/>
      <c r="BOY24" s="340"/>
      <c r="BOZ24" s="340"/>
      <c r="BPA24" s="340"/>
      <c r="BPB24" s="340"/>
      <c r="BPC24" s="340"/>
      <c r="BPD24" s="340"/>
      <c r="BPE24" s="340"/>
      <c r="BPF24" s="340"/>
      <c r="BPG24" s="340"/>
      <c r="BPH24" s="340"/>
      <c r="BPI24" s="340"/>
      <c r="BPJ24" s="340"/>
      <c r="BPK24" s="340"/>
      <c r="BPL24" s="340"/>
      <c r="BPM24" s="340"/>
      <c r="BPN24" s="340"/>
      <c r="BPO24" s="340"/>
      <c r="BPP24" s="340"/>
      <c r="BPQ24" s="340"/>
      <c r="BPR24" s="340"/>
      <c r="BPS24" s="340"/>
      <c r="BPT24" s="340"/>
      <c r="BPU24" s="340"/>
      <c r="BPV24" s="340"/>
      <c r="BPW24" s="340"/>
      <c r="BPX24" s="340"/>
      <c r="BPY24" s="340"/>
      <c r="BPZ24" s="340"/>
      <c r="BQA24" s="340"/>
      <c r="BQB24" s="340"/>
      <c r="BQC24" s="340"/>
      <c r="BQD24" s="340"/>
      <c r="BQE24" s="340"/>
      <c r="BQF24" s="340"/>
      <c r="BQG24" s="340"/>
      <c r="BQH24" s="340"/>
      <c r="BQI24" s="340"/>
      <c r="BQJ24" s="340"/>
      <c r="BQK24" s="340"/>
      <c r="BQL24" s="340"/>
      <c r="BQM24" s="340"/>
      <c r="BQN24" s="340"/>
      <c r="BQO24" s="340"/>
      <c r="BQP24" s="340"/>
      <c r="BQQ24" s="340"/>
      <c r="BQR24" s="340"/>
      <c r="BQS24" s="340"/>
      <c r="BQT24" s="340"/>
      <c r="BQU24" s="340"/>
      <c r="BQV24" s="340"/>
      <c r="BQW24" s="340"/>
      <c r="BQX24" s="340"/>
      <c r="BQY24" s="340"/>
      <c r="BQZ24" s="340"/>
      <c r="BRA24" s="340"/>
      <c r="BRB24" s="340"/>
      <c r="BRC24" s="340"/>
      <c r="BRD24" s="340"/>
      <c r="BRE24" s="340"/>
      <c r="BRF24" s="340"/>
      <c r="BRG24" s="340"/>
      <c r="BRH24" s="340"/>
      <c r="BRI24" s="340"/>
      <c r="BRJ24" s="340"/>
      <c r="BRK24" s="340"/>
      <c r="BRL24" s="340"/>
      <c r="BRM24" s="340"/>
      <c r="BRN24" s="340"/>
      <c r="BRO24" s="340"/>
      <c r="BRP24" s="340"/>
      <c r="BRQ24" s="340"/>
      <c r="BRR24" s="340"/>
      <c r="BRS24" s="340"/>
      <c r="BRT24" s="340"/>
      <c r="BRU24" s="340"/>
      <c r="BRV24" s="340"/>
      <c r="BRW24" s="340"/>
      <c r="BRX24" s="340"/>
      <c r="BRY24" s="340"/>
      <c r="BRZ24" s="340"/>
      <c r="BSA24" s="340"/>
      <c r="BSB24" s="340"/>
      <c r="BSC24" s="340"/>
      <c r="BSD24" s="340"/>
      <c r="BSE24" s="340"/>
      <c r="BSF24" s="340"/>
      <c r="BSG24" s="340"/>
      <c r="BSH24" s="340"/>
      <c r="BSI24" s="340"/>
      <c r="BSJ24" s="340"/>
      <c r="BSK24" s="340"/>
      <c r="BSL24" s="340"/>
      <c r="BSM24" s="340"/>
      <c r="BSN24" s="340"/>
      <c r="BSO24" s="340"/>
      <c r="BSP24" s="340"/>
      <c r="BSQ24" s="340"/>
      <c r="BSR24" s="340"/>
      <c r="BSS24" s="340"/>
      <c r="BST24" s="340"/>
      <c r="BSU24" s="340"/>
      <c r="BSV24" s="340"/>
      <c r="BSW24" s="340"/>
      <c r="BSX24" s="340"/>
      <c r="BSY24" s="340"/>
      <c r="BSZ24" s="340"/>
      <c r="BTA24" s="340"/>
      <c r="BTB24" s="340"/>
      <c r="BTC24" s="340"/>
      <c r="BTD24" s="340"/>
      <c r="BTE24" s="340"/>
      <c r="BTF24" s="340"/>
      <c r="BTG24" s="340"/>
      <c r="BTH24" s="340"/>
      <c r="BTI24" s="340"/>
      <c r="BTJ24" s="340"/>
      <c r="BTK24" s="340"/>
      <c r="BTL24" s="340"/>
      <c r="BTM24" s="340"/>
      <c r="BTN24" s="340"/>
      <c r="BTO24" s="340"/>
      <c r="BTP24" s="340"/>
      <c r="BTQ24" s="340"/>
      <c r="BTR24" s="340"/>
      <c r="BTS24" s="340"/>
      <c r="BTT24" s="340"/>
      <c r="BTU24" s="340"/>
      <c r="BTV24" s="340"/>
      <c r="BTW24" s="340"/>
      <c r="BTX24" s="340"/>
      <c r="BTY24" s="340"/>
      <c r="BTZ24" s="340"/>
      <c r="BUA24" s="340"/>
      <c r="BUB24" s="340"/>
      <c r="BUC24" s="340"/>
      <c r="BUD24" s="340"/>
      <c r="BUE24" s="340"/>
      <c r="BUF24" s="340"/>
      <c r="BUG24" s="340"/>
      <c r="BUH24" s="340"/>
      <c r="BUI24" s="340"/>
      <c r="BUJ24" s="340"/>
      <c r="BUK24" s="340"/>
      <c r="BUL24" s="340"/>
      <c r="BUM24" s="340"/>
      <c r="BUN24" s="340"/>
      <c r="BUO24" s="340"/>
      <c r="BUP24" s="340"/>
      <c r="BUQ24" s="340"/>
      <c r="BUR24" s="340"/>
      <c r="BUS24" s="340"/>
      <c r="BUT24" s="340"/>
      <c r="BUU24" s="340"/>
      <c r="BUV24" s="340"/>
      <c r="BUW24" s="340"/>
      <c r="BUX24" s="340"/>
      <c r="BUY24" s="340"/>
      <c r="BUZ24" s="340"/>
      <c r="BVA24" s="340"/>
      <c r="BVB24" s="340"/>
      <c r="BVC24" s="340"/>
      <c r="BVD24" s="340"/>
      <c r="BVE24" s="340"/>
      <c r="BVF24" s="340"/>
      <c r="BVG24" s="340"/>
      <c r="BVH24" s="340"/>
      <c r="BVI24" s="340"/>
      <c r="BVJ24" s="340"/>
      <c r="BVK24" s="340"/>
      <c r="BVL24" s="340"/>
      <c r="BVM24" s="340"/>
      <c r="BVN24" s="340"/>
      <c r="BVO24" s="340"/>
      <c r="BVP24" s="340"/>
      <c r="BVQ24" s="340"/>
      <c r="BVR24" s="340"/>
      <c r="BVS24" s="340"/>
      <c r="BVT24" s="340"/>
      <c r="BVU24" s="340"/>
      <c r="BVV24" s="340"/>
      <c r="BVW24" s="340"/>
      <c r="BVX24" s="340"/>
      <c r="BVY24" s="340"/>
      <c r="BVZ24" s="340"/>
      <c r="BWA24" s="340"/>
      <c r="BWB24" s="340"/>
      <c r="BWC24" s="340"/>
      <c r="BWD24" s="340"/>
      <c r="BWE24" s="340"/>
      <c r="BWF24" s="340"/>
      <c r="BWG24" s="340"/>
      <c r="BWH24" s="340"/>
      <c r="BWI24" s="340"/>
      <c r="BWJ24" s="340"/>
      <c r="BWK24" s="340"/>
      <c r="BWL24" s="340"/>
      <c r="BWM24" s="340"/>
      <c r="BWN24" s="340"/>
      <c r="BWO24" s="340"/>
      <c r="BWP24" s="340"/>
      <c r="BWQ24" s="340"/>
      <c r="BWR24" s="340"/>
      <c r="BWS24" s="340"/>
      <c r="BWT24" s="340"/>
      <c r="BWU24" s="340"/>
      <c r="BWV24" s="340"/>
      <c r="BWW24" s="340"/>
      <c r="BWX24" s="340"/>
      <c r="BWY24" s="340"/>
      <c r="BWZ24" s="340"/>
      <c r="BXA24" s="340"/>
      <c r="BXB24" s="340"/>
      <c r="BXC24" s="340"/>
      <c r="BXD24" s="340"/>
      <c r="BXE24" s="340"/>
      <c r="BXF24" s="340"/>
      <c r="BXG24" s="340"/>
      <c r="BXH24" s="340"/>
      <c r="BXI24" s="340"/>
      <c r="BXJ24" s="340"/>
      <c r="BXK24" s="340"/>
      <c r="BXL24" s="340"/>
      <c r="BXM24" s="340"/>
      <c r="BXN24" s="340"/>
      <c r="BXO24" s="340"/>
      <c r="BXP24" s="340"/>
      <c r="BXQ24" s="340"/>
      <c r="BXR24" s="340"/>
      <c r="BXS24" s="340"/>
      <c r="BXT24" s="340"/>
      <c r="BXU24" s="340"/>
      <c r="BXV24" s="340"/>
      <c r="BXW24" s="340"/>
      <c r="BXX24" s="340"/>
      <c r="BXY24" s="340"/>
      <c r="BXZ24" s="340"/>
      <c r="BYA24" s="340"/>
      <c r="BYB24" s="340"/>
      <c r="BYC24" s="340"/>
      <c r="BYD24" s="340"/>
      <c r="BYE24" s="340"/>
    </row>
    <row r="25" spans="1:2007" s="830" customFormat="1" ht="21" customHeight="1" thickBot="1" x14ac:dyDescent="0.35">
      <c r="A25" s="472" t="s">
        <v>675</v>
      </c>
      <c r="B25" s="860">
        <v>5018.5416079218612</v>
      </c>
      <c r="C25" s="860">
        <v>4371.4768533360802</v>
      </c>
      <c r="D25" s="860">
        <v>4429.8542711576301</v>
      </c>
      <c r="E25" s="860">
        <v>4465.2386151798364</v>
      </c>
      <c r="F25" s="860">
        <v>4488.0833599360758</v>
      </c>
      <c r="G25" s="860">
        <v>4737.4984330740008</v>
      </c>
      <c r="H25" s="860">
        <v>4269.8615880276893</v>
      </c>
      <c r="I25" s="860">
        <v>4450.7949846178881</v>
      </c>
      <c r="J25" s="860">
        <v>4725.8183188609537</v>
      </c>
      <c r="K25" s="860">
        <v>4503.1429324490018</v>
      </c>
      <c r="L25" s="860">
        <v>4748.471381315645</v>
      </c>
      <c r="M25" s="860">
        <v>4221.6671043020597</v>
      </c>
      <c r="N25" s="860">
        <v>3021.0114484920173</v>
      </c>
      <c r="O25" s="860">
        <v>2886.8842099199996</v>
      </c>
      <c r="P25" s="860">
        <v>3236.8111765799999</v>
      </c>
      <c r="Q25" s="860">
        <v>3341.4843172599999</v>
      </c>
      <c r="R25" s="860">
        <v>3646.2824010499999</v>
      </c>
      <c r="S25" s="860">
        <v>2639.4629274499998</v>
      </c>
      <c r="T25" s="860">
        <v>2505.6514496399996</v>
      </c>
      <c r="U25" s="860">
        <v>3084.4440691099999</v>
      </c>
      <c r="V25" s="860">
        <v>2764.9529319000003</v>
      </c>
      <c r="W25" s="860">
        <v>2481.4023879800002</v>
      </c>
      <c r="X25" s="860">
        <v>2470.0378223300004</v>
      </c>
      <c r="Y25" s="860">
        <v>2624.8461178700004</v>
      </c>
      <c r="Z25" s="860">
        <v>2587.1946217599998</v>
      </c>
      <c r="AA25" s="860">
        <v>2972.6673074200007</v>
      </c>
      <c r="AB25" s="860">
        <v>2658.9261905299995</v>
      </c>
      <c r="AC25" s="860">
        <v>2920.2991184399998</v>
      </c>
      <c r="AD25" s="860">
        <v>3878.3389604000004</v>
      </c>
      <c r="AE25" s="860">
        <v>2980.3911409100001</v>
      </c>
      <c r="AF25" s="860">
        <v>2968.3595149499997</v>
      </c>
      <c r="AG25" s="860">
        <v>4175.8540520999995</v>
      </c>
      <c r="AH25" s="860">
        <v>6068.1720909000005</v>
      </c>
      <c r="AI25" s="860">
        <v>4646.8072660499993</v>
      </c>
      <c r="AJ25" s="860">
        <v>5827.5380574499995</v>
      </c>
      <c r="AK25" s="860">
        <v>5852.0917197899998</v>
      </c>
      <c r="AL25" s="860">
        <v>5138.0599397099995</v>
      </c>
      <c r="AM25" s="860">
        <v>5681.8225991499994</v>
      </c>
      <c r="AN25" s="860">
        <v>4922.9812535399988</v>
      </c>
      <c r="AO25" s="860">
        <v>6902.3129092670397</v>
      </c>
      <c r="AP25" s="860">
        <v>7792.3800382303325</v>
      </c>
      <c r="AQ25" s="860">
        <v>10091.131090879226</v>
      </c>
      <c r="AR25" s="860">
        <v>11718.668688750769</v>
      </c>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40"/>
      <c r="BY25" s="340"/>
      <c r="BZ25" s="340"/>
      <c r="CA25" s="340"/>
      <c r="CB25" s="340"/>
      <c r="CC25" s="340"/>
      <c r="CD25" s="340"/>
      <c r="CE25" s="340"/>
      <c r="CF25" s="340"/>
      <c r="CG25" s="340"/>
      <c r="CH25" s="340"/>
      <c r="CI25" s="340"/>
      <c r="CJ25" s="340"/>
      <c r="CK25" s="340"/>
      <c r="CL25" s="340"/>
      <c r="CM25" s="340"/>
      <c r="CN25" s="340"/>
      <c r="CO25" s="340"/>
      <c r="CP25" s="340"/>
      <c r="CQ25" s="340"/>
      <c r="CR25" s="340"/>
      <c r="CS25" s="340"/>
      <c r="CT25" s="340"/>
      <c r="CU25" s="340"/>
      <c r="CV25" s="340"/>
      <c r="CW25" s="340"/>
      <c r="CX25" s="340"/>
      <c r="CY25" s="340"/>
      <c r="CZ25" s="340"/>
      <c r="DA25" s="340"/>
      <c r="DB25" s="340"/>
      <c r="DC25" s="340"/>
      <c r="DD25" s="340"/>
      <c r="DE25" s="340"/>
      <c r="DF25" s="340"/>
      <c r="DG25" s="340"/>
      <c r="DH25" s="340"/>
      <c r="DI25" s="340"/>
      <c r="DJ25" s="340"/>
      <c r="DK25" s="340"/>
      <c r="DL25" s="340"/>
      <c r="DM25" s="340"/>
      <c r="DN25" s="340"/>
      <c r="DO25" s="340"/>
      <c r="DP25" s="340"/>
      <c r="DQ25" s="340"/>
      <c r="DR25" s="340"/>
      <c r="DS25" s="340"/>
      <c r="DT25" s="340"/>
      <c r="DU25" s="340"/>
      <c r="DV25" s="340"/>
      <c r="DW25" s="340"/>
      <c r="DX25" s="340"/>
      <c r="DY25" s="340"/>
      <c r="DZ25" s="340"/>
      <c r="EA25" s="340"/>
      <c r="EB25" s="340"/>
      <c r="EC25" s="340"/>
      <c r="ED25" s="340"/>
      <c r="EE25" s="340"/>
      <c r="EF25" s="340"/>
      <c r="EG25" s="340"/>
      <c r="EH25" s="340"/>
      <c r="EI25" s="340"/>
      <c r="EJ25" s="340"/>
      <c r="EK25" s="340"/>
      <c r="EL25" s="340"/>
      <c r="EM25" s="340"/>
      <c r="EN25" s="340"/>
      <c r="EO25" s="340"/>
      <c r="EP25" s="340"/>
      <c r="EQ25" s="340"/>
      <c r="ER25" s="340"/>
      <c r="ES25" s="340"/>
      <c r="ET25" s="340"/>
      <c r="EU25" s="340"/>
      <c r="EV25" s="340"/>
      <c r="EW25" s="340"/>
      <c r="EX25" s="340"/>
      <c r="EY25" s="340"/>
      <c r="EZ25" s="340"/>
      <c r="FA25" s="340"/>
      <c r="FB25" s="340"/>
      <c r="FC25" s="340"/>
      <c r="FD25" s="340"/>
      <c r="FE25" s="340"/>
      <c r="FF25" s="340"/>
      <c r="FG25" s="340"/>
      <c r="FH25" s="340"/>
      <c r="FI25" s="340"/>
      <c r="FJ25" s="340"/>
      <c r="FK25" s="340"/>
      <c r="FL25" s="340"/>
      <c r="FM25" s="340"/>
      <c r="FN25" s="340"/>
      <c r="FO25" s="340"/>
      <c r="FP25" s="340"/>
      <c r="FQ25" s="340"/>
      <c r="FR25" s="340"/>
      <c r="FS25" s="340"/>
      <c r="FT25" s="340"/>
      <c r="FU25" s="340"/>
      <c r="FV25" s="340"/>
      <c r="FW25" s="340"/>
      <c r="FX25" s="340"/>
      <c r="FY25" s="340"/>
      <c r="FZ25" s="340"/>
      <c r="GA25" s="340"/>
      <c r="GB25" s="340"/>
      <c r="GC25" s="340"/>
      <c r="GD25" s="340"/>
      <c r="GE25" s="340"/>
      <c r="GF25" s="340"/>
      <c r="GG25" s="340"/>
      <c r="GH25" s="340"/>
      <c r="GI25" s="340"/>
      <c r="GJ25" s="340"/>
      <c r="GK25" s="340"/>
      <c r="GL25" s="340"/>
      <c r="GM25" s="340"/>
      <c r="GN25" s="340"/>
      <c r="GO25" s="340"/>
      <c r="GP25" s="340"/>
      <c r="GQ25" s="340"/>
      <c r="GR25" s="340"/>
      <c r="GS25" s="340"/>
      <c r="GT25" s="340"/>
      <c r="GU25" s="340"/>
      <c r="GV25" s="340"/>
      <c r="GW25" s="340"/>
      <c r="GX25" s="340"/>
      <c r="GY25" s="340"/>
      <c r="GZ25" s="340"/>
      <c r="HA25" s="340"/>
      <c r="HB25" s="340"/>
      <c r="HC25" s="340"/>
      <c r="HD25" s="340"/>
      <c r="HE25" s="340"/>
      <c r="HF25" s="340"/>
      <c r="HG25" s="340"/>
      <c r="HH25" s="340"/>
      <c r="HI25" s="340"/>
      <c r="HJ25" s="340"/>
      <c r="HK25" s="340"/>
      <c r="HL25" s="340"/>
      <c r="HM25" s="340"/>
      <c r="HN25" s="340"/>
      <c r="HO25" s="340"/>
      <c r="HP25" s="340"/>
      <c r="HQ25" s="340"/>
      <c r="HR25" s="340"/>
      <c r="HS25" s="340"/>
      <c r="HT25" s="340"/>
      <c r="HU25" s="340"/>
      <c r="HV25" s="340"/>
      <c r="HW25" s="340"/>
      <c r="HX25" s="340"/>
      <c r="HY25" s="340"/>
      <c r="HZ25" s="340"/>
      <c r="IA25" s="340"/>
      <c r="IB25" s="340"/>
      <c r="IC25" s="340"/>
      <c r="ID25" s="340"/>
      <c r="IE25" s="340"/>
      <c r="IF25" s="340"/>
      <c r="IG25" s="340"/>
      <c r="IH25" s="340"/>
      <c r="II25" s="340"/>
      <c r="IJ25" s="340"/>
      <c r="IK25" s="340"/>
      <c r="IL25" s="340"/>
      <c r="IM25" s="340"/>
      <c r="IN25" s="340"/>
      <c r="IO25" s="340"/>
      <c r="IP25" s="340"/>
      <c r="IQ25" s="340"/>
      <c r="IR25" s="340"/>
      <c r="IS25" s="340"/>
      <c r="IT25" s="340"/>
      <c r="IU25" s="340"/>
      <c r="IV25" s="340"/>
      <c r="IW25" s="340"/>
      <c r="IX25" s="340"/>
      <c r="IY25" s="340"/>
      <c r="IZ25" s="340"/>
      <c r="JA25" s="340"/>
      <c r="JB25" s="340"/>
      <c r="JC25" s="340"/>
      <c r="JD25" s="340"/>
      <c r="JE25" s="340"/>
      <c r="JF25" s="340"/>
      <c r="JG25" s="340"/>
      <c r="JH25" s="340"/>
      <c r="JI25" s="340"/>
      <c r="JJ25" s="340"/>
      <c r="JK25" s="340"/>
      <c r="JL25" s="340"/>
      <c r="JM25" s="340"/>
      <c r="JN25" s="340"/>
      <c r="JO25" s="340"/>
      <c r="JP25" s="340"/>
      <c r="JQ25" s="340"/>
      <c r="JR25" s="340"/>
      <c r="JS25" s="340"/>
      <c r="JT25" s="340"/>
      <c r="JU25" s="340"/>
      <c r="JV25" s="340"/>
      <c r="JW25" s="340"/>
      <c r="JX25" s="340"/>
      <c r="JY25" s="340"/>
      <c r="JZ25" s="340"/>
      <c r="KA25" s="340"/>
      <c r="KB25" s="340"/>
      <c r="KC25" s="340"/>
      <c r="KD25" s="340"/>
      <c r="KE25" s="340"/>
      <c r="KF25" s="340"/>
      <c r="KG25" s="340"/>
      <c r="KH25" s="340"/>
      <c r="KI25" s="340"/>
      <c r="KJ25" s="340"/>
      <c r="KK25" s="340"/>
      <c r="KL25" s="340"/>
      <c r="KM25" s="340"/>
      <c r="KN25" s="340"/>
      <c r="KO25" s="340"/>
      <c r="KP25" s="340"/>
      <c r="KQ25" s="340"/>
      <c r="KR25" s="340"/>
      <c r="KS25" s="340"/>
      <c r="KT25" s="340"/>
      <c r="KU25" s="340"/>
      <c r="KV25" s="340"/>
      <c r="KW25" s="340"/>
      <c r="KX25" s="340"/>
      <c r="KY25" s="340"/>
      <c r="KZ25" s="340"/>
      <c r="LA25" s="340"/>
      <c r="LB25" s="340"/>
      <c r="LC25" s="340"/>
      <c r="LD25" s="340"/>
      <c r="LE25" s="340"/>
      <c r="LF25" s="340"/>
      <c r="LG25" s="340"/>
      <c r="LH25" s="340"/>
      <c r="LI25" s="340"/>
      <c r="LJ25" s="340"/>
      <c r="LK25" s="340"/>
      <c r="LL25" s="340"/>
      <c r="LM25" s="340"/>
      <c r="LN25" s="340"/>
      <c r="LO25" s="340"/>
      <c r="LP25" s="340"/>
      <c r="LQ25" s="340"/>
      <c r="LR25" s="340"/>
      <c r="LS25" s="340"/>
      <c r="LT25" s="340"/>
      <c r="LU25" s="340"/>
      <c r="LV25" s="340"/>
      <c r="LW25" s="340"/>
      <c r="LX25" s="340"/>
      <c r="LY25" s="340"/>
      <c r="LZ25" s="340"/>
      <c r="MA25" s="340"/>
      <c r="MB25" s="340"/>
      <c r="MC25" s="340"/>
      <c r="MD25" s="340"/>
      <c r="ME25" s="340"/>
      <c r="MF25" s="340"/>
      <c r="MG25" s="340"/>
      <c r="MH25" s="340"/>
      <c r="MI25" s="340"/>
      <c r="MJ25" s="340"/>
      <c r="MK25" s="340"/>
      <c r="ML25" s="340"/>
      <c r="MM25" s="340"/>
      <c r="MN25" s="340"/>
      <c r="MO25" s="340"/>
      <c r="MP25" s="340"/>
      <c r="MQ25" s="340"/>
      <c r="MR25" s="340"/>
      <c r="MS25" s="340"/>
      <c r="MT25" s="340"/>
      <c r="MU25" s="340"/>
      <c r="MV25" s="340"/>
      <c r="MW25" s="340"/>
      <c r="MX25" s="340"/>
      <c r="MY25" s="340"/>
      <c r="MZ25" s="340"/>
      <c r="NA25" s="340"/>
      <c r="NB25" s="340"/>
      <c r="NC25" s="340"/>
      <c r="ND25" s="340"/>
      <c r="NE25" s="340"/>
      <c r="NF25" s="340"/>
      <c r="NG25" s="340"/>
      <c r="NH25" s="340"/>
      <c r="NI25" s="340"/>
      <c r="NJ25" s="340"/>
      <c r="NK25" s="340"/>
      <c r="NL25" s="340"/>
      <c r="NM25" s="340"/>
      <c r="NN25" s="340"/>
      <c r="NO25" s="340"/>
      <c r="NP25" s="340"/>
      <c r="NQ25" s="340"/>
      <c r="NR25" s="340"/>
      <c r="NS25" s="340"/>
      <c r="NT25" s="340"/>
      <c r="NU25" s="340"/>
      <c r="NV25" s="340"/>
      <c r="NW25" s="340"/>
      <c r="NX25" s="340"/>
      <c r="NY25" s="340"/>
      <c r="NZ25" s="340"/>
      <c r="OA25" s="340"/>
      <c r="OB25" s="340"/>
      <c r="OC25" s="340"/>
      <c r="OD25" s="340"/>
      <c r="OE25" s="340"/>
      <c r="OF25" s="340"/>
      <c r="OG25" s="340"/>
      <c r="OH25" s="340"/>
      <c r="OI25" s="340"/>
      <c r="OJ25" s="340"/>
      <c r="OK25" s="340"/>
      <c r="OL25" s="340"/>
      <c r="OM25" s="340"/>
      <c r="ON25" s="340"/>
      <c r="OO25" s="340"/>
      <c r="OP25" s="340"/>
      <c r="OQ25" s="340"/>
      <c r="OR25" s="340"/>
      <c r="OS25" s="340"/>
      <c r="OT25" s="340"/>
      <c r="OU25" s="340"/>
      <c r="OV25" s="340"/>
      <c r="OW25" s="340"/>
      <c r="OX25" s="340"/>
      <c r="OY25" s="340"/>
      <c r="OZ25" s="340"/>
      <c r="PA25" s="340"/>
      <c r="PB25" s="340"/>
      <c r="PC25" s="340"/>
      <c r="PD25" s="340"/>
      <c r="PE25" s="340"/>
      <c r="PF25" s="340"/>
      <c r="PG25" s="340"/>
      <c r="PH25" s="340"/>
      <c r="PI25" s="340"/>
      <c r="PJ25" s="340"/>
      <c r="PK25" s="340"/>
      <c r="PL25" s="340"/>
      <c r="PM25" s="340"/>
      <c r="PN25" s="340"/>
      <c r="PO25" s="340"/>
      <c r="PP25" s="340"/>
      <c r="PQ25" s="340"/>
      <c r="PR25" s="340"/>
      <c r="PS25" s="340"/>
      <c r="PT25" s="340"/>
      <c r="PU25" s="340"/>
      <c r="PV25" s="340"/>
      <c r="PW25" s="340"/>
      <c r="PX25" s="340"/>
      <c r="PY25" s="340"/>
      <c r="PZ25" s="340"/>
      <c r="QA25" s="340"/>
      <c r="QB25" s="340"/>
      <c r="QC25" s="340"/>
      <c r="QD25" s="340"/>
      <c r="QE25" s="340"/>
      <c r="QF25" s="340"/>
      <c r="QG25" s="340"/>
      <c r="QH25" s="340"/>
      <c r="QI25" s="340"/>
      <c r="QJ25" s="340"/>
      <c r="QK25" s="340"/>
      <c r="QL25" s="340"/>
      <c r="QM25" s="340"/>
      <c r="QN25" s="340"/>
      <c r="QO25" s="340"/>
      <c r="QP25" s="340"/>
      <c r="QQ25" s="340"/>
      <c r="QR25" s="340"/>
      <c r="QS25" s="340"/>
      <c r="QT25" s="340"/>
      <c r="QU25" s="340"/>
      <c r="QV25" s="340"/>
      <c r="QW25" s="340"/>
      <c r="QX25" s="340"/>
      <c r="QY25" s="340"/>
      <c r="QZ25" s="340"/>
      <c r="RA25" s="340"/>
      <c r="RB25" s="340"/>
      <c r="RC25" s="340"/>
      <c r="RD25" s="340"/>
      <c r="RE25" s="340"/>
      <c r="RF25" s="340"/>
      <c r="RG25" s="340"/>
      <c r="RH25" s="340"/>
      <c r="RI25" s="340"/>
      <c r="RJ25" s="340"/>
      <c r="RK25" s="340"/>
      <c r="RL25" s="340"/>
      <c r="RM25" s="340"/>
      <c r="RN25" s="340"/>
      <c r="RO25" s="340"/>
      <c r="RP25" s="340"/>
      <c r="RQ25" s="340"/>
      <c r="RR25" s="340"/>
      <c r="RS25" s="340"/>
      <c r="RT25" s="340"/>
      <c r="RU25" s="340"/>
      <c r="RV25" s="340"/>
      <c r="RW25" s="340"/>
      <c r="RX25" s="340"/>
      <c r="RY25" s="340"/>
      <c r="RZ25" s="340"/>
      <c r="SA25" s="340"/>
      <c r="SB25" s="340"/>
      <c r="SC25" s="340"/>
      <c r="SD25" s="340"/>
      <c r="SE25" s="340"/>
      <c r="SF25" s="340"/>
      <c r="SG25" s="340"/>
      <c r="SH25" s="340"/>
      <c r="SI25" s="340"/>
      <c r="SJ25" s="340"/>
      <c r="SK25" s="340"/>
      <c r="SL25" s="340"/>
      <c r="SM25" s="340"/>
      <c r="SN25" s="340"/>
      <c r="SO25" s="340"/>
      <c r="SP25" s="340"/>
      <c r="SQ25" s="340"/>
      <c r="SR25" s="340"/>
      <c r="SS25" s="340"/>
      <c r="ST25" s="340"/>
      <c r="SU25" s="340"/>
      <c r="SV25" s="340"/>
      <c r="SW25" s="340"/>
      <c r="SX25" s="340"/>
      <c r="SY25" s="340"/>
      <c r="SZ25" s="340"/>
      <c r="TA25" s="340"/>
      <c r="TB25" s="340"/>
      <c r="TC25" s="340"/>
      <c r="TD25" s="340"/>
      <c r="TE25" s="340"/>
      <c r="TF25" s="340"/>
      <c r="TG25" s="340"/>
      <c r="TH25" s="340"/>
      <c r="TI25" s="340"/>
      <c r="TJ25" s="340"/>
      <c r="TK25" s="340"/>
      <c r="TL25" s="340"/>
      <c r="TM25" s="340"/>
      <c r="TN25" s="340"/>
      <c r="TO25" s="340"/>
      <c r="TP25" s="340"/>
      <c r="TQ25" s="340"/>
      <c r="TR25" s="340"/>
      <c r="TS25" s="340"/>
      <c r="TT25" s="340"/>
      <c r="TU25" s="340"/>
      <c r="TV25" s="340"/>
      <c r="TW25" s="340"/>
      <c r="TX25" s="340"/>
      <c r="TY25" s="340"/>
      <c r="TZ25" s="340"/>
      <c r="UA25" s="340"/>
      <c r="UB25" s="340"/>
      <c r="UC25" s="340"/>
      <c r="UD25" s="340"/>
      <c r="UE25" s="340"/>
      <c r="UF25" s="340"/>
      <c r="UG25" s="340"/>
      <c r="UH25" s="340"/>
      <c r="UI25" s="340"/>
      <c r="UJ25" s="340"/>
      <c r="UK25" s="340"/>
      <c r="UL25" s="340"/>
      <c r="UM25" s="340"/>
      <c r="UN25" s="340"/>
      <c r="UO25" s="340"/>
      <c r="UP25" s="340"/>
      <c r="UQ25" s="340"/>
      <c r="UR25" s="340"/>
      <c r="US25" s="340"/>
      <c r="UT25" s="340"/>
      <c r="UU25" s="340"/>
      <c r="UV25" s="340"/>
      <c r="UW25" s="340"/>
      <c r="UX25" s="340"/>
      <c r="UY25" s="340"/>
      <c r="UZ25" s="340"/>
      <c r="VA25" s="340"/>
      <c r="VB25" s="340"/>
      <c r="VC25" s="340"/>
      <c r="VD25" s="340"/>
      <c r="VE25" s="340"/>
      <c r="VF25" s="340"/>
      <c r="VG25" s="340"/>
      <c r="VH25" s="340"/>
      <c r="VI25" s="340"/>
      <c r="VJ25" s="340"/>
      <c r="VK25" s="340"/>
      <c r="VL25" s="340"/>
      <c r="VM25" s="340"/>
      <c r="VN25" s="340"/>
      <c r="VO25" s="340"/>
      <c r="VP25" s="340"/>
      <c r="VQ25" s="340"/>
      <c r="VR25" s="340"/>
      <c r="VS25" s="340"/>
      <c r="VT25" s="340"/>
      <c r="VU25" s="340"/>
      <c r="VV25" s="340"/>
      <c r="VW25" s="340"/>
      <c r="VX25" s="340"/>
      <c r="VY25" s="340"/>
      <c r="VZ25" s="340"/>
      <c r="WA25" s="340"/>
      <c r="WB25" s="340"/>
      <c r="WC25" s="340"/>
      <c r="WD25" s="340"/>
      <c r="WE25" s="340"/>
      <c r="WF25" s="340"/>
      <c r="WG25" s="340"/>
      <c r="WH25" s="340"/>
      <c r="WI25" s="340"/>
      <c r="WJ25" s="340"/>
      <c r="WK25" s="340"/>
      <c r="WL25" s="340"/>
      <c r="WM25" s="340"/>
      <c r="WN25" s="340"/>
      <c r="WO25" s="340"/>
      <c r="WP25" s="340"/>
      <c r="WQ25" s="340"/>
      <c r="WR25" s="340"/>
      <c r="WS25" s="340"/>
      <c r="WT25" s="340"/>
      <c r="WU25" s="340"/>
      <c r="WV25" s="340"/>
      <c r="WW25" s="340"/>
      <c r="WX25" s="340"/>
      <c r="WY25" s="340"/>
      <c r="WZ25" s="340"/>
      <c r="XA25" s="340"/>
      <c r="XB25" s="340"/>
      <c r="XC25" s="340"/>
      <c r="XD25" s="340"/>
      <c r="XE25" s="340"/>
      <c r="XF25" s="340"/>
      <c r="XG25" s="340"/>
      <c r="XH25" s="340"/>
      <c r="XI25" s="340"/>
      <c r="XJ25" s="340"/>
      <c r="XK25" s="340"/>
      <c r="XL25" s="340"/>
      <c r="XM25" s="340"/>
      <c r="XN25" s="340"/>
      <c r="XO25" s="340"/>
      <c r="XP25" s="340"/>
      <c r="XQ25" s="340"/>
      <c r="XR25" s="340"/>
      <c r="XS25" s="340"/>
      <c r="XT25" s="340"/>
      <c r="XU25" s="340"/>
      <c r="XV25" s="340"/>
      <c r="XW25" s="340"/>
      <c r="XX25" s="340"/>
      <c r="XY25" s="340"/>
      <c r="XZ25" s="340"/>
      <c r="YA25" s="340"/>
      <c r="YB25" s="340"/>
      <c r="YC25" s="340"/>
      <c r="YD25" s="340"/>
      <c r="YE25" s="340"/>
      <c r="YF25" s="340"/>
      <c r="YG25" s="340"/>
      <c r="YH25" s="340"/>
      <c r="YI25" s="340"/>
      <c r="YJ25" s="340"/>
      <c r="YK25" s="340"/>
      <c r="YL25" s="340"/>
      <c r="YM25" s="340"/>
      <c r="YN25" s="340"/>
      <c r="YO25" s="340"/>
      <c r="YP25" s="340"/>
      <c r="YQ25" s="340"/>
      <c r="YR25" s="340"/>
      <c r="YS25" s="340"/>
      <c r="YT25" s="340"/>
      <c r="YU25" s="340"/>
      <c r="YV25" s="340"/>
      <c r="YW25" s="340"/>
      <c r="YX25" s="340"/>
      <c r="YY25" s="340"/>
      <c r="YZ25" s="340"/>
      <c r="ZA25" s="340"/>
      <c r="ZB25" s="340"/>
      <c r="ZC25" s="340"/>
      <c r="ZD25" s="340"/>
      <c r="ZE25" s="340"/>
      <c r="ZF25" s="340"/>
      <c r="ZG25" s="340"/>
      <c r="ZH25" s="340"/>
      <c r="ZI25" s="340"/>
      <c r="ZJ25" s="340"/>
      <c r="ZK25" s="340"/>
      <c r="ZL25" s="340"/>
      <c r="ZM25" s="340"/>
      <c r="ZN25" s="340"/>
      <c r="ZO25" s="340"/>
      <c r="ZP25" s="340"/>
      <c r="ZQ25" s="340"/>
      <c r="ZR25" s="340"/>
      <c r="ZS25" s="340"/>
      <c r="ZT25" s="340"/>
      <c r="ZU25" s="340"/>
      <c r="ZV25" s="340"/>
      <c r="ZW25" s="340"/>
      <c r="ZX25" s="340"/>
      <c r="ZY25" s="340"/>
      <c r="ZZ25" s="340"/>
      <c r="AAA25" s="340"/>
      <c r="AAB25" s="340"/>
      <c r="AAC25" s="340"/>
      <c r="AAD25" s="340"/>
      <c r="AAE25" s="340"/>
      <c r="AAF25" s="340"/>
      <c r="AAG25" s="340"/>
      <c r="AAH25" s="340"/>
      <c r="AAI25" s="340"/>
      <c r="AAJ25" s="340"/>
      <c r="AAK25" s="340"/>
      <c r="AAL25" s="340"/>
      <c r="AAM25" s="340"/>
      <c r="AAN25" s="340"/>
      <c r="AAO25" s="340"/>
      <c r="AAP25" s="340"/>
      <c r="AAQ25" s="340"/>
      <c r="AAR25" s="340"/>
      <c r="AAS25" s="340"/>
      <c r="AAT25" s="340"/>
      <c r="AAU25" s="340"/>
      <c r="AAV25" s="340"/>
      <c r="AAW25" s="340"/>
      <c r="AAX25" s="340"/>
      <c r="AAY25" s="340"/>
      <c r="AAZ25" s="340"/>
      <c r="ABA25" s="340"/>
      <c r="ABB25" s="340"/>
      <c r="ABC25" s="340"/>
      <c r="ABD25" s="340"/>
      <c r="ABE25" s="340"/>
      <c r="ABF25" s="340"/>
      <c r="ABG25" s="340"/>
      <c r="ABH25" s="340"/>
      <c r="ABI25" s="340"/>
      <c r="ABJ25" s="340"/>
      <c r="ABK25" s="340"/>
      <c r="ABL25" s="340"/>
      <c r="ABM25" s="340"/>
      <c r="ABN25" s="340"/>
      <c r="ABO25" s="340"/>
      <c r="ABP25" s="340"/>
      <c r="ABQ25" s="340"/>
      <c r="ABR25" s="340"/>
      <c r="ABS25" s="340"/>
      <c r="ABT25" s="340"/>
      <c r="ABU25" s="340"/>
      <c r="ABV25" s="340"/>
      <c r="ABW25" s="340"/>
      <c r="ABX25" s="340"/>
      <c r="ABY25" s="340"/>
      <c r="ABZ25" s="340"/>
      <c r="ACA25" s="340"/>
      <c r="ACB25" s="340"/>
      <c r="ACC25" s="340"/>
      <c r="ACD25" s="340"/>
      <c r="ACE25" s="340"/>
      <c r="ACF25" s="340"/>
      <c r="ACG25" s="340"/>
      <c r="ACH25" s="340"/>
      <c r="ACI25" s="340"/>
      <c r="ACJ25" s="340"/>
      <c r="ACK25" s="340"/>
      <c r="ACL25" s="340"/>
      <c r="ACM25" s="340"/>
      <c r="ACN25" s="340"/>
      <c r="ACO25" s="340"/>
      <c r="ACP25" s="340"/>
      <c r="ACQ25" s="340"/>
      <c r="ACR25" s="340"/>
      <c r="ACS25" s="340"/>
      <c r="ACT25" s="340"/>
      <c r="ACU25" s="340"/>
      <c r="ACV25" s="340"/>
      <c r="ACW25" s="340"/>
      <c r="ACX25" s="340"/>
      <c r="ACY25" s="340"/>
      <c r="ACZ25" s="340"/>
      <c r="ADA25" s="340"/>
      <c r="ADB25" s="340"/>
      <c r="ADC25" s="340"/>
      <c r="ADD25" s="340"/>
      <c r="ADE25" s="340"/>
      <c r="ADF25" s="340"/>
      <c r="ADG25" s="340"/>
      <c r="ADH25" s="340"/>
      <c r="ADI25" s="340"/>
      <c r="ADJ25" s="340"/>
      <c r="ADK25" s="340"/>
      <c r="ADL25" s="340"/>
      <c r="ADM25" s="340"/>
      <c r="ADN25" s="340"/>
      <c r="ADO25" s="340"/>
      <c r="ADP25" s="340"/>
      <c r="ADQ25" s="340"/>
      <c r="ADR25" s="340"/>
      <c r="ADS25" s="340"/>
      <c r="ADT25" s="340"/>
      <c r="ADU25" s="340"/>
      <c r="ADV25" s="340"/>
      <c r="ADW25" s="340"/>
      <c r="ADX25" s="340"/>
      <c r="ADY25" s="340"/>
      <c r="ADZ25" s="340"/>
      <c r="AEA25" s="340"/>
      <c r="AEB25" s="340"/>
      <c r="AEC25" s="340"/>
      <c r="AED25" s="340"/>
      <c r="AEE25" s="340"/>
      <c r="AEF25" s="340"/>
      <c r="AEG25" s="340"/>
      <c r="AEH25" s="340"/>
      <c r="AEI25" s="340"/>
      <c r="AEJ25" s="340"/>
      <c r="AEK25" s="340"/>
      <c r="AEL25" s="340"/>
      <c r="AEM25" s="340"/>
      <c r="AEN25" s="340"/>
      <c r="AEO25" s="340"/>
      <c r="AEP25" s="340"/>
      <c r="AEQ25" s="340"/>
      <c r="AER25" s="340"/>
      <c r="AES25" s="340"/>
      <c r="AET25" s="340"/>
      <c r="AEU25" s="340"/>
      <c r="AEV25" s="340"/>
      <c r="AEW25" s="340"/>
      <c r="AEX25" s="340"/>
      <c r="AEY25" s="340"/>
      <c r="AEZ25" s="340"/>
      <c r="AFA25" s="340"/>
      <c r="AFB25" s="340"/>
      <c r="AFC25" s="340"/>
      <c r="AFD25" s="340"/>
      <c r="AFE25" s="340"/>
      <c r="AFF25" s="340"/>
      <c r="AFG25" s="340"/>
      <c r="AFH25" s="340"/>
      <c r="AFI25" s="340"/>
      <c r="AFJ25" s="340"/>
      <c r="AFK25" s="340"/>
      <c r="AFL25" s="340"/>
      <c r="AFM25" s="340"/>
      <c r="AFN25" s="340"/>
      <c r="AFO25" s="340"/>
      <c r="AFP25" s="340"/>
      <c r="AFQ25" s="340"/>
      <c r="AFR25" s="340"/>
      <c r="AFS25" s="340"/>
      <c r="AFT25" s="340"/>
      <c r="AFU25" s="340"/>
      <c r="AFV25" s="340"/>
      <c r="AFW25" s="340"/>
      <c r="AFX25" s="340"/>
      <c r="AFY25" s="340"/>
      <c r="AFZ25" s="340"/>
      <c r="AGA25" s="340"/>
      <c r="AGB25" s="340"/>
      <c r="AGC25" s="340"/>
      <c r="AGD25" s="340"/>
      <c r="AGE25" s="340"/>
      <c r="AGF25" s="340"/>
      <c r="AGG25" s="340"/>
      <c r="AGH25" s="340"/>
      <c r="AGI25" s="340"/>
      <c r="AGJ25" s="340"/>
      <c r="AGK25" s="340"/>
      <c r="AGL25" s="340"/>
      <c r="AGM25" s="340"/>
      <c r="AGN25" s="340"/>
      <c r="AGO25" s="340"/>
      <c r="AGP25" s="340"/>
      <c r="AGQ25" s="340"/>
      <c r="AGR25" s="340"/>
      <c r="AGS25" s="340"/>
      <c r="AGT25" s="340"/>
      <c r="AGU25" s="340"/>
      <c r="AGV25" s="340"/>
      <c r="AGW25" s="340"/>
      <c r="AGX25" s="340"/>
      <c r="AGY25" s="340"/>
      <c r="AGZ25" s="340"/>
      <c r="AHA25" s="340"/>
      <c r="AHB25" s="340"/>
      <c r="AHC25" s="340"/>
      <c r="AHD25" s="340"/>
      <c r="AHE25" s="340"/>
      <c r="AHF25" s="340"/>
      <c r="AHG25" s="340"/>
      <c r="AHH25" s="340"/>
      <c r="AHI25" s="340"/>
      <c r="AHJ25" s="340"/>
      <c r="AHK25" s="340"/>
      <c r="AHL25" s="340"/>
      <c r="AHM25" s="340"/>
      <c r="AHN25" s="340"/>
      <c r="AHO25" s="340"/>
      <c r="AHP25" s="340"/>
      <c r="AHQ25" s="340"/>
      <c r="AHR25" s="340"/>
      <c r="AHS25" s="340"/>
      <c r="AHT25" s="340"/>
      <c r="AHU25" s="340"/>
      <c r="AHV25" s="340"/>
      <c r="AHW25" s="340"/>
      <c r="AHX25" s="340"/>
      <c r="AHY25" s="340"/>
      <c r="AHZ25" s="340"/>
      <c r="AIA25" s="340"/>
      <c r="AIB25" s="340"/>
      <c r="AIC25" s="340"/>
      <c r="AID25" s="340"/>
      <c r="AIE25" s="340"/>
      <c r="AIF25" s="340"/>
      <c r="AIG25" s="340"/>
      <c r="AIH25" s="340"/>
      <c r="AII25" s="340"/>
      <c r="AIJ25" s="340"/>
      <c r="AIK25" s="340"/>
      <c r="AIL25" s="340"/>
      <c r="AIM25" s="340"/>
      <c r="AIN25" s="340"/>
      <c r="AIO25" s="340"/>
      <c r="AIP25" s="340"/>
      <c r="AIQ25" s="340"/>
      <c r="AIR25" s="340"/>
      <c r="AIS25" s="340"/>
      <c r="AIT25" s="340"/>
      <c r="AIU25" s="340"/>
      <c r="AIV25" s="340"/>
      <c r="AIW25" s="340"/>
      <c r="AIX25" s="340"/>
      <c r="AIY25" s="340"/>
      <c r="AIZ25" s="340"/>
      <c r="AJA25" s="340"/>
      <c r="AJB25" s="340"/>
      <c r="AJC25" s="340"/>
      <c r="AJD25" s="340"/>
      <c r="AJE25" s="340"/>
      <c r="AJF25" s="340"/>
      <c r="AJG25" s="340"/>
      <c r="AJH25" s="340"/>
      <c r="AJI25" s="340"/>
      <c r="AJJ25" s="340"/>
      <c r="AJK25" s="340"/>
      <c r="AJL25" s="340"/>
      <c r="AJM25" s="340"/>
      <c r="AJN25" s="340"/>
      <c r="AJO25" s="340"/>
      <c r="AJP25" s="340"/>
      <c r="AJQ25" s="340"/>
      <c r="AJR25" s="340"/>
      <c r="AJS25" s="340"/>
      <c r="AJT25" s="340"/>
      <c r="AJU25" s="340"/>
      <c r="AJV25" s="340"/>
      <c r="AJW25" s="340"/>
      <c r="AJX25" s="340"/>
      <c r="AJY25" s="340"/>
      <c r="AJZ25" s="340"/>
      <c r="AKA25" s="340"/>
      <c r="AKB25" s="340"/>
      <c r="AKC25" s="340"/>
      <c r="AKD25" s="340"/>
      <c r="AKE25" s="340"/>
      <c r="AKF25" s="340"/>
      <c r="AKG25" s="340"/>
      <c r="AKH25" s="340"/>
      <c r="AKI25" s="340"/>
      <c r="AKJ25" s="340"/>
      <c r="AKK25" s="340"/>
      <c r="AKL25" s="340"/>
      <c r="AKM25" s="340"/>
      <c r="AKN25" s="340"/>
      <c r="AKO25" s="340"/>
      <c r="AKP25" s="340"/>
      <c r="AKQ25" s="340"/>
      <c r="AKR25" s="340"/>
      <c r="AKS25" s="340"/>
      <c r="AKT25" s="340"/>
      <c r="AKU25" s="340"/>
      <c r="AKV25" s="340"/>
      <c r="AKW25" s="340"/>
      <c r="AKX25" s="340"/>
      <c r="AKY25" s="340"/>
      <c r="AKZ25" s="340"/>
      <c r="ALA25" s="340"/>
      <c r="ALB25" s="340"/>
      <c r="ALC25" s="340"/>
      <c r="ALD25" s="340"/>
      <c r="ALE25" s="340"/>
      <c r="ALF25" s="340"/>
      <c r="ALG25" s="340"/>
      <c r="ALH25" s="340"/>
      <c r="ALI25" s="340"/>
      <c r="ALJ25" s="340"/>
      <c r="ALK25" s="340"/>
      <c r="ALL25" s="340"/>
      <c r="ALM25" s="340"/>
      <c r="ALN25" s="340"/>
      <c r="ALO25" s="340"/>
      <c r="ALP25" s="340"/>
      <c r="ALQ25" s="340"/>
      <c r="ALR25" s="340"/>
      <c r="ALS25" s="340"/>
      <c r="ALT25" s="340"/>
      <c r="ALU25" s="340"/>
      <c r="ALV25" s="340"/>
      <c r="ALW25" s="340"/>
      <c r="ALX25" s="340"/>
      <c r="ALY25" s="340"/>
      <c r="ALZ25" s="340"/>
      <c r="AMA25" s="340"/>
      <c r="AMB25" s="340"/>
      <c r="AMC25" s="340"/>
      <c r="AMD25" s="340"/>
      <c r="AME25" s="340"/>
      <c r="AMF25" s="340"/>
      <c r="AMG25" s="340"/>
      <c r="AMH25" s="340"/>
      <c r="AMI25" s="340"/>
      <c r="AMJ25" s="340"/>
      <c r="AMK25" s="340"/>
      <c r="AML25" s="340"/>
      <c r="AMM25" s="340"/>
      <c r="AMN25" s="340"/>
      <c r="AMO25" s="340"/>
      <c r="AMP25" s="340"/>
      <c r="AMQ25" s="340"/>
      <c r="AMR25" s="340"/>
      <c r="AMS25" s="340"/>
      <c r="AMT25" s="340"/>
      <c r="AMU25" s="340"/>
      <c r="AMV25" s="340"/>
      <c r="AMW25" s="340"/>
      <c r="AMX25" s="340"/>
      <c r="AMY25" s="340"/>
      <c r="AMZ25" s="340"/>
      <c r="ANA25" s="340"/>
      <c r="ANB25" s="340"/>
      <c r="ANC25" s="340"/>
      <c r="AND25" s="340"/>
      <c r="ANE25" s="340"/>
      <c r="ANF25" s="340"/>
      <c r="ANG25" s="340"/>
      <c r="ANH25" s="340"/>
      <c r="ANI25" s="340"/>
      <c r="ANJ25" s="340"/>
      <c r="ANK25" s="340"/>
      <c r="ANL25" s="340"/>
      <c r="ANM25" s="340"/>
      <c r="ANN25" s="340"/>
      <c r="ANO25" s="340"/>
      <c r="ANP25" s="340"/>
      <c r="ANQ25" s="340"/>
      <c r="ANR25" s="340"/>
      <c r="ANS25" s="340"/>
      <c r="ANT25" s="340"/>
      <c r="ANU25" s="340"/>
      <c r="ANV25" s="340"/>
      <c r="ANW25" s="340"/>
      <c r="ANX25" s="340"/>
      <c r="ANY25" s="340"/>
      <c r="ANZ25" s="340"/>
      <c r="AOA25" s="340"/>
      <c r="AOB25" s="340"/>
      <c r="AOC25" s="340"/>
      <c r="AOD25" s="340"/>
      <c r="AOE25" s="340"/>
      <c r="AOF25" s="340"/>
      <c r="AOG25" s="340"/>
      <c r="AOH25" s="340"/>
      <c r="AOI25" s="340"/>
      <c r="AOJ25" s="340"/>
      <c r="AOK25" s="340"/>
      <c r="AOL25" s="340"/>
      <c r="AOM25" s="340"/>
      <c r="AON25" s="340"/>
      <c r="AOO25" s="340"/>
      <c r="AOP25" s="340"/>
      <c r="AOQ25" s="340"/>
      <c r="AOR25" s="340"/>
      <c r="AOS25" s="340"/>
      <c r="AOT25" s="340"/>
      <c r="AOU25" s="340"/>
      <c r="AOV25" s="340"/>
      <c r="AOW25" s="340"/>
      <c r="AOX25" s="340"/>
      <c r="AOY25" s="340"/>
      <c r="AOZ25" s="340"/>
      <c r="APA25" s="340"/>
      <c r="APB25" s="340"/>
      <c r="APC25" s="340"/>
      <c r="APD25" s="340"/>
      <c r="APE25" s="340"/>
      <c r="APF25" s="340"/>
      <c r="APG25" s="340"/>
      <c r="APH25" s="340"/>
      <c r="API25" s="340"/>
      <c r="APJ25" s="340"/>
      <c r="APK25" s="340"/>
      <c r="APL25" s="340"/>
      <c r="APM25" s="340"/>
      <c r="APN25" s="340"/>
      <c r="APO25" s="340"/>
      <c r="APP25" s="340"/>
      <c r="APQ25" s="340"/>
      <c r="APR25" s="340"/>
      <c r="APS25" s="340"/>
      <c r="APT25" s="340"/>
      <c r="APU25" s="340"/>
      <c r="APV25" s="340"/>
      <c r="APW25" s="340"/>
      <c r="APX25" s="340"/>
      <c r="APY25" s="340"/>
      <c r="APZ25" s="340"/>
      <c r="AQA25" s="340"/>
      <c r="AQB25" s="340"/>
      <c r="AQC25" s="340"/>
      <c r="AQD25" s="340"/>
      <c r="AQE25" s="340"/>
      <c r="AQF25" s="340"/>
      <c r="AQG25" s="340"/>
      <c r="AQH25" s="340"/>
      <c r="AQI25" s="340"/>
      <c r="AQJ25" s="340"/>
      <c r="AQK25" s="340"/>
      <c r="AQL25" s="340"/>
      <c r="AQM25" s="340"/>
      <c r="AQN25" s="340"/>
      <c r="AQO25" s="340"/>
      <c r="AQP25" s="340"/>
      <c r="AQQ25" s="340"/>
      <c r="AQR25" s="340"/>
      <c r="AQS25" s="340"/>
      <c r="AQT25" s="340"/>
      <c r="AQU25" s="340"/>
      <c r="AQV25" s="340"/>
      <c r="AQW25" s="340"/>
      <c r="AQX25" s="340"/>
      <c r="AQY25" s="340"/>
      <c r="AQZ25" s="340"/>
      <c r="ARA25" s="340"/>
      <c r="ARB25" s="340"/>
      <c r="ARC25" s="340"/>
      <c r="ARD25" s="340"/>
      <c r="ARE25" s="340"/>
      <c r="ARF25" s="340"/>
      <c r="ARG25" s="340"/>
      <c r="ARH25" s="340"/>
      <c r="ARI25" s="340"/>
      <c r="ARJ25" s="340"/>
      <c r="ARK25" s="340"/>
      <c r="ARL25" s="340"/>
      <c r="ARM25" s="340"/>
      <c r="ARN25" s="340"/>
      <c r="ARO25" s="340"/>
      <c r="ARP25" s="340"/>
      <c r="ARQ25" s="340"/>
      <c r="ARR25" s="340"/>
      <c r="ARS25" s="340"/>
      <c r="ART25" s="340"/>
      <c r="ARU25" s="340"/>
      <c r="ARV25" s="340"/>
      <c r="ARW25" s="340"/>
      <c r="ARX25" s="340"/>
      <c r="ARY25" s="340"/>
      <c r="ARZ25" s="340"/>
      <c r="ASA25" s="340"/>
      <c r="ASB25" s="340"/>
      <c r="ASC25" s="340"/>
      <c r="ASD25" s="340"/>
      <c r="ASE25" s="340"/>
      <c r="ASF25" s="340"/>
      <c r="ASG25" s="340"/>
      <c r="ASH25" s="340"/>
      <c r="ASI25" s="340"/>
      <c r="ASJ25" s="340"/>
      <c r="ASK25" s="340"/>
      <c r="ASL25" s="340"/>
      <c r="ASM25" s="340"/>
      <c r="ASN25" s="340"/>
      <c r="ASO25" s="340"/>
      <c r="ASP25" s="340"/>
      <c r="ASQ25" s="340"/>
      <c r="ASR25" s="340"/>
      <c r="ASS25" s="340"/>
      <c r="AST25" s="340"/>
      <c r="ASU25" s="340"/>
      <c r="ASV25" s="340"/>
      <c r="ASW25" s="340"/>
      <c r="ASX25" s="340"/>
      <c r="ASY25" s="340"/>
      <c r="ASZ25" s="340"/>
      <c r="ATA25" s="340"/>
      <c r="ATB25" s="340"/>
      <c r="ATC25" s="340"/>
      <c r="ATD25" s="340"/>
      <c r="ATE25" s="340"/>
      <c r="ATF25" s="340"/>
      <c r="ATG25" s="340"/>
      <c r="ATH25" s="340"/>
      <c r="ATI25" s="340"/>
      <c r="ATJ25" s="340"/>
      <c r="ATK25" s="340"/>
      <c r="ATL25" s="340"/>
      <c r="ATM25" s="340"/>
      <c r="ATN25" s="340"/>
      <c r="ATO25" s="340"/>
      <c r="ATP25" s="340"/>
      <c r="ATQ25" s="340"/>
      <c r="ATR25" s="340"/>
      <c r="ATS25" s="340"/>
      <c r="ATT25" s="340"/>
      <c r="ATU25" s="340"/>
      <c r="ATV25" s="340"/>
      <c r="ATW25" s="340"/>
      <c r="ATX25" s="340"/>
      <c r="ATY25" s="340"/>
      <c r="ATZ25" s="340"/>
      <c r="AUA25" s="340"/>
      <c r="AUB25" s="340"/>
      <c r="AUC25" s="340"/>
      <c r="AUD25" s="340"/>
      <c r="AUE25" s="340"/>
      <c r="AUF25" s="340"/>
      <c r="AUG25" s="340"/>
      <c r="AUH25" s="340"/>
      <c r="AUI25" s="340"/>
      <c r="AUJ25" s="340"/>
      <c r="AUK25" s="340"/>
      <c r="AUL25" s="340"/>
      <c r="AUM25" s="340"/>
      <c r="AUN25" s="340"/>
      <c r="AUO25" s="340"/>
      <c r="AUP25" s="340"/>
      <c r="AUQ25" s="340"/>
      <c r="AUR25" s="340"/>
      <c r="AUS25" s="340"/>
      <c r="AUT25" s="340"/>
      <c r="AUU25" s="340"/>
      <c r="AUV25" s="340"/>
      <c r="AUW25" s="340"/>
      <c r="AUX25" s="340"/>
      <c r="AUY25" s="340"/>
      <c r="AUZ25" s="340"/>
      <c r="AVA25" s="340"/>
      <c r="AVB25" s="340"/>
      <c r="AVC25" s="340"/>
      <c r="AVD25" s="340"/>
      <c r="AVE25" s="340"/>
      <c r="AVF25" s="340"/>
      <c r="AVG25" s="340"/>
      <c r="AVH25" s="340"/>
      <c r="AVI25" s="340"/>
      <c r="AVJ25" s="340"/>
      <c r="AVK25" s="340"/>
      <c r="AVL25" s="340"/>
      <c r="AVM25" s="340"/>
      <c r="AVN25" s="340"/>
      <c r="AVO25" s="340"/>
      <c r="AVP25" s="340"/>
      <c r="AVQ25" s="340"/>
      <c r="AVR25" s="340"/>
      <c r="AVS25" s="340"/>
      <c r="AVT25" s="340"/>
      <c r="AVU25" s="340"/>
      <c r="AVV25" s="340"/>
      <c r="AVW25" s="340"/>
      <c r="AVX25" s="340"/>
      <c r="AVY25" s="340"/>
      <c r="AVZ25" s="340"/>
      <c r="AWA25" s="340"/>
      <c r="AWB25" s="340"/>
      <c r="AWC25" s="340"/>
      <c r="AWD25" s="340"/>
      <c r="AWE25" s="340"/>
      <c r="AWF25" s="340"/>
      <c r="AWG25" s="340"/>
      <c r="AWH25" s="340"/>
      <c r="AWI25" s="340"/>
      <c r="AWJ25" s="340"/>
      <c r="AWK25" s="340"/>
      <c r="AWL25" s="340"/>
      <c r="AWM25" s="340"/>
      <c r="AWN25" s="340"/>
      <c r="AWO25" s="340"/>
      <c r="AWP25" s="340"/>
      <c r="AWQ25" s="340"/>
      <c r="AWR25" s="340"/>
      <c r="AWS25" s="340"/>
      <c r="AWT25" s="340"/>
      <c r="AWU25" s="340"/>
      <c r="AWV25" s="340"/>
      <c r="AWW25" s="340"/>
      <c r="AWX25" s="340"/>
      <c r="AWY25" s="340"/>
      <c r="AWZ25" s="340"/>
      <c r="AXA25" s="340"/>
      <c r="AXB25" s="340"/>
      <c r="AXC25" s="340"/>
      <c r="AXD25" s="340"/>
      <c r="AXE25" s="340"/>
      <c r="AXF25" s="340"/>
      <c r="AXG25" s="340"/>
      <c r="AXH25" s="340"/>
      <c r="AXI25" s="340"/>
      <c r="AXJ25" s="340"/>
      <c r="AXK25" s="340"/>
      <c r="AXL25" s="340"/>
      <c r="AXM25" s="340"/>
      <c r="AXN25" s="340"/>
      <c r="AXO25" s="340"/>
      <c r="AXP25" s="340"/>
      <c r="AXQ25" s="340"/>
      <c r="AXR25" s="340"/>
      <c r="AXS25" s="340"/>
      <c r="AXT25" s="340"/>
      <c r="AXU25" s="340"/>
      <c r="AXV25" s="340"/>
      <c r="AXW25" s="340"/>
      <c r="AXX25" s="340"/>
      <c r="AXY25" s="340"/>
      <c r="AXZ25" s="340"/>
      <c r="AYA25" s="340"/>
      <c r="AYB25" s="340"/>
      <c r="AYC25" s="340"/>
      <c r="AYD25" s="340"/>
      <c r="AYE25" s="340"/>
      <c r="AYF25" s="340"/>
      <c r="AYG25" s="340"/>
      <c r="AYH25" s="340"/>
      <c r="AYI25" s="340"/>
      <c r="AYJ25" s="340"/>
      <c r="AYK25" s="340"/>
      <c r="AYL25" s="340"/>
      <c r="AYM25" s="340"/>
      <c r="AYN25" s="340"/>
      <c r="AYO25" s="340"/>
      <c r="AYP25" s="340"/>
      <c r="AYQ25" s="340"/>
      <c r="AYR25" s="340"/>
      <c r="AYS25" s="340"/>
      <c r="AYT25" s="340"/>
      <c r="AYU25" s="340"/>
      <c r="AYV25" s="340"/>
      <c r="AYW25" s="340"/>
      <c r="AYX25" s="340"/>
      <c r="AYY25" s="340"/>
      <c r="AYZ25" s="340"/>
      <c r="AZA25" s="340"/>
      <c r="AZB25" s="340"/>
      <c r="AZC25" s="340"/>
      <c r="AZD25" s="340"/>
      <c r="AZE25" s="340"/>
      <c r="AZF25" s="340"/>
      <c r="AZG25" s="340"/>
      <c r="AZH25" s="340"/>
      <c r="AZI25" s="340"/>
      <c r="AZJ25" s="340"/>
      <c r="AZK25" s="340"/>
      <c r="AZL25" s="340"/>
      <c r="AZM25" s="340"/>
      <c r="AZN25" s="340"/>
      <c r="AZO25" s="340"/>
      <c r="AZP25" s="340"/>
      <c r="AZQ25" s="340"/>
      <c r="AZR25" s="340"/>
      <c r="AZS25" s="340"/>
      <c r="AZT25" s="340"/>
      <c r="AZU25" s="340"/>
      <c r="AZV25" s="340"/>
      <c r="AZW25" s="340"/>
      <c r="AZX25" s="340"/>
      <c r="AZY25" s="340"/>
      <c r="AZZ25" s="340"/>
      <c r="BAA25" s="340"/>
      <c r="BAB25" s="340"/>
      <c r="BAC25" s="340"/>
      <c r="BAD25" s="340"/>
      <c r="BAE25" s="340"/>
      <c r="BAF25" s="340"/>
      <c r="BAG25" s="340"/>
      <c r="BAH25" s="340"/>
      <c r="BAI25" s="340"/>
      <c r="BAJ25" s="340"/>
      <c r="BAK25" s="340"/>
      <c r="BAL25" s="340"/>
      <c r="BAM25" s="340"/>
      <c r="BAN25" s="340"/>
      <c r="BAO25" s="340"/>
      <c r="BAP25" s="340"/>
      <c r="BAQ25" s="340"/>
      <c r="BAR25" s="340"/>
      <c r="BAS25" s="340"/>
      <c r="BAT25" s="340"/>
      <c r="BAU25" s="340"/>
      <c r="BAV25" s="340"/>
      <c r="BAW25" s="340"/>
      <c r="BAX25" s="340"/>
      <c r="BAY25" s="340"/>
      <c r="BAZ25" s="340"/>
      <c r="BBA25" s="340"/>
      <c r="BBB25" s="340"/>
      <c r="BBC25" s="340"/>
      <c r="BBD25" s="340"/>
      <c r="BBE25" s="340"/>
      <c r="BBF25" s="340"/>
      <c r="BBG25" s="340"/>
      <c r="BBH25" s="340"/>
      <c r="BBI25" s="340"/>
      <c r="BBJ25" s="340"/>
      <c r="BBK25" s="340"/>
      <c r="BBL25" s="340"/>
      <c r="BBM25" s="340"/>
      <c r="BBN25" s="340"/>
      <c r="BBO25" s="340"/>
      <c r="BBP25" s="340"/>
      <c r="BBQ25" s="340"/>
      <c r="BBR25" s="340"/>
      <c r="BBS25" s="340"/>
      <c r="BBT25" s="340"/>
      <c r="BBU25" s="340"/>
      <c r="BBV25" s="340"/>
      <c r="BBW25" s="340"/>
      <c r="BBX25" s="340"/>
      <c r="BBY25" s="340"/>
      <c r="BBZ25" s="340"/>
      <c r="BCA25" s="340"/>
      <c r="BCB25" s="340"/>
      <c r="BCC25" s="340"/>
      <c r="BCD25" s="340"/>
      <c r="BCE25" s="340"/>
      <c r="BCF25" s="340"/>
      <c r="BCG25" s="340"/>
      <c r="BCH25" s="340"/>
      <c r="BCI25" s="340"/>
      <c r="BCJ25" s="340"/>
      <c r="BCK25" s="340"/>
      <c r="BCL25" s="340"/>
      <c r="BCM25" s="340"/>
      <c r="BCN25" s="340"/>
      <c r="BCO25" s="340"/>
      <c r="BCP25" s="340"/>
      <c r="BCQ25" s="340"/>
      <c r="BCR25" s="340"/>
      <c r="BCS25" s="340"/>
      <c r="BCT25" s="340"/>
      <c r="BCU25" s="340"/>
      <c r="BCV25" s="340"/>
      <c r="BCW25" s="340"/>
      <c r="BCX25" s="340"/>
      <c r="BCY25" s="340"/>
      <c r="BCZ25" s="340"/>
      <c r="BDA25" s="340"/>
      <c r="BDB25" s="340"/>
      <c r="BDC25" s="340"/>
      <c r="BDD25" s="340"/>
      <c r="BDE25" s="340"/>
      <c r="BDF25" s="340"/>
      <c r="BDG25" s="340"/>
      <c r="BDH25" s="340"/>
      <c r="BDI25" s="340"/>
      <c r="BDJ25" s="340"/>
      <c r="BDK25" s="340"/>
      <c r="BDL25" s="340"/>
      <c r="BDM25" s="340"/>
      <c r="BDN25" s="340"/>
      <c r="BDO25" s="340"/>
      <c r="BDP25" s="340"/>
      <c r="BDQ25" s="340"/>
      <c r="BDR25" s="340"/>
      <c r="BDS25" s="340"/>
      <c r="BDT25" s="340"/>
      <c r="BDU25" s="340"/>
      <c r="BDV25" s="340"/>
      <c r="BDW25" s="340"/>
      <c r="BDX25" s="340"/>
      <c r="BDY25" s="340"/>
      <c r="BDZ25" s="340"/>
      <c r="BEA25" s="340"/>
      <c r="BEB25" s="340"/>
      <c r="BEC25" s="340"/>
      <c r="BED25" s="340"/>
      <c r="BEE25" s="340"/>
      <c r="BEF25" s="340"/>
      <c r="BEG25" s="340"/>
      <c r="BEH25" s="340"/>
      <c r="BEI25" s="340"/>
      <c r="BEJ25" s="340"/>
      <c r="BEK25" s="340"/>
      <c r="BEL25" s="340"/>
      <c r="BEM25" s="340"/>
      <c r="BEN25" s="340"/>
      <c r="BEO25" s="340"/>
      <c r="BEP25" s="340"/>
      <c r="BEQ25" s="340"/>
      <c r="BER25" s="340"/>
      <c r="BES25" s="340"/>
      <c r="BET25" s="340"/>
      <c r="BEU25" s="340"/>
      <c r="BEV25" s="340"/>
      <c r="BEW25" s="340"/>
      <c r="BEX25" s="340"/>
      <c r="BEY25" s="340"/>
      <c r="BEZ25" s="340"/>
      <c r="BFA25" s="340"/>
      <c r="BFB25" s="340"/>
      <c r="BFC25" s="340"/>
      <c r="BFD25" s="340"/>
      <c r="BFE25" s="340"/>
      <c r="BFF25" s="340"/>
      <c r="BFG25" s="340"/>
      <c r="BFH25" s="340"/>
      <c r="BFI25" s="340"/>
      <c r="BFJ25" s="340"/>
      <c r="BFK25" s="340"/>
      <c r="BFL25" s="340"/>
      <c r="BFM25" s="340"/>
      <c r="BFN25" s="340"/>
      <c r="BFO25" s="340"/>
      <c r="BFP25" s="340"/>
      <c r="BFQ25" s="340"/>
      <c r="BFR25" s="340"/>
      <c r="BFS25" s="340"/>
      <c r="BFT25" s="340"/>
      <c r="BFU25" s="340"/>
      <c r="BFV25" s="340"/>
      <c r="BFW25" s="340"/>
      <c r="BFX25" s="340"/>
      <c r="BFY25" s="340"/>
      <c r="BFZ25" s="340"/>
      <c r="BGA25" s="340"/>
      <c r="BGB25" s="340"/>
      <c r="BGC25" s="340"/>
      <c r="BGD25" s="340"/>
      <c r="BGE25" s="340"/>
      <c r="BGF25" s="340"/>
      <c r="BGG25" s="340"/>
      <c r="BGH25" s="340"/>
      <c r="BGI25" s="340"/>
      <c r="BGJ25" s="340"/>
      <c r="BGK25" s="340"/>
      <c r="BGL25" s="340"/>
      <c r="BGM25" s="340"/>
      <c r="BGN25" s="340"/>
      <c r="BGO25" s="340"/>
      <c r="BGP25" s="340"/>
      <c r="BGQ25" s="340"/>
      <c r="BGR25" s="340"/>
      <c r="BGS25" s="340"/>
      <c r="BGT25" s="340"/>
      <c r="BGU25" s="340"/>
      <c r="BGV25" s="340"/>
      <c r="BGW25" s="340"/>
      <c r="BGX25" s="340"/>
      <c r="BGY25" s="340"/>
      <c r="BGZ25" s="340"/>
      <c r="BHA25" s="340"/>
      <c r="BHB25" s="340"/>
      <c r="BHC25" s="340"/>
      <c r="BHD25" s="340"/>
      <c r="BHE25" s="340"/>
      <c r="BHF25" s="340"/>
      <c r="BHG25" s="340"/>
      <c r="BHH25" s="340"/>
      <c r="BHI25" s="340"/>
      <c r="BHJ25" s="340"/>
      <c r="BHK25" s="340"/>
      <c r="BHL25" s="340"/>
      <c r="BHM25" s="340"/>
      <c r="BHN25" s="340"/>
      <c r="BHO25" s="340"/>
      <c r="BHP25" s="340"/>
      <c r="BHQ25" s="340"/>
      <c r="BHR25" s="340"/>
      <c r="BHS25" s="340"/>
      <c r="BHT25" s="340"/>
      <c r="BHU25" s="340"/>
      <c r="BHV25" s="340"/>
      <c r="BHW25" s="340"/>
      <c r="BHX25" s="340"/>
      <c r="BHY25" s="340"/>
      <c r="BHZ25" s="340"/>
      <c r="BIA25" s="340"/>
      <c r="BIB25" s="340"/>
      <c r="BIC25" s="340"/>
      <c r="BID25" s="340"/>
      <c r="BIE25" s="340"/>
      <c r="BIF25" s="340"/>
      <c r="BIG25" s="340"/>
      <c r="BIH25" s="340"/>
      <c r="BII25" s="340"/>
      <c r="BIJ25" s="340"/>
      <c r="BIK25" s="340"/>
      <c r="BIL25" s="340"/>
      <c r="BIM25" s="340"/>
      <c r="BIN25" s="340"/>
      <c r="BIO25" s="340"/>
      <c r="BIP25" s="340"/>
      <c r="BIQ25" s="340"/>
      <c r="BIR25" s="340"/>
      <c r="BIS25" s="340"/>
      <c r="BIT25" s="340"/>
      <c r="BIU25" s="340"/>
      <c r="BIV25" s="340"/>
      <c r="BIW25" s="340"/>
      <c r="BIX25" s="340"/>
      <c r="BIY25" s="340"/>
      <c r="BIZ25" s="340"/>
      <c r="BJA25" s="340"/>
      <c r="BJB25" s="340"/>
      <c r="BJC25" s="340"/>
      <c r="BJD25" s="340"/>
      <c r="BJE25" s="340"/>
      <c r="BJF25" s="340"/>
      <c r="BJG25" s="340"/>
      <c r="BJH25" s="340"/>
      <c r="BJI25" s="340"/>
      <c r="BJJ25" s="340"/>
      <c r="BJK25" s="340"/>
      <c r="BJL25" s="340"/>
      <c r="BJM25" s="340"/>
      <c r="BJN25" s="340"/>
      <c r="BJO25" s="340"/>
      <c r="BJP25" s="340"/>
      <c r="BJQ25" s="340"/>
      <c r="BJR25" s="340"/>
      <c r="BJS25" s="340"/>
      <c r="BJT25" s="340"/>
      <c r="BJU25" s="340"/>
      <c r="BJV25" s="340"/>
      <c r="BJW25" s="340"/>
      <c r="BJX25" s="340"/>
      <c r="BJY25" s="340"/>
      <c r="BJZ25" s="340"/>
      <c r="BKA25" s="340"/>
      <c r="BKB25" s="340"/>
      <c r="BKC25" s="340"/>
      <c r="BKD25" s="340"/>
      <c r="BKE25" s="340"/>
      <c r="BKF25" s="340"/>
      <c r="BKG25" s="340"/>
      <c r="BKH25" s="340"/>
      <c r="BKI25" s="340"/>
      <c r="BKJ25" s="340"/>
      <c r="BKK25" s="340"/>
      <c r="BKL25" s="340"/>
      <c r="BKM25" s="340"/>
      <c r="BKN25" s="340"/>
      <c r="BKO25" s="340"/>
      <c r="BKP25" s="340"/>
      <c r="BKQ25" s="340"/>
      <c r="BKR25" s="340"/>
      <c r="BKS25" s="340"/>
      <c r="BKT25" s="340"/>
      <c r="BKU25" s="340"/>
      <c r="BKV25" s="340"/>
      <c r="BKW25" s="340"/>
      <c r="BKX25" s="340"/>
      <c r="BKY25" s="340"/>
      <c r="BKZ25" s="340"/>
      <c r="BLA25" s="340"/>
      <c r="BLB25" s="340"/>
      <c r="BLC25" s="340"/>
      <c r="BLD25" s="340"/>
      <c r="BLE25" s="340"/>
      <c r="BLF25" s="340"/>
      <c r="BLG25" s="340"/>
      <c r="BLH25" s="340"/>
      <c r="BLI25" s="340"/>
      <c r="BLJ25" s="340"/>
      <c r="BLK25" s="340"/>
      <c r="BLL25" s="340"/>
      <c r="BLM25" s="340"/>
      <c r="BLN25" s="340"/>
      <c r="BLO25" s="340"/>
      <c r="BLP25" s="340"/>
      <c r="BLQ25" s="340"/>
      <c r="BLR25" s="340"/>
      <c r="BLS25" s="340"/>
      <c r="BLT25" s="340"/>
      <c r="BLU25" s="340"/>
      <c r="BLV25" s="340"/>
      <c r="BLW25" s="340"/>
      <c r="BLX25" s="340"/>
      <c r="BLY25" s="340"/>
      <c r="BLZ25" s="340"/>
      <c r="BMA25" s="340"/>
      <c r="BMB25" s="340"/>
      <c r="BMC25" s="340"/>
      <c r="BMD25" s="340"/>
      <c r="BME25" s="340"/>
      <c r="BMF25" s="340"/>
      <c r="BMG25" s="340"/>
      <c r="BMH25" s="340"/>
      <c r="BMI25" s="340"/>
      <c r="BMJ25" s="340"/>
      <c r="BMK25" s="340"/>
      <c r="BML25" s="340"/>
      <c r="BMM25" s="340"/>
      <c r="BMN25" s="340"/>
      <c r="BMO25" s="340"/>
      <c r="BMP25" s="340"/>
      <c r="BMQ25" s="340"/>
      <c r="BMR25" s="340"/>
      <c r="BMS25" s="340"/>
      <c r="BMT25" s="340"/>
      <c r="BMU25" s="340"/>
      <c r="BMV25" s="340"/>
      <c r="BMW25" s="340"/>
      <c r="BMX25" s="340"/>
      <c r="BMY25" s="340"/>
      <c r="BMZ25" s="340"/>
      <c r="BNA25" s="340"/>
      <c r="BNB25" s="340"/>
      <c r="BNC25" s="340"/>
      <c r="BND25" s="340"/>
      <c r="BNE25" s="340"/>
      <c r="BNF25" s="340"/>
      <c r="BNG25" s="340"/>
      <c r="BNH25" s="340"/>
      <c r="BNI25" s="340"/>
      <c r="BNJ25" s="340"/>
      <c r="BNK25" s="340"/>
      <c r="BNL25" s="340"/>
      <c r="BNM25" s="340"/>
      <c r="BNN25" s="340"/>
      <c r="BNO25" s="340"/>
      <c r="BNP25" s="340"/>
      <c r="BNQ25" s="340"/>
      <c r="BNR25" s="340"/>
      <c r="BNS25" s="340"/>
      <c r="BNT25" s="340"/>
      <c r="BNU25" s="340"/>
      <c r="BNV25" s="340"/>
      <c r="BNW25" s="340"/>
      <c r="BNX25" s="340"/>
      <c r="BNY25" s="340"/>
      <c r="BNZ25" s="340"/>
      <c r="BOA25" s="340"/>
      <c r="BOB25" s="340"/>
      <c r="BOC25" s="340"/>
      <c r="BOD25" s="340"/>
      <c r="BOE25" s="340"/>
      <c r="BOF25" s="340"/>
      <c r="BOG25" s="340"/>
      <c r="BOH25" s="340"/>
      <c r="BOI25" s="340"/>
      <c r="BOJ25" s="340"/>
      <c r="BOK25" s="340"/>
      <c r="BOL25" s="340"/>
      <c r="BOM25" s="340"/>
      <c r="BON25" s="340"/>
      <c r="BOO25" s="340"/>
      <c r="BOP25" s="340"/>
      <c r="BOQ25" s="340"/>
      <c r="BOR25" s="340"/>
      <c r="BOS25" s="340"/>
      <c r="BOT25" s="340"/>
      <c r="BOU25" s="340"/>
      <c r="BOV25" s="340"/>
      <c r="BOW25" s="340"/>
      <c r="BOX25" s="340"/>
      <c r="BOY25" s="340"/>
      <c r="BOZ25" s="340"/>
      <c r="BPA25" s="340"/>
      <c r="BPB25" s="340"/>
      <c r="BPC25" s="340"/>
      <c r="BPD25" s="340"/>
      <c r="BPE25" s="340"/>
      <c r="BPF25" s="340"/>
      <c r="BPG25" s="340"/>
      <c r="BPH25" s="340"/>
      <c r="BPI25" s="340"/>
      <c r="BPJ25" s="340"/>
      <c r="BPK25" s="340"/>
      <c r="BPL25" s="340"/>
      <c r="BPM25" s="340"/>
      <c r="BPN25" s="340"/>
      <c r="BPO25" s="340"/>
      <c r="BPP25" s="340"/>
      <c r="BPQ25" s="340"/>
      <c r="BPR25" s="340"/>
      <c r="BPS25" s="340"/>
      <c r="BPT25" s="340"/>
      <c r="BPU25" s="340"/>
      <c r="BPV25" s="340"/>
      <c r="BPW25" s="340"/>
      <c r="BPX25" s="340"/>
      <c r="BPY25" s="340"/>
      <c r="BPZ25" s="340"/>
      <c r="BQA25" s="340"/>
      <c r="BQB25" s="340"/>
      <c r="BQC25" s="340"/>
      <c r="BQD25" s="340"/>
      <c r="BQE25" s="340"/>
      <c r="BQF25" s="340"/>
      <c r="BQG25" s="340"/>
      <c r="BQH25" s="340"/>
      <c r="BQI25" s="340"/>
      <c r="BQJ25" s="340"/>
      <c r="BQK25" s="340"/>
      <c r="BQL25" s="340"/>
      <c r="BQM25" s="340"/>
      <c r="BQN25" s="340"/>
      <c r="BQO25" s="340"/>
      <c r="BQP25" s="340"/>
      <c r="BQQ25" s="340"/>
      <c r="BQR25" s="340"/>
      <c r="BQS25" s="340"/>
      <c r="BQT25" s="340"/>
      <c r="BQU25" s="340"/>
      <c r="BQV25" s="340"/>
      <c r="BQW25" s="340"/>
      <c r="BQX25" s="340"/>
      <c r="BQY25" s="340"/>
      <c r="BQZ25" s="340"/>
      <c r="BRA25" s="340"/>
      <c r="BRB25" s="340"/>
      <c r="BRC25" s="340"/>
      <c r="BRD25" s="340"/>
      <c r="BRE25" s="340"/>
      <c r="BRF25" s="340"/>
      <c r="BRG25" s="340"/>
      <c r="BRH25" s="340"/>
      <c r="BRI25" s="340"/>
      <c r="BRJ25" s="340"/>
      <c r="BRK25" s="340"/>
      <c r="BRL25" s="340"/>
      <c r="BRM25" s="340"/>
      <c r="BRN25" s="340"/>
      <c r="BRO25" s="340"/>
      <c r="BRP25" s="340"/>
      <c r="BRQ25" s="340"/>
      <c r="BRR25" s="340"/>
      <c r="BRS25" s="340"/>
      <c r="BRT25" s="340"/>
      <c r="BRU25" s="340"/>
      <c r="BRV25" s="340"/>
      <c r="BRW25" s="340"/>
      <c r="BRX25" s="340"/>
      <c r="BRY25" s="340"/>
      <c r="BRZ25" s="340"/>
      <c r="BSA25" s="340"/>
      <c r="BSB25" s="340"/>
      <c r="BSC25" s="340"/>
      <c r="BSD25" s="340"/>
      <c r="BSE25" s="340"/>
      <c r="BSF25" s="340"/>
      <c r="BSG25" s="340"/>
      <c r="BSH25" s="340"/>
      <c r="BSI25" s="340"/>
      <c r="BSJ25" s="340"/>
      <c r="BSK25" s="340"/>
      <c r="BSL25" s="340"/>
      <c r="BSM25" s="340"/>
      <c r="BSN25" s="340"/>
      <c r="BSO25" s="340"/>
      <c r="BSP25" s="340"/>
      <c r="BSQ25" s="340"/>
      <c r="BSR25" s="340"/>
      <c r="BSS25" s="340"/>
      <c r="BST25" s="340"/>
      <c r="BSU25" s="340"/>
      <c r="BSV25" s="340"/>
      <c r="BSW25" s="340"/>
      <c r="BSX25" s="340"/>
      <c r="BSY25" s="340"/>
      <c r="BSZ25" s="340"/>
      <c r="BTA25" s="340"/>
      <c r="BTB25" s="340"/>
      <c r="BTC25" s="340"/>
      <c r="BTD25" s="340"/>
      <c r="BTE25" s="340"/>
      <c r="BTF25" s="340"/>
      <c r="BTG25" s="340"/>
      <c r="BTH25" s="340"/>
      <c r="BTI25" s="340"/>
      <c r="BTJ25" s="340"/>
      <c r="BTK25" s="340"/>
      <c r="BTL25" s="340"/>
      <c r="BTM25" s="340"/>
      <c r="BTN25" s="340"/>
      <c r="BTO25" s="340"/>
      <c r="BTP25" s="340"/>
      <c r="BTQ25" s="340"/>
      <c r="BTR25" s="340"/>
      <c r="BTS25" s="340"/>
      <c r="BTT25" s="340"/>
      <c r="BTU25" s="340"/>
      <c r="BTV25" s="340"/>
      <c r="BTW25" s="340"/>
      <c r="BTX25" s="340"/>
      <c r="BTY25" s="340"/>
      <c r="BTZ25" s="340"/>
      <c r="BUA25" s="340"/>
      <c r="BUB25" s="340"/>
      <c r="BUC25" s="340"/>
      <c r="BUD25" s="340"/>
      <c r="BUE25" s="340"/>
      <c r="BUF25" s="340"/>
      <c r="BUG25" s="340"/>
      <c r="BUH25" s="340"/>
      <c r="BUI25" s="340"/>
      <c r="BUJ25" s="340"/>
      <c r="BUK25" s="340"/>
      <c r="BUL25" s="340"/>
      <c r="BUM25" s="340"/>
      <c r="BUN25" s="340"/>
      <c r="BUO25" s="340"/>
      <c r="BUP25" s="340"/>
      <c r="BUQ25" s="340"/>
      <c r="BUR25" s="340"/>
      <c r="BUS25" s="340"/>
      <c r="BUT25" s="340"/>
      <c r="BUU25" s="340"/>
      <c r="BUV25" s="340"/>
      <c r="BUW25" s="340"/>
      <c r="BUX25" s="340"/>
      <c r="BUY25" s="340"/>
      <c r="BUZ25" s="340"/>
      <c r="BVA25" s="340"/>
      <c r="BVB25" s="340"/>
      <c r="BVC25" s="340"/>
      <c r="BVD25" s="340"/>
      <c r="BVE25" s="340"/>
      <c r="BVF25" s="340"/>
      <c r="BVG25" s="340"/>
      <c r="BVH25" s="340"/>
      <c r="BVI25" s="340"/>
      <c r="BVJ25" s="340"/>
      <c r="BVK25" s="340"/>
      <c r="BVL25" s="340"/>
      <c r="BVM25" s="340"/>
      <c r="BVN25" s="340"/>
      <c r="BVO25" s="340"/>
      <c r="BVP25" s="340"/>
      <c r="BVQ25" s="340"/>
      <c r="BVR25" s="340"/>
      <c r="BVS25" s="340"/>
      <c r="BVT25" s="340"/>
      <c r="BVU25" s="340"/>
      <c r="BVV25" s="340"/>
      <c r="BVW25" s="340"/>
      <c r="BVX25" s="340"/>
      <c r="BVY25" s="340"/>
      <c r="BVZ25" s="340"/>
      <c r="BWA25" s="340"/>
      <c r="BWB25" s="340"/>
      <c r="BWC25" s="340"/>
      <c r="BWD25" s="340"/>
      <c r="BWE25" s="340"/>
      <c r="BWF25" s="340"/>
      <c r="BWG25" s="340"/>
      <c r="BWH25" s="340"/>
      <c r="BWI25" s="340"/>
      <c r="BWJ25" s="340"/>
      <c r="BWK25" s="340"/>
      <c r="BWL25" s="340"/>
      <c r="BWM25" s="340"/>
      <c r="BWN25" s="340"/>
      <c r="BWO25" s="340"/>
      <c r="BWP25" s="340"/>
      <c r="BWQ25" s="340"/>
      <c r="BWR25" s="340"/>
      <c r="BWS25" s="340"/>
      <c r="BWT25" s="340"/>
      <c r="BWU25" s="340"/>
      <c r="BWV25" s="340"/>
      <c r="BWW25" s="340"/>
      <c r="BWX25" s="340"/>
      <c r="BWY25" s="340"/>
      <c r="BWZ25" s="340"/>
      <c r="BXA25" s="340"/>
      <c r="BXB25" s="340"/>
      <c r="BXC25" s="340"/>
      <c r="BXD25" s="340"/>
      <c r="BXE25" s="340"/>
      <c r="BXF25" s="340"/>
      <c r="BXG25" s="340"/>
      <c r="BXH25" s="340"/>
      <c r="BXI25" s="340"/>
      <c r="BXJ25" s="340"/>
      <c r="BXK25" s="340"/>
      <c r="BXL25" s="340"/>
      <c r="BXM25" s="340"/>
      <c r="BXN25" s="340"/>
      <c r="BXO25" s="340"/>
      <c r="BXP25" s="340"/>
      <c r="BXQ25" s="340"/>
      <c r="BXR25" s="340"/>
      <c r="BXS25" s="340"/>
      <c r="BXT25" s="340"/>
      <c r="BXU25" s="340"/>
      <c r="BXV25" s="340"/>
      <c r="BXW25" s="340"/>
      <c r="BXX25" s="340"/>
      <c r="BXY25" s="340"/>
      <c r="BXZ25" s="340"/>
      <c r="BYA25" s="340"/>
      <c r="BYB25" s="340"/>
      <c r="BYC25" s="340"/>
      <c r="BYD25" s="340"/>
      <c r="BYE25" s="340"/>
    </row>
    <row r="26" spans="1:2007" ht="21" customHeight="1" x14ac:dyDescent="0.3">
      <c r="A26" s="504" t="s">
        <v>641</v>
      </c>
      <c r="B26" s="861">
        <v>27889.991221227036</v>
      </c>
      <c r="C26" s="861">
        <v>30472.731989970434</v>
      </c>
      <c r="D26" s="861">
        <v>33218.211829675573</v>
      </c>
      <c r="E26" s="861">
        <v>27428.934466969564</v>
      </c>
      <c r="F26" s="861">
        <v>33326.828991197101</v>
      </c>
      <c r="G26" s="861">
        <v>34234.920269912793</v>
      </c>
      <c r="H26" s="861">
        <v>32807.455683093503</v>
      </c>
      <c r="I26" s="861">
        <v>36097.590534893658</v>
      </c>
      <c r="J26" s="861">
        <v>34202.041787444607</v>
      </c>
      <c r="K26" s="861">
        <v>35629.409730986117</v>
      </c>
      <c r="L26" s="861">
        <v>35829.799563187822</v>
      </c>
      <c r="M26" s="861">
        <v>36537.207329154888</v>
      </c>
      <c r="N26" s="861">
        <v>35826.762863601012</v>
      </c>
      <c r="O26" s="861">
        <v>36245.891460484694</v>
      </c>
      <c r="P26" s="861">
        <v>41406.0584448644</v>
      </c>
      <c r="Q26" s="861">
        <v>38246.898544406336</v>
      </c>
      <c r="R26" s="861">
        <v>37682.399611981942</v>
      </c>
      <c r="S26" s="861">
        <v>37619.541592431648</v>
      </c>
      <c r="T26" s="861">
        <v>36048.246446760328</v>
      </c>
      <c r="U26" s="861">
        <v>36115.592216543802</v>
      </c>
      <c r="V26" s="861">
        <v>32589.340099377187</v>
      </c>
      <c r="W26" s="861">
        <v>32148.58919184086</v>
      </c>
      <c r="X26" s="861">
        <v>32449.280157051915</v>
      </c>
      <c r="Y26" s="861">
        <v>30828.962402117726</v>
      </c>
      <c r="Z26" s="861">
        <v>30740.485378237219</v>
      </c>
      <c r="AA26" s="861">
        <v>37394.721162565409</v>
      </c>
      <c r="AB26" s="861">
        <v>28857.570108451044</v>
      </c>
      <c r="AC26" s="861">
        <v>28558.563032481237</v>
      </c>
      <c r="AD26" s="861">
        <v>32840.643412776168</v>
      </c>
      <c r="AE26" s="861">
        <v>33251.50682238333</v>
      </c>
      <c r="AF26" s="861">
        <v>35445.672472539962</v>
      </c>
      <c r="AG26" s="861">
        <v>36934.354463037569</v>
      </c>
      <c r="AH26" s="861">
        <v>34110.05579911697</v>
      </c>
      <c r="AI26" s="861">
        <v>32923.994865730339</v>
      </c>
      <c r="AJ26" s="861">
        <v>39621.636781692956</v>
      </c>
      <c r="AK26" s="861">
        <v>33299.199961928345</v>
      </c>
      <c r="AL26" s="861">
        <v>32710.458000628354</v>
      </c>
      <c r="AM26" s="861">
        <v>32212.917365571215</v>
      </c>
      <c r="AN26" s="861">
        <v>33771.255981573086</v>
      </c>
      <c r="AO26" s="861">
        <v>32987.111256557182</v>
      </c>
      <c r="AP26" s="861">
        <v>30914.495564299876</v>
      </c>
      <c r="AQ26" s="861">
        <v>33227.917244905446</v>
      </c>
      <c r="AR26" s="861">
        <v>35052.87570381198</v>
      </c>
    </row>
    <row r="27" spans="1:2007" ht="21" customHeight="1" x14ac:dyDescent="0.3">
      <c r="A27" s="476" t="s">
        <v>3585</v>
      </c>
      <c r="B27" s="860">
        <v>25822.464382958598</v>
      </c>
      <c r="C27" s="860">
        <v>24497.074800354119</v>
      </c>
      <c r="D27" s="860">
        <v>25389.339255708241</v>
      </c>
      <c r="E27" s="860">
        <v>27624.690030171449</v>
      </c>
      <c r="F27" s="860">
        <v>26262.570966939977</v>
      </c>
      <c r="G27" s="860">
        <v>25661.436773562436</v>
      </c>
      <c r="H27" s="860">
        <v>25416.033621111725</v>
      </c>
      <c r="I27" s="860">
        <v>25055.740865629581</v>
      </c>
      <c r="J27" s="860">
        <v>28936.836933392286</v>
      </c>
      <c r="K27" s="860">
        <v>29040.394491347808</v>
      </c>
      <c r="L27" s="860">
        <v>30206.752635290501</v>
      </c>
      <c r="M27" s="860">
        <v>26613.023146541807</v>
      </c>
      <c r="N27" s="860">
        <v>30913.775075286903</v>
      </c>
      <c r="O27" s="860">
        <v>31625.52033900157</v>
      </c>
      <c r="P27" s="860">
        <v>31060.756932185017</v>
      </c>
      <c r="Q27" s="860">
        <v>34031.846301889695</v>
      </c>
      <c r="R27" s="860">
        <v>40404.298701752785</v>
      </c>
      <c r="S27" s="860">
        <v>39683.892261024783</v>
      </c>
      <c r="T27" s="860">
        <v>40632.205824751181</v>
      </c>
      <c r="U27" s="860">
        <v>38729.454275623757</v>
      </c>
      <c r="V27" s="860">
        <v>38676.413872999474</v>
      </c>
      <c r="W27" s="860">
        <v>38251.096890463632</v>
      </c>
      <c r="X27" s="860">
        <v>35662.056777422251</v>
      </c>
      <c r="Y27" s="860">
        <v>32709.436849611411</v>
      </c>
      <c r="Z27" s="860">
        <v>30516.407828522028</v>
      </c>
      <c r="AA27" s="860">
        <v>29714.84873617566</v>
      </c>
      <c r="AB27" s="860">
        <v>27022.746644771945</v>
      </c>
      <c r="AC27" s="860">
        <v>24756.782947885546</v>
      </c>
      <c r="AD27" s="860">
        <v>26292.109879343221</v>
      </c>
      <c r="AE27" s="860">
        <v>26370.859207760874</v>
      </c>
      <c r="AF27" s="860">
        <v>24250.321202997398</v>
      </c>
      <c r="AG27" s="860">
        <v>24023.31543219163</v>
      </c>
      <c r="AH27" s="860">
        <v>28285.427302843644</v>
      </c>
      <c r="AI27" s="860">
        <v>28058.541157673695</v>
      </c>
      <c r="AJ27" s="860">
        <v>29305.062407267083</v>
      </c>
      <c r="AK27" s="860">
        <v>26724.125104704686</v>
      </c>
      <c r="AL27" s="860">
        <v>26653.737222395022</v>
      </c>
      <c r="AM27" s="860">
        <v>26503.515829815493</v>
      </c>
      <c r="AN27" s="860">
        <v>27418.232260770183</v>
      </c>
      <c r="AO27" s="860">
        <v>29344.930306895971</v>
      </c>
      <c r="AP27" s="860">
        <v>29044.394393689261</v>
      </c>
      <c r="AQ27" s="860">
        <v>27420.82533030981</v>
      </c>
      <c r="AR27" s="860">
        <v>31162.4435050793</v>
      </c>
    </row>
    <row r="28" spans="1:2007" ht="21" customHeight="1" thickBot="1" x14ac:dyDescent="0.35">
      <c r="A28" s="507" t="s">
        <v>643</v>
      </c>
      <c r="B28" s="862">
        <v>8066.5293043786587</v>
      </c>
      <c r="C28" s="862">
        <v>7844.9024899280539</v>
      </c>
      <c r="D28" s="862">
        <v>8345.0833143569525</v>
      </c>
      <c r="E28" s="862">
        <v>7043.3582612301689</v>
      </c>
      <c r="F28" s="862">
        <v>6488.9626685234362</v>
      </c>
      <c r="G28" s="862">
        <v>6494.1338326819014</v>
      </c>
      <c r="H28" s="862">
        <v>6835.3512236725137</v>
      </c>
      <c r="I28" s="862">
        <v>6802.8645135440938</v>
      </c>
      <c r="J28" s="862">
        <v>6387.6472653385799</v>
      </c>
      <c r="K28" s="862">
        <v>6243.5951531516102</v>
      </c>
      <c r="L28" s="862">
        <v>6329.13518730122</v>
      </c>
      <c r="M28" s="862">
        <v>6364.2378972829438</v>
      </c>
      <c r="N28" s="862">
        <v>5913.7803432957935</v>
      </c>
      <c r="O28" s="862">
        <v>5654.5769508903031</v>
      </c>
      <c r="P28" s="862">
        <v>5599.3073454421065</v>
      </c>
      <c r="Q28" s="862">
        <v>6304.1088660572659</v>
      </c>
      <c r="R28" s="862">
        <v>6660.4156103527839</v>
      </c>
      <c r="S28" s="862">
        <v>6624.3775596565938</v>
      </c>
      <c r="T28" s="862">
        <v>6055.4880193848985</v>
      </c>
      <c r="U28" s="862">
        <v>6060.1721583842427</v>
      </c>
      <c r="V28" s="862">
        <v>6467.0554470453708</v>
      </c>
      <c r="W28" s="862">
        <v>6249.6162166227723</v>
      </c>
      <c r="X28" s="862">
        <v>6278.5050411009997</v>
      </c>
      <c r="Y28" s="862">
        <v>6466.2432873145299</v>
      </c>
      <c r="Z28" s="862">
        <v>6147.7984624187284</v>
      </c>
      <c r="AA28" s="862">
        <v>5828.471901894125</v>
      </c>
      <c r="AB28" s="862">
        <v>5612.3456548378481</v>
      </c>
      <c r="AC28" s="862">
        <v>5079.7077159590426</v>
      </c>
      <c r="AD28" s="862">
        <v>4665.2773555150879</v>
      </c>
      <c r="AE28" s="862">
        <v>4701.0206256297743</v>
      </c>
      <c r="AF28" s="862">
        <v>4664.7209780178646</v>
      </c>
      <c r="AG28" s="862">
        <v>6688.4841215780616</v>
      </c>
      <c r="AH28" s="862">
        <v>5214.0959782988029</v>
      </c>
      <c r="AI28" s="862">
        <v>4736.2648784015655</v>
      </c>
      <c r="AJ28" s="862">
        <v>3647.0638481673809</v>
      </c>
      <c r="AK28" s="862">
        <v>3900.8997703830878</v>
      </c>
      <c r="AL28" s="862">
        <v>2713.978607381765</v>
      </c>
      <c r="AM28" s="862">
        <v>2551.8544922589276</v>
      </c>
      <c r="AN28" s="862">
        <v>2610.7557375398965</v>
      </c>
      <c r="AO28" s="862">
        <v>2625.8734156252403</v>
      </c>
      <c r="AP28" s="862">
        <v>2247.2363283807804</v>
      </c>
      <c r="AQ28" s="862">
        <v>2310.264419316125</v>
      </c>
      <c r="AR28" s="862">
        <v>2544.9913677626182</v>
      </c>
    </row>
    <row r="29" spans="1:2007" ht="21" customHeight="1" thickTop="1" thickBot="1" x14ac:dyDescent="0.35">
      <c r="A29" s="510" t="s">
        <v>644</v>
      </c>
      <c r="B29" s="863">
        <v>422602.04616551159</v>
      </c>
      <c r="C29" s="863">
        <v>420904.50768610759</v>
      </c>
      <c r="D29" s="863">
        <v>425871.63182700693</v>
      </c>
      <c r="E29" s="863">
        <v>424152.34238586848</v>
      </c>
      <c r="F29" s="863">
        <v>429381.65368239867</v>
      </c>
      <c r="G29" s="863">
        <v>431585.95011227031</v>
      </c>
      <c r="H29" s="863">
        <v>433595.77655009262</v>
      </c>
      <c r="I29" s="863">
        <v>435880.77902424673</v>
      </c>
      <c r="J29" s="863">
        <v>439845.23311801307</v>
      </c>
      <c r="K29" s="863">
        <v>444359.36248979933</v>
      </c>
      <c r="L29" s="863">
        <v>444946.69414004404</v>
      </c>
      <c r="M29" s="863">
        <v>445925.55049792019</v>
      </c>
      <c r="N29" s="863">
        <v>446713.56285898428</v>
      </c>
      <c r="O29" s="863">
        <v>446840.61533045681</v>
      </c>
      <c r="P29" s="863">
        <v>440124.09743704548</v>
      </c>
      <c r="Q29" s="863">
        <v>443386.76050163939</v>
      </c>
      <c r="R29" s="863">
        <v>450457.11506544222</v>
      </c>
      <c r="S29" s="863">
        <v>448736.82751908962</v>
      </c>
      <c r="T29" s="863">
        <v>449983.40976825054</v>
      </c>
      <c r="U29" s="863">
        <v>451030.01946007769</v>
      </c>
      <c r="V29" s="863">
        <v>447641.88954086509</v>
      </c>
      <c r="W29" s="863">
        <v>440482.820363543</v>
      </c>
      <c r="X29" s="863">
        <v>438923.62345419277</v>
      </c>
      <c r="Y29" s="863">
        <v>440877.30986333417</v>
      </c>
      <c r="Z29" s="863">
        <v>439167.00692663639</v>
      </c>
      <c r="AA29" s="863">
        <v>448692.44845711556</v>
      </c>
      <c r="AB29" s="863">
        <v>440348.15179122851</v>
      </c>
      <c r="AC29" s="863">
        <v>433641.52182678145</v>
      </c>
      <c r="AD29" s="863">
        <v>442169.10348649637</v>
      </c>
      <c r="AE29" s="863">
        <v>446875.43373712222</v>
      </c>
      <c r="AF29" s="863">
        <v>445130.14263494563</v>
      </c>
      <c r="AG29" s="863">
        <v>449394.88804927858</v>
      </c>
      <c r="AH29" s="863">
        <v>450109.85430586804</v>
      </c>
      <c r="AI29" s="863">
        <v>444858.87507932459</v>
      </c>
      <c r="AJ29" s="863">
        <v>460081.06497402402</v>
      </c>
      <c r="AK29" s="863">
        <v>452316.94488192489</v>
      </c>
      <c r="AL29" s="863">
        <v>449570.42648793518</v>
      </c>
      <c r="AM29" s="863">
        <v>451371.10886595678</v>
      </c>
      <c r="AN29" s="863">
        <v>456716.85385698132</v>
      </c>
      <c r="AO29" s="863">
        <v>458057.10415236489</v>
      </c>
      <c r="AP29" s="863">
        <v>457774.17696857353</v>
      </c>
      <c r="AQ29" s="863">
        <v>464473.30416031857</v>
      </c>
      <c r="AR29" s="863">
        <v>476468.86210962676</v>
      </c>
    </row>
    <row r="30" spans="1:2007" ht="21" customHeight="1" thickTop="1" thickBot="1" x14ac:dyDescent="0.35">
      <c r="A30" s="510" t="s">
        <v>645</v>
      </c>
      <c r="B30" s="863">
        <v>360823.06125694729</v>
      </c>
      <c r="C30" s="863">
        <v>358089.79840585496</v>
      </c>
      <c r="D30" s="863">
        <v>358918.99742726621</v>
      </c>
      <c r="E30" s="863">
        <v>362055.35962749727</v>
      </c>
      <c r="F30" s="863">
        <v>363303.29105573817</v>
      </c>
      <c r="G30" s="863">
        <v>365195.45923611312</v>
      </c>
      <c r="H30" s="863">
        <v>368536.93602221488</v>
      </c>
      <c r="I30" s="863">
        <v>367924.5831101794</v>
      </c>
      <c r="J30" s="863">
        <v>370318.70713183761</v>
      </c>
      <c r="K30" s="863">
        <v>373445.96311431378</v>
      </c>
      <c r="L30" s="863">
        <v>372581.00675426453</v>
      </c>
      <c r="M30" s="863">
        <v>376411.08212494059</v>
      </c>
      <c r="N30" s="863">
        <v>374059.24457680061</v>
      </c>
      <c r="O30" s="863">
        <v>373314.62658008031</v>
      </c>
      <c r="P30" s="863">
        <v>362057.97471455391</v>
      </c>
      <c r="Q30" s="863">
        <v>364803.90678928612</v>
      </c>
      <c r="R30" s="863">
        <v>365710.00114135467</v>
      </c>
      <c r="S30" s="863">
        <v>364809.01610597665</v>
      </c>
      <c r="T30" s="863">
        <v>367247.46947735414</v>
      </c>
      <c r="U30" s="863">
        <v>370124.80080952588</v>
      </c>
      <c r="V30" s="863">
        <v>369909.08012144302</v>
      </c>
      <c r="W30" s="863">
        <v>363833.51806461578</v>
      </c>
      <c r="X30" s="863">
        <v>364533.78147861763</v>
      </c>
      <c r="Y30" s="863">
        <v>370872.66732429049</v>
      </c>
      <c r="Z30" s="863">
        <v>371762.31525745842</v>
      </c>
      <c r="AA30" s="863">
        <v>375754.40665648039</v>
      </c>
      <c r="AB30" s="863">
        <v>378855.4893831677</v>
      </c>
      <c r="AC30" s="863">
        <v>375246.46813045564</v>
      </c>
      <c r="AD30" s="863">
        <v>378371.07283886184</v>
      </c>
      <c r="AE30" s="863">
        <v>382552.04708134825</v>
      </c>
      <c r="AF30" s="863">
        <v>380769.42798139038</v>
      </c>
      <c r="AG30" s="863">
        <v>381748.73403247126</v>
      </c>
      <c r="AH30" s="863">
        <v>382500.27524560859</v>
      </c>
      <c r="AI30" s="863">
        <v>379140.07417751901</v>
      </c>
      <c r="AJ30" s="863">
        <v>387507.30193689663</v>
      </c>
      <c r="AK30" s="863">
        <v>388392.72004490881</v>
      </c>
      <c r="AL30" s="863">
        <v>387492.25265753001</v>
      </c>
      <c r="AM30" s="863">
        <v>390102.82117831113</v>
      </c>
      <c r="AN30" s="863">
        <v>392916.60987709818</v>
      </c>
      <c r="AO30" s="863">
        <v>393099.18917328649</v>
      </c>
      <c r="AP30" s="863">
        <v>395568.05068220361</v>
      </c>
      <c r="AQ30" s="863">
        <v>401514.29716578725</v>
      </c>
      <c r="AR30" s="863">
        <v>407708.55153297284</v>
      </c>
    </row>
    <row r="31" spans="1:2007" s="435" customFormat="1" ht="18.95" customHeight="1" thickTop="1" x14ac:dyDescent="0.25">
      <c r="A31" s="434" t="s">
        <v>396</v>
      </c>
      <c r="B31" s="864"/>
      <c r="C31" s="864"/>
      <c r="D31" s="864"/>
      <c r="E31" s="864"/>
      <c r="F31" s="864"/>
      <c r="G31" s="864"/>
      <c r="H31" s="864"/>
      <c r="I31" s="864"/>
      <c r="J31" s="864"/>
      <c r="K31" s="864"/>
      <c r="L31" s="864"/>
      <c r="M31" s="864"/>
      <c r="N31" s="864"/>
      <c r="O31" s="864"/>
      <c r="P31" s="864"/>
      <c r="Q31" s="864"/>
      <c r="R31" s="864"/>
      <c r="S31" s="864"/>
      <c r="T31" s="864"/>
      <c r="U31" s="864"/>
      <c r="V31" s="864"/>
      <c r="W31" s="864"/>
      <c r="X31" s="864"/>
      <c r="Y31" s="864"/>
      <c r="Z31" s="864"/>
      <c r="AA31" s="864"/>
      <c r="AB31" s="864"/>
      <c r="AC31" s="864"/>
      <c r="AD31" s="864"/>
      <c r="AE31" s="864"/>
      <c r="AF31" s="864"/>
      <c r="AG31" s="864"/>
      <c r="AH31" s="864"/>
      <c r="AI31" s="864"/>
      <c r="AJ31" s="864"/>
      <c r="AK31" s="864"/>
      <c r="AL31" s="864"/>
      <c r="AM31" s="864"/>
      <c r="AN31" s="864"/>
      <c r="AO31" s="864"/>
      <c r="AP31" s="864"/>
      <c r="AQ31" s="864"/>
      <c r="AR31" s="864"/>
    </row>
    <row r="32" spans="1:2007" s="428" customFormat="1" ht="18.95" customHeight="1" x14ac:dyDescent="0.25">
      <c r="A32" s="840" t="s">
        <v>3582</v>
      </c>
      <c r="B32" s="865"/>
      <c r="C32" s="865"/>
      <c r="D32" s="865"/>
      <c r="E32" s="865"/>
      <c r="F32" s="865"/>
      <c r="G32" s="865"/>
      <c r="H32" s="865"/>
      <c r="I32" s="865"/>
      <c r="J32" s="865"/>
      <c r="K32" s="865"/>
      <c r="L32" s="865"/>
      <c r="M32" s="865"/>
      <c r="N32" s="865"/>
      <c r="O32" s="865"/>
      <c r="P32" s="865"/>
      <c r="Q32" s="865"/>
      <c r="R32" s="865"/>
      <c r="S32" s="865"/>
      <c r="T32" s="865"/>
      <c r="U32" s="865"/>
      <c r="V32" s="865"/>
      <c r="W32" s="865"/>
      <c r="X32" s="865"/>
      <c r="Y32" s="865"/>
      <c r="Z32" s="865"/>
      <c r="AA32" s="865"/>
      <c r="AB32" s="865"/>
      <c r="AC32" s="865"/>
      <c r="AD32" s="865"/>
      <c r="AE32" s="865"/>
      <c r="AF32" s="865"/>
      <c r="AG32" s="865"/>
      <c r="AH32" s="865"/>
      <c r="AI32" s="865"/>
      <c r="AJ32" s="865"/>
      <c r="AK32" s="865"/>
      <c r="AL32" s="865"/>
      <c r="AM32" s="865"/>
      <c r="AN32" s="865"/>
      <c r="AO32" s="865"/>
      <c r="AP32" s="865"/>
      <c r="AQ32" s="865"/>
      <c r="AR32" s="865"/>
    </row>
    <row r="33" spans="1:44" s="428" customFormat="1" ht="18.95" customHeight="1" x14ac:dyDescent="0.25">
      <c r="A33" s="866" t="s">
        <v>3586</v>
      </c>
      <c r="B33" s="867"/>
      <c r="C33" s="867"/>
      <c r="D33" s="867"/>
      <c r="E33" s="867"/>
      <c r="F33" s="867"/>
      <c r="G33" s="867"/>
      <c r="H33" s="867"/>
      <c r="I33" s="867"/>
      <c r="J33" s="867"/>
      <c r="K33" s="867"/>
      <c r="L33" s="867"/>
      <c r="M33" s="867"/>
      <c r="N33" s="867"/>
      <c r="O33" s="867"/>
      <c r="P33" s="867"/>
      <c r="Q33" s="867"/>
      <c r="R33" s="867"/>
      <c r="S33" s="867"/>
      <c r="T33" s="867"/>
      <c r="U33" s="867"/>
      <c r="V33" s="867"/>
      <c r="W33" s="867"/>
      <c r="X33" s="867"/>
      <c r="Y33" s="867"/>
      <c r="Z33" s="867"/>
      <c r="AA33" s="867"/>
      <c r="AB33" s="867"/>
      <c r="AC33" s="867"/>
      <c r="AD33" s="867"/>
      <c r="AE33" s="867"/>
      <c r="AF33" s="867"/>
      <c r="AG33" s="867"/>
      <c r="AH33" s="867"/>
      <c r="AI33" s="867"/>
      <c r="AJ33" s="867"/>
      <c r="AK33" s="867"/>
      <c r="AL33" s="867"/>
      <c r="AM33" s="867"/>
      <c r="AN33" s="867"/>
      <c r="AO33" s="867"/>
      <c r="AP33" s="867"/>
      <c r="AQ33" s="867"/>
      <c r="AR33" s="867"/>
    </row>
    <row r="34" spans="1:44" s="428" customFormat="1" ht="18.95" customHeight="1" x14ac:dyDescent="0.25">
      <c r="A34" s="742" t="s">
        <v>369</v>
      </c>
      <c r="B34" s="865"/>
      <c r="C34" s="865"/>
      <c r="D34" s="865"/>
      <c r="E34" s="865"/>
      <c r="F34" s="865"/>
      <c r="G34" s="865"/>
      <c r="H34" s="865"/>
      <c r="I34" s="865"/>
      <c r="J34" s="865"/>
      <c r="K34" s="865"/>
      <c r="L34" s="865"/>
      <c r="M34" s="865"/>
      <c r="N34" s="865"/>
      <c r="O34" s="865"/>
      <c r="P34" s="865"/>
      <c r="Q34" s="865"/>
      <c r="R34" s="865"/>
      <c r="S34" s="865"/>
      <c r="T34" s="865"/>
      <c r="U34" s="865"/>
      <c r="V34" s="865"/>
      <c r="W34" s="865"/>
      <c r="X34" s="865"/>
      <c r="Y34" s="865"/>
      <c r="Z34" s="865"/>
      <c r="AA34" s="865"/>
      <c r="AB34" s="865"/>
      <c r="AC34" s="865"/>
      <c r="AD34" s="865"/>
      <c r="AE34" s="865"/>
      <c r="AF34" s="865"/>
      <c r="AG34" s="865"/>
      <c r="AH34" s="865"/>
      <c r="AI34" s="865"/>
      <c r="AJ34" s="865"/>
      <c r="AK34" s="865"/>
      <c r="AL34" s="865"/>
      <c r="AM34" s="865"/>
      <c r="AN34" s="865"/>
      <c r="AO34" s="865"/>
      <c r="AP34" s="865"/>
      <c r="AQ34" s="865"/>
      <c r="AR34" s="865"/>
    </row>
    <row r="35" spans="1:44" ht="16.7" customHeight="1" x14ac:dyDescent="0.35">
      <c r="A35" s="524"/>
    </row>
    <row r="37" spans="1:44" x14ac:dyDescent="0.35">
      <c r="B37" s="775"/>
      <c r="C37" s="775"/>
      <c r="D37" s="775"/>
      <c r="E37" s="775"/>
      <c r="F37" s="775"/>
      <c r="G37" s="775"/>
      <c r="H37" s="775"/>
      <c r="I37" s="775"/>
      <c r="J37" s="775"/>
      <c r="K37" s="775"/>
      <c r="L37" s="775"/>
      <c r="M37" s="775"/>
      <c r="N37" s="775"/>
      <c r="O37" s="775"/>
      <c r="P37" s="775"/>
      <c r="Q37" s="775"/>
      <c r="R37" s="775"/>
      <c r="S37" s="775"/>
      <c r="T37" s="775"/>
      <c r="U37" s="775"/>
      <c r="V37" s="775"/>
      <c r="W37" s="775"/>
      <c r="X37" s="775"/>
      <c r="Y37" s="775"/>
      <c r="Z37" s="775"/>
      <c r="AA37" s="775"/>
      <c r="AB37" s="775"/>
      <c r="AC37" s="775"/>
      <c r="AD37" s="775"/>
      <c r="AE37" s="775"/>
      <c r="AF37" s="775"/>
      <c r="AG37" s="775"/>
      <c r="AH37" s="775"/>
      <c r="AI37" s="775"/>
      <c r="AJ37" s="775"/>
      <c r="AK37" s="775"/>
      <c r="AL37" s="775"/>
      <c r="AM37" s="775"/>
      <c r="AN37" s="775"/>
      <c r="AO37" s="775"/>
      <c r="AP37" s="775"/>
      <c r="AQ37" s="775"/>
      <c r="AR37" s="775"/>
    </row>
    <row r="38" spans="1:44" x14ac:dyDescent="0.35">
      <c r="B38" s="775"/>
      <c r="C38" s="775"/>
      <c r="D38" s="775"/>
      <c r="E38" s="775"/>
      <c r="F38" s="775"/>
      <c r="G38" s="775"/>
      <c r="H38" s="775"/>
      <c r="I38" s="775"/>
      <c r="J38" s="775"/>
      <c r="K38" s="775"/>
      <c r="L38" s="775"/>
      <c r="M38" s="775"/>
      <c r="N38" s="775"/>
      <c r="O38" s="775"/>
      <c r="P38" s="775"/>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775"/>
      <c r="AP38" s="775"/>
      <c r="AQ38" s="775"/>
      <c r="AR38" s="775"/>
    </row>
  </sheetData>
  <pageMargins left="0.75" right="0.75" top="0.75" bottom="0.75" header="0.3" footer="0"/>
  <pageSetup paperSize="9" scale="5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ADBC0-188E-4FCA-ABEF-FA9DD68ECA7D}">
  <sheetPr>
    <pageSetUpPr fitToPage="1"/>
  </sheetPr>
  <dimension ref="A1:P143"/>
  <sheetViews>
    <sheetView showGridLines="0" zoomScale="85" zoomScaleNormal="85" zoomScaleSheetLayoutView="85" workbookViewId="0">
      <pane xSplit="5" ySplit="11" topLeftCell="F124"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4.25" x14ac:dyDescent="0.25"/>
  <cols>
    <col min="1" max="1" width="16.85546875" style="885" customWidth="1"/>
    <col min="2" max="2" width="10" style="885" customWidth="1"/>
    <col min="3" max="3" width="9.5703125" style="885" customWidth="1"/>
    <col min="4" max="4" width="13.28515625" style="885" customWidth="1"/>
    <col min="5" max="5" width="12.7109375" style="885" customWidth="1"/>
    <col min="6" max="6" width="13.42578125" style="885" customWidth="1"/>
    <col min="7" max="7" width="12.85546875" style="885" customWidth="1"/>
    <col min="8" max="8" width="13.42578125" style="885" customWidth="1"/>
    <col min="9" max="9" width="9.28515625" style="885" customWidth="1"/>
    <col min="10" max="11" width="10" style="885" customWidth="1"/>
    <col min="12" max="12" width="7.28515625" style="885" customWidth="1"/>
    <col min="13" max="16384" width="9.140625" style="885"/>
  </cols>
  <sheetData>
    <row r="1" spans="1:12" s="870" customFormat="1" ht="22.5" customHeight="1" x14ac:dyDescent="0.3">
      <c r="A1" s="868" t="s">
        <v>3587</v>
      </c>
      <c r="B1" s="869"/>
      <c r="C1" s="869"/>
      <c r="D1" s="869"/>
      <c r="E1" s="869"/>
      <c r="F1" s="869"/>
      <c r="G1" s="869"/>
      <c r="H1" s="869"/>
      <c r="I1" s="869"/>
      <c r="J1" s="869"/>
      <c r="K1" s="869"/>
      <c r="L1" s="869"/>
    </row>
    <row r="2" spans="1:12" s="871" customFormat="1" ht="15" thickBot="1" x14ac:dyDescent="0.3">
      <c r="B2" s="872"/>
      <c r="C2" s="872"/>
      <c r="D2" s="873"/>
      <c r="E2" s="874"/>
      <c r="F2" s="873"/>
      <c r="G2" s="873"/>
      <c r="H2" s="873"/>
      <c r="I2" s="873"/>
      <c r="J2" s="873"/>
      <c r="K2" s="873"/>
      <c r="L2" s="873"/>
    </row>
    <row r="3" spans="1:12" s="871" customFormat="1" ht="34.5" customHeight="1" x14ac:dyDescent="0.25">
      <c r="A3" s="3367" t="s">
        <v>3588</v>
      </c>
      <c r="B3" s="3370" t="s">
        <v>3589</v>
      </c>
      <c r="C3" s="3371"/>
      <c r="D3" s="3374" t="s">
        <v>3590</v>
      </c>
      <c r="E3" s="3371"/>
      <c r="F3" s="3374" t="s">
        <v>3591</v>
      </c>
      <c r="G3" s="3371"/>
      <c r="H3" s="3374" t="s">
        <v>3592</v>
      </c>
      <c r="I3" s="3371"/>
      <c r="J3" s="3374" t="s">
        <v>3593</v>
      </c>
      <c r="K3" s="3371"/>
    </row>
    <row r="4" spans="1:12" s="871" customFormat="1" ht="17.25" thickBot="1" x14ac:dyDescent="0.3">
      <c r="A4" s="3368"/>
      <c r="B4" s="3372"/>
      <c r="C4" s="3373"/>
      <c r="D4" s="3375"/>
      <c r="E4" s="3373"/>
      <c r="F4" s="3376" t="s">
        <v>3594</v>
      </c>
      <c r="G4" s="3377"/>
      <c r="H4" s="3375"/>
      <c r="I4" s="3373"/>
      <c r="J4" s="3375"/>
      <c r="K4" s="3373"/>
    </row>
    <row r="5" spans="1:12" s="871" customFormat="1" ht="18.75" customHeight="1" thickBot="1" x14ac:dyDescent="0.3">
      <c r="A5" s="3368"/>
      <c r="B5" s="3378" t="s">
        <v>3595</v>
      </c>
      <c r="C5" s="3379"/>
      <c r="D5" s="3357" t="s">
        <v>3596</v>
      </c>
      <c r="E5" s="3358"/>
      <c r="F5" s="3359" t="s">
        <v>3597</v>
      </c>
      <c r="G5" s="3358"/>
      <c r="H5" s="3357" t="s">
        <v>3598</v>
      </c>
      <c r="I5" s="3358"/>
      <c r="J5" s="3357"/>
      <c r="K5" s="3358"/>
    </row>
    <row r="6" spans="1:12" s="871" customFormat="1" ht="18.75" customHeight="1" thickBot="1" x14ac:dyDescent="0.3">
      <c r="A6" s="3368"/>
      <c r="B6" s="875" t="s">
        <v>3599</v>
      </c>
      <c r="C6" s="876" t="s">
        <v>3600</v>
      </c>
      <c r="D6" s="877" t="s">
        <v>3599</v>
      </c>
      <c r="E6" s="876" t="s">
        <v>3600</v>
      </c>
      <c r="F6" s="877" t="s">
        <v>3599</v>
      </c>
      <c r="G6" s="876" t="s">
        <v>3600</v>
      </c>
      <c r="H6" s="877" t="s">
        <v>3599</v>
      </c>
      <c r="I6" s="876" t="s">
        <v>3601</v>
      </c>
      <c r="J6" s="877" t="s">
        <v>3599</v>
      </c>
      <c r="K6" s="876" t="s">
        <v>3600</v>
      </c>
    </row>
    <row r="7" spans="1:12" s="871" customFormat="1" ht="18.75" customHeight="1" thickBot="1" x14ac:dyDescent="0.35">
      <c r="A7" s="3369"/>
      <c r="B7" s="3361" t="s">
        <v>8</v>
      </c>
      <c r="C7" s="3362"/>
      <c r="D7" s="3362"/>
      <c r="E7" s="3362"/>
      <c r="F7" s="3362"/>
      <c r="G7" s="3362"/>
      <c r="H7" s="3362"/>
      <c r="I7" s="3363"/>
      <c r="J7" s="3364" t="s">
        <v>3602</v>
      </c>
      <c r="K7" s="3365"/>
    </row>
    <row r="8" spans="1:12" ht="15.75" hidden="1" customHeight="1" thickTop="1" thickBot="1" x14ac:dyDescent="0.3">
      <c r="A8" s="878">
        <v>42992</v>
      </c>
      <c r="B8" s="879">
        <v>361175.69677423354</v>
      </c>
      <c r="C8" s="880">
        <v>88286.459009553524</v>
      </c>
      <c r="D8" s="881">
        <v>40838.256150537141</v>
      </c>
      <c r="E8" s="880">
        <v>7974.4071671473275</v>
      </c>
      <c r="F8" s="881">
        <v>32506.689252031556</v>
      </c>
      <c r="G8" s="880">
        <v>5296.603179006177</v>
      </c>
      <c r="H8" s="881">
        <v>8331.5668985055854</v>
      </c>
      <c r="I8" s="882">
        <v>2677.8039881411505</v>
      </c>
      <c r="J8" s="883">
        <v>10.860238774177406</v>
      </c>
      <c r="K8" s="884"/>
    </row>
    <row r="9" spans="1:12" ht="15.75" hidden="1" customHeight="1" x14ac:dyDescent="0.25">
      <c r="A9" s="878">
        <v>43006</v>
      </c>
      <c r="B9" s="886">
        <v>366721.28067960928</v>
      </c>
      <c r="C9" s="887">
        <v>87823.449350442621</v>
      </c>
      <c r="D9" s="888">
        <v>42864.53315141143</v>
      </c>
      <c r="E9" s="887">
        <v>8575.0335684122801</v>
      </c>
      <c r="F9" s="888">
        <v>33040.295497566556</v>
      </c>
      <c r="G9" s="887">
        <v>5245.8201367587426</v>
      </c>
      <c r="H9" s="888">
        <v>9824.2376538448734</v>
      </c>
      <c r="I9" s="889">
        <v>3329.2134316535376</v>
      </c>
      <c r="J9" s="890">
        <v>11.6885862396572</v>
      </c>
      <c r="K9" s="891">
        <v>9.7639453151005871</v>
      </c>
    </row>
    <row r="10" spans="1:12" ht="15.75" hidden="1" customHeight="1" x14ac:dyDescent="0.25">
      <c r="A10" s="878">
        <v>43020</v>
      </c>
      <c r="B10" s="886">
        <v>368153.52089342714</v>
      </c>
      <c r="C10" s="887">
        <v>88430.119801853085</v>
      </c>
      <c r="D10" s="888">
        <v>40573.210905210013</v>
      </c>
      <c r="E10" s="887">
        <v>9065.1625724645492</v>
      </c>
      <c r="F10" s="888">
        <v>33176.874799229125</v>
      </c>
      <c r="G10" s="887">
        <v>5277.1019088973944</v>
      </c>
      <c r="H10" s="888">
        <v>7396.3361059808885</v>
      </c>
      <c r="I10" s="889">
        <v>3788.0606635671547</v>
      </c>
      <c r="J10" s="883">
        <v>11.02073146190421</v>
      </c>
      <c r="K10" s="884">
        <v>10.251215980230512</v>
      </c>
    </row>
    <row r="11" spans="1:12" ht="15.75" hidden="1" customHeight="1" x14ac:dyDescent="0.25">
      <c r="A11" s="878">
        <v>43034</v>
      </c>
      <c r="B11" s="892">
        <v>366499.60203842353</v>
      </c>
      <c r="C11" s="893">
        <v>88994.852652033514</v>
      </c>
      <c r="D11" s="893">
        <v>39842.170658852134</v>
      </c>
      <c r="E11" s="893">
        <v>8861.1292133211446</v>
      </c>
      <c r="F11" s="893">
        <v>33025.948978694731</v>
      </c>
      <c r="G11" s="893">
        <v>5312.3679622976115</v>
      </c>
      <c r="H11" s="893">
        <v>6816.2216801574032</v>
      </c>
      <c r="I11" s="893">
        <v>3548.7612510235331</v>
      </c>
      <c r="J11" s="894">
        <v>10.87099970566274</v>
      </c>
      <c r="K11" s="894">
        <v>9.9569008198348534</v>
      </c>
    </row>
    <row r="12" spans="1:12" ht="15.75" hidden="1" customHeight="1" x14ac:dyDescent="0.25">
      <c r="A12" s="878">
        <v>43048</v>
      </c>
      <c r="B12" s="892">
        <v>365392.24261965213</v>
      </c>
      <c r="C12" s="893">
        <v>91823.283922713556</v>
      </c>
      <c r="D12" s="893">
        <v>40123.950403650735</v>
      </c>
      <c r="E12" s="893">
        <v>10729.603939666975</v>
      </c>
      <c r="F12" s="893">
        <v>32926.321972470367</v>
      </c>
      <c r="G12" s="893">
        <v>5482.0502775616969</v>
      </c>
      <c r="H12" s="893">
        <v>7197.6284311803684</v>
      </c>
      <c r="I12" s="893">
        <v>5247.5536621052779</v>
      </c>
      <c r="J12" s="894">
        <v>10.981062464814553</v>
      </c>
      <c r="K12" s="894">
        <v>11.685057951856678</v>
      </c>
    </row>
    <row r="13" spans="1:12" ht="15.75" hidden="1" customHeight="1" x14ac:dyDescent="0.25">
      <c r="A13" s="878">
        <v>43062</v>
      </c>
      <c r="B13" s="892">
        <v>368515.28300039214</v>
      </c>
      <c r="C13" s="893">
        <v>91311.460366474566</v>
      </c>
      <c r="D13" s="893">
        <v>41715.648082138592</v>
      </c>
      <c r="E13" s="893">
        <v>13184.120952340229</v>
      </c>
      <c r="F13" s="893">
        <v>33208.211432067146</v>
      </c>
      <c r="G13" s="893">
        <v>5450.796980633907</v>
      </c>
      <c r="H13" s="893">
        <v>8507.4366500714459</v>
      </c>
      <c r="I13" s="893">
        <v>7733.3239717063216</v>
      </c>
      <c r="J13" s="894">
        <v>11.319923489331703</v>
      </c>
      <c r="K13" s="894">
        <v>14.438626761007145</v>
      </c>
    </row>
    <row r="14" spans="1:12" ht="15.75" hidden="1" customHeight="1" x14ac:dyDescent="0.25">
      <c r="A14" s="878">
        <v>43076</v>
      </c>
      <c r="B14" s="892">
        <v>367898.51831961353</v>
      </c>
      <c r="C14" s="893">
        <v>91528.577010380468</v>
      </c>
      <c r="D14" s="893">
        <v>42133.972753866423</v>
      </c>
      <c r="E14" s="893">
        <v>15222.627779706396</v>
      </c>
      <c r="F14" s="893">
        <v>33154.896981184182</v>
      </c>
      <c r="G14" s="893">
        <v>5462.3610656768496</v>
      </c>
      <c r="H14" s="893">
        <v>8979.0757726822412</v>
      </c>
      <c r="I14" s="893">
        <v>9760.2667140295453</v>
      </c>
      <c r="J14" s="894">
        <v>11.452607351156098</v>
      </c>
      <c r="K14" s="894">
        <v>16.631557352825407</v>
      </c>
    </row>
    <row r="15" spans="1:12" ht="15.75" hidden="1" customHeight="1" x14ac:dyDescent="0.25">
      <c r="A15" s="878">
        <v>43090</v>
      </c>
      <c r="B15" s="892">
        <v>368923.65798190067</v>
      </c>
      <c r="C15" s="893">
        <v>89603.379112250273</v>
      </c>
      <c r="D15" s="893">
        <v>47596.278203546433</v>
      </c>
      <c r="E15" s="893">
        <v>17091.410395667794</v>
      </c>
      <c r="F15" s="893">
        <v>33246.865712184277</v>
      </c>
      <c r="G15" s="893">
        <v>5347.0450841928732</v>
      </c>
      <c r="H15" s="893">
        <v>14349.412491362156</v>
      </c>
      <c r="I15" s="893">
        <v>11744.365311474921</v>
      </c>
      <c r="J15" s="894">
        <v>12.901389535143743</v>
      </c>
      <c r="K15" s="894">
        <v>19.074515453548464</v>
      </c>
    </row>
    <row r="16" spans="1:12" ht="15.75" hidden="1" customHeight="1" x14ac:dyDescent="0.25">
      <c r="A16" s="878">
        <v>43104</v>
      </c>
      <c r="B16" s="892">
        <v>374750.1169682336</v>
      </c>
      <c r="C16" s="893">
        <v>88667.989477667652</v>
      </c>
      <c r="D16" s="893">
        <v>42368.639704460715</v>
      </c>
      <c r="E16" s="893">
        <v>18894.39994165333</v>
      </c>
      <c r="F16" s="893">
        <v>33765.260986603498</v>
      </c>
      <c r="G16" s="893">
        <v>5294.9123956850735</v>
      </c>
      <c r="H16" s="893">
        <v>8603.3787178572165</v>
      </c>
      <c r="I16" s="893">
        <v>13599.487545968255</v>
      </c>
      <c r="J16" s="894">
        <v>11.305837619805779</v>
      </c>
      <c r="K16" s="894">
        <v>21.309155708794055</v>
      </c>
    </row>
    <row r="17" spans="1:11" ht="15.75" hidden="1" customHeight="1" x14ac:dyDescent="0.25">
      <c r="A17" s="878">
        <v>43118</v>
      </c>
      <c r="B17" s="892">
        <v>378080.413921008</v>
      </c>
      <c r="C17" s="893">
        <v>88772.861863336817</v>
      </c>
      <c r="D17" s="893">
        <v>42872.336828682855</v>
      </c>
      <c r="E17" s="893">
        <v>17898.0590058249</v>
      </c>
      <c r="F17" s="893">
        <v>34061.797667196857</v>
      </c>
      <c r="G17" s="893">
        <v>5303.3314355961083</v>
      </c>
      <c r="H17" s="893">
        <v>8810.5391614859982</v>
      </c>
      <c r="I17" s="893">
        <v>12594.727570228792</v>
      </c>
      <c r="J17" s="894">
        <v>11.339475743813624</v>
      </c>
      <c r="K17" s="894">
        <v>20.161633443088082</v>
      </c>
    </row>
    <row r="18" spans="1:11" ht="15.75" hidden="1" customHeight="1" x14ac:dyDescent="0.25">
      <c r="A18" s="878">
        <v>43132</v>
      </c>
      <c r="B18" s="892">
        <v>377868.33374124137</v>
      </c>
      <c r="C18" s="893">
        <v>87165.367335338407</v>
      </c>
      <c r="D18" s="893">
        <v>43811.698241464983</v>
      </c>
      <c r="E18" s="893">
        <v>19077.167230392701</v>
      </c>
      <c r="F18" s="893">
        <v>34040.716998714459</v>
      </c>
      <c r="G18" s="893">
        <v>5208.2107321184812</v>
      </c>
      <c r="H18" s="893">
        <v>9770.981242750524</v>
      </c>
      <c r="I18" s="893">
        <v>13868.956498274219</v>
      </c>
      <c r="J18" s="894">
        <v>11.594434973602889</v>
      </c>
      <c r="K18" s="894">
        <v>21.886177748784032</v>
      </c>
    </row>
    <row r="19" spans="1:11" ht="15.75" hidden="1" customHeight="1" x14ac:dyDescent="0.25">
      <c r="A19" s="878">
        <v>43146</v>
      </c>
      <c r="B19" s="892">
        <v>377690.09701586573</v>
      </c>
      <c r="C19" s="893">
        <v>86156.903383648823</v>
      </c>
      <c r="D19" s="893">
        <v>42282.992490204284</v>
      </c>
      <c r="E19" s="893">
        <v>18995.701364856057</v>
      </c>
      <c r="F19" s="893">
        <v>34024.067169074777</v>
      </c>
      <c r="G19" s="893">
        <v>5148.1085779210216</v>
      </c>
      <c r="H19" s="893">
        <v>8258.9253211295072</v>
      </c>
      <c r="I19" s="893">
        <v>13847.592786935034</v>
      </c>
      <c r="J19" s="894">
        <v>11.195155187886245</v>
      </c>
      <c r="K19" s="894">
        <v>22.047799559682332</v>
      </c>
    </row>
    <row r="20" spans="1:11" ht="15.75" hidden="1" customHeight="1" x14ac:dyDescent="0.25">
      <c r="A20" s="878">
        <v>43160</v>
      </c>
      <c r="B20" s="892">
        <v>375677.31823860138</v>
      </c>
      <c r="C20" s="893">
        <v>85049.020841844147</v>
      </c>
      <c r="D20" s="893">
        <v>40600.052544635706</v>
      </c>
      <c r="E20" s="893">
        <v>16973.173954279744</v>
      </c>
      <c r="F20" s="893">
        <v>33842.443557269653</v>
      </c>
      <c r="G20" s="893">
        <v>5081.951306646969</v>
      </c>
      <c r="H20" s="893">
        <v>6757.608987366053</v>
      </c>
      <c r="I20" s="893">
        <v>11891.222647632774</v>
      </c>
      <c r="J20" s="894">
        <v>10.807160979266166</v>
      </c>
      <c r="K20" s="894">
        <v>19.956930469361662</v>
      </c>
    </row>
    <row r="21" spans="1:11" ht="15.75" hidden="1" customHeight="1" x14ac:dyDescent="0.25">
      <c r="A21" s="878">
        <v>43174</v>
      </c>
      <c r="B21" s="892">
        <v>376573.50971649645</v>
      </c>
      <c r="C21" s="893">
        <v>85181.03374988625</v>
      </c>
      <c r="D21" s="893">
        <v>42823.113843861429</v>
      </c>
      <c r="E21" s="893">
        <v>21168.244242468729</v>
      </c>
      <c r="F21" s="893">
        <v>33922.764503166996</v>
      </c>
      <c r="G21" s="893">
        <v>5090.0962725382888</v>
      </c>
      <c r="H21" s="893">
        <v>8900.3493406944326</v>
      </c>
      <c r="I21" s="893">
        <v>16078.14796993044</v>
      </c>
      <c r="J21" s="894">
        <v>11.371780738401069</v>
      </c>
      <c r="K21" s="894">
        <v>24.850889112973455</v>
      </c>
    </row>
    <row r="22" spans="1:11" ht="15.75" hidden="1" customHeight="1" x14ac:dyDescent="0.25">
      <c r="A22" s="878">
        <v>43188</v>
      </c>
      <c r="B22" s="892">
        <v>378583.52052852785</v>
      </c>
      <c r="C22" s="893">
        <v>86413.663919740837</v>
      </c>
      <c r="D22" s="893">
        <v>42595.272157928557</v>
      </c>
      <c r="E22" s="893">
        <v>20353.883067532362</v>
      </c>
      <c r="F22" s="893">
        <v>34103.333071793248</v>
      </c>
      <c r="G22" s="893">
        <v>5164.2756857006243</v>
      </c>
      <c r="H22" s="893">
        <v>8491.9390861353095</v>
      </c>
      <c r="I22" s="893">
        <v>15189.607381831738</v>
      </c>
      <c r="J22" s="894">
        <v>11.251221949244574</v>
      </c>
      <c r="K22" s="894">
        <v>23.554010030678267</v>
      </c>
    </row>
    <row r="23" spans="1:11" ht="15.75" hidden="1" customHeight="1" x14ac:dyDescent="0.25">
      <c r="A23" s="878">
        <v>43202</v>
      </c>
      <c r="B23" s="892">
        <v>377347.04610080703</v>
      </c>
      <c r="C23" s="893">
        <v>90478.734485362249</v>
      </c>
      <c r="D23" s="893">
        <v>39131.149764157853</v>
      </c>
      <c r="E23" s="893">
        <v>19823.104455390032</v>
      </c>
      <c r="F23" s="893">
        <v>33991.895497573802</v>
      </c>
      <c r="G23" s="893">
        <v>5408.2831701209607</v>
      </c>
      <c r="H23" s="893">
        <v>5139.2542665840519</v>
      </c>
      <c r="I23" s="893">
        <v>14414.82128526907</v>
      </c>
      <c r="J23" s="894">
        <v>10.370069189226964</v>
      </c>
      <c r="K23" s="894">
        <v>21.909130988781722</v>
      </c>
    </row>
    <row r="24" spans="1:11" ht="15.75" hidden="1" customHeight="1" x14ac:dyDescent="0.25">
      <c r="A24" s="878">
        <v>43216</v>
      </c>
      <c r="B24" s="892">
        <v>373453.69189558004</v>
      </c>
      <c r="C24" s="893">
        <v>91891.128292615322</v>
      </c>
      <c r="D24" s="893">
        <v>40583.640503069277</v>
      </c>
      <c r="E24" s="893">
        <v>16361.303275571398</v>
      </c>
      <c r="F24" s="893">
        <v>33641.898612246638</v>
      </c>
      <c r="G24" s="893">
        <v>5492.7568031272995</v>
      </c>
      <c r="H24" s="893">
        <v>6941.7418908226391</v>
      </c>
      <c r="I24" s="893">
        <v>10868.546472444097</v>
      </c>
      <c r="J24" s="894">
        <v>10.867114553634327</v>
      </c>
      <c r="K24" s="894">
        <v>17.80509563825461</v>
      </c>
    </row>
    <row r="25" spans="1:11" ht="15.75" hidden="1" customHeight="1" x14ac:dyDescent="0.25">
      <c r="A25" s="878">
        <v>43230</v>
      </c>
      <c r="B25" s="892">
        <v>374681.8052887306</v>
      </c>
      <c r="C25" s="893">
        <v>90955.612484943165</v>
      </c>
      <c r="D25" s="893">
        <v>41964.906426510708</v>
      </c>
      <c r="E25" s="893">
        <v>20345.985123619659</v>
      </c>
      <c r="F25" s="893">
        <v>33752.612807144433</v>
      </c>
      <c r="G25" s="893">
        <v>5436.5031949908107</v>
      </c>
      <c r="H25" s="893">
        <v>8212.2936193662754</v>
      </c>
      <c r="I25" s="893">
        <v>14909.481928628848</v>
      </c>
      <c r="J25" s="894">
        <v>11.200145252362192</v>
      </c>
      <c r="K25" s="894">
        <v>22.369136513689845</v>
      </c>
    </row>
    <row r="26" spans="1:11" ht="14.25" hidden="1" customHeight="1" x14ac:dyDescent="0.25">
      <c r="A26" s="878">
        <v>43244</v>
      </c>
      <c r="B26" s="892">
        <v>375981.99733898998</v>
      </c>
      <c r="C26" s="893">
        <v>90715.630133986691</v>
      </c>
      <c r="D26" s="893">
        <v>43247.274830216433</v>
      </c>
      <c r="E26" s="893">
        <v>23535.855182285803</v>
      </c>
      <c r="F26" s="893">
        <v>33869.468978006553</v>
      </c>
      <c r="G26" s="893">
        <v>5422.2116630409064</v>
      </c>
      <c r="H26" s="893">
        <v>9377.80585220988</v>
      </c>
      <c r="I26" s="893">
        <v>18113.643519244895</v>
      </c>
      <c r="J26" s="894">
        <v>11.502485527578107</v>
      </c>
      <c r="K26" s="894">
        <v>25.944652699345657</v>
      </c>
    </row>
    <row r="27" spans="1:11" ht="15.75" hidden="1" customHeight="1" x14ac:dyDescent="0.25">
      <c r="A27" s="878">
        <v>43258</v>
      </c>
      <c r="B27" s="892">
        <v>373610.8215225492</v>
      </c>
      <c r="C27" s="893">
        <v>92893.461633318759</v>
      </c>
      <c r="D27" s="893">
        <v>42497.146968708577</v>
      </c>
      <c r="E27" s="893">
        <v>23198.228343044429</v>
      </c>
      <c r="F27" s="893">
        <v>33655.619837011356</v>
      </c>
      <c r="G27" s="893">
        <v>5553.1770980111751</v>
      </c>
      <c r="H27" s="893">
        <v>8841.5271316972212</v>
      </c>
      <c r="I27" s="893">
        <v>17645.051245033254</v>
      </c>
      <c r="J27" s="894">
        <v>11.374709864003142</v>
      </c>
      <c r="K27" s="894">
        <v>24.972939898198128</v>
      </c>
    </row>
    <row r="28" spans="1:11" ht="15.75" hidden="1" customHeight="1" x14ac:dyDescent="0.25">
      <c r="A28" s="878">
        <v>43272</v>
      </c>
      <c r="B28" s="892">
        <v>374375.3046686608</v>
      </c>
      <c r="C28" s="893">
        <v>91460.587041084378</v>
      </c>
      <c r="D28" s="893">
        <v>40826.88678127429</v>
      </c>
      <c r="E28" s="893">
        <v>24121.148555744552</v>
      </c>
      <c r="F28" s="893">
        <v>33723.97314780335</v>
      </c>
      <c r="G28" s="893">
        <v>5467.5047373824718</v>
      </c>
      <c r="H28" s="893">
        <v>7102.9136334709401</v>
      </c>
      <c r="I28" s="893">
        <v>18653.643818362081</v>
      </c>
      <c r="J28" s="894">
        <v>10.905336509150342</v>
      </c>
      <c r="K28" s="894">
        <v>26.373271084417222</v>
      </c>
    </row>
    <row r="29" spans="1:11" ht="15.75" hidden="1" customHeight="1" x14ac:dyDescent="0.25">
      <c r="A29" s="878">
        <v>43286</v>
      </c>
      <c r="B29" s="892">
        <v>372436.00736440637</v>
      </c>
      <c r="C29" s="893">
        <v>94293.427019792303</v>
      </c>
      <c r="D29" s="893">
        <v>42801.688434131407</v>
      </c>
      <c r="E29" s="893">
        <v>27165.030012468589</v>
      </c>
      <c r="F29" s="893">
        <v>33549.498169779101</v>
      </c>
      <c r="G29" s="893">
        <v>5637.433949865861</v>
      </c>
      <c r="H29" s="893">
        <v>9252.1902643523063</v>
      </c>
      <c r="I29" s="893">
        <v>21527.59606260273</v>
      </c>
      <c r="J29" s="894">
        <v>11.492360455967544</v>
      </c>
      <c r="K29" s="894">
        <v>28.809038838695106</v>
      </c>
    </row>
    <row r="30" spans="1:11" ht="15.75" hidden="1" customHeight="1" x14ac:dyDescent="0.25">
      <c r="A30" s="878">
        <v>43300</v>
      </c>
      <c r="B30" s="892">
        <v>374681.93962771294</v>
      </c>
      <c r="C30" s="893">
        <v>96484.084220879566</v>
      </c>
      <c r="D30" s="893">
        <v>44200.180436443567</v>
      </c>
      <c r="E30" s="893">
        <v>25499.283878777904</v>
      </c>
      <c r="F30" s="893">
        <v>33751.756635671649</v>
      </c>
      <c r="G30" s="893">
        <v>5768.7903404677754</v>
      </c>
      <c r="H30" s="893">
        <v>10448.423800771918</v>
      </c>
      <c r="I30" s="893">
        <v>19730.493538310129</v>
      </c>
      <c r="J30" s="894">
        <v>11.796720301053536</v>
      </c>
      <c r="K30" s="894">
        <v>26.428487231534248</v>
      </c>
    </row>
    <row r="31" spans="1:11" ht="15.75" hidden="1" customHeight="1" x14ac:dyDescent="0.25">
      <c r="A31" s="878">
        <v>43314</v>
      </c>
      <c r="B31" s="892">
        <v>372799.53522131132</v>
      </c>
      <c r="C31" s="893">
        <v>91950.727017632875</v>
      </c>
      <c r="D31" s="893">
        <v>42904.753354117143</v>
      </c>
      <c r="E31" s="893">
        <v>23262.249140762691</v>
      </c>
      <c r="F31" s="893">
        <v>33582.147756872735</v>
      </c>
      <c r="G31" s="893">
        <v>5496.917229754833</v>
      </c>
      <c r="H31" s="893">
        <v>9322.6055972444083</v>
      </c>
      <c r="I31" s="893">
        <v>17765.331911007859</v>
      </c>
      <c r="J31" s="894">
        <v>11.508800119250918</v>
      </c>
      <c r="K31" s="894">
        <v>25.298602735682362</v>
      </c>
    </row>
    <row r="32" spans="1:11" ht="15.75" hidden="1" customHeight="1" x14ac:dyDescent="0.25">
      <c r="A32" s="878">
        <v>43328</v>
      </c>
      <c r="B32" s="892">
        <v>373684.60342089005</v>
      </c>
      <c r="C32" s="893">
        <v>90491.566608288442</v>
      </c>
      <c r="D32" s="893">
        <v>42565.960142101438</v>
      </c>
      <c r="E32" s="893">
        <v>21526.763043059185</v>
      </c>
      <c r="F32" s="893">
        <v>33661.354001850763</v>
      </c>
      <c r="G32" s="893">
        <v>5409.6675338501927</v>
      </c>
      <c r="H32" s="893">
        <v>8904.6061402506748</v>
      </c>
      <c r="I32" s="893">
        <v>16117.095509208993</v>
      </c>
      <c r="J32" s="894">
        <v>11.390878765791259</v>
      </c>
      <c r="K32" s="894">
        <v>23.788695289409954</v>
      </c>
    </row>
    <row r="33" spans="1:11" ht="15.75" hidden="1" customHeight="1" x14ac:dyDescent="0.25">
      <c r="A33" s="878">
        <v>43342</v>
      </c>
      <c r="B33" s="892">
        <v>372414.32041296718</v>
      </c>
      <c r="C33" s="893">
        <v>93904.968117871351</v>
      </c>
      <c r="D33" s="893">
        <v>48733.309912880723</v>
      </c>
      <c r="E33" s="893">
        <v>28199.348267118352</v>
      </c>
      <c r="F33" s="893">
        <v>33546.287791954623</v>
      </c>
      <c r="G33" s="893">
        <v>5614.9654505472263</v>
      </c>
      <c r="H33" s="893">
        <v>15187.0221209261</v>
      </c>
      <c r="I33" s="893">
        <v>22584.382816571124</v>
      </c>
      <c r="J33" s="894">
        <v>13.085777651847746</v>
      </c>
      <c r="K33" s="894">
        <v>30.029665982871084</v>
      </c>
    </row>
    <row r="34" spans="1:11" ht="15.75" hidden="1" customHeight="1" x14ac:dyDescent="0.25">
      <c r="A34" s="878">
        <v>43356</v>
      </c>
      <c r="B34" s="892">
        <v>377162.33432383637</v>
      </c>
      <c r="C34" s="893">
        <v>94001.551164631921</v>
      </c>
      <c r="D34" s="893">
        <v>47713.964896860714</v>
      </c>
      <c r="E34" s="893">
        <v>26427.242194674196</v>
      </c>
      <c r="F34" s="893">
        <v>33973.56866227492</v>
      </c>
      <c r="G34" s="893">
        <v>5620.7873544581616</v>
      </c>
      <c r="H34" s="893">
        <v>13740.396234585794</v>
      </c>
      <c r="I34" s="893">
        <v>20806.454840216036</v>
      </c>
      <c r="J34" s="894">
        <v>12.650776749062356</v>
      </c>
      <c r="K34" s="894">
        <v>28.11362351711643</v>
      </c>
    </row>
    <row r="35" spans="1:11" ht="15.75" hidden="1" customHeight="1" x14ac:dyDescent="0.25">
      <c r="A35" s="878">
        <v>43370</v>
      </c>
      <c r="B35" s="892">
        <v>376732.22356683575</v>
      </c>
      <c r="C35" s="893">
        <v>95519.932849042525</v>
      </c>
      <c r="D35" s="893">
        <v>44401.362601006425</v>
      </c>
      <c r="E35" s="893">
        <v>23234.14353662527</v>
      </c>
      <c r="F35" s="893">
        <v>33935.026541754414</v>
      </c>
      <c r="G35" s="893">
        <v>5711.7783571164173</v>
      </c>
      <c r="H35" s="893">
        <v>10466.336059252011</v>
      </c>
      <c r="I35" s="893">
        <v>17522.365179508852</v>
      </c>
      <c r="J35" s="894">
        <v>11.785921092871211</v>
      </c>
      <c r="K35" s="894">
        <v>24.323869210988629</v>
      </c>
    </row>
    <row r="36" spans="1:11" ht="15.75" hidden="1" customHeight="1" x14ac:dyDescent="0.25">
      <c r="A36" s="878">
        <v>43384</v>
      </c>
      <c r="B36" s="892">
        <v>376971.892783007</v>
      </c>
      <c r="C36" s="893">
        <v>95291.10912719203</v>
      </c>
      <c r="D36" s="893">
        <v>42691.444430129297</v>
      </c>
      <c r="E36" s="893">
        <v>21474.19945612572</v>
      </c>
      <c r="F36" s="893">
        <v>33956.715826001426</v>
      </c>
      <c r="G36" s="893">
        <v>5697.9695639443244</v>
      </c>
      <c r="H36" s="893">
        <v>8734.7286041278712</v>
      </c>
      <c r="I36" s="893">
        <v>15776.229892181396</v>
      </c>
      <c r="J36" s="894">
        <v>11.324834887545157</v>
      </c>
      <c r="K36" s="894">
        <v>22.535365211735055</v>
      </c>
    </row>
    <row r="37" spans="1:11" ht="15.75" hidden="1" customHeight="1" x14ac:dyDescent="0.25">
      <c r="A37" s="878">
        <v>43398</v>
      </c>
      <c r="B37" s="892">
        <v>375928.72619546991</v>
      </c>
      <c r="C37" s="893">
        <v>95185.480781589547</v>
      </c>
      <c r="D37" s="893">
        <v>41502.405969030726</v>
      </c>
      <c r="E37" s="893">
        <v>20106.524373162207</v>
      </c>
      <c r="F37" s="893">
        <v>33862.628623320874</v>
      </c>
      <c r="G37" s="893">
        <v>5691.7666697429886</v>
      </c>
      <c r="H37" s="893">
        <v>7639.7773457098519</v>
      </c>
      <c r="I37" s="893">
        <v>14414.757703419218</v>
      </c>
      <c r="J37" s="894">
        <v>11.039966641828512</v>
      </c>
      <c r="K37" s="894">
        <v>21.123520318501289</v>
      </c>
    </row>
    <row r="38" spans="1:11" ht="15.75" hidden="1" customHeight="1" x14ac:dyDescent="0.25">
      <c r="A38" s="878">
        <v>43412</v>
      </c>
      <c r="B38" s="892">
        <v>375648.27708208858</v>
      </c>
      <c r="C38" s="893">
        <v>93910.207282063959</v>
      </c>
      <c r="D38" s="893">
        <v>44286.322998514988</v>
      </c>
      <c r="E38" s="893">
        <v>17966.642269772587</v>
      </c>
      <c r="F38" s="893">
        <v>33837.203100456172</v>
      </c>
      <c r="G38" s="893">
        <v>5615.3736615450362</v>
      </c>
      <c r="H38" s="893">
        <v>10449.119898058816</v>
      </c>
      <c r="I38" s="893">
        <v>12351.26860822755</v>
      </c>
      <c r="J38" s="894">
        <v>11.789305502082023</v>
      </c>
      <c r="K38" s="894">
        <v>19.131724643955781</v>
      </c>
    </row>
    <row r="39" spans="1:11" ht="15.75" hidden="1" customHeight="1" x14ac:dyDescent="0.25">
      <c r="A39" s="878">
        <v>43426</v>
      </c>
      <c r="B39" s="892">
        <v>379438.74104569125</v>
      </c>
      <c r="C39" s="893">
        <v>97591.214112587899</v>
      </c>
      <c r="D39" s="893">
        <v>44460.024306392857</v>
      </c>
      <c r="E39" s="893">
        <v>17951.153189295481</v>
      </c>
      <c r="F39" s="893">
        <v>34178.060750781879</v>
      </c>
      <c r="G39" s="893">
        <v>5836.423475642162</v>
      </c>
      <c r="H39" s="893">
        <v>10281.963555610979</v>
      </c>
      <c r="I39" s="893">
        <v>12114.72971365332</v>
      </c>
      <c r="J39" s="894">
        <v>11.717312835232889</v>
      </c>
      <c r="K39" s="894">
        <v>18.39423082551858</v>
      </c>
    </row>
    <row r="40" spans="1:11" ht="15.75" hidden="1" customHeight="1" x14ac:dyDescent="0.25">
      <c r="A40" s="878">
        <v>43440</v>
      </c>
      <c r="B40" s="892">
        <v>377944.46953957417</v>
      </c>
      <c r="C40" s="893">
        <v>100465.63639875027</v>
      </c>
      <c r="D40" s="893">
        <v>49803.819442450716</v>
      </c>
      <c r="E40" s="893">
        <v>16546.719052853066</v>
      </c>
      <c r="F40" s="893">
        <v>34043.451275799598</v>
      </c>
      <c r="G40" s="893">
        <v>6008.9721724330757</v>
      </c>
      <c r="H40" s="893">
        <v>15760.368166651118</v>
      </c>
      <c r="I40" s="893">
        <v>10537.746880419991</v>
      </c>
      <c r="J40" s="894">
        <v>13.177549469932332</v>
      </c>
      <c r="K40" s="894">
        <v>16.470028604784606</v>
      </c>
    </row>
    <row r="41" spans="1:11" ht="15.75" hidden="1" customHeight="1" x14ac:dyDescent="0.25">
      <c r="A41" s="878">
        <v>43454</v>
      </c>
      <c r="B41" s="892">
        <v>383170.3589830593</v>
      </c>
      <c r="C41" s="893">
        <v>96375.801290741103</v>
      </c>
      <c r="D41" s="893">
        <v>48200.370268429993</v>
      </c>
      <c r="E41" s="893">
        <v>15118.545572244589</v>
      </c>
      <c r="F41" s="893">
        <v>34513.699170000596</v>
      </c>
      <c r="G41" s="893">
        <v>5763.6368364276359</v>
      </c>
      <c r="H41" s="893">
        <v>13686.671098429397</v>
      </c>
      <c r="I41" s="893">
        <v>9354.9087358169527</v>
      </c>
      <c r="J41" s="894">
        <v>12.579357755217444</v>
      </c>
      <c r="K41" s="894">
        <v>15.687076392377595</v>
      </c>
    </row>
    <row r="42" spans="1:11" ht="15.75" hidden="1" customHeight="1" thickTop="1" x14ac:dyDescent="0.25">
      <c r="A42" s="878">
        <v>43468</v>
      </c>
      <c r="B42" s="892">
        <v>384381.66696552228</v>
      </c>
      <c r="C42" s="893">
        <v>96186.25507104893</v>
      </c>
      <c r="D42" s="893">
        <v>44975.481479952141</v>
      </c>
      <c r="E42" s="893">
        <v>15744.491729098992</v>
      </c>
      <c r="F42" s="893">
        <v>34622.676903489933</v>
      </c>
      <c r="G42" s="893">
        <v>5752.2907198676348</v>
      </c>
      <c r="H42" s="893">
        <v>10352.804576462207</v>
      </c>
      <c r="I42" s="893">
        <v>9992.2010092313576</v>
      </c>
      <c r="J42" s="894">
        <v>11.700735322526787</v>
      </c>
      <c r="K42" s="894">
        <v>16.368754264805474</v>
      </c>
    </row>
    <row r="43" spans="1:11" ht="15.75" hidden="1" customHeight="1" x14ac:dyDescent="0.25">
      <c r="A43" s="878">
        <v>43482</v>
      </c>
      <c r="B43" s="892">
        <v>389007.01137208636</v>
      </c>
      <c r="C43" s="893">
        <v>94745.51404809505</v>
      </c>
      <c r="D43" s="893">
        <v>46293.999754888566</v>
      </c>
      <c r="E43" s="893">
        <v>15114.524511186642</v>
      </c>
      <c r="F43" s="893">
        <v>35038.996032232659</v>
      </c>
      <c r="G43" s="893">
        <v>5665.8208370557804</v>
      </c>
      <c r="H43" s="893">
        <v>11255.003722655907</v>
      </c>
      <c r="I43" s="893">
        <v>9448.7036741308621</v>
      </c>
      <c r="J43" s="894">
        <v>11.900556648478558</v>
      </c>
      <c r="K43" s="894">
        <v>15.952760046786125</v>
      </c>
    </row>
    <row r="44" spans="1:11" ht="15.75" hidden="1" customHeight="1" x14ac:dyDescent="0.25">
      <c r="A44" s="878">
        <v>43496</v>
      </c>
      <c r="B44" s="892">
        <v>387739.96191248135</v>
      </c>
      <c r="C44" s="893">
        <v>98244.056687742952</v>
      </c>
      <c r="D44" s="893">
        <v>47441.156161505707</v>
      </c>
      <c r="E44" s="893">
        <v>16679.897256735469</v>
      </c>
      <c r="F44" s="893">
        <v>34924.551834914055</v>
      </c>
      <c r="G44" s="893">
        <v>5876.006559404088</v>
      </c>
      <c r="H44" s="893">
        <v>12516.604326591652</v>
      </c>
      <c r="I44" s="893">
        <v>10803.890697331381</v>
      </c>
      <c r="J44" s="894">
        <v>12.235302218401177</v>
      </c>
      <c r="K44" s="894">
        <v>16.978021693210955</v>
      </c>
    </row>
    <row r="45" spans="1:11" ht="15.75" hidden="1" customHeight="1" x14ac:dyDescent="0.25">
      <c r="A45" s="878">
        <v>43510</v>
      </c>
      <c r="B45" s="892">
        <v>388595.74818804284</v>
      </c>
      <c r="C45" s="893">
        <v>97743.351931241705</v>
      </c>
      <c r="D45" s="893">
        <v>44715.379378050013</v>
      </c>
      <c r="E45" s="893">
        <v>19484.807857570777</v>
      </c>
      <c r="F45" s="893">
        <v>34996.396874194725</v>
      </c>
      <c r="G45" s="893">
        <v>5849.4147576939276</v>
      </c>
      <c r="H45" s="893">
        <v>9718.9825038552881</v>
      </c>
      <c r="I45" s="893">
        <v>13635.393099876848</v>
      </c>
      <c r="J45" s="894">
        <v>11.506914212661968</v>
      </c>
      <c r="K45" s="894">
        <v>19.934663046216702</v>
      </c>
    </row>
    <row r="46" spans="1:11" ht="15.75" hidden="1" customHeight="1" x14ac:dyDescent="0.25">
      <c r="A46" s="878">
        <v>43524</v>
      </c>
      <c r="B46" s="892">
        <v>387275.00925403339</v>
      </c>
      <c r="C46" s="893">
        <v>100813.20657763991</v>
      </c>
      <c r="D46" s="893">
        <v>46729.993317989298</v>
      </c>
      <c r="E46" s="893">
        <v>18267.54236951195</v>
      </c>
      <c r="F46" s="893">
        <v>34877.539985775584</v>
      </c>
      <c r="G46" s="893">
        <v>6033.5996260500197</v>
      </c>
      <c r="H46" s="893">
        <v>11852.453332213714</v>
      </c>
      <c r="I46" s="893">
        <v>12233.94274346193</v>
      </c>
      <c r="J46" s="894">
        <v>12.066359099183886</v>
      </c>
      <c r="K46" s="894">
        <v>18.120187810357418</v>
      </c>
    </row>
    <row r="47" spans="1:11" ht="15.75" hidden="1" customHeight="1" x14ac:dyDescent="0.25">
      <c r="A47" s="878">
        <v>43538</v>
      </c>
      <c r="B47" s="892">
        <v>386284.50415640144</v>
      </c>
      <c r="C47" s="893">
        <v>100211.01914063616</v>
      </c>
      <c r="D47" s="893">
        <v>47930.10120686642</v>
      </c>
      <c r="E47" s="893">
        <v>18893.887458218065</v>
      </c>
      <c r="F47" s="893">
        <v>34784.862122794453</v>
      </c>
      <c r="G47" s="893">
        <v>5999.8233159592864</v>
      </c>
      <c r="H47" s="893">
        <v>13145.239084071967</v>
      </c>
      <c r="I47" s="893">
        <v>12894.06414225878</v>
      </c>
      <c r="J47" s="894">
        <v>12.407979272049744</v>
      </c>
      <c r="K47" s="894">
        <v>18.854101694846932</v>
      </c>
    </row>
    <row r="48" spans="1:11" ht="15.75" hidden="1" customHeight="1" thickTop="1" x14ac:dyDescent="0.25">
      <c r="A48" s="878">
        <v>43552</v>
      </c>
      <c r="B48" s="892">
        <v>387997.17273510993</v>
      </c>
      <c r="C48" s="893">
        <v>102402.98837716757</v>
      </c>
      <c r="D48" s="893">
        <v>47930.289578314289</v>
      </c>
      <c r="E48" s="893">
        <v>19814.342317332637</v>
      </c>
      <c r="F48" s="893">
        <v>34937.104062503648</v>
      </c>
      <c r="G48" s="893">
        <v>6132.6069584008892</v>
      </c>
      <c r="H48" s="893">
        <v>12993.185515810641</v>
      </c>
      <c r="I48" s="893">
        <v>13681.735358931748</v>
      </c>
      <c r="J48" s="894">
        <v>12.353257432377436</v>
      </c>
      <c r="K48" s="894">
        <v>19.349378989168809</v>
      </c>
    </row>
    <row r="49" spans="1:11" ht="15.75" hidden="1" customHeight="1" x14ac:dyDescent="0.25">
      <c r="A49" s="878">
        <v>43566</v>
      </c>
      <c r="B49" s="892">
        <v>390349.57052449783</v>
      </c>
      <c r="C49" s="893">
        <v>100858.24847887128</v>
      </c>
      <c r="D49" s="893">
        <v>44598.967381561415</v>
      </c>
      <c r="E49" s="893">
        <v>19999.63114357254</v>
      </c>
      <c r="F49" s="893">
        <v>35148.967909088024</v>
      </c>
      <c r="G49" s="893">
        <v>6039.8238674767972</v>
      </c>
      <c r="H49" s="893">
        <v>9449.9994724733915</v>
      </c>
      <c r="I49" s="893">
        <v>13959.807276095744</v>
      </c>
      <c r="J49" s="894">
        <v>11.425391687157612</v>
      </c>
      <c r="K49" s="894">
        <v>19.82944523150454</v>
      </c>
    </row>
    <row r="50" spans="1:11" ht="15.75" hidden="1" customHeight="1" x14ac:dyDescent="0.25">
      <c r="A50" s="878">
        <v>43580</v>
      </c>
      <c r="B50" s="892">
        <v>388827.78923031635</v>
      </c>
      <c r="C50" s="893">
        <v>97784.255142351903</v>
      </c>
      <c r="D50" s="893">
        <v>44686.189603757142</v>
      </c>
      <c r="E50" s="893">
        <v>19522.33620810046</v>
      </c>
      <c r="F50" s="893">
        <v>35011.89858251821</v>
      </c>
      <c r="G50" s="893">
        <v>5855.4569406812852</v>
      </c>
      <c r="H50" s="893">
        <v>9674.2910212389324</v>
      </c>
      <c r="I50" s="893">
        <v>13666.879267419175</v>
      </c>
      <c r="J50" s="894">
        <v>11.49254010167672</v>
      </c>
      <c r="K50" s="894">
        <v>19.964703090165514</v>
      </c>
    </row>
    <row r="51" spans="1:11" ht="15.75" hidden="1" customHeight="1" x14ac:dyDescent="0.25">
      <c r="A51" s="878">
        <v>43594</v>
      </c>
      <c r="B51" s="892">
        <v>390015.89235821058</v>
      </c>
      <c r="C51" s="893">
        <v>99230.258401527099</v>
      </c>
      <c r="D51" s="893">
        <v>46374.351876499291</v>
      </c>
      <c r="E51" s="893">
        <v>19726.096856061249</v>
      </c>
      <c r="F51" s="893">
        <v>35118.79248837271</v>
      </c>
      <c r="G51" s="893">
        <v>5942.2407200024636</v>
      </c>
      <c r="H51" s="893">
        <v>11255.559388126581</v>
      </c>
      <c r="I51" s="893">
        <v>13783.856136058785</v>
      </c>
      <c r="J51" s="894">
        <v>11.890374927057257</v>
      </c>
      <c r="K51" s="894">
        <v>19.879114671092779</v>
      </c>
    </row>
    <row r="52" spans="1:11" ht="15.75" hidden="1" customHeight="1" x14ac:dyDescent="0.25">
      <c r="A52" s="878">
        <v>43608</v>
      </c>
      <c r="B52" s="892">
        <v>395178.77733674349</v>
      </c>
      <c r="C52" s="893">
        <v>99674.588857506023</v>
      </c>
      <c r="D52" s="893">
        <v>46781.35921928141</v>
      </c>
      <c r="E52" s="893">
        <v>19691.131639216535</v>
      </c>
      <c r="F52" s="893">
        <v>35583.392051342496</v>
      </c>
      <c r="G52" s="893">
        <v>5968.9406040933136</v>
      </c>
      <c r="H52" s="893">
        <v>11197.967167938914</v>
      </c>
      <c r="I52" s="893">
        <v>13722.191035123222</v>
      </c>
      <c r="J52" s="894">
        <v>11.838024180994324</v>
      </c>
      <c r="K52" s="894">
        <v>19.755417970538925</v>
      </c>
    </row>
    <row r="53" spans="1:11" ht="15.75" hidden="1" customHeight="1" x14ac:dyDescent="0.25">
      <c r="A53" s="878">
        <v>43622</v>
      </c>
      <c r="B53" s="892">
        <v>393234.33321811352</v>
      </c>
      <c r="C53" s="893">
        <v>99207.040452394853</v>
      </c>
      <c r="D53" s="893">
        <v>52311.448588595711</v>
      </c>
      <c r="E53" s="893">
        <v>19817.799357513763</v>
      </c>
      <c r="F53" s="893">
        <v>35408.360907349364</v>
      </c>
      <c r="G53" s="893">
        <v>5940.9084819975942</v>
      </c>
      <c r="H53" s="893">
        <v>16903.087681246347</v>
      </c>
      <c r="I53" s="893">
        <v>13876.890875516168</v>
      </c>
      <c r="J53" s="894">
        <v>13.302869096015671</v>
      </c>
      <c r="K53" s="894">
        <v>19.976202562985904</v>
      </c>
    </row>
    <row r="54" spans="1:11" ht="15.75" hidden="1" customHeight="1" x14ac:dyDescent="0.25">
      <c r="A54" s="878">
        <v>43636</v>
      </c>
      <c r="B54" s="892">
        <v>396538.74419182417</v>
      </c>
      <c r="C54" s="893">
        <v>102751.7424632349</v>
      </c>
      <c r="D54" s="893">
        <v>44244.403039649289</v>
      </c>
      <c r="E54" s="893">
        <v>19916.171639023163</v>
      </c>
      <c r="F54" s="893">
        <v>35705.447143754303</v>
      </c>
      <c r="G54" s="893">
        <v>6153.7977701340023</v>
      </c>
      <c r="H54" s="893">
        <v>8538.9558958949856</v>
      </c>
      <c r="I54" s="893">
        <v>13762.373868889161</v>
      </c>
      <c r="J54" s="894">
        <v>11.157649457387251</v>
      </c>
      <c r="K54" s="894">
        <v>19.382806716050847</v>
      </c>
    </row>
    <row r="55" spans="1:11" ht="15.75" hidden="1" customHeight="1" x14ac:dyDescent="0.25">
      <c r="A55" s="878">
        <v>43650</v>
      </c>
      <c r="B55" s="892">
        <v>397095.54591140727</v>
      </c>
      <c r="C55" s="893">
        <v>104782.63394747024</v>
      </c>
      <c r="D55" s="893">
        <v>47177.149322470716</v>
      </c>
      <c r="E55" s="893">
        <v>20473.368077867479</v>
      </c>
      <c r="F55" s="893">
        <v>35755.303929522262</v>
      </c>
      <c r="G55" s="893">
        <v>6275.8215051844763</v>
      </c>
      <c r="H55" s="893">
        <v>11421.845392948453</v>
      </c>
      <c r="I55" s="893">
        <v>14197.546572683003</v>
      </c>
      <c r="J55" s="894">
        <v>11.880553637082604</v>
      </c>
      <c r="K55" s="894">
        <v>19.538894286749091</v>
      </c>
    </row>
    <row r="56" spans="1:11" ht="15.75" hidden="1" customHeight="1" x14ac:dyDescent="0.25">
      <c r="A56" s="878">
        <v>43664</v>
      </c>
      <c r="B56" s="892">
        <v>401180.26240941073</v>
      </c>
      <c r="C56" s="893">
        <v>106950.5223859104</v>
      </c>
      <c r="D56" s="893">
        <v>48175.050196501441</v>
      </c>
      <c r="E56" s="893">
        <v>20233.116572669958</v>
      </c>
      <c r="F56" s="893">
        <v>36123.193962393605</v>
      </c>
      <c r="G56" s="893">
        <v>6405.7177794568597</v>
      </c>
      <c r="H56" s="893">
        <v>12051.856234107836</v>
      </c>
      <c r="I56" s="893">
        <v>13827.398793213099</v>
      </c>
      <c r="J56" s="894">
        <v>12.008330097590408</v>
      </c>
      <c r="K56" s="894">
        <v>18.918202661659425</v>
      </c>
    </row>
    <row r="57" spans="1:11" ht="15.75" hidden="1" customHeight="1" x14ac:dyDescent="0.25">
      <c r="A57" s="878">
        <v>43678</v>
      </c>
      <c r="B57" s="892">
        <v>397858.29795419081</v>
      </c>
      <c r="C57" s="893">
        <v>108223.58274427621</v>
      </c>
      <c r="D57" s="893">
        <v>50976.035905411423</v>
      </c>
      <c r="E57" s="893">
        <v>20494.340032618322</v>
      </c>
      <c r="F57" s="893">
        <v>35824.134564789798</v>
      </c>
      <c r="G57" s="893">
        <v>6482.1564653814949</v>
      </c>
      <c r="H57" s="893">
        <v>15151.901340621625</v>
      </c>
      <c r="I57" s="893">
        <v>14012.183567236827</v>
      </c>
      <c r="J57" s="894">
        <v>12.812610964137985</v>
      </c>
      <c r="K57" s="894">
        <v>18.937037116064463</v>
      </c>
    </row>
    <row r="58" spans="1:11" ht="15.75" hidden="1" customHeight="1" x14ac:dyDescent="0.25">
      <c r="A58" s="878">
        <v>43692</v>
      </c>
      <c r="B58" s="892">
        <v>400564.03373729216</v>
      </c>
      <c r="C58" s="893">
        <v>107017.22328837361</v>
      </c>
      <c r="D58" s="893">
        <v>48870.342296707131</v>
      </c>
      <c r="E58" s="893">
        <v>20341.609465751128</v>
      </c>
      <c r="F58" s="893">
        <v>36067.603703053661</v>
      </c>
      <c r="G58" s="893">
        <v>6409.8062861708313</v>
      </c>
      <c r="H58" s="893">
        <v>12802.73859365347</v>
      </c>
      <c r="I58" s="893">
        <v>13931.803179580296</v>
      </c>
      <c r="J58" s="894">
        <v>12.200382006527947</v>
      </c>
      <c r="K58" s="894">
        <v>19.007790373085719</v>
      </c>
    </row>
    <row r="59" spans="1:11" ht="15.75" hidden="1" customHeight="1" x14ac:dyDescent="0.25">
      <c r="A59" s="878">
        <v>43706</v>
      </c>
      <c r="B59" s="892">
        <v>400881.20995892538</v>
      </c>
      <c r="C59" s="893">
        <v>105525.52685398559</v>
      </c>
      <c r="D59" s="893">
        <v>48056.885617234999</v>
      </c>
      <c r="E59" s="893">
        <v>20637.930989652839</v>
      </c>
      <c r="F59" s="893">
        <v>36096.00222344022</v>
      </c>
      <c r="G59" s="893">
        <v>6320.4027264811693</v>
      </c>
      <c r="H59" s="893">
        <v>11960.883393794778</v>
      </c>
      <c r="I59" s="893">
        <v>14317.528263171669</v>
      </c>
      <c r="J59" s="894">
        <v>11.987811956105139</v>
      </c>
      <c r="K59" s="894">
        <v>19.557287800334127</v>
      </c>
    </row>
    <row r="60" spans="1:11" ht="15.75" hidden="1" customHeight="1" x14ac:dyDescent="0.25">
      <c r="A60" s="878">
        <v>43720</v>
      </c>
      <c r="B60" s="892">
        <v>401078.72161256569</v>
      </c>
      <c r="C60" s="893">
        <v>109835.40286059282</v>
      </c>
      <c r="D60" s="893">
        <v>46957.651518063576</v>
      </c>
      <c r="E60" s="893">
        <v>21063.601823466121</v>
      </c>
      <c r="F60" s="893">
        <v>36113.775577910943</v>
      </c>
      <c r="G60" s="893">
        <v>6578.9970831155488</v>
      </c>
      <c r="H60" s="893">
        <v>10843.875940152633</v>
      </c>
      <c r="I60" s="893">
        <v>14484.604740350573</v>
      </c>
      <c r="J60" s="894">
        <v>11.707839131746251</v>
      </c>
      <c r="K60" s="894">
        <v>19.177424832866347</v>
      </c>
    </row>
    <row r="61" spans="1:11" ht="15.75" hidden="1" customHeight="1" x14ac:dyDescent="0.25">
      <c r="A61" s="878">
        <v>43734</v>
      </c>
      <c r="B61" s="892">
        <v>397450.27503390639</v>
      </c>
      <c r="C61" s="893">
        <v>108824.6141703379</v>
      </c>
      <c r="D61" s="893">
        <v>49786.912189245697</v>
      </c>
      <c r="E61" s="893">
        <v>19902.031115700134</v>
      </c>
      <c r="F61" s="893">
        <v>35787.151187501826</v>
      </c>
      <c r="G61" s="893">
        <v>6518.3925605867689</v>
      </c>
      <c r="H61" s="893">
        <v>13999.761001743871</v>
      </c>
      <c r="I61" s="893">
        <v>13383.638555113364</v>
      </c>
      <c r="J61" s="894">
        <v>12.526576358513877</v>
      </c>
      <c r="K61" s="894">
        <v>18.288170619698636</v>
      </c>
    </row>
    <row r="62" spans="1:11" ht="15.75" hidden="1" customHeight="1" x14ac:dyDescent="0.25">
      <c r="A62" s="878">
        <v>43748</v>
      </c>
      <c r="B62" s="892">
        <v>399307.4070736164</v>
      </c>
      <c r="C62" s="893">
        <v>117200.11122887878</v>
      </c>
      <c r="D62" s="893">
        <v>47170.271561300004</v>
      </c>
      <c r="E62" s="893">
        <v>19417.692619168916</v>
      </c>
      <c r="F62" s="893">
        <v>35954.271758940791</v>
      </c>
      <c r="G62" s="893">
        <v>7020.9365921891804</v>
      </c>
      <c r="H62" s="893">
        <v>11215.999802359212</v>
      </c>
      <c r="I62" s="893">
        <v>12396.756026979736</v>
      </c>
      <c r="J62" s="894">
        <v>11.813021928892915</v>
      </c>
      <c r="K62" s="894">
        <v>16.567981391458169</v>
      </c>
    </row>
    <row r="63" spans="1:11" ht="15.75" hidden="1" customHeight="1" x14ac:dyDescent="0.25">
      <c r="A63" s="878">
        <v>43762</v>
      </c>
      <c r="B63" s="892">
        <v>400649.8363802096</v>
      </c>
      <c r="C63" s="893">
        <v>115858.25171883483</v>
      </c>
      <c r="D63" s="893">
        <v>44252.334700571424</v>
      </c>
      <c r="E63" s="893">
        <v>21079.876919848179</v>
      </c>
      <c r="F63" s="893">
        <v>36074.81224958846</v>
      </c>
      <c r="G63" s="893">
        <v>6940.6104528836822</v>
      </c>
      <c r="H63" s="893">
        <v>8177.5224509829641</v>
      </c>
      <c r="I63" s="893">
        <v>14139.266466964496</v>
      </c>
      <c r="J63" s="894">
        <v>11.045139840910043</v>
      </c>
      <c r="K63" s="894">
        <v>18.194540835127473</v>
      </c>
    </row>
    <row r="64" spans="1:11" ht="15.75" hidden="1" customHeight="1" x14ac:dyDescent="0.25">
      <c r="A64" s="878">
        <v>43776</v>
      </c>
      <c r="B64" s="892">
        <v>400329.66033975634</v>
      </c>
      <c r="C64" s="893">
        <v>113967.49228880426</v>
      </c>
      <c r="D64" s="893">
        <v>45448.266891724285</v>
      </c>
      <c r="E64" s="893">
        <v>21417.499139336116</v>
      </c>
      <c r="F64" s="893">
        <v>36045.914290170578</v>
      </c>
      <c r="G64" s="893">
        <v>6827.2196309332585</v>
      </c>
      <c r="H64" s="893">
        <v>9402.3526015537063</v>
      </c>
      <c r="I64" s="893">
        <v>14590.279508402858</v>
      </c>
      <c r="J64" s="894">
        <v>11.352710377030952</v>
      </c>
      <c r="K64" s="894">
        <v>18.792638768485119</v>
      </c>
    </row>
    <row r="65" spans="1:12" ht="15.75" hidden="1" customHeight="1" x14ac:dyDescent="0.25">
      <c r="A65" s="878">
        <v>43790</v>
      </c>
      <c r="B65" s="892">
        <v>405135.79123642144</v>
      </c>
      <c r="C65" s="893">
        <v>112840.53048504356</v>
      </c>
      <c r="D65" s="893">
        <v>44862.006161371428</v>
      </c>
      <c r="E65" s="893">
        <v>21002.414131485595</v>
      </c>
      <c r="F65" s="893">
        <v>36463.21303148404</v>
      </c>
      <c r="G65" s="893">
        <v>6769.77061563187</v>
      </c>
      <c r="H65" s="893">
        <v>8398.7931298873882</v>
      </c>
      <c r="I65" s="893">
        <v>14232.643515853724</v>
      </c>
      <c r="J65" s="894">
        <v>11.073325816131538</v>
      </c>
      <c r="K65" s="894">
        <v>18.612473763821377</v>
      </c>
    </row>
    <row r="66" spans="1:12" ht="15.75" hidden="1" customHeight="1" x14ac:dyDescent="0.25">
      <c r="A66" s="878">
        <v>43804</v>
      </c>
      <c r="B66" s="892">
        <v>406262.55785023421</v>
      </c>
      <c r="C66" s="893">
        <v>115068.29607919187</v>
      </c>
      <c r="D66" s="893">
        <v>46751.711527508574</v>
      </c>
      <c r="E66" s="893">
        <v>23917.806966345383</v>
      </c>
      <c r="F66" s="893">
        <v>36564.621590872041</v>
      </c>
      <c r="G66" s="893">
        <v>6903.4368418508875</v>
      </c>
      <c r="H66" s="893">
        <v>10187.089936636534</v>
      </c>
      <c r="I66" s="893">
        <v>17014.370124494497</v>
      </c>
      <c r="J66" s="894">
        <v>11.507757883202041</v>
      </c>
      <c r="K66" s="894">
        <v>20.785748795554213</v>
      </c>
    </row>
    <row r="67" spans="1:12" ht="15.75" hidden="1" customHeight="1" x14ac:dyDescent="0.25">
      <c r="A67" s="878">
        <v>43818</v>
      </c>
      <c r="B67" s="892">
        <v>409140.00303550792</v>
      </c>
      <c r="C67" s="893">
        <v>115324.85661245523</v>
      </c>
      <c r="D67" s="893">
        <v>49233.249328197133</v>
      </c>
      <c r="E67" s="893">
        <v>24050.969859993736</v>
      </c>
      <c r="F67" s="893">
        <v>36823.594093180589</v>
      </c>
      <c r="G67" s="893">
        <v>6918.8288500907256</v>
      </c>
      <c r="H67" s="893">
        <v>12409.655235016544</v>
      </c>
      <c r="I67" s="893">
        <v>17132.141009903011</v>
      </c>
      <c r="J67" s="894">
        <v>12.033350188914268</v>
      </c>
      <c r="K67" s="894">
        <v>20.854974865319885</v>
      </c>
    </row>
    <row r="68" spans="1:12" ht="15.75" hidden="1" customHeight="1" x14ac:dyDescent="0.25">
      <c r="A68" s="878">
        <v>43832</v>
      </c>
      <c r="B68" s="892">
        <v>414244.54177146713</v>
      </c>
      <c r="C68" s="893">
        <v>115459.7230340622</v>
      </c>
      <c r="D68" s="893">
        <v>58820.77716494356</v>
      </c>
      <c r="E68" s="893">
        <v>22619.678858911568</v>
      </c>
      <c r="F68" s="893">
        <v>37283.00548618177</v>
      </c>
      <c r="G68" s="893">
        <v>6926.918897543912</v>
      </c>
      <c r="H68" s="893">
        <v>21537.77167876179</v>
      </c>
      <c r="I68" s="893">
        <v>15692.759961367656</v>
      </c>
      <c r="J68" s="894">
        <v>14.199529802711112</v>
      </c>
      <c r="K68" s="894">
        <v>19.590969270070438</v>
      </c>
    </row>
    <row r="69" spans="1:12" ht="15.75" hidden="1" customHeight="1" x14ac:dyDescent="0.25">
      <c r="A69" s="878">
        <v>43846</v>
      </c>
      <c r="B69" s="892">
        <v>429288.60444826138</v>
      </c>
      <c r="C69" s="893">
        <v>110831.03053986686</v>
      </c>
      <c r="D69" s="893">
        <v>56380.51258256712</v>
      </c>
      <c r="E69" s="893">
        <v>21234.726662682937</v>
      </c>
      <c r="F69" s="893">
        <v>38636.971889038752</v>
      </c>
      <c r="G69" s="893">
        <v>6649.1968399285233</v>
      </c>
      <c r="H69" s="893">
        <v>17743.540693528368</v>
      </c>
      <c r="I69" s="893">
        <v>14585.529822754414</v>
      </c>
      <c r="J69" s="894">
        <v>13.133475242146151</v>
      </c>
      <c r="K69" s="894">
        <v>19.159549955681975</v>
      </c>
    </row>
    <row r="70" spans="1:12" ht="15.75" hidden="1" customHeight="1" x14ac:dyDescent="0.25">
      <c r="A70" s="878">
        <v>43860</v>
      </c>
      <c r="B70" s="892">
        <v>426522.02863370709</v>
      </c>
      <c r="C70" s="893">
        <v>111941.55872104883</v>
      </c>
      <c r="D70" s="893">
        <v>58174.850189351426</v>
      </c>
      <c r="E70" s="893">
        <v>21118.336706052833</v>
      </c>
      <c r="F70" s="893">
        <v>38387.979758909831</v>
      </c>
      <c r="G70" s="893">
        <v>6715.8287353454698</v>
      </c>
      <c r="H70" s="893">
        <v>19786.870430441595</v>
      </c>
      <c r="I70" s="893">
        <v>14402.507970707364</v>
      </c>
      <c r="J70" s="894">
        <v>13.639354191319249</v>
      </c>
      <c r="K70" s="894">
        <v>18.865501737990243</v>
      </c>
    </row>
    <row r="71" spans="1:12" ht="15.75" hidden="1" customHeight="1" x14ac:dyDescent="0.25">
      <c r="A71" s="878">
        <v>43874</v>
      </c>
      <c r="B71" s="892">
        <v>429791.55726958497</v>
      </c>
      <c r="C71" s="893">
        <v>113965.15817015122</v>
      </c>
      <c r="D71" s="893">
        <v>45685.05742508571</v>
      </c>
      <c r="E71" s="893">
        <v>21660.669189635024</v>
      </c>
      <c r="F71" s="893">
        <v>38682.237084828404</v>
      </c>
      <c r="G71" s="893">
        <v>6837.2448698319085</v>
      </c>
      <c r="H71" s="893">
        <v>7002.8203402573054</v>
      </c>
      <c r="I71" s="893">
        <v>14823.424319803114</v>
      </c>
      <c r="J71" s="894">
        <v>10.629584656180192</v>
      </c>
      <c r="K71" s="894">
        <v>19.006395934883372</v>
      </c>
    </row>
    <row r="72" spans="1:12" ht="15.75" hidden="1" customHeight="1" x14ac:dyDescent="0.25">
      <c r="A72" s="878">
        <v>43888</v>
      </c>
      <c r="B72" s="892">
        <v>425481.70085667213</v>
      </c>
      <c r="C72" s="893">
        <v>114150.9914912494</v>
      </c>
      <c r="D72" s="893">
        <v>52771.250898473561</v>
      </c>
      <c r="E72" s="893">
        <v>22367.402046643772</v>
      </c>
      <c r="F72" s="893">
        <v>38293.650172238464</v>
      </c>
      <c r="G72" s="893">
        <v>6848.8614260496479</v>
      </c>
      <c r="H72" s="893">
        <v>14477.600726235098</v>
      </c>
      <c r="I72" s="893">
        <v>15518.540620594125</v>
      </c>
      <c r="J72" s="894">
        <v>12.402707517673035</v>
      </c>
      <c r="K72" s="894">
        <v>19.594575355360284</v>
      </c>
    </row>
    <row r="73" spans="1:12" ht="15.75" hidden="1" customHeight="1" x14ac:dyDescent="0.25">
      <c r="A73" s="878">
        <v>43902</v>
      </c>
      <c r="B73" s="892">
        <v>430735.0620059151</v>
      </c>
      <c r="C73" s="893">
        <v>116517.47911195534</v>
      </c>
      <c r="D73" s="893">
        <v>55352.080935636433</v>
      </c>
      <c r="E73" s="893">
        <v>23734.41897577095</v>
      </c>
      <c r="F73" s="893">
        <v>38766.454025485371</v>
      </c>
      <c r="G73" s="893">
        <v>6990.8497834153095</v>
      </c>
      <c r="H73" s="893">
        <v>16585.626910151062</v>
      </c>
      <c r="I73" s="893">
        <v>16743.569192355641</v>
      </c>
      <c r="J73" s="894">
        <v>12.850609531962437</v>
      </c>
      <c r="K73" s="894">
        <v>20.369835630382831</v>
      </c>
    </row>
    <row r="74" spans="1:12" s="895" customFormat="1" ht="15.75" hidden="1" customHeight="1" x14ac:dyDescent="0.25">
      <c r="A74" s="878" t="s">
        <v>3603</v>
      </c>
      <c r="B74" s="892">
        <v>434118.87694211298</v>
      </c>
      <c r="C74" s="893">
        <v>119963.4531807469</v>
      </c>
      <c r="D74" s="893">
        <v>57341.591692895716</v>
      </c>
      <c r="E74" s="893">
        <v>22896.333603557137</v>
      </c>
      <c r="F74" s="893">
        <v>34729.775006733405</v>
      </c>
      <c r="G74" s="893">
        <v>7197.6085523215334</v>
      </c>
      <c r="H74" s="893">
        <v>22611.81668616231</v>
      </c>
      <c r="I74" s="893">
        <v>15698.725051235604</v>
      </c>
      <c r="J74" s="894">
        <v>13.20873031295109</v>
      </c>
      <c r="K74" s="894">
        <v>19.086090802220923</v>
      </c>
      <c r="L74" s="885"/>
    </row>
    <row r="75" spans="1:12" s="895" customFormat="1" ht="15.75" hidden="1" customHeight="1" x14ac:dyDescent="0.25">
      <c r="A75" s="878" t="s">
        <v>3604</v>
      </c>
      <c r="B75" s="892">
        <v>434547.6612497851</v>
      </c>
      <c r="C75" s="893">
        <v>129370.32235956832</v>
      </c>
      <c r="D75" s="893">
        <v>58681.827167577132</v>
      </c>
      <c r="E75" s="893">
        <v>27142.85812084797</v>
      </c>
      <c r="F75" s="893">
        <v>34764.089291075048</v>
      </c>
      <c r="G75" s="893">
        <v>7762.0120482549055</v>
      </c>
      <c r="H75" s="893">
        <v>23917.737876502077</v>
      </c>
      <c r="I75" s="893">
        <v>19380.846072593056</v>
      </c>
      <c r="J75" s="894">
        <v>13.504117591797568</v>
      </c>
      <c r="K75" s="894">
        <v>20.980745526325467</v>
      </c>
      <c r="L75" s="885"/>
    </row>
    <row r="76" spans="1:12" s="895" customFormat="1" ht="15.75" hidden="1" customHeight="1" thickTop="1" x14ac:dyDescent="0.25">
      <c r="A76" s="878">
        <v>43944</v>
      </c>
      <c r="B76" s="892">
        <v>440638</v>
      </c>
      <c r="C76" s="893">
        <v>132053</v>
      </c>
      <c r="D76" s="893">
        <v>59304</v>
      </c>
      <c r="E76" s="893">
        <v>29512</v>
      </c>
      <c r="F76" s="893">
        <v>35251</v>
      </c>
      <c r="G76" s="893">
        <v>7923</v>
      </c>
      <c r="H76" s="893">
        <v>24053</v>
      </c>
      <c r="I76" s="893">
        <v>21589</v>
      </c>
      <c r="J76" s="894">
        <v>13.46</v>
      </c>
      <c r="K76" s="894">
        <v>22.35</v>
      </c>
      <c r="L76" s="885"/>
    </row>
    <row r="77" spans="1:12" s="895" customFormat="1" ht="15.75" hidden="1" customHeight="1" thickTop="1" x14ac:dyDescent="0.25">
      <c r="A77" s="878">
        <v>43958</v>
      </c>
      <c r="B77" s="892">
        <v>442773.04167473654</v>
      </c>
      <c r="C77" s="893">
        <v>133723.89196545194</v>
      </c>
      <c r="D77" s="893">
        <v>64941.483634741424</v>
      </c>
      <c r="E77" s="893">
        <v>26773.457449848429</v>
      </c>
      <c r="F77" s="893">
        <v>35422.124596832764</v>
      </c>
      <c r="G77" s="893">
        <v>8023.2225707867246</v>
      </c>
      <c r="H77" s="893">
        <v>29519.359037908645</v>
      </c>
      <c r="I77" s="893">
        <v>18750.2348790617</v>
      </c>
      <c r="J77" s="894">
        <v>14.666991330164992</v>
      </c>
      <c r="K77" s="894">
        <v>20.021446471783406</v>
      </c>
      <c r="L77" s="885"/>
    </row>
    <row r="78" spans="1:12" s="895" customFormat="1" ht="15.75" hidden="1" customHeight="1" thickTop="1" x14ac:dyDescent="0.25">
      <c r="A78" s="878">
        <v>43972</v>
      </c>
      <c r="B78" s="892">
        <v>448625.182851827</v>
      </c>
      <c r="C78" s="893">
        <v>137023.56465890515</v>
      </c>
      <c r="D78" s="893">
        <v>74986.714448143568</v>
      </c>
      <c r="E78" s="893">
        <v>24798.107613464039</v>
      </c>
      <c r="F78" s="893">
        <v>35890.29854383412</v>
      </c>
      <c r="G78" s="893">
        <v>8221.2009427683442</v>
      </c>
      <c r="H78" s="893">
        <v>39096.415904309477</v>
      </c>
      <c r="I78" s="893">
        <v>16576.906670695691</v>
      </c>
      <c r="J78" s="894">
        <v>16.714780470295256</v>
      </c>
      <c r="K78" s="894">
        <v>18.097695586298855</v>
      </c>
      <c r="L78" s="885"/>
    </row>
    <row r="79" spans="1:12" s="895" customFormat="1" ht="15.75" hidden="1" customHeight="1" thickTop="1" x14ac:dyDescent="0.25">
      <c r="A79" s="878">
        <v>43986</v>
      </c>
      <c r="B79" s="892">
        <v>452007.75125861005</v>
      </c>
      <c r="C79" s="893">
        <v>138220.86483187968</v>
      </c>
      <c r="D79" s="893">
        <v>85411.994129944971</v>
      </c>
      <c r="E79" s="893">
        <v>24693.806443150279</v>
      </c>
      <c r="F79" s="893">
        <v>36160.903881011698</v>
      </c>
      <c r="G79" s="893">
        <v>8293.0390546706112</v>
      </c>
      <c r="H79" s="893">
        <v>49251.090248933295</v>
      </c>
      <c r="I79" s="893">
        <v>16400.767388479671</v>
      </c>
      <c r="J79" s="894">
        <v>18.896134832227172</v>
      </c>
      <c r="K79" s="894">
        <v>17.865469495640738</v>
      </c>
      <c r="L79" s="885"/>
    </row>
    <row r="80" spans="1:12" s="896" customFormat="1" ht="15.75" hidden="1" customHeight="1" thickTop="1" x14ac:dyDescent="0.25">
      <c r="A80" s="878">
        <v>44000</v>
      </c>
      <c r="B80" s="892">
        <v>457492.35724326567</v>
      </c>
      <c r="C80" s="893">
        <v>135358.58551198844</v>
      </c>
      <c r="D80" s="893">
        <v>81888.482788155001</v>
      </c>
      <c r="E80" s="893">
        <v>24694.989226607184</v>
      </c>
      <c r="F80" s="893">
        <v>36599.672101309894</v>
      </c>
      <c r="G80" s="893">
        <v>8121.3024893328302</v>
      </c>
      <c r="H80" s="893">
        <v>45288.8106868451</v>
      </c>
      <c r="I80" s="893">
        <v>16573.686737274362</v>
      </c>
      <c r="J80" s="894">
        <v>17.899420939312403</v>
      </c>
      <c r="K80" s="894">
        <v>18.244124769182076</v>
      </c>
      <c r="L80" s="885"/>
    </row>
    <row r="81" spans="1:12" s="896" customFormat="1" ht="15.75" hidden="1" customHeight="1" x14ac:dyDescent="0.25">
      <c r="A81" s="878">
        <v>44014</v>
      </c>
      <c r="B81" s="892">
        <v>463194.18166354287</v>
      </c>
      <c r="C81" s="893">
        <v>135492.8845285328</v>
      </c>
      <c r="D81" s="893">
        <v>76546.654821627148</v>
      </c>
      <c r="E81" s="893">
        <v>26548.965386488129</v>
      </c>
      <c r="F81" s="893">
        <v>37055.817292054242</v>
      </c>
      <c r="G81" s="893">
        <v>8129.3610024838545</v>
      </c>
      <c r="H81" s="893">
        <v>39490.837529572898</v>
      </c>
      <c r="I81" s="893">
        <v>18419.604384004269</v>
      </c>
      <c r="J81" s="894">
        <v>16.52582390968578</v>
      </c>
      <c r="K81" s="894">
        <v>19.594361341460193</v>
      </c>
      <c r="L81" s="885"/>
    </row>
    <row r="82" spans="1:12" s="896" customFormat="1" ht="15.75" hidden="1" customHeight="1" x14ac:dyDescent="0.25">
      <c r="A82" s="878">
        <v>44028</v>
      </c>
      <c r="B82" s="892">
        <v>463213.02200582885</v>
      </c>
      <c r="C82" s="893">
        <v>133201.9528924381</v>
      </c>
      <c r="D82" s="893">
        <v>74752.283116682855</v>
      </c>
      <c r="E82" s="893">
        <v>28202.443901021667</v>
      </c>
      <c r="F82" s="893">
        <v>37057.325741634195</v>
      </c>
      <c r="G82" s="893">
        <v>7991.9041876703586</v>
      </c>
      <c r="H82" s="893">
        <v>37694.957375048652</v>
      </c>
      <c r="I82" s="893">
        <v>20210.539713351307</v>
      </c>
      <c r="J82" s="894">
        <v>16.137776695695358</v>
      </c>
      <c r="K82" s="894">
        <v>21.172695511300365</v>
      </c>
      <c r="L82" s="885"/>
    </row>
    <row r="83" spans="1:12" s="896" customFormat="1" ht="15.75" hidden="1" customHeight="1" thickTop="1" x14ac:dyDescent="0.25">
      <c r="A83" s="878">
        <v>44042</v>
      </c>
      <c r="B83" s="892">
        <v>456906.08644868794</v>
      </c>
      <c r="C83" s="893">
        <v>136292.40019267926</v>
      </c>
      <c r="D83" s="893">
        <v>77442.357277575735</v>
      </c>
      <c r="E83" s="893">
        <v>28461.644294954236</v>
      </c>
      <c r="F83" s="893">
        <v>36552.769368146968</v>
      </c>
      <c r="G83" s="893">
        <v>8177.3321723718027</v>
      </c>
      <c r="H83" s="893">
        <v>40889.587909428752</v>
      </c>
      <c r="I83" s="893">
        <v>20284.312122582432</v>
      </c>
      <c r="J83" s="894">
        <v>16.949294302358293</v>
      </c>
      <c r="K83" s="894">
        <v>20.882781618577006</v>
      </c>
      <c r="L83" s="885"/>
    </row>
    <row r="84" spans="1:12" s="896" customFormat="1" ht="15.75" hidden="1" customHeight="1" x14ac:dyDescent="0.25">
      <c r="A84" s="878">
        <v>44056</v>
      </c>
      <c r="B84" s="892">
        <v>459100.6758373006</v>
      </c>
      <c r="C84" s="893">
        <v>136012.00585691672</v>
      </c>
      <c r="D84" s="893">
        <v>75345.583890757174</v>
      </c>
      <c r="E84" s="893">
        <v>28414.174386130613</v>
      </c>
      <c r="F84" s="893">
        <v>36728.333073827314</v>
      </c>
      <c r="G84" s="893">
        <v>8160.5110962825574</v>
      </c>
      <c r="H84" s="893">
        <v>38617.250816929838</v>
      </c>
      <c r="I84" s="893">
        <v>20253.663289848038</v>
      </c>
      <c r="J84" s="894">
        <v>16.411560221152598</v>
      </c>
      <c r="K84" s="894">
        <v>20.890931066792767</v>
      </c>
      <c r="L84" s="885"/>
    </row>
    <row r="85" spans="1:12" s="896" customFormat="1" ht="15.75" hidden="1" customHeight="1" thickTop="1" x14ac:dyDescent="0.25">
      <c r="A85" s="878">
        <v>44070</v>
      </c>
      <c r="B85" s="892">
        <v>453759.70683656883</v>
      </c>
      <c r="C85" s="893">
        <v>139915.59122062675</v>
      </c>
      <c r="D85" s="893">
        <v>65278.104126367143</v>
      </c>
      <c r="E85" s="893">
        <v>25955.852403344088</v>
      </c>
      <c r="F85" s="893">
        <v>36300.842063632357</v>
      </c>
      <c r="G85" s="893">
        <v>8394.8863357074715</v>
      </c>
      <c r="H85" s="893">
        <v>28977.26206273479</v>
      </c>
      <c r="I85" s="893">
        <v>17560.966067636615</v>
      </c>
      <c r="J85" s="894">
        <v>14.386051282838658</v>
      </c>
      <c r="K85" s="894">
        <v>18.551079387868537</v>
      </c>
      <c r="L85" s="885"/>
    </row>
    <row r="86" spans="1:12" s="896" customFormat="1" ht="15.75" hidden="1" customHeight="1" x14ac:dyDescent="0.25">
      <c r="A86" s="878">
        <v>44084</v>
      </c>
      <c r="B86" s="897">
        <v>448962.07461513602</v>
      </c>
      <c r="C86" s="898">
        <v>142757.78877172273</v>
      </c>
      <c r="D86" s="898">
        <v>61131.574679963567</v>
      </c>
      <c r="E86" s="898">
        <v>22556.158653139355</v>
      </c>
      <c r="F86" s="898">
        <v>35917.031354315106</v>
      </c>
      <c r="G86" s="898">
        <v>8565.418287475195</v>
      </c>
      <c r="H86" s="898">
        <v>25214.543325648483</v>
      </c>
      <c r="I86" s="898">
        <v>13990.74036566416</v>
      </c>
      <c r="J86" s="899">
        <v>13.616200150617939</v>
      </c>
      <c r="K86" s="899">
        <v>15.800299827568672</v>
      </c>
      <c r="L86" s="885"/>
    </row>
    <row r="87" spans="1:12" s="896" customFormat="1" ht="15.75" hidden="1" customHeight="1" thickTop="1" x14ac:dyDescent="0.25">
      <c r="A87" s="878">
        <v>44098</v>
      </c>
      <c r="B87" s="897">
        <v>449725.49507104565</v>
      </c>
      <c r="C87" s="898">
        <v>147619.97988150796</v>
      </c>
      <c r="D87" s="898">
        <v>58402.554810847127</v>
      </c>
      <c r="E87" s="898">
        <v>20750.915502770302</v>
      </c>
      <c r="F87" s="898">
        <v>35978.10508565182</v>
      </c>
      <c r="G87" s="898">
        <v>8857.1496829143562</v>
      </c>
      <c r="H87" s="898">
        <v>22424.449725195336</v>
      </c>
      <c r="I87" s="898">
        <v>11893.765819855942</v>
      </c>
      <c r="J87" s="899">
        <v>12.98626727880325</v>
      </c>
      <c r="K87" s="899">
        <v>14.056983017764063</v>
      </c>
      <c r="L87" s="885"/>
    </row>
    <row r="88" spans="1:12" s="896" customFormat="1" ht="15.75" hidden="1" customHeight="1" x14ac:dyDescent="0.25">
      <c r="A88" s="878">
        <v>44112</v>
      </c>
      <c r="B88" s="897">
        <v>450256.08529647707</v>
      </c>
      <c r="C88" s="898">
        <v>144519.43950848395</v>
      </c>
      <c r="D88" s="898">
        <v>69364.945952854294</v>
      </c>
      <c r="E88" s="898">
        <v>24664.569574595742</v>
      </c>
      <c r="F88" s="898">
        <v>36020.552347157136</v>
      </c>
      <c r="G88" s="898">
        <v>8671.1172279298098</v>
      </c>
      <c r="H88" s="898">
        <v>33344.393605697151</v>
      </c>
      <c r="I88" s="898">
        <v>15993.452346665934</v>
      </c>
      <c r="J88" s="899">
        <v>15.405665401985635</v>
      </c>
      <c r="K88" s="899">
        <v>17.06661031794814</v>
      </c>
      <c r="L88" s="885"/>
    </row>
    <row r="89" spans="1:12" s="896" customFormat="1" ht="15.75" hidden="1" customHeight="1" thickTop="1" x14ac:dyDescent="0.25">
      <c r="A89" s="878">
        <v>44126</v>
      </c>
      <c r="B89" s="897">
        <v>455522.25029191631</v>
      </c>
      <c r="C89" s="898">
        <v>143736.63092413594</v>
      </c>
      <c r="D89" s="898">
        <v>71871.119891732858</v>
      </c>
      <c r="E89" s="898">
        <v>23606.857843985716</v>
      </c>
      <c r="F89" s="898">
        <v>36441.845696743003</v>
      </c>
      <c r="G89" s="898">
        <v>8624.1486004058625</v>
      </c>
      <c r="H89" s="898">
        <v>35429.274194989834</v>
      </c>
      <c r="I89" s="898">
        <v>14982.709243579853</v>
      </c>
      <c r="J89" s="899">
        <v>15.777740789977891</v>
      </c>
      <c r="K89" s="899">
        <v>16.423689418771328</v>
      </c>
      <c r="L89" s="885"/>
    </row>
    <row r="90" spans="1:12" s="896" customFormat="1" ht="15.75" hidden="1" customHeight="1" x14ac:dyDescent="0.25">
      <c r="A90" s="878">
        <v>44140</v>
      </c>
      <c r="B90" s="897">
        <v>455375.62639938155</v>
      </c>
      <c r="C90" s="898">
        <v>140332.1087129988</v>
      </c>
      <c r="D90" s="898">
        <v>75760.619301484272</v>
      </c>
      <c r="E90" s="898">
        <v>23933.09079887105</v>
      </c>
      <c r="F90" s="898">
        <v>36430.115733197512</v>
      </c>
      <c r="G90" s="898">
        <v>8419.8773068446808</v>
      </c>
      <c r="H90" s="898">
        <v>39330.503568286782</v>
      </c>
      <c r="I90" s="898">
        <v>15513.213492026362</v>
      </c>
      <c r="J90" s="899">
        <v>16.636950883936716</v>
      </c>
      <c r="K90" s="899">
        <v>17.054607828788473</v>
      </c>
      <c r="L90" s="885"/>
    </row>
    <row r="91" spans="1:12" s="896" customFormat="1" ht="15.75" hidden="1" customHeight="1" thickTop="1" x14ac:dyDescent="0.25">
      <c r="A91" s="878">
        <v>44154</v>
      </c>
      <c r="B91" s="897">
        <v>455336.08695708076</v>
      </c>
      <c r="C91" s="898">
        <v>142098.86307587833</v>
      </c>
      <c r="D91" s="898">
        <v>76673.864114207143</v>
      </c>
      <c r="E91" s="898">
        <v>23711.408756019948</v>
      </c>
      <c r="F91" s="898">
        <v>36426.952750729179</v>
      </c>
      <c r="G91" s="898">
        <v>8525.8824389306628</v>
      </c>
      <c r="H91" s="898">
        <v>40246.911363477986</v>
      </c>
      <c r="I91" s="898">
        <v>15185.526317089281</v>
      </c>
      <c r="J91" s="899">
        <v>16.83896056352641</v>
      </c>
      <c r="K91" s="899">
        <v>16.686557684390806</v>
      </c>
      <c r="L91" s="885"/>
    </row>
    <row r="92" spans="1:12" s="896" customFormat="1" ht="15.75" hidden="1" customHeight="1" x14ac:dyDescent="0.25">
      <c r="A92" s="878">
        <v>44168</v>
      </c>
      <c r="B92" s="897">
        <v>453110.19436861924</v>
      </c>
      <c r="C92" s="898">
        <v>145216.77448584131</v>
      </c>
      <c r="D92" s="898">
        <v>80203.29089773717</v>
      </c>
      <c r="E92" s="898">
        <v>23424.620305077387</v>
      </c>
      <c r="F92" s="898">
        <v>36248.881299707813</v>
      </c>
      <c r="G92" s="898">
        <v>8712.9571564867729</v>
      </c>
      <c r="H92" s="898">
        <v>43954.409598029313</v>
      </c>
      <c r="I92" s="898">
        <v>14711.663148590609</v>
      </c>
      <c r="J92" s="899">
        <v>17.700614970602338</v>
      </c>
      <c r="K92" s="899">
        <v>16.130795073789013</v>
      </c>
      <c r="L92" s="885"/>
    </row>
    <row r="93" spans="1:12" s="896" customFormat="1" ht="15.75" hidden="1" customHeight="1" x14ac:dyDescent="0.25">
      <c r="A93" s="878">
        <v>44182</v>
      </c>
      <c r="B93" s="897">
        <v>459223.70406609704</v>
      </c>
      <c r="C93" s="898">
        <v>141862.76828453573</v>
      </c>
      <c r="D93" s="898">
        <v>86369.993143274958</v>
      </c>
      <c r="E93" s="898">
        <v>24584.302913260064</v>
      </c>
      <c r="F93" s="898">
        <v>36737.962005869536</v>
      </c>
      <c r="G93" s="898">
        <v>8511.7168366358255</v>
      </c>
      <c r="H93" s="898">
        <v>49632.031137405458</v>
      </c>
      <c r="I93" s="898">
        <v>16072.586076624237</v>
      </c>
      <c r="J93" s="899">
        <v>18.807825549624404</v>
      </c>
      <c r="K93" s="899">
        <v>17.329637092623944</v>
      </c>
      <c r="L93" s="885"/>
    </row>
    <row r="94" spans="1:12" s="896" customFormat="1" ht="15.75" hidden="1" customHeight="1" thickTop="1" x14ac:dyDescent="0.25">
      <c r="A94" s="878">
        <v>44196</v>
      </c>
      <c r="B94" s="897">
        <v>465433.02136863774</v>
      </c>
      <c r="C94" s="898">
        <v>142750.25806398326</v>
      </c>
      <c r="D94" s="898">
        <v>85817.539259184996</v>
      </c>
      <c r="E94" s="898">
        <v>25411.12964533249</v>
      </c>
      <c r="F94" s="898">
        <v>37234.704338798874</v>
      </c>
      <c r="G94" s="898">
        <v>8564.9685118581074</v>
      </c>
      <c r="H94" s="898">
        <v>48582.834920386122</v>
      </c>
      <c r="I94" s="898">
        <v>16846.161133474383</v>
      </c>
      <c r="J94" s="899">
        <v>18.438214591399774</v>
      </c>
      <c r="K94" s="899">
        <v>17.801109427026578</v>
      </c>
      <c r="L94" s="885"/>
    </row>
    <row r="95" spans="1:12" s="896" customFormat="1" ht="15.75" hidden="1" customHeight="1" x14ac:dyDescent="0.25">
      <c r="A95" s="878">
        <v>44210</v>
      </c>
      <c r="B95" s="897">
        <v>477391.92859725002</v>
      </c>
      <c r="C95" s="898">
        <v>146410.05442792206</v>
      </c>
      <c r="D95" s="898">
        <v>79007.517803357157</v>
      </c>
      <c r="E95" s="898">
        <v>29479.495979262589</v>
      </c>
      <c r="F95" s="898">
        <v>38191.409615599543</v>
      </c>
      <c r="G95" s="898">
        <v>8784.5617698106598</v>
      </c>
      <c r="H95" s="898">
        <v>40816.108187757593</v>
      </c>
      <c r="I95" s="898">
        <v>20694.934209451927</v>
      </c>
      <c r="J95" s="899">
        <v>16.549822707625118</v>
      </c>
      <c r="K95" s="899">
        <v>20.13488492607275</v>
      </c>
      <c r="L95" s="885"/>
    </row>
    <row r="96" spans="1:12" s="896" customFormat="1" ht="15.75" hidden="1" customHeight="1" thickTop="1" x14ac:dyDescent="0.25">
      <c r="A96" s="878">
        <v>44224</v>
      </c>
      <c r="B96" s="897">
        <v>470895.62921301421</v>
      </c>
      <c r="C96" s="898">
        <v>147242.77496795502</v>
      </c>
      <c r="D96" s="898">
        <v>75730.05856911499</v>
      </c>
      <c r="E96" s="898">
        <v>54472.336609172358</v>
      </c>
      <c r="F96" s="898">
        <v>37671.705645969552</v>
      </c>
      <c r="G96" s="898">
        <v>8834.5250163809869</v>
      </c>
      <c r="H96" s="898">
        <v>38058.35292314543</v>
      </c>
      <c r="I96" s="898">
        <v>45637.811592791382</v>
      </c>
      <c r="J96" s="899">
        <v>16.082132402816963</v>
      </c>
      <c r="K96" s="899">
        <v>36.994913075380012</v>
      </c>
      <c r="L96" s="885"/>
    </row>
    <row r="97" spans="1:12" s="896" customFormat="1" ht="15.75" hidden="1" customHeight="1" x14ac:dyDescent="0.25">
      <c r="A97" s="878">
        <v>44238</v>
      </c>
      <c r="B97" s="897">
        <v>472800.52777481149</v>
      </c>
      <c r="C97" s="898">
        <v>148822.72881842603</v>
      </c>
      <c r="D97" s="898">
        <v>76536.409536986437</v>
      </c>
      <c r="E97" s="898">
        <v>50060.083900303522</v>
      </c>
      <c r="F97" s="898">
        <v>37824.09767784115</v>
      </c>
      <c r="G97" s="898">
        <v>8929.3221372133794</v>
      </c>
      <c r="H97" s="898">
        <v>38712.311859145273</v>
      </c>
      <c r="I97" s="898">
        <v>41130.761763090151</v>
      </c>
      <c r="J97" s="899">
        <v>16.187885808249288</v>
      </c>
      <c r="K97" s="899">
        <v>33.637391477601696</v>
      </c>
      <c r="L97" s="885"/>
    </row>
    <row r="98" spans="1:12" s="896" customFormat="1" ht="15.75" hidden="1" customHeight="1" x14ac:dyDescent="0.25">
      <c r="A98" s="878">
        <v>44252</v>
      </c>
      <c r="B98" s="897">
        <v>470909.36710750213</v>
      </c>
      <c r="C98" s="898">
        <v>150722.43578835254</v>
      </c>
      <c r="D98" s="898">
        <v>73774.153345464292</v>
      </c>
      <c r="E98" s="898">
        <v>42103.800804853825</v>
      </c>
      <c r="F98" s="898">
        <v>37672.805133181864</v>
      </c>
      <c r="G98" s="898">
        <v>9043.3043238648843</v>
      </c>
      <c r="H98" s="898">
        <v>36101.348212282421</v>
      </c>
      <c r="I98" s="898">
        <v>33060.496480988942</v>
      </c>
      <c r="J98" s="899">
        <v>15.666316811366945</v>
      </c>
      <c r="K98" s="899">
        <v>27.934660546474198</v>
      </c>
      <c r="L98" s="885"/>
    </row>
    <row r="99" spans="1:12" s="896" customFormat="1" ht="15.75" hidden="1" customHeight="1" thickTop="1" x14ac:dyDescent="0.25">
      <c r="A99" s="878" t="s">
        <v>3605</v>
      </c>
      <c r="B99" s="897">
        <v>471339.25044922938</v>
      </c>
      <c r="C99" s="898">
        <v>153462.13485504608</v>
      </c>
      <c r="D99" s="898">
        <v>71944.656035065011</v>
      </c>
      <c r="E99" s="898">
        <v>42571.538742179626</v>
      </c>
      <c r="F99" s="898">
        <v>37707.195853906189</v>
      </c>
      <c r="G99" s="898">
        <v>9207.6862278268854</v>
      </c>
      <c r="H99" s="898">
        <v>34237.460181158807</v>
      </c>
      <c r="I99" s="898">
        <v>33363.852514352751</v>
      </c>
      <c r="J99" s="899">
        <v>15.263879671912575</v>
      </c>
      <c r="K99" s="899">
        <v>27.740744505079984</v>
      </c>
      <c r="L99" s="885"/>
    </row>
    <row r="100" spans="1:12" s="896" customFormat="1" ht="15.75" hidden="1" customHeight="1" thickTop="1" x14ac:dyDescent="0.25">
      <c r="A100" s="878" t="s">
        <v>3606</v>
      </c>
      <c r="B100" s="897">
        <v>472397.34851422219</v>
      </c>
      <c r="C100" s="898">
        <v>151804.97383321795</v>
      </c>
      <c r="D100" s="898">
        <v>69813.54109377788</v>
      </c>
      <c r="E100" s="898">
        <v>42490.659123691315</v>
      </c>
      <c r="F100" s="898">
        <v>37791.843874334409</v>
      </c>
      <c r="G100" s="898">
        <v>9108.2564350955963</v>
      </c>
      <c r="H100" s="898">
        <v>32021.697219443457</v>
      </c>
      <c r="I100" s="898">
        <v>33382.402688595714</v>
      </c>
      <c r="J100" s="899">
        <v>14.778563282235707</v>
      </c>
      <c r="K100" s="899">
        <v>27.990294422351468</v>
      </c>
      <c r="L100" s="885"/>
    </row>
    <row r="101" spans="1:12" s="896" customFormat="1" ht="15.75" hidden="1" customHeight="1" thickTop="1" x14ac:dyDescent="0.25">
      <c r="A101" s="878" t="s">
        <v>3607</v>
      </c>
      <c r="B101" s="897">
        <v>473471.71997981356</v>
      </c>
      <c r="C101" s="898">
        <v>149979.39783585654</v>
      </c>
      <c r="D101" s="898">
        <v>72719.102963212164</v>
      </c>
      <c r="E101" s="898">
        <v>36648.046505275393</v>
      </c>
      <c r="F101" s="898">
        <v>37877.794053523074</v>
      </c>
      <c r="G101" s="898">
        <v>8998.7215287979034</v>
      </c>
      <c r="H101" s="898">
        <v>34841.308909689076</v>
      </c>
      <c r="I101" s="898">
        <v>27649.324976477485</v>
      </c>
      <c r="J101" s="899">
        <v>15.358700402700407</v>
      </c>
      <c r="K101" s="899">
        <v>24.435387149229978</v>
      </c>
      <c r="L101" s="885"/>
    </row>
    <row r="102" spans="1:12" s="896" customFormat="1" ht="15.75" hidden="1" customHeight="1" x14ac:dyDescent="0.25">
      <c r="A102" s="878" t="s">
        <v>3608</v>
      </c>
      <c r="B102" s="897">
        <v>480061.20814166061</v>
      </c>
      <c r="C102" s="898">
        <v>149876.30159740118</v>
      </c>
      <c r="D102" s="898">
        <v>63759.16759120713</v>
      </c>
      <c r="E102" s="898">
        <v>39276.324253339975</v>
      </c>
      <c r="F102" s="898">
        <v>38404.953420725069</v>
      </c>
      <c r="G102" s="898">
        <v>8992.5355187999121</v>
      </c>
      <c r="H102" s="898">
        <v>25354.214170482075</v>
      </c>
      <c r="I102" s="898">
        <v>30283.788734540056</v>
      </c>
      <c r="J102" s="899">
        <v>13.281466302603755</v>
      </c>
      <c r="K102" s="899">
        <v>26.205826961786343</v>
      </c>
      <c r="L102" s="885"/>
    </row>
    <row r="103" spans="1:12" s="896" customFormat="1" ht="15.75" hidden="1" customHeight="1" thickTop="1" x14ac:dyDescent="0.25">
      <c r="A103" s="878" t="s">
        <v>3609</v>
      </c>
      <c r="B103" s="897">
        <v>481781.37499180919</v>
      </c>
      <c r="C103" s="898">
        <v>156772.72896667561</v>
      </c>
      <c r="D103" s="898">
        <v>63264.542162366422</v>
      </c>
      <c r="E103" s="898">
        <v>44282.207465811596</v>
      </c>
      <c r="F103" s="898">
        <v>38542.566776260966</v>
      </c>
      <c r="G103" s="898">
        <v>9406.3211553133642</v>
      </c>
      <c r="H103" s="898">
        <v>24721.975386105452</v>
      </c>
      <c r="I103" s="898">
        <v>34875.886310498245</v>
      </c>
      <c r="J103" s="899">
        <v>13.131379801355333</v>
      </c>
      <c r="K103" s="899">
        <v>28.246116373482565</v>
      </c>
      <c r="L103" s="885"/>
    </row>
    <row r="104" spans="1:12" s="896" customFormat="1" ht="15.75" hidden="1" customHeight="1" x14ac:dyDescent="0.25">
      <c r="A104" s="878" t="s">
        <v>3610</v>
      </c>
      <c r="B104" s="897">
        <v>485574.71506499965</v>
      </c>
      <c r="C104" s="898">
        <v>150796.37123321131</v>
      </c>
      <c r="D104" s="898">
        <v>59150.094510864292</v>
      </c>
      <c r="E104" s="898">
        <v>44756.099827593127</v>
      </c>
      <c r="F104" s="898">
        <v>38846.033960803572</v>
      </c>
      <c r="G104" s="898">
        <v>9047.7397072899785</v>
      </c>
      <c r="H104" s="898">
        <v>20304.060550060702</v>
      </c>
      <c r="I104" s="898">
        <v>35708.360120303158</v>
      </c>
      <c r="J104" s="899">
        <v>12.181460993689999</v>
      </c>
      <c r="K104" s="899">
        <v>29.679825490214494</v>
      </c>
      <c r="L104" s="885"/>
    </row>
    <row r="105" spans="1:12" s="896" customFormat="1" ht="15.75" hidden="1" customHeight="1" thickTop="1" x14ac:dyDescent="0.25">
      <c r="A105" s="878" t="s">
        <v>3611</v>
      </c>
      <c r="B105" s="897">
        <v>484094.36413183936</v>
      </c>
      <c r="C105" s="898">
        <v>150269.87786368156</v>
      </c>
      <c r="D105" s="898">
        <v>62931.329664193581</v>
      </c>
      <c r="E105" s="898">
        <v>49184.125342699554</v>
      </c>
      <c r="F105" s="898">
        <v>38727.605953578168</v>
      </c>
      <c r="G105" s="898">
        <v>9016.1500545476229</v>
      </c>
      <c r="H105" s="898">
        <v>24203.72371061541</v>
      </c>
      <c r="I105" s="898">
        <v>40167.975288151931</v>
      </c>
      <c r="J105" s="899">
        <v>12.999806303684775</v>
      </c>
      <c r="K105" s="899">
        <v>32.730528594238493</v>
      </c>
      <c r="L105" s="885"/>
    </row>
    <row r="106" spans="1:12" s="896" customFormat="1" ht="15.75" hidden="1" customHeight="1" x14ac:dyDescent="0.25">
      <c r="A106" s="878" t="s">
        <v>3612</v>
      </c>
      <c r="B106" s="897">
        <v>490755.83145439852</v>
      </c>
      <c r="C106" s="898">
        <v>151987.44668250755</v>
      </c>
      <c r="D106" s="898">
        <v>65565.392585915717</v>
      </c>
      <c r="E106" s="898">
        <v>52673.259804868176</v>
      </c>
      <c r="F106" s="898">
        <v>39275.90018443099</v>
      </c>
      <c r="G106" s="898">
        <v>9107.6715498911162</v>
      </c>
      <c r="H106" s="898">
        <v>26289.492401484713</v>
      </c>
      <c r="I106" s="898">
        <v>43565.588254977061</v>
      </c>
      <c r="J106" s="899">
        <v>13.360084258521562</v>
      </c>
      <c r="K106" s="899">
        <v>34.656322580969068</v>
      </c>
      <c r="L106" s="885"/>
    </row>
    <row r="107" spans="1:12" s="896" customFormat="1" ht="15.75" hidden="1" customHeight="1" thickTop="1" x14ac:dyDescent="0.25">
      <c r="A107" s="878">
        <v>44378</v>
      </c>
      <c r="B107" s="897">
        <v>491847.58458091709</v>
      </c>
      <c r="C107" s="898">
        <v>151939.53137012263</v>
      </c>
      <c r="D107" s="898">
        <v>65088.55270101213</v>
      </c>
      <c r="E107" s="898">
        <v>46137.662945877455</v>
      </c>
      <c r="F107" s="898">
        <v>39363.284359994468</v>
      </c>
      <c r="G107" s="898">
        <v>9104.7636870665392</v>
      </c>
      <c r="H107" s="898">
        <v>25725.268341017672</v>
      </c>
      <c r="I107" s="898">
        <v>37032.899258810925</v>
      </c>
      <c r="J107" s="899">
        <v>13.233480196201711</v>
      </c>
      <c r="K107" s="899">
        <v>30.365805745107071</v>
      </c>
      <c r="L107" s="885"/>
    </row>
    <row r="108" spans="1:12" s="896" customFormat="1" ht="15.75" hidden="1" customHeight="1" thickTop="1" x14ac:dyDescent="0.25">
      <c r="A108" s="878">
        <v>44392</v>
      </c>
      <c r="B108" s="897">
        <v>494332.43840061995</v>
      </c>
      <c r="C108" s="898">
        <v>157665.6445190972</v>
      </c>
      <c r="D108" s="898">
        <v>65202.017440840013</v>
      </c>
      <c r="E108" s="898">
        <v>50312.472834534863</v>
      </c>
      <c r="F108" s="898">
        <v>39562.13046284255</v>
      </c>
      <c r="G108" s="898">
        <v>9448.2871280511154</v>
      </c>
      <c r="H108" s="898">
        <v>25639.886977997448</v>
      </c>
      <c r="I108" s="898">
        <v>40864.185706483739</v>
      </c>
      <c r="J108" s="899">
        <v>13.189912774447263</v>
      </c>
      <c r="K108" s="899">
        <v>31.91086618013399</v>
      </c>
      <c r="L108" s="885"/>
    </row>
    <row r="109" spans="1:12" s="896" customFormat="1" ht="15.75" customHeight="1" thickTop="1" x14ac:dyDescent="0.25">
      <c r="A109" s="878">
        <v>44406</v>
      </c>
      <c r="B109" s="897">
        <v>496257.79445336206</v>
      </c>
      <c r="C109" s="898">
        <v>163337.44614575611</v>
      </c>
      <c r="D109" s="898">
        <v>63512.973652910718</v>
      </c>
      <c r="E109" s="898">
        <v>45058.520014218579</v>
      </c>
      <c r="F109" s="898">
        <v>39716.456909833323</v>
      </c>
      <c r="G109" s="898">
        <v>9788.3717535720934</v>
      </c>
      <c r="H109" s="898">
        <v>23796.516743077387</v>
      </c>
      <c r="I109" s="898">
        <v>35270.148260646478</v>
      </c>
      <c r="J109" s="899">
        <v>12.798383090964149</v>
      </c>
      <c r="K109" s="899">
        <v>27.586154355572624</v>
      </c>
      <c r="L109" s="885"/>
    </row>
    <row r="110" spans="1:12" s="896" customFormat="1" ht="15.75" customHeight="1" x14ac:dyDescent="0.25">
      <c r="A110" s="878">
        <v>44420</v>
      </c>
      <c r="B110" s="897">
        <v>498404.46721439948</v>
      </c>
      <c r="C110" s="898">
        <v>162025.2487401602</v>
      </c>
      <c r="D110" s="898">
        <v>64540.444548418571</v>
      </c>
      <c r="E110" s="898">
        <v>43027.604048455454</v>
      </c>
      <c r="F110" s="898">
        <v>39887.959841720505</v>
      </c>
      <c r="G110" s="898">
        <v>9709.8130759831893</v>
      </c>
      <c r="H110" s="898">
        <v>24652.484706698055</v>
      </c>
      <c r="I110" s="898">
        <v>33317.790972472256</v>
      </c>
      <c r="J110" s="899">
        <v>12.949411330347308</v>
      </c>
      <c r="K110" s="899">
        <v>26.556110472299782</v>
      </c>
      <c r="L110" s="885"/>
    </row>
    <row r="111" spans="1:12" s="896" customFormat="1" ht="15.75" customHeight="1" x14ac:dyDescent="0.25">
      <c r="A111" s="878">
        <v>44434</v>
      </c>
      <c r="B111" s="897">
        <v>501879.64120578277</v>
      </c>
      <c r="C111" s="898">
        <v>162122.84058369207</v>
      </c>
      <c r="D111" s="898">
        <v>62076.911903413573</v>
      </c>
      <c r="E111" s="898">
        <v>39725.541680599395</v>
      </c>
      <c r="F111" s="898">
        <v>40165.948946698925</v>
      </c>
      <c r="G111" s="898">
        <v>9715.6871973442903</v>
      </c>
      <c r="H111" s="898">
        <v>21910.962956714626</v>
      </c>
      <c r="I111" s="898">
        <v>30009.854483255102</v>
      </c>
      <c r="J111" s="899">
        <v>12.368884251664742</v>
      </c>
      <c r="K111" s="899">
        <v>24.503359019355468</v>
      </c>
      <c r="L111" s="885"/>
    </row>
    <row r="112" spans="1:12" s="896" customFormat="1" ht="15.75" customHeight="1" x14ac:dyDescent="0.25">
      <c r="A112" s="878">
        <v>44448</v>
      </c>
      <c r="B112" s="897">
        <v>499500.75710360426</v>
      </c>
      <c r="C112" s="898">
        <v>163963.00437805988</v>
      </c>
      <c r="D112" s="898">
        <v>69114.059355831414</v>
      </c>
      <c r="E112" s="898">
        <v>50731.746813945661</v>
      </c>
      <c r="F112" s="898">
        <v>39975.481218032612</v>
      </c>
      <c r="G112" s="898">
        <v>9826.2147753753998</v>
      </c>
      <c r="H112" s="898">
        <v>29138.578137798821</v>
      </c>
      <c r="I112" s="898">
        <v>40905.532038570265</v>
      </c>
      <c r="J112" s="899">
        <v>13.836627547192304</v>
      </c>
      <c r="K112" s="899">
        <v>30.940971718821558</v>
      </c>
      <c r="L112" s="885"/>
    </row>
    <row r="113" spans="1:12" s="896" customFormat="1" ht="15.75" customHeight="1" x14ac:dyDescent="0.25">
      <c r="A113" s="878">
        <v>44462</v>
      </c>
      <c r="B113" s="897">
        <v>503424.08147374581</v>
      </c>
      <c r="C113" s="898">
        <v>163858.0389110723</v>
      </c>
      <c r="D113" s="898">
        <v>72495.396001954985</v>
      </c>
      <c r="E113" s="898">
        <v>55215.855390498771</v>
      </c>
      <c r="F113" s="898">
        <v>40289.564463120405</v>
      </c>
      <c r="G113" s="898">
        <v>9819.7538757487855</v>
      </c>
      <c r="H113" s="898">
        <v>32205.831538834602</v>
      </c>
      <c r="I113" s="898">
        <v>45396.10151475</v>
      </c>
      <c r="J113" s="899">
        <v>14.400462486762407</v>
      </c>
      <c r="K113" s="899">
        <v>33.697373505406759</v>
      </c>
      <c r="L113" s="885"/>
    </row>
    <row r="114" spans="1:12" s="896" customFormat="1" ht="15.75" customHeight="1" x14ac:dyDescent="0.25">
      <c r="A114" s="878">
        <v>44476</v>
      </c>
      <c r="B114" s="897">
        <v>503444.0497649663</v>
      </c>
      <c r="C114" s="898">
        <v>164861.09057667502</v>
      </c>
      <c r="D114" s="898">
        <v>78215.105447568567</v>
      </c>
      <c r="E114" s="898">
        <v>55689.917534513734</v>
      </c>
      <c r="F114" s="898">
        <v>40291.103148221715</v>
      </c>
      <c r="G114" s="898">
        <v>9879.9810593321927</v>
      </c>
      <c r="H114" s="898">
        <v>37924.002299346852</v>
      </c>
      <c r="I114" s="898">
        <v>45809.936475181545</v>
      </c>
      <c r="J114" s="899">
        <v>15.53600752339479</v>
      </c>
      <c r="K114" s="899">
        <v>33.779903638701811</v>
      </c>
      <c r="L114" s="885"/>
    </row>
    <row r="115" spans="1:12" s="896" customFormat="1" ht="15.75" customHeight="1" x14ac:dyDescent="0.25">
      <c r="A115" s="878">
        <v>44490</v>
      </c>
      <c r="B115" s="897">
        <v>507421.10935918993</v>
      </c>
      <c r="C115" s="898">
        <v>166167.40029519438</v>
      </c>
      <c r="D115" s="898">
        <v>70167.532238529311</v>
      </c>
      <c r="E115" s="898">
        <v>64030.36145106257</v>
      </c>
      <c r="F115" s="898">
        <v>40609.148277171058</v>
      </c>
      <c r="G115" s="898">
        <v>9958.4493713847623</v>
      </c>
      <c r="H115" s="898">
        <v>29558.383961358231</v>
      </c>
      <c r="I115" s="898">
        <v>54071.912079677815</v>
      </c>
      <c r="J115" s="899">
        <v>13.828264324111824</v>
      </c>
      <c r="K115" s="899">
        <v>38.533648198932759</v>
      </c>
      <c r="L115" s="885"/>
    </row>
    <row r="116" spans="1:12" s="896" customFormat="1" ht="15.75" customHeight="1" x14ac:dyDescent="0.25">
      <c r="A116" s="878">
        <v>44504</v>
      </c>
      <c r="B116" s="897">
        <v>513365.18231708428</v>
      </c>
      <c r="C116" s="898">
        <v>168129.59103283327</v>
      </c>
      <c r="D116" s="898">
        <v>70796.202197767154</v>
      </c>
      <c r="E116" s="898">
        <v>60986.948423522001</v>
      </c>
      <c r="F116" s="898">
        <v>41084.643548481872</v>
      </c>
      <c r="G116" s="898">
        <v>10076.203739633653</v>
      </c>
      <c r="H116" s="898">
        <v>29711.558649285278</v>
      </c>
      <c r="I116" s="898">
        <v>50910.744683888348</v>
      </c>
      <c r="J116" s="899">
        <v>13.790612343094061</v>
      </c>
      <c r="K116" s="899">
        <v>36.273774324242616</v>
      </c>
      <c r="L116" s="885"/>
    </row>
    <row r="117" spans="1:12" s="896" customFormat="1" ht="15.75" customHeight="1" x14ac:dyDescent="0.25">
      <c r="A117" s="878">
        <v>44518</v>
      </c>
      <c r="B117" s="897">
        <v>516892.77577990427</v>
      </c>
      <c r="C117" s="898">
        <v>167763.70773448612</v>
      </c>
      <c r="D117" s="898">
        <v>65321.74467697143</v>
      </c>
      <c r="E117" s="898">
        <v>58236.373267314761</v>
      </c>
      <c r="F117" s="898">
        <v>41366.859712338832</v>
      </c>
      <c r="G117" s="898">
        <v>10054.244226609293</v>
      </c>
      <c r="H117" s="898">
        <v>23954.884964632594</v>
      </c>
      <c r="I117" s="898">
        <v>48182.129040705469</v>
      </c>
      <c r="J117" s="899">
        <v>12.637387817698148</v>
      </c>
      <c r="K117" s="899">
        <v>34.713332253888588</v>
      </c>
      <c r="L117" s="885"/>
    </row>
    <row r="118" spans="1:12" s="896" customFormat="1" ht="15.75" customHeight="1" x14ac:dyDescent="0.25">
      <c r="A118" s="878">
        <v>44532</v>
      </c>
      <c r="B118" s="897">
        <v>512860.88644957647</v>
      </c>
      <c r="C118" s="898">
        <v>176003.10773474682</v>
      </c>
      <c r="D118" s="898">
        <v>66802.550845412872</v>
      </c>
      <c r="E118" s="898">
        <v>57583.25862504448</v>
      </c>
      <c r="F118" s="898">
        <v>41044.143942415947</v>
      </c>
      <c r="G118" s="898">
        <v>10548.731694247441</v>
      </c>
      <c r="H118" s="898">
        <v>25758.406902996911</v>
      </c>
      <c r="I118" s="898">
        <v>47034.526930797037</v>
      </c>
      <c r="J118" s="899">
        <v>13.025471937989325</v>
      </c>
      <c r="K118" s="899">
        <v>32.717182876013666</v>
      </c>
      <c r="L118" s="885"/>
    </row>
    <row r="119" spans="1:12" s="896" customFormat="1" ht="15.75" customHeight="1" x14ac:dyDescent="0.25">
      <c r="A119" s="878">
        <v>44546</v>
      </c>
      <c r="B119" s="897">
        <v>515007.31415479071</v>
      </c>
      <c r="C119" s="898">
        <v>173762.77187500332</v>
      </c>
      <c r="D119" s="898">
        <v>69832.383086470712</v>
      </c>
      <c r="E119" s="898">
        <v>59340.980258663323</v>
      </c>
      <c r="F119" s="898">
        <v>41215.706009384368</v>
      </c>
      <c r="G119" s="898">
        <v>10414.425654749375</v>
      </c>
      <c r="H119" s="898">
        <v>28616.67707708634</v>
      </c>
      <c r="I119" s="898">
        <v>48926.554603913944</v>
      </c>
      <c r="J119" s="899">
        <v>13.559493460996144</v>
      </c>
      <c r="K119" s="899">
        <v>34.150571850540231</v>
      </c>
      <c r="L119" s="885"/>
    </row>
    <row r="120" spans="1:12" s="896" customFormat="1" ht="15.75" customHeight="1" x14ac:dyDescent="0.25">
      <c r="A120" s="878">
        <v>44560</v>
      </c>
      <c r="B120" s="897">
        <v>520230.81333910779</v>
      </c>
      <c r="C120" s="898">
        <v>174305.90994693153</v>
      </c>
      <c r="D120" s="898">
        <v>81792.203707551438</v>
      </c>
      <c r="E120" s="898">
        <v>67850.636788741947</v>
      </c>
      <c r="F120" s="898">
        <v>41633.576884438502</v>
      </c>
      <c r="G120" s="898">
        <v>10447.020733833491</v>
      </c>
      <c r="H120" s="898">
        <v>40158.626823112936</v>
      </c>
      <c r="I120" s="898">
        <v>57403.616054908452</v>
      </c>
      <c r="J120" s="899">
        <v>15.722291261943363</v>
      </c>
      <c r="K120" s="899">
        <v>38.926182600119233</v>
      </c>
      <c r="L120" s="885"/>
    </row>
    <row r="121" spans="1:12" s="896" customFormat="1" ht="15.75" customHeight="1" x14ac:dyDescent="0.25">
      <c r="A121" s="878">
        <v>44574</v>
      </c>
      <c r="B121" s="897">
        <v>533312.2534811286</v>
      </c>
      <c r="C121" s="898">
        <v>176604.84012025202</v>
      </c>
      <c r="D121" s="898">
        <v>70408.958985894991</v>
      </c>
      <c r="E121" s="898">
        <v>92304.798065322553</v>
      </c>
      <c r="F121" s="898">
        <v>42680.090013429384</v>
      </c>
      <c r="G121" s="898">
        <v>10584.958106010794</v>
      </c>
      <c r="H121" s="898">
        <v>27728.868972465611</v>
      </c>
      <c r="I121" s="898">
        <v>81719.839959311779</v>
      </c>
      <c r="J121" s="899">
        <v>13.202201623215926</v>
      </c>
      <c r="K121" s="899">
        <v>52.266290098545035</v>
      </c>
      <c r="L121" s="885"/>
    </row>
    <row r="122" spans="1:12" s="896" customFormat="1" ht="15.75" customHeight="1" x14ac:dyDescent="0.25">
      <c r="A122" s="878">
        <v>44588</v>
      </c>
      <c r="B122" s="897">
        <v>523250.77549069782</v>
      </c>
      <c r="C122" s="898">
        <v>168830.46481913418</v>
      </c>
      <c r="D122" s="898">
        <v>69830.683171676443</v>
      </c>
      <c r="E122" s="898">
        <v>78228.069199374309</v>
      </c>
      <c r="F122" s="898">
        <v>41875.204250903174</v>
      </c>
      <c r="G122" s="898">
        <v>10118.47123041255</v>
      </c>
      <c r="H122" s="898">
        <v>27955.478920773268</v>
      </c>
      <c r="I122" s="898">
        <v>68109.597968961738</v>
      </c>
      <c r="J122" s="899">
        <v>13.345547955698702</v>
      </c>
      <c r="K122" s="899">
        <v>46.335280355461315</v>
      </c>
      <c r="L122" s="885"/>
    </row>
    <row r="123" spans="1:12" s="896" customFormat="1" ht="15.75" customHeight="1" x14ac:dyDescent="0.25">
      <c r="A123" s="878">
        <v>44602</v>
      </c>
      <c r="B123" s="897">
        <v>512778.71406278008</v>
      </c>
      <c r="C123" s="898">
        <v>170982.46058265411</v>
      </c>
      <c r="D123" s="898">
        <v>66991.548334260719</v>
      </c>
      <c r="E123" s="898">
        <v>76670.227302564686</v>
      </c>
      <c r="F123" s="898">
        <v>41037.531442224681</v>
      </c>
      <c r="G123" s="898">
        <v>10247.521897057535</v>
      </c>
      <c r="H123" s="898">
        <v>25954.016892036037</v>
      </c>
      <c r="I123" s="898">
        <v>66422.705405507135</v>
      </c>
      <c r="J123" s="899">
        <v>13.064416774144579</v>
      </c>
      <c r="K123" s="899">
        <v>44.840989561909922</v>
      </c>
      <c r="L123" s="885"/>
    </row>
    <row r="124" spans="1:12" s="896" customFormat="1" ht="15.75" customHeight="1" x14ac:dyDescent="0.25">
      <c r="A124" s="878">
        <v>44616</v>
      </c>
      <c r="B124" s="897">
        <v>511260.9793975263</v>
      </c>
      <c r="C124" s="898">
        <v>174121.173016224</v>
      </c>
      <c r="D124" s="898">
        <v>71018.004772555723</v>
      </c>
      <c r="E124" s="898">
        <v>68753.496635105854</v>
      </c>
      <c r="F124" s="898">
        <v>40916.039040117459</v>
      </c>
      <c r="G124" s="898">
        <v>10435.899864736926</v>
      </c>
      <c r="H124" s="898">
        <v>30101.96573243825</v>
      </c>
      <c r="I124" s="898">
        <v>58317.596770368931</v>
      </c>
      <c r="J124" s="899">
        <v>13.89075396605543</v>
      </c>
      <c r="K124" s="899">
        <v>39.48600589125347</v>
      </c>
      <c r="L124" s="885"/>
    </row>
    <row r="125" spans="1:12" s="896" customFormat="1" ht="15.75" customHeight="1" x14ac:dyDescent="0.25">
      <c r="A125" s="878">
        <v>44630</v>
      </c>
      <c r="B125" s="897">
        <v>513799.10660346289</v>
      </c>
      <c r="C125" s="898">
        <v>178784.47227293765</v>
      </c>
      <c r="D125" s="898">
        <v>70185.854585087145</v>
      </c>
      <c r="E125" s="898">
        <v>67921.534158678303</v>
      </c>
      <c r="F125" s="898">
        <v>41119.149950901636</v>
      </c>
      <c r="G125" s="898">
        <v>10715.652269407808</v>
      </c>
      <c r="H125" s="898">
        <v>29066.704634185517</v>
      </c>
      <c r="I125" s="898">
        <v>57205.881889270502</v>
      </c>
      <c r="J125" s="899">
        <v>13.660174508488353</v>
      </c>
      <c r="K125" s="899">
        <v>37.990734483354501</v>
      </c>
      <c r="L125" s="885"/>
    </row>
    <row r="126" spans="1:12" s="896" customFormat="1" ht="15.75" customHeight="1" x14ac:dyDescent="0.25">
      <c r="A126" s="878">
        <v>44644</v>
      </c>
      <c r="B126" s="897">
        <v>515715.26942203072</v>
      </c>
      <c r="C126" s="898">
        <v>181171.87886993057</v>
      </c>
      <c r="D126" s="898">
        <v>68538.349048113552</v>
      </c>
      <c r="E126" s="898">
        <v>59128.432662899933</v>
      </c>
      <c r="F126" s="898">
        <v>41272.168947694401</v>
      </c>
      <c r="G126" s="898">
        <v>10859.102186746873</v>
      </c>
      <c r="H126" s="898">
        <v>27266.180100419151</v>
      </c>
      <c r="I126" s="898">
        <v>48269.330476153067</v>
      </c>
      <c r="J126" s="899">
        <v>13.28995922981405</v>
      </c>
      <c r="K126" s="899">
        <v>32.636650363023634</v>
      </c>
      <c r="L126" s="885"/>
    </row>
    <row r="127" spans="1:12" s="896" customFormat="1" ht="15.75" customHeight="1" x14ac:dyDescent="0.25">
      <c r="A127" s="878">
        <v>44658</v>
      </c>
      <c r="B127" s="897">
        <v>514744.16234269924</v>
      </c>
      <c r="C127" s="898">
        <v>172087.57089455516</v>
      </c>
      <c r="D127" s="898">
        <v>67451.549783465714</v>
      </c>
      <c r="E127" s="898">
        <v>75894.902467939959</v>
      </c>
      <c r="F127" s="898">
        <v>41194.119879338556</v>
      </c>
      <c r="G127" s="898">
        <v>10314.314084731346</v>
      </c>
      <c r="H127" s="898">
        <v>26257.429904127162</v>
      </c>
      <c r="I127" s="898">
        <v>65580.58838320864</v>
      </c>
      <c r="J127" s="899">
        <v>13.103897959032851</v>
      </c>
      <c r="K127" s="899">
        <v>44.10248925789287</v>
      </c>
      <c r="L127" s="885"/>
    </row>
    <row r="128" spans="1:12" s="896" customFormat="1" ht="15.75" customHeight="1" x14ac:dyDescent="0.25">
      <c r="A128" s="878">
        <v>44672</v>
      </c>
      <c r="B128" s="897">
        <v>519200.47863998503</v>
      </c>
      <c r="C128" s="898">
        <v>169982.42966717813</v>
      </c>
      <c r="D128" s="898">
        <v>65164.671513391426</v>
      </c>
      <c r="E128" s="898">
        <v>68044.89230083357</v>
      </c>
      <c r="F128" s="898">
        <v>41550.609085769705</v>
      </c>
      <c r="G128" s="898">
        <v>10188.017684102506</v>
      </c>
      <c r="H128" s="898">
        <v>23614.062427621717</v>
      </c>
      <c r="I128" s="898">
        <v>57856.874616731075</v>
      </c>
      <c r="J128" s="899">
        <v>12.550965223315361</v>
      </c>
      <c r="K128" s="899">
        <v>40.030544588675419</v>
      </c>
      <c r="L128" s="885"/>
    </row>
    <row r="129" spans="1:16" s="896" customFormat="1" ht="15.75" customHeight="1" x14ac:dyDescent="0.25">
      <c r="A129" s="878">
        <v>44686</v>
      </c>
      <c r="B129" s="897">
        <v>522699.25286759861</v>
      </c>
      <c r="C129" s="898">
        <v>165377.01290077713</v>
      </c>
      <c r="D129" s="898">
        <v>68939.458536197155</v>
      </c>
      <c r="E129" s="898">
        <v>63442.079945744641</v>
      </c>
      <c r="F129" s="898">
        <v>41830.079893006106</v>
      </c>
      <c r="G129" s="898">
        <v>9912.016026347972</v>
      </c>
      <c r="H129" s="898">
        <v>27109.378643191052</v>
      </c>
      <c r="I129" s="898">
        <v>53530.063919396678</v>
      </c>
      <c r="J129" s="899">
        <v>13.189125134192556</v>
      </c>
      <c r="K129" s="899">
        <v>38.36209085709428</v>
      </c>
      <c r="L129" s="885"/>
    </row>
    <row r="130" spans="1:16" s="896" customFormat="1" ht="15.75" customHeight="1" x14ac:dyDescent="0.25">
      <c r="A130" s="878">
        <v>44700</v>
      </c>
      <c r="B130" s="897">
        <v>515761.89322704065</v>
      </c>
      <c r="C130" s="898">
        <v>168764.75489002917</v>
      </c>
      <c r="D130" s="898">
        <v>67782.709627104283</v>
      </c>
      <c r="E130" s="898">
        <v>60836.37981658167</v>
      </c>
      <c r="F130" s="898">
        <v>41274.707148334688</v>
      </c>
      <c r="G130" s="898">
        <v>10115.568525773177</v>
      </c>
      <c r="H130" s="898">
        <v>26508.002478769591</v>
      </c>
      <c r="I130" s="898">
        <v>50720.811290808495</v>
      </c>
      <c r="J130" s="899">
        <v>13.14224849048048</v>
      </c>
      <c r="K130" s="899">
        <v>36.048036129477389</v>
      </c>
      <c r="L130" s="885"/>
    </row>
    <row r="131" spans="1:16" s="896" customFormat="1" ht="15.75" customHeight="1" x14ac:dyDescent="0.25">
      <c r="A131" s="878">
        <v>44714</v>
      </c>
      <c r="B131" s="897">
        <v>515341.76148963353</v>
      </c>
      <c r="C131" s="898">
        <v>168569.47616029653</v>
      </c>
      <c r="D131" s="898">
        <v>66858.951812722866</v>
      </c>
      <c r="E131" s="898">
        <v>52318.333986905534</v>
      </c>
      <c r="F131" s="898">
        <v>41240.737466761944</v>
      </c>
      <c r="G131" s="898">
        <v>10104.121158924343</v>
      </c>
      <c r="H131" s="898">
        <v>25618.214345960903</v>
      </c>
      <c r="I131" s="898">
        <v>42214.212827981195</v>
      </c>
      <c r="J131" s="899">
        <v>12.973711196907875</v>
      </c>
      <c r="K131" s="899">
        <v>31.036659292430169</v>
      </c>
      <c r="L131" s="885"/>
    </row>
    <row r="132" spans="1:16" s="896" customFormat="1" ht="15.75" customHeight="1" x14ac:dyDescent="0.25">
      <c r="A132" s="878">
        <v>44728</v>
      </c>
      <c r="B132" s="897">
        <v>516172.08656772721</v>
      </c>
      <c r="C132" s="898">
        <v>165530.91893940573</v>
      </c>
      <c r="D132" s="898">
        <v>66918.448940992166</v>
      </c>
      <c r="E132" s="898">
        <v>53039.933922923956</v>
      </c>
      <c r="F132" s="898">
        <v>41307.457825261889</v>
      </c>
      <c r="G132" s="898">
        <v>9921.5869614815656</v>
      </c>
      <c r="H132" s="898">
        <v>25610.99111573027</v>
      </c>
      <c r="I132" s="898">
        <v>43118.346961442396</v>
      </c>
      <c r="J132" s="899">
        <v>12.964368024230957</v>
      </c>
      <c r="K132" s="899">
        <v>32.042312253664079</v>
      </c>
      <c r="L132" s="885"/>
    </row>
    <row r="133" spans="1:16" s="896" customFormat="1" ht="15" customHeight="1" x14ac:dyDescent="0.25">
      <c r="A133" s="878">
        <v>44742</v>
      </c>
      <c r="B133" s="897">
        <v>518385.4828469365</v>
      </c>
      <c r="C133" s="898">
        <v>168517.28478244561</v>
      </c>
      <c r="D133" s="898">
        <v>75960.624283966448</v>
      </c>
      <c r="E133" s="898">
        <v>55213.98295652595</v>
      </c>
      <c r="F133" s="898">
        <v>41484.610150398657</v>
      </c>
      <c r="G133" s="898">
        <v>10100.708444963937</v>
      </c>
      <c r="H133" s="898">
        <v>34476.014133567762</v>
      </c>
      <c r="I133" s="898">
        <v>45113.274511561998</v>
      </c>
      <c r="J133" s="899">
        <v>14.653308550771147</v>
      </c>
      <c r="K133" s="899">
        <v>32.764581406475145</v>
      </c>
      <c r="L133" s="885"/>
    </row>
    <row r="134" spans="1:16" s="896" customFormat="1" ht="18.95" customHeight="1" x14ac:dyDescent="0.25">
      <c r="A134" s="878">
        <v>44756</v>
      </c>
      <c r="B134" s="897">
        <v>528333.13233199588</v>
      </c>
      <c r="C134" s="898">
        <v>171852.59231460787</v>
      </c>
      <c r="D134" s="898">
        <v>77514.943561027147</v>
      </c>
      <c r="E134" s="898">
        <v>48145.538029680349</v>
      </c>
      <c r="F134" s="898">
        <v>47565.612178417294</v>
      </c>
      <c r="G134" s="898">
        <v>10300.735359851345</v>
      </c>
      <c r="H134" s="898">
        <v>29949.331382609831</v>
      </c>
      <c r="I134" s="898">
        <v>37844.80266982902</v>
      </c>
      <c r="J134" s="899">
        <v>14.671603732078273</v>
      </c>
      <c r="K134" s="899">
        <v>28.015601848787398</v>
      </c>
      <c r="L134" s="885"/>
    </row>
    <row r="135" spans="1:16" s="896" customFormat="1" ht="27.75" customHeight="1" thickBot="1" x14ac:dyDescent="0.3">
      <c r="A135" s="900">
        <v>44770</v>
      </c>
      <c r="B135" s="901">
        <v>530849.1314560516</v>
      </c>
      <c r="C135" s="902">
        <v>171733.79922629509</v>
      </c>
      <c r="D135" s="902">
        <v>73843.241361592867</v>
      </c>
      <c r="E135" s="902">
        <v>48773.330842556345</v>
      </c>
      <c r="F135" s="902">
        <v>47791.888560365289</v>
      </c>
      <c r="G135" s="902">
        <v>10293.716800697259</v>
      </c>
      <c r="H135" s="902">
        <v>26051.352801227556</v>
      </c>
      <c r="I135" s="902">
        <v>38479.614041859095</v>
      </c>
      <c r="J135" s="903">
        <v>13.910400711978232</v>
      </c>
      <c r="K135" s="903">
        <v>28.400542620202163</v>
      </c>
      <c r="L135" s="885"/>
    </row>
    <row r="136" spans="1:16" s="906" customFormat="1" ht="18.95" customHeight="1" x14ac:dyDescent="0.25">
      <c r="A136" s="3366" t="s">
        <v>3613</v>
      </c>
      <c r="B136" s="3366"/>
      <c r="C136" s="3366"/>
      <c r="D136" s="3366"/>
      <c r="E136" s="3366"/>
      <c r="F136" s="3366"/>
      <c r="G136" s="3366"/>
      <c r="H136" s="3366"/>
      <c r="I136" s="3366"/>
      <c r="J136" s="3366"/>
      <c r="K136" s="904"/>
      <c r="L136" s="905"/>
    </row>
    <row r="137" spans="1:16" s="906" customFormat="1" ht="29.25" customHeight="1" x14ac:dyDescent="0.25">
      <c r="A137" s="3360" t="s">
        <v>3614</v>
      </c>
      <c r="B137" s="3360"/>
      <c r="C137" s="3360"/>
      <c r="D137" s="3360"/>
      <c r="E137" s="3360"/>
      <c r="F137" s="3360"/>
      <c r="G137" s="3360"/>
      <c r="H137" s="3360"/>
      <c r="I137" s="3360"/>
      <c r="J137" s="3360"/>
      <c r="K137" s="904"/>
      <c r="L137" s="907"/>
      <c r="M137" s="907"/>
      <c r="N137" s="907"/>
      <c r="O137" s="907"/>
      <c r="P137" s="907"/>
    </row>
    <row r="138" spans="1:16" s="906" customFormat="1" ht="18.95" customHeight="1" x14ac:dyDescent="0.25">
      <c r="A138" s="3360" t="s">
        <v>3615</v>
      </c>
      <c r="B138" s="3360"/>
      <c r="C138" s="3360"/>
      <c r="D138" s="3360"/>
      <c r="E138" s="3360"/>
      <c r="F138" s="3360"/>
      <c r="G138" s="3360"/>
      <c r="H138" s="3360"/>
      <c r="I138" s="3360"/>
      <c r="J138" s="3360"/>
      <c r="K138" s="904"/>
    </row>
    <row r="139" spans="1:16" s="908" customFormat="1" ht="18.95" customHeight="1" x14ac:dyDescent="0.25">
      <c r="A139" s="399" t="s">
        <v>3616</v>
      </c>
      <c r="B139" s="907"/>
      <c r="C139" s="907"/>
      <c r="D139" s="907"/>
      <c r="E139" s="907"/>
      <c r="F139" s="907"/>
      <c r="G139" s="907"/>
      <c r="H139" s="907"/>
      <c r="I139" s="907"/>
      <c r="J139" s="907"/>
      <c r="K139" s="907"/>
      <c r="L139" s="906"/>
    </row>
    <row r="140" spans="1:16" s="908" customFormat="1" ht="18.95" customHeight="1" x14ac:dyDescent="0.25">
      <c r="A140" s="399" t="s">
        <v>3617</v>
      </c>
      <c r="B140" s="907"/>
      <c r="C140" s="907"/>
      <c r="D140" s="907"/>
      <c r="E140" s="907"/>
      <c r="F140" s="907"/>
      <c r="G140" s="907"/>
      <c r="H140" s="909"/>
      <c r="I140" s="909"/>
      <c r="J140" s="907"/>
      <c r="K140" s="907"/>
      <c r="L140" s="906"/>
    </row>
    <row r="141" spans="1:16" s="908" customFormat="1" ht="18.95" customHeight="1" x14ac:dyDescent="0.25">
      <c r="A141" s="399" t="s">
        <v>3618</v>
      </c>
      <c r="B141" s="907"/>
      <c r="C141" s="907"/>
      <c r="D141" s="907"/>
      <c r="E141" s="907"/>
      <c r="F141" s="907"/>
      <c r="G141" s="907"/>
      <c r="H141" s="907"/>
      <c r="I141" s="907"/>
      <c r="J141" s="907"/>
      <c r="K141" s="907"/>
      <c r="L141" s="906"/>
    </row>
    <row r="142" spans="1:16" s="908" customFormat="1" x14ac:dyDescent="0.25">
      <c r="A142" s="399" t="s">
        <v>3619</v>
      </c>
      <c r="B142" s="907"/>
      <c r="C142" s="907"/>
      <c r="D142" s="907"/>
      <c r="E142" s="907"/>
      <c r="F142" s="907"/>
      <c r="G142" s="907"/>
      <c r="H142" s="909"/>
      <c r="I142" s="909"/>
      <c r="J142" s="907"/>
      <c r="K142" s="907"/>
      <c r="L142" s="906"/>
    </row>
    <row r="143" spans="1:16" s="908" customFormat="1" x14ac:dyDescent="0.25">
      <c r="A143" s="3360" t="s">
        <v>369</v>
      </c>
      <c r="B143" s="3360"/>
      <c r="C143" s="3360"/>
      <c r="D143" s="3360"/>
      <c r="E143" s="3360"/>
      <c r="F143" s="3360"/>
      <c r="G143" s="3360"/>
      <c r="H143" s="3360"/>
      <c r="I143" s="3360"/>
      <c r="J143" s="3360"/>
      <c r="K143" s="904"/>
      <c r="L143" s="906"/>
    </row>
  </sheetData>
  <mergeCells count="18">
    <mergeCell ref="F4:G4"/>
    <mergeCell ref="B5:C5"/>
    <mergeCell ref="D5:E5"/>
    <mergeCell ref="F5:G5"/>
    <mergeCell ref="A138:J138"/>
    <mergeCell ref="A143:J143"/>
    <mergeCell ref="H5:I5"/>
    <mergeCell ref="J5:K5"/>
    <mergeCell ref="B7:I7"/>
    <mergeCell ref="J7:K7"/>
    <mergeCell ref="A136:J136"/>
    <mergeCell ref="A137:J137"/>
    <mergeCell ref="A3:A7"/>
    <mergeCell ref="B3:C4"/>
    <mergeCell ref="D3:E4"/>
    <mergeCell ref="F3:G3"/>
    <mergeCell ref="H3:I4"/>
    <mergeCell ref="J3:K4"/>
  </mergeCells>
  <pageMargins left="0.75" right="0.75" top="0.75" bottom="0.75" header="0.3" footer="0"/>
  <pageSetup paperSize="9" scale="6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F5A82-B46B-4F22-9670-D16C753A5DB1}">
  <sheetPr>
    <pageSetUpPr fitToPage="1"/>
  </sheetPr>
  <dimension ref="A1:L32"/>
  <sheetViews>
    <sheetView zoomScale="85" zoomScaleNormal="85" zoomScaleSheetLayoutView="100" workbookViewId="0">
      <pane xSplit="1" ySplit="5" topLeftCell="B6"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4.25" x14ac:dyDescent="0.25"/>
  <cols>
    <col min="1" max="1" width="45.85546875" style="912" customWidth="1"/>
    <col min="2" max="2" width="18.7109375" style="912" bestFit="1" customWidth="1"/>
    <col min="3" max="4" width="17.28515625" style="912" bestFit="1" customWidth="1"/>
    <col min="5" max="5" width="16" style="912" bestFit="1" customWidth="1"/>
    <col min="6" max="6" width="17.28515625" style="912" bestFit="1" customWidth="1"/>
    <col min="7" max="7" width="18.7109375" style="912" bestFit="1" customWidth="1"/>
    <col min="8" max="8" width="15.85546875" style="912" customWidth="1"/>
    <col min="9" max="16384" width="9.140625" style="912"/>
  </cols>
  <sheetData>
    <row r="1" spans="1:8" s="911" customFormat="1" ht="18.75" x14ac:dyDescent="0.25">
      <c r="A1" s="910" t="s">
        <v>3620</v>
      </c>
    </row>
    <row r="2" spans="1:8" ht="15" thickBot="1" x14ac:dyDescent="0.3">
      <c r="G2" s="913" t="s">
        <v>14</v>
      </c>
    </row>
    <row r="3" spans="1:8" s="917" customFormat="1" ht="18" thickTop="1" thickBot="1" x14ac:dyDescent="0.3">
      <c r="A3" s="3380" t="s">
        <v>3621</v>
      </c>
      <c r="B3" s="914" t="s">
        <v>3622</v>
      </c>
      <c r="C3" s="915"/>
      <c r="D3" s="915"/>
      <c r="E3" s="915"/>
      <c r="F3" s="915"/>
      <c r="G3" s="916"/>
    </row>
    <row r="4" spans="1:8" s="917" customFormat="1" ht="16.5" x14ac:dyDescent="0.25">
      <c r="A4" s="3381"/>
      <c r="B4" s="918" t="s">
        <v>3623</v>
      </c>
      <c r="C4" s="3383" t="s">
        <v>3624</v>
      </c>
      <c r="D4" s="919" t="s">
        <v>3625</v>
      </c>
      <c r="E4" s="919" t="s">
        <v>3626</v>
      </c>
      <c r="F4" s="3383" t="s">
        <v>3627</v>
      </c>
      <c r="G4" s="3385" t="s">
        <v>3628</v>
      </c>
    </row>
    <row r="5" spans="1:8" s="917" customFormat="1" ht="17.25" thickBot="1" x14ac:dyDescent="0.3">
      <c r="A5" s="3382"/>
      <c r="B5" s="920" t="s">
        <v>3629</v>
      </c>
      <c r="C5" s="3384"/>
      <c r="D5" s="921" t="s">
        <v>3630</v>
      </c>
      <c r="E5" s="921" t="s">
        <v>3631</v>
      </c>
      <c r="F5" s="3384"/>
      <c r="G5" s="3386"/>
    </row>
    <row r="6" spans="1:8" ht="17.25" thickTop="1" x14ac:dyDescent="0.25">
      <c r="A6" s="922"/>
      <c r="B6" s="923"/>
      <c r="C6" s="924"/>
      <c r="D6" s="924"/>
      <c r="E6" s="924"/>
      <c r="F6" s="924"/>
      <c r="G6" s="925"/>
    </row>
    <row r="7" spans="1:8" ht="15" customHeight="1" x14ac:dyDescent="0.25">
      <c r="A7" s="926" t="s">
        <v>3632</v>
      </c>
      <c r="B7" s="927">
        <v>627694099868.07092</v>
      </c>
      <c r="C7" s="928">
        <v>111956025918.65521</v>
      </c>
      <c r="D7" s="928">
        <v>25454994531.072411</v>
      </c>
      <c r="E7" s="928">
        <v>3248459788.0105734</v>
      </c>
      <c r="F7" s="928">
        <v>10186475621.199999</v>
      </c>
      <c r="G7" s="929">
        <v>778540055727.00903</v>
      </c>
      <c r="H7" s="930"/>
    </row>
    <row r="8" spans="1:8" ht="16.5" x14ac:dyDescent="0.25">
      <c r="A8" s="922"/>
      <c r="B8" s="931"/>
      <c r="C8" s="932"/>
      <c r="D8" s="932"/>
      <c r="E8" s="932"/>
      <c r="F8" s="932"/>
      <c r="G8" s="933"/>
      <c r="H8" s="930"/>
    </row>
    <row r="9" spans="1:8" ht="15" customHeight="1" x14ac:dyDescent="0.25">
      <c r="A9" s="926" t="s">
        <v>3633</v>
      </c>
      <c r="B9" s="927">
        <v>249396340875.04822</v>
      </c>
      <c r="C9" s="928">
        <v>12436932837.011642</v>
      </c>
      <c r="D9" s="928">
        <v>5228404610.5725031</v>
      </c>
      <c r="E9" s="928">
        <v>3428639574.7799401</v>
      </c>
      <c r="F9" s="928">
        <v>2040134680.8483086</v>
      </c>
      <c r="G9" s="929">
        <v>272530452578.26065</v>
      </c>
      <c r="H9" s="930"/>
    </row>
    <row r="10" spans="1:8" ht="16.5" x14ac:dyDescent="0.25">
      <c r="A10" s="926"/>
      <c r="B10" s="934"/>
      <c r="C10" s="935"/>
      <c r="D10" s="935"/>
      <c r="E10" s="935"/>
      <c r="F10" s="935"/>
      <c r="G10" s="929"/>
      <c r="H10" s="930"/>
    </row>
    <row r="11" spans="1:8" ht="16.5" x14ac:dyDescent="0.25">
      <c r="A11" s="926" t="s">
        <v>3634</v>
      </c>
      <c r="B11" s="931">
        <v>94851167945.66391</v>
      </c>
      <c r="C11" s="932">
        <v>6056935925.4442444</v>
      </c>
      <c r="D11" s="932">
        <v>1574228360.2644775</v>
      </c>
      <c r="E11" s="932">
        <v>965300771.60247099</v>
      </c>
      <c r="F11" s="932">
        <v>367727020.4107216</v>
      </c>
      <c r="G11" s="929">
        <v>103815360023.38583</v>
      </c>
      <c r="H11" s="930"/>
    </row>
    <row r="12" spans="1:8" ht="15" customHeight="1" x14ac:dyDescent="0.25">
      <c r="A12" s="926" t="s">
        <v>3635</v>
      </c>
      <c r="B12" s="931">
        <v>14618253375.773462</v>
      </c>
      <c r="C12" s="932">
        <v>231026203.01175001</v>
      </c>
      <c r="D12" s="932">
        <v>442926396.14925247</v>
      </c>
      <c r="E12" s="932">
        <v>1116673881.3726227</v>
      </c>
      <c r="F12" s="932">
        <v>0</v>
      </c>
      <c r="G12" s="929">
        <v>16408879856.307087</v>
      </c>
      <c r="H12" s="930"/>
    </row>
    <row r="13" spans="1:8" ht="15" customHeight="1" x14ac:dyDescent="0.25">
      <c r="A13" s="926" t="s">
        <v>3636</v>
      </c>
      <c r="B13" s="931">
        <v>19718782166.631676</v>
      </c>
      <c r="C13" s="932">
        <v>41195360.021662503</v>
      </c>
      <c r="D13" s="932">
        <v>22639196.944853999</v>
      </c>
      <c r="E13" s="932">
        <v>204116866.2275956</v>
      </c>
      <c r="F13" s="932">
        <v>12416199.849302441</v>
      </c>
      <c r="G13" s="929">
        <v>19999149789.675095</v>
      </c>
      <c r="H13" s="930"/>
    </row>
    <row r="14" spans="1:8" ht="15" customHeight="1" x14ac:dyDescent="0.25">
      <c r="A14" s="926" t="s">
        <v>3637</v>
      </c>
      <c r="B14" s="931">
        <v>59417061736.564293</v>
      </c>
      <c r="C14" s="932">
        <v>3558180586.0095649</v>
      </c>
      <c r="D14" s="932">
        <v>327670291.50171757</v>
      </c>
      <c r="E14" s="932">
        <v>786119502.99479103</v>
      </c>
      <c r="F14" s="932">
        <v>864080046.52214777</v>
      </c>
      <c r="G14" s="929">
        <v>64953112163.592514</v>
      </c>
      <c r="H14" s="930"/>
    </row>
    <row r="15" spans="1:8" ht="15" customHeight="1" x14ac:dyDescent="0.25">
      <c r="A15" s="926" t="s">
        <v>3638</v>
      </c>
      <c r="B15" s="931">
        <v>17277384650.08353</v>
      </c>
      <c r="C15" s="932">
        <v>1183976595.2688801</v>
      </c>
      <c r="D15" s="932">
        <v>560202676.46525073</v>
      </c>
      <c r="E15" s="932">
        <v>179957840.70083523</v>
      </c>
      <c r="F15" s="932">
        <v>82067144.190627649</v>
      </c>
      <c r="G15" s="929">
        <v>19283588906.709126</v>
      </c>
      <c r="H15" s="930"/>
    </row>
    <row r="16" spans="1:8" ht="15" customHeight="1" x14ac:dyDescent="0.25">
      <c r="A16" s="926" t="s">
        <v>3639</v>
      </c>
      <c r="B16" s="931">
        <v>32068494783.757103</v>
      </c>
      <c r="C16" s="932">
        <v>998250425.76148736</v>
      </c>
      <c r="D16" s="932">
        <v>1946476925.3552935</v>
      </c>
      <c r="E16" s="932">
        <v>173430702.19113481</v>
      </c>
      <c r="F16" s="932">
        <v>642652188.17871583</v>
      </c>
      <c r="G16" s="929">
        <v>35829305025.243736</v>
      </c>
      <c r="H16" s="930"/>
    </row>
    <row r="17" spans="1:12" ht="15" customHeight="1" x14ac:dyDescent="0.25">
      <c r="A17" s="926" t="s">
        <v>3640</v>
      </c>
      <c r="B17" s="931">
        <v>1296273998.6599274</v>
      </c>
      <c r="C17" s="932">
        <v>99989646.254184991</v>
      </c>
      <c r="D17" s="932">
        <v>114603596.8746606</v>
      </c>
      <c r="E17" s="932">
        <v>0</v>
      </c>
      <c r="F17" s="932">
        <v>0</v>
      </c>
      <c r="G17" s="929">
        <v>1510867241.7887728</v>
      </c>
      <c r="H17" s="930"/>
    </row>
    <row r="18" spans="1:12" ht="15" customHeight="1" x14ac:dyDescent="0.25">
      <c r="A18" s="926" t="s">
        <v>3641</v>
      </c>
      <c r="B18" s="931">
        <v>4221625007.2125502</v>
      </c>
      <c r="C18" s="932">
        <v>150717725.46158376</v>
      </c>
      <c r="D18" s="932">
        <v>75221441.606316611</v>
      </c>
      <c r="E18" s="932">
        <v>0</v>
      </c>
      <c r="F18" s="932">
        <v>65495181.583838917</v>
      </c>
      <c r="G18" s="929">
        <v>4513059355.8642893</v>
      </c>
      <c r="H18" s="930"/>
    </row>
    <row r="19" spans="1:12" ht="15" customHeight="1" x14ac:dyDescent="0.25">
      <c r="A19" s="926" t="s">
        <v>3642</v>
      </c>
      <c r="B19" s="931">
        <v>156458139.01536682</v>
      </c>
      <c r="C19" s="932">
        <v>1463119.7097175</v>
      </c>
      <c r="D19" s="932">
        <v>636357.27299760003</v>
      </c>
      <c r="E19" s="932">
        <v>0</v>
      </c>
      <c r="F19" s="932">
        <v>1390534.0710894801</v>
      </c>
      <c r="G19" s="929">
        <v>159948150.0691714</v>
      </c>
      <c r="H19" s="930"/>
    </row>
    <row r="20" spans="1:12" ht="15" customHeight="1" x14ac:dyDescent="0.25">
      <c r="A20" s="926" t="s">
        <v>3643</v>
      </c>
      <c r="B20" s="931">
        <v>2706620438.93783</v>
      </c>
      <c r="C20" s="932">
        <v>63636295.450423755</v>
      </c>
      <c r="D20" s="932">
        <v>127203007.99094281</v>
      </c>
      <c r="E20" s="932">
        <v>713048.91978712112</v>
      </c>
      <c r="F20" s="932">
        <v>2077764.9252294202</v>
      </c>
      <c r="G20" s="929">
        <v>2900250556.2242131</v>
      </c>
      <c r="H20" s="930"/>
    </row>
    <row r="21" spans="1:12" ht="15" customHeight="1" x14ac:dyDescent="0.25">
      <c r="A21" s="926" t="s">
        <v>3644</v>
      </c>
      <c r="B21" s="931">
        <v>1489758117.6636055</v>
      </c>
      <c r="C21" s="932">
        <v>19278761.24871625</v>
      </c>
      <c r="D21" s="932">
        <v>4820319.4203486005</v>
      </c>
      <c r="E21" s="932">
        <v>2096763.9041952442</v>
      </c>
      <c r="F21" s="932">
        <v>2228601.1166357202</v>
      </c>
      <c r="G21" s="929">
        <v>1518182563.3535016</v>
      </c>
      <c r="H21" s="930"/>
    </row>
    <row r="22" spans="1:12" ht="15" customHeight="1" x14ac:dyDescent="0.25">
      <c r="A22" s="926" t="s">
        <v>3645</v>
      </c>
      <c r="B22" s="931">
        <v>81677783.20094201</v>
      </c>
      <c r="C22" s="932">
        <v>14661898.97581625</v>
      </c>
      <c r="D22" s="932">
        <v>7436258.2237860011</v>
      </c>
      <c r="E22" s="932">
        <v>0</v>
      </c>
      <c r="F22" s="932">
        <v>0</v>
      </c>
      <c r="G22" s="929">
        <v>103775940.40054426</v>
      </c>
      <c r="H22" s="930"/>
    </row>
    <row r="23" spans="1:12" ht="15" customHeight="1" x14ac:dyDescent="0.25">
      <c r="A23" s="926" t="s">
        <v>3646</v>
      </c>
      <c r="B23" s="931">
        <v>591638304.6051569</v>
      </c>
      <c r="C23" s="932">
        <v>1539562.2434062501</v>
      </c>
      <c r="D23" s="932">
        <v>936152.41785029997</v>
      </c>
      <c r="E23" s="932">
        <v>230196.86650726301</v>
      </c>
      <c r="F23" s="932">
        <v>0</v>
      </c>
      <c r="G23" s="929">
        <v>594344216.13292074</v>
      </c>
      <c r="H23" s="930"/>
    </row>
    <row r="24" spans="1:12" ht="15" customHeight="1" x14ac:dyDescent="0.25">
      <c r="A24" s="926" t="s">
        <v>3647</v>
      </c>
      <c r="B24" s="931">
        <v>616019864.3039341</v>
      </c>
      <c r="C24" s="932">
        <v>14981403.783700002</v>
      </c>
      <c r="D24" s="932">
        <v>23403630.084754501</v>
      </c>
      <c r="E24" s="932">
        <v>0</v>
      </c>
      <c r="F24" s="932">
        <v>0</v>
      </c>
      <c r="G24" s="929">
        <v>654404898.17238855</v>
      </c>
      <c r="H24" s="930"/>
    </row>
    <row r="25" spans="1:12" ht="15" customHeight="1" x14ac:dyDescent="0.25">
      <c r="A25" s="926" t="s">
        <v>3648</v>
      </c>
      <c r="B25" s="931">
        <v>285124562.9749133</v>
      </c>
      <c r="C25" s="932">
        <v>1099328.3665</v>
      </c>
      <c r="D25" s="932">
        <v>0</v>
      </c>
      <c r="E25" s="932">
        <v>0</v>
      </c>
      <c r="F25" s="932">
        <v>0</v>
      </c>
      <c r="G25" s="929">
        <v>286223891.34141332</v>
      </c>
      <c r="H25" s="930"/>
    </row>
    <row r="26" spans="1:12" ht="16.5" x14ac:dyDescent="0.25">
      <c r="A26" s="926"/>
      <c r="B26" s="931"/>
      <c r="C26" s="932"/>
      <c r="D26" s="932"/>
      <c r="E26" s="932"/>
      <c r="F26" s="932"/>
      <c r="G26" s="933"/>
      <c r="H26" s="930"/>
    </row>
    <row r="27" spans="1:12" ht="15.75" customHeight="1" x14ac:dyDescent="0.25">
      <c r="A27" s="926" t="s">
        <v>532</v>
      </c>
      <c r="B27" s="927">
        <v>877090440743.11914</v>
      </c>
      <c r="C27" s="928">
        <v>124392958755.66685</v>
      </c>
      <c r="D27" s="928">
        <v>30683399141.644913</v>
      </c>
      <c r="E27" s="928">
        <v>6677099362.790514</v>
      </c>
      <c r="F27" s="928">
        <v>12226610302.048307</v>
      </c>
      <c r="G27" s="929">
        <v>1051070508305.2697</v>
      </c>
      <c r="H27" s="930"/>
    </row>
    <row r="28" spans="1:12" ht="17.25" thickBot="1" x14ac:dyDescent="0.3">
      <c r="A28" s="936"/>
      <c r="B28" s="937"/>
      <c r="C28" s="938"/>
      <c r="D28" s="938"/>
      <c r="E28" s="938"/>
      <c r="F28" s="938"/>
      <c r="G28" s="939"/>
      <c r="H28" s="930"/>
    </row>
    <row r="29" spans="1:12" s="940" customFormat="1" ht="18.95" customHeight="1" thickTop="1" x14ac:dyDescent="0.25">
      <c r="A29" s="940" t="s">
        <v>3649</v>
      </c>
      <c r="B29" s="941"/>
      <c r="E29" s="942"/>
      <c r="G29" s="941"/>
      <c r="H29" s="941"/>
    </row>
    <row r="30" spans="1:12" s="940" customFormat="1" ht="18.95" customHeight="1" x14ac:dyDescent="0.25">
      <c r="A30" s="940" t="s">
        <v>3650</v>
      </c>
      <c r="B30" s="941"/>
      <c r="C30" s="941"/>
      <c r="D30" s="941"/>
      <c r="E30" s="941"/>
      <c r="F30" s="941"/>
      <c r="G30" s="941"/>
      <c r="H30" s="941"/>
      <c r="I30" s="941"/>
      <c r="J30" s="941"/>
      <c r="K30" s="941"/>
      <c r="L30" s="941"/>
    </row>
    <row r="31" spans="1:12" s="940" customFormat="1" ht="18.95" customHeight="1" x14ac:dyDescent="0.25">
      <c r="A31" s="940" t="s">
        <v>396</v>
      </c>
      <c r="B31" s="941"/>
      <c r="C31" s="941"/>
      <c r="D31" s="941"/>
      <c r="E31" s="941"/>
      <c r="F31" s="941"/>
      <c r="G31" s="941"/>
      <c r="H31" s="941"/>
      <c r="I31" s="941"/>
      <c r="J31" s="941"/>
      <c r="K31" s="941"/>
      <c r="L31" s="941"/>
    </row>
    <row r="32" spans="1:12" s="940" customFormat="1" ht="18.95" customHeight="1" x14ac:dyDescent="0.25">
      <c r="A32" s="940" t="s">
        <v>369</v>
      </c>
      <c r="B32" s="941"/>
      <c r="C32" s="941"/>
      <c r="D32" s="941"/>
      <c r="E32" s="941"/>
      <c r="F32" s="941"/>
      <c r="G32" s="941"/>
    </row>
  </sheetData>
  <mergeCells count="4">
    <mergeCell ref="A3:A5"/>
    <mergeCell ref="C4:C5"/>
    <mergeCell ref="F4:F5"/>
    <mergeCell ref="G4:G5"/>
  </mergeCells>
  <printOptions horizontalCentered="1"/>
  <pageMargins left="0.75" right="0.75" top="0.75" bottom="0.75" header="0.3" footer="0"/>
  <pageSetup paperSize="9" scale="85"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29DA3-314E-4778-9550-7A551185F1DC}">
  <sheetPr>
    <pageSetUpPr fitToPage="1"/>
  </sheetPr>
  <dimension ref="A1:XFD107"/>
  <sheetViews>
    <sheetView zoomScale="90" zoomScaleNormal="90" zoomScaleSheetLayoutView="90" workbookViewId="0">
      <pane xSplit="22" ySplit="4" topLeftCell="AM39" activePane="bottomRight" state="frozen"/>
      <selection activeCell="C112" sqref="C112"/>
      <selection pane="topRight" activeCell="C112" sqref="C112"/>
      <selection pane="bottomLeft" activeCell="C112" sqref="C112"/>
      <selection pane="bottomRight" activeCell="C112" sqref="C112"/>
    </sheetView>
  </sheetViews>
  <sheetFormatPr defaultRowHeight="14.25" x14ac:dyDescent="0.2"/>
  <cols>
    <col min="1" max="1" width="56.42578125" style="1000" customWidth="1"/>
    <col min="2" max="2" width="8.42578125" style="1005" hidden="1" customWidth="1"/>
    <col min="3" max="3" width="10" style="1005" hidden="1" customWidth="1"/>
    <col min="4" max="4" width="11" style="1005" hidden="1" customWidth="1"/>
    <col min="5" max="5" width="9.5703125" style="1005" hidden="1" customWidth="1"/>
    <col min="6" max="6" width="9.42578125" style="1005" hidden="1" customWidth="1"/>
    <col min="7" max="7" width="8.5703125" style="1005" hidden="1" customWidth="1"/>
    <col min="8" max="8" width="10.85546875" style="1005" hidden="1" customWidth="1"/>
    <col min="9" max="10" width="9.5703125" style="1005" hidden="1" customWidth="1"/>
    <col min="11" max="11" width="10.28515625" style="950" hidden="1" customWidth="1"/>
    <col min="12" max="17" width="9.28515625" style="950" hidden="1" customWidth="1"/>
    <col min="18" max="18" width="7.5703125" style="950" hidden="1" customWidth="1"/>
    <col min="19" max="19" width="9.28515625" style="950" hidden="1" customWidth="1"/>
    <col min="20" max="20" width="7.5703125" style="950" hidden="1" customWidth="1"/>
    <col min="21" max="21" width="7.5703125" style="1002" hidden="1" customWidth="1"/>
    <col min="22" max="22" width="7.85546875" style="1002" hidden="1" customWidth="1"/>
    <col min="23" max="23" width="12.7109375" style="1003" hidden="1" customWidth="1"/>
    <col min="24" max="26" width="7.5703125" style="1004" hidden="1" customWidth="1"/>
    <col min="27" max="27" width="12.7109375" style="1004" hidden="1" customWidth="1"/>
    <col min="28" max="28" width="7.5703125" style="1004" hidden="1" customWidth="1"/>
    <col min="29" max="29" width="9.28515625" style="1004" hidden="1" customWidth="1"/>
    <col min="30" max="30" width="7.5703125" style="1004" hidden="1" customWidth="1"/>
    <col min="31" max="38" width="12.7109375" style="1004" hidden="1" customWidth="1"/>
    <col min="39" max="39" width="12.7109375" style="1004" customWidth="1"/>
    <col min="40" max="42" width="12.7109375" style="1004" hidden="1" customWidth="1"/>
    <col min="43" max="47" width="12.7109375" style="1004" customWidth="1"/>
    <col min="48" max="49" width="12.5703125" style="950" customWidth="1"/>
    <col min="50" max="52" width="12.28515625" style="950" customWidth="1"/>
    <col min="53" max="16384" width="9.140625" style="950"/>
  </cols>
  <sheetData>
    <row r="1" spans="1:61" s="943" customFormat="1" ht="17.25" x14ac:dyDescent="0.25">
      <c r="A1" s="3387" t="s">
        <v>3651</v>
      </c>
      <c r="B1" s="3387"/>
      <c r="C1" s="3387"/>
      <c r="D1" s="3387"/>
      <c r="E1" s="3387"/>
      <c r="F1" s="3387"/>
      <c r="G1" s="3387"/>
      <c r="H1" s="3387"/>
      <c r="I1" s="3387"/>
      <c r="J1" s="3387"/>
      <c r="K1" s="3387"/>
      <c r="L1" s="3387"/>
      <c r="M1" s="3387"/>
      <c r="N1" s="3387"/>
      <c r="O1" s="3387"/>
      <c r="P1" s="3387"/>
      <c r="Q1" s="3387"/>
      <c r="R1" s="3387"/>
      <c r="S1" s="3387"/>
      <c r="T1" s="3387"/>
      <c r="U1" s="3387"/>
      <c r="V1" s="3387"/>
      <c r="W1" s="3387"/>
      <c r="X1" s="3387"/>
      <c r="Y1" s="3387"/>
      <c r="Z1" s="3387"/>
      <c r="AA1" s="3387"/>
      <c r="AB1" s="3387"/>
      <c r="AC1" s="3387"/>
      <c r="AD1" s="3387"/>
      <c r="AE1" s="3387"/>
      <c r="AF1" s="3387"/>
      <c r="AG1" s="3387"/>
      <c r="AH1" s="3387"/>
      <c r="AI1" s="3387"/>
      <c r="AJ1" s="3387"/>
      <c r="AK1" s="3387"/>
      <c r="AL1" s="3387"/>
      <c r="AM1" s="3387"/>
      <c r="AN1" s="3387"/>
      <c r="AO1" s="3387"/>
      <c r="AP1" s="3387"/>
      <c r="AQ1" s="3387"/>
      <c r="AR1" s="3387"/>
      <c r="AS1" s="3387"/>
      <c r="AT1" s="3387"/>
      <c r="AU1" s="3387"/>
      <c r="AV1" s="3387"/>
      <c r="AW1" s="3387"/>
      <c r="AX1" s="3387"/>
      <c r="AY1" s="3387"/>
    </row>
    <row r="2" spans="1:61" s="943" customFormat="1" ht="13.5" customHeight="1" thickBot="1" x14ac:dyDescent="0.3">
      <c r="B2" s="944"/>
      <c r="C2" s="944"/>
      <c r="D2" s="944"/>
      <c r="E2" s="944"/>
      <c r="F2" s="944"/>
      <c r="G2" s="944"/>
      <c r="H2" s="944"/>
      <c r="I2" s="944"/>
      <c r="J2" s="944"/>
      <c r="K2" s="944"/>
      <c r="L2" s="944"/>
      <c r="M2" s="944"/>
      <c r="N2" s="944"/>
      <c r="O2" s="944"/>
      <c r="P2" s="944"/>
      <c r="Q2" s="944"/>
      <c r="R2" s="944"/>
      <c r="S2" s="944"/>
      <c r="T2" s="944"/>
      <c r="U2" s="944"/>
      <c r="V2" s="944"/>
      <c r="W2" s="945"/>
      <c r="X2" s="945"/>
      <c r="Y2" s="945"/>
      <c r="Z2" s="945"/>
      <c r="AA2" s="945"/>
      <c r="AB2" s="945"/>
      <c r="AC2" s="945"/>
      <c r="AD2" s="945"/>
      <c r="AE2" s="945"/>
      <c r="AF2" s="945"/>
      <c r="AG2" s="945"/>
      <c r="AH2" s="945"/>
      <c r="AI2" s="945"/>
      <c r="AJ2" s="945"/>
      <c r="AK2" s="946"/>
      <c r="AL2" s="946"/>
      <c r="AM2" s="945"/>
      <c r="AP2" s="946"/>
      <c r="AQ2" s="946"/>
      <c r="AR2" s="946"/>
      <c r="AS2" s="946"/>
      <c r="AT2" s="946"/>
      <c r="AU2" s="946"/>
      <c r="AW2" s="946"/>
      <c r="AY2" s="946"/>
      <c r="AZ2" s="946" t="s">
        <v>3602</v>
      </c>
    </row>
    <row r="3" spans="1:61" s="948" customFormat="1" ht="16.5" customHeight="1" x14ac:dyDescent="0.3">
      <c r="A3" s="3388" t="s">
        <v>3652</v>
      </c>
      <c r="B3" s="947">
        <v>39873</v>
      </c>
      <c r="C3" s="947">
        <v>39965</v>
      </c>
      <c r="D3" s="947">
        <v>40057</v>
      </c>
      <c r="E3" s="947">
        <v>40148</v>
      </c>
      <c r="F3" s="947">
        <v>40238</v>
      </c>
      <c r="G3" s="947">
        <v>40330</v>
      </c>
      <c r="H3" s="947">
        <v>40422</v>
      </c>
      <c r="I3" s="947">
        <v>40513</v>
      </c>
      <c r="J3" s="947">
        <v>40603</v>
      </c>
      <c r="K3" s="947">
        <v>40695</v>
      </c>
      <c r="L3" s="947">
        <v>40787</v>
      </c>
      <c r="M3" s="947">
        <v>40878</v>
      </c>
      <c r="N3" s="947">
        <v>40969</v>
      </c>
      <c r="O3" s="947">
        <v>41061</v>
      </c>
      <c r="P3" s="947">
        <v>41153</v>
      </c>
      <c r="Q3" s="947">
        <v>41244</v>
      </c>
      <c r="R3" s="947">
        <v>41334</v>
      </c>
      <c r="S3" s="947">
        <v>41426</v>
      </c>
      <c r="T3" s="947">
        <v>41518</v>
      </c>
      <c r="U3" s="947">
        <v>41609</v>
      </c>
      <c r="V3" s="3390">
        <v>41883</v>
      </c>
      <c r="W3" s="3392">
        <v>41974</v>
      </c>
      <c r="X3" s="3392">
        <v>42064</v>
      </c>
      <c r="Y3" s="3392">
        <v>42157</v>
      </c>
      <c r="Z3" s="3392">
        <v>42250</v>
      </c>
      <c r="AA3" s="3392">
        <v>42339</v>
      </c>
      <c r="AB3" s="3392">
        <v>42430</v>
      </c>
      <c r="AC3" s="3392">
        <v>42523</v>
      </c>
      <c r="AD3" s="3392">
        <v>42616</v>
      </c>
      <c r="AE3" s="3392">
        <v>42708</v>
      </c>
      <c r="AF3" s="3392">
        <v>42795</v>
      </c>
      <c r="AG3" s="3392">
        <v>42887</v>
      </c>
      <c r="AH3" s="3392">
        <v>42979</v>
      </c>
      <c r="AI3" s="3392">
        <v>43070</v>
      </c>
      <c r="AJ3" s="3392">
        <v>43160</v>
      </c>
      <c r="AK3" s="3394" t="s">
        <v>2976</v>
      </c>
      <c r="AL3" s="3394" t="s">
        <v>3653</v>
      </c>
      <c r="AM3" s="3394" t="s">
        <v>3654</v>
      </c>
      <c r="AN3" s="3394" t="s">
        <v>3655</v>
      </c>
      <c r="AO3" s="3394" t="s">
        <v>3265</v>
      </c>
      <c r="AP3" s="3394" t="s">
        <v>3656</v>
      </c>
      <c r="AQ3" s="3394" t="s">
        <v>3266</v>
      </c>
      <c r="AR3" s="3394" t="s">
        <v>3035</v>
      </c>
      <c r="AS3" s="3394" t="s">
        <v>402</v>
      </c>
      <c r="AT3" s="3394" t="s">
        <v>308</v>
      </c>
      <c r="AU3" s="3394">
        <v>44166</v>
      </c>
      <c r="AV3" s="3394">
        <v>44256</v>
      </c>
      <c r="AW3" s="3394">
        <v>44349</v>
      </c>
      <c r="AX3" s="3394">
        <v>44441</v>
      </c>
      <c r="AY3" s="3394" t="s">
        <v>3657</v>
      </c>
      <c r="AZ3" s="3394" t="s">
        <v>3658</v>
      </c>
    </row>
    <row r="4" spans="1:61" ht="9.75" customHeight="1" thickBot="1" x14ac:dyDescent="0.35">
      <c r="A4" s="3389"/>
      <c r="B4" s="949"/>
      <c r="C4" s="949"/>
      <c r="D4" s="949"/>
      <c r="E4" s="949"/>
      <c r="F4" s="949"/>
      <c r="G4" s="949"/>
      <c r="H4" s="949"/>
      <c r="I4" s="949"/>
      <c r="J4" s="949"/>
      <c r="K4" s="949"/>
      <c r="L4" s="949"/>
      <c r="M4" s="949"/>
      <c r="N4" s="949"/>
      <c r="O4" s="949"/>
      <c r="P4" s="949"/>
      <c r="Q4" s="949"/>
      <c r="R4" s="949"/>
      <c r="S4" s="949"/>
      <c r="T4" s="949"/>
      <c r="U4" s="949"/>
      <c r="V4" s="3391"/>
      <c r="W4" s="3393"/>
      <c r="X4" s="3393"/>
      <c r="Y4" s="3393"/>
      <c r="Z4" s="3393"/>
      <c r="AA4" s="3393"/>
      <c r="AB4" s="3393"/>
      <c r="AC4" s="3393"/>
      <c r="AD4" s="3393"/>
      <c r="AE4" s="3393"/>
      <c r="AF4" s="3393"/>
      <c r="AG4" s="3393"/>
      <c r="AH4" s="3393"/>
      <c r="AI4" s="3393"/>
      <c r="AJ4" s="3393"/>
      <c r="AK4" s="3393"/>
      <c r="AL4" s="3393"/>
      <c r="AM4" s="3393"/>
      <c r="AN4" s="3393"/>
      <c r="AO4" s="3393"/>
      <c r="AP4" s="3393"/>
      <c r="AQ4" s="3393"/>
      <c r="AR4" s="3393"/>
      <c r="AS4" s="3393"/>
      <c r="AT4" s="3393"/>
      <c r="AU4" s="3393"/>
      <c r="AV4" s="3393"/>
      <c r="AW4" s="3393"/>
      <c r="AX4" s="3393"/>
      <c r="AY4" s="3393"/>
      <c r="AZ4" s="3393"/>
    </row>
    <row r="5" spans="1:61" s="956" customFormat="1" ht="17.25" x14ac:dyDescent="0.3">
      <c r="A5" s="951" t="s">
        <v>3659</v>
      </c>
      <c r="B5" s="952"/>
      <c r="C5" s="952"/>
      <c r="D5" s="952"/>
      <c r="E5" s="952"/>
      <c r="F5" s="952"/>
      <c r="G5" s="952"/>
      <c r="H5" s="952"/>
      <c r="I5" s="952"/>
      <c r="J5" s="952"/>
      <c r="K5" s="952"/>
      <c r="L5" s="952"/>
      <c r="M5" s="952"/>
      <c r="N5" s="952"/>
      <c r="O5" s="952"/>
      <c r="P5" s="952"/>
      <c r="Q5" s="952"/>
      <c r="R5" s="952"/>
      <c r="S5" s="952"/>
      <c r="T5" s="952"/>
      <c r="U5" s="952"/>
      <c r="V5" s="953"/>
      <c r="W5" s="954"/>
      <c r="X5" s="954"/>
      <c r="Y5" s="954"/>
      <c r="Z5" s="954"/>
      <c r="AA5" s="955"/>
      <c r="AB5" s="954"/>
      <c r="AC5" s="954"/>
      <c r="AD5" s="954"/>
      <c r="AE5" s="955"/>
      <c r="AF5" s="955"/>
      <c r="AG5" s="955"/>
      <c r="AH5" s="955"/>
      <c r="AI5" s="955"/>
      <c r="AJ5" s="955"/>
      <c r="AK5" s="955"/>
      <c r="AL5" s="955"/>
      <c r="AM5" s="955"/>
      <c r="AN5" s="955"/>
      <c r="AO5" s="955"/>
      <c r="AP5" s="955"/>
      <c r="AQ5" s="955"/>
      <c r="AR5" s="955"/>
      <c r="AS5" s="955"/>
      <c r="AT5" s="955"/>
      <c r="AU5" s="955"/>
      <c r="AV5" s="955"/>
      <c r="AW5" s="955"/>
      <c r="AX5" s="955"/>
      <c r="AY5" s="955"/>
      <c r="AZ5" s="955"/>
    </row>
    <row r="6" spans="1:61" ht="17.25" x14ac:dyDescent="0.3">
      <c r="A6" s="957" t="s">
        <v>3660</v>
      </c>
      <c r="B6" s="958">
        <v>0.1718676367942365</v>
      </c>
      <c r="C6" s="958">
        <v>0.15997964794204753</v>
      </c>
      <c r="D6" s="958">
        <v>0.153</v>
      </c>
      <c r="E6" s="958">
        <v>0.154</v>
      </c>
      <c r="F6" s="958">
        <v>0.16700000000000001</v>
      </c>
      <c r="G6" s="958">
        <v>0.16549926722586525</v>
      </c>
      <c r="H6" s="958">
        <v>0.1591182920756036</v>
      </c>
      <c r="I6" s="958">
        <v>0.157946867635543</v>
      </c>
      <c r="J6" s="958">
        <v>0.17243388831771284</v>
      </c>
      <c r="K6" s="958">
        <v>0.16285419143411595</v>
      </c>
      <c r="L6" s="958">
        <v>0.15829854881621278</v>
      </c>
      <c r="M6" s="958">
        <v>0.156</v>
      </c>
      <c r="N6" s="958">
        <v>0.16</v>
      </c>
      <c r="O6" s="958">
        <v>0.16435170105853492</v>
      </c>
      <c r="P6" s="958">
        <v>0.17203186507637383</v>
      </c>
      <c r="Q6" s="958">
        <v>0.17090056720664193</v>
      </c>
      <c r="R6" s="958">
        <v>0.17430335722370124</v>
      </c>
      <c r="S6" s="958">
        <v>0.16400000000000001</v>
      </c>
      <c r="T6" s="958">
        <v>0.16900000000000001</v>
      </c>
      <c r="U6" s="958">
        <v>0.17299999999999999</v>
      </c>
      <c r="V6" s="959">
        <v>0.17508264034499557</v>
      </c>
      <c r="W6" s="960">
        <v>17.079466277427397</v>
      </c>
      <c r="X6" s="960">
        <v>17.740151884661529</v>
      </c>
      <c r="Y6" s="960">
        <v>17.599999999999998</v>
      </c>
      <c r="Z6" s="960">
        <v>18.2</v>
      </c>
      <c r="AA6" s="960">
        <v>18.383057849063054</v>
      </c>
      <c r="AB6" s="960">
        <v>18.675117348055888</v>
      </c>
      <c r="AC6" s="960">
        <v>18.201865156654755</v>
      </c>
      <c r="AD6" s="960">
        <v>18.18107339782329</v>
      </c>
      <c r="AE6" s="960">
        <v>18.234977514011121</v>
      </c>
      <c r="AF6" s="960">
        <v>18.478099253170633</v>
      </c>
      <c r="AG6" s="960">
        <v>18.600000000000001</v>
      </c>
      <c r="AH6" s="960">
        <v>18.2</v>
      </c>
      <c r="AI6" s="960">
        <v>18.600000000000001</v>
      </c>
      <c r="AJ6" s="960">
        <v>18.600000000000001</v>
      </c>
      <c r="AK6" s="960">
        <v>18</v>
      </c>
      <c r="AL6" s="960">
        <v>18.398676813123199</v>
      </c>
      <c r="AM6" s="960">
        <v>19.243484012944851</v>
      </c>
      <c r="AN6" s="960">
        <v>19.546290927550068</v>
      </c>
      <c r="AO6" s="960">
        <v>19.98532855093838</v>
      </c>
      <c r="AP6" s="960">
        <v>19.837974262374257</v>
      </c>
      <c r="AQ6" s="961">
        <v>19.600371347647538</v>
      </c>
      <c r="AR6" s="960">
        <v>19.294394145716151</v>
      </c>
      <c r="AS6" s="960">
        <v>20.360962428295718</v>
      </c>
      <c r="AT6" s="960">
        <v>19.880611409676508</v>
      </c>
      <c r="AU6" s="960">
        <v>19.707844948950726</v>
      </c>
      <c r="AV6" s="960">
        <v>19.752002668590912</v>
      </c>
      <c r="AW6" s="960">
        <v>19.7</v>
      </c>
      <c r="AX6" s="960">
        <v>20.7</v>
      </c>
      <c r="AY6" s="960">
        <v>20.7</v>
      </c>
      <c r="AZ6" s="960">
        <v>21</v>
      </c>
    </row>
    <row r="7" spans="1:61" ht="17.25" x14ac:dyDescent="0.3">
      <c r="A7" s="957" t="s">
        <v>3661</v>
      </c>
      <c r="B7" s="958">
        <v>0.15055686147138789</v>
      </c>
      <c r="C7" s="958">
        <v>0.13834498252886165</v>
      </c>
      <c r="D7" s="958">
        <v>0.13206883192338364</v>
      </c>
      <c r="E7" s="958">
        <v>0.13257567692621144</v>
      </c>
      <c r="F7" s="958">
        <v>0.14600174663236906</v>
      </c>
      <c r="G7" s="958">
        <v>0.1423335452646744</v>
      </c>
      <c r="H7" s="958">
        <v>0.13647953285407111</v>
      </c>
      <c r="I7" s="958">
        <v>0.13638936851998498</v>
      </c>
      <c r="J7" s="958">
        <v>0.15014960288428036</v>
      </c>
      <c r="K7" s="958">
        <v>0.14085991820948748</v>
      </c>
      <c r="L7" s="958">
        <v>0.13806515998901453</v>
      </c>
      <c r="M7" s="958">
        <v>0.13900000000000001</v>
      </c>
      <c r="N7" s="958">
        <v>0.14499999999999999</v>
      </c>
      <c r="O7" s="958">
        <v>0.15037147410328416</v>
      </c>
      <c r="P7" s="958">
        <v>0.15749874257434712</v>
      </c>
      <c r="Q7" s="958">
        <v>0.15521270336226159</v>
      </c>
      <c r="R7" s="958">
        <v>0.15935757455659602</v>
      </c>
      <c r="S7" s="958">
        <v>0.15</v>
      </c>
      <c r="T7" s="958">
        <v>0.14799999999999999</v>
      </c>
      <c r="U7" s="958">
        <v>0.151</v>
      </c>
      <c r="V7" s="959">
        <v>0.15122846815962562</v>
      </c>
      <c r="W7" s="960">
        <v>15.121041423645831</v>
      </c>
      <c r="X7" s="960">
        <v>15.369758545732349</v>
      </c>
      <c r="Y7" s="960">
        <v>15.2</v>
      </c>
      <c r="Z7" s="960">
        <v>16.600000000000001</v>
      </c>
      <c r="AA7" s="960">
        <v>16.977039339356185</v>
      </c>
      <c r="AB7" s="960">
        <v>17.241235556886664</v>
      </c>
      <c r="AC7" s="960">
        <v>16.53574933076268</v>
      </c>
      <c r="AD7" s="960">
        <v>16.562261888658959</v>
      </c>
      <c r="AE7" s="960">
        <v>16.664238987111755</v>
      </c>
      <c r="AF7" s="960">
        <v>16.935946304592171</v>
      </c>
      <c r="AG7" s="960">
        <v>17.2</v>
      </c>
      <c r="AH7" s="960">
        <v>16.8</v>
      </c>
      <c r="AI7" s="960">
        <v>17.299999999999997</v>
      </c>
      <c r="AJ7" s="960">
        <v>17.2</v>
      </c>
      <c r="AK7" s="960">
        <v>16.7</v>
      </c>
      <c r="AL7" s="960">
        <v>17.055065710101662</v>
      </c>
      <c r="AM7" s="960">
        <v>17.867932104146984</v>
      </c>
      <c r="AN7" s="960">
        <v>18.162603154807112</v>
      </c>
      <c r="AO7" s="960">
        <v>18.524051642907786</v>
      </c>
      <c r="AP7" s="960">
        <v>18.444901394979841</v>
      </c>
      <c r="AQ7" s="961">
        <v>18.21484157642093</v>
      </c>
      <c r="AR7" s="960">
        <v>18.021312422135612</v>
      </c>
      <c r="AS7" s="960">
        <v>19.022911522605384</v>
      </c>
      <c r="AT7" s="960">
        <v>18.520278174427229</v>
      </c>
      <c r="AU7" s="960">
        <v>18.337569014559815</v>
      </c>
      <c r="AV7" s="960">
        <v>18.404464005233415</v>
      </c>
      <c r="AW7" s="960">
        <v>18.3</v>
      </c>
      <c r="AX7" s="960">
        <v>19.399999999999999</v>
      </c>
      <c r="AY7" s="960">
        <v>19.399999999999999</v>
      </c>
      <c r="AZ7" s="960">
        <v>19.8</v>
      </c>
    </row>
    <row r="8" spans="1:61" ht="17.25" x14ac:dyDescent="0.3">
      <c r="A8" s="957" t="s">
        <v>3662</v>
      </c>
      <c r="B8" s="958">
        <v>0.10140426111429046</v>
      </c>
      <c r="C8" s="958">
        <v>0.10589471241226837</v>
      </c>
      <c r="D8" s="958">
        <v>0.11068489597478232</v>
      </c>
      <c r="E8" s="958">
        <v>0.13420253822556999</v>
      </c>
      <c r="F8" s="958">
        <v>8.1405968067922219E-2</v>
      </c>
      <c r="G8" s="958">
        <v>7.5999999999999998E-2</v>
      </c>
      <c r="H8" s="958">
        <v>8.617944059955579E-2</v>
      </c>
      <c r="I8" s="958">
        <v>9.1381504838376093E-2</v>
      </c>
      <c r="J8" s="958">
        <v>8.2010890852598411E-2</v>
      </c>
      <c r="K8" s="958">
        <v>9.6056694525205336E-2</v>
      </c>
      <c r="L8" s="958">
        <v>9.6426830122635337E-2</v>
      </c>
      <c r="M8" s="958">
        <v>0.109</v>
      </c>
      <c r="N8" s="958">
        <v>0.107</v>
      </c>
      <c r="O8" s="958">
        <v>0.15815332093148349</v>
      </c>
      <c r="P8" s="958">
        <v>0.14694991323370413</v>
      </c>
      <c r="Q8" s="958">
        <v>0.12407532303703329</v>
      </c>
      <c r="R8" s="958">
        <v>0.11825260073262621</v>
      </c>
      <c r="S8" s="958">
        <v>0.13</v>
      </c>
      <c r="T8" s="958">
        <v>0.129</v>
      </c>
      <c r="U8" s="958">
        <v>0.127</v>
      </c>
      <c r="V8" s="959">
        <v>0.1221773840544107</v>
      </c>
      <c r="W8" s="960">
        <v>16.446667143528636</v>
      </c>
      <c r="X8" s="960">
        <v>16.411092890645577</v>
      </c>
      <c r="Y8" s="960">
        <v>17.8</v>
      </c>
      <c r="Z8" s="960">
        <v>17.899999999999999</v>
      </c>
      <c r="AA8" s="960">
        <v>19.106987017216934</v>
      </c>
      <c r="AB8" s="960">
        <v>18.707460028369997</v>
      </c>
      <c r="AC8" s="960">
        <v>18.505255305394439</v>
      </c>
      <c r="AD8" s="960">
        <v>18.688264715851261</v>
      </c>
      <c r="AE8" s="960">
        <v>18.665572688503023</v>
      </c>
      <c r="AF8" s="960">
        <v>19.275934037268701</v>
      </c>
      <c r="AG8" s="960">
        <v>18</v>
      </c>
      <c r="AH8" s="960">
        <v>18.3</v>
      </c>
      <c r="AI8" s="960">
        <v>16.600000000000001</v>
      </c>
      <c r="AJ8" s="960">
        <v>15.6</v>
      </c>
      <c r="AK8" s="960">
        <v>14.3</v>
      </c>
      <c r="AL8" s="960">
        <v>9.9073415848788198</v>
      </c>
      <c r="AM8" s="960">
        <v>13.894017800239904</v>
      </c>
      <c r="AN8" s="960">
        <v>12.987379307258815</v>
      </c>
      <c r="AO8" s="960">
        <v>12.687120676440983</v>
      </c>
      <c r="AP8" s="960">
        <v>11.541547614822806</v>
      </c>
      <c r="AQ8" s="961">
        <v>10.397266259056606</v>
      </c>
      <c r="AR8" s="960">
        <v>11.482813013192354</v>
      </c>
      <c r="AS8" s="960">
        <v>12.220372398420672</v>
      </c>
      <c r="AT8" s="960">
        <v>11.135984273161625</v>
      </c>
      <c r="AU8" s="960">
        <v>10.213019762269575</v>
      </c>
      <c r="AV8" s="960">
        <v>10.564795482922449</v>
      </c>
      <c r="AW8" s="960">
        <v>8.1999999999999993</v>
      </c>
      <c r="AX8" s="960">
        <v>7.6</v>
      </c>
      <c r="AY8" s="960">
        <v>8.9</v>
      </c>
      <c r="AZ8" s="960">
        <v>9.1999999999999993</v>
      </c>
    </row>
    <row r="9" spans="1:61" ht="15.75" customHeight="1" x14ac:dyDescent="0.3">
      <c r="A9" s="957" t="s">
        <v>3663</v>
      </c>
      <c r="B9" s="958">
        <v>0.8239611283071826</v>
      </c>
      <c r="C9" s="958">
        <v>1.4373029210939954</v>
      </c>
      <c r="D9" s="958">
        <v>1.6411025237915049</v>
      </c>
      <c r="E9" s="958">
        <v>2.0360524518371519</v>
      </c>
      <c r="F9" s="958">
        <v>2.5552436349246372</v>
      </c>
      <c r="G9" s="958"/>
      <c r="H9" s="958"/>
      <c r="I9" s="958"/>
      <c r="J9" s="958"/>
      <c r="K9" s="958"/>
      <c r="L9" s="958"/>
      <c r="M9" s="958"/>
      <c r="N9" s="958"/>
      <c r="O9" s="958"/>
      <c r="P9" s="958"/>
      <c r="Q9" s="958"/>
      <c r="R9" s="958"/>
      <c r="S9" s="958"/>
      <c r="T9" s="958"/>
      <c r="U9" s="958"/>
      <c r="V9" s="959"/>
      <c r="W9" s="962"/>
      <c r="X9" s="962"/>
      <c r="Y9" s="962"/>
      <c r="Z9" s="962"/>
      <c r="AA9" s="963"/>
      <c r="AB9" s="962"/>
      <c r="AC9" s="962"/>
      <c r="AD9" s="962"/>
      <c r="AE9" s="963"/>
      <c r="AF9" s="963"/>
      <c r="AG9" s="963"/>
      <c r="AH9" s="963"/>
      <c r="AI9" s="963"/>
      <c r="AJ9" s="963"/>
      <c r="AK9" s="963"/>
      <c r="AL9" s="963"/>
      <c r="AM9" s="964" t="s">
        <v>3664</v>
      </c>
      <c r="AN9" s="964" t="s">
        <v>3664</v>
      </c>
      <c r="AO9" s="964" t="s">
        <v>3664</v>
      </c>
      <c r="AP9" s="964" t="s">
        <v>3664</v>
      </c>
      <c r="AQ9" s="964" t="s">
        <v>3664</v>
      </c>
      <c r="AR9" s="964" t="s">
        <v>3664</v>
      </c>
      <c r="AS9" s="964" t="s">
        <v>3664</v>
      </c>
      <c r="AT9" s="964" t="s">
        <v>3664</v>
      </c>
      <c r="AU9" s="964" t="s">
        <v>3664</v>
      </c>
      <c r="AV9" s="964" t="s">
        <v>3664</v>
      </c>
      <c r="AW9" s="964" t="s">
        <v>3664</v>
      </c>
      <c r="AX9" s="964" t="s">
        <v>3664</v>
      </c>
      <c r="AY9" s="963">
        <v>19</v>
      </c>
      <c r="AZ9" s="963">
        <v>19.399999999999999</v>
      </c>
    </row>
    <row r="10" spans="1:61" ht="15.75" customHeight="1" x14ac:dyDescent="0.3">
      <c r="A10" s="957" t="s">
        <v>3665</v>
      </c>
      <c r="B10" s="958">
        <v>0.87272071449793776</v>
      </c>
      <c r="C10" s="958">
        <v>1.4515986239049474</v>
      </c>
      <c r="D10" s="958">
        <v>1.660813683255403</v>
      </c>
      <c r="E10" s="958">
        <v>2.0554942301869499</v>
      </c>
      <c r="F10" s="958">
        <v>2.5590518499363855</v>
      </c>
      <c r="G10" s="958"/>
      <c r="H10" s="958"/>
      <c r="I10" s="958"/>
      <c r="J10" s="958"/>
      <c r="K10" s="958"/>
      <c r="L10" s="958"/>
      <c r="M10" s="958"/>
      <c r="N10" s="958"/>
      <c r="O10" s="958"/>
      <c r="P10" s="958"/>
      <c r="Q10" s="958"/>
      <c r="R10" s="958"/>
      <c r="S10" s="958"/>
      <c r="T10" s="958"/>
      <c r="U10" s="958"/>
      <c r="V10" s="959"/>
      <c r="W10" s="962"/>
      <c r="X10" s="962"/>
      <c r="Y10" s="962"/>
      <c r="Z10" s="962"/>
      <c r="AA10" s="963"/>
      <c r="AB10" s="962"/>
      <c r="AC10" s="962"/>
      <c r="AD10" s="962"/>
      <c r="AE10" s="963"/>
      <c r="AF10" s="963"/>
      <c r="AG10" s="963"/>
      <c r="AH10" s="963"/>
      <c r="AI10" s="963"/>
      <c r="AJ10" s="963"/>
      <c r="AK10" s="963"/>
      <c r="AL10" s="963"/>
      <c r="AM10" s="964" t="s">
        <v>3664</v>
      </c>
      <c r="AN10" s="964" t="s">
        <v>3664</v>
      </c>
      <c r="AO10" s="964" t="s">
        <v>3664</v>
      </c>
      <c r="AP10" s="964" t="s">
        <v>3664</v>
      </c>
      <c r="AQ10" s="964" t="s">
        <v>3664</v>
      </c>
      <c r="AR10" s="964" t="s">
        <v>3664</v>
      </c>
      <c r="AS10" s="964" t="s">
        <v>3664</v>
      </c>
      <c r="AT10" s="964" t="s">
        <v>3664</v>
      </c>
      <c r="AU10" s="964" t="s">
        <v>3664</v>
      </c>
      <c r="AV10" s="964" t="s">
        <v>3664</v>
      </c>
      <c r="AW10" s="964" t="s">
        <v>3664</v>
      </c>
      <c r="AX10" s="964" t="s">
        <v>3664</v>
      </c>
      <c r="AY10" s="963">
        <v>9.1</v>
      </c>
      <c r="AZ10" s="963">
        <v>9.1999999999999993</v>
      </c>
    </row>
    <row r="11" spans="1:61" ht="17.25" x14ac:dyDescent="0.3">
      <c r="A11" s="957"/>
      <c r="B11" s="958"/>
      <c r="C11" s="958"/>
      <c r="D11" s="958"/>
      <c r="E11" s="958"/>
      <c r="F11" s="958"/>
      <c r="G11" s="958"/>
      <c r="H11" s="958"/>
      <c r="I11" s="958"/>
      <c r="J11" s="958"/>
      <c r="K11" s="958"/>
      <c r="L11" s="958"/>
      <c r="M11" s="958"/>
      <c r="N11" s="958"/>
      <c r="O11" s="958"/>
      <c r="P11" s="958"/>
      <c r="Q11" s="958"/>
      <c r="R11" s="958"/>
      <c r="S11" s="958"/>
      <c r="T11" s="958"/>
      <c r="U11" s="958"/>
      <c r="V11" s="959"/>
      <c r="W11" s="962"/>
      <c r="X11" s="962"/>
      <c r="Y11" s="962"/>
      <c r="Z11" s="962"/>
      <c r="AA11" s="963"/>
      <c r="AB11" s="962"/>
      <c r="AC11" s="962"/>
      <c r="AD11" s="962"/>
      <c r="AE11" s="963"/>
      <c r="AF11" s="963"/>
      <c r="AG11" s="963"/>
      <c r="AH11" s="963"/>
      <c r="AI11" s="963"/>
      <c r="AJ11" s="963"/>
      <c r="AK11" s="963"/>
      <c r="AL11" s="963"/>
      <c r="AM11" s="963"/>
      <c r="AN11" s="963"/>
      <c r="AO11" s="963"/>
      <c r="AP11" s="963"/>
      <c r="AQ11" s="963"/>
      <c r="AR11" s="963"/>
      <c r="AS11" s="963"/>
      <c r="AT11" s="963"/>
      <c r="AU11" s="963"/>
      <c r="AV11" s="963"/>
      <c r="AW11" s="963"/>
      <c r="AX11" s="963"/>
      <c r="AY11" s="963"/>
      <c r="AZ11" s="963"/>
    </row>
    <row r="12" spans="1:61" s="956" customFormat="1" ht="17.25" x14ac:dyDescent="0.3">
      <c r="A12" s="965" t="s">
        <v>3666</v>
      </c>
      <c r="B12" s="958"/>
      <c r="C12" s="958"/>
      <c r="D12" s="958"/>
      <c r="E12" s="958"/>
      <c r="F12" s="958"/>
      <c r="G12" s="958"/>
      <c r="H12" s="958"/>
      <c r="I12" s="958"/>
      <c r="J12" s="958"/>
      <c r="K12" s="958"/>
      <c r="L12" s="958"/>
      <c r="M12" s="958"/>
      <c r="N12" s="958"/>
      <c r="O12" s="958"/>
      <c r="P12" s="958"/>
      <c r="Q12" s="958"/>
      <c r="R12" s="958"/>
      <c r="S12" s="958"/>
      <c r="T12" s="958"/>
      <c r="U12" s="958"/>
      <c r="V12" s="959"/>
      <c r="W12" s="962"/>
      <c r="X12" s="962"/>
      <c r="Y12" s="962"/>
      <c r="Z12" s="962"/>
      <c r="AA12" s="963"/>
      <c r="AB12" s="962"/>
      <c r="AC12" s="962"/>
      <c r="AD12" s="962"/>
      <c r="AE12" s="963"/>
      <c r="AF12" s="963"/>
      <c r="AG12" s="963"/>
      <c r="AH12" s="963"/>
      <c r="AI12" s="963"/>
      <c r="AJ12" s="963"/>
      <c r="AK12" s="963"/>
      <c r="AL12" s="963"/>
      <c r="AM12" s="963"/>
      <c r="AN12" s="963"/>
      <c r="AO12" s="963"/>
      <c r="AP12" s="963"/>
      <c r="AQ12" s="963"/>
      <c r="AR12" s="963"/>
      <c r="AS12" s="963"/>
      <c r="AT12" s="963"/>
      <c r="AU12" s="963"/>
      <c r="AV12" s="963"/>
      <c r="AW12" s="963"/>
      <c r="AX12" s="963"/>
      <c r="AY12" s="963"/>
      <c r="AZ12" s="963"/>
    </row>
    <row r="13" spans="1:61" s="967" customFormat="1" ht="17.25" x14ac:dyDescent="0.3">
      <c r="A13" s="966" t="s">
        <v>3667</v>
      </c>
      <c r="B13" s="958">
        <v>2.5197925557508143E-2</v>
      </c>
      <c r="C13" s="958">
        <v>2.6045615462957972E-2</v>
      </c>
      <c r="D13" s="958">
        <v>2.6486309631902225E-2</v>
      </c>
      <c r="E13" s="958">
        <v>3.2924285771855202E-2</v>
      </c>
      <c r="F13" s="958">
        <v>2.7363296386452005E-2</v>
      </c>
      <c r="G13" s="958">
        <v>2.4065356759438657E-2</v>
      </c>
      <c r="H13" s="958">
        <v>2.5049885804074492E-2</v>
      </c>
      <c r="I13" s="958">
        <v>2.7651856071952099E-2</v>
      </c>
      <c r="J13" s="958">
        <v>2.7561775187051701E-2</v>
      </c>
      <c r="K13" s="958">
        <v>2.6164216840683992E-2</v>
      </c>
      <c r="L13" s="958">
        <v>2.6373536194376886E-2</v>
      </c>
      <c r="M13" s="958">
        <v>2.8000000000000001E-2</v>
      </c>
      <c r="N13" s="958">
        <v>0.03</v>
      </c>
      <c r="O13" s="958">
        <v>3.7556230260331717E-2</v>
      </c>
      <c r="P13" s="958">
        <v>3.7761912444048883E-2</v>
      </c>
      <c r="Q13" s="958">
        <v>3.6370789830943655E-2</v>
      </c>
      <c r="R13" s="958">
        <v>3.8731735604897399E-2</v>
      </c>
      <c r="S13" s="958">
        <v>0.04</v>
      </c>
      <c r="T13" s="958">
        <v>4.1000000000000002E-2</v>
      </c>
      <c r="U13" s="958">
        <v>4.2000000000000003E-2</v>
      </c>
      <c r="V13" s="959">
        <v>4.4704044487761899E-2</v>
      </c>
      <c r="W13" s="960">
        <v>4.9197505521158353</v>
      </c>
      <c r="X13" s="960">
        <v>5.0754037081381709</v>
      </c>
      <c r="Y13" s="960">
        <v>5.8000000000000007</v>
      </c>
      <c r="Z13" s="960">
        <v>7.0000000000000009</v>
      </c>
      <c r="AA13" s="960">
        <v>7.1953207801947094</v>
      </c>
      <c r="AB13" s="960">
        <v>7.8326598836997245</v>
      </c>
      <c r="AC13" s="960">
        <v>7.96090474918556</v>
      </c>
      <c r="AD13" s="960">
        <v>7.9661725546600737</v>
      </c>
      <c r="AE13" s="960">
        <v>7.7566016498368402</v>
      </c>
      <c r="AF13" s="960">
        <v>7.8821384670888035</v>
      </c>
      <c r="AG13" s="960">
        <v>7.8</v>
      </c>
      <c r="AH13" s="960">
        <v>7.8</v>
      </c>
      <c r="AI13" s="960">
        <v>7.0000000000000009</v>
      </c>
      <c r="AJ13" s="960">
        <v>7.2</v>
      </c>
      <c r="AK13" s="960">
        <v>6.85</v>
      </c>
      <c r="AL13" s="960">
        <v>5.3421374731891733</v>
      </c>
      <c r="AM13" s="960">
        <v>6.521304404860345</v>
      </c>
      <c r="AN13" s="960">
        <v>6.2709373919024118</v>
      </c>
      <c r="AO13" s="960">
        <v>6.2569253530058333</v>
      </c>
      <c r="AP13" s="960">
        <v>5.8247478940608319</v>
      </c>
      <c r="AQ13" s="960">
        <v>4.9403213350838797</v>
      </c>
      <c r="AR13" s="960">
        <v>5.2919190662090099</v>
      </c>
      <c r="AS13" s="960">
        <v>5.8489702018065381</v>
      </c>
      <c r="AT13" s="960">
        <v>6.1127477251757902</v>
      </c>
      <c r="AU13" s="960">
        <v>6.2057092378954053</v>
      </c>
      <c r="AV13" s="960">
        <v>6.2436020991211656</v>
      </c>
      <c r="AW13" s="960">
        <v>5.6</v>
      </c>
      <c r="AX13" s="960">
        <v>5.3</v>
      </c>
      <c r="AY13" s="960">
        <v>5.8</v>
      </c>
      <c r="AZ13" s="960">
        <v>5.9</v>
      </c>
      <c r="BA13" s="956"/>
      <c r="BB13" s="956"/>
      <c r="BC13" s="956"/>
      <c r="BD13" s="956"/>
      <c r="BE13" s="956"/>
      <c r="BF13" s="956"/>
      <c r="BG13" s="956"/>
      <c r="BH13" s="956"/>
      <c r="BI13" s="956"/>
    </row>
    <row r="14" spans="1:61" s="967" customFormat="1" ht="18.75" x14ac:dyDescent="0.3">
      <c r="A14" s="966" t="s">
        <v>3668</v>
      </c>
      <c r="B14" s="958"/>
      <c r="C14" s="958"/>
      <c r="D14" s="958"/>
      <c r="E14" s="958"/>
      <c r="F14" s="958"/>
      <c r="G14" s="958"/>
      <c r="H14" s="958"/>
      <c r="I14" s="958"/>
      <c r="J14" s="958"/>
      <c r="K14" s="958"/>
      <c r="L14" s="958"/>
      <c r="M14" s="958"/>
      <c r="N14" s="958"/>
      <c r="O14" s="958"/>
      <c r="P14" s="958"/>
      <c r="Q14" s="958"/>
      <c r="R14" s="958"/>
      <c r="S14" s="958"/>
      <c r="T14" s="958"/>
      <c r="U14" s="958"/>
      <c r="V14" s="959"/>
      <c r="W14" s="960"/>
      <c r="X14" s="960"/>
      <c r="Y14" s="960"/>
      <c r="Z14" s="960"/>
      <c r="AA14" s="960"/>
      <c r="AB14" s="960"/>
      <c r="AC14" s="960"/>
      <c r="AD14" s="960"/>
      <c r="AE14" s="960"/>
      <c r="AF14" s="960"/>
      <c r="AG14" s="960"/>
      <c r="AH14" s="960"/>
      <c r="AI14" s="960"/>
      <c r="AJ14" s="960"/>
      <c r="AK14" s="960"/>
      <c r="AL14" s="960"/>
      <c r="AM14" s="964" t="s">
        <v>3664</v>
      </c>
      <c r="AN14" s="964" t="s">
        <v>3664</v>
      </c>
      <c r="AO14" s="964" t="s">
        <v>3664</v>
      </c>
      <c r="AP14" s="964" t="s">
        <v>3664</v>
      </c>
      <c r="AQ14" s="964" t="s">
        <v>3664</v>
      </c>
      <c r="AR14" s="964" t="s">
        <v>3664</v>
      </c>
      <c r="AS14" s="964" t="s">
        <v>3664</v>
      </c>
      <c r="AT14" s="964" t="s">
        <v>3664</v>
      </c>
      <c r="AU14" s="964" t="s">
        <v>3664</v>
      </c>
      <c r="AV14" s="964" t="s">
        <v>3664</v>
      </c>
      <c r="AW14" s="964" t="s">
        <v>3664</v>
      </c>
      <c r="AX14" s="964" t="s">
        <v>3664</v>
      </c>
      <c r="AY14" s="960">
        <v>49.6</v>
      </c>
      <c r="AZ14" s="960">
        <v>48.3</v>
      </c>
      <c r="BA14" s="956"/>
      <c r="BB14" s="956"/>
      <c r="BC14" s="956"/>
      <c r="BD14" s="956"/>
      <c r="BE14" s="956"/>
      <c r="BF14" s="956"/>
      <c r="BG14" s="956"/>
      <c r="BH14" s="956"/>
      <c r="BI14" s="956"/>
    </row>
    <row r="15" spans="1:61" s="967" customFormat="1" ht="18.75" x14ac:dyDescent="0.3">
      <c r="A15" s="966" t="s">
        <v>3669</v>
      </c>
      <c r="B15" s="958"/>
      <c r="C15" s="958"/>
      <c r="D15" s="958"/>
      <c r="E15" s="958"/>
      <c r="F15" s="958"/>
      <c r="G15" s="958"/>
      <c r="H15" s="958"/>
      <c r="I15" s="958"/>
      <c r="J15" s="958"/>
      <c r="K15" s="958"/>
      <c r="L15" s="958"/>
      <c r="M15" s="958"/>
      <c r="N15" s="958"/>
      <c r="O15" s="958"/>
      <c r="P15" s="958"/>
      <c r="Q15" s="958"/>
      <c r="R15" s="958"/>
      <c r="S15" s="958"/>
      <c r="T15" s="958"/>
      <c r="U15" s="958"/>
      <c r="V15" s="959"/>
      <c r="W15" s="960"/>
      <c r="X15" s="960"/>
      <c r="Y15" s="960"/>
      <c r="Z15" s="960"/>
      <c r="AA15" s="960"/>
      <c r="AB15" s="960"/>
      <c r="AC15" s="960"/>
      <c r="AD15" s="960"/>
      <c r="AE15" s="960"/>
      <c r="AF15" s="960"/>
      <c r="AG15" s="960"/>
      <c r="AH15" s="960"/>
      <c r="AI15" s="960"/>
      <c r="AJ15" s="960"/>
      <c r="AK15" s="960"/>
      <c r="AL15" s="960"/>
      <c r="AM15" s="964" t="s">
        <v>3664</v>
      </c>
      <c r="AN15" s="964" t="s">
        <v>3664</v>
      </c>
      <c r="AO15" s="964" t="s">
        <v>3664</v>
      </c>
      <c r="AP15" s="964" t="s">
        <v>3664</v>
      </c>
      <c r="AQ15" s="964" t="s">
        <v>3664</v>
      </c>
      <c r="AR15" s="964" t="s">
        <v>3664</v>
      </c>
      <c r="AS15" s="964" t="s">
        <v>3664</v>
      </c>
      <c r="AT15" s="964" t="s">
        <v>3664</v>
      </c>
      <c r="AU15" s="964" t="s">
        <v>3664</v>
      </c>
      <c r="AV15" s="964" t="s">
        <v>3664</v>
      </c>
      <c r="AW15" s="964" t="s">
        <v>3664</v>
      </c>
      <c r="AX15" s="964" t="s">
        <v>3664</v>
      </c>
      <c r="AY15" s="960">
        <v>61.3</v>
      </c>
      <c r="AZ15" s="960">
        <v>58.5</v>
      </c>
      <c r="BA15" s="956"/>
      <c r="BB15" s="956"/>
      <c r="BC15" s="956"/>
      <c r="BD15" s="956"/>
      <c r="BE15" s="956"/>
      <c r="BF15" s="956"/>
      <c r="BG15" s="956"/>
      <c r="BH15" s="956"/>
      <c r="BI15" s="956"/>
    </row>
    <row r="16" spans="1:61" ht="17.25" x14ac:dyDescent="0.3">
      <c r="A16" s="966" t="s">
        <v>3670</v>
      </c>
      <c r="B16" s="958"/>
      <c r="C16" s="958"/>
      <c r="D16" s="958"/>
      <c r="E16" s="958"/>
      <c r="F16" s="958"/>
      <c r="G16" s="958"/>
      <c r="H16" s="958"/>
      <c r="I16" s="958"/>
      <c r="J16" s="958"/>
      <c r="K16" s="958"/>
      <c r="L16" s="958"/>
      <c r="M16" s="958"/>
      <c r="N16" s="958"/>
      <c r="O16" s="958"/>
      <c r="P16" s="958"/>
      <c r="Q16" s="958"/>
      <c r="R16" s="958"/>
      <c r="S16" s="958"/>
      <c r="T16" s="958"/>
      <c r="U16" s="958"/>
      <c r="V16" s="959"/>
      <c r="W16" s="960"/>
      <c r="X16" s="960"/>
      <c r="Y16" s="960"/>
      <c r="Z16" s="960"/>
      <c r="AA16" s="960"/>
      <c r="AB16" s="960"/>
      <c r="AC16" s="960"/>
      <c r="AD16" s="960"/>
      <c r="AE16" s="960"/>
      <c r="AF16" s="960"/>
      <c r="AG16" s="960"/>
      <c r="AH16" s="960"/>
      <c r="AI16" s="960"/>
      <c r="AJ16" s="960"/>
      <c r="AK16" s="963"/>
      <c r="AL16" s="963"/>
      <c r="AM16" s="963"/>
      <c r="AN16" s="963"/>
      <c r="AO16" s="963"/>
      <c r="AP16" s="963"/>
      <c r="AQ16" s="963"/>
      <c r="AR16" s="963"/>
      <c r="AS16" s="963"/>
      <c r="AT16" s="963"/>
      <c r="AU16" s="963"/>
      <c r="AV16" s="963"/>
      <c r="AW16" s="963"/>
      <c r="AX16" s="963"/>
      <c r="AY16" s="963"/>
      <c r="AZ16" s="963"/>
      <c r="BA16" s="956"/>
      <c r="BB16" s="956"/>
      <c r="BC16" s="956"/>
      <c r="BD16" s="956"/>
      <c r="BE16" s="956"/>
      <c r="BF16" s="956"/>
      <c r="BG16" s="956"/>
      <c r="BH16" s="956"/>
      <c r="BI16" s="956"/>
    </row>
    <row r="17" spans="1:61" ht="17.25" x14ac:dyDescent="0.3">
      <c r="A17" s="968" t="s">
        <v>3671</v>
      </c>
      <c r="B17" s="958">
        <v>3.0155437159844183E-3</v>
      </c>
      <c r="C17" s="958">
        <v>4.3193631377357539E-3</v>
      </c>
      <c r="D17" s="958">
        <v>3.0841900478876497E-3</v>
      </c>
      <c r="E17" s="958">
        <v>3.3434742997696314E-3</v>
      </c>
      <c r="F17" s="958">
        <v>2.2633564100575953E-3</v>
      </c>
      <c r="G17" s="958">
        <v>2.5743099818762759E-3</v>
      </c>
      <c r="H17" s="958">
        <v>2.8677841566075546E-3</v>
      </c>
      <c r="I17" s="958">
        <v>2.7469582431086498E-3</v>
      </c>
      <c r="J17" s="958">
        <v>3.3967870062394778E-3</v>
      </c>
      <c r="K17" s="958">
        <v>3.3791447360746948E-3</v>
      </c>
      <c r="L17" s="958">
        <v>5.5081131733300684E-3</v>
      </c>
      <c r="M17" s="958">
        <v>5.0000000000000001E-3</v>
      </c>
      <c r="N17" s="958">
        <v>3.0000000000000001E-3</v>
      </c>
      <c r="O17" s="958">
        <v>2.1539319168444051E-3</v>
      </c>
      <c r="P17" s="958">
        <v>2.4931277095117804E-3</v>
      </c>
      <c r="Q17" s="958">
        <v>2.3703916738098897E-3</v>
      </c>
      <c r="R17" s="958">
        <v>5.0430731233156029E-3</v>
      </c>
      <c r="S17" s="958">
        <v>1E-3</v>
      </c>
      <c r="T17" s="958">
        <v>1.0999999999999999E-2</v>
      </c>
      <c r="U17" s="958">
        <v>3.0000000000000001E-3</v>
      </c>
      <c r="V17" s="959">
        <v>5.0000000000000001E-3</v>
      </c>
      <c r="W17" s="960">
        <v>0.3</v>
      </c>
      <c r="X17" s="960">
        <v>0.4</v>
      </c>
      <c r="Y17" s="960">
        <v>0.1</v>
      </c>
      <c r="Z17" s="960">
        <v>0</v>
      </c>
      <c r="AA17" s="960">
        <v>0.12920864087190195</v>
      </c>
      <c r="AB17" s="960">
        <v>0.17906161770768128</v>
      </c>
      <c r="AC17" s="960">
        <v>0.16272967686037082</v>
      </c>
      <c r="AD17" s="960">
        <v>0.26760242755425767</v>
      </c>
      <c r="AE17" s="960">
        <v>0.481251878227557</v>
      </c>
      <c r="AF17" s="960">
        <v>0.36791663612250475</v>
      </c>
      <c r="AG17" s="960">
        <v>0.28477117470647767</v>
      </c>
      <c r="AH17" s="960">
        <v>1.3</v>
      </c>
      <c r="AI17" s="960">
        <v>1.6</v>
      </c>
      <c r="AJ17" s="960">
        <v>1.81</v>
      </c>
      <c r="AK17" s="960">
        <v>2.38</v>
      </c>
      <c r="AL17" s="960">
        <v>3.5538292921179888</v>
      </c>
      <c r="AM17" s="960">
        <v>2.1473568829140626</v>
      </c>
      <c r="AN17" s="960">
        <v>3.1274194315739292</v>
      </c>
      <c r="AO17" s="960">
        <v>3.5695375004339382</v>
      </c>
      <c r="AP17" s="960">
        <v>2.3896054320652187</v>
      </c>
      <c r="AQ17" s="960">
        <v>2.4809779610665039</v>
      </c>
      <c r="AR17" s="960">
        <v>4.3927133173786013</v>
      </c>
      <c r="AS17" s="960">
        <v>4.6131039573140011</v>
      </c>
      <c r="AT17" s="960">
        <v>2.7809606158097804</v>
      </c>
      <c r="AU17" s="960">
        <v>4.2619886732251517</v>
      </c>
      <c r="AV17" s="960">
        <v>4.5343999631347538</v>
      </c>
      <c r="AW17" s="960">
        <v>5</v>
      </c>
      <c r="AX17" s="960">
        <v>4.9000000000000004</v>
      </c>
      <c r="AY17" s="961" t="s">
        <v>3664</v>
      </c>
      <c r="AZ17" s="961" t="s">
        <v>3664</v>
      </c>
      <c r="BA17" s="956"/>
      <c r="BB17" s="956"/>
      <c r="BC17" s="956"/>
      <c r="BD17" s="956"/>
      <c r="BE17" s="956"/>
      <c r="BF17" s="956"/>
      <c r="BG17" s="956"/>
      <c r="BH17" s="956"/>
      <c r="BI17" s="956"/>
    </row>
    <row r="18" spans="1:61" ht="15.75" hidden="1" customHeight="1" x14ac:dyDescent="0.3">
      <c r="A18" s="968" t="s">
        <v>3672</v>
      </c>
      <c r="B18" s="958">
        <v>0</v>
      </c>
      <c r="C18" s="958">
        <v>0</v>
      </c>
      <c r="D18" s="958">
        <v>0</v>
      </c>
      <c r="E18" s="958">
        <v>0</v>
      </c>
      <c r="F18" s="958">
        <v>0</v>
      </c>
      <c r="G18" s="958">
        <v>0</v>
      </c>
      <c r="H18" s="958">
        <v>0</v>
      </c>
      <c r="I18" s="958">
        <v>2.0742703303314701E-5</v>
      </c>
      <c r="J18" s="958">
        <v>0</v>
      </c>
      <c r="K18" s="958">
        <v>0</v>
      </c>
      <c r="L18" s="958">
        <v>0</v>
      </c>
      <c r="M18" s="958">
        <v>0</v>
      </c>
      <c r="N18" s="958">
        <v>0</v>
      </c>
      <c r="O18" s="958">
        <v>0</v>
      </c>
      <c r="P18" s="958">
        <v>0</v>
      </c>
      <c r="Q18" s="958">
        <v>0</v>
      </c>
      <c r="R18" s="958">
        <v>0</v>
      </c>
      <c r="S18" s="958">
        <v>0</v>
      </c>
      <c r="T18" s="958">
        <v>0</v>
      </c>
      <c r="U18" s="958">
        <v>0</v>
      </c>
      <c r="V18" s="959">
        <v>0</v>
      </c>
      <c r="W18" s="960">
        <v>0</v>
      </c>
      <c r="X18" s="960">
        <v>0</v>
      </c>
      <c r="Y18" s="960">
        <v>0</v>
      </c>
      <c r="Z18" s="960">
        <v>0</v>
      </c>
      <c r="AA18" s="960">
        <v>0</v>
      </c>
      <c r="AB18" s="960">
        <v>0</v>
      </c>
      <c r="AC18" s="960">
        <v>0</v>
      </c>
      <c r="AD18" s="960">
        <v>0</v>
      </c>
      <c r="AE18" s="960">
        <v>0</v>
      </c>
      <c r="AF18" s="960">
        <v>0</v>
      </c>
      <c r="AG18" s="960">
        <v>0</v>
      </c>
      <c r="AH18" s="960">
        <v>0</v>
      </c>
      <c r="AI18" s="960">
        <v>0</v>
      </c>
      <c r="AJ18" s="960"/>
      <c r="AK18" s="960"/>
      <c r="AL18" s="960"/>
      <c r="AM18" s="960">
        <v>0</v>
      </c>
      <c r="AN18" s="960">
        <v>6.3695963041807671E-6</v>
      </c>
      <c r="AO18" s="960">
        <v>7.3668169322201249E-3</v>
      </c>
      <c r="AP18" s="960">
        <v>0</v>
      </c>
      <c r="AQ18" s="960">
        <v>0</v>
      </c>
      <c r="AR18" s="960">
        <v>6.75889264937738E-8</v>
      </c>
      <c r="AS18" s="960">
        <v>0</v>
      </c>
      <c r="AT18" s="960">
        <v>1.1029404139373411E-6</v>
      </c>
      <c r="AU18" s="960">
        <v>5.0303897755392231E-7</v>
      </c>
      <c r="AV18" s="960">
        <v>0</v>
      </c>
      <c r="AW18" s="960"/>
      <c r="AX18" s="960"/>
      <c r="AY18" s="960"/>
      <c r="AZ18" s="960"/>
      <c r="BA18" s="956"/>
      <c r="BB18" s="956"/>
      <c r="BC18" s="956"/>
      <c r="BD18" s="956"/>
      <c r="BE18" s="956"/>
      <c r="BF18" s="956"/>
      <c r="BG18" s="956"/>
      <c r="BH18" s="956"/>
      <c r="BI18" s="956"/>
    </row>
    <row r="19" spans="1:61" ht="17.25" x14ac:dyDescent="0.3">
      <c r="A19" s="968" t="s">
        <v>3673</v>
      </c>
      <c r="B19" s="958">
        <v>1.4092549441701673E-2</v>
      </c>
      <c r="C19" s="958">
        <v>1.3649205921122077E-2</v>
      </c>
      <c r="D19" s="958">
        <v>1.270030536008563E-2</v>
      </c>
      <c r="E19" s="958">
        <v>1.2439305482407306E-2</v>
      </c>
      <c r="F19" s="958">
        <v>1.4445408951210477E-2</v>
      </c>
      <c r="G19" s="958">
        <v>1.2780911935204522E-2</v>
      </c>
      <c r="H19" s="958">
        <v>1.1694594426882133E-2</v>
      </c>
      <c r="I19" s="958">
        <v>1.1496703074599499E-2</v>
      </c>
      <c r="J19" s="958">
        <v>1.3575268995024543E-2</v>
      </c>
      <c r="K19" s="958">
        <v>1.3378856281861364E-2</v>
      </c>
      <c r="L19" s="958">
        <v>1.168141210745146E-2</v>
      </c>
      <c r="M19" s="958">
        <v>1.0999999999999999E-2</v>
      </c>
      <c r="N19" s="958">
        <v>1.2999999999999999E-2</v>
      </c>
      <c r="O19" s="958">
        <v>1.263616319426086E-2</v>
      </c>
      <c r="P19" s="958">
        <v>1.2535027180992352E-2</v>
      </c>
      <c r="Q19" s="958">
        <v>1.2154399056778346E-2</v>
      </c>
      <c r="R19" s="958">
        <v>1.2758537196127594E-2</v>
      </c>
      <c r="S19" s="958">
        <v>1.0999999999999999E-2</v>
      </c>
      <c r="T19" s="958">
        <v>1.2E-2</v>
      </c>
      <c r="U19" s="958">
        <v>1.2E-2</v>
      </c>
      <c r="V19" s="959">
        <v>1.6E-2</v>
      </c>
      <c r="W19" s="960">
        <v>1.5</v>
      </c>
      <c r="X19" s="960">
        <v>1.5</v>
      </c>
      <c r="Y19" s="960">
        <v>1.5</v>
      </c>
      <c r="Z19" s="960">
        <v>1.5</v>
      </c>
      <c r="AA19" s="960">
        <v>1.4886987448091058</v>
      </c>
      <c r="AB19" s="960">
        <v>1.5752569404762784</v>
      </c>
      <c r="AC19" s="960">
        <v>1.5881682048256272</v>
      </c>
      <c r="AD19" s="960">
        <v>2.255156749437071</v>
      </c>
      <c r="AE19" s="960">
        <v>2.3249145146920625</v>
      </c>
      <c r="AF19" s="960">
        <v>2.9106927784129084</v>
      </c>
      <c r="AG19" s="960">
        <v>3.1854958654870833</v>
      </c>
      <c r="AH19" s="960">
        <v>3.8</v>
      </c>
      <c r="AI19" s="960">
        <v>3.8</v>
      </c>
      <c r="AJ19" s="960">
        <v>3.95</v>
      </c>
      <c r="AK19" s="960">
        <v>3.95</v>
      </c>
      <c r="AL19" s="960">
        <v>3.9147436854671605</v>
      </c>
      <c r="AM19" s="960">
        <v>11.754983709697516</v>
      </c>
      <c r="AN19" s="960">
        <v>11.480056521486807</v>
      </c>
      <c r="AO19" s="960">
        <v>12.157369478837083</v>
      </c>
      <c r="AP19" s="960">
        <v>13.010093266233715</v>
      </c>
      <c r="AQ19" s="960">
        <v>12.080694668602995</v>
      </c>
      <c r="AR19" s="960">
        <v>11.697649694406847</v>
      </c>
      <c r="AS19" s="960">
        <v>11.397081061464027</v>
      </c>
      <c r="AT19" s="960">
        <v>9.7873211539381284</v>
      </c>
      <c r="AU19" s="960">
        <v>9.610060973660719</v>
      </c>
      <c r="AV19" s="960">
        <v>8.9051769358252493</v>
      </c>
      <c r="AW19" s="960">
        <v>9.8000000000000007</v>
      </c>
      <c r="AX19" s="960">
        <v>9.1</v>
      </c>
      <c r="AY19" s="961" t="s">
        <v>3664</v>
      </c>
      <c r="AZ19" s="961" t="s">
        <v>3664</v>
      </c>
      <c r="BA19" s="956"/>
      <c r="BB19" s="956"/>
      <c r="BC19" s="956"/>
      <c r="BD19" s="956"/>
      <c r="BE19" s="956"/>
      <c r="BF19" s="956"/>
      <c r="BG19" s="956"/>
      <c r="BH19" s="956"/>
      <c r="BI19" s="956"/>
    </row>
    <row r="20" spans="1:61" ht="15.75" hidden="1" customHeight="1" x14ac:dyDescent="0.3">
      <c r="A20" s="968" t="s">
        <v>3674</v>
      </c>
      <c r="B20" s="958">
        <v>1.2933583145196233E-4</v>
      </c>
      <c r="C20" s="958">
        <v>1.3542259299952717E-4</v>
      </c>
      <c r="D20" s="958">
        <v>2.7090594245465809E-5</v>
      </c>
      <c r="E20" s="958">
        <v>2.6432752449088304E-5</v>
      </c>
      <c r="F20" s="958">
        <v>2.6096989300145516E-5</v>
      </c>
      <c r="G20" s="958">
        <v>2.2143310927905979E-5</v>
      </c>
      <c r="H20" s="958">
        <v>2.0083563141495049E-5</v>
      </c>
      <c r="I20" s="958">
        <v>0</v>
      </c>
      <c r="J20" s="958">
        <v>1.6379894098325613E-5</v>
      </c>
      <c r="K20" s="958">
        <v>1.925115470682851E-5</v>
      </c>
      <c r="L20" s="958">
        <v>1.0049879792999365E-5</v>
      </c>
      <c r="M20" s="958">
        <v>0</v>
      </c>
      <c r="N20" s="958">
        <v>0</v>
      </c>
      <c r="O20" s="958">
        <v>1.6175287811040988E-5</v>
      </c>
      <c r="P20" s="958">
        <v>4.6737659353978758E-6</v>
      </c>
      <c r="Q20" s="958">
        <v>5.9854929905078961E-6</v>
      </c>
      <c r="R20" s="958">
        <v>4.3936030275726805E-6</v>
      </c>
      <c r="S20" s="958">
        <v>0</v>
      </c>
      <c r="T20" s="958">
        <v>0</v>
      </c>
      <c r="U20" s="958">
        <v>0</v>
      </c>
      <c r="V20" s="959">
        <v>0</v>
      </c>
      <c r="W20" s="960">
        <v>0</v>
      </c>
      <c r="X20" s="960">
        <v>0</v>
      </c>
      <c r="Y20" s="960">
        <v>0</v>
      </c>
      <c r="Z20" s="960">
        <v>0</v>
      </c>
      <c r="AA20" s="960">
        <v>0</v>
      </c>
      <c r="AB20" s="960">
        <v>0</v>
      </c>
      <c r="AC20" s="960">
        <v>0</v>
      </c>
      <c r="AD20" s="960">
        <v>0</v>
      </c>
      <c r="AE20" s="960">
        <v>0</v>
      </c>
      <c r="AF20" s="960">
        <v>0</v>
      </c>
      <c r="AG20" s="960">
        <v>0</v>
      </c>
      <c r="AH20" s="960">
        <v>0</v>
      </c>
      <c r="AI20" s="960">
        <v>0</v>
      </c>
      <c r="AJ20" s="960"/>
      <c r="AK20" s="960"/>
      <c r="AL20" s="960"/>
      <c r="AM20" s="960">
        <v>2.632518579061157E-2</v>
      </c>
      <c r="AN20" s="960">
        <v>2.6348162882491394E-2</v>
      </c>
      <c r="AO20" s="960">
        <v>2.5244193405041065E-2</v>
      </c>
      <c r="AP20" s="960">
        <v>2.5039449300756248E-2</v>
      </c>
      <c r="AQ20" s="960">
        <v>2.4571651738506697E-2</v>
      </c>
      <c r="AR20" s="960">
        <v>2.4908087071665322E-2</v>
      </c>
      <c r="AS20" s="960">
        <v>2.3153222522598032E-2</v>
      </c>
      <c r="AT20" s="960">
        <v>1.6947961233458077E-2</v>
      </c>
      <c r="AU20" s="960">
        <v>1.6519102727788046E-2</v>
      </c>
      <c r="AV20" s="960">
        <v>0</v>
      </c>
      <c r="AW20" s="960"/>
      <c r="AX20" s="960"/>
      <c r="AY20" s="960"/>
      <c r="AZ20" s="960"/>
      <c r="BA20" s="956"/>
      <c r="BB20" s="956"/>
      <c r="BC20" s="956"/>
      <c r="BD20" s="956"/>
      <c r="BE20" s="956"/>
      <c r="BF20" s="956"/>
      <c r="BG20" s="956"/>
      <c r="BH20" s="956"/>
      <c r="BI20" s="956"/>
    </row>
    <row r="21" spans="1:61" ht="17.25" x14ac:dyDescent="0.3">
      <c r="A21" s="968" t="s">
        <v>3675</v>
      </c>
      <c r="B21" s="958">
        <v>0.33389757536273279</v>
      </c>
      <c r="C21" s="958">
        <v>0.34679967273354118</v>
      </c>
      <c r="D21" s="958">
        <v>0.32817452300591377</v>
      </c>
      <c r="E21" s="958">
        <v>0.3468926163137464</v>
      </c>
      <c r="F21" s="958">
        <v>0.35191047592250252</v>
      </c>
      <c r="G21" s="958">
        <v>0.33532169521547606</v>
      </c>
      <c r="H21" s="958">
        <v>0.33909472543576735</v>
      </c>
      <c r="I21" s="958">
        <v>0.33693445741015099</v>
      </c>
      <c r="J21" s="958">
        <v>0.34179331204783581</v>
      </c>
      <c r="K21" s="958">
        <v>0.33252461054199867</v>
      </c>
      <c r="L21" s="958">
        <v>0.33022633402271567</v>
      </c>
      <c r="M21" s="958">
        <v>0.32600000000000001</v>
      </c>
      <c r="N21" s="958">
        <v>0.32900000000000001</v>
      </c>
      <c r="O21" s="958">
        <v>0.31925704095719321</v>
      </c>
      <c r="P21" s="958">
        <v>0.32836067996376689</v>
      </c>
      <c r="Q21" s="958">
        <v>0.3293657705711992</v>
      </c>
      <c r="R21" s="958">
        <v>0.33453988273147722</v>
      </c>
      <c r="S21" s="958">
        <v>0.32600000000000001</v>
      </c>
      <c r="T21" s="958">
        <v>0.33500000000000002</v>
      </c>
      <c r="U21" s="958">
        <v>0.34699999999999998</v>
      </c>
      <c r="V21" s="959">
        <v>0.34200000000000003</v>
      </c>
      <c r="W21" s="960">
        <v>33.6</v>
      </c>
      <c r="X21" s="960">
        <v>33.6</v>
      </c>
      <c r="Y21" s="960">
        <v>34.799999999999997</v>
      </c>
      <c r="Z21" s="960">
        <v>35.799999999999997</v>
      </c>
      <c r="AA21" s="960">
        <v>36.783557136672798</v>
      </c>
      <c r="AB21" s="960">
        <v>37.063958282435408</v>
      </c>
      <c r="AC21" s="960">
        <v>36.978404237397925</v>
      </c>
      <c r="AD21" s="960">
        <v>36.397531754839356</v>
      </c>
      <c r="AE21" s="960">
        <v>35.607043996424458</v>
      </c>
      <c r="AF21" s="960">
        <v>35.711979015288627</v>
      </c>
      <c r="AG21" s="960">
        <v>35.565503851747138</v>
      </c>
      <c r="AH21" s="960">
        <v>33.700000000000003</v>
      </c>
      <c r="AI21" s="960">
        <v>33.1</v>
      </c>
      <c r="AJ21" s="960">
        <v>33.01</v>
      </c>
      <c r="AK21" s="960">
        <v>33.28</v>
      </c>
      <c r="AL21" s="960">
        <v>32.854849432543304</v>
      </c>
      <c r="AM21" s="960">
        <v>26.710892816735182</v>
      </c>
      <c r="AN21" s="960">
        <v>26.816587973748717</v>
      </c>
      <c r="AO21" s="960">
        <v>25.685654535962748</v>
      </c>
      <c r="AP21" s="960">
        <v>26.185769845248487</v>
      </c>
      <c r="AQ21" s="960">
        <v>26.444479051635987</v>
      </c>
      <c r="AR21" s="960">
        <v>25.935985804921462</v>
      </c>
      <c r="AS21" s="960">
        <v>27.123042390586889</v>
      </c>
      <c r="AT21" s="960">
        <v>28.280747002995604</v>
      </c>
      <c r="AU21" s="960">
        <v>27.800917616419728</v>
      </c>
      <c r="AV21" s="960">
        <v>27.343493097023369</v>
      </c>
      <c r="AW21" s="960">
        <v>26.4</v>
      </c>
      <c r="AX21" s="960">
        <v>26.6</v>
      </c>
      <c r="AY21" s="961" t="s">
        <v>3664</v>
      </c>
      <c r="AZ21" s="961" t="s">
        <v>3664</v>
      </c>
      <c r="BA21" s="956"/>
      <c r="BB21" s="956"/>
      <c r="BC21" s="956"/>
      <c r="BD21" s="956"/>
      <c r="BE21" s="956"/>
      <c r="BF21" s="956"/>
      <c r="BG21" s="956"/>
      <c r="BH21" s="956"/>
      <c r="BI21" s="956"/>
    </row>
    <row r="22" spans="1:61" ht="17.25" x14ac:dyDescent="0.3">
      <c r="A22" s="968" t="s">
        <v>3676</v>
      </c>
      <c r="B22" s="958">
        <v>0.13514181439579356</v>
      </c>
      <c r="C22" s="958">
        <v>0.14405943931739607</v>
      </c>
      <c r="D22" s="958">
        <v>0.14408870881548616</v>
      </c>
      <c r="E22" s="958">
        <v>0.15570525298084484</v>
      </c>
      <c r="F22" s="958">
        <v>0.16138847034649689</v>
      </c>
      <c r="G22" s="958">
        <v>0.15004974623530135</v>
      </c>
      <c r="H22" s="958">
        <v>0.15859095302657109</v>
      </c>
      <c r="I22" s="958">
        <v>0.160909444215905</v>
      </c>
      <c r="J22" s="958">
        <v>0.15256718262794058</v>
      </c>
      <c r="K22" s="958">
        <v>0.15046915253648624</v>
      </c>
      <c r="L22" s="958">
        <v>0.14692682233585846</v>
      </c>
      <c r="M22" s="958">
        <v>0.14299999999999999</v>
      </c>
      <c r="N22" s="958">
        <v>0.15</v>
      </c>
      <c r="O22" s="958">
        <v>0.19112295647056809</v>
      </c>
      <c r="P22" s="958">
        <v>0.20195561867535916</v>
      </c>
      <c r="Q22" s="958">
        <v>0.19653475447206908</v>
      </c>
      <c r="R22" s="958">
        <v>0.20526144136965374</v>
      </c>
      <c r="S22" s="958">
        <v>0.20799999999999999</v>
      </c>
      <c r="T22" s="958">
        <v>0.21</v>
      </c>
      <c r="U22" s="958">
        <v>0.216</v>
      </c>
      <c r="V22" s="959">
        <v>0.19900000000000001</v>
      </c>
      <c r="W22" s="960">
        <v>19.2</v>
      </c>
      <c r="X22" s="960">
        <v>18.600000000000001</v>
      </c>
      <c r="Y22" s="960">
        <v>20.200000000000003</v>
      </c>
      <c r="Z22" s="960">
        <v>20.5</v>
      </c>
      <c r="AA22" s="960">
        <v>20.979802285971722</v>
      </c>
      <c r="AB22" s="960">
        <v>21.640975993972162</v>
      </c>
      <c r="AC22" s="960">
        <v>21.755820762617056</v>
      </c>
      <c r="AD22" s="960">
        <v>21.820244957306862</v>
      </c>
      <c r="AE22" s="960">
        <v>22.008368369989917</v>
      </c>
      <c r="AF22" s="960">
        <v>21.591792416870256</v>
      </c>
      <c r="AG22" s="960">
        <v>22.459342411256831</v>
      </c>
      <c r="AH22" s="960">
        <v>22.1</v>
      </c>
      <c r="AI22" s="960">
        <v>21.8</v>
      </c>
      <c r="AJ22" s="960">
        <v>21.9</v>
      </c>
      <c r="AK22" s="960">
        <v>21.8</v>
      </c>
      <c r="AL22" s="960">
        <v>21.578622226795915</v>
      </c>
      <c r="AM22" s="960">
        <v>22.021047647060975</v>
      </c>
      <c r="AN22" s="960">
        <v>22.693792244418042</v>
      </c>
      <c r="AO22" s="960">
        <v>22.567488143699137</v>
      </c>
      <c r="AP22" s="960">
        <v>23.031073447825836</v>
      </c>
      <c r="AQ22" s="960">
        <v>23.356358643891166</v>
      </c>
      <c r="AR22" s="960">
        <v>21.1460361882855</v>
      </c>
      <c r="AS22" s="960">
        <v>20.932642759312404</v>
      </c>
      <c r="AT22" s="960">
        <v>22.028585038784424</v>
      </c>
      <c r="AU22" s="960">
        <v>22.017463624490006</v>
      </c>
      <c r="AV22" s="960">
        <v>22.260351432331394</v>
      </c>
      <c r="AW22" s="960">
        <v>21.7</v>
      </c>
      <c r="AX22" s="960">
        <v>22.3</v>
      </c>
      <c r="AY22" s="961" t="s">
        <v>3664</v>
      </c>
      <c r="AZ22" s="961" t="s">
        <v>3664</v>
      </c>
      <c r="BA22" s="956"/>
      <c r="BB22" s="956"/>
      <c r="BC22" s="956"/>
      <c r="BD22" s="956"/>
      <c r="BE22" s="956"/>
      <c r="BF22" s="956"/>
      <c r="BG22" s="956"/>
      <c r="BH22" s="956"/>
      <c r="BI22" s="956"/>
    </row>
    <row r="23" spans="1:61" ht="17.25" x14ac:dyDescent="0.3">
      <c r="A23" s="968" t="s">
        <v>3677</v>
      </c>
      <c r="B23" s="958">
        <v>0.51372318125233563</v>
      </c>
      <c r="C23" s="958">
        <v>0.49103689629720537</v>
      </c>
      <c r="D23" s="969">
        <v>0.51192518217638128</v>
      </c>
      <c r="E23" s="969">
        <v>0.48159291817078287</v>
      </c>
      <c r="F23" s="969">
        <v>0.46996619138043216</v>
      </c>
      <c r="G23" s="969">
        <v>0.49925119332121393</v>
      </c>
      <c r="H23" s="969">
        <v>0.48773185939103036</v>
      </c>
      <c r="I23" s="958">
        <v>0.487891694352933</v>
      </c>
      <c r="J23" s="958">
        <v>0.48865106942886133</v>
      </c>
      <c r="K23" s="958">
        <v>0.50022898474887223</v>
      </c>
      <c r="L23" s="958">
        <v>0.50564726848085129</v>
      </c>
      <c r="M23" s="958">
        <v>0.51500000000000001</v>
      </c>
      <c r="N23" s="958">
        <v>0.505</v>
      </c>
      <c r="O23" s="958">
        <v>0.47481373217332223</v>
      </c>
      <c r="P23" s="958">
        <v>0.45465087270443438</v>
      </c>
      <c r="Q23" s="958">
        <v>0.45956869873315292</v>
      </c>
      <c r="R23" s="958">
        <v>0.44239267197639837</v>
      </c>
      <c r="S23" s="958">
        <v>0.45500000000000002</v>
      </c>
      <c r="T23" s="958">
        <v>0.432</v>
      </c>
      <c r="U23" s="958">
        <v>0.42199999999999999</v>
      </c>
      <c r="V23" s="959">
        <v>0.437</v>
      </c>
      <c r="W23" s="960">
        <v>45.4</v>
      </c>
      <c r="X23" s="960">
        <v>45.9</v>
      </c>
      <c r="Y23" s="960">
        <v>43.4</v>
      </c>
      <c r="Z23" s="960">
        <v>42.199999999999996</v>
      </c>
      <c r="AA23" s="960">
        <v>40.618729311069785</v>
      </c>
      <c r="AB23" s="960">
        <v>39.540743661972868</v>
      </c>
      <c r="AC23" s="960">
        <v>39.484628995090688</v>
      </c>
      <c r="AD23" s="960">
        <v>39.229828078749811</v>
      </c>
      <c r="AE23" s="960">
        <v>39.549159027412045</v>
      </c>
      <c r="AF23" s="960">
        <v>39.389090638073448</v>
      </c>
      <c r="AG23" s="960">
        <v>38.476093801510665</v>
      </c>
      <c r="AH23" s="960">
        <v>39</v>
      </c>
      <c r="AI23" s="960">
        <v>39.700000000000003</v>
      </c>
      <c r="AJ23" s="960">
        <v>39.28</v>
      </c>
      <c r="AK23" s="960">
        <v>38.6</v>
      </c>
      <c r="AL23" s="960">
        <v>38.072976428498556</v>
      </c>
      <c r="AM23" s="960">
        <v>37.339393757801666</v>
      </c>
      <c r="AN23" s="960">
        <v>35.855789296293707</v>
      </c>
      <c r="AO23" s="960">
        <v>35.987339330729853</v>
      </c>
      <c r="AP23" s="960">
        <v>35.35841855932599</v>
      </c>
      <c r="AQ23" s="960">
        <v>35.612918023064822</v>
      </c>
      <c r="AR23" s="960">
        <v>36.802706840346985</v>
      </c>
      <c r="AS23" s="960">
        <v>35.91097660880007</v>
      </c>
      <c r="AT23" s="960">
        <v>37.105437124298206</v>
      </c>
      <c r="AU23" s="960">
        <v>36.293049506437612</v>
      </c>
      <c r="AV23" s="960">
        <v>36.938851774688082</v>
      </c>
      <c r="AW23" s="960">
        <v>37</v>
      </c>
      <c r="AX23" s="960">
        <v>37</v>
      </c>
      <c r="AY23" s="961" t="s">
        <v>3664</v>
      </c>
      <c r="AZ23" s="961" t="s">
        <v>3664</v>
      </c>
      <c r="BA23" s="956"/>
      <c r="BB23" s="956"/>
      <c r="BC23" s="956"/>
      <c r="BD23" s="956"/>
      <c r="BE23" s="956"/>
      <c r="BF23" s="956"/>
      <c r="BG23" s="956"/>
      <c r="BH23" s="956"/>
      <c r="BI23" s="956"/>
    </row>
    <row r="24" spans="1:61" ht="9" customHeight="1" x14ac:dyDescent="0.3">
      <c r="A24" s="957"/>
      <c r="B24" s="958"/>
      <c r="C24" s="958"/>
      <c r="D24" s="958"/>
      <c r="E24" s="958"/>
      <c r="F24" s="958"/>
      <c r="G24" s="958"/>
      <c r="H24" s="958"/>
      <c r="I24" s="958"/>
      <c r="J24" s="958"/>
      <c r="K24" s="958"/>
      <c r="L24" s="958"/>
      <c r="M24" s="958"/>
      <c r="N24" s="958"/>
      <c r="O24" s="958"/>
      <c r="P24" s="958"/>
      <c r="Q24" s="958"/>
      <c r="R24" s="958"/>
      <c r="S24" s="958"/>
      <c r="T24" s="958"/>
      <c r="U24" s="958"/>
      <c r="V24" s="959"/>
      <c r="W24" s="960"/>
      <c r="X24" s="960"/>
      <c r="Y24" s="960"/>
      <c r="Z24" s="960"/>
      <c r="AA24" s="960"/>
      <c r="AB24" s="960"/>
      <c r="AC24" s="960"/>
      <c r="AD24" s="960"/>
      <c r="AE24" s="960"/>
      <c r="AF24" s="960"/>
      <c r="AG24" s="960"/>
      <c r="AH24" s="960"/>
      <c r="AI24" s="960"/>
      <c r="AJ24" s="960"/>
      <c r="AK24" s="963"/>
      <c r="AL24" s="963"/>
      <c r="AM24" s="963"/>
      <c r="AN24" s="963"/>
      <c r="AO24" s="963"/>
      <c r="AP24" s="963"/>
      <c r="AQ24" s="963"/>
      <c r="AR24" s="963"/>
      <c r="AS24" s="963"/>
      <c r="AT24" s="963"/>
      <c r="AU24" s="963"/>
      <c r="AV24" s="963"/>
      <c r="AW24" s="963"/>
      <c r="AX24" s="963"/>
      <c r="AY24" s="963"/>
      <c r="AZ24" s="963"/>
      <c r="BA24" s="956"/>
      <c r="BB24" s="956"/>
      <c r="BC24" s="956"/>
      <c r="BD24" s="956"/>
      <c r="BE24" s="956"/>
      <c r="BF24" s="956"/>
      <c r="BG24" s="956"/>
      <c r="BH24" s="956"/>
      <c r="BI24" s="956"/>
    </row>
    <row r="25" spans="1:61" s="956" customFormat="1" ht="17.25" x14ac:dyDescent="0.3">
      <c r="A25" s="965" t="s">
        <v>3678</v>
      </c>
      <c r="B25" s="958"/>
      <c r="C25" s="958"/>
      <c r="D25" s="958"/>
      <c r="E25" s="958"/>
      <c r="F25" s="958"/>
      <c r="G25" s="958"/>
      <c r="H25" s="958"/>
      <c r="I25" s="958"/>
      <c r="J25" s="958"/>
      <c r="K25" s="958"/>
      <c r="L25" s="958"/>
      <c r="M25" s="958"/>
      <c r="N25" s="958"/>
      <c r="O25" s="958"/>
      <c r="P25" s="958"/>
      <c r="Q25" s="958"/>
      <c r="R25" s="958"/>
      <c r="S25" s="958"/>
      <c r="T25" s="958"/>
      <c r="U25" s="958"/>
      <c r="V25" s="959"/>
      <c r="W25" s="960"/>
      <c r="X25" s="960"/>
      <c r="Y25" s="960"/>
      <c r="Z25" s="960"/>
      <c r="AA25" s="960"/>
      <c r="AB25" s="960"/>
      <c r="AC25" s="960"/>
      <c r="AD25" s="960"/>
      <c r="AE25" s="960"/>
      <c r="AF25" s="960"/>
      <c r="AG25" s="960"/>
      <c r="AH25" s="960"/>
      <c r="AI25" s="960"/>
      <c r="AJ25" s="960"/>
      <c r="AK25" s="963"/>
      <c r="AL25" s="963"/>
      <c r="AM25" s="963"/>
      <c r="AN25" s="963"/>
      <c r="AO25" s="963"/>
      <c r="AP25" s="963"/>
      <c r="AQ25" s="963"/>
      <c r="AR25" s="963"/>
      <c r="AS25" s="963"/>
      <c r="AT25" s="963"/>
      <c r="AU25" s="963"/>
      <c r="AV25" s="963"/>
      <c r="AW25" s="963"/>
      <c r="AX25" s="963"/>
      <c r="AY25" s="963"/>
      <c r="AZ25" s="963"/>
    </row>
    <row r="26" spans="1:61" s="967" customFormat="1" ht="17.25" x14ac:dyDescent="0.3">
      <c r="A26" s="957" t="s">
        <v>3679</v>
      </c>
      <c r="B26" s="958">
        <v>1.6090034105965979E-2</v>
      </c>
      <c r="C26" s="958">
        <v>1.7057976197404033E-2</v>
      </c>
      <c r="D26" s="958">
        <v>1.7000000000000001E-2</v>
      </c>
      <c r="E26" s="958">
        <v>1.6E-2</v>
      </c>
      <c r="F26" s="958">
        <v>1.7000000000000001E-2</v>
      </c>
      <c r="G26" s="958">
        <v>1.4586812296004142E-2</v>
      </c>
      <c r="H26" s="958">
        <v>1.2180404048535584E-2</v>
      </c>
      <c r="I26" s="958">
        <v>1.4450478508197201E-2</v>
      </c>
      <c r="J26" s="958">
        <v>1.3949362314729825E-2</v>
      </c>
      <c r="K26" s="958">
        <v>1.5650576651972538E-2</v>
      </c>
      <c r="L26" s="958">
        <v>1.6224751719306336E-2</v>
      </c>
      <c r="M26" s="958">
        <v>1.2999999999999999E-2</v>
      </c>
      <c r="N26" s="958">
        <v>1.4999999999999999E-2</v>
      </c>
      <c r="O26" s="958">
        <v>1.5034313199307653E-2</v>
      </c>
      <c r="P26" s="958">
        <v>1.523066263055624E-2</v>
      </c>
      <c r="Q26" s="958">
        <v>1.4159637906424468E-2</v>
      </c>
      <c r="R26" s="958">
        <v>1.2346864749583146E-2</v>
      </c>
      <c r="S26" s="958">
        <v>1.2E-2</v>
      </c>
      <c r="T26" s="958">
        <v>1.0999999999999999E-2</v>
      </c>
      <c r="U26" s="958">
        <v>1.2999999999999999E-2</v>
      </c>
      <c r="V26" s="959">
        <v>1.5114834382697631E-2</v>
      </c>
      <c r="W26" s="960">
        <v>1.415480743806983</v>
      </c>
      <c r="X26" s="960">
        <v>1.2682065316592466</v>
      </c>
      <c r="Y26" s="960">
        <v>1.0999999999999999</v>
      </c>
      <c r="Z26" s="960">
        <v>1.0999999999999999</v>
      </c>
      <c r="AA26" s="960">
        <v>1.1973223805114095</v>
      </c>
      <c r="AB26" s="960">
        <v>1.3809003810754978</v>
      </c>
      <c r="AC26" s="960">
        <v>1.4346374829804802</v>
      </c>
      <c r="AD26" s="960">
        <v>1.4746585075531982</v>
      </c>
      <c r="AE26" s="960">
        <v>1.4739863068511501</v>
      </c>
      <c r="AF26" s="960">
        <v>1.4000000000000001</v>
      </c>
      <c r="AG26" s="960">
        <v>1.5</v>
      </c>
      <c r="AH26" s="960">
        <v>1.5</v>
      </c>
      <c r="AI26" s="960">
        <v>1.6</v>
      </c>
      <c r="AJ26" s="960">
        <v>1.49</v>
      </c>
      <c r="AK26" s="960">
        <v>1.54</v>
      </c>
      <c r="AL26" s="960">
        <v>1.6923639622670097</v>
      </c>
      <c r="AM26" s="960">
        <v>1.6468253092772327</v>
      </c>
      <c r="AN26" s="960">
        <v>2.206227257590907</v>
      </c>
      <c r="AO26" s="960">
        <v>2.0381838431232864</v>
      </c>
      <c r="AP26" s="960">
        <v>2.0255635368388529</v>
      </c>
      <c r="AQ26" s="960">
        <v>1.9417430097390922</v>
      </c>
      <c r="AR26" s="960">
        <v>1.2317727901560871</v>
      </c>
      <c r="AS26" s="960">
        <v>1.0554889242306253</v>
      </c>
      <c r="AT26" s="960">
        <v>1.0629833107767395</v>
      </c>
      <c r="AU26" s="960">
        <v>0.97475112532089192</v>
      </c>
      <c r="AV26" s="960">
        <v>1.1971871063803601</v>
      </c>
      <c r="AW26" s="960">
        <v>1.3</v>
      </c>
      <c r="AX26" s="960">
        <v>1.3</v>
      </c>
      <c r="AY26" s="960">
        <v>1.3</v>
      </c>
      <c r="AZ26" s="960">
        <v>1.2</v>
      </c>
      <c r="BA26" s="956"/>
      <c r="BB26" s="956"/>
      <c r="BC26" s="956"/>
      <c r="BD26" s="956"/>
      <c r="BE26" s="956"/>
      <c r="BF26" s="956"/>
      <c r="BG26" s="956"/>
      <c r="BH26" s="956"/>
      <c r="BI26" s="956"/>
    </row>
    <row r="27" spans="1:61" s="967" customFormat="1" ht="18.75" x14ac:dyDescent="0.3">
      <c r="A27" s="957" t="s">
        <v>3680</v>
      </c>
      <c r="B27" s="958">
        <v>0.22024247467788996</v>
      </c>
      <c r="C27" s="958">
        <v>0.22715409987767532</v>
      </c>
      <c r="D27" s="958">
        <v>0.22139256495717388</v>
      </c>
      <c r="E27" s="958">
        <v>0.21</v>
      </c>
      <c r="F27" s="958">
        <v>0.214</v>
      </c>
      <c r="G27" s="958">
        <v>0.19518147457291063</v>
      </c>
      <c r="H27" s="958">
        <v>0.16700000000000001</v>
      </c>
      <c r="I27" s="958">
        <v>0.200167681142044</v>
      </c>
      <c r="J27" s="958">
        <v>0.19319702192885313</v>
      </c>
      <c r="K27" s="958">
        <v>0.21475660485138484</v>
      </c>
      <c r="L27" s="958">
        <v>0.22058102549230985</v>
      </c>
      <c r="M27" s="958">
        <v>0.17899999999999999</v>
      </c>
      <c r="N27" s="958">
        <v>0.20300000000000001</v>
      </c>
      <c r="O27" s="958">
        <v>0.19630241418985794</v>
      </c>
      <c r="P27" s="958">
        <v>0.1964053838402276</v>
      </c>
      <c r="Q27" s="958">
        <v>0.17980837751637718</v>
      </c>
      <c r="R27" s="958">
        <v>0.15654636430175237</v>
      </c>
      <c r="S27" s="958">
        <v>0.152</v>
      </c>
      <c r="T27" s="958">
        <v>0.13500000000000001</v>
      </c>
      <c r="U27" s="958">
        <v>0.15</v>
      </c>
      <c r="V27" s="959">
        <v>0.16299382009850857</v>
      </c>
      <c r="W27" s="960">
        <v>15.244662636871393</v>
      </c>
      <c r="X27" s="960">
        <v>13.691764718816323</v>
      </c>
      <c r="Y27" s="960">
        <v>11.4</v>
      </c>
      <c r="Z27" s="960">
        <v>11.1</v>
      </c>
      <c r="AA27" s="960">
        <v>12.08330845681771</v>
      </c>
      <c r="AB27" s="960">
        <v>13.139262747958739</v>
      </c>
      <c r="AC27" s="960">
        <v>13.643696676349403</v>
      </c>
      <c r="AD27" s="960">
        <v>14.011488942661035</v>
      </c>
      <c r="AE27" s="960">
        <v>13.926742731512153</v>
      </c>
      <c r="AF27" s="960">
        <v>13.200000000000001</v>
      </c>
      <c r="AG27" s="960">
        <v>14.899999999999999</v>
      </c>
      <c r="AH27" s="960">
        <v>14.7</v>
      </c>
      <c r="AI27" s="960">
        <v>16</v>
      </c>
      <c r="AJ27" s="960">
        <v>14.91</v>
      </c>
      <c r="AK27" s="960">
        <v>14.64</v>
      </c>
      <c r="AL27" s="960">
        <v>15.663858058796393</v>
      </c>
      <c r="AM27" s="960">
        <v>15.061797945756956</v>
      </c>
      <c r="AN27" s="960">
        <v>18.972522230132622</v>
      </c>
      <c r="AO27" s="960">
        <v>17.41169088987327</v>
      </c>
      <c r="AP27" s="960">
        <v>17.284500294032263</v>
      </c>
      <c r="AQ27" s="960">
        <v>16.706972308375104</v>
      </c>
      <c r="AR27" s="960">
        <v>10.964274071360022</v>
      </c>
      <c r="AS27" s="960">
        <v>9.4505960925776655</v>
      </c>
      <c r="AT27" s="960">
        <v>9.6530941345234851</v>
      </c>
      <c r="AU27" s="960">
        <v>8.8854924637530601</v>
      </c>
      <c r="AV27" s="960">
        <v>11.390579873923947</v>
      </c>
      <c r="AW27" s="960">
        <v>12.7</v>
      </c>
      <c r="AX27" s="960">
        <v>12.4</v>
      </c>
      <c r="AY27" s="960">
        <v>10.532158208821626</v>
      </c>
      <c r="AZ27" s="960">
        <v>10.4</v>
      </c>
      <c r="BA27" s="956"/>
      <c r="BB27" s="956"/>
      <c r="BC27" s="956"/>
      <c r="BD27" s="956"/>
      <c r="BE27" s="956"/>
      <c r="BF27" s="956"/>
      <c r="BG27" s="956"/>
      <c r="BH27" s="956"/>
      <c r="BI27" s="956"/>
    </row>
    <row r="28" spans="1:61" ht="18.75" x14ac:dyDescent="0.3">
      <c r="A28" s="957" t="s">
        <v>3681</v>
      </c>
      <c r="B28" s="958">
        <v>0.68927270547595321</v>
      </c>
      <c r="C28" s="958">
        <v>0.68600000000000005</v>
      </c>
      <c r="D28" s="958">
        <v>0.69</v>
      </c>
      <c r="E28" s="958">
        <v>0.68899999999999995</v>
      </c>
      <c r="F28" s="958">
        <v>0.67600000000000005</v>
      </c>
      <c r="G28" s="958">
        <v>0.69299999999999995</v>
      </c>
      <c r="H28" s="958">
        <v>0.70499999999999996</v>
      </c>
      <c r="I28" s="958">
        <v>0.67052464624553398</v>
      </c>
      <c r="J28" s="958">
        <v>0.69975067350562514</v>
      </c>
      <c r="K28" s="958">
        <v>0.65439552793373612</v>
      </c>
      <c r="L28" s="958">
        <v>0.62417960009325579</v>
      </c>
      <c r="M28" s="958">
        <v>0.65400000000000003</v>
      </c>
      <c r="N28" s="958">
        <v>0.59699999999999998</v>
      </c>
      <c r="O28" s="958">
        <v>0.62977187817500924</v>
      </c>
      <c r="P28" s="958">
        <v>0.65165725198905189</v>
      </c>
      <c r="Q28" s="958">
        <v>0.65688000793393164</v>
      </c>
      <c r="R28" s="958">
        <v>0.69779968032192285</v>
      </c>
      <c r="S28" s="958">
        <v>0.71299999999999997</v>
      </c>
      <c r="T28" s="958">
        <v>0.71299999999999997</v>
      </c>
      <c r="U28" s="958">
        <v>0.66800000000000004</v>
      </c>
      <c r="V28" s="959">
        <v>0.68237790917093921</v>
      </c>
      <c r="W28" s="960">
        <v>48.957804329847562</v>
      </c>
      <c r="X28" s="960">
        <v>64.890780202486482</v>
      </c>
      <c r="Y28" s="960">
        <v>62</v>
      </c>
      <c r="Z28" s="960">
        <v>61.8</v>
      </c>
      <c r="AA28" s="960">
        <v>68.53268891713283</v>
      </c>
      <c r="AB28" s="960">
        <v>62.741210017356288</v>
      </c>
      <c r="AC28" s="960">
        <v>67.223235194532577</v>
      </c>
      <c r="AD28" s="960">
        <v>62.980100903777867</v>
      </c>
      <c r="AE28" s="960">
        <v>71.514311582573526</v>
      </c>
      <c r="AF28" s="960">
        <v>69.20210908500357</v>
      </c>
      <c r="AG28" s="960">
        <v>68.8</v>
      </c>
      <c r="AH28" s="960">
        <v>70.199999999999989</v>
      </c>
      <c r="AI28" s="960">
        <v>69.599999999999994</v>
      </c>
      <c r="AJ28" s="960">
        <v>66.95</v>
      </c>
      <c r="AK28" s="960">
        <v>71.459999999999994</v>
      </c>
      <c r="AL28" s="960">
        <v>71.322508294203303</v>
      </c>
      <c r="AM28" s="960">
        <v>72.923885275720281</v>
      </c>
      <c r="AN28" s="960">
        <v>72.693468284242726</v>
      </c>
      <c r="AO28" s="960">
        <v>73.810115711038463</v>
      </c>
      <c r="AP28" s="960">
        <v>72.802980924650825</v>
      </c>
      <c r="AQ28" s="961">
        <v>69.294822860877105</v>
      </c>
      <c r="AR28" s="960">
        <v>71.737733415435329</v>
      </c>
      <c r="AS28" s="960">
        <v>65.854990318326585</v>
      </c>
      <c r="AT28" s="960">
        <v>68.207367998092536</v>
      </c>
      <c r="AU28" s="960">
        <v>69.007966557859902</v>
      </c>
      <c r="AV28" s="960">
        <v>63.084492648444566</v>
      </c>
      <c r="AW28" s="960">
        <v>69.3</v>
      </c>
      <c r="AX28" s="960">
        <v>66.599999999999994</v>
      </c>
      <c r="AY28" s="960">
        <v>65.923804527823194</v>
      </c>
      <c r="AZ28" s="960">
        <v>66.400000000000006</v>
      </c>
      <c r="BA28" s="956"/>
      <c r="BB28" s="956"/>
      <c r="BC28" s="956"/>
      <c r="BD28" s="956"/>
      <c r="BE28" s="956"/>
      <c r="BF28" s="956"/>
      <c r="BG28" s="956"/>
      <c r="BH28" s="956"/>
      <c r="BI28" s="956"/>
    </row>
    <row r="29" spans="1:61" ht="18.75" x14ac:dyDescent="0.3">
      <c r="A29" s="957" t="s">
        <v>3682</v>
      </c>
      <c r="B29" s="958">
        <v>0.38165357658836813</v>
      </c>
      <c r="C29" s="958">
        <v>0.38800000000000001</v>
      </c>
      <c r="D29" s="958">
        <v>0.37591465370404409</v>
      </c>
      <c r="E29" s="958">
        <v>0.39200000000000002</v>
      </c>
      <c r="F29" s="958">
        <v>0.39900000000000002</v>
      </c>
      <c r="G29" s="958">
        <v>0.40894936046831321</v>
      </c>
      <c r="H29" s="958">
        <v>0.43041634891269864</v>
      </c>
      <c r="I29" s="958">
        <v>0.38928613324127903</v>
      </c>
      <c r="J29" s="958">
        <v>0.39348905199766759</v>
      </c>
      <c r="K29" s="958">
        <v>0.3671289285246872</v>
      </c>
      <c r="L29" s="958">
        <v>0.36766692890891983</v>
      </c>
      <c r="M29" s="958">
        <v>0.41199999999999998</v>
      </c>
      <c r="N29" s="958">
        <v>0.33800000000000002</v>
      </c>
      <c r="O29" s="958">
        <v>0.39021901253483943</v>
      </c>
      <c r="P29" s="958">
        <v>0.3860554089170613</v>
      </c>
      <c r="Q29" s="958">
        <v>0.38746267888210367</v>
      </c>
      <c r="R29" s="958">
        <v>0.41456959896407691</v>
      </c>
      <c r="S29" s="958">
        <v>0.43</v>
      </c>
      <c r="T29" s="958">
        <v>0.437</v>
      </c>
      <c r="U29" s="958">
        <v>0.44800000000000001</v>
      </c>
      <c r="V29" s="959">
        <v>0.42688328881786741</v>
      </c>
      <c r="W29" s="960">
        <v>36.878828281237382</v>
      </c>
      <c r="X29" s="960">
        <v>43.598319242041796</v>
      </c>
      <c r="Y29" s="960">
        <v>40.6</v>
      </c>
      <c r="Z29" s="960">
        <v>39.5</v>
      </c>
      <c r="AA29" s="960">
        <v>44.266421935883159</v>
      </c>
      <c r="AB29" s="960">
        <v>36.183633918285516</v>
      </c>
      <c r="AC29" s="960">
        <v>41.777357758885245</v>
      </c>
      <c r="AD29" s="960">
        <v>38.91381225487185</v>
      </c>
      <c r="AE29" s="960">
        <v>45.883118245707983</v>
      </c>
      <c r="AF29" s="960">
        <v>42.256130385845161</v>
      </c>
      <c r="AG29" s="960">
        <v>40.200000000000003</v>
      </c>
      <c r="AH29" s="960">
        <v>44.3</v>
      </c>
      <c r="AI29" s="960">
        <v>42.9</v>
      </c>
      <c r="AJ29" s="960">
        <v>41.13</v>
      </c>
      <c r="AK29" s="960">
        <v>40.51</v>
      </c>
      <c r="AL29" s="960">
        <v>41.5242541537189</v>
      </c>
      <c r="AM29" s="960">
        <v>39.572794892234917</v>
      </c>
      <c r="AN29" s="960">
        <v>38.423939843807844</v>
      </c>
      <c r="AO29" s="960">
        <v>40.384402037778628</v>
      </c>
      <c r="AP29" s="960">
        <v>42.454167747126895</v>
      </c>
      <c r="AQ29" s="961">
        <v>41.056475919522718</v>
      </c>
      <c r="AR29" s="960">
        <v>41.813727199979823</v>
      </c>
      <c r="AS29" s="960">
        <v>40.032403383137968</v>
      </c>
      <c r="AT29" s="960">
        <v>43.322117908762124</v>
      </c>
      <c r="AU29" s="960">
        <v>44.125550257001215</v>
      </c>
      <c r="AV29" s="960">
        <v>44.025934383685687</v>
      </c>
      <c r="AW29" s="960">
        <v>43.2</v>
      </c>
      <c r="AX29" s="960">
        <v>45.9</v>
      </c>
      <c r="AY29" s="960">
        <v>44.601661603675034</v>
      </c>
      <c r="AZ29" s="960">
        <v>45.8</v>
      </c>
      <c r="BA29" s="956"/>
      <c r="BB29" s="956"/>
      <c r="BC29" s="956"/>
      <c r="BD29" s="956"/>
      <c r="BE29" s="956"/>
      <c r="BF29" s="956"/>
      <c r="BG29" s="956"/>
      <c r="BH29" s="956"/>
      <c r="BI29" s="956"/>
    </row>
    <row r="30" spans="1:61" ht="17.25" x14ac:dyDescent="0.3">
      <c r="A30" s="957"/>
      <c r="B30" s="958"/>
      <c r="C30" s="958"/>
      <c r="D30" s="958"/>
      <c r="E30" s="958"/>
      <c r="F30" s="958"/>
      <c r="G30" s="958"/>
      <c r="H30" s="958"/>
      <c r="I30" s="958"/>
      <c r="J30" s="958"/>
      <c r="K30" s="958"/>
      <c r="L30" s="958"/>
      <c r="M30" s="958"/>
      <c r="N30" s="958"/>
      <c r="O30" s="958"/>
      <c r="P30" s="958"/>
      <c r="Q30" s="958"/>
      <c r="R30" s="958"/>
      <c r="S30" s="958"/>
      <c r="T30" s="958"/>
      <c r="U30" s="958"/>
      <c r="V30" s="959"/>
      <c r="W30" s="960"/>
      <c r="X30" s="960"/>
      <c r="Y30" s="960"/>
      <c r="Z30" s="960"/>
      <c r="AA30" s="960"/>
      <c r="AB30" s="960"/>
      <c r="AC30" s="960"/>
      <c r="AD30" s="960"/>
      <c r="AE30" s="960"/>
      <c r="AF30" s="960"/>
      <c r="AG30" s="960"/>
      <c r="AH30" s="960"/>
      <c r="AI30" s="960"/>
      <c r="AJ30" s="960"/>
      <c r="AK30" s="960"/>
      <c r="AL30" s="960"/>
      <c r="AM30" s="960"/>
      <c r="AN30" s="960"/>
      <c r="AO30" s="960"/>
      <c r="AP30" s="960">
        <v>0</v>
      </c>
      <c r="AQ30" s="960"/>
      <c r="AR30" s="960"/>
      <c r="AS30" s="960"/>
      <c r="AT30" s="960"/>
      <c r="AU30" s="960"/>
      <c r="AV30" s="960"/>
      <c r="AW30" s="960"/>
      <c r="AX30" s="960"/>
      <c r="AY30" s="960"/>
      <c r="AZ30" s="960"/>
      <c r="BA30" s="956"/>
      <c r="BB30" s="956"/>
      <c r="BC30" s="956"/>
      <c r="BD30" s="956"/>
      <c r="BE30" s="956"/>
      <c r="BF30" s="956"/>
      <c r="BG30" s="956"/>
      <c r="BH30" s="956"/>
      <c r="BI30" s="956"/>
    </row>
    <row r="31" spans="1:61" s="956" customFormat="1" ht="17.25" x14ac:dyDescent="0.3">
      <c r="A31" s="965" t="s">
        <v>3683</v>
      </c>
      <c r="B31" s="958"/>
      <c r="C31" s="958"/>
      <c r="D31" s="958"/>
      <c r="E31" s="958"/>
      <c r="F31" s="958"/>
      <c r="G31" s="958"/>
      <c r="H31" s="958"/>
      <c r="I31" s="958"/>
      <c r="J31" s="958"/>
      <c r="K31" s="958"/>
      <c r="L31" s="958"/>
      <c r="M31" s="958"/>
      <c r="N31" s="958"/>
      <c r="O31" s="958"/>
      <c r="P31" s="958"/>
      <c r="Q31" s="958"/>
      <c r="R31" s="958"/>
      <c r="S31" s="958"/>
      <c r="T31" s="958"/>
      <c r="U31" s="958"/>
      <c r="V31" s="959"/>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row>
    <row r="32" spans="1:61" s="967" customFormat="1" ht="18.75" x14ac:dyDescent="0.3">
      <c r="A32" s="957" t="s">
        <v>3684</v>
      </c>
      <c r="B32" s="958">
        <f>3198.69553483832%/100</f>
        <v>0.319869553483832</v>
      </c>
      <c r="C32" s="958">
        <f>2883.54139724783%/100</f>
        <v>0.28835413972478302</v>
      </c>
      <c r="D32" s="958">
        <f>2647.99753987011%/100</f>
        <v>0.264799753987011</v>
      </c>
      <c r="E32" s="958">
        <f>2793.88812550324%/100</f>
        <v>0.27938881255032405</v>
      </c>
      <c r="F32" s="958">
        <f>2764.2792299214%/100</f>
        <v>0.27642792299214003</v>
      </c>
      <c r="G32" s="958">
        <f>2494.99233140775%/100</f>
        <v>0.24949923314077502</v>
      </c>
      <c r="H32" s="958">
        <f>2359.35420038034%/100</f>
        <v>0.235935420038034</v>
      </c>
      <c r="I32" s="958">
        <v>0.233821796802682</v>
      </c>
      <c r="J32" s="958">
        <v>0.19846258281635012</v>
      </c>
      <c r="K32" s="958">
        <v>0.21183228729625447</v>
      </c>
      <c r="L32" s="958">
        <v>0.1823844581403502</v>
      </c>
      <c r="M32" s="958">
        <v>0.17699999999999999</v>
      </c>
      <c r="N32" s="958">
        <v>0.191</v>
      </c>
      <c r="O32" s="958">
        <v>0.14787624364786564</v>
      </c>
      <c r="P32" s="958">
        <v>0.1635561889119112</v>
      </c>
      <c r="Q32" s="958">
        <v>0.19142503995162541</v>
      </c>
      <c r="R32" s="958">
        <v>0.19068883377495952</v>
      </c>
      <c r="S32" s="958">
        <v>0.19400000000000001</v>
      </c>
      <c r="T32" s="958">
        <v>0.17499999999999999</v>
      </c>
      <c r="U32" s="958">
        <v>0.22500000000000001</v>
      </c>
      <c r="V32" s="959">
        <v>0.22699012975755481</v>
      </c>
      <c r="W32" s="960">
        <v>24.09625881394858</v>
      </c>
      <c r="X32" s="960">
        <v>25.956200484147235</v>
      </c>
      <c r="Y32" s="960">
        <v>25.1</v>
      </c>
      <c r="Z32" s="960">
        <v>24.3</v>
      </c>
      <c r="AA32" s="960">
        <v>27.142915617403883</v>
      </c>
      <c r="AB32" s="960">
        <v>27.434399319476118</v>
      </c>
      <c r="AC32" s="960">
        <v>27.927923997394061</v>
      </c>
      <c r="AD32" s="960">
        <v>28.268794851144087</v>
      </c>
      <c r="AE32" s="960">
        <v>27.859308096266783</v>
      </c>
      <c r="AF32" s="960">
        <v>26.837315676924266</v>
      </c>
      <c r="AG32" s="960">
        <v>28.1</v>
      </c>
      <c r="AH32" s="960">
        <v>25</v>
      </c>
      <c r="AI32" s="960">
        <v>22.1</v>
      </c>
      <c r="AJ32" s="960">
        <v>23.2</v>
      </c>
      <c r="AK32" s="960">
        <v>25.37</v>
      </c>
      <c r="AL32" s="960">
        <v>21.572066904887965</v>
      </c>
      <c r="AM32" s="960">
        <v>22.546695113733346</v>
      </c>
      <c r="AN32" s="960">
        <v>22.557680565156815</v>
      </c>
      <c r="AO32" s="960">
        <v>20.991140022327809</v>
      </c>
      <c r="AP32" s="960">
        <v>21.741972974986023</v>
      </c>
      <c r="AQ32" s="960">
        <v>25.271548428200468</v>
      </c>
      <c r="AR32" s="960">
        <v>24.527136382024747</v>
      </c>
      <c r="AS32" s="960">
        <v>26.38357194716453</v>
      </c>
      <c r="AT32" s="960">
        <v>27.699442655492518</v>
      </c>
      <c r="AU32" s="960">
        <v>26.049504322446694</v>
      </c>
      <c r="AV32" s="960">
        <v>29.386920832383044</v>
      </c>
      <c r="AW32" s="960">
        <v>27.3</v>
      </c>
      <c r="AX32" s="960">
        <v>26.5</v>
      </c>
      <c r="AY32" s="960">
        <v>48.635005576643685</v>
      </c>
      <c r="AZ32" s="960">
        <v>49.8</v>
      </c>
      <c r="BA32" s="956"/>
      <c r="BB32" s="956"/>
      <c r="BC32" s="956"/>
      <c r="BD32" s="956"/>
      <c r="BE32" s="956"/>
      <c r="BF32" s="956"/>
      <c r="BG32" s="956"/>
      <c r="BH32" s="956"/>
      <c r="BI32" s="956"/>
    </row>
    <row r="33" spans="1:61" ht="18.75" x14ac:dyDescent="0.3">
      <c r="A33" s="957" t="s">
        <v>3685</v>
      </c>
      <c r="B33" s="958">
        <v>0.36733440968615505</v>
      </c>
      <c r="C33" s="958">
        <v>0.34416969269264264</v>
      </c>
      <c r="D33" s="958">
        <v>0.31765180209417104</v>
      </c>
      <c r="E33" s="958">
        <v>0.34403627001483933</v>
      </c>
      <c r="F33" s="958">
        <v>0.35415334845235552</v>
      </c>
      <c r="G33" s="958">
        <v>0.32384477218823571</v>
      </c>
      <c r="H33" s="958">
        <v>0.3122705232676406</v>
      </c>
      <c r="I33" s="958">
        <v>0.31876904337777801</v>
      </c>
      <c r="J33" s="958">
        <v>0.28078266284313547</v>
      </c>
      <c r="K33" s="958">
        <v>0.29928540102271473</v>
      </c>
      <c r="L33" s="958">
        <v>0.26706251255058722</v>
      </c>
      <c r="M33" s="958">
        <v>0.26</v>
      </c>
      <c r="N33" s="958">
        <v>0.28799999999999998</v>
      </c>
      <c r="O33" s="958">
        <v>0.22604206315803368</v>
      </c>
      <c r="P33" s="958">
        <v>0.25120426135156182</v>
      </c>
      <c r="Q33" s="958">
        <v>0.27451269118104954</v>
      </c>
      <c r="R33" s="958">
        <v>0.27949757265796787</v>
      </c>
      <c r="S33" s="958">
        <v>0.28000000000000003</v>
      </c>
      <c r="T33" s="958">
        <v>0.26500000000000001</v>
      </c>
      <c r="U33" s="958">
        <v>0.31</v>
      </c>
      <c r="V33" s="959">
        <v>0.29133738928079433</v>
      </c>
      <c r="W33" s="960">
        <v>30.194998135417585</v>
      </c>
      <c r="X33" s="960">
        <v>32.996147914315046</v>
      </c>
      <c r="Y33" s="960">
        <v>31.7</v>
      </c>
      <c r="Z33" s="960">
        <v>31.1</v>
      </c>
      <c r="AA33" s="960">
        <v>34.489015586532489</v>
      </c>
      <c r="AB33" s="960">
        <v>34.421831374166722</v>
      </c>
      <c r="AC33" s="960">
        <v>34.132045167644662</v>
      </c>
      <c r="AD33" s="960">
        <v>34.280026697973724</v>
      </c>
      <c r="AE33" s="960">
        <v>33.851704489104179</v>
      </c>
      <c r="AF33" s="960">
        <v>33.307781232977042</v>
      </c>
      <c r="AG33" s="960">
        <v>35.199999999999996</v>
      </c>
      <c r="AH33" s="960">
        <v>32.200000000000003</v>
      </c>
      <c r="AI33" s="960">
        <v>28.9</v>
      </c>
      <c r="AJ33" s="960">
        <v>30.03</v>
      </c>
      <c r="AK33" s="960">
        <v>28.79</v>
      </c>
      <c r="AL33" s="960">
        <v>24.570447913983699</v>
      </c>
      <c r="AM33" s="960">
        <v>25.525085947107247</v>
      </c>
      <c r="AN33" s="960">
        <v>25.636014001331485</v>
      </c>
      <c r="AO33" s="960">
        <v>23.863619699285589</v>
      </c>
      <c r="AP33" s="960">
        <v>24.717089688296614</v>
      </c>
      <c r="AQ33" s="960">
        <v>28.528597138542644</v>
      </c>
      <c r="AR33" s="960">
        <v>27.714199398343819</v>
      </c>
      <c r="AS33" s="960">
        <v>29.723515893727487</v>
      </c>
      <c r="AT33" s="960">
        <v>31.071832868578163</v>
      </c>
      <c r="AU33" s="960">
        <v>29.258097229978631</v>
      </c>
      <c r="AV33" s="960">
        <v>32.814777103977924</v>
      </c>
      <c r="AW33" s="960">
        <v>30.5</v>
      </c>
      <c r="AX33" s="960">
        <v>29.6</v>
      </c>
      <c r="AY33" s="960">
        <v>54.317539519862571</v>
      </c>
      <c r="AZ33" s="960">
        <v>55.8</v>
      </c>
      <c r="BA33" s="956"/>
      <c r="BB33" s="956"/>
      <c r="BC33" s="956"/>
      <c r="BD33" s="956"/>
      <c r="BE33" s="956"/>
      <c r="BF33" s="956"/>
      <c r="BG33" s="956"/>
      <c r="BH33" s="956"/>
      <c r="BI33" s="956"/>
    </row>
    <row r="34" spans="1:61" ht="18.75" x14ac:dyDescent="0.3">
      <c r="A34" s="957" t="s">
        <v>3686</v>
      </c>
      <c r="B34" s="958"/>
      <c r="C34" s="958"/>
      <c r="D34" s="958"/>
      <c r="E34" s="958"/>
      <c r="F34" s="958"/>
      <c r="G34" s="958"/>
      <c r="H34" s="958"/>
      <c r="I34" s="958"/>
      <c r="J34" s="958"/>
      <c r="K34" s="958"/>
      <c r="L34" s="958"/>
      <c r="M34" s="958"/>
      <c r="N34" s="958"/>
      <c r="O34" s="958"/>
      <c r="P34" s="958"/>
      <c r="Q34" s="958"/>
      <c r="R34" s="958"/>
      <c r="S34" s="958"/>
      <c r="T34" s="958"/>
      <c r="U34" s="958"/>
      <c r="V34" s="959"/>
      <c r="W34" s="960"/>
      <c r="X34" s="960"/>
      <c r="Y34" s="960"/>
      <c r="Z34" s="960"/>
      <c r="AA34" s="960"/>
      <c r="AB34" s="960"/>
      <c r="AC34" s="960"/>
      <c r="AD34" s="960"/>
      <c r="AE34" s="960"/>
      <c r="AF34" s="960"/>
      <c r="AG34" s="960"/>
      <c r="AH34" s="960"/>
      <c r="AI34" s="960"/>
      <c r="AJ34" s="960"/>
      <c r="AK34" s="960"/>
      <c r="AL34" s="960"/>
      <c r="AM34" s="964" t="s">
        <v>3664</v>
      </c>
      <c r="AN34" s="964" t="s">
        <v>3664</v>
      </c>
      <c r="AO34" s="964" t="s">
        <v>3664</v>
      </c>
      <c r="AP34" s="964" t="s">
        <v>3664</v>
      </c>
      <c r="AQ34" s="964" t="s">
        <v>3664</v>
      </c>
      <c r="AR34" s="964" t="s">
        <v>3664</v>
      </c>
      <c r="AS34" s="964" t="s">
        <v>3664</v>
      </c>
      <c r="AT34" s="964" t="s">
        <v>3664</v>
      </c>
      <c r="AU34" s="964" t="s">
        <v>3664</v>
      </c>
      <c r="AV34" s="964" t="s">
        <v>3664</v>
      </c>
      <c r="AW34" s="964" t="s">
        <v>3664</v>
      </c>
      <c r="AX34" s="964" t="s">
        <v>3664</v>
      </c>
      <c r="AY34" s="960">
        <v>236.25472719227085</v>
      </c>
      <c r="AZ34" s="960">
        <v>261.5</v>
      </c>
      <c r="BA34" s="956"/>
      <c r="BB34" s="956"/>
      <c r="BC34" s="956"/>
      <c r="BD34" s="956"/>
      <c r="BE34" s="956"/>
      <c r="BF34" s="956"/>
      <c r="BG34" s="956"/>
      <c r="BH34" s="956"/>
      <c r="BI34" s="956"/>
    </row>
    <row r="35" spans="1:61" ht="17.25" x14ac:dyDescent="0.3">
      <c r="A35" s="957"/>
      <c r="B35" s="958"/>
      <c r="C35" s="958"/>
      <c r="D35" s="958"/>
      <c r="E35" s="958"/>
      <c r="F35" s="958"/>
      <c r="G35" s="958"/>
      <c r="H35" s="958"/>
      <c r="I35" s="958"/>
      <c r="J35" s="958"/>
      <c r="K35" s="958"/>
      <c r="L35" s="958"/>
      <c r="M35" s="958"/>
      <c r="N35" s="958"/>
      <c r="O35" s="958"/>
      <c r="P35" s="958"/>
      <c r="Q35" s="958"/>
      <c r="R35" s="958"/>
      <c r="S35" s="958"/>
      <c r="T35" s="958"/>
      <c r="U35" s="958"/>
      <c r="V35" s="959"/>
      <c r="W35" s="960">
        <v>0</v>
      </c>
      <c r="X35" s="960">
        <v>0</v>
      </c>
      <c r="Y35" s="960">
        <v>0</v>
      </c>
      <c r="Z35" s="960">
        <v>0</v>
      </c>
      <c r="AA35" s="960">
        <v>0</v>
      </c>
      <c r="AB35" s="960">
        <v>0</v>
      </c>
      <c r="AC35" s="960">
        <v>0</v>
      </c>
      <c r="AD35" s="960">
        <v>0</v>
      </c>
      <c r="AE35" s="960">
        <v>0</v>
      </c>
      <c r="AF35" s="960">
        <v>0</v>
      </c>
      <c r="AG35" s="960">
        <v>0</v>
      </c>
      <c r="AH35" s="960">
        <v>0</v>
      </c>
      <c r="AI35" s="960">
        <v>0</v>
      </c>
      <c r="AJ35" s="960"/>
      <c r="AK35" s="960"/>
      <c r="AL35" s="960"/>
      <c r="AM35" s="960"/>
      <c r="AN35" s="960"/>
      <c r="AO35" s="960"/>
      <c r="AP35" s="960">
        <v>0</v>
      </c>
      <c r="AQ35" s="960"/>
      <c r="AR35" s="960"/>
      <c r="AS35" s="960"/>
      <c r="AT35" s="960"/>
      <c r="AU35" s="960"/>
      <c r="AV35" s="960"/>
      <c r="AW35" s="960"/>
      <c r="AX35" s="960"/>
      <c r="AY35" s="960"/>
      <c r="AZ35" s="960"/>
      <c r="BA35" s="956"/>
      <c r="BB35" s="956"/>
      <c r="BC35" s="956"/>
      <c r="BD35" s="956"/>
      <c r="BE35" s="956"/>
      <c r="BF35" s="956"/>
      <c r="BG35" s="956"/>
      <c r="BH35" s="956"/>
      <c r="BI35" s="956"/>
    </row>
    <row r="36" spans="1:61" s="956" customFormat="1" ht="17.25" x14ac:dyDescent="0.3">
      <c r="A36" s="965" t="s">
        <v>3687</v>
      </c>
      <c r="B36" s="958"/>
      <c r="C36" s="958"/>
      <c r="D36" s="958"/>
      <c r="E36" s="958"/>
      <c r="F36" s="958"/>
      <c r="G36" s="958"/>
      <c r="H36" s="958"/>
      <c r="I36" s="958"/>
      <c r="J36" s="958"/>
      <c r="K36" s="958"/>
      <c r="L36" s="958"/>
      <c r="M36" s="958"/>
      <c r="N36" s="958"/>
      <c r="O36" s="958"/>
      <c r="P36" s="958"/>
      <c r="Q36" s="958"/>
      <c r="R36" s="958"/>
      <c r="S36" s="958"/>
      <c r="T36" s="958"/>
      <c r="U36" s="958"/>
      <c r="V36" s="959"/>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row>
    <row r="37" spans="1:61" ht="17.25" x14ac:dyDescent="0.3">
      <c r="A37" s="957" t="s">
        <v>3688</v>
      </c>
      <c r="B37" s="958">
        <v>6.0104282553467739E-2</v>
      </c>
      <c r="C37" s="958">
        <v>6.4500346785437618E-2</v>
      </c>
      <c r="D37" s="958">
        <v>5.2099011223765992E-2</v>
      </c>
      <c r="E37" s="958">
        <v>5.3012908503079936E-2</v>
      </c>
      <c r="F37" s="958">
        <v>3.7775463806665695E-2</v>
      </c>
      <c r="G37" s="958">
        <v>1.7999999999999999E-2</v>
      </c>
      <c r="H37" s="958">
        <v>4.2999999999999997E-2</v>
      </c>
      <c r="I37" s="958">
        <v>7.0107517851225695E-2</v>
      </c>
      <c r="J37" s="958">
        <v>2.6102399698963264E-2</v>
      </c>
      <c r="K37" s="958">
        <v>1.9882783996460547E-2</v>
      </c>
      <c r="L37" s="958">
        <v>1.6936369755080404E-2</v>
      </c>
      <c r="M37" s="958">
        <v>2.1999999999999999E-2</v>
      </c>
      <c r="N37" s="958">
        <v>0.03</v>
      </c>
      <c r="O37" s="958">
        <v>3.7545194683539999E-2</v>
      </c>
      <c r="P37" s="958">
        <v>2.9523432845026468E-2</v>
      </c>
      <c r="Q37" s="958">
        <v>2.1096732096130714E-2</v>
      </c>
      <c r="R37" s="958">
        <v>2.1691074312518387E-2</v>
      </c>
      <c r="S37" s="958">
        <v>2.3E-2</v>
      </c>
      <c r="T37" s="958">
        <v>2.3E-2</v>
      </c>
      <c r="U37" s="958">
        <v>2.1000000000000001E-2</v>
      </c>
      <c r="V37" s="959">
        <v>2.9767143936428712E-2</v>
      </c>
      <c r="W37" s="960">
        <v>2.3671240711071979</v>
      </c>
      <c r="X37" s="960">
        <v>2.7377210400152552</v>
      </c>
      <c r="Y37" s="960">
        <v>2.8000000000000003</v>
      </c>
      <c r="Z37" s="960">
        <v>2.6</v>
      </c>
      <c r="AA37" s="960">
        <v>3.0399589089660322</v>
      </c>
      <c r="AB37" s="960">
        <v>2.5358553132808566</v>
      </c>
      <c r="AC37" s="960">
        <v>2.8569898184830889</v>
      </c>
      <c r="AD37" s="960">
        <v>3.0105070033503716</v>
      </c>
      <c r="AE37" s="970">
        <v>3.1</v>
      </c>
      <c r="AF37" s="960">
        <v>4.7</v>
      </c>
      <c r="AG37" s="960">
        <v>3.8</v>
      </c>
      <c r="AH37" s="960">
        <v>3.3000000000000003</v>
      </c>
      <c r="AI37" s="960">
        <v>3.3000000000000003</v>
      </c>
      <c r="AJ37" s="960">
        <v>4.8</v>
      </c>
      <c r="AK37" s="960">
        <v>3.05</v>
      </c>
      <c r="AL37" s="960">
        <v>2.5739174229080173</v>
      </c>
      <c r="AM37" s="960">
        <v>2.0982168926491829</v>
      </c>
      <c r="AN37" s="960">
        <v>3.6282338540501438</v>
      </c>
      <c r="AO37" s="960">
        <v>2.7841920746542619</v>
      </c>
      <c r="AP37" s="960">
        <v>1.9356859820226016</v>
      </c>
      <c r="AQ37" s="960">
        <v>2.0930245211400003</v>
      </c>
      <c r="AR37" s="960">
        <v>1.6950509850660926</v>
      </c>
      <c r="AS37" s="960">
        <v>1.7107143034474743</v>
      </c>
      <c r="AT37" s="960">
        <v>1.6117213095953209</v>
      </c>
      <c r="AU37" s="960">
        <v>1.6416036359376718</v>
      </c>
      <c r="AV37" s="960">
        <v>1.8627625081364965</v>
      </c>
      <c r="AW37" s="960">
        <v>2.2000000000000002</v>
      </c>
      <c r="AX37" s="960">
        <v>1.8</v>
      </c>
      <c r="AY37" s="960">
        <v>1.4914357889324932</v>
      </c>
      <c r="AZ37" s="960">
        <v>1.4914357889324932</v>
      </c>
      <c r="BA37" s="956"/>
      <c r="BB37" s="956"/>
      <c r="BC37" s="956"/>
      <c r="BD37" s="956"/>
      <c r="BE37" s="956"/>
      <c r="BF37" s="956"/>
      <c r="BG37" s="956"/>
      <c r="BH37" s="956"/>
      <c r="BI37" s="956"/>
    </row>
    <row r="38" spans="1:61" ht="18" thickBot="1" x14ac:dyDescent="0.35">
      <c r="A38" s="971"/>
      <c r="B38" s="972"/>
      <c r="C38" s="972"/>
      <c r="D38" s="972"/>
      <c r="E38" s="972"/>
      <c r="F38" s="972"/>
      <c r="G38" s="972"/>
      <c r="H38" s="972"/>
      <c r="I38" s="972"/>
      <c r="J38" s="972"/>
      <c r="K38" s="972"/>
      <c r="L38" s="972"/>
      <c r="M38" s="972"/>
      <c r="N38" s="972"/>
      <c r="O38" s="972"/>
      <c r="P38" s="972"/>
      <c r="Q38" s="972"/>
      <c r="R38" s="972"/>
      <c r="S38" s="972"/>
      <c r="T38" s="972"/>
      <c r="U38" s="972"/>
      <c r="V38" s="973"/>
      <c r="W38" s="974"/>
      <c r="X38" s="974"/>
      <c r="Y38" s="974"/>
      <c r="Z38" s="974"/>
      <c r="AA38" s="975"/>
      <c r="AB38" s="974"/>
      <c r="AC38" s="974"/>
      <c r="AD38" s="974"/>
      <c r="AE38" s="975"/>
      <c r="AF38" s="975"/>
      <c r="AG38" s="975"/>
      <c r="AH38" s="975"/>
      <c r="AI38" s="975"/>
      <c r="AJ38" s="975"/>
      <c r="AK38" s="975"/>
      <c r="AL38" s="975"/>
      <c r="AM38" s="975"/>
      <c r="AN38" s="975"/>
      <c r="AO38" s="975"/>
      <c r="AP38" s="975"/>
      <c r="AQ38" s="975"/>
      <c r="AR38" s="975"/>
      <c r="AS38" s="975"/>
      <c r="AT38" s="975"/>
      <c r="AU38" s="975"/>
      <c r="AV38" s="975"/>
      <c r="AW38" s="975"/>
      <c r="AX38" s="975"/>
      <c r="AY38" s="975"/>
      <c r="AZ38" s="975"/>
      <c r="BA38" s="956"/>
      <c r="BB38" s="956"/>
      <c r="BC38" s="956"/>
      <c r="BD38" s="956"/>
      <c r="BE38" s="956"/>
      <c r="BF38" s="956"/>
      <c r="BG38" s="956"/>
      <c r="BH38" s="956"/>
      <c r="BI38" s="956"/>
    </row>
    <row r="39" spans="1:61" s="948" customFormat="1" ht="18" thickBot="1" x14ac:dyDescent="0.35">
      <c r="A39" s="976" t="s">
        <v>3689</v>
      </c>
      <c r="B39" s="977"/>
      <c r="C39" s="977"/>
      <c r="D39" s="977"/>
      <c r="E39" s="977"/>
      <c r="F39" s="977"/>
      <c r="G39" s="977"/>
      <c r="H39" s="977"/>
      <c r="I39" s="977"/>
      <c r="J39" s="977"/>
      <c r="K39" s="977"/>
      <c r="L39" s="977"/>
      <c r="M39" s="977"/>
      <c r="N39" s="977"/>
      <c r="O39" s="977"/>
      <c r="P39" s="977"/>
      <c r="Q39" s="977"/>
      <c r="R39" s="977"/>
      <c r="S39" s="977"/>
      <c r="T39" s="977"/>
      <c r="U39" s="977"/>
      <c r="V39" s="978">
        <v>41883</v>
      </c>
      <c r="W39" s="979">
        <v>41974</v>
      </c>
      <c r="X39" s="979">
        <v>42064</v>
      </c>
      <c r="Y39" s="979">
        <v>42156</v>
      </c>
      <c r="Z39" s="979">
        <v>42248</v>
      </c>
      <c r="AA39" s="979">
        <v>42339</v>
      </c>
      <c r="AB39" s="979">
        <v>42430</v>
      </c>
      <c r="AC39" s="979">
        <v>42523</v>
      </c>
      <c r="AD39" s="979">
        <v>42616</v>
      </c>
      <c r="AE39" s="979">
        <v>42708</v>
      </c>
      <c r="AF39" s="979">
        <v>42795</v>
      </c>
      <c r="AG39" s="979">
        <v>42887</v>
      </c>
      <c r="AH39" s="979">
        <v>42979</v>
      </c>
      <c r="AI39" s="979">
        <v>43070</v>
      </c>
      <c r="AJ39" s="979">
        <v>43160</v>
      </c>
      <c r="AK39" s="980">
        <v>43252</v>
      </c>
      <c r="AL39" s="981" t="s">
        <v>3653</v>
      </c>
      <c r="AM39" s="981" t="s">
        <v>3654</v>
      </c>
      <c r="AN39" s="980">
        <v>43525</v>
      </c>
      <c r="AO39" s="980">
        <v>43617</v>
      </c>
      <c r="AP39" s="980" t="str">
        <f>AP3</f>
        <v>Sep-19</v>
      </c>
      <c r="AQ39" s="981" t="s">
        <v>3266</v>
      </c>
      <c r="AR39" s="981" t="s">
        <v>3035</v>
      </c>
      <c r="AS39" s="981" t="s">
        <v>402</v>
      </c>
      <c r="AT39" s="981" t="s">
        <v>308</v>
      </c>
      <c r="AU39" s="981">
        <v>44166</v>
      </c>
      <c r="AV39" s="981">
        <v>44256</v>
      </c>
      <c r="AW39" s="981">
        <v>44349</v>
      </c>
      <c r="AX39" s="981">
        <v>44441</v>
      </c>
      <c r="AY39" s="981" t="s">
        <v>3657</v>
      </c>
      <c r="AZ39" s="981" t="s">
        <v>3658</v>
      </c>
      <c r="BA39" s="956"/>
      <c r="BB39" s="956"/>
      <c r="BC39" s="956"/>
      <c r="BD39" s="956"/>
      <c r="BE39" s="956"/>
      <c r="BF39" s="956"/>
      <c r="BG39" s="956"/>
      <c r="BH39" s="956"/>
      <c r="BI39" s="956"/>
    </row>
    <row r="40" spans="1:61" ht="18.75" x14ac:dyDescent="0.3">
      <c r="A40" s="982" t="s">
        <v>3690</v>
      </c>
      <c r="B40" s="983">
        <v>7.9906493935895634E-2</v>
      </c>
      <c r="C40" s="983">
        <v>0.08</v>
      </c>
      <c r="D40" s="983">
        <v>7.7560171958379262E-2</v>
      </c>
      <c r="E40" s="983">
        <v>7.6225904274344988E-2</v>
      </c>
      <c r="F40" s="983">
        <v>7.3999999999999996E-2</v>
      </c>
      <c r="G40" s="983">
        <v>7.0965784548610814E-2</v>
      </c>
      <c r="H40" s="983">
        <v>7.0119202036310641E-2</v>
      </c>
      <c r="I40" s="983">
        <v>7.2993052800396696E-2</v>
      </c>
      <c r="J40" s="983">
        <v>7.5409031682435193E-2</v>
      </c>
      <c r="K40" s="983">
        <v>7.2929576692569859E-2</v>
      </c>
      <c r="L40" s="983">
        <v>7.2890223933264706E-2</v>
      </c>
      <c r="M40" s="983">
        <v>7.1999999999999995E-2</v>
      </c>
      <c r="N40" s="983">
        <v>7.0999999999999994E-2</v>
      </c>
      <c r="O40" s="983">
        <v>7.8821490254983792E-2</v>
      </c>
      <c r="P40" s="983">
        <v>7.959578181433738E-2</v>
      </c>
      <c r="Q40" s="983">
        <v>8.4657485930249854E-2</v>
      </c>
      <c r="R40" s="983">
        <v>8.6053026682195985E-2</v>
      </c>
      <c r="S40" s="983">
        <v>8.6999999999999994E-2</v>
      </c>
      <c r="T40" s="983">
        <v>8.1000000000000003E-2</v>
      </c>
      <c r="U40" s="983">
        <v>8.7999999999999995E-2</v>
      </c>
      <c r="V40" s="984">
        <v>9.3177437379245442E-2</v>
      </c>
      <c r="W40" s="985">
        <v>9.3306665730606149</v>
      </c>
      <c r="X40" s="985">
        <v>9.2009086776321336</v>
      </c>
      <c r="Y40" s="985">
        <v>10.299999999999999</v>
      </c>
      <c r="Z40" s="985">
        <v>10.4</v>
      </c>
      <c r="AA40" s="985">
        <v>10.519981499742521</v>
      </c>
      <c r="AB40" s="985">
        <v>10.500357654121462</v>
      </c>
      <c r="AC40" s="985">
        <v>10.525758840695129</v>
      </c>
      <c r="AD40" s="985">
        <v>10.553703201314901</v>
      </c>
      <c r="AE40" s="985">
        <v>10.621188951352165</v>
      </c>
      <c r="AF40" s="985">
        <v>10.201805120964211</v>
      </c>
      <c r="AG40" s="985">
        <v>10.4</v>
      </c>
      <c r="AH40" s="985">
        <v>10</v>
      </c>
      <c r="AI40" s="985">
        <v>10.100000000000001</v>
      </c>
      <c r="AJ40" s="985">
        <v>9.9600000000000009</v>
      </c>
      <c r="AK40" s="985">
        <v>11.58</v>
      </c>
      <c r="AL40" s="985">
        <v>11.786602748732603</v>
      </c>
      <c r="AM40" s="985">
        <v>11.479521667759071</v>
      </c>
      <c r="AN40" s="985">
        <v>11.773806130298089</v>
      </c>
      <c r="AO40" s="985">
        <v>11.855077862194207</v>
      </c>
      <c r="AP40" s="985">
        <v>11.756500727490572</v>
      </c>
      <c r="AQ40" s="985">
        <v>11.26924916887902</v>
      </c>
      <c r="AR40" s="985">
        <v>11.200733143647019</v>
      </c>
      <c r="AS40" s="985">
        <v>10.998509013545373</v>
      </c>
      <c r="AT40" s="985">
        <v>10.616657798512689</v>
      </c>
      <c r="AU40" s="985">
        <v>10.809213053859001</v>
      </c>
      <c r="AV40" s="985">
        <v>10.232099584990143</v>
      </c>
      <c r="AW40" s="985">
        <v>10.3</v>
      </c>
      <c r="AX40" s="985">
        <v>10.3</v>
      </c>
      <c r="AY40" s="961" t="s">
        <v>3664</v>
      </c>
      <c r="AZ40" s="961" t="s">
        <v>3664</v>
      </c>
      <c r="BA40" s="956"/>
      <c r="BB40" s="956"/>
      <c r="BC40" s="956"/>
      <c r="BD40" s="956"/>
      <c r="BE40" s="956"/>
      <c r="BF40" s="956"/>
      <c r="BG40" s="956"/>
      <c r="BH40" s="956"/>
      <c r="BI40" s="956"/>
    </row>
    <row r="41" spans="1:61" ht="18.75" x14ac:dyDescent="0.3">
      <c r="A41" s="957" t="s">
        <v>3691</v>
      </c>
      <c r="B41" s="958"/>
      <c r="C41" s="958"/>
      <c r="D41" s="958"/>
      <c r="E41" s="958"/>
      <c r="F41" s="958"/>
      <c r="G41" s="958"/>
      <c r="H41" s="958"/>
      <c r="I41" s="958"/>
      <c r="J41" s="958"/>
      <c r="K41" s="958"/>
      <c r="L41" s="958"/>
      <c r="M41" s="958"/>
      <c r="N41" s="958"/>
      <c r="O41" s="958"/>
      <c r="P41" s="958"/>
      <c r="Q41" s="958"/>
      <c r="R41" s="958"/>
      <c r="S41" s="958"/>
      <c r="T41" s="958"/>
      <c r="U41" s="958"/>
      <c r="V41" s="959"/>
      <c r="W41" s="960"/>
      <c r="X41" s="960"/>
      <c r="Y41" s="960"/>
      <c r="Z41" s="960"/>
      <c r="AA41" s="960"/>
      <c r="AB41" s="960"/>
      <c r="AC41" s="960"/>
      <c r="AD41" s="960"/>
      <c r="AE41" s="960"/>
      <c r="AF41" s="960"/>
      <c r="AG41" s="960"/>
      <c r="AH41" s="960"/>
      <c r="AI41" s="960"/>
      <c r="AJ41" s="960"/>
      <c r="AK41" s="960"/>
      <c r="AL41" s="960"/>
      <c r="AM41" s="964" t="s">
        <v>3664</v>
      </c>
      <c r="AN41" s="964" t="s">
        <v>3664</v>
      </c>
      <c r="AO41" s="964" t="s">
        <v>3664</v>
      </c>
      <c r="AP41" s="964" t="s">
        <v>3664</v>
      </c>
      <c r="AQ41" s="964" t="s">
        <v>3664</v>
      </c>
      <c r="AR41" s="964" t="s">
        <v>3664</v>
      </c>
      <c r="AS41" s="964" t="s">
        <v>3664</v>
      </c>
      <c r="AT41" s="964" t="s">
        <v>3664</v>
      </c>
      <c r="AU41" s="964" t="s">
        <v>3664</v>
      </c>
      <c r="AV41" s="964" t="s">
        <v>3664</v>
      </c>
      <c r="AW41" s="964" t="s">
        <v>3664</v>
      </c>
      <c r="AX41" s="964" t="s">
        <v>3664</v>
      </c>
      <c r="AY41" s="961">
        <v>2.2000000000000002</v>
      </c>
      <c r="AZ41" s="961">
        <v>2.2000000000000002</v>
      </c>
      <c r="BA41" s="956"/>
      <c r="BB41" s="956"/>
      <c r="BC41" s="956"/>
      <c r="BD41" s="956"/>
      <c r="BE41" s="956"/>
      <c r="BF41" s="956"/>
      <c r="BG41" s="956"/>
      <c r="BH41" s="956"/>
      <c r="BI41" s="956"/>
    </row>
    <row r="42" spans="1:61" ht="18.75" x14ac:dyDescent="0.3">
      <c r="A42" s="957" t="s">
        <v>3692</v>
      </c>
      <c r="B42" s="958">
        <v>1.9627250984953022</v>
      </c>
      <c r="C42" s="958">
        <v>2.1319255590887591</v>
      </c>
      <c r="D42" s="958">
        <v>2.1769357461154226</v>
      </c>
      <c r="E42" s="958">
        <v>2.168539174429887</v>
      </c>
      <c r="F42" s="958">
        <v>2.0885666569830477</v>
      </c>
      <c r="G42" s="958">
        <v>1.9385614907555835</v>
      </c>
      <c r="H42" s="958">
        <v>2.1700196622474026</v>
      </c>
      <c r="I42" s="958">
        <v>2.2245426981523302</v>
      </c>
      <c r="J42" s="958">
        <v>1.9744786940643584</v>
      </c>
      <c r="K42" s="958">
        <v>2.2818638509353271</v>
      </c>
      <c r="L42" s="958">
        <v>2.5020124605940488</v>
      </c>
      <c r="M42" s="958">
        <v>2.4700000000000002</v>
      </c>
      <c r="N42" s="958">
        <v>2.327</v>
      </c>
      <c r="O42" s="958">
        <v>2.2005123371488451</v>
      </c>
      <c r="P42" s="958">
        <v>2.1480849342308126</v>
      </c>
      <c r="Q42" s="958">
        <v>1.8722714306439481</v>
      </c>
      <c r="R42" s="958">
        <v>1.7170463816925896</v>
      </c>
      <c r="S42" s="958">
        <v>1.7450000000000001</v>
      </c>
      <c r="T42" s="958">
        <v>1.869</v>
      </c>
      <c r="U42" s="958">
        <v>1.9590000000000001</v>
      </c>
      <c r="V42" s="959">
        <v>1.95502172520468</v>
      </c>
      <c r="W42" s="960">
        <v>201.92649213219048</v>
      </c>
      <c r="X42" s="960">
        <v>190.93545728041644</v>
      </c>
      <c r="Y42" s="960">
        <v>209.60000000000002</v>
      </c>
      <c r="Z42" s="960">
        <v>190.9</v>
      </c>
      <c r="AA42" s="960">
        <v>184.26505542569564</v>
      </c>
      <c r="AB42" s="960">
        <v>190.17114275750822</v>
      </c>
      <c r="AC42" s="960">
        <v>188.42965770810886</v>
      </c>
      <c r="AD42" s="960">
        <v>176.47487871145307</v>
      </c>
      <c r="AE42" s="960">
        <v>159.69999999999999</v>
      </c>
      <c r="AF42" s="960">
        <v>149.96446659510275</v>
      </c>
      <c r="AG42" s="960">
        <v>137.79999999999998</v>
      </c>
      <c r="AH42" s="960">
        <v>157.4</v>
      </c>
      <c r="AI42" s="961" t="s">
        <v>3693</v>
      </c>
      <c r="AJ42" s="961" t="s">
        <v>3694</v>
      </c>
      <c r="AK42" s="961" t="s">
        <v>3695</v>
      </c>
      <c r="AL42" s="961">
        <v>262.18939224700034</v>
      </c>
      <c r="AM42" s="961">
        <v>249.37992166303684</v>
      </c>
      <c r="AN42" s="961">
        <v>232.05528012186375</v>
      </c>
      <c r="AO42" s="961">
        <v>248.4412477187405</v>
      </c>
      <c r="AP42" s="961">
        <v>237.94130223524209</v>
      </c>
      <c r="AQ42" s="961">
        <v>237.30761378430759</v>
      </c>
      <c r="AR42" s="961">
        <v>244.82381044708453</v>
      </c>
      <c r="AS42" s="961">
        <v>258.53227861225508</v>
      </c>
      <c r="AT42" s="961">
        <v>257.68598049025917</v>
      </c>
      <c r="AU42" s="961">
        <v>242.31270014006415</v>
      </c>
      <c r="AV42" s="961">
        <v>237.49864541313087</v>
      </c>
      <c r="AW42" s="961">
        <v>253.1</v>
      </c>
      <c r="AX42" s="961">
        <v>236.5</v>
      </c>
      <c r="AY42" s="961">
        <v>284</v>
      </c>
      <c r="AZ42" s="961">
        <v>270.8</v>
      </c>
      <c r="BA42" s="956"/>
      <c r="BB42" s="956"/>
      <c r="BC42" s="956"/>
      <c r="BD42" s="956"/>
      <c r="BE42" s="956"/>
      <c r="BF42" s="956"/>
      <c r="BG42" s="956"/>
      <c r="BH42" s="956"/>
      <c r="BI42" s="956"/>
    </row>
    <row r="43" spans="1:61" ht="17.25" x14ac:dyDescent="0.3">
      <c r="A43" s="957" t="s">
        <v>3696</v>
      </c>
      <c r="B43" s="958">
        <v>1.4290284535231361</v>
      </c>
      <c r="C43" s="958">
        <v>1.4595003462992404</v>
      </c>
      <c r="D43" s="958">
        <v>1.3869498927450459</v>
      </c>
      <c r="E43" s="958">
        <v>1.5309162373238567</v>
      </c>
      <c r="F43" s="958">
        <v>1.6026195548337676</v>
      </c>
      <c r="G43" s="958">
        <v>1.530922336492808</v>
      </c>
      <c r="H43" s="958">
        <v>1.4878856869276673</v>
      </c>
      <c r="I43" s="958">
        <v>1.4958549175584801</v>
      </c>
      <c r="J43" s="958">
        <v>1.4026143194487957</v>
      </c>
      <c r="K43" s="958">
        <v>1.4266298021305628</v>
      </c>
      <c r="L43" s="958">
        <v>1.3137065928627119</v>
      </c>
      <c r="M43" s="958">
        <v>1.2490000000000001</v>
      </c>
      <c r="N43" s="958">
        <v>1.349</v>
      </c>
      <c r="O43" s="958">
        <v>1.2011290761119884</v>
      </c>
      <c r="P43" s="958">
        <v>1.240136467155629</v>
      </c>
      <c r="Q43" s="958">
        <v>1.2865702142777165</v>
      </c>
      <c r="R43" s="958">
        <v>1.3418788746442913</v>
      </c>
      <c r="S43" s="958">
        <v>1.3069999999999999</v>
      </c>
      <c r="T43" s="958">
        <v>1.304</v>
      </c>
      <c r="U43" s="958">
        <v>1.37</v>
      </c>
      <c r="V43" s="959">
        <v>1.3152938304312209</v>
      </c>
      <c r="W43" s="960">
        <v>133.2278965083992</v>
      </c>
      <c r="X43" s="960">
        <v>141.52665313146429</v>
      </c>
      <c r="Y43" s="960">
        <v>142.30000000000001</v>
      </c>
      <c r="Z43" s="960">
        <v>140.30000000000001</v>
      </c>
      <c r="AA43" s="960">
        <v>146.76415963638695</v>
      </c>
      <c r="AB43" s="960">
        <v>144.38932082754798</v>
      </c>
      <c r="AC43" s="960">
        <v>148.18322966266041</v>
      </c>
      <c r="AD43" s="960">
        <v>150.88832178332578</v>
      </c>
      <c r="AE43" s="960">
        <v>149.80133515000017</v>
      </c>
      <c r="AF43" s="960">
        <v>151.50840819950449</v>
      </c>
      <c r="AG43" s="960">
        <v>155.80000000000001</v>
      </c>
      <c r="AH43" s="960">
        <v>157.1</v>
      </c>
      <c r="AI43" s="960">
        <v>153.4</v>
      </c>
      <c r="AJ43" s="960">
        <v>159.30000000000001</v>
      </c>
      <c r="AK43" s="960">
        <v>155.19999999999999</v>
      </c>
      <c r="AL43" s="960">
        <v>148.27899368637875</v>
      </c>
      <c r="AM43" s="960">
        <v>154.55582027513788</v>
      </c>
      <c r="AN43" s="960">
        <v>161.20259835440837</v>
      </c>
      <c r="AO43" s="960">
        <v>159.90049393801627</v>
      </c>
      <c r="AP43" s="960">
        <v>161.54905638747132</v>
      </c>
      <c r="AQ43" s="960">
        <v>174.73707687326063</v>
      </c>
      <c r="AR43" s="960">
        <v>179.3646775726412</v>
      </c>
      <c r="AS43" s="960">
        <v>182.65396249015745</v>
      </c>
      <c r="AT43" s="960">
        <v>194.78373728286968</v>
      </c>
      <c r="AU43" s="960">
        <v>197.42974227474267</v>
      </c>
      <c r="AV43" s="960">
        <v>212.9695669851194</v>
      </c>
      <c r="AW43" s="960">
        <v>219.2</v>
      </c>
      <c r="AX43" s="960">
        <v>230.8</v>
      </c>
      <c r="AY43" s="960">
        <v>234.3</v>
      </c>
      <c r="AZ43" s="960">
        <v>233.7</v>
      </c>
      <c r="BA43" s="956"/>
      <c r="BB43" s="956"/>
      <c r="BC43" s="956"/>
      <c r="BD43" s="956"/>
      <c r="BE43" s="956"/>
      <c r="BF43" s="956"/>
      <c r="BG43" s="956"/>
      <c r="BH43" s="956"/>
      <c r="BI43" s="956"/>
    </row>
    <row r="44" spans="1:61" ht="17.25" x14ac:dyDescent="0.3">
      <c r="A44" s="957" t="s">
        <v>3697</v>
      </c>
      <c r="B44" s="958">
        <v>5.7194720647856898E-2</v>
      </c>
      <c r="C44" s="958">
        <v>6.0366142880787295E-2</v>
      </c>
      <c r="D44" s="958">
        <v>6.3213859091297758E-2</v>
      </c>
      <c r="E44" s="958">
        <v>6.8320490728315059E-2</v>
      </c>
      <c r="F44" s="958">
        <v>7.1463039342846452E-2</v>
      </c>
      <c r="G44" s="958">
        <v>6.8223465290142282E-2</v>
      </c>
      <c r="H44" s="958">
        <v>6.9256999467085259E-2</v>
      </c>
      <c r="I44" s="958">
        <v>6.8474932408058409E-2</v>
      </c>
      <c r="J44" s="958">
        <v>6.8639495447066337E-2</v>
      </c>
      <c r="K44" s="958">
        <v>5.8999999999999997E-2</v>
      </c>
      <c r="L44" s="958">
        <v>5.7000000000000002E-2</v>
      </c>
      <c r="M44" s="958">
        <v>6.8000000000000005E-2</v>
      </c>
      <c r="N44" s="958">
        <v>7.1999999999999995E-2</v>
      </c>
      <c r="O44" s="958">
        <v>7.4257402484487325E-2</v>
      </c>
      <c r="P44" s="958">
        <v>7.8473382486985904E-2</v>
      </c>
      <c r="Q44" s="958">
        <v>7.8568928847883177E-2</v>
      </c>
      <c r="R44" s="958">
        <v>7.1265329485131687E-2</v>
      </c>
      <c r="S44" s="958">
        <v>7.2999999999999995E-2</v>
      </c>
      <c r="T44" s="958">
        <v>8.5000000000000006E-2</v>
      </c>
      <c r="U44" s="958">
        <v>8.6999999999999994E-2</v>
      </c>
      <c r="V44" s="959">
        <v>6.2E-2</v>
      </c>
      <c r="W44" s="960">
        <v>6.2</v>
      </c>
      <c r="X44" s="960">
        <v>6</v>
      </c>
      <c r="Y44" s="960">
        <v>8.6999999999999993</v>
      </c>
      <c r="Z44" s="960">
        <v>8.9</v>
      </c>
      <c r="AA44" s="960">
        <v>9.093315768425132</v>
      </c>
      <c r="AB44" s="960">
        <v>9.4164576237297162</v>
      </c>
      <c r="AC44" s="960">
        <v>9.4682716417396211</v>
      </c>
      <c r="AD44" s="960">
        <v>9.3019144763507011</v>
      </c>
      <c r="AE44" s="960">
        <v>9.3844928647020556</v>
      </c>
      <c r="AF44" s="960">
        <v>9.1800000000000015</v>
      </c>
      <c r="AG44" s="960">
        <v>9.7100000000000009</v>
      </c>
      <c r="AH44" s="960">
        <v>9.7000000000000011</v>
      </c>
      <c r="AI44" s="960">
        <v>10.199999999999999</v>
      </c>
      <c r="AJ44" s="960">
        <v>10.3</v>
      </c>
      <c r="AK44" s="960">
        <v>10.3</v>
      </c>
      <c r="AL44" s="960">
        <v>10.256165501073442</v>
      </c>
      <c r="AM44" s="960">
        <v>10.481515955254658</v>
      </c>
      <c r="AN44" s="960">
        <v>10.72744175671591</v>
      </c>
      <c r="AO44" s="960">
        <v>10.959357565834154</v>
      </c>
      <c r="AP44" s="960">
        <v>11.062157568951598</v>
      </c>
      <c r="AQ44" s="960">
        <v>10.787403137229123</v>
      </c>
      <c r="AR44" s="960">
        <v>10.611089318588951</v>
      </c>
      <c r="AS44" s="960">
        <v>10.589241986559772</v>
      </c>
      <c r="AT44" s="960">
        <v>11.274688957534654</v>
      </c>
      <c r="AU44" s="960">
        <v>11.47941169215407</v>
      </c>
      <c r="AV44" s="960">
        <v>12.546617345236646</v>
      </c>
      <c r="AW44" s="960">
        <v>11.3</v>
      </c>
      <c r="AX44" s="960">
        <v>11.7</v>
      </c>
      <c r="AY44" s="960">
        <v>11.6</v>
      </c>
      <c r="AZ44" s="960">
        <v>12.3</v>
      </c>
      <c r="BA44" s="956"/>
      <c r="BB44" s="956"/>
      <c r="BC44" s="956"/>
      <c r="BD44" s="956"/>
      <c r="BE44" s="956"/>
      <c r="BF44" s="956"/>
      <c r="BG44" s="956"/>
      <c r="BH44" s="956"/>
      <c r="BI44" s="956"/>
    </row>
    <row r="45" spans="1:61" s="967" customFormat="1" ht="17.25" x14ac:dyDescent="0.3">
      <c r="A45" s="957" t="s">
        <v>3698</v>
      </c>
      <c r="B45" s="958">
        <v>1.8517519925667948E-2</v>
      </c>
      <c r="C45" s="958">
        <v>2.0662406859914193E-2</v>
      </c>
      <c r="D45" s="958">
        <v>2.0824617653534151E-2</v>
      </c>
      <c r="E45" s="958">
        <v>2.0776781417889457E-2</v>
      </c>
      <c r="F45" s="958">
        <v>2.0704778494959192E-2</v>
      </c>
      <c r="G45" s="958">
        <v>3.2000000000000001E-2</v>
      </c>
      <c r="H45" s="958">
        <v>3.2017096550969314E-2</v>
      </c>
      <c r="I45" s="958">
        <v>5.5875278857700897E-2</v>
      </c>
      <c r="J45" s="958">
        <v>6.1879204771409971E-2</v>
      </c>
      <c r="K45" s="958">
        <v>5.2999999999999999E-2</v>
      </c>
      <c r="L45" s="958">
        <v>5.1999999999999998E-2</v>
      </c>
      <c r="M45" s="958">
        <v>6.6000000000000003E-2</v>
      </c>
      <c r="N45" s="958">
        <v>7.5999999999999998E-2</v>
      </c>
      <c r="O45" s="958">
        <v>7.1945523792900298E-2</v>
      </c>
      <c r="P45" s="958">
        <v>7.5223345885320744E-2</v>
      </c>
      <c r="Q45" s="958">
        <v>7.4421681982130033E-2</v>
      </c>
      <c r="R45" s="958">
        <v>7.4053880022555321E-2</v>
      </c>
      <c r="S45" s="958">
        <v>7.0000000000000007E-2</v>
      </c>
      <c r="T45" s="958">
        <v>6.7000000000000004E-2</v>
      </c>
      <c r="U45" s="958">
        <v>6.9000000000000006E-2</v>
      </c>
      <c r="V45" s="959">
        <v>5.0999999999999997E-2</v>
      </c>
      <c r="W45" s="960">
        <v>5</v>
      </c>
      <c r="X45" s="960">
        <v>4.9000000000000004</v>
      </c>
      <c r="Y45" s="960">
        <v>5.6000000000000005</v>
      </c>
      <c r="Z45" s="960">
        <v>6</v>
      </c>
      <c r="AA45" s="960">
        <v>5.7940872453689947</v>
      </c>
      <c r="AB45" s="960">
        <v>5.7953616100292322</v>
      </c>
      <c r="AC45" s="960">
        <v>5.4992830782663571</v>
      </c>
      <c r="AD45" s="960">
        <v>5.0896689425874868</v>
      </c>
      <c r="AE45" s="960">
        <v>4.5778556151022585</v>
      </c>
      <c r="AF45" s="960">
        <v>4.2799999999999994</v>
      </c>
      <c r="AG45" s="960">
        <v>4.32</v>
      </c>
      <c r="AH45" s="960">
        <v>4.2</v>
      </c>
      <c r="AI45" s="960">
        <v>3.9</v>
      </c>
      <c r="AJ45" s="960">
        <v>4.0999999999999996</v>
      </c>
      <c r="AK45" s="960">
        <v>4.4000000000000004</v>
      </c>
      <c r="AL45" s="960">
        <v>3.9324856897086646</v>
      </c>
      <c r="AM45" s="960">
        <v>4.5782800655325318</v>
      </c>
      <c r="AN45" s="960">
        <v>4.2845886524579342</v>
      </c>
      <c r="AO45" s="960">
        <v>4.1646219112942191</v>
      </c>
      <c r="AP45" s="960">
        <v>4.7292401016471777</v>
      </c>
      <c r="AQ45" s="960">
        <v>4.9775185716538557</v>
      </c>
      <c r="AR45" s="960">
        <v>4.7079171097236365</v>
      </c>
      <c r="AS45" s="960">
        <v>4.9689057687053744</v>
      </c>
      <c r="AT45" s="960">
        <v>5.1128421197643634</v>
      </c>
      <c r="AU45" s="960">
        <v>5.3711581637697705</v>
      </c>
      <c r="AV45" s="960">
        <v>5.4770060555126312</v>
      </c>
      <c r="AW45" s="960">
        <v>5.5</v>
      </c>
      <c r="AX45" s="960">
        <v>5.5</v>
      </c>
      <c r="AY45" s="960">
        <v>5.4</v>
      </c>
      <c r="AZ45" s="960">
        <v>5.9</v>
      </c>
      <c r="BA45" s="956"/>
      <c r="BB45" s="956"/>
      <c r="BC45" s="956"/>
      <c r="BD45" s="956"/>
      <c r="BE45" s="956"/>
      <c r="BF45" s="956"/>
      <c r="BG45" s="956"/>
      <c r="BH45" s="956"/>
      <c r="BI45" s="956"/>
    </row>
    <row r="46" spans="1:61" ht="18.75" x14ac:dyDescent="0.3">
      <c r="A46" s="957" t="s">
        <v>3699</v>
      </c>
      <c r="B46" s="958">
        <v>0.12383616636928256</v>
      </c>
      <c r="C46" s="958">
        <v>0.12551167945399952</v>
      </c>
      <c r="D46" s="958">
        <v>0.18511174186781373</v>
      </c>
      <c r="E46" s="958">
        <v>0.111</v>
      </c>
      <c r="F46" s="958">
        <v>0.14399999999999999</v>
      </c>
      <c r="G46" s="958">
        <v>0.10852360032635136</v>
      </c>
      <c r="H46" s="958">
        <v>0.11352801390210875</v>
      </c>
      <c r="I46" s="958">
        <v>7.7623670420225596E-2</v>
      </c>
      <c r="J46" s="958">
        <v>2.0635413736239248E-2</v>
      </c>
      <c r="K46" s="958">
        <v>8.4710226533909874E-2</v>
      </c>
      <c r="L46" s="958">
        <v>0.11290021258379018</v>
      </c>
      <c r="M46" s="958">
        <v>0.112</v>
      </c>
      <c r="N46" s="958">
        <v>0.159</v>
      </c>
      <c r="O46" s="958">
        <v>9.9520293546976446E-2</v>
      </c>
      <c r="P46" s="958">
        <v>9.5565647973099258E-2</v>
      </c>
      <c r="Q46" s="958">
        <v>8.7322655929667883E-2</v>
      </c>
      <c r="R46" s="958">
        <v>3.1091166790915416E-2</v>
      </c>
      <c r="S46" s="958">
        <v>5.2999999999999999E-2</v>
      </c>
      <c r="T46" s="958">
        <v>4.5999999999999999E-2</v>
      </c>
      <c r="U46" s="958">
        <v>0.14099999999999999</v>
      </c>
      <c r="V46" s="959">
        <v>8.8126492609848492E-2</v>
      </c>
      <c r="W46" s="960">
        <v>35.428382092928636</v>
      </c>
      <c r="X46" s="960">
        <v>13.082563421897442</v>
      </c>
      <c r="Y46" s="960">
        <v>15</v>
      </c>
      <c r="Z46" s="960">
        <v>17.7</v>
      </c>
      <c r="AA46" s="960">
        <v>9.9705636281062517</v>
      </c>
      <c r="AB46" s="960">
        <v>16.248607296743852</v>
      </c>
      <c r="AC46" s="960">
        <v>7.8658365326374771</v>
      </c>
      <c r="AD46" s="960">
        <v>17.921172709626422</v>
      </c>
      <c r="AE46" s="960">
        <v>9.5</v>
      </c>
      <c r="AF46" s="960">
        <v>10.335416037667905</v>
      </c>
      <c r="AG46" s="960">
        <v>8.67</v>
      </c>
      <c r="AH46" s="960">
        <v>12.3</v>
      </c>
      <c r="AI46" s="960">
        <v>10.199999999999999</v>
      </c>
      <c r="AJ46" s="960">
        <v>12.5</v>
      </c>
      <c r="AK46" s="960">
        <v>8.1999999999999993</v>
      </c>
      <c r="AL46" s="960">
        <v>11.52956682435153</v>
      </c>
      <c r="AM46" s="960">
        <v>10.153914066524013</v>
      </c>
      <c r="AN46" s="960">
        <v>9.1576863490318896</v>
      </c>
      <c r="AO46" s="960">
        <v>7.7482079379959874</v>
      </c>
      <c r="AP46" s="960">
        <v>10.325812636437661</v>
      </c>
      <c r="AQ46" s="960">
        <v>11.714781411352655</v>
      </c>
      <c r="AR46" s="960">
        <v>13.015051181384976</v>
      </c>
      <c r="AS46" s="960">
        <v>16.384610062134374</v>
      </c>
      <c r="AT46" s="960">
        <v>13.311740922442258</v>
      </c>
      <c r="AU46" s="960">
        <v>10.989464698155068</v>
      </c>
      <c r="AV46" s="960">
        <v>17.853248658938583</v>
      </c>
      <c r="AW46" s="960">
        <v>7.6</v>
      </c>
      <c r="AX46" s="960">
        <v>12.8</v>
      </c>
      <c r="AY46" s="960">
        <v>12.4</v>
      </c>
      <c r="AZ46" s="960">
        <v>11.3</v>
      </c>
      <c r="BA46" s="956"/>
      <c r="BB46" s="956"/>
      <c r="BC46" s="956"/>
      <c r="BD46" s="956"/>
      <c r="BE46" s="956"/>
      <c r="BF46" s="956"/>
      <c r="BG46" s="956"/>
      <c r="BH46" s="956"/>
      <c r="BI46" s="956"/>
    </row>
    <row r="47" spans="1:61" ht="18.75" x14ac:dyDescent="0.3">
      <c r="A47" s="957" t="s">
        <v>3700</v>
      </c>
      <c r="B47" s="958">
        <v>0.50952478864520678</v>
      </c>
      <c r="C47" s="958">
        <v>0.51040969410895709</v>
      </c>
      <c r="D47" s="958">
        <v>0.51006029551619902</v>
      </c>
      <c r="E47" s="958">
        <v>0.498</v>
      </c>
      <c r="F47" s="958">
        <v>0.49399999999999999</v>
      </c>
      <c r="G47" s="958">
        <v>0.51184873814634058</v>
      </c>
      <c r="H47" s="958">
        <v>0.50939829811820359</v>
      </c>
      <c r="I47" s="958">
        <v>0.52770905139815094</v>
      </c>
      <c r="J47" s="958">
        <v>0.54460659783228837</v>
      </c>
      <c r="K47" s="958">
        <v>0.54708430130161723</v>
      </c>
      <c r="L47" s="958">
        <v>0.54526814766153842</v>
      </c>
      <c r="M47" s="958">
        <v>0.52500000000000002</v>
      </c>
      <c r="N47" s="958">
        <v>0.53900000000000003</v>
      </c>
      <c r="O47" s="958">
        <v>0.50522145235047444</v>
      </c>
      <c r="P47" s="958">
        <v>0.50218348550998548</v>
      </c>
      <c r="Q47" s="958">
        <v>0.50218322980033603</v>
      </c>
      <c r="R47" s="958">
        <v>0.49331822794070151</v>
      </c>
      <c r="S47" s="958">
        <v>0.50900000000000001</v>
      </c>
      <c r="T47" s="958">
        <v>0.51500000000000001</v>
      </c>
      <c r="U47" s="958">
        <v>0.51500000000000001</v>
      </c>
      <c r="V47" s="959">
        <v>0.48905505739826755</v>
      </c>
      <c r="W47" s="960">
        <v>40.819364129624233</v>
      </c>
      <c r="X47" s="960">
        <v>47.565109823874202</v>
      </c>
      <c r="Y47" s="960">
        <v>48.5</v>
      </c>
      <c r="Z47" s="960">
        <v>48.8</v>
      </c>
      <c r="AA47" s="960">
        <v>50.481026933098015</v>
      </c>
      <c r="AB47" s="960">
        <v>50.593172919148898</v>
      </c>
      <c r="AC47" s="960">
        <v>52.02247117488821</v>
      </c>
      <c r="AD47" s="960">
        <v>47.701977264315488</v>
      </c>
      <c r="AE47" s="960">
        <v>47.259718494279355</v>
      </c>
      <c r="AF47" s="960">
        <v>49.384036965107889</v>
      </c>
      <c r="AG47" s="960">
        <v>49.5</v>
      </c>
      <c r="AH47" s="960">
        <v>49.1</v>
      </c>
      <c r="AI47" s="960">
        <v>49.5</v>
      </c>
      <c r="AJ47" s="960">
        <v>49.3</v>
      </c>
      <c r="AK47" s="960">
        <v>49.4</v>
      </c>
      <c r="AL47" s="960">
        <v>46.183363113622221</v>
      </c>
      <c r="AM47" s="960">
        <v>49.336789243473426</v>
      </c>
      <c r="AN47" s="960">
        <v>48.983199308015877</v>
      </c>
      <c r="AO47" s="960">
        <v>46.836442615690174</v>
      </c>
      <c r="AP47" s="960">
        <v>46.220946188143472</v>
      </c>
      <c r="AQ47" s="960">
        <v>45.389198827768432</v>
      </c>
      <c r="AR47" s="960">
        <v>46.490869922143979</v>
      </c>
      <c r="AS47" s="960">
        <v>47.972792092614789</v>
      </c>
      <c r="AT47" s="960">
        <v>45.596775821482254</v>
      </c>
      <c r="AU47" s="960">
        <v>51.124253049755438</v>
      </c>
      <c r="AV47" s="960">
        <v>48.740871409593609</v>
      </c>
      <c r="AW47" s="960">
        <v>47.6</v>
      </c>
      <c r="AX47" s="960">
        <v>45.3</v>
      </c>
      <c r="AY47" s="960">
        <v>47.6</v>
      </c>
      <c r="AZ47" s="960">
        <v>49.3</v>
      </c>
    </row>
    <row r="48" spans="1:61" ht="18" thickBot="1" x14ac:dyDescent="0.35">
      <c r="A48" s="986"/>
      <c r="B48" s="987"/>
      <c r="C48" s="987"/>
      <c r="D48" s="987"/>
      <c r="E48" s="987"/>
      <c r="F48" s="987"/>
      <c r="G48" s="987"/>
      <c r="H48" s="987"/>
      <c r="I48" s="987"/>
      <c r="J48" s="987"/>
      <c r="K48" s="987"/>
      <c r="L48" s="987"/>
      <c r="M48" s="987"/>
      <c r="N48" s="987"/>
      <c r="O48" s="987"/>
      <c r="P48" s="987"/>
      <c r="Q48" s="987"/>
      <c r="R48" s="987"/>
      <c r="S48" s="987"/>
      <c r="T48" s="987"/>
      <c r="U48" s="987"/>
      <c r="V48" s="988"/>
      <c r="W48" s="989"/>
      <c r="X48" s="989"/>
      <c r="Y48" s="989"/>
      <c r="Z48" s="989"/>
      <c r="AA48" s="975"/>
      <c r="AB48" s="989"/>
      <c r="AC48" s="989"/>
      <c r="AD48" s="989"/>
      <c r="AE48" s="975"/>
      <c r="AF48" s="975"/>
      <c r="AG48" s="975"/>
      <c r="AH48" s="975"/>
      <c r="AI48" s="975"/>
      <c r="AJ48" s="975"/>
      <c r="AK48" s="975"/>
      <c r="AL48" s="975"/>
      <c r="AM48" s="975"/>
      <c r="AN48" s="975"/>
      <c r="AO48" s="975"/>
      <c r="AP48" s="975"/>
      <c r="AQ48" s="975"/>
      <c r="AR48" s="975"/>
      <c r="AS48" s="975"/>
      <c r="AT48" s="975"/>
      <c r="AU48" s="975"/>
      <c r="AV48" s="975"/>
      <c r="AW48" s="975"/>
      <c r="AX48" s="975"/>
      <c r="AY48" s="975"/>
      <c r="AZ48" s="975"/>
    </row>
    <row r="49" spans="1:16384" s="990" customFormat="1" ht="36" customHeight="1" x14ac:dyDescent="0.25">
      <c r="A49" s="3395" t="s">
        <v>3701</v>
      </c>
      <c r="B49" s="3395"/>
      <c r="C49" s="3395"/>
      <c r="D49" s="3395"/>
      <c r="E49" s="3395"/>
      <c r="F49" s="3395"/>
      <c r="G49" s="3395"/>
      <c r="H49" s="3395"/>
      <c r="I49" s="3395"/>
      <c r="J49" s="3395"/>
      <c r="K49" s="3395"/>
      <c r="L49" s="3395"/>
      <c r="M49" s="3395"/>
      <c r="N49" s="3395"/>
      <c r="O49" s="3395"/>
      <c r="P49" s="3395"/>
      <c r="Q49" s="3395"/>
      <c r="R49" s="3395"/>
      <c r="S49" s="3395"/>
      <c r="T49" s="3395"/>
      <c r="U49" s="3395"/>
      <c r="V49" s="3395"/>
      <c r="W49" s="3395"/>
      <c r="X49" s="3395"/>
      <c r="Y49" s="3395"/>
      <c r="Z49" s="3395"/>
      <c r="AA49" s="3395"/>
      <c r="AB49" s="3395"/>
      <c r="AC49" s="3395"/>
      <c r="AD49" s="3395"/>
      <c r="AE49" s="3395"/>
      <c r="AF49" s="3395"/>
      <c r="AG49" s="3395"/>
      <c r="AH49" s="3395"/>
      <c r="AI49" s="3395"/>
      <c r="AJ49" s="3395"/>
      <c r="AK49" s="3395"/>
      <c r="AL49" s="3395"/>
      <c r="AM49" s="3395"/>
      <c r="AN49" s="3395"/>
      <c r="AO49" s="3395"/>
      <c r="AP49" s="3395"/>
      <c r="AQ49" s="3395"/>
      <c r="AR49" s="3395"/>
      <c r="AS49" s="3395"/>
      <c r="AT49" s="3395"/>
      <c r="AU49" s="3395"/>
      <c r="AV49" s="3395"/>
      <c r="AW49" s="3395"/>
      <c r="AX49" s="3395"/>
      <c r="AY49" s="3395"/>
      <c r="AZ49" s="3395"/>
    </row>
    <row r="50" spans="1:16384" s="990" customFormat="1" ht="18" customHeight="1" x14ac:dyDescent="0.25">
      <c r="A50" s="3396" t="s">
        <v>3702</v>
      </c>
      <c r="B50" s="3396"/>
      <c r="C50" s="3396"/>
      <c r="D50" s="3396"/>
      <c r="E50" s="3396"/>
      <c r="F50" s="3396"/>
      <c r="G50" s="3396"/>
      <c r="H50" s="3396"/>
      <c r="I50" s="3396"/>
      <c r="J50" s="3396"/>
      <c r="K50" s="3396"/>
      <c r="L50" s="3396"/>
      <c r="M50" s="3396"/>
      <c r="N50" s="3396"/>
      <c r="O50" s="3396"/>
      <c r="P50" s="3396"/>
      <c r="Q50" s="3396"/>
      <c r="R50" s="3396"/>
      <c r="S50" s="3396"/>
      <c r="T50" s="3396"/>
      <c r="U50" s="3396"/>
      <c r="V50" s="3396"/>
      <c r="W50" s="3396"/>
      <c r="X50" s="3396"/>
      <c r="Y50" s="3396"/>
      <c r="Z50" s="3396"/>
      <c r="AA50" s="3396"/>
      <c r="AB50" s="3396"/>
      <c r="AC50" s="3396"/>
      <c r="AD50" s="3396"/>
      <c r="AE50" s="3396"/>
      <c r="AF50" s="3396"/>
      <c r="AG50" s="3396"/>
      <c r="AH50" s="3396"/>
      <c r="AI50" s="3396"/>
      <c r="AJ50" s="3396"/>
      <c r="AK50" s="3396"/>
      <c r="AL50" s="3396"/>
      <c r="AM50" s="3396"/>
      <c r="AN50" s="3396"/>
      <c r="AO50" s="3396"/>
      <c r="AP50" s="3396"/>
      <c r="AQ50" s="3396"/>
      <c r="AR50" s="3396"/>
      <c r="AS50" s="3396"/>
      <c r="AT50" s="3396"/>
      <c r="AU50" s="3396"/>
      <c r="AV50" s="3396"/>
      <c r="AW50" s="3396"/>
      <c r="AX50" s="3396"/>
      <c r="AY50" s="3396"/>
    </row>
    <row r="51" spans="1:16384" s="990" customFormat="1" ht="18" customHeight="1" x14ac:dyDescent="0.25">
      <c r="A51" s="3396" t="s">
        <v>3703</v>
      </c>
      <c r="B51" s="3396"/>
      <c r="C51" s="3396"/>
      <c r="D51" s="3396"/>
      <c r="E51" s="3396"/>
      <c r="F51" s="3396"/>
      <c r="G51" s="3396"/>
      <c r="H51" s="3396"/>
      <c r="I51" s="3396"/>
      <c r="J51" s="3396"/>
      <c r="K51" s="3396"/>
      <c r="L51" s="3396"/>
      <c r="M51" s="3396"/>
      <c r="N51" s="3396"/>
      <c r="O51" s="3396"/>
      <c r="P51" s="3396"/>
      <c r="Q51" s="3396"/>
      <c r="R51" s="3396"/>
      <c r="S51" s="3396"/>
      <c r="T51" s="3396"/>
      <c r="U51" s="3396"/>
      <c r="V51" s="3396"/>
      <c r="W51" s="3396"/>
      <c r="X51" s="3396"/>
      <c r="Y51" s="3396"/>
      <c r="Z51" s="3396"/>
      <c r="AA51" s="3396"/>
      <c r="AB51" s="3396"/>
      <c r="AC51" s="3396"/>
      <c r="AD51" s="3396"/>
      <c r="AE51" s="3396"/>
      <c r="AF51" s="3396"/>
      <c r="AG51" s="3396"/>
      <c r="AH51" s="3396"/>
      <c r="AI51" s="3396"/>
      <c r="AJ51" s="3396"/>
      <c r="AK51" s="3396"/>
      <c r="AL51" s="3396"/>
      <c r="AM51" s="3396"/>
      <c r="AN51" s="3396"/>
      <c r="AO51" s="3396"/>
      <c r="AP51" s="3396"/>
      <c r="AQ51" s="3396"/>
      <c r="AR51" s="3396"/>
      <c r="AS51" s="3396"/>
      <c r="AT51" s="3396"/>
      <c r="AU51" s="3396"/>
      <c r="AV51" s="3396"/>
      <c r="AW51" s="3396"/>
      <c r="AX51" s="3396"/>
      <c r="AY51" s="3396"/>
    </row>
    <row r="52" spans="1:16384" s="990" customFormat="1" ht="18" customHeight="1" x14ac:dyDescent="0.25">
      <c r="A52" s="3396" t="s">
        <v>3704</v>
      </c>
      <c r="B52" s="3396"/>
      <c r="C52" s="3396"/>
      <c r="D52" s="3396"/>
      <c r="E52" s="3396"/>
      <c r="F52" s="3396"/>
      <c r="G52" s="3396"/>
      <c r="H52" s="3396"/>
      <c r="I52" s="3396"/>
      <c r="J52" s="3396"/>
      <c r="K52" s="3396"/>
      <c r="L52" s="3396"/>
      <c r="M52" s="3396"/>
      <c r="N52" s="3396"/>
      <c r="O52" s="3396"/>
      <c r="P52" s="3396"/>
      <c r="Q52" s="3396"/>
      <c r="R52" s="3396"/>
      <c r="S52" s="3396"/>
      <c r="T52" s="3396"/>
      <c r="U52" s="3396"/>
      <c r="V52" s="3396"/>
      <c r="W52" s="3396"/>
      <c r="X52" s="3396"/>
      <c r="Y52" s="3396"/>
      <c r="Z52" s="3396"/>
      <c r="AA52" s="3396"/>
      <c r="AB52" s="3396"/>
      <c r="AC52" s="3396"/>
      <c r="AD52" s="3396"/>
      <c r="AE52" s="3396"/>
      <c r="AF52" s="3396"/>
      <c r="AG52" s="3396"/>
      <c r="AH52" s="3396"/>
      <c r="AI52" s="3396"/>
      <c r="AJ52" s="3396"/>
      <c r="AK52" s="3396"/>
      <c r="AL52" s="3396"/>
      <c r="AM52" s="3396"/>
      <c r="AN52" s="3396"/>
      <c r="AO52" s="3396"/>
      <c r="AP52" s="3396"/>
      <c r="AQ52" s="3396"/>
      <c r="AR52" s="3396"/>
      <c r="AS52" s="3396"/>
      <c r="AT52" s="3396"/>
      <c r="AU52" s="3396"/>
      <c r="AV52" s="3396"/>
      <c r="AW52" s="3396"/>
      <c r="AX52" s="3396"/>
      <c r="AY52" s="3396"/>
    </row>
    <row r="53" spans="1:16384" s="990" customFormat="1" ht="18" customHeight="1" x14ac:dyDescent="0.25">
      <c r="A53" s="3396" t="s">
        <v>3705</v>
      </c>
      <c r="B53" s="3396"/>
      <c r="C53" s="3396"/>
      <c r="D53" s="3396"/>
      <c r="E53" s="3396"/>
      <c r="F53" s="3396"/>
      <c r="G53" s="3396"/>
      <c r="H53" s="3396"/>
      <c r="I53" s="3396"/>
      <c r="J53" s="3396"/>
      <c r="K53" s="3396"/>
      <c r="L53" s="3396"/>
      <c r="M53" s="3396"/>
      <c r="N53" s="3396"/>
      <c r="O53" s="3396"/>
      <c r="P53" s="3396"/>
      <c r="Q53" s="3396"/>
      <c r="R53" s="3396"/>
      <c r="S53" s="3396"/>
      <c r="T53" s="3396"/>
      <c r="U53" s="3396"/>
      <c r="V53" s="3396"/>
      <c r="W53" s="3396"/>
      <c r="X53" s="3396"/>
      <c r="Y53" s="3396"/>
      <c r="Z53" s="3396"/>
      <c r="AA53" s="3396"/>
      <c r="AB53" s="3396"/>
      <c r="AC53" s="3396"/>
      <c r="AD53" s="3396"/>
      <c r="AE53" s="3396"/>
      <c r="AF53" s="3396"/>
      <c r="AG53" s="3396"/>
      <c r="AH53" s="3396"/>
      <c r="AI53" s="3396"/>
      <c r="AJ53" s="3396"/>
      <c r="AK53" s="3396"/>
      <c r="AL53" s="3396"/>
      <c r="AM53" s="3396"/>
      <c r="AN53" s="3396"/>
      <c r="AO53" s="3396"/>
      <c r="AP53" s="3396"/>
      <c r="AQ53" s="3396"/>
      <c r="AR53" s="3396"/>
      <c r="AS53" s="3396"/>
      <c r="AT53" s="3396"/>
      <c r="AU53" s="3396"/>
      <c r="AV53" s="3396"/>
      <c r="AW53" s="3396"/>
      <c r="AX53" s="3396"/>
      <c r="AY53" s="3396"/>
    </row>
    <row r="54" spans="1:16384" s="990" customFormat="1" ht="35.25" customHeight="1" x14ac:dyDescent="0.25">
      <c r="A54" s="3397" t="s">
        <v>3706</v>
      </c>
      <c r="B54" s="3397"/>
      <c r="C54" s="3397"/>
      <c r="D54" s="3397"/>
      <c r="E54" s="3397"/>
      <c r="F54" s="3397"/>
      <c r="G54" s="3397"/>
      <c r="H54" s="3397"/>
      <c r="I54" s="3397"/>
      <c r="J54" s="3397"/>
      <c r="K54" s="3397"/>
      <c r="L54" s="3397"/>
      <c r="M54" s="3397"/>
      <c r="N54" s="3397"/>
      <c r="O54" s="3397"/>
      <c r="P54" s="3397"/>
      <c r="Q54" s="3397"/>
      <c r="R54" s="3397"/>
      <c r="S54" s="3397"/>
      <c r="T54" s="3397"/>
      <c r="U54" s="3397"/>
      <c r="V54" s="3397"/>
      <c r="W54" s="3397"/>
      <c r="X54" s="3397"/>
      <c r="Y54" s="3397"/>
      <c r="Z54" s="3397"/>
      <c r="AA54" s="3397"/>
      <c r="AB54" s="3397"/>
      <c r="AC54" s="3397"/>
      <c r="AD54" s="3397"/>
      <c r="AE54" s="3397"/>
      <c r="AF54" s="3397"/>
      <c r="AG54" s="3397"/>
      <c r="AH54" s="3397"/>
      <c r="AI54" s="3397"/>
      <c r="AJ54" s="3397"/>
      <c r="AK54" s="3397"/>
      <c r="AL54" s="3397"/>
      <c r="AM54" s="3397"/>
      <c r="AN54" s="3397"/>
      <c r="AO54" s="3397"/>
      <c r="AP54" s="3397"/>
      <c r="AQ54" s="3397"/>
      <c r="AR54" s="3397"/>
      <c r="AS54" s="3397"/>
      <c r="AT54" s="3397"/>
      <c r="AU54" s="3397"/>
      <c r="AV54" s="3397"/>
      <c r="AW54" s="3397"/>
      <c r="AX54" s="3397"/>
      <c r="AY54" s="3397"/>
      <c r="AZ54" s="3397"/>
      <c r="BA54" s="991"/>
      <c r="BB54" s="991"/>
      <c r="BC54" s="991"/>
      <c r="BD54" s="991"/>
      <c r="BE54" s="991"/>
      <c r="BF54" s="991"/>
      <c r="BG54" s="991"/>
      <c r="BH54" s="991"/>
      <c r="BI54" s="991"/>
      <c r="BJ54" s="991"/>
      <c r="BK54" s="991"/>
      <c r="BL54" s="991"/>
      <c r="BM54" s="991"/>
      <c r="BN54" s="991"/>
      <c r="BO54" s="991"/>
      <c r="BP54" s="991"/>
      <c r="BQ54" s="991"/>
      <c r="BR54" s="991"/>
      <c r="BS54" s="991"/>
      <c r="BT54" s="991"/>
      <c r="BU54" s="991"/>
      <c r="BV54" s="991"/>
      <c r="BW54" s="991"/>
      <c r="BX54" s="991"/>
      <c r="BY54" s="991"/>
      <c r="BZ54" s="991"/>
      <c r="CA54" s="991"/>
      <c r="CB54" s="991"/>
      <c r="CC54" s="991"/>
      <c r="CD54" s="991"/>
      <c r="CE54" s="991"/>
      <c r="CF54" s="991"/>
      <c r="CG54" s="991"/>
      <c r="CH54" s="991"/>
      <c r="CI54" s="991"/>
      <c r="CJ54" s="991"/>
      <c r="CK54" s="991"/>
      <c r="CL54" s="991"/>
      <c r="CM54" s="991"/>
      <c r="CN54" s="991"/>
      <c r="CO54" s="991"/>
      <c r="CP54" s="991"/>
      <c r="CQ54" s="991"/>
      <c r="CR54" s="991"/>
      <c r="CS54" s="991"/>
      <c r="CT54" s="991"/>
      <c r="CU54" s="991"/>
      <c r="CV54" s="991"/>
      <c r="CW54" s="991"/>
      <c r="CX54" s="991"/>
      <c r="CY54" s="3396"/>
      <c r="CZ54" s="3396"/>
      <c r="DA54" s="3396"/>
      <c r="DB54" s="3396"/>
      <c r="DC54" s="3396"/>
      <c r="DD54" s="3396"/>
      <c r="DE54" s="3396"/>
      <c r="DF54" s="3396"/>
      <c r="DG54" s="3396"/>
      <c r="DH54" s="3396"/>
      <c r="DI54" s="3396"/>
      <c r="DJ54" s="3396"/>
      <c r="DK54" s="3396"/>
      <c r="DL54" s="3396"/>
      <c r="DM54" s="3396"/>
      <c r="DN54" s="3396"/>
      <c r="DO54" s="3396"/>
      <c r="DP54" s="3396"/>
      <c r="DQ54" s="3396"/>
      <c r="DR54" s="3396"/>
      <c r="DS54" s="3396"/>
      <c r="DT54" s="3396"/>
      <c r="DU54" s="3396"/>
      <c r="DV54" s="3396"/>
      <c r="DW54" s="3396"/>
      <c r="DX54" s="3396"/>
      <c r="DY54" s="3396"/>
      <c r="DZ54" s="3396"/>
      <c r="EA54" s="3396"/>
      <c r="EB54" s="3396"/>
      <c r="EC54" s="3396"/>
      <c r="ED54" s="3396"/>
      <c r="EE54" s="3396"/>
      <c r="EF54" s="3396"/>
      <c r="EG54" s="3396"/>
      <c r="EH54" s="3396"/>
      <c r="EI54" s="3396"/>
      <c r="EJ54" s="3396"/>
      <c r="EK54" s="3396"/>
      <c r="EL54" s="3396"/>
      <c r="EM54" s="3396"/>
      <c r="EN54" s="3396"/>
      <c r="EO54" s="3396"/>
      <c r="EP54" s="3396"/>
      <c r="EQ54" s="3396"/>
      <c r="ER54" s="3396"/>
      <c r="ES54" s="3396"/>
      <c r="ET54" s="3396"/>
      <c r="EU54" s="3396"/>
      <c r="EV54" s="3396"/>
      <c r="EW54" s="3396"/>
      <c r="EX54" s="3396"/>
      <c r="EY54" s="3396"/>
      <c r="EZ54" s="3396"/>
      <c r="FA54" s="3396"/>
      <c r="FB54" s="3396"/>
      <c r="FC54" s="3396"/>
      <c r="FD54" s="3396"/>
      <c r="FE54" s="3396"/>
      <c r="FF54" s="3396"/>
      <c r="FG54" s="3396"/>
      <c r="FH54" s="3396"/>
      <c r="FI54" s="3396"/>
      <c r="FJ54" s="3396"/>
      <c r="FK54" s="3396"/>
      <c r="FL54" s="3396"/>
      <c r="FM54" s="3396"/>
      <c r="FN54" s="3396"/>
      <c r="FO54" s="3396"/>
      <c r="FP54" s="3396"/>
      <c r="FQ54" s="3396"/>
      <c r="FR54" s="3396"/>
      <c r="FS54" s="3396"/>
      <c r="FT54" s="3396"/>
      <c r="FU54" s="3396"/>
      <c r="FV54" s="3396"/>
      <c r="FW54" s="3396"/>
      <c r="FX54" s="3396"/>
      <c r="FY54" s="3396"/>
      <c r="FZ54" s="3396"/>
      <c r="GA54" s="3396"/>
      <c r="GB54" s="3396"/>
      <c r="GC54" s="3396"/>
      <c r="GD54" s="3396"/>
      <c r="GE54" s="3396"/>
      <c r="GF54" s="3396"/>
      <c r="GG54" s="3396"/>
      <c r="GH54" s="3396"/>
      <c r="GI54" s="3396"/>
      <c r="GJ54" s="3396"/>
      <c r="GK54" s="3396"/>
      <c r="GL54" s="3396"/>
      <c r="GM54" s="3396"/>
      <c r="GN54" s="3396"/>
      <c r="GO54" s="3396"/>
      <c r="GP54" s="3396"/>
      <c r="GQ54" s="3396"/>
      <c r="GR54" s="3396"/>
      <c r="GS54" s="3396"/>
      <c r="GT54" s="3396"/>
      <c r="GU54" s="3396"/>
      <c r="GV54" s="3396"/>
      <c r="GW54" s="3396"/>
      <c r="GX54" s="3396"/>
      <c r="GY54" s="3396"/>
      <c r="GZ54" s="3396"/>
      <c r="HA54" s="3396"/>
      <c r="HB54" s="3396"/>
      <c r="HC54" s="3396"/>
      <c r="HD54" s="3396"/>
      <c r="HE54" s="3396"/>
      <c r="HF54" s="3396"/>
      <c r="HG54" s="3396"/>
      <c r="HH54" s="3396"/>
      <c r="HI54" s="3396"/>
      <c r="HJ54" s="3396"/>
      <c r="HK54" s="3396"/>
      <c r="HL54" s="3396"/>
      <c r="HM54" s="3396"/>
      <c r="HN54" s="3396"/>
      <c r="HO54" s="3396"/>
      <c r="HP54" s="3396"/>
      <c r="HQ54" s="3396"/>
      <c r="HR54" s="3396"/>
      <c r="HS54" s="3396"/>
      <c r="HT54" s="3396"/>
      <c r="HU54" s="3396"/>
      <c r="HV54" s="3396"/>
      <c r="HW54" s="3396"/>
      <c r="HX54" s="3396"/>
      <c r="HY54" s="3396"/>
      <c r="HZ54" s="3396"/>
      <c r="IA54" s="3396"/>
      <c r="IB54" s="3396"/>
      <c r="IC54" s="3396"/>
      <c r="ID54" s="3396"/>
      <c r="IE54" s="3396"/>
      <c r="IF54" s="3396"/>
      <c r="IG54" s="3396"/>
      <c r="IH54" s="3396"/>
      <c r="II54" s="3396"/>
      <c r="IJ54" s="3396"/>
      <c r="IK54" s="3396"/>
      <c r="IL54" s="3396"/>
      <c r="IM54" s="3396"/>
      <c r="IN54" s="3396"/>
      <c r="IO54" s="3396"/>
      <c r="IP54" s="3396"/>
      <c r="IQ54" s="3396"/>
      <c r="IR54" s="3396"/>
      <c r="IS54" s="3396"/>
      <c r="IT54" s="3396"/>
      <c r="IU54" s="3396"/>
      <c r="IV54" s="3396"/>
      <c r="IW54" s="3396"/>
      <c r="IX54" s="3396"/>
      <c r="IY54" s="3396"/>
      <c r="IZ54" s="3396"/>
      <c r="JA54" s="3396"/>
      <c r="JB54" s="3396"/>
      <c r="JC54" s="3396"/>
      <c r="JD54" s="3396"/>
      <c r="JE54" s="3396"/>
      <c r="JF54" s="3396"/>
      <c r="JG54" s="3396"/>
      <c r="JH54" s="3396"/>
      <c r="JI54" s="3396"/>
      <c r="JJ54" s="3396"/>
      <c r="JK54" s="3396"/>
      <c r="JL54" s="3396"/>
      <c r="JM54" s="3396"/>
      <c r="JN54" s="3396"/>
      <c r="JO54" s="3396"/>
      <c r="JP54" s="3396"/>
      <c r="JQ54" s="3396"/>
      <c r="JR54" s="3396"/>
      <c r="JS54" s="3396"/>
      <c r="JT54" s="3396"/>
      <c r="JU54" s="3396"/>
      <c r="JV54" s="3396"/>
      <c r="JW54" s="3396"/>
      <c r="JX54" s="3396"/>
      <c r="JY54" s="3396"/>
      <c r="JZ54" s="3396"/>
      <c r="KA54" s="3396"/>
      <c r="KB54" s="3396"/>
      <c r="KC54" s="3396"/>
      <c r="KD54" s="3396"/>
      <c r="KE54" s="3396"/>
      <c r="KF54" s="3396"/>
      <c r="KG54" s="3396"/>
      <c r="KH54" s="3396"/>
      <c r="KI54" s="3396"/>
      <c r="KJ54" s="3396"/>
      <c r="KK54" s="3396"/>
      <c r="KL54" s="3396"/>
      <c r="KM54" s="3396"/>
      <c r="KN54" s="3396"/>
      <c r="KO54" s="3396"/>
      <c r="KP54" s="3396"/>
      <c r="KQ54" s="3396"/>
      <c r="KR54" s="3396"/>
      <c r="KS54" s="3396"/>
      <c r="KT54" s="3396"/>
      <c r="KU54" s="3396"/>
      <c r="KV54" s="3396"/>
      <c r="KW54" s="3396"/>
      <c r="KX54" s="3396"/>
      <c r="KY54" s="3396"/>
      <c r="KZ54" s="3396"/>
      <c r="LA54" s="3396"/>
      <c r="LB54" s="3396"/>
      <c r="LC54" s="3396"/>
      <c r="LD54" s="3396"/>
      <c r="LE54" s="3396"/>
      <c r="LF54" s="3396"/>
      <c r="LG54" s="3396"/>
      <c r="LH54" s="3396"/>
      <c r="LI54" s="3396"/>
      <c r="LJ54" s="3396"/>
      <c r="LK54" s="3396"/>
      <c r="LL54" s="3396"/>
      <c r="LM54" s="3396"/>
      <c r="LN54" s="3396"/>
      <c r="LO54" s="3396"/>
      <c r="LP54" s="3396"/>
      <c r="LQ54" s="3396"/>
      <c r="LR54" s="3396"/>
      <c r="LS54" s="3396"/>
      <c r="LT54" s="3396"/>
      <c r="LU54" s="3396"/>
      <c r="LV54" s="3396"/>
      <c r="LW54" s="3396"/>
      <c r="LX54" s="3396"/>
      <c r="LY54" s="3396"/>
      <c r="LZ54" s="3396"/>
      <c r="MA54" s="3396"/>
      <c r="MB54" s="3396"/>
      <c r="MC54" s="3396"/>
      <c r="MD54" s="3396"/>
      <c r="ME54" s="3396"/>
      <c r="MF54" s="3396"/>
      <c r="MG54" s="3396"/>
      <c r="MH54" s="3396"/>
      <c r="MI54" s="3396"/>
      <c r="MJ54" s="3396"/>
      <c r="MK54" s="3396"/>
      <c r="ML54" s="3396"/>
      <c r="MM54" s="3396"/>
      <c r="MN54" s="3396"/>
      <c r="MO54" s="3396"/>
      <c r="MP54" s="3396"/>
      <c r="MQ54" s="3396"/>
      <c r="MR54" s="3396"/>
      <c r="MS54" s="3396"/>
      <c r="MT54" s="3396"/>
      <c r="MU54" s="3396"/>
      <c r="MV54" s="3396"/>
      <c r="MW54" s="3396"/>
      <c r="MX54" s="3396"/>
      <c r="MY54" s="3396"/>
      <c r="MZ54" s="3396"/>
      <c r="NA54" s="3396"/>
      <c r="NB54" s="3396"/>
      <c r="NC54" s="3396"/>
      <c r="ND54" s="3396"/>
      <c r="NE54" s="3396"/>
      <c r="NF54" s="3396"/>
      <c r="NG54" s="3396"/>
      <c r="NH54" s="3396"/>
      <c r="NI54" s="3396"/>
      <c r="NJ54" s="3396"/>
      <c r="NK54" s="3396"/>
      <c r="NL54" s="3396"/>
      <c r="NM54" s="3396"/>
      <c r="NN54" s="3396"/>
      <c r="NO54" s="3396"/>
      <c r="NP54" s="3396"/>
      <c r="NQ54" s="3396"/>
      <c r="NR54" s="3396"/>
      <c r="NS54" s="3396"/>
      <c r="NT54" s="3396"/>
      <c r="NU54" s="3396"/>
      <c r="NV54" s="3396"/>
      <c r="NW54" s="3396"/>
      <c r="NX54" s="3396"/>
      <c r="NY54" s="3396"/>
      <c r="NZ54" s="3396"/>
      <c r="OA54" s="3396"/>
      <c r="OB54" s="3396"/>
      <c r="OC54" s="3396"/>
      <c r="OD54" s="3396"/>
      <c r="OE54" s="3396"/>
      <c r="OF54" s="3396"/>
      <c r="OG54" s="3396"/>
      <c r="OH54" s="3396"/>
      <c r="OI54" s="3396"/>
      <c r="OJ54" s="3396"/>
      <c r="OK54" s="3396"/>
      <c r="OL54" s="3396"/>
      <c r="OM54" s="3396"/>
      <c r="ON54" s="3396"/>
      <c r="OO54" s="3396"/>
      <c r="OP54" s="3396"/>
      <c r="OQ54" s="3396"/>
      <c r="OR54" s="3396"/>
      <c r="OS54" s="3396"/>
      <c r="OT54" s="3396"/>
      <c r="OU54" s="3396"/>
      <c r="OV54" s="3396"/>
      <c r="OW54" s="3396"/>
      <c r="OX54" s="3396"/>
      <c r="OY54" s="3396"/>
      <c r="OZ54" s="3396"/>
      <c r="PA54" s="3396"/>
      <c r="PB54" s="3396"/>
      <c r="PC54" s="3396"/>
      <c r="PD54" s="3396"/>
      <c r="PE54" s="3396"/>
      <c r="PF54" s="3396"/>
      <c r="PG54" s="3396"/>
      <c r="PH54" s="3396"/>
      <c r="PI54" s="3396"/>
      <c r="PJ54" s="3396"/>
      <c r="PK54" s="3396"/>
      <c r="PL54" s="3396"/>
      <c r="PM54" s="3396"/>
      <c r="PN54" s="3396"/>
      <c r="PO54" s="3396"/>
      <c r="PP54" s="3396"/>
      <c r="PQ54" s="3396"/>
      <c r="PR54" s="3396"/>
      <c r="PS54" s="3396"/>
      <c r="PT54" s="3396"/>
      <c r="PU54" s="3396"/>
      <c r="PV54" s="3396"/>
      <c r="PW54" s="3396"/>
      <c r="PX54" s="3396"/>
      <c r="PY54" s="3396"/>
      <c r="PZ54" s="3396"/>
      <c r="QA54" s="3396"/>
      <c r="QB54" s="3396"/>
      <c r="QC54" s="3396"/>
      <c r="QD54" s="3396"/>
      <c r="QE54" s="3396"/>
      <c r="QF54" s="3396"/>
      <c r="QG54" s="3396"/>
      <c r="QH54" s="3396"/>
      <c r="QI54" s="3396"/>
      <c r="QJ54" s="3396"/>
      <c r="QK54" s="3396"/>
      <c r="QL54" s="3396"/>
      <c r="QM54" s="3396"/>
      <c r="QN54" s="3396"/>
      <c r="QO54" s="3396"/>
      <c r="QP54" s="3396"/>
      <c r="QQ54" s="3396"/>
      <c r="QR54" s="3396"/>
      <c r="QS54" s="3396"/>
      <c r="QT54" s="3396"/>
      <c r="QU54" s="3396"/>
      <c r="QV54" s="3396"/>
      <c r="QW54" s="3396"/>
      <c r="QX54" s="3396"/>
      <c r="QY54" s="3396"/>
      <c r="QZ54" s="3396"/>
      <c r="RA54" s="3396"/>
      <c r="RB54" s="3396"/>
      <c r="RC54" s="3396"/>
      <c r="RD54" s="3396"/>
      <c r="RE54" s="3396"/>
      <c r="RF54" s="3396"/>
      <c r="RG54" s="3396"/>
      <c r="RH54" s="3396"/>
      <c r="RI54" s="3396"/>
      <c r="RJ54" s="3396"/>
      <c r="RK54" s="3396"/>
      <c r="RL54" s="3396"/>
      <c r="RM54" s="3396"/>
      <c r="RN54" s="3396"/>
      <c r="RO54" s="3396"/>
      <c r="RP54" s="3396"/>
      <c r="RQ54" s="3396"/>
      <c r="RR54" s="3396"/>
      <c r="RS54" s="3396"/>
      <c r="RT54" s="3396"/>
      <c r="RU54" s="3396"/>
      <c r="RV54" s="3396"/>
      <c r="RW54" s="3396"/>
      <c r="RX54" s="3396"/>
      <c r="RY54" s="3396"/>
      <c r="RZ54" s="3396"/>
      <c r="SA54" s="3396"/>
      <c r="SB54" s="3396"/>
      <c r="SC54" s="3396"/>
      <c r="SD54" s="3396"/>
      <c r="SE54" s="3396"/>
      <c r="SF54" s="3396"/>
      <c r="SG54" s="3396"/>
      <c r="SH54" s="3396"/>
      <c r="SI54" s="3396"/>
      <c r="SJ54" s="3396"/>
      <c r="SK54" s="3396"/>
      <c r="SL54" s="3396"/>
      <c r="SM54" s="3396"/>
      <c r="SN54" s="3396"/>
      <c r="SO54" s="3396"/>
      <c r="SP54" s="3396"/>
      <c r="SQ54" s="3396"/>
      <c r="SR54" s="3396"/>
      <c r="SS54" s="3396"/>
      <c r="ST54" s="3396"/>
      <c r="SU54" s="3396"/>
      <c r="SV54" s="3396"/>
      <c r="SW54" s="3396"/>
      <c r="SX54" s="3396"/>
      <c r="SY54" s="3396"/>
      <c r="SZ54" s="3396"/>
      <c r="TA54" s="3396"/>
      <c r="TB54" s="3396"/>
      <c r="TC54" s="3396"/>
      <c r="TD54" s="3396"/>
      <c r="TE54" s="3396"/>
      <c r="TF54" s="3396"/>
      <c r="TG54" s="3396"/>
      <c r="TH54" s="3396"/>
      <c r="TI54" s="3396"/>
      <c r="TJ54" s="3396"/>
      <c r="TK54" s="3396"/>
      <c r="TL54" s="3396"/>
      <c r="TM54" s="3396"/>
      <c r="TN54" s="3396"/>
      <c r="TO54" s="3396"/>
      <c r="TP54" s="3396"/>
      <c r="TQ54" s="3396"/>
      <c r="TR54" s="3396"/>
      <c r="TS54" s="3396"/>
      <c r="TT54" s="3396"/>
      <c r="TU54" s="3396"/>
      <c r="TV54" s="3396"/>
      <c r="TW54" s="3396"/>
      <c r="TX54" s="3396"/>
      <c r="TY54" s="3396"/>
      <c r="TZ54" s="3396"/>
      <c r="UA54" s="3396"/>
      <c r="UB54" s="3396"/>
      <c r="UC54" s="3396"/>
      <c r="UD54" s="3396"/>
      <c r="UE54" s="3396"/>
      <c r="UF54" s="3396"/>
      <c r="UG54" s="3396"/>
      <c r="UH54" s="3396"/>
      <c r="UI54" s="3396"/>
      <c r="UJ54" s="3396"/>
      <c r="UK54" s="3396"/>
      <c r="UL54" s="3396"/>
      <c r="UM54" s="3396"/>
      <c r="UN54" s="3396"/>
      <c r="UO54" s="3396"/>
      <c r="UP54" s="3396"/>
      <c r="UQ54" s="3396"/>
      <c r="UR54" s="3396"/>
      <c r="US54" s="3396"/>
      <c r="UT54" s="3396"/>
      <c r="UU54" s="3396"/>
      <c r="UV54" s="3396"/>
      <c r="UW54" s="3396"/>
      <c r="UX54" s="3396"/>
      <c r="UY54" s="3396"/>
      <c r="UZ54" s="3396"/>
      <c r="VA54" s="3396"/>
      <c r="VB54" s="3396"/>
      <c r="VC54" s="3396"/>
      <c r="VD54" s="3396"/>
      <c r="VE54" s="3396"/>
      <c r="VF54" s="3396"/>
      <c r="VG54" s="3396"/>
      <c r="VH54" s="3396"/>
      <c r="VI54" s="3396"/>
      <c r="VJ54" s="3396"/>
      <c r="VK54" s="3396"/>
      <c r="VL54" s="3396"/>
      <c r="VM54" s="3396"/>
      <c r="VN54" s="3396"/>
      <c r="VO54" s="3396"/>
      <c r="VP54" s="3396"/>
      <c r="VQ54" s="3396"/>
      <c r="VR54" s="3396"/>
      <c r="VS54" s="3396"/>
      <c r="VT54" s="3396"/>
      <c r="VU54" s="3396"/>
      <c r="VV54" s="3396"/>
      <c r="VW54" s="3396"/>
      <c r="VX54" s="3396"/>
      <c r="VY54" s="3396"/>
      <c r="VZ54" s="3396"/>
      <c r="WA54" s="3396"/>
      <c r="WB54" s="3396"/>
      <c r="WC54" s="3396"/>
      <c r="WD54" s="3396"/>
      <c r="WE54" s="3396"/>
      <c r="WF54" s="3396"/>
      <c r="WG54" s="3396"/>
      <c r="WH54" s="3396"/>
      <c r="WI54" s="3396"/>
      <c r="WJ54" s="3396"/>
      <c r="WK54" s="3396"/>
      <c r="WL54" s="3396"/>
      <c r="WM54" s="3396"/>
      <c r="WN54" s="3396"/>
      <c r="WO54" s="3396"/>
      <c r="WP54" s="3396"/>
      <c r="WQ54" s="3396"/>
      <c r="WR54" s="3396"/>
      <c r="WS54" s="3396"/>
      <c r="WT54" s="3396"/>
      <c r="WU54" s="3396"/>
      <c r="WV54" s="3396"/>
      <c r="WW54" s="3396"/>
      <c r="WX54" s="3396"/>
      <c r="WY54" s="3396"/>
      <c r="WZ54" s="3396"/>
      <c r="XA54" s="3396"/>
      <c r="XB54" s="3396"/>
      <c r="XC54" s="3396"/>
      <c r="XD54" s="3396"/>
      <c r="XE54" s="3396"/>
      <c r="XF54" s="3396"/>
      <c r="XG54" s="3396"/>
      <c r="XH54" s="3396"/>
      <c r="XI54" s="3396"/>
      <c r="XJ54" s="3396"/>
      <c r="XK54" s="3396"/>
      <c r="XL54" s="3396"/>
      <c r="XM54" s="3396"/>
      <c r="XN54" s="3396"/>
      <c r="XO54" s="3396"/>
      <c r="XP54" s="3396"/>
      <c r="XQ54" s="3396"/>
      <c r="XR54" s="3396"/>
      <c r="XS54" s="3396"/>
      <c r="XT54" s="3396"/>
      <c r="XU54" s="3396"/>
      <c r="XV54" s="3396"/>
      <c r="XW54" s="3396"/>
      <c r="XX54" s="3396"/>
      <c r="XY54" s="3396"/>
      <c r="XZ54" s="3396"/>
      <c r="YA54" s="3396"/>
      <c r="YB54" s="3396"/>
      <c r="YC54" s="3396"/>
      <c r="YD54" s="3396"/>
      <c r="YE54" s="3396"/>
      <c r="YF54" s="3396"/>
      <c r="YG54" s="3396"/>
      <c r="YH54" s="3396"/>
      <c r="YI54" s="3396"/>
      <c r="YJ54" s="3396"/>
      <c r="YK54" s="3396"/>
      <c r="YL54" s="3396"/>
      <c r="YM54" s="3396"/>
      <c r="YN54" s="3396"/>
      <c r="YO54" s="3396"/>
      <c r="YP54" s="3396"/>
      <c r="YQ54" s="3396"/>
      <c r="YR54" s="3396"/>
      <c r="YS54" s="3396"/>
      <c r="YT54" s="3396"/>
      <c r="YU54" s="3396"/>
      <c r="YV54" s="3396"/>
      <c r="YW54" s="3396"/>
      <c r="YX54" s="3396"/>
      <c r="YY54" s="3396"/>
      <c r="YZ54" s="3396"/>
      <c r="ZA54" s="3396"/>
      <c r="ZB54" s="3396"/>
      <c r="ZC54" s="3396"/>
      <c r="ZD54" s="3396"/>
      <c r="ZE54" s="3396"/>
      <c r="ZF54" s="3396"/>
      <c r="ZG54" s="3396"/>
      <c r="ZH54" s="3396"/>
      <c r="ZI54" s="3396"/>
      <c r="ZJ54" s="3396"/>
      <c r="ZK54" s="3396"/>
      <c r="ZL54" s="3396"/>
      <c r="ZM54" s="3396"/>
      <c r="ZN54" s="3396"/>
      <c r="ZO54" s="3396"/>
      <c r="ZP54" s="3396"/>
      <c r="ZQ54" s="3396"/>
      <c r="ZR54" s="3396"/>
      <c r="ZS54" s="3396"/>
      <c r="ZT54" s="3396"/>
      <c r="ZU54" s="3396"/>
      <c r="ZV54" s="3396"/>
      <c r="ZW54" s="3396"/>
      <c r="ZX54" s="3396"/>
      <c r="ZY54" s="3396"/>
      <c r="ZZ54" s="3396"/>
      <c r="AAA54" s="3396"/>
      <c r="AAB54" s="3396"/>
      <c r="AAC54" s="3396"/>
      <c r="AAD54" s="3396"/>
      <c r="AAE54" s="3396"/>
      <c r="AAF54" s="3396"/>
      <c r="AAG54" s="3396"/>
      <c r="AAH54" s="3396"/>
      <c r="AAI54" s="3396"/>
      <c r="AAJ54" s="3396"/>
      <c r="AAK54" s="3396"/>
      <c r="AAL54" s="3396"/>
      <c r="AAM54" s="3396"/>
      <c r="AAN54" s="3396"/>
      <c r="AAO54" s="3396"/>
      <c r="AAP54" s="3396"/>
      <c r="AAQ54" s="3396"/>
      <c r="AAR54" s="3396"/>
      <c r="AAS54" s="3396"/>
      <c r="AAT54" s="3396"/>
      <c r="AAU54" s="3396"/>
      <c r="AAV54" s="3396"/>
      <c r="AAW54" s="3396"/>
      <c r="AAX54" s="3396"/>
      <c r="AAY54" s="3396"/>
      <c r="AAZ54" s="3396"/>
      <c r="ABA54" s="3396"/>
      <c r="ABB54" s="3396"/>
      <c r="ABC54" s="3396"/>
      <c r="ABD54" s="3396"/>
      <c r="ABE54" s="3396"/>
      <c r="ABF54" s="3396"/>
      <c r="ABG54" s="3396"/>
      <c r="ABH54" s="3396"/>
      <c r="ABI54" s="3396"/>
      <c r="ABJ54" s="3396"/>
      <c r="ABK54" s="3396"/>
      <c r="ABL54" s="3396"/>
      <c r="ABM54" s="3396"/>
      <c r="ABN54" s="3396"/>
      <c r="ABO54" s="3396"/>
      <c r="ABP54" s="3396"/>
      <c r="ABQ54" s="3396"/>
      <c r="ABR54" s="3396"/>
      <c r="ABS54" s="3396"/>
      <c r="ABT54" s="3396"/>
      <c r="ABU54" s="3396"/>
      <c r="ABV54" s="3396"/>
      <c r="ABW54" s="3396"/>
      <c r="ABX54" s="3396"/>
      <c r="ABY54" s="3396"/>
      <c r="ABZ54" s="3396"/>
      <c r="ACA54" s="3396"/>
      <c r="ACB54" s="3396"/>
      <c r="ACC54" s="3396"/>
      <c r="ACD54" s="3396"/>
      <c r="ACE54" s="3396"/>
      <c r="ACF54" s="3396"/>
      <c r="ACG54" s="3396"/>
      <c r="ACH54" s="3396"/>
      <c r="ACI54" s="3396"/>
      <c r="ACJ54" s="3396"/>
      <c r="ACK54" s="3396"/>
      <c r="ACL54" s="3396"/>
      <c r="ACM54" s="3396"/>
      <c r="ACN54" s="3396"/>
      <c r="ACO54" s="3396"/>
      <c r="ACP54" s="3396"/>
      <c r="ACQ54" s="3396"/>
      <c r="ACR54" s="3396"/>
      <c r="ACS54" s="3396"/>
      <c r="ACT54" s="3396"/>
      <c r="ACU54" s="3396"/>
      <c r="ACV54" s="3396"/>
      <c r="ACW54" s="3396"/>
      <c r="ACX54" s="3396"/>
      <c r="ACY54" s="3396"/>
      <c r="ACZ54" s="3396"/>
      <c r="ADA54" s="3396"/>
      <c r="ADB54" s="3396"/>
      <c r="ADC54" s="3396"/>
      <c r="ADD54" s="3396"/>
      <c r="ADE54" s="3396"/>
      <c r="ADF54" s="3396"/>
      <c r="ADG54" s="3396"/>
      <c r="ADH54" s="3396"/>
      <c r="ADI54" s="3396"/>
      <c r="ADJ54" s="3396"/>
      <c r="ADK54" s="3396"/>
      <c r="ADL54" s="3396"/>
      <c r="ADM54" s="3396"/>
      <c r="ADN54" s="3396"/>
      <c r="ADO54" s="3396"/>
      <c r="ADP54" s="3396"/>
      <c r="ADQ54" s="3396"/>
      <c r="ADR54" s="3396"/>
      <c r="ADS54" s="3396"/>
      <c r="ADT54" s="3396"/>
      <c r="ADU54" s="3396"/>
      <c r="ADV54" s="3396"/>
      <c r="ADW54" s="3396"/>
      <c r="ADX54" s="3396"/>
      <c r="ADY54" s="3396"/>
      <c r="ADZ54" s="3396"/>
      <c r="AEA54" s="3396"/>
      <c r="AEB54" s="3396"/>
      <c r="AEC54" s="3396"/>
      <c r="AED54" s="3396"/>
      <c r="AEE54" s="3396"/>
      <c r="AEF54" s="3396"/>
      <c r="AEG54" s="3396"/>
      <c r="AEH54" s="3396"/>
      <c r="AEI54" s="3396"/>
      <c r="AEJ54" s="3396"/>
      <c r="AEK54" s="3396"/>
      <c r="AEL54" s="3396"/>
      <c r="AEM54" s="3396"/>
      <c r="AEN54" s="3396"/>
      <c r="AEO54" s="3396"/>
      <c r="AEP54" s="3396"/>
      <c r="AEQ54" s="3396"/>
      <c r="AER54" s="3396"/>
      <c r="AES54" s="3396"/>
      <c r="AET54" s="3396"/>
      <c r="AEU54" s="3396"/>
      <c r="AEV54" s="3396"/>
      <c r="AEW54" s="3396"/>
      <c r="AEX54" s="3396"/>
      <c r="AEY54" s="3396"/>
      <c r="AEZ54" s="3396"/>
      <c r="AFA54" s="3396"/>
      <c r="AFB54" s="3396"/>
      <c r="AFC54" s="3396"/>
      <c r="AFD54" s="3396"/>
      <c r="AFE54" s="3396"/>
      <c r="AFF54" s="3396"/>
      <c r="AFG54" s="3396"/>
      <c r="AFH54" s="3396"/>
      <c r="AFI54" s="3396"/>
      <c r="AFJ54" s="3396"/>
      <c r="AFK54" s="3396"/>
      <c r="AFL54" s="3396"/>
      <c r="AFM54" s="3396"/>
      <c r="AFN54" s="3396"/>
      <c r="AFO54" s="3396"/>
      <c r="AFP54" s="3396"/>
      <c r="AFQ54" s="3396"/>
      <c r="AFR54" s="3396"/>
      <c r="AFS54" s="3396"/>
      <c r="AFT54" s="3396"/>
      <c r="AFU54" s="3396"/>
      <c r="AFV54" s="3396"/>
      <c r="AFW54" s="3396"/>
      <c r="AFX54" s="3396"/>
      <c r="AFY54" s="3396"/>
      <c r="AFZ54" s="3396"/>
      <c r="AGA54" s="3396"/>
      <c r="AGB54" s="3396"/>
      <c r="AGC54" s="3396"/>
      <c r="AGD54" s="3396"/>
      <c r="AGE54" s="3396"/>
      <c r="AGF54" s="3396"/>
      <c r="AGG54" s="3396"/>
      <c r="AGH54" s="3396"/>
      <c r="AGI54" s="3396"/>
      <c r="AGJ54" s="3396"/>
      <c r="AGK54" s="3396"/>
      <c r="AGL54" s="3396"/>
      <c r="AGM54" s="3396"/>
      <c r="AGN54" s="3396"/>
      <c r="AGO54" s="3396"/>
      <c r="AGP54" s="3396"/>
      <c r="AGQ54" s="3396"/>
      <c r="AGR54" s="3396"/>
      <c r="AGS54" s="3396"/>
      <c r="AGT54" s="3396"/>
      <c r="AGU54" s="3396"/>
      <c r="AGV54" s="3396"/>
      <c r="AGW54" s="3396"/>
      <c r="AGX54" s="3396"/>
      <c r="AGY54" s="3396"/>
      <c r="AGZ54" s="3396"/>
      <c r="AHA54" s="3396"/>
      <c r="AHB54" s="3396"/>
      <c r="AHC54" s="3396"/>
      <c r="AHD54" s="3396"/>
      <c r="AHE54" s="3396"/>
      <c r="AHF54" s="3396"/>
      <c r="AHG54" s="3396"/>
      <c r="AHH54" s="3396"/>
      <c r="AHI54" s="3396"/>
      <c r="AHJ54" s="3396"/>
      <c r="AHK54" s="3396"/>
      <c r="AHL54" s="3396"/>
      <c r="AHM54" s="3396"/>
      <c r="AHN54" s="3396"/>
      <c r="AHO54" s="3396"/>
      <c r="AHP54" s="3396"/>
      <c r="AHQ54" s="3396"/>
      <c r="AHR54" s="3396"/>
      <c r="AHS54" s="3396"/>
      <c r="AHT54" s="3396"/>
      <c r="AHU54" s="3396"/>
      <c r="AHV54" s="3396"/>
      <c r="AHW54" s="3396"/>
      <c r="AHX54" s="3396"/>
      <c r="AHY54" s="3396"/>
      <c r="AHZ54" s="3396"/>
      <c r="AIA54" s="3396"/>
      <c r="AIB54" s="3396"/>
      <c r="AIC54" s="3396"/>
      <c r="AID54" s="3396"/>
      <c r="AIE54" s="3396"/>
      <c r="AIF54" s="3396"/>
      <c r="AIG54" s="3396"/>
      <c r="AIH54" s="3396"/>
      <c r="AII54" s="3396"/>
      <c r="AIJ54" s="3396"/>
      <c r="AIK54" s="3396"/>
      <c r="AIL54" s="3396"/>
      <c r="AIM54" s="3396"/>
      <c r="AIN54" s="3396"/>
      <c r="AIO54" s="3396"/>
      <c r="AIP54" s="3396"/>
      <c r="AIQ54" s="3396"/>
      <c r="AIR54" s="3396"/>
      <c r="AIS54" s="3396"/>
      <c r="AIT54" s="3396"/>
      <c r="AIU54" s="3396"/>
      <c r="AIV54" s="3396"/>
      <c r="AIW54" s="3396"/>
      <c r="AIX54" s="3396"/>
      <c r="AIY54" s="3396"/>
      <c r="AIZ54" s="3396"/>
      <c r="AJA54" s="3396"/>
      <c r="AJB54" s="3396"/>
      <c r="AJC54" s="3396"/>
      <c r="AJD54" s="3396"/>
      <c r="AJE54" s="3396"/>
      <c r="AJF54" s="3396"/>
      <c r="AJG54" s="3396"/>
      <c r="AJH54" s="3396"/>
      <c r="AJI54" s="3396"/>
      <c r="AJJ54" s="3396"/>
      <c r="AJK54" s="3396"/>
      <c r="AJL54" s="3396"/>
      <c r="AJM54" s="3396"/>
      <c r="AJN54" s="3396"/>
      <c r="AJO54" s="3396"/>
      <c r="AJP54" s="3396"/>
      <c r="AJQ54" s="3396"/>
      <c r="AJR54" s="3396"/>
      <c r="AJS54" s="3396"/>
      <c r="AJT54" s="3396"/>
      <c r="AJU54" s="3396"/>
      <c r="AJV54" s="3396"/>
      <c r="AJW54" s="3396"/>
      <c r="AJX54" s="3396"/>
      <c r="AJY54" s="3396"/>
      <c r="AJZ54" s="3396"/>
      <c r="AKA54" s="3396"/>
      <c r="AKB54" s="3396"/>
      <c r="AKC54" s="3396"/>
      <c r="AKD54" s="3396"/>
      <c r="AKE54" s="3396"/>
      <c r="AKF54" s="3396"/>
      <c r="AKG54" s="3396"/>
      <c r="AKH54" s="3396"/>
      <c r="AKI54" s="3396"/>
      <c r="AKJ54" s="3396"/>
      <c r="AKK54" s="3396"/>
      <c r="AKL54" s="3396"/>
      <c r="AKM54" s="3396"/>
      <c r="AKN54" s="3396"/>
      <c r="AKO54" s="3396"/>
      <c r="AKP54" s="3396"/>
      <c r="AKQ54" s="3396"/>
      <c r="AKR54" s="3396"/>
      <c r="AKS54" s="3396"/>
      <c r="AKT54" s="3396"/>
      <c r="AKU54" s="3396"/>
      <c r="AKV54" s="3396"/>
      <c r="AKW54" s="3396"/>
      <c r="AKX54" s="3396"/>
      <c r="AKY54" s="3396"/>
      <c r="AKZ54" s="3396"/>
      <c r="ALA54" s="3396"/>
      <c r="ALB54" s="3396"/>
      <c r="ALC54" s="3396"/>
      <c r="ALD54" s="3396"/>
      <c r="ALE54" s="3396"/>
      <c r="ALF54" s="3396"/>
      <c r="ALG54" s="3396"/>
      <c r="ALH54" s="3396"/>
      <c r="ALI54" s="3396"/>
      <c r="ALJ54" s="3396"/>
      <c r="ALK54" s="3396"/>
      <c r="ALL54" s="3396"/>
      <c r="ALM54" s="3396"/>
      <c r="ALN54" s="3396"/>
      <c r="ALO54" s="3396"/>
      <c r="ALP54" s="3396"/>
      <c r="ALQ54" s="3396"/>
      <c r="ALR54" s="3396"/>
      <c r="ALS54" s="3396"/>
      <c r="ALT54" s="3396"/>
      <c r="ALU54" s="3396"/>
      <c r="ALV54" s="3396"/>
      <c r="ALW54" s="3396"/>
      <c r="ALX54" s="3396"/>
      <c r="ALY54" s="3396"/>
      <c r="ALZ54" s="3396"/>
      <c r="AMA54" s="3396"/>
      <c r="AMB54" s="3396"/>
      <c r="AMC54" s="3396"/>
      <c r="AMD54" s="3396"/>
      <c r="AME54" s="3396"/>
      <c r="AMF54" s="3396"/>
      <c r="AMG54" s="3396"/>
      <c r="AMH54" s="3396"/>
      <c r="AMI54" s="3396"/>
      <c r="AMJ54" s="3396"/>
      <c r="AMK54" s="3396"/>
      <c r="AML54" s="3396"/>
      <c r="AMM54" s="3396"/>
      <c r="AMN54" s="3396"/>
      <c r="AMO54" s="3396"/>
      <c r="AMP54" s="3396"/>
      <c r="AMQ54" s="3396"/>
      <c r="AMR54" s="3396"/>
      <c r="AMS54" s="3396"/>
      <c r="AMT54" s="3396"/>
      <c r="AMU54" s="3396"/>
      <c r="AMV54" s="3396"/>
      <c r="AMW54" s="3396"/>
      <c r="AMX54" s="3396"/>
      <c r="AMY54" s="3396"/>
      <c r="AMZ54" s="3396"/>
      <c r="ANA54" s="3396"/>
      <c r="ANB54" s="3396"/>
      <c r="ANC54" s="3396"/>
      <c r="AND54" s="3396"/>
      <c r="ANE54" s="3396"/>
      <c r="ANF54" s="3396"/>
      <c r="ANG54" s="3396"/>
      <c r="ANH54" s="3396"/>
      <c r="ANI54" s="3396"/>
      <c r="ANJ54" s="3396"/>
      <c r="ANK54" s="3396"/>
      <c r="ANL54" s="3396"/>
      <c r="ANM54" s="3396"/>
      <c r="ANN54" s="3396"/>
      <c r="ANO54" s="3396"/>
      <c r="ANP54" s="3396"/>
      <c r="ANQ54" s="3396"/>
      <c r="ANR54" s="3396"/>
      <c r="ANS54" s="3396"/>
      <c r="ANT54" s="3396"/>
      <c r="ANU54" s="3396"/>
      <c r="ANV54" s="3396"/>
      <c r="ANW54" s="3396"/>
      <c r="ANX54" s="3396"/>
      <c r="ANY54" s="3396"/>
      <c r="ANZ54" s="3396"/>
      <c r="AOA54" s="3396"/>
      <c r="AOB54" s="3396"/>
      <c r="AOC54" s="3396"/>
      <c r="AOD54" s="3396"/>
      <c r="AOE54" s="3396"/>
      <c r="AOF54" s="3396"/>
      <c r="AOG54" s="3396"/>
      <c r="AOH54" s="3396"/>
      <c r="AOI54" s="3396"/>
      <c r="AOJ54" s="3396"/>
      <c r="AOK54" s="3396"/>
      <c r="AOL54" s="3396"/>
      <c r="AOM54" s="3396"/>
      <c r="AON54" s="3396"/>
      <c r="AOO54" s="3396"/>
      <c r="AOP54" s="3396"/>
      <c r="AOQ54" s="3396"/>
      <c r="AOR54" s="3396"/>
      <c r="AOS54" s="3396"/>
      <c r="AOT54" s="3396"/>
      <c r="AOU54" s="3396"/>
      <c r="AOV54" s="3396"/>
      <c r="AOW54" s="3396"/>
      <c r="AOX54" s="3396"/>
      <c r="AOY54" s="3396"/>
      <c r="AOZ54" s="3396"/>
      <c r="APA54" s="3396"/>
      <c r="APB54" s="3396"/>
      <c r="APC54" s="3396"/>
      <c r="APD54" s="3396"/>
      <c r="APE54" s="3396"/>
      <c r="APF54" s="3396"/>
      <c r="APG54" s="3396"/>
      <c r="APH54" s="3396"/>
      <c r="API54" s="3396"/>
      <c r="APJ54" s="3396"/>
      <c r="APK54" s="3396"/>
      <c r="APL54" s="3396"/>
      <c r="APM54" s="3396"/>
      <c r="APN54" s="3396"/>
      <c r="APO54" s="3396"/>
      <c r="APP54" s="3396"/>
      <c r="APQ54" s="3396"/>
      <c r="APR54" s="3396"/>
      <c r="APS54" s="3396"/>
      <c r="APT54" s="3396"/>
      <c r="APU54" s="3396"/>
      <c r="APV54" s="3396"/>
      <c r="APW54" s="3396"/>
      <c r="APX54" s="3396"/>
      <c r="APY54" s="3396"/>
      <c r="APZ54" s="3396"/>
      <c r="AQA54" s="3396"/>
      <c r="AQB54" s="3396"/>
      <c r="AQC54" s="3396"/>
      <c r="AQD54" s="3396"/>
      <c r="AQE54" s="3396"/>
      <c r="AQF54" s="3396"/>
      <c r="AQG54" s="3396"/>
      <c r="AQH54" s="3396"/>
      <c r="AQI54" s="3396"/>
      <c r="AQJ54" s="3396"/>
      <c r="AQK54" s="3396"/>
      <c r="AQL54" s="3396"/>
      <c r="AQM54" s="3396"/>
      <c r="AQN54" s="3396"/>
      <c r="AQO54" s="3396"/>
      <c r="AQP54" s="3396"/>
      <c r="AQQ54" s="3396"/>
      <c r="AQR54" s="3396"/>
      <c r="AQS54" s="3396"/>
      <c r="AQT54" s="3396"/>
      <c r="AQU54" s="3396"/>
      <c r="AQV54" s="3396"/>
      <c r="AQW54" s="3396"/>
      <c r="AQX54" s="3396"/>
      <c r="AQY54" s="3396"/>
      <c r="AQZ54" s="3396"/>
      <c r="ARA54" s="3396"/>
      <c r="ARB54" s="3396"/>
      <c r="ARC54" s="3396"/>
      <c r="ARD54" s="3396"/>
      <c r="ARE54" s="3396"/>
      <c r="ARF54" s="3396"/>
      <c r="ARG54" s="3396"/>
      <c r="ARH54" s="3396"/>
      <c r="ARI54" s="3396"/>
      <c r="ARJ54" s="3396"/>
      <c r="ARK54" s="3396"/>
      <c r="ARL54" s="3396"/>
      <c r="ARM54" s="3396"/>
      <c r="ARN54" s="3396"/>
      <c r="ARO54" s="3396"/>
      <c r="ARP54" s="3396"/>
      <c r="ARQ54" s="3396"/>
      <c r="ARR54" s="3396"/>
      <c r="ARS54" s="3396"/>
      <c r="ART54" s="3396"/>
      <c r="ARU54" s="3396"/>
      <c r="ARV54" s="3396"/>
      <c r="ARW54" s="3396"/>
      <c r="ARX54" s="3396"/>
      <c r="ARY54" s="3396"/>
      <c r="ARZ54" s="3396"/>
      <c r="ASA54" s="3396"/>
      <c r="ASB54" s="3396"/>
      <c r="ASC54" s="3396"/>
      <c r="ASD54" s="3396"/>
      <c r="ASE54" s="3396"/>
      <c r="ASF54" s="3396"/>
      <c r="ASG54" s="3396"/>
      <c r="ASH54" s="3396"/>
      <c r="ASI54" s="3396"/>
      <c r="ASJ54" s="3396"/>
      <c r="ASK54" s="3396"/>
      <c r="ASL54" s="3396"/>
      <c r="ASM54" s="3396"/>
      <c r="ASN54" s="3396"/>
      <c r="ASO54" s="3396"/>
      <c r="ASP54" s="3396"/>
      <c r="ASQ54" s="3396"/>
      <c r="ASR54" s="3396"/>
      <c r="ASS54" s="3396"/>
      <c r="AST54" s="3396"/>
      <c r="ASU54" s="3396"/>
      <c r="ASV54" s="3396"/>
      <c r="ASW54" s="3396"/>
      <c r="ASX54" s="3396"/>
      <c r="ASY54" s="3396"/>
      <c r="ASZ54" s="3396"/>
      <c r="ATA54" s="3396"/>
      <c r="ATB54" s="3396"/>
      <c r="ATC54" s="3396"/>
      <c r="ATD54" s="3396"/>
      <c r="ATE54" s="3396"/>
      <c r="ATF54" s="3396"/>
      <c r="ATG54" s="3396"/>
      <c r="ATH54" s="3396"/>
      <c r="ATI54" s="3396"/>
      <c r="ATJ54" s="3396"/>
      <c r="ATK54" s="3396"/>
      <c r="ATL54" s="3396"/>
      <c r="ATM54" s="3396"/>
      <c r="ATN54" s="3396"/>
      <c r="ATO54" s="3396"/>
      <c r="ATP54" s="3396"/>
      <c r="ATQ54" s="3396"/>
      <c r="ATR54" s="3396"/>
      <c r="ATS54" s="3396"/>
      <c r="ATT54" s="3396"/>
      <c r="ATU54" s="3396"/>
      <c r="ATV54" s="3396"/>
      <c r="ATW54" s="3396"/>
      <c r="ATX54" s="3396"/>
      <c r="ATY54" s="3396"/>
      <c r="ATZ54" s="3396"/>
      <c r="AUA54" s="3396"/>
      <c r="AUB54" s="3396"/>
      <c r="AUC54" s="3396"/>
      <c r="AUD54" s="3396"/>
      <c r="AUE54" s="3396"/>
      <c r="AUF54" s="3396"/>
      <c r="AUG54" s="3396"/>
      <c r="AUH54" s="3396"/>
      <c r="AUI54" s="3396"/>
      <c r="AUJ54" s="3396"/>
      <c r="AUK54" s="3396"/>
      <c r="AUL54" s="3396"/>
      <c r="AUM54" s="3396"/>
      <c r="AUN54" s="3396"/>
      <c r="AUO54" s="3396"/>
      <c r="AUP54" s="3396"/>
      <c r="AUQ54" s="3396"/>
      <c r="AUR54" s="3396"/>
      <c r="AUS54" s="3396"/>
      <c r="AUT54" s="3396"/>
      <c r="AUU54" s="3396"/>
      <c r="AUV54" s="3396"/>
      <c r="AUW54" s="3396"/>
      <c r="AUX54" s="3396"/>
      <c r="AUY54" s="3396"/>
      <c r="AUZ54" s="3396"/>
      <c r="AVA54" s="3396"/>
      <c r="AVB54" s="3396"/>
      <c r="AVC54" s="3396"/>
      <c r="AVD54" s="3396"/>
      <c r="AVE54" s="3396"/>
      <c r="AVF54" s="3396"/>
      <c r="AVG54" s="3396"/>
      <c r="AVH54" s="3396"/>
      <c r="AVI54" s="3396"/>
      <c r="AVJ54" s="3396"/>
      <c r="AVK54" s="3396"/>
      <c r="AVL54" s="3396"/>
      <c r="AVM54" s="3396"/>
      <c r="AVN54" s="3396"/>
      <c r="AVO54" s="3396"/>
      <c r="AVP54" s="3396"/>
      <c r="AVQ54" s="3396"/>
      <c r="AVR54" s="3396"/>
      <c r="AVS54" s="3396"/>
      <c r="AVT54" s="3396"/>
      <c r="AVU54" s="3396"/>
      <c r="AVV54" s="3396"/>
      <c r="AVW54" s="3396"/>
      <c r="AVX54" s="3396"/>
      <c r="AVY54" s="3396"/>
      <c r="AVZ54" s="3396"/>
      <c r="AWA54" s="3396"/>
      <c r="AWB54" s="3396"/>
      <c r="AWC54" s="3396"/>
      <c r="AWD54" s="3396"/>
      <c r="AWE54" s="3396"/>
      <c r="AWF54" s="3396"/>
      <c r="AWG54" s="3396"/>
      <c r="AWH54" s="3396"/>
      <c r="AWI54" s="3396"/>
      <c r="AWJ54" s="3396"/>
      <c r="AWK54" s="3396"/>
      <c r="AWL54" s="3396"/>
      <c r="AWM54" s="3396"/>
      <c r="AWN54" s="3396"/>
      <c r="AWO54" s="3396"/>
      <c r="AWP54" s="3396"/>
      <c r="AWQ54" s="3396"/>
      <c r="AWR54" s="3396"/>
      <c r="AWS54" s="3396"/>
      <c r="AWT54" s="3396"/>
      <c r="AWU54" s="3396"/>
      <c r="AWV54" s="3396"/>
      <c r="AWW54" s="3396"/>
      <c r="AWX54" s="3396"/>
      <c r="AWY54" s="3396"/>
      <c r="AWZ54" s="3396"/>
      <c r="AXA54" s="3396"/>
      <c r="AXB54" s="3396"/>
      <c r="AXC54" s="3396"/>
      <c r="AXD54" s="3396"/>
      <c r="AXE54" s="3396"/>
      <c r="AXF54" s="3396"/>
      <c r="AXG54" s="3396"/>
      <c r="AXH54" s="3396"/>
      <c r="AXI54" s="3396"/>
      <c r="AXJ54" s="3396"/>
      <c r="AXK54" s="3396"/>
      <c r="AXL54" s="3396"/>
      <c r="AXM54" s="3396"/>
      <c r="AXN54" s="3396"/>
      <c r="AXO54" s="3396"/>
      <c r="AXP54" s="3396"/>
      <c r="AXQ54" s="3396"/>
      <c r="AXR54" s="3396"/>
      <c r="AXS54" s="3396"/>
      <c r="AXT54" s="3396"/>
      <c r="AXU54" s="3396"/>
      <c r="AXV54" s="3396"/>
      <c r="AXW54" s="3396"/>
      <c r="AXX54" s="3396"/>
      <c r="AXY54" s="3396"/>
      <c r="AXZ54" s="3396"/>
      <c r="AYA54" s="3396"/>
      <c r="AYB54" s="3396"/>
      <c r="AYC54" s="3396"/>
      <c r="AYD54" s="3396"/>
      <c r="AYE54" s="3396"/>
      <c r="AYF54" s="3396"/>
      <c r="AYG54" s="3396"/>
      <c r="AYH54" s="3396"/>
      <c r="AYI54" s="3396"/>
      <c r="AYJ54" s="3396"/>
      <c r="AYK54" s="3396"/>
      <c r="AYL54" s="3396"/>
      <c r="AYM54" s="3396"/>
      <c r="AYN54" s="3396"/>
      <c r="AYO54" s="3396"/>
      <c r="AYP54" s="3396"/>
      <c r="AYQ54" s="3396"/>
      <c r="AYR54" s="3396"/>
      <c r="AYS54" s="3396"/>
      <c r="AYT54" s="3396"/>
      <c r="AYU54" s="3396"/>
      <c r="AYV54" s="3396"/>
      <c r="AYW54" s="3396"/>
      <c r="AYX54" s="3396"/>
      <c r="AYY54" s="3396"/>
      <c r="AYZ54" s="3396"/>
      <c r="AZA54" s="3396"/>
      <c r="AZB54" s="3396"/>
      <c r="AZC54" s="3396"/>
      <c r="AZD54" s="3396"/>
      <c r="AZE54" s="3396"/>
      <c r="AZF54" s="3396"/>
      <c r="AZG54" s="3396"/>
      <c r="AZH54" s="3396"/>
      <c r="AZI54" s="3396"/>
      <c r="AZJ54" s="3396"/>
      <c r="AZK54" s="3396"/>
      <c r="AZL54" s="3396"/>
      <c r="AZM54" s="3396"/>
      <c r="AZN54" s="3396"/>
      <c r="AZO54" s="3396"/>
      <c r="AZP54" s="3396"/>
      <c r="AZQ54" s="3396"/>
      <c r="AZR54" s="3396"/>
      <c r="AZS54" s="3396"/>
      <c r="AZT54" s="3396"/>
      <c r="AZU54" s="3396"/>
      <c r="AZV54" s="3396"/>
      <c r="AZW54" s="3396"/>
      <c r="AZX54" s="3396"/>
      <c r="AZY54" s="3396"/>
      <c r="AZZ54" s="3396"/>
      <c r="BAA54" s="3396"/>
      <c r="BAB54" s="3396"/>
      <c r="BAC54" s="3396"/>
      <c r="BAD54" s="3396"/>
      <c r="BAE54" s="3396"/>
      <c r="BAF54" s="3396"/>
      <c r="BAG54" s="3396"/>
      <c r="BAH54" s="3396"/>
      <c r="BAI54" s="3396"/>
      <c r="BAJ54" s="3396"/>
      <c r="BAK54" s="3396"/>
      <c r="BAL54" s="3396"/>
      <c r="BAM54" s="3396"/>
      <c r="BAN54" s="3396"/>
      <c r="BAO54" s="3396"/>
      <c r="BAP54" s="3396"/>
      <c r="BAQ54" s="3396"/>
      <c r="BAR54" s="3396"/>
      <c r="BAS54" s="3396"/>
      <c r="BAT54" s="3396"/>
      <c r="BAU54" s="3396"/>
      <c r="BAV54" s="3396"/>
      <c r="BAW54" s="3396"/>
      <c r="BAX54" s="3396"/>
      <c r="BAY54" s="3396"/>
      <c r="BAZ54" s="3396"/>
      <c r="BBA54" s="3396"/>
      <c r="BBB54" s="3396"/>
      <c r="BBC54" s="3396"/>
      <c r="BBD54" s="3396"/>
      <c r="BBE54" s="3396"/>
      <c r="BBF54" s="3396"/>
      <c r="BBG54" s="3396"/>
      <c r="BBH54" s="3396"/>
      <c r="BBI54" s="3396"/>
      <c r="BBJ54" s="3396"/>
      <c r="BBK54" s="3396"/>
      <c r="BBL54" s="3396"/>
      <c r="BBM54" s="3396"/>
      <c r="BBN54" s="3396"/>
      <c r="BBO54" s="3396"/>
      <c r="BBP54" s="3396"/>
      <c r="BBQ54" s="3396"/>
      <c r="BBR54" s="3396"/>
      <c r="BBS54" s="3396"/>
      <c r="BBT54" s="3396"/>
      <c r="BBU54" s="3396"/>
      <c r="BBV54" s="3396"/>
      <c r="BBW54" s="3396"/>
      <c r="BBX54" s="3396"/>
      <c r="BBY54" s="3396"/>
      <c r="BBZ54" s="3396"/>
      <c r="BCA54" s="3396"/>
      <c r="BCB54" s="3396"/>
      <c r="BCC54" s="3396"/>
      <c r="BCD54" s="3396"/>
      <c r="BCE54" s="3396"/>
      <c r="BCF54" s="3396"/>
      <c r="BCG54" s="3396"/>
      <c r="BCH54" s="3396"/>
      <c r="BCI54" s="3396"/>
      <c r="BCJ54" s="3396"/>
      <c r="BCK54" s="3396"/>
      <c r="BCL54" s="3396"/>
      <c r="BCM54" s="3396"/>
      <c r="BCN54" s="3396"/>
      <c r="BCO54" s="3396"/>
      <c r="BCP54" s="3396"/>
      <c r="BCQ54" s="3396"/>
      <c r="BCR54" s="3396"/>
      <c r="BCS54" s="3396"/>
      <c r="BCT54" s="3396"/>
      <c r="BCU54" s="3396"/>
      <c r="BCV54" s="3396"/>
      <c r="BCW54" s="3396"/>
      <c r="BCX54" s="3396"/>
      <c r="BCY54" s="3396"/>
      <c r="BCZ54" s="3396"/>
      <c r="BDA54" s="3396"/>
      <c r="BDB54" s="3396"/>
      <c r="BDC54" s="3396"/>
      <c r="BDD54" s="3396"/>
      <c r="BDE54" s="3396"/>
      <c r="BDF54" s="3396"/>
      <c r="BDG54" s="3396"/>
      <c r="BDH54" s="3396"/>
      <c r="BDI54" s="3396"/>
      <c r="BDJ54" s="3396"/>
      <c r="BDK54" s="3396"/>
      <c r="BDL54" s="3396"/>
      <c r="BDM54" s="3396"/>
      <c r="BDN54" s="3396"/>
      <c r="BDO54" s="3396"/>
      <c r="BDP54" s="3396"/>
      <c r="BDQ54" s="3396"/>
      <c r="BDR54" s="3396"/>
      <c r="BDS54" s="3396"/>
      <c r="BDT54" s="3396"/>
      <c r="BDU54" s="3396"/>
      <c r="BDV54" s="3396"/>
      <c r="BDW54" s="3396"/>
      <c r="BDX54" s="3396"/>
      <c r="BDY54" s="3396"/>
      <c r="BDZ54" s="3396"/>
      <c r="BEA54" s="3396"/>
      <c r="BEB54" s="3396"/>
      <c r="BEC54" s="3396"/>
      <c r="BED54" s="3396"/>
      <c r="BEE54" s="3396"/>
      <c r="BEF54" s="3396"/>
      <c r="BEG54" s="3396"/>
      <c r="BEH54" s="3396"/>
      <c r="BEI54" s="3396"/>
      <c r="BEJ54" s="3396"/>
      <c r="BEK54" s="3396"/>
      <c r="BEL54" s="3396"/>
      <c r="BEM54" s="3396"/>
      <c r="BEN54" s="3396"/>
      <c r="BEO54" s="3396"/>
      <c r="BEP54" s="3396"/>
      <c r="BEQ54" s="3396"/>
      <c r="BER54" s="3396"/>
      <c r="BES54" s="3396"/>
      <c r="BET54" s="3396"/>
      <c r="BEU54" s="3396"/>
      <c r="BEV54" s="3396"/>
      <c r="BEW54" s="3396"/>
      <c r="BEX54" s="3396"/>
      <c r="BEY54" s="3396"/>
      <c r="BEZ54" s="3396"/>
      <c r="BFA54" s="3396"/>
      <c r="BFB54" s="3396"/>
      <c r="BFC54" s="3396"/>
      <c r="BFD54" s="3396"/>
      <c r="BFE54" s="3396"/>
      <c r="BFF54" s="3396"/>
      <c r="BFG54" s="3396"/>
      <c r="BFH54" s="3396"/>
      <c r="BFI54" s="3396"/>
      <c r="BFJ54" s="3396"/>
      <c r="BFK54" s="3396"/>
      <c r="BFL54" s="3396"/>
      <c r="BFM54" s="3396"/>
      <c r="BFN54" s="3396"/>
      <c r="BFO54" s="3396"/>
      <c r="BFP54" s="3396"/>
      <c r="BFQ54" s="3396"/>
      <c r="BFR54" s="3396"/>
      <c r="BFS54" s="3396"/>
      <c r="BFT54" s="3396"/>
      <c r="BFU54" s="3396"/>
      <c r="BFV54" s="3396"/>
      <c r="BFW54" s="3396"/>
      <c r="BFX54" s="3396"/>
      <c r="BFY54" s="3396"/>
      <c r="BFZ54" s="3396"/>
      <c r="BGA54" s="3396"/>
      <c r="BGB54" s="3396"/>
      <c r="BGC54" s="3396"/>
      <c r="BGD54" s="3396"/>
      <c r="BGE54" s="3396"/>
      <c r="BGF54" s="3396"/>
      <c r="BGG54" s="3396"/>
      <c r="BGH54" s="3396"/>
      <c r="BGI54" s="3396"/>
      <c r="BGJ54" s="3396"/>
      <c r="BGK54" s="3396"/>
      <c r="BGL54" s="3396"/>
      <c r="BGM54" s="3396"/>
      <c r="BGN54" s="3396"/>
      <c r="BGO54" s="3396"/>
      <c r="BGP54" s="3396"/>
      <c r="BGQ54" s="3396"/>
      <c r="BGR54" s="3396"/>
      <c r="BGS54" s="3396"/>
      <c r="BGT54" s="3396"/>
      <c r="BGU54" s="3396"/>
      <c r="BGV54" s="3396"/>
      <c r="BGW54" s="3396"/>
      <c r="BGX54" s="3396"/>
      <c r="BGY54" s="3396"/>
      <c r="BGZ54" s="3396"/>
      <c r="BHA54" s="3396"/>
      <c r="BHB54" s="3396"/>
      <c r="BHC54" s="3396"/>
      <c r="BHD54" s="3396"/>
      <c r="BHE54" s="3396"/>
      <c r="BHF54" s="3396"/>
      <c r="BHG54" s="3396"/>
      <c r="BHH54" s="3396"/>
      <c r="BHI54" s="3396"/>
      <c r="BHJ54" s="3396"/>
      <c r="BHK54" s="3396"/>
      <c r="BHL54" s="3396"/>
      <c r="BHM54" s="3396"/>
      <c r="BHN54" s="3396"/>
      <c r="BHO54" s="3396"/>
      <c r="BHP54" s="3396"/>
      <c r="BHQ54" s="3396"/>
      <c r="BHR54" s="3396"/>
      <c r="BHS54" s="3396"/>
      <c r="BHT54" s="3396"/>
      <c r="BHU54" s="3396"/>
      <c r="BHV54" s="3396"/>
      <c r="BHW54" s="3396"/>
      <c r="BHX54" s="3396"/>
      <c r="BHY54" s="3396"/>
      <c r="BHZ54" s="3396"/>
      <c r="BIA54" s="3396"/>
      <c r="BIB54" s="3396"/>
      <c r="BIC54" s="3396"/>
      <c r="BID54" s="3396"/>
      <c r="BIE54" s="3396"/>
      <c r="BIF54" s="3396"/>
      <c r="BIG54" s="3396"/>
      <c r="BIH54" s="3396"/>
      <c r="BII54" s="3396"/>
      <c r="BIJ54" s="3396"/>
      <c r="BIK54" s="3396"/>
      <c r="BIL54" s="3396"/>
      <c r="BIM54" s="3396"/>
      <c r="BIN54" s="3396"/>
      <c r="BIO54" s="3396"/>
      <c r="BIP54" s="3396"/>
      <c r="BIQ54" s="3396"/>
      <c r="BIR54" s="3396"/>
      <c r="BIS54" s="3396"/>
      <c r="BIT54" s="3396"/>
      <c r="BIU54" s="3396"/>
      <c r="BIV54" s="3396"/>
      <c r="BIW54" s="3396"/>
      <c r="BIX54" s="3396"/>
      <c r="BIY54" s="3396"/>
      <c r="BIZ54" s="3396"/>
      <c r="BJA54" s="3396"/>
      <c r="BJB54" s="3396"/>
      <c r="BJC54" s="3396"/>
      <c r="BJD54" s="3396"/>
      <c r="BJE54" s="3396"/>
      <c r="BJF54" s="3396"/>
      <c r="BJG54" s="3396"/>
      <c r="BJH54" s="3396"/>
      <c r="BJI54" s="3396"/>
      <c r="BJJ54" s="3396"/>
      <c r="BJK54" s="3396"/>
      <c r="BJL54" s="3396"/>
      <c r="BJM54" s="3396"/>
      <c r="BJN54" s="3396"/>
      <c r="BJO54" s="3396"/>
      <c r="BJP54" s="3396"/>
      <c r="BJQ54" s="3396"/>
      <c r="BJR54" s="3396"/>
      <c r="BJS54" s="3396"/>
      <c r="BJT54" s="3396"/>
      <c r="BJU54" s="3396"/>
      <c r="BJV54" s="3396"/>
      <c r="BJW54" s="3396"/>
      <c r="BJX54" s="3396"/>
      <c r="BJY54" s="3396"/>
      <c r="BJZ54" s="3396"/>
      <c r="BKA54" s="3396"/>
      <c r="BKB54" s="3396"/>
      <c r="BKC54" s="3396"/>
      <c r="BKD54" s="3396"/>
      <c r="BKE54" s="3396"/>
      <c r="BKF54" s="3396"/>
      <c r="BKG54" s="3396"/>
      <c r="BKH54" s="3396"/>
      <c r="BKI54" s="3396"/>
      <c r="BKJ54" s="3396"/>
      <c r="BKK54" s="3396"/>
      <c r="BKL54" s="3396"/>
      <c r="BKM54" s="3396"/>
      <c r="BKN54" s="3396"/>
      <c r="BKO54" s="3396"/>
      <c r="BKP54" s="3396"/>
      <c r="BKQ54" s="3396"/>
      <c r="BKR54" s="3396"/>
      <c r="BKS54" s="3396"/>
      <c r="BKT54" s="3396"/>
      <c r="BKU54" s="3396"/>
      <c r="BKV54" s="3396"/>
      <c r="BKW54" s="3396"/>
      <c r="BKX54" s="3396"/>
      <c r="BKY54" s="3396"/>
      <c r="BKZ54" s="3396"/>
      <c r="BLA54" s="3396"/>
      <c r="BLB54" s="3396"/>
      <c r="BLC54" s="3396"/>
      <c r="BLD54" s="3396"/>
      <c r="BLE54" s="3396"/>
      <c r="BLF54" s="3396"/>
      <c r="BLG54" s="3396"/>
      <c r="BLH54" s="3396"/>
      <c r="BLI54" s="3396"/>
      <c r="BLJ54" s="3396"/>
      <c r="BLK54" s="3396"/>
      <c r="BLL54" s="3396"/>
      <c r="BLM54" s="3396"/>
      <c r="BLN54" s="3396"/>
      <c r="BLO54" s="3396"/>
      <c r="BLP54" s="3396"/>
      <c r="BLQ54" s="3396"/>
      <c r="BLR54" s="3396"/>
      <c r="BLS54" s="3396"/>
      <c r="BLT54" s="3396"/>
      <c r="BLU54" s="3396"/>
      <c r="BLV54" s="3396"/>
      <c r="BLW54" s="3396"/>
      <c r="BLX54" s="3396"/>
      <c r="BLY54" s="3396"/>
      <c r="BLZ54" s="3396"/>
      <c r="BMA54" s="3396"/>
      <c r="BMB54" s="3396"/>
      <c r="BMC54" s="3396"/>
      <c r="BMD54" s="3396"/>
      <c r="BME54" s="3396"/>
      <c r="BMF54" s="3396"/>
      <c r="BMG54" s="3396"/>
      <c r="BMH54" s="3396"/>
      <c r="BMI54" s="3396"/>
      <c r="BMJ54" s="3396"/>
      <c r="BMK54" s="3396"/>
      <c r="BML54" s="3396"/>
      <c r="BMM54" s="3396"/>
      <c r="BMN54" s="3396"/>
      <c r="BMO54" s="3396"/>
      <c r="BMP54" s="3396"/>
      <c r="BMQ54" s="3396"/>
      <c r="BMR54" s="3396"/>
      <c r="BMS54" s="3396"/>
      <c r="BMT54" s="3396"/>
      <c r="BMU54" s="3396"/>
      <c r="BMV54" s="3396"/>
      <c r="BMW54" s="3396"/>
      <c r="BMX54" s="3396"/>
      <c r="BMY54" s="3396"/>
      <c r="BMZ54" s="3396"/>
      <c r="BNA54" s="3396"/>
      <c r="BNB54" s="3396"/>
      <c r="BNC54" s="3396"/>
      <c r="BND54" s="3396"/>
      <c r="BNE54" s="3396"/>
      <c r="BNF54" s="3396"/>
      <c r="BNG54" s="3396"/>
      <c r="BNH54" s="3396"/>
      <c r="BNI54" s="3396"/>
      <c r="BNJ54" s="3396"/>
      <c r="BNK54" s="3396"/>
      <c r="BNL54" s="3396"/>
      <c r="BNM54" s="3396"/>
      <c r="BNN54" s="3396"/>
      <c r="BNO54" s="3396"/>
      <c r="BNP54" s="3396"/>
      <c r="BNQ54" s="3396"/>
      <c r="BNR54" s="3396"/>
      <c r="BNS54" s="3396"/>
      <c r="BNT54" s="3396"/>
      <c r="BNU54" s="3396"/>
      <c r="BNV54" s="3396"/>
      <c r="BNW54" s="3396"/>
      <c r="BNX54" s="3396"/>
      <c r="BNY54" s="3396"/>
      <c r="BNZ54" s="3396"/>
      <c r="BOA54" s="3396"/>
      <c r="BOB54" s="3396"/>
      <c r="BOC54" s="3396"/>
      <c r="BOD54" s="3396"/>
      <c r="BOE54" s="3396"/>
      <c r="BOF54" s="3396"/>
      <c r="BOG54" s="3396"/>
      <c r="BOH54" s="3396"/>
      <c r="BOI54" s="3396"/>
      <c r="BOJ54" s="3396"/>
      <c r="BOK54" s="3396"/>
      <c r="BOL54" s="3396"/>
      <c r="BOM54" s="3396"/>
      <c r="BON54" s="3396"/>
      <c r="BOO54" s="3396"/>
      <c r="BOP54" s="3396"/>
      <c r="BOQ54" s="3396"/>
      <c r="BOR54" s="3396"/>
      <c r="BOS54" s="3396"/>
      <c r="BOT54" s="3396"/>
      <c r="BOU54" s="3396"/>
      <c r="BOV54" s="3396"/>
      <c r="BOW54" s="3396"/>
      <c r="BOX54" s="3396"/>
      <c r="BOY54" s="3396"/>
      <c r="BOZ54" s="3396"/>
      <c r="BPA54" s="3396"/>
      <c r="BPB54" s="3396"/>
      <c r="BPC54" s="3396"/>
      <c r="BPD54" s="3396"/>
      <c r="BPE54" s="3396"/>
      <c r="BPF54" s="3396"/>
      <c r="BPG54" s="3396"/>
      <c r="BPH54" s="3396"/>
      <c r="BPI54" s="3396"/>
      <c r="BPJ54" s="3396"/>
      <c r="BPK54" s="3396"/>
      <c r="BPL54" s="3396"/>
      <c r="BPM54" s="3396"/>
      <c r="BPN54" s="3396"/>
      <c r="BPO54" s="3396"/>
      <c r="BPP54" s="3396"/>
      <c r="BPQ54" s="3396"/>
      <c r="BPR54" s="3396"/>
      <c r="BPS54" s="3396"/>
      <c r="BPT54" s="3396"/>
      <c r="BPU54" s="3396"/>
      <c r="BPV54" s="3396"/>
      <c r="BPW54" s="3396"/>
      <c r="BPX54" s="3396"/>
      <c r="BPY54" s="3396"/>
      <c r="BPZ54" s="3396"/>
      <c r="BQA54" s="3396"/>
      <c r="BQB54" s="3396"/>
      <c r="BQC54" s="3396"/>
      <c r="BQD54" s="3396"/>
      <c r="BQE54" s="3396"/>
      <c r="BQF54" s="3396"/>
      <c r="BQG54" s="3396"/>
      <c r="BQH54" s="3396"/>
      <c r="BQI54" s="3396"/>
      <c r="BQJ54" s="3396"/>
      <c r="BQK54" s="3396"/>
      <c r="BQL54" s="3396"/>
      <c r="BQM54" s="3396"/>
      <c r="BQN54" s="3396"/>
      <c r="BQO54" s="3396"/>
      <c r="BQP54" s="3396"/>
      <c r="BQQ54" s="3396"/>
      <c r="BQR54" s="3396"/>
      <c r="BQS54" s="3396"/>
      <c r="BQT54" s="3396"/>
      <c r="BQU54" s="3396"/>
      <c r="BQV54" s="3396"/>
      <c r="BQW54" s="3396"/>
      <c r="BQX54" s="3396"/>
      <c r="BQY54" s="3396"/>
      <c r="BQZ54" s="3396"/>
      <c r="BRA54" s="3396"/>
      <c r="BRB54" s="3396"/>
      <c r="BRC54" s="3396"/>
      <c r="BRD54" s="3396"/>
      <c r="BRE54" s="3396"/>
      <c r="BRF54" s="3396"/>
      <c r="BRG54" s="3396"/>
      <c r="BRH54" s="3396"/>
      <c r="BRI54" s="3396"/>
      <c r="BRJ54" s="3396"/>
      <c r="BRK54" s="3396"/>
      <c r="BRL54" s="3396"/>
      <c r="BRM54" s="3396"/>
      <c r="BRN54" s="3396"/>
      <c r="BRO54" s="3396"/>
      <c r="BRP54" s="3396"/>
      <c r="BRQ54" s="3396"/>
      <c r="BRR54" s="3396"/>
      <c r="BRS54" s="3396"/>
      <c r="BRT54" s="3396"/>
      <c r="BRU54" s="3396"/>
      <c r="BRV54" s="3396"/>
      <c r="BRW54" s="3396"/>
      <c r="BRX54" s="3396"/>
      <c r="BRY54" s="3396"/>
      <c r="BRZ54" s="3396"/>
      <c r="BSA54" s="3396"/>
      <c r="BSB54" s="3396"/>
      <c r="BSC54" s="3396"/>
      <c r="BSD54" s="3396"/>
      <c r="BSE54" s="3396"/>
      <c r="BSF54" s="3396"/>
      <c r="BSG54" s="3396"/>
      <c r="BSH54" s="3396"/>
      <c r="BSI54" s="3396"/>
      <c r="BSJ54" s="3396"/>
      <c r="BSK54" s="3396"/>
      <c r="BSL54" s="3396"/>
      <c r="BSM54" s="3396"/>
      <c r="BSN54" s="3396"/>
      <c r="BSO54" s="3396"/>
      <c r="BSP54" s="3396"/>
      <c r="BSQ54" s="3396"/>
      <c r="BSR54" s="3396"/>
      <c r="BSS54" s="3396"/>
      <c r="BST54" s="3396"/>
      <c r="BSU54" s="3396"/>
      <c r="BSV54" s="3396"/>
      <c r="BSW54" s="3396"/>
      <c r="BSX54" s="3396"/>
      <c r="BSY54" s="3396"/>
      <c r="BSZ54" s="3396"/>
      <c r="BTA54" s="3396"/>
      <c r="BTB54" s="3396"/>
      <c r="BTC54" s="3396"/>
      <c r="BTD54" s="3396"/>
      <c r="BTE54" s="3396"/>
      <c r="BTF54" s="3396"/>
      <c r="BTG54" s="3396"/>
      <c r="BTH54" s="3396"/>
      <c r="BTI54" s="3396"/>
      <c r="BTJ54" s="3396"/>
      <c r="BTK54" s="3396"/>
      <c r="BTL54" s="3396"/>
      <c r="BTM54" s="3396"/>
      <c r="BTN54" s="3396"/>
      <c r="BTO54" s="3396"/>
      <c r="BTP54" s="3396"/>
      <c r="BTQ54" s="3396"/>
      <c r="BTR54" s="3396"/>
      <c r="BTS54" s="3396"/>
      <c r="BTT54" s="3396"/>
      <c r="BTU54" s="3396"/>
      <c r="BTV54" s="3396"/>
      <c r="BTW54" s="3396"/>
      <c r="BTX54" s="3396"/>
      <c r="BTY54" s="3396"/>
      <c r="BTZ54" s="3396"/>
      <c r="BUA54" s="3396"/>
      <c r="BUB54" s="3396"/>
      <c r="BUC54" s="3396"/>
      <c r="BUD54" s="3396"/>
      <c r="BUE54" s="3396"/>
      <c r="BUF54" s="3396"/>
      <c r="BUG54" s="3396"/>
      <c r="BUH54" s="3396"/>
      <c r="BUI54" s="3396"/>
      <c r="BUJ54" s="3396"/>
      <c r="BUK54" s="3396"/>
      <c r="BUL54" s="3396"/>
      <c r="BUM54" s="3396"/>
      <c r="BUN54" s="3396"/>
      <c r="BUO54" s="3396"/>
      <c r="BUP54" s="3396"/>
      <c r="BUQ54" s="3396"/>
      <c r="BUR54" s="3396"/>
      <c r="BUS54" s="3396"/>
      <c r="BUT54" s="3396"/>
      <c r="BUU54" s="3396"/>
      <c r="BUV54" s="3396"/>
      <c r="BUW54" s="3396"/>
      <c r="BUX54" s="3396"/>
      <c r="BUY54" s="3396"/>
      <c r="BUZ54" s="3396"/>
      <c r="BVA54" s="3396"/>
      <c r="BVB54" s="3396"/>
      <c r="BVC54" s="3396"/>
      <c r="BVD54" s="3396"/>
      <c r="BVE54" s="3396"/>
      <c r="BVF54" s="3396"/>
      <c r="BVG54" s="3396"/>
      <c r="BVH54" s="3396"/>
      <c r="BVI54" s="3396"/>
      <c r="BVJ54" s="3396"/>
      <c r="BVK54" s="3396"/>
      <c r="BVL54" s="3396"/>
      <c r="BVM54" s="3396"/>
      <c r="BVN54" s="3396"/>
      <c r="BVO54" s="3396"/>
      <c r="BVP54" s="3396"/>
      <c r="BVQ54" s="3396"/>
      <c r="BVR54" s="3396"/>
      <c r="BVS54" s="3396"/>
      <c r="BVT54" s="3396"/>
      <c r="BVU54" s="3396"/>
      <c r="BVV54" s="3396"/>
      <c r="BVW54" s="3396"/>
      <c r="BVX54" s="3396"/>
      <c r="BVY54" s="3396"/>
      <c r="BVZ54" s="3396"/>
      <c r="BWA54" s="3396"/>
      <c r="BWB54" s="3396"/>
      <c r="BWC54" s="3396"/>
      <c r="BWD54" s="3396"/>
      <c r="BWE54" s="3396"/>
      <c r="BWF54" s="3396"/>
      <c r="BWG54" s="3396"/>
      <c r="BWH54" s="3396"/>
      <c r="BWI54" s="3396"/>
      <c r="BWJ54" s="3396"/>
      <c r="BWK54" s="3396"/>
      <c r="BWL54" s="3396"/>
      <c r="BWM54" s="3396"/>
      <c r="BWN54" s="3396"/>
      <c r="BWO54" s="3396"/>
      <c r="BWP54" s="3396"/>
      <c r="BWQ54" s="3396"/>
      <c r="BWR54" s="3396"/>
      <c r="BWS54" s="3396"/>
      <c r="BWT54" s="3396"/>
      <c r="BWU54" s="3396"/>
      <c r="BWV54" s="3396"/>
      <c r="BWW54" s="3396"/>
      <c r="BWX54" s="3396"/>
      <c r="BWY54" s="3396"/>
      <c r="BWZ54" s="3396"/>
      <c r="BXA54" s="3396"/>
      <c r="BXB54" s="3396"/>
      <c r="BXC54" s="3396"/>
      <c r="BXD54" s="3396"/>
      <c r="BXE54" s="3396"/>
      <c r="BXF54" s="3396"/>
      <c r="BXG54" s="3396"/>
      <c r="BXH54" s="3396"/>
      <c r="BXI54" s="3396"/>
      <c r="BXJ54" s="3396"/>
      <c r="BXK54" s="3396"/>
      <c r="BXL54" s="3396"/>
      <c r="BXM54" s="3396"/>
      <c r="BXN54" s="3396"/>
      <c r="BXO54" s="3396"/>
      <c r="BXP54" s="3396"/>
      <c r="BXQ54" s="3396"/>
      <c r="BXR54" s="3396"/>
      <c r="BXS54" s="3396"/>
      <c r="BXT54" s="3396"/>
      <c r="BXU54" s="3396"/>
      <c r="BXV54" s="3396"/>
      <c r="BXW54" s="3396"/>
      <c r="BXX54" s="3396"/>
      <c r="BXY54" s="3396"/>
      <c r="BXZ54" s="3396"/>
      <c r="BYA54" s="3396"/>
      <c r="BYB54" s="3396"/>
      <c r="BYC54" s="3396"/>
      <c r="BYD54" s="3396"/>
      <c r="BYE54" s="3396"/>
      <c r="BYF54" s="3396"/>
      <c r="BYG54" s="3396"/>
      <c r="BYH54" s="3396"/>
      <c r="BYI54" s="3396"/>
      <c r="BYJ54" s="3396"/>
      <c r="BYK54" s="3396"/>
      <c r="BYL54" s="3396"/>
      <c r="BYM54" s="3396"/>
      <c r="BYN54" s="3396"/>
      <c r="BYO54" s="3396"/>
      <c r="BYP54" s="3396"/>
      <c r="BYQ54" s="3396"/>
      <c r="BYR54" s="3396"/>
      <c r="BYS54" s="3396"/>
      <c r="BYT54" s="3396"/>
      <c r="BYU54" s="3396"/>
      <c r="BYV54" s="3396"/>
      <c r="BYW54" s="3396"/>
      <c r="BYX54" s="3396"/>
      <c r="BYY54" s="3396"/>
      <c r="BYZ54" s="3396"/>
      <c r="BZA54" s="3396"/>
      <c r="BZB54" s="3396"/>
      <c r="BZC54" s="3396"/>
      <c r="BZD54" s="3396"/>
      <c r="BZE54" s="3396"/>
      <c r="BZF54" s="3396"/>
      <c r="BZG54" s="3396"/>
      <c r="BZH54" s="3396"/>
      <c r="BZI54" s="3396"/>
      <c r="BZJ54" s="3396"/>
      <c r="BZK54" s="3396"/>
      <c r="BZL54" s="3396"/>
      <c r="BZM54" s="3396"/>
      <c r="BZN54" s="3396"/>
      <c r="BZO54" s="3396"/>
      <c r="BZP54" s="3396"/>
      <c r="BZQ54" s="3396"/>
      <c r="BZR54" s="3396"/>
      <c r="BZS54" s="3396"/>
      <c r="BZT54" s="3396"/>
      <c r="BZU54" s="3396"/>
      <c r="BZV54" s="3396"/>
      <c r="BZW54" s="3396"/>
      <c r="BZX54" s="3396"/>
      <c r="BZY54" s="3396"/>
      <c r="BZZ54" s="3396"/>
      <c r="CAA54" s="3396"/>
      <c r="CAB54" s="3396"/>
      <c r="CAC54" s="3396"/>
      <c r="CAD54" s="3396"/>
      <c r="CAE54" s="3396"/>
      <c r="CAF54" s="3396"/>
      <c r="CAG54" s="3396"/>
      <c r="CAH54" s="3396"/>
      <c r="CAI54" s="3396"/>
      <c r="CAJ54" s="3396"/>
      <c r="CAK54" s="3396"/>
      <c r="CAL54" s="3396"/>
      <c r="CAM54" s="3396"/>
      <c r="CAN54" s="3396"/>
      <c r="CAO54" s="3396"/>
      <c r="CAP54" s="3396"/>
      <c r="CAQ54" s="3396"/>
      <c r="CAR54" s="3396"/>
      <c r="CAS54" s="3396"/>
      <c r="CAT54" s="3396"/>
      <c r="CAU54" s="3396"/>
      <c r="CAV54" s="3396"/>
      <c r="CAW54" s="3396"/>
      <c r="CAX54" s="3396"/>
      <c r="CAY54" s="3396"/>
      <c r="CAZ54" s="3396"/>
      <c r="CBA54" s="3396"/>
      <c r="CBB54" s="3396"/>
      <c r="CBC54" s="3396"/>
      <c r="CBD54" s="3396"/>
      <c r="CBE54" s="3396"/>
      <c r="CBF54" s="3396"/>
      <c r="CBG54" s="3396"/>
      <c r="CBH54" s="3396"/>
      <c r="CBI54" s="3396"/>
      <c r="CBJ54" s="3396"/>
      <c r="CBK54" s="3396"/>
      <c r="CBL54" s="3396"/>
      <c r="CBM54" s="3396"/>
      <c r="CBN54" s="3396"/>
      <c r="CBO54" s="3396"/>
      <c r="CBP54" s="3396"/>
      <c r="CBQ54" s="3396"/>
      <c r="CBR54" s="3396"/>
      <c r="CBS54" s="3396"/>
      <c r="CBT54" s="3396"/>
      <c r="CBU54" s="3396"/>
      <c r="CBV54" s="3396"/>
      <c r="CBW54" s="3396"/>
      <c r="CBX54" s="3396"/>
      <c r="CBY54" s="3396"/>
      <c r="CBZ54" s="3396"/>
      <c r="CCA54" s="3396"/>
      <c r="CCB54" s="3396"/>
      <c r="CCC54" s="3396"/>
      <c r="CCD54" s="3396"/>
      <c r="CCE54" s="3396"/>
      <c r="CCF54" s="3396"/>
      <c r="CCG54" s="3396"/>
      <c r="CCH54" s="3396"/>
      <c r="CCI54" s="3396"/>
      <c r="CCJ54" s="3396"/>
      <c r="CCK54" s="3396"/>
      <c r="CCL54" s="3396"/>
      <c r="CCM54" s="3396"/>
      <c r="CCN54" s="3396"/>
      <c r="CCO54" s="3396"/>
      <c r="CCP54" s="3396"/>
      <c r="CCQ54" s="3396"/>
      <c r="CCR54" s="3396"/>
      <c r="CCS54" s="3396"/>
      <c r="CCT54" s="3396"/>
      <c r="CCU54" s="3396"/>
      <c r="CCV54" s="3396"/>
      <c r="CCW54" s="3396"/>
      <c r="CCX54" s="3396"/>
      <c r="CCY54" s="3396"/>
      <c r="CCZ54" s="3396"/>
      <c r="CDA54" s="3396"/>
      <c r="CDB54" s="3396"/>
      <c r="CDC54" s="3396"/>
      <c r="CDD54" s="3396"/>
      <c r="CDE54" s="3396"/>
      <c r="CDF54" s="3396"/>
      <c r="CDG54" s="3396"/>
      <c r="CDH54" s="3396"/>
      <c r="CDI54" s="3396"/>
      <c r="CDJ54" s="3396"/>
      <c r="CDK54" s="3396"/>
      <c r="CDL54" s="3396"/>
      <c r="CDM54" s="3396"/>
      <c r="CDN54" s="3396"/>
      <c r="CDO54" s="3396"/>
      <c r="CDP54" s="3396"/>
      <c r="CDQ54" s="3396"/>
      <c r="CDR54" s="3396"/>
      <c r="CDS54" s="3396"/>
      <c r="CDT54" s="3396"/>
      <c r="CDU54" s="3396"/>
      <c r="CDV54" s="3396"/>
      <c r="CDW54" s="3396"/>
      <c r="CDX54" s="3396"/>
      <c r="CDY54" s="3396"/>
      <c r="CDZ54" s="3396"/>
      <c r="CEA54" s="3396"/>
      <c r="CEB54" s="3396"/>
      <c r="CEC54" s="3396"/>
      <c r="CED54" s="3396"/>
      <c r="CEE54" s="3396"/>
      <c r="CEF54" s="3396"/>
      <c r="CEG54" s="3396"/>
      <c r="CEH54" s="3396"/>
      <c r="CEI54" s="3396"/>
      <c r="CEJ54" s="3396"/>
      <c r="CEK54" s="3396"/>
      <c r="CEL54" s="3396"/>
      <c r="CEM54" s="3396"/>
      <c r="CEN54" s="3396"/>
      <c r="CEO54" s="3396"/>
      <c r="CEP54" s="3396"/>
      <c r="CEQ54" s="3396"/>
      <c r="CER54" s="3396"/>
      <c r="CES54" s="3396"/>
      <c r="CET54" s="3396"/>
      <c r="CEU54" s="3396"/>
      <c r="CEV54" s="3396"/>
      <c r="CEW54" s="3396"/>
      <c r="CEX54" s="3396"/>
      <c r="CEY54" s="3396"/>
      <c r="CEZ54" s="3396"/>
      <c r="CFA54" s="3396"/>
      <c r="CFB54" s="3396"/>
      <c r="CFC54" s="3396"/>
      <c r="CFD54" s="3396"/>
      <c r="CFE54" s="3396"/>
      <c r="CFF54" s="3396"/>
      <c r="CFG54" s="3396"/>
      <c r="CFH54" s="3396"/>
      <c r="CFI54" s="3396"/>
      <c r="CFJ54" s="3396"/>
      <c r="CFK54" s="3396"/>
      <c r="CFL54" s="3396"/>
      <c r="CFM54" s="3396"/>
      <c r="CFN54" s="3396"/>
      <c r="CFO54" s="3396"/>
      <c r="CFP54" s="3396"/>
      <c r="CFQ54" s="3396"/>
      <c r="CFR54" s="3396"/>
      <c r="CFS54" s="3396"/>
      <c r="CFT54" s="3396"/>
      <c r="CFU54" s="3396"/>
      <c r="CFV54" s="3396"/>
      <c r="CFW54" s="3396"/>
      <c r="CFX54" s="3396"/>
      <c r="CFY54" s="3396"/>
      <c r="CFZ54" s="3396"/>
      <c r="CGA54" s="3396"/>
      <c r="CGB54" s="3396"/>
      <c r="CGC54" s="3396"/>
      <c r="CGD54" s="3396"/>
      <c r="CGE54" s="3396"/>
      <c r="CGF54" s="3396"/>
      <c r="CGG54" s="3396"/>
      <c r="CGH54" s="3396"/>
      <c r="CGI54" s="3396"/>
      <c r="CGJ54" s="3396"/>
      <c r="CGK54" s="3396"/>
      <c r="CGL54" s="3396"/>
      <c r="CGM54" s="3396"/>
      <c r="CGN54" s="3396"/>
      <c r="CGO54" s="3396"/>
      <c r="CGP54" s="3396"/>
      <c r="CGQ54" s="3396"/>
      <c r="CGR54" s="3396"/>
      <c r="CGS54" s="3396"/>
      <c r="CGT54" s="3396"/>
      <c r="CGU54" s="3396"/>
      <c r="CGV54" s="3396"/>
      <c r="CGW54" s="3396"/>
      <c r="CGX54" s="3396"/>
      <c r="CGY54" s="3396"/>
      <c r="CGZ54" s="3396"/>
      <c r="CHA54" s="3396"/>
      <c r="CHB54" s="3396"/>
      <c r="CHC54" s="3396"/>
      <c r="CHD54" s="3396"/>
      <c r="CHE54" s="3396"/>
      <c r="CHF54" s="3396"/>
      <c r="CHG54" s="3396"/>
      <c r="CHH54" s="3396"/>
      <c r="CHI54" s="3396"/>
      <c r="CHJ54" s="3396"/>
      <c r="CHK54" s="3396"/>
      <c r="CHL54" s="3396"/>
      <c r="CHM54" s="3396"/>
      <c r="CHN54" s="3396"/>
      <c r="CHO54" s="3396"/>
      <c r="CHP54" s="3396"/>
      <c r="CHQ54" s="3396"/>
      <c r="CHR54" s="3396"/>
      <c r="CHS54" s="3396"/>
      <c r="CHT54" s="3396"/>
      <c r="CHU54" s="3396"/>
      <c r="CHV54" s="3396"/>
      <c r="CHW54" s="3396"/>
      <c r="CHX54" s="3396"/>
      <c r="CHY54" s="3396"/>
      <c r="CHZ54" s="3396"/>
      <c r="CIA54" s="3396"/>
      <c r="CIB54" s="3396"/>
      <c r="CIC54" s="3396"/>
      <c r="CID54" s="3396"/>
      <c r="CIE54" s="3396"/>
      <c r="CIF54" s="3396"/>
      <c r="CIG54" s="3396"/>
      <c r="CIH54" s="3396"/>
      <c r="CII54" s="3396"/>
      <c r="CIJ54" s="3396"/>
      <c r="CIK54" s="3396"/>
      <c r="CIL54" s="3396"/>
      <c r="CIM54" s="3396"/>
      <c r="CIN54" s="3396"/>
      <c r="CIO54" s="3396"/>
      <c r="CIP54" s="3396"/>
      <c r="CIQ54" s="3396"/>
      <c r="CIR54" s="3396"/>
      <c r="CIS54" s="3396"/>
      <c r="CIT54" s="3396"/>
      <c r="CIU54" s="3396"/>
      <c r="CIV54" s="3396"/>
      <c r="CIW54" s="3396"/>
      <c r="CIX54" s="3396"/>
      <c r="CIY54" s="3396"/>
      <c r="CIZ54" s="3396"/>
      <c r="CJA54" s="3396"/>
      <c r="CJB54" s="3396"/>
      <c r="CJC54" s="3396"/>
      <c r="CJD54" s="3396"/>
      <c r="CJE54" s="3396"/>
      <c r="CJF54" s="3396"/>
      <c r="CJG54" s="3396"/>
      <c r="CJH54" s="3396"/>
      <c r="CJI54" s="3396"/>
      <c r="CJJ54" s="3396"/>
      <c r="CJK54" s="3396"/>
      <c r="CJL54" s="3396"/>
      <c r="CJM54" s="3396"/>
      <c r="CJN54" s="3396"/>
      <c r="CJO54" s="3396"/>
      <c r="CJP54" s="3396"/>
      <c r="CJQ54" s="3396"/>
      <c r="CJR54" s="3396"/>
      <c r="CJS54" s="3396"/>
      <c r="CJT54" s="3396"/>
      <c r="CJU54" s="3396"/>
      <c r="CJV54" s="3396"/>
      <c r="CJW54" s="3396"/>
      <c r="CJX54" s="3396"/>
      <c r="CJY54" s="3396"/>
      <c r="CJZ54" s="3396"/>
      <c r="CKA54" s="3396"/>
      <c r="CKB54" s="3396"/>
      <c r="CKC54" s="3396"/>
      <c r="CKD54" s="3396"/>
      <c r="CKE54" s="3396"/>
      <c r="CKF54" s="3396"/>
      <c r="CKG54" s="3396"/>
      <c r="CKH54" s="3396"/>
      <c r="CKI54" s="3396"/>
      <c r="CKJ54" s="3396"/>
      <c r="CKK54" s="3396"/>
      <c r="CKL54" s="3396"/>
      <c r="CKM54" s="3396"/>
      <c r="CKN54" s="3396"/>
      <c r="CKO54" s="3396"/>
      <c r="CKP54" s="3396"/>
      <c r="CKQ54" s="3396"/>
      <c r="CKR54" s="3396"/>
      <c r="CKS54" s="3396"/>
      <c r="CKT54" s="3396"/>
      <c r="CKU54" s="3396"/>
      <c r="CKV54" s="3396"/>
      <c r="CKW54" s="3396"/>
      <c r="CKX54" s="3396"/>
      <c r="CKY54" s="3396"/>
      <c r="CKZ54" s="3396"/>
      <c r="CLA54" s="3396"/>
      <c r="CLB54" s="3396"/>
      <c r="CLC54" s="3396"/>
      <c r="CLD54" s="3396"/>
      <c r="CLE54" s="3396"/>
      <c r="CLF54" s="3396"/>
      <c r="CLG54" s="3396"/>
      <c r="CLH54" s="3396"/>
      <c r="CLI54" s="3396"/>
      <c r="CLJ54" s="3396"/>
      <c r="CLK54" s="3396"/>
      <c r="CLL54" s="3396"/>
      <c r="CLM54" s="3396"/>
      <c r="CLN54" s="3396"/>
      <c r="CLO54" s="3396"/>
      <c r="CLP54" s="3396"/>
      <c r="CLQ54" s="3396"/>
      <c r="CLR54" s="3396"/>
      <c r="CLS54" s="3396"/>
      <c r="CLT54" s="3396"/>
      <c r="CLU54" s="3396"/>
      <c r="CLV54" s="3396"/>
      <c r="CLW54" s="3396"/>
      <c r="CLX54" s="3396"/>
      <c r="CLY54" s="3396"/>
      <c r="CLZ54" s="3396"/>
      <c r="CMA54" s="3396"/>
      <c r="CMB54" s="3396"/>
      <c r="CMC54" s="3396"/>
      <c r="CMD54" s="3396"/>
      <c r="CME54" s="3396"/>
      <c r="CMF54" s="3396"/>
      <c r="CMG54" s="3396"/>
      <c r="CMH54" s="3396"/>
      <c r="CMI54" s="3396"/>
      <c r="CMJ54" s="3396"/>
      <c r="CMK54" s="3396"/>
      <c r="CML54" s="3396"/>
      <c r="CMM54" s="3396"/>
      <c r="CMN54" s="3396"/>
      <c r="CMO54" s="3396"/>
      <c r="CMP54" s="3396"/>
      <c r="CMQ54" s="3396"/>
      <c r="CMR54" s="3396"/>
      <c r="CMS54" s="3396"/>
      <c r="CMT54" s="3396"/>
      <c r="CMU54" s="3396"/>
      <c r="CMV54" s="3396"/>
      <c r="CMW54" s="3396"/>
      <c r="CMX54" s="3396"/>
      <c r="CMY54" s="3396"/>
      <c r="CMZ54" s="3396"/>
      <c r="CNA54" s="3396"/>
      <c r="CNB54" s="3396"/>
      <c r="CNC54" s="3396"/>
      <c r="CND54" s="3396"/>
      <c r="CNE54" s="3396"/>
      <c r="CNF54" s="3396"/>
      <c r="CNG54" s="3396"/>
      <c r="CNH54" s="3396"/>
      <c r="CNI54" s="3396"/>
      <c r="CNJ54" s="3396"/>
      <c r="CNK54" s="3396"/>
      <c r="CNL54" s="3396"/>
      <c r="CNM54" s="3396"/>
      <c r="CNN54" s="3396"/>
      <c r="CNO54" s="3396"/>
      <c r="CNP54" s="3396"/>
      <c r="CNQ54" s="3396"/>
      <c r="CNR54" s="3396"/>
      <c r="CNS54" s="3396"/>
      <c r="CNT54" s="3396"/>
      <c r="CNU54" s="3396"/>
      <c r="CNV54" s="3396"/>
      <c r="CNW54" s="3396"/>
      <c r="CNX54" s="3396"/>
      <c r="CNY54" s="3396"/>
      <c r="CNZ54" s="3396"/>
      <c r="COA54" s="3396"/>
      <c r="COB54" s="3396"/>
      <c r="COC54" s="3396"/>
      <c r="COD54" s="3396"/>
      <c r="COE54" s="3396"/>
      <c r="COF54" s="3396"/>
      <c r="COG54" s="3396"/>
      <c r="COH54" s="3396"/>
      <c r="COI54" s="3396"/>
      <c r="COJ54" s="3396"/>
      <c r="COK54" s="3396"/>
      <c r="COL54" s="3396"/>
      <c r="COM54" s="3396"/>
      <c r="CON54" s="3396"/>
      <c r="COO54" s="3396"/>
      <c r="COP54" s="3396"/>
      <c r="COQ54" s="3396"/>
      <c r="COR54" s="3396"/>
      <c r="COS54" s="3396"/>
      <c r="COT54" s="3396"/>
      <c r="COU54" s="3396"/>
      <c r="COV54" s="3396"/>
      <c r="COW54" s="3396"/>
      <c r="COX54" s="3396"/>
      <c r="COY54" s="3396"/>
      <c r="COZ54" s="3396"/>
      <c r="CPA54" s="3396"/>
      <c r="CPB54" s="3396"/>
      <c r="CPC54" s="3396"/>
      <c r="CPD54" s="3396"/>
      <c r="CPE54" s="3396"/>
      <c r="CPF54" s="3396"/>
      <c r="CPG54" s="3396"/>
      <c r="CPH54" s="3396"/>
      <c r="CPI54" s="3396"/>
      <c r="CPJ54" s="3396"/>
      <c r="CPK54" s="3396"/>
      <c r="CPL54" s="3396"/>
      <c r="CPM54" s="3396"/>
      <c r="CPN54" s="3396"/>
      <c r="CPO54" s="3396"/>
      <c r="CPP54" s="3396"/>
      <c r="CPQ54" s="3396"/>
      <c r="CPR54" s="3396"/>
      <c r="CPS54" s="3396"/>
      <c r="CPT54" s="3396"/>
      <c r="CPU54" s="3396"/>
      <c r="CPV54" s="3396"/>
      <c r="CPW54" s="3396"/>
      <c r="CPX54" s="3396"/>
      <c r="CPY54" s="3396"/>
      <c r="CPZ54" s="3396"/>
      <c r="CQA54" s="3396"/>
      <c r="CQB54" s="3396"/>
      <c r="CQC54" s="3396"/>
      <c r="CQD54" s="3396"/>
      <c r="CQE54" s="3396"/>
      <c r="CQF54" s="3396"/>
      <c r="CQG54" s="3396"/>
      <c r="CQH54" s="3396"/>
      <c r="CQI54" s="3396"/>
      <c r="CQJ54" s="3396"/>
      <c r="CQK54" s="3396"/>
      <c r="CQL54" s="3396"/>
      <c r="CQM54" s="3396"/>
      <c r="CQN54" s="3396"/>
      <c r="CQO54" s="3396"/>
      <c r="CQP54" s="3396"/>
      <c r="CQQ54" s="3396"/>
      <c r="CQR54" s="3396"/>
      <c r="CQS54" s="3396"/>
      <c r="CQT54" s="3396"/>
      <c r="CQU54" s="3396"/>
      <c r="CQV54" s="3396"/>
      <c r="CQW54" s="3396"/>
      <c r="CQX54" s="3396"/>
      <c r="CQY54" s="3396"/>
      <c r="CQZ54" s="3396"/>
      <c r="CRA54" s="3396"/>
      <c r="CRB54" s="3396"/>
      <c r="CRC54" s="3396"/>
      <c r="CRD54" s="3396"/>
      <c r="CRE54" s="3396"/>
      <c r="CRF54" s="3396"/>
      <c r="CRG54" s="3396"/>
      <c r="CRH54" s="3396"/>
      <c r="CRI54" s="3396"/>
      <c r="CRJ54" s="3396"/>
      <c r="CRK54" s="3396"/>
      <c r="CRL54" s="3396"/>
      <c r="CRM54" s="3396"/>
      <c r="CRN54" s="3396"/>
      <c r="CRO54" s="3396"/>
      <c r="CRP54" s="3396"/>
      <c r="CRQ54" s="3396"/>
      <c r="CRR54" s="3396"/>
      <c r="CRS54" s="3396"/>
      <c r="CRT54" s="3396"/>
      <c r="CRU54" s="3396"/>
      <c r="CRV54" s="3396"/>
      <c r="CRW54" s="3396"/>
      <c r="CRX54" s="3396"/>
      <c r="CRY54" s="3396"/>
      <c r="CRZ54" s="3396"/>
      <c r="CSA54" s="3396"/>
      <c r="CSB54" s="3396"/>
      <c r="CSC54" s="3396"/>
      <c r="CSD54" s="3396"/>
      <c r="CSE54" s="3396"/>
      <c r="CSF54" s="3396"/>
      <c r="CSG54" s="3396"/>
      <c r="CSH54" s="3396"/>
      <c r="CSI54" s="3396"/>
      <c r="CSJ54" s="3396"/>
      <c r="CSK54" s="3396"/>
      <c r="CSL54" s="3396"/>
      <c r="CSM54" s="3396"/>
      <c r="CSN54" s="3396"/>
      <c r="CSO54" s="3396"/>
      <c r="CSP54" s="3396"/>
      <c r="CSQ54" s="3396"/>
      <c r="CSR54" s="3396"/>
      <c r="CSS54" s="3396"/>
      <c r="CST54" s="3396"/>
      <c r="CSU54" s="3396"/>
      <c r="CSV54" s="3396"/>
      <c r="CSW54" s="3396"/>
      <c r="CSX54" s="3396"/>
      <c r="CSY54" s="3396"/>
      <c r="CSZ54" s="3396"/>
      <c r="CTA54" s="3396"/>
      <c r="CTB54" s="3396"/>
      <c r="CTC54" s="3396"/>
      <c r="CTD54" s="3396"/>
      <c r="CTE54" s="3396"/>
      <c r="CTF54" s="3396"/>
      <c r="CTG54" s="3396"/>
      <c r="CTH54" s="3396"/>
      <c r="CTI54" s="3396"/>
      <c r="CTJ54" s="3396"/>
      <c r="CTK54" s="3396"/>
      <c r="CTL54" s="3396"/>
      <c r="CTM54" s="3396"/>
      <c r="CTN54" s="3396"/>
      <c r="CTO54" s="3396"/>
      <c r="CTP54" s="3396"/>
      <c r="CTQ54" s="3396"/>
      <c r="CTR54" s="3396"/>
      <c r="CTS54" s="3396"/>
      <c r="CTT54" s="3396"/>
      <c r="CTU54" s="3396"/>
      <c r="CTV54" s="3396"/>
      <c r="CTW54" s="3396"/>
      <c r="CTX54" s="3396"/>
      <c r="CTY54" s="3396"/>
      <c r="CTZ54" s="3396"/>
      <c r="CUA54" s="3396"/>
      <c r="CUB54" s="3396"/>
      <c r="CUC54" s="3396"/>
      <c r="CUD54" s="3396"/>
      <c r="CUE54" s="3396"/>
      <c r="CUF54" s="3396"/>
      <c r="CUG54" s="3396"/>
      <c r="CUH54" s="3396"/>
      <c r="CUI54" s="3396"/>
      <c r="CUJ54" s="3396"/>
      <c r="CUK54" s="3396"/>
      <c r="CUL54" s="3396"/>
      <c r="CUM54" s="3396"/>
      <c r="CUN54" s="3396"/>
      <c r="CUO54" s="3396"/>
      <c r="CUP54" s="3396"/>
      <c r="CUQ54" s="3396"/>
      <c r="CUR54" s="3396"/>
      <c r="CUS54" s="3396"/>
      <c r="CUT54" s="3396"/>
      <c r="CUU54" s="3396"/>
      <c r="CUV54" s="3396"/>
      <c r="CUW54" s="3396"/>
      <c r="CUX54" s="3396"/>
      <c r="CUY54" s="3396"/>
      <c r="CUZ54" s="3396"/>
      <c r="CVA54" s="3396"/>
      <c r="CVB54" s="3396"/>
      <c r="CVC54" s="3396"/>
      <c r="CVD54" s="3396"/>
      <c r="CVE54" s="3396"/>
      <c r="CVF54" s="3396"/>
      <c r="CVG54" s="3396"/>
      <c r="CVH54" s="3396"/>
      <c r="CVI54" s="3396"/>
      <c r="CVJ54" s="3396"/>
      <c r="CVK54" s="3396"/>
      <c r="CVL54" s="3396"/>
      <c r="CVM54" s="3396"/>
      <c r="CVN54" s="3396"/>
      <c r="CVO54" s="3396"/>
      <c r="CVP54" s="3396"/>
      <c r="CVQ54" s="3396"/>
      <c r="CVR54" s="3396"/>
      <c r="CVS54" s="3396"/>
      <c r="CVT54" s="3396"/>
      <c r="CVU54" s="3396"/>
      <c r="CVV54" s="3396"/>
      <c r="CVW54" s="3396"/>
      <c r="CVX54" s="3396"/>
      <c r="CVY54" s="3396"/>
      <c r="CVZ54" s="3396"/>
      <c r="CWA54" s="3396"/>
      <c r="CWB54" s="3396"/>
      <c r="CWC54" s="3396"/>
      <c r="CWD54" s="3396"/>
      <c r="CWE54" s="3396"/>
      <c r="CWF54" s="3396"/>
      <c r="CWG54" s="3396"/>
      <c r="CWH54" s="3396"/>
      <c r="CWI54" s="3396"/>
      <c r="CWJ54" s="3396"/>
      <c r="CWK54" s="3396"/>
      <c r="CWL54" s="3396"/>
      <c r="CWM54" s="3396"/>
      <c r="CWN54" s="3396"/>
      <c r="CWO54" s="3396"/>
      <c r="CWP54" s="3396"/>
      <c r="CWQ54" s="3396"/>
      <c r="CWR54" s="3396"/>
      <c r="CWS54" s="3396"/>
      <c r="CWT54" s="3396"/>
      <c r="CWU54" s="3396"/>
      <c r="CWV54" s="3396"/>
      <c r="CWW54" s="3396"/>
      <c r="CWX54" s="3396"/>
      <c r="CWY54" s="3396"/>
      <c r="CWZ54" s="3396"/>
      <c r="CXA54" s="3396"/>
      <c r="CXB54" s="3396"/>
      <c r="CXC54" s="3396"/>
      <c r="CXD54" s="3396"/>
      <c r="CXE54" s="3396"/>
      <c r="CXF54" s="3396"/>
      <c r="CXG54" s="3396"/>
      <c r="CXH54" s="3396"/>
      <c r="CXI54" s="3396"/>
      <c r="CXJ54" s="3396"/>
      <c r="CXK54" s="3396"/>
      <c r="CXL54" s="3396"/>
      <c r="CXM54" s="3396"/>
      <c r="CXN54" s="3396"/>
      <c r="CXO54" s="3396"/>
      <c r="CXP54" s="3396"/>
      <c r="CXQ54" s="3396"/>
      <c r="CXR54" s="3396"/>
      <c r="CXS54" s="3396"/>
      <c r="CXT54" s="3396"/>
      <c r="CXU54" s="3396"/>
      <c r="CXV54" s="3396"/>
      <c r="CXW54" s="3396"/>
      <c r="CXX54" s="3396"/>
      <c r="CXY54" s="3396"/>
      <c r="CXZ54" s="3396"/>
      <c r="CYA54" s="3396"/>
      <c r="CYB54" s="3396"/>
      <c r="CYC54" s="3396"/>
      <c r="CYD54" s="3396"/>
      <c r="CYE54" s="3396"/>
      <c r="CYF54" s="3396"/>
      <c r="CYG54" s="3396"/>
      <c r="CYH54" s="3396"/>
      <c r="CYI54" s="3396"/>
      <c r="CYJ54" s="3396"/>
      <c r="CYK54" s="3396"/>
      <c r="CYL54" s="3396"/>
      <c r="CYM54" s="3396"/>
      <c r="CYN54" s="3396"/>
      <c r="CYO54" s="3396"/>
      <c r="CYP54" s="3396"/>
      <c r="CYQ54" s="3396"/>
      <c r="CYR54" s="3396"/>
      <c r="CYS54" s="3396"/>
      <c r="CYT54" s="3396"/>
      <c r="CYU54" s="3396"/>
      <c r="CYV54" s="3396"/>
      <c r="CYW54" s="3396"/>
      <c r="CYX54" s="3396"/>
      <c r="CYY54" s="3396"/>
      <c r="CYZ54" s="3396"/>
      <c r="CZA54" s="3396"/>
      <c r="CZB54" s="3396"/>
      <c r="CZC54" s="3396"/>
      <c r="CZD54" s="3396"/>
      <c r="CZE54" s="3396"/>
      <c r="CZF54" s="3396"/>
      <c r="CZG54" s="3396"/>
      <c r="CZH54" s="3396"/>
      <c r="CZI54" s="3396"/>
      <c r="CZJ54" s="3396"/>
      <c r="CZK54" s="3396"/>
      <c r="CZL54" s="3396"/>
      <c r="CZM54" s="3396"/>
      <c r="CZN54" s="3396"/>
      <c r="CZO54" s="3396"/>
      <c r="CZP54" s="3396"/>
      <c r="CZQ54" s="3396"/>
      <c r="CZR54" s="3396"/>
      <c r="CZS54" s="3396"/>
      <c r="CZT54" s="3396"/>
      <c r="CZU54" s="3396"/>
      <c r="CZV54" s="3396"/>
      <c r="CZW54" s="3396"/>
      <c r="CZX54" s="3396"/>
      <c r="CZY54" s="3396"/>
      <c r="CZZ54" s="3396"/>
      <c r="DAA54" s="3396"/>
      <c r="DAB54" s="3396"/>
      <c r="DAC54" s="3396"/>
      <c r="DAD54" s="3396"/>
      <c r="DAE54" s="3396"/>
      <c r="DAF54" s="3396"/>
      <c r="DAG54" s="3396"/>
      <c r="DAH54" s="3396"/>
      <c r="DAI54" s="3396"/>
      <c r="DAJ54" s="3396"/>
      <c r="DAK54" s="3396"/>
      <c r="DAL54" s="3396"/>
      <c r="DAM54" s="3396"/>
      <c r="DAN54" s="3396"/>
      <c r="DAO54" s="3396"/>
      <c r="DAP54" s="3396"/>
      <c r="DAQ54" s="3396"/>
      <c r="DAR54" s="3396"/>
      <c r="DAS54" s="3396"/>
      <c r="DAT54" s="3396"/>
      <c r="DAU54" s="3396"/>
      <c r="DAV54" s="3396"/>
      <c r="DAW54" s="3396"/>
      <c r="DAX54" s="3396"/>
      <c r="DAY54" s="3396"/>
      <c r="DAZ54" s="3396"/>
      <c r="DBA54" s="3396"/>
      <c r="DBB54" s="3396"/>
      <c r="DBC54" s="3396"/>
      <c r="DBD54" s="3396"/>
      <c r="DBE54" s="3396"/>
      <c r="DBF54" s="3396"/>
      <c r="DBG54" s="3396"/>
      <c r="DBH54" s="3396"/>
      <c r="DBI54" s="3396"/>
      <c r="DBJ54" s="3396"/>
      <c r="DBK54" s="3396"/>
      <c r="DBL54" s="3396"/>
      <c r="DBM54" s="3396"/>
      <c r="DBN54" s="3396"/>
      <c r="DBO54" s="3396"/>
      <c r="DBP54" s="3396"/>
      <c r="DBQ54" s="3396"/>
      <c r="DBR54" s="3396"/>
      <c r="DBS54" s="3396"/>
      <c r="DBT54" s="3396"/>
      <c r="DBU54" s="3396"/>
      <c r="DBV54" s="3396"/>
      <c r="DBW54" s="3396"/>
      <c r="DBX54" s="3396"/>
      <c r="DBY54" s="3396"/>
      <c r="DBZ54" s="3396"/>
      <c r="DCA54" s="3396"/>
      <c r="DCB54" s="3396"/>
      <c r="DCC54" s="3396"/>
      <c r="DCD54" s="3396"/>
      <c r="DCE54" s="3396"/>
      <c r="DCF54" s="3396"/>
      <c r="DCG54" s="3396"/>
      <c r="DCH54" s="3396"/>
      <c r="DCI54" s="3396"/>
      <c r="DCJ54" s="3396"/>
      <c r="DCK54" s="3396"/>
      <c r="DCL54" s="3396"/>
      <c r="DCM54" s="3396"/>
      <c r="DCN54" s="3396"/>
      <c r="DCO54" s="3396"/>
      <c r="DCP54" s="3396"/>
      <c r="DCQ54" s="3396"/>
      <c r="DCR54" s="3396"/>
      <c r="DCS54" s="3396"/>
      <c r="DCT54" s="3396"/>
      <c r="DCU54" s="3396"/>
      <c r="DCV54" s="3396"/>
      <c r="DCW54" s="3396"/>
      <c r="DCX54" s="3396"/>
      <c r="DCY54" s="3396"/>
      <c r="DCZ54" s="3396"/>
      <c r="DDA54" s="3396"/>
      <c r="DDB54" s="3396"/>
      <c r="DDC54" s="3396"/>
      <c r="DDD54" s="3396"/>
      <c r="DDE54" s="3396"/>
      <c r="DDF54" s="3396"/>
      <c r="DDG54" s="3396"/>
      <c r="DDH54" s="3396"/>
      <c r="DDI54" s="3396"/>
      <c r="DDJ54" s="3396"/>
      <c r="DDK54" s="3396"/>
      <c r="DDL54" s="3396"/>
      <c r="DDM54" s="3396"/>
      <c r="DDN54" s="3396"/>
      <c r="DDO54" s="3396"/>
      <c r="DDP54" s="3396"/>
      <c r="DDQ54" s="3396"/>
      <c r="DDR54" s="3396"/>
      <c r="DDS54" s="3396"/>
      <c r="DDT54" s="3396"/>
      <c r="DDU54" s="3396"/>
      <c r="DDV54" s="3396"/>
      <c r="DDW54" s="3396"/>
      <c r="DDX54" s="3396"/>
      <c r="DDY54" s="3396"/>
      <c r="DDZ54" s="3396"/>
      <c r="DEA54" s="3396"/>
      <c r="DEB54" s="3396"/>
      <c r="DEC54" s="3396"/>
      <c r="DED54" s="3396"/>
      <c r="DEE54" s="3396"/>
      <c r="DEF54" s="3396"/>
      <c r="DEG54" s="3396"/>
      <c r="DEH54" s="3396"/>
      <c r="DEI54" s="3396"/>
      <c r="DEJ54" s="3396"/>
      <c r="DEK54" s="3396"/>
      <c r="DEL54" s="3396"/>
      <c r="DEM54" s="3396"/>
      <c r="DEN54" s="3396"/>
      <c r="DEO54" s="3396"/>
      <c r="DEP54" s="3396"/>
      <c r="DEQ54" s="3396"/>
      <c r="DER54" s="3396"/>
      <c r="DES54" s="3396"/>
      <c r="DET54" s="3396"/>
      <c r="DEU54" s="3396"/>
      <c r="DEV54" s="3396"/>
      <c r="DEW54" s="3396"/>
      <c r="DEX54" s="3396"/>
      <c r="DEY54" s="3396"/>
      <c r="DEZ54" s="3396"/>
      <c r="DFA54" s="3396"/>
      <c r="DFB54" s="3396"/>
      <c r="DFC54" s="3396"/>
      <c r="DFD54" s="3396"/>
      <c r="DFE54" s="3396"/>
      <c r="DFF54" s="3396"/>
      <c r="DFG54" s="3396"/>
      <c r="DFH54" s="3396"/>
      <c r="DFI54" s="3396"/>
      <c r="DFJ54" s="3396"/>
      <c r="DFK54" s="3396"/>
      <c r="DFL54" s="3396"/>
      <c r="DFM54" s="3396"/>
      <c r="DFN54" s="3396"/>
      <c r="DFO54" s="3396"/>
      <c r="DFP54" s="3396"/>
      <c r="DFQ54" s="3396"/>
      <c r="DFR54" s="3396"/>
      <c r="DFS54" s="3396"/>
      <c r="DFT54" s="3396"/>
      <c r="DFU54" s="3396"/>
      <c r="DFV54" s="3396"/>
      <c r="DFW54" s="3396"/>
      <c r="DFX54" s="3396"/>
      <c r="DFY54" s="3396"/>
      <c r="DFZ54" s="3396"/>
      <c r="DGA54" s="3396"/>
      <c r="DGB54" s="3396"/>
      <c r="DGC54" s="3396"/>
      <c r="DGD54" s="3396"/>
      <c r="DGE54" s="3396"/>
      <c r="DGF54" s="3396"/>
      <c r="DGG54" s="3396"/>
      <c r="DGH54" s="3396"/>
      <c r="DGI54" s="3396"/>
      <c r="DGJ54" s="3396"/>
      <c r="DGK54" s="3396"/>
      <c r="DGL54" s="3396"/>
      <c r="DGM54" s="3396"/>
      <c r="DGN54" s="3396"/>
      <c r="DGO54" s="3396"/>
      <c r="DGP54" s="3396"/>
      <c r="DGQ54" s="3396"/>
      <c r="DGR54" s="3396"/>
      <c r="DGS54" s="3396"/>
      <c r="DGT54" s="3396"/>
      <c r="DGU54" s="3396"/>
      <c r="DGV54" s="3396"/>
      <c r="DGW54" s="3396"/>
      <c r="DGX54" s="3396"/>
      <c r="DGY54" s="3396"/>
      <c r="DGZ54" s="3396"/>
      <c r="DHA54" s="3396"/>
      <c r="DHB54" s="3396"/>
      <c r="DHC54" s="3396"/>
      <c r="DHD54" s="3396"/>
      <c r="DHE54" s="3396"/>
      <c r="DHF54" s="3396"/>
      <c r="DHG54" s="3396"/>
      <c r="DHH54" s="3396"/>
      <c r="DHI54" s="3396"/>
      <c r="DHJ54" s="3396"/>
      <c r="DHK54" s="3396"/>
      <c r="DHL54" s="3396"/>
      <c r="DHM54" s="3396"/>
      <c r="DHN54" s="3396"/>
      <c r="DHO54" s="3396"/>
      <c r="DHP54" s="3396"/>
      <c r="DHQ54" s="3396"/>
      <c r="DHR54" s="3396"/>
      <c r="DHS54" s="3396"/>
      <c r="DHT54" s="3396"/>
      <c r="DHU54" s="3396"/>
      <c r="DHV54" s="3396"/>
      <c r="DHW54" s="3396"/>
      <c r="DHX54" s="3396"/>
      <c r="DHY54" s="3396"/>
      <c r="DHZ54" s="3396"/>
      <c r="DIA54" s="3396"/>
      <c r="DIB54" s="3396"/>
      <c r="DIC54" s="3396"/>
      <c r="DID54" s="3396"/>
      <c r="DIE54" s="3396"/>
      <c r="DIF54" s="3396"/>
      <c r="DIG54" s="3396"/>
      <c r="DIH54" s="3396"/>
      <c r="DII54" s="3396"/>
      <c r="DIJ54" s="3396"/>
      <c r="DIK54" s="3396"/>
      <c r="DIL54" s="3396"/>
      <c r="DIM54" s="3396"/>
      <c r="DIN54" s="3396"/>
      <c r="DIO54" s="3396"/>
      <c r="DIP54" s="3396"/>
      <c r="DIQ54" s="3396"/>
      <c r="DIR54" s="3396"/>
      <c r="DIS54" s="3396"/>
      <c r="DIT54" s="3396"/>
      <c r="DIU54" s="3396"/>
      <c r="DIV54" s="3396"/>
      <c r="DIW54" s="3396"/>
      <c r="DIX54" s="3396"/>
      <c r="DIY54" s="3396"/>
      <c r="DIZ54" s="3396"/>
      <c r="DJA54" s="3396"/>
      <c r="DJB54" s="3396"/>
      <c r="DJC54" s="3396"/>
      <c r="DJD54" s="3396"/>
      <c r="DJE54" s="3396"/>
      <c r="DJF54" s="3396"/>
      <c r="DJG54" s="3396"/>
      <c r="DJH54" s="3396"/>
      <c r="DJI54" s="3396"/>
      <c r="DJJ54" s="3396"/>
      <c r="DJK54" s="3396"/>
      <c r="DJL54" s="3396"/>
      <c r="DJM54" s="3396"/>
      <c r="DJN54" s="3396"/>
      <c r="DJO54" s="3396"/>
      <c r="DJP54" s="3396"/>
      <c r="DJQ54" s="3396"/>
      <c r="DJR54" s="3396"/>
      <c r="DJS54" s="3396"/>
      <c r="DJT54" s="3396"/>
      <c r="DJU54" s="3396"/>
      <c r="DJV54" s="3396"/>
      <c r="DJW54" s="3396"/>
      <c r="DJX54" s="3396"/>
      <c r="DJY54" s="3396"/>
      <c r="DJZ54" s="3396"/>
      <c r="DKA54" s="3396"/>
      <c r="DKB54" s="3396"/>
      <c r="DKC54" s="3396"/>
      <c r="DKD54" s="3396"/>
      <c r="DKE54" s="3396"/>
      <c r="DKF54" s="3396"/>
      <c r="DKG54" s="3396"/>
      <c r="DKH54" s="3396"/>
      <c r="DKI54" s="3396"/>
      <c r="DKJ54" s="3396"/>
      <c r="DKK54" s="3396"/>
      <c r="DKL54" s="3396"/>
      <c r="DKM54" s="3396"/>
      <c r="DKN54" s="3396"/>
      <c r="DKO54" s="3396"/>
      <c r="DKP54" s="3396"/>
      <c r="DKQ54" s="3396"/>
      <c r="DKR54" s="3396"/>
      <c r="DKS54" s="3396"/>
      <c r="DKT54" s="3396"/>
      <c r="DKU54" s="3396"/>
      <c r="DKV54" s="3396"/>
      <c r="DKW54" s="3396"/>
      <c r="DKX54" s="3396"/>
      <c r="DKY54" s="3396"/>
      <c r="DKZ54" s="3396"/>
      <c r="DLA54" s="3396"/>
      <c r="DLB54" s="3396"/>
      <c r="DLC54" s="3396"/>
      <c r="DLD54" s="3396"/>
      <c r="DLE54" s="3396"/>
      <c r="DLF54" s="3396"/>
      <c r="DLG54" s="3396"/>
      <c r="DLH54" s="3396"/>
      <c r="DLI54" s="3396"/>
      <c r="DLJ54" s="3396"/>
      <c r="DLK54" s="3396"/>
      <c r="DLL54" s="3396"/>
      <c r="DLM54" s="3396"/>
      <c r="DLN54" s="3396"/>
      <c r="DLO54" s="3396"/>
      <c r="DLP54" s="3396"/>
      <c r="DLQ54" s="3396"/>
      <c r="DLR54" s="3396"/>
      <c r="DLS54" s="3396"/>
      <c r="DLT54" s="3396"/>
      <c r="DLU54" s="3396"/>
      <c r="DLV54" s="3396"/>
      <c r="DLW54" s="3396"/>
      <c r="DLX54" s="3396"/>
      <c r="DLY54" s="3396"/>
      <c r="DLZ54" s="3396"/>
      <c r="DMA54" s="3396"/>
      <c r="DMB54" s="3396"/>
      <c r="DMC54" s="3396"/>
      <c r="DMD54" s="3396"/>
      <c r="DME54" s="3396"/>
      <c r="DMF54" s="3396"/>
      <c r="DMG54" s="3396"/>
      <c r="DMH54" s="3396"/>
      <c r="DMI54" s="3396"/>
      <c r="DMJ54" s="3396"/>
      <c r="DMK54" s="3396"/>
      <c r="DML54" s="3396"/>
      <c r="DMM54" s="3396"/>
      <c r="DMN54" s="3396"/>
      <c r="DMO54" s="3396"/>
      <c r="DMP54" s="3396"/>
      <c r="DMQ54" s="3396"/>
      <c r="DMR54" s="3396"/>
      <c r="DMS54" s="3396"/>
      <c r="DMT54" s="3396"/>
      <c r="DMU54" s="3396"/>
      <c r="DMV54" s="3396"/>
      <c r="DMW54" s="3396"/>
      <c r="DMX54" s="3396"/>
      <c r="DMY54" s="3396"/>
      <c r="DMZ54" s="3396"/>
      <c r="DNA54" s="3396"/>
      <c r="DNB54" s="3396"/>
      <c r="DNC54" s="3396"/>
      <c r="DND54" s="3396"/>
      <c r="DNE54" s="3396"/>
      <c r="DNF54" s="3396"/>
      <c r="DNG54" s="3396"/>
      <c r="DNH54" s="3396"/>
      <c r="DNI54" s="3396"/>
      <c r="DNJ54" s="3396"/>
      <c r="DNK54" s="3396"/>
      <c r="DNL54" s="3396"/>
      <c r="DNM54" s="3396"/>
      <c r="DNN54" s="3396"/>
      <c r="DNO54" s="3396"/>
      <c r="DNP54" s="3396"/>
      <c r="DNQ54" s="3396"/>
      <c r="DNR54" s="3396"/>
      <c r="DNS54" s="3396"/>
      <c r="DNT54" s="3396"/>
      <c r="DNU54" s="3396"/>
      <c r="DNV54" s="3396"/>
      <c r="DNW54" s="3396"/>
      <c r="DNX54" s="3396"/>
      <c r="DNY54" s="3396"/>
      <c r="DNZ54" s="3396"/>
      <c r="DOA54" s="3396"/>
      <c r="DOB54" s="3396"/>
      <c r="DOC54" s="3396"/>
      <c r="DOD54" s="3396"/>
      <c r="DOE54" s="3396"/>
      <c r="DOF54" s="3396"/>
      <c r="DOG54" s="3396"/>
      <c r="DOH54" s="3396"/>
      <c r="DOI54" s="3396"/>
      <c r="DOJ54" s="3396"/>
      <c r="DOK54" s="3396"/>
      <c r="DOL54" s="3396"/>
      <c r="DOM54" s="3396"/>
      <c r="DON54" s="3396"/>
      <c r="DOO54" s="3396"/>
      <c r="DOP54" s="3396"/>
      <c r="DOQ54" s="3396"/>
      <c r="DOR54" s="3396"/>
      <c r="DOS54" s="3396"/>
      <c r="DOT54" s="3396"/>
      <c r="DOU54" s="3396"/>
      <c r="DOV54" s="3396"/>
      <c r="DOW54" s="3396"/>
      <c r="DOX54" s="3396"/>
      <c r="DOY54" s="3396"/>
      <c r="DOZ54" s="3396"/>
      <c r="DPA54" s="3396"/>
      <c r="DPB54" s="3396"/>
      <c r="DPC54" s="3396"/>
      <c r="DPD54" s="3396"/>
      <c r="DPE54" s="3396"/>
      <c r="DPF54" s="3396"/>
      <c r="DPG54" s="3396"/>
      <c r="DPH54" s="3396"/>
      <c r="DPI54" s="3396"/>
      <c r="DPJ54" s="3396"/>
      <c r="DPK54" s="3396"/>
      <c r="DPL54" s="3396"/>
      <c r="DPM54" s="3396"/>
      <c r="DPN54" s="3396"/>
      <c r="DPO54" s="3396"/>
      <c r="DPP54" s="3396"/>
      <c r="DPQ54" s="3396"/>
      <c r="DPR54" s="3396"/>
      <c r="DPS54" s="3396"/>
      <c r="DPT54" s="3396"/>
      <c r="DPU54" s="3396"/>
      <c r="DPV54" s="3396"/>
      <c r="DPW54" s="3396"/>
      <c r="DPX54" s="3396"/>
      <c r="DPY54" s="3396"/>
      <c r="DPZ54" s="3396"/>
      <c r="DQA54" s="3396"/>
      <c r="DQB54" s="3396"/>
      <c r="DQC54" s="3396"/>
      <c r="DQD54" s="3396"/>
      <c r="DQE54" s="3396"/>
      <c r="DQF54" s="3396"/>
      <c r="DQG54" s="3396"/>
      <c r="DQH54" s="3396"/>
      <c r="DQI54" s="3396"/>
      <c r="DQJ54" s="3396"/>
      <c r="DQK54" s="3396"/>
      <c r="DQL54" s="3396"/>
      <c r="DQM54" s="3396"/>
      <c r="DQN54" s="3396"/>
      <c r="DQO54" s="3396"/>
      <c r="DQP54" s="3396"/>
      <c r="DQQ54" s="3396"/>
      <c r="DQR54" s="3396"/>
      <c r="DQS54" s="3396"/>
      <c r="DQT54" s="3396"/>
      <c r="DQU54" s="3396"/>
      <c r="DQV54" s="3396"/>
      <c r="DQW54" s="3396"/>
      <c r="DQX54" s="3396"/>
      <c r="DQY54" s="3396"/>
      <c r="DQZ54" s="3396"/>
      <c r="DRA54" s="3396"/>
      <c r="DRB54" s="3396"/>
      <c r="DRC54" s="3396"/>
      <c r="DRD54" s="3396"/>
      <c r="DRE54" s="3396"/>
      <c r="DRF54" s="3396"/>
      <c r="DRG54" s="3396"/>
      <c r="DRH54" s="3396"/>
      <c r="DRI54" s="3396"/>
      <c r="DRJ54" s="3396"/>
      <c r="DRK54" s="3396"/>
      <c r="DRL54" s="3396"/>
      <c r="DRM54" s="3396"/>
      <c r="DRN54" s="3396"/>
      <c r="DRO54" s="3396"/>
      <c r="DRP54" s="3396"/>
      <c r="DRQ54" s="3396"/>
      <c r="DRR54" s="3396"/>
      <c r="DRS54" s="3396"/>
      <c r="DRT54" s="3396"/>
      <c r="DRU54" s="3396"/>
      <c r="DRV54" s="3396"/>
      <c r="DRW54" s="3396"/>
      <c r="DRX54" s="3396"/>
      <c r="DRY54" s="3396"/>
      <c r="DRZ54" s="3396"/>
      <c r="DSA54" s="3396"/>
      <c r="DSB54" s="3396"/>
      <c r="DSC54" s="3396"/>
      <c r="DSD54" s="3396"/>
      <c r="DSE54" s="3396"/>
      <c r="DSF54" s="3396"/>
      <c r="DSG54" s="3396"/>
      <c r="DSH54" s="3396"/>
      <c r="DSI54" s="3396"/>
      <c r="DSJ54" s="3396"/>
      <c r="DSK54" s="3396"/>
      <c r="DSL54" s="3396"/>
      <c r="DSM54" s="3396"/>
      <c r="DSN54" s="3396"/>
      <c r="DSO54" s="3396"/>
      <c r="DSP54" s="3396"/>
      <c r="DSQ54" s="3396"/>
      <c r="DSR54" s="3396"/>
      <c r="DSS54" s="3396"/>
      <c r="DST54" s="3396"/>
      <c r="DSU54" s="3396"/>
      <c r="DSV54" s="3396"/>
      <c r="DSW54" s="3396"/>
      <c r="DSX54" s="3396"/>
      <c r="DSY54" s="3396"/>
      <c r="DSZ54" s="3396"/>
      <c r="DTA54" s="3396"/>
      <c r="DTB54" s="3396"/>
      <c r="DTC54" s="3396"/>
      <c r="DTD54" s="3396"/>
      <c r="DTE54" s="3396"/>
      <c r="DTF54" s="3396"/>
      <c r="DTG54" s="3396"/>
      <c r="DTH54" s="3396"/>
      <c r="DTI54" s="3396"/>
      <c r="DTJ54" s="3396"/>
      <c r="DTK54" s="3396"/>
      <c r="DTL54" s="3396"/>
      <c r="DTM54" s="3396"/>
      <c r="DTN54" s="3396"/>
      <c r="DTO54" s="3396"/>
      <c r="DTP54" s="3396"/>
      <c r="DTQ54" s="3396"/>
      <c r="DTR54" s="3396"/>
      <c r="DTS54" s="3396"/>
      <c r="DTT54" s="3396"/>
      <c r="DTU54" s="3396"/>
      <c r="DTV54" s="3396"/>
      <c r="DTW54" s="3396"/>
      <c r="DTX54" s="3396"/>
      <c r="DTY54" s="3396"/>
      <c r="DTZ54" s="3396"/>
      <c r="DUA54" s="3396"/>
      <c r="DUB54" s="3396"/>
      <c r="DUC54" s="3396"/>
      <c r="DUD54" s="3396"/>
      <c r="DUE54" s="3396"/>
      <c r="DUF54" s="3396"/>
      <c r="DUG54" s="3396"/>
      <c r="DUH54" s="3396"/>
      <c r="DUI54" s="3396"/>
      <c r="DUJ54" s="3396"/>
      <c r="DUK54" s="3396"/>
      <c r="DUL54" s="3396"/>
      <c r="DUM54" s="3396"/>
      <c r="DUN54" s="3396"/>
      <c r="DUO54" s="3396"/>
      <c r="DUP54" s="3396"/>
      <c r="DUQ54" s="3396"/>
      <c r="DUR54" s="3396"/>
      <c r="DUS54" s="3396"/>
      <c r="DUT54" s="3396"/>
      <c r="DUU54" s="3396"/>
      <c r="DUV54" s="3396"/>
      <c r="DUW54" s="3396"/>
      <c r="DUX54" s="3396"/>
      <c r="DUY54" s="3396"/>
      <c r="DUZ54" s="3396"/>
      <c r="DVA54" s="3396"/>
      <c r="DVB54" s="3396"/>
      <c r="DVC54" s="3396"/>
      <c r="DVD54" s="3396"/>
      <c r="DVE54" s="3396"/>
      <c r="DVF54" s="3396"/>
      <c r="DVG54" s="3396"/>
      <c r="DVH54" s="3396"/>
      <c r="DVI54" s="3396"/>
      <c r="DVJ54" s="3396"/>
      <c r="DVK54" s="3396"/>
      <c r="DVL54" s="3396"/>
      <c r="DVM54" s="3396"/>
      <c r="DVN54" s="3396"/>
      <c r="DVO54" s="3396"/>
      <c r="DVP54" s="3396"/>
      <c r="DVQ54" s="3396"/>
      <c r="DVR54" s="3396"/>
      <c r="DVS54" s="3396"/>
      <c r="DVT54" s="3396"/>
      <c r="DVU54" s="3396"/>
      <c r="DVV54" s="3396"/>
      <c r="DVW54" s="3396"/>
      <c r="DVX54" s="3396"/>
      <c r="DVY54" s="3396"/>
      <c r="DVZ54" s="3396"/>
      <c r="DWA54" s="3396"/>
      <c r="DWB54" s="3396"/>
      <c r="DWC54" s="3396"/>
      <c r="DWD54" s="3396"/>
      <c r="DWE54" s="3396"/>
      <c r="DWF54" s="3396"/>
      <c r="DWG54" s="3396"/>
      <c r="DWH54" s="3396"/>
      <c r="DWI54" s="3396"/>
      <c r="DWJ54" s="3396"/>
      <c r="DWK54" s="3396"/>
      <c r="DWL54" s="3396"/>
      <c r="DWM54" s="3396"/>
      <c r="DWN54" s="3396"/>
      <c r="DWO54" s="3396"/>
      <c r="DWP54" s="3396"/>
      <c r="DWQ54" s="3396"/>
      <c r="DWR54" s="3396"/>
      <c r="DWS54" s="3396"/>
      <c r="DWT54" s="3396"/>
      <c r="DWU54" s="3396"/>
      <c r="DWV54" s="3396"/>
      <c r="DWW54" s="3396"/>
      <c r="DWX54" s="3396"/>
      <c r="DWY54" s="3396"/>
      <c r="DWZ54" s="3396"/>
      <c r="DXA54" s="3396"/>
      <c r="DXB54" s="3396"/>
      <c r="DXC54" s="3396"/>
      <c r="DXD54" s="3396"/>
      <c r="DXE54" s="3396"/>
      <c r="DXF54" s="3396"/>
      <c r="DXG54" s="3396"/>
      <c r="DXH54" s="3396"/>
      <c r="DXI54" s="3396"/>
      <c r="DXJ54" s="3396"/>
      <c r="DXK54" s="3396"/>
      <c r="DXL54" s="3396"/>
      <c r="DXM54" s="3396"/>
      <c r="DXN54" s="3396"/>
      <c r="DXO54" s="3396"/>
      <c r="DXP54" s="3396"/>
      <c r="DXQ54" s="3396"/>
      <c r="DXR54" s="3396"/>
      <c r="DXS54" s="3396"/>
      <c r="DXT54" s="3396"/>
      <c r="DXU54" s="3396"/>
      <c r="DXV54" s="3396"/>
      <c r="DXW54" s="3396"/>
      <c r="DXX54" s="3396"/>
      <c r="DXY54" s="3396"/>
      <c r="DXZ54" s="3396"/>
      <c r="DYA54" s="3396"/>
      <c r="DYB54" s="3396"/>
      <c r="DYC54" s="3396"/>
      <c r="DYD54" s="3396"/>
      <c r="DYE54" s="3396"/>
      <c r="DYF54" s="3396"/>
      <c r="DYG54" s="3396"/>
      <c r="DYH54" s="3396"/>
      <c r="DYI54" s="3396"/>
      <c r="DYJ54" s="3396"/>
      <c r="DYK54" s="3396"/>
      <c r="DYL54" s="3396"/>
      <c r="DYM54" s="3396"/>
      <c r="DYN54" s="3396"/>
      <c r="DYO54" s="3396"/>
      <c r="DYP54" s="3396"/>
      <c r="DYQ54" s="3396"/>
      <c r="DYR54" s="3396"/>
      <c r="DYS54" s="3396"/>
      <c r="DYT54" s="3396"/>
      <c r="DYU54" s="3396"/>
      <c r="DYV54" s="3396"/>
      <c r="DYW54" s="3396"/>
      <c r="DYX54" s="3396"/>
      <c r="DYY54" s="3396"/>
      <c r="DYZ54" s="3396"/>
      <c r="DZA54" s="3396"/>
      <c r="DZB54" s="3396"/>
      <c r="DZC54" s="3396"/>
      <c r="DZD54" s="3396"/>
      <c r="DZE54" s="3396"/>
      <c r="DZF54" s="3396"/>
      <c r="DZG54" s="3396"/>
      <c r="DZH54" s="3396"/>
      <c r="DZI54" s="3396"/>
      <c r="DZJ54" s="3396"/>
      <c r="DZK54" s="3396"/>
      <c r="DZL54" s="3396"/>
      <c r="DZM54" s="3396"/>
      <c r="DZN54" s="3396"/>
      <c r="DZO54" s="3396"/>
      <c r="DZP54" s="3396"/>
      <c r="DZQ54" s="3396"/>
      <c r="DZR54" s="3396"/>
      <c r="DZS54" s="3396"/>
      <c r="DZT54" s="3396"/>
      <c r="DZU54" s="3396"/>
      <c r="DZV54" s="3396"/>
      <c r="DZW54" s="3396"/>
      <c r="DZX54" s="3396"/>
      <c r="DZY54" s="3396"/>
      <c r="DZZ54" s="3396"/>
      <c r="EAA54" s="3396"/>
      <c r="EAB54" s="3396"/>
      <c r="EAC54" s="3396"/>
      <c r="EAD54" s="3396"/>
      <c r="EAE54" s="3396"/>
      <c r="EAF54" s="3396"/>
      <c r="EAG54" s="3396"/>
      <c r="EAH54" s="3396"/>
      <c r="EAI54" s="3396"/>
      <c r="EAJ54" s="3396"/>
      <c r="EAK54" s="3396"/>
      <c r="EAL54" s="3396"/>
      <c r="EAM54" s="3396"/>
      <c r="EAN54" s="3396"/>
      <c r="EAO54" s="3396"/>
      <c r="EAP54" s="3396"/>
      <c r="EAQ54" s="3396"/>
      <c r="EAR54" s="3396"/>
      <c r="EAS54" s="3396"/>
      <c r="EAT54" s="3396"/>
      <c r="EAU54" s="3396"/>
      <c r="EAV54" s="3396"/>
      <c r="EAW54" s="3396"/>
      <c r="EAX54" s="3396"/>
      <c r="EAY54" s="3396"/>
      <c r="EAZ54" s="3396"/>
      <c r="EBA54" s="3396"/>
      <c r="EBB54" s="3396"/>
      <c r="EBC54" s="3396"/>
      <c r="EBD54" s="3396"/>
      <c r="EBE54" s="3396"/>
      <c r="EBF54" s="3396"/>
      <c r="EBG54" s="3396"/>
      <c r="EBH54" s="3396"/>
      <c r="EBI54" s="3396"/>
      <c r="EBJ54" s="3396"/>
      <c r="EBK54" s="3396"/>
      <c r="EBL54" s="3396"/>
      <c r="EBM54" s="3396"/>
      <c r="EBN54" s="3396"/>
      <c r="EBO54" s="3396"/>
      <c r="EBP54" s="3396"/>
      <c r="EBQ54" s="3396"/>
      <c r="EBR54" s="3396"/>
      <c r="EBS54" s="3396"/>
      <c r="EBT54" s="3396"/>
      <c r="EBU54" s="3396"/>
      <c r="EBV54" s="3396"/>
      <c r="EBW54" s="3396"/>
      <c r="EBX54" s="3396"/>
      <c r="EBY54" s="3396"/>
      <c r="EBZ54" s="3396"/>
      <c r="ECA54" s="3396"/>
      <c r="ECB54" s="3396"/>
      <c r="ECC54" s="3396"/>
      <c r="ECD54" s="3396"/>
      <c r="ECE54" s="3396"/>
      <c r="ECF54" s="3396"/>
      <c r="ECG54" s="3396"/>
      <c r="ECH54" s="3396"/>
      <c r="ECI54" s="3396"/>
      <c r="ECJ54" s="3396"/>
      <c r="ECK54" s="3396"/>
      <c r="ECL54" s="3396"/>
      <c r="ECM54" s="3396"/>
      <c r="ECN54" s="3396"/>
      <c r="ECO54" s="3396"/>
      <c r="ECP54" s="3396"/>
      <c r="ECQ54" s="3396"/>
      <c r="ECR54" s="3396"/>
      <c r="ECS54" s="3396"/>
      <c r="ECT54" s="3396"/>
      <c r="ECU54" s="3396"/>
      <c r="ECV54" s="3396"/>
      <c r="ECW54" s="3396"/>
      <c r="ECX54" s="3396"/>
      <c r="ECY54" s="3396"/>
      <c r="ECZ54" s="3396"/>
      <c r="EDA54" s="3396"/>
      <c r="EDB54" s="3396"/>
      <c r="EDC54" s="3396"/>
      <c r="EDD54" s="3396"/>
      <c r="EDE54" s="3396"/>
      <c r="EDF54" s="3396"/>
      <c r="EDG54" s="3396"/>
      <c r="EDH54" s="3396"/>
      <c r="EDI54" s="3396"/>
      <c r="EDJ54" s="3396"/>
      <c r="EDK54" s="3396"/>
      <c r="EDL54" s="3396"/>
      <c r="EDM54" s="3396"/>
      <c r="EDN54" s="3396"/>
      <c r="EDO54" s="3396"/>
      <c r="EDP54" s="3396"/>
      <c r="EDQ54" s="3396"/>
      <c r="EDR54" s="3396"/>
      <c r="EDS54" s="3396"/>
      <c r="EDT54" s="3396"/>
      <c r="EDU54" s="3396"/>
      <c r="EDV54" s="3396"/>
      <c r="EDW54" s="3396"/>
      <c r="EDX54" s="3396"/>
      <c r="EDY54" s="3396"/>
      <c r="EDZ54" s="3396"/>
      <c r="EEA54" s="3396"/>
      <c r="EEB54" s="3396"/>
      <c r="EEC54" s="3396"/>
      <c r="EED54" s="3396"/>
      <c r="EEE54" s="3396"/>
      <c r="EEF54" s="3396"/>
      <c r="EEG54" s="3396"/>
      <c r="EEH54" s="3396"/>
      <c r="EEI54" s="3396"/>
      <c r="EEJ54" s="3396"/>
      <c r="EEK54" s="3396"/>
      <c r="EEL54" s="3396"/>
      <c r="EEM54" s="3396"/>
      <c r="EEN54" s="3396"/>
      <c r="EEO54" s="3396"/>
      <c r="EEP54" s="3396"/>
      <c r="EEQ54" s="3396"/>
      <c r="EER54" s="3396"/>
      <c r="EES54" s="3396"/>
      <c r="EET54" s="3396"/>
      <c r="EEU54" s="3396"/>
      <c r="EEV54" s="3396"/>
      <c r="EEW54" s="3396"/>
      <c r="EEX54" s="3396"/>
      <c r="EEY54" s="3396"/>
      <c r="EEZ54" s="3396"/>
      <c r="EFA54" s="3396"/>
      <c r="EFB54" s="3396"/>
      <c r="EFC54" s="3396"/>
      <c r="EFD54" s="3396"/>
      <c r="EFE54" s="3396"/>
      <c r="EFF54" s="3396"/>
      <c r="EFG54" s="3396"/>
      <c r="EFH54" s="3396"/>
      <c r="EFI54" s="3396"/>
      <c r="EFJ54" s="3396"/>
      <c r="EFK54" s="3396"/>
      <c r="EFL54" s="3396"/>
      <c r="EFM54" s="3396"/>
      <c r="EFN54" s="3396"/>
      <c r="EFO54" s="3396"/>
      <c r="EFP54" s="3396"/>
      <c r="EFQ54" s="3396"/>
      <c r="EFR54" s="3396"/>
      <c r="EFS54" s="3396"/>
      <c r="EFT54" s="3396"/>
      <c r="EFU54" s="3396"/>
      <c r="EFV54" s="3396"/>
      <c r="EFW54" s="3396"/>
      <c r="EFX54" s="3396"/>
      <c r="EFY54" s="3396"/>
      <c r="EFZ54" s="3396"/>
      <c r="EGA54" s="3396"/>
      <c r="EGB54" s="3396"/>
      <c r="EGC54" s="3396"/>
      <c r="EGD54" s="3396"/>
      <c r="EGE54" s="3396"/>
      <c r="EGF54" s="3396"/>
      <c r="EGG54" s="3396"/>
      <c r="EGH54" s="3396"/>
      <c r="EGI54" s="3396"/>
      <c r="EGJ54" s="3396"/>
      <c r="EGK54" s="3396"/>
      <c r="EGL54" s="3396"/>
      <c r="EGM54" s="3396"/>
      <c r="EGN54" s="3396"/>
      <c r="EGO54" s="3396"/>
      <c r="EGP54" s="3396"/>
      <c r="EGQ54" s="3396"/>
      <c r="EGR54" s="3396"/>
      <c r="EGS54" s="3396"/>
      <c r="EGT54" s="3396"/>
      <c r="EGU54" s="3396"/>
      <c r="EGV54" s="3396"/>
      <c r="EGW54" s="3396"/>
      <c r="EGX54" s="3396"/>
      <c r="EGY54" s="3396"/>
      <c r="EGZ54" s="3396"/>
      <c r="EHA54" s="3396"/>
      <c r="EHB54" s="3396"/>
      <c r="EHC54" s="3396"/>
      <c r="EHD54" s="3396"/>
      <c r="EHE54" s="3396"/>
      <c r="EHF54" s="3396"/>
      <c r="EHG54" s="3396"/>
      <c r="EHH54" s="3396"/>
      <c r="EHI54" s="3396"/>
      <c r="EHJ54" s="3396"/>
      <c r="EHK54" s="3396"/>
      <c r="EHL54" s="3396"/>
      <c r="EHM54" s="3396"/>
      <c r="EHN54" s="3396"/>
      <c r="EHO54" s="3396"/>
      <c r="EHP54" s="3396"/>
      <c r="EHQ54" s="3396"/>
      <c r="EHR54" s="3396"/>
      <c r="EHS54" s="3396"/>
      <c r="EHT54" s="3396"/>
      <c r="EHU54" s="3396"/>
      <c r="EHV54" s="3396"/>
      <c r="EHW54" s="3396"/>
      <c r="EHX54" s="3396"/>
      <c r="EHY54" s="3396"/>
      <c r="EHZ54" s="3396"/>
      <c r="EIA54" s="3396"/>
      <c r="EIB54" s="3396"/>
      <c r="EIC54" s="3396"/>
      <c r="EID54" s="3396"/>
      <c r="EIE54" s="3396"/>
      <c r="EIF54" s="3396"/>
      <c r="EIG54" s="3396"/>
      <c r="EIH54" s="3396"/>
      <c r="EII54" s="3396"/>
      <c r="EIJ54" s="3396"/>
      <c r="EIK54" s="3396"/>
      <c r="EIL54" s="3396"/>
      <c r="EIM54" s="3396"/>
      <c r="EIN54" s="3396"/>
      <c r="EIO54" s="3396"/>
      <c r="EIP54" s="3396"/>
      <c r="EIQ54" s="3396"/>
      <c r="EIR54" s="3396"/>
      <c r="EIS54" s="3396"/>
      <c r="EIT54" s="3396"/>
      <c r="EIU54" s="3396"/>
      <c r="EIV54" s="3396"/>
      <c r="EIW54" s="3396"/>
      <c r="EIX54" s="3396"/>
      <c r="EIY54" s="3396"/>
      <c r="EIZ54" s="3396"/>
      <c r="EJA54" s="3396"/>
      <c r="EJB54" s="3396"/>
      <c r="EJC54" s="3396"/>
      <c r="EJD54" s="3396"/>
      <c r="EJE54" s="3396"/>
      <c r="EJF54" s="3396"/>
      <c r="EJG54" s="3396"/>
      <c r="EJH54" s="3396"/>
      <c r="EJI54" s="3396"/>
      <c r="EJJ54" s="3396"/>
      <c r="EJK54" s="3396"/>
      <c r="EJL54" s="3396"/>
      <c r="EJM54" s="3396"/>
      <c r="EJN54" s="3396"/>
      <c r="EJO54" s="3396"/>
      <c r="EJP54" s="3396"/>
      <c r="EJQ54" s="3396"/>
      <c r="EJR54" s="3396"/>
      <c r="EJS54" s="3396"/>
      <c r="EJT54" s="3396"/>
      <c r="EJU54" s="3396"/>
      <c r="EJV54" s="3396"/>
      <c r="EJW54" s="3396"/>
      <c r="EJX54" s="3396"/>
      <c r="EJY54" s="3396"/>
      <c r="EJZ54" s="3396"/>
      <c r="EKA54" s="3396"/>
      <c r="EKB54" s="3396"/>
      <c r="EKC54" s="3396"/>
      <c r="EKD54" s="3396"/>
      <c r="EKE54" s="3396"/>
      <c r="EKF54" s="3396"/>
      <c r="EKG54" s="3396"/>
      <c r="EKH54" s="3396"/>
      <c r="EKI54" s="3396"/>
      <c r="EKJ54" s="3396"/>
      <c r="EKK54" s="3396"/>
      <c r="EKL54" s="3396"/>
      <c r="EKM54" s="3396"/>
      <c r="EKN54" s="3396"/>
      <c r="EKO54" s="3396"/>
      <c r="EKP54" s="3396"/>
      <c r="EKQ54" s="3396"/>
      <c r="EKR54" s="3396"/>
      <c r="EKS54" s="3396"/>
      <c r="EKT54" s="3396"/>
      <c r="EKU54" s="3396"/>
      <c r="EKV54" s="3396"/>
      <c r="EKW54" s="3396"/>
      <c r="EKX54" s="3396"/>
      <c r="EKY54" s="3396"/>
      <c r="EKZ54" s="3396"/>
      <c r="ELA54" s="3396"/>
      <c r="ELB54" s="3396"/>
      <c r="ELC54" s="3396"/>
      <c r="ELD54" s="3396"/>
      <c r="ELE54" s="3396"/>
      <c r="ELF54" s="3396"/>
      <c r="ELG54" s="3396"/>
      <c r="ELH54" s="3396"/>
      <c r="ELI54" s="3396"/>
      <c r="ELJ54" s="3396"/>
      <c r="ELK54" s="3396"/>
      <c r="ELL54" s="3396"/>
      <c r="ELM54" s="3396"/>
      <c r="ELN54" s="3396"/>
      <c r="ELO54" s="3396"/>
      <c r="ELP54" s="3396"/>
      <c r="ELQ54" s="3396"/>
      <c r="ELR54" s="3396"/>
      <c r="ELS54" s="3396"/>
      <c r="ELT54" s="3396"/>
      <c r="ELU54" s="3396"/>
      <c r="ELV54" s="3396"/>
      <c r="ELW54" s="3396"/>
      <c r="ELX54" s="3396"/>
      <c r="ELY54" s="3396"/>
      <c r="ELZ54" s="3396"/>
      <c r="EMA54" s="3396"/>
      <c r="EMB54" s="3396"/>
      <c r="EMC54" s="3396"/>
      <c r="EMD54" s="3396"/>
      <c r="EME54" s="3396"/>
      <c r="EMF54" s="3396"/>
      <c r="EMG54" s="3396"/>
      <c r="EMH54" s="3396"/>
      <c r="EMI54" s="3396"/>
      <c r="EMJ54" s="3396"/>
      <c r="EMK54" s="3396"/>
      <c r="EML54" s="3396"/>
      <c r="EMM54" s="3396"/>
      <c r="EMN54" s="3396"/>
      <c r="EMO54" s="3396"/>
      <c r="EMP54" s="3396"/>
      <c r="EMQ54" s="3396"/>
      <c r="EMR54" s="3396"/>
      <c r="EMS54" s="3396"/>
      <c r="EMT54" s="3396"/>
      <c r="EMU54" s="3396"/>
      <c r="EMV54" s="3396"/>
      <c r="EMW54" s="3396"/>
      <c r="EMX54" s="3396"/>
      <c r="EMY54" s="3396"/>
      <c r="EMZ54" s="3396"/>
      <c r="ENA54" s="3396"/>
      <c r="ENB54" s="3396"/>
      <c r="ENC54" s="3396"/>
      <c r="END54" s="3396"/>
      <c r="ENE54" s="3396"/>
      <c r="ENF54" s="3396"/>
      <c r="ENG54" s="3396"/>
      <c r="ENH54" s="3396"/>
      <c r="ENI54" s="3396"/>
      <c r="ENJ54" s="3396"/>
      <c r="ENK54" s="3396"/>
      <c r="ENL54" s="3396"/>
      <c r="ENM54" s="3396"/>
      <c r="ENN54" s="3396"/>
      <c r="ENO54" s="3396"/>
      <c r="ENP54" s="3396"/>
      <c r="ENQ54" s="3396"/>
      <c r="ENR54" s="3396"/>
      <c r="ENS54" s="3396"/>
      <c r="ENT54" s="3396"/>
      <c r="ENU54" s="3396"/>
      <c r="ENV54" s="3396"/>
      <c r="ENW54" s="3396"/>
      <c r="ENX54" s="3396"/>
      <c r="ENY54" s="3396"/>
      <c r="ENZ54" s="3396"/>
      <c r="EOA54" s="3396"/>
      <c r="EOB54" s="3396"/>
      <c r="EOC54" s="3396"/>
      <c r="EOD54" s="3396"/>
      <c r="EOE54" s="3396"/>
      <c r="EOF54" s="3396"/>
      <c r="EOG54" s="3396"/>
      <c r="EOH54" s="3396"/>
      <c r="EOI54" s="3396"/>
      <c r="EOJ54" s="3396"/>
      <c r="EOK54" s="3396"/>
      <c r="EOL54" s="3396"/>
      <c r="EOM54" s="3396"/>
      <c r="EON54" s="3396"/>
      <c r="EOO54" s="3396"/>
      <c r="EOP54" s="3396"/>
      <c r="EOQ54" s="3396"/>
      <c r="EOR54" s="3396"/>
      <c r="EOS54" s="3396"/>
      <c r="EOT54" s="3396"/>
      <c r="EOU54" s="3396"/>
      <c r="EOV54" s="3396"/>
      <c r="EOW54" s="3396"/>
      <c r="EOX54" s="3396"/>
      <c r="EOY54" s="3396"/>
      <c r="EOZ54" s="3396"/>
      <c r="EPA54" s="3396"/>
      <c r="EPB54" s="3396"/>
      <c r="EPC54" s="3396"/>
      <c r="EPD54" s="3396"/>
      <c r="EPE54" s="3396"/>
      <c r="EPF54" s="3396"/>
      <c r="EPG54" s="3396"/>
      <c r="EPH54" s="3396"/>
      <c r="EPI54" s="3396"/>
      <c r="EPJ54" s="3396"/>
      <c r="EPK54" s="3396"/>
      <c r="EPL54" s="3396"/>
      <c r="EPM54" s="3396"/>
      <c r="EPN54" s="3396"/>
      <c r="EPO54" s="3396"/>
      <c r="EPP54" s="3396"/>
      <c r="EPQ54" s="3396"/>
      <c r="EPR54" s="3396"/>
      <c r="EPS54" s="3396"/>
      <c r="EPT54" s="3396"/>
      <c r="EPU54" s="3396"/>
      <c r="EPV54" s="3396"/>
      <c r="EPW54" s="3396"/>
      <c r="EPX54" s="3396"/>
      <c r="EPY54" s="3396"/>
      <c r="EPZ54" s="3396"/>
      <c r="EQA54" s="3396"/>
      <c r="EQB54" s="3396"/>
      <c r="EQC54" s="3396"/>
      <c r="EQD54" s="3396"/>
      <c r="EQE54" s="3396"/>
      <c r="EQF54" s="3396"/>
      <c r="EQG54" s="3396"/>
      <c r="EQH54" s="3396"/>
      <c r="EQI54" s="3396"/>
      <c r="EQJ54" s="3396"/>
      <c r="EQK54" s="3396"/>
      <c r="EQL54" s="3396"/>
      <c r="EQM54" s="3396"/>
      <c r="EQN54" s="3396"/>
      <c r="EQO54" s="3396"/>
      <c r="EQP54" s="3396"/>
      <c r="EQQ54" s="3396"/>
      <c r="EQR54" s="3396"/>
      <c r="EQS54" s="3396"/>
      <c r="EQT54" s="3396"/>
      <c r="EQU54" s="3396"/>
      <c r="EQV54" s="3396"/>
      <c r="EQW54" s="3396"/>
      <c r="EQX54" s="3396"/>
      <c r="EQY54" s="3396"/>
      <c r="EQZ54" s="3396"/>
      <c r="ERA54" s="3396"/>
      <c r="ERB54" s="3396"/>
      <c r="ERC54" s="3396"/>
      <c r="ERD54" s="3396"/>
      <c r="ERE54" s="3396"/>
      <c r="ERF54" s="3396"/>
      <c r="ERG54" s="3396"/>
      <c r="ERH54" s="3396"/>
      <c r="ERI54" s="3396"/>
      <c r="ERJ54" s="3396"/>
      <c r="ERK54" s="3396"/>
      <c r="ERL54" s="3396"/>
      <c r="ERM54" s="3396"/>
      <c r="ERN54" s="3396"/>
      <c r="ERO54" s="3396"/>
      <c r="ERP54" s="3396"/>
      <c r="ERQ54" s="3396"/>
      <c r="ERR54" s="3396"/>
      <c r="ERS54" s="3396"/>
      <c r="ERT54" s="3396"/>
      <c r="ERU54" s="3396"/>
      <c r="ERV54" s="3396"/>
      <c r="ERW54" s="3396"/>
      <c r="ERX54" s="3396"/>
      <c r="ERY54" s="3396"/>
      <c r="ERZ54" s="3396"/>
      <c r="ESA54" s="3396"/>
      <c r="ESB54" s="3396"/>
      <c r="ESC54" s="3396"/>
      <c r="ESD54" s="3396"/>
      <c r="ESE54" s="3396"/>
      <c r="ESF54" s="3396"/>
      <c r="ESG54" s="3396"/>
      <c r="ESH54" s="3396"/>
      <c r="ESI54" s="3396"/>
      <c r="ESJ54" s="3396"/>
      <c r="ESK54" s="3396"/>
      <c r="ESL54" s="3396"/>
      <c r="ESM54" s="3396"/>
      <c r="ESN54" s="3396"/>
      <c r="ESO54" s="3396"/>
      <c r="ESP54" s="3396"/>
      <c r="ESQ54" s="3396"/>
      <c r="ESR54" s="3396"/>
      <c r="ESS54" s="3396"/>
      <c r="EST54" s="3396"/>
      <c r="ESU54" s="3396"/>
      <c r="ESV54" s="3396"/>
      <c r="ESW54" s="3396"/>
      <c r="ESX54" s="3396"/>
      <c r="ESY54" s="3396"/>
      <c r="ESZ54" s="3396"/>
      <c r="ETA54" s="3396"/>
      <c r="ETB54" s="3396"/>
      <c r="ETC54" s="3396"/>
      <c r="ETD54" s="3396"/>
      <c r="ETE54" s="3396"/>
      <c r="ETF54" s="3396"/>
      <c r="ETG54" s="3396"/>
      <c r="ETH54" s="3396"/>
      <c r="ETI54" s="3396"/>
      <c r="ETJ54" s="3396"/>
      <c r="ETK54" s="3396"/>
      <c r="ETL54" s="3396"/>
      <c r="ETM54" s="3396"/>
      <c r="ETN54" s="3396"/>
      <c r="ETO54" s="3396"/>
      <c r="ETP54" s="3396"/>
      <c r="ETQ54" s="3396"/>
      <c r="ETR54" s="3396"/>
      <c r="ETS54" s="3396"/>
      <c r="ETT54" s="3396"/>
      <c r="ETU54" s="3396"/>
      <c r="ETV54" s="3396"/>
      <c r="ETW54" s="3396"/>
      <c r="ETX54" s="3396"/>
      <c r="ETY54" s="3396"/>
      <c r="ETZ54" s="3396"/>
      <c r="EUA54" s="3396"/>
      <c r="EUB54" s="3396"/>
      <c r="EUC54" s="3396"/>
      <c r="EUD54" s="3396"/>
      <c r="EUE54" s="3396"/>
      <c r="EUF54" s="3396"/>
      <c r="EUG54" s="3396"/>
      <c r="EUH54" s="3396"/>
      <c r="EUI54" s="3396"/>
      <c r="EUJ54" s="3396"/>
      <c r="EUK54" s="3396"/>
      <c r="EUL54" s="3396"/>
      <c r="EUM54" s="3396"/>
      <c r="EUN54" s="3396"/>
      <c r="EUO54" s="3396"/>
      <c r="EUP54" s="3396"/>
      <c r="EUQ54" s="3396"/>
      <c r="EUR54" s="3396"/>
      <c r="EUS54" s="3396"/>
      <c r="EUT54" s="3396"/>
      <c r="EUU54" s="3396"/>
      <c r="EUV54" s="3396"/>
      <c r="EUW54" s="3396"/>
      <c r="EUX54" s="3396"/>
      <c r="EUY54" s="3396"/>
      <c r="EUZ54" s="3396"/>
      <c r="EVA54" s="3396"/>
      <c r="EVB54" s="3396"/>
      <c r="EVC54" s="3396"/>
      <c r="EVD54" s="3396"/>
      <c r="EVE54" s="3396"/>
      <c r="EVF54" s="3396"/>
      <c r="EVG54" s="3396"/>
      <c r="EVH54" s="3396"/>
      <c r="EVI54" s="3396"/>
      <c r="EVJ54" s="3396"/>
      <c r="EVK54" s="3396"/>
      <c r="EVL54" s="3396"/>
      <c r="EVM54" s="3396"/>
      <c r="EVN54" s="3396"/>
      <c r="EVO54" s="3396"/>
      <c r="EVP54" s="3396"/>
      <c r="EVQ54" s="3396"/>
      <c r="EVR54" s="3396"/>
      <c r="EVS54" s="3396"/>
      <c r="EVT54" s="3396"/>
      <c r="EVU54" s="3396"/>
      <c r="EVV54" s="3396"/>
      <c r="EVW54" s="3396"/>
      <c r="EVX54" s="3396"/>
      <c r="EVY54" s="3396"/>
      <c r="EVZ54" s="3396"/>
      <c r="EWA54" s="3396"/>
      <c r="EWB54" s="3396"/>
      <c r="EWC54" s="3396"/>
      <c r="EWD54" s="3396"/>
      <c r="EWE54" s="3396"/>
      <c r="EWF54" s="3396"/>
      <c r="EWG54" s="3396"/>
      <c r="EWH54" s="3396"/>
      <c r="EWI54" s="3396"/>
      <c r="EWJ54" s="3396"/>
      <c r="EWK54" s="3396"/>
      <c r="EWL54" s="3396"/>
      <c r="EWM54" s="3396"/>
      <c r="EWN54" s="3396"/>
      <c r="EWO54" s="3396"/>
      <c r="EWP54" s="3396"/>
      <c r="EWQ54" s="3396"/>
      <c r="EWR54" s="3396"/>
      <c r="EWS54" s="3396"/>
      <c r="EWT54" s="3396"/>
      <c r="EWU54" s="3396"/>
      <c r="EWV54" s="3396"/>
      <c r="EWW54" s="3396"/>
      <c r="EWX54" s="3396"/>
      <c r="EWY54" s="3396"/>
      <c r="EWZ54" s="3396"/>
      <c r="EXA54" s="3396"/>
      <c r="EXB54" s="3396"/>
      <c r="EXC54" s="3396"/>
      <c r="EXD54" s="3396"/>
      <c r="EXE54" s="3396"/>
      <c r="EXF54" s="3396"/>
      <c r="EXG54" s="3396"/>
      <c r="EXH54" s="3396"/>
      <c r="EXI54" s="3396"/>
      <c r="EXJ54" s="3396"/>
      <c r="EXK54" s="3396"/>
      <c r="EXL54" s="3396"/>
      <c r="EXM54" s="3396"/>
      <c r="EXN54" s="3396"/>
      <c r="EXO54" s="3396"/>
      <c r="EXP54" s="3396"/>
      <c r="EXQ54" s="3396"/>
      <c r="EXR54" s="3396"/>
      <c r="EXS54" s="3396"/>
      <c r="EXT54" s="3396"/>
      <c r="EXU54" s="3396"/>
      <c r="EXV54" s="3396"/>
      <c r="EXW54" s="3396"/>
      <c r="EXX54" s="3396"/>
      <c r="EXY54" s="3396"/>
      <c r="EXZ54" s="3396"/>
      <c r="EYA54" s="3396"/>
      <c r="EYB54" s="3396"/>
      <c r="EYC54" s="3396"/>
      <c r="EYD54" s="3396"/>
      <c r="EYE54" s="3396"/>
      <c r="EYF54" s="3396"/>
      <c r="EYG54" s="3396"/>
      <c r="EYH54" s="3396"/>
      <c r="EYI54" s="3396"/>
      <c r="EYJ54" s="3396"/>
      <c r="EYK54" s="3396"/>
      <c r="EYL54" s="3396"/>
      <c r="EYM54" s="3396"/>
      <c r="EYN54" s="3396"/>
      <c r="EYO54" s="3396"/>
      <c r="EYP54" s="3396"/>
      <c r="EYQ54" s="3396"/>
      <c r="EYR54" s="3396"/>
      <c r="EYS54" s="3396"/>
      <c r="EYT54" s="3396"/>
      <c r="EYU54" s="3396"/>
      <c r="EYV54" s="3396"/>
      <c r="EYW54" s="3396"/>
      <c r="EYX54" s="3396"/>
      <c r="EYY54" s="3396"/>
      <c r="EYZ54" s="3396"/>
      <c r="EZA54" s="3396"/>
      <c r="EZB54" s="3396"/>
      <c r="EZC54" s="3396"/>
      <c r="EZD54" s="3396"/>
      <c r="EZE54" s="3396"/>
      <c r="EZF54" s="3396"/>
      <c r="EZG54" s="3396"/>
      <c r="EZH54" s="3396"/>
      <c r="EZI54" s="3396"/>
      <c r="EZJ54" s="3396"/>
      <c r="EZK54" s="3396"/>
      <c r="EZL54" s="3396"/>
      <c r="EZM54" s="3396"/>
      <c r="EZN54" s="3396"/>
      <c r="EZO54" s="3396"/>
      <c r="EZP54" s="3396"/>
      <c r="EZQ54" s="3396"/>
      <c r="EZR54" s="3396"/>
      <c r="EZS54" s="3396"/>
      <c r="EZT54" s="3396"/>
      <c r="EZU54" s="3396"/>
      <c r="EZV54" s="3396"/>
      <c r="EZW54" s="3396"/>
      <c r="EZX54" s="3396"/>
      <c r="EZY54" s="3396"/>
      <c r="EZZ54" s="3396"/>
      <c r="FAA54" s="3396"/>
      <c r="FAB54" s="3396"/>
      <c r="FAC54" s="3396"/>
      <c r="FAD54" s="3396"/>
      <c r="FAE54" s="3396"/>
      <c r="FAF54" s="3396"/>
      <c r="FAG54" s="3396"/>
      <c r="FAH54" s="3396"/>
      <c r="FAI54" s="3396"/>
      <c r="FAJ54" s="3396"/>
      <c r="FAK54" s="3396"/>
      <c r="FAL54" s="3396"/>
      <c r="FAM54" s="3396"/>
      <c r="FAN54" s="3396"/>
      <c r="FAO54" s="3396"/>
      <c r="FAP54" s="3396"/>
      <c r="FAQ54" s="3396"/>
      <c r="FAR54" s="3396"/>
      <c r="FAS54" s="3396"/>
      <c r="FAT54" s="3396"/>
      <c r="FAU54" s="3396"/>
      <c r="FAV54" s="3396"/>
      <c r="FAW54" s="3396"/>
      <c r="FAX54" s="3396"/>
      <c r="FAY54" s="3396"/>
      <c r="FAZ54" s="3396"/>
      <c r="FBA54" s="3396"/>
      <c r="FBB54" s="3396"/>
      <c r="FBC54" s="3396"/>
      <c r="FBD54" s="3396"/>
      <c r="FBE54" s="3396"/>
      <c r="FBF54" s="3396"/>
      <c r="FBG54" s="3396"/>
      <c r="FBH54" s="3396"/>
      <c r="FBI54" s="3396"/>
      <c r="FBJ54" s="3396"/>
      <c r="FBK54" s="3396"/>
      <c r="FBL54" s="3396"/>
      <c r="FBM54" s="3396"/>
      <c r="FBN54" s="3396"/>
      <c r="FBO54" s="3396"/>
      <c r="FBP54" s="3396"/>
      <c r="FBQ54" s="3396"/>
      <c r="FBR54" s="3396"/>
      <c r="FBS54" s="3396"/>
      <c r="FBT54" s="3396"/>
      <c r="FBU54" s="3396"/>
      <c r="FBV54" s="3396"/>
      <c r="FBW54" s="3396"/>
      <c r="FBX54" s="3396"/>
      <c r="FBY54" s="3396"/>
      <c r="FBZ54" s="3396"/>
      <c r="FCA54" s="3396"/>
      <c r="FCB54" s="3396"/>
      <c r="FCC54" s="3396"/>
      <c r="FCD54" s="3396"/>
      <c r="FCE54" s="3396"/>
      <c r="FCF54" s="3396"/>
      <c r="FCG54" s="3396"/>
      <c r="FCH54" s="3396"/>
      <c r="FCI54" s="3396"/>
      <c r="FCJ54" s="3396"/>
      <c r="FCK54" s="3396"/>
      <c r="FCL54" s="3396"/>
      <c r="FCM54" s="3396"/>
      <c r="FCN54" s="3396"/>
      <c r="FCO54" s="3396"/>
      <c r="FCP54" s="3396"/>
      <c r="FCQ54" s="3396"/>
      <c r="FCR54" s="3396"/>
      <c r="FCS54" s="3396"/>
      <c r="FCT54" s="3396"/>
      <c r="FCU54" s="3396"/>
      <c r="FCV54" s="3396"/>
      <c r="FCW54" s="3396"/>
      <c r="FCX54" s="3396"/>
      <c r="FCY54" s="3396"/>
      <c r="FCZ54" s="3396"/>
      <c r="FDA54" s="3396"/>
      <c r="FDB54" s="3396"/>
      <c r="FDC54" s="3396"/>
      <c r="FDD54" s="3396"/>
      <c r="FDE54" s="3396"/>
      <c r="FDF54" s="3396"/>
      <c r="FDG54" s="3396"/>
      <c r="FDH54" s="3396"/>
      <c r="FDI54" s="3396"/>
      <c r="FDJ54" s="3396"/>
      <c r="FDK54" s="3396"/>
      <c r="FDL54" s="3396"/>
      <c r="FDM54" s="3396"/>
      <c r="FDN54" s="3396"/>
      <c r="FDO54" s="3396"/>
      <c r="FDP54" s="3396"/>
      <c r="FDQ54" s="3396"/>
      <c r="FDR54" s="3396"/>
      <c r="FDS54" s="3396"/>
      <c r="FDT54" s="3396"/>
      <c r="FDU54" s="3396"/>
      <c r="FDV54" s="3396"/>
      <c r="FDW54" s="3396"/>
      <c r="FDX54" s="3396"/>
      <c r="FDY54" s="3396"/>
      <c r="FDZ54" s="3396"/>
      <c r="FEA54" s="3396"/>
      <c r="FEB54" s="3396"/>
      <c r="FEC54" s="3396"/>
      <c r="FED54" s="3396"/>
      <c r="FEE54" s="3396"/>
      <c r="FEF54" s="3396"/>
      <c r="FEG54" s="3396"/>
      <c r="FEH54" s="3396"/>
      <c r="FEI54" s="3396"/>
      <c r="FEJ54" s="3396"/>
      <c r="FEK54" s="3396"/>
      <c r="FEL54" s="3396"/>
      <c r="FEM54" s="3396"/>
      <c r="FEN54" s="3396"/>
      <c r="FEO54" s="3396"/>
      <c r="FEP54" s="3396"/>
      <c r="FEQ54" s="3396"/>
      <c r="FER54" s="3396"/>
      <c r="FES54" s="3396"/>
      <c r="FET54" s="3396"/>
      <c r="FEU54" s="3396"/>
      <c r="FEV54" s="3396"/>
      <c r="FEW54" s="3396"/>
      <c r="FEX54" s="3396"/>
      <c r="FEY54" s="3396"/>
      <c r="FEZ54" s="3396"/>
      <c r="FFA54" s="3396"/>
      <c r="FFB54" s="3396"/>
      <c r="FFC54" s="3396"/>
      <c r="FFD54" s="3396"/>
      <c r="FFE54" s="3396"/>
      <c r="FFF54" s="3396"/>
      <c r="FFG54" s="3396"/>
      <c r="FFH54" s="3396"/>
      <c r="FFI54" s="3396"/>
      <c r="FFJ54" s="3396"/>
      <c r="FFK54" s="3396"/>
      <c r="FFL54" s="3396"/>
      <c r="FFM54" s="3396"/>
      <c r="FFN54" s="3396"/>
      <c r="FFO54" s="3396"/>
      <c r="FFP54" s="3396"/>
      <c r="FFQ54" s="3396"/>
      <c r="FFR54" s="3396"/>
      <c r="FFS54" s="3396"/>
      <c r="FFT54" s="3396"/>
      <c r="FFU54" s="3396"/>
      <c r="FFV54" s="3396"/>
      <c r="FFW54" s="3396"/>
      <c r="FFX54" s="3396"/>
      <c r="FFY54" s="3396"/>
      <c r="FFZ54" s="3396"/>
      <c r="FGA54" s="3396"/>
      <c r="FGB54" s="3396"/>
      <c r="FGC54" s="3396"/>
      <c r="FGD54" s="3396"/>
      <c r="FGE54" s="3396"/>
      <c r="FGF54" s="3396"/>
      <c r="FGG54" s="3396"/>
      <c r="FGH54" s="3396"/>
      <c r="FGI54" s="3396"/>
      <c r="FGJ54" s="3396"/>
      <c r="FGK54" s="3396"/>
      <c r="FGL54" s="3396"/>
      <c r="FGM54" s="3396"/>
      <c r="FGN54" s="3396"/>
      <c r="FGO54" s="3396"/>
      <c r="FGP54" s="3396"/>
      <c r="FGQ54" s="3396"/>
      <c r="FGR54" s="3396"/>
      <c r="FGS54" s="3396"/>
      <c r="FGT54" s="3396"/>
      <c r="FGU54" s="3396"/>
      <c r="FGV54" s="3396"/>
      <c r="FGW54" s="3396"/>
      <c r="FGX54" s="3396"/>
      <c r="FGY54" s="3396"/>
      <c r="FGZ54" s="3396"/>
      <c r="FHA54" s="3396"/>
      <c r="FHB54" s="3396"/>
      <c r="FHC54" s="3396"/>
      <c r="FHD54" s="3396"/>
      <c r="FHE54" s="3396"/>
      <c r="FHF54" s="3396"/>
      <c r="FHG54" s="3396"/>
      <c r="FHH54" s="3396"/>
      <c r="FHI54" s="3396"/>
      <c r="FHJ54" s="3396"/>
      <c r="FHK54" s="3396"/>
      <c r="FHL54" s="3396"/>
      <c r="FHM54" s="3396"/>
      <c r="FHN54" s="3396"/>
      <c r="FHO54" s="3396"/>
      <c r="FHP54" s="3396"/>
      <c r="FHQ54" s="3396"/>
      <c r="FHR54" s="3396"/>
      <c r="FHS54" s="3396"/>
      <c r="FHT54" s="3396"/>
      <c r="FHU54" s="3396"/>
      <c r="FHV54" s="3396"/>
      <c r="FHW54" s="3396"/>
      <c r="FHX54" s="3396"/>
      <c r="FHY54" s="3396"/>
      <c r="FHZ54" s="3396"/>
      <c r="FIA54" s="3396"/>
      <c r="FIB54" s="3396"/>
      <c r="FIC54" s="3396"/>
      <c r="FID54" s="3396"/>
      <c r="FIE54" s="3396"/>
      <c r="FIF54" s="3396"/>
      <c r="FIG54" s="3396"/>
      <c r="FIH54" s="3396"/>
      <c r="FII54" s="3396"/>
      <c r="FIJ54" s="3396"/>
      <c r="FIK54" s="3396"/>
      <c r="FIL54" s="3396"/>
      <c r="FIM54" s="3396"/>
      <c r="FIN54" s="3396"/>
      <c r="FIO54" s="3396"/>
      <c r="FIP54" s="3396"/>
      <c r="FIQ54" s="3396"/>
      <c r="FIR54" s="3396"/>
      <c r="FIS54" s="3396"/>
      <c r="FIT54" s="3396"/>
      <c r="FIU54" s="3396"/>
      <c r="FIV54" s="3396"/>
      <c r="FIW54" s="3396"/>
      <c r="FIX54" s="3396"/>
      <c r="FIY54" s="3396"/>
      <c r="FIZ54" s="3396"/>
      <c r="FJA54" s="3396"/>
      <c r="FJB54" s="3396"/>
      <c r="FJC54" s="3396"/>
      <c r="FJD54" s="3396"/>
      <c r="FJE54" s="3396"/>
      <c r="FJF54" s="3396"/>
      <c r="FJG54" s="3396"/>
      <c r="FJH54" s="3396"/>
      <c r="FJI54" s="3396"/>
      <c r="FJJ54" s="3396"/>
      <c r="FJK54" s="3396"/>
      <c r="FJL54" s="3396"/>
      <c r="FJM54" s="3396"/>
      <c r="FJN54" s="3396"/>
      <c r="FJO54" s="3396"/>
      <c r="FJP54" s="3396"/>
      <c r="FJQ54" s="3396"/>
      <c r="FJR54" s="3396"/>
      <c r="FJS54" s="3396"/>
      <c r="FJT54" s="3396"/>
      <c r="FJU54" s="3396"/>
      <c r="FJV54" s="3396"/>
      <c r="FJW54" s="3396"/>
      <c r="FJX54" s="3396"/>
      <c r="FJY54" s="3396"/>
      <c r="FJZ54" s="3396"/>
      <c r="FKA54" s="3396"/>
      <c r="FKB54" s="3396"/>
      <c r="FKC54" s="3396"/>
      <c r="FKD54" s="3396"/>
      <c r="FKE54" s="3396"/>
      <c r="FKF54" s="3396"/>
      <c r="FKG54" s="3396"/>
      <c r="FKH54" s="3396"/>
      <c r="FKI54" s="3396"/>
      <c r="FKJ54" s="3396"/>
      <c r="FKK54" s="3396"/>
      <c r="FKL54" s="3396"/>
      <c r="FKM54" s="3396"/>
      <c r="FKN54" s="3396"/>
      <c r="FKO54" s="3396"/>
      <c r="FKP54" s="3396"/>
      <c r="FKQ54" s="3396"/>
      <c r="FKR54" s="3396"/>
      <c r="FKS54" s="3396"/>
      <c r="FKT54" s="3396"/>
      <c r="FKU54" s="3396"/>
      <c r="FKV54" s="3396"/>
      <c r="FKW54" s="3396"/>
      <c r="FKX54" s="3396"/>
      <c r="FKY54" s="3396"/>
      <c r="FKZ54" s="3396"/>
      <c r="FLA54" s="3396"/>
      <c r="FLB54" s="3396"/>
      <c r="FLC54" s="3396"/>
      <c r="FLD54" s="3396"/>
      <c r="FLE54" s="3396"/>
      <c r="FLF54" s="3396"/>
      <c r="FLG54" s="3396"/>
      <c r="FLH54" s="3396"/>
      <c r="FLI54" s="3396"/>
      <c r="FLJ54" s="3396"/>
      <c r="FLK54" s="3396"/>
      <c r="FLL54" s="3396"/>
      <c r="FLM54" s="3396"/>
      <c r="FLN54" s="3396"/>
      <c r="FLO54" s="3396"/>
      <c r="FLP54" s="3396"/>
      <c r="FLQ54" s="3396"/>
      <c r="FLR54" s="3396"/>
      <c r="FLS54" s="3396"/>
      <c r="FLT54" s="3396"/>
      <c r="FLU54" s="3396"/>
      <c r="FLV54" s="3396"/>
      <c r="FLW54" s="3396"/>
      <c r="FLX54" s="3396"/>
      <c r="FLY54" s="3396"/>
      <c r="FLZ54" s="3396"/>
      <c r="FMA54" s="3396"/>
      <c r="FMB54" s="3396"/>
      <c r="FMC54" s="3396"/>
      <c r="FMD54" s="3396"/>
      <c r="FME54" s="3396"/>
      <c r="FMF54" s="3396"/>
      <c r="FMG54" s="3396"/>
      <c r="FMH54" s="3396"/>
      <c r="FMI54" s="3396"/>
      <c r="FMJ54" s="3396"/>
      <c r="FMK54" s="3396"/>
      <c r="FML54" s="3396"/>
      <c r="FMM54" s="3396"/>
      <c r="FMN54" s="3396"/>
      <c r="FMO54" s="3396"/>
      <c r="FMP54" s="3396"/>
      <c r="FMQ54" s="3396"/>
      <c r="FMR54" s="3396"/>
      <c r="FMS54" s="3396"/>
      <c r="FMT54" s="3396"/>
      <c r="FMU54" s="3396"/>
      <c r="FMV54" s="3396"/>
      <c r="FMW54" s="3396"/>
      <c r="FMX54" s="3396"/>
      <c r="FMY54" s="3396"/>
      <c r="FMZ54" s="3396"/>
      <c r="FNA54" s="3396"/>
      <c r="FNB54" s="3396"/>
      <c r="FNC54" s="3396"/>
      <c r="FND54" s="3396"/>
      <c r="FNE54" s="3396"/>
      <c r="FNF54" s="3396"/>
      <c r="FNG54" s="3396"/>
      <c r="FNH54" s="3396"/>
      <c r="FNI54" s="3396"/>
      <c r="FNJ54" s="3396"/>
      <c r="FNK54" s="3396"/>
      <c r="FNL54" s="3396"/>
      <c r="FNM54" s="3396"/>
      <c r="FNN54" s="3396"/>
      <c r="FNO54" s="3396"/>
      <c r="FNP54" s="3396"/>
      <c r="FNQ54" s="3396"/>
      <c r="FNR54" s="3396"/>
      <c r="FNS54" s="3396"/>
      <c r="FNT54" s="3396"/>
      <c r="FNU54" s="3396"/>
      <c r="FNV54" s="3396"/>
      <c r="FNW54" s="3396"/>
      <c r="FNX54" s="3396"/>
      <c r="FNY54" s="3396"/>
      <c r="FNZ54" s="3396"/>
      <c r="FOA54" s="3396"/>
      <c r="FOB54" s="3396"/>
      <c r="FOC54" s="3396"/>
      <c r="FOD54" s="3396"/>
      <c r="FOE54" s="3396"/>
      <c r="FOF54" s="3396"/>
      <c r="FOG54" s="3396"/>
      <c r="FOH54" s="3396"/>
      <c r="FOI54" s="3396"/>
      <c r="FOJ54" s="3396"/>
      <c r="FOK54" s="3396"/>
      <c r="FOL54" s="3396"/>
      <c r="FOM54" s="3396"/>
      <c r="FON54" s="3396"/>
      <c r="FOO54" s="3396"/>
      <c r="FOP54" s="3396"/>
      <c r="FOQ54" s="3396"/>
      <c r="FOR54" s="3396"/>
      <c r="FOS54" s="3396"/>
      <c r="FOT54" s="3396"/>
      <c r="FOU54" s="3396"/>
      <c r="FOV54" s="3396"/>
      <c r="FOW54" s="3396"/>
      <c r="FOX54" s="3396"/>
      <c r="FOY54" s="3396"/>
      <c r="FOZ54" s="3396"/>
      <c r="FPA54" s="3396"/>
      <c r="FPB54" s="3396"/>
      <c r="FPC54" s="3396"/>
      <c r="FPD54" s="3396"/>
      <c r="FPE54" s="3396"/>
      <c r="FPF54" s="3396"/>
      <c r="FPG54" s="3396"/>
      <c r="FPH54" s="3396"/>
      <c r="FPI54" s="3396"/>
      <c r="FPJ54" s="3396"/>
      <c r="FPK54" s="3396"/>
      <c r="FPL54" s="3396"/>
      <c r="FPM54" s="3396"/>
      <c r="FPN54" s="3396"/>
      <c r="FPO54" s="3396"/>
      <c r="FPP54" s="3396"/>
      <c r="FPQ54" s="3396"/>
      <c r="FPR54" s="3396"/>
      <c r="FPS54" s="3396"/>
      <c r="FPT54" s="3396"/>
      <c r="FPU54" s="3396"/>
      <c r="FPV54" s="3396"/>
      <c r="FPW54" s="3396"/>
      <c r="FPX54" s="3396"/>
      <c r="FPY54" s="3396"/>
      <c r="FPZ54" s="3396"/>
      <c r="FQA54" s="3396"/>
      <c r="FQB54" s="3396"/>
      <c r="FQC54" s="3396"/>
      <c r="FQD54" s="3396"/>
      <c r="FQE54" s="3396"/>
      <c r="FQF54" s="3396"/>
      <c r="FQG54" s="3396"/>
      <c r="FQH54" s="3396"/>
      <c r="FQI54" s="3396"/>
      <c r="FQJ54" s="3396"/>
      <c r="FQK54" s="3396"/>
      <c r="FQL54" s="3396"/>
      <c r="FQM54" s="3396"/>
      <c r="FQN54" s="3396"/>
      <c r="FQO54" s="3396"/>
      <c r="FQP54" s="3396"/>
      <c r="FQQ54" s="3396"/>
      <c r="FQR54" s="3396"/>
      <c r="FQS54" s="3396"/>
      <c r="FQT54" s="3396"/>
      <c r="FQU54" s="3396"/>
      <c r="FQV54" s="3396"/>
      <c r="FQW54" s="3396"/>
      <c r="FQX54" s="3396"/>
      <c r="FQY54" s="3396"/>
      <c r="FQZ54" s="3396"/>
      <c r="FRA54" s="3396"/>
      <c r="FRB54" s="3396"/>
      <c r="FRC54" s="3396"/>
      <c r="FRD54" s="3396"/>
      <c r="FRE54" s="3396"/>
      <c r="FRF54" s="3396"/>
      <c r="FRG54" s="3396"/>
      <c r="FRH54" s="3396"/>
      <c r="FRI54" s="3396"/>
      <c r="FRJ54" s="3396"/>
      <c r="FRK54" s="3396"/>
      <c r="FRL54" s="3396"/>
      <c r="FRM54" s="3396"/>
      <c r="FRN54" s="3396"/>
      <c r="FRO54" s="3396"/>
      <c r="FRP54" s="3396"/>
      <c r="FRQ54" s="3396"/>
      <c r="FRR54" s="3396"/>
      <c r="FRS54" s="3396"/>
      <c r="FRT54" s="3396"/>
      <c r="FRU54" s="3396"/>
      <c r="FRV54" s="3396"/>
      <c r="FRW54" s="3396"/>
      <c r="FRX54" s="3396"/>
      <c r="FRY54" s="3396"/>
      <c r="FRZ54" s="3396"/>
      <c r="FSA54" s="3396"/>
      <c r="FSB54" s="3396"/>
      <c r="FSC54" s="3396"/>
      <c r="FSD54" s="3396"/>
      <c r="FSE54" s="3396"/>
      <c r="FSF54" s="3396"/>
      <c r="FSG54" s="3396"/>
      <c r="FSH54" s="3396"/>
      <c r="FSI54" s="3396"/>
      <c r="FSJ54" s="3396"/>
      <c r="FSK54" s="3396"/>
      <c r="FSL54" s="3396"/>
      <c r="FSM54" s="3396"/>
      <c r="FSN54" s="3396"/>
      <c r="FSO54" s="3396"/>
      <c r="FSP54" s="3396"/>
      <c r="FSQ54" s="3396"/>
      <c r="FSR54" s="3396"/>
      <c r="FSS54" s="3396"/>
      <c r="FST54" s="3396"/>
      <c r="FSU54" s="3396"/>
      <c r="FSV54" s="3396"/>
      <c r="FSW54" s="3396"/>
      <c r="FSX54" s="3396"/>
      <c r="FSY54" s="3396"/>
      <c r="FSZ54" s="3396"/>
      <c r="FTA54" s="3396"/>
      <c r="FTB54" s="3396"/>
      <c r="FTC54" s="3396"/>
      <c r="FTD54" s="3396"/>
      <c r="FTE54" s="3396"/>
      <c r="FTF54" s="3396"/>
      <c r="FTG54" s="3396"/>
      <c r="FTH54" s="3396"/>
      <c r="FTI54" s="3396"/>
      <c r="FTJ54" s="3396"/>
      <c r="FTK54" s="3396"/>
      <c r="FTL54" s="3396"/>
      <c r="FTM54" s="3396"/>
      <c r="FTN54" s="3396"/>
      <c r="FTO54" s="3396"/>
      <c r="FTP54" s="3396"/>
      <c r="FTQ54" s="3396"/>
      <c r="FTR54" s="3396"/>
      <c r="FTS54" s="3396"/>
      <c r="FTT54" s="3396"/>
      <c r="FTU54" s="3396"/>
      <c r="FTV54" s="3396"/>
      <c r="FTW54" s="3396"/>
      <c r="FTX54" s="3396"/>
      <c r="FTY54" s="3396"/>
      <c r="FTZ54" s="3396"/>
      <c r="FUA54" s="3396"/>
      <c r="FUB54" s="3396"/>
      <c r="FUC54" s="3396"/>
      <c r="FUD54" s="3396"/>
      <c r="FUE54" s="3396"/>
      <c r="FUF54" s="3396"/>
      <c r="FUG54" s="3396"/>
      <c r="FUH54" s="3396"/>
      <c r="FUI54" s="3396"/>
      <c r="FUJ54" s="3396"/>
      <c r="FUK54" s="3396"/>
      <c r="FUL54" s="3396"/>
      <c r="FUM54" s="3396"/>
      <c r="FUN54" s="3396"/>
      <c r="FUO54" s="3396"/>
      <c r="FUP54" s="3396"/>
      <c r="FUQ54" s="3396"/>
      <c r="FUR54" s="3396"/>
      <c r="FUS54" s="3396"/>
      <c r="FUT54" s="3396"/>
      <c r="FUU54" s="3396"/>
      <c r="FUV54" s="3396"/>
      <c r="FUW54" s="3396"/>
      <c r="FUX54" s="3396"/>
      <c r="FUY54" s="3396"/>
      <c r="FUZ54" s="3396"/>
      <c r="FVA54" s="3396"/>
      <c r="FVB54" s="3396"/>
      <c r="FVC54" s="3396"/>
      <c r="FVD54" s="3396"/>
      <c r="FVE54" s="3396"/>
      <c r="FVF54" s="3396"/>
      <c r="FVG54" s="3396"/>
      <c r="FVH54" s="3396"/>
      <c r="FVI54" s="3396"/>
      <c r="FVJ54" s="3396"/>
      <c r="FVK54" s="3396"/>
      <c r="FVL54" s="3396"/>
      <c r="FVM54" s="3396"/>
      <c r="FVN54" s="3396"/>
      <c r="FVO54" s="3396"/>
      <c r="FVP54" s="3396"/>
      <c r="FVQ54" s="3396"/>
      <c r="FVR54" s="3396"/>
      <c r="FVS54" s="3396"/>
      <c r="FVT54" s="3396"/>
      <c r="FVU54" s="3396"/>
      <c r="FVV54" s="3396"/>
      <c r="FVW54" s="3396"/>
      <c r="FVX54" s="3396"/>
      <c r="FVY54" s="3396"/>
      <c r="FVZ54" s="3396"/>
      <c r="FWA54" s="3396"/>
      <c r="FWB54" s="3396"/>
      <c r="FWC54" s="3396"/>
      <c r="FWD54" s="3396"/>
      <c r="FWE54" s="3396"/>
      <c r="FWF54" s="3396"/>
      <c r="FWG54" s="3396"/>
      <c r="FWH54" s="3396"/>
      <c r="FWI54" s="3396"/>
      <c r="FWJ54" s="3396"/>
      <c r="FWK54" s="3396"/>
      <c r="FWL54" s="3396"/>
      <c r="FWM54" s="3396"/>
      <c r="FWN54" s="3396"/>
      <c r="FWO54" s="3396"/>
      <c r="FWP54" s="3396"/>
      <c r="FWQ54" s="3396"/>
      <c r="FWR54" s="3396"/>
      <c r="FWS54" s="3396"/>
      <c r="FWT54" s="3396"/>
      <c r="FWU54" s="3396"/>
      <c r="FWV54" s="3396"/>
      <c r="FWW54" s="3396"/>
      <c r="FWX54" s="3396"/>
      <c r="FWY54" s="3396"/>
      <c r="FWZ54" s="3396"/>
      <c r="FXA54" s="3396"/>
      <c r="FXB54" s="3396"/>
      <c r="FXC54" s="3396"/>
      <c r="FXD54" s="3396"/>
      <c r="FXE54" s="3396"/>
      <c r="FXF54" s="3396"/>
      <c r="FXG54" s="3396"/>
      <c r="FXH54" s="3396"/>
      <c r="FXI54" s="3396"/>
      <c r="FXJ54" s="3396"/>
      <c r="FXK54" s="3396"/>
      <c r="FXL54" s="3396"/>
      <c r="FXM54" s="3396"/>
      <c r="FXN54" s="3396"/>
      <c r="FXO54" s="3396"/>
      <c r="FXP54" s="3396"/>
      <c r="FXQ54" s="3396"/>
      <c r="FXR54" s="3396"/>
      <c r="FXS54" s="3396"/>
      <c r="FXT54" s="3396"/>
      <c r="FXU54" s="3396"/>
      <c r="FXV54" s="3396"/>
      <c r="FXW54" s="3396"/>
      <c r="FXX54" s="3396"/>
      <c r="FXY54" s="3396"/>
      <c r="FXZ54" s="3396"/>
      <c r="FYA54" s="3396"/>
      <c r="FYB54" s="3396"/>
      <c r="FYC54" s="3396"/>
      <c r="FYD54" s="3396"/>
      <c r="FYE54" s="3396"/>
      <c r="FYF54" s="3396"/>
      <c r="FYG54" s="3396"/>
      <c r="FYH54" s="3396"/>
      <c r="FYI54" s="3396"/>
      <c r="FYJ54" s="3396"/>
      <c r="FYK54" s="3396"/>
      <c r="FYL54" s="3396"/>
      <c r="FYM54" s="3396"/>
      <c r="FYN54" s="3396"/>
      <c r="FYO54" s="3396"/>
      <c r="FYP54" s="3396"/>
      <c r="FYQ54" s="3396"/>
      <c r="FYR54" s="3396"/>
      <c r="FYS54" s="3396"/>
      <c r="FYT54" s="3396"/>
      <c r="FYU54" s="3396"/>
      <c r="FYV54" s="3396"/>
      <c r="FYW54" s="3396"/>
      <c r="FYX54" s="3396"/>
      <c r="FYY54" s="3396"/>
      <c r="FYZ54" s="3396"/>
      <c r="FZA54" s="3396"/>
      <c r="FZB54" s="3396"/>
      <c r="FZC54" s="3396"/>
      <c r="FZD54" s="3396"/>
      <c r="FZE54" s="3396"/>
      <c r="FZF54" s="3396"/>
      <c r="FZG54" s="3396"/>
      <c r="FZH54" s="3396"/>
      <c r="FZI54" s="3396"/>
      <c r="FZJ54" s="3396"/>
      <c r="FZK54" s="3396"/>
      <c r="FZL54" s="3396"/>
      <c r="FZM54" s="3396"/>
      <c r="FZN54" s="3396"/>
      <c r="FZO54" s="3396"/>
      <c r="FZP54" s="3396"/>
      <c r="FZQ54" s="3396"/>
      <c r="FZR54" s="3396"/>
      <c r="FZS54" s="3396"/>
      <c r="FZT54" s="3396"/>
      <c r="FZU54" s="3396"/>
      <c r="FZV54" s="3396"/>
      <c r="FZW54" s="3396"/>
      <c r="FZX54" s="3396"/>
      <c r="FZY54" s="3396"/>
      <c r="FZZ54" s="3396"/>
      <c r="GAA54" s="3396"/>
      <c r="GAB54" s="3396"/>
      <c r="GAC54" s="3396"/>
      <c r="GAD54" s="3396"/>
      <c r="GAE54" s="3396"/>
      <c r="GAF54" s="3396"/>
      <c r="GAG54" s="3396"/>
      <c r="GAH54" s="3396"/>
      <c r="GAI54" s="3396"/>
      <c r="GAJ54" s="3396"/>
      <c r="GAK54" s="3396"/>
      <c r="GAL54" s="3396"/>
      <c r="GAM54" s="3396"/>
      <c r="GAN54" s="3396"/>
      <c r="GAO54" s="3396"/>
      <c r="GAP54" s="3396"/>
      <c r="GAQ54" s="3396"/>
      <c r="GAR54" s="3396"/>
      <c r="GAS54" s="3396"/>
      <c r="GAT54" s="3396"/>
      <c r="GAU54" s="3396"/>
      <c r="GAV54" s="3396"/>
      <c r="GAW54" s="3396"/>
      <c r="GAX54" s="3396"/>
      <c r="GAY54" s="3396"/>
      <c r="GAZ54" s="3396"/>
      <c r="GBA54" s="3396"/>
      <c r="GBB54" s="3396"/>
      <c r="GBC54" s="3396"/>
      <c r="GBD54" s="3396"/>
      <c r="GBE54" s="3396"/>
      <c r="GBF54" s="3396"/>
      <c r="GBG54" s="3396"/>
      <c r="GBH54" s="3396"/>
      <c r="GBI54" s="3396"/>
      <c r="GBJ54" s="3396"/>
      <c r="GBK54" s="3396"/>
      <c r="GBL54" s="3396"/>
      <c r="GBM54" s="3396"/>
      <c r="GBN54" s="3396"/>
      <c r="GBO54" s="3396"/>
      <c r="GBP54" s="3396"/>
      <c r="GBQ54" s="3396"/>
      <c r="GBR54" s="3396"/>
      <c r="GBS54" s="3396"/>
      <c r="GBT54" s="3396"/>
      <c r="GBU54" s="3396"/>
      <c r="GBV54" s="3396"/>
      <c r="GBW54" s="3396"/>
      <c r="GBX54" s="3396"/>
      <c r="GBY54" s="3396"/>
      <c r="GBZ54" s="3396"/>
      <c r="GCA54" s="3396"/>
      <c r="GCB54" s="3396"/>
      <c r="GCC54" s="3396"/>
      <c r="GCD54" s="3396"/>
      <c r="GCE54" s="3396"/>
      <c r="GCF54" s="3396"/>
      <c r="GCG54" s="3396"/>
      <c r="GCH54" s="3396"/>
      <c r="GCI54" s="3396"/>
      <c r="GCJ54" s="3396"/>
      <c r="GCK54" s="3396"/>
      <c r="GCL54" s="3396"/>
      <c r="GCM54" s="3396"/>
      <c r="GCN54" s="3396"/>
      <c r="GCO54" s="3396"/>
      <c r="GCP54" s="3396"/>
      <c r="GCQ54" s="3396"/>
      <c r="GCR54" s="3396"/>
      <c r="GCS54" s="3396"/>
      <c r="GCT54" s="3396"/>
      <c r="GCU54" s="3396"/>
      <c r="GCV54" s="3396"/>
      <c r="GCW54" s="3396"/>
      <c r="GCX54" s="3396"/>
      <c r="GCY54" s="3396"/>
      <c r="GCZ54" s="3396"/>
      <c r="GDA54" s="3396"/>
      <c r="GDB54" s="3396"/>
      <c r="GDC54" s="3396"/>
      <c r="GDD54" s="3396"/>
      <c r="GDE54" s="3396"/>
      <c r="GDF54" s="3396"/>
      <c r="GDG54" s="3396"/>
      <c r="GDH54" s="3396"/>
      <c r="GDI54" s="3396"/>
      <c r="GDJ54" s="3396"/>
      <c r="GDK54" s="3396"/>
      <c r="GDL54" s="3396"/>
      <c r="GDM54" s="3396"/>
      <c r="GDN54" s="3396"/>
      <c r="GDO54" s="3396"/>
      <c r="GDP54" s="3396"/>
      <c r="GDQ54" s="3396"/>
      <c r="GDR54" s="3396"/>
      <c r="GDS54" s="3396"/>
      <c r="GDT54" s="3396"/>
      <c r="GDU54" s="3396"/>
      <c r="GDV54" s="3396"/>
      <c r="GDW54" s="3396"/>
      <c r="GDX54" s="3396"/>
      <c r="GDY54" s="3396"/>
      <c r="GDZ54" s="3396"/>
      <c r="GEA54" s="3396"/>
      <c r="GEB54" s="3396"/>
      <c r="GEC54" s="3396"/>
      <c r="GED54" s="3396"/>
      <c r="GEE54" s="3396"/>
      <c r="GEF54" s="3396"/>
      <c r="GEG54" s="3396"/>
      <c r="GEH54" s="3396"/>
      <c r="GEI54" s="3396"/>
      <c r="GEJ54" s="3396"/>
      <c r="GEK54" s="3396"/>
      <c r="GEL54" s="3396"/>
      <c r="GEM54" s="3396"/>
      <c r="GEN54" s="3396"/>
      <c r="GEO54" s="3396"/>
      <c r="GEP54" s="3396"/>
      <c r="GEQ54" s="3396"/>
      <c r="GER54" s="3396"/>
      <c r="GES54" s="3396"/>
      <c r="GET54" s="3396"/>
      <c r="GEU54" s="3396"/>
      <c r="GEV54" s="3396"/>
      <c r="GEW54" s="3396"/>
      <c r="GEX54" s="3396"/>
      <c r="GEY54" s="3396"/>
      <c r="GEZ54" s="3396"/>
      <c r="GFA54" s="3396"/>
      <c r="GFB54" s="3396"/>
      <c r="GFC54" s="3396"/>
      <c r="GFD54" s="3396"/>
      <c r="GFE54" s="3396"/>
      <c r="GFF54" s="3396"/>
      <c r="GFG54" s="3396"/>
      <c r="GFH54" s="3396"/>
      <c r="GFI54" s="3396"/>
      <c r="GFJ54" s="3396"/>
      <c r="GFK54" s="3396"/>
      <c r="GFL54" s="3396"/>
      <c r="GFM54" s="3396"/>
      <c r="GFN54" s="3396"/>
      <c r="GFO54" s="3396"/>
      <c r="GFP54" s="3396"/>
      <c r="GFQ54" s="3396"/>
      <c r="GFR54" s="3396"/>
      <c r="GFS54" s="3396"/>
      <c r="GFT54" s="3396"/>
      <c r="GFU54" s="3396"/>
      <c r="GFV54" s="3396"/>
      <c r="GFW54" s="3396"/>
      <c r="GFX54" s="3396"/>
      <c r="GFY54" s="3396"/>
      <c r="GFZ54" s="3396"/>
      <c r="GGA54" s="3396"/>
      <c r="GGB54" s="3396"/>
      <c r="GGC54" s="3396"/>
      <c r="GGD54" s="3396"/>
      <c r="GGE54" s="3396"/>
      <c r="GGF54" s="3396"/>
      <c r="GGG54" s="3396"/>
      <c r="GGH54" s="3396"/>
      <c r="GGI54" s="3396"/>
      <c r="GGJ54" s="3396"/>
      <c r="GGK54" s="3396"/>
      <c r="GGL54" s="3396"/>
      <c r="GGM54" s="3396"/>
      <c r="GGN54" s="3396"/>
      <c r="GGO54" s="3396"/>
      <c r="GGP54" s="3396"/>
      <c r="GGQ54" s="3396"/>
      <c r="GGR54" s="3396"/>
      <c r="GGS54" s="3396"/>
      <c r="GGT54" s="3396"/>
      <c r="GGU54" s="3396"/>
      <c r="GGV54" s="3396"/>
      <c r="GGW54" s="3396"/>
      <c r="GGX54" s="3396"/>
      <c r="GGY54" s="3396"/>
      <c r="GGZ54" s="3396"/>
      <c r="GHA54" s="3396"/>
      <c r="GHB54" s="3396"/>
      <c r="GHC54" s="3396"/>
      <c r="GHD54" s="3396"/>
      <c r="GHE54" s="3396"/>
      <c r="GHF54" s="3396"/>
      <c r="GHG54" s="3396"/>
      <c r="GHH54" s="3396"/>
      <c r="GHI54" s="3396"/>
      <c r="GHJ54" s="3396"/>
      <c r="GHK54" s="3396"/>
      <c r="GHL54" s="3396"/>
      <c r="GHM54" s="3396"/>
      <c r="GHN54" s="3396"/>
      <c r="GHO54" s="3396"/>
      <c r="GHP54" s="3396"/>
      <c r="GHQ54" s="3396"/>
      <c r="GHR54" s="3396"/>
      <c r="GHS54" s="3396"/>
      <c r="GHT54" s="3396"/>
      <c r="GHU54" s="3396"/>
      <c r="GHV54" s="3396"/>
      <c r="GHW54" s="3396"/>
      <c r="GHX54" s="3396"/>
      <c r="GHY54" s="3396"/>
      <c r="GHZ54" s="3396"/>
      <c r="GIA54" s="3396"/>
      <c r="GIB54" s="3396"/>
      <c r="GIC54" s="3396"/>
      <c r="GID54" s="3396"/>
      <c r="GIE54" s="3396"/>
      <c r="GIF54" s="3396"/>
      <c r="GIG54" s="3396"/>
      <c r="GIH54" s="3396"/>
      <c r="GII54" s="3396"/>
      <c r="GIJ54" s="3396"/>
      <c r="GIK54" s="3396"/>
      <c r="GIL54" s="3396"/>
      <c r="GIM54" s="3396"/>
      <c r="GIN54" s="3396"/>
      <c r="GIO54" s="3396"/>
      <c r="GIP54" s="3396"/>
      <c r="GIQ54" s="3396"/>
      <c r="GIR54" s="3396"/>
      <c r="GIS54" s="3396"/>
      <c r="GIT54" s="3396"/>
      <c r="GIU54" s="3396"/>
      <c r="GIV54" s="3396"/>
      <c r="GIW54" s="3396"/>
      <c r="GIX54" s="3396"/>
      <c r="GIY54" s="3396"/>
      <c r="GIZ54" s="3396"/>
      <c r="GJA54" s="3396"/>
      <c r="GJB54" s="3396"/>
      <c r="GJC54" s="3396"/>
      <c r="GJD54" s="3396"/>
      <c r="GJE54" s="3396"/>
      <c r="GJF54" s="3396"/>
      <c r="GJG54" s="3396"/>
      <c r="GJH54" s="3396"/>
      <c r="GJI54" s="3396"/>
      <c r="GJJ54" s="3396"/>
      <c r="GJK54" s="3396"/>
      <c r="GJL54" s="3396"/>
      <c r="GJM54" s="3396"/>
      <c r="GJN54" s="3396"/>
      <c r="GJO54" s="3396"/>
      <c r="GJP54" s="3396"/>
      <c r="GJQ54" s="3396"/>
      <c r="GJR54" s="3396"/>
      <c r="GJS54" s="3396"/>
      <c r="GJT54" s="3396"/>
      <c r="GJU54" s="3396"/>
      <c r="GJV54" s="3396"/>
      <c r="GJW54" s="3396"/>
      <c r="GJX54" s="3396"/>
      <c r="GJY54" s="3396"/>
      <c r="GJZ54" s="3396"/>
      <c r="GKA54" s="3396"/>
      <c r="GKB54" s="3396"/>
      <c r="GKC54" s="3396"/>
      <c r="GKD54" s="3396"/>
      <c r="GKE54" s="3396"/>
      <c r="GKF54" s="3396"/>
      <c r="GKG54" s="3396"/>
      <c r="GKH54" s="3396"/>
      <c r="GKI54" s="3396"/>
      <c r="GKJ54" s="3396"/>
      <c r="GKK54" s="3396"/>
      <c r="GKL54" s="3396"/>
      <c r="GKM54" s="3396"/>
      <c r="GKN54" s="3396"/>
      <c r="GKO54" s="3396"/>
      <c r="GKP54" s="3396"/>
      <c r="GKQ54" s="3396"/>
      <c r="GKR54" s="3396"/>
      <c r="GKS54" s="3396"/>
      <c r="GKT54" s="3396"/>
      <c r="GKU54" s="3396"/>
      <c r="GKV54" s="3396"/>
      <c r="GKW54" s="3396"/>
      <c r="GKX54" s="3396"/>
      <c r="GKY54" s="3396"/>
      <c r="GKZ54" s="3396"/>
      <c r="GLA54" s="3396"/>
      <c r="GLB54" s="3396"/>
      <c r="GLC54" s="3396"/>
      <c r="GLD54" s="3396"/>
      <c r="GLE54" s="3396"/>
      <c r="GLF54" s="3396"/>
      <c r="GLG54" s="3396"/>
      <c r="GLH54" s="3396"/>
      <c r="GLI54" s="3396"/>
      <c r="GLJ54" s="3396"/>
      <c r="GLK54" s="3396"/>
      <c r="GLL54" s="3396"/>
      <c r="GLM54" s="3396"/>
      <c r="GLN54" s="3396"/>
      <c r="GLO54" s="3396"/>
      <c r="GLP54" s="3396"/>
      <c r="GLQ54" s="3396"/>
      <c r="GLR54" s="3396"/>
      <c r="GLS54" s="3396"/>
      <c r="GLT54" s="3396"/>
      <c r="GLU54" s="3396"/>
      <c r="GLV54" s="3396"/>
      <c r="GLW54" s="3396"/>
      <c r="GLX54" s="3396"/>
      <c r="GLY54" s="3396"/>
      <c r="GLZ54" s="3396"/>
      <c r="GMA54" s="3396"/>
      <c r="GMB54" s="3396"/>
      <c r="GMC54" s="3396"/>
      <c r="GMD54" s="3396"/>
      <c r="GME54" s="3396"/>
      <c r="GMF54" s="3396"/>
      <c r="GMG54" s="3396"/>
      <c r="GMH54" s="3396"/>
      <c r="GMI54" s="3396"/>
      <c r="GMJ54" s="3396"/>
      <c r="GMK54" s="3396"/>
      <c r="GML54" s="3396"/>
      <c r="GMM54" s="3396"/>
      <c r="GMN54" s="3396"/>
      <c r="GMO54" s="3396"/>
      <c r="GMP54" s="3396"/>
      <c r="GMQ54" s="3396"/>
      <c r="GMR54" s="3396"/>
      <c r="GMS54" s="3396"/>
      <c r="GMT54" s="3396"/>
      <c r="GMU54" s="3396"/>
      <c r="GMV54" s="3396"/>
      <c r="GMW54" s="3396"/>
      <c r="GMX54" s="3396"/>
      <c r="GMY54" s="3396"/>
      <c r="GMZ54" s="3396"/>
      <c r="GNA54" s="3396"/>
      <c r="GNB54" s="3396"/>
      <c r="GNC54" s="3396"/>
      <c r="GND54" s="3396"/>
      <c r="GNE54" s="3396"/>
      <c r="GNF54" s="3396"/>
      <c r="GNG54" s="3396"/>
      <c r="GNH54" s="3396"/>
      <c r="GNI54" s="3396"/>
      <c r="GNJ54" s="3396"/>
      <c r="GNK54" s="3396"/>
      <c r="GNL54" s="3396"/>
      <c r="GNM54" s="3396"/>
      <c r="GNN54" s="3396"/>
      <c r="GNO54" s="3396"/>
      <c r="GNP54" s="3396"/>
      <c r="GNQ54" s="3396"/>
      <c r="GNR54" s="3396"/>
      <c r="GNS54" s="3396"/>
      <c r="GNT54" s="3396"/>
      <c r="GNU54" s="3396"/>
      <c r="GNV54" s="3396"/>
      <c r="GNW54" s="3396"/>
      <c r="GNX54" s="3396"/>
      <c r="GNY54" s="3396"/>
      <c r="GNZ54" s="3396"/>
      <c r="GOA54" s="3396"/>
      <c r="GOB54" s="3396"/>
      <c r="GOC54" s="3396"/>
      <c r="GOD54" s="3396"/>
      <c r="GOE54" s="3396"/>
      <c r="GOF54" s="3396"/>
      <c r="GOG54" s="3396"/>
      <c r="GOH54" s="3396"/>
      <c r="GOI54" s="3396"/>
      <c r="GOJ54" s="3396"/>
      <c r="GOK54" s="3396"/>
      <c r="GOL54" s="3396"/>
      <c r="GOM54" s="3396"/>
      <c r="GON54" s="3396"/>
      <c r="GOO54" s="3396"/>
      <c r="GOP54" s="3396"/>
      <c r="GOQ54" s="3396"/>
      <c r="GOR54" s="3396"/>
      <c r="GOS54" s="3396"/>
      <c r="GOT54" s="3396"/>
      <c r="GOU54" s="3396"/>
      <c r="GOV54" s="3396"/>
      <c r="GOW54" s="3396"/>
      <c r="GOX54" s="3396"/>
      <c r="GOY54" s="3396"/>
      <c r="GOZ54" s="3396"/>
      <c r="GPA54" s="3396"/>
      <c r="GPB54" s="3396"/>
      <c r="GPC54" s="3396"/>
      <c r="GPD54" s="3396"/>
      <c r="GPE54" s="3396"/>
      <c r="GPF54" s="3396"/>
      <c r="GPG54" s="3396"/>
      <c r="GPH54" s="3396"/>
      <c r="GPI54" s="3396"/>
      <c r="GPJ54" s="3396"/>
      <c r="GPK54" s="3396"/>
      <c r="GPL54" s="3396"/>
      <c r="GPM54" s="3396"/>
      <c r="GPN54" s="3396"/>
      <c r="GPO54" s="3396"/>
      <c r="GPP54" s="3396"/>
      <c r="GPQ54" s="3396"/>
      <c r="GPR54" s="3396"/>
      <c r="GPS54" s="3396"/>
      <c r="GPT54" s="3396"/>
      <c r="GPU54" s="3396"/>
      <c r="GPV54" s="3396"/>
      <c r="GPW54" s="3396"/>
      <c r="GPX54" s="3396"/>
      <c r="GPY54" s="3396"/>
      <c r="GPZ54" s="3396"/>
      <c r="GQA54" s="3396"/>
      <c r="GQB54" s="3396"/>
      <c r="GQC54" s="3396"/>
      <c r="GQD54" s="3396"/>
      <c r="GQE54" s="3396"/>
      <c r="GQF54" s="3396"/>
      <c r="GQG54" s="3396"/>
      <c r="GQH54" s="3396"/>
      <c r="GQI54" s="3396"/>
      <c r="GQJ54" s="3396"/>
      <c r="GQK54" s="3396"/>
      <c r="GQL54" s="3396"/>
      <c r="GQM54" s="3396"/>
      <c r="GQN54" s="3396"/>
      <c r="GQO54" s="3396"/>
      <c r="GQP54" s="3396"/>
      <c r="GQQ54" s="3396"/>
      <c r="GQR54" s="3396"/>
      <c r="GQS54" s="3396"/>
      <c r="GQT54" s="3396"/>
      <c r="GQU54" s="3396"/>
      <c r="GQV54" s="3396"/>
      <c r="GQW54" s="3396"/>
      <c r="GQX54" s="3396"/>
      <c r="GQY54" s="3396"/>
      <c r="GQZ54" s="3396"/>
      <c r="GRA54" s="3396"/>
      <c r="GRB54" s="3396"/>
      <c r="GRC54" s="3396"/>
      <c r="GRD54" s="3396"/>
      <c r="GRE54" s="3396"/>
      <c r="GRF54" s="3396"/>
      <c r="GRG54" s="3396"/>
      <c r="GRH54" s="3396"/>
      <c r="GRI54" s="3396"/>
      <c r="GRJ54" s="3396"/>
      <c r="GRK54" s="3396"/>
      <c r="GRL54" s="3396"/>
      <c r="GRM54" s="3396"/>
      <c r="GRN54" s="3396"/>
      <c r="GRO54" s="3396"/>
      <c r="GRP54" s="3396"/>
      <c r="GRQ54" s="3396"/>
      <c r="GRR54" s="3396"/>
      <c r="GRS54" s="3396"/>
      <c r="GRT54" s="3396"/>
      <c r="GRU54" s="3396"/>
      <c r="GRV54" s="3396"/>
      <c r="GRW54" s="3396"/>
      <c r="GRX54" s="3396"/>
      <c r="GRY54" s="3396"/>
      <c r="GRZ54" s="3396"/>
      <c r="GSA54" s="3396"/>
      <c r="GSB54" s="3396"/>
      <c r="GSC54" s="3396"/>
      <c r="GSD54" s="3396"/>
      <c r="GSE54" s="3396"/>
      <c r="GSF54" s="3396"/>
      <c r="GSG54" s="3396"/>
      <c r="GSH54" s="3396"/>
      <c r="GSI54" s="3396"/>
      <c r="GSJ54" s="3396"/>
      <c r="GSK54" s="3396"/>
      <c r="GSL54" s="3396"/>
      <c r="GSM54" s="3396"/>
      <c r="GSN54" s="3396"/>
      <c r="GSO54" s="3396"/>
      <c r="GSP54" s="3396"/>
      <c r="GSQ54" s="3396"/>
      <c r="GSR54" s="3396"/>
      <c r="GSS54" s="3396"/>
      <c r="GST54" s="3396"/>
      <c r="GSU54" s="3396"/>
      <c r="GSV54" s="3396"/>
      <c r="GSW54" s="3396"/>
      <c r="GSX54" s="3396"/>
      <c r="GSY54" s="3396"/>
      <c r="GSZ54" s="3396"/>
      <c r="GTA54" s="3396"/>
      <c r="GTB54" s="3396"/>
      <c r="GTC54" s="3396"/>
      <c r="GTD54" s="3396"/>
      <c r="GTE54" s="3396"/>
      <c r="GTF54" s="3396"/>
      <c r="GTG54" s="3396"/>
      <c r="GTH54" s="3396"/>
      <c r="GTI54" s="3396"/>
      <c r="GTJ54" s="3396"/>
      <c r="GTK54" s="3396"/>
      <c r="GTL54" s="3396"/>
      <c r="GTM54" s="3396"/>
      <c r="GTN54" s="3396"/>
      <c r="GTO54" s="3396"/>
      <c r="GTP54" s="3396"/>
      <c r="GTQ54" s="3396"/>
      <c r="GTR54" s="3396"/>
      <c r="GTS54" s="3396"/>
      <c r="GTT54" s="3396"/>
      <c r="GTU54" s="3396"/>
      <c r="GTV54" s="3396"/>
      <c r="GTW54" s="3396"/>
      <c r="GTX54" s="3396"/>
      <c r="GTY54" s="3396"/>
      <c r="GTZ54" s="3396"/>
      <c r="GUA54" s="3396"/>
      <c r="GUB54" s="3396"/>
      <c r="GUC54" s="3396"/>
      <c r="GUD54" s="3396"/>
      <c r="GUE54" s="3396"/>
      <c r="GUF54" s="3396"/>
      <c r="GUG54" s="3396"/>
      <c r="GUH54" s="3396"/>
      <c r="GUI54" s="3396"/>
      <c r="GUJ54" s="3396"/>
      <c r="GUK54" s="3396"/>
      <c r="GUL54" s="3396"/>
      <c r="GUM54" s="3396"/>
      <c r="GUN54" s="3396"/>
      <c r="GUO54" s="3396"/>
      <c r="GUP54" s="3396"/>
      <c r="GUQ54" s="3396"/>
      <c r="GUR54" s="3396"/>
      <c r="GUS54" s="3396"/>
      <c r="GUT54" s="3396"/>
      <c r="GUU54" s="3396"/>
      <c r="GUV54" s="3396"/>
      <c r="GUW54" s="3396"/>
      <c r="GUX54" s="3396"/>
      <c r="GUY54" s="3396"/>
      <c r="GUZ54" s="3396"/>
      <c r="GVA54" s="3396"/>
      <c r="GVB54" s="3396"/>
      <c r="GVC54" s="3396"/>
      <c r="GVD54" s="3396"/>
      <c r="GVE54" s="3396"/>
      <c r="GVF54" s="3396"/>
      <c r="GVG54" s="3396"/>
      <c r="GVH54" s="3396"/>
      <c r="GVI54" s="3396"/>
      <c r="GVJ54" s="3396"/>
      <c r="GVK54" s="3396"/>
      <c r="GVL54" s="3396"/>
      <c r="GVM54" s="3396"/>
      <c r="GVN54" s="3396"/>
      <c r="GVO54" s="3396"/>
      <c r="GVP54" s="3396"/>
      <c r="GVQ54" s="3396"/>
      <c r="GVR54" s="3396"/>
      <c r="GVS54" s="3396"/>
      <c r="GVT54" s="3396"/>
      <c r="GVU54" s="3396"/>
      <c r="GVV54" s="3396"/>
      <c r="GVW54" s="3396"/>
      <c r="GVX54" s="3396"/>
      <c r="GVY54" s="3396"/>
      <c r="GVZ54" s="3396"/>
      <c r="GWA54" s="3396"/>
      <c r="GWB54" s="3396"/>
      <c r="GWC54" s="3396"/>
      <c r="GWD54" s="3396"/>
      <c r="GWE54" s="3396"/>
      <c r="GWF54" s="3396"/>
      <c r="GWG54" s="3396"/>
      <c r="GWH54" s="3396"/>
      <c r="GWI54" s="3396"/>
      <c r="GWJ54" s="3396"/>
      <c r="GWK54" s="3396"/>
      <c r="GWL54" s="3396"/>
      <c r="GWM54" s="3396"/>
      <c r="GWN54" s="3396"/>
      <c r="GWO54" s="3396"/>
      <c r="GWP54" s="3396"/>
      <c r="GWQ54" s="3396"/>
      <c r="GWR54" s="3396"/>
      <c r="GWS54" s="3396"/>
      <c r="GWT54" s="3396"/>
      <c r="GWU54" s="3396"/>
      <c r="GWV54" s="3396"/>
      <c r="GWW54" s="3396"/>
      <c r="GWX54" s="3396"/>
      <c r="GWY54" s="3396"/>
      <c r="GWZ54" s="3396"/>
      <c r="GXA54" s="3396"/>
      <c r="GXB54" s="3396"/>
      <c r="GXC54" s="3396"/>
      <c r="GXD54" s="3396"/>
      <c r="GXE54" s="3396"/>
      <c r="GXF54" s="3396"/>
      <c r="GXG54" s="3396"/>
      <c r="GXH54" s="3396"/>
      <c r="GXI54" s="3396"/>
      <c r="GXJ54" s="3396"/>
      <c r="GXK54" s="3396"/>
      <c r="GXL54" s="3396"/>
      <c r="GXM54" s="3396"/>
      <c r="GXN54" s="3396"/>
      <c r="GXO54" s="3396"/>
      <c r="GXP54" s="3396"/>
      <c r="GXQ54" s="3396"/>
      <c r="GXR54" s="3396"/>
      <c r="GXS54" s="3396"/>
      <c r="GXT54" s="3396"/>
      <c r="GXU54" s="3396"/>
      <c r="GXV54" s="3396"/>
      <c r="GXW54" s="3396"/>
      <c r="GXX54" s="3396"/>
      <c r="GXY54" s="3396"/>
      <c r="GXZ54" s="3396"/>
      <c r="GYA54" s="3396"/>
      <c r="GYB54" s="3396"/>
      <c r="GYC54" s="3396"/>
      <c r="GYD54" s="3396"/>
      <c r="GYE54" s="3396"/>
      <c r="GYF54" s="3396"/>
      <c r="GYG54" s="3396"/>
      <c r="GYH54" s="3396"/>
      <c r="GYI54" s="3396"/>
      <c r="GYJ54" s="3396"/>
      <c r="GYK54" s="3396"/>
      <c r="GYL54" s="3396"/>
      <c r="GYM54" s="3396"/>
      <c r="GYN54" s="3396"/>
      <c r="GYO54" s="3396"/>
      <c r="GYP54" s="3396"/>
      <c r="GYQ54" s="3396"/>
      <c r="GYR54" s="3396"/>
      <c r="GYS54" s="3396"/>
      <c r="GYT54" s="3396"/>
      <c r="GYU54" s="3396"/>
      <c r="GYV54" s="3396"/>
      <c r="GYW54" s="3396"/>
      <c r="GYX54" s="3396"/>
      <c r="GYY54" s="3396"/>
      <c r="GYZ54" s="3396"/>
      <c r="GZA54" s="3396"/>
      <c r="GZB54" s="3396"/>
      <c r="GZC54" s="3396"/>
      <c r="GZD54" s="3396"/>
      <c r="GZE54" s="3396"/>
      <c r="GZF54" s="3396"/>
      <c r="GZG54" s="3396"/>
      <c r="GZH54" s="3396"/>
      <c r="GZI54" s="3396"/>
      <c r="GZJ54" s="3396"/>
      <c r="GZK54" s="3396"/>
      <c r="GZL54" s="3396"/>
      <c r="GZM54" s="3396"/>
      <c r="GZN54" s="3396"/>
      <c r="GZO54" s="3396"/>
      <c r="GZP54" s="3396"/>
      <c r="GZQ54" s="3396"/>
      <c r="GZR54" s="3396"/>
      <c r="GZS54" s="3396"/>
      <c r="GZT54" s="3396"/>
      <c r="GZU54" s="3396"/>
      <c r="GZV54" s="3396"/>
      <c r="GZW54" s="3396"/>
      <c r="GZX54" s="3396"/>
      <c r="GZY54" s="3396"/>
      <c r="GZZ54" s="3396"/>
      <c r="HAA54" s="3396"/>
      <c r="HAB54" s="3396"/>
      <c r="HAC54" s="3396"/>
      <c r="HAD54" s="3396"/>
      <c r="HAE54" s="3396"/>
      <c r="HAF54" s="3396"/>
      <c r="HAG54" s="3396"/>
      <c r="HAH54" s="3396"/>
      <c r="HAI54" s="3396"/>
      <c r="HAJ54" s="3396"/>
      <c r="HAK54" s="3396"/>
      <c r="HAL54" s="3396"/>
      <c r="HAM54" s="3396"/>
      <c r="HAN54" s="3396"/>
      <c r="HAO54" s="3396"/>
      <c r="HAP54" s="3396"/>
      <c r="HAQ54" s="3396"/>
      <c r="HAR54" s="3396"/>
      <c r="HAS54" s="3396"/>
      <c r="HAT54" s="3396"/>
      <c r="HAU54" s="3396"/>
      <c r="HAV54" s="3396"/>
      <c r="HAW54" s="3396"/>
      <c r="HAX54" s="3396"/>
      <c r="HAY54" s="3396"/>
      <c r="HAZ54" s="3396"/>
      <c r="HBA54" s="3396"/>
      <c r="HBB54" s="3396"/>
      <c r="HBC54" s="3396"/>
      <c r="HBD54" s="3396"/>
      <c r="HBE54" s="3396"/>
      <c r="HBF54" s="3396"/>
      <c r="HBG54" s="3396"/>
      <c r="HBH54" s="3396"/>
      <c r="HBI54" s="3396"/>
      <c r="HBJ54" s="3396"/>
      <c r="HBK54" s="3396"/>
      <c r="HBL54" s="3396"/>
      <c r="HBM54" s="3396"/>
      <c r="HBN54" s="3396"/>
      <c r="HBO54" s="3396"/>
      <c r="HBP54" s="3396"/>
      <c r="HBQ54" s="3396"/>
      <c r="HBR54" s="3396"/>
      <c r="HBS54" s="3396"/>
      <c r="HBT54" s="3396"/>
      <c r="HBU54" s="3396"/>
      <c r="HBV54" s="3396"/>
      <c r="HBW54" s="3396"/>
      <c r="HBX54" s="3396"/>
      <c r="HBY54" s="3396"/>
      <c r="HBZ54" s="3396"/>
      <c r="HCA54" s="3396"/>
      <c r="HCB54" s="3396"/>
      <c r="HCC54" s="3396"/>
      <c r="HCD54" s="3396"/>
      <c r="HCE54" s="3396"/>
      <c r="HCF54" s="3396"/>
      <c r="HCG54" s="3396"/>
      <c r="HCH54" s="3396"/>
      <c r="HCI54" s="3396"/>
      <c r="HCJ54" s="3396"/>
      <c r="HCK54" s="3396"/>
      <c r="HCL54" s="3396"/>
      <c r="HCM54" s="3396"/>
      <c r="HCN54" s="3396"/>
      <c r="HCO54" s="3396"/>
      <c r="HCP54" s="3396"/>
      <c r="HCQ54" s="3396"/>
      <c r="HCR54" s="3396"/>
      <c r="HCS54" s="3396"/>
      <c r="HCT54" s="3396"/>
      <c r="HCU54" s="3396"/>
      <c r="HCV54" s="3396"/>
      <c r="HCW54" s="3396"/>
      <c r="HCX54" s="3396"/>
      <c r="HCY54" s="3396"/>
      <c r="HCZ54" s="3396"/>
      <c r="HDA54" s="3396"/>
      <c r="HDB54" s="3396"/>
      <c r="HDC54" s="3396"/>
      <c r="HDD54" s="3396"/>
      <c r="HDE54" s="3396"/>
      <c r="HDF54" s="3396"/>
      <c r="HDG54" s="3396"/>
      <c r="HDH54" s="3396"/>
      <c r="HDI54" s="3396"/>
      <c r="HDJ54" s="3396"/>
      <c r="HDK54" s="3396"/>
      <c r="HDL54" s="3396"/>
      <c r="HDM54" s="3396"/>
      <c r="HDN54" s="3396"/>
      <c r="HDO54" s="3396"/>
      <c r="HDP54" s="3396"/>
      <c r="HDQ54" s="3396"/>
      <c r="HDR54" s="3396"/>
      <c r="HDS54" s="3396"/>
      <c r="HDT54" s="3396"/>
      <c r="HDU54" s="3396"/>
      <c r="HDV54" s="3396"/>
      <c r="HDW54" s="3396"/>
      <c r="HDX54" s="3396"/>
      <c r="HDY54" s="3396"/>
      <c r="HDZ54" s="3396"/>
      <c r="HEA54" s="3396"/>
      <c r="HEB54" s="3396"/>
      <c r="HEC54" s="3396"/>
      <c r="HED54" s="3396"/>
      <c r="HEE54" s="3396"/>
      <c r="HEF54" s="3396"/>
      <c r="HEG54" s="3396"/>
      <c r="HEH54" s="3396"/>
      <c r="HEI54" s="3396"/>
      <c r="HEJ54" s="3396"/>
      <c r="HEK54" s="3396"/>
      <c r="HEL54" s="3396"/>
      <c r="HEM54" s="3396"/>
      <c r="HEN54" s="3396"/>
      <c r="HEO54" s="3396"/>
      <c r="HEP54" s="3396"/>
      <c r="HEQ54" s="3396"/>
      <c r="HER54" s="3396"/>
      <c r="HES54" s="3396"/>
      <c r="HET54" s="3396"/>
      <c r="HEU54" s="3396"/>
      <c r="HEV54" s="3396"/>
      <c r="HEW54" s="3396"/>
      <c r="HEX54" s="3396"/>
      <c r="HEY54" s="3396"/>
      <c r="HEZ54" s="3396"/>
      <c r="HFA54" s="3396"/>
      <c r="HFB54" s="3396"/>
      <c r="HFC54" s="3396"/>
      <c r="HFD54" s="3396"/>
      <c r="HFE54" s="3396"/>
      <c r="HFF54" s="3396"/>
      <c r="HFG54" s="3396"/>
      <c r="HFH54" s="3396"/>
      <c r="HFI54" s="3396"/>
      <c r="HFJ54" s="3396"/>
      <c r="HFK54" s="3396"/>
      <c r="HFL54" s="3396"/>
      <c r="HFM54" s="3396"/>
      <c r="HFN54" s="3396"/>
      <c r="HFO54" s="3396"/>
      <c r="HFP54" s="3396"/>
      <c r="HFQ54" s="3396"/>
      <c r="HFR54" s="3396"/>
      <c r="HFS54" s="3396"/>
      <c r="HFT54" s="3396"/>
      <c r="HFU54" s="3396"/>
      <c r="HFV54" s="3396"/>
      <c r="HFW54" s="3396"/>
      <c r="HFX54" s="3396"/>
      <c r="HFY54" s="3396"/>
      <c r="HFZ54" s="3396"/>
      <c r="HGA54" s="3396"/>
      <c r="HGB54" s="3396"/>
      <c r="HGC54" s="3396"/>
      <c r="HGD54" s="3396"/>
      <c r="HGE54" s="3396"/>
      <c r="HGF54" s="3396"/>
      <c r="HGG54" s="3396"/>
      <c r="HGH54" s="3396"/>
      <c r="HGI54" s="3396"/>
      <c r="HGJ54" s="3396"/>
      <c r="HGK54" s="3396"/>
      <c r="HGL54" s="3396"/>
      <c r="HGM54" s="3396"/>
      <c r="HGN54" s="3396"/>
      <c r="HGO54" s="3396"/>
      <c r="HGP54" s="3396"/>
      <c r="HGQ54" s="3396"/>
      <c r="HGR54" s="3396"/>
      <c r="HGS54" s="3396"/>
      <c r="HGT54" s="3396"/>
      <c r="HGU54" s="3396"/>
      <c r="HGV54" s="3396"/>
      <c r="HGW54" s="3396"/>
      <c r="HGX54" s="3396"/>
      <c r="HGY54" s="3396"/>
      <c r="HGZ54" s="3396"/>
      <c r="HHA54" s="3396"/>
      <c r="HHB54" s="3396"/>
      <c r="HHC54" s="3396"/>
      <c r="HHD54" s="3396"/>
      <c r="HHE54" s="3396"/>
      <c r="HHF54" s="3396"/>
      <c r="HHG54" s="3396"/>
      <c r="HHH54" s="3396"/>
      <c r="HHI54" s="3396"/>
      <c r="HHJ54" s="3396"/>
      <c r="HHK54" s="3396"/>
      <c r="HHL54" s="3396"/>
      <c r="HHM54" s="3396"/>
      <c r="HHN54" s="3396"/>
      <c r="HHO54" s="3396"/>
      <c r="HHP54" s="3396"/>
      <c r="HHQ54" s="3396"/>
      <c r="HHR54" s="3396"/>
      <c r="HHS54" s="3396"/>
      <c r="HHT54" s="3396"/>
      <c r="HHU54" s="3396"/>
      <c r="HHV54" s="3396"/>
      <c r="HHW54" s="3396"/>
      <c r="HHX54" s="3396"/>
      <c r="HHY54" s="3396"/>
      <c r="HHZ54" s="3396"/>
      <c r="HIA54" s="3396"/>
      <c r="HIB54" s="3396"/>
      <c r="HIC54" s="3396"/>
      <c r="HID54" s="3396"/>
      <c r="HIE54" s="3396"/>
      <c r="HIF54" s="3396"/>
      <c r="HIG54" s="3396"/>
      <c r="HIH54" s="3396"/>
      <c r="HII54" s="3396"/>
      <c r="HIJ54" s="3396"/>
      <c r="HIK54" s="3396"/>
      <c r="HIL54" s="3396"/>
      <c r="HIM54" s="3396"/>
      <c r="HIN54" s="3396"/>
      <c r="HIO54" s="3396"/>
      <c r="HIP54" s="3396"/>
      <c r="HIQ54" s="3396"/>
      <c r="HIR54" s="3396"/>
      <c r="HIS54" s="3396"/>
      <c r="HIT54" s="3396"/>
      <c r="HIU54" s="3396"/>
      <c r="HIV54" s="3396"/>
      <c r="HIW54" s="3396"/>
      <c r="HIX54" s="3396"/>
      <c r="HIY54" s="3396"/>
      <c r="HIZ54" s="3396"/>
      <c r="HJA54" s="3396"/>
      <c r="HJB54" s="3396"/>
      <c r="HJC54" s="3396"/>
      <c r="HJD54" s="3396"/>
      <c r="HJE54" s="3396"/>
      <c r="HJF54" s="3396"/>
      <c r="HJG54" s="3396"/>
      <c r="HJH54" s="3396"/>
      <c r="HJI54" s="3396"/>
      <c r="HJJ54" s="3396"/>
      <c r="HJK54" s="3396"/>
      <c r="HJL54" s="3396"/>
      <c r="HJM54" s="3396"/>
      <c r="HJN54" s="3396"/>
      <c r="HJO54" s="3396"/>
      <c r="HJP54" s="3396"/>
      <c r="HJQ54" s="3396"/>
      <c r="HJR54" s="3396"/>
      <c r="HJS54" s="3396"/>
      <c r="HJT54" s="3396"/>
      <c r="HJU54" s="3396"/>
      <c r="HJV54" s="3396"/>
      <c r="HJW54" s="3396"/>
      <c r="HJX54" s="3396"/>
      <c r="HJY54" s="3396"/>
      <c r="HJZ54" s="3396"/>
      <c r="HKA54" s="3396"/>
      <c r="HKB54" s="3396"/>
      <c r="HKC54" s="3396"/>
      <c r="HKD54" s="3396"/>
      <c r="HKE54" s="3396"/>
      <c r="HKF54" s="3396"/>
      <c r="HKG54" s="3396"/>
      <c r="HKH54" s="3396"/>
      <c r="HKI54" s="3396"/>
      <c r="HKJ54" s="3396"/>
      <c r="HKK54" s="3396"/>
      <c r="HKL54" s="3396"/>
      <c r="HKM54" s="3396"/>
      <c r="HKN54" s="3396"/>
      <c r="HKO54" s="3396"/>
      <c r="HKP54" s="3396"/>
      <c r="HKQ54" s="3396"/>
      <c r="HKR54" s="3396"/>
      <c r="HKS54" s="3396"/>
      <c r="HKT54" s="3396"/>
      <c r="HKU54" s="3396"/>
      <c r="HKV54" s="3396"/>
      <c r="HKW54" s="3396"/>
      <c r="HKX54" s="3396"/>
      <c r="HKY54" s="3396"/>
      <c r="HKZ54" s="3396"/>
      <c r="HLA54" s="3396"/>
      <c r="HLB54" s="3396"/>
      <c r="HLC54" s="3396"/>
      <c r="HLD54" s="3396"/>
      <c r="HLE54" s="3396"/>
      <c r="HLF54" s="3396"/>
      <c r="HLG54" s="3396"/>
      <c r="HLH54" s="3396"/>
      <c r="HLI54" s="3396"/>
      <c r="HLJ54" s="3396"/>
      <c r="HLK54" s="3396"/>
      <c r="HLL54" s="3396"/>
      <c r="HLM54" s="3396"/>
      <c r="HLN54" s="3396"/>
      <c r="HLO54" s="3396"/>
      <c r="HLP54" s="3396"/>
      <c r="HLQ54" s="3396"/>
      <c r="HLR54" s="3396"/>
      <c r="HLS54" s="3396"/>
      <c r="HLT54" s="3396"/>
      <c r="HLU54" s="3396"/>
      <c r="HLV54" s="3396"/>
      <c r="HLW54" s="3396"/>
      <c r="HLX54" s="3396"/>
      <c r="HLY54" s="3396"/>
      <c r="HLZ54" s="3396"/>
      <c r="HMA54" s="3396"/>
      <c r="HMB54" s="3396"/>
      <c r="HMC54" s="3396"/>
      <c r="HMD54" s="3396"/>
      <c r="HME54" s="3396"/>
      <c r="HMF54" s="3396"/>
      <c r="HMG54" s="3396"/>
      <c r="HMH54" s="3396"/>
      <c r="HMI54" s="3396"/>
      <c r="HMJ54" s="3396"/>
      <c r="HMK54" s="3396"/>
      <c r="HML54" s="3396"/>
      <c r="HMM54" s="3396"/>
      <c r="HMN54" s="3396"/>
      <c r="HMO54" s="3396"/>
      <c r="HMP54" s="3396"/>
      <c r="HMQ54" s="3396"/>
      <c r="HMR54" s="3396"/>
      <c r="HMS54" s="3396"/>
      <c r="HMT54" s="3396"/>
      <c r="HMU54" s="3396"/>
      <c r="HMV54" s="3396"/>
      <c r="HMW54" s="3396"/>
      <c r="HMX54" s="3396"/>
      <c r="HMY54" s="3396"/>
      <c r="HMZ54" s="3396"/>
      <c r="HNA54" s="3396"/>
      <c r="HNB54" s="3396"/>
      <c r="HNC54" s="3396"/>
      <c r="HND54" s="3396"/>
      <c r="HNE54" s="3396"/>
      <c r="HNF54" s="3396"/>
      <c r="HNG54" s="3396"/>
      <c r="HNH54" s="3396"/>
      <c r="HNI54" s="3396"/>
      <c r="HNJ54" s="3396"/>
      <c r="HNK54" s="3396"/>
      <c r="HNL54" s="3396"/>
      <c r="HNM54" s="3396"/>
      <c r="HNN54" s="3396"/>
      <c r="HNO54" s="3396"/>
      <c r="HNP54" s="3396"/>
      <c r="HNQ54" s="3396"/>
      <c r="HNR54" s="3396"/>
      <c r="HNS54" s="3396"/>
      <c r="HNT54" s="3396"/>
      <c r="HNU54" s="3396"/>
      <c r="HNV54" s="3396"/>
      <c r="HNW54" s="3396"/>
      <c r="HNX54" s="3396"/>
      <c r="HNY54" s="3396"/>
      <c r="HNZ54" s="3396"/>
      <c r="HOA54" s="3396"/>
      <c r="HOB54" s="3396"/>
      <c r="HOC54" s="3396"/>
      <c r="HOD54" s="3396"/>
      <c r="HOE54" s="3396"/>
      <c r="HOF54" s="3396"/>
      <c r="HOG54" s="3396"/>
      <c r="HOH54" s="3396"/>
      <c r="HOI54" s="3396"/>
      <c r="HOJ54" s="3396"/>
      <c r="HOK54" s="3396"/>
      <c r="HOL54" s="3396"/>
      <c r="HOM54" s="3396"/>
      <c r="HON54" s="3396"/>
      <c r="HOO54" s="3396"/>
      <c r="HOP54" s="3396"/>
      <c r="HOQ54" s="3396"/>
      <c r="HOR54" s="3396"/>
      <c r="HOS54" s="3396"/>
      <c r="HOT54" s="3396"/>
      <c r="HOU54" s="3396"/>
      <c r="HOV54" s="3396"/>
      <c r="HOW54" s="3396"/>
      <c r="HOX54" s="3396"/>
      <c r="HOY54" s="3396"/>
      <c r="HOZ54" s="3396"/>
      <c r="HPA54" s="3396"/>
      <c r="HPB54" s="3396"/>
      <c r="HPC54" s="3396"/>
      <c r="HPD54" s="3396"/>
      <c r="HPE54" s="3396"/>
      <c r="HPF54" s="3396"/>
      <c r="HPG54" s="3396"/>
      <c r="HPH54" s="3396"/>
      <c r="HPI54" s="3396"/>
      <c r="HPJ54" s="3396"/>
      <c r="HPK54" s="3396"/>
      <c r="HPL54" s="3396"/>
      <c r="HPM54" s="3396"/>
      <c r="HPN54" s="3396"/>
      <c r="HPO54" s="3396"/>
      <c r="HPP54" s="3396"/>
      <c r="HPQ54" s="3396"/>
      <c r="HPR54" s="3396"/>
      <c r="HPS54" s="3396"/>
      <c r="HPT54" s="3396"/>
      <c r="HPU54" s="3396"/>
      <c r="HPV54" s="3396"/>
      <c r="HPW54" s="3396"/>
      <c r="HPX54" s="3396"/>
      <c r="HPY54" s="3396"/>
      <c r="HPZ54" s="3396"/>
      <c r="HQA54" s="3396"/>
      <c r="HQB54" s="3396"/>
      <c r="HQC54" s="3396"/>
      <c r="HQD54" s="3396"/>
      <c r="HQE54" s="3396"/>
      <c r="HQF54" s="3396"/>
      <c r="HQG54" s="3396"/>
      <c r="HQH54" s="3396"/>
      <c r="HQI54" s="3396"/>
      <c r="HQJ54" s="3396"/>
      <c r="HQK54" s="3396"/>
      <c r="HQL54" s="3396"/>
      <c r="HQM54" s="3396"/>
      <c r="HQN54" s="3396"/>
      <c r="HQO54" s="3396"/>
      <c r="HQP54" s="3396"/>
      <c r="HQQ54" s="3396"/>
      <c r="HQR54" s="3396"/>
      <c r="HQS54" s="3396"/>
      <c r="HQT54" s="3396"/>
      <c r="HQU54" s="3396"/>
      <c r="HQV54" s="3396"/>
      <c r="HQW54" s="3396"/>
      <c r="HQX54" s="3396"/>
      <c r="HQY54" s="3396"/>
      <c r="HQZ54" s="3396"/>
      <c r="HRA54" s="3396"/>
      <c r="HRB54" s="3396"/>
      <c r="HRC54" s="3396"/>
      <c r="HRD54" s="3396"/>
      <c r="HRE54" s="3396"/>
      <c r="HRF54" s="3396"/>
      <c r="HRG54" s="3396"/>
      <c r="HRH54" s="3396"/>
      <c r="HRI54" s="3396"/>
      <c r="HRJ54" s="3396"/>
      <c r="HRK54" s="3396"/>
      <c r="HRL54" s="3396"/>
      <c r="HRM54" s="3396"/>
      <c r="HRN54" s="3396"/>
      <c r="HRO54" s="3396"/>
      <c r="HRP54" s="3396"/>
      <c r="HRQ54" s="3396"/>
      <c r="HRR54" s="3396"/>
      <c r="HRS54" s="3396"/>
      <c r="HRT54" s="3396"/>
      <c r="HRU54" s="3396"/>
      <c r="HRV54" s="3396"/>
      <c r="HRW54" s="3396"/>
      <c r="HRX54" s="3396"/>
      <c r="HRY54" s="3396"/>
      <c r="HRZ54" s="3396"/>
      <c r="HSA54" s="3396"/>
      <c r="HSB54" s="3396"/>
      <c r="HSC54" s="3396"/>
      <c r="HSD54" s="3396"/>
      <c r="HSE54" s="3396"/>
      <c r="HSF54" s="3396"/>
      <c r="HSG54" s="3396"/>
      <c r="HSH54" s="3396"/>
      <c r="HSI54" s="3396"/>
      <c r="HSJ54" s="3396"/>
      <c r="HSK54" s="3396"/>
      <c r="HSL54" s="3396"/>
      <c r="HSM54" s="3396"/>
      <c r="HSN54" s="3396"/>
      <c r="HSO54" s="3396"/>
      <c r="HSP54" s="3396"/>
      <c r="HSQ54" s="3396"/>
      <c r="HSR54" s="3396"/>
      <c r="HSS54" s="3396"/>
      <c r="HST54" s="3396"/>
      <c r="HSU54" s="3396"/>
      <c r="HSV54" s="3396"/>
      <c r="HSW54" s="3396"/>
      <c r="HSX54" s="3396"/>
      <c r="HSY54" s="3396"/>
      <c r="HSZ54" s="3396"/>
      <c r="HTA54" s="3396"/>
      <c r="HTB54" s="3396"/>
      <c r="HTC54" s="3396"/>
      <c r="HTD54" s="3396"/>
      <c r="HTE54" s="3396"/>
      <c r="HTF54" s="3396"/>
      <c r="HTG54" s="3396"/>
      <c r="HTH54" s="3396"/>
      <c r="HTI54" s="3396"/>
      <c r="HTJ54" s="3396"/>
      <c r="HTK54" s="3396"/>
      <c r="HTL54" s="3396"/>
      <c r="HTM54" s="3396"/>
      <c r="HTN54" s="3396"/>
      <c r="HTO54" s="3396"/>
      <c r="HTP54" s="3396"/>
      <c r="HTQ54" s="3396"/>
      <c r="HTR54" s="3396"/>
      <c r="HTS54" s="3396"/>
      <c r="HTT54" s="3396"/>
      <c r="HTU54" s="3396"/>
      <c r="HTV54" s="3396"/>
      <c r="HTW54" s="3396"/>
      <c r="HTX54" s="3396"/>
      <c r="HTY54" s="3396"/>
      <c r="HTZ54" s="3396"/>
      <c r="HUA54" s="3396"/>
      <c r="HUB54" s="3396"/>
      <c r="HUC54" s="3396"/>
      <c r="HUD54" s="3396"/>
      <c r="HUE54" s="3396"/>
      <c r="HUF54" s="3396"/>
      <c r="HUG54" s="3396"/>
      <c r="HUH54" s="3396"/>
      <c r="HUI54" s="3396"/>
      <c r="HUJ54" s="3396"/>
      <c r="HUK54" s="3396"/>
      <c r="HUL54" s="3396"/>
      <c r="HUM54" s="3396"/>
      <c r="HUN54" s="3396"/>
      <c r="HUO54" s="3396"/>
      <c r="HUP54" s="3396"/>
      <c r="HUQ54" s="3396"/>
      <c r="HUR54" s="3396"/>
      <c r="HUS54" s="3396"/>
      <c r="HUT54" s="3396"/>
      <c r="HUU54" s="3396"/>
      <c r="HUV54" s="3396"/>
      <c r="HUW54" s="3396"/>
      <c r="HUX54" s="3396"/>
      <c r="HUY54" s="3396"/>
      <c r="HUZ54" s="3396"/>
      <c r="HVA54" s="3396"/>
      <c r="HVB54" s="3396"/>
      <c r="HVC54" s="3396"/>
      <c r="HVD54" s="3396"/>
      <c r="HVE54" s="3396"/>
      <c r="HVF54" s="3396"/>
      <c r="HVG54" s="3396"/>
      <c r="HVH54" s="3396"/>
      <c r="HVI54" s="3396"/>
      <c r="HVJ54" s="3396"/>
      <c r="HVK54" s="3396"/>
      <c r="HVL54" s="3396"/>
      <c r="HVM54" s="3396"/>
      <c r="HVN54" s="3396"/>
      <c r="HVO54" s="3396"/>
      <c r="HVP54" s="3396"/>
      <c r="HVQ54" s="3396"/>
      <c r="HVR54" s="3396"/>
      <c r="HVS54" s="3396"/>
      <c r="HVT54" s="3396"/>
      <c r="HVU54" s="3396"/>
      <c r="HVV54" s="3396"/>
      <c r="HVW54" s="3396"/>
      <c r="HVX54" s="3396"/>
      <c r="HVY54" s="3396"/>
      <c r="HVZ54" s="3396"/>
      <c r="HWA54" s="3396"/>
      <c r="HWB54" s="3396"/>
      <c r="HWC54" s="3396"/>
      <c r="HWD54" s="3396"/>
      <c r="HWE54" s="3396"/>
      <c r="HWF54" s="3396"/>
      <c r="HWG54" s="3396"/>
      <c r="HWH54" s="3396"/>
      <c r="HWI54" s="3396"/>
      <c r="HWJ54" s="3396"/>
      <c r="HWK54" s="3396"/>
      <c r="HWL54" s="3396"/>
      <c r="HWM54" s="3396"/>
      <c r="HWN54" s="3396"/>
      <c r="HWO54" s="3396"/>
      <c r="HWP54" s="3396"/>
      <c r="HWQ54" s="3396"/>
      <c r="HWR54" s="3396"/>
      <c r="HWS54" s="3396"/>
      <c r="HWT54" s="3396"/>
      <c r="HWU54" s="3396"/>
      <c r="HWV54" s="3396"/>
      <c r="HWW54" s="3396"/>
      <c r="HWX54" s="3396"/>
      <c r="HWY54" s="3396"/>
      <c r="HWZ54" s="3396"/>
      <c r="HXA54" s="3396"/>
      <c r="HXB54" s="3396"/>
      <c r="HXC54" s="3396"/>
      <c r="HXD54" s="3396"/>
      <c r="HXE54" s="3396"/>
      <c r="HXF54" s="3396"/>
      <c r="HXG54" s="3396"/>
      <c r="HXH54" s="3396"/>
      <c r="HXI54" s="3396"/>
      <c r="HXJ54" s="3396"/>
      <c r="HXK54" s="3396"/>
      <c r="HXL54" s="3396"/>
      <c r="HXM54" s="3396"/>
      <c r="HXN54" s="3396"/>
      <c r="HXO54" s="3396"/>
      <c r="HXP54" s="3396"/>
      <c r="HXQ54" s="3396"/>
      <c r="HXR54" s="3396"/>
      <c r="HXS54" s="3396"/>
      <c r="HXT54" s="3396"/>
      <c r="HXU54" s="3396"/>
      <c r="HXV54" s="3396"/>
      <c r="HXW54" s="3396"/>
      <c r="HXX54" s="3396"/>
      <c r="HXY54" s="3396"/>
      <c r="HXZ54" s="3396"/>
      <c r="HYA54" s="3396"/>
      <c r="HYB54" s="3396"/>
      <c r="HYC54" s="3396"/>
      <c r="HYD54" s="3396"/>
      <c r="HYE54" s="3396"/>
      <c r="HYF54" s="3396"/>
      <c r="HYG54" s="3396"/>
      <c r="HYH54" s="3396"/>
      <c r="HYI54" s="3396"/>
      <c r="HYJ54" s="3396"/>
      <c r="HYK54" s="3396"/>
      <c r="HYL54" s="3396"/>
      <c r="HYM54" s="3396"/>
      <c r="HYN54" s="3396"/>
      <c r="HYO54" s="3396"/>
      <c r="HYP54" s="3396"/>
      <c r="HYQ54" s="3396"/>
      <c r="HYR54" s="3396"/>
      <c r="HYS54" s="3396"/>
      <c r="HYT54" s="3396"/>
      <c r="HYU54" s="3396"/>
      <c r="HYV54" s="3396"/>
      <c r="HYW54" s="3396"/>
      <c r="HYX54" s="3396"/>
      <c r="HYY54" s="3396"/>
      <c r="HYZ54" s="3396"/>
      <c r="HZA54" s="3396"/>
      <c r="HZB54" s="3396"/>
      <c r="HZC54" s="3396"/>
      <c r="HZD54" s="3396"/>
      <c r="HZE54" s="3396"/>
      <c r="HZF54" s="3396"/>
      <c r="HZG54" s="3396"/>
      <c r="HZH54" s="3396"/>
      <c r="HZI54" s="3396"/>
      <c r="HZJ54" s="3396"/>
      <c r="HZK54" s="3396"/>
      <c r="HZL54" s="3396"/>
      <c r="HZM54" s="3396"/>
      <c r="HZN54" s="3396"/>
      <c r="HZO54" s="3396"/>
      <c r="HZP54" s="3396"/>
      <c r="HZQ54" s="3396"/>
      <c r="HZR54" s="3396"/>
      <c r="HZS54" s="3396"/>
      <c r="HZT54" s="3396"/>
      <c r="HZU54" s="3396"/>
      <c r="HZV54" s="3396"/>
      <c r="HZW54" s="3396"/>
      <c r="HZX54" s="3396"/>
      <c r="HZY54" s="3396"/>
      <c r="HZZ54" s="3396"/>
      <c r="IAA54" s="3396"/>
      <c r="IAB54" s="3396"/>
      <c r="IAC54" s="3396"/>
      <c r="IAD54" s="3396"/>
      <c r="IAE54" s="3396"/>
      <c r="IAF54" s="3396"/>
      <c r="IAG54" s="3396"/>
      <c r="IAH54" s="3396"/>
      <c r="IAI54" s="3396"/>
      <c r="IAJ54" s="3396"/>
      <c r="IAK54" s="3396"/>
      <c r="IAL54" s="3396"/>
      <c r="IAM54" s="3396"/>
      <c r="IAN54" s="3396"/>
      <c r="IAO54" s="3396"/>
      <c r="IAP54" s="3396"/>
      <c r="IAQ54" s="3396"/>
      <c r="IAR54" s="3396"/>
      <c r="IAS54" s="3396"/>
      <c r="IAT54" s="3396"/>
      <c r="IAU54" s="3396"/>
      <c r="IAV54" s="3396"/>
      <c r="IAW54" s="3396"/>
      <c r="IAX54" s="3396"/>
      <c r="IAY54" s="3396"/>
      <c r="IAZ54" s="3396"/>
      <c r="IBA54" s="3396"/>
      <c r="IBB54" s="3396"/>
      <c r="IBC54" s="3396"/>
      <c r="IBD54" s="3396"/>
      <c r="IBE54" s="3396"/>
      <c r="IBF54" s="3396"/>
      <c r="IBG54" s="3396"/>
      <c r="IBH54" s="3396"/>
      <c r="IBI54" s="3396"/>
      <c r="IBJ54" s="3396"/>
      <c r="IBK54" s="3396"/>
      <c r="IBL54" s="3396"/>
      <c r="IBM54" s="3396"/>
      <c r="IBN54" s="3396"/>
      <c r="IBO54" s="3396"/>
      <c r="IBP54" s="3396"/>
      <c r="IBQ54" s="3396"/>
      <c r="IBR54" s="3396"/>
      <c r="IBS54" s="3396"/>
      <c r="IBT54" s="3396"/>
      <c r="IBU54" s="3396"/>
      <c r="IBV54" s="3396"/>
      <c r="IBW54" s="3396"/>
      <c r="IBX54" s="3396"/>
      <c r="IBY54" s="3396"/>
      <c r="IBZ54" s="3396"/>
      <c r="ICA54" s="3396"/>
      <c r="ICB54" s="3396"/>
      <c r="ICC54" s="3396"/>
      <c r="ICD54" s="3396"/>
      <c r="ICE54" s="3396"/>
      <c r="ICF54" s="3396"/>
      <c r="ICG54" s="3396"/>
      <c r="ICH54" s="3396"/>
      <c r="ICI54" s="3396"/>
      <c r="ICJ54" s="3396"/>
      <c r="ICK54" s="3396"/>
      <c r="ICL54" s="3396"/>
      <c r="ICM54" s="3396"/>
      <c r="ICN54" s="3396"/>
      <c r="ICO54" s="3396"/>
      <c r="ICP54" s="3396"/>
      <c r="ICQ54" s="3396"/>
      <c r="ICR54" s="3396"/>
      <c r="ICS54" s="3396"/>
      <c r="ICT54" s="3396"/>
      <c r="ICU54" s="3396"/>
      <c r="ICV54" s="3396"/>
      <c r="ICW54" s="3396"/>
      <c r="ICX54" s="3396"/>
      <c r="ICY54" s="3396"/>
      <c r="ICZ54" s="3396"/>
      <c r="IDA54" s="3396"/>
      <c r="IDB54" s="3396"/>
      <c r="IDC54" s="3396"/>
      <c r="IDD54" s="3396"/>
      <c r="IDE54" s="3396"/>
      <c r="IDF54" s="3396"/>
      <c r="IDG54" s="3396"/>
      <c r="IDH54" s="3396"/>
      <c r="IDI54" s="3396"/>
      <c r="IDJ54" s="3396"/>
      <c r="IDK54" s="3396"/>
      <c r="IDL54" s="3396"/>
      <c r="IDM54" s="3396"/>
      <c r="IDN54" s="3396"/>
      <c r="IDO54" s="3396"/>
      <c r="IDP54" s="3396"/>
      <c r="IDQ54" s="3396"/>
      <c r="IDR54" s="3396"/>
      <c r="IDS54" s="3396"/>
      <c r="IDT54" s="3396"/>
      <c r="IDU54" s="3396"/>
      <c r="IDV54" s="3396"/>
      <c r="IDW54" s="3396"/>
      <c r="IDX54" s="3396"/>
      <c r="IDY54" s="3396"/>
      <c r="IDZ54" s="3396"/>
      <c r="IEA54" s="3396"/>
      <c r="IEB54" s="3396"/>
      <c r="IEC54" s="3396"/>
      <c r="IED54" s="3396"/>
      <c r="IEE54" s="3396"/>
      <c r="IEF54" s="3396"/>
      <c r="IEG54" s="3396"/>
      <c r="IEH54" s="3396"/>
      <c r="IEI54" s="3396"/>
      <c r="IEJ54" s="3396"/>
      <c r="IEK54" s="3396"/>
      <c r="IEL54" s="3396"/>
      <c r="IEM54" s="3396"/>
      <c r="IEN54" s="3396"/>
      <c r="IEO54" s="3396"/>
      <c r="IEP54" s="3396"/>
      <c r="IEQ54" s="3396"/>
      <c r="IER54" s="3396"/>
      <c r="IES54" s="3396"/>
      <c r="IET54" s="3396"/>
      <c r="IEU54" s="3396"/>
      <c r="IEV54" s="3396"/>
      <c r="IEW54" s="3396"/>
      <c r="IEX54" s="3396"/>
      <c r="IEY54" s="3396"/>
      <c r="IEZ54" s="3396"/>
      <c r="IFA54" s="3396"/>
      <c r="IFB54" s="3396"/>
      <c r="IFC54" s="3396"/>
      <c r="IFD54" s="3396"/>
      <c r="IFE54" s="3396"/>
      <c r="IFF54" s="3396"/>
      <c r="IFG54" s="3396"/>
      <c r="IFH54" s="3396"/>
      <c r="IFI54" s="3396"/>
      <c r="IFJ54" s="3396"/>
      <c r="IFK54" s="3396"/>
      <c r="IFL54" s="3396"/>
      <c r="IFM54" s="3396"/>
      <c r="IFN54" s="3396"/>
      <c r="IFO54" s="3396"/>
      <c r="IFP54" s="3396"/>
      <c r="IFQ54" s="3396"/>
      <c r="IFR54" s="3396"/>
      <c r="IFS54" s="3396"/>
      <c r="IFT54" s="3396"/>
      <c r="IFU54" s="3396"/>
      <c r="IFV54" s="3396"/>
      <c r="IFW54" s="3396"/>
      <c r="IFX54" s="3396"/>
      <c r="IFY54" s="3396"/>
      <c r="IFZ54" s="3396"/>
      <c r="IGA54" s="3396"/>
      <c r="IGB54" s="3396"/>
      <c r="IGC54" s="3396"/>
      <c r="IGD54" s="3396"/>
      <c r="IGE54" s="3396"/>
      <c r="IGF54" s="3396"/>
      <c r="IGG54" s="3396"/>
      <c r="IGH54" s="3396"/>
      <c r="IGI54" s="3396"/>
      <c r="IGJ54" s="3396"/>
      <c r="IGK54" s="3396"/>
      <c r="IGL54" s="3396"/>
      <c r="IGM54" s="3396"/>
      <c r="IGN54" s="3396"/>
      <c r="IGO54" s="3396"/>
      <c r="IGP54" s="3396"/>
      <c r="IGQ54" s="3396"/>
      <c r="IGR54" s="3396"/>
      <c r="IGS54" s="3396"/>
      <c r="IGT54" s="3396"/>
      <c r="IGU54" s="3396"/>
      <c r="IGV54" s="3396"/>
      <c r="IGW54" s="3396"/>
      <c r="IGX54" s="3396"/>
      <c r="IGY54" s="3396"/>
      <c r="IGZ54" s="3396"/>
      <c r="IHA54" s="3396"/>
      <c r="IHB54" s="3396"/>
      <c r="IHC54" s="3396"/>
      <c r="IHD54" s="3396"/>
      <c r="IHE54" s="3396"/>
      <c r="IHF54" s="3396"/>
      <c r="IHG54" s="3396"/>
      <c r="IHH54" s="3396"/>
      <c r="IHI54" s="3396"/>
      <c r="IHJ54" s="3396"/>
      <c r="IHK54" s="3396"/>
      <c r="IHL54" s="3396"/>
      <c r="IHM54" s="3396"/>
      <c r="IHN54" s="3396"/>
      <c r="IHO54" s="3396"/>
      <c r="IHP54" s="3396"/>
      <c r="IHQ54" s="3396"/>
      <c r="IHR54" s="3396"/>
      <c r="IHS54" s="3396"/>
      <c r="IHT54" s="3396"/>
      <c r="IHU54" s="3396"/>
      <c r="IHV54" s="3396"/>
      <c r="IHW54" s="3396"/>
      <c r="IHX54" s="3396"/>
      <c r="IHY54" s="3396"/>
      <c r="IHZ54" s="3396"/>
      <c r="IIA54" s="3396"/>
      <c r="IIB54" s="3396"/>
      <c r="IIC54" s="3396"/>
      <c r="IID54" s="3396"/>
      <c r="IIE54" s="3396"/>
      <c r="IIF54" s="3396"/>
      <c r="IIG54" s="3396"/>
      <c r="IIH54" s="3396"/>
      <c r="III54" s="3396"/>
      <c r="IIJ54" s="3396"/>
      <c r="IIK54" s="3396"/>
      <c r="IIL54" s="3396"/>
      <c r="IIM54" s="3396"/>
      <c r="IIN54" s="3396"/>
      <c r="IIO54" s="3396"/>
      <c r="IIP54" s="3396"/>
      <c r="IIQ54" s="3396"/>
      <c r="IIR54" s="3396"/>
      <c r="IIS54" s="3396"/>
      <c r="IIT54" s="3396"/>
      <c r="IIU54" s="3396"/>
      <c r="IIV54" s="3396"/>
      <c r="IIW54" s="3396"/>
      <c r="IIX54" s="3396"/>
      <c r="IIY54" s="3396"/>
      <c r="IIZ54" s="3396"/>
      <c r="IJA54" s="3396"/>
      <c r="IJB54" s="3396"/>
      <c r="IJC54" s="3396"/>
      <c r="IJD54" s="3396"/>
      <c r="IJE54" s="3396"/>
      <c r="IJF54" s="3396"/>
      <c r="IJG54" s="3396"/>
      <c r="IJH54" s="3396"/>
      <c r="IJI54" s="3396"/>
      <c r="IJJ54" s="3396"/>
      <c r="IJK54" s="3396"/>
      <c r="IJL54" s="3396"/>
      <c r="IJM54" s="3396"/>
      <c r="IJN54" s="3396"/>
      <c r="IJO54" s="3396"/>
      <c r="IJP54" s="3396"/>
      <c r="IJQ54" s="3396"/>
      <c r="IJR54" s="3396"/>
      <c r="IJS54" s="3396"/>
      <c r="IJT54" s="3396"/>
      <c r="IJU54" s="3396"/>
      <c r="IJV54" s="3396"/>
      <c r="IJW54" s="3396"/>
      <c r="IJX54" s="3396"/>
      <c r="IJY54" s="3396"/>
      <c r="IJZ54" s="3396"/>
      <c r="IKA54" s="3396"/>
      <c r="IKB54" s="3396"/>
      <c r="IKC54" s="3396"/>
      <c r="IKD54" s="3396"/>
      <c r="IKE54" s="3396"/>
      <c r="IKF54" s="3396"/>
      <c r="IKG54" s="3396"/>
      <c r="IKH54" s="3396"/>
      <c r="IKI54" s="3396"/>
      <c r="IKJ54" s="3396"/>
      <c r="IKK54" s="3396"/>
      <c r="IKL54" s="3396"/>
      <c r="IKM54" s="3396"/>
      <c r="IKN54" s="3396"/>
      <c r="IKO54" s="3396"/>
      <c r="IKP54" s="3396"/>
      <c r="IKQ54" s="3396"/>
      <c r="IKR54" s="3396"/>
      <c r="IKS54" s="3396"/>
      <c r="IKT54" s="3396"/>
      <c r="IKU54" s="3396"/>
      <c r="IKV54" s="3396"/>
      <c r="IKW54" s="3396"/>
      <c r="IKX54" s="3396"/>
      <c r="IKY54" s="3396"/>
      <c r="IKZ54" s="3396"/>
      <c r="ILA54" s="3396"/>
      <c r="ILB54" s="3396"/>
      <c r="ILC54" s="3396"/>
      <c r="ILD54" s="3396"/>
      <c r="ILE54" s="3396"/>
      <c r="ILF54" s="3396"/>
      <c r="ILG54" s="3396"/>
      <c r="ILH54" s="3396"/>
      <c r="ILI54" s="3396"/>
      <c r="ILJ54" s="3396"/>
      <c r="ILK54" s="3396"/>
      <c r="ILL54" s="3396"/>
      <c r="ILM54" s="3396"/>
      <c r="ILN54" s="3396"/>
      <c r="ILO54" s="3396"/>
      <c r="ILP54" s="3396"/>
      <c r="ILQ54" s="3396"/>
      <c r="ILR54" s="3396"/>
      <c r="ILS54" s="3396"/>
      <c r="ILT54" s="3396"/>
      <c r="ILU54" s="3396"/>
      <c r="ILV54" s="3396"/>
      <c r="ILW54" s="3396"/>
      <c r="ILX54" s="3396"/>
      <c r="ILY54" s="3396"/>
      <c r="ILZ54" s="3396"/>
      <c r="IMA54" s="3396"/>
      <c r="IMB54" s="3396"/>
      <c r="IMC54" s="3396"/>
      <c r="IMD54" s="3396"/>
      <c r="IME54" s="3396"/>
      <c r="IMF54" s="3396"/>
      <c r="IMG54" s="3396"/>
      <c r="IMH54" s="3396"/>
      <c r="IMI54" s="3396"/>
      <c r="IMJ54" s="3396"/>
      <c r="IMK54" s="3396"/>
      <c r="IML54" s="3396"/>
      <c r="IMM54" s="3396"/>
      <c r="IMN54" s="3396"/>
      <c r="IMO54" s="3396"/>
      <c r="IMP54" s="3396"/>
      <c r="IMQ54" s="3396"/>
      <c r="IMR54" s="3396"/>
      <c r="IMS54" s="3396"/>
      <c r="IMT54" s="3396"/>
      <c r="IMU54" s="3396"/>
      <c r="IMV54" s="3396"/>
      <c r="IMW54" s="3396"/>
      <c r="IMX54" s="3396"/>
      <c r="IMY54" s="3396"/>
      <c r="IMZ54" s="3396"/>
      <c r="INA54" s="3396"/>
      <c r="INB54" s="3396"/>
      <c r="INC54" s="3396"/>
      <c r="IND54" s="3396"/>
      <c r="INE54" s="3396"/>
      <c r="INF54" s="3396"/>
      <c r="ING54" s="3396"/>
      <c r="INH54" s="3396"/>
      <c r="INI54" s="3396"/>
      <c r="INJ54" s="3396"/>
      <c r="INK54" s="3396"/>
      <c r="INL54" s="3396"/>
      <c r="INM54" s="3396"/>
      <c r="INN54" s="3396"/>
      <c r="INO54" s="3396"/>
      <c r="INP54" s="3396"/>
      <c r="INQ54" s="3396"/>
      <c r="INR54" s="3396"/>
      <c r="INS54" s="3396"/>
      <c r="INT54" s="3396"/>
      <c r="INU54" s="3396"/>
      <c r="INV54" s="3396"/>
      <c r="INW54" s="3396"/>
      <c r="INX54" s="3396"/>
      <c r="INY54" s="3396"/>
      <c r="INZ54" s="3396"/>
      <c r="IOA54" s="3396"/>
      <c r="IOB54" s="3396"/>
      <c r="IOC54" s="3396"/>
      <c r="IOD54" s="3396"/>
      <c r="IOE54" s="3396"/>
      <c r="IOF54" s="3396"/>
      <c r="IOG54" s="3396"/>
      <c r="IOH54" s="3396"/>
      <c r="IOI54" s="3396"/>
      <c r="IOJ54" s="3396"/>
      <c r="IOK54" s="3396"/>
      <c r="IOL54" s="3396"/>
      <c r="IOM54" s="3396"/>
      <c r="ION54" s="3396"/>
      <c r="IOO54" s="3396"/>
      <c r="IOP54" s="3396"/>
      <c r="IOQ54" s="3396"/>
      <c r="IOR54" s="3396"/>
      <c r="IOS54" s="3396"/>
      <c r="IOT54" s="3396"/>
      <c r="IOU54" s="3396"/>
      <c r="IOV54" s="3396"/>
      <c r="IOW54" s="3396"/>
      <c r="IOX54" s="3396"/>
      <c r="IOY54" s="3396"/>
      <c r="IOZ54" s="3396"/>
      <c r="IPA54" s="3396"/>
      <c r="IPB54" s="3396"/>
      <c r="IPC54" s="3396"/>
      <c r="IPD54" s="3396"/>
      <c r="IPE54" s="3396"/>
      <c r="IPF54" s="3396"/>
      <c r="IPG54" s="3396"/>
      <c r="IPH54" s="3396"/>
      <c r="IPI54" s="3396"/>
      <c r="IPJ54" s="3396"/>
      <c r="IPK54" s="3396"/>
      <c r="IPL54" s="3396"/>
      <c r="IPM54" s="3396"/>
      <c r="IPN54" s="3396"/>
      <c r="IPO54" s="3396"/>
      <c r="IPP54" s="3396"/>
      <c r="IPQ54" s="3396"/>
      <c r="IPR54" s="3396"/>
      <c r="IPS54" s="3396"/>
      <c r="IPT54" s="3396"/>
      <c r="IPU54" s="3396"/>
      <c r="IPV54" s="3396"/>
      <c r="IPW54" s="3396"/>
      <c r="IPX54" s="3396"/>
      <c r="IPY54" s="3396"/>
      <c r="IPZ54" s="3396"/>
      <c r="IQA54" s="3396"/>
      <c r="IQB54" s="3396"/>
      <c r="IQC54" s="3396"/>
      <c r="IQD54" s="3396"/>
      <c r="IQE54" s="3396"/>
      <c r="IQF54" s="3396"/>
      <c r="IQG54" s="3396"/>
      <c r="IQH54" s="3396"/>
      <c r="IQI54" s="3396"/>
      <c r="IQJ54" s="3396"/>
      <c r="IQK54" s="3396"/>
      <c r="IQL54" s="3396"/>
      <c r="IQM54" s="3396"/>
      <c r="IQN54" s="3396"/>
      <c r="IQO54" s="3396"/>
      <c r="IQP54" s="3396"/>
      <c r="IQQ54" s="3396"/>
      <c r="IQR54" s="3396"/>
      <c r="IQS54" s="3396"/>
      <c r="IQT54" s="3396"/>
      <c r="IQU54" s="3396"/>
      <c r="IQV54" s="3396"/>
      <c r="IQW54" s="3396"/>
      <c r="IQX54" s="3396"/>
      <c r="IQY54" s="3396"/>
      <c r="IQZ54" s="3396"/>
      <c r="IRA54" s="3396"/>
      <c r="IRB54" s="3396"/>
      <c r="IRC54" s="3396"/>
      <c r="IRD54" s="3396"/>
      <c r="IRE54" s="3396"/>
      <c r="IRF54" s="3396"/>
      <c r="IRG54" s="3396"/>
      <c r="IRH54" s="3396"/>
      <c r="IRI54" s="3396"/>
      <c r="IRJ54" s="3396"/>
      <c r="IRK54" s="3396"/>
      <c r="IRL54" s="3396"/>
      <c r="IRM54" s="3396"/>
      <c r="IRN54" s="3396"/>
      <c r="IRO54" s="3396"/>
      <c r="IRP54" s="3396"/>
      <c r="IRQ54" s="3396"/>
      <c r="IRR54" s="3396"/>
      <c r="IRS54" s="3396"/>
      <c r="IRT54" s="3396"/>
      <c r="IRU54" s="3396"/>
      <c r="IRV54" s="3396"/>
      <c r="IRW54" s="3396"/>
      <c r="IRX54" s="3396"/>
      <c r="IRY54" s="3396"/>
      <c r="IRZ54" s="3396"/>
      <c r="ISA54" s="3396"/>
      <c r="ISB54" s="3396"/>
      <c r="ISC54" s="3396"/>
      <c r="ISD54" s="3396"/>
      <c r="ISE54" s="3396"/>
      <c r="ISF54" s="3396"/>
      <c r="ISG54" s="3396"/>
      <c r="ISH54" s="3396"/>
      <c r="ISI54" s="3396"/>
      <c r="ISJ54" s="3396"/>
      <c r="ISK54" s="3396"/>
      <c r="ISL54" s="3396"/>
      <c r="ISM54" s="3396"/>
      <c r="ISN54" s="3396"/>
      <c r="ISO54" s="3396"/>
      <c r="ISP54" s="3396"/>
      <c r="ISQ54" s="3396"/>
      <c r="ISR54" s="3396"/>
      <c r="ISS54" s="3396"/>
      <c r="IST54" s="3396"/>
      <c r="ISU54" s="3396"/>
      <c r="ISV54" s="3396"/>
      <c r="ISW54" s="3396"/>
      <c r="ISX54" s="3396"/>
      <c r="ISY54" s="3396"/>
      <c r="ISZ54" s="3396"/>
      <c r="ITA54" s="3396"/>
      <c r="ITB54" s="3396"/>
      <c r="ITC54" s="3396"/>
      <c r="ITD54" s="3396"/>
      <c r="ITE54" s="3396"/>
      <c r="ITF54" s="3396"/>
      <c r="ITG54" s="3396"/>
      <c r="ITH54" s="3396"/>
      <c r="ITI54" s="3396"/>
      <c r="ITJ54" s="3396"/>
      <c r="ITK54" s="3396"/>
      <c r="ITL54" s="3396"/>
      <c r="ITM54" s="3396"/>
      <c r="ITN54" s="3396"/>
      <c r="ITO54" s="3396"/>
      <c r="ITP54" s="3396"/>
      <c r="ITQ54" s="3396"/>
      <c r="ITR54" s="3396"/>
      <c r="ITS54" s="3396"/>
      <c r="ITT54" s="3396"/>
      <c r="ITU54" s="3396"/>
      <c r="ITV54" s="3396"/>
      <c r="ITW54" s="3396"/>
      <c r="ITX54" s="3396"/>
      <c r="ITY54" s="3396"/>
      <c r="ITZ54" s="3396"/>
      <c r="IUA54" s="3396"/>
      <c r="IUB54" s="3396"/>
      <c r="IUC54" s="3396"/>
      <c r="IUD54" s="3396"/>
      <c r="IUE54" s="3396"/>
      <c r="IUF54" s="3396"/>
      <c r="IUG54" s="3396"/>
      <c r="IUH54" s="3396"/>
      <c r="IUI54" s="3396"/>
      <c r="IUJ54" s="3396"/>
      <c r="IUK54" s="3396"/>
      <c r="IUL54" s="3396"/>
      <c r="IUM54" s="3396"/>
      <c r="IUN54" s="3396"/>
      <c r="IUO54" s="3396"/>
      <c r="IUP54" s="3396"/>
      <c r="IUQ54" s="3396"/>
      <c r="IUR54" s="3396"/>
      <c r="IUS54" s="3396"/>
      <c r="IUT54" s="3396"/>
      <c r="IUU54" s="3396"/>
      <c r="IUV54" s="3396"/>
      <c r="IUW54" s="3396"/>
      <c r="IUX54" s="3396"/>
      <c r="IUY54" s="3396"/>
      <c r="IUZ54" s="3396"/>
      <c r="IVA54" s="3396"/>
      <c r="IVB54" s="3396"/>
      <c r="IVC54" s="3396"/>
      <c r="IVD54" s="3396"/>
      <c r="IVE54" s="3396"/>
      <c r="IVF54" s="3396"/>
      <c r="IVG54" s="3396"/>
      <c r="IVH54" s="3396"/>
      <c r="IVI54" s="3396"/>
      <c r="IVJ54" s="3396"/>
      <c r="IVK54" s="3396"/>
      <c r="IVL54" s="3396"/>
      <c r="IVM54" s="3396"/>
      <c r="IVN54" s="3396"/>
      <c r="IVO54" s="3396"/>
      <c r="IVP54" s="3396"/>
      <c r="IVQ54" s="3396"/>
      <c r="IVR54" s="3396"/>
      <c r="IVS54" s="3396"/>
      <c r="IVT54" s="3396"/>
      <c r="IVU54" s="3396"/>
      <c r="IVV54" s="3396"/>
      <c r="IVW54" s="3396"/>
      <c r="IVX54" s="3396"/>
      <c r="IVY54" s="3396"/>
      <c r="IVZ54" s="3396"/>
      <c r="IWA54" s="3396"/>
      <c r="IWB54" s="3396"/>
      <c r="IWC54" s="3396"/>
      <c r="IWD54" s="3396"/>
      <c r="IWE54" s="3396"/>
      <c r="IWF54" s="3396"/>
      <c r="IWG54" s="3396"/>
      <c r="IWH54" s="3396"/>
      <c r="IWI54" s="3396"/>
      <c r="IWJ54" s="3396"/>
      <c r="IWK54" s="3396"/>
      <c r="IWL54" s="3396"/>
      <c r="IWM54" s="3396"/>
      <c r="IWN54" s="3396"/>
      <c r="IWO54" s="3396"/>
      <c r="IWP54" s="3396"/>
      <c r="IWQ54" s="3396"/>
      <c r="IWR54" s="3396"/>
      <c r="IWS54" s="3396"/>
      <c r="IWT54" s="3396"/>
      <c r="IWU54" s="3396"/>
      <c r="IWV54" s="3396"/>
      <c r="IWW54" s="3396"/>
      <c r="IWX54" s="3396"/>
      <c r="IWY54" s="3396"/>
      <c r="IWZ54" s="3396"/>
      <c r="IXA54" s="3396"/>
      <c r="IXB54" s="3396"/>
      <c r="IXC54" s="3396"/>
      <c r="IXD54" s="3396"/>
      <c r="IXE54" s="3396"/>
      <c r="IXF54" s="3396"/>
      <c r="IXG54" s="3396"/>
      <c r="IXH54" s="3396"/>
      <c r="IXI54" s="3396"/>
      <c r="IXJ54" s="3396"/>
      <c r="IXK54" s="3396"/>
      <c r="IXL54" s="3396"/>
      <c r="IXM54" s="3396"/>
      <c r="IXN54" s="3396"/>
      <c r="IXO54" s="3396"/>
      <c r="IXP54" s="3396"/>
      <c r="IXQ54" s="3396"/>
      <c r="IXR54" s="3396"/>
      <c r="IXS54" s="3396"/>
      <c r="IXT54" s="3396"/>
      <c r="IXU54" s="3396"/>
      <c r="IXV54" s="3396"/>
      <c r="IXW54" s="3396"/>
      <c r="IXX54" s="3396"/>
      <c r="IXY54" s="3396"/>
      <c r="IXZ54" s="3396"/>
      <c r="IYA54" s="3396"/>
      <c r="IYB54" s="3396"/>
      <c r="IYC54" s="3396"/>
      <c r="IYD54" s="3396"/>
      <c r="IYE54" s="3396"/>
      <c r="IYF54" s="3396"/>
      <c r="IYG54" s="3396"/>
      <c r="IYH54" s="3396"/>
      <c r="IYI54" s="3396"/>
      <c r="IYJ54" s="3396"/>
      <c r="IYK54" s="3396"/>
      <c r="IYL54" s="3396"/>
      <c r="IYM54" s="3396"/>
      <c r="IYN54" s="3396"/>
      <c r="IYO54" s="3396"/>
      <c r="IYP54" s="3396"/>
      <c r="IYQ54" s="3396"/>
      <c r="IYR54" s="3396"/>
      <c r="IYS54" s="3396"/>
      <c r="IYT54" s="3396"/>
      <c r="IYU54" s="3396"/>
      <c r="IYV54" s="3396"/>
      <c r="IYW54" s="3396"/>
      <c r="IYX54" s="3396"/>
      <c r="IYY54" s="3396"/>
      <c r="IYZ54" s="3396"/>
      <c r="IZA54" s="3396"/>
      <c r="IZB54" s="3396"/>
      <c r="IZC54" s="3396"/>
      <c r="IZD54" s="3396"/>
      <c r="IZE54" s="3396"/>
      <c r="IZF54" s="3396"/>
      <c r="IZG54" s="3396"/>
      <c r="IZH54" s="3396"/>
      <c r="IZI54" s="3396"/>
      <c r="IZJ54" s="3396"/>
      <c r="IZK54" s="3396"/>
      <c r="IZL54" s="3396"/>
      <c r="IZM54" s="3396"/>
      <c r="IZN54" s="3396"/>
      <c r="IZO54" s="3396"/>
      <c r="IZP54" s="3396"/>
      <c r="IZQ54" s="3396"/>
      <c r="IZR54" s="3396"/>
      <c r="IZS54" s="3396"/>
      <c r="IZT54" s="3396"/>
      <c r="IZU54" s="3396"/>
      <c r="IZV54" s="3396"/>
      <c r="IZW54" s="3396"/>
      <c r="IZX54" s="3396"/>
      <c r="IZY54" s="3396"/>
      <c r="IZZ54" s="3396"/>
      <c r="JAA54" s="3396"/>
      <c r="JAB54" s="3396"/>
      <c r="JAC54" s="3396"/>
      <c r="JAD54" s="3396"/>
      <c r="JAE54" s="3396"/>
      <c r="JAF54" s="3396"/>
      <c r="JAG54" s="3396"/>
      <c r="JAH54" s="3396"/>
      <c r="JAI54" s="3396"/>
      <c r="JAJ54" s="3396"/>
      <c r="JAK54" s="3396"/>
      <c r="JAL54" s="3396"/>
      <c r="JAM54" s="3396"/>
      <c r="JAN54" s="3396"/>
      <c r="JAO54" s="3396"/>
      <c r="JAP54" s="3396"/>
      <c r="JAQ54" s="3396"/>
      <c r="JAR54" s="3396"/>
      <c r="JAS54" s="3396"/>
      <c r="JAT54" s="3396"/>
      <c r="JAU54" s="3396"/>
      <c r="JAV54" s="3396"/>
      <c r="JAW54" s="3396"/>
      <c r="JAX54" s="3396"/>
      <c r="JAY54" s="3396"/>
      <c r="JAZ54" s="3396"/>
      <c r="JBA54" s="3396"/>
      <c r="JBB54" s="3396"/>
      <c r="JBC54" s="3396"/>
      <c r="JBD54" s="3396"/>
      <c r="JBE54" s="3396"/>
      <c r="JBF54" s="3396"/>
      <c r="JBG54" s="3396"/>
      <c r="JBH54" s="3396"/>
      <c r="JBI54" s="3396"/>
      <c r="JBJ54" s="3396"/>
      <c r="JBK54" s="3396"/>
      <c r="JBL54" s="3396"/>
      <c r="JBM54" s="3396"/>
      <c r="JBN54" s="3396"/>
      <c r="JBO54" s="3396"/>
      <c r="JBP54" s="3396"/>
      <c r="JBQ54" s="3396"/>
      <c r="JBR54" s="3396"/>
      <c r="JBS54" s="3396"/>
      <c r="JBT54" s="3396"/>
      <c r="JBU54" s="3396"/>
      <c r="JBV54" s="3396"/>
      <c r="JBW54" s="3396"/>
      <c r="JBX54" s="3396"/>
      <c r="JBY54" s="3396"/>
      <c r="JBZ54" s="3396"/>
      <c r="JCA54" s="3396"/>
      <c r="JCB54" s="3396"/>
      <c r="JCC54" s="3396"/>
      <c r="JCD54" s="3396"/>
      <c r="JCE54" s="3396"/>
      <c r="JCF54" s="3396"/>
      <c r="JCG54" s="3396"/>
      <c r="JCH54" s="3396"/>
      <c r="JCI54" s="3396"/>
      <c r="JCJ54" s="3396"/>
      <c r="JCK54" s="3396"/>
      <c r="JCL54" s="3396"/>
      <c r="JCM54" s="3396"/>
      <c r="JCN54" s="3396"/>
      <c r="JCO54" s="3396"/>
      <c r="JCP54" s="3396"/>
      <c r="JCQ54" s="3396"/>
      <c r="JCR54" s="3396"/>
      <c r="JCS54" s="3396"/>
      <c r="JCT54" s="3396"/>
      <c r="JCU54" s="3396"/>
      <c r="JCV54" s="3396"/>
      <c r="JCW54" s="3396"/>
      <c r="JCX54" s="3396"/>
      <c r="JCY54" s="3396"/>
      <c r="JCZ54" s="3396"/>
      <c r="JDA54" s="3396"/>
      <c r="JDB54" s="3396"/>
      <c r="JDC54" s="3396"/>
      <c r="JDD54" s="3396"/>
      <c r="JDE54" s="3396"/>
      <c r="JDF54" s="3396"/>
      <c r="JDG54" s="3396"/>
      <c r="JDH54" s="3396"/>
      <c r="JDI54" s="3396"/>
      <c r="JDJ54" s="3396"/>
      <c r="JDK54" s="3396"/>
      <c r="JDL54" s="3396"/>
      <c r="JDM54" s="3396"/>
      <c r="JDN54" s="3396"/>
      <c r="JDO54" s="3396"/>
      <c r="JDP54" s="3396"/>
      <c r="JDQ54" s="3396"/>
      <c r="JDR54" s="3396"/>
      <c r="JDS54" s="3396"/>
      <c r="JDT54" s="3396"/>
      <c r="JDU54" s="3396"/>
      <c r="JDV54" s="3396"/>
      <c r="JDW54" s="3396"/>
      <c r="JDX54" s="3396"/>
      <c r="JDY54" s="3396"/>
      <c r="JDZ54" s="3396"/>
      <c r="JEA54" s="3396"/>
      <c r="JEB54" s="3396"/>
      <c r="JEC54" s="3396"/>
      <c r="JED54" s="3396"/>
      <c r="JEE54" s="3396"/>
      <c r="JEF54" s="3396"/>
      <c r="JEG54" s="3396"/>
      <c r="JEH54" s="3396"/>
      <c r="JEI54" s="3396"/>
      <c r="JEJ54" s="3396"/>
      <c r="JEK54" s="3396"/>
      <c r="JEL54" s="3396"/>
      <c r="JEM54" s="3396"/>
      <c r="JEN54" s="3396"/>
      <c r="JEO54" s="3396"/>
      <c r="JEP54" s="3396"/>
      <c r="JEQ54" s="3396"/>
      <c r="JER54" s="3396"/>
      <c r="JES54" s="3396"/>
      <c r="JET54" s="3396"/>
      <c r="JEU54" s="3396"/>
      <c r="JEV54" s="3396"/>
      <c r="JEW54" s="3396"/>
      <c r="JEX54" s="3396"/>
      <c r="JEY54" s="3396"/>
      <c r="JEZ54" s="3396"/>
      <c r="JFA54" s="3396"/>
      <c r="JFB54" s="3396"/>
      <c r="JFC54" s="3396"/>
      <c r="JFD54" s="3396"/>
      <c r="JFE54" s="3396"/>
      <c r="JFF54" s="3396"/>
      <c r="JFG54" s="3396"/>
      <c r="JFH54" s="3396"/>
      <c r="JFI54" s="3396"/>
      <c r="JFJ54" s="3396"/>
      <c r="JFK54" s="3396"/>
      <c r="JFL54" s="3396"/>
      <c r="JFM54" s="3396"/>
      <c r="JFN54" s="3396"/>
      <c r="JFO54" s="3396"/>
      <c r="JFP54" s="3396"/>
      <c r="JFQ54" s="3396"/>
      <c r="JFR54" s="3396"/>
      <c r="JFS54" s="3396"/>
      <c r="JFT54" s="3396"/>
      <c r="JFU54" s="3396"/>
      <c r="JFV54" s="3396"/>
      <c r="JFW54" s="3396"/>
      <c r="JFX54" s="3396"/>
      <c r="JFY54" s="3396"/>
      <c r="JFZ54" s="3396"/>
      <c r="JGA54" s="3396"/>
      <c r="JGB54" s="3396"/>
      <c r="JGC54" s="3396"/>
      <c r="JGD54" s="3396"/>
      <c r="JGE54" s="3396"/>
      <c r="JGF54" s="3396"/>
      <c r="JGG54" s="3396"/>
      <c r="JGH54" s="3396"/>
      <c r="JGI54" s="3396"/>
      <c r="JGJ54" s="3396"/>
      <c r="JGK54" s="3396"/>
      <c r="JGL54" s="3396"/>
      <c r="JGM54" s="3396"/>
      <c r="JGN54" s="3396"/>
      <c r="JGO54" s="3396"/>
      <c r="JGP54" s="3396"/>
      <c r="JGQ54" s="3396"/>
      <c r="JGR54" s="3396"/>
      <c r="JGS54" s="3396"/>
      <c r="JGT54" s="3396"/>
      <c r="JGU54" s="3396"/>
      <c r="JGV54" s="3396"/>
      <c r="JGW54" s="3396"/>
      <c r="JGX54" s="3396"/>
      <c r="JGY54" s="3396"/>
      <c r="JGZ54" s="3396"/>
      <c r="JHA54" s="3396"/>
      <c r="JHB54" s="3396"/>
      <c r="JHC54" s="3396"/>
      <c r="JHD54" s="3396"/>
      <c r="JHE54" s="3396"/>
      <c r="JHF54" s="3396"/>
      <c r="JHG54" s="3396"/>
      <c r="JHH54" s="3396"/>
      <c r="JHI54" s="3396"/>
      <c r="JHJ54" s="3396"/>
      <c r="JHK54" s="3396"/>
      <c r="JHL54" s="3396"/>
      <c r="JHM54" s="3396"/>
      <c r="JHN54" s="3396"/>
      <c r="JHO54" s="3396"/>
      <c r="JHP54" s="3396"/>
      <c r="JHQ54" s="3396"/>
      <c r="JHR54" s="3396"/>
      <c r="JHS54" s="3396"/>
      <c r="JHT54" s="3396"/>
      <c r="JHU54" s="3396"/>
      <c r="JHV54" s="3396"/>
      <c r="JHW54" s="3396"/>
      <c r="JHX54" s="3396"/>
      <c r="JHY54" s="3396"/>
      <c r="JHZ54" s="3396"/>
      <c r="JIA54" s="3396"/>
      <c r="JIB54" s="3396"/>
      <c r="JIC54" s="3396"/>
      <c r="JID54" s="3396"/>
      <c r="JIE54" s="3396"/>
      <c r="JIF54" s="3396"/>
      <c r="JIG54" s="3396"/>
      <c r="JIH54" s="3396"/>
      <c r="JII54" s="3396"/>
      <c r="JIJ54" s="3396"/>
      <c r="JIK54" s="3396"/>
      <c r="JIL54" s="3396"/>
      <c r="JIM54" s="3396"/>
      <c r="JIN54" s="3396"/>
      <c r="JIO54" s="3396"/>
      <c r="JIP54" s="3396"/>
      <c r="JIQ54" s="3396"/>
      <c r="JIR54" s="3396"/>
      <c r="JIS54" s="3396"/>
      <c r="JIT54" s="3396"/>
      <c r="JIU54" s="3396"/>
      <c r="JIV54" s="3396"/>
      <c r="JIW54" s="3396"/>
      <c r="JIX54" s="3396"/>
      <c r="JIY54" s="3396"/>
      <c r="JIZ54" s="3396"/>
      <c r="JJA54" s="3396"/>
      <c r="JJB54" s="3396"/>
      <c r="JJC54" s="3396"/>
      <c r="JJD54" s="3396"/>
      <c r="JJE54" s="3396"/>
      <c r="JJF54" s="3396"/>
      <c r="JJG54" s="3396"/>
      <c r="JJH54" s="3396"/>
      <c r="JJI54" s="3396"/>
      <c r="JJJ54" s="3396"/>
      <c r="JJK54" s="3396"/>
      <c r="JJL54" s="3396"/>
      <c r="JJM54" s="3396"/>
      <c r="JJN54" s="3396"/>
      <c r="JJO54" s="3396"/>
      <c r="JJP54" s="3396"/>
      <c r="JJQ54" s="3396"/>
      <c r="JJR54" s="3396"/>
      <c r="JJS54" s="3396"/>
      <c r="JJT54" s="3396"/>
      <c r="JJU54" s="3396"/>
      <c r="JJV54" s="3396"/>
      <c r="JJW54" s="3396"/>
      <c r="JJX54" s="3396"/>
      <c r="JJY54" s="3396"/>
      <c r="JJZ54" s="3396"/>
      <c r="JKA54" s="3396"/>
      <c r="JKB54" s="3396"/>
      <c r="JKC54" s="3396"/>
      <c r="JKD54" s="3396"/>
      <c r="JKE54" s="3396"/>
      <c r="JKF54" s="3396"/>
      <c r="JKG54" s="3396"/>
      <c r="JKH54" s="3396"/>
      <c r="JKI54" s="3396"/>
      <c r="JKJ54" s="3396"/>
      <c r="JKK54" s="3396"/>
      <c r="JKL54" s="3396"/>
      <c r="JKM54" s="3396"/>
      <c r="JKN54" s="3396"/>
      <c r="JKO54" s="3396"/>
      <c r="JKP54" s="3396"/>
      <c r="JKQ54" s="3396"/>
      <c r="JKR54" s="3396"/>
      <c r="JKS54" s="3396"/>
      <c r="JKT54" s="3396"/>
      <c r="JKU54" s="3396"/>
      <c r="JKV54" s="3396"/>
      <c r="JKW54" s="3396"/>
      <c r="JKX54" s="3396"/>
      <c r="JKY54" s="3396"/>
      <c r="JKZ54" s="3396"/>
      <c r="JLA54" s="3396"/>
      <c r="JLB54" s="3396"/>
      <c r="JLC54" s="3396"/>
      <c r="JLD54" s="3396"/>
      <c r="JLE54" s="3396"/>
      <c r="JLF54" s="3396"/>
      <c r="JLG54" s="3396"/>
      <c r="JLH54" s="3396"/>
      <c r="JLI54" s="3396"/>
      <c r="JLJ54" s="3396"/>
      <c r="JLK54" s="3396"/>
      <c r="JLL54" s="3396"/>
      <c r="JLM54" s="3396"/>
      <c r="JLN54" s="3396"/>
      <c r="JLO54" s="3396"/>
      <c r="JLP54" s="3396"/>
      <c r="JLQ54" s="3396"/>
      <c r="JLR54" s="3396"/>
      <c r="JLS54" s="3396"/>
      <c r="JLT54" s="3396"/>
      <c r="JLU54" s="3396"/>
      <c r="JLV54" s="3396"/>
      <c r="JLW54" s="3396"/>
      <c r="JLX54" s="3396"/>
      <c r="JLY54" s="3396"/>
      <c r="JLZ54" s="3396"/>
      <c r="JMA54" s="3396"/>
      <c r="JMB54" s="3396"/>
      <c r="JMC54" s="3396"/>
      <c r="JMD54" s="3396"/>
      <c r="JME54" s="3396"/>
      <c r="JMF54" s="3396"/>
      <c r="JMG54" s="3396"/>
      <c r="JMH54" s="3396"/>
      <c r="JMI54" s="3396"/>
      <c r="JMJ54" s="3396"/>
      <c r="JMK54" s="3396"/>
      <c r="JML54" s="3396"/>
      <c r="JMM54" s="3396"/>
      <c r="JMN54" s="3396"/>
      <c r="JMO54" s="3396"/>
      <c r="JMP54" s="3396"/>
      <c r="JMQ54" s="3396"/>
      <c r="JMR54" s="3396"/>
      <c r="JMS54" s="3396"/>
      <c r="JMT54" s="3396"/>
      <c r="JMU54" s="3396"/>
      <c r="JMV54" s="3396"/>
      <c r="JMW54" s="3396"/>
      <c r="JMX54" s="3396"/>
      <c r="JMY54" s="3396"/>
      <c r="JMZ54" s="3396"/>
      <c r="JNA54" s="3396"/>
      <c r="JNB54" s="3396"/>
      <c r="JNC54" s="3396"/>
      <c r="JND54" s="3396"/>
      <c r="JNE54" s="3396"/>
      <c r="JNF54" s="3396"/>
      <c r="JNG54" s="3396"/>
      <c r="JNH54" s="3396"/>
      <c r="JNI54" s="3396"/>
      <c r="JNJ54" s="3396"/>
      <c r="JNK54" s="3396"/>
      <c r="JNL54" s="3396"/>
      <c r="JNM54" s="3396"/>
      <c r="JNN54" s="3396"/>
      <c r="JNO54" s="3396"/>
      <c r="JNP54" s="3396"/>
      <c r="JNQ54" s="3396"/>
      <c r="JNR54" s="3396"/>
      <c r="JNS54" s="3396"/>
      <c r="JNT54" s="3396"/>
      <c r="JNU54" s="3396"/>
      <c r="JNV54" s="3396"/>
      <c r="JNW54" s="3396"/>
      <c r="JNX54" s="3396"/>
      <c r="JNY54" s="3396"/>
      <c r="JNZ54" s="3396"/>
      <c r="JOA54" s="3396"/>
      <c r="JOB54" s="3396"/>
      <c r="JOC54" s="3396"/>
      <c r="JOD54" s="3396"/>
      <c r="JOE54" s="3396"/>
      <c r="JOF54" s="3396"/>
      <c r="JOG54" s="3396"/>
      <c r="JOH54" s="3396"/>
      <c r="JOI54" s="3396"/>
      <c r="JOJ54" s="3396"/>
      <c r="JOK54" s="3396"/>
      <c r="JOL54" s="3396"/>
      <c r="JOM54" s="3396"/>
      <c r="JON54" s="3396"/>
      <c r="JOO54" s="3396"/>
      <c r="JOP54" s="3396"/>
      <c r="JOQ54" s="3396"/>
      <c r="JOR54" s="3396"/>
      <c r="JOS54" s="3396"/>
      <c r="JOT54" s="3396"/>
      <c r="JOU54" s="3396"/>
      <c r="JOV54" s="3396"/>
      <c r="JOW54" s="3396"/>
      <c r="JOX54" s="3396"/>
      <c r="JOY54" s="3396"/>
      <c r="JOZ54" s="3396"/>
      <c r="JPA54" s="3396"/>
      <c r="JPB54" s="3396"/>
      <c r="JPC54" s="3396"/>
      <c r="JPD54" s="3396"/>
      <c r="JPE54" s="3396"/>
      <c r="JPF54" s="3396"/>
      <c r="JPG54" s="3396"/>
      <c r="JPH54" s="3396"/>
      <c r="JPI54" s="3396"/>
      <c r="JPJ54" s="3396"/>
      <c r="JPK54" s="3396"/>
      <c r="JPL54" s="3396"/>
      <c r="JPM54" s="3396"/>
      <c r="JPN54" s="3396"/>
      <c r="JPO54" s="3396"/>
      <c r="JPP54" s="3396"/>
      <c r="JPQ54" s="3396"/>
      <c r="JPR54" s="3396"/>
      <c r="JPS54" s="3396"/>
      <c r="JPT54" s="3396"/>
      <c r="JPU54" s="3396"/>
      <c r="JPV54" s="3396"/>
      <c r="JPW54" s="3396"/>
      <c r="JPX54" s="3396"/>
      <c r="JPY54" s="3396"/>
      <c r="JPZ54" s="3396"/>
      <c r="JQA54" s="3396"/>
      <c r="JQB54" s="3396"/>
      <c r="JQC54" s="3396"/>
      <c r="JQD54" s="3396"/>
      <c r="JQE54" s="3396"/>
      <c r="JQF54" s="3396"/>
      <c r="JQG54" s="3396"/>
      <c r="JQH54" s="3396"/>
      <c r="JQI54" s="3396"/>
      <c r="JQJ54" s="3396"/>
      <c r="JQK54" s="3396"/>
      <c r="JQL54" s="3396"/>
      <c r="JQM54" s="3396"/>
      <c r="JQN54" s="3396"/>
      <c r="JQO54" s="3396"/>
      <c r="JQP54" s="3396"/>
      <c r="JQQ54" s="3396"/>
      <c r="JQR54" s="3396"/>
      <c r="JQS54" s="3396"/>
      <c r="JQT54" s="3396"/>
      <c r="JQU54" s="3396"/>
      <c r="JQV54" s="3396"/>
      <c r="JQW54" s="3396"/>
      <c r="JQX54" s="3396"/>
      <c r="JQY54" s="3396"/>
      <c r="JQZ54" s="3396"/>
      <c r="JRA54" s="3396"/>
      <c r="JRB54" s="3396"/>
      <c r="JRC54" s="3396"/>
      <c r="JRD54" s="3396"/>
      <c r="JRE54" s="3396"/>
      <c r="JRF54" s="3396"/>
      <c r="JRG54" s="3396"/>
      <c r="JRH54" s="3396"/>
      <c r="JRI54" s="3396"/>
      <c r="JRJ54" s="3396"/>
      <c r="JRK54" s="3396"/>
      <c r="JRL54" s="3396"/>
      <c r="JRM54" s="3396"/>
      <c r="JRN54" s="3396"/>
      <c r="JRO54" s="3396"/>
      <c r="JRP54" s="3396"/>
      <c r="JRQ54" s="3396"/>
      <c r="JRR54" s="3396"/>
      <c r="JRS54" s="3396"/>
      <c r="JRT54" s="3396"/>
      <c r="JRU54" s="3396"/>
      <c r="JRV54" s="3396"/>
      <c r="JRW54" s="3396"/>
      <c r="JRX54" s="3396"/>
      <c r="JRY54" s="3396"/>
      <c r="JRZ54" s="3396"/>
      <c r="JSA54" s="3396"/>
      <c r="JSB54" s="3396"/>
      <c r="JSC54" s="3396"/>
      <c r="JSD54" s="3396"/>
      <c r="JSE54" s="3396"/>
      <c r="JSF54" s="3396"/>
      <c r="JSG54" s="3396"/>
      <c r="JSH54" s="3396"/>
      <c r="JSI54" s="3396"/>
      <c r="JSJ54" s="3396"/>
      <c r="JSK54" s="3396"/>
      <c r="JSL54" s="3396"/>
      <c r="JSM54" s="3396"/>
      <c r="JSN54" s="3396"/>
      <c r="JSO54" s="3396"/>
      <c r="JSP54" s="3396"/>
      <c r="JSQ54" s="3396"/>
      <c r="JSR54" s="3396"/>
      <c r="JSS54" s="3396"/>
      <c r="JST54" s="3396"/>
      <c r="JSU54" s="3396"/>
      <c r="JSV54" s="3396"/>
      <c r="JSW54" s="3396"/>
      <c r="JSX54" s="3396"/>
      <c r="JSY54" s="3396"/>
      <c r="JSZ54" s="3396"/>
      <c r="JTA54" s="3396"/>
      <c r="JTB54" s="3396"/>
      <c r="JTC54" s="3396"/>
      <c r="JTD54" s="3396"/>
      <c r="JTE54" s="3396"/>
      <c r="JTF54" s="3396"/>
      <c r="JTG54" s="3396"/>
      <c r="JTH54" s="3396"/>
      <c r="JTI54" s="3396"/>
      <c r="JTJ54" s="3396"/>
      <c r="JTK54" s="3396"/>
      <c r="JTL54" s="3396"/>
      <c r="JTM54" s="3396"/>
      <c r="JTN54" s="3396"/>
      <c r="JTO54" s="3396"/>
      <c r="JTP54" s="3396"/>
      <c r="JTQ54" s="3396"/>
      <c r="JTR54" s="3396"/>
      <c r="JTS54" s="3396"/>
      <c r="JTT54" s="3396"/>
      <c r="JTU54" s="3396"/>
      <c r="JTV54" s="3396"/>
      <c r="JTW54" s="3396"/>
      <c r="JTX54" s="3396"/>
      <c r="JTY54" s="3396"/>
      <c r="JTZ54" s="3396"/>
      <c r="JUA54" s="3396"/>
      <c r="JUB54" s="3396"/>
      <c r="JUC54" s="3396"/>
      <c r="JUD54" s="3396"/>
      <c r="JUE54" s="3396"/>
      <c r="JUF54" s="3396"/>
      <c r="JUG54" s="3396"/>
      <c r="JUH54" s="3396"/>
      <c r="JUI54" s="3396"/>
      <c r="JUJ54" s="3396"/>
      <c r="JUK54" s="3396"/>
      <c r="JUL54" s="3396"/>
      <c r="JUM54" s="3396"/>
      <c r="JUN54" s="3396"/>
      <c r="JUO54" s="3396"/>
      <c r="JUP54" s="3396"/>
      <c r="JUQ54" s="3396"/>
      <c r="JUR54" s="3396"/>
      <c r="JUS54" s="3396"/>
      <c r="JUT54" s="3396"/>
      <c r="JUU54" s="3396"/>
      <c r="JUV54" s="3396"/>
      <c r="JUW54" s="3396"/>
      <c r="JUX54" s="3396"/>
      <c r="JUY54" s="3396"/>
      <c r="JUZ54" s="3396"/>
      <c r="JVA54" s="3396"/>
      <c r="JVB54" s="3396"/>
      <c r="JVC54" s="3396"/>
      <c r="JVD54" s="3396"/>
      <c r="JVE54" s="3396"/>
      <c r="JVF54" s="3396"/>
      <c r="JVG54" s="3396"/>
      <c r="JVH54" s="3396"/>
      <c r="JVI54" s="3396"/>
      <c r="JVJ54" s="3396"/>
      <c r="JVK54" s="3396"/>
      <c r="JVL54" s="3396"/>
      <c r="JVM54" s="3396"/>
      <c r="JVN54" s="3396"/>
      <c r="JVO54" s="3396"/>
      <c r="JVP54" s="3396"/>
      <c r="JVQ54" s="3396"/>
      <c r="JVR54" s="3396"/>
      <c r="JVS54" s="3396"/>
      <c r="JVT54" s="3396"/>
      <c r="JVU54" s="3396"/>
      <c r="JVV54" s="3396"/>
      <c r="JVW54" s="3396"/>
      <c r="JVX54" s="3396"/>
      <c r="JVY54" s="3396"/>
      <c r="JVZ54" s="3396"/>
      <c r="JWA54" s="3396"/>
      <c r="JWB54" s="3396"/>
      <c r="JWC54" s="3396"/>
      <c r="JWD54" s="3396"/>
      <c r="JWE54" s="3396"/>
      <c r="JWF54" s="3396"/>
      <c r="JWG54" s="3396"/>
      <c r="JWH54" s="3396"/>
      <c r="JWI54" s="3396"/>
      <c r="JWJ54" s="3396"/>
      <c r="JWK54" s="3396"/>
      <c r="JWL54" s="3396"/>
      <c r="JWM54" s="3396"/>
      <c r="JWN54" s="3396"/>
      <c r="JWO54" s="3396"/>
      <c r="JWP54" s="3396"/>
      <c r="JWQ54" s="3396"/>
      <c r="JWR54" s="3396"/>
      <c r="JWS54" s="3396"/>
      <c r="JWT54" s="3396"/>
      <c r="JWU54" s="3396"/>
      <c r="JWV54" s="3396"/>
      <c r="JWW54" s="3396"/>
      <c r="JWX54" s="3396"/>
      <c r="JWY54" s="3396"/>
      <c r="JWZ54" s="3396"/>
      <c r="JXA54" s="3396"/>
      <c r="JXB54" s="3396"/>
      <c r="JXC54" s="3396"/>
      <c r="JXD54" s="3396"/>
      <c r="JXE54" s="3396"/>
      <c r="JXF54" s="3396"/>
      <c r="JXG54" s="3396"/>
      <c r="JXH54" s="3396"/>
      <c r="JXI54" s="3396"/>
      <c r="JXJ54" s="3396"/>
      <c r="JXK54" s="3396"/>
      <c r="JXL54" s="3396"/>
      <c r="JXM54" s="3396"/>
      <c r="JXN54" s="3396"/>
      <c r="JXO54" s="3396"/>
      <c r="JXP54" s="3396"/>
      <c r="JXQ54" s="3396"/>
      <c r="JXR54" s="3396"/>
      <c r="JXS54" s="3396"/>
      <c r="JXT54" s="3396"/>
      <c r="JXU54" s="3396"/>
      <c r="JXV54" s="3396"/>
      <c r="JXW54" s="3396"/>
      <c r="JXX54" s="3396"/>
      <c r="JXY54" s="3396"/>
      <c r="JXZ54" s="3396"/>
      <c r="JYA54" s="3396"/>
      <c r="JYB54" s="3396"/>
      <c r="JYC54" s="3396"/>
      <c r="JYD54" s="3396"/>
      <c r="JYE54" s="3396"/>
      <c r="JYF54" s="3396"/>
      <c r="JYG54" s="3396"/>
      <c r="JYH54" s="3396"/>
      <c r="JYI54" s="3396"/>
      <c r="JYJ54" s="3396"/>
      <c r="JYK54" s="3396"/>
      <c r="JYL54" s="3396"/>
      <c r="JYM54" s="3396"/>
      <c r="JYN54" s="3396"/>
      <c r="JYO54" s="3396"/>
      <c r="JYP54" s="3396"/>
      <c r="JYQ54" s="3396"/>
      <c r="JYR54" s="3396"/>
      <c r="JYS54" s="3396"/>
      <c r="JYT54" s="3396"/>
      <c r="JYU54" s="3396"/>
      <c r="JYV54" s="3396"/>
      <c r="JYW54" s="3396"/>
      <c r="JYX54" s="3396"/>
      <c r="JYY54" s="3396"/>
      <c r="JYZ54" s="3396"/>
      <c r="JZA54" s="3396"/>
      <c r="JZB54" s="3396"/>
      <c r="JZC54" s="3396"/>
      <c r="JZD54" s="3396"/>
      <c r="JZE54" s="3396"/>
      <c r="JZF54" s="3396"/>
      <c r="JZG54" s="3396"/>
      <c r="JZH54" s="3396"/>
      <c r="JZI54" s="3396"/>
      <c r="JZJ54" s="3396"/>
      <c r="JZK54" s="3396"/>
      <c r="JZL54" s="3396"/>
      <c r="JZM54" s="3396"/>
      <c r="JZN54" s="3396"/>
      <c r="JZO54" s="3396"/>
      <c r="JZP54" s="3396"/>
      <c r="JZQ54" s="3396"/>
      <c r="JZR54" s="3396"/>
      <c r="JZS54" s="3396"/>
      <c r="JZT54" s="3396"/>
      <c r="JZU54" s="3396"/>
      <c r="JZV54" s="3396"/>
      <c r="JZW54" s="3396"/>
      <c r="JZX54" s="3396"/>
      <c r="JZY54" s="3396"/>
      <c r="JZZ54" s="3396"/>
      <c r="KAA54" s="3396"/>
      <c r="KAB54" s="3396"/>
      <c r="KAC54" s="3396"/>
      <c r="KAD54" s="3396"/>
      <c r="KAE54" s="3396"/>
      <c r="KAF54" s="3396"/>
      <c r="KAG54" s="3396"/>
      <c r="KAH54" s="3396"/>
      <c r="KAI54" s="3396"/>
      <c r="KAJ54" s="3396"/>
      <c r="KAK54" s="3396"/>
      <c r="KAL54" s="3396"/>
      <c r="KAM54" s="3396"/>
      <c r="KAN54" s="3396"/>
      <c r="KAO54" s="3396"/>
      <c r="KAP54" s="3396"/>
      <c r="KAQ54" s="3396"/>
      <c r="KAR54" s="3396"/>
      <c r="KAS54" s="3396"/>
      <c r="KAT54" s="3396"/>
      <c r="KAU54" s="3396"/>
      <c r="KAV54" s="3396"/>
      <c r="KAW54" s="3396"/>
      <c r="KAX54" s="3396"/>
      <c r="KAY54" s="3396"/>
      <c r="KAZ54" s="3396"/>
      <c r="KBA54" s="3396"/>
      <c r="KBB54" s="3396"/>
      <c r="KBC54" s="3396"/>
      <c r="KBD54" s="3396"/>
      <c r="KBE54" s="3396"/>
      <c r="KBF54" s="3396"/>
      <c r="KBG54" s="3396"/>
      <c r="KBH54" s="3396"/>
      <c r="KBI54" s="3396"/>
      <c r="KBJ54" s="3396"/>
      <c r="KBK54" s="3396"/>
      <c r="KBL54" s="3396"/>
      <c r="KBM54" s="3396"/>
      <c r="KBN54" s="3396"/>
      <c r="KBO54" s="3396"/>
      <c r="KBP54" s="3396"/>
      <c r="KBQ54" s="3396"/>
      <c r="KBR54" s="3396"/>
      <c r="KBS54" s="3396"/>
      <c r="KBT54" s="3396"/>
      <c r="KBU54" s="3396"/>
      <c r="KBV54" s="3396"/>
      <c r="KBW54" s="3396"/>
      <c r="KBX54" s="3396"/>
      <c r="KBY54" s="3396"/>
      <c r="KBZ54" s="3396"/>
      <c r="KCA54" s="3396"/>
      <c r="KCB54" s="3396"/>
      <c r="KCC54" s="3396"/>
      <c r="KCD54" s="3396"/>
      <c r="KCE54" s="3396"/>
      <c r="KCF54" s="3396"/>
      <c r="KCG54" s="3396"/>
      <c r="KCH54" s="3396"/>
      <c r="KCI54" s="3396"/>
      <c r="KCJ54" s="3396"/>
      <c r="KCK54" s="3396"/>
      <c r="KCL54" s="3396"/>
      <c r="KCM54" s="3396"/>
      <c r="KCN54" s="3396"/>
      <c r="KCO54" s="3396"/>
      <c r="KCP54" s="3396"/>
      <c r="KCQ54" s="3396"/>
      <c r="KCR54" s="3396"/>
      <c r="KCS54" s="3396"/>
      <c r="KCT54" s="3396"/>
      <c r="KCU54" s="3396"/>
      <c r="KCV54" s="3396"/>
      <c r="KCW54" s="3396"/>
      <c r="KCX54" s="3396"/>
      <c r="KCY54" s="3396"/>
      <c r="KCZ54" s="3396"/>
      <c r="KDA54" s="3396"/>
      <c r="KDB54" s="3396"/>
      <c r="KDC54" s="3396"/>
      <c r="KDD54" s="3396"/>
      <c r="KDE54" s="3396"/>
      <c r="KDF54" s="3396"/>
      <c r="KDG54" s="3396"/>
      <c r="KDH54" s="3396"/>
      <c r="KDI54" s="3396"/>
      <c r="KDJ54" s="3396"/>
      <c r="KDK54" s="3396"/>
      <c r="KDL54" s="3396"/>
      <c r="KDM54" s="3396"/>
      <c r="KDN54" s="3396"/>
      <c r="KDO54" s="3396"/>
      <c r="KDP54" s="3396"/>
      <c r="KDQ54" s="3396"/>
      <c r="KDR54" s="3396"/>
      <c r="KDS54" s="3396"/>
      <c r="KDT54" s="3396"/>
      <c r="KDU54" s="3396"/>
      <c r="KDV54" s="3396"/>
      <c r="KDW54" s="3396"/>
      <c r="KDX54" s="3396"/>
      <c r="KDY54" s="3396"/>
      <c r="KDZ54" s="3396"/>
      <c r="KEA54" s="3396"/>
      <c r="KEB54" s="3396"/>
      <c r="KEC54" s="3396"/>
      <c r="KED54" s="3396"/>
      <c r="KEE54" s="3396"/>
      <c r="KEF54" s="3396"/>
      <c r="KEG54" s="3396"/>
      <c r="KEH54" s="3396"/>
      <c r="KEI54" s="3396"/>
      <c r="KEJ54" s="3396"/>
      <c r="KEK54" s="3396"/>
      <c r="KEL54" s="3396"/>
      <c r="KEM54" s="3396"/>
      <c r="KEN54" s="3396"/>
      <c r="KEO54" s="3396"/>
      <c r="KEP54" s="3396"/>
      <c r="KEQ54" s="3396"/>
      <c r="KER54" s="3396"/>
      <c r="KES54" s="3396"/>
      <c r="KET54" s="3396"/>
      <c r="KEU54" s="3396"/>
      <c r="KEV54" s="3396"/>
      <c r="KEW54" s="3396"/>
      <c r="KEX54" s="3396"/>
      <c r="KEY54" s="3396"/>
      <c r="KEZ54" s="3396"/>
      <c r="KFA54" s="3396"/>
      <c r="KFB54" s="3396"/>
      <c r="KFC54" s="3396"/>
      <c r="KFD54" s="3396"/>
      <c r="KFE54" s="3396"/>
      <c r="KFF54" s="3396"/>
      <c r="KFG54" s="3396"/>
      <c r="KFH54" s="3396"/>
      <c r="KFI54" s="3396"/>
      <c r="KFJ54" s="3396"/>
      <c r="KFK54" s="3396"/>
      <c r="KFL54" s="3396"/>
      <c r="KFM54" s="3396"/>
      <c r="KFN54" s="3396"/>
      <c r="KFO54" s="3396"/>
      <c r="KFP54" s="3396"/>
      <c r="KFQ54" s="3396"/>
      <c r="KFR54" s="3396"/>
      <c r="KFS54" s="3396"/>
      <c r="KFT54" s="3396"/>
      <c r="KFU54" s="3396"/>
      <c r="KFV54" s="3396"/>
      <c r="KFW54" s="3396"/>
      <c r="KFX54" s="3396"/>
      <c r="KFY54" s="3396"/>
      <c r="KFZ54" s="3396"/>
      <c r="KGA54" s="3396"/>
      <c r="KGB54" s="3396"/>
      <c r="KGC54" s="3396"/>
      <c r="KGD54" s="3396"/>
      <c r="KGE54" s="3396"/>
      <c r="KGF54" s="3396"/>
      <c r="KGG54" s="3396"/>
      <c r="KGH54" s="3396"/>
      <c r="KGI54" s="3396"/>
      <c r="KGJ54" s="3396"/>
      <c r="KGK54" s="3396"/>
      <c r="KGL54" s="3396"/>
      <c r="KGM54" s="3396"/>
      <c r="KGN54" s="3396"/>
      <c r="KGO54" s="3396"/>
      <c r="KGP54" s="3396"/>
      <c r="KGQ54" s="3396"/>
      <c r="KGR54" s="3396"/>
      <c r="KGS54" s="3396"/>
      <c r="KGT54" s="3396"/>
      <c r="KGU54" s="3396"/>
      <c r="KGV54" s="3396"/>
      <c r="KGW54" s="3396"/>
      <c r="KGX54" s="3396"/>
      <c r="KGY54" s="3396"/>
      <c r="KGZ54" s="3396"/>
      <c r="KHA54" s="3396"/>
      <c r="KHB54" s="3396"/>
      <c r="KHC54" s="3396"/>
      <c r="KHD54" s="3396"/>
      <c r="KHE54" s="3396"/>
      <c r="KHF54" s="3396"/>
      <c r="KHG54" s="3396"/>
      <c r="KHH54" s="3396"/>
      <c r="KHI54" s="3396"/>
      <c r="KHJ54" s="3396"/>
      <c r="KHK54" s="3396"/>
      <c r="KHL54" s="3396"/>
      <c r="KHM54" s="3396"/>
      <c r="KHN54" s="3396"/>
      <c r="KHO54" s="3396"/>
      <c r="KHP54" s="3396"/>
      <c r="KHQ54" s="3396"/>
      <c r="KHR54" s="3396"/>
      <c r="KHS54" s="3396"/>
      <c r="KHT54" s="3396"/>
      <c r="KHU54" s="3396"/>
      <c r="KHV54" s="3396"/>
      <c r="KHW54" s="3396"/>
      <c r="KHX54" s="3396"/>
      <c r="KHY54" s="3396"/>
      <c r="KHZ54" s="3396"/>
      <c r="KIA54" s="3396"/>
      <c r="KIB54" s="3396"/>
      <c r="KIC54" s="3396"/>
      <c r="KID54" s="3396"/>
      <c r="KIE54" s="3396"/>
      <c r="KIF54" s="3396"/>
      <c r="KIG54" s="3396"/>
      <c r="KIH54" s="3396"/>
      <c r="KII54" s="3396"/>
      <c r="KIJ54" s="3396"/>
      <c r="KIK54" s="3396"/>
      <c r="KIL54" s="3396"/>
      <c r="KIM54" s="3396"/>
      <c r="KIN54" s="3396"/>
      <c r="KIO54" s="3396"/>
      <c r="KIP54" s="3396"/>
      <c r="KIQ54" s="3396"/>
      <c r="KIR54" s="3396"/>
      <c r="KIS54" s="3396"/>
      <c r="KIT54" s="3396"/>
      <c r="KIU54" s="3396"/>
      <c r="KIV54" s="3396"/>
      <c r="KIW54" s="3396"/>
      <c r="KIX54" s="3396"/>
      <c r="KIY54" s="3396"/>
      <c r="KIZ54" s="3396"/>
      <c r="KJA54" s="3396"/>
      <c r="KJB54" s="3396"/>
      <c r="KJC54" s="3396"/>
      <c r="KJD54" s="3396"/>
      <c r="KJE54" s="3396"/>
      <c r="KJF54" s="3396"/>
      <c r="KJG54" s="3396"/>
      <c r="KJH54" s="3396"/>
      <c r="KJI54" s="3396"/>
      <c r="KJJ54" s="3396"/>
      <c r="KJK54" s="3396"/>
      <c r="KJL54" s="3396"/>
      <c r="KJM54" s="3396"/>
      <c r="KJN54" s="3396"/>
      <c r="KJO54" s="3396"/>
      <c r="KJP54" s="3396"/>
      <c r="KJQ54" s="3396"/>
      <c r="KJR54" s="3396"/>
      <c r="KJS54" s="3396"/>
      <c r="KJT54" s="3396"/>
      <c r="KJU54" s="3396"/>
      <c r="KJV54" s="3396"/>
      <c r="KJW54" s="3396"/>
      <c r="KJX54" s="3396"/>
      <c r="KJY54" s="3396"/>
      <c r="KJZ54" s="3396"/>
      <c r="KKA54" s="3396"/>
      <c r="KKB54" s="3396"/>
      <c r="KKC54" s="3396"/>
      <c r="KKD54" s="3396"/>
      <c r="KKE54" s="3396"/>
      <c r="KKF54" s="3396"/>
      <c r="KKG54" s="3396"/>
      <c r="KKH54" s="3396"/>
      <c r="KKI54" s="3396"/>
      <c r="KKJ54" s="3396"/>
      <c r="KKK54" s="3396"/>
      <c r="KKL54" s="3396"/>
      <c r="KKM54" s="3396"/>
      <c r="KKN54" s="3396"/>
      <c r="KKO54" s="3396"/>
      <c r="KKP54" s="3396"/>
      <c r="KKQ54" s="3396"/>
      <c r="KKR54" s="3396"/>
      <c r="KKS54" s="3396"/>
      <c r="KKT54" s="3396"/>
      <c r="KKU54" s="3396"/>
      <c r="KKV54" s="3396"/>
      <c r="KKW54" s="3396"/>
      <c r="KKX54" s="3396"/>
      <c r="KKY54" s="3396"/>
      <c r="KKZ54" s="3396"/>
      <c r="KLA54" s="3396"/>
      <c r="KLB54" s="3396"/>
      <c r="KLC54" s="3396"/>
      <c r="KLD54" s="3396"/>
      <c r="KLE54" s="3396"/>
      <c r="KLF54" s="3396"/>
      <c r="KLG54" s="3396"/>
      <c r="KLH54" s="3396"/>
      <c r="KLI54" s="3396"/>
      <c r="KLJ54" s="3396"/>
      <c r="KLK54" s="3396"/>
      <c r="KLL54" s="3396"/>
      <c r="KLM54" s="3396"/>
      <c r="KLN54" s="3396"/>
      <c r="KLO54" s="3396"/>
      <c r="KLP54" s="3396"/>
      <c r="KLQ54" s="3396"/>
      <c r="KLR54" s="3396"/>
      <c r="KLS54" s="3396"/>
      <c r="KLT54" s="3396"/>
      <c r="KLU54" s="3396"/>
      <c r="KLV54" s="3396"/>
      <c r="KLW54" s="3396"/>
      <c r="KLX54" s="3396"/>
      <c r="KLY54" s="3396"/>
      <c r="KLZ54" s="3396"/>
      <c r="KMA54" s="3396"/>
      <c r="KMB54" s="3396"/>
      <c r="KMC54" s="3396"/>
      <c r="KMD54" s="3396"/>
      <c r="KME54" s="3396"/>
      <c r="KMF54" s="3396"/>
      <c r="KMG54" s="3396"/>
      <c r="KMH54" s="3396"/>
      <c r="KMI54" s="3396"/>
      <c r="KMJ54" s="3396"/>
      <c r="KMK54" s="3396"/>
      <c r="KML54" s="3396"/>
      <c r="KMM54" s="3396"/>
      <c r="KMN54" s="3396"/>
      <c r="KMO54" s="3396"/>
      <c r="KMP54" s="3396"/>
      <c r="KMQ54" s="3396"/>
      <c r="KMR54" s="3396"/>
      <c r="KMS54" s="3396"/>
      <c r="KMT54" s="3396"/>
      <c r="KMU54" s="3396"/>
      <c r="KMV54" s="3396"/>
      <c r="KMW54" s="3396"/>
      <c r="KMX54" s="3396"/>
      <c r="KMY54" s="3396"/>
      <c r="KMZ54" s="3396"/>
      <c r="KNA54" s="3396"/>
      <c r="KNB54" s="3396"/>
      <c r="KNC54" s="3396"/>
      <c r="KND54" s="3396"/>
      <c r="KNE54" s="3396"/>
      <c r="KNF54" s="3396"/>
      <c r="KNG54" s="3396"/>
      <c r="KNH54" s="3396"/>
      <c r="KNI54" s="3396"/>
      <c r="KNJ54" s="3396"/>
      <c r="KNK54" s="3396"/>
      <c r="KNL54" s="3396"/>
      <c r="KNM54" s="3396"/>
      <c r="KNN54" s="3396"/>
      <c r="KNO54" s="3396"/>
      <c r="KNP54" s="3396"/>
      <c r="KNQ54" s="3396"/>
      <c r="KNR54" s="3396"/>
      <c r="KNS54" s="3396"/>
      <c r="KNT54" s="3396"/>
      <c r="KNU54" s="3396"/>
      <c r="KNV54" s="3396"/>
      <c r="KNW54" s="3396"/>
      <c r="KNX54" s="3396"/>
      <c r="KNY54" s="3396"/>
      <c r="KNZ54" s="3396"/>
      <c r="KOA54" s="3396"/>
      <c r="KOB54" s="3396"/>
      <c r="KOC54" s="3396"/>
      <c r="KOD54" s="3396"/>
      <c r="KOE54" s="3396"/>
      <c r="KOF54" s="3396"/>
      <c r="KOG54" s="3396"/>
      <c r="KOH54" s="3396"/>
      <c r="KOI54" s="3396"/>
      <c r="KOJ54" s="3396"/>
      <c r="KOK54" s="3396"/>
      <c r="KOL54" s="3396"/>
      <c r="KOM54" s="3396"/>
      <c r="KON54" s="3396"/>
      <c r="KOO54" s="3396"/>
      <c r="KOP54" s="3396"/>
      <c r="KOQ54" s="3396"/>
      <c r="KOR54" s="3396"/>
      <c r="KOS54" s="3396"/>
      <c r="KOT54" s="3396"/>
      <c r="KOU54" s="3396"/>
      <c r="KOV54" s="3396"/>
      <c r="KOW54" s="3396"/>
      <c r="KOX54" s="3396"/>
      <c r="KOY54" s="3396"/>
      <c r="KOZ54" s="3396"/>
      <c r="KPA54" s="3396"/>
      <c r="KPB54" s="3396"/>
      <c r="KPC54" s="3396"/>
      <c r="KPD54" s="3396"/>
      <c r="KPE54" s="3396"/>
      <c r="KPF54" s="3396"/>
      <c r="KPG54" s="3396"/>
      <c r="KPH54" s="3396"/>
      <c r="KPI54" s="3396"/>
      <c r="KPJ54" s="3396"/>
      <c r="KPK54" s="3396"/>
      <c r="KPL54" s="3396"/>
      <c r="KPM54" s="3396"/>
      <c r="KPN54" s="3396"/>
      <c r="KPO54" s="3396"/>
      <c r="KPP54" s="3396"/>
      <c r="KPQ54" s="3396"/>
      <c r="KPR54" s="3396"/>
      <c r="KPS54" s="3396"/>
      <c r="KPT54" s="3396"/>
      <c r="KPU54" s="3396"/>
      <c r="KPV54" s="3396"/>
      <c r="KPW54" s="3396"/>
      <c r="KPX54" s="3396"/>
      <c r="KPY54" s="3396"/>
      <c r="KPZ54" s="3396"/>
      <c r="KQA54" s="3396"/>
      <c r="KQB54" s="3396"/>
      <c r="KQC54" s="3396"/>
      <c r="KQD54" s="3396"/>
      <c r="KQE54" s="3396"/>
      <c r="KQF54" s="3396"/>
      <c r="KQG54" s="3396"/>
      <c r="KQH54" s="3396"/>
      <c r="KQI54" s="3396"/>
      <c r="KQJ54" s="3396"/>
      <c r="KQK54" s="3396"/>
      <c r="KQL54" s="3396"/>
      <c r="KQM54" s="3396"/>
      <c r="KQN54" s="3396"/>
      <c r="KQO54" s="3396"/>
      <c r="KQP54" s="3396"/>
      <c r="KQQ54" s="3396"/>
      <c r="KQR54" s="3396"/>
      <c r="KQS54" s="3396"/>
      <c r="KQT54" s="3396"/>
      <c r="KQU54" s="3396"/>
      <c r="KQV54" s="3396"/>
      <c r="KQW54" s="3396"/>
      <c r="KQX54" s="3396"/>
      <c r="KQY54" s="3396"/>
      <c r="KQZ54" s="3396"/>
      <c r="KRA54" s="3396"/>
      <c r="KRB54" s="3396"/>
      <c r="KRC54" s="3396"/>
      <c r="KRD54" s="3396"/>
      <c r="KRE54" s="3396"/>
      <c r="KRF54" s="3396"/>
      <c r="KRG54" s="3396"/>
      <c r="KRH54" s="3396"/>
      <c r="KRI54" s="3396"/>
      <c r="KRJ54" s="3396"/>
      <c r="KRK54" s="3396"/>
      <c r="KRL54" s="3396"/>
      <c r="KRM54" s="3396"/>
      <c r="KRN54" s="3396"/>
      <c r="KRO54" s="3396"/>
      <c r="KRP54" s="3396"/>
      <c r="KRQ54" s="3396"/>
      <c r="KRR54" s="3396"/>
      <c r="KRS54" s="3396"/>
      <c r="KRT54" s="3396"/>
      <c r="KRU54" s="3396"/>
      <c r="KRV54" s="3396"/>
      <c r="KRW54" s="3396"/>
      <c r="KRX54" s="3396"/>
      <c r="KRY54" s="3396"/>
      <c r="KRZ54" s="3396"/>
      <c r="KSA54" s="3396"/>
      <c r="KSB54" s="3396"/>
      <c r="KSC54" s="3396"/>
      <c r="KSD54" s="3396"/>
      <c r="KSE54" s="3396"/>
      <c r="KSF54" s="3396"/>
      <c r="KSG54" s="3396"/>
      <c r="KSH54" s="3396"/>
      <c r="KSI54" s="3396"/>
      <c r="KSJ54" s="3396"/>
      <c r="KSK54" s="3396"/>
      <c r="KSL54" s="3396"/>
      <c r="KSM54" s="3396"/>
      <c r="KSN54" s="3396"/>
      <c r="KSO54" s="3396"/>
      <c r="KSP54" s="3396"/>
      <c r="KSQ54" s="3396"/>
      <c r="KSR54" s="3396"/>
      <c r="KSS54" s="3396"/>
      <c r="KST54" s="3396"/>
      <c r="KSU54" s="3396"/>
      <c r="KSV54" s="3396"/>
      <c r="KSW54" s="3396"/>
      <c r="KSX54" s="3396"/>
      <c r="KSY54" s="3396"/>
      <c r="KSZ54" s="3396"/>
      <c r="KTA54" s="3396"/>
      <c r="KTB54" s="3396"/>
      <c r="KTC54" s="3396"/>
      <c r="KTD54" s="3396"/>
      <c r="KTE54" s="3396"/>
      <c r="KTF54" s="3396"/>
      <c r="KTG54" s="3396"/>
      <c r="KTH54" s="3396"/>
      <c r="KTI54" s="3396"/>
      <c r="KTJ54" s="3396"/>
      <c r="KTK54" s="3396"/>
      <c r="KTL54" s="3396"/>
      <c r="KTM54" s="3396"/>
      <c r="KTN54" s="3396"/>
      <c r="KTO54" s="3396"/>
      <c r="KTP54" s="3396"/>
      <c r="KTQ54" s="3396"/>
      <c r="KTR54" s="3396"/>
      <c r="KTS54" s="3396"/>
      <c r="KTT54" s="3396"/>
      <c r="KTU54" s="3396"/>
      <c r="KTV54" s="3396"/>
      <c r="KTW54" s="3396"/>
      <c r="KTX54" s="3396"/>
      <c r="KTY54" s="3396"/>
      <c r="KTZ54" s="3396"/>
      <c r="KUA54" s="3396"/>
      <c r="KUB54" s="3396"/>
      <c r="KUC54" s="3396"/>
      <c r="KUD54" s="3396"/>
      <c r="KUE54" s="3396"/>
      <c r="KUF54" s="3396"/>
      <c r="KUG54" s="3396"/>
      <c r="KUH54" s="3396"/>
      <c r="KUI54" s="3396"/>
      <c r="KUJ54" s="3396"/>
      <c r="KUK54" s="3396"/>
      <c r="KUL54" s="3396"/>
      <c r="KUM54" s="3396"/>
      <c r="KUN54" s="3396"/>
      <c r="KUO54" s="3396"/>
      <c r="KUP54" s="3396"/>
      <c r="KUQ54" s="3396"/>
      <c r="KUR54" s="3396"/>
      <c r="KUS54" s="3396"/>
      <c r="KUT54" s="3396"/>
      <c r="KUU54" s="3396"/>
      <c r="KUV54" s="3396"/>
      <c r="KUW54" s="3396"/>
      <c r="KUX54" s="3396"/>
      <c r="KUY54" s="3396"/>
      <c r="KUZ54" s="3396"/>
      <c r="KVA54" s="3396"/>
      <c r="KVB54" s="3396"/>
      <c r="KVC54" s="3396"/>
      <c r="KVD54" s="3396"/>
      <c r="KVE54" s="3396"/>
      <c r="KVF54" s="3396"/>
      <c r="KVG54" s="3396"/>
      <c r="KVH54" s="3396"/>
      <c r="KVI54" s="3396"/>
      <c r="KVJ54" s="3396"/>
      <c r="KVK54" s="3396"/>
      <c r="KVL54" s="3396"/>
      <c r="KVM54" s="3396"/>
      <c r="KVN54" s="3396"/>
      <c r="KVO54" s="3396"/>
      <c r="KVP54" s="3396"/>
      <c r="KVQ54" s="3396"/>
      <c r="KVR54" s="3396"/>
      <c r="KVS54" s="3396"/>
      <c r="KVT54" s="3396"/>
      <c r="KVU54" s="3396"/>
      <c r="KVV54" s="3396"/>
      <c r="KVW54" s="3396"/>
      <c r="KVX54" s="3396"/>
      <c r="KVY54" s="3396"/>
      <c r="KVZ54" s="3396"/>
      <c r="KWA54" s="3396"/>
      <c r="KWB54" s="3396"/>
      <c r="KWC54" s="3396"/>
      <c r="KWD54" s="3396"/>
      <c r="KWE54" s="3396"/>
      <c r="KWF54" s="3396"/>
      <c r="KWG54" s="3396"/>
      <c r="KWH54" s="3396"/>
      <c r="KWI54" s="3396"/>
      <c r="KWJ54" s="3396"/>
      <c r="KWK54" s="3396"/>
      <c r="KWL54" s="3396"/>
      <c r="KWM54" s="3396"/>
      <c r="KWN54" s="3396"/>
      <c r="KWO54" s="3396"/>
      <c r="KWP54" s="3396"/>
      <c r="KWQ54" s="3396"/>
      <c r="KWR54" s="3396"/>
      <c r="KWS54" s="3396"/>
      <c r="KWT54" s="3396"/>
      <c r="KWU54" s="3396"/>
      <c r="KWV54" s="3396"/>
      <c r="KWW54" s="3396"/>
      <c r="KWX54" s="3396"/>
      <c r="KWY54" s="3396"/>
      <c r="KWZ54" s="3396"/>
      <c r="KXA54" s="3396"/>
      <c r="KXB54" s="3396"/>
      <c r="KXC54" s="3396"/>
      <c r="KXD54" s="3396"/>
      <c r="KXE54" s="3396"/>
      <c r="KXF54" s="3396"/>
      <c r="KXG54" s="3396"/>
      <c r="KXH54" s="3396"/>
      <c r="KXI54" s="3396"/>
      <c r="KXJ54" s="3396"/>
      <c r="KXK54" s="3396"/>
      <c r="KXL54" s="3396"/>
      <c r="KXM54" s="3396"/>
      <c r="KXN54" s="3396"/>
      <c r="KXO54" s="3396"/>
      <c r="KXP54" s="3396"/>
      <c r="KXQ54" s="3396"/>
      <c r="KXR54" s="3396"/>
      <c r="KXS54" s="3396"/>
      <c r="KXT54" s="3396"/>
      <c r="KXU54" s="3396"/>
      <c r="KXV54" s="3396"/>
      <c r="KXW54" s="3396"/>
      <c r="KXX54" s="3396"/>
      <c r="KXY54" s="3396"/>
      <c r="KXZ54" s="3396"/>
      <c r="KYA54" s="3396"/>
      <c r="KYB54" s="3396"/>
      <c r="KYC54" s="3396"/>
      <c r="KYD54" s="3396"/>
      <c r="KYE54" s="3396"/>
      <c r="KYF54" s="3396"/>
      <c r="KYG54" s="3396"/>
      <c r="KYH54" s="3396"/>
      <c r="KYI54" s="3396"/>
      <c r="KYJ54" s="3396"/>
      <c r="KYK54" s="3396"/>
      <c r="KYL54" s="3396"/>
      <c r="KYM54" s="3396"/>
      <c r="KYN54" s="3396"/>
      <c r="KYO54" s="3396"/>
      <c r="KYP54" s="3396"/>
      <c r="KYQ54" s="3396"/>
      <c r="KYR54" s="3396"/>
      <c r="KYS54" s="3396"/>
      <c r="KYT54" s="3396"/>
      <c r="KYU54" s="3396"/>
      <c r="KYV54" s="3396"/>
      <c r="KYW54" s="3396"/>
      <c r="KYX54" s="3396"/>
      <c r="KYY54" s="3396"/>
      <c r="KYZ54" s="3396"/>
      <c r="KZA54" s="3396"/>
      <c r="KZB54" s="3396"/>
      <c r="KZC54" s="3396"/>
      <c r="KZD54" s="3396"/>
      <c r="KZE54" s="3396"/>
      <c r="KZF54" s="3396"/>
      <c r="KZG54" s="3396"/>
      <c r="KZH54" s="3396"/>
      <c r="KZI54" s="3396"/>
      <c r="KZJ54" s="3396"/>
      <c r="KZK54" s="3396"/>
      <c r="KZL54" s="3396"/>
      <c r="KZM54" s="3396"/>
      <c r="KZN54" s="3396"/>
      <c r="KZO54" s="3396"/>
      <c r="KZP54" s="3396"/>
      <c r="KZQ54" s="3396"/>
      <c r="KZR54" s="3396"/>
      <c r="KZS54" s="3396"/>
      <c r="KZT54" s="3396"/>
      <c r="KZU54" s="3396"/>
      <c r="KZV54" s="3396"/>
      <c r="KZW54" s="3396"/>
      <c r="KZX54" s="3396"/>
      <c r="KZY54" s="3396"/>
      <c r="KZZ54" s="3396"/>
      <c r="LAA54" s="3396"/>
      <c r="LAB54" s="3396"/>
      <c r="LAC54" s="3396"/>
      <c r="LAD54" s="3396"/>
      <c r="LAE54" s="3396"/>
      <c r="LAF54" s="3396"/>
      <c r="LAG54" s="3396"/>
      <c r="LAH54" s="3396"/>
      <c r="LAI54" s="3396"/>
      <c r="LAJ54" s="3396"/>
      <c r="LAK54" s="3396"/>
      <c r="LAL54" s="3396"/>
      <c r="LAM54" s="3396"/>
      <c r="LAN54" s="3396"/>
      <c r="LAO54" s="3396"/>
      <c r="LAP54" s="3396"/>
      <c r="LAQ54" s="3396"/>
      <c r="LAR54" s="3396"/>
      <c r="LAS54" s="3396"/>
      <c r="LAT54" s="3396"/>
      <c r="LAU54" s="3396"/>
      <c r="LAV54" s="3396"/>
      <c r="LAW54" s="3396"/>
      <c r="LAX54" s="3396"/>
      <c r="LAY54" s="3396"/>
      <c r="LAZ54" s="3396"/>
      <c r="LBA54" s="3396"/>
      <c r="LBB54" s="3396"/>
      <c r="LBC54" s="3396"/>
      <c r="LBD54" s="3396"/>
      <c r="LBE54" s="3396"/>
      <c r="LBF54" s="3396"/>
      <c r="LBG54" s="3396"/>
      <c r="LBH54" s="3396"/>
      <c r="LBI54" s="3396"/>
      <c r="LBJ54" s="3396"/>
      <c r="LBK54" s="3396"/>
      <c r="LBL54" s="3396"/>
      <c r="LBM54" s="3396"/>
      <c r="LBN54" s="3396"/>
      <c r="LBO54" s="3396"/>
      <c r="LBP54" s="3396"/>
      <c r="LBQ54" s="3396"/>
      <c r="LBR54" s="3396"/>
      <c r="LBS54" s="3396"/>
      <c r="LBT54" s="3396"/>
      <c r="LBU54" s="3396"/>
      <c r="LBV54" s="3396"/>
      <c r="LBW54" s="3396"/>
      <c r="LBX54" s="3396"/>
      <c r="LBY54" s="3396"/>
      <c r="LBZ54" s="3396"/>
      <c r="LCA54" s="3396"/>
      <c r="LCB54" s="3396"/>
      <c r="LCC54" s="3396"/>
      <c r="LCD54" s="3396"/>
      <c r="LCE54" s="3396"/>
      <c r="LCF54" s="3396"/>
      <c r="LCG54" s="3396"/>
      <c r="LCH54" s="3396"/>
      <c r="LCI54" s="3396"/>
      <c r="LCJ54" s="3396"/>
      <c r="LCK54" s="3396"/>
      <c r="LCL54" s="3396"/>
      <c r="LCM54" s="3396"/>
      <c r="LCN54" s="3396"/>
      <c r="LCO54" s="3396"/>
      <c r="LCP54" s="3396"/>
      <c r="LCQ54" s="3396"/>
      <c r="LCR54" s="3396"/>
      <c r="LCS54" s="3396"/>
      <c r="LCT54" s="3396"/>
      <c r="LCU54" s="3396"/>
      <c r="LCV54" s="3396"/>
      <c r="LCW54" s="3396"/>
      <c r="LCX54" s="3396"/>
      <c r="LCY54" s="3396"/>
      <c r="LCZ54" s="3396"/>
      <c r="LDA54" s="3396"/>
      <c r="LDB54" s="3396"/>
      <c r="LDC54" s="3396"/>
      <c r="LDD54" s="3396"/>
      <c r="LDE54" s="3396"/>
      <c r="LDF54" s="3396"/>
      <c r="LDG54" s="3396"/>
      <c r="LDH54" s="3396"/>
      <c r="LDI54" s="3396"/>
      <c r="LDJ54" s="3396"/>
      <c r="LDK54" s="3396"/>
      <c r="LDL54" s="3396"/>
      <c r="LDM54" s="3396"/>
      <c r="LDN54" s="3396"/>
      <c r="LDO54" s="3396"/>
      <c r="LDP54" s="3396"/>
      <c r="LDQ54" s="3396"/>
      <c r="LDR54" s="3396"/>
      <c r="LDS54" s="3396"/>
      <c r="LDT54" s="3396"/>
      <c r="LDU54" s="3396"/>
      <c r="LDV54" s="3396"/>
      <c r="LDW54" s="3396"/>
      <c r="LDX54" s="3396"/>
      <c r="LDY54" s="3396"/>
      <c r="LDZ54" s="3396"/>
      <c r="LEA54" s="3396"/>
      <c r="LEB54" s="3396"/>
      <c r="LEC54" s="3396"/>
      <c r="LED54" s="3396"/>
      <c r="LEE54" s="3396"/>
      <c r="LEF54" s="3396"/>
      <c r="LEG54" s="3396"/>
      <c r="LEH54" s="3396"/>
      <c r="LEI54" s="3396"/>
      <c r="LEJ54" s="3396"/>
      <c r="LEK54" s="3396"/>
      <c r="LEL54" s="3396"/>
      <c r="LEM54" s="3396"/>
      <c r="LEN54" s="3396"/>
      <c r="LEO54" s="3396"/>
      <c r="LEP54" s="3396"/>
      <c r="LEQ54" s="3396"/>
      <c r="LER54" s="3396"/>
      <c r="LES54" s="3396"/>
      <c r="LET54" s="3396"/>
      <c r="LEU54" s="3396"/>
      <c r="LEV54" s="3396"/>
      <c r="LEW54" s="3396"/>
      <c r="LEX54" s="3396"/>
      <c r="LEY54" s="3396"/>
      <c r="LEZ54" s="3396"/>
      <c r="LFA54" s="3396"/>
      <c r="LFB54" s="3396"/>
      <c r="LFC54" s="3396"/>
      <c r="LFD54" s="3396"/>
      <c r="LFE54" s="3396"/>
      <c r="LFF54" s="3396"/>
      <c r="LFG54" s="3396"/>
      <c r="LFH54" s="3396"/>
      <c r="LFI54" s="3396"/>
      <c r="LFJ54" s="3396"/>
      <c r="LFK54" s="3396"/>
      <c r="LFL54" s="3396"/>
      <c r="LFM54" s="3396"/>
      <c r="LFN54" s="3396"/>
      <c r="LFO54" s="3396"/>
      <c r="LFP54" s="3396"/>
      <c r="LFQ54" s="3396"/>
      <c r="LFR54" s="3396"/>
      <c r="LFS54" s="3396"/>
      <c r="LFT54" s="3396"/>
      <c r="LFU54" s="3396"/>
      <c r="LFV54" s="3396"/>
      <c r="LFW54" s="3396"/>
      <c r="LFX54" s="3396"/>
      <c r="LFY54" s="3396"/>
      <c r="LFZ54" s="3396"/>
      <c r="LGA54" s="3396"/>
      <c r="LGB54" s="3396"/>
      <c r="LGC54" s="3396"/>
      <c r="LGD54" s="3396"/>
      <c r="LGE54" s="3396"/>
      <c r="LGF54" s="3396"/>
      <c r="LGG54" s="3396"/>
      <c r="LGH54" s="3396"/>
      <c r="LGI54" s="3396"/>
      <c r="LGJ54" s="3396"/>
      <c r="LGK54" s="3396"/>
      <c r="LGL54" s="3396"/>
      <c r="LGM54" s="3396"/>
      <c r="LGN54" s="3396"/>
      <c r="LGO54" s="3396"/>
      <c r="LGP54" s="3396"/>
      <c r="LGQ54" s="3396"/>
      <c r="LGR54" s="3396"/>
      <c r="LGS54" s="3396"/>
      <c r="LGT54" s="3396"/>
      <c r="LGU54" s="3396"/>
      <c r="LGV54" s="3396"/>
      <c r="LGW54" s="3396"/>
      <c r="LGX54" s="3396"/>
      <c r="LGY54" s="3396"/>
      <c r="LGZ54" s="3396"/>
      <c r="LHA54" s="3396"/>
      <c r="LHB54" s="3396"/>
      <c r="LHC54" s="3396"/>
      <c r="LHD54" s="3396"/>
      <c r="LHE54" s="3396"/>
      <c r="LHF54" s="3396"/>
      <c r="LHG54" s="3396"/>
      <c r="LHH54" s="3396"/>
      <c r="LHI54" s="3396"/>
      <c r="LHJ54" s="3396"/>
      <c r="LHK54" s="3396"/>
      <c r="LHL54" s="3396"/>
      <c r="LHM54" s="3396"/>
      <c r="LHN54" s="3396"/>
      <c r="LHO54" s="3396"/>
      <c r="LHP54" s="3396"/>
      <c r="LHQ54" s="3396"/>
      <c r="LHR54" s="3396"/>
      <c r="LHS54" s="3396"/>
      <c r="LHT54" s="3396"/>
      <c r="LHU54" s="3396"/>
      <c r="LHV54" s="3396"/>
      <c r="LHW54" s="3396"/>
      <c r="LHX54" s="3396"/>
      <c r="LHY54" s="3396"/>
      <c r="LHZ54" s="3396"/>
      <c r="LIA54" s="3396"/>
      <c r="LIB54" s="3396"/>
      <c r="LIC54" s="3396"/>
      <c r="LID54" s="3396"/>
      <c r="LIE54" s="3396"/>
      <c r="LIF54" s="3396"/>
      <c r="LIG54" s="3396"/>
      <c r="LIH54" s="3396"/>
      <c r="LII54" s="3396"/>
      <c r="LIJ54" s="3396"/>
      <c r="LIK54" s="3396"/>
      <c r="LIL54" s="3396"/>
      <c r="LIM54" s="3396"/>
      <c r="LIN54" s="3396"/>
      <c r="LIO54" s="3396"/>
      <c r="LIP54" s="3396"/>
      <c r="LIQ54" s="3396"/>
      <c r="LIR54" s="3396"/>
      <c r="LIS54" s="3396"/>
      <c r="LIT54" s="3396"/>
      <c r="LIU54" s="3396"/>
      <c r="LIV54" s="3396"/>
      <c r="LIW54" s="3396"/>
      <c r="LIX54" s="3396"/>
      <c r="LIY54" s="3396"/>
      <c r="LIZ54" s="3396"/>
      <c r="LJA54" s="3396"/>
      <c r="LJB54" s="3396"/>
      <c r="LJC54" s="3396"/>
      <c r="LJD54" s="3396"/>
      <c r="LJE54" s="3396"/>
      <c r="LJF54" s="3396"/>
      <c r="LJG54" s="3396"/>
      <c r="LJH54" s="3396"/>
      <c r="LJI54" s="3396"/>
      <c r="LJJ54" s="3396"/>
      <c r="LJK54" s="3396"/>
      <c r="LJL54" s="3396"/>
      <c r="LJM54" s="3396"/>
      <c r="LJN54" s="3396"/>
      <c r="LJO54" s="3396"/>
      <c r="LJP54" s="3396"/>
      <c r="LJQ54" s="3396"/>
      <c r="LJR54" s="3396"/>
      <c r="LJS54" s="3396"/>
      <c r="LJT54" s="3396"/>
      <c r="LJU54" s="3396"/>
      <c r="LJV54" s="3396"/>
      <c r="LJW54" s="3396"/>
      <c r="LJX54" s="3396"/>
      <c r="LJY54" s="3396"/>
      <c r="LJZ54" s="3396"/>
      <c r="LKA54" s="3396"/>
      <c r="LKB54" s="3396"/>
      <c r="LKC54" s="3396"/>
      <c r="LKD54" s="3396"/>
      <c r="LKE54" s="3396"/>
      <c r="LKF54" s="3396"/>
      <c r="LKG54" s="3396"/>
      <c r="LKH54" s="3396"/>
      <c r="LKI54" s="3396"/>
      <c r="LKJ54" s="3396"/>
      <c r="LKK54" s="3396"/>
      <c r="LKL54" s="3396"/>
      <c r="LKM54" s="3396"/>
      <c r="LKN54" s="3396"/>
      <c r="LKO54" s="3396"/>
      <c r="LKP54" s="3396"/>
      <c r="LKQ54" s="3396"/>
      <c r="LKR54" s="3396"/>
      <c r="LKS54" s="3396"/>
      <c r="LKT54" s="3396"/>
      <c r="LKU54" s="3396"/>
      <c r="LKV54" s="3396"/>
      <c r="LKW54" s="3396"/>
      <c r="LKX54" s="3396"/>
      <c r="LKY54" s="3396"/>
      <c r="LKZ54" s="3396"/>
      <c r="LLA54" s="3396"/>
      <c r="LLB54" s="3396"/>
      <c r="LLC54" s="3396"/>
      <c r="LLD54" s="3396"/>
      <c r="LLE54" s="3396"/>
      <c r="LLF54" s="3396"/>
      <c r="LLG54" s="3396"/>
      <c r="LLH54" s="3396"/>
      <c r="LLI54" s="3396"/>
      <c r="LLJ54" s="3396"/>
      <c r="LLK54" s="3396"/>
      <c r="LLL54" s="3396"/>
      <c r="LLM54" s="3396"/>
      <c r="LLN54" s="3396"/>
      <c r="LLO54" s="3396"/>
      <c r="LLP54" s="3396"/>
      <c r="LLQ54" s="3396"/>
      <c r="LLR54" s="3396"/>
      <c r="LLS54" s="3396"/>
      <c r="LLT54" s="3396"/>
      <c r="LLU54" s="3396"/>
      <c r="LLV54" s="3396"/>
      <c r="LLW54" s="3396"/>
      <c r="LLX54" s="3396"/>
      <c r="LLY54" s="3396"/>
      <c r="LLZ54" s="3396"/>
      <c r="LMA54" s="3396"/>
      <c r="LMB54" s="3396"/>
      <c r="LMC54" s="3396"/>
      <c r="LMD54" s="3396"/>
      <c r="LME54" s="3396"/>
      <c r="LMF54" s="3396"/>
      <c r="LMG54" s="3396"/>
      <c r="LMH54" s="3396"/>
      <c r="LMI54" s="3396"/>
      <c r="LMJ54" s="3396"/>
      <c r="LMK54" s="3396"/>
      <c r="LML54" s="3396"/>
      <c r="LMM54" s="3396"/>
      <c r="LMN54" s="3396"/>
      <c r="LMO54" s="3396"/>
      <c r="LMP54" s="3396"/>
      <c r="LMQ54" s="3396"/>
      <c r="LMR54" s="3396"/>
      <c r="LMS54" s="3396"/>
      <c r="LMT54" s="3396"/>
      <c r="LMU54" s="3396"/>
      <c r="LMV54" s="3396"/>
      <c r="LMW54" s="3396"/>
      <c r="LMX54" s="3396"/>
      <c r="LMY54" s="3396"/>
      <c r="LMZ54" s="3396"/>
      <c r="LNA54" s="3396"/>
      <c r="LNB54" s="3396"/>
      <c r="LNC54" s="3396"/>
      <c r="LND54" s="3396"/>
      <c r="LNE54" s="3396"/>
      <c r="LNF54" s="3396"/>
      <c r="LNG54" s="3396"/>
      <c r="LNH54" s="3396"/>
      <c r="LNI54" s="3396"/>
      <c r="LNJ54" s="3396"/>
      <c r="LNK54" s="3396"/>
      <c r="LNL54" s="3396"/>
      <c r="LNM54" s="3396"/>
      <c r="LNN54" s="3396"/>
      <c r="LNO54" s="3396"/>
      <c r="LNP54" s="3396"/>
      <c r="LNQ54" s="3396"/>
      <c r="LNR54" s="3396"/>
      <c r="LNS54" s="3396"/>
      <c r="LNT54" s="3396"/>
      <c r="LNU54" s="3396"/>
      <c r="LNV54" s="3396"/>
      <c r="LNW54" s="3396"/>
      <c r="LNX54" s="3396"/>
      <c r="LNY54" s="3396"/>
      <c r="LNZ54" s="3396"/>
      <c r="LOA54" s="3396"/>
      <c r="LOB54" s="3396"/>
      <c r="LOC54" s="3396"/>
      <c r="LOD54" s="3396"/>
      <c r="LOE54" s="3396"/>
      <c r="LOF54" s="3396"/>
      <c r="LOG54" s="3396"/>
      <c r="LOH54" s="3396"/>
      <c r="LOI54" s="3396"/>
      <c r="LOJ54" s="3396"/>
      <c r="LOK54" s="3396"/>
      <c r="LOL54" s="3396"/>
      <c r="LOM54" s="3396"/>
      <c r="LON54" s="3396"/>
      <c r="LOO54" s="3396"/>
      <c r="LOP54" s="3396"/>
      <c r="LOQ54" s="3396"/>
      <c r="LOR54" s="3396"/>
      <c r="LOS54" s="3396"/>
      <c r="LOT54" s="3396"/>
      <c r="LOU54" s="3396"/>
      <c r="LOV54" s="3396"/>
      <c r="LOW54" s="3396"/>
      <c r="LOX54" s="3396"/>
      <c r="LOY54" s="3396"/>
      <c r="LOZ54" s="3396"/>
      <c r="LPA54" s="3396"/>
      <c r="LPB54" s="3396"/>
      <c r="LPC54" s="3396"/>
      <c r="LPD54" s="3396"/>
      <c r="LPE54" s="3396"/>
      <c r="LPF54" s="3396"/>
      <c r="LPG54" s="3396"/>
      <c r="LPH54" s="3396"/>
      <c r="LPI54" s="3396"/>
      <c r="LPJ54" s="3396"/>
      <c r="LPK54" s="3396"/>
      <c r="LPL54" s="3396"/>
      <c r="LPM54" s="3396"/>
      <c r="LPN54" s="3396"/>
      <c r="LPO54" s="3396"/>
      <c r="LPP54" s="3396"/>
      <c r="LPQ54" s="3396"/>
      <c r="LPR54" s="3396"/>
      <c r="LPS54" s="3396"/>
      <c r="LPT54" s="3396"/>
      <c r="LPU54" s="3396"/>
      <c r="LPV54" s="3396"/>
      <c r="LPW54" s="3396"/>
      <c r="LPX54" s="3396"/>
      <c r="LPY54" s="3396"/>
      <c r="LPZ54" s="3396"/>
      <c r="LQA54" s="3396"/>
      <c r="LQB54" s="3396"/>
      <c r="LQC54" s="3396"/>
      <c r="LQD54" s="3396"/>
      <c r="LQE54" s="3396"/>
      <c r="LQF54" s="3396"/>
      <c r="LQG54" s="3396"/>
      <c r="LQH54" s="3396"/>
      <c r="LQI54" s="3396"/>
      <c r="LQJ54" s="3396"/>
      <c r="LQK54" s="3396"/>
      <c r="LQL54" s="3396"/>
      <c r="LQM54" s="3396"/>
      <c r="LQN54" s="3396"/>
      <c r="LQO54" s="3396"/>
      <c r="LQP54" s="3396"/>
      <c r="LQQ54" s="3396"/>
      <c r="LQR54" s="3396"/>
      <c r="LQS54" s="3396"/>
      <c r="LQT54" s="3396"/>
      <c r="LQU54" s="3396"/>
      <c r="LQV54" s="3396"/>
      <c r="LQW54" s="3396"/>
      <c r="LQX54" s="3396"/>
      <c r="LQY54" s="3396"/>
      <c r="LQZ54" s="3396"/>
      <c r="LRA54" s="3396"/>
      <c r="LRB54" s="3396"/>
      <c r="LRC54" s="3396"/>
      <c r="LRD54" s="3396"/>
      <c r="LRE54" s="3396"/>
      <c r="LRF54" s="3396"/>
      <c r="LRG54" s="3396"/>
      <c r="LRH54" s="3396"/>
      <c r="LRI54" s="3396"/>
      <c r="LRJ54" s="3396"/>
      <c r="LRK54" s="3396"/>
      <c r="LRL54" s="3396"/>
      <c r="LRM54" s="3396"/>
      <c r="LRN54" s="3396"/>
      <c r="LRO54" s="3396"/>
      <c r="LRP54" s="3396"/>
      <c r="LRQ54" s="3396"/>
      <c r="LRR54" s="3396"/>
      <c r="LRS54" s="3396"/>
      <c r="LRT54" s="3396"/>
      <c r="LRU54" s="3396"/>
      <c r="LRV54" s="3396"/>
      <c r="LRW54" s="3396"/>
      <c r="LRX54" s="3396"/>
      <c r="LRY54" s="3396"/>
      <c r="LRZ54" s="3396"/>
      <c r="LSA54" s="3396"/>
      <c r="LSB54" s="3396"/>
      <c r="LSC54" s="3396"/>
      <c r="LSD54" s="3396"/>
      <c r="LSE54" s="3396"/>
      <c r="LSF54" s="3396"/>
      <c r="LSG54" s="3396"/>
      <c r="LSH54" s="3396"/>
      <c r="LSI54" s="3396"/>
      <c r="LSJ54" s="3396"/>
      <c r="LSK54" s="3396"/>
      <c r="LSL54" s="3396"/>
      <c r="LSM54" s="3396"/>
      <c r="LSN54" s="3396"/>
      <c r="LSO54" s="3396"/>
      <c r="LSP54" s="3396"/>
      <c r="LSQ54" s="3396"/>
      <c r="LSR54" s="3396"/>
      <c r="LSS54" s="3396"/>
      <c r="LST54" s="3396"/>
      <c r="LSU54" s="3396"/>
      <c r="LSV54" s="3396"/>
      <c r="LSW54" s="3396"/>
      <c r="LSX54" s="3396"/>
      <c r="LSY54" s="3396"/>
      <c r="LSZ54" s="3396"/>
      <c r="LTA54" s="3396"/>
      <c r="LTB54" s="3396"/>
      <c r="LTC54" s="3396"/>
      <c r="LTD54" s="3396"/>
      <c r="LTE54" s="3396"/>
      <c r="LTF54" s="3396"/>
      <c r="LTG54" s="3396"/>
      <c r="LTH54" s="3396"/>
      <c r="LTI54" s="3396"/>
      <c r="LTJ54" s="3396"/>
      <c r="LTK54" s="3396"/>
      <c r="LTL54" s="3396"/>
      <c r="LTM54" s="3396"/>
      <c r="LTN54" s="3396"/>
      <c r="LTO54" s="3396"/>
      <c r="LTP54" s="3396"/>
      <c r="LTQ54" s="3396"/>
      <c r="LTR54" s="3396"/>
      <c r="LTS54" s="3396"/>
      <c r="LTT54" s="3396"/>
      <c r="LTU54" s="3396"/>
      <c r="LTV54" s="3396"/>
      <c r="LTW54" s="3396"/>
      <c r="LTX54" s="3396"/>
      <c r="LTY54" s="3396"/>
      <c r="LTZ54" s="3396"/>
      <c r="LUA54" s="3396"/>
      <c r="LUB54" s="3396"/>
      <c r="LUC54" s="3396"/>
      <c r="LUD54" s="3396"/>
      <c r="LUE54" s="3396"/>
      <c r="LUF54" s="3396"/>
      <c r="LUG54" s="3396"/>
      <c r="LUH54" s="3396"/>
      <c r="LUI54" s="3396"/>
      <c r="LUJ54" s="3396"/>
      <c r="LUK54" s="3396"/>
      <c r="LUL54" s="3396"/>
      <c r="LUM54" s="3396"/>
      <c r="LUN54" s="3396"/>
      <c r="LUO54" s="3396"/>
      <c r="LUP54" s="3396"/>
      <c r="LUQ54" s="3396"/>
      <c r="LUR54" s="3396"/>
      <c r="LUS54" s="3396"/>
      <c r="LUT54" s="3396"/>
      <c r="LUU54" s="3396"/>
      <c r="LUV54" s="3396"/>
      <c r="LUW54" s="3396"/>
      <c r="LUX54" s="3396"/>
      <c r="LUY54" s="3396"/>
      <c r="LUZ54" s="3396"/>
      <c r="LVA54" s="3396"/>
      <c r="LVB54" s="3396"/>
      <c r="LVC54" s="3396"/>
      <c r="LVD54" s="3396"/>
      <c r="LVE54" s="3396"/>
      <c r="LVF54" s="3396"/>
      <c r="LVG54" s="3396"/>
      <c r="LVH54" s="3396"/>
      <c r="LVI54" s="3396"/>
      <c r="LVJ54" s="3396"/>
      <c r="LVK54" s="3396"/>
      <c r="LVL54" s="3396"/>
      <c r="LVM54" s="3396"/>
      <c r="LVN54" s="3396"/>
      <c r="LVO54" s="3396"/>
      <c r="LVP54" s="3396"/>
      <c r="LVQ54" s="3396"/>
      <c r="LVR54" s="3396"/>
      <c r="LVS54" s="3396"/>
      <c r="LVT54" s="3396"/>
      <c r="LVU54" s="3396"/>
      <c r="LVV54" s="3396"/>
      <c r="LVW54" s="3396"/>
      <c r="LVX54" s="3396"/>
      <c r="LVY54" s="3396"/>
      <c r="LVZ54" s="3396"/>
      <c r="LWA54" s="3396"/>
      <c r="LWB54" s="3396"/>
      <c r="LWC54" s="3396"/>
      <c r="LWD54" s="3396"/>
      <c r="LWE54" s="3396"/>
      <c r="LWF54" s="3396"/>
      <c r="LWG54" s="3396"/>
      <c r="LWH54" s="3396"/>
      <c r="LWI54" s="3396"/>
      <c r="LWJ54" s="3396"/>
      <c r="LWK54" s="3396"/>
      <c r="LWL54" s="3396"/>
      <c r="LWM54" s="3396"/>
      <c r="LWN54" s="3396"/>
      <c r="LWO54" s="3396"/>
      <c r="LWP54" s="3396"/>
      <c r="LWQ54" s="3396"/>
      <c r="LWR54" s="3396"/>
      <c r="LWS54" s="3396"/>
      <c r="LWT54" s="3396"/>
      <c r="LWU54" s="3396"/>
      <c r="LWV54" s="3396"/>
      <c r="LWW54" s="3396"/>
      <c r="LWX54" s="3396"/>
      <c r="LWY54" s="3396"/>
      <c r="LWZ54" s="3396"/>
      <c r="LXA54" s="3396"/>
      <c r="LXB54" s="3396"/>
      <c r="LXC54" s="3396"/>
      <c r="LXD54" s="3396"/>
      <c r="LXE54" s="3396"/>
      <c r="LXF54" s="3396"/>
      <c r="LXG54" s="3396"/>
      <c r="LXH54" s="3396"/>
      <c r="LXI54" s="3396"/>
      <c r="LXJ54" s="3396"/>
      <c r="LXK54" s="3396"/>
      <c r="LXL54" s="3396"/>
      <c r="LXM54" s="3396"/>
      <c r="LXN54" s="3396"/>
      <c r="LXO54" s="3396"/>
      <c r="LXP54" s="3396"/>
      <c r="LXQ54" s="3396"/>
      <c r="LXR54" s="3396"/>
      <c r="LXS54" s="3396"/>
      <c r="LXT54" s="3396"/>
      <c r="LXU54" s="3396"/>
      <c r="LXV54" s="3396"/>
      <c r="LXW54" s="3396"/>
      <c r="LXX54" s="3396"/>
      <c r="LXY54" s="3396"/>
      <c r="LXZ54" s="3396"/>
      <c r="LYA54" s="3396"/>
      <c r="LYB54" s="3396"/>
      <c r="LYC54" s="3396"/>
      <c r="LYD54" s="3396"/>
      <c r="LYE54" s="3396"/>
      <c r="LYF54" s="3396"/>
      <c r="LYG54" s="3396"/>
      <c r="LYH54" s="3396"/>
      <c r="LYI54" s="3396"/>
      <c r="LYJ54" s="3396"/>
      <c r="LYK54" s="3396"/>
      <c r="LYL54" s="3396"/>
      <c r="LYM54" s="3396"/>
      <c r="LYN54" s="3396"/>
      <c r="LYO54" s="3396"/>
      <c r="LYP54" s="3396"/>
      <c r="LYQ54" s="3396"/>
      <c r="LYR54" s="3396"/>
      <c r="LYS54" s="3396"/>
      <c r="LYT54" s="3396"/>
      <c r="LYU54" s="3396"/>
      <c r="LYV54" s="3396"/>
      <c r="LYW54" s="3396"/>
      <c r="LYX54" s="3396"/>
      <c r="LYY54" s="3396"/>
      <c r="LYZ54" s="3396"/>
      <c r="LZA54" s="3396"/>
      <c r="LZB54" s="3396"/>
      <c r="LZC54" s="3396"/>
      <c r="LZD54" s="3396"/>
      <c r="LZE54" s="3396"/>
      <c r="LZF54" s="3396"/>
      <c r="LZG54" s="3396"/>
      <c r="LZH54" s="3396"/>
      <c r="LZI54" s="3396"/>
      <c r="LZJ54" s="3396"/>
      <c r="LZK54" s="3396"/>
      <c r="LZL54" s="3396"/>
      <c r="LZM54" s="3396"/>
      <c r="LZN54" s="3396"/>
      <c r="LZO54" s="3396"/>
      <c r="LZP54" s="3396"/>
      <c r="LZQ54" s="3396"/>
      <c r="LZR54" s="3396"/>
      <c r="LZS54" s="3396"/>
      <c r="LZT54" s="3396"/>
      <c r="LZU54" s="3396"/>
      <c r="LZV54" s="3396"/>
      <c r="LZW54" s="3396"/>
      <c r="LZX54" s="3396"/>
      <c r="LZY54" s="3396"/>
      <c r="LZZ54" s="3396"/>
      <c r="MAA54" s="3396"/>
      <c r="MAB54" s="3396"/>
      <c r="MAC54" s="3396"/>
      <c r="MAD54" s="3396"/>
      <c r="MAE54" s="3396"/>
      <c r="MAF54" s="3396"/>
      <c r="MAG54" s="3396"/>
      <c r="MAH54" s="3396"/>
      <c r="MAI54" s="3396"/>
      <c r="MAJ54" s="3396"/>
      <c r="MAK54" s="3396"/>
      <c r="MAL54" s="3396"/>
      <c r="MAM54" s="3396"/>
      <c r="MAN54" s="3396"/>
      <c r="MAO54" s="3396"/>
      <c r="MAP54" s="3396"/>
      <c r="MAQ54" s="3396"/>
      <c r="MAR54" s="3396"/>
      <c r="MAS54" s="3396"/>
      <c r="MAT54" s="3396"/>
      <c r="MAU54" s="3396"/>
      <c r="MAV54" s="3396"/>
      <c r="MAW54" s="3396"/>
      <c r="MAX54" s="3396"/>
      <c r="MAY54" s="3396"/>
      <c r="MAZ54" s="3396"/>
      <c r="MBA54" s="3396"/>
      <c r="MBB54" s="3396"/>
      <c r="MBC54" s="3396"/>
      <c r="MBD54" s="3396"/>
      <c r="MBE54" s="3396"/>
      <c r="MBF54" s="3396"/>
      <c r="MBG54" s="3396"/>
      <c r="MBH54" s="3396"/>
      <c r="MBI54" s="3396"/>
      <c r="MBJ54" s="3396"/>
      <c r="MBK54" s="3396"/>
      <c r="MBL54" s="3396"/>
      <c r="MBM54" s="3396"/>
      <c r="MBN54" s="3396"/>
      <c r="MBO54" s="3396"/>
      <c r="MBP54" s="3396"/>
      <c r="MBQ54" s="3396"/>
      <c r="MBR54" s="3396"/>
      <c r="MBS54" s="3396"/>
      <c r="MBT54" s="3396"/>
      <c r="MBU54" s="3396"/>
      <c r="MBV54" s="3396"/>
      <c r="MBW54" s="3396"/>
      <c r="MBX54" s="3396"/>
      <c r="MBY54" s="3396"/>
      <c r="MBZ54" s="3396"/>
      <c r="MCA54" s="3396"/>
      <c r="MCB54" s="3396"/>
      <c r="MCC54" s="3396"/>
      <c r="MCD54" s="3396"/>
      <c r="MCE54" s="3396"/>
      <c r="MCF54" s="3396"/>
      <c r="MCG54" s="3396"/>
      <c r="MCH54" s="3396"/>
      <c r="MCI54" s="3396"/>
      <c r="MCJ54" s="3396"/>
      <c r="MCK54" s="3396"/>
      <c r="MCL54" s="3396"/>
      <c r="MCM54" s="3396"/>
      <c r="MCN54" s="3396"/>
      <c r="MCO54" s="3396"/>
      <c r="MCP54" s="3396"/>
      <c r="MCQ54" s="3396"/>
      <c r="MCR54" s="3396"/>
      <c r="MCS54" s="3396"/>
      <c r="MCT54" s="3396"/>
      <c r="MCU54" s="3396"/>
      <c r="MCV54" s="3396"/>
      <c r="MCW54" s="3396"/>
      <c r="MCX54" s="3396"/>
      <c r="MCY54" s="3396"/>
      <c r="MCZ54" s="3396"/>
      <c r="MDA54" s="3396"/>
      <c r="MDB54" s="3396"/>
      <c r="MDC54" s="3396"/>
      <c r="MDD54" s="3396"/>
      <c r="MDE54" s="3396"/>
      <c r="MDF54" s="3396"/>
      <c r="MDG54" s="3396"/>
      <c r="MDH54" s="3396"/>
      <c r="MDI54" s="3396"/>
      <c r="MDJ54" s="3396"/>
      <c r="MDK54" s="3396"/>
      <c r="MDL54" s="3396"/>
      <c r="MDM54" s="3396"/>
      <c r="MDN54" s="3396"/>
      <c r="MDO54" s="3396"/>
      <c r="MDP54" s="3396"/>
      <c r="MDQ54" s="3396"/>
      <c r="MDR54" s="3396"/>
      <c r="MDS54" s="3396"/>
      <c r="MDT54" s="3396"/>
      <c r="MDU54" s="3396"/>
      <c r="MDV54" s="3396"/>
      <c r="MDW54" s="3396"/>
      <c r="MDX54" s="3396"/>
      <c r="MDY54" s="3396"/>
      <c r="MDZ54" s="3396"/>
      <c r="MEA54" s="3396"/>
      <c r="MEB54" s="3396"/>
      <c r="MEC54" s="3396"/>
      <c r="MED54" s="3396"/>
      <c r="MEE54" s="3396"/>
      <c r="MEF54" s="3396"/>
      <c r="MEG54" s="3396"/>
      <c r="MEH54" s="3396"/>
      <c r="MEI54" s="3396"/>
      <c r="MEJ54" s="3396"/>
      <c r="MEK54" s="3396"/>
      <c r="MEL54" s="3396"/>
      <c r="MEM54" s="3396"/>
      <c r="MEN54" s="3396"/>
      <c r="MEO54" s="3396"/>
      <c r="MEP54" s="3396"/>
      <c r="MEQ54" s="3396"/>
      <c r="MER54" s="3396"/>
      <c r="MES54" s="3396"/>
      <c r="MET54" s="3396"/>
      <c r="MEU54" s="3396"/>
      <c r="MEV54" s="3396"/>
      <c r="MEW54" s="3396"/>
      <c r="MEX54" s="3396"/>
      <c r="MEY54" s="3396"/>
      <c r="MEZ54" s="3396"/>
      <c r="MFA54" s="3396"/>
      <c r="MFB54" s="3396"/>
      <c r="MFC54" s="3396"/>
      <c r="MFD54" s="3396"/>
      <c r="MFE54" s="3396"/>
      <c r="MFF54" s="3396"/>
      <c r="MFG54" s="3396"/>
      <c r="MFH54" s="3396"/>
      <c r="MFI54" s="3396"/>
      <c r="MFJ54" s="3396"/>
      <c r="MFK54" s="3396"/>
      <c r="MFL54" s="3396"/>
      <c r="MFM54" s="3396"/>
      <c r="MFN54" s="3396"/>
      <c r="MFO54" s="3396"/>
      <c r="MFP54" s="3396"/>
      <c r="MFQ54" s="3396"/>
      <c r="MFR54" s="3396"/>
      <c r="MFS54" s="3396"/>
      <c r="MFT54" s="3396"/>
      <c r="MFU54" s="3396"/>
      <c r="MFV54" s="3396"/>
      <c r="MFW54" s="3396"/>
      <c r="MFX54" s="3396"/>
      <c r="MFY54" s="3396"/>
      <c r="MFZ54" s="3396"/>
      <c r="MGA54" s="3396"/>
      <c r="MGB54" s="3396"/>
      <c r="MGC54" s="3396"/>
      <c r="MGD54" s="3396"/>
      <c r="MGE54" s="3396"/>
      <c r="MGF54" s="3396"/>
      <c r="MGG54" s="3396"/>
      <c r="MGH54" s="3396"/>
      <c r="MGI54" s="3396"/>
      <c r="MGJ54" s="3396"/>
      <c r="MGK54" s="3396"/>
      <c r="MGL54" s="3396"/>
      <c r="MGM54" s="3396"/>
      <c r="MGN54" s="3396"/>
      <c r="MGO54" s="3396"/>
      <c r="MGP54" s="3396"/>
      <c r="MGQ54" s="3396"/>
      <c r="MGR54" s="3396"/>
      <c r="MGS54" s="3396"/>
      <c r="MGT54" s="3396"/>
      <c r="MGU54" s="3396"/>
      <c r="MGV54" s="3396"/>
      <c r="MGW54" s="3396"/>
      <c r="MGX54" s="3396"/>
      <c r="MGY54" s="3396"/>
      <c r="MGZ54" s="3396"/>
      <c r="MHA54" s="3396"/>
      <c r="MHB54" s="3396"/>
      <c r="MHC54" s="3396"/>
      <c r="MHD54" s="3396"/>
      <c r="MHE54" s="3396"/>
      <c r="MHF54" s="3396"/>
      <c r="MHG54" s="3396"/>
      <c r="MHH54" s="3396"/>
      <c r="MHI54" s="3396"/>
      <c r="MHJ54" s="3396"/>
      <c r="MHK54" s="3396"/>
      <c r="MHL54" s="3396"/>
      <c r="MHM54" s="3396"/>
      <c r="MHN54" s="3396"/>
      <c r="MHO54" s="3396"/>
      <c r="MHP54" s="3396"/>
      <c r="MHQ54" s="3396"/>
      <c r="MHR54" s="3396"/>
      <c r="MHS54" s="3396"/>
      <c r="MHT54" s="3396"/>
      <c r="MHU54" s="3396"/>
      <c r="MHV54" s="3396"/>
      <c r="MHW54" s="3396"/>
      <c r="MHX54" s="3396"/>
      <c r="MHY54" s="3396"/>
      <c r="MHZ54" s="3396"/>
      <c r="MIA54" s="3396"/>
      <c r="MIB54" s="3396"/>
      <c r="MIC54" s="3396"/>
      <c r="MID54" s="3396"/>
      <c r="MIE54" s="3396"/>
      <c r="MIF54" s="3396"/>
      <c r="MIG54" s="3396"/>
      <c r="MIH54" s="3396"/>
      <c r="MII54" s="3396"/>
      <c r="MIJ54" s="3396"/>
      <c r="MIK54" s="3396"/>
      <c r="MIL54" s="3396"/>
      <c r="MIM54" s="3396"/>
      <c r="MIN54" s="3396"/>
      <c r="MIO54" s="3396"/>
      <c r="MIP54" s="3396"/>
      <c r="MIQ54" s="3396"/>
      <c r="MIR54" s="3396"/>
      <c r="MIS54" s="3396"/>
      <c r="MIT54" s="3396"/>
      <c r="MIU54" s="3396"/>
      <c r="MIV54" s="3396"/>
      <c r="MIW54" s="3396"/>
      <c r="MIX54" s="3396"/>
      <c r="MIY54" s="3396"/>
      <c r="MIZ54" s="3396"/>
      <c r="MJA54" s="3396"/>
      <c r="MJB54" s="3396"/>
      <c r="MJC54" s="3396"/>
      <c r="MJD54" s="3396"/>
      <c r="MJE54" s="3396"/>
      <c r="MJF54" s="3396"/>
      <c r="MJG54" s="3396"/>
      <c r="MJH54" s="3396"/>
      <c r="MJI54" s="3396"/>
      <c r="MJJ54" s="3396"/>
      <c r="MJK54" s="3396"/>
      <c r="MJL54" s="3396"/>
      <c r="MJM54" s="3396"/>
      <c r="MJN54" s="3396"/>
      <c r="MJO54" s="3396"/>
      <c r="MJP54" s="3396"/>
      <c r="MJQ54" s="3396"/>
      <c r="MJR54" s="3396"/>
      <c r="MJS54" s="3396"/>
      <c r="MJT54" s="3396"/>
      <c r="MJU54" s="3396"/>
      <c r="MJV54" s="3396"/>
      <c r="MJW54" s="3396"/>
      <c r="MJX54" s="3396"/>
      <c r="MJY54" s="3396"/>
      <c r="MJZ54" s="3396"/>
      <c r="MKA54" s="3396"/>
      <c r="MKB54" s="3396"/>
      <c r="MKC54" s="3396"/>
      <c r="MKD54" s="3396"/>
      <c r="MKE54" s="3396"/>
      <c r="MKF54" s="3396"/>
      <c r="MKG54" s="3396"/>
      <c r="MKH54" s="3396"/>
      <c r="MKI54" s="3396"/>
      <c r="MKJ54" s="3396"/>
      <c r="MKK54" s="3396"/>
      <c r="MKL54" s="3396"/>
      <c r="MKM54" s="3396"/>
      <c r="MKN54" s="3396"/>
      <c r="MKO54" s="3396"/>
      <c r="MKP54" s="3396"/>
      <c r="MKQ54" s="3396"/>
      <c r="MKR54" s="3396"/>
      <c r="MKS54" s="3396"/>
      <c r="MKT54" s="3396"/>
      <c r="MKU54" s="3396"/>
      <c r="MKV54" s="3396"/>
      <c r="MKW54" s="3396"/>
      <c r="MKX54" s="3396"/>
      <c r="MKY54" s="3396"/>
      <c r="MKZ54" s="3396"/>
      <c r="MLA54" s="3396"/>
      <c r="MLB54" s="3396"/>
      <c r="MLC54" s="3396"/>
      <c r="MLD54" s="3396"/>
      <c r="MLE54" s="3396"/>
      <c r="MLF54" s="3396"/>
      <c r="MLG54" s="3396"/>
      <c r="MLH54" s="3396"/>
      <c r="MLI54" s="3396"/>
      <c r="MLJ54" s="3396"/>
      <c r="MLK54" s="3396"/>
      <c r="MLL54" s="3396"/>
      <c r="MLM54" s="3396"/>
      <c r="MLN54" s="3396"/>
      <c r="MLO54" s="3396"/>
      <c r="MLP54" s="3396"/>
      <c r="MLQ54" s="3396"/>
      <c r="MLR54" s="3396"/>
      <c r="MLS54" s="3396"/>
      <c r="MLT54" s="3396"/>
      <c r="MLU54" s="3396"/>
      <c r="MLV54" s="3396"/>
      <c r="MLW54" s="3396"/>
      <c r="MLX54" s="3396"/>
      <c r="MLY54" s="3396"/>
      <c r="MLZ54" s="3396"/>
      <c r="MMA54" s="3396"/>
      <c r="MMB54" s="3396"/>
      <c r="MMC54" s="3396"/>
      <c r="MMD54" s="3396"/>
      <c r="MME54" s="3396"/>
      <c r="MMF54" s="3396"/>
      <c r="MMG54" s="3396"/>
      <c r="MMH54" s="3396"/>
      <c r="MMI54" s="3396"/>
      <c r="MMJ54" s="3396"/>
      <c r="MMK54" s="3396"/>
      <c r="MML54" s="3396"/>
      <c r="MMM54" s="3396"/>
      <c r="MMN54" s="3396"/>
      <c r="MMO54" s="3396"/>
      <c r="MMP54" s="3396"/>
      <c r="MMQ54" s="3396"/>
      <c r="MMR54" s="3396"/>
      <c r="MMS54" s="3396"/>
      <c r="MMT54" s="3396"/>
      <c r="MMU54" s="3396"/>
      <c r="MMV54" s="3396"/>
      <c r="MMW54" s="3396"/>
      <c r="MMX54" s="3396"/>
      <c r="MMY54" s="3396"/>
      <c r="MMZ54" s="3396"/>
      <c r="MNA54" s="3396"/>
      <c r="MNB54" s="3396"/>
      <c r="MNC54" s="3396"/>
      <c r="MND54" s="3396"/>
      <c r="MNE54" s="3396"/>
      <c r="MNF54" s="3396"/>
      <c r="MNG54" s="3396"/>
      <c r="MNH54" s="3396"/>
      <c r="MNI54" s="3396"/>
      <c r="MNJ54" s="3396"/>
      <c r="MNK54" s="3396"/>
      <c r="MNL54" s="3396"/>
      <c r="MNM54" s="3396"/>
      <c r="MNN54" s="3396"/>
      <c r="MNO54" s="3396"/>
      <c r="MNP54" s="3396"/>
      <c r="MNQ54" s="3396"/>
      <c r="MNR54" s="3396"/>
      <c r="MNS54" s="3396"/>
      <c r="MNT54" s="3396"/>
      <c r="MNU54" s="3396"/>
      <c r="MNV54" s="3396"/>
      <c r="MNW54" s="3396"/>
      <c r="MNX54" s="3396"/>
      <c r="MNY54" s="3396"/>
      <c r="MNZ54" s="3396"/>
      <c r="MOA54" s="3396"/>
      <c r="MOB54" s="3396"/>
      <c r="MOC54" s="3396"/>
      <c r="MOD54" s="3396"/>
      <c r="MOE54" s="3396"/>
      <c r="MOF54" s="3396"/>
      <c r="MOG54" s="3396"/>
      <c r="MOH54" s="3396"/>
      <c r="MOI54" s="3396"/>
      <c r="MOJ54" s="3396"/>
      <c r="MOK54" s="3396"/>
      <c r="MOL54" s="3396"/>
      <c r="MOM54" s="3396"/>
      <c r="MON54" s="3396"/>
      <c r="MOO54" s="3396"/>
      <c r="MOP54" s="3396"/>
      <c r="MOQ54" s="3396"/>
      <c r="MOR54" s="3396"/>
      <c r="MOS54" s="3396"/>
      <c r="MOT54" s="3396"/>
      <c r="MOU54" s="3396"/>
      <c r="MOV54" s="3396"/>
      <c r="MOW54" s="3396"/>
      <c r="MOX54" s="3396"/>
      <c r="MOY54" s="3396"/>
      <c r="MOZ54" s="3396"/>
      <c r="MPA54" s="3396"/>
      <c r="MPB54" s="3396"/>
      <c r="MPC54" s="3396"/>
      <c r="MPD54" s="3396"/>
      <c r="MPE54" s="3396"/>
      <c r="MPF54" s="3396"/>
      <c r="MPG54" s="3396"/>
      <c r="MPH54" s="3396"/>
      <c r="MPI54" s="3396"/>
      <c r="MPJ54" s="3396"/>
      <c r="MPK54" s="3396"/>
      <c r="MPL54" s="3396"/>
      <c r="MPM54" s="3396"/>
      <c r="MPN54" s="3396"/>
      <c r="MPO54" s="3396"/>
      <c r="MPP54" s="3396"/>
      <c r="MPQ54" s="3396"/>
      <c r="MPR54" s="3396"/>
      <c r="MPS54" s="3396"/>
      <c r="MPT54" s="3396"/>
      <c r="MPU54" s="3396"/>
      <c r="MPV54" s="3396"/>
      <c r="MPW54" s="3396"/>
      <c r="MPX54" s="3396"/>
      <c r="MPY54" s="3396"/>
      <c r="MPZ54" s="3396"/>
      <c r="MQA54" s="3396"/>
      <c r="MQB54" s="3396"/>
      <c r="MQC54" s="3396"/>
      <c r="MQD54" s="3396"/>
      <c r="MQE54" s="3396"/>
      <c r="MQF54" s="3396"/>
      <c r="MQG54" s="3396"/>
      <c r="MQH54" s="3396"/>
      <c r="MQI54" s="3396"/>
      <c r="MQJ54" s="3396"/>
      <c r="MQK54" s="3396"/>
      <c r="MQL54" s="3396"/>
      <c r="MQM54" s="3396"/>
      <c r="MQN54" s="3396"/>
      <c r="MQO54" s="3396"/>
      <c r="MQP54" s="3396"/>
      <c r="MQQ54" s="3396"/>
      <c r="MQR54" s="3396"/>
      <c r="MQS54" s="3396"/>
      <c r="MQT54" s="3396"/>
      <c r="MQU54" s="3396"/>
      <c r="MQV54" s="3396"/>
      <c r="MQW54" s="3396"/>
      <c r="MQX54" s="3396"/>
      <c r="MQY54" s="3396"/>
      <c r="MQZ54" s="3396"/>
      <c r="MRA54" s="3396"/>
      <c r="MRB54" s="3396"/>
      <c r="MRC54" s="3396"/>
      <c r="MRD54" s="3396"/>
      <c r="MRE54" s="3396"/>
      <c r="MRF54" s="3396"/>
      <c r="MRG54" s="3396"/>
      <c r="MRH54" s="3396"/>
      <c r="MRI54" s="3396"/>
      <c r="MRJ54" s="3396"/>
      <c r="MRK54" s="3396"/>
      <c r="MRL54" s="3396"/>
      <c r="MRM54" s="3396"/>
      <c r="MRN54" s="3396"/>
      <c r="MRO54" s="3396"/>
      <c r="MRP54" s="3396"/>
      <c r="MRQ54" s="3396"/>
      <c r="MRR54" s="3396"/>
      <c r="MRS54" s="3396"/>
      <c r="MRT54" s="3396"/>
      <c r="MRU54" s="3396"/>
      <c r="MRV54" s="3396"/>
      <c r="MRW54" s="3396"/>
      <c r="MRX54" s="3396"/>
      <c r="MRY54" s="3396"/>
      <c r="MRZ54" s="3396"/>
      <c r="MSA54" s="3396"/>
      <c r="MSB54" s="3396"/>
      <c r="MSC54" s="3396"/>
      <c r="MSD54" s="3396"/>
      <c r="MSE54" s="3396"/>
      <c r="MSF54" s="3396"/>
      <c r="MSG54" s="3396"/>
      <c r="MSH54" s="3396"/>
      <c r="MSI54" s="3396"/>
      <c r="MSJ54" s="3396"/>
      <c r="MSK54" s="3396"/>
      <c r="MSL54" s="3396"/>
      <c r="MSM54" s="3396"/>
      <c r="MSN54" s="3396"/>
      <c r="MSO54" s="3396"/>
      <c r="MSP54" s="3396"/>
      <c r="MSQ54" s="3396"/>
      <c r="MSR54" s="3396"/>
      <c r="MSS54" s="3396"/>
      <c r="MST54" s="3396"/>
      <c r="MSU54" s="3396"/>
      <c r="MSV54" s="3396"/>
      <c r="MSW54" s="3396"/>
      <c r="MSX54" s="3396"/>
      <c r="MSY54" s="3396"/>
      <c r="MSZ54" s="3396"/>
      <c r="MTA54" s="3396"/>
      <c r="MTB54" s="3396"/>
      <c r="MTC54" s="3396"/>
      <c r="MTD54" s="3396"/>
      <c r="MTE54" s="3396"/>
      <c r="MTF54" s="3396"/>
      <c r="MTG54" s="3396"/>
      <c r="MTH54" s="3396"/>
      <c r="MTI54" s="3396"/>
      <c r="MTJ54" s="3396"/>
      <c r="MTK54" s="3396"/>
      <c r="MTL54" s="3396"/>
      <c r="MTM54" s="3396"/>
      <c r="MTN54" s="3396"/>
      <c r="MTO54" s="3396"/>
      <c r="MTP54" s="3396"/>
      <c r="MTQ54" s="3396"/>
      <c r="MTR54" s="3396"/>
      <c r="MTS54" s="3396"/>
      <c r="MTT54" s="3396"/>
      <c r="MTU54" s="3396"/>
      <c r="MTV54" s="3396"/>
      <c r="MTW54" s="3396"/>
      <c r="MTX54" s="3396"/>
      <c r="MTY54" s="3396"/>
      <c r="MTZ54" s="3396"/>
      <c r="MUA54" s="3396"/>
      <c r="MUB54" s="3396"/>
      <c r="MUC54" s="3396"/>
      <c r="MUD54" s="3396"/>
      <c r="MUE54" s="3396"/>
      <c r="MUF54" s="3396"/>
      <c r="MUG54" s="3396"/>
      <c r="MUH54" s="3396"/>
      <c r="MUI54" s="3396"/>
      <c r="MUJ54" s="3396"/>
      <c r="MUK54" s="3396"/>
      <c r="MUL54" s="3396"/>
      <c r="MUM54" s="3396"/>
      <c r="MUN54" s="3396"/>
      <c r="MUO54" s="3396"/>
      <c r="MUP54" s="3396"/>
      <c r="MUQ54" s="3396"/>
      <c r="MUR54" s="3396"/>
      <c r="MUS54" s="3396"/>
      <c r="MUT54" s="3396"/>
      <c r="MUU54" s="3396"/>
      <c r="MUV54" s="3396"/>
      <c r="MUW54" s="3396"/>
      <c r="MUX54" s="3396"/>
      <c r="MUY54" s="3396"/>
      <c r="MUZ54" s="3396"/>
      <c r="MVA54" s="3396"/>
      <c r="MVB54" s="3396"/>
      <c r="MVC54" s="3396"/>
      <c r="MVD54" s="3396"/>
      <c r="MVE54" s="3396"/>
      <c r="MVF54" s="3396"/>
      <c r="MVG54" s="3396"/>
      <c r="MVH54" s="3396"/>
      <c r="MVI54" s="3396"/>
      <c r="MVJ54" s="3396"/>
      <c r="MVK54" s="3396"/>
      <c r="MVL54" s="3396"/>
      <c r="MVM54" s="3396"/>
      <c r="MVN54" s="3396"/>
      <c r="MVO54" s="3396"/>
      <c r="MVP54" s="3396"/>
      <c r="MVQ54" s="3396"/>
      <c r="MVR54" s="3396"/>
      <c r="MVS54" s="3396"/>
      <c r="MVT54" s="3396"/>
      <c r="MVU54" s="3396"/>
      <c r="MVV54" s="3396"/>
      <c r="MVW54" s="3396"/>
      <c r="MVX54" s="3396"/>
      <c r="MVY54" s="3396"/>
      <c r="MVZ54" s="3396"/>
      <c r="MWA54" s="3396"/>
      <c r="MWB54" s="3396"/>
      <c r="MWC54" s="3396"/>
      <c r="MWD54" s="3396"/>
      <c r="MWE54" s="3396"/>
      <c r="MWF54" s="3396"/>
      <c r="MWG54" s="3396"/>
      <c r="MWH54" s="3396"/>
      <c r="MWI54" s="3396"/>
      <c r="MWJ54" s="3396"/>
      <c r="MWK54" s="3396"/>
      <c r="MWL54" s="3396"/>
      <c r="MWM54" s="3396"/>
      <c r="MWN54" s="3396"/>
      <c r="MWO54" s="3396"/>
      <c r="MWP54" s="3396"/>
      <c r="MWQ54" s="3396"/>
      <c r="MWR54" s="3396"/>
      <c r="MWS54" s="3396"/>
      <c r="MWT54" s="3396"/>
      <c r="MWU54" s="3396"/>
      <c r="MWV54" s="3396"/>
      <c r="MWW54" s="3396"/>
      <c r="MWX54" s="3396"/>
      <c r="MWY54" s="3396"/>
      <c r="MWZ54" s="3396"/>
      <c r="MXA54" s="3396"/>
      <c r="MXB54" s="3396"/>
      <c r="MXC54" s="3396"/>
      <c r="MXD54" s="3396"/>
      <c r="MXE54" s="3396"/>
      <c r="MXF54" s="3396"/>
      <c r="MXG54" s="3396"/>
      <c r="MXH54" s="3396"/>
      <c r="MXI54" s="3396"/>
      <c r="MXJ54" s="3396"/>
      <c r="MXK54" s="3396"/>
      <c r="MXL54" s="3396"/>
      <c r="MXM54" s="3396"/>
      <c r="MXN54" s="3396"/>
      <c r="MXO54" s="3396"/>
      <c r="MXP54" s="3396"/>
      <c r="MXQ54" s="3396"/>
      <c r="MXR54" s="3396"/>
      <c r="MXS54" s="3396"/>
      <c r="MXT54" s="3396"/>
      <c r="MXU54" s="3396"/>
      <c r="MXV54" s="3396"/>
      <c r="MXW54" s="3396"/>
      <c r="MXX54" s="3396"/>
      <c r="MXY54" s="3396"/>
      <c r="MXZ54" s="3396"/>
      <c r="MYA54" s="3396"/>
      <c r="MYB54" s="3396"/>
      <c r="MYC54" s="3396"/>
      <c r="MYD54" s="3396"/>
      <c r="MYE54" s="3396"/>
      <c r="MYF54" s="3396"/>
      <c r="MYG54" s="3396"/>
      <c r="MYH54" s="3396"/>
      <c r="MYI54" s="3396"/>
      <c r="MYJ54" s="3396"/>
      <c r="MYK54" s="3396"/>
      <c r="MYL54" s="3396"/>
      <c r="MYM54" s="3396"/>
      <c r="MYN54" s="3396"/>
      <c r="MYO54" s="3396"/>
      <c r="MYP54" s="3396"/>
      <c r="MYQ54" s="3396"/>
      <c r="MYR54" s="3396"/>
      <c r="MYS54" s="3396"/>
      <c r="MYT54" s="3396"/>
      <c r="MYU54" s="3396"/>
      <c r="MYV54" s="3396"/>
      <c r="MYW54" s="3396"/>
      <c r="MYX54" s="3396"/>
      <c r="MYY54" s="3396"/>
      <c r="MYZ54" s="3396"/>
      <c r="MZA54" s="3396"/>
      <c r="MZB54" s="3396"/>
      <c r="MZC54" s="3396"/>
      <c r="MZD54" s="3396"/>
      <c r="MZE54" s="3396"/>
      <c r="MZF54" s="3396"/>
      <c r="MZG54" s="3396"/>
      <c r="MZH54" s="3396"/>
      <c r="MZI54" s="3396"/>
      <c r="MZJ54" s="3396"/>
      <c r="MZK54" s="3396"/>
      <c r="MZL54" s="3396"/>
      <c r="MZM54" s="3396"/>
      <c r="MZN54" s="3396"/>
      <c r="MZO54" s="3396"/>
      <c r="MZP54" s="3396"/>
      <c r="MZQ54" s="3396"/>
      <c r="MZR54" s="3396"/>
      <c r="MZS54" s="3396"/>
      <c r="MZT54" s="3396"/>
      <c r="MZU54" s="3396"/>
      <c r="MZV54" s="3396"/>
      <c r="MZW54" s="3396"/>
      <c r="MZX54" s="3396"/>
      <c r="MZY54" s="3396"/>
      <c r="MZZ54" s="3396"/>
      <c r="NAA54" s="3396"/>
      <c r="NAB54" s="3396"/>
      <c r="NAC54" s="3396"/>
      <c r="NAD54" s="3396"/>
      <c r="NAE54" s="3396"/>
      <c r="NAF54" s="3396"/>
      <c r="NAG54" s="3396"/>
      <c r="NAH54" s="3396"/>
      <c r="NAI54" s="3396"/>
      <c r="NAJ54" s="3396"/>
      <c r="NAK54" s="3396"/>
      <c r="NAL54" s="3396"/>
      <c r="NAM54" s="3396"/>
      <c r="NAN54" s="3396"/>
      <c r="NAO54" s="3396"/>
      <c r="NAP54" s="3396"/>
      <c r="NAQ54" s="3396"/>
      <c r="NAR54" s="3396"/>
      <c r="NAS54" s="3396"/>
      <c r="NAT54" s="3396"/>
      <c r="NAU54" s="3396"/>
      <c r="NAV54" s="3396"/>
      <c r="NAW54" s="3396"/>
      <c r="NAX54" s="3396"/>
      <c r="NAY54" s="3396"/>
      <c r="NAZ54" s="3396"/>
      <c r="NBA54" s="3396"/>
      <c r="NBB54" s="3396"/>
      <c r="NBC54" s="3396"/>
      <c r="NBD54" s="3396"/>
      <c r="NBE54" s="3396"/>
      <c r="NBF54" s="3396"/>
      <c r="NBG54" s="3396"/>
      <c r="NBH54" s="3396"/>
      <c r="NBI54" s="3396"/>
      <c r="NBJ54" s="3396"/>
      <c r="NBK54" s="3396"/>
      <c r="NBL54" s="3396"/>
      <c r="NBM54" s="3396"/>
      <c r="NBN54" s="3396"/>
      <c r="NBO54" s="3396"/>
      <c r="NBP54" s="3396"/>
      <c r="NBQ54" s="3396"/>
      <c r="NBR54" s="3396"/>
      <c r="NBS54" s="3396"/>
      <c r="NBT54" s="3396"/>
      <c r="NBU54" s="3396"/>
      <c r="NBV54" s="3396"/>
      <c r="NBW54" s="3396"/>
      <c r="NBX54" s="3396"/>
      <c r="NBY54" s="3396"/>
      <c r="NBZ54" s="3396"/>
      <c r="NCA54" s="3396"/>
      <c r="NCB54" s="3396"/>
      <c r="NCC54" s="3396"/>
      <c r="NCD54" s="3396"/>
      <c r="NCE54" s="3396"/>
      <c r="NCF54" s="3396"/>
      <c r="NCG54" s="3396"/>
      <c r="NCH54" s="3396"/>
      <c r="NCI54" s="3396"/>
      <c r="NCJ54" s="3396"/>
      <c r="NCK54" s="3396"/>
      <c r="NCL54" s="3396"/>
      <c r="NCM54" s="3396"/>
      <c r="NCN54" s="3396"/>
      <c r="NCO54" s="3396"/>
      <c r="NCP54" s="3396"/>
      <c r="NCQ54" s="3396"/>
      <c r="NCR54" s="3396"/>
      <c r="NCS54" s="3396"/>
      <c r="NCT54" s="3396"/>
      <c r="NCU54" s="3396"/>
      <c r="NCV54" s="3396"/>
      <c r="NCW54" s="3396"/>
      <c r="NCX54" s="3396"/>
      <c r="NCY54" s="3396"/>
      <c r="NCZ54" s="3396"/>
      <c r="NDA54" s="3396"/>
      <c r="NDB54" s="3396"/>
      <c r="NDC54" s="3396"/>
      <c r="NDD54" s="3396"/>
      <c r="NDE54" s="3396"/>
      <c r="NDF54" s="3396"/>
      <c r="NDG54" s="3396"/>
      <c r="NDH54" s="3396"/>
      <c r="NDI54" s="3396"/>
      <c r="NDJ54" s="3396"/>
      <c r="NDK54" s="3396"/>
      <c r="NDL54" s="3396"/>
      <c r="NDM54" s="3396"/>
      <c r="NDN54" s="3396"/>
      <c r="NDO54" s="3396"/>
      <c r="NDP54" s="3396"/>
      <c r="NDQ54" s="3396"/>
      <c r="NDR54" s="3396"/>
      <c r="NDS54" s="3396"/>
      <c r="NDT54" s="3396"/>
      <c r="NDU54" s="3396"/>
      <c r="NDV54" s="3396"/>
      <c r="NDW54" s="3396"/>
      <c r="NDX54" s="3396"/>
      <c r="NDY54" s="3396"/>
      <c r="NDZ54" s="3396"/>
      <c r="NEA54" s="3396"/>
      <c r="NEB54" s="3396"/>
      <c r="NEC54" s="3396"/>
      <c r="NED54" s="3396"/>
      <c r="NEE54" s="3396"/>
      <c r="NEF54" s="3396"/>
      <c r="NEG54" s="3396"/>
      <c r="NEH54" s="3396"/>
      <c r="NEI54" s="3396"/>
      <c r="NEJ54" s="3396"/>
      <c r="NEK54" s="3396"/>
      <c r="NEL54" s="3396"/>
      <c r="NEM54" s="3396"/>
      <c r="NEN54" s="3396"/>
      <c r="NEO54" s="3396"/>
      <c r="NEP54" s="3396"/>
      <c r="NEQ54" s="3396"/>
      <c r="NER54" s="3396"/>
      <c r="NES54" s="3396"/>
      <c r="NET54" s="3396"/>
      <c r="NEU54" s="3396"/>
      <c r="NEV54" s="3396"/>
      <c r="NEW54" s="3396"/>
      <c r="NEX54" s="3396"/>
      <c r="NEY54" s="3396"/>
      <c r="NEZ54" s="3396"/>
      <c r="NFA54" s="3396"/>
      <c r="NFB54" s="3396"/>
      <c r="NFC54" s="3396"/>
      <c r="NFD54" s="3396"/>
      <c r="NFE54" s="3396"/>
      <c r="NFF54" s="3396"/>
      <c r="NFG54" s="3396"/>
      <c r="NFH54" s="3396"/>
      <c r="NFI54" s="3396"/>
      <c r="NFJ54" s="3396"/>
      <c r="NFK54" s="3396"/>
      <c r="NFL54" s="3396"/>
      <c r="NFM54" s="3396"/>
      <c r="NFN54" s="3396"/>
      <c r="NFO54" s="3396"/>
      <c r="NFP54" s="3396"/>
      <c r="NFQ54" s="3396"/>
      <c r="NFR54" s="3396"/>
      <c r="NFS54" s="3396"/>
      <c r="NFT54" s="3396"/>
      <c r="NFU54" s="3396"/>
      <c r="NFV54" s="3396"/>
      <c r="NFW54" s="3396"/>
      <c r="NFX54" s="3396"/>
      <c r="NFY54" s="3396"/>
      <c r="NFZ54" s="3396"/>
      <c r="NGA54" s="3396"/>
      <c r="NGB54" s="3396"/>
      <c r="NGC54" s="3396"/>
      <c r="NGD54" s="3396"/>
      <c r="NGE54" s="3396"/>
      <c r="NGF54" s="3396"/>
      <c r="NGG54" s="3396"/>
      <c r="NGH54" s="3396"/>
      <c r="NGI54" s="3396"/>
      <c r="NGJ54" s="3396"/>
      <c r="NGK54" s="3396"/>
      <c r="NGL54" s="3396"/>
      <c r="NGM54" s="3396"/>
      <c r="NGN54" s="3396"/>
      <c r="NGO54" s="3396"/>
      <c r="NGP54" s="3396"/>
      <c r="NGQ54" s="3396"/>
      <c r="NGR54" s="3396"/>
      <c r="NGS54" s="3396"/>
      <c r="NGT54" s="3396"/>
      <c r="NGU54" s="3396"/>
      <c r="NGV54" s="3396"/>
      <c r="NGW54" s="3396"/>
      <c r="NGX54" s="3396"/>
      <c r="NGY54" s="3396"/>
      <c r="NGZ54" s="3396"/>
      <c r="NHA54" s="3396"/>
      <c r="NHB54" s="3396"/>
      <c r="NHC54" s="3396"/>
      <c r="NHD54" s="3396"/>
      <c r="NHE54" s="3396"/>
      <c r="NHF54" s="3396"/>
      <c r="NHG54" s="3396"/>
      <c r="NHH54" s="3396"/>
      <c r="NHI54" s="3396"/>
      <c r="NHJ54" s="3396"/>
      <c r="NHK54" s="3396"/>
      <c r="NHL54" s="3396"/>
      <c r="NHM54" s="3396"/>
      <c r="NHN54" s="3396"/>
      <c r="NHO54" s="3396"/>
      <c r="NHP54" s="3396"/>
      <c r="NHQ54" s="3396"/>
      <c r="NHR54" s="3396"/>
      <c r="NHS54" s="3396"/>
      <c r="NHT54" s="3396"/>
      <c r="NHU54" s="3396"/>
      <c r="NHV54" s="3396"/>
      <c r="NHW54" s="3396"/>
      <c r="NHX54" s="3396"/>
      <c r="NHY54" s="3396"/>
      <c r="NHZ54" s="3396"/>
      <c r="NIA54" s="3396"/>
      <c r="NIB54" s="3396"/>
      <c r="NIC54" s="3396"/>
      <c r="NID54" s="3396"/>
      <c r="NIE54" s="3396"/>
      <c r="NIF54" s="3396"/>
      <c r="NIG54" s="3396"/>
      <c r="NIH54" s="3396"/>
      <c r="NII54" s="3396"/>
      <c r="NIJ54" s="3396"/>
      <c r="NIK54" s="3396"/>
      <c r="NIL54" s="3396"/>
      <c r="NIM54" s="3396"/>
      <c r="NIN54" s="3396"/>
      <c r="NIO54" s="3396"/>
      <c r="NIP54" s="3396"/>
      <c r="NIQ54" s="3396"/>
      <c r="NIR54" s="3396"/>
      <c r="NIS54" s="3396"/>
      <c r="NIT54" s="3396"/>
      <c r="NIU54" s="3396"/>
      <c r="NIV54" s="3396"/>
      <c r="NIW54" s="3396"/>
      <c r="NIX54" s="3396"/>
      <c r="NIY54" s="3396"/>
      <c r="NIZ54" s="3396"/>
      <c r="NJA54" s="3396"/>
      <c r="NJB54" s="3396"/>
      <c r="NJC54" s="3396"/>
      <c r="NJD54" s="3396"/>
      <c r="NJE54" s="3396"/>
      <c r="NJF54" s="3396"/>
      <c r="NJG54" s="3396"/>
      <c r="NJH54" s="3396"/>
      <c r="NJI54" s="3396"/>
      <c r="NJJ54" s="3396"/>
      <c r="NJK54" s="3396"/>
      <c r="NJL54" s="3396"/>
      <c r="NJM54" s="3396"/>
      <c r="NJN54" s="3396"/>
      <c r="NJO54" s="3396"/>
      <c r="NJP54" s="3396"/>
      <c r="NJQ54" s="3396"/>
      <c r="NJR54" s="3396"/>
      <c r="NJS54" s="3396"/>
      <c r="NJT54" s="3396"/>
      <c r="NJU54" s="3396"/>
      <c r="NJV54" s="3396"/>
      <c r="NJW54" s="3396"/>
      <c r="NJX54" s="3396"/>
      <c r="NJY54" s="3396"/>
      <c r="NJZ54" s="3396"/>
      <c r="NKA54" s="3396"/>
      <c r="NKB54" s="3396"/>
      <c r="NKC54" s="3396"/>
      <c r="NKD54" s="3396"/>
      <c r="NKE54" s="3396"/>
      <c r="NKF54" s="3396"/>
      <c r="NKG54" s="3396"/>
      <c r="NKH54" s="3396"/>
      <c r="NKI54" s="3396"/>
      <c r="NKJ54" s="3396"/>
      <c r="NKK54" s="3396"/>
      <c r="NKL54" s="3396"/>
      <c r="NKM54" s="3396"/>
      <c r="NKN54" s="3396"/>
      <c r="NKO54" s="3396"/>
      <c r="NKP54" s="3396"/>
      <c r="NKQ54" s="3396"/>
      <c r="NKR54" s="3396"/>
      <c r="NKS54" s="3396"/>
      <c r="NKT54" s="3396"/>
      <c r="NKU54" s="3396"/>
      <c r="NKV54" s="3396"/>
      <c r="NKW54" s="3396"/>
      <c r="NKX54" s="3396"/>
      <c r="NKY54" s="3396"/>
      <c r="NKZ54" s="3396"/>
      <c r="NLA54" s="3396"/>
      <c r="NLB54" s="3396"/>
      <c r="NLC54" s="3396"/>
      <c r="NLD54" s="3396"/>
      <c r="NLE54" s="3396"/>
      <c r="NLF54" s="3396"/>
      <c r="NLG54" s="3396"/>
      <c r="NLH54" s="3396"/>
      <c r="NLI54" s="3396"/>
      <c r="NLJ54" s="3396"/>
      <c r="NLK54" s="3396"/>
      <c r="NLL54" s="3396"/>
      <c r="NLM54" s="3396"/>
      <c r="NLN54" s="3396"/>
      <c r="NLO54" s="3396"/>
      <c r="NLP54" s="3396"/>
      <c r="NLQ54" s="3396"/>
      <c r="NLR54" s="3396"/>
      <c r="NLS54" s="3396"/>
      <c r="NLT54" s="3396"/>
      <c r="NLU54" s="3396"/>
      <c r="NLV54" s="3396"/>
      <c r="NLW54" s="3396"/>
      <c r="NLX54" s="3396"/>
      <c r="NLY54" s="3396"/>
      <c r="NLZ54" s="3396"/>
      <c r="NMA54" s="3396"/>
      <c r="NMB54" s="3396"/>
      <c r="NMC54" s="3396"/>
      <c r="NMD54" s="3396"/>
      <c r="NME54" s="3396"/>
      <c r="NMF54" s="3396"/>
      <c r="NMG54" s="3396"/>
      <c r="NMH54" s="3396"/>
      <c r="NMI54" s="3396"/>
      <c r="NMJ54" s="3396"/>
      <c r="NMK54" s="3396"/>
      <c r="NML54" s="3396"/>
      <c r="NMM54" s="3396"/>
      <c r="NMN54" s="3396"/>
      <c r="NMO54" s="3396"/>
      <c r="NMP54" s="3396"/>
      <c r="NMQ54" s="3396"/>
      <c r="NMR54" s="3396"/>
      <c r="NMS54" s="3396"/>
      <c r="NMT54" s="3396"/>
      <c r="NMU54" s="3396"/>
      <c r="NMV54" s="3396"/>
      <c r="NMW54" s="3396"/>
      <c r="NMX54" s="3396"/>
      <c r="NMY54" s="3396"/>
      <c r="NMZ54" s="3396"/>
      <c r="NNA54" s="3396"/>
      <c r="NNB54" s="3396"/>
      <c r="NNC54" s="3396"/>
      <c r="NND54" s="3396"/>
      <c r="NNE54" s="3396"/>
      <c r="NNF54" s="3396"/>
      <c r="NNG54" s="3396"/>
      <c r="NNH54" s="3396"/>
      <c r="NNI54" s="3396"/>
      <c r="NNJ54" s="3396"/>
      <c r="NNK54" s="3396"/>
      <c r="NNL54" s="3396"/>
      <c r="NNM54" s="3396"/>
      <c r="NNN54" s="3396"/>
      <c r="NNO54" s="3396"/>
      <c r="NNP54" s="3396"/>
      <c r="NNQ54" s="3396"/>
      <c r="NNR54" s="3396"/>
      <c r="NNS54" s="3396"/>
      <c r="NNT54" s="3396"/>
      <c r="NNU54" s="3396"/>
      <c r="NNV54" s="3396"/>
      <c r="NNW54" s="3396"/>
      <c r="NNX54" s="3396"/>
      <c r="NNY54" s="3396"/>
      <c r="NNZ54" s="3396"/>
      <c r="NOA54" s="3396"/>
      <c r="NOB54" s="3396"/>
      <c r="NOC54" s="3396"/>
      <c r="NOD54" s="3396"/>
      <c r="NOE54" s="3396"/>
      <c r="NOF54" s="3396"/>
      <c r="NOG54" s="3396"/>
      <c r="NOH54" s="3396"/>
      <c r="NOI54" s="3396"/>
      <c r="NOJ54" s="3396"/>
      <c r="NOK54" s="3396"/>
      <c r="NOL54" s="3396"/>
      <c r="NOM54" s="3396"/>
      <c r="NON54" s="3396"/>
      <c r="NOO54" s="3396"/>
      <c r="NOP54" s="3396"/>
      <c r="NOQ54" s="3396"/>
      <c r="NOR54" s="3396"/>
      <c r="NOS54" s="3396"/>
      <c r="NOT54" s="3396"/>
      <c r="NOU54" s="3396"/>
      <c r="NOV54" s="3396"/>
      <c r="NOW54" s="3396"/>
      <c r="NOX54" s="3396"/>
      <c r="NOY54" s="3396"/>
      <c r="NOZ54" s="3396"/>
      <c r="NPA54" s="3396"/>
      <c r="NPB54" s="3396"/>
      <c r="NPC54" s="3396"/>
      <c r="NPD54" s="3396"/>
      <c r="NPE54" s="3396"/>
      <c r="NPF54" s="3396"/>
      <c r="NPG54" s="3396"/>
      <c r="NPH54" s="3396"/>
      <c r="NPI54" s="3396"/>
      <c r="NPJ54" s="3396"/>
      <c r="NPK54" s="3396"/>
      <c r="NPL54" s="3396"/>
      <c r="NPM54" s="3396"/>
      <c r="NPN54" s="3396"/>
      <c r="NPO54" s="3396"/>
      <c r="NPP54" s="3396"/>
      <c r="NPQ54" s="3396"/>
      <c r="NPR54" s="3396"/>
      <c r="NPS54" s="3396"/>
      <c r="NPT54" s="3396"/>
      <c r="NPU54" s="3396"/>
      <c r="NPV54" s="3396"/>
      <c r="NPW54" s="3396"/>
      <c r="NPX54" s="3396"/>
      <c r="NPY54" s="3396"/>
      <c r="NPZ54" s="3396"/>
      <c r="NQA54" s="3396"/>
      <c r="NQB54" s="3396"/>
      <c r="NQC54" s="3396"/>
      <c r="NQD54" s="3396"/>
      <c r="NQE54" s="3396"/>
      <c r="NQF54" s="3396"/>
      <c r="NQG54" s="3396"/>
      <c r="NQH54" s="3396"/>
      <c r="NQI54" s="3396"/>
      <c r="NQJ54" s="3396"/>
      <c r="NQK54" s="3396"/>
      <c r="NQL54" s="3396"/>
      <c r="NQM54" s="3396"/>
      <c r="NQN54" s="3396"/>
      <c r="NQO54" s="3396"/>
      <c r="NQP54" s="3396"/>
      <c r="NQQ54" s="3396"/>
      <c r="NQR54" s="3396"/>
      <c r="NQS54" s="3396"/>
      <c r="NQT54" s="3396"/>
      <c r="NQU54" s="3396"/>
      <c r="NQV54" s="3396"/>
      <c r="NQW54" s="3396"/>
      <c r="NQX54" s="3396"/>
      <c r="NQY54" s="3396"/>
      <c r="NQZ54" s="3396"/>
      <c r="NRA54" s="3396"/>
      <c r="NRB54" s="3396"/>
      <c r="NRC54" s="3396"/>
      <c r="NRD54" s="3396"/>
      <c r="NRE54" s="3396"/>
      <c r="NRF54" s="3396"/>
      <c r="NRG54" s="3396"/>
      <c r="NRH54" s="3396"/>
      <c r="NRI54" s="3396"/>
      <c r="NRJ54" s="3396"/>
      <c r="NRK54" s="3396"/>
      <c r="NRL54" s="3396"/>
      <c r="NRM54" s="3396"/>
      <c r="NRN54" s="3396"/>
      <c r="NRO54" s="3396"/>
      <c r="NRP54" s="3396"/>
      <c r="NRQ54" s="3396"/>
      <c r="NRR54" s="3396"/>
      <c r="NRS54" s="3396"/>
      <c r="NRT54" s="3396"/>
      <c r="NRU54" s="3396"/>
      <c r="NRV54" s="3396"/>
      <c r="NRW54" s="3396"/>
      <c r="NRX54" s="3396"/>
      <c r="NRY54" s="3396"/>
      <c r="NRZ54" s="3396"/>
      <c r="NSA54" s="3396"/>
      <c r="NSB54" s="3396"/>
      <c r="NSC54" s="3396"/>
      <c r="NSD54" s="3396"/>
      <c r="NSE54" s="3396"/>
      <c r="NSF54" s="3396"/>
      <c r="NSG54" s="3396"/>
      <c r="NSH54" s="3396"/>
      <c r="NSI54" s="3396"/>
      <c r="NSJ54" s="3396"/>
      <c r="NSK54" s="3396"/>
      <c r="NSL54" s="3396"/>
      <c r="NSM54" s="3396"/>
      <c r="NSN54" s="3396"/>
      <c r="NSO54" s="3396"/>
      <c r="NSP54" s="3396"/>
      <c r="NSQ54" s="3396"/>
      <c r="NSR54" s="3396"/>
      <c r="NSS54" s="3396"/>
      <c r="NST54" s="3396"/>
      <c r="NSU54" s="3396"/>
      <c r="NSV54" s="3396"/>
      <c r="NSW54" s="3396"/>
      <c r="NSX54" s="3396"/>
      <c r="NSY54" s="3396"/>
      <c r="NSZ54" s="3396"/>
      <c r="NTA54" s="3396"/>
      <c r="NTB54" s="3396"/>
      <c r="NTC54" s="3396"/>
      <c r="NTD54" s="3396"/>
      <c r="NTE54" s="3396"/>
      <c r="NTF54" s="3396"/>
      <c r="NTG54" s="3396"/>
      <c r="NTH54" s="3396"/>
      <c r="NTI54" s="3396"/>
      <c r="NTJ54" s="3396"/>
      <c r="NTK54" s="3396"/>
      <c r="NTL54" s="3396"/>
      <c r="NTM54" s="3396"/>
      <c r="NTN54" s="3396"/>
      <c r="NTO54" s="3396"/>
      <c r="NTP54" s="3396"/>
      <c r="NTQ54" s="3396"/>
      <c r="NTR54" s="3396"/>
      <c r="NTS54" s="3396"/>
      <c r="NTT54" s="3396"/>
      <c r="NTU54" s="3396"/>
      <c r="NTV54" s="3396"/>
      <c r="NTW54" s="3396"/>
      <c r="NTX54" s="3396"/>
      <c r="NTY54" s="3396"/>
      <c r="NTZ54" s="3396"/>
      <c r="NUA54" s="3396"/>
      <c r="NUB54" s="3396"/>
      <c r="NUC54" s="3396"/>
      <c r="NUD54" s="3396"/>
      <c r="NUE54" s="3396"/>
      <c r="NUF54" s="3396"/>
      <c r="NUG54" s="3396"/>
      <c r="NUH54" s="3396"/>
      <c r="NUI54" s="3396"/>
      <c r="NUJ54" s="3396"/>
      <c r="NUK54" s="3396"/>
      <c r="NUL54" s="3396"/>
      <c r="NUM54" s="3396"/>
      <c r="NUN54" s="3396"/>
      <c r="NUO54" s="3396"/>
      <c r="NUP54" s="3396"/>
      <c r="NUQ54" s="3396"/>
      <c r="NUR54" s="3396"/>
      <c r="NUS54" s="3396"/>
      <c r="NUT54" s="3396"/>
      <c r="NUU54" s="3396"/>
      <c r="NUV54" s="3396"/>
      <c r="NUW54" s="3396"/>
      <c r="NUX54" s="3396"/>
      <c r="NUY54" s="3396"/>
      <c r="NUZ54" s="3396"/>
      <c r="NVA54" s="3396"/>
      <c r="NVB54" s="3396"/>
      <c r="NVC54" s="3396"/>
      <c r="NVD54" s="3396"/>
      <c r="NVE54" s="3396"/>
      <c r="NVF54" s="3396"/>
      <c r="NVG54" s="3396"/>
      <c r="NVH54" s="3396"/>
      <c r="NVI54" s="3396"/>
      <c r="NVJ54" s="3396"/>
      <c r="NVK54" s="3396"/>
      <c r="NVL54" s="3396"/>
      <c r="NVM54" s="3396"/>
      <c r="NVN54" s="3396"/>
      <c r="NVO54" s="3396"/>
      <c r="NVP54" s="3396"/>
      <c r="NVQ54" s="3396"/>
      <c r="NVR54" s="3396"/>
      <c r="NVS54" s="3396"/>
      <c r="NVT54" s="3396"/>
      <c r="NVU54" s="3396"/>
      <c r="NVV54" s="3396"/>
      <c r="NVW54" s="3396"/>
      <c r="NVX54" s="3396"/>
      <c r="NVY54" s="3396"/>
      <c r="NVZ54" s="3396"/>
      <c r="NWA54" s="3396"/>
      <c r="NWB54" s="3396"/>
      <c r="NWC54" s="3396"/>
      <c r="NWD54" s="3396"/>
      <c r="NWE54" s="3396"/>
      <c r="NWF54" s="3396"/>
      <c r="NWG54" s="3396"/>
      <c r="NWH54" s="3396"/>
      <c r="NWI54" s="3396"/>
      <c r="NWJ54" s="3396"/>
      <c r="NWK54" s="3396"/>
      <c r="NWL54" s="3396"/>
      <c r="NWM54" s="3396"/>
      <c r="NWN54" s="3396"/>
      <c r="NWO54" s="3396"/>
      <c r="NWP54" s="3396"/>
      <c r="NWQ54" s="3396"/>
      <c r="NWR54" s="3396"/>
      <c r="NWS54" s="3396"/>
      <c r="NWT54" s="3396"/>
      <c r="NWU54" s="3396"/>
      <c r="NWV54" s="3396"/>
      <c r="NWW54" s="3396"/>
      <c r="NWX54" s="3396"/>
      <c r="NWY54" s="3396"/>
      <c r="NWZ54" s="3396"/>
      <c r="NXA54" s="3396"/>
      <c r="NXB54" s="3396"/>
      <c r="NXC54" s="3396"/>
      <c r="NXD54" s="3396"/>
      <c r="NXE54" s="3396"/>
      <c r="NXF54" s="3396"/>
      <c r="NXG54" s="3396"/>
      <c r="NXH54" s="3396"/>
      <c r="NXI54" s="3396"/>
      <c r="NXJ54" s="3396"/>
      <c r="NXK54" s="3396"/>
      <c r="NXL54" s="3396"/>
      <c r="NXM54" s="3396"/>
      <c r="NXN54" s="3396"/>
      <c r="NXO54" s="3396"/>
      <c r="NXP54" s="3396"/>
      <c r="NXQ54" s="3396"/>
      <c r="NXR54" s="3396"/>
      <c r="NXS54" s="3396"/>
      <c r="NXT54" s="3396"/>
      <c r="NXU54" s="3396"/>
      <c r="NXV54" s="3396"/>
      <c r="NXW54" s="3396"/>
      <c r="NXX54" s="3396"/>
      <c r="NXY54" s="3396"/>
      <c r="NXZ54" s="3396"/>
      <c r="NYA54" s="3396"/>
      <c r="NYB54" s="3396"/>
      <c r="NYC54" s="3396"/>
      <c r="NYD54" s="3396"/>
      <c r="NYE54" s="3396"/>
      <c r="NYF54" s="3396"/>
      <c r="NYG54" s="3396"/>
      <c r="NYH54" s="3396"/>
      <c r="NYI54" s="3396"/>
      <c r="NYJ54" s="3396"/>
      <c r="NYK54" s="3396"/>
      <c r="NYL54" s="3396"/>
      <c r="NYM54" s="3396"/>
      <c r="NYN54" s="3396"/>
      <c r="NYO54" s="3396"/>
      <c r="NYP54" s="3396"/>
      <c r="NYQ54" s="3396"/>
      <c r="NYR54" s="3396"/>
      <c r="NYS54" s="3396"/>
      <c r="NYT54" s="3396"/>
      <c r="NYU54" s="3396"/>
      <c r="NYV54" s="3396"/>
      <c r="NYW54" s="3396"/>
      <c r="NYX54" s="3396"/>
      <c r="NYY54" s="3396"/>
      <c r="NYZ54" s="3396"/>
      <c r="NZA54" s="3396"/>
      <c r="NZB54" s="3396"/>
      <c r="NZC54" s="3396"/>
      <c r="NZD54" s="3396"/>
      <c r="NZE54" s="3396"/>
      <c r="NZF54" s="3396"/>
      <c r="NZG54" s="3396"/>
      <c r="NZH54" s="3396"/>
      <c r="NZI54" s="3396"/>
      <c r="NZJ54" s="3396"/>
      <c r="NZK54" s="3396"/>
      <c r="NZL54" s="3396"/>
      <c r="NZM54" s="3396"/>
      <c r="NZN54" s="3396"/>
      <c r="NZO54" s="3396"/>
      <c r="NZP54" s="3396"/>
      <c r="NZQ54" s="3396"/>
      <c r="NZR54" s="3396"/>
      <c r="NZS54" s="3396"/>
      <c r="NZT54" s="3396"/>
      <c r="NZU54" s="3396"/>
      <c r="NZV54" s="3396"/>
      <c r="NZW54" s="3396"/>
      <c r="NZX54" s="3396"/>
      <c r="NZY54" s="3396"/>
      <c r="NZZ54" s="3396"/>
      <c r="OAA54" s="3396"/>
      <c r="OAB54" s="3396"/>
      <c r="OAC54" s="3396"/>
      <c r="OAD54" s="3396"/>
      <c r="OAE54" s="3396"/>
      <c r="OAF54" s="3396"/>
      <c r="OAG54" s="3396"/>
      <c r="OAH54" s="3396"/>
      <c r="OAI54" s="3396"/>
      <c r="OAJ54" s="3396"/>
      <c r="OAK54" s="3396"/>
      <c r="OAL54" s="3396"/>
      <c r="OAM54" s="3396"/>
      <c r="OAN54" s="3396"/>
      <c r="OAO54" s="3396"/>
      <c r="OAP54" s="3396"/>
      <c r="OAQ54" s="3396"/>
      <c r="OAR54" s="3396"/>
      <c r="OAS54" s="3396"/>
      <c r="OAT54" s="3396"/>
      <c r="OAU54" s="3396"/>
      <c r="OAV54" s="3396"/>
      <c r="OAW54" s="3396"/>
      <c r="OAX54" s="3396"/>
      <c r="OAY54" s="3396"/>
      <c r="OAZ54" s="3396"/>
      <c r="OBA54" s="3396"/>
      <c r="OBB54" s="3396"/>
      <c r="OBC54" s="3396"/>
      <c r="OBD54" s="3396"/>
      <c r="OBE54" s="3396"/>
      <c r="OBF54" s="3396"/>
      <c r="OBG54" s="3396"/>
      <c r="OBH54" s="3396"/>
      <c r="OBI54" s="3396"/>
      <c r="OBJ54" s="3396"/>
      <c r="OBK54" s="3396"/>
      <c r="OBL54" s="3396"/>
      <c r="OBM54" s="3396"/>
      <c r="OBN54" s="3396"/>
      <c r="OBO54" s="3396"/>
      <c r="OBP54" s="3396"/>
      <c r="OBQ54" s="3396"/>
      <c r="OBR54" s="3396"/>
      <c r="OBS54" s="3396"/>
      <c r="OBT54" s="3396"/>
      <c r="OBU54" s="3396"/>
      <c r="OBV54" s="3396"/>
      <c r="OBW54" s="3396"/>
      <c r="OBX54" s="3396"/>
      <c r="OBY54" s="3396"/>
      <c r="OBZ54" s="3396"/>
      <c r="OCA54" s="3396"/>
      <c r="OCB54" s="3396"/>
      <c r="OCC54" s="3396"/>
      <c r="OCD54" s="3396"/>
      <c r="OCE54" s="3396"/>
      <c r="OCF54" s="3396"/>
      <c r="OCG54" s="3396"/>
      <c r="OCH54" s="3396"/>
      <c r="OCI54" s="3396"/>
      <c r="OCJ54" s="3396"/>
      <c r="OCK54" s="3396"/>
      <c r="OCL54" s="3396"/>
      <c r="OCM54" s="3396"/>
      <c r="OCN54" s="3396"/>
      <c r="OCO54" s="3396"/>
      <c r="OCP54" s="3396"/>
      <c r="OCQ54" s="3396"/>
      <c r="OCR54" s="3396"/>
      <c r="OCS54" s="3396"/>
      <c r="OCT54" s="3396"/>
      <c r="OCU54" s="3396"/>
      <c r="OCV54" s="3396"/>
      <c r="OCW54" s="3396"/>
      <c r="OCX54" s="3396"/>
      <c r="OCY54" s="3396"/>
      <c r="OCZ54" s="3396"/>
      <c r="ODA54" s="3396"/>
      <c r="ODB54" s="3396"/>
      <c r="ODC54" s="3396"/>
      <c r="ODD54" s="3396"/>
      <c r="ODE54" s="3396"/>
      <c r="ODF54" s="3396"/>
      <c r="ODG54" s="3396"/>
      <c r="ODH54" s="3396"/>
      <c r="ODI54" s="3396"/>
      <c r="ODJ54" s="3396"/>
      <c r="ODK54" s="3396"/>
      <c r="ODL54" s="3396"/>
      <c r="ODM54" s="3396"/>
      <c r="ODN54" s="3396"/>
      <c r="ODO54" s="3396"/>
      <c r="ODP54" s="3396"/>
      <c r="ODQ54" s="3396"/>
      <c r="ODR54" s="3396"/>
      <c r="ODS54" s="3396"/>
      <c r="ODT54" s="3396"/>
      <c r="ODU54" s="3396"/>
      <c r="ODV54" s="3396"/>
      <c r="ODW54" s="3396"/>
      <c r="ODX54" s="3396"/>
      <c r="ODY54" s="3396"/>
      <c r="ODZ54" s="3396"/>
      <c r="OEA54" s="3396"/>
      <c r="OEB54" s="3396"/>
      <c r="OEC54" s="3396"/>
      <c r="OED54" s="3396"/>
      <c r="OEE54" s="3396"/>
      <c r="OEF54" s="3396"/>
      <c r="OEG54" s="3396"/>
      <c r="OEH54" s="3396"/>
      <c r="OEI54" s="3396"/>
      <c r="OEJ54" s="3396"/>
      <c r="OEK54" s="3396"/>
      <c r="OEL54" s="3396"/>
      <c r="OEM54" s="3396"/>
      <c r="OEN54" s="3396"/>
      <c r="OEO54" s="3396"/>
      <c r="OEP54" s="3396"/>
      <c r="OEQ54" s="3396"/>
      <c r="OER54" s="3396"/>
      <c r="OES54" s="3396"/>
      <c r="OET54" s="3396"/>
      <c r="OEU54" s="3396"/>
      <c r="OEV54" s="3396"/>
      <c r="OEW54" s="3396"/>
      <c r="OEX54" s="3396"/>
      <c r="OEY54" s="3396"/>
      <c r="OEZ54" s="3396"/>
      <c r="OFA54" s="3396"/>
      <c r="OFB54" s="3396"/>
      <c r="OFC54" s="3396"/>
      <c r="OFD54" s="3396"/>
      <c r="OFE54" s="3396"/>
      <c r="OFF54" s="3396"/>
      <c r="OFG54" s="3396"/>
      <c r="OFH54" s="3396"/>
      <c r="OFI54" s="3396"/>
      <c r="OFJ54" s="3396"/>
      <c r="OFK54" s="3396"/>
      <c r="OFL54" s="3396"/>
      <c r="OFM54" s="3396"/>
      <c r="OFN54" s="3396"/>
      <c r="OFO54" s="3396"/>
      <c r="OFP54" s="3396"/>
      <c r="OFQ54" s="3396"/>
      <c r="OFR54" s="3396"/>
      <c r="OFS54" s="3396"/>
      <c r="OFT54" s="3396"/>
      <c r="OFU54" s="3396"/>
      <c r="OFV54" s="3396"/>
      <c r="OFW54" s="3396"/>
      <c r="OFX54" s="3396"/>
      <c r="OFY54" s="3396"/>
      <c r="OFZ54" s="3396"/>
      <c r="OGA54" s="3396"/>
      <c r="OGB54" s="3396"/>
      <c r="OGC54" s="3396"/>
      <c r="OGD54" s="3396"/>
      <c r="OGE54" s="3396"/>
      <c r="OGF54" s="3396"/>
      <c r="OGG54" s="3396"/>
      <c r="OGH54" s="3396"/>
      <c r="OGI54" s="3396"/>
      <c r="OGJ54" s="3396"/>
      <c r="OGK54" s="3396"/>
      <c r="OGL54" s="3396"/>
      <c r="OGM54" s="3396"/>
      <c r="OGN54" s="3396"/>
      <c r="OGO54" s="3396"/>
      <c r="OGP54" s="3396"/>
      <c r="OGQ54" s="3396"/>
      <c r="OGR54" s="3396"/>
      <c r="OGS54" s="3396"/>
      <c r="OGT54" s="3396"/>
      <c r="OGU54" s="3396"/>
      <c r="OGV54" s="3396"/>
      <c r="OGW54" s="3396"/>
      <c r="OGX54" s="3396"/>
      <c r="OGY54" s="3396"/>
      <c r="OGZ54" s="3396"/>
      <c r="OHA54" s="3396"/>
      <c r="OHB54" s="3396"/>
      <c r="OHC54" s="3396"/>
      <c r="OHD54" s="3396"/>
      <c r="OHE54" s="3396"/>
      <c r="OHF54" s="3396"/>
      <c r="OHG54" s="3396"/>
      <c r="OHH54" s="3396"/>
      <c r="OHI54" s="3396"/>
      <c r="OHJ54" s="3396"/>
      <c r="OHK54" s="3396"/>
      <c r="OHL54" s="3396"/>
      <c r="OHM54" s="3396"/>
      <c r="OHN54" s="3396"/>
      <c r="OHO54" s="3396"/>
      <c r="OHP54" s="3396"/>
      <c r="OHQ54" s="3396"/>
      <c r="OHR54" s="3396"/>
      <c r="OHS54" s="3396"/>
      <c r="OHT54" s="3396"/>
      <c r="OHU54" s="3396"/>
      <c r="OHV54" s="3396"/>
      <c r="OHW54" s="3396"/>
      <c r="OHX54" s="3396"/>
      <c r="OHY54" s="3396"/>
      <c r="OHZ54" s="3396"/>
      <c r="OIA54" s="3396"/>
      <c r="OIB54" s="3396"/>
      <c r="OIC54" s="3396"/>
      <c r="OID54" s="3396"/>
      <c r="OIE54" s="3396"/>
      <c r="OIF54" s="3396"/>
      <c r="OIG54" s="3396"/>
      <c r="OIH54" s="3396"/>
      <c r="OII54" s="3396"/>
      <c r="OIJ54" s="3396"/>
      <c r="OIK54" s="3396"/>
      <c r="OIL54" s="3396"/>
      <c r="OIM54" s="3396"/>
      <c r="OIN54" s="3396"/>
      <c r="OIO54" s="3396"/>
      <c r="OIP54" s="3396"/>
      <c r="OIQ54" s="3396"/>
      <c r="OIR54" s="3396"/>
      <c r="OIS54" s="3396"/>
      <c r="OIT54" s="3396"/>
      <c r="OIU54" s="3396"/>
      <c r="OIV54" s="3396"/>
      <c r="OIW54" s="3396"/>
      <c r="OIX54" s="3396"/>
      <c r="OIY54" s="3396"/>
      <c r="OIZ54" s="3396"/>
      <c r="OJA54" s="3396"/>
      <c r="OJB54" s="3396"/>
      <c r="OJC54" s="3396"/>
      <c r="OJD54" s="3396"/>
      <c r="OJE54" s="3396"/>
      <c r="OJF54" s="3396"/>
      <c r="OJG54" s="3396"/>
      <c r="OJH54" s="3396"/>
      <c r="OJI54" s="3396"/>
      <c r="OJJ54" s="3396"/>
      <c r="OJK54" s="3396"/>
      <c r="OJL54" s="3396"/>
      <c r="OJM54" s="3396"/>
      <c r="OJN54" s="3396"/>
      <c r="OJO54" s="3396"/>
      <c r="OJP54" s="3396"/>
      <c r="OJQ54" s="3396"/>
      <c r="OJR54" s="3396"/>
      <c r="OJS54" s="3396"/>
      <c r="OJT54" s="3396"/>
      <c r="OJU54" s="3396"/>
      <c r="OJV54" s="3396"/>
      <c r="OJW54" s="3396"/>
      <c r="OJX54" s="3396"/>
      <c r="OJY54" s="3396"/>
      <c r="OJZ54" s="3396"/>
      <c r="OKA54" s="3396"/>
      <c r="OKB54" s="3396"/>
      <c r="OKC54" s="3396"/>
      <c r="OKD54" s="3396"/>
      <c r="OKE54" s="3396"/>
      <c r="OKF54" s="3396"/>
      <c r="OKG54" s="3396"/>
      <c r="OKH54" s="3396"/>
      <c r="OKI54" s="3396"/>
      <c r="OKJ54" s="3396"/>
      <c r="OKK54" s="3396"/>
      <c r="OKL54" s="3396"/>
      <c r="OKM54" s="3396"/>
      <c r="OKN54" s="3396"/>
      <c r="OKO54" s="3396"/>
      <c r="OKP54" s="3396"/>
      <c r="OKQ54" s="3396"/>
      <c r="OKR54" s="3396"/>
      <c r="OKS54" s="3396"/>
      <c r="OKT54" s="3396"/>
      <c r="OKU54" s="3396"/>
      <c r="OKV54" s="3396"/>
      <c r="OKW54" s="3396"/>
      <c r="OKX54" s="3396"/>
      <c r="OKY54" s="3396"/>
      <c r="OKZ54" s="3396"/>
      <c r="OLA54" s="3396"/>
      <c r="OLB54" s="3396"/>
      <c r="OLC54" s="3396"/>
      <c r="OLD54" s="3396"/>
      <c r="OLE54" s="3396"/>
      <c r="OLF54" s="3396"/>
      <c r="OLG54" s="3396"/>
      <c r="OLH54" s="3396"/>
      <c r="OLI54" s="3396"/>
      <c r="OLJ54" s="3396"/>
      <c r="OLK54" s="3396"/>
      <c r="OLL54" s="3396"/>
      <c r="OLM54" s="3396"/>
      <c r="OLN54" s="3396"/>
      <c r="OLO54" s="3396"/>
      <c r="OLP54" s="3396"/>
      <c r="OLQ54" s="3396"/>
      <c r="OLR54" s="3396"/>
      <c r="OLS54" s="3396"/>
      <c r="OLT54" s="3396"/>
      <c r="OLU54" s="3396"/>
      <c r="OLV54" s="3396"/>
      <c r="OLW54" s="3396"/>
      <c r="OLX54" s="3396"/>
      <c r="OLY54" s="3396"/>
      <c r="OLZ54" s="3396"/>
      <c r="OMA54" s="3396"/>
      <c r="OMB54" s="3396"/>
      <c r="OMC54" s="3396"/>
      <c r="OMD54" s="3396"/>
      <c r="OME54" s="3396"/>
      <c r="OMF54" s="3396"/>
      <c r="OMG54" s="3396"/>
      <c r="OMH54" s="3396"/>
      <c r="OMI54" s="3396"/>
      <c r="OMJ54" s="3396"/>
      <c r="OMK54" s="3396"/>
      <c r="OML54" s="3396"/>
      <c r="OMM54" s="3396"/>
      <c r="OMN54" s="3396"/>
      <c r="OMO54" s="3396"/>
      <c r="OMP54" s="3396"/>
      <c r="OMQ54" s="3396"/>
      <c r="OMR54" s="3396"/>
      <c r="OMS54" s="3396"/>
      <c r="OMT54" s="3396"/>
      <c r="OMU54" s="3396"/>
      <c r="OMV54" s="3396"/>
      <c r="OMW54" s="3396"/>
      <c r="OMX54" s="3396"/>
      <c r="OMY54" s="3396"/>
      <c r="OMZ54" s="3396"/>
      <c r="ONA54" s="3396"/>
      <c r="ONB54" s="3396"/>
      <c r="ONC54" s="3396"/>
      <c r="OND54" s="3396"/>
      <c r="ONE54" s="3396"/>
      <c r="ONF54" s="3396"/>
      <c r="ONG54" s="3396"/>
      <c r="ONH54" s="3396"/>
      <c r="ONI54" s="3396"/>
      <c r="ONJ54" s="3396"/>
      <c r="ONK54" s="3396"/>
      <c r="ONL54" s="3396"/>
      <c r="ONM54" s="3396"/>
      <c r="ONN54" s="3396"/>
      <c r="ONO54" s="3396"/>
      <c r="ONP54" s="3396"/>
      <c r="ONQ54" s="3396"/>
      <c r="ONR54" s="3396"/>
      <c r="ONS54" s="3396"/>
      <c r="ONT54" s="3396"/>
      <c r="ONU54" s="3396"/>
      <c r="ONV54" s="3396"/>
      <c r="ONW54" s="3396"/>
      <c r="ONX54" s="3396"/>
      <c r="ONY54" s="3396"/>
      <c r="ONZ54" s="3396"/>
      <c r="OOA54" s="3396"/>
      <c r="OOB54" s="3396"/>
      <c r="OOC54" s="3396"/>
      <c r="OOD54" s="3396"/>
      <c r="OOE54" s="3396"/>
      <c r="OOF54" s="3396"/>
      <c r="OOG54" s="3396"/>
      <c r="OOH54" s="3396"/>
      <c r="OOI54" s="3396"/>
      <c r="OOJ54" s="3396"/>
      <c r="OOK54" s="3396"/>
      <c r="OOL54" s="3396"/>
      <c r="OOM54" s="3396"/>
      <c r="OON54" s="3396"/>
      <c r="OOO54" s="3396"/>
      <c r="OOP54" s="3396"/>
      <c r="OOQ54" s="3396"/>
      <c r="OOR54" s="3396"/>
      <c r="OOS54" s="3396"/>
      <c r="OOT54" s="3396"/>
      <c r="OOU54" s="3396"/>
      <c r="OOV54" s="3396"/>
      <c r="OOW54" s="3396"/>
      <c r="OOX54" s="3396"/>
      <c r="OOY54" s="3396"/>
      <c r="OOZ54" s="3396"/>
      <c r="OPA54" s="3396"/>
      <c r="OPB54" s="3396"/>
      <c r="OPC54" s="3396"/>
      <c r="OPD54" s="3396"/>
      <c r="OPE54" s="3396"/>
      <c r="OPF54" s="3396"/>
      <c r="OPG54" s="3396"/>
      <c r="OPH54" s="3396"/>
      <c r="OPI54" s="3396"/>
      <c r="OPJ54" s="3396"/>
      <c r="OPK54" s="3396"/>
      <c r="OPL54" s="3396"/>
      <c r="OPM54" s="3396"/>
      <c r="OPN54" s="3396"/>
      <c r="OPO54" s="3396"/>
      <c r="OPP54" s="3396"/>
      <c r="OPQ54" s="3396"/>
      <c r="OPR54" s="3396"/>
      <c r="OPS54" s="3396"/>
      <c r="OPT54" s="3396"/>
      <c r="OPU54" s="3396"/>
      <c r="OPV54" s="3396"/>
      <c r="OPW54" s="3396"/>
      <c r="OPX54" s="3396"/>
      <c r="OPY54" s="3396"/>
      <c r="OPZ54" s="3396"/>
      <c r="OQA54" s="3396"/>
      <c r="OQB54" s="3396"/>
      <c r="OQC54" s="3396"/>
      <c r="OQD54" s="3396"/>
      <c r="OQE54" s="3396"/>
      <c r="OQF54" s="3396"/>
      <c r="OQG54" s="3396"/>
      <c r="OQH54" s="3396"/>
      <c r="OQI54" s="3396"/>
      <c r="OQJ54" s="3396"/>
      <c r="OQK54" s="3396"/>
      <c r="OQL54" s="3396"/>
      <c r="OQM54" s="3396"/>
      <c r="OQN54" s="3396"/>
      <c r="OQO54" s="3396"/>
      <c r="OQP54" s="3396"/>
      <c r="OQQ54" s="3396"/>
      <c r="OQR54" s="3396"/>
      <c r="OQS54" s="3396"/>
      <c r="OQT54" s="3396"/>
      <c r="OQU54" s="3396"/>
      <c r="OQV54" s="3396"/>
      <c r="OQW54" s="3396"/>
      <c r="OQX54" s="3396"/>
      <c r="OQY54" s="3396"/>
      <c r="OQZ54" s="3396"/>
      <c r="ORA54" s="3396"/>
      <c r="ORB54" s="3396"/>
      <c r="ORC54" s="3396"/>
      <c r="ORD54" s="3396"/>
      <c r="ORE54" s="3396"/>
      <c r="ORF54" s="3396"/>
      <c r="ORG54" s="3396"/>
      <c r="ORH54" s="3396"/>
      <c r="ORI54" s="3396"/>
      <c r="ORJ54" s="3396"/>
      <c r="ORK54" s="3396"/>
      <c r="ORL54" s="3396"/>
      <c r="ORM54" s="3396"/>
      <c r="ORN54" s="3396"/>
      <c r="ORO54" s="3396"/>
      <c r="ORP54" s="3396"/>
      <c r="ORQ54" s="3396"/>
      <c r="ORR54" s="3396"/>
      <c r="ORS54" s="3396"/>
      <c r="ORT54" s="3396"/>
      <c r="ORU54" s="3396"/>
      <c r="ORV54" s="3396"/>
      <c r="ORW54" s="3396"/>
      <c r="ORX54" s="3396"/>
      <c r="ORY54" s="3396"/>
      <c r="ORZ54" s="3396"/>
      <c r="OSA54" s="3396"/>
      <c r="OSB54" s="3396"/>
      <c r="OSC54" s="3396"/>
      <c r="OSD54" s="3396"/>
      <c r="OSE54" s="3396"/>
      <c r="OSF54" s="3396"/>
      <c r="OSG54" s="3396"/>
      <c r="OSH54" s="3396"/>
      <c r="OSI54" s="3396"/>
      <c r="OSJ54" s="3396"/>
      <c r="OSK54" s="3396"/>
      <c r="OSL54" s="3396"/>
      <c r="OSM54" s="3396"/>
      <c r="OSN54" s="3396"/>
      <c r="OSO54" s="3396"/>
      <c r="OSP54" s="3396"/>
      <c r="OSQ54" s="3396"/>
      <c r="OSR54" s="3396"/>
      <c r="OSS54" s="3396"/>
      <c r="OST54" s="3396"/>
      <c r="OSU54" s="3396"/>
      <c r="OSV54" s="3396"/>
      <c r="OSW54" s="3396"/>
      <c r="OSX54" s="3396"/>
      <c r="OSY54" s="3396"/>
      <c r="OSZ54" s="3396"/>
      <c r="OTA54" s="3396"/>
      <c r="OTB54" s="3396"/>
      <c r="OTC54" s="3396"/>
      <c r="OTD54" s="3396"/>
      <c r="OTE54" s="3396"/>
      <c r="OTF54" s="3396"/>
      <c r="OTG54" s="3396"/>
      <c r="OTH54" s="3396"/>
      <c r="OTI54" s="3396"/>
      <c r="OTJ54" s="3396"/>
      <c r="OTK54" s="3396"/>
      <c r="OTL54" s="3396"/>
      <c r="OTM54" s="3396"/>
      <c r="OTN54" s="3396"/>
      <c r="OTO54" s="3396"/>
      <c r="OTP54" s="3396"/>
      <c r="OTQ54" s="3396"/>
      <c r="OTR54" s="3396"/>
      <c r="OTS54" s="3396"/>
      <c r="OTT54" s="3396"/>
      <c r="OTU54" s="3396"/>
      <c r="OTV54" s="3396"/>
      <c r="OTW54" s="3396"/>
      <c r="OTX54" s="3396"/>
      <c r="OTY54" s="3396"/>
      <c r="OTZ54" s="3396"/>
      <c r="OUA54" s="3396"/>
      <c r="OUB54" s="3396"/>
      <c r="OUC54" s="3396"/>
      <c r="OUD54" s="3396"/>
      <c r="OUE54" s="3396"/>
      <c r="OUF54" s="3396"/>
      <c r="OUG54" s="3396"/>
      <c r="OUH54" s="3396"/>
      <c r="OUI54" s="3396"/>
      <c r="OUJ54" s="3396"/>
      <c r="OUK54" s="3396"/>
      <c r="OUL54" s="3396"/>
      <c r="OUM54" s="3396"/>
      <c r="OUN54" s="3396"/>
      <c r="OUO54" s="3396"/>
      <c r="OUP54" s="3396"/>
      <c r="OUQ54" s="3396"/>
      <c r="OUR54" s="3396"/>
      <c r="OUS54" s="3396"/>
      <c r="OUT54" s="3396"/>
      <c r="OUU54" s="3396"/>
      <c r="OUV54" s="3396"/>
      <c r="OUW54" s="3396"/>
      <c r="OUX54" s="3396"/>
      <c r="OUY54" s="3396"/>
      <c r="OUZ54" s="3396"/>
      <c r="OVA54" s="3396"/>
      <c r="OVB54" s="3396"/>
      <c r="OVC54" s="3396"/>
      <c r="OVD54" s="3396"/>
      <c r="OVE54" s="3396"/>
      <c r="OVF54" s="3396"/>
      <c r="OVG54" s="3396"/>
      <c r="OVH54" s="3396"/>
      <c r="OVI54" s="3396"/>
      <c r="OVJ54" s="3396"/>
      <c r="OVK54" s="3396"/>
      <c r="OVL54" s="3396"/>
      <c r="OVM54" s="3396"/>
      <c r="OVN54" s="3396"/>
      <c r="OVO54" s="3396"/>
      <c r="OVP54" s="3396"/>
      <c r="OVQ54" s="3396"/>
      <c r="OVR54" s="3396"/>
      <c r="OVS54" s="3396"/>
      <c r="OVT54" s="3396"/>
      <c r="OVU54" s="3396"/>
      <c r="OVV54" s="3396"/>
      <c r="OVW54" s="3396"/>
      <c r="OVX54" s="3396"/>
      <c r="OVY54" s="3396"/>
      <c r="OVZ54" s="3396"/>
      <c r="OWA54" s="3396"/>
      <c r="OWB54" s="3396"/>
      <c r="OWC54" s="3396"/>
      <c r="OWD54" s="3396"/>
      <c r="OWE54" s="3396"/>
      <c r="OWF54" s="3396"/>
      <c r="OWG54" s="3396"/>
      <c r="OWH54" s="3396"/>
      <c r="OWI54" s="3396"/>
      <c r="OWJ54" s="3396"/>
      <c r="OWK54" s="3396"/>
      <c r="OWL54" s="3396"/>
      <c r="OWM54" s="3396"/>
      <c r="OWN54" s="3396"/>
      <c r="OWO54" s="3396"/>
      <c r="OWP54" s="3396"/>
      <c r="OWQ54" s="3396"/>
      <c r="OWR54" s="3396"/>
      <c r="OWS54" s="3396"/>
      <c r="OWT54" s="3396"/>
      <c r="OWU54" s="3396"/>
      <c r="OWV54" s="3396"/>
      <c r="OWW54" s="3396"/>
      <c r="OWX54" s="3396"/>
      <c r="OWY54" s="3396"/>
      <c r="OWZ54" s="3396"/>
      <c r="OXA54" s="3396"/>
      <c r="OXB54" s="3396"/>
      <c r="OXC54" s="3396"/>
      <c r="OXD54" s="3396"/>
      <c r="OXE54" s="3396"/>
      <c r="OXF54" s="3396"/>
      <c r="OXG54" s="3396"/>
      <c r="OXH54" s="3396"/>
      <c r="OXI54" s="3396"/>
      <c r="OXJ54" s="3396"/>
      <c r="OXK54" s="3396"/>
      <c r="OXL54" s="3396"/>
      <c r="OXM54" s="3396"/>
      <c r="OXN54" s="3396"/>
      <c r="OXO54" s="3396"/>
      <c r="OXP54" s="3396"/>
      <c r="OXQ54" s="3396"/>
      <c r="OXR54" s="3396"/>
      <c r="OXS54" s="3396"/>
      <c r="OXT54" s="3396"/>
      <c r="OXU54" s="3396"/>
      <c r="OXV54" s="3396"/>
      <c r="OXW54" s="3396"/>
      <c r="OXX54" s="3396"/>
      <c r="OXY54" s="3396"/>
      <c r="OXZ54" s="3396"/>
      <c r="OYA54" s="3396"/>
      <c r="OYB54" s="3396"/>
      <c r="OYC54" s="3396"/>
      <c r="OYD54" s="3396"/>
      <c r="OYE54" s="3396"/>
      <c r="OYF54" s="3396"/>
      <c r="OYG54" s="3396"/>
      <c r="OYH54" s="3396"/>
      <c r="OYI54" s="3396"/>
      <c r="OYJ54" s="3396"/>
      <c r="OYK54" s="3396"/>
      <c r="OYL54" s="3396"/>
      <c r="OYM54" s="3396"/>
      <c r="OYN54" s="3396"/>
      <c r="OYO54" s="3396"/>
      <c r="OYP54" s="3396"/>
      <c r="OYQ54" s="3396"/>
      <c r="OYR54" s="3396"/>
      <c r="OYS54" s="3396"/>
      <c r="OYT54" s="3396"/>
      <c r="OYU54" s="3396"/>
      <c r="OYV54" s="3396"/>
      <c r="OYW54" s="3396"/>
      <c r="OYX54" s="3396"/>
      <c r="OYY54" s="3396"/>
      <c r="OYZ54" s="3396"/>
      <c r="OZA54" s="3396"/>
      <c r="OZB54" s="3396"/>
      <c r="OZC54" s="3396"/>
      <c r="OZD54" s="3396"/>
      <c r="OZE54" s="3396"/>
      <c r="OZF54" s="3396"/>
      <c r="OZG54" s="3396"/>
      <c r="OZH54" s="3396"/>
      <c r="OZI54" s="3396"/>
      <c r="OZJ54" s="3396"/>
      <c r="OZK54" s="3396"/>
      <c r="OZL54" s="3396"/>
      <c r="OZM54" s="3396"/>
      <c r="OZN54" s="3396"/>
      <c r="OZO54" s="3396"/>
      <c r="OZP54" s="3396"/>
      <c r="OZQ54" s="3396"/>
      <c r="OZR54" s="3396"/>
      <c r="OZS54" s="3396"/>
      <c r="OZT54" s="3396"/>
      <c r="OZU54" s="3396"/>
      <c r="OZV54" s="3396"/>
      <c r="OZW54" s="3396"/>
      <c r="OZX54" s="3396"/>
      <c r="OZY54" s="3396"/>
      <c r="OZZ54" s="3396"/>
      <c r="PAA54" s="3396"/>
      <c r="PAB54" s="3396"/>
      <c r="PAC54" s="3396"/>
      <c r="PAD54" s="3396"/>
      <c r="PAE54" s="3396"/>
      <c r="PAF54" s="3396"/>
      <c r="PAG54" s="3396"/>
      <c r="PAH54" s="3396"/>
      <c r="PAI54" s="3396"/>
      <c r="PAJ54" s="3396"/>
      <c r="PAK54" s="3396"/>
      <c r="PAL54" s="3396"/>
      <c r="PAM54" s="3396"/>
      <c r="PAN54" s="3396"/>
      <c r="PAO54" s="3396"/>
      <c r="PAP54" s="3396"/>
      <c r="PAQ54" s="3396"/>
      <c r="PAR54" s="3396"/>
      <c r="PAS54" s="3396"/>
      <c r="PAT54" s="3396"/>
      <c r="PAU54" s="3396"/>
      <c r="PAV54" s="3396"/>
      <c r="PAW54" s="3396"/>
      <c r="PAX54" s="3396"/>
      <c r="PAY54" s="3396"/>
      <c r="PAZ54" s="3396"/>
      <c r="PBA54" s="3396"/>
      <c r="PBB54" s="3396"/>
      <c r="PBC54" s="3396"/>
      <c r="PBD54" s="3396"/>
      <c r="PBE54" s="3396"/>
      <c r="PBF54" s="3396"/>
      <c r="PBG54" s="3396"/>
      <c r="PBH54" s="3396"/>
      <c r="PBI54" s="3396"/>
      <c r="PBJ54" s="3396"/>
      <c r="PBK54" s="3396"/>
      <c r="PBL54" s="3396"/>
      <c r="PBM54" s="3396"/>
      <c r="PBN54" s="3396"/>
      <c r="PBO54" s="3396"/>
      <c r="PBP54" s="3396"/>
      <c r="PBQ54" s="3396"/>
      <c r="PBR54" s="3396"/>
      <c r="PBS54" s="3396"/>
      <c r="PBT54" s="3396"/>
      <c r="PBU54" s="3396"/>
      <c r="PBV54" s="3396"/>
      <c r="PBW54" s="3396"/>
      <c r="PBX54" s="3396"/>
      <c r="PBY54" s="3396"/>
      <c r="PBZ54" s="3396"/>
      <c r="PCA54" s="3396"/>
      <c r="PCB54" s="3396"/>
      <c r="PCC54" s="3396"/>
      <c r="PCD54" s="3396"/>
      <c r="PCE54" s="3396"/>
      <c r="PCF54" s="3396"/>
      <c r="PCG54" s="3396"/>
      <c r="PCH54" s="3396"/>
      <c r="PCI54" s="3396"/>
      <c r="PCJ54" s="3396"/>
      <c r="PCK54" s="3396"/>
      <c r="PCL54" s="3396"/>
      <c r="PCM54" s="3396"/>
      <c r="PCN54" s="3396"/>
      <c r="PCO54" s="3396"/>
      <c r="PCP54" s="3396"/>
      <c r="PCQ54" s="3396"/>
      <c r="PCR54" s="3396"/>
      <c r="PCS54" s="3396"/>
      <c r="PCT54" s="3396"/>
      <c r="PCU54" s="3396"/>
      <c r="PCV54" s="3396"/>
      <c r="PCW54" s="3396"/>
      <c r="PCX54" s="3396"/>
      <c r="PCY54" s="3396"/>
      <c r="PCZ54" s="3396"/>
      <c r="PDA54" s="3396"/>
      <c r="PDB54" s="3396"/>
      <c r="PDC54" s="3396"/>
      <c r="PDD54" s="3396"/>
      <c r="PDE54" s="3396"/>
      <c r="PDF54" s="3396"/>
      <c r="PDG54" s="3396"/>
      <c r="PDH54" s="3396"/>
      <c r="PDI54" s="3396"/>
      <c r="PDJ54" s="3396"/>
      <c r="PDK54" s="3396"/>
      <c r="PDL54" s="3396"/>
      <c r="PDM54" s="3396"/>
      <c r="PDN54" s="3396"/>
      <c r="PDO54" s="3396"/>
      <c r="PDP54" s="3396"/>
      <c r="PDQ54" s="3396"/>
      <c r="PDR54" s="3396"/>
      <c r="PDS54" s="3396"/>
      <c r="PDT54" s="3396"/>
      <c r="PDU54" s="3396"/>
      <c r="PDV54" s="3396"/>
      <c r="PDW54" s="3396"/>
      <c r="PDX54" s="3396"/>
      <c r="PDY54" s="3396"/>
      <c r="PDZ54" s="3396"/>
      <c r="PEA54" s="3396"/>
      <c r="PEB54" s="3396"/>
      <c r="PEC54" s="3396"/>
      <c r="PED54" s="3396"/>
      <c r="PEE54" s="3396"/>
      <c r="PEF54" s="3396"/>
      <c r="PEG54" s="3396"/>
      <c r="PEH54" s="3396"/>
      <c r="PEI54" s="3396"/>
      <c r="PEJ54" s="3396"/>
      <c r="PEK54" s="3396"/>
      <c r="PEL54" s="3396"/>
      <c r="PEM54" s="3396"/>
      <c r="PEN54" s="3396"/>
      <c r="PEO54" s="3396"/>
      <c r="PEP54" s="3396"/>
      <c r="PEQ54" s="3396"/>
      <c r="PER54" s="3396"/>
      <c r="PES54" s="3396"/>
      <c r="PET54" s="3396"/>
      <c r="PEU54" s="3396"/>
      <c r="PEV54" s="3396"/>
      <c r="PEW54" s="3396"/>
      <c r="PEX54" s="3396"/>
      <c r="PEY54" s="3396"/>
      <c r="PEZ54" s="3396"/>
      <c r="PFA54" s="3396"/>
      <c r="PFB54" s="3396"/>
      <c r="PFC54" s="3396"/>
      <c r="PFD54" s="3396"/>
      <c r="PFE54" s="3396"/>
      <c r="PFF54" s="3396"/>
      <c r="PFG54" s="3396"/>
      <c r="PFH54" s="3396"/>
      <c r="PFI54" s="3396"/>
      <c r="PFJ54" s="3396"/>
      <c r="PFK54" s="3396"/>
      <c r="PFL54" s="3396"/>
      <c r="PFM54" s="3396"/>
      <c r="PFN54" s="3396"/>
      <c r="PFO54" s="3396"/>
      <c r="PFP54" s="3396"/>
      <c r="PFQ54" s="3396"/>
      <c r="PFR54" s="3396"/>
      <c r="PFS54" s="3396"/>
      <c r="PFT54" s="3396"/>
      <c r="PFU54" s="3396"/>
      <c r="PFV54" s="3396"/>
      <c r="PFW54" s="3396"/>
      <c r="PFX54" s="3396"/>
      <c r="PFY54" s="3396"/>
      <c r="PFZ54" s="3396"/>
      <c r="PGA54" s="3396"/>
      <c r="PGB54" s="3396"/>
      <c r="PGC54" s="3396"/>
      <c r="PGD54" s="3396"/>
      <c r="PGE54" s="3396"/>
      <c r="PGF54" s="3396"/>
      <c r="PGG54" s="3396"/>
      <c r="PGH54" s="3396"/>
      <c r="PGI54" s="3396"/>
      <c r="PGJ54" s="3396"/>
      <c r="PGK54" s="3396"/>
      <c r="PGL54" s="3396"/>
      <c r="PGM54" s="3396"/>
      <c r="PGN54" s="3396"/>
      <c r="PGO54" s="3396"/>
      <c r="PGP54" s="3396"/>
      <c r="PGQ54" s="3396"/>
      <c r="PGR54" s="3396"/>
      <c r="PGS54" s="3396"/>
      <c r="PGT54" s="3396"/>
      <c r="PGU54" s="3396"/>
      <c r="PGV54" s="3396"/>
      <c r="PGW54" s="3396"/>
      <c r="PGX54" s="3396"/>
      <c r="PGY54" s="3396"/>
      <c r="PGZ54" s="3396"/>
      <c r="PHA54" s="3396"/>
      <c r="PHB54" s="3396"/>
      <c r="PHC54" s="3396"/>
      <c r="PHD54" s="3396"/>
      <c r="PHE54" s="3396"/>
      <c r="PHF54" s="3396"/>
      <c r="PHG54" s="3396"/>
      <c r="PHH54" s="3396"/>
      <c r="PHI54" s="3396"/>
      <c r="PHJ54" s="3396"/>
      <c r="PHK54" s="3396"/>
      <c r="PHL54" s="3396"/>
      <c r="PHM54" s="3396"/>
      <c r="PHN54" s="3396"/>
      <c r="PHO54" s="3396"/>
      <c r="PHP54" s="3396"/>
      <c r="PHQ54" s="3396"/>
      <c r="PHR54" s="3396"/>
      <c r="PHS54" s="3396"/>
      <c r="PHT54" s="3396"/>
      <c r="PHU54" s="3396"/>
      <c r="PHV54" s="3396"/>
      <c r="PHW54" s="3396"/>
      <c r="PHX54" s="3396"/>
      <c r="PHY54" s="3396"/>
      <c r="PHZ54" s="3396"/>
      <c r="PIA54" s="3396"/>
      <c r="PIB54" s="3396"/>
      <c r="PIC54" s="3396"/>
      <c r="PID54" s="3396"/>
      <c r="PIE54" s="3396"/>
      <c r="PIF54" s="3396"/>
      <c r="PIG54" s="3396"/>
      <c r="PIH54" s="3396"/>
      <c r="PII54" s="3396"/>
      <c r="PIJ54" s="3396"/>
      <c r="PIK54" s="3396"/>
      <c r="PIL54" s="3396"/>
      <c r="PIM54" s="3396"/>
      <c r="PIN54" s="3396"/>
      <c r="PIO54" s="3396"/>
      <c r="PIP54" s="3396"/>
      <c r="PIQ54" s="3396"/>
      <c r="PIR54" s="3396"/>
      <c r="PIS54" s="3396"/>
      <c r="PIT54" s="3396"/>
      <c r="PIU54" s="3396"/>
      <c r="PIV54" s="3396"/>
      <c r="PIW54" s="3396"/>
      <c r="PIX54" s="3396"/>
      <c r="PIY54" s="3396"/>
      <c r="PIZ54" s="3396"/>
      <c r="PJA54" s="3396"/>
      <c r="PJB54" s="3396"/>
      <c r="PJC54" s="3396"/>
      <c r="PJD54" s="3396"/>
      <c r="PJE54" s="3396"/>
      <c r="PJF54" s="3396"/>
      <c r="PJG54" s="3396"/>
      <c r="PJH54" s="3396"/>
      <c r="PJI54" s="3396"/>
      <c r="PJJ54" s="3396"/>
      <c r="PJK54" s="3396"/>
      <c r="PJL54" s="3396"/>
      <c r="PJM54" s="3396"/>
      <c r="PJN54" s="3396"/>
      <c r="PJO54" s="3396"/>
      <c r="PJP54" s="3396"/>
      <c r="PJQ54" s="3396"/>
      <c r="PJR54" s="3396"/>
      <c r="PJS54" s="3396"/>
      <c r="PJT54" s="3396"/>
      <c r="PJU54" s="3396"/>
      <c r="PJV54" s="3396"/>
      <c r="PJW54" s="3396"/>
      <c r="PJX54" s="3396"/>
      <c r="PJY54" s="3396"/>
      <c r="PJZ54" s="3396"/>
      <c r="PKA54" s="3396"/>
      <c r="PKB54" s="3396"/>
      <c r="PKC54" s="3396"/>
      <c r="PKD54" s="3396"/>
      <c r="PKE54" s="3396"/>
      <c r="PKF54" s="3396"/>
      <c r="PKG54" s="3396"/>
      <c r="PKH54" s="3396"/>
      <c r="PKI54" s="3396"/>
      <c r="PKJ54" s="3396"/>
      <c r="PKK54" s="3396"/>
      <c r="PKL54" s="3396"/>
      <c r="PKM54" s="3396"/>
      <c r="PKN54" s="3396"/>
      <c r="PKO54" s="3396"/>
      <c r="PKP54" s="3396"/>
      <c r="PKQ54" s="3396"/>
      <c r="PKR54" s="3396"/>
      <c r="PKS54" s="3396"/>
      <c r="PKT54" s="3396"/>
      <c r="PKU54" s="3396"/>
      <c r="PKV54" s="3396"/>
      <c r="PKW54" s="3396"/>
      <c r="PKX54" s="3396"/>
      <c r="PKY54" s="3396"/>
      <c r="PKZ54" s="3396"/>
      <c r="PLA54" s="3396"/>
      <c r="PLB54" s="3396"/>
      <c r="PLC54" s="3396"/>
      <c r="PLD54" s="3396"/>
      <c r="PLE54" s="3396"/>
      <c r="PLF54" s="3396"/>
      <c r="PLG54" s="3396"/>
      <c r="PLH54" s="3396"/>
      <c r="PLI54" s="3396"/>
      <c r="PLJ54" s="3396"/>
      <c r="PLK54" s="3396"/>
      <c r="PLL54" s="3396"/>
      <c r="PLM54" s="3396"/>
      <c r="PLN54" s="3396"/>
      <c r="PLO54" s="3396"/>
      <c r="PLP54" s="3396"/>
      <c r="PLQ54" s="3396"/>
      <c r="PLR54" s="3396"/>
      <c r="PLS54" s="3396"/>
      <c r="PLT54" s="3396"/>
      <c r="PLU54" s="3396"/>
      <c r="PLV54" s="3396"/>
      <c r="PLW54" s="3396"/>
      <c r="PLX54" s="3396"/>
      <c r="PLY54" s="3396"/>
      <c r="PLZ54" s="3396"/>
      <c r="PMA54" s="3396"/>
      <c r="PMB54" s="3396"/>
      <c r="PMC54" s="3396"/>
      <c r="PMD54" s="3396"/>
      <c r="PME54" s="3396"/>
      <c r="PMF54" s="3396"/>
      <c r="PMG54" s="3396"/>
      <c r="PMH54" s="3396"/>
      <c r="PMI54" s="3396"/>
      <c r="PMJ54" s="3396"/>
      <c r="PMK54" s="3396"/>
      <c r="PML54" s="3396"/>
      <c r="PMM54" s="3396"/>
      <c r="PMN54" s="3396"/>
      <c r="PMO54" s="3396"/>
      <c r="PMP54" s="3396"/>
      <c r="PMQ54" s="3396"/>
      <c r="PMR54" s="3396"/>
      <c r="PMS54" s="3396"/>
      <c r="PMT54" s="3396"/>
      <c r="PMU54" s="3396"/>
      <c r="PMV54" s="3396"/>
      <c r="PMW54" s="3396"/>
      <c r="PMX54" s="3396"/>
      <c r="PMY54" s="3396"/>
      <c r="PMZ54" s="3396"/>
      <c r="PNA54" s="3396"/>
      <c r="PNB54" s="3396"/>
      <c r="PNC54" s="3396"/>
      <c r="PND54" s="3396"/>
      <c r="PNE54" s="3396"/>
      <c r="PNF54" s="3396"/>
      <c r="PNG54" s="3396"/>
      <c r="PNH54" s="3396"/>
      <c r="PNI54" s="3396"/>
      <c r="PNJ54" s="3396"/>
      <c r="PNK54" s="3396"/>
      <c r="PNL54" s="3396"/>
      <c r="PNM54" s="3396"/>
      <c r="PNN54" s="3396"/>
      <c r="PNO54" s="3396"/>
      <c r="PNP54" s="3396"/>
      <c r="PNQ54" s="3396"/>
      <c r="PNR54" s="3396"/>
      <c r="PNS54" s="3396"/>
      <c r="PNT54" s="3396"/>
      <c r="PNU54" s="3396"/>
      <c r="PNV54" s="3396"/>
      <c r="PNW54" s="3396"/>
      <c r="PNX54" s="3396"/>
      <c r="PNY54" s="3396"/>
      <c r="PNZ54" s="3396"/>
      <c r="POA54" s="3396"/>
      <c r="POB54" s="3396"/>
      <c r="POC54" s="3396"/>
      <c r="POD54" s="3396"/>
      <c r="POE54" s="3396"/>
      <c r="POF54" s="3396"/>
      <c r="POG54" s="3396"/>
      <c r="POH54" s="3396"/>
      <c r="POI54" s="3396"/>
      <c r="POJ54" s="3396"/>
      <c r="POK54" s="3396"/>
      <c r="POL54" s="3396"/>
      <c r="POM54" s="3396"/>
      <c r="PON54" s="3396"/>
      <c r="POO54" s="3396"/>
      <c r="POP54" s="3396"/>
      <c r="POQ54" s="3396"/>
      <c r="POR54" s="3396"/>
      <c r="POS54" s="3396"/>
      <c r="POT54" s="3396"/>
      <c r="POU54" s="3396"/>
      <c r="POV54" s="3396"/>
      <c r="POW54" s="3396"/>
      <c r="POX54" s="3396"/>
      <c r="POY54" s="3396"/>
      <c r="POZ54" s="3396"/>
      <c r="PPA54" s="3396"/>
      <c r="PPB54" s="3396"/>
      <c r="PPC54" s="3396"/>
      <c r="PPD54" s="3396"/>
      <c r="PPE54" s="3396"/>
      <c r="PPF54" s="3396"/>
      <c r="PPG54" s="3396"/>
      <c r="PPH54" s="3396"/>
      <c r="PPI54" s="3396"/>
      <c r="PPJ54" s="3396"/>
      <c r="PPK54" s="3396"/>
      <c r="PPL54" s="3396"/>
      <c r="PPM54" s="3396"/>
      <c r="PPN54" s="3396"/>
      <c r="PPO54" s="3396"/>
      <c r="PPP54" s="3396"/>
      <c r="PPQ54" s="3396"/>
      <c r="PPR54" s="3396"/>
      <c r="PPS54" s="3396"/>
      <c r="PPT54" s="3396"/>
      <c r="PPU54" s="3396"/>
      <c r="PPV54" s="3396"/>
      <c r="PPW54" s="3396"/>
      <c r="PPX54" s="3396"/>
      <c r="PPY54" s="3396"/>
      <c r="PPZ54" s="3396"/>
      <c r="PQA54" s="3396"/>
      <c r="PQB54" s="3396"/>
      <c r="PQC54" s="3396"/>
      <c r="PQD54" s="3396"/>
      <c r="PQE54" s="3396"/>
      <c r="PQF54" s="3396"/>
      <c r="PQG54" s="3396"/>
      <c r="PQH54" s="3396"/>
      <c r="PQI54" s="3396"/>
      <c r="PQJ54" s="3396"/>
      <c r="PQK54" s="3396"/>
      <c r="PQL54" s="3396"/>
      <c r="PQM54" s="3396"/>
      <c r="PQN54" s="3396"/>
      <c r="PQO54" s="3396"/>
      <c r="PQP54" s="3396"/>
      <c r="PQQ54" s="3396"/>
      <c r="PQR54" s="3396"/>
      <c r="PQS54" s="3396"/>
      <c r="PQT54" s="3396"/>
      <c r="PQU54" s="3396"/>
      <c r="PQV54" s="3396"/>
      <c r="PQW54" s="3396"/>
      <c r="PQX54" s="3396"/>
      <c r="PQY54" s="3396"/>
      <c r="PQZ54" s="3396"/>
      <c r="PRA54" s="3396"/>
      <c r="PRB54" s="3396"/>
      <c r="PRC54" s="3396"/>
      <c r="PRD54" s="3396"/>
      <c r="PRE54" s="3396"/>
      <c r="PRF54" s="3396"/>
      <c r="PRG54" s="3396"/>
      <c r="PRH54" s="3396"/>
      <c r="PRI54" s="3396"/>
      <c r="PRJ54" s="3396"/>
      <c r="PRK54" s="3396"/>
      <c r="PRL54" s="3396"/>
      <c r="PRM54" s="3396"/>
      <c r="PRN54" s="3396"/>
      <c r="PRO54" s="3396"/>
      <c r="PRP54" s="3396"/>
      <c r="PRQ54" s="3396"/>
      <c r="PRR54" s="3396"/>
      <c r="PRS54" s="3396"/>
      <c r="PRT54" s="3396"/>
      <c r="PRU54" s="3396"/>
      <c r="PRV54" s="3396"/>
      <c r="PRW54" s="3396"/>
      <c r="PRX54" s="3396"/>
      <c r="PRY54" s="3396"/>
      <c r="PRZ54" s="3396"/>
      <c r="PSA54" s="3396"/>
      <c r="PSB54" s="3396"/>
      <c r="PSC54" s="3396"/>
      <c r="PSD54" s="3396"/>
      <c r="PSE54" s="3396"/>
      <c r="PSF54" s="3396"/>
      <c r="PSG54" s="3396"/>
      <c r="PSH54" s="3396"/>
      <c r="PSI54" s="3396"/>
      <c r="PSJ54" s="3396"/>
      <c r="PSK54" s="3396"/>
      <c r="PSL54" s="3396"/>
      <c r="PSM54" s="3396"/>
      <c r="PSN54" s="3396"/>
      <c r="PSO54" s="3396"/>
      <c r="PSP54" s="3396"/>
      <c r="PSQ54" s="3396"/>
      <c r="PSR54" s="3396"/>
      <c r="PSS54" s="3396"/>
      <c r="PST54" s="3396"/>
      <c r="PSU54" s="3396"/>
      <c r="PSV54" s="3396"/>
      <c r="PSW54" s="3396"/>
      <c r="PSX54" s="3396"/>
      <c r="PSY54" s="3396"/>
      <c r="PSZ54" s="3396"/>
      <c r="PTA54" s="3396"/>
      <c r="PTB54" s="3396"/>
      <c r="PTC54" s="3396"/>
      <c r="PTD54" s="3396"/>
      <c r="PTE54" s="3396"/>
      <c r="PTF54" s="3396"/>
      <c r="PTG54" s="3396"/>
      <c r="PTH54" s="3396"/>
      <c r="PTI54" s="3396"/>
      <c r="PTJ54" s="3396"/>
      <c r="PTK54" s="3396"/>
      <c r="PTL54" s="3396"/>
      <c r="PTM54" s="3396"/>
      <c r="PTN54" s="3396"/>
      <c r="PTO54" s="3396"/>
      <c r="PTP54" s="3396"/>
      <c r="PTQ54" s="3396"/>
      <c r="PTR54" s="3396"/>
      <c r="PTS54" s="3396"/>
      <c r="PTT54" s="3396"/>
      <c r="PTU54" s="3396"/>
      <c r="PTV54" s="3396"/>
      <c r="PTW54" s="3396"/>
      <c r="PTX54" s="3396"/>
      <c r="PTY54" s="3396"/>
      <c r="PTZ54" s="3396"/>
      <c r="PUA54" s="3396"/>
      <c r="PUB54" s="3396"/>
      <c r="PUC54" s="3396"/>
      <c r="PUD54" s="3396"/>
      <c r="PUE54" s="3396"/>
      <c r="PUF54" s="3396"/>
      <c r="PUG54" s="3396"/>
      <c r="PUH54" s="3396"/>
      <c r="PUI54" s="3396"/>
      <c r="PUJ54" s="3396"/>
      <c r="PUK54" s="3396"/>
      <c r="PUL54" s="3396"/>
      <c r="PUM54" s="3396"/>
      <c r="PUN54" s="3396"/>
      <c r="PUO54" s="3396"/>
      <c r="PUP54" s="3396"/>
      <c r="PUQ54" s="3396"/>
      <c r="PUR54" s="3396"/>
      <c r="PUS54" s="3396"/>
      <c r="PUT54" s="3396"/>
      <c r="PUU54" s="3396"/>
      <c r="PUV54" s="3396"/>
      <c r="PUW54" s="3396"/>
      <c r="PUX54" s="3396"/>
      <c r="PUY54" s="3396"/>
      <c r="PUZ54" s="3396"/>
      <c r="PVA54" s="3396"/>
      <c r="PVB54" s="3396"/>
      <c r="PVC54" s="3396"/>
      <c r="PVD54" s="3396"/>
      <c r="PVE54" s="3396"/>
      <c r="PVF54" s="3396"/>
      <c r="PVG54" s="3396"/>
      <c r="PVH54" s="3396"/>
      <c r="PVI54" s="3396"/>
      <c r="PVJ54" s="3396"/>
      <c r="PVK54" s="3396"/>
      <c r="PVL54" s="3396"/>
      <c r="PVM54" s="3396"/>
      <c r="PVN54" s="3396"/>
      <c r="PVO54" s="3396"/>
      <c r="PVP54" s="3396"/>
      <c r="PVQ54" s="3396"/>
      <c r="PVR54" s="3396"/>
      <c r="PVS54" s="3396"/>
      <c r="PVT54" s="3396"/>
      <c r="PVU54" s="3396"/>
      <c r="PVV54" s="3396"/>
      <c r="PVW54" s="3396"/>
      <c r="PVX54" s="3396"/>
      <c r="PVY54" s="3396"/>
      <c r="PVZ54" s="3396"/>
      <c r="PWA54" s="3396"/>
      <c r="PWB54" s="3396"/>
      <c r="PWC54" s="3396"/>
      <c r="PWD54" s="3396"/>
      <c r="PWE54" s="3396"/>
      <c r="PWF54" s="3396"/>
      <c r="PWG54" s="3396"/>
      <c r="PWH54" s="3396"/>
      <c r="PWI54" s="3396"/>
      <c r="PWJ54" s="3396"/>
      <c r="PWK54" s="3396"/>
      <c r="PWL54" s="3396"/>
      <c r="PWM54" s="3396"/>
      <c r="PWN54" s="3396"/>
      <c r="PWO54" s="3396"/>
      <c r="PWP54" s="3396"/>
      <c r="PWQ54" s="3396"/>
      <c r="PWR54" s="3396"/>
      <c r="PWS54" s="3396"/>
      <c r="PWT54" s="3396"/>
      <c r="PWU54" s="3396"/>
      <c r="PWV54" s="3396"/>
      <c r="PWW54" s="3396"/>
      <c r="PWX54" s="3396"/>
      <c r="PWY54" s="3396"/>
      <c r="PWZ54" s="3396"/>
      <c r="PXA54" s="3396"/>
      <c r="PXB54" s="3396"/>
      <c r="PXC54" s="3396"/>
      <c r="PXD54" s="3396"/>
      <c r="PXE54" s="3396"/>
      <c r="PXF54" s="3396"/>
      <c r="PXG54" s="3396"/>
      <c r="PXH54" s="3396"/>
      <c r="PXI54" s="3396"/>
      <c r="PXJ54" s="3396"/>
      <c r="PXK54" s="3396"/>
      <c r="PXL54" s="3396"/>
      <c r="PXM54" s="3396"/>
      <c r="PXN54" s="3396"/>
      <c r="PXO54" s="3396"/>
      <c r="PXP54" s="3396"/>
      <c r="PXQ54" s="3396"/>
      <c r="PXR54" s="3396"/>
      <c r="PXS54" s="3396"/>
      <c r="PXT54" s="3396"/>
      <c r="PXU54" s="3396"/>
      <c r="PXV54" s="3396"/>
      <c r="PXW54" s="3396"/>
      <c r="PXX54" s="3396"/>
      <c r="PXY54" s="3396"/>
      <c r="PXZ54" s="3396"/>
      <c r="PYA54" s="3396"/>
      <c r="PYB54" s="3396"/>
      <c r="PYC54" s="3396"/>
      <c r="PYD54" s="3396"/>
      <c r="PYE54" s="3396"/>
      <c r="PYF54" s="3396"/>
      <c r="PYG54" s="3396"/>
      <c r="PYH54" s="3396"/>
      <c r="PYI54" s="3396"/>
      <c r="PYJ54" s="3396"/>
      <c r="PYK54" s="3396"/>
      <c r="PYL54" s="3396"/>
      <c r="PYM54" s="3396"/>
      <c r="PYN54" s="3396"/>
      <c r="PYO54" s="3396"/>
      <c r="PYP54" s="3396"/>
      <c r="PYQ54" s="3396"/>
      <c r="PYR54" s="3396"/>
      <c r="PYS54" s="3396"/>
      <c r="PYT54" s="3396"/>
      <c r="PYU54" s="3396"/>
      <c r="PYV54" s="3396"/>
      <c r="PYW54" s="3396"/>
      <c r="PYX54" s="3396"/>
      <c r="PYY54" s="3396"/>
      <c r="PYZ54" s="3396"/>
      <c r="PZA54" s="3396"/>
      <c r="PZB54" s="3396"/>
      <c r="PZC54" s="3396"/>
      <c r="PZD54" s="3396"/>
      <c r="PZE54" s="3396"/>
      <c r="PZF54" s="3396"/>
      <c r="PZG54" s="3396"/>
      <c r="PZH54" s="3396"/>
      <c r="PZI54" s="3396"/>
      <c r="PZJ54" s="3396"/>
      <c r="PZK54" s="3396"/>
      <c r="PZL54" s="3396"/>
      <c r="PZM54" s="3396"/>
      <c r="PZN54" s="3396"/>
      <c r="PZO54" s="3396"/>
      <c r="PZP54" s="3396"/>
      <c r="PZQ54" s="3396"/>
      <c r="PZR54" s="3396"/>
      <c r="PZS54" s="3396"/>
      <c r="PZT54" s="3396"/>
      <c r="PZU54" s="3396"/>
      <c r="PZV54" s="3396"/>
      <c r="PZW54" s="3396"/>
      <c r="PZX54" s="3396"/>
      <c r="PZY54" s="3396"/>
      <c r="PZZ54" s="3396"/>
      <c r="QAA54" s="3396"/>
      <c r="QAB54" s="3396"/>
      <c r="QAC54" s="3396"/>
      <c r="QAD54" s="3396"/>
      <c r="QAE54" s="3396"/>
      <c r="QAF54" s="3396"/>
      <c r="QAG54" s="3396"/>
      <c r="QAH54" s="3396"/>
      <c r="QAI54" s="3396"/>
      <c r="QAJ54" s="3396"/>
      <c r="QAK54" s="3396"/>
      <c r="QAL54" s="3396"/>
      <c r="QAM54" s="3396"/>
      <c r="QAN54" s="3396"/>
      <c r="QAO54" s="3396"/>
      <c r="QAP54" s="3396"/>
      <c r="QAQ54" s="3396"/>
      <c r="QAR54" s="3396"/>
      <c r="QAS54" s="3396"/>
      <c r="QAT54" s="3396"/>
      <c r="QAU54" s="3396"/>
      <c r="QAV54" s="3396"/>
      <c r="QAW54" s="3396"/>
      <c r="QAX54" s="3396"/>
      <c r="QAY54" s="3396"/>
      <c r="QAZ54" s="3396"/>
      <c r="QBA54" s="3396"/>
      <c r="QBB54" s="3396"/>
      <c r="QBC54" s="3396"/>
      <c r="QBD54" s="3396"/>
      <c r="QBE54" s="3396"/>
      <c r="QBF54" s="3396"/>
      <c r="QBG54" s="3396"/>
      <c r="QBH54" s="3396"/>
      <c r="QBI54" s="3396"/>
      <c r="QBJ54" s="3396"/>
      <c r="QBK54" s="3396"/>
      <c r="QBL54" s="3396"/>
      <c r="QBM54" s="3396"/>
      <c r="QBN54" s="3396"/>
      <c r="QBO54" s="3396"/>
      <c r="QBP54" s="3396"/>
      <c r="QBQ54" s="3396"/>
      <c r="QBR54" s="3396"/>
      <c r="QBS54" s="3396"/>
      <c r="QBT54" s="3396"/>
      <c r="QBU54" s="3396"/>
      <c r="QBV54" s="3396"/>
      <c r="QBW54" s="3396"/>
      <c r="QBX54" s="3396"/>
      <c r="QBY54" s="3396"/>
      <c r="QBZ54" s="3396"/>
      <c r="QCA54" s="3396"/>
      <c r="QCB54" s="3396"/>
      <c r="QCC54" s="3396"/>
      <c r="QCD54" s="3396"/>
      <c r="QCE54" s="3396"/>
      <c r="QCF54" s="3396"/>
      <c r="QCG54" s="3396"/>
      <c r="QCH54" s="3396"/>
      <c r="QCI54" s="3396"/>
      <c r="QCJ54" s="3396"/>
      <c r="QCK54" s="3396"/>
      <c r="QCL54" s="3396"/>
      <c r="QCM54" s="3396"/>
      <c r="QCN54" s="3396"/>
      <c r="QCO54" s="3396"/>
      <c r="QCP54" s="3396"/>
      <c r="QCQ54" s="3396"/>
      <c r="QCR54" s="3396"/>
      <c r="QCS54" s="3396"/>
      <c r="QCT54" s="3396"/>
      <c r="QCU54" s="3396"/>
      <c r="QCV54" s="3396"/>
      <c r="QCW54" s="3396"/>
      <c r="QCX54" s="3396"/>
      <c r="QCY54" s="3396"/>
      <c r="QCZ54" s="3396"/>
      <c r="QDA54" s="3396"/>
      <c r="QDB54" s="3396"/>
      <c r="QDC54" s="3396"/>
      <c r="QDD54" s="3396"/>
      <c r="QDE54" s="3396"/>
      <c r="QDF54" s="3396"/>
      <c r="QDG54" s="3396"/>
      <c r="QDH54" s="3396"/>
      <c r="QDI54" s="3396"/>
      <c r="QDJ54" s="3396"/>
      <c r="QDK54" s="3396"/>
      <c r="QDL54" s="3396"/>
      <c r="QDM54" s="3396"/>
      <c r="QDN54" s="3396"/>
      <c r="QDO54" s="3396"/>
      <c r="QDP54" s="3396"/>
      <c r="QDQ54" s="3396"/>
      <c r="QDR54" s="3396"/>
      <c r="QDS54" s="3396"/>
      <c r="QDT54" s="3396"/>
      <c r="QDU54" s="3396"/>
      <c r="QDV54" s="3396"/>
      <c r="QDW54" s="3396"/>
      <c r="QDX54" s="3396"/>
      <c r="QDY54" s="3396"/>
      <c r="QDZ54" s="3396"/>
      <c r="QEA54" s="3396"/>
      <c r="QEB54" s="3396"/>
      <c r="QEC54" s="3396"/>
      <c r="QED54" s="3396"/>
      <c r="QEE54" s="3396"/>
      <c r="QEF54" s="3396"/>
      <c r="QEG54" s="3396"/>
      <c r="QEH54" s="3396"/>
      <c r="QEI54" s="3396"/>
      <c r="QEJ54" s="3396"/>
      <c r="QEK54" s="3396"/>
      <c r="QEL54" s="3396"/>
      <c r="QEM54" s="3396"/>
      <c r="QEN54" s="3396"/>
      <c r="QEO54" s="3396"/>
      <c r="QEP54" s="3396"/>
      <c r="QEQ54" s="3396"/>
      <c r="QER54" s="3396"/>
      <c r="QES54" s="3396"/>
      <c r="QET54" s="3396"/>
      <c r="QEU54" s="3396"/>
      <c r="QEV54" s="3396"/>
      <c r="QEW54" s="3396"/>
      <c r="QEX54" s="3396"/>
      <c r="QEY54" s="3396"/>
      <c r="QEZ54" s="3396"/>
      <c r="QFA54" s="3396"/>
      <c r="QFB54" s="3396"/>
      <c r="QFC54" s="3396"/>
      <c r="QFD54" s="3396"/>
      <c r="QFE54" s="3396"/>
      <c r="QFF54" s="3396"/>
      <c r="QFG54" s="3396"/>
      <c r="QFH54" s="3396"/>
      <c r="QFI54" s="3396"/>
      <c r="QFJ54" s="3396"/>
      <c r="QFK54" s="3396"/>
      <c r="QFL54" s="3396"/>
      <c r="QFM54" s="3396"/>
      <c r="QFN54" s="3396"/>
      <c r="QFO54" s="3396"/>
      <c r="QFP54" s="3396"/>
      <c r="QFQ54" s="3396"/>
      <c r="QFR54" s="3396"/>
      <c r="QFS54" s="3396"/>
      <c r="QFT54" s="3396"/>
      <c r="QFU54" s="3396"/>
      <c r="QFV54" s="3396"/>
      <c r="QFW54" s="3396"/>
      <c r="QFX54" s="3396"/>
      <c r="QFY54" s="3396"/>
      <c r="QFZ54" s="3396"/>
      <c r="QGA54" s="3396"/>
      <c r="QGB54" s="3396"/>
      <c r="QGC54" s="3396"/>
      <c r="QGD54" s="3396"/>
      <c r="QGE54" s="3396"/>
      <c r="QGF54" s="3396"/>
      <c r="QGG54" s="3396"/>
      <c r="QGH54" s="3396"/>
      <c r="QGI54" s="3396"/>
      <c r="QGJ54" s="3396"/>
      <c r="QGK54" s="3396"/>
      <c r="QGL54" s="3396"/>
      <c r="QGM54" s="3396"/>
      <c r="QGN54" s="3396"/>
      <c r="QGO54" s="3396"/>
      <c r="QGP54" s="3396"/>
      <c r="QGQ54" s="3396"/>
      <c r="QGR54" s="3396"/>
      <c r="QGS54" s="3396"/>
      <c r="QGT54" s="3396"/>
      <c r="QGU54" s="3396"/>
      <c r="QGV54" s="3396"/>
      <c r="QGW54" s="3396"/>
      <c r="QGX54" s="3396"/>
      <c r="QGY54" s="3396"/>
      <c r="QGZ54" s="3396"/>
      <c r="QHA54" s="3396"/>
      <c r="QHB54" s="3396"/>
      <c r="QHC54" s="3396"/>
      <c r="QHD54" s="3396"/>
      <c r="QHE54" s="3396"/>
      <c r="QHF54" s="3396"/>
      <c r="QHG54" s="3396"/>
      <c r="QHH54" s="3396"/>
      <c r="QHI54" s="3396"/>
      <c r="QHJ54" s="3396"/>
      <c r="QHK54" s="3396"/>
      <c r="QHL54" s="3396"/>
      <c r="QHM54" s="3396"/>
      <c r="QHN54" s="3396"/>
      <c r="QHO54" s="3396"/>
      <c r="QHP54" s="3396"/>
      <c r="QHQ54" s="3396"/>
      <c r="QHR54" s="3396"/>
      <c r="QHS54" s="3396"/>
      <c r="QHT54" s="3396"/>
      <c r="QHU54" s="3396"/>
      <c r="QHV54" s="3396"/>
      <c r="QHW54" s="3396"/>
      <c r="QHX54" s="3396"/>
      <c r="QHY54" s="3396"/>
      <c r="QHZ54" s="3396"/>
      <c r="QIA54" s="3396"/>
      <c r="QIB54" s="3396"/>
      <c r="QIC54" s="3396"/>
      <c r="QID54" s="3396"/>
      <c r="QIE54" s="3396"/>
      <c r="QIF54" s="3396"/>
      <c r="QIG54" s="3396"/>
      <c r="QIH54" s="3396"/>
      <c r="QII54" s="3396"/>
      <c r="QIJ54" s="3396"/>
      <c r="QIK54" s="3396"/>
      <c r="QIL54" s="3396"/>
      <c r="QIM54" s="3396"/>
      <c r="QIN54" s="3396"/>
      <c r="QIO54" s="3396"/>
      <c r="QIP54" s="3396"/>
      <c r="QIQ54" s="3396"/>
      <c r="QIR54" s="3396"/>
      <c r="QIS54" s="3396"/>
      <c r="QIT54" s="3396"/>
      <c r="QIU54" s="3396"/>
      <c r="QIV54" s="3396"/>
      <c r="QIW54" s="3396"/>
      <c r="QIX54" s="3396"/>
      <c r="QIY54" s="3396"/>
      <c r="QIZ54" s="3396"/>
      <c r="QJA54" s="3396"/>
      <c r="QJB54" s="3396"/>
      <c r="QJC54" s="3396"/>
      <c r="QJD54" s="3396"/>
      <c r="QJE54" s="3396"/>
      <c r="QJF54" s="3396"/>
      <c r="QJG54" s="3396"/>
      <c r="QJH54" s="3396"/>
      <c r="QJI54" s="3396"/>
      <c r="QJJ54" s="3396"/>
      <c r="QJK54" s="3396"/>
      <c r="QJL54" s="3396"/>
      <c r="QJM54" s="3396"/>
      <c r="QJN54" s="3396"/>
      <c r="QJO54" s="3396"/>
      <c r="QJP54" s="3396"/>
      <c r="QJQ54" s="3396"/>
      <c r="QJR54" s="3396"/>
      <c r="QJS54" s="3396"/>
      <c r="QJT54" s="3396"/>
      <c r="QJU54" s="3396"/>
      <c r="QJV54" s="3396"/>
      <c r="QJW54" s="3396"/>
      <c r="QJX54" s="3396"/>
      <c r="QJY54" s="3396"/>
      <c r="QJZ54" s="3396"/>
      <c r="QKA54" s="3396"/>
      <c r="QKB54" s="3396"/>
      <c r="QKC54" s="3396"/>
      <c r="QKD54" s="3396"/>
      <c r="QKE54" s="3396"/>
      <c r="QKF54" s="3396"/>
      <c r="QKG54" s="3396"/>
      <c r="QKH54" s="3396"/>
      <c r="QKI54" s="3396"/>
      <c r="QKJ54" s="3396"/>
      <c r="QKK54" s="3396"/>
      <c r="QKL54" s="3396"/>
      <c r="QKM54" s="3396"/>
      <c r="QKN54" s="3396"/>
      <c r="QKO54" s="3396"/>
      <c r="QKP54" s="3396"/>
      <c r="QKQ54" s="3396"/>
      <c r="QKR54" s="3396"/>
      <c r="QKS54" s="3396"/>
      <c r="QKT54" s="3396"/>
      <c r="QKU54" s="3396"/>
      <c r="QKV54" s="3396"/>
      <c r="QKW54" s="3396"/>
      <c r="QKX54" s="3396"/>
      <c r="QKY54" s="3396"/>
      <c r="QKZ54" s="3396"/>
      <c r="QLA54" s="3396"/>
      <c r="QLB54" s="3396"/>
      <c r="QLC54" s="3396"/>
      <c r="QLD54" s="3396"/>
      <c r="QLE54" s="3396"/>
      <c r="QLF54" s="3396"/>
      <c r="QLG54" s="3396"/>
      <c r="QLH54" s="3396"/>
      <c r="QLI54" s="3396"/>
      <c r="QLJ54" s="3396"/>
      <c r="QLK54" s="3396"/>
      <c r="QLL54" s="3396"/>
      <c r="QLM54" s="3396"/>
      <c r="QLN54" s="3396"/>
      <c r="QLO54" s="3396"/>
      <c r="QLP54" s="3396"/>
      <c r="QLQ54" s="3396"/>
      <c r="QLR54" s="3396"/>
      <c r="QLS54" s="3396"/>
      <c r="QLT54" s="3396"/>
      <c r="QLU54" s="3396"/>
      <c r="QLV54" s="3396"/>
      <c r="QLW54" s="3396"/>
      <c r="QLX54" s="3396"/>
      <c r="QLY54" s="3396"/>
      <c r="QLZ54" s="3396"/>
      <c r="QMA54" s="3396"/>
      <c r="QMB54" s="3396"/>
      <c r="QMC54" s="3396"/>
      <c r="QMD54" s="3396"/>
      <c r="QME54" s="3396"/>
      <c r="QMF54" s="3396"/>
      <c r="QMG54" s="3396"/>
      <c r="QMH54" s="3396"/>
      <c r="QMI54" s="3396"/>
      <c r="QMJ54" s="3396"/>
      <c r="QMK54" s="3396"/>
      <c r="QML54" s="3396"/>
      <c r="QMM54" s="3396"/>
      <c r="QMN54" s="3396"/>
      <c r="QMO54" s="3396"/>
      <c r="QMP54" s="3396"/>
      <c r="QMQ54" s="3396"/>
      <c r="QMR54" s="3396"/>
      <c r="QMS54" s="3396"/>
      <c r="QMT54" s="3396"/>
      <c r="QMU54" s="3396"/>
      <c r="QMV54" s="3396"/>
      <c r="QMW54" s="3396"/>
      <c r="QMX54" s="3396"/>
      <c r="QMY54" s="3396"/>
      <c r="QMZ54" s="3396"/>
      <c r="QNA54" s="3396"/>
      <c r="QNB54" s="3396"/>
      <c r="QNC54" s="3396"/>
      <c r="QND54" s="3396"/>
      <c r="QNE54" s="3396"/>
      <c r="QNF54" s="3396"/>
      <c r="QNG54" s="3396"/>
      <c r="QNH54" s="3396"/>
      <c r="QNI54" s="3396"/>
      <c r="QNJ54" s="3396"/>
      <c r="QNK54" s="3396"/>
      <c r="QNL54" s="3396"/>
      <c r="QNM54" s="3396"/>
      <c r="QNN54" s="3396"/>
      <c r="QNO54" s="3396"/>
      <c r="QNP54" s="3396"/>
      <c r="QNQ54" s="3396"/>
      <c r="QNR54" s="3396"/>
      <c r="QNS54" s="3396"/>
      <c r="QNT54" s="3396"/>
      <c r="QNU54" s="3396"/>
      <c r="QNV54" s="3396"/>
      <c r="QNW54" s="3396"/>
      <c r="QNX54" s="3396"/>
      <c r="QNY54" s="3396"/>
      <c r="QNZ54" s="3396"/>
      <c r="QOA54" s="3396"/>
      <c r="QOB54" s="3396"/>
      <c r="QOC54" s="3396"/>
      <c r="QOD54" s="3396"/>
      <c r="QOE54" s="3396"/>
      <c r="QOF54" s="3396"/>
      <c r="QOG54" s="3396"/>
      <c r="QOH54" s="3396"/>
      <c r="QOI54" s="3396"/>
      <c r="QOJ54" s="3396"/>
      <c r="QOK54" s="3396"/>
      <c r="QOL54" s="3396"/>
      <c r="QOM54" s="3396"/>
      <c r="QON54" s="3396"/>
      <c r="QOO54" s="3396"/>
      <c r="QOP54" s="3396"/>
      <c r="QOQ54" s="3396"/>
      <c r="QOR54" s="3396"/>
      <c r="QOS54" s="3396"/>
      <c r="QOT54" s="3396"/>
      <c r="QOU54" s="3396"/>
      <c r="QOV54" s="3396"/>
      <c r="QOW54" s="3396"/>
      <c r="QOX54" s="3396"/>
      <c r="QOY54" s="3396"/>
      <c r="QOZ54" s="3396"/>
      <c r="QPA54" s="3396"/>
      <c r="QPB54" s="3396"/>
      <c r="QPC54" s="3396"/>
      <c r="QPD54" s="3396"/>
      <c r="QPE54" s="3396"/>
      <c r="QPF54" s="3396"/>
      <c r="QPG54" s="3396"/>
      <c r="QPH54" s="3396"/>
      <c r="QPI54" s="3396"/>
      <c r="QPJ54" s="3396"/>
      <c r="QPK54" s="3396"/>
      <c r="QPL54" s="3396"/>
      <c r="QPM54" s="3396"/>
      <c r="QPN54" s="3396"/>
      <c r="QPO54" s="3396"/>
      <c r="QPP54" s="3396"/>
      <c r="QPQ54" s="3396"/>
      <c r="QPR54" s="3396"/>
      <c r="QPS54" s="3396"/>
      <c r="QPT54" s="3396"/>
      <c r="QPU54" s="3396"/>
      <c r="QPV54" s="3396"/>
      <c r="QPW54" s="3396"/>
      <c r="QPX54" s="3396"/>
      <c r="QPY54" s="3396"/>
      <c r="QPZ54" s="3396"/>
      <c r="QQA54" s="3396"/>
      <c r="QQB54" s="3396"/>
      <c r="QQC54" s="3396"/>
      <c r="QQD54" s="3396"/>
      <c r="QQE54" s="3396"/>
      <c r="QQF54" s="3396"/>
      <c r="QQG54" s="3396"/>
      <c r="QQH54" s="3396"/>
      <c r="QQI54" s="3396"/>
      <c r="QQJ54" s="3396"/>
      <c r="QQK54" s="3396"/>
      <c r="QQL54" s="3396"/>
      <c r="QQM54" s="3396"/>
      <c r="QQN54" s="3396"/>
      <c r="QQO54" s="3396"/>
      <c r="QQP54" s="3396"/>
      <c r="QQQ54" s="3396"/>
      <c r="QQR54" s="3396"/>
      <c r="QQS54" s="3396"/>
      <c r="QQT54" s="3396"/>
      <c r="QQU54" s="3396"/>
      <c r="QQV54" s="3396"/>
      <c r="QQW54" s="3396"/>
      <c r="QQX54" s="3396"/>
      <c r="QQY54" s="3396"/>
      <c r="QQZ54" s="3396"/>
      <c r="QRA54" s="3396"/>
      <c r="QRB54" s="3396"/>
      <c r="QRC54" s="3396"/>
      <c r="QRD54" s="3396"/>
      <c r="QRE54" s="3396"/>
      <c r="QRF54" s="3396"/>
      <c r="QRG54" s="3396"/>
      <c r="QRH54" s="3396"/>
      <c r="QRI54" s="3396"/>
      <c r="QRJ54" s="3396"/>
      <c r="QRK54" s="3396"/>
      <c r="QRL54" s="3396"/>
      <c r="QRM54" s="3396"/>
      <c r="QRN54" s="3396"/>
      <c r="QRO54" s="3396"/>
      <c r="QRP54" s="3396"/>
      <c r="QRQ54" s="3396"/>
      <c r="QRR54" s="3396"/>
      <c r="QRS54" s="3396"/>
      <c r="QRT54" s="3396"/>
      <c r="QRU54" s="3396"/>
      <c r="QRV54" s="3396"/>
      <c r="QRW54" s="3396"/>
      <c r="QRX54" s="3396"/>
      <c r="QRY54" s="3396"/>
      <c r="QRZ54" s="3396"/>
      <c r="QSA54" s="3396"/>
      <c r="QSB54" s="3396"/>
      <c r="QSC54" s="3396"/>
      <c r="QSD54" s="3396"/>
      <c r="QSE54" s="3396"/>
      <c r="QSF54" s="3396"/>
      <c r="QSG54" s="3396"/>
      <c r="QSH54" s="3396"/>
      <c r="QSI54" s="3396"/>
      <c r="QSJ54" s="3396"/>
      <c r="QSK54" s="3396"/>
      <c r="QSL54" s="3396"/>
      <c r="QSM54" s="3396"/>
      <c r="QSN54" s="3396"/>
      <c r="QSO54" s="3396"/>
      <c r="QSP54" s="3396"/>
      <c r="QSQ54" s="3396"/>
      <c r="QSR54" s="3396"/>
      <c r="QSS54" s="3396"/>
      <c r="QST54" s="3396"/>
      <c r="QSU54" s="3396"/>
      <c r="QSV54" s="3396"/>
      <c r="QSW54" s="3396"/>
      <c r="QSX54" s="3396"/>
      <c r="QSY54" s="3396"/>
      <c r="QSZ54" s="3396"/>
      <c r="QTA54" s="3396"/>
      <c r="QTB54" s="3396"/>
      <c r="QTC54" s="3396"/>
      <c r="QTD54" s="3396"/>
      <c r="QTE54" s="3396"/>
      <c r="QTF54" s="3396"/>
      <c r="QTG54" s="3396"/>
      <c r="QTH54" s="3396"/>
      <c r="QTI54" s="3396"/>
      <c r="QTJ54" s="3396"/>
      <c r="QTK54" s="3396"/>
      <c r="QTL54" s="3396"/>
      <c r="QTM54" s="3396"/>
      <c r="QTN54" s="3396"/>
      <c r="QTO54" s="3396"/>
      <c r="QTP54" s="3396"/>
      <c r="QTQ54" s="3396"/>
      <c r="QTR54" s="3396"/>
      <c r="QTS54" s="3396"/>
      <c r="QTT54" s="3396"/>
      <c r="QTU54" s="3396"/>
      <c r="QTV54" s="3396"/>
      <c r="QTW54" s="3396"/>
      <c r="QTX54" s="3396"/>
      <c r="QTY54" s="3396"/>
      <c r="QTZ54" s="3396"/>
      <c r="QUA54" s="3396"/>
      <c r="QUB54" s="3396"/>
      <c r="QUC54" s="3396"/>
      <c r="QUD54" s="3396"/>
      <c r="QUE54" s="3396"/>
      <c r="QUF54" s="3396"/>
      <c r="QUG54" s="3396"/>
      <c r="QUH54" s="3396"/>
      <c r="QUI54" s="3396"/>
      <c r="QUJ54" s="3396"/>
      <c r="QUK54" s="3396"/>
      <c r="QUL54" s="3396"/>
      <c r="QUM54" s="3396"/>
      <c r="QUN54" s="3396"/>
      <c r="QUO54" s="3396"/>
      <c r="QUP54" s="3396"/>
      <c r="QUQ54" s="3396"/>
      <c r="QUR54" s="3396"/>
      <c r="QUS54" s="3396"/>
      <c r="QUT54" s="3396"/>
      <c r="QUU54" s="3396"/>
      <c r="QUV54" s="3396"/>
      <c r="QUW54" s="3396"/>
      <c r="QUX54" s="3396"/>
      <c r="QUY54" s="3396"/>
      <c r="QUZ54" s="3396"/>
      <c r="QVA54" s="3396"/>
      <c r="QVB54" s="3396"/>
      <c r="QVC54" s="3396"/>
      <c r="QVD54" s="3396"/>
      <c r="QVE54" s="3396"/>
      <c r="QVF54" s="3396"/>
      <c r="QVG54" s="3396"/>
      <c r="QVH54" s="3396"/>
      <c r="QVI54" s="3396"/>
      <c r="QVJ54" s="3396"/>
      <c r="QVK54" s="3396"/>
      <c r="QVL54" s="3396"/>
      <c r="QVM54" s="3396"/>
      <c r="QVN54" s="3396"/>
      <c r="QVO54" s="3396"/>
      <c r="QVP54" s="3396"/>
      <c r="QVQ54" s="3396"/>
      <c r="QVR54" s="3396"/>
      <c r="QVS54" s="3396"/>
      <c r="QVT54" s="3396"/>
      <c r="QVU54" s="3396"/>
      <c r="QVV54" s="3396"/>
      <c r="QVW54" s="3396"/>
      <c r="QVX54" s="3396"/>
      <c r="QVY54" s="3396"/>
      <c r="QVZ54" s="3396"/>
      <c r="QWA54" s="3396"/>
      <c r="QWB54" s="3396"/>
      <c r="QWC54" s="3396"/>
      <c r="QWD54" s="3396"/>
      <c r="QWE54" s="3396"/>
      <c r="QWF54" s="3396"/>
      <c r="QWG54" s="3396"/>
      <c r="QWH54" s="3396"/>
      <c r="QWI54" s="3396"/>
      <c r="QWJ54" s="3396"/>
      <c r="QWK54" s="3396"/>
      <c r="QWL54" s="3396"/>
      <c r="QWM54" s="3396"/>
      <c r="QWN54" s="3396"/>
      <c r="QWO54" s="3396"/>
      <c r="QWP54" s="3396"/>
      <c r="QWQ54" s="3396"/>
      <c r="QWR54" s="3396"/>
      <c r="QWS54" s="3396"/>
      <c r="QWT54" s="3396"/>
      <c r="QWU54" s="3396"/>
      <c r="QWV54" s="3396"/>
      <c r="QWW54" s="3396"/>
      <c r="QWX54" s="3396"/>
      <c r="QWY54" s="3396"/>
      <c r="QWZ54" s="3396"/>
      <c r="QXA54" s="3396"/>
      <c r="QXB54" s="3396"/>
      <c r="QXC54" s="3396"/>
      <c r="QXD54" s="3396"/>
      <c r="QXE54" s="3396"/>
      <c r="QXF54" s="3396"/>
      <c r="QXG54" s="3396"/>
      <c r="QXH54" s="3396"/>
      <c r="QXI54" s="3396"/>
      <c r="QXJ54" s="3396"/>
      <c r="QXK54" s="3396"/>
      <c r="QXL54" s="3396"/>
      <c r="QXM54" s="3396"/>
      <c r="QXN54" s="3396"/>
      <c r="QXO54" s="3396"/>
      <c r="QXP54" s="3396"/>
      <c r="QXQ54" s="3396"/>
      <c r="QXR54" s="3396"/>
      <c r="QXS54" s="3396"/>
      <c r="QXT54" s="3396"/>
      <c r="QXU54" s="3396"/>
      <c r="QXV54" s="3396"/>
      <c r="QXW54" s="3396"/>
      <c r="QXX54" s="3396"/>
      <c r="QXY54" s="3396"/>
      <c r="QXZ54" s="3396"/>
      <c r="QYA54" s="3396"/>
      <c r="QYB54" s="3396"/>
      <c r="QYC54" s="3396"/>
      <c r="QYD54" s="3396"/>
      <c r="QYE54" s="3396"/>
      <c r="QYF54" s="3396"/>
      <c r="QYG54" s="3396"/>
      <c r="QYH54" s="3396"/>
      <c r="QYI54" s="3396"/>
      <c r="QYJ54" s="3396"/>
      <c r="QYK54" s="3396"/>
      <c r="QYL54" s="3396"/>
      <c r="QYM54" s="3396"/>
      <c r="QYN54" s="3396"/>
      <c r="QYO54" s="3396"/>
      <c r="QYP54" s="3396"/>
      <c r="QYQ54" s="3396"/>
      <c r="QYR54" s="3396"/>
      <c r="QYS54" s="3396"/>
      <c r="QYT54" s="3396"/>
      <c r="QYU54" s="3396"/>
      <c r="QYV54" s="3396"/>
      <c r="QYW54" s="3396"/>
      <c r="QYX54" s="3396"/>
      <c r="QYY54" s="3396"/>
      <c r="QYZ54" s="3396"/>
      <c r="QZA54" s="3396"/>
      <c r="QZB54" s="3396"/>
      <c r="QZC54" s="3396"/>
      <c r="QZD54" s="3396"/>
      <c r="QZE54" s="3396"/>
      <c r="QZF54" s="3396"/>
      <c r="QZG54" s="3396"/>
      <c r="QZH54" s="3396"/>
      <c r="QZI54" s="3396"/>
      <c r="QZJ54" s="3396"/>
      <c r="QZK54" s="3396"/>
      <c r="QZL54" s="3396"/>
      <c r="QZM54" s="3396"/>
      <c r="QZN54" s="3396"/>
      <c r="QZO54" s="3396"/>
      <c r="QZP54" s="3396"/>
      <c r="QZQ54" s="3396"/>
      <c r="QZR54" s="3396"/>
      <c r="QZS54" s="3396"/>
      <c r="QZT54" s="3396"/>
      <c r="QZU54" s="3396"/>
      <c r="QZV54" s="3396"/>
      <c r="QZW54" s="3396"/>
      <c r="QZX54" s="3396"/>
      <c r="QZY54" s="3396"/>
      <c r="QZZ54" s="3396"/>
      <c r="RAA54" s="3396"/>
      <c r="RAB54" s="3396"/>
      <c r="RAC54" s="3396"/>
      <c r="RAD54" s="3396"/>
      <c r="RAE54" s="3396"/>
      <c r="RAF54" s="3396"/>
      <c r="RAG54" s="3396"/>
      <c r="RAH54" s="3396"/>
      <c r="RAI54" s="3396"/>
      <c r="RAJ54" s="3396"/>
      <c r="RAK54" s="3396"/>
      <c r="RAL54" s="3396"/>
      <c r="RAM54" s="3396"/>
      <c r="RAN54" s="3396"/>
      <c r="RAO54" s="3396"/>
      <c r="RAP54" s="3396"/>
      <c r="RAQ54" s="3396"/>
      <c r="RAR54" s="3396"/>
      <c r="RAS54" s="3396"/>
      <c r="RAT54" s="3396"/>
      <c r="RAU54" s="3396"/>
      <c r="RAV54" s="3396"/>
      <c r="RAW54" s="3396"/>
      <c r="RAX54" s="3396"/>
      <c r="RAY54" s="3396"/>
      <c r="RAZ54" s="3396"/>
      <c r="RBA54" s="3396"/>
      <c r="RBB54" s="3396"/>
      <c r="RBC54" s="3396"/>
      <c r="RBD54" s="3396"/>
      <c r="RBE54" s="3396"/>
      <c r="RBF54" s="3396"/>
      <c r="RBG54" s="3396"/>
      <c r="RBH54" s="3396"/>
      <c r="RBI54" s="3396"/>
      <c r="RBJ54" s="3396"/>
      <c r="RBK54" s="3396"/>
      <c r="RBL54" s="3396"/>
      <c r="RBM54" s="3396"/>
      <c r="RBN54" s="3396"/>
      <c r="RBO54" s="3396"/>
      <c r="RBP54" s="3396"/>
      <c r="RBQ54" s="3396"/>
      <c r="RBR54" s="3396"/>
      <c r="RBS54" s="3396"/>
      <c r="RBT54" s="3396"/>
      <c r="RBU54" s="3396"/>
      <c r="RBV54" s="3396"/>
      <c r="RBW54" s="3396"/>
      <c r="RBX54" s="3396"/>
      <c r="RBY54" s="3396"/>
      <c r="RBZ54" s="3396"/>
      <c r="RCA54" s="3396"/>
      <c r="RCB54" s="3396"/>
      <c r="RCC54" s="3396"/>
      <c r="RCD54" s="3396"/>
      <c r="RCE54" s="3396"/>
      <c r="RCF54" s="3396"/>
      <c r="RCG54" s="3396"/>
      <c r="RCH54" s="3396"/>
      <c r="RCI54" s="3396"/>
      <c r="RCJ54" s="3396"/>
      <c r="RCK54" s="3396"/>
      <c r="RCL54" s="3396"/>
      <c r="RCM54" s="3396"/>
      <c r="RCN54" s="3396"/>
      <c r="RCO54" s="3396"/>
      <c r="RCP54" s="3396"/>
      <c r="RCQ54" s="3396"/>
      <c r="RCR54" s="3396"/>
      <c r="RCS54" s="3396"/>
      <c r="RCT54" s="3396"/>
      <c r="RCU54" s="3396"/>
      <c r="RCV54" s="3396"/>
      <c r="RCW54" s="3396"/>
      <c r="RCX54" s="3396"/>
      <c r="RCY54" s="3396"/>
      <c r="RCZ54" s="3396"/>
      <c r="RDA54" s="3396"/>
      <c r="RDB54" s="3396"/>
      <c r="RDC54" s="3396"/>
      <c r="RDD54" s="3396"/>
      <c r="RDE54" s="3396"/>
      <c r="RDF54" s="3396"/>
      <c r="RDG54" s="3396"/>
      <c r="RDH54" s="3396"/>
      <c r="RDI54" s="3396"/>
      <c r="RDJ54" s="3396"/>
      <c r="RDK54" s="3396"/>
      <c r="RDL54" s="3396"/>
      <c r="RDM54" s="3396"/>
      <c r="RDN54" s="3396"/>
      <c r="RDO54" s="3396"/>
      <c r="RDP54" s="3396"/>
      <c r="RDQ54" s="3396"/>
      <c r="RDR54" s="3396"/>
      <c r="RDS54" s="3396"/>
      <c r="RDT54" s="3396"/>
      <c r="RDU54" s="3396"/>
      <c r="RDV54" s="3396"/>
      <c r="RDW54" s="3396"/>
      <c r="RDX54" s="3396"/>
      <c r="RDY54" s="3396"/>
      <c r="RDZ54" s="3396"/>
      <c r="REA54" s="3396"/>
      <c r="REB54" s="3396"/>
      <c r="REC54" s="3396"/>
      <c r="RED54" s="3396"/>
      <c r="REE54" s="3396"/>
      <c r="REF54" s="3396"/>
      <c r="REG54" s="3396"/>
      <c r="REH54" s="3396"/>
      <c r="REI54" s="3396"/>
      <c r="REJ54" s="3396"/>
      <c r="REK54" s="3396"/>
      <c r="REL54" s="3396"/>
      <c r="REM54" s="3396"/>
      <c r="REN54" s="3396"/>
      <c r="REO54" s="3396"/>
      <c r="REP54" s="3396"/>
      <c r="REQ54" s="3396"/>
      <c r="RER54" s="3396"/>
      <c r="RES54" s="3396"/>
      <c r="RET54" s="3396"/>
      <c r="REU54" s="3396"/>
      <c r="REV54" s="3396"/>
      <c r="REW54" s="3396"/>
      <c r="REX54" s="3396"/>
      <c r="REY54" s="3396"/>
      <c r="REZ54" s="3396"/>
      <c r="RFA54" s="3396"/>
      <c r="RFB54" s="3396"/>
      <c r="RFC54" s="3396"/>
      <c r="RFD54" s="3396"/>
      <c r="RFE54" s="3396"/>
      <c r="RFF54" s="3396"/>
      <c r="RFG54" s="3396"/>
      <c r="RFH54" s="3396"/>
      <c r="RFI54" s="3396"/>
      <c r="RFJ54" s="3396"/>
      <c r="RFK54" s="3396"/>
      <c r="RFL54" s="3396"/>
      <c r="RFM54" s="3396"/>
      <c r="RFN54" s="3396"/>
      <c r="RFO54" s="3396"/>
      <c r="RFP54" s="3396"/>
      <c r="RFQ54" s="3396"/>
      <c r="RFR54" s="3396"/>
      <c r="RFS54" s="3396"/>
      <c r="RFT54" s="3396"/>
      <c r="RFU54" s="3396"/>
      <c r="RFV54" s="3396"/>
      <c r="RFW54" s="3396"/>
      <c r="RFX54" s="3396"/>
      <c r="RFY54" s="3396"/>
      <c r="RFZ54" s="3396"/>
      <c r="RGA54" s="3396"/>
      <c r="RGB54" s="3396"/>
      <c r="RGC54" s="3396"/>
      <c r="RGD54" s="3396"/>
      <c r="RGE54" s="3396"/>
      <c r="RGF54" s="3396"/>
      <c r="RGG54" s="3396"/>
      <c r="RGH54" s="3396"/>
      <c r="RGI54" s="3396"/>
      <c r="RGJ54" s="3396"/>
      <c r="RGK54" s="3396"/>
      <c r="RGL54" s="3396"/>
      <c r="RGM54" s="3396"/>
      <c r="RGN54" s="3396"/>
      <c r="RGO54" s="3396"/>
      <c r="RGP54" s="3396"/>
      <c r="RGQ54" s="3396"/>
      <c r="RGR54" s="3396"/>
      <c r="RGS54" s="3396"/>
      <c r="RGT54" s="3396"/>
      <c r="RGU54" s="3396"/>
      <c r="RGV54" s="3396"/>
      <c r="RGW54" s="3396"/>
      <c r="RGX54" s="3396"/>
      <c r="RGY54" s="3396"/>
      <c r="RGZ54" s="3396"/>
      <c r="RHA54" s="3396"/>
      <c r="RHB54" s="3396"/>
      <c r="RHC54" s="3396"/>
      <c r="RHD54" s="3396"/>
      <c r="RHE54" s="3396"/>
      <c r="RHF54" s="3396"/>
      <c r="RHG54" s="3396"/>
      <c r="RHH54" s="3396"/>
      <c r="RHI54" s="3396"/>
      <c r="RHJ54" s="3396"/>
      <c r="RHK54" s="3396"/>
      <c r="RHL54" s="3396"/>
      <c r="RHM54" s="3396"/>
      <c r="RHN54" s="3396"/>
      <c r="RHO54" s="3396"/>
      <c r="RHP54" s="3396"/>
      <c r="RHQ54" s="3396"/>
      <c r="RHR54" s="3396"/>
      <c r="RHS54" s="3396"/>
      <c r="RHT54" s="3396"/>
      <c r="RHU54" s="3396"/>
      <c r="RHV54" s="3396"/>
      <c r="RHW54" s="3396"/>
      <c r="RHX54" s="3396"/>
      <c r="RHY54" s="3396"/>
      <c r="RHZ54" s="3396"/>
      <c r="RIA54" s="3396"/>
      <c r="RIB54" s="3396"/>
      <c r="RIC54" s="3396"/>
      <c r="RID54" s="3396"/>
      <c r="RIE54" s="3396"/>
      <c r="RIF54" s="3396"/>
      <c r="RIG54" s="3396"/>
      <c r="RIH54" s="3396"/>
      <c r="RII54" s="3396"/>
      <c r="RIJ54" s="3396"/>
      <c r="RIK54" s="3396"/>
      <c r="RIL54" s="3396"/>
      <c r="RIM54" s="3396"/>
      <c r="RIN54" s="3396"/>
      <c r="RIO54" s="3396"/>
      <c r="RIP54" s="3396"/>
      <c r="RIQ54" s="3396"/>
      <c r="RIR54" s="3396"/>
      <c r="RIS54" s="3396"/>
      <c r="RIT54" s="3396"/>
      <c r="RIU54" s="3396"/>
      <c r="RIV54" s="3396"/>
      <c r="RIW54" s="3396"/>
      <c r="RIX54" s="3396"/>
      <c r="RIY54" s="3396"/>
      <c r="RIZ54" s="3396"/>
      <c r="RJA54" s="3396"/>
      <c r="RJB54" s="3396"/>
      <c r="RJC54" s="3396"/>
      <c r="RJD54" s="3396"/>
      <c r="RJE54" s="3396"/>
      <c r="RJF54" s="3396"/>
      <c r="RJG54" s="3396"/>
      <c r="RJH54" s="3396"/>
      <c r="RJI54" s="3396"/>
      <c r="RJJ54" s="3396"/>
      <c r="RJK54" s="3396"/>
      <c r="RJL54" s="3396"/>
      <c r="RJM54" s="3396"/>
      <c r="RJN54" s="3396"/>
      <c r="RJO54" s="3396"/>
      <c r="RJP54" s="3396"/>
      <c r="RJQ54" s="3396"/>
      <c r="RJR54" s="3396"/>
      <c r="RJS54" s="3396"/>
      <c r="RJT54" s="3396"/>
      <c r="RJU54" s="3396"/>
      <c r="RJV54" s="3396"/>
      <c r="RJW54" s="3396"/>
      <c r="RJX54" s="3396"/>
      <c r="RJY54" s="3396"/>
      <c r="RJZ54" s="3396"/>
      <c r="RKA54" s="3396"/>
      <c r="RKB54" s="3396"/>
      <c r="RKC54" s="3396"/>
      <c r="RKD54" s="3396"/>
      <c r="RKE54" s="3396"/>
      <c r="RKF54" s="3396"/>
      <c r="RKG54" s="3396"/>
      <c r="RKH54" s="3396"/>
      <c r="RKI54" s="3396"/>
      <c r="RKJ54" s="3396"/>
      <c r="RKK54" s="3396"/>
      <c r="RKL54" s="3396"/>
      <c r="RKM54" s="3396"/>
      <c r="RKN54" s="3396"/>
      <c r="RKO54" s="3396"/>
      <c r="RKP54" s="3396"/>
      <c r="RKQ54" s="3396"/>
      <c r="RKR54" s="3396"/>
      <c r="RKS54" s="3396"/>
      <c r="RKT54" s="3396"/>
      <c r="RKU54" s="3396"/>
      <c r="RKV54" s="3396"/>
      <c r="RKW54" s="3396"/>
      <c r="RKX54" s="3396"/>
      <c r="RKY54" s="3396"/>
      <c r="RKZ54" s="3396"/>
      <c r="RLA54" s="3396"/>
      <c r="RLB54" s="3396"/>
      <c r="RLC54" s="3396"/>
      <c r="RLD54" s="3396"/>
      <c r="RLE54" s="3396"/>
      <c r="RLF54" s="3396"/>
      <c r="RLG54" s="3396"/>
      <c r="RLH54" s="3396"/>
      <c r="RLI54" s="3396"/>
      <c r="RLJ54" s="3396"/>
      <c r="RLK54" s="3396"/>
      <c r="RLL54" s="3396"/>
      <c r="RLM54" s="3396"/>
      <c r="RLN54" s="3396"/>
      <c r="RLO54" s="3396"/>
      <c r="RLP54" s="3396"/>
      <c r="RLQ54" s="3396"/>
      <c r="RLR54" s="3396"/>
      <c r="RLS54" s="3396"/>
      <c r="RLT54" s="3396"/>
      <c r="RLU54" s="3396"/>
      <c r="RLV54" s="3396"/>
      <c r="RLW54" s="3396"/>
      <c r="RLX54" s="3396"/>
      <c r="RLY54" s="3396"/>
      <c r="RLZ54" s="3396"/>
      <c r="RMA54" s="3396"/>
      <c r="RMB54" s="3396"/>
      <c r="RMC54" s="3396"/>
      <c r="RMD54" s="3396"/>
      <c r="RME54" s="3396"/>
      <c r="RMF54" s="3396"/>
      <c r="RMG54" s="3396"/>
      <c r="RMH54" s="3396"/>
      <c r="RMI54" s="3396"/>
      <c r="RMJ54" s="3396"/>
      <c r="RMK54" s="3396"/>
      <c r="RML54" s="3396"/>
      <c r="RMM54" s="3396"/>
      <c r="RMN54" s="3396"/>
      <c r="RMO54" s="3396"/>
      <c r="RMP54" s="3396"/>
      <c r="RMQ54" s="3396"/>
      <c r="RMR54" s="3396"/>
      <c r="RMS54" s="3396"/>
      <c r="RMT54" s="3396"/>
      <c r="RMU54" s="3396"/>
      <c r="RMV54" s="3396"/>
      <c r="RMW54" s="3396"/>
      <c r="RMX54" s="3396"/>
      <c r="RMY54" s="3396"/>
      <c r="RMZ54" s="3396"/>
      <c r="RNA54" s="3396"/>
      <c r="RNB54" s="3396"/>
      <c r="RNC54" s="3396"/>
      <c r="RND54" s="3396"/>
      <c r="RNE54" s="3396"/>
      <c r="RNF54" s="3396"/>
      <c r="RNG54" s="3396"/>
      <c r="RNH54" s="3396"/>
      <c r="RNI54" s="3396"/>
      <c r="RNJ54" s="3396"/>
      <c r="RNK54" s="3396"/>
      <c r="RNL54" s="3396"/>
      <c r="RNM54" s="3396"/>
      <c r="RNN54" s="3396"/>
      <c r="RNO54" s="3396"/>
      <c r="RNP54" s="3396"/>
      <c r="RNQ54" s="3396"/>
      <c r="RNR54" s="3396"/>
      <c r="RNS54" s="3396"/>
      <c r="RNT54" s="3396"/>
      <c r="RNU54" s="3396"/>
      <c r="RNV54" s="3396"/>
      <c r="RNW54" s="3396"/>
      <c r="RNX54" s="3396"/>
      <c r="RNY54" s="3396"/>
      <c r="RNZ54" s="3396"/>
      <c r="ROA54" s="3396"/>
      <c r="ROB54" s="3396"/>
      <c r="ROC54" s="3396"/>
      <c r="ROD54" s="3396"/>
      <c r="ROE54" s="3396"/>
      <c r="ROF54" s="3396"/>
      <c r="ROG54" s="3396"/>
      <c r="ROH54" s="3396"/>
      <c r="ROI54" s="3396"/>
      <c r="ROJ54" s="3396"/>
      <c r="ROK54" s="3396"/>
      <c r="ROL54" s="3396"/>
      <c r="ROM54" s="3396"/>
      <c r="RON54" s="3396"/>
      <c r="ROO54" s="3396"/>
      <c r="ROP54" s="3396"/>
      <c r="ROQ54" s="3396"/>
      <c r="ROR54" s="3396"/>
      <c r="ROS54" s="3396"/>
      <c r="ROT54" s="3396"/>
      <c r="ROU54" s="3396"/>
      <c r="ROV54" s="3396"/>
      <c r="ROW54" s="3396"/>
      <c r="ROX54" s="3396"/>
      <c r="ROY54" s="3396"/>
      <c r="ROZ54" s="3396"/>
      <c r="RPA54" s="3396"/>
      <c r="RPB54" s="3396"/>
      <c r="RPC54" s="3396"/>
      <c r="RPD54" s="3396"/>
      <c r="RPE54" s="3396"/>
      <c r="RPF54" s="3396"/>
      <c r="RPG54" s="3396"/>
      <c r="RPH54" s="3396"/>
      <c r="RPI54" s="3396"/>
      <c r="RPJ54" s="3396"/>
      <c r="RPK54" s="3396"/>
      <c r="RPL54" s="3396"/>
      <c r="RPM54" s="3396"/>
      <c r="RPN54" s="3396"/>
      <c r="RPO54" s="3396"/>
      <c r="RPP54" s="3396"/>
      <c r="RPQ54" s="3396"/>
      <c r="RPR54" s="3396"/>
      <c r="RPS54" s="3396"/>
      <c r="RPT54" s="3396"/>
      <c r="RPU54" s="3396"/>
      <c r="RPV54" s="3396"/>
      <c r="RPW54" s="3396"/>
      <c r="RPX54" s="3396"/>
      <c r="RPY54" s="3396"/>
      <c r="RPZ54" s="3396"/>
      <c r="RQA54" s="3396"/>
      <c r="RQB54" s="3396"/>
      <c r="RQC54" s="3396"/>
      <c r="RQD54" s="3396"/>
      <c r="RQE54" s="3396"/>
      <c r="RQF54" s="3396"/>
      <c r="RQG54" s="3396"/>
      <c r="RQH54" s="3396"/>
      <c r="RQI54" s="3396"/>
      <c r="RQJ54" s="3396"/>
      <c r="RQK54" s="3396"/>
      <c r="RQL54" s="3396"/>
      <c r="RQM54" s="3396"/>
      <c r="RQN54" s="3396"/>
      <c r="RQO54" s="3396"/>
      <c r="RQP54" s="3396"/>
      <c r="RQQ54" s="3396"/>
      <c r="RQR54" s="3396"/>
      <c r="RQS54" s="3396"/>
      <c r="RQT54" s="3396"/>
      <c r="RQU54" s="3396"/>
      <c r="RQV54" s="3396"/>
      <c r="RQW54" s="3396"/>
      <c r="RQX54" s="3396"/>
      <c r="RQY54" s="3396"/>
      <c r="RQZ54" s="3396"/>
      <c r="RRA54" s="3396"/>
      <c r="RRB54" s="3396"/>
      <c r="RRC54" s="3396"/>
      <c r="RRD54" s="3396"/>
      <c r="RRE54" s="3396"/>
      <c r="RRF54" s="3396"/>
      <c r="RRG54" s="3396"/>
      <c r="RRH54" s="3396"/>
      <c r="RRI54" s="3396"/>
      <c r="RRJ54" s="3396"/>
      <c r="RRK54" s="3396"/>
      <c r="RRL54" s="3396"/>
      <c r="RRM54" s="3396"/>
      <c r="RRN54" s="3396"/>
      <c r="RRO54" s="3396"/>
      <c r="RRP54" s="3396"/>
      <c r="RRQ54" s="3396"/>
      <c r="RRR54" s="3396"/>
      <c r="RRS54" s="3396"/>
      <c r="RRT54" s="3396"/>
      <c r="RRU54" s="3396"/>
      <c r="RRV54" s="3396"/>
      <c r="RRW54" s="3396"/>
      <c r="RRX54" s="3396"/>
      <c r="RRY54" s="3396"/>
      <c r="RRZ54" s="3396"/>
      <c r="RSA54" s="3396"/>
      <c r="RSB54" s="3396"/>
      <c r="RSC54" s="3396"/>
      <c r="RSD54" s="3396"/>
      <c r="RSE54" s="3396"/>
      <c r="RSF54" s="3396"/>
      <c r="RSG54" s="3396"/>
      <c r="RSH54" s="3396"/>
      <c r="RSI54" s="3396"/>
      <c r="RSJ54" s="3396"/>
      <c r="RSK54" s="3396"/>
      <c r="RSL54" s="3396"/>
      <c r="RSM54" s="3396"/>
      <c r="RSN54" s="3396"/>
      <c r="RSO54" s="3396"/>
      <c r="RSP54" s="3396"/>
      <c r="RSQ54" s="3396"/>
      <c r="RSR54" s="3396"/>
      <c r="RSS54" s="3396"/>
      <c r="RST54" s="3396"/>
      <c r="RSU54" s="3396"/>
      <c r="RSV54" s="3396"/>
      <c r="RSW54" s="3396"/>
      <c r="RSX54" s="3396"/>
      <c r="RSY54" s="3396"/>
      <c r="RSZ54" s="3396"/>
      <c r="RTA54" s="3396"/>
      <c r="RTB54" s="3396"/>
      <c r="RTC54" s="3396"/>
      <c r="RTD54" s="3396"/>
      <c r="RTE54" s="3396"/>
      <c r="RTF54" s="3396"/>
      <c r="RTG54" s="3396"/>
      <c r="RTH54" s="3396"/>
      <c r="RTI54" s="3396"/>
      <c r="RTJ54" s="3396"/>
      <c r="RTK54" s="3396"/>
      <c r="RTL54" s="3396"/>
      <c r="RTM54" s="3396"/>
      <c r="RTN54" s="3396"/>
      <c r="RTO54" s="3396"/>
      <c r="RTP54" s="3396"/>
      <c r="RTQ54" s="3396"/>
      <c r="RTR54" s="3396"/>
      <c r="RTS54" s="3396"/>
      <c r="RTT54" s="3396"/>
      <c r="RTU54" s="3396"/>
      <c r="RTV54" s="3396"/>
      <c r="RTW54" s="3396"/>
      <c r="RTX54" s="3396"/>
      <c r="RTY54" s="3396"/>
      <c r="RTZ54" s="3396"/>
      <c r="RUA54" s="3396"/>
      <c r="RUB54" s="3396"/>
      <c r="RUC54" s="3396"/>
      <c r="RUD54" s="3396"/>
      <c r="RUE54" s="3396"/>
      <c r="RUF54" s="3396"/>
      <c r="RUG54" s="3396"/>
      <c r="RUH54" s="3396"/>
      <c r="RUI54" s="3396"/>
      <c r="RUJ54" s="3396"/>
      <c r="RUK54" s="3396"/>
      <c r="RUL54" s="3396"/>
      <c r="RUM54" s="3396"/>
      <c r="RUN54" s="3396"/>
      <c r="RUO54" s="3396"/>
      <c r="RUP54" s="3396"/>
      <c r="RUQ54" s="3396"/>
      <c r="RUR54" s="3396"/>
      <c r="RUS54" s="3396"/>
      <c r="RUT54" s="3396"/>
      <c r="RUU54" s="3396"/>
      <c r="RUV54" s="3396"/>
      <c r="RUW54" s="3396"/>
      <c r="RUX54" s="3396"/>
      <c r="RUY54" s="3396"/>
      <c r="RUZ54" s="3396"/>
      <c r="RVA54" s="3396"/>
      <c r="RVB54" s="3396"/>
      <c r="RVC54" s="3396"/>
      <c r="RVD54" s="3396"/>
      <c r="RVE54" s="3396"/>
      <c r="RVF54" s="3396"/>
      <c r="RVG54" s="3396"/>
      <c r="RVH54" s="3396"/>
      <c r="RVI54" s="3396"/>
      <c r="RVJ54" s="3396"/>
      <c r="RVK54" s="3396"/>
      <c r="RVL54" s="3396"/>
      <c r="RVM54" s="3396"/>
      <c r="RVN54" s="3396"/>
      <c r="RVO54" s="3396"/>
      <c r="RVP54" s="3396"/>
      <c r="RVQ54" s="3396"/>
      <c r="RVR54" s="3396"/>
      <c r="RVS54" s="3396"/>
      <c r="RVT54" s="3396"/>
      <c r="RVU54" s="3396"/>
      <c r="RVV54" s="3396"/>
      <c r="RVW54" s="3396"/>
      <c r="RVX54" s="3396"/>
      <c r="RVY54" s="3396"/>
      <c r="RVZ54" s="3396"/>
      <c r="RWA54" s="3396"/>
      <c r="RWB54" s="3396"/>
      <c r="RWC54" s="3396"/>
      <c r="RWD54" s="3396"/>
      <c r="RWE54" s="3396"/>
      <c r="RWF54" s="3396"/>
      <c r="RWG54" s="3396"/>
      <c r="RWH54" s="3396"/>
      <c r="RWI54" s="3396"/>
      <c r="RWJ54" s="3396"/>
      <c r="RWK54" s="3396"/>
      <c r="RWL54" s="3396"/>
      <c r="RWM54" s="3396"/>
      <c r="RWN54" s="3396"/>
      <c r="RWO54" s="3396"/>
      <c r="RWP54" s="3396"/>
      <c r="RWQ54" s="3396"/>
      <c r="RWR54" s="3396"/>
      <c r="RWS54" s="3396"/>
      <c r="RWT54" s="3396"/>
      <c r="RWU54" s="3396"/>
      <c r="RWV54" s="3396"/>
      <c r="RWW54" s="3396"/>
      <c r="RWX54" s="3396"/>
      <c r="RWY54" s="3396"/>
      <c r="RWZ54" s="3396"/>
      <c r="RXA54" s="3396"/>
      <c r="RXB54" s="3396"/>
      <c r="RXC54" s="3396"/>
      <c r="RXD54" s="3396"/>
      <c r="RXE54" s="3396"/>
      <c r="RXF54" s="3396"/>
      <c r="RXG54" s="3396"/>
      <c r="RXH54" s="3396"/>
      <c r="RXI54" s="3396"/>
      <c r="RXJ54" s="3396"/>
      <c r="RXK54" s="3396"/>
      <c r="RXL54" s="3396"/>
      <c r="RXM54" s="3396"/>
      <c r="RXN54" s="3396"/>
      <c r="RXO54" s="3396"/>
      <c r="RXP54" s="3396"/>
      <c r="RXQ54" s="3396"/>
      <c r="RXR54" s="3396"/>
      <c r="RXS54" s="3396"/>
      <c r="RXT54" s="3396"/>
      <c r="RXU54" s="3396"/>
      <c r="RXV54" s="3396"/>
      <c r="RXW54" s="3396"/>
      <c r="RXX54" s="3396"/>
      <c r="RXY54" s="3396"/>
      <c r="RXZ54" s="3396"/>
      <c r="RYA54" s="3396"/>
      <c r="RYB54" s="3396"/>
      <c r="RYC54" s="3396"/>
      <c r="RYD54" s="3396"/>
      <c r="RYE54" s="3396"/>
      <c r="RYF54" s="3396"/>
      <c r="RYG54" s="3396"/>
      <c r="RYH54" s="3396"/>
      <c r="RYI54" s="3396"/>
      <c r="RYJ54" s="3396"/>
      <c r="RYK54" s="3396"/>
      <c r="RYL54" s="3396"/>
      <c r="RYM54" s="3396"/>
      <c r="RYN54" s="3396"/>
      <c r="RYO54" s="3396"/>
      <c r="RYP54" s="3396"/>
      <c r="RYQ54" s="3396"/>
      <c r="RYR54" s="3396"/>
      <c r="RYS54" s="3396"/>
      <c r="RYT54" s="3396"/>
      <c r="RYU54" s="3396"/>
      <c r="RYV54" s="3396"/>
      <c r="RYW54" s="3396"/>
      <c r="RYX54" s="3396"/>
      <c r="RYY54" s="3396"/>
      <c r="RYZ54" s="3396"/>
      <c r="RZA54" s="3396"/>
      <c r="RZB54" s="3396"/>
      <c r="RZC54" s="3396"/>
      <c r="RZD54" s="3396"/>
      <c r="RZE54" s="3396"/>
      <c r="RZF54" s="3396"/>
      <c r="RZG54" s="3396"/>
      <c r="RZH54" s="3396"/>
      <c r="RZI54" s="3396"/>
      <c r="RZJ54" s="3396"/>
      <c r="RZK54" s="3396"/>
      <c r="RZL54" s="3396"/>
      <c r="RZM54" s="3396"/>
      <c r="RZN54" s="3396"/>
      <c r="RZO54" s="3396"/>
      <c r="RZP54" s="3396"/>
      <c r="RZQ54" s="3396"/>
      <c r="RZR54" s="3396"/>
      <c r="RZS54" s="3396"/>
      <c r="RZT54" s="3396"/>
      <c r="RZU54" s="3396"/>
      <c r="RZV54" s="3396"/>
      <c r="RZW54" s="3396"/>
      <c r="RZX54" s="3396"/>
      <c r="RZY54" s="3396"/>
      <c r="RZZ54" s="3396"/>
      <c r="SAA54" s="3396"/>
      <c r="SAB54" s="3396"/>
      <c r="SAC54" s="3396"/>
      <c r="SAD54" s="3396"/>
      <c r="SAE54" s="3396"/>
      <c r="SAF54" s="3396"/>
      <c r="SAG54" s="3396"/>
      <c r="SAH54" s="3396"/>
      <c r="SAI54" s="3396"/>
      <c r="SAJ54" s="3396"/>
      <c r="SAK54" s="3396"/>
      <c r="SAL54" s="3396"/>
      <c r="SAM54" s="3396"/>
      <c r="SAN54" s="3396"/>
      <c r="SAO54" s="3396"/>
      <c r="SAP54" s="3396"/>
      <c r="SAQ54" s="3396"/>
      <c r="SAR54" s="3396"/>
      <c r="SAS54" s="3396"/>
      <c r="SAT54" s="3396"/>
      <c r="SAU54" s="3396"/>
      <c r="SAV54" s="3396"/>
      <c r="SAW54" s="3396"/>
      <c r="SAX54" s="3396"/>
      <c r="SAY54" s="3396"/>
      <c r="SAZ54" s="3396"/>
      <c r="SBA54" s="3396"/>
      <c r="SBB54" s="3396"/>
      <c r="SBC54" s="3396"/>
      <c r="SBD54" s="3396"/>
      <c r="SBE54" s="3396"/>
      <c r="SBF54" s="3396"/>
      <c r="SBG54" s="3396"/>
      <c r="SBH54" s="3396"/>
      <c r="SBI54" s="3396"/>
      <c r="SBJ54" s="3396"/>
      <c r="SBK54" s="3396"/>
      <c r="SBL54" s="3396"/>
      <c r="SBM54" s="3396"/>
      <c r="SBN54" s="3396"/>
      <c r="SBO54" s="3396"/>
      <c r="SBP54" s="3396"/>
      <c r="SBQ54" s="3396"/>
      <c r="SBR54" s="3396"/>
      <c r="SBS54" s="3396"/>
      <c r="SBT54" s="3396"/>
      <c r="SBU54" s="3396"/>
      <c r="SBV54" s="3396"/>
      <c r="SBW54" s="3396"/>
      <c r="SBX54" s="3396"/>
      <c r="SBY54" s="3396"/>
      <c r="SBZ54" s="3396"/>
      <c r="SCA54" s="3396"/>
      <c r="SCB54" s="3396"/>
      <c r="SCC54" s="3396"/>
      <c r="SCD54" s="3396"/>
      <c r="SCE54" s="3396"/>
      <c r="SCF54" s="3396"/>
      <c r="SCG54" s="3396"/>
      <c r="SCH54" s="3396"/>
      <c r="SCI54" s="3396"/>
      <c r="SCJ54" s="3396"/>
      <c r="SCK54" s="3396"/>
      <c r="SCL54" s="3396"/>
      <c r="SCM54" s="3396"/>
      <c r="SCN54" s="3396"/>
      <c r="SCO54" s="3396"/>
      <c r="SCP54" s="3396"/>
      <c r="SCQ54" s="3396"/>
      <c r="SCR54" s="3396"/>
      <c r="SCS54" s="3396"/>
      <c r="SCT54" s="3396"/>
      <c r="SCU54" s="3396"/>
      <c r="SCV54" s="3396"/>
      <c r="SCW54" s="3396"/>
      <c r="SCX54" s="3396"/>
      <c r="SCY54" s="3396"/>
      <c r="SCZ54" s="3396"/>
      <c r="SDA54" s="3396"/>
      <c r="SDB54" s="3396"/>
      <c r="SDC54" s="3396"/>
      <c r="SDD54" s="3396"/>
      <c r="SDE54" s="3396"/>
      <c r="SDF54" s="3396"/>
      <c r="SDG54" s="3396"/>
      <c r="SDH54" s="3396"/>
      <c r="SDI54" s="3396"/>
      <c r="SDJ54" s="3396"/>
      <c r="SDK54" s="3396"/>
      <c r="SDL54" s="3396"/>
      <c r="SDM54" s="3396"/>
      <c r="SDN54" s="3396"/>
      <c r="SDO54" s="3396"/>
      <c r="SDP54" s="3396"/>
      <c r="SDQ54" s="3396"/>
      <c r="SDR54" s="3396"/>
      <c r="SDS54" s="3396"/>
      <c r="SDT54" s="3396"/>
      <c r="SDU54" s="3396"/>
      <c r="SDV54" s="3396"/>
      <c r="SDW54" s="3396"/>
      <c r="SDX54" s="3396"/>
      <c r="SDY54" s="3396"/>
      <c r="SDZ54" s="3396"/>
      <c r="SEA54" s="3396"/>
      <c r="SEB54" s="3396"/>
      <c r="SEC54" s="3396"/>
      <c r="SED54" s="3396"/>
      <c r="SEE54" s="3396"/>
      <c r="SEF54" s="3396"/>
      <c r="SEG54" s="3396"/>
      <c r="SEH54" s="3396"/>
      <c r="SEI54" s="3396"/>
      <c r="SEJ54" s="3396"/>
      <c r="SEK54" s="3396"/>
      <c r="SEL54" s="3396"/>
      <c r="SEM54" s="3396"/>
      <c r="SEN54" s="3396"/>
      <c r="SEO54" s="3396"/>
      <c r="SEP54" s="3396"/>
      <c r="SEQ54" s="3396"/>
      <c r="SER54" s="3396"/>
      <c r="SES54" s="3396"/>
      <c r="SET54" s="3396"/>
      <c r="SEU54" s="3396"/>
      <c r="SEV54" s="3396"/>
      <c r="SEW54" s="3396"/>
      <c r="SEX54" s="3396"/>
      <c r="SEY54" s="3396"/>
      <c r="SEZ54" s="3396"/>
      <c r="SFA54" s="3396"/>
      <c r="SFB54" s="3396"/>
      <c r="SFC54" s="3396"/>
      <c r="SFD54" s="3396"/>
      <c r="SFE54" s="3396"/>
      <c r="SFF54" s="3396"/>
      <c r="SFG54" s="3396"/>
      <c r="SFH54" s="3396"/>
      <c r="SFI54" s="3396"/>
      <c r="SFJ54" s="3396"/>
      <c r="SFK54" s="3396"/>
      <c r="SFL54" s="3396"/>
      <c r="SFM54" s="3396"/>
      <c r="SFN54" s="3396"/>
      <c r="SFO54" s="3396"/>
      <c r="SFP54" s="3396"/>
      <c r="SFQ54" s="3396"/>
      <c r="SFR54" s="3396"/>
      <c r="SFS54" s="3396"/>
      <c r="SFT54" s="3396"/>
      <c r="SFU54" s="3396"/>
      <c r="SFV54" s="3396"/>
      <c r="SFW54" s="3396"/>
      <c r="SFX54" s="3396"/>
      <c r="SFY54" s="3396"/>
      <c r="SFZ54" s="3396"/>
      <c r="SGA54" s="3396"/>
      <c r="SGB54" s="3396"/>
      <c r="SGC54" s="3396"/>
      <c r="SGD54" s="3396"/>
      <c r="SGE54" s="3396"/>
      <c r="SGF54" s="3396"/>
      <c r="SGG54" s="3396"/>
      <c r="SGH54" s="3396"/>
      <c r="SGI54" s="3396"/>
      <c r="SGJ54" s="3396"/>
      <c r="SGK54" s="3396"/>
      <c r="SGL54" s="3396"/>
      <c r="SGM54" s="3396"/>
      <c r="SGN54" s="3396"/>
      <c r="SGO54" s="3396"/>
      <c r="SGP54" s="3396"/>
      <c r="SGQ54" s="3396"/>
      <c r="SGR54" s="3396"/>
      <c r="SGS54" s="3396"/>
      <c r="SGT54" s="3396"/>
      <c r="SGU54" s="3396"/>
      <c r="SGV54" s="3396"/>
      <c r="SGW54" s="3396"/>
      <c r="SGX54" s="3396"/>
      <c r="SGY54" s="3396"/>
      <c r="SGZ54" s="3396"/>
      <c r="SHA54" s="3396"/>
      <c r="SHB54" s="3396"/>
      <c r="SHC54" s="3396"/>
      <c r="SHD54" s="3396"/>
      <c r="SHE54" s="3396"/>
      <c r="SHF54" s="3396"/>
      <c r="SHG54" s="3396"/>
      <c r="SHH54" s="3396"/>
      <c r="SHI54" s="3396"/>
      <c r="SHJ54" s="3396"/>
      <c r="SHK54" s="3396"/>
      <c r="SHL54" s="3396"/>
      <c r="SHM54" s="3396"/>
      <c r="SHN54" s="3396"/>
      <c r="SHO54" s="3396"/>
      <c r="SHP54" s="3396"/>
      <c r="SHQ54" s="3396"/>
      <c r="SHR54" s="3396"/>
      <c r="SHS54" s="3396"/>
      <c r="SHT54" s="3396"/>
      <c r="SHU54" s="3396"/>
      <c r="SHV54" s="3396"/>
      <c r="SHW54" s="3396"/>
      <c r="SHX54" s="3396"/>
      <c r="SHY54" s="3396"/>
      <c r="SHZ54" s="3396"/>
      <c r="SIA54" s="3396"/>
      <c r="SIB54" s="3396"/>
      <c r="SIC54" s="3396"/>
      <c r="SID54" s="3396"/>
      <c r="SIE54" s="3396"/>
      <c r="SIF54" s="3396"/>
      <c r="SIG54" s="3396"/>
      <c r="SIH54" s="3396"/>
      <c r="SII54" s="3396"/>
      <c r="SIJ54" s="3396"/>
      <c r="SIK54" s="3396"/>
      <c r="SIL54" s="3396"/>
      <c r="SIM54" s="3396"/>
      <c r="SIN54" s="3396"/>
      <c r="SIO54" s="3396"/>
      <c r="SIP54" s="3396"/>
      <c r="SIQ54" s="3396"/>
      <c r="SIR54" s="3396"/>
      <c r="SIS54" s="3396"/>
      <c r="SIT54" s="3396"/>
      <c r="SIU54" s="3396"/>
      <c r="SIV54" s="3396"/>
      <c r="SIW54" s="3396"/>
      <c r="SIX54" s="3396"/>
      <c r="SIY54" s="3396"/>
      <c r="SIZ54" s="3396"/>
      <c r="SJA54" s="3396"/>
      <c r="SJB54" s="3396"/>
      <c r="SJC54" s="3396"/>
      <c r="SJD54" s="3396"/>
      <c r="SJE54" s="3396"/>
      <c r="SJF54" s="3396"/>
      <c r="SJG54" s="3396"/>
      <c r="SJH54" s="3396"/>
      <c r="SJI54" s="3396"/>
      <c r="SJJ54" s="3396"/>
      <c r="SJK54" s="3396"/>
      <c r="SJL54" s="3396"/>
      <c r="SJM54" s="3396"/>
      <c r="SJN54" s="3396"/>
      <c r="SJO54" s="3396"/>
      <c r="SJP54" s="3396"/>
      <c r="SJQ54" s="3396"/>
      <c r="SJR54" s="3396"/>
      <c r="SJS54" s="3396"/>
      <c r="SJT54" s="3396"/>
      <c r="SJU54" s="3396"/>
      <c r="SJV54" s="3396"/>
      <c r="SJW54" s="3396"/>
      <c r="SJX54" s="3396"/>
      <c r="SJY54" s="3396"/>
      <c r="SJZ54" s="3396"/>
      <c r="SKA54" s="3396"/>
      <c r="SKB54" s="3396"/>
      <c r="SKC54" s="3396"/>
      <c r="SKD54" s="3396"/>
      <c r="SKE54" s="3396"/>
      <c r="SKF54" s="3396"/>
      <c r="SKG54" s="3396"/>
      <c r="SKH54" s="3396"/>
      <c r="SKI54" s="3396"/>
      <c r="SKJ54" s="3396"/>
      <c r="SKK54" s="3396"/>
      <c r="SKL54" s="3396"/>
      <c r="SKM54" s="3396"/>
      <c r="SKN54" s="3396"/>
      <c r="SKO54" s="3396"/>
      <c r="SKP54" s="3396"/>
      <c r="SKQ54" s="3396"/>
      <c r="SKR54" s="3396"/>
      <c r="SKS54" s="3396"/>
      <c r="SKT54" s="3396"/>
      <c r="SKU54" s="3396"/>
      <c r="SKV54" s="3396"/>
      <c r="SKW54" s="3396"/>
      <c r="SKX54" s="3396"/>
      <c r="SKY54" s="3396"/>
      <c r="SKZ54" s="3396"/>
      <c r="SLA54" s="3396"/>
      <c r="SLB54" s="3396"/>
      <c r="SLC54" s="3396"/>
      <c r="SLD54" s="3396"/>
      <c r="SLE54" s="3396"/>
      <c r="SLF54" s="3396"/>
      <c r="SLG54" s="3396"/>
      <c r="SLH54" s="3396"/>
      <c r="SLI54" s="3396"/>
      <c r="SLJ54" s="3396"/>
      <c r="SLK54" s="3396"/>
      <c r="SLL54" s="3396"/>
      <c r="SLM54" s="3396"/>
      <c r="SLN54" s="3396"/>
      <c r="SLO54" s="3396"/>
      <c r="SLP54" s="3396"/>
      <c r="SLQ54" s="3396"/>
      <c r="SLR54" s="3396"/>
      <c r="SLS54" s="3396"/>
      <c r="SLT54" s="3396"/>
      <c r="SLU54" s="3396"/>
      <c r="SLV54" s="3396"/>
      <c r="SLW54" s="3396"/>
      <c r="SLX54" s="3396"/>
      <c r="SLY54" s="3396"/>
      <c r="SLZ54" s="3396"/>
      <c r="SMA54" s="3396"/>
      <c r="SMB54" s="3396"/>
      <c r="SMC54" s="3396"/>
      <c r="SMD54" s="3396"/>
      <c r="SME54" s="3396"/>
      <c r="SMF54" s="3396"/>
      <c r="SMG54" s="3396"/>
      <c r="SMH54" s="3396"/>
      <c r="SMI54" s="3396"/>
      <c r="SMJ54" s="3396"/>
      <c r="SMK54" s="3396"/>
      <c r="SML54" s="3396"/>
      <c r="SMM54" s="3396"/>
      <c r="SMN54" s="3396"/>
      <c r="SMO54" s="3396"/>
      <c r="SMP54" s="3396"/>
      <c r="SMQ54" s="3396"/>
      <c r="SMR54" s="3396"/>
      <c r="SMS54" s="3396"/>
      <c r="SMT54" s="3396"/>
      <c r="SMU54" s="3396"/>
      <c r="SMV54" s="3396"/>
      <c r="SMW54" s="3396"/>
      <c r="SMX54" s="3396"/>
      <c r="SMY54" s="3396"/>
      <c r="SMZ54" s="3396"/>
      <c r="SNA54" s="3396"/>
      <c r="SNB54" s="3396"/>
      <c r="SNC54" s="3396"/>
      <c r="SND54" s="3396"/>
      <c r="SNE54" s="3396"/>
      <c r="SNF54" s="3396"/>
      <c r="SNG54" s="3396"/>
      <c r="SNH54" s="3396"/>
      <c r="SNI54" s="3396"/>
      <c r="SNJ54" s="3396"/>
      <c r="SNK54" s="3396"/>
      <c r="SNL54" s="3396"/>
      <c r="SNM54" s="3396"/>
      <c r="SNN54" s="3396"/>
      <c r="SNO54" s="3396"/>
      <c r="SNP54" s="3396"/>
      <c r="SNQ54" s="3396"/>
      <c r="SNR54" s="3396"/>
      <c r="SNS54" s="3396"/>
      <c r="SNT54" s="3396"/>
      <c r="SNU54" s="3396"/>
      <c r="SNV54" s="3396"/>
      <c r="SNW54" s="3396"/>
      <c r="SNX54" s="3396"/>
      <c r="SNY54" s="3396"/>
      <c r="SNZ54" s="3396"/>
      <c r="SOA54" s="3396"/>
      <c r="SOB54" s="3396"/>
      <c r="SOC54" s="3396"/>
      <c r="SOD54" s="3396"/>
      <c r="SOE54" s="3396"/>
      <c r="SOF54" s="3396"/>
      <c r="SOG54" s="3396"/>
      <c r="SOH54" s="3396"/>
      <c r="SOI54" s="3396"/>
      <c r="SOJ54" s="3396"/>
      <c r="SOK54" s="3396"/>
      <c r="SOL54" s="3396"/>
      <c r="SOM54" s="3396"/>
      <c r="SON54" s="3396"/>
      <c r="SOO54" s="3396"/>
      <c r="SOP54" s="3396"/>
      <c r="SOQ54" s="3396"/>
      <c r="SOR54" s="3396"/>
      <c r="SOS54" s="3396"/>
      <c r="SOT54" s="3396"/>
      <c r="SOU54" s="3396"/>
      <c r="SOV54" s="3396"/>
      <c r="SOW54" s="3396"/>
      <c r="SOX54" s="3396"/>
      <c r="SOY54" s="3396"/>
      <c r="SOZ54" s="3396"/>
      <c r="SPA54" s="3396"/>
      <c r="SPB54" s="3396"/>
      <c r="SPC54" s="3396"/>
      <c r="SPD54" s="3396"/>
      <c r="SPE54" s="3396"/>
      <c r="SPF54" s="3396"/>
      <c r="SPG54" s="3396"/>
      <c r="SPH54" s="3396"/>
      <c r="SPI54" s="3396"/>
      <c r="SPJ54" s="3396"/>
      <c r="SPK54" s="3396"/>
      <c r="SPL54" s="3396"/>
      <c r="SPM54" s="3396"/>
      <c r="SPN54" s="3396"/>
      <c r="SPO54" s="3396"/>
      <c r="SPP54" s="3396"/>
      <c r="SPQ54" s="3396"/>
      <c r="SPR54" s="3396"/>
      <c r="SPS54" s="3396"/>
      <c r="SPT54" s="3396"/>
      <c r="SPU54" s="3396"/>
      <c r="SPV54" s="3396"/>
      <c r="SPW54" s="3396"/>
      <c r="SPX54" s="3396"/>
      <c r="SPY54" s="3396"/>
      <c r="SPZ54" s="3396"/>
      <c r="SQA54" s="3396"/>
      <c r="SQB54" s="3396"/>
      <c r="SQC54" s="3396"/>
      <c r="SQD54" s="3396"/>
      <c r="SQE54" s="3396"/>
      <c r="SQF54" s="3396"/>
      <c r="SQG54" s="3396"/>
      <c r="SQH54" s="3396"/>
      <c r="SQI54" s="3396"/>
      <c r="SQJ54" s="3396"/>
      <c r="SQK54" s="3396"/>
      <c r="SQL54" s="3396"/>
      <c r="SQM54" s="3396"/>
      <c r="SQN54" s="3396"/>
      <c r="SQO54" s="3396"/>
      <c r="SQP54" s="3396"/>
      <c r="SQQ54" s="3396"/>
      <c r="SQR54" s="3396"/>
      <c r="SQS54" s="3396"/>
      <c r="SQT54" s="3396"/>
      <c r="SQU54" s="3396"/>
      <c r="SQV54" s="3396"/>
      <c r="SQW54" s="3396"/>
      <c r="SQX54" s="3396"/>
      <c r="SQY54" s="3396"/>
      <c r="SQZ54" s="3396"/>
      <c r="SRA54" s="3396"/>
      <c r="SRB54" s="3396"/>
      <c r="SRC54" s="3396"/>
      <c r="SRD54" s="3396"/>
      <c r="SRE54" s="3396"/>
      <c r="SRF54" s="3396"/>
      <c r="SRG54" s="3396"/>
      <c r="SRH54" s="3396"/>
      <c r="SRI54" s="3396"/>
      <c r="SRJ54" s="3396"/>
      <c r="SRK54" s="3396"/>
      <c r="SRL54" s="3396"/>
      <c r="SRM54" s="3396"/>
      <c r="SRN54" s="3396"/>
      <c r="SRO54" s="3396"/>
      <c r="SRP54" s="3396"/>
      <c r="SRQ54" s="3396"/>
      <c r="SRR54" s="3396"/>
      <c r="SRS54" s="3396"/>
      <c r="SRT54" s="3396"/>
      <c r="SRU54" s="3396"/>
      <c r="SRV54" s="3396"/>
      <c r="SRW54" s="3396"/>
      <c r="SRX54" s="3396"/>
      <c r="SRY54" s="3396"/>
      <c r="SRZ54" s="3396"/>
      <c r="SSA54" s="3396"/>
      <c r="SSB54" s="3396"/>
      <c r="SSC54" s="3396"/>
      <c r="SSD54" s="3396"/>
      <c r="SSE54" s="3396"/>
      <c r="SSF54" s="3396"/>
      <c r="SSG54" s="3396"/>
      <c r="SSH54" s="3396"/>
      <c r="SSI54" s="3396"/>
      <c r="SSJ54" s="3396"/>
      <c r="SSK54" s="3396"/>
      <c r="SSL54" s="3396"/>
      <c r="SSM54" s="3396"/>
      <c r="SSN54" s="3396"/>
      <c r="SSO54" s="3396"/>
      <c r="SSP54" s="3396"/>
      <c r="SSQ54" s="3396"/>
      <c r="SSR54" s="3396"/>
      <c r="SSS54" s="3396"/>
      <c r="SST54" s="3396"/>
      <c r="SSU54" s="3396"/>
      <c r="SSV54" s="3396"/>
      <c r="SSW54" s="3396"/>
      <c r="SSX54" s="3396"/>
      <c r="SSY54" s="3396"/>
      <c r="SSZ54" s="3396"/>
      <c r="STA54" s="3396"/>
      <c r="STB54" s="3396"/>
      <c r="STC54" s="3396"/>
      <c r="STD54" s="3396"/>
      <c r="STE54" s="3396"/>
      <c r="STF54" s="3396"/>
      <c r="STG54" s="3396"/>
      <c r="STH54" s="3396"/>
      <c r="STI54" s="3396"/>
      <c r="STJ54" s="3396"/>
      <c r="STK54" s="3396"/>
      <c r="STL54" s="3396"/>
      <c r="STM54" s="3396"/>
      <c r="STN54" s="3396"/>
      <c r="STO54" s="3396"/>
      <c r="STP54" s="3396"/>
      <c r="STQ54" s="3396"/>
      <c r="STR54" s="3396"/>
      <c r="STS54" s="3396"/>
      <c r="STT54" s="3396"/>
      <c r="STU54" s="3396"/>
      <c r="STV54" s="3396"/>
      <c r="STW54" s="3396"/>
      <c r="STX54" s="3396"/>
      <c r="STY54" s="3396"/>
      <c r="STZ54" s="3396"/>
      <c r="SUA54" s="3396"/>
      <c r="SUB54" s="3396"/>
      <c r="SUC54" s="3396"/>
      <c r="SUD54" s="3396"/>
      <c r="SUE54" s="3396"/>
      <c r="SUF54" s="3396"/>
      <c r="SUG54" s="3396"/>
      <c r="SUH54" s="3396"/>
      <c r="SUI54" s="3396"/>
      <c r="SUJ54" s="3396"/>
      <c r="SUK54" s="3396"/>
      <c r="SUL54" s="3396"/>
      <c r="SUM54" s="3396"/>
      <c r="SUN54" s="3396"/>
      <c r="SUO54" s="3396"/>
      <c r="SUP54" s="3396"/>
      <c r="SUQ54" s="3396"/>
      <c r="SUR54" s="3396"/>
      <c r="SUS54" s="3396"/>
      <c r="SUT54" s="3396"/>
      <c r="SUU54" s="3396"/>
      <c r="SUV54" s="3396"/>
      <c r="SUW54" s="3396"/>
      <c r="SUX54" s="3396"/>
      <c r="SUY54" s="3396"/>
      <c r="SUZ54" s="3396"/>
      <c r="SVA54" s="3396"/>
      <c r="SVB54" s="3396"/>
      <c r="SVC54" s="3396"/>
      <c r="SVD54" s="3396"/>
      <c r="SVE54" s="3396"/>
      <c r="SVF54" s="3396"/>
      <c r="SVG54" s="3396"/>
      <c r="SVH54" s="3396"/>
      <c r="SVI54" s="3396"/>
      <c r="SVJ54" s="3396"/>
      <c r="SVK54" s="3396"/>
      <c r="SVL54" s="3396"/>
      <c r="SVM54" s="3396"/>
      <c r="SVN54" s="3396"/>
      <c r="SVO54" s="3396"/>
      <c r="SVP54" s="3396"/>
      <c r="SVQ54" s="3396"/>
      <c r="SVR54" s="3396"/>
      <c r="SVS54" s="3396"/>
      <c r="SVT54" s="3396"/>
      <c r="SVU54" s="3396"/>
      <c r="SVV54" s="3396"/>
      <c r="SVW54" s="3396"/>
      <c r="SVX54" s="3396"/>
      <c r="SVY54" s="3396"/>
      <c r="SVZ54" s="3396"/>
      <c r="SWA54" s="3396"/>
      <c r="SWB54" s="3396"/>
      <c r="SWC54" s="3396"/>
      <c r="SWD54" s="3396"/>
      <c r="SWE54" s="3396"/>
      <c r="SWF54" s="3396"/>
      <c r="SWG54" s="3396"/>
      <c r="SWH54" s="3396"/>
      <c r="SWI54" s="3396"/>
      <c r="SWJ54" s="3396"/>
      <c r="SWK54" s="3396"/>
      <c r="SWL54" s="3396"/>
      <c r="SWM54" s="3396"/>
      <c r="SWN54" s="3396"/>
      <c r="SWO54" s="3396"/>
      <c r="SWP54" s="3396"/>
      <c r="SWQ54" s="3396"/>
      <c r="SWR54" s="3396"/>
      <c r="SWS54" s="3396"/>
      <c r="SWT54" s="3396"/>
      <c r="SWU54" s="3396"/>
      <c r="SWV54" s="3396"/>
      <c r="SWW54" s="3396"/>
      <c r="SWX54" s="3396"/>
      <c r="SWY54" s="3396"/>
      <c r="SWZ54" s="3396"/>
      <c r="SXA54" s="3396"/>
      <c r="SXB54" s="3396"/>
      <c r="SXC54" s="3396"/>
      <c r="SXD54" s="3396"/>
      <c r="SXE54" s="3396"/>
      <c r="SXF54" s="3396"/>
      <c r="SXG54" s="3396"/>
      <c r="SXH54" s="3396"/>
      <c r="SXI54" s="3396"/>
      <c r="SXJ54" s="3396"/>
      <c r="SXK54" s="3396"/>
      <c r="SXL54" s="3396"/>
      <c r="SXM54" s="3396"/>
      <c r="SXN54" s="3396"/>
      <c r="SXO54" s="3396"/>
      <c r="SXP54" s="3396"/>
      <c r="SXQ54" s="3396"/>
      <c r="SXR54" s="3396"/>
      <c r="SXS54" s="3396"/>
      <c r="SXT54" s="3396"/>
      <c r="SXU54" s="3396"/>
      <c r="SXV54" s="3396"/>
      <c r="SXW54" s="3396"/>
      <c r="SXX54" s="3396"/>
      <c r="SXY54" s="3396"/>
      <c r="SXZ54" s="3396"/>
      <c r="SYA54" s="3396"/>
      <c r="SYB54" s="3396"/>
      <c r="SYC54" s="3396"/>
      <c r="SYD54" s="3396"/>
      <c r="SYE54" s="3396"/>
      <c r="SYF54" s="3396"/>
      <c r="SYG54" s="3396"/>
      <c r="SYH54" s="3396"/>
      <c r="SYI54" s="3396"/>
      <c r="SYJ54" s="3396"/>
      <c r="SYK54" s="3396"/>
      <c r="SYL54" s="3396"/>
      <c r="SYM54" s="3396"/>
      <c r="SYN54" s="3396"/>
      <c r="SYO54" s="3396"/>
      <c r="SYP54" s="3396"/>
      <c r="SYQ54" s="3396"/>
      <c r="SYR54" s="3396"/>
      <c r="SYS54" s="3396"/>
      <c r="SYT54" s="3396"/>
      <c r="SYU54" s="3396"/>
      <c r="SYV54" s="3396"/>
      <c r="SYW54" s="3396"/>
      <c r="SYX54" s="3396"/>
      <c r="SYY54" s="3396"/>
      <c r="SYZ54" s="3396"/>
      <c r="SZA54" s="3396"/>
      <c r="SZB54" s="3396"/>
      <c r="SZC54" s="3396"/>
      <c r="SZD54" s="3396"/>
      <c r="SZE54" s="3396"/>
      <c r="SZF54" s="3396"/>
      <c r="SZG54" s="3396"/>
      <c r="SZH54" s="3396"/>
      <c r="SZI54" s="3396"/>
      <c r="SZJ54" s="3396"/>
      <c r="SZK54" s="3396"/>
      <c r="SZL54" s="3396"/>
      <c r="SZM54" s="3396"/>
      <c r="SZN54" s="3396"/>
      <c r="SZO54" s="3396"/>
      <c r="SZP54" s="3396"/>
      <c r="SZQ54" s="3396"/>
      <c r="SZR54" s="3396"/>
      <c r="SZS54" s="3396"/>
      <c r="SZT54" s="3396"/>
      <c r="SZU54" s="3396"/>
      <c r="SZV54" s="3396"/>
      <c r="SZW54" s="3396"/>
      <c r="SZX54" s="3396"/>
      <c r="SZY54" s="3396"/>
      <c r="SZZ54" s="3396"/>
      <c r="TAA54" s="3396"/>
      <c r="TAB54" s="3396"/>
      <c r="TAC54" s="3396"/>
      <c r="TAD54" s="3396"/>
      <c r="TAE54" s="3396"/>
      <c r="TAF54" s="3396"/>
      <c r="TAG54" s="3396"/>
      <c r="TAH54" s="3396"/>
      <c r="TAI54" s="3396"/>
      <c r="TAJ54" s="3396"/>
      <c r="TAK54" s="3396"/>
      <c r="TAL54" s="3396"/>
      <c r="TAM54" s="3396"/>
      <c r="TAN54" s="3396"/>
      <c r="TAO54" s="3396"/>
      <c r="TAP54" s="3396"/>
      <c r="TAQ54" s="3396"/>
      <c r="TAR54" s="3396"/>
      <c r="TAS54" s="3396"/>
      <c r="TAT54" s="3396"/>
      <c r="TAU54" s="3396"/>
      <c r="TAV54" s="3396"/>
      <c r="TAW54" s="3396"/>
      <c r="TAX54" s="3396"/>
      <c r="TAY54" s="3396"/>
      <c r="TAZ54" s="3396"/>
      <c r="TBA54" s="3396"/>
      <c r="TBB54" s="3396"/>
      <c r="TBC54" s="3396"/>
      <c r="TBD54" s="3396"/>
      <c r="TBE54" s="3396"/>
      <c r="TBF54" s="3396"/>
      <c r="TBG54" s="3396"/>
      <c r="TBH54" s="3396"/>
      <c r="TBI54" s="3396"/>
      <c r="TBJ54" s="3396"/>
      <c r="TBK54" s="3396"/>
      <c r="TBL54" s="3396"/>
      <c r="TBM54" s="3396"/>
      <c r="TBN54" s="3396"/>
      <c r="TBO54" s="3396"/>
      <c r="TBP54" s="3396"/>
      <c r="TBQ54" s="3396"/>
      <c r="TBR54" s="3396"/>
      <c r="TBS54" s="3396"/>
      <c r="TBT54" s="3396"/>
      <c r="TBU54" s="3396"/>
      <c r="TBV54" s="3396"/>
      <c r="TBW54" s="3396"/>
      <c r="TBX54" s="3396"/>
      <c r="TBY54" s="3396"/>
      <c r="TBZ54" s="3396"/>
      <c r="TCA54" s="3396"/>
      <c r="TCB54" s="3396"/>
      <c r="TCC54" s="3396"/>
      <c r="TCD54" s="3396"/>
      <c r="TCE54" s="3396"/>
      <c r="TCF54" s="3396"/>
      <c r="TCG54" s="3396"/>
      <c r="TCH54" s="3396"/>
      <c r="TCI54" s="3396"/>
      <c r="TCJ54" s="3396"/>
      <c r="TCK54" s="3396"/>
      <c r="TCL54" s="3396"/>
      <c r="TCM54" s="3396"/>
      <c r="TCN54" s="3396"/>
      <c r="TCO54" s="3396"/>
      <c r="TCP54" s="3396"/>
      <c r="TCQ54" s="3396"/>
      <c r="TCR54" s="3396"/>
      <c r="TCS54" s="3396"/>
      <c r="TCT54" s="3396"/>
      <c r="TCU54" s="3396"/>
      <c r="TCV54" s="3396"/>
      <c r="TCW54" s="3396"/>
      <c r="TCX54" s="3396"/>
      <c r="TCY54" s="3396"/>
      <c r="TCZ54" s="3396"/>
      <c r="TDA54" s="3396"/>
      <c r="TDB54" s="3396"/>
      <c r="TDC54" s="3396"/>
      <c r="TDD54" s="3396"/>
      <c r="TDE54" s="3396"/>
      <c r="TDF54" s="3396"/>
      <c r="TDG54" s="3396"/>
      <c r="TDH54" s="3396"/>
      <c r="TDI54" s="3396"/>
      <c r="TDJ54" s="3396"/>
      <c r="TDK54" s="3396"/>
      <c r="TDL54" s="3396"/>
      <c r="TDM54" s="3396"/>
      <c r="TDN54" s="3396"/>
      <c r="TDO54" s="3396"/>
      <c r="TDP54" s="3396"/>
      <c r="TDQ54" s="3396"/>
      <c r="TDR54" s="3396"/>
      <c r="TDS54" s="3396"/>
      <c r="TDT54" s="3396"/>
      <c r="TDU54" s="3396"/>
      <c r="TDV54" s="3396"/>
      <c r="TDW54" s="3396"/>
      <c r="TDX54" s="3396"/>
      <c r="TDY54" s="3396"/>
      <c r="TDZ54" s="3396"/>
      <c r="TEA54" s="3396"/>
      <c r="TEB54" s="3396"/>
      <c r="TEC54" s="3396"/>
      <c r="TED54" s="3396"/>
      <c r="TEE54" s="3396"/>
      <c r="TEF54" s="3396"/>
      <c r="TEG54" s="3396"/>
      <c r="TEH54" s="3396"/>
      <c r="TEI54" s="3396"/>
      <c r="TEJ54" s="3396"/>
      <c r="TEK54" s="3396"/>
      <c r="TEL54" s="3396"/>
      <c r="TEM54" s="3396"/>
      <c r="TEN54" s="3396"/>
      <c r="TEO54" s="3396"/>
      <c r="TEP54" s="3396"/>
      <c r="TEQ54" s="3396"/>
      <c r="TER54" s="3396"/>
      <c r="TES54" s="3396"/>
      <c r="TET54" s="3396"/>
      <c r="TEU54" s="3396"/>
      <c r="TEV54" s="3396"/>
      <c r="TEW54" s="3396"/>
      <c r="TEX54" s="3396"/>
      <c r="TEY54" s="3396"/>
      <c r="TEZ54" s="3396"/>
      <c r="TFA54" s="3396"/>
      <c r="TFB54" s="3396"/>
      <c r="TFC54" s="3396"/>
      <c r="TFD54" s="3396"/>
      <c r="TFE54" s="3396"/>
      <c r="TFF54" s="3396"/>
      <c r="TFG54" s="3396"/>
      <c r="TFH54" s="3396"/>
      <c r="TFI54" s="3396"/>
      <c r="TFJ54" s="3396"/>
      <c r="TFK54" s="3396"/>
      <c r="TFL54" s="3396"/>
      <c r="TFM54" s="3396"/>
      <c r="TFN54" s="3396"/>
      <c r="TFO54" s="3396"/>
      <c r="TFP54" s="3396"/>
      <c r="TFQ54" s="3396"/>
      <c r="TFR54" s="3396"/>
      <c r="TFS54" s="3396"/>
      <c r="TFT54" s="3396"/>
      <c r="TFU54" s="3396"/>
      <c r="TFV54" s="3396"/>
      <c r="TFW54" s="3396"/>
      <c r="TFX54" s="3396"/>
      <c r="TFY54" s="3396"/>
      <c r="TFZ54" s="3396"/>
      <c r="TGA54" s="3396"/>
      <c r="TGB54" s="3396"/>
      <c r="TGC54" s="3396"/>
      <c r="TGD54" s="3396"/>
      <c r="TGE54" s="3396"/>
      <c r="TGF54" s="3396"/>
      <c r="TGG54" s="3396"/>
      <c r="TGH54" s="3396"/>
      <c r="TGI54" s="3396"/>
      <c r="TGJ54" s="3396"/>
      <c r="TGK54" s="3396"/>
      <c r="TGL54" s="3396"/>
      <c r="TGM54" s="3396"/>
      <c r="TGN54" s="3396"/>
      <c r="TGO54" s="3396"/>
      <c r="TGP54" s="3396"/>
      <c r="TGQ54" s="3396"/>
      <c r="TGR54" s="3396"/>
      <c r="TGS54" s="3396"/>
      <c r="TGT54" s="3396"/>
      <c r="TGU54" s="3396"/>
      <c r="TGV54" s="3396"/>
      <c r="TGW54" s="3396"/>
      <c r="TGX54" s="3396"/>
      <c r="TGY54" s="3396"/>
      <c r="TGZ54" s="3396"/>
      <c r="THA54" s="3396"/>
      <c r="THB54" s="3396"/>
      <c r="THC54" s="3396"/>
      <c r="THD54" s="3396"/>
      <c r="THE54" s="3396"/>
      <c r="THF54" s="3396"/>
      <c r="THG54" s="3396"/>
      <c r="THH54" s="3396"/>
      <c r="THI54" s="3396"/>
      <c r="THJ54" s="3396"/>
      <c r="THK54" s="3396"/>
      <c r="THL54" s="3396"/>
      <c r="THM54" s="3396"/>
      <c r="THN54" s="3396"/>
      <c r="THO54" s="3396"/>
      <c r="THP54" s="3396"/>
      <c r="THQ54" s="3396"/>
      <c r="THR54" s="3396"/>
      <c r="THS54" s="3396"/>
      <c r="THT54" s="3396"/>
      <c r="THU54" s="3396"/>
      <c r="THV54" s="3396"/>
      <c r="THW54" s="3396"/>
      <c r="THX54" s="3396"/>
      <c r="THY54" s="3396"/>
      <c r="THZ54" s="3396"/>
      <c r="TIA54" s="3396"/>
      <c r="TIB54" s="3396"/>
      <c r="TIC54" s="3396"/>
      <c r="TID54" s="3396"/>
      <c r="TIE54" s="3396"/>
      <c r="TIF54" s="3396"/>
      <c r="TIG54" s="3396"/>
      <c r="TIH54" s="3396"/>
      <c r="TII54" s="3396"/>
      <c r="TIJ54" s="3396"/>
      <c r="TIK54" s="3396"/>
      <c r="TIL54" s="3396"/>
      <c r="TIM54" s="3396"/>
      <c r="TIN54" s="3396"/>
      <c r="TIO54" s="3396"/>
      <c r="TIP54" s="3396"/>
      <c r="TIQ54" s="3396"/>
      <c r="TIR54" s="3396"/>
      <c r="TIS54" s="3396"/>
      <c r="TIT54" s="3396"/>
      <c r="TIU54" s="3396"/>
      <c r="TIV54" s="3396"/>
      <c r="TIW54" s="3396"/>
      <c r="TIX54" s="3396"/>
      <c r="TIY54" s="3396"/>
      <c r="TIZ54" s="3396"/>
      <c r="TJA54" s="3396"/>
      <c r="TJB54" s="3396"/>
      <c r="TJC54" s="3396"/>
      <c r="TJD54" s="3396"/>
      <c r="TJE54" s="3396"/>
      <c r="TJF54" s="3396"/>
      <c r="TJG54" s="3396"/>
      <c r="TJH54" s="3396"/>
      <c r="TJI54" s="3396"/>
      <c r="TJJ54" s="3396"/>
      <c r="TJK54" s="3396"/>
      <c r="TJL54" s="3396"/>
      <c r="TJM54" s="3396"/>
      <c r="TJN54" s="3396"/>
      <c r="TJO54" s="3396"/>
      <c r="TJP54" s="3396"/>
      <c r="TJQ54" s="3396"/>
      <c r="TJR54" s="3396"/>
      <c r="TJS54" s="3396"/>
      <c r="TJT54" s="3396"/>
      <c r="TJU54" s="3396"/>
      <c r="TJV54" s="3396"/>
      <c r="TJW54" s="3396"/>
      <c r="TJX54" s="3396"/>
      <c r="TJY54" s="3396"/>
      <c r="TJZ54" s="3396"/>
      <c r="TKA54" s="3396"/>
      <c r="TKB54" s="3396"/>
      <c r="TKC54" s="3396"/>
      <c r="TKD54" s="3396"/>
      <c r="TKE54" s="3396"/>
      <c r="TKF54" s="3396"/>
      <c r="TKG54" s="3396"/>
      <c r="TKH54" s="3396"/>
      <c r="TKI54" s="3396"/>
      <c r="TKJ54" s="3396"/>
      <c r="TKK54" s="3396"/>
      <c r="TKL54" s="3396"/>
      <c r="TKM54" s="3396"/>
      <c r="TKN54" s="3396"/>
      <c r="TKO54" s="3396"/>
      <c r="TKP54" s="3396"/>
      <c r="TKQ54" s="3396"/>
      <c r="TKR54" s="3396"/>
      <c r="TKS54" s="3396"/>
      <c r="TKT54" s="3396"/>
      <c r="TKU54" s="3396"/>
      <c r="TKV54" s="3396"/>
      <c r="TKW54" s="3396"/>
      <c r="TKX54" s="3396"/>
      <c r="TKY54" s="3396"/>
      <c r="TKZ54" s="3396"/>
      <c r="TLA54" s="3396"/>
      <c r="TLB54" s="3396"/>
      <c r="TLC54" s="3396"/>
      <c r="TLD54" s="3396"/>
      <c r="TLE54" s="3396"/>
      <c r="TLF54" s="3396"/>
      <c r="TLG54" s="3396"/>
      <c r="TLH54" s="3396"/>
      <c r="TLI54" s="3396"/>
      <c r="TLJ54" s="3396"/>
      <c r="TLK54" s="3396"/>
      <c r="TLL54" s="3396"/>
      <c r="TLM54" s="3396"/>
      <c r="TLN54" s="3396"/>
      <c r="TLO54" s="3396"/>
      <c r="TLP54" s="3396"/>
      <c r="TLQ54" s="3396"/>
      <c r="TLR54" s="3396"/>
      <c r="TLS54" s="3396"/>
      <c r="TLT54" s="3396"/>
      <c r="TLU54" s="3396"/>
      <c r="TLV54" s="3396"/>
      <c r="TLW54" s="3396"/>
      <c r="TLX54" s="3396"/>
      <c r="TLY54" s="3396"/>
      <c r="TLZ54" s="3396"/>
      <c r="TMA54" s="3396"/>
      <c r="TMB54" s="3396"/>
      <c r="TMC54" s="3396"/>
      <c r="TMD54" s="3396"/>
      <c r="TME54" s="3396"/>
      <c r="TMF54" s="3396"/>
      <c r="TMG54" s="3396"/>
      <c r="TMH54" s="3396"/>
      <c r="TMI54" s="3396"/>
      <c r="TMJ54" s="3396"/>
      <c r="TMK54" s="3396"/>
      <c r="TML54" s="3396"/>
      <c r="TMM54" s="3396"/>
      <c r="TMN54" s="3396"/>
      <c r="TMO54" s="3396"/>
      <c r="TMP54" s="3396"/>
      <c r="TMQ54" s="3396"/>
      <c r="TMR54" s="3396"/>
      <c r="TMS54" s="3396"/>
      <c r="TMT54" s="3396"/>
      <c r="TMU54" s="3396"/>
      <c r="TMV54" s="3396"/>
      <c r="TMW54" s="3396"/>
      <c r="TMX54" s="3396"/>
      <c r="TMY54" s="3396"/>
      <c r="TMZ54" s="3396"/>
      <c r="TNA54" s="3396"/>
      <c r="TNB54" s="3396"/>
      <c r="TNC54" s="3396"/>
      <c r="TND54" s="3396"/>
      <c r="TNE54" s="3396"/>
      <c r="TNF54" s="3396"/>
      <c r="TNG54" s="3396"/>
      <c r="TNH54" s="3396"/>
      <c r="TNI54" s="3396"/>
      <c r="TNJ54" s="3396"/>
      <c r="TNK54" s="3396"/>
      <c r="TNL54" s="3396"/>
      <c r="TNM54" s="3396"/>
      <c r="TNN54" s="3396"/>
      <c r="TNO54" s="3396"/>
      <c r="TNP54" s="3396"/>
      <c r="TNQ54" s="3396"/>
      <c r="TNR54" s="3396"/>
      <c r="TNS54" s="3396"/>
      <c r="TNT54" s="3396"/>
      <c r="TNU54" s="3396"/>
      <c r="TNV54" s="3396"/>
      <c r="TNW54" s="3396"/>
      <c r="TNX54" s="3396"/>
      <c r="TNY54" s="3396"/>
      <c r="TNZ54" s="3396"/>
      <c r="TOA54" s="3396"/>
      <c r="TOB54" s="3396"/>
      <c r="TOC54" s="3396"/>
      <c r="TOD54" s="3396"/>
      <c r="TOE54" s="3396"/>
      <c r="TOF54" s="3396"/>
      <c r="TOG54" s="3396"/>
      <c r="TOH54" s="3396"/>
      <c r="TOI54" s="3396"/>
      <c r="TOJ54" s="3396"/>
      <c r="TOK54" s="3396"/>
      <c r="TOL54" s="3396"/>
      <c r="TOM54" s="3396"/>
      <c r="TON54" s="3396"/>
      <c r="TOO54" s="3396"/>
      <c r="TOP54" s="3396"/>
      <c r="TOQ54" s="3396"/>
      <c r="TOR54" s="3396"/>
      <c r="TOS54" s="3396"/>
      <c r="TOT54" s="3396"/>
      <c r="TOU54" s="3396"/>
      <c r="TOV54" s="3396"/>
      <c r="TOW54" s="3396"/>
      <c r="TOX54" s="3396"/>
      <c r="TOY54" s="3396"/>
      <c r="TOZ54" s="3396"/>
      <c r="TPA54" s="3396"/>
      <c r="TPB54" s="3396"/>
      <c r="TPC54" s="3396"/>
      <c r="TPD54" s="3396"/>
      <c r="TPE54" s="3396"/>
      <c r="TPF54" s="3396"/>
      <c r="TPG54" s="3396"/>
      <c r="TPH54" s="3396"/>
      <c r="TPI54" s="3396"/>
      <c r="TPJ54" s="3396"/>
      <c r="TPK54" s="3396"/>
      <c r="TPL54" s="3396"/>
      <c r="TPM54" s="3396"/>
      <c r="TPN54" s="3396"/>
      <c r="TPO54" s="3396"/>
      <c r="TPP54" s="3396"/>
      <c r="TPQ54" s="3396"/>
      <c r="TPR54" s="3396"/>
      <c r="TPS54" s="3396"/>
      <c r="TPT54" s="3396"/>
      <c r="TPU54" s="3396"/>
      <c r="TPV54" s="3396"/>
      <c r="TPW54" s="3396"/>
      <c r="TPX54" s="3396"/>
      <c r="TPY54" s="3396"/>
      <c r="TPZ54" s="3396"/>
      <c r="TQA54" s="3396"/>
      <c r="TQB54" s="3396"/>
      <c r="TQC54" s="3396"/>
      <c r="TQD54" s="3396"/>
      <c r="TQE54" s="3396"/>
      <c r="TQF54" s="3396"/>
      <c r="TQG54" s="3396"/>
      <c r="TQH54" s="3396"/>
      <c r="TQI54" s="3396"/>
      <c r="TQJ54" s="3396"/>
      <c r="TQK54" s="3396"/>
      <c r="TQL54" s="3396"/>
      <c r="TQM54" s="3396"/>
      <c r="TQN54" s="3396"/>
      <c r="TQO54" s="3396"/>
      <c r="TQP54" s="3396"/>
      <c r="TQQ54" s="3396"/>
      <c r="TQR54" s="3396"/>
      <c r="TQS54" s="3396"/>
      <c r="TQT54" s="3396"/>
      <c r="TQU54" s="3396"/>
      <c r="TQV54" s="3396"/>
      <c r="TQW54" s="3396"/>
      <c r="TQX54" s="3396"/>
      <c r="TQY54" s="3396"/>
      <c r="TQZ54" s="3396"/>
      <c r="TRA54" s="3396"/>
      <c r="TRB54" s="3396"/>
      <c r="TRC54" s="3396"/>
      <c r="TRD54" s="3396"/>
      <c r="TRE54" s="3396"/>
      <c r="TRF54" s="3396"/>
      <c r="TRG54" s="3396"/>
      <c r="TRH54" s="3396"/>
      <c r="TRI54" s="3396"/>
      <c r="TRJ54" s="3396"/>
      <c r="TRK54" s="3396"/>
      <c r="TRL54" s="3396"/>
      <c r="TRM54" s="3396"/>
      <c r="TRN54" s="3396"/>
      <c r="TRO54" s="3396"/>
      <c r="TRP54" s="3396"/>
      <c r="TRQ54" s="3396"/>
      <c r="TRR54" s="3396"/>
      <c r="TRS54" s="3396"/>
      <c r="TRT54" s="3396"/>
      <c r="TRU54" s="3396"/>
      <c r="TRV54" s="3396"/>
      <c r="TRW54" s="3396"/>
      <c r="TRX54" s="3396"/>
      <c r="TRY54" s="3396"/>
      <c r="TRZ54" s="3396"/>
      <c r="TSA54" s="3396"/>
      <c r="TSB54" s="3396"/>
      <c r="TSC54" s="3396"/>
      <c r="TSD54" s="3396"/>
      <c r="TSE54" s="3396"/>
      <c r="TSF54" s="3396"/>
      <c r="TSG54" s="3396"/>
      <c r="TSH54" s="3396"/>
      <c r="TSI54" s="3396"/>
      <c r="TSJ54" s="3396"/>
      <c r="TSK54" s="3396"/>
      <c r="TSL54" s="3396"/>
      <c r="TSM54" s="3396"/>
      <c r="TSN54" s="3396"/>
      <c r="TSO54" s="3396"/>
      <c r="TSP54" s="3396"/>
      <c r="TSQ54" s="3396"/>
      <c r="TSR54" s="3396"/>
      <c r="TSS54" s="3396"/>
      <c r="TST54" s="3396"/>
      <c r="TSU54" s="3396"/>
      <c r="TSV54" s="3396"/>
      <c r="TSW54" s="3396"/>
      <c r="TSX54" s="3396"/>
      <c r="TSY54" s="3396"/>
      <c r="TSZ54" s="3396"/>
      <c r="TTA54" s="3396"/>
      <c r="TTB54" s="3396"/>
      <c r="TTC54" s="3396"/>
      <c r="TTD54" s="3396"/>
      <c r="TTE54" s="3396"/>
      <c r="TTF54" s="3396"/>
      <c r="TTG54" s="3396"/>
      <c r="TTH54" s="3396"/>
      <c r="TTI54" s="3396"/>
      <c r="TTJ54" s="3396"/>
      <c r="TTK54" s="3396"/>
      <c r="TTL54" s="3396"/>
      <c r="TTM54" s="3396"/>
      <c r="TTN54" s="3396"/>
      <c r="TTO54" s="3396"/>
      <c r="TTP54" s="3396"/>
      <c r="TTQ54" s="3396"/>
      <c r="TTR54" s="3396"/>
      <c r="TTS54" s="3396"/>
      <c r="TTT54" s="3396"/>
      <c r="TTU54" s="3396"/>
      <c r="TTV54" s="3396"/>
      <c r="TTW54" s="3396"/>
      <c r="TTX54" s="3396"/>
      <c r="TTY54" s="3396"/>
      <c r="TTZ54" s="3396"/>
      <c r="TUA54" s="3396"/>
      <c r="TUB54" s="3396"/>
      <c r="TUC54" s="3396"/>
      <c r="TUD54" s="3396"/>
      <c r="TUE54" s="3396"/>
      <c r="TUF54" s="3396"/>
      <c r="TUG54" s="3396"/>
      <c r="TUH54" s="3396"/>
      <c r="TUI54" s="3396"/>
      <c r="TUJ54" s="3396"/>
      <c r="TUK54" s="3396"/>
      <c r="TUL54" s="3396"/>
      <c r="TUM54" s="3396"/>
      <c r="TUN54" s="3396"/>
      <c r="TUO54" s="3396"/>
      <c r="TUP54" s="3396"/>
      <c r="TUQ54" s="3396"/>
      <c r="TUR54" s="3396"/>
      <c r="TUS54" s="3396"/>
      <c r="TUT54" s="3396"/>
      <c r="TUU54" s="3396"/>
      <c r="TUV54" s="3396"/>
      <c r="TUW54" s="3396"/>
      <c r="TUX54" s="3396"/>
      <c r="TUY54" s="3396"/>
      <c r="TUZ54" s="3396"/>
      <c r="TVA54" s="3396"/>
      <c r="TVB54" s="3396"/>
      <c r="TVC54" s="3396"/>
      <c r="TVD54" s="3396"/>
      <c r="TVE54" s="3396"/>
      <c r="TVF54" s="3396"/>
      <c r="TVG54" s="3396"/>
      <c r="TVH54" s="3396"/>
      <c r="TVI54" s="3396"/>
      <c r="TVJ54" s="3396"/>
      <c r="TVK54" s="3396"/>
      <c r="TVL54" s="3396"/>
      <c r="TVM54" s="3396"/>
      <c r="TVN54" s="3396"/>
      <c r="TVO54" s="3396"/>
      <c r="TVP54" s="3396"/>
      <c r="TVQ54" s="3396"/>
      <c r="TVR54" s="3396"/>
      <c r="TVS54" s="3396"/>
      <c r="TVT54" s="3396"/>
      <c r="TVU54" s="3396"/>
      <c r="TVV54" s="3396"/>
      <c r="TVW54" s="3396"/>
      <c r="TVX54" s="3396"/>
      <c r="TVY54" s="3396"/>
      <c r="TVZ54" s="3396"/>
      <c r="TWA54" s="3396"/>
      <c r="TWB54" s="3396"/>
      <c r="TWC54" s="3396"/>
      <c r="TWD54" s="3396"/>
      <c r="TWE54" s="3396"/>
      <c r="TWF54" s="3396"/>
      <c r="TWG54" s="3396"/>
      <c r="TWH54" s="3396"/>
      <c r="TWI54" s="3396"/>
      <c r="TWJ54" s="3396"/>
      <c r="TWK54" s="3396"/>
      <c r="TWL54" s="3396"/>
      <c r="TWM54" s="3396"/>
      <c r="TWN54" s="3396"/>
      <c r="TWO54" s="3396"/>
      <c r="TWP54" s="3396"/>
      <c r="TWQ54" s="3396"/>
      <c r="TWR54" s="3396"/>
      <c r="TWS54" s="3396"/>
      <c r="TWT54" s="3396"/>
      <c r="TWU54" s="3396"/>
      <c r="TWV54" s="3396"/>
      <c r="TWW54" s="3396"/>
      <c r="TWX54" s="3396"/>
      <c r="TWY54" s="3396"/>
      <c r="TWZ54" s="3396"/>
      <c r="TXA54" s="3396"/>
      <c r="TXB54" s="3396"/>
      <c r="TXC54" s="3396"/>
      <c r="TXD54" s="3396"/>
      <c r="TXE54" s="3396"/>
      <c r="TXF54" s="3396"/>
      <c r="TXG54" s="3396"/>
      <c r="TXH54" s="3396"/>
      <c r="TXI54" s="3396"/>
      <c r="TXJ54" s="3396"/>
      <c r="TXK54" s="3396"/>
      <c r="TXL54" s="3396"/>
      <c r="TXM54" s="3396"/>
      <c r="TXN54" s="3396"/>
      <c r="TXO54" s="3396"/>
      <c r="TXP54" s="3396"/>
      <c r="TXQ54" s="3396"/>
      <c r="TXR54" s="3396"/>
      <c r="TXS54" s="3396"/>
      <c r="TXT54" s="3396"/>
      <c r="TXU54" s="3396"/>
      <c r="TXV54" s="3396"/>
      <c r="TXW54" s="3396"/>
      <c r="TXX54" s="3396"/>
      <c r="TXY54" s="3396"/>
      <c r="TXZ54" s="3396"/>
      <c r="TYA54" s="3396"/>
      <c r="TYB54" s="3396"/>
      <c r="TYC54" s="3396"/>
      <c r="TYD54" s="3396"/>
      <c r="TYE54" s="3396"/>
      <c r="TYF54" s="3396"/>
      <c r="TYG54" s="3396"/>
      <c r="TYH54" s="3396"/>
      <c r="TYI54" s="3396"/>
      <c r="TYJ54" s="3396"/>
      <c r="TYK54" s="3396"/>
      <c r="TYL54" s="3396"/>
      <c r="TYM54" s="3396"/>
      <c r="TYN54" s="3396"/>
      <c r="TYO54" s="3396"/>
      <c r="TYP54" s="3396"/>
      <c r="TYQ54" s="3396"/>
      <c r="TYR54" s="3396"/>
      <c r="TYS54" s="3396"/>
      <c r="TYT54" s="3396"/>
      <c r="TYU54" s="3396"/>
      <c r="TYV54" s="3396"/>
      <c r="TYW54" s="3396"/>
      <c r="TYX54" s="3396"/>
      <c r="TYY54" s="3396"/>
      <c r="TYZ54" s="3396"/>
      <c r="TZA54" s="3396"/>
      <c r="TZB54" s="3396"/>
      <c r="TZC54" s="3396"/>
      <c r="TZD54" s="3396"/>
      <c r="TZE54" s="3396"/>
      <c r="TZF54" s="3396"/>
      <c r="TZG54" s="3396"/>
      <c r="TZH54" s="3396"/>
      <c r="TZI54" s="3396"/>
      <c r="TZJ54" s="3396"/>
      <c r="TZK54" s="3396"/>
      <c r="TZL54" s="3396"/>
      <c r="TZM54" s="3396"/>
      <c r="TZN54" s="3396"/>
      <c r="TZO54" s="3396"/>
      <c r="TZP54" s="3396"/>
      <c r="TZQ54" s="3396"/>
      <c r="TZR54" s="3396"/>
      <c r="TZS54" s="3396"/>
      <c r="TZT54" s="3396"/>
      <c r="TZU54" s="3396"/>
      <c r="TZV54" s="3396"/>
      <c r="TZW54" s="3396"/>
      <c r="TZX54" s="3396"/>
      <c r="TZY54" s="3396"/>
      <c r="TZZ54" s="3396"/>
      <c r="UAA54" s="3396"/>
      <c r="UAB54" s="3396"/>
      <c r="UAC54" s="3396"/>
      <c r="UAD54" s="3396"/>
      <c r="UAE54" s="3396"/>
      <c r="UAF54" s="3396"/>
      <c r="UAG54" s="3396"/>
      <c r="UAH54" s="3396"/>
      <c r="UAI54" s="3396"/>
      <c r="UAJ54" s="3396"/>
      <c r="UAK54" s="3396"/>
      <c r="UAL54" s="3396"/>
      <c r="UAM54" s="3396"/>
      <c r="UAN54" s="3396"/>
      <c r="UAO54" s="3396"/>
      <c r="UAP54" s="3396"/>
      <c r="UAQ54" s="3396"/>
      <c r="UAR54" s="3396"/>
      <c r="UAS54" s="3396"/>
      <c r="UAT54" s="3396"/>
      <c r="UAU54" s="3396"/>
      <c r="UAV54" s="3396"/>
      <c r="UAW54" s="3396"/>
      <c r="UAX54" s="3396"/>
      <c r="UAY54" s="3396"/>
      <c r="UAZ54" s="3396"/>
      <c r="UBA54" s="3396"/>
      <c r="UBB54" s="3396"/>
      <c r="UBC54" s="3396"/>
      <c r="UBD54" s="3396"/>
      <c r="UBE54" s="3396"/>
      <c r="UBF54" s="3396"/>
      <c r="UBG54" s="3396"/>
      <c r="UBH54" s="3396"/>
      <c r="UBI54" s="3396"/>
      <c r="UBJ54" s="3396"/>
      <c r="UBK54" s="3396"/>
      <c r="UBL54" s="3396"/>
      <c r="UBM54" s="3396"/>
      <c r="UBN54" s="3396"/>
      <c r="UBO54" s="3396"/>
      <c r="UBP54" s="3396"/>
      <c r="UBQ54" s="3396"/>
      <c r="UBR54" s="3396"/>
      <c r="UBS54" s="3396"/>
      <c r="UBT54" s="3396"/>
      <c r="UBU54" s="3396"/>
      <c r="UBV54" s="3396"/>
      <c r="UBW54" s="3396"/>
      <c r="UBX54" s="3396"/>
      <c r="UBY54" s="3396"/>
      <c r="UBZ54" s="3396"/>
      <c r="UCA54" s="3396"/>
      <c r="UCB54" s="3396"/>
      <c r="UCC54" s="3396"/>
      <c r="UCD54" s="3396"/>
      <c r="UCE54" s="3396"/>
      <c r="UCF54" s="3396"/>
      <c r="UCG54" s="3396"/>
      <c r="UCH54" s="3396"/>
      <c r="UCI54" s="3396"/>
      <c r="UCJ54" s="3396"/>
      <c r="UCK54" s="3396"/>
      <c r="UCL54" s="3396"/>
      <c r="UCM54" s="3396"/>
      <c r="UCN54" s="3396"/>
      <c r="UCO54" s="3396"/>
      <c r="UCP54" s="3396"/>
      <c r="UCQ54" s="3396"/>
      <c r="UCR54" s="3396"/>
      <c r="UCS54" s="3396"/>
      <c r="UCT54" s="3396"/>
      <c r="UCU54" s="3396"/>
      <c r="UCV54" s="3396"/>
      <c r="UCW54" s="3396"/>
      <c r="UCX54" s="3396"/>
      <c r="UCY54" s="3396"/>
      <c r="UCZ54" s="3396"/>
      <c r="UDA54" s="3396"/>
      <c r="UDB54" s="3396"/>
      <c r="UDC54" s="3396"/>
      <c r="UDD54" s="3396"/>
      <c r="UDE54" s="3396"/>
      <c r="UDF54" s="3396"/>
      <c r="UDG54" s="3396"/>
      <c r="UDH54" s="3396"/>
      <c r="UDI54" s="3396"/>
      <c r="UDJ54" s="3396"/>
      <c r="UDK54" s="3396"/>
      <c r="UDL54" s="3396"/>
      <c r="UDM54" s="3396"/>
      <c r="UDN54" s="3396"/>
      <c r="UDO54" s="3396"/>
      <c r="UDP54" s="3396"/>
      <c r="UDQ54" s="3396"/>
      <c r="UDR54" s="3396"/>
      <c r="UDS54" s="3396"/>
      <c r="UDT54" s="3396"/>
      <c r="UDU54" s="3396"/>
      <c r="UDV54" s="3396"/>
      <c r="UDW54" s="3396"/>
      <c r="UDX54" s="3396"/>
      <c r="UDY54" s="3396"/>
      <c r="UDZ54" s="3396"/>
      <c r="UEA54" s="3396"/>
      <c r="UEB54" s="3396"/>
      <c r="UEC54" s="3396"/>
      <c r="UED54" s="3396"/>
      <c r="UEE54" s="3396"/>
      <c r="UEF54" s="3396"/>
      <c r="UEG54" s="3396"/>
      <c r="UEH54" s="3396"/>
      <c r="UEI54" s="3396"/>
      <c r="UEJ54" s="3396"/>
      <c r="UEK54" s="3396"/>
      <c r="UEL54" s="3396"/>
      <c r="UEM54" s="3396"/>
      <c r="UEN54" s="3396"/>
      <c r="UEO54" s="3396"/>
      <c r="UEP54" s="3396"/>
      <c r="UEQ54" s="3396"/>
      <c r="UER54" s="3396"/>
      <c r="UES54" s="3396"/>
      <c r="UET54" s="3396"/>
      <c r="UEU54" s="3396"/>
      <c r="UEV54" s="3396"/>
      <c r="UEW54" s="3396"/>
      <c r="UEX54" s="3396"/>
      <c r="UEY54" s="3396"/>
      <c r="UEZ54" s="3396"/>
      <c r="UFA54" s="3396"/>
      <c r="UFB54" s="3396"/>
      <c r="UFC54" s="3396"/>
      <c r="UFD54" s="3396"/>
      <c r="UFE54" s="3396"/>
      <c r="UFF54" s="3396"/>
      <c r="UFG54" s="3396"/>
      <c r="UFH54" s="3396"/>
      <c r="UFI54" s="3396"/>
      <c r="UFJ54" s="3396"/>
      <c r="UFK54" s="3396"/>
      <c r="UFL54" s="3396"/>
      <c r="UFM54" s="3396"/>
      <c r="UFN54" s="3396"/>
      <c r="UFO54" s="3396"/>
      <c r="UFP54" s="3396"/>
      <c r="UFQ54" s="3396"/>
      <c r="UFR54" s="3396"/>
      <c r="UFS54" s="3396"/>
      <c r="UFT54" s="3396"/>
      <c r="UFU54" s="3396"/>
      <c r="UFV54" s="3396"/>
      <c r="UFW54" s="3396"/>
      <c r="UFX54" s="3396"/>
      <c r="UFY54" s="3396"/>
      <c r="UFZ54" s="3396"/>
      <c r="UGA54" s="3396"/>
      <c r="UGB54" s="3396"/>
      <c r="UGC54" s="3396"/>
      <c r="UGD54" s="3396"/>
      <c r="UGE54" s="3396"/>
      <c r="UGF54" s="3396"/>
      <c r="UGG54" s="3396"/>
      <c r="UGH54" s="3396"/>
      <c r="UGI54" s="3396"/>
      <c r="UGJ54" s="3396"/>
      <c r="UGK54" s="3396"/>
      <c r="UGL54" s="3396"/>
      <c r="UGM54" s="3396"/>
      <c r="UGN54" s="3396"/>
      <c r="UGO54" s="3396"/>
      <c r="UGP54" s="3396"/>
      <c r="UGQ54" s="3396"/>
      <c r="UGR54" s="3396"/>
      <c r="UGS54" s="3396"/>
      <c r="UGT54" s="3396"/>
      <c r="UGU54" s="3396"/>
      <c r="UGV54" s="3396"/>
      <c r="UGW54" s="3396"/>
      <c r="UGX54" s="3396"/>
      <c r="UGY54" s="3396"/>
      <c r="UGZ54" s="3396"/>
      <c r="UHA54" s="3396"/>
      <c r="UHB54" s="3396"/>
      <c r="UHC54" s="3396"/>
      <c r="UHD54" s="3396"/>
      <c r="UHE54" s="3396"/>
      <c r="UHF54" s="3396"/>
      <c r="UHG54" s="3396"/>
      <c r="UHH54" s="3396"/>
      <c r="UHI54" s="3396"/>
      <c r="UHJ54" s="3396"/>
      <c r="UHK54" s="3396"/>
      <c r="UHL54" s="3396"/>
      <c r="UHM54" s="3396"/>
      <c r="UHN54" s="3396"/>
      <c r="UHO54" s="3396"/>
      <c r="UHP54" s="3396"/>
      <c r="UHQ54" s="3396"/>
      <c r="UHR54" s="3396"/>
      <c r="UHS54" s="3396"/>
      <c r="UHT54" s="3396"/>
      <c r="UHU54" s="3396"/>
      <c r="UHV54" s="3396"/>
      <c r="UHW54" s="3396"/>
      <c r="UHX54" s="3396"/>
      <c r="UHY54" s="3396"/>
      <c r="UHZ54" s="3396"/>
      <c r="UIA54" s="3396"/>
      <c r="UIB54" s="3396"/>
      <c r="UIC54" s="3396"/>
      <c r="UID54" s="3396"/>
      <c r="UIE54" s="3396"/>
      <c r="UIF54" s="3396"/>
      <c r="UIG54" s="3396"/>
      <c r="UIH54" s="3396"/>
      <c r="UII54" s="3396"/>
      <c r="UIJ54" s="3396"/>
      <c r="UIK54" s="3396"/>
      <c r="UIL54" s="3396"/>
      <c r="UIM54" s="3396"/>
      <c r="UIN54" s="3396"/>
      <c r="UIO54" s="3396"/>
      <c r="UIP54" s="3396"/>
      <c r="UIQ54" s="3396"/>
      <c r="UIR54" s="3396"/>
      <c r="UIS54" s="3396"/>
      <c r="UIT54" s="3396"/>
      <c r="UIU54" s="3396"/>
      <c r="UIV54" s="3396"/>
      <c r="UIW54" s="3396"/>
      <c r="UIX54" s="3396"/>
      <c r="UIY54" s="3396"/>
      <c r="UIZ54" s="3396"/>
      <c r="UJA54" s="3396"/>
      <c r="UJB54" s="3396"/>
      <c r="UJC54" s="3396"/>
      <c r="UJD54" s="3396"/>
      <c r="UJE54" s="3396"/>
      <c r="UJF54" s="3396"/>
      <c r="UJG54" s="3396"/>
      <c r="UJH54" s="3396"/>
      <c r="UJI54" s="3396"/>
      <c r="UJJ54" s="3396"/>
      <c r="UJK54" s="3396"/>
      <c r="UJL54" s="3396"/>
      <c r="UJM54" s="3396"/>
      <c r="UJN54" s="3396"/>
      <c r="UJO54" s="3396"/>
      <c r="UJP54" s="3396"/>
      <c r="UJQ54" s="3396"/>
      <c r="UJR54" s="3396"/>
      <c r="UJS54" s="3396"/>
      <c r="UJT54" s="3396"/>
      <c r="UJU54" s="3396"/>
      <c r="UJV54" s="3396"/>
      <c r="UJW54" s="3396"/>
      <c r="UJX54" s="3396"/>
      <c r="UJY54" s="3396"/>
      <c r="UJZ54" s="3396"/>
      <c r="UKA54" s="3396"/>
      <c r="UKB54" s="3396"/>
      <c r="UKC54" s="3396"/>
      <c r="UKD54" s="3396"/>
      <c r="UKE54" s="3396"/>
      <c r="UKF54" s="3396"/>
      <c r="UKG54" s="3396"/>
      <c r="UKH54" s="3396"/>
      <c r="UKI54" s="3396"/>
      <c r="UKJ54" s="3396"/>
      <c r="UKK54" s="3396"/>
      <c r="UKL54" s="3396"/>
      <c r="UKM54" s="3396"/>
      <c r="UKN54" s="3396"/>
      <c r="UKO54" s="3396"/>
      <c r="UKP54" s="3396"/>
      <c r="UKQ54" s="3396"/>
      <c r="UKR54" s="3396"/>
      <c r="UKS54" s="3396"/>
      <c r="UKT54" s="3396"/>
      <c r="UKU54" s="3396"/>
      <c r="UKV54" s="3396"/>
      <c r="UKW54" s="3396"/>
      <c r="UKX54" s="3396"/>
      <c r="UKY54" s="3396"/>
      <c r="UKZ54" s="3396"/>
      <c r="ULA54" s="3396"/>
      <c r="ULB54" s="3396"/>
      <c r="ULC54" s="3396"/>
      <c r="ULD54" s="3396"/>
      <c r="ULE54" s="3396"/>
      <c r="ULF54" s="3396"/>
      <c r="ULG54" s="3396"/>
      <c r="ULH54" s="3396"/>
      <c r="ULI54" s="3396"/>
      <c r="ULJ54" s="3396"/>
      <c r="ULK54" s="3396"/>
      <c r="ULL54" s="3396"/>
      <c r="ULM54" s="3396"/>
      <c r="ULN54" s="3396"/>
      <c r="ULO54" s="3396"/>
      <c r="ULP54" s="3396"/>
      <c r="ULQ54" s="3396"/>
      <c r="ULR54" s="3396"/>
      <c r="ULS54" s="3396"/>
      <c r="ULT54" s="3396"/>
      <c r="ULU54" s="3396"/>
      <c r="ULV54" s="3396"/>
      <c r="ULW54" s="3396"/>
      <c r="ULX54" s="3396"/>
      <c r="ULY54" s="3396"/>
      <c r="ULZ54" s="3396"/>
      <c r="UMA54" s="3396"/>
      <c r="UMB54" s="3396"/>
      <c r="UMC54" s="3396"/>
      <c r="UMD54" s="3396"/>
      <c r="UME54" s="3396"/>
      <c r="UMF54" s="3396"/>
      <c r="UMG54" s="3396"/>
      <c r="UMH54" s="3396"/>
      <c r="UMI54" s="3396"/>
      <c r="UMJ54" s="3396"/>
      <c r="UMK54" s="3396"/>
      <c r="UML54" s="3396"/>
      <c r="UMM54" s="3396"/>
      <c r="UMN54" s="3396"/>
      <c r="UMO54" s="3396"/>
      <c r="UMP54" s="3396"/>
      <c r="UMQ54" s="3396"/>
      <c r="UMR54" s="3396"/>
      <c r="UMS54" s="3396"/>
      <c r="UMT54" s="3396"/>
      <c r="UMU54" s="3396"/>
      <c r="UMV54" s="3396"/>
      <c r="UMW54" s="3396"/>
      <c r="UMX54" s="3396"/>
      <c r="UMY54" s="3396"/>
      <c r="UMZ54" s="3396"/>
      <c r="UNA54" s="3396"/>
      <c r="UNB54" s="3396"/>
      <c r="UNC54" s="3396"/>
      <c r="UND54" s="3396"/>
      <c r="UNE54" s="3396"/>
      <c r="UNF54" s="3396"/>
      <c r="UNG54" s="3396"/>
      <c r="UNH54" s="3396"/>
      <c r="UNI54" s="3396"/>
      <c r="UNJ54" s="3396"/>
      <c r="UNK54" s="3396"/>
      <c r="UNL54" s="3396"/>
      <c r="UNM54" s="3396"/>
      <c r="UNN54" s="3396"/>
      <c r="UNO54" s="3396"/>
      <c r="UNP54" s="3396"/>
      <c r="UNQ54" s="3396"/>
      <c r="UNR54" s="3396"/>
      <c r="UNS54" s="3396"/>
      <c r="UNT54" s="3396"/>
      <c r="UNU54" s="3396"/>
      <c r="UNV54" s="3396"/>
      <c r="UNW54" s="3396"/>
      <c r="UNX54" s="3396"/>
      <c r="UNY54" s="3396"/>
      <c r="UNZ54" s="3396"/>
      <c r="UOA54" s="3396"/>
      <c r="UOB54" s="3396"/>
      <c r="UOC54" s="3396"/>
      <c r="UOD54" s="3396"/>
      <c r="UOE54" s="3396"/>
      <c r="UOF54" s="3396"/>
      <c r="UOG54" s="3396"/>
      <c r="UOH54" s="3396"/>
      <c r="UOI54" s="3396"/>
      <c r="UOJ54" s="3396"/>
      <c r="UOK54" s="3396"/>
      <c r="UOL54" s="3396"/>
      <c r="UOM54" s="3396"/>
      <c r="UON54" s="3396"/>
      <c r="UOO54" s="3396"/>
      <c r="UOP54" s="3396"/>
      <c r="UOQ54" s="3396"/>
      <c r="UOR54" s="3396"/>
      <c r="UOS54" s="3396"/>
      <c r="UOT54" s="3396"/>
      <c r="UOU54" s="3396"/>
      <c r="UOV54" s="3396"/>
      <c r="UOW54" s="3396"/>
      <c r="UOX54" s="3396"/>
      <c r="UOY54" s="3396"/>
      <c r="UOZ54" s="3396"/>
      <c r="UPA54" s="3396"/>
      <c r="UPB54" s="3396"/>
      <c r="UPC54" s="3396"/>
      <c r="UPD54" s="3396"/>
      <c r="UPE54" s="3396"/>
      <c r="UPF54" s="3396"/>
      <c r="UPG54" s="3396"/>
      <c r="UPH54" s="3396"/>
      <c r="UPI54" s="3396"/>
      <c r="UPJ54" s="3396"/>
      <c r="UPK54" s="3396"/>
      <c r="UPL54" s="3396"/>
      <c r="UPM54" s="3396"/>
      <c r="UPN54" s="3396"/>
      <c r="UPO54" s="3396"/>
      <c r="UPP54" s="3396"/>
      <c r="UPQ54" s="3396"/>
      <c r="UPR54" s="3396"/>
      <c r="UPS54" s="3396"/>
      <c r="UPT54" s="3396"/>
      <c r="UPU54" s="3396"/>
      <c r="UPV54" s="3396"/>
      <c r="UPW54" s="3396"/>
      <c r="UPX54" s="3396"/>
      <c r="UPY54" s="3396"/>
      <c r="UPZ54" s="3396"/>
      <c r="UQA54" s="3396"/>
      <c r="UQB54" s="3396"/>
      <c r="UQC54" s="3396"/>
      <c r="UQD54" s="3396"/>
      <c r="UQE54" s="3396"/>
      <c r="UQF54" s="3396"/>
      <c r="UQG54" s="3396"/>
      <c r="UQH54" s="3396"/>
      <c r="UQI54" s="3396"/>
      <c r="UQJ54" s="3396"/>
      <c r="UQK54" s="3396"/>
      <c r="UQL54" s="3396"/>
      <c r="UQM54" s="3396"/>
      <c r="UQN54" s="3396"/>
      <c r="UQO54" s="3396"/>
      <c r="UQP54" s="3396"/>
      <c r="UQQ54" s="3396"/>
      <c r="UQR54" s="3396"/>
      <c r="UQS54" s="3396"/>
      <c r="UQT54" s="3396"/>
      <c r="UQU54" s="3396"/>
      <c r="UQV54" s="3396"/>
      <c r="UQW54" s="3396"/>
      <c r="UQX54" s="3396"/>
      <c r="UQY54" s="3396"/>
      <c r="UQZ54" s="3396"/>
      <c r="URA54" s="3396"/>
      <c r="URB54" s="3396"/>
      <c r="URC54" s="3396"/>
      <c r="URD54" s="3396"/>
      <c r="URE54" s="3396"/>
      <c r="URF54" s="3396"/>
      <c r="URG54" s="3396"/>
      <c r="URH54" s="3396"/>
      <c r="URI54" s="3396"/>
      <c r="URJ54" s="3396"/>
      <c r="URK54" s="3396"/>
      <c r="URL54" s="3396"/>
      <c r="URM54" s="3396"/>
      <c r="URN54" s="3396"/>
      <c r="URO54" s="3396"/>
      <c r="URP54" s="3396"/>
      <c r="URQ54" s="3396"/>
      <c r="URR54" s="3396"/>
      <c r="URS54" s="3396"/>
      <c r="URT54" s="3396"/>
      <c r="URU54" s="3396"/>
      <c r="URV54" s="3396"/>
      <c r="URW54" s="3396"/>
      <c r="URX54" s="3396"/>
      <c r="URY54" s="3396"/>
      <c r="URZ54" s="3396"/>
      <c r="USA54" s="3396"/>
      <c r="USB54" s="3396"/>
      <c r="USC54" s="3396"/>
      <c r="USD54" s="3396"/>
      <c r="USE54" s="3396"/>
      <c r="USF54" s="3396"/>
      <c r="USG54" s="3396"/>
      <c r="USH54" s="3396"/>
      <c r="USI54" s="3396"/>
      <c r="USJ54" s="3396"/>
      <c r="USK54" s="3396"/>
      <c r="USL54" s="3396"/>
      <c r="USM54" s="3396"/>
      <c r="USN54" s="3396"/>
      <c r="USO54" s="3396"/>
      <c r="USP54" s="3396"/>
      <c r="USQ54" s="3396"/>
      <c r="USR54" s="3396"/>
      <c r="USS54" s="3396"/>
      <c r="UST54" s="3396"/>
      <c r="USU54" s="3396"/>
      <c r="USV54" s="3396"/>
      <c r="USW54" s="3396"/>
      <c r="USX54" s="3396"/>
      <c r="USY54" s="3396"/>
      <c r="USZ54" s="3396"/>
      <c r="UTA54" s="3396"/>
      <c r="UTB54" s="3396"/>
      <c r="UTC54" s="3396"/>
      <c r="UTD54" s="3396"/>
      <c r="UTE54" s="3396"/>
      <c r="UTF54" s="3396"/>
      <c r="UTG54" s="3396"/>
      <c r="UTH54" s="3396"/>
      <c r="UTI54" s="3396"/>
      <c r="UTJ54" s="3396"/>
      <c r="UTK54" s="3396"/>
      <c r="UTL54" s="3396"/>
      <c r="UTM54" s="3396"/>
      <c r="UTN54" s="3396"/>
      <c r="UTO54" s="3396"/>
      <c r="UTP54" s="3396"/>
      <c r="UTQ54" s="3396"/>
      <c r="UTR54" s="3396"/>
      <c r="UTS54" s="3396"/>
      <c r="UTT54" s="3396"/>
      <c r="UTU54" s="3396"/>
      <c r="UTV54" s="3396"/>
      <c r="UTW54" s="3396"/>
      <c r="UTX54" s="3396"/>
      <c r="UTY54" s="3396"/>
      <c r="UTZ54" s="3396"/>
      <c r="UUA54" s="3396"/>
      <c r="UUB54" s="3396"/>
      <c r="UUC54" s="3396"/>
      <c r="UUD54" s="3396"/>
      <c r="UUE54" s="3396"/>
      <c r="UUF54" s="3396"/>
      <c r="UUG54" s="3396"/>
      <c r="UUH54" s="3396"/>
      <c r="UUI54" s="3396"/>
      <c r="UUJ54" s="3396"/>
      <c r="UUK54" s="3396"/>
      <c r="UUL54" s="3396"/>
      <c r="UUM54" s="3396"/>
      <c r="UUN54" s="3396"/>
      <c r="UUO54" s="3396"/>
      <c r="UUP54" s="3396"/>
      <c r="UUQ54" s="3396"/>
      <c r="UUR54" s="3396"/>
      <c r="UUS54" s="3396"/>
      <c r="UUT54" s="3396"/>
      <c r="UUU54" s="3396"/>
      <c r="UUV54" s="3396"/>
      <c r="UUW54" s="3396"/>
      <c r="UUX54" s="3396"/>
      <c r="UUY54" s="3396"/>
      <c r="UUZ54" s="3396"/>
      <c r="UVA54" s="3396"/>
      <c r="UVB54" s="3396"/>
      <c r="UVC54" s="3396"/>
      <c r="UVD54" s="3396"/>
      <c r="UVE54" s="3396"/>
      <c r="UVF54" s="3396"/>
      <c r="UVG54" s="3396"/>
      <c r="UVH54" s="3396"/>
      <c r="UVI54" s="3396"/>
      <c r="UVJ54" s="3396"/>
      <c r="UVK54" s="3396"/>
      <c r="UVL54" s="3396"/>
      <c r="UVM54" s="3396"/>
      <c r="UVN54" s="3396"/>
      <c r="UVO54" s="3396"/>
      <c r="UVP54" s="3396"/>
      <c r="UVQ54" s="3396"/>
      <c r="UVR54" s="3396"/>
      <c r="UVS54" s="3396"/>
      <c r="UVT54" s="3396"/>
      <c r="UVU54" s="3396"/>
      <c r="UVV54" s="3396"/>
      <c r="UVW54" s="3396"/>
      <c r="UVX54" s="3396"/>
      <c r="UVY54" s="3396"/>
      <c r="UVZ54" s="3396"/>
      <c r="UWA54" s="3396"/>
      <c r="UWB54" s="3396"/>
      <c r="UWC54" s="3396"/>
      <c r="UWD54" s="3396"/>
      <c r="UWE54" s="3396"/>
      <c r="UWF54" s="3396"/>
      <c r="UWG54" s="3396"/>
      <c r="UWH54" s="3396"/>
      <c r="UWI54" s="3396"/>
      <c r="UWJ54" s="3396"/>
      <c r="UWK54" s="3396"/>
      <c r="UWL54" s="3396"/>
      <c r="UWM54" s="3396"/>
      <c r="UWN54" s="3396"/>
      <c r="UWO54" s="3396"/>
      <c r="UWP54" s="3396"/>
      <c r="UWQ54" s="3396"/>
      <c r="UWR54" s="3396"/>
      <c r="UWS54" s="3396"/>
      <c r="UWT54" s="3396"/>
      <c r="UWU54" s="3396"/>
      <c r="UWV54" s="3396"/>
      <c r="UWW54" s="3396"/>
      <c r="UWX54" s="3396"/>
      <c r="UWY54" s="3396"/>
      <c r="UWZ54" s="3396"/>
      <c r="UXA54" s="3396"/>
      <c r="UXB54" s="3396"/>
      <c r="UXC54" s="3396"/>
      <c r="UXD54" s="3396"/>
      <c r="UXE54" s="3396"/>
      <c r="UXF54" s="3396"/>
      <c r="UXG54" s="3396"/>
      <c r="UXH54" s="3396"/>
      <c r="UXI54" s="3396"/>
      <c r="UXJ54" s="3396"/>
      <c r="UXK54" s="3396"/>
      <c r="UXL54" s="3396"/>
      <c r="UXM54" s="3396"/>
      <c r="UXN54" s="3396"/>
      <c r="UXO54" s="3396"/>
      <c r="UXP54" s="3396"/>
      <c r="UXQ54" s="3396"/>
      <c r="UXR54" s="3396"/>
      <c r="UXS54" s="3396"/>
      <c r="UXT54" s="3396"/>
      <c r="UXU54" s="3396"/>
      <c r="UXV54" s="3396"/>
      <c r="UXW54" s="3396"/>
      <c r="UXX54" s="3396"/>
      <c r="UXY54" s="3396"/>
      <c r="UXZ54" s="3396"/>
      <c r="UYA54" s="3396"/>
      <c r="UYB54" s="3396"/>
      <c r="UYC54" s="3396"/>
      <c r="UYD54" s="3396"/>
      <c r="UYE54" s="3396"/>
      <c r="UYF54" s="3396"/>
      <c r="UYG54" s="3396"/>
      <c r="UYH54" s="3396"/>
      <c r="UYI54" s="3396"/>
      <c r="UYJ54" s="3396"/>
      <c r="UYK54" s="3396"/>
      <c r="UYL54" s="3396"/>
      <c r="UYM54" s="3396"/>
      <c r="UYN54" s="3396"/>
      <c r="UYO54" s="3396"/>
      <c r="UYP54" s="3396"/>
      <c r="UYQ54" s="3396"/>
      <c r="UYR54" s="3396"/>
      <c r="UYS54" s="3396"/>
      <c r="UYT54" s="3396"/>
      <c r="UYU54" s="3396"/>
      <c r="UYV54" s="3396"/>
      <c r="UYW54" s="3396"/>
      <c r="UYX54" s="3396"/>
      <c r="UYY54" s="3396"/>
      <c r="UYZ54" s="3396"/>
      <c r="UZA54" s="3396"/>
      <c r="UZB54" s="3396"/>
      <c r="UZC54" s="3396"/>
      <c r="UZD54" s="3396"/>
      <c r="UZE54" s="3396"/>
      <c r="UZF54" s="3396"/>
      <c r="UZG54" s="3396"/>
      <c r="UZH54" s="3396"/>
      <c r="UZI54" s="3396"/>
      <c r="UZJ54" s="3396"/>
      <c r="UZK54" s="3396"/>
      <c r="UZL54" s="3396"/>
      <c r="UZM54" s="3396"/>
      <c r="UZN54" s="3396"/>
      <c r="UZO54" s="3396"/>
      <c r="UZP54" s="3396"/>
      <c r="UZQ54" s="3396"/>
      <c r="UZR54" s="3396"/>
      <c r="UZS54" s="3396"/>
      <c r="UZT54" s="3396"/>
      <c r="UZU54" s="3396"/>
      <c r="UZV54" s="3396"/>
      <c r="UZW54" s="3396"/>
      <c r="UZX54" s="3396"/>
      <c r="UZY54" s="3396"/>
      <c r="UZZ54" s="3396"/>
      <c r="VAA54" s="3396"/>
      <c r="VAB54" s="3396"/>
      <c r="VAC54" s="3396"/>
      <c r="VAD54" s="3396"/>
      <c r="VAE54" s="3396"/>
      <c r="VAF54" s="3396"/>
      <c r="VAG54" s="3396"/>
      <c r="VAH54" s="3396"/>
      <c r="VAI54" s="3396"/>
      <c r="VAJ54" s="3396"/>
      <c r="VAK54" s="3396"/>
      <c r="VAL54" s="3396"/>
      <c r="VAM54" s="3396"/>
      <c r="VAN54" s="3396"/>
      <c r="VAO54" s="3396"/>
      <c r="VAP54" s="3396"/>
      <c r="VAQ54" s="3396"/>
      <c r="VAR54" s="3396"/>
      <c r="VAS54" s="3396"/>
      <c r="VAT54" s="3396"/>
      <c r="VAU54" s="3396"/>
      <c r="VAV54" s="3396"/>
      <c r="VAW54" s="3396"/>
      <c r="VAX54" s="3396"/>
      <c r="VAY54" s="3396"/>
      <c r="VAZ54" s="3396"/>
      <c r="VBA54" s="3396"/>
      <c r="VBB54" s="3396"/>
      <c r="VBC54" s="3396"/>
      <c r="VBD54" s="3396"/>
      <c r="VBE54" s="3396"/>
      <c r="VBF54" s="3396"/>
      <c r="VBG54" s="3396"/>
      <c r="VBH54" s="3396"/>
      <c r="VBI54" s="3396"/>
      <c r="VBJ54" s="3396"/>
      <c r="VBK54" s="3396"/>
      <c r="VBL54" s="3396"/>
      <c r="VBM54" s="3396"/>
      <c r="VBN54" s="3396"/>
      <c r="VBO54" s="3396"/>
      <c r="VBP54" s="3396"/>
      <c r="VBQ54" s="3396"/>
      <c r="VBR54" s="3396"/>
      <c r="VBS54" s="3396"/>
      <c r="VBT54" s="3396"/>
      <c r="VBU54" s="3396"/>
      <c r="VBV54" s="3396"/>
      <c r="VBW54" s="3396"/>
      <c r="VBX54" s="3396"/>
      <c r="VBY54" s="3396"/>
      <c r="VBZ54" s="3396"/>
      <c r="VCA54" s="3396"/>
      <c r="VCB54" s="3396"/>
      <c r="VCC54" s="3396"/>
      <c r="VCD54" s="3396"/>
      <c r="VCE54" s="3396"/>
      <c r="VCF54" s="3396"/>
      <c r="VCG54" s="3396"/>
      <c r="VCH54" s="3396"/>
      <c r="VCI54" s="3396"/>
      <c r="VCJ54" s="3396"/>
      <c r="VCK54" s="3396"/>
      <c r="VCL54" s="3396"/>
      <c r="VCM54" s="3396"/>
      <c r="VCN54" s="3396"/>
      <c r="VCO54" s="3396"/>
      <c r="VCP54" s="3396"/>
      <c r="VCQ54" s="3396"/>
      <c r="VCR54" s="3396"/>
      <c r="VCS54" s="3396"/>
      <c r="VCT54" s="3396"/>
      <c r="VCU54" s="3396"/>
      <c r="VCV54" s="3396"/>
      <c r="VCW54" s="3396"/>
      <c r="VCX54" s="3396"/>
      <c r="VCY54" s="3396"/>
      <c r="VCZ54" s="3396"/>
      <c r="VDA54" s="3396"/>
      <c r="VDB54" s="3396"/>
      <c r="VDC54" s="3396"/>
      <c r="VDD54" s="3396"/>
      <c r="VDE54" s="3396"/>
      <c r="VDF54" s="3396"/>
      <c r="VDG54" s="3396"/>
      <c r="VDH54" s="3396"/>
      <c r="VDI54" s="3396"/>
      <c r="VDJ54" s="3396"/>
      <c r="VDK54" s="3396"/>
      <c r="VDL54" s="3396"/>
      <c r="VDM54" s="3396"/>
      <c r="VDN54" s="3396"/>
      <c r="VDO54" s="3396"/>
      <c r="VDP54" s="3396"/>
      <c r="VDQ54" s="3396"/>
      <c r="VDR54" s="3396"/>
      <c r="VDS54" s="3396"/>
      <c r="VDT54" s="3396"/>
      <c r="VDU54" s="3396"/>
      <c r="VDV54" s="3396"/>
      <c r="VDW54" s="3396"/>
      <c r="VDX54" s="3396"/>
      <c r="VDY54" s="3396"/>
      <c r="VDZ54" s="3396"/>
      <c r="VEA54" s="3396"/>
      <c r="VEB54" s="3396"/>
      <c r="VEC54" s="3396"/>
      <c r="VED54" s="3396"/>
      <c r="VEE54" s="3396"/>
      <c r="VEF54" s="3396"/>
      <c r="VEG54" s="3396"/>
      <c r="VEH54" s="3396"/>
      <c r="VEI54" s="3396"/>
      <c r="VEJ54" s="3396"/>
      <c r="VEK54" s="3396"/>
      <c r="VEL54" s="3396"/>
      <c r="VEM54" s="3396"/>
      <c r="VEN54" s="3396"/>
      <c r="VEO54" s="3396"/>
      <c r="VEP54" s="3396"/>
      <c r="VEQ54" s="3396"/>
      <c r="VER54" s="3396"/>
      <c r="VES54" s="3396"/>
      <c r="VET54" s="3396"/>
      <c r="VEU54" s="3396"/>
      <c r="VEV54" s="3396"/>
      <c r="VEW54" s="3396"/>
      <c r="VEX54" s="3396"/>
      <c r="VEY54" s="3396"/>
      <c r="VEZ54" s="3396"/>
      <c r="VFA54" s="3396"/>
      <c r="VFB54" s="3396"/>
      <c r="VFC54" s="3396"/>
      <c r="VFD54" s="3396"/>
      <c r="VFE54" s="3396"/>
      <c r="VFF54" s="3396"/>
      <c r="VFG54" s="3396"/>
      <c r="VFH54" s="3396"/>
      <c r="VFI54" s="3396"/>
      <c r="VFJ54" s="3396"/>
      <c r="VFK54" s="3396"/>
      <c r="VFL54" s="3396"/>
      <c r="VFM54" s="3396"/>
      <c r="VFN54" s="3396"/>
      <c r="VFO54" s="3396"/>
      <c r="VFP54" s="3396"/>
      <c r="VFQ54" s="3396"/>
      <c r="VFR54" s="3396"/>
      <c r="VFS54" s="3396"/>
      <c r="VFT54" s="3396"/>
      <c r="VFU54" s="3396"/>
      <c r="VFV54" s="3396"/>
      <c r="VFW54" s="3396"/>
      <c r="VFX54" s="3396"/>
      <c r="VFY54" s="3396"/>
      <c r="VFZ54" s="3396"/>
      <c r="VGA54" s="3396"/>
      <c r="VGB54" s="3396"/>
      <c r="VGC54" s="3396"/>
      <c r="VGD54" s="3396"/>
      <c r="VGE54" s="3396"/>
      <c r="VGF54" s="3396"/>
      <c r="VGG54" s="3396"/>
      <c r="VGH54" s="3396"/>
      <c r="VGI54" s="3396"/>
      <c r="VGJ54" s="3396"/>
      <c r="VGK54" s="3396"/>
      <c r="VGL54" s="3396"/>
      <c r="VGM54" s="3396"/>
      <c r="VGN54" s="3396"/>
      <c r="VGO54" s="3396"/>
      <c r="VGP54" s="3396"/>
      <c r="VGQ54" s="3396"/>
      <c r="VGR54" s="3396"/>
      <c r="VGS54" s="3396"/>
      <c r="VGT54" s="3396"/>
      <c r="VGU54" s="3396"/>
      <c r="VGV54" s="3396"/>
      <c r="VGW54" s="3396"/>
      <c r="VGX54" s="3396"/>
      <c r="VGY54" s="3396"/>
      <c r="VGZ54" s="3396"/>
      <c r="VHA54" s="3396"/>
      <c r="VHB54" s="3396"/>
      <c r="VHC54" s="3396"/>
      <c r="VHD54" s="3396"/>
      <c r="VHE54" s="3396"/>
      <c r="VHF54" s="3396"/>
      <c r="VHG54" s="3396"/>
      <c r="VHH54" s="3396"/>
      <c r="VHI54" s="3396"/>
      <c r="VHJ54" s="3396"/>
      <c r="VHK54" s="3396"/>
      <c r="VHL54" s="3396"/>
      <c r="VHM54" s="3396"/>
      <c r="VHN54" s="3396"/>
      <c r="VHO54" s="3396"/>
      <c r="VHP54" s="3396"/>
      <c r="VHQ54" s="3396"/>
      <c r="VHR54" s="3396"/>
      <c r="VHS54" s="3396"/>
      <c r="VHT54" s="3396"/>
      <c r="VHU54" s="3396"/>
      <c r="VHV54" s="3396"/>
      <c r="VHW54" s="3396"/>
      <c r="VHX54" s="3396"/>
      <c r="VHY54" s="3396"/>
      <c r="VHZ54" s="3396"/>
      <c r="VIA54" s="3396"/>
      <c r="VIB54" s="3396"/>
      <c r="VIC54" s="3396"/>
      <c r="VID54" s="3396"/>
      <c r="VIE54" s="3396"/>
      <c r="VIF54" s="3396"/>
      <c r="VIG54" s="3396"/>
      <c r="VIH54" s="3396"/>
      <c r="VII54" s="3396"/>
      <c r="VIJ54" s="3396"/>
      <c r="VIK54" s="3396"/>
      <c r="VIL54" s="3396"/>
      <c r="VIM54" s="3396"/>
      <c r="VIN54" s="3396"/>
      <c r="VIO54" s="3396"/>
      <c r="VIP54" s="3396"/>
      <c r="VIQ54" s="3396"/>
      <c r="VIR54" s="3396"/>
      <c r="VIS54" s="3396"/>
      <c r="VIT54" s="3396"/>
      <c r="VIU54" s="3396"/>
      <c r="VIV54" s="3396"/>
      <c r="VIW54" s="3396"/>
      <c r="VIX54" s="3396"/>
      <c r="VIY54" s="3396"/>
      <c r="VIZ54" s="3396"/>
      <c r="VJA54" s="3396"/>
      <c r="VJB54" s="3396"/>
      <c r="VJC54" s="3396"/>
      <c r="VJD54" s="3396"/>
      <c r="VJE54" s="3396"/>
      <c r="VJF54" s="3396"/>
      <c r="VJG54" s="3396"/>
      <c r="VJH54" s="3396"/>
      <c r="VJI54" s="3396"/>
      <c r="VJJ54" s="3396"/>
      <c r="VJK54" s="3396"/>
      <c r="VJL54" s="3396"/>
      <c r="VJM54" s="3396"/>
      <c r="VJN54" s="3396"/>
      <c r="VJO54" s="3396"/>
      <c r="VJP54" s="3396"/>
      <c r="VJQ54" s="3396"/>
      <c r="VJR54" s="3396"/>
      <c r="VJS54" s="3396"/>
      <c r="VJT54" s="3396"/>
      <c r="VJU54" s="3396"/>
      <c r="VJV54" s="3396"/>
      <c r="VJW54" s="3396"/>
      <c r="VJX54" s="3396"/>
      <c r="VJY54" s="3396"/>
      <c r="VJZ54" s="3396"/>
      <c r="VKA54" s="3396"/>
      <c r="VKB54" s="3396"/>
      <c r="VKC54" s="3396"/>
      <c r="VKD54" s="3396"/>
      <c r="VKE54" s="3396"/>
      <c r="VKF54" s="3396"/>
      <c r="VKG54" s="3396"/>
      <c r="VKH54" s="3396"/>
      <c r="VKI54" s="3396"/>
      <c r="VKJ54" s="3396"/>
      <c r="VKK54" s="3396"/>
      <c r="VKL54" s="3396"/>
      <c r="VKM54" s="3396"/>
      <c r="VKN54" s="3396"/>
      <c r="VKO54" s="3396"/>
      <c r="VKP54" s="3396"/>
      <c r="VKQ54" s="3396"/>
      <c r="VKR54" s="3396"/>
      <c r="VKS54" s="3396"/>
      <c r="VKT54" s="3396"/>
      <c r="VKU54" s="3396"/>
      <c r="VKV54" s="3396"/>
      <c r="VKW54" s="3396"/>
      <c r="VKX54" s="3396"/>
      <c r="VKY54" s="3396"/>
      <c r="VKZ54" s="3396"/>
      <c r="VLA54" s="3396"/>
      <c r="VLB54" s="3396"/>
      <c r="VLC54" s="3396"/>
      <c r="VLD54" s="3396"/>
      <c r="VLE54" s="3396"/>
      <c r="VLF54" s="3396"/>
      <c r="VLG54" s="3396"/>
      <c r="VLH54" s="3396"/>
      <c r="VLI54" s="3396"/>
      <c r="VLJ54" s="3396"/>
      <c r="VLK54" s="3396"/>
      <c r="VLL54" s="3396"/>
      <c r="VLM54" s="3396"/>
      <c r="VLN54" s="3396"/>
      <c r="VLO54" s="3396"/>
      <c r="VLP54" s="3396"/>
      <c r="VLQ54" s="3396"/>
      <c r="VLR54" s="3396"/>
      <c r="VLS54" s="3396"/>
      <c r="VLT54" s="3396"/>
      <c r="VLU54" s="3396"/>
      <c r="VLV54" s="3396"/>
      <c r="VLW54" s="3396"/>
      <c r="VLX54" s="3396"/>
      <c r="VLY54" s="3396"/>
      <c r="VLZ54" s="3396"/>
      <c r="VMA54" s="3396"/>
      <c r="VMB54" s="3396"/>
      <c r="VMC54" s="3396"/>
      <c r="VMD54" s="3396"/>
      <c r="VME54" s="3396"/>
      <c r="VMF54" s="3396"/>
      <c r="VMG54" s="3396"/>
      <c r="VMH54" s="3396"/>
      <c r="VMI54" s="3396"/>
      <c r="VMJ54" s="3396"/>
      <c r="VMK54" s="3396"/>
      <c r="VML54" s="3396"/>
      <c r="VMM54" s="3396"/>
      <c r="VMN54" s="3396"/>
      <c r="VMO54" s="3396"/>
      <c r="VMP54" s="3396"/>
      <c r="VMQ54" s="3396"/>
      <c r="VMR54" s="3396"/>
      <c r="VMS54" s="3396"/>
      <c r="VMT54" s="3396"/>
      <c r="VMU54" s="3396"/>
      <c r="VMV54" s="3396"/>
      <c r="VMW54" s="3396"/>
      <c r="VMX54" s="3396"/>
      <c r="VMY54" s="3396"/>
      <c r="VMZ54" s="3396"/>
      <c r="VNA54" s="3396"/>
      <c r="VNB54" s="3396"/>
      <c r="VNC54" s="3396"/>
      <c r="VND54" s="3396"/>
      <c r="VNE54" s="3396"/>
      <c r="VNF54" s="3396"/>
      <c r="VNG54" s="3396"/>
      <c r="VNH54" s="3396"/>
      <c r="VNI54" s="3396"/>
      <c r="VNJ54" s="3396"/>
      <c r="VNK54" s="3396"/>
      <c r="VNL54" s="3396"/>
      <c r="VNM54" s="3396"/>
      <c r="VNN54" s="3396"/>
      <c r="VNO54" s="3396"/>
      <c r="VNP54" s="3396"/>
      <c r="VNQ54" s="3396"/>
      <c r="VNR54" s="3396"/>
      <c r="VNS54" s="3396"/>
      <c r="VNT54" s="3396"/>
      <c r="VNU54" s="3396"/>
      <c r="VNV54" s="3396"/>
      <c r="VNW54" s="3396"/>
      <c r="VNX54" s="3396"/>
      <c r="VNY54" s="3396"/>
      <c r="VNZ54" s="3396"/>
      <c r="VOA54" s="3396"/>
      <c r="VOB54" s="3396"/>
      <c r="VOC54" s="3396"/>
      <c r="VOD54" s="3396"/>
      <c r="VOE54" s="3396"/>
      <c r="VOF54" s="3396"/>
      <c r="VOG54" s="3396"/>
      <c r="VOH54" s="3396"/>
      <c r="VOI54" s="3396"/>
      <c r="VOJ54" s="3396"/>
      <c r="VOK54" s="3396"/>
      <c r="VOL54" s="3396"/>
      <c r="VOM54" s="3396"/>
      <c r="VON54" s="3396"/>
      <c r="VOO54" s="3396"/>
      <c r="VOP54" s="3396"/>
      <c r="VOQ54" s="3396"/>
      <c r="VOR54" s="3396"/>
      <c r="VOS54" s="3396"/>
      <c r="VOT54" s="3396"/>
      <c r="VOU54" s="3396"/>
      <c r="VOV54" s="3396"/>
      <c r="VOW54" s="3396"/>
      <c r="VOX54" s="3396"/>
      <c r="VOY54" s="3396"/>
      <c r="VOZ54" s="3396"/>
      <c r="VPA54" s="3396"/>
      <c r="VPB54" s="3396"/>
      <c r="VPC54" s="3396"/>
      <c r="VPD54" s="3396"/>
      <c r="VPE54" s="3396"/>
      <c r="VPF54" s="3396"/>
      <c r="VPG54" s="3396"/>
      <c r="VPH54" s="3396"/>
      <c r="VPI54" s="3396"/>
      <c r="VPJ54" s="3396"/>
      <c r="VPK54" s="3396"/>
      <c r="VPL54" s="3396"/>
      <c r="VPM54" s="3396"/>
      <c r="VPN54" s="3396"/>
      <c r="VPO54" s="3396"/>
      <c r="VPP54" s="3396"/>
      <c r="VPQ54" s="3396"/>
      <c r="VPR54" s="3396"/>
      <c r="VPS54" s="3396"/>
      <c r="VPT54" s="3396"/>
      <c r="VPU54" s="3396"/>
      <c r="VPV54" s="3396"/>
      <c r="VPW54" s="3396"/>
      <c r="VPX54" s="3396"/>
      <c r="VPY54" s="3396"/>
      <c r="VPZ54" s="3396"/>
      <c r="VQA54" s="3396"/>
      <c r="VQB54" s="3396"/>
      <c r="VQC54" s="3396"/>
      <c r="VQD54" s="3396"/>
      <c r="VQE54" s="3396"/>
      <c r="VQF54" s="3396"/>
      <c r="VQG54" s="3396"/>
      <c r="VQH54" s="3396"/>
      <c r="VQI54" s="3396"/>
      <c r="VQJ54" s="3396"/>
      <c r="VQK54" s="3396"/>
      <c r="VQL54" s="3396"/>
      <c r="VQM54" s="3396"/>
      <c r="VQN54" s="3396"/>
      <c r="VQO54" s="3396"/>
      <c r="VQP54" s="3396"/>
      <c r="VQQ54" s="3396"/>
      <c r="VQR54" s="3396"/>
      <c r="VQS54" s="3396"/>
      <c r="VQT54" s="3396"/>
      <c r="VQU54" s="3396"/>
      <c r="VQV54" s="3396"/>
      <c r="VQW54" s="3396"/>
      <c r="VQX54" s="3396"/>
      <c r="VQY54" s="3396"/>
      <c r="VQZ54" s="3396"/>
      <c r="VRA54" s="3396"/>
      <c r="VRB54" s="3396"/>
      <c r="VRC54" s="3396"/>
      <c r="VRD54" s="3396"/>
      <c r="VRE54" s="3396"/>
      <c r="VRF54" s="3396"/>
      <c r="VRG54" s="3396"/>
      <c r="VRH54" s="3396"/>
      <c r="VRI54" s="3396"/>
      <c r="VRJ54" s="3396"/>
      <c r="VRK54" s="3396"/>
      <c r="VRL54" s="3396"/>
      <c r="VRM54" s="3396"/>
      <c r="VRN54" s="3396"/>
      <c r="VRO54" s="3396"/>
      <c r="VRP54" s="3396"/>
      <c r="VRQ54" s="3396"/>
      <c r="VRR54" s="3396"/>
      <c r="VRS54" s="3396"/>
      <c r="VRT54" s="3396"/>
      <c r="VRU54" s="3396"/>
      <c r="VRV54" s="3396"/>
      <c r="VRW54" s="3396"/>
      <c r="VRX54" s="3396"/>
      <c r="VRY54" s="3396"/>
      <c r="VRZ54" s="3396"/>
      <c r="VSA54" s="3396"/>
      <c r="VSB54" s="3396"/>
      <c r="VSC54" s="3396"/>
      <c r="VSD54" s="3396"/>
      <c r="VSE54" s="3396"/>
      <c r="VSF54" s="3396"/>
      <c r="VSG54" s="3396"/>
      <c r="VSH54" s="3396"/>
      <c r="VSI54" s="3396"/>
      <c r="VSJ54" s="3396"/>
      <c r="VSK54" s="3396"/>
      <c r="VSL54" s="3396"/>
      <c r="VSM54" s="3396"/>
      <c r="VSN54" s="3396"/>
      <c r="VSO54" s="3396"/>
      <c r="VSP54" s="3396"/>
      <c r="VSQ54" s="3396"/>
      <c r="VSR54" s="3396"/>
      <c r="VSS54" s="3396"/>
      <c r="VST54" s="3396"/>
      <c r="VSU54" s="3396"/>
      <c r="VSV54" s="3396"/>
      <c r="VSW54" s="3396"/>
      <c r="VSX54" s="3396"/>
      <c r="VSY54" s="3396"/>
      <c r="VSZ54" s="3396"/>
      <c r="VTA54" s="3396"/>
      <c r="VTB54" s="3396"/>
      <c r="VTC54" s="3396"/>
      <c r="VTD54" s="3396"/>
      <c r="VTE54" s="3396"/>
      <c r="VTF54" s="3396"/>
      <c r="VTG54" s="3396"/>
      <c r="VTH54" s="3396"/>
      <c r="VTI54" s="3396"/>
      <c r="VTJ54" s="3396"/>
      <c r="VTK54" s="3396"/>
      <c r="VTL54" s="3396"/>
      <c r="VTM54" s="3396"/>
      <c r="VTN54" s="3396"/>
      <c r="VTO54" s="3396"/>
      <c r="VTP54" s="3396"/>
      <c r="VTQ54" s="3396"/>
      <c r="VTR54" s="3396"/>
      <c r="VTS54" s="3396"/>
      <c r="VTT54" s="3396"/>
      <c r="VTU54" s="3396"/>
      <c r="VTV54" s="3396"/>
      <c r="VTW54" s="3396"/>
      <c r="VTX54" s="3396"/>
      <c r="VTY54" s="3396"/>
      <c r="VTZ54" s="3396"/>
      <c r="VUA54" s="3396"/>
      <c r="VUB54" s="3396"/>
      <c r="VUC54" s="3396"/>
      <c r="VUD54" s="3396"/>
      <c r="VUE54" s="3396"/>
      <c r="VUF54" s="3396"/>
      <c r="VUG54" s="3396"/>
      <c r="VUH54" s="3396"/>
      <c r="VUI54" s="3396"/>
      <c r="VUJ54" s="3396"/>
      <c r="VUK54" s="3396"/>
      <c r="VUL54" s="3396"/>
      <c r="VUM54" s="3396"/>
      <c r="VUN54" s="3396"/>
      <c r="VUO54" s="3396"/>
      <c r="VUP54" s="3396"/>
      <c r="VUQ54" s="3396"/>
      <c r="VUR54" s="3396"/>
      <c r="VUS54" s="3396"/>
      <c r="VUT54" s="3396"/>
      <c r="VUU54" s="3396"/>
      <c r="VUV54" s="3396"/>
      <c r="VUW54" s="3396"/>
      <c r="VUX54" s="3396"/>
      <c r="VUY54" s="3396"/>
      <c r="VUZ54" s="3396"/>
      <c r="VVA54" s="3396"/>
      <c r="VVB54" s="3396"/>
      <c r="VVC54" s="3396"/>
      <c r="VVD54" s="3396"/>
      <c r="VVE54" s="3396"/>
      <c r="VVF54" s="3396"/>
      <c r="VVG54" s="3396"/>
      <c r="VVH54" s="3396"/>
      <c r="VVI54" s="3396"/>
      <c r="VVJ54" s="3396"/>
      <c r="VVK54" s="3396"/>
      <c r="VVL54" s="3396"/>
      <c r="VVM54" s="3396"/>
      <c r="VVN54" s="3396"/>
      <c r="VVO54" s="3396"/>
      <c r="VVP54" s="3396"/>
      <c r="VVQ54" s="3396"/>
      <c r="VVR54" s="3396"/>
      <c r="VVS54" s="3396"/>
      <c r="VVT54" s="3396"/>
      <c r="VVU54" s="3396"/>
      <c r="VVV54" s="3396"/>
      <c r="VVW54" s="3396"/>
      <c r="VVX54" s="3396"/>
      <c r="VVY54" s="3396"/>
      <c r="VVZ54" s="3396"/>
      <c r="VWA54" s="3396"/>
      <c r="VWB54" s="3396"/>
      <c r="VWC54" s="3396"/>
      <c r="VWD54" s="3396"/>
      <c r="VWE54" s="3396"/>
      <c r="VWF54" s="3396"/>
      <c r="VWG54" s="3396"/>
      <c r="VWH54" s="3396"/>
      <c r="VWI54" s="3396"/>
      <c r="VWJ54" s="3396"/>
      <c r="VWK54" s="3396"/>
      <c r="VWL54" s="3396"/>
      <c r="VWM54" s="3396"/>
      <c r="VWN54" s="3396"/>
      <c r="VWO54" s="3396"/>
      <c r="VWP54" s="3396"/>
      <c r="VWQ54" s="3396"/>
      <c r="VWR54" s="3396"/>
      <c r="VWS54" s="3396"/>
      <c r="VWT54" s="3396"/>
      <c r="VWU54" s="3396"/>
      <c r="VWV54" s="3396"/>
      <c r="VWW54" s="3396"/>
      <c r="VWX54" s="3396"/>
      <c r="VWY54" s="3396"/>
      <c r="VWZ54" s="3396"/>
      <c r="VXA54" s="3396"/>
      <c r="VXB54" s="3396"/>
      <c r="VXC54" s="3396"/>
      <c r="VXD54" s="3396"/>
      <c r="VXE54" s="3396"/>
      <c r="VXF54" s="3396"/>
      <c r="VXG54" s="3396"/>
      <c r="VXH54" s="3396"/>
      <c r="VXI54" s="3396"/>
      <c r="VXJ54" s="3396"/>
      <c r="VXK54" s="3396"/>
      <c r="VXL54" s="3396"/>
      <c r="VXM54" s="3396"/>
      <c r="VXN54" s="3396"/>
      <c r="VXO54" s="3396"/>
      <c r="VXP54" s="3396"/>
      <c r="VXQ54" s="3396"/>
      <c r="VXR54" s="3396"/>
      <c r="VXS54" s="3396"/>
      <c r="VXT54" s="3396"/>
      <c r="VXU54" s="3396"/>
      <c r="VXV54" s="3396"/>
      <c r="VXW54" s="3396"/>
      <c r="VXX54" s="3396"/>
      <c r="VXY54" s="3396"/>
      <c r="VXZ54" s="3396"/>
      <c r="VYA54" s="3396"/>
      <c r="VYB54" s="3396"/>
      <c r="VYC54" s="3396"/>
      <c r="VYD54" s="3396"/>
      <c r="VYE54" s="3396"/>
      <c r="VYF54" s="3396"/>
      <c r="VYG54" s="3396"/>
      <c r="VYH54" s="3396"/>
      <c r="VYI54" s="3396"/>
      <c r="VYJ54" s="3396"/>
      <c r="VYK54" s="3396"/>
      <c r="VYL54" s="3396"/>
      <c r="VYM54" s="3396"/>
      <c r="VYN54" s="3396"/>
      <c r="VYO54" s="3396"/>
      <c r="VYP54" s="3396"/>
      <c r="VYQ54" s="3396"/>
      <c r="VYR54" s="3396"/>
      <c r="VYS54" s="3396"/>
      <c r="VYT54" s="3396"/>
      <c r="VYU54" s="3396"/>
      <c r="VYV54" s="3396"/>
      <c r="VYW54" s="3396"/>
      <c r="VYX54" s="3396"/>
      <c r="VYY54" s="3396"/>
      <c r="VYZ54" s="3396"/>
      <c r="VZA54" s="3396"/>
      <c r="VZB54" s="3396"/>
      <c r="VZC54" s="3396"/>
      <c r="VZD54" s="3396"/>
      <c r="VZE54" s="3396"/>
      <c r="VZF54" s="3396"/>
      <c r="VZG54" s="3396"/>
      <c r="VZH54" s="3396"/>
      <c r="VZI54" s="3396"/>
      <c r="VZJ54" s="3396"/>
      <c r="VZK54" s="3396"/>
      <c r="VZL54" s="3396"/>
      <c r="VZM54" s="3396"/>
      <c r="VZN54" s="3396"/>
      <c r="VZO54" s="3396"/>
      <c r="VZP54" s="3396"/>
      <c r="VZQ54" s="3396"/>
      <c r="VZR54" s="3396"/>
      <c r="VZS54" s="3396"/>
      <c r="VZT54" s="3396"/>
      <c r="VZU54" s="3396"/>
      <c r="VZV54" s="3396"/>
      <c r="VZW54" s="3396"/>
      <c r="VZX54" s="3396"/>
      <c r="VZY54" s="3396"/>
      <c r="VZZ54" s="3396"/>
      <c r="WAA54" s="3396"/>
      <c r="WAB54" s="3396"/>
      <c r="WAC54" s="3396"/>
      <c r="WAD54" s="3396"/>
      <c r="WAE54" s="3396"/>
      <c r="WAF54" s="3396"/>
      <c r="WAG54" s="3396"/>
      <c r="WAH54" s="3396"/>
      <c r="WAI54" s="3396"/>
      <c r="WAJ54" s="3396"/>
      <c r="WAK54" s="3396"/>
      <c r="WAL54" s="3396"/>
      <c r="WAM54" s="3396"/>
      <c r="WAN54" s="3396"/>
      <c r="WAO54" s="3396"/>
      <c r="WAP54" s="3396"/>
      <c r="WAQ54" s="3396"/>
      <c r="WAR54" s="3396"/>
      <c r="WAS54" s="3396"/>
      <c r="WAT54" s="3396"/>
      <c r="WAU54" s="3396"/>
      <c r="WAV54" s="3396"/>
      <c r="WAW54" s="3396"/>
      <c r="WAX54" s="3396"/>
      <c r="WAY54" s="3396"/>
      <c r="WAZ54" s="3396"/>
      <c r="WBA54" s="3396"/>
      <c r="WBB54" s="3396"/>
      <c r="WBC54" s="3396"/>
      <c r="WBD54" s="3396"/>
      <c r="WBE54" s="3396"/>
      <c r="WBF54" s="3396"/>
      <c r="WBG54" s="3396"/>
      <c r="WBH54" s="3396"/>
      <c r="WBI54" s="3396"/>
      <c r="WBJ54" s="3396"/>
      <c r="WBK54" s="3396"/>
      <c r="WBL54" s="3396"/>
      <c r="WBM54" s="3396"/>
      <c r="WBN54" s="3396"/>
      <c r="WBO54" s="3396"/>
      <c r="WBP54" s="3396"/>
      <c r="WBQ54" s="3396"/>
      <c r="WBR54" s="3396"/>
      <c r="WBS54" s="3396"/>
      <c r="WBT54" s="3396"/>
      <c r="WBU54" s="3396"/>
      <c r="WBV54" s="3396"/>
      <c r="WBW54" s="3396"/>
      <c r="WBX54" s="3396"/>
      <c r="WBY54" s="3396"/>
      <c r="WBZ54" s="3396"/>
      <c r="WCA54" s="3396"/>
      <c r="WCB54" s="3396"/>
      <c r="WCC54" s="3396"/>
      <c r="WCD54" s="3396"/>
      <c r="WCE54" s="3396"/>
      <c r="WCF54" s="3396"/>
      <c r="WCG54" s="3396"/>
      <c r="WCH54" s="3396"/>
      <c r="WCI54" s="3396"/>
      <c r="WCJ54" s="3396"/>
      <c r="WCK54" s="3396"/>
      <c r="WCL54" s="3396"/>
      <c r="WCM54" s="3396"/>
      <c r="WCN54" s="3396"/>
      <c r="WCO54" s="3396"/>
      <c r="WCP54" s="3396"/>
      <c r="WCQ54" s="3396"/>
      <c r="WCR54" s="3396"/>
      <c r="WCS54" s="3396"/>
      <c r="WCT54" s="3396"/>
      <c r="WCU54" s="3396"/>
      <c r="WCV54" s="3396"/>
      <c r="WCW54" s="3396"/>
      <c r="WCX54" s="3396"/>
      <c r="WCY54" s="3396"/>
      <c r="WCZ54" s="3396"/>
      <c r="WDA54" s="3396"/>
      <c r="WDB54" s="3396"/>
      <c r="WDC54" s="3396"/>
      <c r="WDD54" s="3396"/>
      <c r="WDE54" s="3396"/>
      <c r="WDF54" s="3396"/>
      <c r="WDG54" s="3396"/>
      <c r="WDH54" s="3396"/>
      <c r="WDI54" s="3396"/>
      <c r="WDJ54" s="3396"/>
      <c r="WDK54" s="3396"/>
      <c r="WDL54" s="3396"/>
      <c r="WDM54" s="3396"/>
      <c r="WDN54" s="3396"/>
      <c r="WDO54" s="3396"/>
      <c r="WDP54" s="3396"/>
      <c r="WDQ54" s="3396"/>
      <c r="WDR54" s="3396"/>
      <c r="WDS54" s="3396"/>
      <c r="WDT54" s="3396"/>
      <c r="WDU54" s="3396"/>
      <c r="WDV54" s="3396"/>
      <c r="WDW54" s="3396"/>
      <c r="WDX54" s="3396"/>
      <c r="WDY54" s="3396"/>
      <c r="WDZ54" s="3396"/>
      <c r="WEA54" s="3396"/>
      <c r="WEB54" s="3396"/>
      <c r="WEC54" s="3396"/>
      <c r="WED54" s="3396"/>
      <c r="WEE54" s="3396"/>
      <c r="WEF54" s="3396"/>
      <c r="WEG54" s="3396"/>
      <c r="WEH54" s="3396"/>
      <c r="WEI54" s="3396"/>
      <c r="WEJ54" s="3396"/>
      <c r="WEK54" s="3396"/>
      <c r="WEL54" s="3396"/>
      <c r="WEM54" s="3396"/>
      <c r="WEN54" s="3396"/>
      <c r="WEO54" s="3396"/>
      <c r="WEP54" s="3396"/>
      <c r="WEQ54" s="3396"/>
      <c r="WER54" s="3396"/>
      <c r="WES54" s="3396"/>
      <c r="WET54" s="3396"/>
      <c r="WEU54" s="3396"/>
      <c r="WEV54" s="3396"/>
      <c r="WEW54" s="3396"/>
      <c r="WEX54" s="3396"/>
      <c r="WEY54" s="3396"/>
      <c r="WEZ54" s="3396"/>
      <c r="WFA54" s="3396"/>
      <c r="WFB54" s="3396"/>
      <c r="WFC54" s="3396"/>
      <c r="WFD54" s="3396"/>
      <c r="WFE54" s="3396"/>
      <c r="WFF54" s="3396"/>
      <c r="WFG54" s="3396"/>
      <c r="WFH54" s="3396"/>
      <c r="WFI54" s="3396"/>
      <c r="WFJ54" s="3396"/>
      <c r="WFK54" s="3396"/>
      <c r="WFL54" s="3396"/>
      <c r="WFM54" s="3396"/>
      <c r="WFN54" s="3396"/>
      <c r="WFO54" s="3396"/>
      <c r="WFP54" s="3396"/>
      <c r="WFQ54" s="3396"/>
      <c r="WFR54" s="3396"/>
      <c r="WFS54" s="3396"/>
      <c r="WFT54" s="3396"/>
      <c r="WFU54" s="3396"/>
      <c r="WFV54" s="3396"/>
      <c r="WFW54" s="3396"/>
      <c r="WFX54" s="3396"/>
      <c r="WFY54" s="3396"/>
      <c r="WFZ54" s="3396"/>
      <c r="WGA54" s="3396"/>
      <c r="WGB54" s="3396"/>
      <c r="WGC54" s="3396"/>
      <c r="WGD54" s="3396"/>
      <c r="WGE54" s="3396"/>
      <c r="WGF54" s="3396"/>
      <c r="WGG54" s="3396"/>
      <c r="WGH54" s="3396"/>
      <c r="WGI54" s="3396"/>
      <c r="WGJ54" s="3396"/>
      <c r="WGK54" s="3396"/>
      <c r="WGL54" s="3396"/>
      <c r="WGM54" s="3396"/>
      <c r="WGN54" s="3396"/>
      <c r="WGO54" s="3396"/>
      <c r="WGP54" s="3396"/>
      <c r="WGQ54" s="3396"/>
      <c r="WGR54" s="3396"/>
      <c r="WGS54" s="3396"/>
      <c r="WGT54" s="3396"/>
      <c r="WGU54" s="3396"/>
      <c r="WGV54" s="3396"/>
      <c r="WGW54" s="3396"/>
      <c r="WGX54" s="3396"/>
      <c r="WGY54" s="3396"/>
      <c r="WGZ54" s="3396"/>
      <c r="WHA54" s="3396"/>
      <c r="WHB54" s="3396"/>
      <c r="WHC54" s="3396"/>
      <c r="WHD54" s="3396"/>
      <c r="WHE54" s="3396"/>
      <c r="WHF54" s="3396"/>
      <c r="WHG54" s="3396"/>
      <c r="WHH54" s="3396"/>
      <c r="WHI54" s="3396"/>
      <c r="WHJ54" s="3396"/>
      <c r="WHK54" s="3396"/>
      <c r="WHL54" s="3396"/>
      <c r="WHM54" s="3396"/>
      <c r="WHN54" s="3396"/>
      <c r="WHO54" s="3396"/>
      <c r="WHP54" s="3396"/>
      <c r="WHQ54" s="3396"/>
      <c r="WHR54" s="3396"/>
      <c r="WHS54" s="3396"/>
      <c r="WHT54" s="3396"/>
      <c r="WHU54" s="3396"/>
      <c r="WHV54" s="3396"/>
      <c r="WHW54" s="3396"/>
      <c r="WHX54" s="3396"/>
      <c r="WHY54" s="3396"/>
      <c r="WHZ54" s="3396"/>
      <c r="WIA54" s="3396"/>
      <c r="WIB54" s="3396"/>
      <c r="WIC54" s="3396"/>
      <c r="WID54" s="3396"/>
      <c r="WIE54" s="3396"/>
      <c r="WIF54" s="3396"/>
      <c r="WIG54" s="3396"/>
      <c r="WIH54" s="3396"/>
      <c r="WII54" s="3396"/>
      <c r="WIJ54" s="3396"/>
      <c r="WIK54" s="3396"/>
      <c r="WIL54" s="3396"/>
      <c r="WIM54" s="3396"/>
      <c r="WIN54" s="3396"/>
      <c r="WIO54" s="3396"/>
      <c r="WIP54" s="3396"/>
      <c r="WIQ54" s="3396"/>
      <c r="WIR54" s="3396"/>
      <c r="WIS54" s="3396"/>
      <c r="WIT54" s="3396"/>
      <c r="WIU54" s="3396"/>
      <c r="WIV54" s="3396"/>
      <c r="WIW54" s="3396"/>
      <c r="WIX54" s="3396"/>
      <c r="WIY54" s="3396"/>
      <c r="WIZ54" s="3396"/>
      <c r="WJA54" s="3396"/>
      <c r="WJB54" s="3396"/>
      <c r="WJC54" s="3396"/>
      <c r="WJD54" s="3396"/>
      <c r="WJE54" s="3396"/>
      <c r="WJF54" s="3396"/>
      <c r="WJG54" s="3396"/>
      <c r="WJH54" s="3396"/>
      <c r="WJI54" s="3396"/>
      <c r="WJJ54" s="3396"/>
      <c r="WJK54" s="3396"/>
      <c r="WJL54" s="3396"/>
      <c r="WJM54" s="3396"/>
      <c r="WJN54" s="3396"/>
      <c r="WJO54" s="3396"/>
      <c r="WJP54" s="3396"/>
      <c r="WJQ54" s="3396"/>
      <c r="WJR54" s="3396"/>
      <c r="WJS54" s="3396"/>
      <c r="WJT54" s="3396"/>
      <c r="WJU54" s="3396"/>
      <c r="WJV54" s="3396"/>
      <c r="WJW54" s="3396"/>
      <c r="WJX54" s="3396"/>
      <c r="WJY54" s="3396"/>
      <c r="WJZ54" s="3396"/>
      <c r="WKA54" s="3396"/>
      <c r="WKB54" s="3396"/>
      <c r="WKC54" s="3396"/>
      <c r="WKD54" s="3396"/>
      <c r="WKE54" s="3396"/>
      <c r="WKF54" s="3396"/>
      <c r="WKG54" s="3396"/>
      <c r="WKH54" s="3396"/>
      <c r="WKI54" s="3396"/>
      <c r="WKJ54" s="3396"/>
      <c r="WKK54" s="3396"/>
      <c r="WKL54" s="3396"/>
      <c r="WKM54" s="3396"/>
      <c r="WKN54" s="3396"/>
      <c r="WKO54" s="3396"/>
      <c r="WKP54" s="3396"/>
      <c r="WKQ54" s="3396"/>
      <c r="WKR54" s="3396"/>
      <c r="WKS54" s="3396"/>
      <c r="WKT54" s="3396"/>
      <c r="WKU54" s="3396"/>
      <c r="WKV54" s="3396"/>
      <c r="WKW54" s="3396"/>
      <c r="WKX54" s="3396"/>
      <c r="WKY54" s="3396"/>
      <c r="WKZ54" s="3396"/>
      <c r="WLA54" s="3396"/>
      <c r="WLB54" s="3396"/>
      <c r="WLC54" s="3396"/>
      <c r="WLD54" s="3396"/>
      <c r="WLE54" s="3396"/>
      <c r="WLF54" s="3396"/>
      <c r="WLG54" s="3396"/>
      <c r="WLH54" s="3396"/>
      <c r="WLI54" s="3396"/>
      <c r="WLJ54" s="3396"/>
      <c r="WLK54" s="3396"/>
      <c r="WLL54" s="3396"/>
      <c r="WLM54" s="3396"/>
      <c r="WLN54" s="3396"/>
      <c r="WLO54" s="3396"/>
      <c r="WLP54" s="3396"/>
      <c r="WLQ54" s="3396"/>
      <c r="WLR54" s="3396"/>
      <c r="WLS54" s="3396"/>
      <c r="WLT54" s="3396"/>
      <c r="WLU54" s="3396"/>
      <c r="WLV54" s="3396"/>
      <c r="WLW54" s="3396"/>
      <c r="WLX54" s="3396"/>
      <c r="WLY54" s="3396"/>
      <c r="WLZ54" s="3396"/>
      <c r="WMA54" s="3396"/>
      <c r="WMB54" s="3396"/>
      <c r="WMC54" s="3396"/>
      <c r="WMD54" s="3396"/>
      <c r="WME54" s="3396"/>
      <c r="WMF54" s="3396"/>
      <c r="WMG54" s="3396"/>
      <c r="WMH54" s="3396"/>
      <c r="WMI54" s="3396"/>
      <c r="WMJ54" s="3396"/>
      <c r="WMK54" s="3396"/>
      <c r="WML54" s="3396"/>
      <c r="WMM54" s="3396"/>
      <c r="WMN54" s="3396"/>
      <c r="WMO54" s="3396"/>
      <c r="WMP54" s="3396"/>
      <c r="WMQ54" s="3396"/>
      <c r="WMR54" s="3396"/>
      <c r="WMS54" s="3396"/>
      <c r="WMT54" s="3396"/>
      <c r="WMU54" s="3396"/>
      <c r="WMV54" s="3396"/>
      <c r="WMW54" s="3396"/>
      <c r="WMX54" s="3396"/>
      <c r="WMY54" s="3396"/>
      <c r="WMZ54" s="3396"/>
      <c r="WNA54" s="3396"/>
      <c r="WNB54" s="3396"/>
      <c r="WNC54" s="3396"/>
      <c r="WND54" s="3396"/>
      <c r="WNE54" s="3396"/>
      <c r="WNF54" s="3396"/>
      <c r="WNG54" s="3396"/>
      <c r="WNH54" s="3396"/>
      <c r="WNI54" s="3396"/>
      <c r="WNJ54" s="3396"/>
      <c r="WNK54" s="3396"/>
      <c r="WNL54" s="3396"/>
      <c r="WNM54" s="3396"/>
      <c r="WNN54" s="3396"/>
      <c r="WNO54" s="3396"/>
      <c r="WNP54" s="3396"/>
      <c r="WNQ54" s="3396"/>
      <c r="WNR54" s="3396"/>
      <c r="WNS54" s="3396"/>
      <c r="WNT54" s="3396"/>
      <c r="WNU54" s="3396"/>
      <c r="WNV54" s="3396"/>
      <c r="WNW54" s="3396"/>
      <c r="WNX54" s="3396"/>
      <c r="WNY54" s="3396"/>
      <c r="WNZ54" s="3396"/>
      <c r="WOA54" s="3396"/>
      <c r="WOB54" s="3396"/>
      <c r="WOC54" s="3396"/>
      <c r="WOD54" s="3396"/>
      <c r="WOE54" s="3396"/>
      <c r="WOF54" s="3396"/>
      <c r="WOG54" s="3396"/>
      <c r="WOH54" s="3396"/>
      <c r="WOI54" s="3396"/>
      <c r="WOJ54" s="3396"/>
      <c r="WOK54" s="3396"/>
      <c r="WOL54" s="3396"/>
      <c r="WOM54" s="3396"/>
      <c r="WON54" s="3396"/>
      <c r="WOO54" s="3396"/>
      <c r="WOP54" s="3396"/>
      <c r="WOQ54" s="3396"/>
      <c r="WOR54" s="3396"/>
      <c r="WOS54" s="3396"/>
      <c r="WOT54" s="3396"/>
      <c r="WOU54" s="3396"/>
      <c r="WOV54" s="3396"/>
      <c r="WOW54" s="3396"/>
      <c r="WOX54" s="3396"/>
      <c r="WOY54" s="3396"/>
      <c r="WOZ54" s="3396"/>
      <c r="WPA54" s="3396"/>
      <c r="WPB54" s="3396"/>
      <c r="WPC54" s="3396"/>
      <c r="WPD54" s="3396"/>
      <c r="WPE54" s="3396"/>
      <c r="WPF54" s="3396"/>
      <c r="WPG54" s="3396"/>
      <c r="WPH54" s="3396"/>
      <c r="WPI54" s="3396"/>
      <c r="WPJ54" s="3396"/>
      <c r="WPK54" s="3396"/>
      <c r="WPL54" s="3396"/>
      <c r="WPM54" s="3396"/>
      <c r="WPN54" s="3396"/>
      <c r="WPO54" s="3396"/>
      <c r="WPP54" s="3396"/>
      <c r="WPQ54" s="3396"/>
      <c r="WPR54" s="3396"/>
      <c r="WPS54" s="3396"/>
      <c r="WPT54" s="3396"/>
      <c r="WPU54" s="3396"/>
      <c r="WPV54" s="3396"/>
      <c r="WPW54" s="3396"/>
      <c r="WPX54" s="3396"/>
      <c r="WPY54" s="3396"/>
      <c r="WPZ54" s="3396"/>
      <c r="WQA54" s="3396"/>
      <c r="WQB54" s="3396"/>
      <c r="WQC54" s="3396"/>
      <c r="WQD54" s="3396"/>
      <c r="WQE54" s="3396"/>
      <c r="WQF54" s="3396"/>
      <c r="WQG54" s="3396"/>
      <c r="WQH54" s="3396"/>
      <c r="WQI54" s="3396"/>
      <c r="WQJ54" s="3396"/>
      <c r="WQK54" s="3396"/>
      <c r="WQL54" s="3396"/>
      <c r="WQM54" s="3396"/>
      <c r="WQN54" s="3396"/>
      <c r="WQO54" s="3396"/>
      <c r="WQP54" s="3396"/>
      <c r="WQQ54" s="3396"/>
      <c r="WQR54" s="3396"/>
      <c r="WQS54" s="3396"/>
      <c r="WQT54" s="3396"/>
      <c r="WQU54" s="3396"/>
      <c r="WQV54" s="3396"/>
      <c r="WQW54" s="3396"/>
      <c r="WQX54" s="3396"/>
      <c r="WQY54" s="3396"/>
      <c r="WQZ54" s="3396"/>
      <c r="WRA54" s="3396"/>
      <c r="WRB54" s="3396"/>
      <c r="WRC54" s="3396"/>
      <c r="WRD54" s="3396"/>
      <c r="WRE54" s="3396"/>
      <c r="WRF54" s="3396"/>
      <c r="WRG54" s="3396"/>
      <c r="WRH54" s="3396"/>
      <c r="WRI54" s="3396"/>
      <c r="WRJ54" s="3396"/>
      <c r="WRK54" s="3396"/>
      <c r="WRL54" s="3396"/>
      <c r="WRM54" s="3396"/>
      <c r="WRN54" s="3396"/>
      <c r="WRO54" s="3396"/>
      <c r="WRP54" s="3396"/>
      <c r="WRQ54" s="3396"/>
      <c r="WRR54" s="3396"/>
      <c r="WRS54" s="3396"/>
      <c r="WRT54" s="3396"/>
      <c r="WRU54" s="3396"/>
      <c r="WRV54" s="3396"/>
      <c r="WRW54" s="3396"/>
      <c r="WRX54" s="3396"/>
      <c r="WRY54" s="3396"/>
      <c r="WRZ54" s="3396"/>
      <c r="WSA54" s="3396"/>
      <c r="WSB54" s="3396"/>
      <c r="WSC54" s="3396"/>
      <c r="WSD54" s="3396"/>
      <c r="WSE54" s="3396"/>
      <c r="WSF54" s="3396"/>
      <c r="WSG54" s="3396"/>
      <c r="WSH54" s="3396"/>
      <c r="WSI54" s="3396"/>
      <c r="WSJ54" s="3396"/>
      <c r="WSK54" s="3396"/>
      <c r="WSL54" s="3396"/>
      <c r="WSM54" s="3396"/>
      <c r="WSN54" s="3396"/>
      <c r="WSO54" s="3396"/>
      <c r="WSP54" s="3396"/>
      <c r="WSQ54" s="3396"/>
      <c r="WSR54" s="3396"/>
      <c r="WSS54" s="3396"/>
      <c r="WST54" s="3396"/>
      <c r="WSU54" s="3396"/>
      <c r="WSV54" s="3396"/>
      <c r="WSW54" s="3396"/>
      <c r="WSX54" s="3396"/>
      <c r="WSY54" s="3396"/>
      <c r="WSZ54" s="3396"/>
      <c r="WTA54" s="3396"/>
      <c r="WTB54" s="3396"/>
      <c r="WTC54" s="3396"/>
      <c r="WTD54" s="3396"/>
      <c r="WTE54" s="3396"/>
      <c r="WTF54" s="3396"/>
      <c r="WTG54" s="3396"/>
      <c r="WTH54" s="3396"/>
      <c r="WTI54" s="3396"/>
      <c r="WTJ54" s="3396"/>
      <c r="WTK54" s="3396"/>
      <c r="WTL54" s="3396"/>
      <c r="WTM54" s="3396"/>
      <c r="WTN54" s="3396"/>
      <c r="WTO54" s="3396"/>
      <c r="WTP54" s="3396"/>
      <c r="WTQ54" s="3396"/>
      <c r="WTR54" s="3396"/>
      <c r="WTS54" s="3396"/>
      <c r="WTT54" s="3396"/>
      <c r="WTU54" s="3396"/>
      <c r="WTV54" s="3396"/>
      <c r="WTW54" s="3396"/>
      <c r="WTX54" s="3396"/>
      <c r="WTY54" s="3396"/>
      <c r="WTZ54" s="3396"/>
      <c r="WUA54" s="3396"/>
      <c r="WUB54" s="3396"/>
      <c r="WUC54" s="3396"/>
      <c r="WUD54" s="3396"/>
      <c r="WUE54" s="3396"/>
      <c r="WUF54" s="3396"/>
      <c r="WUG54" s="3396"/>
      <c r="WUH54" s="3396"/>
      <c r="WUI54" s="3396"/>
      <c r="WUJ54" s="3396"/>
      <c r="WUK54" s="3396"/>
      <c r="WUL54" s="3396"/>
      <c r="WUM54" s="3396"/>
      <c r="WUN54" s="3396"/>
      <c r="WUO54" s="3396"/>
      <c r="WUP54" s="3396"/>
      <c r="WUQ54" s="3396"/>
      <c r="WUR54" s="3396"/>
      <c r="WUS54" s="3396"/>
      <c r="WUT54" s="3396"/>
      <c r="WUU54" s="3396"/>
      <c r="WUV54" s="3396"/>
      <c r="WUW54" s="3396"/>
      <c r="WUX54" s="3396"/>
      <c r="WUY54" s="3396"/>
      <c r="WUZ54" s="3396"/>
      <c r="WVA54" s="3396"/>
      <c r="WVB54" s="3396"/>
      <c r="WVC54" s="3396"/>
      <c r="WVD54" s="3396"/>
      <c r="WVE54" s="3396"/>
      <c r="WVF54" s="3396"/>
      <c r="WVG54" s="3396"/>
      <c r="WVH54" s="3396"/>
      <c r="WVI54" s="3396"/>
      <c r="WVJ54" s="3396"/>
      <c r="WVK54" s="3396"/>
      <c r="WVL54" s="3396"/>
      <c r="WVM54" s="3396"/>
      <c r="WVN54" s="3396"/>
      <c r="WVO54" s="3396"/>
      <c r="WVP54" s="3396"/>
      <c r="WVQ54" s="3396"/>
      <c r="WVR54" s="3396"/>
      <c r="WVS54" s="3396"/>
      <c r="WVT54" s="3396"/>
      <c r="WVU54" s="3396"/>
      <c r="WVV54" s="3396"/>
      <c r="WVW54" s="3396"/>
      <c r="WVX54" s="3396"/>
      <c r="WVY54" s="3396"/>
      <c r="WVZ54" s="3396"/>
      <c r="WWA54" s="3396"/>
      <c r="WWB54" s="3396"/>
      <c r="WWC54" s="3396"/>
      <c r="WWD54" s="3396"/>
      <c r="WWE54" s="3396"/>
      <c r="WWF54" s="3396"/>
      <c r="WWG54" s="3396"/>
      <c r="WWH54" s="3396"/>
      <c r="WWI54" s="3396"/>
      <c r="WWJ54" s="3396"/>
      <c r="WWK54" s="3396"/>
      <c r="WWL54" s="3396"/>
      <c r="WWM54" s="3396"/>
      <c r="WWN54" s="3396"/>
      <c r="WWO54" s="3396"/>
      <c r="WWP54" s="3396"/>
      <c r="WWQ54" s="3396"/>
      <c r="WWR54" s="3396"/>
      <c r="WWS54" s="3396"/>
      <c r="WWT54" s="3396"/>
      <c r="WWU54" s="3396"/>
      <c r="WWV54" s="3396"/>
      <c r="WWW54" s="3396"/>
      <c r="WWX54" s="3396"/>
      <c r="WWY54" s="3396"/>
      <c r="WWZ54" s="3396"/>
      <c r="WXA54" s="3396"/>
      <c r="WXB54" s="3396"/>
      <c r="WXC54" s="3396"/>
      <c r="WXD54" s="3396"/>
      <c r="WXE54" s="3396"/>
      <c r="WXF54" s="3396"/>
      <c r="WXG54" s="3396"/>
      <c r="WXH54" s="3396"/>
      <c r="WXI54" s="3396"/>
      <c r="WXJ54" s="3396"/>
      <c r="WXK54" s="3396"/>
      <c r="WXL54" s="3396"/>
      <c r="WXM54" s="3396"/>
      <c r="WXN54" s="3396"/>
      <c r="WXO54" s="3396"/>
      <c r="WXP54" s="3396"/>
      <c r="WXQ54" s="3396"/>
      <c r="WXR54" s="3396"/>
      <c r="WXS54" s="3396"/>
      <c r="WXT54" s="3396"/>
      <c r="WXU54" s="3396"/>
      <c r="WXV54" s="3396"/>
      <c r="WXW54" s="3396"/>
      <c r="WXX54" s="3396"/>
      <c r="WXY54" s="3396"/>
      <c r="WXZ54" s="3396"/>
      <c r="WYA54" s="3396"/>
      <c r="WYB54" s="3396"/>
      <c r="WYC54" s="3396"/>
      <c r="WYD54" s="3396"/>
      <c r="WYE54" s="3396"/>
      <c r="WYF54" s="3396"/>
      <c r="WYG54" s="3396"/>
      <c r="WYH54" s="3396"/>
      <c r="WYI54" s="3396"/>
      <c r="WYJ54" s="3396"/>
      <c r="WYK54" s="3396"/>
      <c r="WYL54" s="3396"/>
      <c r="WYM54" s="3396"/>
      <c r="WYN54" s="3396"/>
      <c r="WYO54" s="3396"/>
      <c r="WYP54" s="3396"/>
      <c r="WYQ54" s="3396"/>
      <c r="WYR54" s="3396"/>
      <c r="WYS54" s="3396"/>
      <c r="WYT54" s="3396"/>
      <c r="WYU54" s="3396"/>
      <c r="WYV54" s="3396"/>
      <c r="WYW54" s="3396"/>
      <c r="WYX54" s="3396"/>
      <c r="WYY54" s="3396"/>
      <c r="WYZ54" s="3396"/>
      <c r="WZA54" s="3396"/>
      <c r="WZB54" s="3396"/>
      <c r="WZC54" s="3396"/>
      <c r="WZD54" s="3396"/>
      <c r="WZE54" s="3396"/>
      <c r="WZF54" s="3396"/>
      <c r="WZG54" s="3396"/>
      <c r="WZH54" s="3396"/>
      <c r="WZI54" s="3396"/>
      <c r="WZJ54" s="3396"/>
      <c r="WZK54" s="3396"/>
      <c r="WZL54" s="3396"/>
      <c r="WZM54" s="3396"/>
      <c r="WZN54" s="3396"/>
      <c r="WZO54" s="3396"/>
      <c r="WZP54" s="3396"/>
      <c r="WZQ54" s="3396"/>
      <c r="WZR54" s="3396"/>
      <c r="WZS54" s="3396"/>
      <c r="WZT54" s="3396"/>
      <c r="WZU54" s="3396"/>
      <c r="WZV54" s="3396"/>
      <c r="WZW54" s="3396"/>
      <c r="WZX54" s="3396"/>
      <c r="WZY54" s="3396"/>
      <c r="WZZ54" s="3396"/>
      <c r="XAA54" s="3396"/>
      <c r="XAB54" s="3396"/>
      <c r="XAC54" s="3396"/>
      <c r="XAD54" s="3396"/>
      <c r="XAE54" s="3396"/>
      <c r="XAF54" s="3396"/>
      <c r="XAG54" s="3396"/>
      <c r="XAH54" s="3396"/>
      <c r="XAI54" s="3396"/>
      <c r="XAJ54" s="3396"/>
      <c r="XAK54" s="3396"/>
      <c r="XAL54" s="3396"/>
      <c r="XAM54" s="3396"/>
      <c r="XAN54" s="3396"/>
      <c r="XAO54" s="3396"/>
      <c r="XAP54" s="3396"/>
      <c r="XAQ54" s="3396"/>
      <c r="XAR54" s="3396"/>
      <c r="XAS54" s="3396"/>
      <c r="XAT54" s="3396"/>
      <c r="XAU54" s="3396"/>
      <c r="XAV54" s="3396"/>
      <c r="XAW54" s="3396"/>
      <c r="XAX54" s="3396"/>
      <c r="XAY54" s="3396"/>
      <c r="XAZ54" s="3396"/>
      <c r="XBA54" s="3396"/>
      <c r="XBB54" s="3396"/>
      <c r="XBC54" s="3396"/>
      <c r="XBD54" s="3396"/>
      <c r="XBE54" s="3396"/>
      <c r="XBF54" s="3396"/>
      <c r="XBG54" s="3396"/>
      <c r="XBH54" s="3396"/>
      <c r="XBI54" s="3396"/>
      <c r="XBJ54" s="3396"/>
      <c r="XBK54" s="3396"/>
      <c r="XBL54" s="3396"/>
      <c r="XBM54" s="3396"/>
      <c r="XBN54" s="3396"/>
      <c r="XBO54" s="3396"/>
      <c r="XBP54" s="3396"/>
      <c r="XBQ54" s="3396"/>
      <c r="XBR54" s="3396"/>
      <c r="XBS54" s="3396"/>
      <c r="XBT54" s="3396"/>
      <c r="XBU54" s="3396"/>
      <c r="XBV54" s="3396"/>
      <c r="XBW54" s="3396"/>
      <c r="XBX54" s="3396"/>
      <c r="XBY54" s="3396"/>
      <c r="XBZ54" s="3396"/>
      <c r="XCA54" s="3396"/>
      <c r="XCB54" s="3396"/>
      <c r="XCC54" s="3396"/>
      <c r="XCD54" s="3396"/>
      <c r="XCE54" s="3396"/>
      <c r="XCF54" s="3396"/>
      <c r="XCG54" s="3396"/>
      <c r="XCH54" s="3396"/>
      <c r="XCI54" s="3396"/>
      <c r="XCJ54" s="3396"/>
      <c r="XCK54" s="3396"/>
      <c r="XCL54" s="3396"/>
      <c r="XCM54" s="3396"/>
      <c r="XCN54" s="3396"/>
      <c r="XCO54" s="3396"/>
      <c r="XCP54" s="3396"/>
      <c r="XCQ54" s="3396"/>
      <c r="XCR54" s="3396"/>
      <c r="XCS54" s="3396"/>
      <c r="XCT54" s="3396"/>
      <c r="XCU54" s="3396"/>
      <c r="XCV54" s="3396"/>
      <c r="XCW54" s="3396"/>
      <c r="XCX54" s="3396"/>
      <c r="XCY54" s="3396"/>
      <c r="XCZ54" s="3396"/>
      <c r="XDA54" s="3396"/>
      <c r="XDB54" s="3396"/>
      <c r="XDC54" s="3396"/>
      <c r="XDD54" s="3396"/>
      <c r="XDE54" s="3396"/>
      <c r="XDF54" s="3396"/>
      <c r="XDG54" s="3396"/>
      <c r="XDH54" s="3396"/>
      <c r="XDI54" s="3396"/>
      <c r="XDJ54" s="3396"/>
      <c r="XDK54" s="3396"/>
      <c r="XDL54" s="3396"/>
      <c r="XDM54" s="3396"/>
      <c r="XDN54" s="3396"/>
      <c r="XDO54" s="3396"/>
      <c r="XDP54" s="3396"/>
      <c r="XDQ54" s="3396"/>
      <c r="XDR54" s="3396"/>
      <c r="XDS54" s="3396"/>
      <c r="XDT54" s="3396"/>
      <c r="XDU54" s="3396"/>
      <c r="XDV54" s="3396"/>
      <c r="XDW54" s="3396"/>
      <c r="XDX54" s="3396"/>
      <c r="XDY54" s="3396"/>
      <c r="XDZ54" s="3396"/>
      <c r="XEA54" s="3396"/>
      <c r="XEB54" s="3396"/>
      <c r="XEC54" s="3396"/>
      <c r="XED54" s="3396"/>
      <c r="XEE54" s="3396"/>
      <c r="XEF54" s="3396"/>
      <c r="XEG54" s="3396"/>
      <c r="XEH54" s="3396"/>
      <c r="XEI54" s="3396"/>
      <c r="XEJ54" s="3396"/>
      <c r="XEK54" s="3396"/>
      <c r="XEL54" s="3396"/>
      <c r="XEM54" s="3396"/>
      <c r="XEN54" s="3396"/>
      <c r="XEO54" s="3396"/>
      <c r="XEP54" s="3396"/>
      <c r="XEQ54" s="3396"/>
      <c r="XER54" s="3396"/>
      <c r="XES54" s="3396"/>
      <c r="XET54" s="3396"/>
      <c r="XEU54" s="3396"/>
      <c r="XEV54" s="3396"/>
      <c r="XEW54" s="3396"/>
      <c r="XEX54" s="3396"/>
      <c r="XEY54" s="3396"/>
      <c r="XEZ54" s="3396"/>
      <c r="XFA54" s="3396"/>
      <c r="XFB54" s="3396"/>
      <c r="XFC54" s="3396"/>
      <c r="XFD54" s="3396"/>
    </row>
    <row r="55" spans="1:16384" s="990" customFormat="1" ht="36" customHeight="1" x14ac:dyDescent="0.2">
      <c r="A55" s="3398" t="s">
        <v>3707</v>
      </c>
      <c r="B55" s="3398"/>
      <c r="C55" s="3398"/>
      <c r="D55" s="3398"/>
      <c r="E55" s="3398"/>
      <c r="F55" s="3398"/>
      <c r="G55" s="3398"/>
      <c r="H55" s="3398"/>
      <c r="I55" s="3398"/>
      <c r="J55" s="3398"/>
      <c r="K55" s="3398"/>
      <c r="L55" s="3398"/>
      <c r="M55" s="3398"/>
      <c r="N55" s="3398"/>
      <c r="O55" s="3398"/>
      <c r="P55" s="3398"/>
      <c r="Q55" s="3398"/>
      <c r="R55" s="3398"/>
      <c r="S55" s="3398"/>
      <c r="T55" s="3398"/>
      <c r="U55" s="3398"/>
      <c r="V55" s="3398"/>
      <c r="W55" s="3398"/>
      <c r="X55" s="3398"/>
      <c r="Y55" s="3398"/>
      <c r="Z55" s="3398"/>
      <c r="AA55" s="3398"/>
      <c r="AB55" s="3398"/>
      <c r="AC55" s="3398"/>
      <c r="AD55" s="3398"/>
      <c r="AE55" s="3398"/>
      <c r="AF55" s="3398"/>
      <c r="AG55" s="3398"/>
      <c r="AH55" s="3398"/>
      <c r="AI55" s="3398"/>
      <c r="AJ55" s="3398"/>
      <c r="AK55" s="3398"/>
      <c r="AL55" s="3398"/>
      <c r="AM55" s="3398"/>
      <c r="AN55" s="3398"/>
      <c r="AO55" s="3398"/>
      <c r="AP55" s="3398"/>
      <c r="AQ55" s="3398"/>
      <c r="AR55" s="3398"/>
      <c r="AS55" s="3398"/>
      <c r="AT55" s="3398"/>
      <c r="AU55" s="3398"/>
      <c r="AV55" s="3398"/>
      <c r="AW55" s="3398"/>
      <c r="AX55" s="3398"/>
      <c r="AY55" s="3398"/>
      <c r="AZ55" s="3398"/>
    </row>
    <row r="56" spans="1:16384" s="990" customFormat="1" ht="18" customHeight="1" x14ac:dyDescent="0.3">
      <c r="A56" s="991" t="s">
        <v>3708</v>
      </c>
      <c r="B56" s="992"/>
      <c r="C56" s="992"/>
      <c r="D56" s="992"/>
      <c r="E56" s="992"/>
      <c r="F56" s="992"/>
      <c r="G56" s="992"/>
      <c r="H56" s="992"/>
      <c r="I56" s="992"/>
      <c r="J56" s="992"/>
      <c r="K56" s="991"/>
      <c r="L56" s="991"/>
      <c r="M56" s="991"/>
      <c r="N56" s="991"/>
      <c r="O56" s="991"/>
      <c r="P56" s="991"/>
      <c r="Q56" s="991"/>
      <c r="R56" s="991"/>
      <c r="S56" s="991"/>
      <c r="T56" s="991"/>
      <c r="U56" s="991"/>
      <c r="V56" s="991"/>
      <c r="W56" s="993"/>
      <c r="X56" s="993"/>
      <c r="Y56" s="993"/>
      <c r="Z56" s="993"/>
      <c r="AA56" s="993"/>
      <c r="AB56" s="993"/>
      <c r="AC56" s="993"/>
      <c r="AD56" s="993"/>
      <c r="AE56" s="993"/>
      <c r="AF56" s="993"/>
      <c r="AG56" s="993"/>
      <c r="AH56" s="993"/>
      <c r="AI56" s="993"/>
      <c r="AJ56" s="993"/>
      <c r="AK56" s="993"/>
      <c r="AL56" s="993"/>
      <c r="AM56" s="993"/>
      <c r="AN56" s="993"/>
      <c r="AO56" s="993"/>
      <c r="AP56" s="993"/>
      <c r="AQ56" s="993"/>
      <c r="AR56" s="993"/>
      <c r="AS56" s="993"/>
      <c r="AT56" s="993"/>
      <c r="AU56" s="993"/>
    </row>
    <row r="57" spans="1:16384" s="990" customFormat="1" ht="18" customHeight="1" x14ac:dyDescent="0.3">
      <c r="A57" s="991" t="s">
        <v>3709</v>
      </c>
      <c r="B57" s="992"/>
      <c r="C57" s="992"/>
      <c r="D57" s="992"/>
      <c r="E57" s="992"/>
      <c r="F57" s="992"/>
      <c r="G57" s="992"/>
      <c r="H57" s="992"/>
      <c r="I57" s="992"/>
      <c r="J57" s="992"/>
      <c r="K57" s="991"/>
      <c r="L57" s="991"/>
      <c r="M57" s="991"/>
      <c r="N57" s="991"/>
      <c r="O57" s="991"/>
      <c r="P57" s="991"/>
      <c r="Q57" s="991"/>
      <c r="R57" s="991"/>
      <c r="S57" s="991"/>
      <c r="T57" s="991"/>
      <c r="U57" s="991"/>
      <c r="V57" s="991"/>
      <c r="W57" s="993"/>
      <c r="X57" s="993"/>
      <c r="Y57" s="993"/>
      <c r="Z57" s="993"/>
      <c r="AA57" s="993"/>
      <c r="AB57" s="993"/>
      <c r="AC57" s="993"/>
      <c r="AD57" s="993"/>
      <c r="AE57" s="993"/>
      <c r="AF57" s="993"/>
      <c r="AG57" s="993"/>
      <c r="AH57" s="993"/>
      <c r="AI57" s="993"/>
      <c r="AJ57" s="993"/>
      <c r="AK57" s="993"/>
      <c r="AL57" s="993"/>
      <c r="AM57" s="993"/>
      <c r="AN57" s="993"/>
      <c r="AO57" s="993"/>
      <c r="AP57" s="993"/>
      <c r="AQ57" s="993"/>
      <c r="AR57" s="993"/>
      <c r="AS57" s="993"/>
      <c r="AT57" s="993"/>
      <c r="AU57" s="993"/>
    </row>
    <row r="58" spans="1:16384" ht="16.5" x14ac:dyDescent="0.3">
      <c r="A58" s="994"/>
      <c r="B58" s="995"/>
      <c r="C58" s="995"/>
      <c r="D58" s="995"/>
      <c r="E58" s="995"/>
      <c r="F58" s="995"/>
      <c r="G58" s="995"/>
      <c r="H58" s="995"/>
      <c r="I58" s="995"/>
      <c r="J58" s="995"/>
      <c r="K58" s="994"/>
      <c r="L58" s="994"/>
      <c r="M58" s="994"/>
      <c r="N58" s="994"/>
      <c r="O58" s="994"/>
      <c r="P58" s="994"/>
      <c r="Q58" s="994"/>
      <c r="R58" s="994"/>
      <c r="S58" s="994"/>
      <c r="T58" s="994"/>
      <c r="U58" s="996"/>
      <c r="V58" s="996"/>
      <c r="W58" s="997"/>
      <c r="X58" s="998"/>
      <c r="Y58" s="998"/>
      <c r="Z58" s="998"/>
      <c r="AA58" s="998"/>
      <c r="AB58" s="998"/>
      <c r="AC58" s="998"/>
      <c r="AD58" s="998"/>
      <c r="AE58" s="998"/>
      <c r="AF58" s="998"/>
      <c r="AG58" s="998"/>
      <c r="AH58" s="998"/>
      <c r="AI58" s="998"/>
      <c r="AJ58" s="998"/>
      <c r="AK58" s="998"/>
      <c r="AL58" s="998"/>
      <c r="AM58" s="998"/>
      <c r="AN58" s="998"/>
      <c r="AO58" s="998"/>
      <c r="AP58" s="998"/>
      <c r="AQ58" s="998"/>
      <c r="AR58" s="998"/>
      <c r="AS58" s="998"/>
      <c r="AT58" s="998"/>
      <c r="AU58" s="998"/>
    </row>
    <row r="59" spans="1:16384" s="912" customFormat="1" x14ac:dyDescent="0.25"/>
    <row r="60" spans="1:16384" s="912" customFormat="1" x14ac:dyDescent="0.25"/>
    <row r="61" spans="1:16384" ht="16.5" x14ac:dyDescent="0.3">
      <c r="A61" s="994"/>
      <c r="B61" s="995"/>
      <c r="C61" s="995"/>
      <c r="D61" s="995"/>
      <c r="E61" s="995"/>
      <c r="F61" s="995"/>
      <c r="G61" s="999"/>
      <c r="H61" s="995"/>
      <c r="I61" s="995"/>
      <c r="J61" s="995"/>
      <c r="K61" s="994"/>
      <c r="L61" s="994"/>
      <c r="M61" s="994"/>
      <c r="N61" s="994"/>
      <c r="O61" s="994"/>
      <c r="P61" s="994"/>
      <c r="Q61" s="994"/>
      <c r="R61" s="994"/>
      <c r="S61" s="994"/>
      <c r="T61" s="994"/>
      <c r="U61" s="996"/>
      <c r="V61" s="996"/>
      <c r="W61" s="997"/>
      <c r="X61" s="998"/>
      <c r="Y61" s="998"/>
      <c r="Z61" s="998"/>
      <c r="AA61" s="998"/>
      <c r="AB61" s="998"/>
      <c r="AC61" s="998"/>
      <c r="AD61" s="998"/>
      <c r="AE61" s="998"/>
      <c r="AF61" s="998"/>
      <c r="AG61" s="998"/>
      <c r="AH61" s="998"/>
      <c r="AI61" s="998"/>
      <c r="AJ61" s="998"/>
      <c r="AK61" s="998"/>
      <c r="AL61" s="998"/>
      <c r="AM61" s="998"/>
      <c r="AN61" s="998"/>
      <c r="AO61" s="998"/>
      <c r="AP61" s="998"/>
      <c r="AQ61" s="998"/>
      <c r="AR61" s="998"/>
      <c r="AS61" s="998"/>
      <c r="AT61" s="998"/>
      <c r="AU61" s="998"/>
    </row>
    <row r="62" spans="1:16384" ht="16.5" x14ac:dyDescent="0.3">
      <c r="A62" s="994"/>
      <c r="B62" s="995"/>
      <c r="C62" s="995"/>
      <c r="D62" s="995"/>
      <c r="E62" s="995"/>
      <c r="F62" s="995"/>
      <c r="G62" s="999"/>
      <c r="H62" s="995"/>
      <c r="I62" s="995"/>
      <c r="J62" s="995"/>
      <c r="K62" s="994"/>
      <c r="L62" s="994"/>
      <c r="M62" s="994"/>
      <c r="N62" s="994"/>
      <c r="O62" s="994"/>
      <c r="P62" s="994"/>
      <c r="Q62" s="994"/>
      <c r="R62" s="994"/>
      <c r="S62" s="994"/>
      <c r="T62" s="994"/>
      <c r="U62" s="996"/>
      <c r="V62" s="996"/>
      <c r="W62" s="997"/>
      <c r="X62" s="998"/>
      <c r="Y62" s="998"/>
      <c r="Z62" s="998"/>
      <c r="AA62" s="998"/>
      <c r="AB62" s="998"/>
      <c r="AC62" s="998"/>
      <c r="AD62" s="998"/>
      <c r="AE62" s="998"/>
      <c r="AF62" s="998"/>
      <c r="AG62" s="998"/>
      <c r="AH62" s="998"/>
      <c r="AI62" s="998"/>
      <c r="AJ62" s="998"/>
      <c r="AK62" s="998"/>
      <c r="AL62" s="998"/>
      <c r="AM62" s="998"/>
      <c r="AN62" s="998"/>
      <c r="AO62" s="998"/>
      <c r="AP62" s="998"/>
      <c r="AQ62" s="998"/>
      <c r="AR62" s="998"/>
      <c r="AS62" s="998"/>
      <c r="AT62" s="998"/>
      <c r="AU62" s="998"/>
    </row>
    <row r="63" spans="1:16384" ht="16.5" x14ac:dyDescent="0.3">
      <c r="A63" s="994"/>
      <c r="B63" s="995"/>
      <c r="C63" s="995"/>
      <c r="D63" s="995"/>
      <c r="E63" s="995"/>
      <c r="F63" s="995"/>
      <c r="G63" s="999"/>
      <c r="H63" s="995"/>
      <c r="I63" s="995"/>
      <c r="J63" s="995"/>
      <c r="K63" s="994"/>
      <c r="L63" s="994"/>
      <c r="M63" s="994"/>
      <c r="N63" s="994"/>
      <c r="O63" s="994"/>
      <c r="P63" s="994"/>
      <c r="Q63" s="994"/>
      <c r="R63" s="994"/>
      <c r="S63" s="994"/>
      <c r="T63" s="994"/>
      <c r="U63" s="996"/>
      <c r="V63" s="996"/>
      <c r="W63" s="997"/>
      <c r="X63" s="998"/>
      <c r="Y63" s="998"/>
      <c r="Z63" s="998"/>
      <c r="AA63" s="998"/>
      <c r="AB63" s="998"/>
      <c r="AC63" s="998"/>
      <c r="AD63" s="998"/>
      <c r="AE63" s="998"/>
      <c r="AF63" s="998"/>
      <c r="AG63" s="998"/>
      <c r="AH63" s="998"/>
      <c r="AI63" s="998"/>
      <c r="AJ63" s="998"/>
      <c r="AK63" s="998"/>
      <c r="AL63" s="998"/>
      <c r="AM63" s="998"/>
      <c r="AN63" s="998"/>
      <c r="AO63" s="998"/>
      <c r="AP63" s="998"/>
      <c r="AQ63" s="998"/>
      <c r="AR63" s="998"/>
      <c r="AS63" s="998"/>
      <c r="AT63" s="998"/>
      <c r="AU63" s="998"/>
    </row>
    <row r="64" spans="1:16384" ht="16.5" x14ac:dyDescent="0.3">
      <c r="A64" s="994"/>
      <c r="B64" s="995"/>
      <c r="C64" s="995"/>
      <c r="D64" s="995"/>
      <c r="E64" s="995"/>
      <c r="F64" s="995"/>
      <c r="G64" s="999"/>
      <c r="H64" s="995"/>
      <c r="I64" s="995"/>
      <c r="J64" s="995"/>
      <c r="K64" s="994"/>
      <c r="L64" s="994"/>
      <c r="M64" s="994"/>
      <c r="N64" s="994"/>
      <c r="O64" s="994"/>
      <c r="P64" s="994"/>
      <c r="Q64" s="994"/>
      <c r="R64" s="994"/>
      <c r="S64" s="994"/>
      <c r="T64" s="994"/>
      <c r="U64" s="996"/>
      <c r="V64" s="996"/>
      <c r="W64" s="997"/>
      <c r="X64" s="998"/>
      <c r="Y64" s="998"/>
      <c r="Z64" s="998"/>
      <c r="AA64" s="998"/>
      <c r="AB64" s="998"/>
      <c r="AC64" s="998"/>
      <c r="AD64" s="998"/>
      <c r="AE64" s="998"/>
      <c r="AF64" s="998"/>
      <c r="AG64" s="998"/>
      <c r="AH64" s="998"/>
      <c r="AI64" s="998"/>
      <c r="AJ64" s="998"/>
      <c r="AK64" s="998"/>
      <c r="AL64" s="998"/>
      <c r="AM64" s="998"/>
      <c r="AN64" s="998"/>
      <c r="AO64" s="998"/>
      <c r="AP64" s="998"/>
      <c r="AQ64" s="998"/>
      <c r="AR64" s="998"/>
      <c r="AS64" s="998"/>
      <c r="AT64" s="998"/>
      <c r="AU64" s="998"/>
    </row>
    <row r="65" spans="1:47" ht="16.5" x14ac:dyDescent="0.3">
      <c r="A65" s="994"/>
      <c r="B65" s="995"/>
      <c r="C65" s="995"/>
      <c r="D65" s="995"/>
      <c r="E65" s="995"/>
      <c r="F65" s="995"/>
      <c r="G65" s="999"/>
      <c r="H65" s="995"/>
      <c r="I65" s="995"/>
      <c r="J65" s="995"/>
      <c r="K65" s="994"/>
      <c r="L65" s="994"/>
      <c r="M65" s="994"/>
      <c r="N65" s="994"/>
      <c r="O65" s="994"/>
      <c r="P65" s="994"/>
      <c r="Q65" s="994"/>
      <c r="R65" s="994"/>
      <c r="S65" s="994"/>
      <c r="T65" s="994"/>
      <c r="U65" s="996"/>
      <c r="V65" s="996"/>
      <c r="W65" s="997"/>
      <c r="X65" s="998"/>
      <c r="Y65" s="998"/>
      <c r="Z65" s="998"/>
      <c r="AA65" s="998"/>
      <c r="AB65" s="998"/>
      <c r="AC65" s="998"/>
      <c r="AD65" s="998"/>
      <c r="AE65" s="998"/>
      <c r="AF65" s="998"/>
      <c r="AG65" s="998"/>
      <c r="AH65" s="998"/>
      <c r="AI65" s="998"/>
      <c r="AJ65" s="998"/>
      <c r="AK65" s="998"/>
      <c r="AL65" s="998"/>
      <c r="AM65" s="998"/>
      <c r="AN65" s="998"/>
      <c r="AO65" s="998"/>
      <c r="AP65" s="998"/>
      <c r="AQ65" s="998"/>
      <c r="AR65" s="998"/>
      <c r="AS65" s="998"/>
      <c r="AT65" s="998"/>
      <c r="AU65" s="998"/>
    </row>
    <row r="66" spans="1:47" ht="16.5" x14ac:dyDescent="0.3">
      <c r="A66" s="994"/>
      <c r="B66" s="995"/>
      <c r="C66" s="995"/>
      <c r="D66" s="995"/>
      <c r="E66" s="995"/>
      <c r="F66" s="995"/>
      <c r="G66" s="999"/>
      <c r="H66" s="995"/>
      <c r="I66" s="995"/>
      <c r="J66" s="995"/>
      <c r="K66" s="994"/>
      <c r="L66" s="994"/>
      <c r="M66" s="994"/>
      <c r="N66" s="994"/>
      <c r="O66" s="994"/>
      <c r="P66" s="994"/>
      <c r="Q66" s="994"/>
      <c r="R66" s="994"/>
      <c r="S66" s="994"/>
      <c r="T66" s="994"/>
      <c r="U66" s="996"/>
      <c r="V66" s="996"/>
      <c r="W66" s="997"/>
      <c r="X66" s="998"/>
      <c r="Y66" s="998"/>
      <c r="Z66" s="998"/>
      <c r="AA66" s="998"/>
      <c r="AB66" s="998"/>
      <c r="AC66" s="998"/>
      <c r="AD66" s="998"/>
      <c r="AE66" s="998"/>
      <c r="AF66" s="998"/>
      <c r="AG66" s="998"/>
      <c r="AH66" s="998"/>
      <c r="AI66" s="998"/>
      <c r="AJ66" s="998"/>
      <c r="AK66" s="998"/>
      <c r="AL66" s="998"/>
      <c r="AM66" s="998"/>
      <c r="AN66" s="998"/>
      <c r="AO66" s="998"/>
      <c r="AP66" s="998"/>
      <c r="AQ66" s="998"/>
      <c r="AR66" s="998"/>
      <c r="AS66" s="998"/>
      <c r="AT66" s="998"/>
      <c r="AU66" s="998"/>
    </row>
    <row r="67" spans="1:47" ht="16.5" x14ac:dyDescent="0.3">
      <c r="A67" s="994"/>
      <c r="B67" s="995"/>
      <c r="C67" s="995"/>
      <c r="D67" s="995"/>
      <c r="E67" s="995"/>
      <c r="F67" s="995"/>
      <c r="G67" s="995"/>
      <c r="H67" s="995"/>
      <c r="I67" s="995"/>
      <c r="J67" s="995"/>
      <c r="K67" s="994"/>
      <c r="L67" s="994"/>
      <c r="M67" s="994"/>
      <c r="N67" s="994"/>
      <c r="O67" s="994"/>
      <c r="P67" s="994"/>
      <c r="Q67" s="994"/>
      <c r="R67" s="994"/>
      <c r="S67" s="994"/>
      <c r="T67" s="994"/>
      <c r="U67" s="996"/>
      <c r="V67" s="996"/>
      <c r="W67" s="997"/>
      <c r="X67" s="998"/>
      <c r="Y67" s="998"/>
      <c r="Z67" s="998"/>
      <c r="AA67" s="998"/>
      <c r="AB67" s="998"/>
      <c r="AC67" s="998"/>
      <c r="AD67" s="998"/>
      <c r="AE67" s="998"/>
      <c r="AF67" s="998"/>
      <c r="AG67" s="998"/>
      <c r="AH67" s="998"/>
      <c r="AI67" s="998"/>
      <c r="AJ67" s="998"/>
      <c r="AK67" s="998"/>
      <c r="AL67" s="998"/>
      <c r="AM67" s="998"/>
      <c r="AN67" s="998"/>
      <c r="AO67" s="998"/>
      <c r="AP67" s="998"/>
      <c r="AQ67" s="998"/>
      <c r="AR67" s="998"/>
      <c r="AS67" s="998"/>
      <c r="AT67" s="998"/>
      <c r="AU67" s="998"/>
    </row>
    <row r="68" spans="1:47" ht="16.5" x14ac:dyDescent="0.3">
      <c r="A68" s="994"/>
      <c r="B68" s="995"/>
      <c r="C68" s="995"/>
      <c r="D68" s="995"/>
      <c r="E68" s="995"/>
      <c r="F68" s="995"/>
      <c r="G68" s="995"/>
      <c r="H68" s="995"/>
      <c r="I68" s="995"/>
      <c r="J68" s="995"/>
      <c r="K68" s="994"/>
      <c r="L68" s="994"/>
      <c r="M68" s="994"/>
      <c r="N68" s="994"/>
      <c r="O68" s="994"/>
      <c r="P68" s="994"/>
      <c r="Q68" s="994"/>
      <c r="R68" s="994"/>
      <c r="S68" s="994"/>
      <c r="T68" s="994"/>
      <c r="U68" s="996"/>
      <c r="V68" s="996"/>
      <c r="W68" s="997"/>
      <c r="X68" s="998"/>
      <c r="Y68" s="998"/>
      <c r="Z68" s="998"/>
      <c r="AA68" s="998"/>
      <c r="AB68" s="998"/>
      <c r="AC68" s="998"/>
      <c r="AD68" s="998"/>
      <c r="AE68" s="998"/>
      <c r="AF68" s="998"/>
      <c r="AG68" s="998"/>
      <c r="AH68" s="998"/>
      <c r="AI68" s="998"/>
      <c r="AJ68" s="998"/>
      <c r="AK68" s="998"/>
      <c r="AL68" s="998"/>
      <c r="AM68" s="998"/>
      <c r="AN68" s="998"/>
      <c r="AO68" s="998"/>
      <c r="AP68" s="998"/>
      <c r="AQ68" s="998"/>
      <c r="AR68" s="998"/>
      <c r="AS68" s="998"/>
      <c r="AT68" s="998"/>
      <c r="AU68" s="998"/>
    </row>
    <row r="69" spans="1:47" ht="16.5" x14ac:dyDescent="0.3">
      <c r="A69" s="994"/>
      <c r="B69" s="995"/>
      <c r="C69" s="995"/>
      <c r="D69" s="995"/>
      <c r="E69" s="995"/>
      <c r="F69" s="995"/>
      <c r="G69" s="995"/>
      <c r="H69" s="995"/>
      <c r="I69" s="995"/>
      <c r="J69" s="995"/>
      <c r="K69" s="994"/>
      <c r="L69" s="994"/>
      <c r="M69" s="994"/>
      <c r="N69" s="994"/>
      <c r="O69" s="994"/>
      <c r="P69" s="994"/>
      <c r="Q69" s="994"/>
      <c r="R69" s="994"/>
      <c r="S69" s="994"/>
      <c r="T69" s="994"/>
      <c r="U69" s="996"/>
      <c r="V69" s="996"/>
      <c r="W69" s="997"/>
      <c r="X69" s="998"/>
      <c r="Y69" s="998"/>
      <c r="Z69" s="998"/>
      <c r="AA69" s="998"/>
      <c r="AB69" s="998"/>
      <c r="AC69" s="998"/>
      <c r="AD69" s="998"/>
      <c r="AE69" s="998"/>
      <c r="AF69" s="998"/>
      <c r="AG69" s="998"/>
      <c r="AH69" s="998"/>
      <c r="AI69" s="998"/>
      <c r="AJ69" s="998"/>
      <c r="AK69" s="998"/>
      <c r="AL69" s="998"/>
      <c r="AM69" s="998"/>
      <c r="AN69" s="998"/>
      <c r="AO69" s="998"/>
      <c r="AP69" s="998"/>
      <c r="AQ69" s="998"/>
      <c r="AR69" s="998"/>
      <c r="AS69" s="998"/>
      <c r="AT69" s="998"/>
      <c r="AU69" s="998"/>
    </row>
    <row r="70" spans="1:47" ht="16.5" x14ac:dyDescent="0.3">
      <c r="A70" s="994"/>
      <c r="B70" s="995"/>
      <c r="C70" s="995"/>
      <c r="D70" s="995"/>
      <c r="E70" s="995"/>
      <c r="F70" s="995"/>
      <c r="G70" s="995"/>
      <c r="H70" s="995"/>
      <c r="I70" s="995"/>
      <c r="J70" s="995"/>
      <c r="K70" s="994"/>
      <c r="L70" s="994"/>
      <c r="M70" s="994"/>
      <c r="N70" s="994"/>
      <c r="O70" s="994"/>
      <c r="P70" s="994"/>
      <c r="Q70" s="994"/>
      <c r="R70" s="994"/>
      <c r="S70" s="994"/>
      <c r="T70" s="994"/>
      <c r="U70" s="996"/>
      <c r="V70" s="996"/>
      <c r="W70" s="997"/>
      <c r="X70" s="998"/>
      <c r="Y70" s="998"/>
      <c r="Z70" s="998"/>
      <c r="AA70" s="998"/>
      <c r="AB70" s="998"/>
      <c r="AC70" s="998"/>
      <c r="AD70" s="998"/>
      <c r="AE70" s="998"/>
      <c r="AF70" s="998"/>
      <c r="AG70" s="998"/>
      <c r="AH70" s="998"/>
      <c r="AI70" s="998"/>
      <c r="AJ70" s="998"/>
      <c r="AK70" s="998"/>
      <c r="AL70" s="998"/>
      <c r="AM70" s="998"/>
      <c r="AN70" s="998"/>
      <c r="AO70" s="998"/>
      <c r="AP70" s="998"/>
      <c r="AQ70" s="998"/>
      <c r="AR70" s="998"/>
      <c r="AS70" s="998"/>
      <c r="AT70" s="998"/>
      <c r="AU70" s="998"/>
    </row>
    <row r="71" spans="1:47" ht="16.5" x14ac:dyDescent="0.3">
      <c r="A71" s="994"/>
      <c r="B71" s="995"/>
      <c r="C71" s="995"/>
      <c r="D71" s="995"/>
      <c r="E71" s="995"/>
      <c r="F71" s="995"/>
      <c r="G71" s="995"/>
      <c r="H71" s="995"/>
      <c r="I71" s="995"/>
      <c r="J71" s="995"/>
      <c r="K71" s="994"/>
      <c r="L71" s="994"/>
      <c r="M71" s="994"/>
      <c r="N71" s="994"/>
      <c r="O71" s="994"/>
      <c r="P71" s="994"/>
      <c r="Q71" s="994"/>
      <c r="R71" s="994"/>
      <c r="S71" s="994"/>
      <c r="T71" s="994"/>
      <c r="U71" s="996"/>
      <c r="V71" s="996"/>
      <c r="W71" s="997"/>
      <c r="X71" s="998"/>
      <c r="Y71" s="998"/>
      <c r="Z71" s="998"/>
      <c r="AA71" s="998"/>
      <c r="AB71" s="998"/>
      <c r="AC71" s="998"/>
      <c r="AD71" s="998"/>
      <c r="AE71" s="998"/>
      <c r="AF71" s="998"/>
      <c r="AG71" s="998"/>
      <c r="AH71" s="998"/>
      <c r="AI71" s="998"/>
      <c r="AJ71" s="998"/>
      <c r="AK71" s="998"/>
      <c r="AL71" s="998"/>
      <c r="AM71" s="998"/>
      <c r="AN71" s="998"/>
      <c r="AO71" s="998"/>
      <c r="AP71" s="998"/>
      <c r="AQ71" s="998"/>
      <c r="AR71" s="998"/>
      <c r="AS71" s="998"/>
      <c r="AT71" s="998"/>
      <c r="AU71" s="998"/>
    </row>
    <row r="72" spans="1:47" ht="16.5" x14ac:dyDescent="0.3">
      <c r="A72" s="994"/>
      <c r="B72" s="995"/>
      <c r="C72" s="995"/>
      <c r="D72" s="995"/>
      <c r="E72" s="995"/>
      <c r="F72" s="995"/>
      <c r="G72" s="995"/>
      <c r="H72" s="995"/>
      <c r="I72" s="995"/>
      <c r="J72" s="995"/>
      <c r="K72" s="994"/>
      <c r="L72" s="994"/>
      <c r="M72" s="994"/>
      <c r="N72" s="994"/>
      <c r="O72" s="994"/>
      <c r="P72" s="994"/>
      <c r="Q72" s="994"/>
      <c r="R72" s="994"/>
      <c r="S72" s="994"/>
      <c r="T72" s="994"/>
      <c r="U72" s="996"/>
      <c r="V72" s="996"/>
      <c r="W72" s="997"/>
      <c r="X72" s="998"/>
      <c r="Y72" s="998"/>
      <c r="Z72" s="998"/>
      <c r="AA72" s="998"/>
      <c r="AB72" s="998"/>
      <c r="AC72" s="998"/>
      <c r="AD72" s="998"/>
      <c r="AE72" s="998"/>
      <c r="AF72" s="998"/>
      <c r="AG72" s="998"/>
      <c r="AH72" s="998"/>
      <c r="AI72" s="998"/>
      <c r="AJ72" s="998"/>
      <c r="AK72" s="998"/>
      <c r="AL72" s="998"/>
      <c r="AM72" s="998"/>
      <c r="AN72" s="998"/>
      <c r="AO72" s="998"/>
      <c r="AP72" s="998"/>
      <c r="AQ72" s="998"/>
      <c r="AR72" s="998"/>
      <c r="AS72" s="998"/>
      <c r="AT72" s="998"/>
      <c r="AU72" s="998"/>
    </row>
    <row r="73" spans="1:47" ht="16.5" x14ac:dyDescent="0.3">
      <c r="A73" s="994"/>
      <c r="B73" s="995"/>
      <c r="C73" s="995"/>
      <c r="D73" s="995"/>
      <c r="E73" s="995"/>
      <c r="F73" s="995"/>
      <c r="G73" s="995"/>
      <c r="H73" s="995"/>
      <c r="I73" s="995"/>
      <c r="J73" s="995"/>
      <c r="K73" s="994"/>
      <c r="L73" s="994"/>
      <c r="M73" s="994"/>
      <c r="N73" s="994"/>
      <c r="O73" s="994"/>
      <c r="P73" s="994"/>
      <c r="Q73" s="994"/>
      <c r="R73" s="994"/>
      <c r="S73" s="994"/>
      <c r="T73" s="994"/>
      <c r="U73" s="996"/>
      <c r="V73" s="996"/>
      <c r="W73" s="997"/>
      <c r="X73" s="998"/>
      <c r="Y73" s="998"/>
      <c r="Z73" s="998"/>
      <c r="AA73" s="998"/>
      <c r="AB73" s="998"/>
      <c r="AC73" s="998"/>
      <c r="AD73" s="998"/>
      <c r="AE73" s="998"/>
      <c r="AF73" s="998"/>
      <c r="AG73" s="998"/>
      <c r="AH73" s="998"/>
      <c r="AI73" s="998"/>
      <c r="AJ73" s="998"/>
      <c r="AK73" s="998"/>
      <c r="AL73" s="998"/>
      <c r="AM73" s="998"/>
      <c r="AN73" s="998"/>
      <c r="AO73" s="998"/>
      <c r="AP73" s="998"/>
      <c r="AQ73" s="998"/>
      <c r="AR73" s="998"/>
      <c r="AS73" s="998"/>
      <c r="AT73" s="998"/>
      <c r="AU73" s="998"/>
    </row>
    <row r="74" spans="1:47" ht="16.5" x14ac:dyDescent="0.3">
      <c r="A74" s="994"/>
      <c r="B74" s="995"/>
      <c r="C74" s="995"/>
      <c r="D74" s="995"/>
      <c r="E74" s="995"/>
      <c r="F74" s="995"/>
      <c r="G74" s="995"/>
      <c r="H74" s="995"/>
      <c r="I74" s="995"/>
      <c r="J74" s="995"/>
      <c r="K74" s="994"/>
      <c r="L74" s="994"/>
      <c r="M74" s="994"/>
      <c r="N74" s="994"/>
      <c r="O74" s="994"/>
      <c r="P74" s="994"/>
      <c r="Q74" s="994"/>
      <c r="R74" s="994"/>
      <c r="S74" s="994"/>
      <c r="T74" s="994"/>
      <c r="U74" s="996"/>
      <c r="V74" s="996"/>
      <c r="W74" s="997"/>
      <c r="X74" s="998"/>
      <c r="Y74" s="998"/>
      <c r="Z74" s="998"/>
      <c r="AA74" s="998"/>
      <c r="AB74" s="998"/>
      <c r="AC74" s="998"/>
      <c r="AD74" s="998"/>
      <c r="AE74" s="998"/>
      <c r="AF74" s="998"/>
      <c r="AG74" s="998"/>
      <c r="AH74" s="998"/>
      <c r="AI74" s="998"/>
      <c r="AJ74" s="998"/>
      <c r="AK74" s="998"/>
      <c r="AL74" s="998"/>
      <c r="AM74" s="998"/>
      <c r="AN74" s="998"/>
      <c r="AO74" s="998"/>
      <c r="AP74" s="998"/>
      <c r="AQ74" s="998"/>
      <c r="AR74" s="998"/>
      <c r="AS74" s="998"/>
      <c r="AT74" s="998"/>
      <c r="AU74" s="998"/>
    </row>
    <row r="75" spans="1:47" ht="16.5" x14ac:dyDescent="0.3">
      <c r="A75" s="994"/>
      <c r="B75" s="995"/>
      <c r="C75" s="995"/>
      <c r="D75" s="995"/>
      <c r="E75" s="995"/>
      <c r="F75" s="995"/>
      <c r="G75" s="995"/>
      <c r="H75" s="995"/>
      <c r="I75" s="995"/>
      <c r="J75" s="995"/>
      <c r="K75" s="994"/>
      <c r="L75" s="994"/>
      <c r="M75" s="994"/>
      <c r="N75" s="994"/>
      <c r="O75" s="994"/>
      <c r="P75" s="994"/>
      <c r="Q75" s="994"/>
      <c r="R75" s="994"/>
      <c r="S75" s="994"/>
      <c r="T75" s="994"/>
      <c r="U75" s="996"/>
      <c r="V75" s="996"/>
      <c r="W75" s="997"/>
      <c r="X75" s="998"/>
      <c r="Y75" s="998"/>
      <c r="Z75" s="998"/>
      <c r="AA75" s="998"/>
      <c r="AB75" s="998"/>
      <c r="AC75" s="998"/>
      <c r="AD75" s="998"/>
      <c r="AE75" s="998"/>
      <c r="AF75" s="998"/>
      <c r="AG75" s="998"/>
      <c r="AH75" s="998"/>
      <c r="AI75" s="998"/>
      <c r="AJ75" s="998"/>
      <c r="AK75" s="998"/>
      <c r="AL75" s="998"/>
      <c r="AM75" s="998"/>
      <c r="AN75" s="998"/>
      <c r="AO75" s="998"/>
      <c r="AP75" s="998"/>
      <c r="AQ75" s="998"/>
      <c r="AR75" s="998"/>
      <c r="AS75" s="998"/>
      <c r="AT75" s="998"/>
      <c r="AU75" s="998"/>
    </row>
    <row r="76" spans="1:47" ht="16.5" x14ac:dyDescent="0.3">
      <c r="A76" s="994"/>
      <c r="B76" s="995"/>
      <c r="C76" s="995"/>
      <c r="D76" s="995"/>
      <c r="E76" s="995"/>
      <c r="F76" s="995"/>
      <c r="G76" s="995"/>
      <c r="H76" s="995"/>
      <c r="I76" s="995"/>
      <c r="J76" s="995"/>
      <c r="K76" s="994"/>
      <c r="L76" s="994"/>
      <c r="M76" s="994"/>
      <c r="N76" s="994"/>
      <c r="O76" s="994"/>
      <c r="P76" s="994"/>
      <c r="Q76" s="994"/>
      <c r="R76" s="994"/>
      <c r="S76" s="994"/>
      <c r="T76" s="994"/>
      <c r="U76" s="996"/>
      <c r="V76" s="996"/>
      <c r="W76" s="997"/>
      <c r="X76" s="998"/>
      <c r="Y76" s="998"/>
      <c r="Z76" s="998"/>
      <c r="AA76" s="998"/>
      <c r="AB76" s="998"/>
      <c r="AC76" s="998"/>
      <c r="AD76" s="998"/>
      <c r="AE76" s="998"/>
      <c r="AF76" s="998"/>
      <c r="AG76" s="998"/>
      <c r="AH76" s="998"/>
      <c r="AI76" s="998"/>
      <c r="AJ76" s="998"/>
      <c r="AK76" s="998"/>
      <c r="AL76" s="998"/>
      <c r="AM76" s="998"/>
      <c r="AN76" s="998"/>
      <c r="AO76" s="998"/>
      <c r="AP76" s="998"/>
      <c r="AQ76" s="998"/>
      <c r="AR76" s="998"/>
      <c r="AS76" s="998"/>
      <c r="AT76" s="998"/>
      <c r="AU76" s="998"/>
    </row>
    <row r="77" spans="1:47" ht="16.5" x14ac:dyDescent="0.3">
      <c r="A77" s="994"/>
      <c r="B77" s="995"/>
      <c r="C77" s="995"/>
      <c r="D77" s="995"/>
      <c r="E77" s="995"/>
      <c r="F77" s="995"/>
      <c r="G77" s="995"/>
      <c r="H77" s="995"/>
      <c r="I77" s="995"/>
      <c r="J77" s="995"/>
      <c r="K77" s="994"/>
      <c r="L77" s="994"/>
      <c r="M77" s="994"/>
      <c r="N77" s="994"/>
      <c r="O77" s="994"/>
      <c r="P77" s="994"/>
      <c r="Q77" s="994"/>
      <c r="R77" s="994"/>
      <c r="S77" s="994"/>
      <c r="T77" s="994"/>
      <c r="U77" s="996"/>
      <c r="V77" s="996"/>
      <c r="W77" s="997"/>
      <c r="X77" s="998"/>
      <c r="Y77" s="998"/>
      <c r="Z77" s="998"/>
      <c r="AA77" s="998"/>
      <c r="AB77" s="998"/>
      <c r="AC77" s="998"/>
      <c r="AD77" s="998"/>
      <c r="AE77" s="998"/>
      <c r="AF77" s="998"/>
      <c r="AG77" s="998"/>
      <c r="AH77" s="998"/>
      <c r="AI77" s="998"/>
      <c r="AJ77" s="998"/>
      <c r="AK77" s="998"/>
      <c r="AL77" s="998"/>
      <c r="AM77" s="998"/>
      <c r="AN77" s="998"/>
      <c r="AO77" s="998"/>
      <c r="AP77" s="998"/>
      <c r="AQ77" s="998"/>
      <c r="AR77" s="998"/>
      <c r="AS77" s="998"/>
      <c r="AT77" s="998"/>
      <c r="AU77" s="998"/>
    </row>
    <row r="78" spans="1:47" ht="16.5" x14ac:dyDescent="0.3">
      <c r="A78" s="994"/>
      <c r="B78" s="995"/>
      <c r="C78" s="995"/>
      <c r="D78" s="995"/>
      <c r="E78" s="995"/>
      <c r="F78" s="995"/>
      <c r="G78" s="995"/>
      <c r="H78" s="995"/>
      <c r="I78" s="995"/>
      <c r="J78" s="995"/>
      <c r="K78" s="994"/>
      <c r="L78" s="994"/>
      <c r="M78" s="994"/>
      <c r="N78" s="994"/>
      <c r="O78" s="994"/>
      <c r="P78" s="994"/>
      <c r="Q78" s="994"/>
      <c r="R78" s="994"/>
      <c r="S78" s="994"/>
      <c r="T78" s="994"/>
      <c r="U78" s="996"/>
      <c r="V78" s="996"/>
      <c r="W78" s="997"/>
      <c r="X78" s="998"/>
      <c r="Y78" s="998"/>
      <c r="Z78" s="998"/>
      <c r="AA78" s="998"/>
      <c r="AB78" s="998"/>
      <c r="AC78" s="998"/>
      <c r="AD78" s="998"/>
      <c r="AE78" s="998"/>
      <c r="AF78" s="998"/>
      <c r="AG78" s="998"/>
      <c r="AH78" s="998"/>
      <c r="AI78" s="998"/>
      <c r="AJ78" s="998"/>
      <c r="AK78" s="998"/>
      <c r="AL78" s="998"/>
      <c r="AM78" s="998"/>
      <c r="AN78" s="998"/>
      <c r="AO78" s="998"/>
      <c r="AP78" s="998"/>
      <c r="AQ78" s="998"/>
      <c r="AR78" s="998"/>
      <c r="AS78" s="998"/>
      <c r="AT78" s="998"/>
      <c r="AU78" s="998"/>
    </row>
    <row r="79" spans="1:47" ht="16.5" x14ac:dyDescent="0.3">
      <c r="A79" s="994"/>
      <c r="B79" s="995"/>
      <c r="C79" s="995"/>
      <c r="D79" s="995"/>
      <c r="E79" s="995"/>
      <c r="F79" s="995"/>
      <c r="G79" s="995"/>
      <c r="H79" s="995"/>
      <c r="I79" s="995"/>
      <c r="J79" s="995"/>
      <c r="K79" s="994"/>
      <c r="L79" s="994"/>
      <c r="M79" s="994"/>
      <c r="N79" s="994"/>
      <c r="O79" s="994"/>
      <c r="P79" s="994"/>
      <c r="Q79" s="994"/>
      <c r="R79" s="994"/>
      <c r="S79" s="994"/>
      <c r="T79" s="994"/>
      <c r="U79" s="996"/>
      <c r="V79" s="996"/>
      <c r="W79" s="997"/>
      <c r="X79" s="998"/>
      <c r="Y79" s="998"/>
      <c r="Z79" s="998"/>
      <c r="AA79" s="998"/>
      <c r="AB79" s="998"/>
      <c r="AC79" s="998"/>
      <c r="AD79" s="998"/>
      <c r="AE79" s="998"/>
      <c r="AF79" s="998"/>
      <c r="AG79" s="998"/>
      <c r="AH79" s="998"/>
      <c r="AI79" s="998"/>
      <c r="AJ79" s="998"/>
      <c r="AK79" s="998"/>
      <c r="AL79" s="998"/>
      <c r="AM79" s="998"/>
      <c r="AN79" s="998"/>
      <c r="AO79" s="998"/>
      <c r="AP79" s="998"/>
      <c r="AQ79" s="998"/>
      <c r="AR79" s="998"/>
      <c r="AS79" s="998"/>
      <c r="AT79" s="998"/>
      <c r="AU79" s="998"/>
    </row>
    <row r="80" spans="1:47" ht="16.5" x14ac:dyDescent="0.3">
      <c r="A80" s="994"/>
      <c r="B80" s="995"/>
      <c r="C80" s="995"/>
      <c r="D80" s="995"/>
      <c r="E80" s="995"/>
      <c r="F80" s="995"/>
      <c r="G80" s="995"/>
      <c r="H80" s="995"/>
      <c r="I80" s="995"/>
      <c r="J80" s="995"/>
      <c r="K80" s="994"/>
      <c r="L80" s="994"/>
      <c r="M80" s="994"/>
      <c r="N80" s="994"/>
      <c r="O80" s="994"/>
      <c r="P80" s="994"/>
      <c r="Q80" s="994"/>
      <c r="R80" s="994"/>
      <c r="S80" s="994"/>
      <c r="T80" s="994"/>
      <c r="U80" s="996"/>
      <c r="V80" s="996"/>
      <c r="W80" s="997"/>
      <c r="X80" s="998"/>
      <c r="Y80" s="998"/>
      <c r="Z80" s="998"/>
      <c r="AA80" s="998"/>
      <c r="AB80" s="998"/>
      <c r="AC80" s="998"/>
      <c r="AD80" s="998"/>
      <c r="AE80" s="998"/>
      <c r="AF80" s="998"/>
      <c r="AG80" s="998"/>
      <c r="AH80" s="998"/>
      <c r="AI80" s="998"/>
      <c r="AJ80" s="998"/>
      <c r="AK80" s="998"/>
      <c r="AL80" s="998"/>
      <c r="AM80" s="998"/>
      <c r="AN80" s="998"/>
      <c r="AO80" s="998"/>
      <c r="AP80" s="998"/>
      <c r="AQ80" s="998"/>
      <c r="AR80" s="998"/>
      <c r="AS80" s="998"/>
      <c r="AT80" s="998"/>
      <c r="AU80" s="998"/>
    </row>
    <row r="81" spans="1:47" ht="16.5" x14ac:dyDescent="0.3">
      <c r="A81" s="994"/>
      <c r="B81" s="995"/>
      <c r="C81" s="995"/>
      <c r="D81" s="995"/>
      <c r="E81" s="995"/>
      <c r="F81" s="995"/>
      <c r="G81" s="995"/>
      <c r="H81" s="995"/>
      <c r="I81" s="995"/>
      <c r="J81" s="995"/>
      <c r="K81" s="994"/>
      <c r="L81" s="994"/>
      <c r="M81" s="994"/>
      <c r="N81" s="994"/>
      <c r="O81" s="994"/>
      <c r="P81" s="994"/>
      <c r="Q81" s="994"/>
      <c r="R81" s="994"/>
      <c r="S81" s="994"/>
      <c r="T81" s="994"/>
      <c r="U81" s="996"/>
      <c r="V81" s="996"/>
      <c r="W81" s="997"/>
      <c r="X81" s="998"/>
      <c r="Y81" s="998"/>
      <c r="Z81" s="998"/>
      <c r="AA81" s="998"/>
      <c r="AB81" s="998"/>
      <c r="AC81" s="998"/>
      <c r="AD81" s="998"/>
      <c r="AE81" s="998"/>
      <c r="AF81" s="998"/>
      <c r="AG81" s="998"/>
      <c r="AH81" s="998"/>
      <c r="AI81" s="998"/>
      <c r="AJ81" s="998"/>
      <c r="AK81" s="998"/>
      <c r="AL81" s="998"/>
      <c r="AM81" s="998"/>
      <c r="AN81" s="998"/>
      <c r="AO81" s="998"/>
      <c r="AP81" s="998"/>
      <c r="AQ81" s="998"/>
      <c r="AR81" s="998"/>
      <c r="AS81" s="998"/>
      <c r="AT81" s="998"/>
      <c r="AU81" s="998"/>
    </row>
    <row r="82" spans="1:47" ht="16.5" x14ac:dyDescent="0.3">
      <c r="A82" s="994"/>
      <c r="B82" s="995"/>
      <c r="C82" s="995"/>
      <c r="D82" s="995"/>
      <c r="E82" s="995"/>
      <c r="F82" s="995"/>
      <c r="G82" s="995"/>
      <c r="H82" s="995"/>
      <c r="I82" s="995"/>
      <c r="J82" s="995"/>
      <c r="K82" s="994"/>
      <c r="L82" s="994"/>
      <c r="M82" s="994"/>
      <c r="N82" s="994"/>
      <c r="O82" s="994"/>
      <c r="P82" s="994"/>
      <c r="Q82" s="994"/>
      <c r="R82" s="994"/>
      <c r="S82" s="994"/>
      <c r="T82" s="994"/>
      <c r="U82" s="996"/>
      <c r="V82" s="996"/>
      <c r="W82" s="997"/>
      <c r="X82" s="998"/>
      <c r="Y82" s="998"/>
      <c r="Z82" s="998"/>
      <c r="AA82" s="998"/>
      <c r="AB82" s="998"/>
      <c r="AC82" s="998"/>
      <c r="AD82" s="998"/>
      <c r="AE82" s="998"/>
      <c r="AF82" s="998"/>
      <c r="AG82" s="998"/>
      <c r="AH82" s="998"/>
      <c r="AI82" s="998"/>
      <c r="AJ82" s="998"/>
      <c r="AK82" s="998"/>
      <c r="AL82" s="998"/>
      <c r="AM82" s="998"/>
      <c r="AN82" s="998"/>
      <c r="AO82" s="998"/>
      <c r="AP82" s="998"/>
      <c r="AQ82" s="998"/>
      <c r="AR82" s="998"/>
      <c r="AS82" s="998"/>
      <c r="AT82" s="998"/>
      <c r="AU82" s="998"/>
    </row>
    <row r="83" spans="1:47" ht="16.5" x14ac:dyDescent="0.3">
      <c r="A83" s="994"/>
      <c r="B83" s="995"/>
      <c r="C83" s="995"/>
      <c r="D83" s="995"/>
      <c r="E83" s="995"/>
      <c r="F83" s="995"/>
      <c r="G83" s="995"/>
      <c r="H83" s="995"/>
      <c r="I83" s="995"/>
      <c r="J83" s="995"/>
      <c r="K83" s="994"/>
      <c r="L83" s="994"/>
      <c r="M83" s="994"/>
      <c r="N83" s="994"/>
      <c r="O83" s="994"/>
      <c r="P83" s="994"/>
      <c r="Q83" s="994"/>
      <c r="R83" s="994"/>
      <c r="S83" s="994"/>
      <c r="T83" s="994"/>
      <c r="U83" s="996"/>
      <c r="V83" s="996"/>
      <c r="W83" s="997"/>
      <c r="X83" s="998"/>
      <c r="Y83" s="998"/>
      <c r="Z83" s="998"/>
      <c r="AA83" s="998"/>
      <c r="AB83" s="998"/>
      <c r="AC83" s="998"/>
      <c r="AD83" s="998"/>
      <c r="AE83" s="998"/>
      <c r="AF83" s="998"/>
      <c r="AG83" s="998"/>
      <c r="AH83" s="998"/>
      <c r="AI83" s="998"/>
      <c r="AJ83" s="998"/>
      <c r="AK83" s="998"/>
      <c r="AL83" s="998"/>
      <c r="AM83" s="998"/>
      <c r="AN83" s="998"/>
      <c r="AO83" s="998"/>
      <c r="AP83" s="998"/>
      <c r="AQ83" s="998"/>
      <c r="AR83" s="998"/>
      <c r="AS83" s="998"/>
      <c r="AT83" s="998"/>
      <c r="AU83" s="998"/>
    </row>
    <row r="84" spans="1:47" ht="16.5" x14ac:dyDescent="0.3">
      <c r="A84" s="994"/>
      <c r="B84" s="995"/>
      <c r="C84" s="995"/>
      <c r="D84" s="995"/>
      <c r="E84" s="995"/>
      <c r="F84" s="995"/>
      <c r="G84" s="995"/>
      <c r="H84" s="995"/>
      <c r="I84" s="995"/>
      <c r="J84" s="995"/>
      <c r="K84" s="994"/>
      <c r="L84" s="994"/>
      <c r="M84" s="994"/>
      <c r="N84" s="994"/>
      <c r="O84" s="994"/>
      <c r="P84" s="994"/>
      <c r="Q84" s="994"/>
      <c r="R84" s="994"/>
      <c r="S84" s="994"/>
      <c r="T84" s="994"/>
      <c r="U84" s="996"/>
      <c r="V84" s="996"/>
      <c r="W84" s="997"/>
      <c r="X84" s="998"/>
      <c r="Y84" s="998"/>
      <c r="Z84" s="998"/>
      <c r="AA84" s="998"/>
      <c r="AB84" s="998"/>
      <c r="AC84" s="998"/>
      <c r="AD84" s="998"/>
      <c r="AE84" s="998"/>
      <c r="AF84" s="998"/>
      <c r="AG84" s="998"/>
      <c r="AH84" s="998"/>
      <c r="AI84" s="998"/>
      <c r="AJ84" s="998"/>
      <c r="AK84" s="998"/>
      <c r="AL84" s="998"/>
      <c r="AM84" s="998"/>
      <c r="AN84" s="998"/>
      <c r="AO84" s="998"/>
      <c r="AP84" s="998"/>
      <c r="AQ84" s="998"/>
      <c r="AR84" s="998"/>
      <c r="AS84" s="998"/>
      <c r="AT84" s="998"/>
      <c r="AU84" s="998"/>
    </row>
    <row r="85" spans="1:47" ht="16.5" x14ac:dyDescent="0.3">
      <c r="A85" s="994"/>
      <c r="B85" s="995"/>
      <c r="C85" s="995"/>
      <c r="D85" s="995"/>
      <c r="E85" s="995"/>
      <c r="F85" s="995"/>
      <c r="G85" s="995"/>
      <c r="H85" s="995"/>
      <c r="I85" s="995"/>
      <c r="J85" s="995"/>
      <c r="K85" s="994"/>
      <c r="L85" s="994"/>
      <c r="M85" s="994"/>
      <c r="N85" s="994"/>
      <c r="O85" s="994"/>
      <c r="P85" s="994"/>
      <c r="Q85" s="994"/>
      <c r="R85" s="994"/>
      <c r="S85" s="994"/>
      <c r="T85" s="994"/>
      <c r="U85" s="996"/>
      <c r="V85" s="996"/>
      <c r="W85" s="997"/>
      <c r="X85" s="998"/>
      <c r="Y85" s="998"/>
      <c r="Z85" s="998"/>
      <c r="AA85" s="998"/>
      <c r="AB85" s="998"/>
      <c r="AC85" s="998"/>
      <c r="AD85" s="998"/>
      <c r="AE85" s="998"/>
      <c r="AF85" s="998"/>
      <c r="AG85" s="998"/>
      <c r="AH85" s="998"/>
      <c r="AI85" s="998"/>
      <c r="AJ85" s="998"/>
      <c r="AK85" s="998"/>
      <c r="AL85" s="998"/>
      <c r="AM85" s="998"/>
      <c r="AN85" s="998"/>
      <c r="AO85" s="998"/>
      <c r="AP85" s="998"/>
      <c r="AQ85" s="998"/>
      <c r="AR85" s="998"/>
      <c r="AS85" s="998"/>
      <c r="AT85" s="998"/>
      <c r="AU85" s="998"/>
    </row>
    <row r="86" spans="1:47" ht="16.5" x14ac:dyDescent="0.3">
      <c r="A86" s="994"/>
      <c r="B86" s="995"/>
      <c r="C86" s="995"/>
      <c r="D86" s="995"/>
      <c r="E86" s="995"/>
      <c r="F86" s="995"/>
      <c r="G86" s="995"/>
      <c r="H86" s="995"/>
      <c r="I86" s="995"/>
      <c r="J86" s="995"/>
      <c r="K86" s="994"/>
      <c r="L86" s="994"/>
      <c r="M86" s="994"/>
      <c r="N86" s="994"/>
      <c r="O86" s="994"/>
      <c r="P86" s="994"/>
      <c r="Q86" s="994"/>
      <c r="R86" s="994"/>
      <c r="S86" s="994"/>
      <c r="T86" s="994"/>
      <c r="U86" s="996"/>
      <c r="V86" s="996"/>
      <c r="W86" s="997"/>
      <c r="X86" s="998"/>
      <c r="Y86" s="998"/>
      <c r="Z86" s="998"/>
      <c r="AA86" s="998"/>
      <c r="AB86" s="998"/>
      <c r="AC86" s="998"/>
      <c r="AD86" s="998"/>
      <c r="AE86" s="998"/>
      <c r="AF86" s="998"/>
      <c r="AG86" s="998"/>
      <c r="AH86" s="998"/>
      <c r="AI86" s="998"/>
      <c r="AJ86" s="998"/>
      <c r="AK86" s="998"/>
      <c r="AL86" s="998"/>
      <c r="AM86" s="998"/>
      <c r="AN86" s="998"/>
      <c r="AO86" s="998"/>
      <c r="AP86" s="998"/>
      <c r="AQ86" s="998"/>
      <c r="AR86" s="998"/>
      <c r="AS86" s="998"/>
      <c r="AT86" s="998"/>
      <c r="AU86" s="998"/>
    </row>
    <row r="87" spans="1:47" ht="16.5" x14ac:dyDescent="0.3">
      <c r="A87" s="994"/>
      <c r="B87" s="995"/>
      <c r="C87" s="995"/>
      <c r="D87" s="995"/>
      <c r="E87" s="995"/>
      <c r="F87" s="995"/>
      <c r="G87" s="995"/>
      <c r="H87" s="995"/>
      <c r="I87" s="995"/>
      <c r="J87" s="995"/>
      <c r="K87" s="994"/>
      <c r="L87" s="994"/>
      <c r="M87" s="994"/>
      <c r="N87" s="994"/>
      <c r="O87" s="994"/>
      <c r="P87" s="994"/>
      <c r="Q87" s="994"/>
      <c r="R87" s="994"/>
      <c r="S87" s="994"/>
      <c r="T87" s="994"/>
      <c r="U87" s="996"/>
      <c r="V87" s="996"/>
      <c r="W87" s="997"/>
      <c r="X87" s="998"/>
      <c r="Y87" s="998"/>
      <c r="Z87" s="998"/>
      <c r="AA87" s="998"/>
      <c r="AB87" s="998"/>
      <c r="AC87" s="998"/>
      <c r="AD87" s="998"/>
      <c r="AE87" s="998"/>
      <c r="AF87" s="998"/>
      <c r="AG87" s="998"/>
      <c r="AH87" s="998"/>
      <c r="AI87" s="998"/>
      <c r="AJ87" s="998"/>
      <c r="AK87" s="998"/>
      <c r="AL87" s="998"/>
      <c r="AM87" s="998"/>
      <c r="AN87" s="998"/>
      <c r="AO87" s="998"/>
      <c r="AP87" s="998"/>
      <c r="AQ87" s="998"/>
      <c r="AR87" s="998"/>
      <c r="AS87" s="998"/>
      <c r="AT87" s="998"/>
      <c r="AU87" s="998"/>
    </row>
    <row r="88" spans="1:47" ht="16.5" x14ac:dyDescent="0.3">
      <c r="A88" s="994"/>
      <c r="B88" s="995"/>
      <c r="C88" s="995"/>
      <c r="D88" s="995"/>
      <c r="E88" s="995"/>
      <c r="F88" s="995"/>
      <c r="G88" s="995"/>
      <c r="H88" s="995"/>
      <c r="I88" s="995"/>
      <c r="J88" s="995"/>
      <c r="K88" s="994"/>
      <c r="L88" s="994"/>
      <c r="M88" s="994"/>
      <c r="N88" s="994"/>
      <c r="O88" s="994"/>
      <c r="P88" s="994"/>
      <c r="Q88" s="994"/>
      <c r="R88" s="994"/>
      <c r="S88" s="994"/>
      <c r="T88" s="994"/>
      <c r="U88" s="996"/>
      <c r="V88" s="996"/>
      <c r="W88" s="997"/>
      <c r="X88" s="998"/>
      <c r="Y88" s="998"/>
      <c r="Z88" s="998"/>
      <c r="AA88" s="998"/>
      <c r="AB88" s="998"/>
      <c r="AC88" s="998"/>
      <c r="AD88" s="998"/>
      <c r="AE88" s="998"/>
      <c r="AF88" s="998"/>
      <c r="AG88" s="998"/>
      <c r="AH88" s="998"/>
      <c r="AI88" s="998"/>
      <c r="AJ88" s="998"/>
      <c r="AK88" s="998"/>
      <c r="AL88" s="998"/>
      <c r="AM88" s="998"/>
      <c r="AN88" s="998"/>
      <c r="AO88" s="998"/>
      <c r="AP88" s="998"/>
      <c r="AQ88" s="998"/>
      <c r="AR88" s="998"/>
      <c r="AS88" s="998"/>
      <c r="AT88" s="998"/>
      <c r="AU88" s="998"/>
    </row>
    <row r="89" spans="1:47" ht="16.5" x14ac:dyDescent="0.3">
      <c r="A89" s="994"/>
      <c r="B89" s="995"/>
      <c r="C89" s="995"/>
      <c r="D89" s="995"/>
      <c r="E89" s="995"/>
      <c r="F89" s="995"/>
      <c r="G89" s="995"/>
      <c r="H89" s="995"/>
      <c r="I89" s="995"/>
      <c r="J89" s="995"/>
      <c r="K89" s="994"/>
      <c r="L89" s="994"/>
      <c r="M89" s="994"/>
      <c r="N89" s="994"/>
      <c r="O89" s="994"/>
      <c r="P89" s="994"/>
      <c r="Q89" s="994"/>
      <c r="R89" s="994"/>
      <c r="S89" s="994"/>
      <c r="T89" s="994"/>
      <c r="U89" s="996"/>
      <c r="V89" s="996"/>
      <c r="W89" s="997"/>
      <c r="X89" s="998"/>
      <c r="Y89" s="998"/>
      <c r="Z89" s="998"/>
      <c r="AA89" s="998"/>
      <c r="AB89" s="998"/>
      <c r="AC89" s="998"/>
      <c r="AD89" s="998"/>
      <c r="AE89" s="998"/>
      <c r="AF89" s="998"/>
      <c r="AG89" s="998"/>
      <c r="AH89" s="998"/>
      <c r="AI89" s="998"/>
      <c r="AJ89" s="998"/>
      <c r="AK89" s="998"/>
      <c r="AL89" s="998"/>
      <c r="AM89" s="998"/>
      <c r="AN89" s="998"/>
      <c r="AO89" s="998"/>
      <c r="AP89" s="998"/>
      <c r="AQ89" s="998"/>
      <c r="AR89" s="998"/>
      <c r="AS89" s="998"/>
      <c r="AT89" s="998"/>
      <c r="AU89" s="998"/>
    </row>
    <row r="90" spans="1:47" ht="16.5" x14ac:dyDescent="0.3">
      <c r="A90" s="994"/>
      <c r="B90" s="995"/>
      <c r="C90" s="995"/>
      <c r="D90" s="995"/>
      <c r="E90" s="995"/>
      <c r="F90" s="995"/>
      <c r="G90" s="995"/>
      <c r="H90" s="995"/>
      <c r="I90" s="995"/>
      <c r="J90" s="995"/>
      <c r="K90" s="994"/>
      <c r="L90" s="994"/>
      <c r="M90" s="994"/>
      <c r="N90" s="994"/>
      <c r="O90" s="994"/>
      <c r="P90" s="994"/>
      <c r="Q90" s="994"/>
      <c r="R90" s="994"/>
      <c r="S90" s="994"/>
      <c r="T90" s="994"/>
      <c r="U90" s="996"/>
      <c r="V90" s="996"/>
      <c r="W90" s="997"/>
      <c r="X90" s="998"/>
      <c r="Y90" s="998"/>
      <c r="Z90" s="998"/>
      <c r="AA90" s="998"/>
      <c r="AB90" s="998"/>
      <c r="AC90" s="998"/>
      <c r="AD90" s="998"/>
      <c r="AE90" s="998"/>
      <c r="AF90" s="998"/>
      <c r="AG90" s="998"/>
      <c r="AH90" s="998"/>
      <c r="AI90" s="998"/>
      <c r="AJ90" s="998"/>
      <c r="AK90" s="998"/>
      <c r="AL90" s="998"/>
      <c r="AM90" s="998"/>
      <c r="AN90" s="998"/>
      <c r="AO90" s="998"/>
      <c r="AP90" s="998"/>
      <c r="AQ90" s="998"/>
      <c r="AR90" s="998"/>
      <c r="AS90" s="998"/>
      <c r="AT90" s="998"/>
      <c r="AU90" s="998"/>
    </row>
    <row r="91" spans="1:47" ht="16.5" x14ac:dyDescent="0.3">
      <c r="A91" s="994"/>
      <c r="B91" s="995"/>
      <c r="C91" s="995"/>
      <c r="D91" s="995"/>
      <c r="E91" s="995"/>
      <c r="F91" s="995"/>
      <c r="G91" s="995"/>
      <c r="H91" s="995"/>
      <c r="I91" s="995"/>
      <c r="J91" s="995"/>
      <c r="K91" s="994"/>
      <c r="L91" s="994"/>
      <c r="M91" s="994"/>
      <c r="N91" s="994"/>
      <c r="O91" s="994"/>
      <c r="P91" s="994"/>
      <c r="Q91" s="994"/>
      <c r="R91" s="994"/>
      <c r="S91" s="994"/>
      <c r="T91" s="994"/>
      <c r="U91" s="996"/>
      <c r="V91" s="996"/>
      <c r="W91" s="997"/>
      <c r="X91" s="998"/>
      <c r="Y91" s="998"/>
      <c r="Z91" s="998"/>
      <c r="AA91" s="998"/>
      <c r="AB91" s="998"/>
      <c r="AC91" s="998"/>
      <c r="AD91" s="998"/>
      <c r="AE91" s="998"/>
      <c r="AF91" s="998"/>
      <c r="AG91" s="998"/>
      <c r="AH91" s="998"/>
      <c r="AI91" s="998"/>
      <c r="AJ91" s="998"/>
      <c r="AK91" s="998"/>
      <c r="AL91" s="998"/>
      <c r="AM91" s="998"/>
      <c r="AN91" s="998"/>
      <c r="AO91" s="998"/>
      <c r="AP91" s="998"/>
      <c r="AQ91" s="998"/>
      <c r="AR91" s="998"/>
      <c r="AS91" s="998"/>
      <c r="AT91" s="998"/>
      <c r="AU91" s="998"/>
    </row>
    <row r="92" spans="1:47" ht="16.5" x14ac:dyDescent="0.3">
      <c r="A92" s="994"/>
      <c r="B92" s="995"/>
      <c r="C92" s="995"/>
      <c r="D92" s="995"/>
      <c r="E92" s="995"/>
      <c r="F92" s="995"/>
      <c r="G92" s="995"/>
      <c r="H92" s="995"/>
      <c r="I92" s="995"/>
      <c r="J92" s="995"/>
      <c r="K92" s="994"/>
      <c r="L92" s="994"/>
      <c r="M92" s="994"/>
      <c r="N92" s="994"/>
      <c r="O92" s="994"/>
      <c r="P92" s="994"/>
      <c r="Q92" s="994"/>
      <c r="R92" s="994"/>
      <c r="S92" s="994"/>
      <c r="T92" s="994"/>
      <c r="U92" s="996"/>
      <c r="V92" s="996"/>
      <c r="W92" s="997"/>
      <c r="X92" s="998"/>
      <c r="Y92" s="998"/>
      <c r="Z92" s="998"/>
      <c r="AA92" s="998"/>
      <c r="AB92" s="998"/>
      <c r="AC92" s="998"/>
      <c r="AD92" s="998"/>
      <c r="AE92" s="998"/>
      <c r="AF92" s="998"/>
      <c r="AG92" s="998"/>
      <c r="AH92" s="998"/>
      <c r="AI92" s="998"/>
      <c r="AJ92" s="998"/>
      <c r="AK92" s="998"/>
      <c r="AL92" s="998"/>
      <c r="AM92" s="998"/>
      <c r="AN92" s="998"/>
      <c r="AO92" s="998"/>
      <c r="AP92" s="998"/>
      <c r="AQ92" s="998"/>
      <c r="AR92" s="998"/>
      <c r="AS92" s="998"/>
      <c r="AT92" s="998"/>
      <c r="AU92" s="998"/>
    </row>
    <row r="93" spans="1:47" ht="16.5" x14ac:dyDescent="0.3">
      <c r="A93" s="994"/>
      <c r="B93" s="995"/>
      <c r="C93" s="995"/>
      <c r="D93" s="995"/>
      <c r="E93" s="995"/>
      <c r="F93" s="995"/>
      <c r="G93" s="995"/>
      <c r="H93" s="995"/>
      <c r="I93" s="995"/>
      <c r="J93" s="995"/>
      <c r="K93" s="994"/>
      <c r="L93" s="994"/>
      <c r="M93" s="994"/>
      <c r="N93" s="994"/>
      <c r="O93" s="994"/>
      <c r="P93" s="994"/>
      <c r="Q93" s="994"/>
      <c r="R93" s="994"/>
      <c r="S93" s="994"/>
      <c r="T93" s="994"/>
      <c r="U93" s="996"/>
      <c r="V93" s="996"/>
      <c r="W93" s="997"/>
      <c r="X93" s="998"/>
      <c r="Y93" s="998"/>
      <c r="Z93" s="998"/>
      <c r="AA93" s="998"/>
      <c r="AB93" s="998"/>
      <c r="AC93" s="998"/>
      <c r="AD93" s="998"/>
      <c r="AE93" s="998"/>
      <c r="AF93" s="998"/>
      <c r="AG93" s="998"/>
      <c r="AH93" s="998"/>
      <c r="AI93" s="998"/>
      <c r="AJ93" s="998"/>
      <c r="AK93" s="998"/>
      <c r="AL93" s="998"/>
      <c r="AM93" s="998"/>
      <c r="AN93" s="998"/>
      <c r="AO93" s="998"/>
      <c r="AP93" s="998"/>
      <c r="AQ93" s="998"/>
      <c r="AR93" s="998"/>
      <c r="AS93" s="998"/>
      <c r="AT93" s="998"/>
      <c r="AU93" s="998"/>
    </row>
    <row r="94" spans="1:47" x14ac:dyDescent="0.2">
      <c r="B94" s="1001"/>
      <c r="C94" s="1001"/>
      <c r="D94" s="1001"/>
      <c r="E94" s="1001"/>
      <c r="F94" s="1001"/>
      <c r="G94" s="1001"/>
      <c r="H94" s="1001"/>
      <c r="I94" s="1001"/>
      <c r="J94" s="1001"/>
    </row>
    <row r="95" spans="1:47" x14ac:dyDescent="0.2">
      <c r="B95" s="1001"/>
      <c r="C95" s="1001"/>
      <c r="D95" s="1001"/>
      <c r="E95" s="1001"/>
      <c r="F95" s="1001"/>
      <c r="G95" s="1001"/>
      <c r="H95" s="1001"/>
      <c r="I95" s="1001"/>
      <c r="J95" s="1001"/>
    </row>
    <row r="96" spans="1:47" x14ac:dyDescent="0.2">
      <c r="B96" s="1001"/>
      <c r="C96" s="1001"/>
      <c r="D96" s="1001"/>
      <c r="E96" s="1001"/>
      <c r="F96" s="1001"/>
      <c r="G96" s="1001"/>
      <c r="H96" s="1001"/>
      <c r="I96" s="1001"/>
      <c r="J96" s="1001"/>
    </row>
    <row r="97" spans="2:10" x14ac:dyDescent="0.2">
      <c r="B97" s="1001"/>
      <c r="C97" s="1001"/>
      <c r="D97" s="1001"/>
      <c r="E97" s="1001"/>
      <c r="F97" s="1001"/>
      <c r="G97" s="1001"/>
      <c r="H97" s="1001"/>
      <c r="I97" s="1001"/>
      <c r="J97" s="1001"/>
    </row>
    <row r="98" spans="2:10" x14ac:dyDescent="0.2">
      <c r="B98" s="1001"/>
      <c r="C98" s="1001"/>
      <c r="D98" s="1001"/>
      <c r="E98" s="1001"/>
      <c r="F98" s="1001"/>
      <c r="G98" s="1001"/>
      <c r="H98" s="1001"/>
      <c r="I98" s="1001"/>
      <c r="J98" s="1001"/>
    </row>
    <row r="99" spans="2:10" x14ac:dyDescent="0.2">
      <c r="B99" s="1001"/>
      <c r="C99" s="1001"/>
      <c r="D99" s="1001"/>
      <c r="E99" s="1001"/>
      <c r="F99" s="1001"/>
      <c r="G99" s="1001"/>
      <c r="H99" s="1001"/>
      <c r="I99" s="1001"/>
      <c r="J99" s="1001"/>
    </row>
    <row r="100" spans="2:10" x14ac:dyDescent="0.2">
      <c r="B100" s="1001"/>
      <c r="C100" s="1001"/>
      <c r="D100" s="1001"/>
      <c r="E100" s="1001"/>
      <c r="F100" s="1001"/>
      <c r="G100" s="1001"/>
      <c r="H100" s="1001"/>
      <c r="I100" s="1001"/>
      <c r="J100" s="1001"/>
    </row>
    <row r="101" spans="2:10" x14ac:dyDescent="0.2">
      <c r="B101" s="1001"/>
      <c r="C101" s="1001"/>
      <c r="D101" s="1001"/>
      <c r="E101" s="1001"/>
      <c r="F101" s="1001"/>
      <c r="G101" s="1001"/>
      <c r="H101" s="1001"/>
      <c r="I101" s="1001"/>
      <c r="J101" s="1001"/>
    </row>
    <row r="102" spans="2:10" x14ac:dyDescent="0.2">
      <c r="B102" s="1001"/>
      <c r="C102" s="1001"/>
      <c r="D102" s="1001"/>
      <c r="E102" s="1001"/>
      <c r="F102" s="1001"/>
      <c r="G102" s="1001"/>
      <c r="H102" s="1001"/>
      <c r="I102" s="1001"/>
      <c r="J102" s="1001"/>
    </row>
    <row r="103" spans="2:10" x14ac:dyDescent="0.2">
      <c r="B103" s="1001"/>
      <c r="C103" s="1001"/>
      <c r="D103" s="1001"/>
      <c r="E103" s="1001"/>
      <c r="F103" s="1001"/>
      <c r="G103" s="1001"/>
      <c r="H103" s="1001"/>
      <c r="I103" s="1001"/>
      <c r="J103" s="1001"/>
    </row>
    <row r="104" spans="2:10" x14ac:dyDescent="0.2">
      <c r="B104" s="1001"/>
      <c r="C104" s="1001"/>
      <c r="D104" s="1001"/>
      <c r="E104" s="1001"/>
      <c r="F104" s="1001"/>
      <c r="G104" s="1001"/>
      <c r="H104" s="1001"/>
      <c r="I104" s="1001"/>
      <c r="J104" s="1001"/>
    </row>
    <row r="105" spans="2:10" x14ac:dyDescent="0.2">
      <c r="B105" s="1001"/>
      <c r="C105" s="1001"/>
      <c r="D105" s="1001"/>
      <c r="E105" s="1001"/>
      <c r="F105" s="1001"/>
      <c r="G105" s="1001"/>
      <c r="H105" s="1001"/>
      <c r="I105" s="1001"/>
      <c r="J105" s="1001"/>
    </row>
    <row r="106" spans="2:10" x14ac:dyDescent="0.2">
      <c r="B106" s="1001"/>
      <c r="C106" s="1001"/>
      <c r="D106" s="1001"/>
      <c r="E106" s="1001"/>
      <c r="F106" s="1001"/>
      <c r="G106" s="1001"/>
      <c r="H106" s="1001"/>
      <c r="I106" s="1001"/>
      <c r="J106" s="1001"/>
    </row>
    <row r="107" spans="2:10" x14ac:dyDescent="0.2">
      <c r="B107" s="1001"/>
      <c r="C107" s="1001"/>
      <c r="D107" s="1001"/>
      <c r="E107" s="1001"/>
      <c r="F107" s="1001"/>
      <c r="G107" s="1001"/>
      <c r="H107" s="1001"/>
      <c r="I107" s="1001"/>
      <c r="J107" s="1001"/>
    </row>
  </sheetData>
  <mergeCells count="360">
    <mergeCell ref="XER54:XFD54"/>
    <mergeCell ref="A55:AZ55"/>
    <mergeCell ref="WSX54:WUV54"/>
    <mergeCell ref="WUW54:WWU54"/>
    <mergeCell ref="WWV54:WYT54"/>
    <mergeCell ref="WYU54:XAS54"/>
    <mergeCell ref="XAT54:XCR54"/>
    <mergeCell ref="XCS54:XEQ54"/>
    <mergeCell ref="WHD54:WJB54"/>
    <mergeCell ref="WJC54:WLA54"/>
    <mergeCell ref="WLB54:WMZ54"/>
    <mergeCell ref="WNA54:WOY54"/>
    <mergeCell ref="WOZ54:WQX54"/>
    <mergeCell ref="WQY54:WSW54"/>
    <mergeCell ref="VVJ54:VXH54"/>
    <mergeCell ref="VXI54:VZG54"/>
    <mergeCell ref="VZH54:WBF54"/>
    <mergeCell ref="WBG54:WDE54"/>
    <mergeCell ref="WDF54:WFD54"/>
    <mergeCell ref="WFE54:WHC54"/>
    <mergeCell ref="VJP54:VLN54"/>
    <mergeCell ref="VLO54:VNM54"/>
    <mergeCell ref="VNN54:VPL54"/>
    <mergeCell ref="VPM54:VRK54"/>
    <mergeCell ref="VRL54:VTJ54"/>
    <mergeCell ref="VTK54:VVI54"/>
    <mergeCell ref="UXV54:UZT54"/>
    <mergeCell ref="UZU54:VBS54"/>
    <mergeCell ref="VBT54:VDR54"/>
    <mergeCell ref="VDS54:VFQ54"/>
    <mergeCell ref="VFR54:VHP54"/>
    <mergeCell ref="VHQ54:VJO54"/>
    <mergeCell ref="UMB54:UNZ54"/>
    <mergeCell ref="UOA54:UPY54"/>
    <mergeCell ref="UPZ54:URX54"/>
    <mergeCell ref="URY54:UTW54"/>
    <mergeCell ref="UTX54:UVV54"/>
    <mergeCell ref="UVW54:UXU54"/>
    <mergeCell ref="UAH54:UCF54"/>
    <mergeCell ref="UCG54:UEE54"/>
    <mergeCell ref="UEF54:UGD54"/>
    <mergeCell ref="UGE54:UIC54"/>
    <mergeCell ref="UID54:UKB54"/>
    <mergeCell ref="UKC54:UMA54"/>
    <mergeCell ref="TON54:TQL54"/>
    <mergeCell ref="TQM54:TSK54"/>
    <mergeCell ref="TSL54:TUJ54"/>
    <mergeCell ref="TUK54:TWI54"/>
    <mergeCell ref="TWJ54:TYH54"/>
    <mergeCell ref="TYI54:UAG54"/>
    <mergeCell ref="TCT54:TER54"/>
    <mergeCell ref="TES54:TGQ54"/>
    <mergeCell ref="TGR54:TIP54"/>
    <mergeCell ref="TIQ54:TKO54"/>
    <mergeCell ref="TKP54:TMN54"/>
    <mergeCell ref="TMO54:TOM54"/>
    <mergeCell ref="SQZ54:SSX54"/>
    <mergeCell ref="SSY54:SUW54"/>
    <mergeCell ref="SUX54:SWV54"/>
    <mergeCell ref="SWW54:SYU54"/>
    <mergeCell ref="SYV54:TAT54"/>
    <mergeCell ref="TAU54:TCS54"/>
    <mergeCell ref="SFF54:SHD54"/>
    <mergeCell ref="SHE54:SJC54"/>
    <mergeCell ref="SJD54:SLB54"/>
    <mergeCell ref="SLC54:SNA54"/>
    <mergeCell ref="SNB54:SOZ54"/>
    <mergeCell ref="SPA54:SQY54"/>
    <mergeCell ref="RTL54:RVJ54"/>
    <mergeCell ref="RVK54:RXI54"/>
    <mergeCell ref="RXJ54:RZH54"/>
    <mergeCell ref="RZI54:SBG54"/>
    <mergeCell ref="SBH54:SDF54"/>
    <mergeCell ref="SDG54:SFE54"/>
    <mergeCell ref="RHR54:RJP54"/>
    <mergeCell ref="RJQ54:RLO54"/>
    <mergeCell ref="RLP54:RNN54"/>
    <mergeCell ref="RNO54:RPM54"/>
    <mergeCell ref="RPN54:RRL54"/>
    <mergeCell ref="RRM54:RTK54"/>
    <mergeCell ref="QVX54:QXV54"/>
    <mergeCell ref="QXW54:QZU54"/>
    <mergeCell ref="QZV54:RBT54"/>
    <mergeCell ref="RBU54:RDS54"/>
    <mergeCell ref="RDT54:RFR54"/>
    <mergeCell ref="RFS54:RHQ54"/>
    <mergeCell ref="QKD54:QMB54"/>
    <mergeCell ref="QMC54:QOA54"/>
    <mergeCell ref="QOB54:QPZ54"/>
    <mergeCell ref="QQA54:QRY54"/>
    <mergeCell ref="QRZ54:QTX54"/>
    <mergeCell ref="QTY54:QVW54"/>
    <mergeCell ref="PYJ54:QAH54"/>
    <mergeCell ref="QAI54:QCG54"/>
    <mergeCell ref="QCH54:QEF54"/>
    <mergeCell ref="QEG54:QGE54"/>
    <mergeCell ref="QGF54:QID54"/>
    <mergeCell ref="QIE54:QKC54"/>
    <mergeCell ref="PMP54:PON54"/>
    <mergeCell ref="POO54:PQM54"/>
    <mergeCell ref="PQN54:PSL54"/>
    <mergeCell ref="PSM54:PUK54"/>
    <mergeCell ref="PUL54:PWJ54"/>
    <mergeCell ref="PWK54:PYI54"/>
    <mergeCell ref="PAV54:PCT54"/>
    <mergeCell ref="PCU54:PES54"/>
    <mergeCell ref="PET54:PGR54"/>
    <mergeCell ref="PGS54:PIQ54"/>
    <mergeCell ref="PIR54:PKP54"/>
    <mergeCell ref="PKQ54:PMO54"/>
    <mergeCell ref="OPB54:OQZ54"/>
    <mergeCell ref="ORA54:OSY54"/>
    <mergeCell ref="OSZ54:OUX54"/>
    <mergeCell ref="OUY54:OWW54"/>
    <mergeCell ref="OWX54:OYV54"/>
    <mergeCell ref="OYW54:PAU54"/>
    <mergeCell ref="ODH54:OFF54"/>
    <mergeCell ref="OFG54:OHE54"/>
    <mergeCell ref="OHF54:OJD54"/>
    <mergeCell ref="OJE54:OLC54"/>
    <mergeCell ref="OLD54:ONB54"/>
    <mergeCell ref="ONC54:OPA54"/>
    <mergeCell ref="NRN54:NTL54"/>
    <mergeCell ref="NTM54:NVK54"/>
    <mergeCell ref="NVL54:NXJ54"/>
    <mergeCell ref="NXK54:NZI54"/>
    <mergeCell ref="NZJ54:OBH54"/>
    <mergeCell ref="OBI54:ODG54"/>
    <mergeCell ref="NFT54:NHR54"/>
    <mergeCell ref="NHS54:NJQ54"/>
    <mergeCell ref="NJR54:NLP54"/>
    <mergeCell ref="NLQ54:NNO54"/>
    <mergeCell ref="NNP54:NPN54"/>
    <mergeCell ref="NPO54:NRM54"/>
    <mergeCell ref="MTZ54:MVX54"/>
    <mergeCell ref="MVY54:MXW54"/>
    <mergeCell ref="MXX54:MZV54"/>
    <mergeCell ref="MZW54:NBU54"/>
    <mergeCell ref="NBV54:NDT54"/>
    <mergeCell ref="NDU54:NFS54"/>
    <mergeCell ref="MIF54:MKD54"/>
    <mergeCell ref="MKE54:MMC54"/>
    <mergeCell ref="MMD54:MOB54"/>
    <mergeCell ref="MOC54:MQA54"/>
    <mergeCell ref="MQB54:MRZ54"/>
    <mergeCell ref="MSA54:MTY54"/>
    <mergeCell ref="LWL54:LYJ54"/>
    <mergeCell ref="LYK54:MAI54"/>
    <mergeCell ref="MAJ54:MCH54"/>
    <mergeCell ref="MCI54:MEG54"/>
    <mergeCell ref="MEH54:MGF54"/>
    <mergeCell ref="MGG54:MIE54"/>
    <mergeCell ref="LKR54:LMP54"/>
    <mergeCell ref="LMQ54:LOO54"/>
    <mergeCell ref="LOP54:LQN54"/>
    <mergeCell ref="LQO54:LSM54"/>
    <mergeCell ref="LSN54:LUL54"/>
    <mergeCell ref="LUM54:LWK54"/>
    <mergeCell ref="KYX54:LAV54"/>
    <mergeCell ref="LAW54:LCU54"/>
    <mergeCell ref="LCV54:LET54"/>
    <mergeCell ref="LEU54:LGS54"/>
    <mergeCell ref="LGT54:LIR54"/>
    <mergeCell ref="LIS54:LKQ54"/>
    <mergeCell ref="KND54:KPB54"/>
    <mergeCell ref="KPC54:KRA54"/>
    <mergeCell ref="KRB54:KSZ54"/>
    <mergeCell ref="KTA54:KUY54"/>
    <mergeCell ref="KUZ54:KWX54"/>
    <mergeCell ref="KWY54:KYW54"/>
    <mergeCell ref="KBJ54:KDH54"/>
    <mergeCell ref="KDI54:KFG54"/>
    <mergeCell ref="KFH54:KHF54"/>
    <mergeCell ref="KHG54:KJE54"/>
    <mergeCell ref="KJF54:KLD54"/>
    <mergeCell ref="KLE54:KNC54"/>
    <mergeCell ref="JPP54:JRN54"/>
    <mergeCell ref="JRO54:JTM54"/>
    <mergeCell ref="JTN54:JVL54"/>
    <mergeCell ref="JVM54:JXK54"/>
    <mergeCell ref="JXL54:JZJ54"/>
    <mergeCell ref="JZK54:KBI54"/>
    <mergeCell ref="JDV54:JFT54"/>
    <mergeCell ref="JFU54:JHS54"/>
    <mergeCell ref="JHT54:JJR54"/>
    <mergeCell ref="JJS54:JLQ54"/>
    <mergeCell ref="JLR54:JNP54"/>
    <mergeCell ref="JNQ54:JPO54"/>
    <mergeCell ref="ISB54:ITZ54"/>
    <mergeCell ref="IUA54:IVY54"/>
    <mergeCell ref="IVZ54:IXX54"/>
    <mergeCell ref="IXY54:IZW54"/>
    <mergeCell ref="IZX54:JBV54"/>
    <mergeCell ref="JBW54:JDU54"/>
    <mergeCell ref="IGH54:IIF54"/>
    <mergeCell ref="IIG54:IKE54"/>
    <mergeCell ref="IKF54:IMD54"/>
    <mergeCell ref="IME54:IOC54"/>
    <mergeCell ref="IOD54:IQB54"/>
    <mergeCell ref="IQC54:ISA54"/>
    <mergeCell ref="HUN54:HWL54"/>
    <mergeCell ref="HWM54:HYK54"/>
    <mergeCell ref="HYL54:IAJ54"/>
    <mergeCell ref="IAK54:ICI54"/>
    <mergeCell ref="ICJ54:IEH54"/>
    <mergeCell ref="IEI54:IGG54"/>
    <mergeCell ref="HIT54:HKR54"/>
    <mergeCell ref="HKS54:HMQ54"/>
    <mergeCell ref="HMR54:HOP54"/>
    <mergeCell ref="HOQ54:HQO54"/>
    <mergeCell ref="HQP54:HSN54"/>
    <mergeCell ref="HSO54:HUM54"/>
    <mergeCell ref="GWZ54:GYX54"/>
    <mergeCell ref="GYY54:HAW54"/>
    <mergeCell ref="HAX54:HCV54"/>
    <mergeCell ref="HCW54:HEU54"/>
    <mergeCell ref="HEV54:HGT54"/>
    <mergeCell ref="HGU54:HIS54"/>
    <mergeCell ref="GLF54:GND54"/>
    <mergeCell ref="GNE54:GPC54"/>
    <mergeCell ref="GPD54:GRB54"/>
    <mergeCell ref="GRC54:GTA54"/>
    <mergeCell ref="GTB54:GUZ54"/>
    <mergeCell ref="GVA54:GWY54"/>
    <mergeCell ref="FZL54:GBJ54"/>
    <mergeCell ref="GBK54:GDI54"/>
    <mergeCell ref="GDJ54:GFH54"/>
    <mergeCell ref="GFI54:GHG54"/>
    <mergeCell ref="GHH54:GJF54"/>
    <mergeCell ref="GJG54:GLE54"/>
    <mergeCell ref="FNR54:FPP54"/>
    <mergeCell ref="FPQ54:FRO54"/>
    <mergeCell ref="FRP54:FTN54"/>
    <mergeCell ref="FTO54:FVM54"/>
    <mergeCell ref="FVN54:FXL54"/>
    <mergeCell ref="FXM54:FZK54"/>
    <mergeCell ref="FBX54:FDV54"/>
    <mergeCell ref="FDW54:FFU54"/>
    <mergeCell ref="FFV54:FHT54"/>
    <mergeCell ref="FHU54:FJS54"/>
    <mergeCell ref="FJT54:FLR54"/>
    <mergeCell ref="FLS54:FNQ54"/>
    <mergeCell ref="EQD54:ESB54"/>
    <mergeCell ref="ESC54:EUA54"/>
    <mergeCell ref="EUB54:EVZ54"/>
    <mergeCell ref="EWA54:EXY54"/>
    <mergeCell ref="EXZ54:EZX54"/>
    <mergeCell ref="EZY54:FBW54"/>
    <mergeCell ref="EEJ54:EGH54"/>
    <mergeCell ref="EGI54:EIG54"/>
    <mergeCell ref="EIH54:EKF54"/>
    <mergeCell ref="EKG54:EME54"/>
    <mergeCell ref="EMF54:EOD54"/>
    <mergeCell ref="EOE54:EQC54"/>
    <mergeCell ref="DSP54:DUN54"/>
    <mergeCell ref="DUO54:DWM54"/>
    <mergeCell ref="DWN54:DYL54"/>
    <mergeCell ref="DYM54:EAK54"/>
    <mergeCell ref="EAL54:ECJ54"/>
    <mergeCell ref="ECK54:EEI54"/>
    <mergeCell ref="DGV54:DIT54"/>
    <mergeCell ref="DIU54:DKS54"/>
    <mergeCell ref="DKT54:DMR54"/>
    <mergeCell ref="DMS54:DOQ54"/>
    <mergeCell ref="DOR54:DQP54"/>
    <mergeCell ref="DQQ54:DSO54"/>
    <mergeCell ref="CVB54:CWZ54"/>
    <mergeCell ref="CXA54:CYY54"/>
    <mergeCell ref="CYZ54:DAX54"/>
    <mergeCell ref="DAY54:DCW54"/>
    <mergeCell ref="DCX54:DEV54"/>
    <mergeCell ref="DEW54:DGU54"/>
    <mergeCell ref="CJH54:CLF54"/>
    <mergeCell ref="CLG54:CNE54"/>
    <mergeCell ref="CNF54:CPD54"/>
    <mergeCell ref="CPE54:CRC54"/>
    <mergeCell ref="CRD54:CTB54"/>
    <mergeCell ref="CTC54:CVA54"/>
    <mergeCell ref="BXN54:BZL54"/>
    <mergeCell ref="BZM54:CBK54"/>
    <mergeCell ref="CBL54:CDJ54"/>
    <mergeCell ref="CDK54:CFI54"/>
    <mergeCell ref="CFJ54:CHH54"/>
    <mergeCell ref="CHI54:CJG54"/>
    <mergeCell ref="BLT54:BNR54"/>
    <mergeCell ref="BNS54:BPQ54"/>
    <mergeCell ref="BPR54:BRP54"/>
    <mergeCell ref="BRQ54:BTO54"/>
    <mergeCell ref="BTP54:BVN54"/>
    <mergeCell ref="BVO54:BXM54"/>
    <mergeCell ref="AZZ54:BBX54"/>
    <mergeCell ref="BBY54:BDW54"/>
    <mergeCell ref="BDX54:BFV54"/>
    <mergeCell ref="BFW54:BHU54"/>
    <mergeCell ref="BHV54:BJT54"/>
    <mergeCell ref="BJU54:BLS54"/>
    <mergeCell ref="AOF54:AQD54"/>
    <mergeCell ref="AQE54:ASC54"/>
    <mergeCell ref="ASD54:AUB54"/>
    <mergeCell ref="AUC54:AWA54"/>
    <mergeCell ref="AWB54:AXZ54"/>
    <mergeCell ref="AYA54:AZY54"/>
    <mergeCell ref="ACL54:AEJ54"/>
    <mergeCell ref="AEK54:AGI54"/>
    <mergeCell ref="AGJ54:AIH54"/>
    <mergeCell ref="AII54:AKG54"/>
    <mergeCell ref="AKH54:AMF54"/>
    <mergeCell ref="AMG54:AOE54"/>
    <mergeCell ref="QR54:SP54"/>
    <mergeCell ref="SQ54:UO54"/>
    <mergeCell ref="UP54:WN54"/>
    <mergeCell ref="WO54:YM54"/>
    <mergeCell ref="YN54:AAL54"/>
    <mergeCell ref="AAM54:ACK54"/>
    <mergeCell ref="EX54:GV54"/>
    <mergeCell ref="GW54:IU54"/>
    <mergeCell ref="IV54:KT54"/>
    <mergeCell ref="KU54:MS54"/>
    <mergeCell ref="MT54:OR54"/>
    <mergeCell ref="OS54:QQ54"/>
    <mergeCell ref="A50:AY50"/>
    <mergeCell ref="A51:AY51"/>
    <mergeCell ref="A52:AY52"/>
    <mergeCell ref="A53:AY53"/>
    <mergeCell ref="A54:AZ54"/>
    <mergeCell ref="CY54:EW54"/>
    <mergeCell ref="AZ3:AZ4"/>
    <mergeCell ref="A49:AZ49"/>
    <mergeCell ref="AP3:AP4"/>
    <mergeCell ref="AQ3:AQ4"/>
    <mergeCell ref="AR3:AR4"/>
    <mergeCell ref="AS3:AS4"/>
    <mergeCell ref="AT3:AT4"/>
    <mergeCell ref="AU3:AU4"/>
    <mergeCell ref="AJ3:AJ4"/>
    <mergeCell ref="AK3:AK4"/>
    <mergeCell ref="AL3:AL4"/>
    <mergeCell ref="AM3:AM4"/>
    <mergeCell ref="AN3:AN4"/>
    <mergeCell ref="AO3:AO4"/>
    <mergeCell ref="AD3:AD4"/>
    <mergeCell ref="AE3:AE4"/>
    <mergeCell ref="AF3:AF4"/>
    <mergeCell ref="AG3:AG4"/>
    <mergeCell ref="AH3:AH4"/>
    <mergeCell ref="AI3:AI4"/>
    <mergeCell ref="A1:AY1"/>
    <mergeCell ref="A3:A4"/>
    <mergeCell ref="V3:V4"/>
    <mergeCell ref="W3:W4"/>
    <mergeCell ref="X3:X4"/>
    <mergeCell ref="Y3:Y4"/>
    <mergeCell ref="Z3:Z4"/>
    <mergeCell ref="AA3:AA4"/>
    <mergeCell ref="AB3:AB4"/>
    <mergeCell ref="AC3:AC4"/>
    <mergeCell ref="AV3:AV4"/>
    <mergeCell ref="AW3:AW4"/>
    <mergeCell ref="AX3:AX4"/>
    <mergeCell ref="AY3:AY4"/>
  </mergeCells>
  <pageMargins left="0.7" right="0.7" top="0.75" bottom="0.25" header="0.3" footer="0.3"/>
  <pageSetup paperSize="9" scale="5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5FFF8-043D-474C-8791-362478E13446}">
  <dimension ref="A1:O107"/>
  <sheetViews>
    <sheetView showGridLines="0" zoomScaleNormal="100" zoomScaleSheetLayoutView="80" workbookViewId="0">
      <pane xSplit="1" ySplit="4" topLeftCell="B89" activePane="bottomRight" state="frozen"/>
      <selection activeCell="C112" sqref="C112"/>
      <selection pane="topRight" activeCell="C112" sqref="C112"/>
      <selection pane="bottomLeft" activeCell="C112" sqref="C112"/>
      <selection pane="bottomRight" activeCell="C112" sqref="C112"/>
    </sheetView>
  </sheetViews>
  <sheetFormatPr defaultColWidth="17.140625" defaultRowHeight="17.25" x14ac:dyDescent="0.3"/>
  <cols>
    <col min="1" max="1" width="24" style="143" customWidth="1"/>
    <col min="2" max="7" width="13.85546875" style="96" customWidth="1"/>
    <col min="8" max="8" width="14.42578125" style="96" customWidth="1"/>
    <col min="9" max="9" width="18.140625" style="96" customWidth="1"/>
    <col min="10" max="10" width="2" style="96" customWidth="1"/>
    <col min="11" max="16384" width="17.140625" style="96"/>
  </cols>
  <sheetData>
    <row r="1" spans="1:15" ht="21" customHeight="1" x14ac:dyDescent="0.3">
      <c r="A1" s="94" t="s">
        <v>138</v>
      </c>
      <c r="B1" s="95"/>
    </row>
    <row r="2" spans="1:15" ht="18" thickBot="1" x14ac:dyDescent="0.35">
      <c r="A2" s="94"/>
      <c r="B2" s="95"/>
    </row>
    <row r="3" spans="1:15" s="97" customFormat="1" ht="19.5" customHeight="1" thickTop="1" thickBot="1" x14ac:dyDescent="0.35">
      <c r="A3" s="3325" t="s">
        <v>1</v>
      </c>
      <c r="B3" s="3327" t="s">
        <v>139</v>
      </c>
      <c r="C3" s="3327"/>
      <c r="D3" s="3327"/>
      <c r="E3" s="3327"/>
      <c r="F3" s="3327"/>
      <c r="G3" s="3328"/>
      <c r="H3" s="3329" t="s">
        <v>140</v>
      </c>
      <c r="I3" s="3330"/>
    </row>
    <row r="4" spans="1:15" s="97" customFormat="1" thickBot="1" x14ac:dyDescent="0.35">
      <c r="A4" s="3326"/>
      <c r="B4" s="98" t="s">
        <v>141</v>
      </c>
      <c r="C4" s="99" t="s">
        <v>142</v>
      </c>
      <c r="D4" s="99" t="s">
        <v>143</v>
      </c>
      <c r="E4" s="99" t="s">
        <v>144</v>
      </c>
      <c r="F4" s="99" t="s">
        <v>145</v>
      </c>
      <c r="G4" s="98" t="s">
        <v>146</v>
      </c>
      <c r="H4" s="100" t="s">
        <v>147</v>
      </c>
      <c r="I4" s="101" t="s">
        <v>148</v>
      </c>
    </row>
    <row r="5" spans="1:15" ht="16.5" x14ac:dyDescent="0.3">
      <c r="A5" s="102" t="s">
        <v>149</v>
      </c>
      <c r="B5" s="103"/>
      <c r="C5" s="104"/>
      <c r="D5" s="105"/>
      <c r="E5" s="105"/>
      <c r="F5" s="105"/>
      <c r="G5" s="103"/>
      <c r="H5" s="106"/>
      <c r="I5" s="107"/>
    </row>
    <row r="6" spans="1:15" s="95" customFormat="1" ht="16.5" x14ac:dyDescent="0.3">
      <c r="A6" s="108">
        <v>2018</v>
      </c>
      <c r="B6" s="109">
        <v>95.916687787396441</v>
      </c>
      <c r="C6" s="110">
        <v>94.893421254239357</v>
      </c>
      <c r="D6" s="106">
        <v>107.27168753321349</v>
      </c>
      <c r="E6" s="106">
        <v>100.82233026984352</v>
      </c>
      <c r="F6" s="106">
        <v>87.761077022643121</v>
      </c>
      <c r="G6" s="111">
        <v>77.40205315573543</v>
      </c>
      <c r="H6" s="106">
        <v>71.551005804200898</v>
      </c>
      <c r="I6" s="107">
        <v>64.785435232514757</v>
      </c>
    </row>
    <row r="7" spans="1:15" s="95" customFormat="1" ht="16.5" x14ac:dyDescent="0.3">
      <c r="A7" s="108">
        <v>2019</v>
      </c>
      <c r="B7" s="109">
        <v>95.103955588525295</v>
      </c>
      <c r="C7" s="110">
        <v>99.993573465518054</v>
      </c>
      <c r="D7" s="106">
        <v>102.81578202753262</v>
      </c>
      <c r="E7" s="106">
        <v>96.603863712007339</v>
      </c>
      <c r="F7" s="106">
        <v>83.239276164542943</v>
      </c>
      <c r="G7" s="111">
        <v>78.615014982944373</v>
      </c>
      <c r="H7" s="106">
        <v>64.177169733044749</v>
      </c>
      <c r="I7" s="107">
        <v>57.042468102073364</v>
      </c>
    </row>
    <row r="8" spans="1:15" s="95" customFormat="1" ht="16.5" x14ac:dyDescent="0.3">
      <c r="A8" s="108">
        <v>2020</v>
      </c>
      <c r="B8" s="109">
        <v>98.129793377180832</v>
      </c>
      <c r="C8" s="110">
        <v>95.540671065791187</v>
      </c>
      <c r="D8" s="106">
        <v>101.83218449934861</v>
      </c>
      <c r="E8" s="106">
        <v>103.1167289201083</v>
      </c>
      <c r="F8" s="106">
        <v>99.443535679772523</v>
      </c>
      <c r="G8" s="111">
        <v>79.528717638053081</v>
      </c>
      <c r="H8" s="106">
        <v>43.2</v>
      </c>
      <c r="I8" s="107">
        <v>39.4</v>
      </c>
    </row>
    <row r="9" spans="1:15" s="95" customFormat="1" ht="16.5" x14ac:dyDescent="0.3">
      <c r="A9" s="112">
        <v>2021</v>
      </c>
      <c r="B9" s="113">
        <v>125.72811227472192</v>
      </c>
      <c r="C9" s="114">
        <v>107.72041028567065</v>
      </c>
      <c r="D9" s="115">
        <v>119.11341869077556</v>
      </c>
      <c r="E9" s="115">
        <v>131.15338474368431</v>
      </c>
      <c r="F9" s="115">
        <v>164.85113256482796</v>
      </c>
      <c r="G9" s="116">
        <v>109.33464293018675</v>
      </c>
      <c r="H9" s="117">
        <v>70.79016385908777</v>
      </c>
      <c r="I9" s="118">
        <v>67.923033159314627</v>
      </c>
    </row>
    <row r="10" spans="1:15" ht="16.5" x14ac:dyDescent="0.3">
      <c r="A10" s="119" t="s">
        <v>150</v>
      </c>
      <c r="B10" s="120"/>
      <c r="C10" s="121"/>
      <c r="D10" s="122"/>
      <c r="E10" s="122"/>
      <c r="F10" s="122"/>
      <c r="G10" s="123"/>
      <c r="H10" s="106"/>
      <c r="I10" s="107"/>
    </row>
    <row r="11" spans="1:15" ht="16.5" hidden="1" customHeight="1" x14ac:dyDescent="0.3">
      <c r="A11" s="124" t="s">
        <v>151</v>
      </c>
      <c r="B11" s="109">
        <v>100.71195915697933</v>
      </c>
      <c r="C11" s="110">
        <v>103.80790037373754</v>
      </c>
      <c r="D11" s="106">
        <v>92.391053123618349</v>
      </c>
      <c r="E11" s="106">
        <v>105.88965214025703</v>
      </c>
      <c r="F11" s="106">
        <v>95.00028401525708</v>
      </c>
      <c r="G11" s="111">
        <v>94.957567846497184</v>
      </c>
      <c r="H11" s="106">
        <v>49.707142857142856</v>
      </c>
      <c r="I11" s="107">
        <v>47.245714285714286</v>
      </c>
    </row>
    <row r="12" spans="1:15" ht="16.5" hidden="1" customHeight="1" x14ac:dyDescent="0.3">
      <c r="A12" s="125" t="s">
        <v>152</v>
      </c>
      <c r="B12" s="109">
        <v>98.450411487002583</v>
      </c>
      <c r="C12" s="110">
        <v>100.47244594768249</v>
      </c>
      <c r="D12" s="106">
        <v>95.170966244909636</v>
      </c>
      <c r="E12" s="106">
        <v>101.59241702162657</v>
      </c>
      <c r="F12" s="106">
        <v>95.179690867350203</v>
      </c>
      <c r="G12" s="111">
        <v>90.314178737709014</v>
      </c>
      <c r="H12" s="106">
        <v>59.145999999999994</v>
      </c>
      <c r="I12" s="107">
        <v>50.856999999999992</v>
      </c>
      <c r="O12" s="96">
        <v>2.5</v>
      </c>
    </row>
    <row r="13" spans="1:15" ht="16.5" hidden="1" customHeight="1" x14ac:dyDescent="0.3">
      <c r="A13" s="125" t="s">
        <v>153</v>
      </c>
      <c r="B13" s="109">
        <v>95.605668219361689</v>
      </c>
      <c r="C13" s="110">
        <v>96.811188488391991</v>
      </c>
      <c r="D13" s="106">
        <v>95.138715935865036</v>
      </c>
      <c r="E13" s="106">
        <v>99.510760543130289</v>
      </c>
      <c r="F13" s="106">
        <v>92.615218866516273</v>
      </c>
      <c r="G13" s="111">
        <v>81.961550349257607</v>
      </c>
      <c r="H13" s="106">
        <v>56.698636363636346</v>
      </c>
      <c r="I13" s="107">
        <v>47.855454545454556</v>
      </c>
    </row>
    <row r="14" spans="1:15" ht="16.5" hidden="1" customHeight="1" x14ac:dyDescent="0.3">
      <c r="A14" s="125" t="s">
        <v>154</v>
      </c>
      <c r="B14" s="109">
        <v>94.696895171532333</v>
      </c>
      <c r="C14" s="110">
        <v>97.731763784372149</v>
      </c>
      <c r="D14" s="106">
        <v>90.589311011107895</v>
      </c>
      <c r="E14" s="106">
        <v>98.200551907040435</v>
      </c>
      <c r="F14" s="106">
        <v>91.867419404175493</v>
      </c>
      <c r="G14" s="111">
        <v>80.920100783832538</v>
      </c>
      <c r="H14" s="106">
        <v>61.416363636363648</v>
      </c>
      <c r="I14" s="107">
        <v>54.90636363636365</v>
      </c>
    </row>
    <row r="15" spans="1:15" ht="16.5" hidden="1" customHeight="1" x14ac:dyDescent="0.3">
      <c r="A15" s="125" t="s">
        <v>155</v>
      </c>
      <c r="B15" s="109">
        <v>95.03048510379233</v>
      </c>
      <c r="C15" s="110">
        <v>99.528738267089167</v>
      </c>
      <c r="D15" s="106">
        <v>89.879951094168973</v>
      </c>
      <c r="E15" s="106">
        <v>95.713456657632364</v>
      </c>
      <c r="F15" s="106">
        <v>94.489707672285689</v>
      </c>
      <c r="G15" s="111">
        <v>82.555654006274267</v>
      </c>
      <c r="H15" s="106">
        <v>65.53857142857143</v>
      </c>
      <c r="I15" s="107">
        <v>59.473333333333343</v>
      </c>
    </row>
    <row r="16" spans="1:15" ht="16.5" hidden="1" customHeight="1" x14ac:dyDescent="0.3">
      <c r="A16" s="125" t="s">
        <v>156</v>
      </c>
      <c r="B16" s="109">
        <v>94.543206733493776</v>
      </c>
      <c r="C16" s="110">
        <v>98.598568919135616</v>
      </c>
      <c r="D16" s="106">
        <v>87.686881582278147</v>
      </c>
      <c r="E16" s="106">
        <v>96.691486090394235</v>
      </c>
      <c r="F16" s="106">
        <v>95.890160862452873</v>
      </c>
      <c r="G16" s="111">
        <v>77.109703816954834</v>
      </c>
      <c r="H16" s="106">
        <v>63.683181818181815</v>
      </c>
      <c r="I16" s="107">
        <v>59.713181818181823</v>
      </c>
    </row>
    <row r="17" spans="1:12" ht="16.5" hidden="1" customHeight="1" x14ac:dyDescent="0.3">
      <c r="A17" s="125" t="s">
        <v>157</v>
      </c>
      <c r="B17" s="109">
        <v>93.803221381518327</v>
      </c>
      <c r="C17" s="110">
        <v>99.068860244383501</v>
      </c>
      <c r="D17" s="106">
        <v>82.202326248459144</v>
      </c>
      <c r="E17" s="106">
        <v>98.932390690446567</v>
      </c>
      <c r="F17" s="106">
        <v>90.428707038694952</v>
      </c>
      <c r="G17" s="111">
        <v>79.033789524338331</v>
      </c>
      <c r="H17" s="106">
        <v>56.195652173913047</v>
      </c>
      <c r="I17" s="107">
        <v>50.699565217391303</v>
      </c>
    </row>
    <row r="18" spans="1:12" ht="16.5" hidden="1" customHeight="1" x14ac:dyDescent="0.3">
      <c r="A18" s="125" t="s">
        <v>158</v>
      </c>
      <c r="B18" s="109">
        <v>89.564194169971188</v>
      </c>
      <c r="C18" s="110">
        <v>99.166067371696641</v>
      </c>
      <c r="D18" s="106">
        <v>79.949611644035997</v>
      </c>
      <c r="E18" s="106">
        <v>91.866745177778995</v>
      </c>
      <c r="F18" s="106">
        <v>82.294502330027612</v>
      </c>
      <c r="G18" s="111">
        <v>71.153932533072478</v>
      </c>
      <c r="H18" s="106">
        <v>48.195714285714288</v>
      </c>
      <c r="I18" s="107">
        <v>42.909047619047634</v>
      </c>
    </row>
    <row r="19" spans="1:12" ht="16.5" hidden="1" customHeight="1" x14ac:dyDescent="0.3">
      <c r="A19" s="125" t="s">
        <v>159</v>
      </c>
      <c r="B19" s="109">
        <v>89.019701458323553</v>
      </c>
      <c r="C19" s="110">
        <v>97.056796593982099</v>
      </c>
      <c r="D19" s="106">
        <v>83.200134518210021</v>
      </c>
      <c r="E19" s="106">
        <v>90.472275114142747</v>
      </c>
      <c r="F19" s="106">
        <v>81.960558407288133</v>
      </c>
      <c r="G19" s="111">
        <v>73.423078445288908</v>
      </c>
      <c r="H19" s="106">
        <v>48.454999999999998</v>
      </c>
      <c r="I19" s="107">
        <v>45.485454545454544</v>
      </c>
    </row>
    <row r="20" spans="1:12" ht="16.5" hidden="1" customHeight="1" x14ac:dyDescent="0.3">
      <c r="A20" s="125" t="s">
        <v>160</v>
      </c>
      <c r="B20" s="109">
        <v>90.369508685626712</v>
      </c>
      <c r="C20" s="110">
        <v>92.422034374886067</v>
      </c>
      <c r="D20" s="106">
        <v>88.020108299878004</v>
      </c>
      <c r="E20" s="106">
        <v>91.704511550567929</v>
      </c>
      <c r="F20" s="106">
        <v>87.75636591562882</v>
      </c>
      <c r="G20" s="111">
        <v>86.071892506609643</v>
      </c>
      <c r="H20" s="106">
        <v>49.389090909090903</v>
      </c>
      <c r="I20" s="107">
        <v>46.387272727272723</v>
      </c>
    </row>
    <row r="21" spans="1:12" ht="16.5" hidden="1" customHeight="1" x14ac:dyDescent="0.3">
      <c r="A21" s="125" t="s">
        <v>161</v>
      </c>
      <c r="B21" s="109">
        <v>87.70669525008654</v>
      </c>
      <c r="C21" s="110">
        <v>89.13583696007737</v>
      </c>
      <c r="D21" s="106">
        <v>80.522904708255211</v>
      </c>
      <c r="E21" s="106">
        <v>90.463188375843885</v>
      </c>
      <c r="F21" s="106">
        <v>85.1293452289583</v>
      </c>
      <c r="G21" s="111">
        <v>90.043835516588516</v>
      </c>
      <c r="H21" s="106">
        <v>45.766190476190474</v>
      </c>
      <c r="I21" s="107">
        <v>42.796190476190475</v>
      </c>
    </row>
    <row r="22" spans="1:12" ht="16.5" hidden="1" customHeight="1" x14ac:dyDescent="0.3">
      <c r="A22" s="125" t="s">
        <v>162</v>
      </c>
      <c r="B22" s="109">
        <v>87.061005732853573</v>
      </c>
      <c r="C22" s="110">
        <v>86.984767030738809</v>
      </c>
      <c r="D22" s="106">
        <v>80.989821014788873</v>
      </c>
      <c r="E22" s="106">
        <v>89.443606420414014</v>
      </c>
      <c r="F22" s="106">
        <v>86.681167644976867</v>
      </c>
      <c r="G22" s="111">
        <v>90.628937603044349</v>
      </c>
      <c r="H22" s="106">
        <v>38.620000000000005</v>
      </c>
      <c r="I22" s="107">
        <v>37.170454545454547</v>
      </c>
    </row>
    <row r="23" spans="1:12" ht="16.5" hidden="1" customHeight="1" x14ac:dyDescent="0.3">
      <c r="A23" s="124" t="s">
        <v>163</v>
      </c>
      <c r="B23" s="109">
        <v>84.861238424402572</v>
      </c>
      <c r="C23" s="110">
        <v>84.180470472888416</v>
      </c>
      <c r="D23" s="106">
        <v>79.374974504724236</v>
      </c>
      <c r="E23" s="106">
        <v>87.552501129264982</v>
      </c>
      <c r="F23" s="106">
        <v>85.290610110984275</v>
      </c>
      <c r="G23" s="111">
        <v>86.949545636293365</v>
      </c>
      <c r="H23" s="106">
        <v>31.925500000000007</v>
      </c>
      <c r="I23" s="107">
        <v>31.77578947368421</v>
      </c>
      <c r="K23" s="126"/>
    </row>
    <row r="24" spans="1:12" ht="16.5" hidden="1" customHeight="1" x14ac:dyDescent="0.3">
      <c r="A24" s="125" t="s">
        <v>152</v>
      </c>
      <c r="B24" s="109">
        <v>86.046383419250574</v>
      </c>
      <c r="C24" s="110">
        <v>85.909110316022392</v>
      </c>
      <c r="D24" s="106">
        <v>78.837762986629627</v>
      </c>
      <c r="E24" s="106">
        <v>87.276150630224436</v>
      </c>
      <c r="F24" s="106">
        <v>92.150990382891379</v>
      </c>
      <c r="G24" s="111">
        <v>81.591538422519136</v>
      </c>
      <c r="H24" s="106">
        <v>33.527142857142856</v>
      </c>
      <c r="I24" s="107">
        <v>30.616500000000002</v>
      </c>
      <c r="K24" s="126"/>
    </row>
    <row r="25" spans="1:12" ht="16.5" hidden="1" customHeight="1" x14ac:dyDescent="0.3">
      <c r="A25" s="125" t="s">
        <v>153</v>
      </c>
      <c r="B25" s="109">
        <v>87.422204943485895</v>
      </c>
      <c r="C25" s="110">
        <v>86.103638666594165</v>
      </c>
      <c r="D25" s="106">
        <v>76.669053290053725</v>
      </c>
      <c r="E25" s="106">
        <v>86.45483322175123</v>
      </c>
      <c r="F25" s="106">
        <v>97.342589275432474</v>
      </c>
      <c r="G25" s="111">
        <v>95.537606549512546</v>
      </c>
      <c r="H25" s="106">
        <v>39.790000000000006</v>
      </c>
      <c r="I25" s="107">
        <v>37.960909090909098</v>
      </c>
      <c r="K25" s="126"/>
    </row>
    <row r="26" spans="1:12" ht="16.5" hidden="1" customHeight="1" x14ac:dyDescent="0.3">
      <c r="A26" s="125" t="s">
        <v>154</v>
      </c>
      <c r="B26" s="109">
        <v>89.177346068696593</v>
      </c>
      <c r="C26" s="110">
        <v>87.914618070061479</v>
      </c>
      <c r="D26" s="106">
        <v>77.144105215297273</v>
      </c>
      <c r="E26" s="106">
        <v>88.406768900646682</v>
      </c>
      <c r="F26" s="106">
        <v>101.16915030167128</v>
      </c>
      <c r="G26" s="111">
        <v>93.886943547915067</v>
      </c>
      <c r="H26" s="106">
        <v>43.339523809523804</v>
      </c>
      <c r="I26" s="107">
        <v>41.124761904761897</v>
      </c>
      <c r="K26" s="126"/>
    </row>
    <row r="27" spans="1:12" ht="16.5" hidden="1" customHeight="1" x14ac:dyDescent="0.3">
      <c r="A27" s="125" t="s">
        <v>155</v>
      </c>
      <c r="B27" s="109">
        <v>90.583839418895238</v>
      </c>
      <c r="C27" s="110">
        <v>90.155290564983176</v>
      </c>
      <c r="D27" s="106">
        <v>72.703205370766142</v>
      </c>
      <c r="E27" s="106">
        <v>91.094480819428142</v>
      </c>
      <c r="F27" s="106">
        <v>99.555786617158802</v>
      </c>
      <c r="G27" s="111">
        <v>104.84431258612649</v>
      </c>
      <c r="H27" s="106">
        <v>47.646818181818183</v>
      </c>
      <c r="I27" s="107">
        <v>46.796666666666681</v>
      </c>
      <c r="K27" s="126"/>
    </row>
    <row r="28" spans="1:12" ht="16.5" hidden="1" customHeight="1" x14ac:dyDescent="0.3">
      <c r="A28" s="125" t="s">
        <v>164</v>
      </c>
      <c r="B28" s="109">
        <v>93.836059260597139</v>
      </c>
      <c r="C28" s="110">
        <v>94.280354071548032</v>
      </c>
      <c r="D28" s="106">
        <v>73.906845589024499</v>
      </c>
      <c r="E28" s="106">
        <v>94.142947399951424</v>
      </c>
      <c r="F28" s="106">
        <v>97.926952570184397</v>
      </c>
      <c r="G28" s="111">
        <v>120.37631531588167</v>
      </c>
      <c r="H28" s="106">
        <v>49.927272727272722</v>
      </c>
      <c r="I28" s="107">
        <v>48.853181818181831</v>
      </c>
      <c r="K28" s="126"/>
    </row>
    <row r="29" spans="1:12" ht="16.5" hidden="1" customHeight="1" x14ac:dyDescent="0.3">
      <c r="A29" s="125" t="s">
        <v>165</v>
      </c>
      <c r="B29" s="109">
        <v>92.973172589459068</v>
      </c>
      <c r="C29" s="110">
        <v>95.312510792645057</v>
      </c>
      <c r="D29" s="106">
        <v>76.015437781568863</v>
      </c>
      <c r="E29" s="106">
        <v>90.396154527169173</v>
      </c>
      <c r="F29" s="106">
        <v>94.902510712477877</v>
      </c>
      <c r="G29" s="111">
        <v>121.56138815445183</v>
      </c>
      <c r="H29" s="106">
        <v>46.534761904761908</v>
      </c>
      <c r="I29" s="107">
        <v>44.799500000000009</v>
      </c>
      <c r="K29" s="126"/>
    </row>
    <row r="30" spans="1:12" ht="16.5" hidden="1" customHeight="1" x14ac:dyDescent="0.3">
      <c r="A30" s="125" t="s">
        <v>158</v>
      </c>
      <c r="B30" s="109">
        <v>95.294724328825737</v>
      </c>
      <c r="C30" s="110">
        <v>96.418496858283291</v>
      </c>
      <c r="D30" s="106">
        <v>81.81047883090352</v>
      </c>
      <c r="E30" s="106">
        <v>89.285637533968412</v>
      </c>
      <c r="F30" s="106">
        <v>102.38612076617063</v>
      </c>
      <c r="G30" s="111">
        <v>124.56803852012494</v>
      </c>
      <c r="H30" s="106">
        <v>47.159130434782604</v>
      </c>
      <c r="I30" s="107">
        <v>44.799130434782612</v>
      </c>
      <c r="K30" s="126"/>
      <c r="L30" s="127"/>
    </row>
    <row r="31" spans="1:12" ht="16.5" hidden="1" customHeight="1" x14ac:dyDescent="0.3">
      <c r="A31" s="125" t="s">
        <v>159</v>
      </c>
      <c r="B31" s="109">
        <v>96.086100431050951</v>
      </c>
      <c r="C31" s="110">
        <v>94.859589278644492</v>
      </c>
      <c r="D31" s="106">
        <v>90.854792625520929</v>
      </c>
      <c r="E31" s="106">
        <v>86.265227171628979</v>
      </c>
      <c r="F31" s="106">
        <v>104.31961997069597</v>
      </c>
      <c r="G31" s="111">
        <v>132.92506727587858</v>
      </c>
      <c r="H31" s="106">
        <v>47.240454545454547</v>
      </c>
      <c r="I31" s="107">
        <v>45.225714285714282</v>
      </c>
      <c r="K31" s="126"/>
    </row>
    <row r="32" spans="1:12" ht="16.5" hidden="1" customHeight="1" x14ac:dyDescent="0.3">
      <c r="A32" s="125" t="s">
        <v>160</v>
      </c>
      <c r="B32" s="109">
        <v>95.92635654867054</v>
      </c>
      <c r="C32" s="110">
        <v>93.023995300834756</v>
      </c>
      <c r="D32" s="106">
        <v>93.758542410317389</v>
      </c>
      <c r="E32" s="106">
        <v>86.721956222637445</v>
      </c>
      <c r="F32" s="106">
        <v>101.84684494925058</v>
      </c>
      <c r="G32" s="111">
        <v>137.51024228031591</v>
      </c>
      <c r="H32" s="106">
        <v>51.38761904761904</v>
      </c>
      <c r="I32" s="107">
        <v>49.94</v>
      </c>
      <c r="K32" s="126"/>
    </row>
    <row r="33" spans="1:11" ht="16.5" hidden="1" customHeight="1" x14ac:dyDescent="0.3">
      <c r="A33" s="125" t="s">
        <v>161</v>
      </c>
      <c r="B33" s="109">
        <v>95.799278617425657</v>
      </c>
      <c r="C33" s="110">
        <v>93.444771371056646</v>
      </c>
      <c r="D33" s="106">
        <v>94.50275198026003</v>
      </c>
      <c r="E33" s="106">
        <v>85.955750361676053</v>
      </c>
      <c r="F33" s="106">
        <v>106.16112417903776</v>
      </c>
      <c r="G33" s="111">
        <v>125.22591145554421</v>
      </c>
      <c r="H33" s="106">
        <v>47.078636363636363</v>
      </c>
      <c r="I33" s="107">
        <v>45.764285714285712</v>
      </c>
      <c r="K33" s="126"/>
    </row>
    <row r="34" spans="1:11" ht="16.5" hidden="1" customHeight="1" x14ac:dyDescent="0.3">
      <c r="A34" s="125" t="s">
        <v>162</v>
      </c>
      <c r="B34" s="109">
        <v>95.086356945122645</v>
      </c>
      <c r="C34" s="110">
        <v>90.650989125366564</v>
      </c>
      <c r="D34" s="106">
        <v>96.201970549218998</v>
      </c>
      <c r="E34" s="106">
        <v>86.147060754480734</v>
      </c>
      <c r="F34" s="106">
        <v>110.25943394730359</v>
      </c>
      <c r="G34" s="111">
        <v>114.50419702032156</v>
      </c>
      <c r="H34" s="106">
        <v>54.916190476190479</v>
      </c>
      <c r="I34" s="107">
        <v>52.165714285714287</v>
      </c>
      <c r="K34" s="126"/>
    </row>
    <row r="35" spans="1:11" ht="16.5" hidden="1" customHeight="1" x14ac:dyDescent="0.3">
      <c r="A35" s="124" t="s">
        <v>166</v>
      </c>
      <c r="B35" s="109">
        <v>97.702430562659785</v>
      </c>
      <c r="C35" s="110">
        <v>91.946003695556314</v>
      </c>
      <c r="D35" s="106">
        <v>98.550196510138747</v>
      </c>
      <c r="E35" s="106">
        <v>88.677459448879688</v>
      </c>
      <c r="F35" s="106">
        <v>112.19223957079653</v>
      </c>
      <c r="G35" s="111">
        <v>125.82856124651597</v>
      </c>
      <c r="H35" s="106">
        <v>55.44761904761905</v>
      </c>
      <c r="I35" s="107">
        <v>52.597142857142856</v>
      </c>
      <c r="K35" s="126"/>
    </row>
    <row r="36" spans="1:11" ht="16.5" hidden="1" customHeight="1" x14ac:dyDescent="0.3">
      <c r="A36" s="125" t="s">
        <v>152</v>
      </c>
      <c r="B36" s="109">
        <v>98.119069876432334</v>
      </c>
      <c r="C36" s="110">
        <v>93.934315063350809</v>
      </c>
      <c r="D36" s="106">
        <v>99.226374555086807</v>
      </c>
      <c r="E36" s="106">
        <v>90.00176911365989</v>
      </c>
      <c r="F36" s="106">
        <v>107.96932456157167</v>
      </c>
      <c r="G36" s="111">
        <v>125.55390618285554</v>
      </c>
      <c r="H36" s="106">
        <v>55.996500000000005</v>
      </c>
      <c r="I36" s="107">
        <v>53.459000000000003</v>
      </c>
      <c r="K36" s="126"/>
    </row>
    <row r="37" spans="1:11" ht="16.5" hidden="1" customHeight="1" x14ac:dyDescent="0.3">
      <c r="A37" s="125" t="s">
        <v>153</v>
      </c>
      <c r="B37" s="109">
        <v>96.240328157749403</v>
      </c>
      <c r="C37" s="110">
        <v>95.653763532519534</v>
      </c>
      <c r="D37" s="106">
        <v>100.62623876255081</v>
      </c>
      <c r="E37" s="106">
        <v>87.865506300732761</v>
      </c>
      <c r="F37" s="106">
        <v>101.59094864227815</v>
      </c>
      <c r="G37" s="111">
        <v>111.88414069776731</v>
      </c>
      <c r="H37" s="106">
        <v>52.538695652173907</v>
      </c>
      <c r="I37" s="107">
        <v>49.673913043478258</v>
      </c>
      <c r="K37" s="126"/>
    </row>
    <row r="38" spans="1:11" ht="16.5" hidden="1" customHeight="1" x14ac:dyDescent="0.3">
      <c r="A38" s="125" t="s">
        <v>154</v>
      </c>
      <c r="B38" s="109">
        <v>95.136271435286886</v>
      </c>
      <c r="C38" s="110">
        <v>97.585565258764902</v>
      </c>
      <c r="D38" s="106">
        <v>100.04438119803854</v>
      </c>
      <c r="E38" s="106">
        <v>86.899854534050533</v>
      </c>
      <c r="F38" s="106">
        <v>97.577791057315196</v>
      </c>
      <c r="G38" s="111">
        <v>101.74025126410416</v>
      </c>
      <c r="H38" s="106">
        <v>53.922499999999999</v>
      </c>
      <c r="I38" s="107">
        <v>51.242500000000007</v>
      </c>
      <c r="K38" s="126"/>
    </row>
    <row r="39" spans="1:11" ht="16.5" hidden="1" customHeight="1" x14ac:dyDescent="0.3">
      <c r="A39" s="125" t="s">
        <v>155</v>
      </c>
      <c r="B39" s="109">
        <v>97.399869830618243</v>
      </c>
      <c r="C39" s="110">
        <v>99.459106188799808</v>
      </c>
      <c r="D39" s="106">
        <v>104.83069988541726</v>
      </c>
      <c r="E39" s="106">
        <v>88.293203624132843</v>
      </c>
      <c r="F39" s="106">
        <v>101.96249000198183</v>
      </c>
      <c r="G39" s="111">
        <v>99.394216936680394</v>
      </c>
      <c r="H39" s="106">
        <v>51.410000000000004</v>
      </c>
      <c r="I39" s="107">
        <v>48.611739130434778</v>
      </c>
      <c r="K39" s="126"/>
    </row>
    <row r="40" spans="1:11" ht="16.5" hidden="1" customHeight="1" x14ac:dyDescent="0.3">
      <c r="A40" s="125" t="s">
        <v>164</v>
      </c>
      <c r="B40" s="109">
        <v>97.966066966256307</v>
      </c>
      <c r="C40" s="110">
        <v>100.6855710196529</v>
      </c>
      <c r="D40" s="106">
        <v>109.65622669130484</v>
      </c>
      <c r="E40" s="106">
        <v>92.359899722035323</v>
      </c>
      <c r="F40" s="106">
        <v>97.4725676008091</v>
      </c>
      <c r="G40" s="111">
        <v>86.026884653805354</v>
      </c>
      <c r="H40" s="106">
        <v>47.592272727272729</v>
      </c>
      <c r="I40" s="107">
        <v>45.208636363636352</v>
      </c>
      <c r="K40" s="126"/>
    </row>
    <row r="41" spans="1:11" ht="16.5" hidden="1" customHeight="1" x14ac:dyDescent="0.3">
      <c r="A41" s="125" t="s">
        <v>165</v>
      </c>
      <c r="B41" s="109">
        <v>100.23240520288037</v>
      </c>
      <c r="C41" s="110">
        <v>101.19215049416724</v>
      </c>
      <c r="D41" s="106">
        <v>113.89555698485401</v>
      </c>
      <c r="E41" s="106">
        <v>96.936320265839328</v>
      </c>
      <c r="F41" s="106">
        <v>96.659211957044363</v>
      </c>
      <c r="G41" s="111">
        <v>90.488823870802392</v>
      </c>
      <c r="H41" s="106">
        <v>49.148571428571437</v>
      </c>
      <c r="I41" s="107">
        <v>46.69380952380952</v>
      </c>
      <c r="K41" s="126"/>
    </row>
    <row r="42" spans="1:11" ht="16.5" hidden="1" customHeight="1" x14ac:dyDescent="0.3">
      <c r="A42" s="125" t="s">
        <v>158</v>
      </c>
      <c r="B42" s="109">
        <v>99.338330224025697</v>
      </c>
      <c r="C42" s="110">
        <v>100.34731104316261</v>
      </c>
      <c r="D42" s="106">
        <v>116.89348826725157</v>
      </c>
      <c r="E42" s="106">
        <v>92.299675862489011</v>
      </c>
      <c r="F42" s="106">
        <v>99.161455063974728</v>
      </c>
      <c r="G42" s="111">
        <v>88.92181909912496</v>
      </c>
      <c r="H42" s="106">
        <v>51.87</v>
      </c>
      <c r="I42" s="107">
        <v>48.057826086956517</v>
      </c>
      <c r="K42" s="126"/>
    </row>
    <row r="43" spans="1:11" ht="16.5" hidden="1" customHeight="1" x14ac:dyDescent="0.3">
      <c r="A43" s="125" t="s">
        <v>159</v>
      </c>
      <c r="B43" s="109">
        <v>99.887133315590205</v>
      </c>
      <c r="C43" s="110">
        <v>99.154653516088771</v>
      </c>
      <c r="D43" s="106">
        <v>118.3996848364948</v>
      </c>
      <c r="E43" s="106">
        <v>92.116886665132711</v>
      </c>
      <c r="F43" s="106">
        <v>103.8349663885392</v>
      </c>
      <c r="G43" s="111">
        <v>89.041874983921474</v>
      </c>
      <c r="H43" s="106">
        <v>55.514761904761912</v>
      </c>
      <c r="I43" s="107">
        <v>49.754285714285707</v>
      </c>
      <c r="K43" s="126"/>
    </row>
    <row r="44" spans="1:11" ht="16.5" hidden="1" customHeight="1" x14ac:dyDescent="0.3">
      <c r="A44" s="125" t="s">
        <v>160</v>
      </c>
      <c r="B44" s="109">
        <v>98.912132230578692</v>
      </c>
      <c r="C44" s="110">
        <v>98.434613107030998</v>
      </c>
      <c r="D44" s="106">
        <v>115.36784623317698</v>
      </c>
      <c r="E44" s="106">
        <v>91.790347403950776</v>
      </c>
      <c r="F44" s="106">
        <v>102.67675103271957</v>
      </c>
      <c r="G44" s="111">
        <v>88.730168812863212</v>
      </c>
      <c r="H44" s="106">
        <v>57.649090909090916</v>
      </c>
      <c r="I44" s="107">
        <v>51.594545454545461</v>
      </c>
      <c r="K44" s="126"/>
    </row>
    <row r="45" spans="1:11" ht="16.5" hidden="1" customHeight="1" x14ac:dyDescent="0.3">
      <c r="A45" s="125" t="s">
        <v>161</v>
      </c>
      <c r="B45" s="109">
        <v>98.934208584369813</v>
      </c>
      <c r="C45" s="110">
        <v>98.429554097008278</v>
      </c>
      <c r="D45" s="106">
        <v>111.37473962746373</v>
      </c>
      <c r="E45" s="106">
        <v>92.149776424047133</v>
      </c>
      <c r="F45" s="106">
        <v>103.85290409282149</v>
      </c>
      <c r="G45" s="111">
        <v>92.747119675646346</v>
      </c>
      <c r="H45" s="106">
        <v>62.865909090909078</v>
      </c>
      <c r="I45" s="107">
        <v>56.662857142857149</v>
      </c>
      <c r="K45" s="126"/>
    </row>
    <row r="46" spans="1:11" ht="16.5" hidden="1" customHeight="1" x14ac:dyDescent="0.3">
      <c r="A46" s="125" t="s">
        <v>162</v>
      </c>
      <c r="B46" s="109">
        <v>96.406066018554256</v>
      </c>
      <c r="C46" s="110">
        <v>96.08213693247319</v>
      </c>
      <c r="D46" s="106">
        <v>107.26983272870129</v>
      </c>
      <c r="E46" s="106">
        <v>92.420460157659861</v>
      </c>
      <c r="F46" s="106">
        <v>97.963060143387565</v>
      </c>
      <c r="G46" s="111">
        <v>88.988682667407843</v>
      </c>
      <c r="H46" s="115">
        <v>64.092000000000013</v>
      </c>
      <c r="I46" s="128">
        <v>57.947000000000003</v>
      </c>
      <c r="K46" s="126"/>
    </row>
    <row r="47" spans="1:11" ht="16.5" x14ac:dyDescent="0.3">
      <c r="A47" s="124" t="s">
        <v>167</v>
      </c>
      <c r="B47" s="109">
        <v>96.80294729738273</v>
      </c>
      <c r="C47" s="110">
        <v>95.633507302811779</v>
      </c>
      <c r="D47" s="106">
        <v>105.9981439767852</v>
      </c>
      <c r="E47" s="106">
        <v>95.201985782717088</v>
      </c>
      <c r="F47" s="106">
        <v>98.251502845189293</v>
      </c>
      <c r="G47" s="111">
        <v>87.197088826716978</v>
      </c>
      <c r="H47" s="106">
        <v>69.099999999999994</v>
      </c>
      <c r="I47" s="107">
        <v>63.7</v>
      </c>
      <c r="K47" s="126"/>
    </row>
    <row r="48" spans="1:11" ht="16.5" x14ac:dyDescent="0.3">
      <c r="A48" s="125" t="s">
        <v>168</v>
      </c>
      <c r="B48" s="109">
        <v>97.875309196410214</v>
      </c>
      <c r="C48" s="110">
        <v>96.963194826802052</v>
      </c>
      <c r="D48" s="106">
        <v>108.75719204638173</v>
      </c>
      <c r="E48" s="106">
        <v>98.370589198520236</v>
      </c>
      <c r="F48" s="106">
        <v>95.600570005736486</v>
      </c>
      <c r="G48" s="111">
        <v>83.92642442324501</v>
      </c>
      <c r="H48" s="106">
        <v>65.7</v>
      </c>
      <c r="I48" s="107">
        <v>62.2</v>
      </c>
      <c r="K48" s="126"/>
    </row>
    <row r="49" spans="1:11" ht="16.5" x14ac:dyDescent="0.3">
      <c r="A49" s="125" t="s">
        <v>169</v>
      </c>
      <c r="B49" s="109">
        <v>99.042066242010378</v>
      </c>
      <c r="C49" s="110">
        <v>97.189815257828272</v>
      </c>
      <c r="D49" s="106">
        <v>111.29318739172871</v>
      </c>
      <c r="E49" s="106">
        <v>101.79591759151948</v>
      </c>
      <c r="F49" s="106">
        <v>95.355118810778166</v>
      </c>
      <c r="G49" s="111">
        <v>80.911259955603157</v>
      </c>
      <c r="H49" s="106">
        <v>66.7</v>
      </c>
      <c r="I49" s="107">
        <v>62.8</v>
      </c>
      <c r="K49" s="126"/>
    </row>
    <row r="50" spans="1:11" ht="16.5" x14ac:dyDescent="0.3">
      <c r="A50" s="125" t="s">
        <v>170</v>
      </c>
      <c r="B50" s="109">
        <v>98.557991831499152</v>
      </c>
      <c r="C50" s="110">
        <v>95.939066644655568</v>
      </c>
      <c r="D50" s="106">
        <v>109.98831258037268</v>
      </c>
      <c r="E50" s="106">
        <v>103.96855066010924</v>
      </c>
      <c r="F50" s="106">
        <v>94.02173460749944</v>
      </c>
      <c r="G50" s="111">
        <v>76.820903428127266</v>
      </c>
      <c r="H50" s="106">
        <v>71.8</v>
      </c>
      <c r="I50" s="107">
        <v>66.3</v>
      </c>
      <c r="K50" s="126"/>
    </row>
    <row r="51" spans="1:11" ht="16.5" x14ac:dyDescent="0.3">
      <c r="A51" s="125" t="s">
        <v>171</v>
      </c>
      <c r="B51" s="109">
        <v>98.672771594809703</v>
      </c>
      <c r="C51" s="110">
        <v>95.340978053509915</v>
      </c>
      <c r="D51" s="106">
        <v>111.41927912242879</v>
      </c>
      <c r="E51" s="106">
        <v>105.53072660161993</v>
      </c>
      <c r="F51" s="106">
        <v>92.15273546590474</v>
      </c>
      <c r="G51" s="111">
        <v>76.445837988091498</v>
      </c>
      <c r="H51" s="106">
        <v>77</v>
      </c>
      <c r="I51" s="107">
        <v>70</v>
      </c>
      <c r="K51" s="126"/>
    </row>
    <row r="52" spans="1:11" ht="16.5" x14ac:dyDescent="0.3">
      <c r="A52" s="125" t="s">
        <v>172</v>
      </c>
      <c r="B52" s="109">
        <v>96.950991723958538</v>
      </c>
      <c r="C52" s="110">
        <v>95.086631380951744</v>
      </c>
      <c r="D52" s="106">
        <v>112.28056405223711</v>
      </c>
      <c r="E52" s="106">
        <v>100.84742403119311</v>
      </c>
      <c r="F52" s="106">
        <v>89.33342531886494</v>
      </c>
      <c r="G52" s="111">
        <v>77.366087835607857</v>
      </c>
      <c r="H52" s="106">
        <v>76</v>
      </c>
      <c r="I52" s="107">
        <v>67.400000000000006</v>
      </c>
      <c r="K52" s="126"/>
    </row>
    <row r="53" spans="1:11" ht="16.5" x14ac:dyDescent="0.3">
      <c r="A53" s="125" t="s">
        <v>173</v>
      </c>
      <c r="B53" s="109">
        <v>95.135179101762546</v>
      </c>
      <c r="C53" s="110">
        <v>94.638475060326158</v>
      </c>
      <c r="D53" s="106">
        <v>110.12866170010003</v>
      </c>
      <c r="E53" s="106">
        <v>98.720363012700375</v>
      </c>
      <c r="F53" s="106">
        <v>86.899507388114245</v>
      </c>
      <c r="G53" s="111">
        <v>72.504837876915616</v>
      </c>
      <c r="H53" s="106">
        <v>75</v>
      </c>
      <c r="I53" s="107">
        <v>70.599999999999994</v>
      </c>
      <c r="K53" s="126"/>
    </row>
    <row r="54" spans="1:11" ht="16.5" x14ac:dyDescent="0.3">
      <c r="A54" s="125" t="s">
        <v>174</v>
      </c>
      <c r="B54" s="109">
        <v>95.969576183922669</v>
      </c>
      <c r="C54" s="110">
        <v>95.775839361968323</v>
      </c>
      <c r="D54" s="106">
        <v>108.45795268764054</v>
      </c>
      <c r="E54" s="106">
        <v>103.48886174661912</v>
      </c>
      <c r="F54" s="106">
        <v>84.430173088007948</v>
      </c>
      <c r="G54" s="111">
        <v>68.604442676421868</v>
      </c>
      <c r="H54" s="106">
        <v>73.8</v>
      </c>
      <c r="I54" s="107">
        <v>67.8</v>
      </c>
      <c r="K54" s="126"/>
    </row>
    <row r="55" spans="1:11" ht="16.5" x14ac:dyDescent="0.3">
      <c r="A55" s="125" t="s">
        <v>175</v>
      </c>
      <c r="B55" s="109">
        <v>94.239430408790298</v>
      </c>
      <c r="C55" s="110">
        <v>94.053200348994991</v>
      </c>
      <c r="D55" s="106">
        <v>108.29185856578289</v>
      </c>
      <c r="E55" s="106">
        <v>100.34309937845282</v>
      </c>
      <c r="F55" s="106">
        <v>82.334243653211857</v>
      </c>
      <c r="G55" s="111">
        <v>70.376529037432604</v>
      </c>
      <c r="H55" s="106">
        <v>79.099999999999994</v>
      </c>
      <c r="I55" s="107">
        <v>70.099999999999994</v>
      </c>
      <c r="K55" s="126"/>
    </row>
    <row r="56" spans="1:11" ht="16.5" customHeight="1" x14ac:dyDescent="0.3">
      <c r="A56" s="125" t="s">
        <v>176</v>
      </c>
      <c r="B56" s="109">
        <v>93.3088521554686</v>
      </c>
      <c r="C56" s="110">
        <v>92.317496723969398</v>
      </c>
      <c r="D56" s="106">
        <v>102.80372644944049</v>
      </c>
      <c r="E56" s="106">
        <v>100.8706729953394</v>
      </c>
      <c r="F56" s="106">
        <v>81.327988691397806</v>
      </c>
      <c r="G56" s="111">
        <v>76.5001287105367</v>
      </c>
      <c r="H56" s="106">
        <v>80.599999999999994</v>
      </c>
      <c r="I56" s="107">
        <v>70.8</v>
      </c>
      <c r="K56" s="126"/>
    </row>
    <row r="57" spans="1:11" ht="16.5" customHeight="1" x14ac:dyDescent="0.3">
      <c r="A57" s="125" t="s">
        <v>177</v>
      </c>
      <c r="B57" s="109">
        <v>92.195534253777666</v>
      </c>
      <c r="C57" s="106">
        <v>92.888979230095927</v>
      </c>
      <c r="D57" s="106">
        <v>99.993134762227712</v>
      </c>
      <c r="E57" s="106">
        <v>99.633730807968874</v>
      </c>
      <c r="F57" s="106">
        <v>76.590597137041485</v>
      </c>
      <c r="G57" s="111">
        <v>79.860808819617247</v>
      </c>
      <c r="H57" s="106">
        <v>65.949090909090899</v>
      </c>
      <c r="I57" s="107">
        <v>56.693333333333328</v>
      </c>
      <c r="K57" s="126"/>
    </row>
    <row r="58" spans="1:11" ht="16.5" customHeight="1" x14ac:dyDescent="0.3">
      <c r="A58" s="129" t="s">
        <v>178</v>
      </c>
      <c r="B58" s="113">
        <v>92.249603458964941</v>
      </c>
      <c r="C58" s="115">
        <v>92.893870858958195</v>
      </c>
      <c r="D58" s="115">
        <v>97.848237063436017</v>
      </c>
      <c r="E58" s="115">
        <v>101.09604143136238</v>
      </c>
      <c r="F58" s="115">
        <v>76.835327259971109</v>
      </c>
      <c r="G58" s="116">
        <v>78.310288290509348</v>
      </c>
      <c r="H58" s="115">
        <v>57.9</v>
      </c>
      <c r="I58" s="128">
        <v>49</v>
      </c>
      <c r="K58" s="126"/>
    </row>
    <row r="59" spans="1:11" ht="16.5" customHeight="1" x14ac:dyDescent="0.3">
      <c r="A59" s="130" t="s">
        <v>179</v>
      </c>
      <c r="B59" s="131">
        <v>93.315060319903296</v>
      </c>
      <c r="C59" s="122">
        <v>92.269885642397369</v>
      </c>
      <c r="D59" s="122">
        <v>100.94697874526999</v>
      </c>
      <c r="E59" s="122">
        <v>101.769971649526</v>
      </c>
      <c r="F59" s="122">
        <v>80.257987593884636</v>
      </c>
      <c r="G59" s="123">
        <v>79.343218512367869</v>
      </c>
      <c r="H59" s="122">
        <v>60.240909090909106</v>
      </c>
      <c r="I59" s="132">
        <v>51.6</v>
      </c>
      <c r="K59" s="126"/>
    </row>
    <row r="60" spans="1:11" ht="16.5" customHeight="1" x14ac:dyDescent="0.3">
      <c r="A60" s="125" t="s">
        <v>168</v>
      </c>
      <c r="B60" s="109">
        <v>94.009827246068099</v>
      </c>
      <c r="C60" s="106">
        <v>93.094618341419732</v>
      </c>
      <c r="D60" s="106">
        <v>103.76428954168858</v>
      </c>
      <c r="E60" s="106">
        <v>100.73740852889011</v>
      </c>
      <c r="F60" s="106">
        <v>81.784163543977044</v>
      </c>
      <c r="G60" s="111">
        <v>80.309199553179994</v>
      </c>
      <c r="H60" s="106">
        <v>64.431500000000014</v>
      </c>
      <c r="I60" s="107">
        <v>54.980526315789483</v>
      </c>
      <c r="K60" s="126"/>
    </row>
    <row r="61" spans="1:11" ht="16.5" customHeight="1" x14ac:dyDescent="0.3">
      <c r="A61" s="125" t="s">
        <v>153</v>
      </c>
      <c r="B61" s="109">
        <v>93.158414966533911</v>
      </c>
      <c r="C61" s="106">
        <v>94.578073710419162</v>
      </c>
      <c r="D61" s="106">
        <v>105.64753411964494</v>
      </c>
      <c r="E61" s="106">
        <v>97.512553197334768</v>
      </c>
      <c r="F61" s="106">
        <v>78.414045592467389</v>
      </c>
      <c r="G61" s="111">
        <v>78.662742642588682</v>
      </c>
      <c r="H61" s="106">
        <v>67</v>
      </c>
      <c r="I61" s="107">
        <v>58.2</v>
      </c>
      <c r="K61" s="126"/>
    </row>
    <row r="62" spans="1:11" ht="16.5" customHeight="1" x14ac:dyDescent="0.3">
      <c r="A62" s="125" t="s">
        <v>154</v>
      </c>
      <c r="B62" s="109">
        <v>93.611370171862163</v>
      </c>
      <c r="C62" s="106">
        <v>97.755725650011271</v>
      </c>
      <c r="D62" s="106">
        <v>106.12800621022762</v>
      </c>
      <c r="E62" s="106">
        <v>94.63380322270018</v>
      </c>
      <c r="F62" s="106">
        <v>79.112100445346954</v>
      </c>
      <c r="G62" s="111">
        <v>79.25601579755957</v>
      </c>
      <c r="H62" s="106">
        <v>71.599999999999994</v>
      </c>
      <c r="I62" s="107">
        <v>63.9</v>
      </c>
      <c r="K62" s="126"/>
    </row>
    <row r="63" spans="1:11" ht="16.5" customHeight="1" x14ac:dyDescent="0.3">
      <c r="A63" s="125" t="s">
        <v>155</v>
      </c>
      <c r="B63" s="109">
        <v>94.267664257664137</v>
      </c>
      <c r="C63" s="106">
        <v>100.53532046660378</v>
      </c>
      <c r="D63" s="106">
        <v>106.59284098950985</v>
      </c>
      <c r="E63" s="106">
        <v>94.443598775325711</v>
      </c>
      <c r="F63" s="106">
        <v>78.501477585442558</v>
      </c>
      <c r="G63" s="111">
        <v>76.735576040519135</v>
      </c>
      <c r="H63" s="106">
        <v>70.3</v>
      </c>
      <c r="I63" s="107">
        <v>60.9</v>
      </c>
      <c r="K63" s="126"/>
    </row>
    <row r="64" spans="1:11" ht="16.5" customHeight="1" x14ac:dyDescent="0.3">
      <c r="A64" s="125" t="s">
        <v>164</v>
      </c>
      <c r="B64" s="109">
        <v>95.404993031098414</v>
      </c>
      <c r="C64" s="106">
        <v>101.23047904710467</v>
      </c>
      <c r="D64" s="106">
        <v>102.89108444726023</v>
      </c>
      <c r="E64" s="106">
        <v>99.190632428753688</v>
      </c>
      <c r="F64" s="106">
        <v>77.461878594131946</v>
      </c>
      <c r="G64" s="111">
        <v>79.944073347305149</v>
      </c>
      <c r="H64" s="106">
        <v>63.038000000000011</v>
      </c>
      <c r="I64" s="107">
        <v>54.706499999999991</v>
      </c>
      <c r="K64" s="126"/>
    </row>
    <row r="65" spans="1:11" ht="16.5" customHeight="1" x14ac:dyDescent="0.3">
      <c r="A65" s="125" t="s">
        <v>165</v>
      </c>
      <c r="B65" s="109">
        <v>95.14701488199006</v>
      </c>
      <c r="C65" s="106">
        <v>102.44213770947127</v>
      </c>
      <c r="D65" s="106">
        <v>101.06421117773988</v>
      </c>
      <c r="E65" s="106">
        <v>97.551396135423261</v>
      </c>
      <c r="F65" s="106">
        <v>78.090334264361346</v>
      </c>
      <c r="G65" s="111">
        <v>79.42907588374996</v>
      </c>
      <c r="H65" s="106">
        <v>64.2</v>
      </c>
      <c r="I65" s="107">
        <v>57.5</v>
      </c>
      <c r="K65" s="126"/>
    </row>
    <row r="66" spans="1:11" ht="16.5" customHeight="1" x14ac:dyDescent="0.3">
      <c r="A66" s="125" t="s">
        <v>158</v>
      </c>
      <c r="B66" s="109">
        <v>94.084177362431817</v>
      </c>
      <c r="C66" s="106">
        <v>102.27433753574138</v>
      </c>
      <c r="D66" s="106">
        <v>100.29965212921627</v>
      </c>
      <c r="E66" s="106">
        <v>92.625670313967277</v>
      </c>
      <c r="F66" s="106">
        <v>82.589405487895689</v>
      </c>
      <c r="G66" s="111">
        <v>76.229237696470847</v>
      </c>
      <c r="H66" s="106">
        <v>59.50181818181818</v>
      </c>
      <c r="I66" s="107">
        <v>54.844090909090909</v>
      </c>
      <c r="K66" s="126"/>
    </row>
    <row r="67" spans="1:11" ht="16.5" customHeight="1" x14ac:dyDescent="0.3">
      <c r="A67" s="125" t="s">
        <v>159</v>
      </c>
      <c r="B67" s="109">
        <v>93.368634768546059</v>
      </c>
      <c r="C67" s="106">
        <v>101.01671562781864</v>
      </c>
      <c r="D67" s="106">
        <v>99.63812689323936</v>
      </c>
      <c r="E67" s="106">
        <v>91.837315639660318</v>
      </c>
      <c r="F67" s="106">
        <v>83.888305452944195</v>
      </c>
      <c r="G67" s="111">
        <v>73.511486727583048</v>
      </c>
      <c r="H67" s="106">
        <v>62.3</v>
      </c>
      <c r="I67" s="107">
        <v>57</v>
      </c>
      <c r="K67" s="126"/>
    </row>
    <row r="68" spans="1:11" ht="16.5" customHeight="1" x14ac:dyDescent="0.3">
      <c r="A68" s="125" t="s">
        <v>160</v>
      </c>
      <c r="B68" s="109">
        <v>95.247349769978584</v>
      </c>
      <c r="C68" s="106">
        <v>101.55127368509457</v>
      </c>
      <c r="D68" s="106">
        <v>100.8202231863725</v>
      </c>
      <c r="E68" s="106">
        <v>95.977848012390751</v>
      </c>
      <c r="F68" s="106">
        <v>84.109216733905328</v>
      </c>
      <c r="G68" s="111">
        <v>77.771612782652738</v>
      </c>
      <c r="H68" s="106">
        <v>59.6</v>
      </c>
      <c r="I68" s="107">
        <v>54</v>
      </c>
      <c r="K68" s="126"/>
    </row>
    <row r="69" spans="1:11" ht="16.5" customHeight="1" x14ac:dyDescent="0.3">
      <c r="A69" s="125" t="s">
        <v>161</v>
      </c>
      <c r="B69" s="109">
        <v>98.626175613962104</v>
      </c>
      <c r="C69" s="106">
        <v>106.52632019552085</v>
      </c>
      <c r="D69" s="106">
        <v>102.45348449740578</v>
      </c>
      <c r="E69" s="106">
        <v>95.56910968357758</v>
      </c>
      <c r="F69" s="106">
        <v>93.163737189297194</v>
      </c>
      <c r="G69" s="111">
        <v>79.190245393610397</v>
      </c>
      <c r="H69" s="106">
        <v>62.713809523809516</v>
      </c>
      <c r="I69" s="107">
        <v>57.078500000000005</v>
      </c>
      <c r="K69" s="126"/>
    </row>
    <row r="70" spans="1:11" ht="16.5" customHeight="1" x14ac:dyDescent="0.3">
      <c r="A70" s="125" t="s">
        <v>162</v>
      </c>
      <c r="B70" s="109">
        <v>101.00678467226496</v>
      </c>
      <c r="C70" s="106">
        <v>106.64799397461408</v>
      </c>
      <c r="D70" s="106">
        <v>103.54295239281635</v>
      </c>
      <c r="E70" s="106">
        <v>97.397056956538506</v>
      </c>
      <c r="F70" s="106">
        <v>101.49866149086115</v>
      </c>
      <c r="G70" s="111">
        <v>82.997695417744993</v>
      </c>
      <c r="H70" s="106">
        <v>65.2</v>
      </c>
      <c r="I70" s="107">
        <v>59.8</v>
      </c>
      <c r="K70" s="126"/>
    </row>
    <row r="71" spans="1:11" ht="16.5" customHeight="1" x14ac:dyDescent="0.3">
      <c r="A71" s="130" t="s">
        <v>180</v>
      </c>
      <c r="B71" s="131">
        <v>102.5151015442658</v>
      </c>
      <c r="C71" s="122">
        <v>103.61032570731609</v>
      </c>
      <c r="D71" s="122">
        <v>103.84479393326944</v>
      </c>
      <c r="E71" s="122">
        <v>100.68749721584591</v>
      </c>
      <c r="F71" s="122">
        <v>108.7325264415225</v>
      </c>
      <c r="G71" s="123">
        <v>87.540273704349701</v>
      </c>
      <c r="H71" s="122">
        <v>63.672727272727279</v>
      </c>
      <c r="I71" s="132">
        <v>57.528571428571425</v>
      </c>
      <c r="K71" s="126"/>
    </row>
    <row r="72" spans="1:11" ht="16.5" customHeight="1" x14ac:dyDescent="0.3">
      <c r="A72" s="125" t="s">
        <v>181</v>
      </c>
      <c r="B72" s="109">
        <v>99.418984683378341</v>
      </c>
      <c r="C72" s="106">
        <v>100.46310728116576</v>
      </c>
      <c r="D72" s="106">
        <v>102.85156430923657</v>
      </c>
      <c r="E72" s="106">
        <v>99.576400085160031</v>
      </c>
      <c r="F72" s="106">
        <v>97.55334488164273</v>
      </c>
      <c r="G72" s="111">
        <v>91.448643122242501</v>
      </c>
      <c r="H72" s="106">
        <v>55.477499999999999</v>
      </c>
      <c r="I72" s="107">
        <v>50.542105263157893</v>
      </c>
      <c r="K72" s="126"/>
    </row>
    <row r="73" spans="1:11" ht="16.5" customHeight="1" x14ac:dyDescent="0.3">
      <c r="A73" s="125" t="s">
        <v>182</v>
      </c>
      <c r="B73" s="109">
        <v>95.177238817172721</v>
      </c>
      <c r="C73" s="106">
        <v>99.425056572166582</v>
      </c>
      <c r="D73" s="106">
        <v>101.52456298283946</v>
      </c>
      <c r="E73" s="106">
        <v>98.023898152673468</v>
      </c>
      <c r="F73" s="106">
        <v>85.424837034070194</v>
      </c>
      <c r="G73" s="111">
        <v>73.944245269412903</v>
      </c>
      <c r="H73" s="106">
        <v>34.252380952380953</v>
      </c>
      <c r="I73" s="107">
        <v>30.92</v>
      </c>
      <c r="K73" s="126"/>
    </row>
    <row r="74" spans="1:11" ht="16.5" customHeight="1" x14ac:dyDescent="0.3">
      <c r="A74" s="125" t="s">
        <v>183</v>
      </c>
      <c r="B74" s="109">
        <v>92.526875587249066</v>
      </c>
      <c r="C74" s="106">
        <v>96.90645774765845</v>
      </c>
      <c r="D74" s="106">
        <v>95.753672393902946</v>
      </c>
      <c r="E74" s="106">
        <v>99.647310462103192</v>
      </c>
      <c r="F74" s="106">
        <v>81.177562917041087</v>
      </c>
      <c r="G74" s="111">
        <v>63.179505470140441</v>
      </c>
      <c r="H74" s="106">
        <v>26.631428571428565</v>
      </c>
      <c r="I74" s="107">
        <v>16.699047619047612</v>
      </c>
      <c r="K74" s="126"/>
    </row>
    <row r="75" spans="1:11" ht="16.5" customHeight="1" x14ac:dyDescent="0.3">
      <c r="A75" s="125" t="s">
        <v>184</v>
      </c>
      <c r="B75" s="109">
        <v>91.135360588162669</v>
      </c>
      <c r="C75" s="106">
        <v>95.415913237790804</v>
      </c>
      <c r="D75" s="106">
        <v>94.425474409690707</v>
      </c>
      <c r="E75" s="106">
        <v>98.018996990122133</v>
      </c>
      <c r="F75" s="106">
        <v>77.768866824686242</v>
      </c>
      <c r="G75" s="111">
        <v>67.84539991535118</v>
      </c>
      <c r="H75" s="106">
        <v>32.411904761904758</v>
      </c>
      <c r="I75" s="107">
        <v>28.527500000000003</v>
      </c>
      <c r="K75" s="126"/>
    </row>
    <row r="76" spans="1:11" ht="16.5" customHeight="1" x14ac:dyDescent="0.3">
      <c r="A76" s="125" t="s">
        <v>185</v>
      </c>
      <c r="B76" s="109">
        <v>93.255843352710514</v>
      </c>
      <c r="C76" s="106">
        <v>94.816410370590745</v>
      </c>
      <c r="D76" s="106">
        <v>98.3325915325089</v>
      </c>
      <c r="E76" s="106">
        <v>97.309622228857322</v>
      </c>
      <c r="F76" s="106">
        <v>86.613654144216156</v>
      </c>
      <c r="G76" s="111">
        <v>74.940606610867945</v>
      </c>
      <c r="H76" s="106">
        <v>40.786363636363632</v>
      </c>
      <c r="I76" s="107">
        <v>38.322727272727278</v>
      </c>
      <c r="K76" s="126"/>
    </row>
    <row r="77" spans="1:11" ht="16.5" customHeight="1" x14ac:dyDescent="0.3">
      <c r="A77" s="125" t="s">
        <v>186</v>
      </c>
      <c r="B77" s="109">
        <v>94.041451710554767</v>
      </c>
      <c r="C77" s="106">
        <v>92.227051045731287</v>
      </c>
      <c r="D77" s="106">
        <v>101.78736378815815</v>
      </c>
      <c r="E77" s="106">
        <v>97.273593427018767</v>
      </c>
      <c r="F77" s="106">
        <v>93.200414775414998</v>
      </c>
      <c r="G77" s="111">
        <v>76.011903581163168</v>
      </c>
      <c r="H77" s="106">
        <v>43.222173913043477</v>
      </c>
      <c r="I77" s="107">
        <v>40.765909090909084</v>
      </c>
      <c r="K77" s="126"/>
    </row>
    <row r="78" spans="1:11" ht="16.5" customHeight="1" x14ac:dyDescent="0.3">
      <c r="A78" s="125" t="s">
        <v>187</v>
      </c>
      <c r="B78" s="109">
        <v>95.915944445938479</v>
      </c>
      <c r="C78" s="106">
        <v>92.203017520089801</v>
      </c>
      <c r="D78" s="106">
        <v>102.10044538813383</v>
      </c>
      <c r="E78" s="106">
        <v>99.217675954557421</v>
      </c>
      <c r="F78" s="106">
        <v>98.7018285675736</v>
      </c>
      <c r="G78" s="111">
        <v>81.093970405677709</v>
      </c>
      <c r="H78" s="106">
        <v>45.047142857142859</v>
      </c>
      <c r="I78" s="107">
        <v>42.40761904761905</v>
      </c>
      <c r="K78" s="126"/>
    </row>
    <row r="79" spans="1:11" ht="16.5" customHeight="1" x14ac:dyDescent="0.3">
      <c r="A79" s="125" t="s">
        <v>175</v>
      </c>
      <c r="B79" s="109">
        <v>98.011497887472643</v>
      </c>
      <c r="C79" s="106">
        <v>91.474033292295033</v>
      </c>
      <c r="D79" s="106">
        <v>102.31823969989316</v>
      </c>
      <c r="E79" s="106">
        <v>104.32734445802772</v>
      </c>
      <c r="F79" s="106">
        <v>104.59634357298087</v>
      </c>
      <c r="G79" s="111">
        <v>78.960651763531359</v>
      </c>
      <c r="H79" s="106">
        <v>41.697142857142865</v>
      </c>
      <c r="I79" s="107">
        <v>39.457142857142856</v>
      </c>
      <c r="K79" s="126"/>
    </row>
    <row r="80" spans="1:11" ht="16.5" customHeight="1" x14ac:dyDescent="0.3">
      <c r="A80" s="125" t="s">
        <v>160</v>
      </c>
      <c r="B80" s="109">
        <v>101.3763809972607</v>
      </c>
      <c r="C80" s="106">
        <v>91.783443249046144</v>
      </c>
      <c r="D80" s="106">
        <v>104.47993460818552</v>
      </c>
      <c r="E80" s="106">
        <v>112.08834404740074</v>
      </c>
      <c r="F80" s="106">
        <v>106.45024815209034</v>
      </c>
      <c r="G80" s="111">
        <v>84.710404959279799</v>
      </c>
      <c r="H80" s="106">
        <v>41.5</v>
      </c>
      <c r="I80" s="107">
        <v>39.6</v>
      </c>
      <c r="K80" s="126"/>
    </row>
    <row r="81" spans="1:12" ht="16.5" customHeight="1" x14ac:dyDescent="0.3">
      <c r="A81" s="125" t="s">
        <v>161</v>
      </c>
      <c r="B81" s="109">
        <v>105.58600130353233</v>
      </c>
      <c r="C81" s="106">
        <v>93.31812057540094</v>
      </c>
      <c r="D81" s="106">
        <v>105.3818860824795</v>
      </c>
      <c r="E81" s="106">
        <v>114.843513602787</v>
      </c>
      <c r="F81" s="106">
        <v>121.90345019300375</v>
      </c>
      <c r="G81" s="111">
        <v>87.528177843908551</v>
      </c>
      <c r="H81" s="106">
        <v>43.98</v>
      </c>
      <c r="I81" s="107">
        <v>41.346500000000006</v>
      </c>
      <c r="K81" s="126"/>
    </row>
    <row r="82" spans="1:12" ht="16.5" customHeight="1" x14ac:dyDescent="0.3">
      <c r="A82" s="125" t="s">
        <v>162</v>
      </c>
      <c r="B82" s="109">
        <v>108.59683960847201</v>
      </c>
      <c r="C82" s="106">
        <v>94.845116190242663</v>
      </c>
      <c r="D82" s="106">
        <v>109.18568486388526</v>
      </c>
      <c r="E82" s="106">
        <v>116.38655041674583</v>
      </c>
      <c r="F82" s="106">
        <v>131.19935065302769</v>
      </c>
      <c r="G82" s="111">
        <v>87.140829010711613</v>
      </c>
      <c r="H82" s="133">
        <v>50.218181818181826</v>
      </c>
      <c r="I82" s="134">
        <v>47.06818181818182</v>
      </c>
      <c r="K82" s="126"/>
    </row>
    <row r="83" spans="1:12" ht="16.5" customHeight="1" x14ac:dyDescent="0.3">
      <c r="A83" s="130" t="s">
        <v>188</v>
      </c>
      <c r="B83" s="131">
        <v>113.5255331944346</v>
      </c>
      <c r="C83" s="122">
        <v>95.96084762748599</v>
      </c>
      <c r="D83" s="122">
        <v>111.24672261561082</v>
      </c>
      <c r="E83" s="122">
        <v>125.00940824649972</v>
      </c>
      <c r="F83" s="122">
        <v>138.87453836454819</v>
      </c>
      <c r="G83" s="123">
        <v>94.159241057381038</v>
      </c>
      <c r="H83" s="122">
        <v>55.3215</v>
      </c>
      <c r="I83" s="132">
        <v>52.102105263157895</v>
      </c>
      <c r="K83" s="126"/>
    </row>
    <row r="84" spans="1:12" ht="16.5" customHeight="1" x14ac:dyDescent="0.3">
      <c r="A84" s="125" t="s">
        <v>152</v>
      </c>
      <c r="B84" s="109">
        <v>116.57051072273163</v>
      </c>
      <c r="C84" s="106">
        <v>97.768189382291382</v>
      </c>
      <c r="D84" s="106">
        <v>113.0742158195313</v>
      </c>
      <c r="E84" s="106">
        <v>126.14719060912293</v>
      </c>
      <c r="F84" s="106">
        <v>147.46248160649731</v>
      </c>
      <c r="G84" s="111">
        <v>100.17454058467479</v>
      </c>
      <c r="H84" s="106">
        <v>62.372499999999988</v>
      </c>
      <c r="I84" s="107">
        <v>59.11473684210528</v>
      </c>
      <c r="K84" s="126"/>
    </row>
    <row r="85" spans="1:12" ht="16.5" customHeight="1" x14ac:dyDescent="0.3">
      <c r="A85" s="125" t="s">
        <v>153</v>
      </c>
      <c r="B85" s="109">
        <v>119.22932965492514</v>
      </c>
      <c r="C85" s="106">
        <v>100.76273942479263</v>
      </c>
      <c r="D85" s="106">
        <v>117.45980326747933</v>
      </c>
      <c r="E85" s="106">
        <v>123.90839540888472</v>
      </c>
      <c r="F85" s="106">
        <v>159.30201084630667</v>
      </c>
      <c r="G85" s="111">
        <v>96.197436348097199</v>
      </c>
      <c r="H85" s="106">
        <v>65.702173913043481</v>
      </c>
      <c r="I85" s="107">
        <v>62.357391304347829</v>
      </c>
      <c r="K85" s="126"/>
    </row>
    <row r="86" spans="1:12" ht="16.5" customHeight="1" x14ac:dyDescent="0.3">
      <c r="A86" s="125" t="s">
        <v>154</v>
      </c>
      <c r="B86" s="109">
        <v>122.06626942216495</v>
      </c>
      <c r="C86" s="106">
        <v>104.34529890067319</v>
      </c>
      <c r="D86" s="106">
        <v>119.10505698342429</v>
      </c>
      <c r="E86" s="106">
        <v>126.20076893525055</v>
      </c>
      <c r="F86" s="106">
        <v>162.19133083797868</v>
      </c>
      <c r="G86" s="111">
        <v>99.986820331936883</v>
      </c>
      <c r="H86" s="106">
        <v>65.328571428571422</v>
      </c>
      <c r="I86" s="107">
        <v>61.703809523809511</v>
      </c>
      <c r="K86" s="126"/>
    </row>
    <row r="87" spans="1:12" ht="16.5" customHeight="1" x14ac:dyDescent="0.3">
      <c r="A87" s="125" t="s">
        <v>155</v>
      </c>
      <c r="B87" s="109">
        <v>128.12555865773592</v>
      </c>
      <c r="C87" s="106">
        <v>107.38440770114929</v>
      </c>
      <c r="D87" s="106">
        <v>121.13134838555018</v>
      </c>
      <c r="E87" s="106">
        <v>133.69538705765586</v>
      </c>
      <c r="F87" s="106">
        <v>174.87592061093773</v>
      </c>
      <c r="G87" s="111">
        <v>106.79941521838667</v>
      </c>
      <c r="H87" s="106">
        <v>68.315714285714307</v>
      </c>
      <c r="I87" s="107">
        <v>65.2</v>
      </c>
      <c r="K87" s="126"/>
    </row>
    <row r="88" spans="1:12" ht="16.5" customHeight="1" x14ac:dyDescent="0.3">
      <c r="A88" s="125" t="s">
        <v>164</v>
      </c>
      <c r="B88" s="109">
        <v>125.27763455670987</v>
      </c>
      <c r="C88" s="106">
        <v>110.68657160811618</v>
      </c>
      <c r="D88" s="106">
        <v>119.91353934157493</v>
      </c>
      <c r="E88" s="106">
        <v>130.3146289360493</v>
      </c>
      <c r="F88" s="106">
        <v>157.68052781228315</v>
      </c>
      <c r="G88" s="111">
        <v>107.7319216686756</v>
      </c>
      <c r="H88" s="106">
        <v>73.408181818181816</v>
      </c>
      <c r="I88" s="107">
        <v>71.352727272727265</v>
      </c>
      <c r="K88" s="126"/>
    </row>
    <row r="89" spans="1:12" ht="16.5" customHeight="1" x14ac:dyDescent="0.3">
      <c r="A89" s="125" t="s">
        <v>165</v>
      </c>
      <c r="B89" s="109">
        <v>124.56485837282088</v>
      </c>
      <c r="C89" s="106">
        <v>114.11329835824172</v>
      </c>
      <c r="D89" s="106">
        <v>116.7295796628861</v>
      </c>
      <c r="E89" s="106">
        <v>126.25709990923303</v>
      </c>
      <c r="F89" s="106">
        <v>155.49552753795894</v>
      </c>
      <c r="G89" s="111">
        <v>109.55192671644922</v>
      </c>
      <c r="H89" s="106">
        <v>74.3</v>
      </c>
      <c r="I89" s="107">
        <v>72.400000000000006</v>
      </c>
      <c r="K89" s="126"/>
    </row>
    <row r="90" spans="1:12" ht="16.5" customHeight="1" x14ac:dyDescent="0.3">
      <c r="A90" s="125" t="s">
        <v>158</v>
      </c>
      <c r="B90" s="109">
        <v>127.95813590564271</v>
      </c>
      <c r="C90" s="106">
        <v>113.43289955758823</v>
      </c>
      <c r="D90" s="106">
        <v>116.16133052336659</v>
      </c>
      <c r="E90" s="106">
        <v>130.38825849807975</v>
      </c>
      <c r="F90" s="106">
        <v>165.86229711701404</v>
      </c>
      <c r="G90" s="111">
        <v>120.54228177309744</v>
      </c>
      <c r="H90" s="106">
        <v>70.506818181818176</v>
      </c>
      <c r="I90" s="107">
        <v>67.711818181818188</v>
      </c>
      <c r="K90" s="126"/>
    </row>
    <row r="91" spans="1:12" ht="16.5" customHeight="1" x14ac:dyDescent="0.3">
      <c r="A91" s="125" t="s">
        <v>159</v>
      </c>
      <c r="B91" s="109">
        <v>129.1891922766022</v>
      </c>
      <c r="C91" s="106">
        <v>112.68191288141296</v>
      </c>
      <c r="D91" s="106">
        <v>118.13109140698228</v>
      </c>
      <c r="E91" s="106">
        <v>132.83696980281618</v>
      </c>
      <c r="F91" s="106">
        <v>168.57086393365063</v>
      </c>
      <c r="G91" s="111">
        <v>121.18926965715919</v>
      </c>
      <c r="H91" s="106">
        <v>74.877272727272725</v>
      </c>
      <c r="I91" s="107">
        <v>71.530952380952385</v>
      </c>
      <c r="K91" s="126"/>
    </row>
    <row r="92" spans="1:12" ht="16.5" customHeight="1" x14ac:dyDescent="0.3">
      <c r="A92" s="125" t="s">
        <v>160</v>
      </c>
      <c r="B92" s="109">
        <v>133.22436853297222</v>
      </c>
      <c r="C92" s="106">
        <v>111.96925480836586</v>
      </c>
      <c r="D92" s="106">
        <v>121.45971051754725</v>
      </c>
      <c r="E92" s="106">
        <v>137.14277957827665</v>
      </c>
      <c r="F92" s="106">
        <v>184.83747137824517</v>
      </c>
      <c r="G92" s="111">
        <v>119.06532765101376</v>
      </c>
      <c r="H92" s="106">
        <v>83.746190476190463</v>
      </c>
      <c r="I92" s="107">
        <v>81.222857142857137</v>
      </c>
      <c r="K92" s="126"/>
    </row>
    <row r="93" spans="1:12" ht="16.5" customHeight="1" x14ac:dyDescent="0.3">
      <c r="A93" s="125" t="s">
        <v>161</v>
      </c>
      <c r="B93" s="109">
        <v>135.31485290573889</v>
      </c>
      <c r="C93" s="106">
        <v>112.50964469359232</v>
      </c>
      <c r="D93" s="106">
        <v>125.98568897987232</v>
      </c>
      <c r="E93" s="106">
        <v>141.44474926905627</v>
      </c>
      <c r="F93" s="106">
        <v>184.55517876687819</v>
      </c>
      <c r="G93" s="111">
        <v>120.18503194146339</v>
      </c>
      <c r="H93" s="106">
        <v>80.8</v>
      </c>
      <c r="I93" s="107">
        <v>78.7</v>
      </c>
      <c r="K93" s="126"/>
    </row>
    <row r="94" spans="1:12" ht="16.5" customHeight="1" x14ac:dyDescent="0.3">
      <c r="A94" s="125" t="s">
        <v>162</v>
      </c>
      <c r="B94" s="109">
        <v>133.69110309418375</v>
      </c>
      <c r="C94" s="106">
        <v>111.02985848433802</v>
      </c>
      <c r="D94" s="106">
        <v>128.96293678548136</v>
      </c>
      <c r="E94" s="106">
        <v>140.49498067328705</v>
      </c>
      <c r="F94" s="106">
        <v>178.50544196563672</v>
      </c>
      <c r="G94" s="111">
        <v>116.43250221390551</v>
      </c>
      <c r="H94" s="106">
        <v>74.8</v>
      </c>
      <c r="I94" s="107">
        <v>71.7</v>
      </c>
      <c r="K94" s="126"/>
    </row>
    <row r="95" spans="1:12" ht="16.5" customHeight="1" x14ac:dyDescent="0.3">
      <c r="A95" s="130" t="s">
        <v>189</v>
      </c>
      <c r="B95" s="120">
        <v>135.59415474947579</v>
      </c>
      <c r="C95" s="122">
        <v>112.14742555131124</v>
      </c>
      <c r="D95" s="122">
        <v>132.63261060211784</v>
      </c>
      <c r="E95" s="122">
        <v>140.64762893177229</v>
      </c>
      <c r="F95" s="122">
        <v>185.93144191456406</v>
      </c>
      <c r="G95" s="123">
        <v>112.66751495566068</v>
      </c>
      <c r="H95" s="122">
        <v>85.6</v>
      </c>
      <c r="I95" s="132">
        <v>83</v>
      </c>
      <c r="K95" s="126"/>
      <c r="L95" s="126"/>
    </row>
    <row r="96" spans="1:12" ht="16.5" customHeight="1" x14ac:dyDescent="0.3">
      <c r="A96" s="124" t="s">
        <v>190</v>
      </c>
      <c r="B96" s="109">
        <v>141.06988276821363</v>
      </c>
      <c r="C96" s="106">
        <v>113.37656657674904</v>
      </c>
      <c r="D96" s="106">
        <v>141.52957659081716</v>
      </c>
      <c r="E96" s="106">
        <v>145.27477635272047</v>
      </c>
      <c r="F96" s="106">
        <v>201.71767545192617</v>
      </c>
      <c r="G96" s="111">
        <v>110.53112881402261</v>
      </c>
      <c r="H96" s="106">
        <v>94.2</v>
      </c>
      <c r="I96" s="107">
        <v>91.7</v>
      </c>
      <c r="K96" s="126"/>
      <c r="L96" s="126"/>
    </row>
    <row r="97" spans="1:12" ht="16.5" customHeight="1" x14ac:dyDescent="0.3">
      <c r="A97" s="125" t="s">
        <v>153</v>
      </c>
      <c r="B97" s="109">
        <v>159.71318001343587</v>
      </c>
      <c r="C97" s="106">
        <v>119.322155283002</v>
      </c>
      <c r="D97" s="106">
        <v>145.83118903175716</v>
      </c>
      <c r="E97" s="106">
        <v>170.13127610337708</v>
      </c>
      <c r="F97" s="106">
        <v>251.83127168981505</v>
      </c>
      <c r="G97" s="111">
        <v>117.91396993406418</v>
      </c>
      <c r="H97" s="133">
        <v>112.46304347826087</v>
      </c>
      <c r="I97" s="134">
        <v>108.26217391304348</v>
      </c>
      <c r="K97" s="126"/>
      <c r="L97" s="126"/>
    </row>
    <row r="98" spans="1:12" ht="16.5" customHeight="1" x14ac:dyDescent="0.3">
      <c r="A98" s="125" t="s">
        <v>154</v>
      </c>
      <c r="B98" s="109">
        <v>158.43572048568788</v>
      </c>
      <c r="C98" s="106">
        <v>121.90395415610496</v>
      </c>
      <c r="D98" s="106">
        <v>146.68927944362707</v>
      </c>
      <c r="E98" s="106">
        <v>169.67669651563907</v>
      </c>
      <c r="F98" s="106">
        <v>237.53173615946218</v>
      </c>
      <c r="G98" s="111">
        <v>121.543706497993</v>
      </c>
      <c r="H98" s="133">
        <v>106.19333333333333</v>
      </c>
      <c r="I98" s="134">
        <v>101.71899999999998</v>
      </c>
      <c r="K98" s="126"/>
      <c r="L98" s="126"/>
    </row>
    <row r="99" spans="1:12" ht="16.5" customHeight="1" x14ac:dyDescent="0.3">
      <c r="A99" s="125" t="s">
        <v>155</v>
      </c>
      <c r="B99" s="109">
        <v>157.88527888175696</v>
      </c>
      <c r="C99" s="106">
        <v>122.370459281195</v>
      </c>
      <c r="D99" s="106">
        <v>144.17798818600474</v>
      </c>
      <c r="E99" s="106">
        <v>173.52074886092331</v>
      </c>
      <c r="F99" s="106">
        <v>229.24090548152569</v>
      </c>
      <c r="G99" s="111">
        <v>120.38756727908276</v>
      </c>
      <c r="H99" s="133">
        <v>111.95954545454546</v>
      </c>
      <c r="I99" s="134">
        <v>109.25952380952383</v>
      </c>
      <c r="K99" s="126"/>
      <c r="L99" s="126"/>
    </row>
    <row r="100" spans="1:12" ht="16.5" customHeight="1" x14ac:dyDescent="0.3">
      <c r="A100" s="125" t="s">
        <v>164</v>
      </c>
      <c r="B100" s="109">
        <v>154.2558712348773</v>
      </c>
      <c r="C100" s="106">
        <v>124.56543879150647</v>
      </c>
      <c r="D100" s="106">
        <v>150.18180663787297</v>
      </c>
      <c r="E100" s="106">
        <v>166.33655649308153</v>
      </c>
      <c r="F100" s="106">
        <v>211.79518246436641</v>
      </c>
      <c r="G100" s="111">
        <v>117.2848384263868</v>
      </c>
      <c r="H100" s="133">
        <v>117.50318181818184</v>
      </c>
      <c r="I100" s="134">
        <v>114.33904761904766</v>
      </c>
      <c r="K100" s="126"/>
      <c r="L100" s="126"/>
    </row>
    <row r="101" spans="1:12" ht="16.5" customHeight="1" thickBot="1" x14ac:dyDescent="0.35">
      <c r="A101" s="135" t="s">
        <v>165</v>
      </c>
      <c r="B101" s="136">
        <v>140.93553653255782</v>
      </c>
      <c r="C101" s="137">
        <v>123.99931035384419</v>
      </c>
      <c r="D101" s="137">
        <v>146.41943314656163</v>
      </c>
      <c r="E101" s="137">
        <v>147.26816465954875</v>
      </c>
      <c r="F101" s="137">
        <v>171.12563351825071</v>
      </c>
      <c r="G101" s="138">
        <v>112.84138457750583</v>
      </c>
      <c r="H101" s="139">
        <v>105.12380952380954</v>
      </c>
      <c r="I101" s="140">
        <v>99.384500000000003</v>
      </c>
      <c r="K101" s="126"/>
      <c r="L101" s="126"/>
    </row>
    <row r="102" spans="1:12" ht="16.5" thickTop="1" x14ac:dyDescent="0.3">
      <c r="A102" s="141" t="s">
        <v>191</v>
      </c>
      <c r="H102" s="142"/>
      <c r="I102" s="142"/>
    </row>
    <row r="103" spans="1:12" x14ac:dyDescent="0.3">
      <c r="B103" s="126"/>
      <c r="H103" s="126"/>
      <c r="I103" s="126"/>
    </row>
    <row r="104" spans="1:12" x14ac:dyDescent="0.3">
      <c r="B104" s="126"/>
      <c r="F104" s="126"/>
      <c r="G104" s="126"/>
    </row>
    <row r="105" spans="1:12" x14ac:dyDescent="0.3">
      <c r="F105" s="126"/>
      <c r="G105" s="126"/>
    </row>
    <row r="106" spans="1:12" x14ac:dyDescent="0.3">
      <c r="J106" s="144"/>
    </row>
    <row r="107" spans="1:12" ht="15.75" x14ac:dyDescent="0.3">
      <c r="A107" s="96"/>
      <c r="B107" s="126"/>
      <c r="C107" s="126"/>
      <c r="D107" s="126"/>
      <c r="E107" s="126"/>
      <c r="F107" s="126"/>
      <c r="G107" s="126"/>
      <c r="J107" s="144"/>
    </row>
  </sheetData>
  <mergeCells count="3">
    <mergeCell ref="A3:A4"/>
    <mergeCell ref="B3:G3"/>
    <mergeCell ref="H3:I3"/>
  </mergeCells>
  <pageMargins left="0.5" right="0.25" top="0.25" bottom="0.75" header="0.3" footer="0"/>
  <pageSetup paperSize="9" scale="67"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4F672-262F-4BF0-A2A8-23EC448A5FA2}">
  <sheetPr>
    <pageSetUpPr fitToPage="1"/>
  </sheetPr>
  <dimension ref="A1:AC1582"/>
  <sheetViews>
    <sheetView showGridLines="0" zoomScale="85" zoomScaleNormal="85" zoomScaleSheetLayoutView="85" workbookViewId="0">
      <pane xSplit="1" ySplit="147" topLeftCell="B148" activePane="bottomRight" state="frozen"/>
      <selection activeCell="C112" sqref="C112"/>
      <selection pane="topRight" activeCell="C112" sqref="C112"/>
      <selection pane="bottomLeft" activeCell="C112" sqref="C112"/>
      <selection pane="bottomRight" activeCell="C112" sqref="C112"/>
    </sheetView>
  </sheetViews>
  <sheetFormatPr defaultRowHeight="16.5" x14ac:dyDescent="0.25"/>
  <cols>
    <col min="1" max="1" width="26.85546875" style="1091" customWidth="1"/>
    <col min="2" max="2" width="21.140625" style="1091" customWidth="1"/>
    <col min="3" max="4" width="9.140625" style="1091" customWidth="1"/>
    <col min="5" max="5" width="12.85546875" style="1091" customWidth="1"/>
    <col min="6" max="6" width="13.28515625" style="1091" customWidth="1"/>
    <col min="7" max="7" width="12.28515625" style="1091" customWidth="1"/>
    <col min="8" max="8" width="13.42578125" style="1091" bestFit="1" customWidth="1"/>
    <col min="9" max="9" width="12" style="1091" customWidth="1"/>
    <col min="10" max="10" width="15.7109375" style="1091" bestFit="1" customWidth="1"/>
    <col min="11" max="11" width="15.5703125" style="1091" customWidth="1"/>
    <col min="12" max="12" width="10.85546875" style="1091" customWidth="1"/>
    <col min="13" max="13" width="8.7109375" style="1091" customWidth="1"/>
    <col min="14" max="14" width="9" style="1091" customWidth="1"/>
    <col min="15" max="15" width="8.7109375" style="1091" customWidth="1"/>
    <col min="16" max="16" width="10.42578125" style="1091" customWidth="1"/>
    <col min="17" max="23" width="7.140625" style="1091" customWidth="1"/>
    <col min="24" max="24" width="13.85546875" style="1092" bestFit="1" customWidth="1"/>
    <col min="25" max="25" width="14" style="1013" customWidth="1"/>
    <col min="26" max="26" width="9.140625" style="1013"/>
    <col min="27" max="27" width="19.42578125" style="1013" customWidth="1"/>
    <col min="28" max="28" width="16.42578125" style="1013" bestFit="1" customWidth="1"/>
    <col min="29" max="256" width="9.140625" style="1013"/>
    <col min="257" max="257" width="7.42578125" style="1013" customWidth="1"/>
    <col min="258" max="258" width="11.140625" style="1013" customWidth="1"/>
    <col min="259" max="259" width="7" style="1013" bestFit="1" customWidth="1"/>
    <col min="260" max="260" width="7.5703125" style="1013" bestFit="1" customWidth="1"/>
    <col min="261" max="261" width="7.7109375" style="1013" bestFit="1" customWidth="1"/>
    <col min="262" max="262" width="9.42578125" style="1013" bestFit="1" customWidth="1"/>
    <col min="263" max="263" width="10" style="1013" bestFit="1" customWidth="1"/>
    <col min="264" max="264" width="8.28515625" style="1013" customWidth="1"/>
    <col min="265" max="265" width="7.140625" style="1013" customWidth="1"/>
    <col min="266" max="266" width="10.7109375" style="1013" customWidth="1"/>
    <col min="267" max="267" width="8.5703125" style="1013" customWidth="1"/>
    <col min="268" max="269" width="8.85546875" style="1013" bestFit="1" customWidth="1"/>
    <col min="270" max="270" width="9.42578125" style="1013" customWidth="1"/>
    <col min="271" max="279" width="8.28515625" style="1013" customWidth="1"/>
    <col min="280" max="280" width="8.140625" style="1013" customWidth="1"/>
    <col min="281" max="281" width="10.42578125" style="1013" customWidth="1"/>
    <col min="282" max="282" width="9.140625" style="1013"/>
    <col min="283" max="283" width="19.42578125" style="1013" customWidth="1"/>
    <col min="284" max="284" width="16.42578125" style="1013" bestFit="1" customWidth="1"/>
    <col min="285" max="512" width="9.140625" style="1013"/>
    <col min="513" max="513" width="7.42578125" style="1013" customWidth="1"/>
    <col min="514" max="514" width="11.140625" style="1013" customWidth="1"/>
    <col min="515" max="515" width="7" style="1013" bestFit="1" customWidth="1"/>
    <col min="516" max="516" width="7.5703125" style="1013" bestFit="1" customWidth="1"/>
    <col min="517" max="517" width="7.7109375" style="1013" bestFit="1" customWidth="1"/>
    <col min="518" max="518" width="9.42578125" style="1013" bestFit="1" customWidth="1"/>
    <col min="519" max="519" width="10" style="1013" bestFit="1" customWidth="1"/>
    <col min="520" max="520" width="8.28515625" style="1013" customWidth="1"/>
    <col min="521" max="521" width="7.140625" style="1013" customWidth="1"/>
    <col min="522" max="522" width="10.7109375" style="1013" customWidth="1"/>
    <col min="523" max="523" width="8.5703125" style="1013" customWidth="1"/>
    <col min="524" max="525" width="8.85546875" style="1013" bestFit="1" customWidth="1"/>
    <col min="526" max="526" width="9.42578125" style="1013" customWidth="1"/>
    <col min="527" max="535" width="8.28515625" style="1013" customWidth="1"/>
    <col min="536" max="536" width="8.140625" style="1013" customWidth="1"/>
    <col min="537" max="537" width="10.42578125" style="1013" customWidth="1"/>
    <col min="538" max="538" width="9.140625" style="1013"/>
    <col min="539" max="539" width="19.42578125" style="1013" customWidth="1"/>
    <col min="540" max="540" width="16.42578125" style="1013" bestFit="1" customWidth="1"/>
    <col min="541" max="768" width="9.140625" style="1013"/>
    <col min="769" max="769" width="7.42578125" style="1013" customWidth="1"/>
    <col min="770" max="770" width="11.140625" style="1013" customWidth="1"/>
    <col min="771" max="771" width="7" style="1013" bestFit="1" customWidth="1"/>
    <col min="772" max="772" width="7.5703125" style="1013" bestFit="1" customWidth="1"/>
    <col min="773" max="773" width="7.7109375" style="1013" bestFit="1" customWidth="1"/>
    <col min="774" max="774" width="9.42578125" style="1013" bestFit="1" customWidth="1"/>
    <col min="775" max="775" width="10" style="1013" bestFit="1" customWidth="1"/>
    <col min="776" max="776" width="8.28515625" style="1013" customWidth="1"/>
    <col min="777" max="777" width="7.140625" style="1013" customWidth="1"/>
    <col min="778" max="778" width="10.7109375" style="1013" customWidth="1"/>
    <col min="779" max="779" width="8.5703125" style="1013" customWidth="1"/>
    <col min="780" max="781" width="8.85546875" style="1013" bestFit="1" customWidth="1"/>
    <col min="782" max="782" width="9.42578125" style="1013" customWidth="1"/>
    <col min="783" max="791" width="8.28515625" style="1013" customWidth="1"/>
    <col min="792" max="792" width="8.140625" style="1013" customWidth="1"/>
    <col min="793" max="793" width="10.42578125" style="1013" customWidth="1"/>
    <col min="794" max="794" width="9.140625" style="1013"/>
    <col min="795" max="795" width="19.42578125" style="1013" customWidth="1"/>
    <col min="796" max="796" width="16.42578125" style="1013" bestFit="1" customWidth="1"/>
    <col min="797" max="1024" width="9.140625" style="1013"/>
    <col min="1025" max="1025" width="7.42578125" style="1013" customWidth="1"/>
    <col min="1026" max="1026" width="11.140625" style="1013" customWidth="1"/>
    <col min="1027" max="1027" width="7" style="1013" bestFit="1" customWidth="1"/>
    <col min="1028" max="1028" width="7.5703125" style="1013" bestFit="1" customWidth="1"/>
    <col min="1029" max="1029" width="7.7109375" style="1013" bestFit="1" customWidth="1"/>
    <col min="1030" max="1030" width="9.42578125" style="1013" bestFit="1" customWidth="1"/>
    <col min="1031" max="1031" width="10" style="1013" bestFit="1" customWidth="1"/>
    <col min="1032" max="1032" width="8.28515625" style="1013" customWidth="1"/>
    <col min="1033" max="1033" width="7.140625" style="1013" customWidth="1"/>
    <col min="1034" max="1034" width="10.7109375" style="1013" customWidth="1"/>
    <col min="1035" max="1035" width="8.5703125" style="1013" customWidth="1"/>
    <col min="1036" max="1037" width="8.85546875" style="1013" bestFit="1" customWidth="1"/>
    <col min="1038" max="1038" width="9.42578125" style="1013" customWidth="1"/>
    <col min="1039" max="1047" width="8.28515625" style="1013" customWidth="1"/>
    <col min="1048" max="1048" width="8.140625" style="1013" customWidth="1"/>
    <col min="1049" max="1049" width="10.42578125" style="1013" customWidth="1"/>
    <col min="1050" max="1050" width="9.140625" style="1013"/>
    <col min="1051" max="1051" width="19.42578125" style="1013" customWidth="1"/>
    <col min="1052" max="1052" width="16.42578125" style="1013" bestFit="1" customWidth="1"/>
    <col min="1053" max="1280" width="9.140625" style="1013"/>
    <col min="1281" max="1281" width="7.42578125" style="1013" customWidth="1"/>
    <col min="1282" max="1282" width="11.140625" style="1013" customWidth="1"/>
    <col min="1283" max="1283" width="7" style="1013" bestFit="1" customWidth="1"/>
    <col min="1284" max="1284" width="7.5703125" style="1013" bestFit="1" customWidth="1"/>
    <col min="1285" max="1285" width="7.7109375" style="1013" bestFit="1" customWidth="1"/>
    <col min="1286" max="1286" width="9.42578125" style="1013" bestFit="1" customWidth="1"/>
    <col min="1287" max="1287" width="10" style="1013" bestFit="1" customWidth="1"/>
    <col min="1288" max="1288" width="8.28515625" style="1013" customWidth="1"/>
    <col min="1289" max="1289" width="7.140625" style="1013" customWidth="1"/>
    <col min="1290" max="1290" width="10.7109375" style="1013" customWidth="1"/>
    <col min="1291" max="1291" width="8.5703125" style="1013" customWidth="1"/>
    <col min="1292" max="1293" width="8.85546875" style="1013" bestFit="1" customWidth="1"/>
    <col min="1294" max="1294" width="9.42578125" style="1013" customWidth="1"/>
    <col min="1295" max="1303" width="8.28515625" style="1013" customWidth="1"/>
    <col min="1304" max="1304" width="8.140625" style="1013" customWidth="1"/>
    <col min="1305" max="1305" width="10.42578125" style="1013" customWidth="1"/>
    <col min="1306" max="1306" width="9.140625" style="1013"/>
    <col min="1307" max="1307" width="19.42578125" style="1013" customWidth="1"/>
    <col min="1308" max="1308" width="16.42578125" style="1013" bestFit="1" customWidth="1"/>
    <col min="1309" max="1536" width="9.140625" style="1013"/>
    <col min="1537" max="1537" width="7.42578125" style="1013" customWidth="1"/>
    <col min="1538" max="1538" width="11.140625" style="1013" customWidth="1"/>
    <col min="1539" max="1539" width="7" style="1013" bestFit="1" customWidth="1"/>
    <col min="1540" max="1540" width="7.5703125" style="1013" bestFit="1" customWidth="1"/>
    <col min="1541" max="1541" width="7.7109375" style="1013" bestFit="1" customWidth="1"/>
    <col min="1542" max="1542" width="9.42578125" style="1013" bestFit="1" customWidth="1"/>
    <col min="1543" max="1543" width="10" style="1013" bestFit="1" customWidth="1"/>
    <col min="1544" max="1544" width="8.28515625" style="1013" customWidth="1"/>
    <col min="1545" max="1545" width="7.140625" style="1013" customWidth="1"/>
    <col min="1546" max="1546" width="10.7109375" style="1013" customWidth="1"/>
    <col min="1547" max="1547" width="8.5703125" style="1013" customWidth="1"/>
    <col min="1548" max="1549" width="8.85546875" style="1013" bestFit="1" customWidth="1"/>
    <col min="1550" max="1550" width="9.42578125" style="1013" customWidth="1"/>
    <col min="1551" max="1559" width="8.28515625" style="1013" customWidth="1"/>
    <col min="1560" max="1560" width="8.140625" style="1013" customWidth="1"/>
    <col min="1561" max="1561" width="10.42578125" style="1013" customWidth="1"/>
    <col min="1562" max="1562" width="9.140625" style="1013"/>
    <col min="1563" max="1563" width="19.42578125" style="1013" customWidth="1"/>
    <col min="1564" max="1564" width="16.42578125" style="1013" bestFit="1" customWidth="1"/>
    <col min="1565" max="1792" width="9.140625" style="1013"/>
    <col min="1793" max="1793" width="7.42578125" style="1013" customWidth="1"/>
    <col min="1794" max="1794" width="11.140625" style="1013" customWidth="1"/>
    <col min="1795" max="1795" width="7" style="1013" bestFit="1" customWidth="1"/>
    <col min="1796" max="1796" width="7.5703125" style="1013" bestFit="1" customWidth="1"/>
    <col min="1797" max="1797" width="7.7109375" style="1013" bestFit="1" customWidth="1"/>
    <col min="1798" max="1798" width="9.42578125" style="1013" bestFit="1" customWidth="1"/>
    <col min="1799" max="1799" width="10" style="1013" bestFit="1" customWidth="1"/>
    <col min="1800" max="1800" width="8.28515625" style="1013" customWidth="1"/>
    <col min="1801" max="1801" width="7.140625" style="1013" customWidth="1"/>
    <col min="1802" max="1802" width="10.7109375" style="1013" customWidth="1"/>
    <col min="1803" max="1803" width="8.5703125" style="1013" customWidth="1"/>
    <col min="1804" max="1805" width="8.85546875" style="1013" bestFit="1" customWidth="1"/>
    <col min="1806" max="1806" width="9.42578125" style="1013" customWidth="1"/>
    <col min="1807" max="1815" width="8.28515625" style="1013" customWidth="1"/>
    <col min="1816" max="1816" width="8.140625" style="1013" customWidth="1"/>
    <col min="1817" max="1817" width="10.42578125" style="1013" customWidth="1"/>
    <col min="1818" max="1818" width="9.140625" style="1013"/>
    <col min="1819" max="1819" width="19.42578125" style="1013" customWidth="1"/>
    <col min="1820" max="1820" width="16.42578125" style="1013" bestFit="1" customWidth="1"/>
    <col min="1821" max="2048" width="9.140625" style="1013"/>
    <col min="2049" max="2049" width="7.42578125" style="1013" customWidth="1"/>
    <col min="2050" max="2050" width="11.140625" style="1013" customWidth="1"/>
    <col min="2051" max="2051" width="7" style="1013" bestFit="1" customWidth="1"/>
    <col min="2052" max="2052" width="7.5703125" style="1013" bestFit="1" customWidth="1"/>
    <col min="2053" max="2053" width="7.7109375" style="1013" bestFit="1" customWidth="1"/>
    <col min="2054" max="2054" width="9.42578125" style="1013" bestFit="1" customWidth="1"/>
    <col min="2055" max="2055" width="10" style="1013" bestFit="1" customWidth="1"/>
    <col min="2056" max="2056" width="8.28515625" style="1013" customWidth="1"/>
    <col min="2057" max="2057" width="7.140625" style="1013" customWidth="1"/>
    <col min="2058" max="2058" width="10.7109375" style="1013" customWidth="1"/>
    <col min="2059" max="2059" width="8.5703125" style="1013" customWidth="1"/>
    <col min="2060" max="2061" width="8.85546875" style="1013" bestFit="1" customWidth="1"/>
    <col min="2062" max="2062" width="9.42578125" style="1013" customWidth="1"/>
    <col min="2063" max="2071" width="8.28515625" style="1013" customWidth="1"/>
    <col min="2072" max="2072" width="8.140625" style="1013" customWidth="1"/>
    <col min="2073" max="2073" width="10.42578125" style="1013" customWidth="1"/>
    <col min="2074" max="2074" width="9.140625" style="1013"/>
    <col min="2075" max="2075" width="19.42578125" style="1013" customWidth="1"/>
    <col min="2076" max="2076" width="16.42578125" style="1013" bestFit="1" customWidth="1"/>
    <col min="2077" max="2304" width="9.140625" style="1013"/>
    <col min="2305" max="2305" width="7.42578125" style="1013" customWidth="1"/>
    <col min="2306" max="2306" width="11.140625" style="1013" customWidth="1"/>
    <col min="2307" max="2307" width="7" style="1013" bestFit="1" customWidth="1"/>
    <col min="2308" max="2308" width="7.5703125" style="1013" bestFit="1" customWidth="1"/>
    <col min="2309" max="2309" width="7.7109375" style="1013" bestFit="1" customWidth="1"/>
    <col min="2310" max="2310" width="9.42578125" style="1013" bestFit="1" customWidth="1"/>
    <col min="2311" max="2311" width="10" style="1013" bestFit="1" customWidth="1"/>
    <col min="2312" max="2312" width="8.28515625" style="1013" customWidth="1"/>
    <col min="2313" max="2313" width="7.140625" style="1013" customWidth="1"/>
    <col min="2314" max="2314" width="10.7109375" style="1013" customWidth="1"/>
    <col min="2315" max="2315" width="8.5703125" style="1013" customWidth="1"/>
    <col min="2316" max="2317" width="8.85546875" style="1013" bestFit="1" customWidth="1"/>
    <col min="2318" max="2318" width="9.42578125" style="1013" customWidth="1"/>
    <col min="2319" max="2327" width="8.28515625" style="1013" customWidth="1"/>
    <col min="2328" max="2328" width="8.140625" style="1013" customWidth="1"/>
    <col min="2329" max="2329" width="10.42578125" style="1013" customWidth="1"/>
    <col min="2330" max="2330" width="9.140625" style="1013"/>
    <col min="2331" max="2331" width="19.42578125" style="1013" customWidth="1"/>
    <col min="2332" max="2332" width="16.42578125" style="1013" bestFit="1" customWidth="1"/>
    <col min="2333" max="2560" width="9.140625" style="1013"/>
    <col min="2561" max="2561" width="7.42578125" style="1013" customWidth="1"/>
    <col min="2562" max="2562" width="11.140625" style="1013" customWidth="1"/>
    <col min="2563" max="2563" width="7" style="1013" bestFit="1" customWidth="1"/>
    <col min="2564" max="2564" width="7.5703125" style="1013" bestFit="1" customWidth="1"/>
    <col min="2565" max="2565" width="7.7109375" style="1013" bestFit="1" customWidth="1"/>
    <col min="2566" max="2566" width="9.42578125" style="1013" bestFit="1" customWidth="1"/>
    <col min="2567" max="2567" width="10" style="1013" bestFit="1" customWidth="1"/>
    <col min="2568" max="2568" width="8.28515625" style="1013" customWidth="1"/>
    <col min="2569" max="2569" width="7.140625" style="1013" customWidth="1"/>
    <col min="2570" max="2570" width="10.7109375" style="1013" customWidth="1"/>
    <col min="2571" max="2571" width="8.5703125" style="1013" customWidth="1"/>
    <col min="2572" max="2573" width="8.85546875" style="1013" bestFit="1" customWidth="1"/>
    <col min="2574" max="2574" width="9.42578125" style="1013" customWidth="1"/>
    <col min="2575" max="2583" width="8.28515625" style="1013" customWidth="1"/>
    <col min="2584" max="2584" width="8.140625" style="1013" customWidth="1"/>
    <col min="2585" max="2585" width="10.42578125" style="1013" customWidth="1"/>
    <col min="2586" max="2586" width="9.140625" style="1013"/>
    <col min="2587" max="2587" width="19.42578125" style="1013" customWidth="1"/>
    <col min="2588" max="2588" width="16.42578125" style="1013" bestFit="1" customWidth="1"/>
    <col min="2589" max="2816" width="9.140625" style="1013"/>
    <col min="2817" max="2817" width="7.42578125" style="1013" customWidth="1"/>
    <col min="2818" max="2818" width="11.140625" style="1013" customWidth="1"/>
    <col min="2819" max="2819" width="7" style="1013" bestFit="1" customWidth="1"/>
    <col min="2820" max="2820" width="7.5703125" style="1013" bestFit="1" customWidth="1"/>
    <col min="2821" max="2821" width="7.7109375" style="1013" bestFit="1" customWidth="1"/>
    <col min="2822" max="2822" width="9.42578125" style="1013" bestFit="1" customWidth="1"/>
    <col min="2823" max="2823" width="10" style="1013" bestFit="1" customWidth="1"/>
    <col min="2824" max="2824" width="8.28515625" style="1013" customWidth="1"/>
    <col min="2825" max="2825" width="7.140625" style="1013" customWidth="1"/>
    <col min="2826" max="2826" width="10.7109375" style="1013" customWidth="1"/>
    <col min="2827" max="2827" width="8.5703125" style="1013" customWidth="1"/>
    <col min="2828" max="2829" width="8.85546875" style="1013" bestFit="1" customWidth="1"/>
    <col min="2830" max="2830" width="9.42578125" style="1013" customWidth="1"/>
    <col min="2831" max="2839" width="8.28515625" style="1013" customWidth="1"/>
    <col min="2840" max="2840" width="8.140625" style="1013" customWidth="1"/>
    <col min="2841" max="2841" width="10.42578125" style="1013" customWidth="1"/>
    <col min="2842" max="2842" width="9.140625" style="1013"/>
    <col min="2843" max="2843" width="19.42578125" style="1013" customWidth="1"/>
    <col min="2844" max="2844" width="16.42578125" style="1013" bestFit="1" customWidth="1"/>
    <col min="2845" max="3072" width="9.140625" style="1013"/>
    <col min="3073" max="3073" width="7.42578125" style="1013" customWidth="1"/>
    <col min="3074" max="3074" width="11.140625" style="1013" customWidth="1"/>
    <col min="3075" max="3075" width="7" style="1013" bestFit="1" customWidth="1"/>
    <col min="3076" max="3076" width="7.5703125" style="1013" bestFit="1" customWidth="1"/>
    <col min="3077" max="3077" width="7.7109375" style="1013" bestFit="1" customWidth="1"/>
    <col min="3078" max="3078" width="9.42578125" style="1013" bestFit="1" customWidth="1"/>
    <col min="3079" max="3079" width="10" style="1013" bestFit="1" customWidth="1"/>
    <col min="3080" max="3080" width="8.28515625" style="1013" customWidth="1"/>
    <col min="3081" max="3081" width="7.140625" style="1013" customWidth="1"/>
    <col min="3082" max="3082" width="10.7109375" style="1013" customWidth="1"/>
    <col min="3083" max="3083" width="8.5703125" style="1013" customWidth="1"/>
    <col min="3084" max="3085" width="8.85546875" style="1013" bestFit="1" customWidth="1"/>
    <col min="3086" max="3086" width="9.42578125" style="1013" customWidth="1"/>
    <col min="3087" max="3095" width="8.28515625" style="1013" customWidth="1"/>
    <col min="3096" max="3096" width="8.140625" style="1013" customWidth="1"/>
    <col min="3097" max="3097" width="10.42578125" style="1013" customWidth="1"/>
    <col min="3098" max="3098" width="9.140625" style="1013"/>
    <col min="3099" max="3099" width="19.42578125" style="1013" customWidth="1"/>
    <col min="3100" max="3100" width="16.42578125" style="1013" bestFit="1" customWidth="1"/>
    <col min="3101" max="3328" width="9.140625" style="1013"/>
    <col min="3329" max="3329" width="7.42578125" style="1013" customWidth="1"/>
    <col min="3330" max="3330" width="11.140625" style="1013" customWidth="1"/>
    <col min="3331" max="3331" width="7" style="1013" bestFit="1" customWidth="1"/>
    <col min="3332" max="3332" width="7.5703125" style="1013" bestFit="1" customWidth="1"/>
    <col min="3333" max="3333" width="7.7109375" style="1013" bestFit="1" customWidth="1"/>
    <col min="3334" max="3334" width="9.42578125" style="1013" bestFit="1" customWidth="1"/>
    <col min="3335" max="3335" width="10" style="1013" bestFit="1" customWidth="1"/>
    <col min="3336" max="3336" width="8.28515625" style="1013" customWidth="1"/>
    <col min="3337" max="3337" width="7.140625" style="1013" customWidth="1"/>
    <col min="3338" max="3338" width="10.7109375" style="1013" customWidth="1"/>
    <col min="3339" max="3339" width="8.5703125" style="1013" customWidth="1"/>
    <col min="3340" max="3341" width="8.85546875" style="1013" bestFit="1" customWidth="1"/>
    <col min="3342" max="3342" width="9.42578125" style="1013" customWidth="1"/>
    <col min="3343" max="3351" width="8.28515625" style="1013" customWidth="1"/>
    <col min="3352" max="3352" width="8.140625" style="1013" customWidth="1"/>
    <col min="3353" max="3353" width="10.42578125" style="1013" customWidth="1"/>
    <col min="3354" max="3354" width="9.140625" style="1013"/>
    <col min="3355" max="3355" width="19.42578125" style="1013" customWidth="1"/>
    <col min="3356" max="3356" width="16.42578125" style="1013" bestFit="1" customWidth="1"/>
    <col min="3357" max="3584" width="9.140625" style="1013"/>
    <col min="3585" max="3585" width="7.42578125" style="1013" customWidth="1"/>
    <col min="3586" max="3586" width="11.140625" style="1013" customWidth="1"/>
    <col min="3587" max="3587" width="7" style="1013" bestFit="1" customWidth="1"/>
    <col min="3588" max="3588" width="7.5703125" style="1013" bestFit="1" customWidth="1"/>
    <col min="3589" max="3589" width="7.7109375" style="1013" bestFit="1" customWidth="1"/>
    <col min="3590" max="3590" width="9.42578125" style="1013" bestFit="1" customWidth="1"/>
    <col min="3591" max="3591" width="10" style="1013" bestFit="1" customWidth="1"/>
    <col min="3592" max="3592" width="8.28515625" style="1013" customWidth="1"/>
    <col min="3593" max="3593" width="7.140625" style="1013" customWidth="1"/>
    <col min="3594" max="3594" width="10.7109375" style="1013" customWidth="1"/>
    <col min="3595" max="3595" width="8.5703125" style="1013" customWidth="1"/>
    <col min="3596" max="3597" width="8.85546875" style="1013" bestFit="1" customWidth="1"/>
    <col min="3598" max="3598" width="9.42578125" style="1013" customWidth="1"/>
    <col min="3599" max="3607" width="8.28515625" style="1013" customWidth="1"/>
    <col min="3608" max="3608" width="8.140625" style="1013" customWidth="1"/>
    <col min="3609" max="3609" width="10.42578125" style="1013" customWidth="1"/>
    <col min="3610" max="3610" width="9.140625" style="1013"/>
    <col min="3611" max="3611" width="19.42578125" style="1013" customWidth="1"/>
    <col min="3612" max="3612" width="16.42578125" style="1013" bestFit="1" customWidth="1"/>
    <col min="3613" max="3840" width="9.140625" style="1013"/>
    <col min="3841" max="3841" width="7.42578125" style="1013" customWidth="1"/>
    <col min="3842" max="3842" width="11.140625" style="1013" customWidth="1"/>
    <col min="3843" max="3843" width="7" style="1013" bestFit="1" customWidth="1"/>
    <col min="3844" max="3844" width="7.5703125" style="1013" bestFit="1" customWidth="1"/>
    <col min="3845" max="3845" width="7.7109375" style="1013" bestFit="1" customWidth="1"/>
    <col min="3846" max="3846" width="9.42578125" style="1013" bestFit="1" customWidth="1"/>
    <col min="3847" max="3847" width="10" style="1013" bestFit="1" customWidth="1"/>
    <col min="3848" max="3848" width="8.28515625" style="1013" customWidth="1"/>
    <col min="3849" max="3849" width="7.140625" style="1013" customWidth="1"/>
    <col min="3850" max="3850" width="10.7109375" style="1013" customWidth="1"/>
    <col min="3851" max="3851" width="8.5703125" style="1013" customWidth="1"/>
    <col min="3852" max="3853" width="8.85546875" style="1013" bestFit="1" customWidth="1"/>
    <col min="3854" max="3854" width="9.42578125" style="1013" customWidth="1"/>
    <col min="3855" max="3863" width="8.28515625" style="1013" customWidth="1"/>
    <col min="3864" max="3864" width="8.140625" style="1013" customWidth="1"/>
    <col min="3865" max="3865" width="10.42578125" style="1013" customWidth="1"/>
    <col min="3866" max="3866" width="9.140625" style="1013"/>
    <col min="3867" max="3867" width="19.42578125" style="1013" customWidth="1"/>
    <col min="3868" max="3868" width="16.42578125" style="1013" bestFit="1" customWidth="1"/>
    <col min="3869" max="4096" width="9.140625" style="1013"/>
    <col min="4097" max="4097" width="7.42578125" style="1013" customWidth="1"/>
    <col min="4098" max="4098" width="11.140625" style="1013" customWidth="1"/>
    <col min="4099" max="4099" width="7" style="1013" bestFit="1" customWidth="1"/>
    <col min="4100" max="4100" width="7.5703125" style="1013" bestFit="1" customWidth="1"/>
    <col min="4101" max="4101" width="7.7109375" style="1013" bestFit="1" customWidth="1"/>
    <col min="4102" max="4102" width="9.42578125" style="1013" bestFit="1" customWidth="1"/>
    <col min="4103" max="4103" width="10" style="1013" bestFit="1" customWidth="1"/>
    <col min="4104" max="4104" width="8.28515625" style="1013" customWidth="1"/>
    <col min="4105" max="4105" width="7.140625" style="1013" customWidth="1"/>
    <col min="4106" max="4106" width="10.7109375" style="1013" customWidth="1"/>
    <col min="4107" max="4107" width="8.5703125" style="1013" customWidth="1"/>
    <col min="4108" max="4109" width="8.85546875" style="1013" bestFit="1" customWidth="1"/>
    <col min="4110" max="4110" width="9.42578125" style="1013" customWidth="1"/>
    <col min="4111" max="4119" width="8.28515625" style="1013" customWidth="1"/>
    <col min="4120" max="4120" width="8.140625" style="1013" customWidth="1"/>
    <col min="4121" max="4121" width="10.42578125" style="1013" customWidth="1"/>
    <col min="4122" max="4122" width="9.140625" style="1013"/>
    <col min="4123" max="4123" width="19.42578125" style="1013" customWidth="1"/>
    <col min="4124" max="4124" width="16.42578125" style="1013" bestFit="1" customWidth="1"/>
    <col min="4125" max="4352" width="9.140625" style="1013"/>
    <col min="4353" max="4353" width="7.42578125" style="1013" customWidth="1"/>
    <col min="4354" max="4354" width="11.140625" style="1013" customWidth="1"/>
    <col min="4355" max="4355" width="7" style="1013" bestFit="1" customWidth="1"/>
    <col min="4356" max="4356" width="7.5703125" style="1013" bestFit="1" customWidth="1"/>
    <col min="4357" max="4357" width="7.7109375" style="1013" bestFit="1" customWidth="1"/>
    <col min="4358" max="4358" width="9.42578125" style="1013" bestFit="1" customWidth="1"/>
    <col min="4359" max="4359" width="10" style="1013" bestFit="1" customWidth="1"/>
    <col min="4360" max="4360" width="8.28515625" style="1013" customWidth="1"/>
    <col min="4361" max="4361" width="7.140625" style="1013" customWidth="1"/>
    <col min="4362" max="4362" width="10.7109375" style="1013" customWidth="1"/>
    <col min="4363" max="4363" width="8.5703125" style="1013" customWidth="1"/>
    <col min="4364" max="4365" width="8.85546875" style="1013" bestFit="1" customWidth="1"/>
    <col min="4366" max="4366" width="9.42578125" style="1013" customWidth="1"/>
    <col min="4367" max="4375" width="8.28515625" style="1013" customWidth="1"/>
    <col min="4376" max="4376" width="8.140625" style="1013" customWidth="1"/>
    <col min="4377" max="4377" width="10.42578125" style="1013" customWidth="1"/>
    <col min="4378" max="4378" width="9.140625" style="1013"/>
    <col min="4379" max="4379" width="19.42578125" style="1013" customWidth="1"/>
    <col min="4380" max="4380" width="16.42578125" style="1013" bestFit="1" customWidth="1"/>
    <col min="4381" max="4608" width="9.140625" style="1013"/>
    <col min="4609" max="4609" width="7.42578125" style="1013" customWidth="1"/>
    <col min="4610" max="4610" width="11.140625" style="1013" customWidth="1"/>
    <col min="4611" max="4611" width="7" style="1013" bestFit="1" customWidth="1"/>
    <col min="4612" max="4612" width="7.5703125" style="1013" bestFit="1" customWidth="1"/>
    <col min="4613" max="4613" width="7.7109375" style="1013" bestFit="1" customWidth="1"/>
    <col min="4614" max="4614" width="9.42578125" style="1013" bestFit="1" customWidth="1"/>
    <col min="4615" max="4615" width="10" style="1013" bestFit="1" customWidth="1"/>
    <col min="4616" max="4616" width="8.28515625" style="1013" customWidth="1"/>
    <col min="4617" max="4617" width="7.140625" style="1013" customWidth="1"/>
    <col min="4618" max="4618" width="10.7109375" style="1013" customWidth="1"/>
    <col min="4619" max="4619" width="8.5703125" style="1013" customWidth="1"/>
    <col min="4620" max="4621" width="8.85546875" style="1013" bestFit="1" customWidth="1"/>
    <col min="4622" max="4622" width="9.42578125" style="1013" customWidth="1"/>
    <col min="4623" max="4631" width="8.28515625" style="1013" customWidth="1"/>
    <col min="4632" max="4632" width="8.140625" style="1013" customWidth="1"/>
    <col min="4633" max="4633" width="10.42578125" style="1013" customWidth="1"/>
    <col min="4634" max="4634" width="9.140625" style="1013"/>
    <col min="4635" max="4635" width="19.42578125" style="1013" customWidth="1"/>
    <col min="4636" max="4636" width="16.42578125" style="1013" bestFit="1" customWidth="1"/>
    <col min="4637" max="4864" width="9.140625" style="1013"/>
    <col min="4865" max="4865" width="7.42578125" style="1013" customWidth="1"/>
    <col min="4866" max="4866" width="11.140625" style="1013" customWidth="1"/>
    <col min="4867" max="4867" width="7" style="1013" bestFit="1" customWidth="1"/>
    <col min="4868" max="4868" width="7.5703125" style="1013" bestFit="1" customWidth="1"/>
    <col min="4869" max="4869" width="7.7109375" style="1013" bestFit="1" customWidth="1"/>
    <col min="4870" max="4870" width="9.42578125" style="1013" bestFit="1" customWidth="1"/>
    <col min="4871" max="4871" width="10" style="1013" bestFit="1" customWidth="1"/>
    <col min="4872" max="4872" width="8.28515625" style="1013" customWidth="1"/>
    <col min="4873" max="4873" width="7.140625" style="1013" customWidth="1"/>
    <col min="4874" max="4874" width="10.7109375" style="1013" customWidth="1"/>
    <col min="4875" max="4875" width="8.5703125" style="1013" customWidth="1"/>
    <col min="4876" max="4877" width="8.85546875" style="1013" bestFit="1" customWidth="1"/>
    <col min="4878" max="4878" width="9.42578125" style="1013" customWidth="1"/>
    <col min="4879" max="4887" width="8.28515625" style="1013" customWidth="1"/>
    <col min="4888" max="4888" width="8.140625" style="1013" customWidth="1"/>
    <col min="4889" max="4889" width="10.42578125" style="1013" customWidth="1"/>
    <col min="4890" max="4890" width="9.140625" style="1013"/>
    <col min="4891" max="4891" width="19.42578125" style="1013" customWidth="1"/>
    <col min="4892" max="4892" width="16.42578125" style="1013" bestFit="1" customWidth="1"/>
    <col min="4893" max="5120" width="9.140625" style="1013"/>
    <col min="5121" max="5121" width="7.42578125" style="1013" customWidth="1"/>
    <col min="5122" max="5122" width="11.140625" style="1013" customWidth="1"/>
    <col min="5123" max="5123" width="7" style="1013" bestFit="1" customWidth="1"/>
    <col min="5124" max="5124" width="7.5703125" style="1013" bestFit="1" customWidth="1"/>
    <col min="5125" max="5125" width="7.7109375" style="1013" bestFit="1" customWidth="1"/>
    <col min="5126" max="5126" width="9.42578125" style="1013" bestFit="1" customWidth="1"/>
    <col min="5127" max="5127" width="10" style="1013" bestFit="1" customWidth="1"/>
    <col min="5128" max="5128" width="8.28515625" style="1013" customWidth="1"/>
    <col min="5129" max="5129" width="7.140625" style="1013" customWidth="1"/>
    <col min="5130" max="5130" width="10.7109375" style="1013" customWidth="1"/>
    <col min="5131" max="5131" width="8.5703125" style="1013" customWidth="1"/>
    <col min="5132" max="5133" width="8.85546875" style="1013" bestFit="1" customWidth="1"/>
    <col min="5134" max="5134" width="9.42578125" style="1013" customWidth="1"/>
    <col min="5135" max="5143" width="8.28515625" style="1013" customWidth="1"/>
    <col min="5144" max="5144" width="8.140625" style="1013" customWidth="1"/>
    <col min="5145" max="5145" width="10.42578125" style="1013" customWidth="1"/>
    <col min="5146" max="5146" width="9.140625" style="1013"/>
    <col min="5147" max="5147" width="19.42578125" style="1013" customWidth="1"/>
    <col min="5148" max="5148" width="16.42578125" style="1013" bestFit="1" customWidth="1"/>
    <col min="5149" max="5376" width="9.140625" style="1013"/>
    <col min="5377" max="5377" width="7.42578125" style="1013" customWidth="1"/>
    <col min="5378" max="5378" width="11.140625" style="1013" customWidth="1"/>
    <col min="5379" max="5379" width="7" style="1013" bestFit="1" customWidth="1"/>
    <col min="5380" max="5380" width="7.5703125" style="1013" bestFit="1" customWidth="1"/>
    <col min="5381" max="5381" width="7.7109375" style="1013" bestFit="1" customWidth="1"/>
    <col min="5382" max="5382" width="9.42578125" style="1013" bestFit="1" customWidth="1"/>
    <col min="5383" max="5383" width="10" style="1013" bestFit="1" customWidth="1"/>
    <col min="5384" max="5384" width="8.28515625" style="1013" customWidth="1"/>
    <col min="5385" max="5385" width="7.140625" style="1013" customWidth="1"/>
    <col min="5386" max="5386" width="10.7109375" style="1013" customWidth="1"/>
    <col min="5387" max="5387" width="8.5703125" style="1013" customWidth="1"/>
    <col min="5388" max="5389" width="8.85546875" style="1013" bestFit="1" customWidth="1"/>
    <col min="5390" max="5390" width="9.42578125" style="1013" customWidth="1"/>
    <col min="5391" max="5399" width="8.28515625" style="1013" customWidth="1"/>
    <col min="5400" max="5400" width="8.140625" style="1013" customWidth="1"/>
    <col min="5401" max="5401" width="10.42578125" style="1013" customWidth="1"/>
    <col min="5402" max="5402" width="9.140625" style="1013"/>
    <col min="5403" max="5403" width="19.42578125" style="1013" customWidth="1"/>
    <col min="5404" max="5404" width="16.42578125" style="1013" bestFit="1" customWidth="1"/>
    <col min="5405" max="5632" width="9.140625" style="1013"/>
    <col min="5633" max="5633" width="7.42578125" style="1013" customWidth="1"/>
    <col min="5634" max="5634" width="11.140625" style="1013" customWidth="1"/>
    <col min="5635" max="5635" width="7" style="1013" bestFit="1" customWidth="1"/>
    <col min="5636" max="5636" width="7.5703125" style="1013" bestFit="1" customWidth="1"/>
    <col min="5637" max="5637" width="7.7109375" style="1013" bestFit="1" customWidth="1"/>
    <col min="5638" max="5638" width="9.42578125" style="1013" bestFit="1" customWidth="1"/>
    <col min="5639" max="5639" width="10" style="1013" bestFit="1" customWidth="1"/>
    <col min="5640" max="5640" width="8.28515625" style="1013" customWidth="1"/>
    <col min="5641" max="5641" width="7.140625" style="1013" customWidth="1"/>
    <col min="5642" max="5642" width="10.7109375" style="1013" customWidth="1"/>
    <col min="5643" max="5643" width="8.5703125" style="1013" customWidth="1"/>
    <col min="5644" max="5645" width="8.85546875" style="1013" bestFit="1" customWidth="1"/>
    <col min="5646" max="5646" width="9.42578125" style="1013" customWidth="1"/>
    <col min="5647" max="5655" width="8.28515625" style="1013" customWidth="1"/>
    <col min="5656" max="5656" width="8.140625" style="1013" customWidth="1"/>
    <col min="5657" max="5657" width="10.42578125" style="1013" customWidth="1"/>
    <col min="5658" max="5658" width="9.140625" style="1013"/>
    <col min="5659" max="5659" width="19.42578125" style="1013" customWidth="1"/>
    <col min="5660" max="5660" width="16.42578125" style="1013" bestFit="1" customWidth="1"/>
    <col min="5661" max="5888" width="9.140625" style="1013"/>
    <col min="5889" max="5889" width="7.42578125" style="1013" customWidth="1"/>
    <col min="5890" max="5890" width="11.140625" style="1013" customWidth="1"/>
    <col min="5891" max="5891" width="7" style="1013" bestFit="1" customWidth="1"/>
    <col min="5892" max="5892" width="7.5703125" style="1013" bestFit="1" customWidth="1"/>
    <col min="5893" max="5893" width="7.7109375" style="1013" bestFit="1" customWidth="1"/>
    <col min="5894" max="5894" width="9.42578125" style="1013" bestFit="1" customWidth="1"/>
    <col min="5895" max="5895" width="10" style="1013" bestFit="1" customWidth="1"/>
    <col min="5896" max="5896" width="8.28515625" style="1013" customWidth="1"/>
    <col min="5897" max="5897" width="7.140625" style="1013" customWidth="1"/>
    <col min="5898" max="5898" width="10.7109375" style="1013" customWidth="1"/>
    <col min="5899" max="5899" width="8.5703125" style="1013" customWidth="1"/>
    <col min="5900" max="5901" width="8.85546875" style="1013" bestFit="1" customWidth="1"/>
    <col min="5902" max="5902" width="9.42578125" style="1013" customWidth="1"/>
    <col min="5903" max="5911" width="8.28515625" style="1013" customWidth="1"/>
    <col min="5912" max="5912" width="8.140625" style="1013" customWidth="1"/>
    <col min="5913" max="5913" width="10.42578125" style="1013" customWidth="1"/>
    <col min="5914" max="5914" width="9.140625" style="1013"/>
    <col min="5915" max="5915" width="19.42578125" style="1013" customWidth="1"/>
    <col min="5916" max="5916" width="16.42578125" style="1013" bestFit="1" customWidth="1"/>
    <col min="5917" max="6144" width="9.140625" style="1013"/>
    <col min="6145" max="6145" width="7.42578125" style="1013" customWidth="1"/>
    <col min="6146" max="6146" width="11.140625" style="1013" customWidth="1"/>
    <col min="6147" max="6147" width="7" style="1013" bestFit="1" customWidth="1"/>
    <col min="6148" max="6148" width="7.5703125" style="1013" bestFit="1" customWidth="1"/>
    <col min="6149" max="6149" width="7.7109375" style="1013" bestFit="1" customWidth="1"/>
    <col min="6150" max="6150" width="9.42578125" style="1013" bestFit="1" customWidth="1"/>
    <col min="6151" max="6151" width="10" style="1013" bestFit="1" customWidth="1"/>
    <col min="6152" max="6152" width="8.28515625" style="1013" customWidth="1"/>
    <col min="6153" max="6153" width="7.140625" style="1013" customWidth="1"/>
    <col min="6154" max="6154" width="10.7109375" style="1013" customWidth="1"/>
    <col min="6155" max="6155" width="8.5703125" style="1013" customWidth="1"/>
    <col min="6156" max="6157" width="8.85546875" style="1013" bestFit="1" customWidth="1"/>
    <col min="6158" max="6158" width="9.42578125" style="1013" customWidth="1"/>
    <col min="6159" max="6167" width="8.28515625" style="1013" customWidth="1"/>
    <col min="6168" max="6168" width="8.140625" style="1013" customWidth="1"/>
    <col min="6169" max="6169" width="10.42578125" style="1013" customWidth="1"/>
    <col min="6170" max="6170" width="9.140625" style="1013"/>
    <col min="6171" max="6171" width="19.42578125" style="1013" customWidth="1"/>
    <col min="6172" max="6172" width="16.42578125" style="1013" bestFit="1" customWidth="1"/>
    <col min="6173" max="6400" width="9.140625" style="1013"/>
    <col min="6401" max="6401" width="7.42578125" style="1013" customWidth="1"/>
    <col min="6402" max="6402" width="11.140625" style="1013" customWidth="1"/>
    <col min="6403" max="6403" width="7" style="1013" bestFit="1" customWidth="1"/>
    <col min="6404" max="6404" width="7.5703125" style="1013" bestFit="1" customWidth="1"/>
    <col min="6405" max="6405" width="7.7109375" style="1013" bestFit="1" customWidth="1"/>
    <col min="6406" max="6406" width="9.42578125" style="1013" bestFit="1" customWidth="1"/>
    <col min="6407" max="6407" width="10" style="1013" bestFit="1" customWidth="1"/>
    <col min="6408" max="6408" width="8.28515625" style="1013" customWidth="1"/>
    <col min="6409" max="6409" width="7.140625" style="1013" customWidth="1"/>
    <col min="6410" max="6410" width="10.7109375" style="1013" customWidth="1"/>
    <col min="6411" max="6411" width="8.5703125" style="1013" customWidth="1"/>
    <col min="6412" max="6413" width="8.85546875" style="1013" bestFit="1" customWidth="1"/>
    <col min="6414" max="6414" width="9.42578125" style="1013" customWidth="1"/>
    <col min="6415" max="6423" width="8.28515625" style="1013" customWidth="1"/>
    <col min="6424" max="6424" width="8.140625" style="1013" customWidth="1"/>
    <col min="6425" max="6425" width="10.42578125" style="1013" customWidth="1"/>
    <col min="6426" max="6426" width="9.140625" style="1013"/>
    <col min="6427" max="6427" width="19.42578125" style="1013" customWidth="1"/>
    <col min="6428" max="6428" width="16.42578125" style="1013" bestFit="1" customWidth="1"/>
    <col min="6429" max="6656" width="9.140625" style="1013"/>
    <col min="6657" max="6657" width="7.42578125" style="1013" customWidth="1"/>
    <col min="6658" max="6658" width="11.140625" style="1013" customWidth="1"/>
    <col min="6659" max="6659" width="7" style="1013" bestFit="1" customWidth="1"/>
    <col min="6660" max="6660" width="7.5703125" style="1013" bestFit="1" customWidth="1"/>
    <col min="6661" max="6661" width="7.7109375" style="1013" bestFit="1" customWidth="1"/>
    <col min="6662" max="6662" width="9.42578125" style="1013" bestFit="1" customWidth="1"/>
    <col min="6663" max="6663" width="10" style="1013" bestFit="1" customWidth="1"/>
    <col min="6664" max="6664" width="8.28515625" style="1013" customWidth="1"/>
    <col min="6665" max="6665" width="7.140625" style="1013" customWidth="1"/>
    <col min="6666" max="6666" width="10.7109375" style="1013" customWidth="1"/>
    <col min="6667" max="6667" width="8.5703125" style="1013" customWidth="1"/>
    <col min="6668" max="6669" width="8.85546875" style="1013" bestFit="1" customWidth="1"/>
    <col min="6670" max="6670" width="9.42578125" style="1013" customWidth="1"/>
    <col min="6671" max="6679" width="8.28515625" style="1013" customWidth="1"/>
    <col min="6680" max="6680" width="8.140625" style="1013" customWidth="1"/>
    <col min="6681" max="6681" width="10.42578125" style="1013" customWidth="1"/>
    <col min="6682" max="6682" width="9.140625" style="1013"/>
    <col min="6683" max="6683" width="19.42578125" style="1013" customWidth="1"/>
    <col min="6684" max="6684" width="16.42578125" style="1013" bestFit="1" customWidth="1"/>
    <col min="6685" max="6912" width="9.140625" style="1013"/>
    <col min="6913" max="6913" width="7.42578125" style="1013" customWidth="1"/>
    <col min="6914" max="6914" width="11.140625" style="1013" customWidth="1"/>
    <col min="6915" max="6915" width="7" style="1013" bestFit="1" customWidth="1"/>
    <col min="6916" max="6916" width="7.5703125" style="1013" bestFit="1" customWidth="1"/>
    <col min="6917" max="6917" width="7.7109375" style="1013" bestFit="1" customWidth="1"/>
    <col min="6918" max="6918" width="9.42578125" style="1013" bestFit="1" customWidth="1"/>
    <col min="6919" max="6919" width="10" style="1013" bestFit="1" customWidth="1"/>
    <col min="6920" max="6920" width="8.28515625" style="1013" customWidth="1"/>
    <col min="6921" max="6921" width="7.140625" style="1013" customWidth="1"/>
    <col min="6922" max="6922" width="10.7109375" style="1013" customWidth="1"/>
    <col min="6923" max="6923" width="8.5703125" style="1013" customWidth="1"/>
    <col min="6924" max="6925" width="8.85546875" style="1013" bestFit="1" customWidth="1"/>
    <col min="6926" max="6926" width="9.42578125" style="1013" customWidth="1"/>
    <col min="6927" max="6935" width="8.28515625" style="1013" customWidth="1"/>
    <col min="6936" max="6936" width="8.140625" style="1013" customWidth="1"/>
    <col min="6937" max="6937" width="10.42578125" style="1013" customWidth="1"/>
    <col min="6938" max="6938" width="9.140625" style="1013"/>
    <col min="6939" max="6939" width="19.42578125" style="1013" customWidth="1"/>
    <col min="6940" max="6940" width="16.42578125" style="1013" bestFit="1" customWidth="1"/>
    <col min="6941" max="7168" width="9.140625" style="1013"/>
    <col min="7169" max="7169" width="7.42578125" style="1013" customWidth="1"/>
    <col min="7170" max="7170" width="11.140625" style="1013" customWidth="1"/>
    <col min="7171" max="7171" width="7" style="1013" bestFit="1" customWidth="1"/>
    <col min="7172" max="7172" width="7.5703125" style="1013" bestFit="1" customWidth="1"/>
    <col min="7173" max="7173" width="7.7109375" style="1013" bestFit="1" customWidth="1"/>
    <col min="7174" max="7174" width="9.42578125" style="1013" bestFit="1" customWidth="1"/>
    <col min="7175" max="7175" width="10" style="1013" bestFit="1" customWidth="1"/>
    <col min="7176" max="7176" width="8.28515625" style="1013" customWidth="1"/>
    <col min="7177" max="7177" width="7.140625" style="1013" customWidth="1"/>
    <col min="7178" max="7178" width="10.7109375" style="1013" customWidth="1"/>
    <col min="7179" max="7179" width="8.5703125" style="1013" customWidth="1"/>
    <col min="7180" max="7181" width="8.85546875" style="1013" bestFit="1" customWidth="1"/>
    <col min="7182" max="7182" width="9.42578125" style="1013" customWidth="1"/>
    <col min="7183" max="7191" width="8.28515625" style="1013" customWidth="1"/>
    <col min="7192" max="7192" width="8.140625" style="1013" customWidth="1"/>
    <col min="7193" max="7193" width="10.42578125" style="1013" customWidth="1"/>
    <col min="7194" max="7194" width="9.140625" style="1013"/>
    <col min="7195" max="7195" width="19.42578125" style="1013" customWidth="1"/>
    <col min="7196" max="7196" width="16.42578125" style="1013" bestFit="1" customWidth="1"/>
    <col min="7197" max="7424" width="9.140625" style="1013"/>
    <col min="7425" max="7425" width="7.42578125" style="1013" customWidth="1"/>
    <col min="7426" max="7426" width="11.140625" style="1013" customWidth="1"/>
    <col min="7427" max="7427" width="7" style="1013" bestFit="1" customWidth="1"/>
    <col min="7428" max="7428" width="7.5703125" style="1013" bestFit="1" customWidth="1"/>
    <col min="7429" max="7429" width="7.7109375" style="1013" bestFit="1" customWidth="1"/>
    <col min="7430" max="7430" width="9.42578125" style="1013" bestFit="1" customWidth="1"/>
    <col min="7431" max="7431" width="10" style="1013" bestFit="1" customWidth="1"/>
    <col min="7432" max="7432" width="8.28515625" style="1013" customWidth="1"/>
    <col min="7433" max="7433" width="7.140625" style="1013" customWidth="1"/>
    <col min="7434" max="7434" width="10.7109375" style="1013" customWidth="1"/>
    <col min="7435" max="7435" width="8.5703125" style="1013" customWidth="1"/>
    <col min="7436" max="7437" width="8.85546875" style="1013" bestFit="1" customWidth="1"/>
    <col min="7438" max="7438" width="9.42578125" style="1013" customWidth="1"/>
    <col min="7439" max="7447" width="8.28515625" style="1013" customWidth="1"/>
    <col min="7448" max="7448" width="8.140625" style="1013" customWidth="1"/>
    <col min="7449" max="7449" width="10.42578125" style="1013" customWidth="1"/>
    <col min="7450" max="7450" width="9.140625" style="1013"/>
    <col min="7451" max="7451" width="19.42578125" style="1013" customWidth="1"/>
    <col min="7452" max="7452" width="16.42578125" style="1013" bestFit="1" customWidth="1"/>
    <col min="7453" max="7680" width="9.140625" style="1013"/>
    <col min="7681" max="7681" width="7.42578125" style="1013" customWidth="1"/>
    <col min="7682" max="7682" width="11.140625" style="1013" customWidth="1"/>
    <col min="7683" max="7683" width="7" style="1013" bestFit="1" customWidth="1"/>
    <col min="7684" max="7684" width="7.5703125" style="1013" bestFit="1" customWidth="1"/>
    <col min="7685" max="7685" width="7.7109375" style="1013" bestFit="1" customWidth="1"/>
    <col min="7686" max="7686" width="9.42578125" style="1013" bestFit="1" customWidth="1"/>
    <col min="7687" max="7687" width="10" style="1013" bestFit="1" customWidth="1"/>
    <col min="7688" max="7688" width="8.28515625" style="1013" customWidth="1"/>
    <col min="7689" max="7689" width="7.140625" style="1013" customWidth="1"/>
    <col min="7690" max="7690" width="10.7109375" style="1013" customWidth="1"/>
    <col min="7691" max="7691" width="8.5703125" style="1013" customWidth="1"/>
    <col min="7692" max="7693" width="8.85546875" style="1013" bestFit="1" customWidth="1"/>
    <col min="7694" max="7694" width="9.42578125" style="1013" customWidth="1"/>
    <col min="7695" max="7703" width="8.28515625" style="1013" customWidth="1"/>
    <col min="7704" max="7704" width="8.140625" style="1013" customWidth="1"/>
    <col min="7705" max="7705" width="10.42578125" style="1013" customWidth="1"/>
    <col min="7706" max="7706" width="9.140625" style="1013"/>
    <col min="7707" max="7707" width="19.42578125" style="1013" customWidth="1"/>
    <col min="7708" max="7708" width="16.42578125" style="1013" bestFit="1" customWidth="1"/>
    <col min="7709" max="7936" width="9.140625" style="1013"/>
    <col min="7937" max="7937" width="7.42578125" style="1013" customWidth="1"/>
    <col min="7938" max="7938" width="11.140625" style="1013" customWidth="1"/>
    <col min="7939" max="7939" width="7" style="1013" bestFit="1" customWidth="1"/>
    <col min="7940" max="7940" width="7.5703125" style="1013" bestFit="1" customWidth="1"/>
    <col min="7941" max="7941" width="7.7109375" style="1013" bestFit="1" customWidth="1"/>
    <col min="7942" max="7942" width="9.42578125" style="1013" bestFit="1" customWidth="1"/>
    <col min="7943" max="7943" width="10" style="1013" bestFit="1" customWidth="1"/>
    <col min="7944" max="7944" width="8.28515625" style="1013" customWidth="1"/>
    <col min="7945" max="7945" width="7.140625" style="1013" customWidth="1"/>
    <col min="7946" max="7946" width="10.7109375" style="1013" customWidth="1"/>
    <col min="7947" max="7947" width="8.5703125" style="1013" customWidth="1"/>
    <col min="7948" max="7949" width="8.85546875" style="1013" bestFit="1" customWidth="1"/>
    <col min="7950" max="7950" width="9.42578125" style="1013" customWidth="1"/>
    <col min="7951" max="7959" width="8.28515625" style="1013" customWidth="1"/>
    <col min="7960" max="7960" width="8.140625" style="1013" customWidth="1"/>
    <col min="7961" max="7961" width="10.42578125" style="1013" customWidth="1"/>
    <col min="7962" max="7962" width="9.140625" style="1013"/>
    <col min="7963" max="7963" width="19.42578125" style="1013" customWidth="1"/>
    <col min="7964" max="7964" width="16.42578125" style="1013" bestFit="1" customWidth="1"/>
    <col min="7965" max="8192" width="9.140625" style="1013"/>
    <col min="8193" max="8193" width="7.42578125" style="1013" customWidth="1"/>
    <col min="8194" max="8194" width="11.140625" style="1013" customWidth="1"/>
    <col min="8195" max="8195" width="7" style="1013" bestFit="1" customWidth="1"/>
    <col min="8196" max="8196" width="7.5703125" style="1013" bestFit="1" customWidth="1"/>
    <col min="8197" max="8197" width="7.7109375" style="1013" bestFit="1" customWidth="1"/>
    <col min="8198" max="8198" width="9.42578125" style="1013" bestFit="1" customWidth="1"/>
    <col min="8199" max="8199" width="10" style="1013" bestFit="1" customWidth="1"/>
    <col min="8200" max="8200" width="8.28515625" style="1013" customWidth="1"/>
    <col min="8201" max="8201" width="7.140625" style="1013" customWidth="1"/>
    <col min="8202" max="8202" width="10.7109375" style="1013" customWidth="1"/>
    <col min="8203" max="8203" width="8.5703125" style="1013" customWidth="1"/>
    <col min="8204" max="8205" width="8.85546875" style="1013" bestFit="1" customWidth="1"/>
    <col min="8206" max="8206" width="9.42578125" style="1013" customWidth="1"/>
    <col min="8207" max="8215" width="8.28515625" style="1013" customWidth="1"/>
    <col min="8216" max="8216" width="8.140625" style="1013" customWidth="1"/>
    <col min="8217" max="8217" width="10.42578125" style="1013" customWidth="1"/>
    <col min="8218" max="8218" width="9.140625" style="1013"/>
    <col min="8219" max="8219" width="19.42578125" style="1013" customWidth="1"/>
    <col min="8220" max="8220" width="16.42578125" style="1013" bestFit="1" customWidth="1"/>
    <col min="8221" max="8448" width="9.140625" style="1013"/>
    <col min="8449" max="8449" width="7.42578125" style="1013" customWidth="1"/>
    <col min="8450" max="8450" width="11.140625" style="1013" customWidth="1"/>
    <col min="8451" max="8451" width="7" style="1013" bestFit="1" customWidth="1"/>
    <col min="8452" max="8452" width="7.5703125" style="1013" bestFit="1" customWidth="1"/>
    <col min="8453" max="8453" width="7.7109375" style="1013" bestFit="1" customWidth="1"/>
    <col min="8454" max="8454" width="9.42578125" style="1013" bestFit="1" customWidth="1"/>
    <col min="8455" max="8455" width="10" style="1013" bestFit="1" customWidth="1"/>
    <col min="8456" max="8456" width="8.28515625" style="1013" customWidth="1"/>
    <col min="8457" max="8457" width="7.140625" style="1013" customWidth="1"/>
    <col min="8458" max="8458" width="10.7109375" style="1013" customWidth="1"/>
    <col min="8459" max="8459" width="8.5703125" style="1013" customWidth="1"/>
    <col min="8460" max="8461" width="8.85546875" style="1013" bestFit="1" customWidth="1"/>
    <col min="8462" max="8462" width="9.42578125" style="1013" customWidth="1"/>
    <col min="8463" max="8471" width="8.28515625" style="1013" customWidth="1"/>
    <col min="8472" max="8472" width="8.140625" style="1013" customWidth="1"/>
    <col min="8473" max="8473" width="10.42578125" style="1013" customWidth="1"/>
    <col min="8474" max="8474" width="9.140625" style="1013"/>
    <col min="8475" max="8475" width="19.42578125" style="1013" customWidth="1"/>
    <col min="8476" max="8476" width="16.42578125" style="1013" bestFit="1" customWidth="1"/>
    <col min="8477" max="8704" width="9.140625" style="1013"/>
    <col min="8705" max="8705" width="7.42578125" style="1013" customWidth="1"/>
    <col min="8706" max="8706" width="11.140625" style="1013" customWidth="1"/>
    <col min="8707" max="8707" width="7" style="1013" bestFit="1" customWidth="1"/>
    <col min="8708" max="8708" width="7.5703125" style="1013" bestFit="1" customWidth="1"/>
    <col min="8709" max="8709" width="7.7109375" style="1013" bestFit="1" customWidth="1"/>
    <col min="8710" max="8710" width="9.42578125" style="1013" bestFit="1" customWidth="1"/>
    <col min="8711" max="8711" width="10" style="1013" bestFit="1" customWidth="1"/>
    <col min="8712" max="8712" width="8.28515625" style="1013" customWidth="1"/>
    <col min="8713" max="8713" width="7.140625" style="1013" customWidth="1"/>
    <col min="8714" max="8714" width="10.7109375" style="1013" customWidth="1"/>
    <col min="8715" max="8715" width="8.5703125" style="1013" customWidth="1"/>
    <col min="8716" max="8717" width="8.85546875" style="1013" bestFit="1" customWidth="1"/>
    <col min="8718" max="8718" width="9.42578125" style="1013" customWidth="1"/>
    <col min="8719" max="8727" width="8.28515625" style="1013" customWidth="1"/>
    <col min="8728" max="8728" width="8.140625" style="1013" customWidth="1"/>
    <col min="8729" max="8729" width="10.42578125" style="1013" customWidth="1"/>
    <col min="8730" max="8730" width="9.140625" style="1013"/>
    <col min="8731" max="8731" width="19.42578125" style="1013" customWidth="1"/>
    <col min="8732" max="8732" width="16.42578125" style="1013" bestFit="1" customWidth="1"/>
    <col min="8733" max="8960" width="9.140625" style="1013"/>
    <col min="8961" max="8961" width="7.42578125" style="1013" customWidth="1"/>
    <col min="8962" max="8962" width="11.140625" style="1013" customWidth="1"/>
    <col min="8963" max="8963" width="7" style="1013" bestFit="1" customWidth="1"/>
    <col min="8964" max="8964" width="7.5703125" style="1013" bestFit="1" customWidth="1"/>
    <col min="8965" max="8965" width="7.7109375" style="1013" bestFit="1" customWidth="1"/>
    <col min="8966" max="8966" width="9.42578125" style="1013" bestFit="1" customWidth="1"/>
    <col min="8967" max="8967" width="10" style="1013" bestFit="1" customWidth="1"/>
    <col min="8968" max="8968" width="8.28515625" style="1013" customWidth="1"/>
    <col min="8969" max="8969" width="7.140625" style="1013" customWidth="1"/>
    <col min="8970" max="8970" width="10.7109375" style="1013" customWidth="1"/>
    <col min="8971" max="8971" width="8.5703125" style="1013" customWidth="1"/>
    <col min="8972" max="8973" width="8.85546875" style="1013" bestFit="1" customWidth="1"/>
    <col min="8974" max="8974" width="9.42578125" style="1013" customWidth="1"/>
    <col min="8975" max="8983" width="8.28515625" style="1013" customWidth="1"/>
    <col min="8984" max="8984" width="8.140625" style="1013" customWidth="1"/>
    <col min="8985" max="8985" width="10.42578125" style="1013" customWidth="1"/>
    <col min="8986" max="8986" width="9.140625" style="1013"/>
    <col min="8987" max="8987" width="19.42578125" style="1013" customWidth="1"/>
    <col min="8988" max="8988" width="16.42578125" style="1013" bestFit="1" customWidth="1"/>
    <col min="8989" max="9216" width="9.140625" style="1013"/>
    <col min="9217" max="9217" width="7.42578125" style="1013" customWidth="1"/>
    <col min="9218" max="9218" width="11.140625" style="1013" customWidth="1"/>
    <col min="9219" max="9219" width="7" style="1013" bestFit="1" customWidth="1"/>
    <col min="9220" max="9220" width="7.5703125" style="1013" bestFit="1" customWidth="1"/>
    <col min="9221" max="9221" width="7.7109375" style="1013" bestFit="1" customWidth="1"/>
    <col min="9222" max="9222" width="9.42578125" style="1013" bestFit="1" customWidth="1"/>
    <col min="9223" max="9223" width="10" style="1013" bestFit="1" customWidth="1"/>
    <col min="9224" max="9224" width="8.28515625" style="1013" customWidth="1"/>
    <col min="9225" max="9225" width="7.140625" style="1013" customWidth="1"/>
    <col min="9226" max="9226" width="10.7109375" style="1013" customWidth="1"/>
    <col min="9227" max="9227" width="8.5703125" style="1013" customWidth="1"/>
    <col min="9228" max="9229" width="8.85546875" style="1013" bestFit="1" customWidth="1"/>
    <col min="9230" max="9230" width="9.42578125" style="1013" customWidth="1"/>
    <col min="9231" max="9239" width="8.28515625" style="1013" customWidth="1"/>
    <col min="9240" max="9240" width="8.140625" style="1013" customWidth="1"/>
    <col min="9241" max="9241" width="10.42578125" style="1013" customWidth="1"/>
    <col min="9242" max="9242" width="9.140625" style="1013"/>
    <col min="9243" max="9243" width="19.42578125" style="1013" customWidth="1"/>
    <col min="9244" max="9244" width="16.42578125" style="1013" bestFit="1" customWidth="1"/>
    <col min="9245" max="9472" width="9.140625" style="1013"/>
    <col min="9473" max="9473" width="7.42578125" style="1013" customWidth="1"/>
    <col min="9474" max="9474" width="11.140625" style="1013" customWidth="1"/>
    <col min="9475" max="9475" width="7" style="1013" bestFit="1" customWidth="1"/>
    <col min="9476" max="9476" width="7.5703125" style="1013" bestFit="1" customWidth="1"/>
    <col min="9477" max="9477" width="7.7109375" style="1013" bestFit="1" customWidth="1"/>
    <col min="9478" max="9478" width="9.42578125" style="1013" bestFit="1" customWidth="1"/>
    <col min="9479" max="9479" width="10" style="1013" bestFit="1" customWidth="1"/>
    <col min="9480" max="9480" width="8.28515625" style="1013" customWidth="1"/>
    <col min="9481" max="9481" width="7.140625" style="1013" customWidth="1"/>
    <col min="9482" max="9482" width="10.7109375" style="1013" customWidth="1"/>
    <col min="9483" max="9483" width="8.5703125" style="1013" customWidth="1"/>
    <col min="9484" max="9485" width="8.85546875" style="1013" bestFit="1" customWidth="1"/>
    <col min="9486" max="9486" width="9.42578125" style="1013" customWidth="1"/>
    <col min="9487" max="9495" width="8.28515625" style="1013" customWidth="1"/>
    <col min="9496" max="9496" width="8.140625" style="1013" customWidth="1"/>
    <col min="9497" max="9497" width="10.42578125" style="1013" customWidth="1"/>
    <col min="9498" max="9498" width="9.140625" style="1013"/>
    <col min="9499" max="9499" width="19.42578125" style="1013" customWidth="1"/>
    <col min="9500" max="9500" width="16.42578125" style="1013" bestFit="1" customWidth="1"/>
    <col min="9501" max="9728" width="9.140625" style="1013"/>
    <col min="9729" max="9729" width="7.42578125" style="1013" customWidth="1"/>
    <col min="9730" max="9730" width="11.140625" style="1013" customWidth="1"/>
    <col min="9731" max="9731" width="7" style="1013" bestFit="1" customWidth="1"/>
    <col min="9732" max="9732" width="7.5703125" style="1013" bestFit="1" customWidth="1"/>
    <col min="9733" max="9733" width="7.7109375" style="1013" bestFit="1" customWidth="1"/>
    <col min="9734" max="9734" width="9.42578125" style="1013" bestFit="1" customWidth="1"/>
    <col min="9735" max="9735" width="10" style="1013" bestFit="1" customWidth="1"/>
    <col min="9736" max="9736" width="8.28515625" style="1013" customWidth="1"/>
    <col min="9737" max="9737" width="7.140625" style="1013" customWidth="1"/>
    <col min="9738" max="9738" width="10.7109375" style="1013" customWidth="1"/>
    <col min="9739" max="9739" width="8.5703125" style="1013" customWidth="1"/>
    <col min="9740" max="9741" width="8.85546875" style="1013" bestFit="1" customWidth="1"/>
    <col min="9742" max="9742" width="9.42578125" style="1013" customWidth="1"/>
    <col min="9743" max="9751" width="8.28515625" style="1013" customWidth="1"/>
    <col min="9752" max="9752" width="8.140625" style="1013" customWidth="1"/>
    <col min="9753" max="9753" width="10.42578125" style="1013" customWidth="1"/>
    <col min="9754" max="9754" width="9.140625" style="1013"/>
    <col min="9755" max="9755" width="19.42578125" style="1013" customWidth="1"/>
    <col min="9756" max="9756" width="16.42578125" style="1013" bestFit="1" customWidth="1"/>
    <col min="9757" max="9984" width="9.140625" style="1013"/>
    <col min="9985" max="9985" width="7.42578125" style="1013" customWidth="1"/>
    <col min="9986" max="9986" width="11.140625" style="1013" customWidth="1"/>
    <col min="9987" max="9987" width="7" style="1013" bestFit="1" customWidth="1"/>
    <col min="9988" max="9988" width="7.5703125" style="1013" bestFit="1" customWidth="1"/>
    <col min="9989" max="9989" width="7.7109375" style="1013" bestFit="1" customWidth="1"/>
    <col min="9990" max="9990" width="9.42578125" style="1013" bestFit="1" customWidth="1"/>
    <col min="9991" max="9991" width="10" style="1013" bestFit="1" customWidth="1"/>
    <col min="9992" max="9992" width="8.28515625" style="1013" customWidth="1"/>
    <col min="9993" max="9993" width="7.140625" style="1013" customWidth="1"/>
    <col min="9994" max="9994" width="10.7109375" style="1013" customWidth="1"/>
    <col min="9995" max="9995" width="8.5703125" style="1013" customWidth="1"/>
    <col min="9996" max="9997" width="8.85546875" style="1013" bestFit="1" customWidth="1"/>
    <col min="9998" max="9998" width="9.42578125" style="1013" customWidth="1"/>
    <col min="9999" max="10007" width="8.28515625" style="1013" customWidth="1"/>
    <col min="10008" max="10008" width="8.140625" style="1013" customWidth="1"/>
    <col min="10009" max="10009" width="10.42578125" style="1013" customWidth="1"/>
    <col min="10010" max="10010" width="9.140625" style="1013"/>
    <col min="10011" max="10011" width="19.42578125" style="1013" customWidth="1"/>
    <col min="10012" max="10012" width="16.42578125" style="1013" bestFit="1" customWidth="1"/>
    <col min="10013" max="10240" width="9.140625" style="1013"/>
    <col min="10241" max="10241" width="7.42578125" style="1013" customWidth="1"/>
    <col min="10242" max="10242" width="11.140625" style="1013" customWidth="1"/>
    <col min="10243" max="10243" width="7" style="1013" bestFit="1" customWidth="1"/>
    <col min="10244" max="10244" width="7.5703125" style="1013" bestFit="1" customWidth="1"/>
    <col min="10245" max="10245" width="7.7109375" style="1013" bestFit="1" customWidth="1"/>
    <col min="10246" max="10246" width="9.42578125" style="1013" bestFit="1" customWidth="1"/>
    <col min="10247" max="10247" width="10" style="1013" bestFit="1" customWidth="1"/>
    <col min="10248" max="10248" width="8.28515625" style="1013" customWidth="1"/>
    <col min="10249" max="10249" width="7.140625" style="1013" customWidth="1"/>
    <col min="10250" max="10250" width="10.7109375" style="1013" customWidth="1"/>
    <col min="10251" max="10251" width="8.5703125" style="1013" customWidth="1"/>
    <col min="10252" max="10253" width="8.85546875" style="1013" bestFit="1" customWidth="1"/>
    <col min="10254" max="10254" width="9.42578125" style="1013" customWidth="1"/>
    <col min="10255" max="10263" width="8.28515625" style="1013" customWidth="1"/>
    <col min="10264" max="10264" width="8.140625" style="1013" customWidth="1"/>
    <col min="10265" max="10265" width="10.42578125" style="1013" customWidth="1"/>
    <col min="10266" max="10266" width="9.140625" style="1013"/>
    <col min="10267" max="10267" width="19.42578125" style="1013" customWidth="1"/>
    <col min="10268" max="10268" width="16.42578125" style="1013" bestFit="1" customWidth="1"/>
    <col min="10269" max="10496" width="9.140625" style="1013"/>
    <col min="10497" max="10497" width="7.42578125" style="1013" customWidth="1"/>
    <col min="10498" max="10498" width="11.140625" style="1013" customWidth="1"/>
    <col min="10499" max="10499" width="7" style="1013" bestFit="1" customWidth="1"/>
    <col min="10500" max="10500" width="7.5703125" style="1013" bestFit="1" customWidth="1"/>
    <col min="10501" max="10501" width="7.7109375" style="1013" bestFit="1" customWidth="1"/>
    <col min="10502" max="10502" width="9.42578125" style="1013" bestFit="1" customWidth="1"/>
    <col min="10503" max="10503" width="10" style="1013" bestFit="1" customWidth="1"/>
    <col min="10504" max="10504" width="8.28515625" style="1013" customWidth="1"/>
    <col min="10505" max="10505" width="7.140625" style="1013" customWidth="1"/>
    <col min="10506" max="10506" width="10.7109375" style="1013" customWidth="1"/>
    <col min="10507" max="10507" width="8.5703125" style="1013" customWidth="1"/>
    <col min="10508" max="10509" width="8.85546875" style="1013" bestFit="1" customWidth="1"/>
    <col min="10510" max="10510" width="9.42578125" style="1013" customWidth="1"/>
    <col min="10511" max="10519" width="8.28515625" style="1013" customWidth="1"/>
    <col min="10520" max="10520" width="8.140625" style="1013" customWidth="1"/>
    <col min="10521" max="10521" width="10.42578125" style="1013" customWidth="1"/>
    <col min="10522" max="10522" width="9.140625" style="1013"/>
    <col min="10523" max="10523" width="19.42578125" style="1013" customWidth="1"/>
    <col min="10524" max="10524" width="16.42578125" style="1013" bestFit="1" customWidth="1"/>
    <col min="10525" max="10752" width="9.140625" style="1013"/>
    <col min="10753" max="10753" width="7.42578125" style="1013" customWidth="1"/>
    <col min="10754" max="10754" width="11.140625" style="1013" customWidth="1"/>
    <col min="10755" max="10755" width="7" style="1013" bestFit="1" customWidth="1"/>
    <col min="10756" max="10756" width="7.5703125" style="1013" bestFit="1" customWidth="1"/>
    <col min="10757" max="10757" width="7.7109375" style="1013" bestFit="1" customWidth="1"/>
    <col min="10758" max="10758" width="9.42578125" style="1013" bestFit="1" customWidth="1"/>
    <col min="10759" max="10759" width="10" style="1013" bestFit="1" customWidth="1"/>
    <col min="10760" max="10760" width="8.28515625" style="1013" customWidth="1"/>
    <col min="10761" max="10761" width="7.140625" style="1013" customWidth="1"/>
    <col min="10762" max="10762" width="10.7109375" style="1013" customWidth="1"/>
    <col min="10763" max="10763" width="8.5703125" style="1013" customWidth="1"/>
    <col min="10764" max="10765" width="8.85546875" style="1013" bestFit="1" customWidth="1"/>
    <col min="10766" max="10766" width="9.42578125" style="1013" customWidth="1"/>
    <col min="10767" max="10775" width="8.28515625" style="1013" customWidth="1"/>
    <col min="10776" max="10776" width="8.140625" style="1013" customWidth="1"/>
    <col min="10777" max="10777" width="10.42578125" style="1013" customWidth="1"/>
    <col min="10778" max="10778" width="9.140625" style="1013"/>
    <col min="10779" max="10779" width="19.42578125" style="1013" customWidth="1"/>
    <col min="10780" max="10780" width="16.42578125" style="1013" bestFit="1" customWidth="1"/>
    <col min="10781" max="11008" width="9.140625" style="1013"/>
    <col min="11009" max="11009" width="7.42578125" style="1013" customWidth="1"/>
    <col min="11010" max="11010" width="11.140625" style="1013" customWidth="1"/>
    <col min="11011" max="11011" width="7" style="1013" bestFit="1" customWidth="1"/>
    <col min="11012" max="11012" width="7.5703125" style="1013" bestFit="1" customWidth="1"/>
    <col min="11013" max="11013" width="7.7109375" style="1013" bestFit="1" customWidth="1"/>
    <col min="11014" max="11014" width="9.42578125" style="1013" bestFit="1" customWidth="1"/>
    <col min="11015" max="11015" width="10" style="1013" bestFit="1" customWidth="1"/>
    <col min="11016" max="11016" width="8.28515625" style="1013" customWidth="1"/>
    <col min="11017" max="11017" width="7.140625" style="1013" customWidth="1"/>
    <col min="11018" max="11018" width="10.7109375" style="1013" customWidth="1"/>
    <col min="11019" max="11019" width="8.5703125" style="1013" customWidth="1"/>
    <col min="11020" max="11021" width="8.85546875" style="1013" bestFit="1" customWidth="1"/>
    <col min="11022" max="11022" width="9.42578125" style="1013" customWidth="1"/>
    <col min="11023" max="11031" width="8.28515625" style="1013" customWidth="1"/>
    <col min="11032" max="11032" width="8.140625" style="1013" customWidth="1"/>
    <col min="11033" max="11033" width="10.42578125" style="1013" customWidth="1"/>
    <col min="11034" max="11034" width="9.140625" style="1013"/>
    <col min="11035" max="11035" width="19.42578125" style="1013" customWidth="1"/>
    <col min="11036" max="11036" width="16.42578125" style="1013" bestFit="1" customWidth="1"/>
    <col min="11037" max="11264" width="9.140625" style="1013"/>
    <col min="11265" max="11265" width="7.42578125" style="1013" customWidth="1"/>
    <col min="11266" max="11266" width="11.140625" style="1013" customWidth="1"/>
    <col min="11267" max="11267" width="7" style="1013" bestFit="1" customWidth="1"/>
    <col min="11268" max="11268" width="7.5703125" style="1013" bestFit="1" customWidth="1"/>
    <col min="11269" max="11269" width="7.7109375" style="1013" bestFit="1" customWidth="1"/>
    <col min="11270" max="11270" width="9.42578125" style="1013" bestFit="1" customWidth="1"/>
    <col min="11271" max="11271" width="10" style="1013" bestFit="1" customWidth="1"/>
    <col min="11272" max="11272" width="8.28515625" style="1013" customWidth="1"/>
    <col min="11273" max="11273" width="7.140625" style="1013" customWidth="1"/>
    <col min="11274" max="11274" width="10.7109375" style="1013" customWidth="1"/>
    <col min="11275" max="11275" width="8.5703125" style="1013" customWidth="1"/>
    <col min="11276" max="11277" width="8.85546875" style="1013" bestFit="1" customWidth="1"/>
    <col min="11278" max="11278" width="9.42578125" style="1013" customWidth="1"/>
    <col min="11279" max="11287" width="8.28515625" style="1013" customWidth="1"/>
    <col min="11288" max="11288" width="8.140625" style="1013" customWidth="1"/>
    <col min="11289" max="11289" width="10.42578125" style="1013" customWidth="1"/>
    <col min="11290" max="11290" width="9.140625" style="1013"/>
    <col min="11291" max="11291" width="19.42578125" style="1013" customWidth="1"/>
    <col min="11292" max="11292" width="16.42578125" style="1013" bestFit="1" customWidth="1"/>
    <col min="11293" max="11520" width="9.140625" style="1013"/>
    <col min="11521" max="11521" width="7.42578125" style="1013" customWidth="1"/>
    <col min="11522" max="11522" width="11.140625" style="1013" customWidth="1"/>
    <col min="11523" max="11523" width="7" style="1013" bestFit="1" customWidth="1"/>
    <col min="11524" max="11524" width="7.5703125" style="1013" bestFit="1" customWidth="1"/>
    <col min="11525" max="11525" width="7.7109375" style="1013" bestFit="1" customWidth="1"/>
    <col min="11526" max="11526" width="9.42578125" style="1013" bestFit="1" customWidth="1"/>
    <col min="11527" max="11527" width="10" style="1013" bestFit="1" customWidth="1"/>
    <col min="11528" max="11528" width="8.28515625" style="1013" customWidth="1"/>
    <col min="11529" max="11529" width="7.140625" style="1013" customWidth="1"/>
    <col min="11530" max="11530" width="10.7109375" style="1013" customWidth="1"/>
    <col min="11531" max="11531" width="8.5703125" style="1013" customWidth="1"/>
    <col min="11532" max="11533" width="8.85546875" style="1013" bestFit="1" customWidth="1"/>
    <col min="11534" max="11534" width="9.42578125" style="1013" customWidth="1"/>
    <col min="11535" max="11543" width="8.28515625" style="1013" customWidth="1"/>
    <col min="11544" max="11544" width="8.140625" style="1013" customWidth="1"/>
    <col min="11545" max="11545" width="10.42578125" style="1013" customWidth="1"/>
    <col min="11546" max="11546" width="9.140625" style="1013"/>
    <col min="11547" max="11547" width="19.42578125" style="1013" customWidth="1"/>
    <col min="11548" max="11548" width="16.42578125" style="1013" bestFit="1" customWidth="1"/>
    <col min="11549" max="11776" width="9.140625" style="1013"/>
    <col min="11777" max="11777" width="7.42578125" style="1013" customWidth="1"/>
    <col min="11778" max="11778" width="11.140625" style="1013" customWidth="1"/>
    <col min="11779" max="11779" width="7" style="1013" bestFit="1" customWidth="1"/>
    <col min="11780" max="11780" width="7.5703125" style="1013" bestFit="1" customWidth="1"/>
    <col min="11781" max="11781" width="7.7109375" style="1013" bestFit="1" customWidth="1"/>
    <col min="11782" max="11782" width="9.42578125" style="1013" bestFit="1" customWidth="1"/>
    <col min="11783" max="11783" width="10" style="1013" bestFit="1" customWidth="1"/>
    <col min="11784" max="11784" width="8.28515625" style="1013" customWidth="1"/>
    <col min="11785" max="11785" width="7.140625" style="1013" customWidth="1"/>
    <col min="11786" max="11786" width="10.7109375" style="1013" customWidth="1"/>
    <col min="11787" max="11787" width="8.5703125" style="1013" customWidth="1"/>
    <col min="11788" max="11789" width="8.85546875" style="1013" bestFit="1" customWidth="1"/>
    <col min="11790" max="11790" width="9.42578125" style="1013" customWidth="1"/>
    <col min="11791" max="11799" width="8.28515625" style="1013" customWidth="1"/>
    <col min="11800" max="11800" width="8.140625" style="1013" customWidth="1"/>
    <col min="11801" max="11801" width="10.42578125" style="1013" customWidth="1"/>
    <col min="11802" max="11802" width="9.140625" style="1013"/>
    <col min="11803" max="11803" width="19.42578125" style="1013" customWidth="1"/>
    <col min="11804" max="11804" width="16.42578125" style="1013" bestFit="1" customWidth="1"/>
    <col min="11805" max="12032" width="9.140625" style="1013"/>
    <col min="12033" max="12033" width="7.42578125" style="1013" customWidth="1"/>
    <col min="12034" max="12034" width="11.140625" style="1013" customWidth="1"/>
    <col min="12035" max="12035" width="7" style="1013" bestFit="1" customWidth="1"/>
    <col min="12036" max="12036" width="7.5703125" style="1013" bestFit="1" customWidth="1"/>
    <col min="12037" max="12037" width="7.7109375" style="1013" bestFit="1" customWidth="1"/>
    <col min="12038" max="12038" width="9.42578125" style="1013" bestFit="1" customWidth="1"/>
    <col min="12039" max="12039" width="10" style="1013" bestFit="1" customWidth="1"/>
    <col min="12040" max="12040" width="8.28515625" style="1013" customWidth="1"/>
    <col min="12041" max="12041" width="7.140625" style="1013" customWidth="1"/>
    <col min="12042" max="12042" width="10.7109375" style="1013" customWidth="1"/>
    <col min="12043" max="12043" width="8.5703125" style="1013" customWidth="1"/>
    <col min="12044" max="12045" width="8.85546875" style="1013" bestFit="1" customWidth="1"/>
    <col min="12046" max="12046" width="9.42578125" style="1013" customWidth="1"/>
    <col min="12047" max="12055" width="8.28515625" style="1013" customWidth="1"/>
    <col min="12056" max="12056" width="8.140625" style="1013" customWidth="1"/>
    <col min="12057" max="12057" width="10.42578125" style="1013" customWidth="1"/>
    <col min="12058" max="12058" width="9.140625" style="1013"/>
    <col min="12059" max="12059" width="19.42578125" style="1013" customWidth="1"/>
    <col min="12060" max="12060" width="16.42578125" style="1013" bestFit="1" customWidth="1"/>
    <col min="12061" max="12288" width="9.140625" style="1013"/>
    <col min="12289" max="12289" width="7.42578125" style="1013" customWidth="1"/>
    <col min="12290" max="12290" width="11.140625" style="1013" customWidth="1"/>
    <col min="12291" max="12291" width="7" style="1013" bestFit="1" customWidth="1"/>
    <col min="12292" max="12292" width="7.5703125" style="1013" bestFit="1" customWidth="1"/>
    <col min="12293" max="12293" width="7.7109375" style="1013" bestFit="1" customWidth="1"/>
    <col min="12294" max="12294" width="9.42578125" style="1013" bestFit="1" customWidth="1"/>
    <col min="12295" max="12295" width="10" style="1013" bestFit="1" customWidth="1"/>
    <col min="12296" max="12296" width="8.28515625" style="1013" customWidth="1"/>
    <col min="12297" max="12297" width="7.140625" style="1013" customWidth="1"/>
    <col min="12298" max="12298" width="10.7109375" style="1013" customWidth="1"/>
    <col min="12299" max="12299" width="8.5703125" style="1013" customWidth="1"/>
    <col min="12300" max="12301" width="8.85546875" style="1013" bestFit="1" customWidth="1"/>
    <col min="12302" max="12302" width="9.42578125" style="1013" customWidth="1"/>
    <col min="12303" max="12311" width="8.28515625" style="1013" customWidth="1"/>
    <col min="12312" max="12312" width="8.140625" style="1013" customWidth="1"/>
    <col min="12313" max="12313" width="10.42578125" style="1013" customWidth="1"/>
    <col min="12314" max="12314" width="9.140625" style="1013"/>
    <col min="12315" max="12315" width="19.42578125" style="1013" customWidth="1"/>
    <col min="12316" max="12316" width="16.42578125" style="1013" bestFit="1" customWidth="1"/>
    <col min="12317" max="12544" width="9.140625" style="1013"/>
    <col min="12545" max="12545" width="7.42578125" style="1013" customWidth="1"/>
    <col min="12546" max="12546" width="11.140625" style="1013" customWidth="1"/>
    <col min="12547" max="12547" width="7" style="1013" bestFit="1" customWidth="1"/>
    <col min="12548" max="12548" width="7.5703125" style="1013" bestFit="1" customWidth="1"/>
    <col min="12549" max="12549" width="7.7109375" style="1013" bestFit="1" customWidth="1"/>
    <col min="12550" max="12550" width="9.42578125" style="1013" bestFit="1" customWidth="1"/>
    <col min="12551" max="12551" width="10" style="1013" bestFit="1" customWidth="1"/>
    <col min="12552" max="12552" width="8.28515625" style="1013" customWidth="1"/>
    <col min="12553" max="12553" width="7.140625" style="1013" customWidth="1"/>
    <col min="12554" max="12554" width="10.7109375" style="1013" customWidth="1"/>
    <col min="12555" max="12555" width="8.5703125" style="1013" customWidth="1"/>
    <col min="12556" max="12557" width="8.85546875" style="1013" bestFit="1" customWidth="1"/>
    <col min="12558" max="12558" width="9.42578125" style="1013" customWidth="1"/>
    <col min="12559" max="12567" width="8.28515625" style="1013" customWidth="1"/>
    <col min="12568" max="12568" width="8.140625" style="1013" customWidth="1"/>
    <col min="12569" max="12569" width="10.42578125" style="1013" customWidth="1"/>
    <col min="12570" max="12570" width="9.140625" style="1013"/>
    <col min="12571" max="12571" width="19.42578125" style="1013" customWidth="1"/>
    <col min="12572" max="12572" width="16.42578125" style="1013" bestFit="1" customWidth="1"/>
    <col min="12573" max="12800" width="9.140625" style="1013"/>
    <col min="12801" max="12801" width="7.42578125" style="1013" customWidth="1"/>
    <col min="12802" max="12802" width="11.140625" style="1013" customWidth="1"/>
    <col min="12803" max="12803" width="7" style="1013" bestFit="1" customWidth="1"/>
    <col min="12804" max="12804" width="7.5703125" style="1013" bestFit="1" customWidth="1"/>
    <col min="12805" max="12805" width="7.7109375" style="1013" bestFit="1" customWidth="1"/>
    <col min="12806" max="12806" width="9.42578125" style="1013" bestFit="1" customWidth="1"/>
    <col min="12807" max="12807" width="10" style="1013" bestFit="1" customWidth="1"/>
    <col min="12808" max="12808" width="8.28515625" style="1013" customWidth="1"/>
    <col min="12809" max="12809" width="7.140625" style="1013" customWidth="1"/>
    <col min="12810" max="12810" width="10.7109375" style="1013" customWidth="1"/>
    <col min="12811" max="12811" width="8.5703125" style="1013" customWidth="1"/>
    <col min="12812" max="12813" width="8.85546875" style="1013" bestFit="1" customWidth="1"/>
    <col min="12814" max="12814" width="9.42578125" style="1013" customWidth="1"/>
    <col min="12815" max="12823" width="8.28515625" style="1013" customWidth="1"/>
    <col min="12824" max="12824" width="8.140625" style="1013" customWidth="1"/>
    <col min="12825" max="12825" width="10.42578125" style="1013" customWidth="1"/>
    <col min="12826" max="12826" width="9.140625" style="1013"/>
    <col min="12827" max="12827" width="19.42578125" style="1013" customWidth="1"/>
    <col min="12828" max="12828" width="16.42578125" style="1013" bestFit="1" customWidth="1"/>
    <col min="12829" max="13056" width="9.140625" style="1013"/>
    <col min="13057" max="13057" width="7.42578125" style="1013" customWidth="1"/>
    <col min="13058" max="13058" width="11.140625" style="1013" customWidth="1"/>
    <col min="13059" max="13059" width="7" style="1013" bestFit="1" customWidth="1"/>
    <col min="13060" max="13060" width="7.5703125" style="1013" bestFit="1" customWidth="1"/>
    <col min="13061" max="13061" width="7.7109375" style="1013" bestFit="1" customWidth="1"/>
    <col min="13062" max="13062" width="9.42578125" style="1013" bestFit="1" customWidth="1"/>
    <col min="13063" max="13063" width="10" style="1013" bestFit="1" customWidth="1"/>
    <col min="13064" max="13064" width="8.28515625" style="1013" customWidth="1"/>
    <col min="13065" max="13065" width="7.140625" style="1013" customWidth="1"/>
    <col min="13066" max="13066" width="10.7109375" style="1013" customWidth="1"/>
    <col min="13067" max="13067" width="8.5703125" style="1013" customWidth="1"/>
    <col min="13068" max="13069" width="8.85546875" style="1013" bestFit="1" customWidth="1"/>
    <col min="13070" max="13070" width="9.42578125" style="1013" customWidth="1"/>
    <col min="13071" max="13079" width="8.28515625" style="1013" customWidth="1"/>
    <col min="13080" max="13080" width="8.140625" style="1013" customWidth="1"/>
    <col min="13081" max="13081" width="10.42578125" style="1013" customWidth="1"/>
    <col min="13082" max="13082" width="9.140625" style="1013"/>
    <col min="13083" max="13083" width="19.42578125" style="1013" customWidth="1"/>
    <col min="13084" max="13084" width="16.42578125" style="1013" bestFit="1" customWidth="1"/>
    <col min="13085" max="13312" width="9.140625" style="1013"/>
    <col min="13313" max="13313" width="7.42578125" style="1013" customWidth="1"/>
    <col min="13314" max="13314" width="11.140625" style="1013" customWidth="1"/>
    <col min="13315" max="13315" width="7" style="1013" bestFit="1" customWidth="1"/>
    <col min="13316" max="13316" width="7.5703125" style="1013" bestFit="1" customWidth="1"/>
    <col min="13317" max="13317" width="7.7109375" style="1013" bestFit="1" customWidth="1"/>
    <col min="13318" max="13318" width="9.42578125" style="1013" bestFit="1" customWidth="1"/>
    <col min="13319" max="13319" width="10" style="1013" bestFit="1" customWidth="1"/>
    <col min="13320" max="13320" width="8.28515625" style="1013" customWidth="1"/>
    <col min="13321" max="13321" width="7.140625" style="1013" customWidth="1"/>
    <col min="13322" max="13322" width="10.7109375" style="1013" customWidth="1"/>
    <col min="13323" max="13323" width="8.5703125" style="1013" customWidth="1"/>
    <col min="13324" max="13325" width="8.85546875" style="1013" bestFit="1" customWidth="1"/>
    <col min="13326" max="13326" width="9.42578125" style="1013" customWidth="1"/>
    <col min="13327" max="13335" width="8.28515625" style="1013" customWidth="1"/>
    <col min="13336" max="13336" width="8.140625" style="1013" customWidth="1"/>
    <col min="13337" max="13337" width="10.42578125" style="1013" customWidth="1"/>
    <col min="13338" max="13338" width="9.140625" style="1013"/>
    <col min="13339" max="13339" width="19.42578125" style="1013" customWidth="1"/>
    <col min="13340" max="13340" width="16.42578125" style="1013" bestFit="1" customWidth="1"/>
    <col min="13341" max="13568" width="9.140625" style="1013"/>
    <col min="13569" max="13569" width="7.42578125" style="1013" customWidth="1"/>
    <col min="13570" max="13570" width="11.140625" style="1013" customWidth="1"/>
    <col min="13571" max="13571" width="7" style="1013" bestFit="1" customWidth="1"/>
    <col min="13572" max="13572" width="7.5703125" style="1013" bestFit="1" customWidth="1"/>
    <col min="13573" max="13573" width="7.7109375" style="1013" bestFit="1" customWidth="1"/>
    <col min="13574" max="13574" width="9.42578125" style="1013" bestFit="1" customWidth="1"/>
    <col min="13575" max="13575" width="10" style="1013" bestFit="1" customWidth="1"/>
    <col min="13576" max="13576" width="8.28515625" style="1013" customWidth="1"/>
    <col min="13577" max="13577" width="7.140625" style="1013" customWidth="1"/>
    <col min="13578" max="13578" width="10.7109375" style="1013" customWidth="1"/>
    <col min="13579" max="13579" width="8.5703125" style="1013" customWidth="1"/>
    <col min="13580" max="13581" width="8.85546875" style="1013" bestFit="1" customWidth="1"/>
    <col min="13582" max="13582" width="9.42578125" style="1013" customWidth="1"/>
    <col min="13583" max="13591" width="8.28515625" style="1013" customWidth="1"/>
    <col min="13592" max="13592" width="8.140625" style="1013" customWidth="1"/>
    <col min="13593" max="13593" width="10.42578125" style="1013" customWidth="1"/>
    <col min="13594" max="13594" width="9.140625" style="1013"/>
    <col min="13595" max="13595" width="19.42578125" style="1013" customWidth="1"/>
    <col min="13596" max="13596" width="16.42578125" style="1013" bestFit="1" customWidth="1"/>
    <col min="13597" max="13824" width="9.140625" style="1013"/>
    <col min="13825" max="13825" width="7.42578125" style="1013" customWidth="1"/>
    <col min="13826" max="13826" width="11.140625" style="1013" customWidth="1"/>
    <col min="13827" max="13827" width="7" style="1013" bestFit="1" customWidth="1"/>
    <col min="13828" max="13828" width="7.5703125" style="1013" bestFit="1" customWidth="1"/>
    <col min="13829" max="13829" width="7.7109375" style="1013" bestFit="1" customWidth="1"/>
    <col min="13830" max="13830" width="9.42578125" style="1013" bestFit="1" customWidth="1"/>
    <col min="13831" max="13831" width="10" style="1013" bestFit="1" customWidth="1"/>
    <col min="13832" max="13832" width="8.28515625" style="1013" customWidth="1"/>
    <col min="13833" max="13833" width="7.140625" style="1013" customWidth="1"/>
    <col min="13834" max="13834" width="10.7109375" style="1013" customWidth="1"/>
    <col min="13835" max="13835" width="8.5703125" style="1013" customWidth="1"/>
    <col min="13836" max="13837" width="8.85546875" style="1013" bestFit="1" customWidth="1"/>
    <col min="13838" max="13838" width="9.42578125" style="1013" customWidth="1"/>
    <col min="13839" max="13847" width="8.28515625" style="1013" customWidth="1"/>
    <col min="13848" max="13848" width="8.140625" style="1013" customWidth="1"/>
    <col min="13849" max="13849" width="10.42578125" style="1013" customWidth="1"/>
    <col min="13850" max="13850" width="9.140625" style="1013"/>
    <col min="13851" max="13851" width="19.42578125" style="1013" customWidth="1"/>
    <col min="13852" max="13852" width="16.42578125" style="1013" bestFit="1" customWidth="1"/>
    <col min="13853" max="14080" width="9.140625" style="1013"/>
    <col min="14081" max="14081" width="7.42578125" style="1013" customWidth="1"/>
    <col min="14082" max="14082" width="11.140625" style="1013" customWidth="1"/>
    <col min="14083" max="14083" width="7" style="1013" bestFit="1" customWidth="1"/>
    <col min="14084" max="14084" width="7.5703125" style="1013" bestFit="1" customWidth="1"/>
    <col min="14085" max="14085" width="7.7109375" style="1013" bestFit="1" customWidth="1"/>
    <col min="14086" max="14086" width="9.42578125" style="1013" bestFit="1" customWidth="1"/>
    <col min="14087" max="14087" width="10" style="1013" bestFit="1" customWidth="1"/>
    <col min="14088" max="14088" width="8.28515625" style="1013" customWidth="1"/>
    <col min="14089" max="14089" width="7.140625" style="1013" customWidth="1"/>
    <col min="14090" max="14090" width="10.7109375" style="1013" customWidth="1"/>
    <col min="14091" max="14091" width="8.5703125" style="1013" customWidth="1"/>
    <col min="14092" max="14093" width="8.85546875" style="1013" bestFit="1" customWidth="1"/>
    <col min="14094" max="14094" width="9.42578125" style="1013" customWidth="1"/>
    <col min="14095" max="14103" width="8.28515625" style="1013" customWidth="1"/>
    <col min="14104" max="14104" width="8.140625" style="1013" customWidth="1"/>
    <col min="14105" max="14105" width="10.42578125" style="1013" customWidth="1"/>
    <col min="14106" max="14106" width="9.140625" style="1013"/>
    <col min="14107" max="14107" width="19.42578125" style="1013" customWidth="1"/>
    <col min="14108" max="14108" width="16.42578125" style="1013" bestFit="1" customWidth="1"/>
    <col min="14109" max="14336" width="9.140625" style="1013"/>
    <col min="14337" max="14337" width="7.42578125" style="1013" customWidth="1"/>
    <col min="14338" max="14338" width="11.140625" style="1013" customWidth="1"/>
    <col min="14339" max="14339" width="7" style="1013" bestFit="1" customWidth="1"/>
    <col min="14340" max="14340" width="7.5703125" style="1013" bestFit="1" customWidth="1"/>
    <col min="14341" max="14341" width="7.7109375" style="1013" bestFit="1" customWidth="1"/>
    <col min="14342" max="14342" width="9.42578125" style="1013" bestFit="1" customWidth="1"/>
    <col min="14343" max="14343" width="10" style="1013" bestFit="1" customWidth="1"/>
    <col min="14344" max="14344" width="8.28515625" style="1013" customWidth="1"/>
    <col min="14345" max="14345" width="7.140625" style="1013" customWidth="1"/>
    <col min="14346" max="14346" width="10.7109375" style="1013" customWidth="1"/>
    <col min="14347" max="14347" width="8.5703125" style="1013" customWidth="1"/>
    <col min="14348" max="14349" width="8.85546875" style="1013" bestFit="1" customWidth="1"/>
    <col min="14350" max="14350" width="9.42578125" style="1013" customWidth="1"/>
    <col min="14351" max="14359" width="8.28515625" style="1013" customWidth="1"/>
    <col min="14360" max="14360" width="8.140625" style="1013" customWidth="1"/>
    <col min="14361" max="14361" width="10.42578125" style="1013" customWidth="1"/>
    <col min="14362" max="14362" width="9.140625" style="1013"/>
    <col min="14363" max="14363" width="19.42578125" style="1013" customWidth="1"/>
    <col min="14364" max="14364" width="16.42578125" style="1013" bestFit="1" customWidth="1"/>
    <col min="14365" max="14592" width="9.140625" style="1013"/>
    <col min="14593" max="14593" width="7.42578125" style="1013" customWidth="1"/>
    <col min="14594" max="14594" width="11.140625" style="1013" customWidth="1"/>
    <col min="14595" max="14595" width="7" style="1013" bestFit="1" customWidth="1"/>
    <col min="14596" max="14596" width="7.5703125" style="1013" bestFit="1" customWidth="1"/>
    <col min="14597" max="14597" width="7.7109375" style="1013" bestFit="1" customWidth="1"/>
    <col min="14598" max="14598" width="9.42578125" style="1013" bestFit="1" customWidth="1"/>
    <col min="14599" max="14599" width="10" style="1013" bestFit="1" customWidth="1"/>
    <col min="14600" max="14600" width="8.28515625" style="1013" customWidth="1"/>
    <col min="14601" max="14601" width="7.140625" style="1013" customWidth="1"/>
    <col min="14602" max="14602" width="10.7109375" style="1013" customWidth="1"/>
    <col min="14603" max="14603" width="8.5703125" style="1013" customWidth="1"/>
    <col min="14604" max="14605" width="8.85546875" style="1013" bestFit="1" customWidth="1"/>
    <col min="14606" max="14606" width="9.42578125" style="1013" customWidth="1"/>
    <col min="14607" max="14615" width="8.28515625" style="1013" customWidth="1"/>
    <col min="14616" max="14616" width="8.140625" style="1013" customWidth="1"/>
    <col min="14617" max="14617" width="10.42578125" style="1013" customWidth="1"/>
    <col min="14618" max="14618" width="9.140625" style="1013"/>
    <col min="14619" max="14619" width="19.42578125" style="1013" customWidth="1"/>
    <col min="14620" max="14620" width="16.42578125" style="1013" bestFit="1" customWidth="1"/>
    <col min="14621" max="14848" width="9.140625" style="1013"/>
    <col min="14849" max="14849" width="7.42578125" style="1013" customWidth="1"/>
    <col min="14850" max="14850" width="11.140625" style="1013" customWidth="1"/>
    <col min="14851" max="14851" width="7" style="1013" bestFit="1" customWidth="1"/>
    <col min="14852" max="14852" width="7.5703125" style="1013" bestFit="1" customWidth="1"/>
    <col min="14853" max="14853" width="7.7109375" style="1013" bestFit="1" customWidth="1"/>
    <col min="14854" max="14854" width="9.42578125" style="1013" bestFit="1" customWidth="1"/>
    <col min="14855" max="14855" width="10" style="1013" bestFit="1" customWidth="1"/>
    <col min="14856" max="14856" width="8.28515625" style="1013" customWidth="1"/>
    <col min="14857" max="14857" width="7.140625" style="1013" customWidth="1"/>
    <col min="14858" max="14858" width="10.7109375" style="1013" customWidth="1"/>
    <col min="14859" max="14859" width="8.5703125" style="1013" customWidth="1"/>
    <col min="14860" max="14861" width="8.85546875" style="1013" bestFit="1" customWidth="1"/>
    <col min="14862" max="14862" width="9.42578125" style="1013" customWidth="1"/>
    <col min="14863" max="14871" width="8.28515625" style="1013" customWidth="1"/>
    <col min="14872" max="14872" width="8.140625" style="1013" customWidth="1"/>
    <col min="14873" max="14873" width="10.42578125" style="1013" customWidth="1"/>
    <col min="14874" max="14874" width="9.140625" style="1013"/>
    <col min="14875" max="14875" width="19.42578125" style="1013" customWidth="1"/>
    <col min="14876" max="14876" width="16.42578125" style="1013" bestFit="1" customWidth="1"/>
    <col min="14877" max="15104" width="9.140625" style="1013"/>
    <col min="15105" max="15105" width="7.42578125" style="1013" customWidth="1"/>
    <col min="15106" max="15106" width="11.140625" style="1013" customWidth="1"/>
    <col min="15107" max="15107" width="7" style="1013" bestFit="1" customWidth="1"/>
    <col min="15108" max="15108" width="7.5703125" style="1013" bestFit="1" customWidth="1"/>
    <col min="15109" max="15109" width="7.7109375" style="1013" bestFit="1" customWidth="1"/>
    <col min="15110" max="15110" width="9.42578125" style="1013" bestFit="1" customWidth="1"/>
    <col min="15111" max="15111" width="10" style="1013" bestFit="1" customWidth="1"/>
    <col min="15112" max="15112" width="8.28515625" style="1013" customWidth="1"/>
    <col min="15113" max="15113" width="7.140625" style="1013" customWidth="1"/>
    <col min="15114" max="15114" width="10.7109375" style="1013" customWidth="1"/>
    <col min="15115" max="15115" width="8.5703125" style="1013" customWidth="1"/>
    <col min="15116" max="15117" width="8.85546875" style="1013" bestFit="1" customWidth="1"/>
    <col min="15118" max="15118" width="9.42578125" style="1013" customWidth="1"/>
    <col min="15119" max="15127" width="8.28515625" style="1013" customWidth="1"/>
    <col min="15128" max="15128" width="8.140625" style="1013" customWidth="1"/>
    <col min="15129" max="15129" width="10.42578125" style="1013" customWidth="1"/>
    <col min="15130" max="15130" width="9.140625" style="1013"/>
    <col min="15131" max="15131" width="19.42578125" style="1013" customWidth="1"/>
    <col min="15132" max="15132" width="16.42578125" style="1013" bestFit="1" customWidth="1"/>
    <col min="15133" max="15360" width="9.140625" style="1013"/>
    <col min="15361" max="15361" width="7.42578125" style="1013" customWidth="1"/>
    <col min="15362" max="15362" width="11.140625" style="1013" customWidth="1"/>
    <col min="15363" max="15363" width="7" style="1013" bestFit="1" customWidth="1"/>
    <col min="15364" max="15364" width="7.5703125" style="1013" bestFit="1" customWidth="1"/>
    <col min="15365" max="15365" width="7.7109375" style="1013" bestFit="1" customWidth="1"/>
    <col min="15366" max="15366" width="9.42578125" style="1013" bestFit="1" customWidth="1"/>
    <col min="15367" max="15367" width="10" style="1013" bestFit="1" customWidth="1"/>
    <col min="15368" max="15368" width="8.28515625" style="1013" customWidth="1"/>
    <col min="15369" max="15369" width="7.140625" style="1013" customWidth="1"/>
    <col min="15370" max="15370" width="10.7109375" style="1013" customWidth="1"/>
    <col min="15371" max="15371" width="8.5703125" style="1013" customWidth="1"/>
    <col min="15372" max="15373" width="8.85546875" style="1013" bestFit="1" customWidth="1"/>
    <col min="15374" max="15374" width="9.42578125" style="1013" customWidth="1"/>
    <col min="15375" max="15383" width="8.28515625" style="1013" customWidth="1"/>
    <col min="15384" max="15384" width="8.140625" style="1013" customWidth="1"/>
    <col min="15385" max="15385" width="10.42578125" style="1013" customWidth="1"/>
    <col min="15386" max="15386" width="9.140625" style="1013"/>
    <col min="15387" max="15387" width="19.42578125" style="1013" customWidth="1"/>
    <col min="15388" max="15388" width="16.42578125" style="1013" bestFit="1" customWidth="1"/>
    <col min="15389" max="15616" width="9.140625" style="1013"/>
    <col min="15617" max="15617" width="7.42578125" style="1013" customWidth="1"/>
    <col min="15618" max="15618" width="11.140625" style="1013" customWidth="1"/>
    <col min="15619" max="15619" width="7" style="1013" bestFit="1" customWidth="1"/>
    <col min="15620" max="15620" width="7.5703125" style="1013" bestFit="1" customWidth="1"/>
    <col min="15621" max="15621" width="7.7109375" style="1013" bestFit="1" customWidth="1"/>
    <col min="15622" max="15622" width="9.42578125" style="1013" bestFit="1" customWidth="1"/>
    <col min="15623" max="15623" width="10" style="1013" bestFit="1" customWidth="1"/>
    <col min="15624" max="15624" width="8.28515625" style="1013" customWidth="1"/>
    <col min="15625" max="15625" width="7.140625" style="1013" customWidth="1"/>
    <col min="15626" max="15626" width="10.7109375" style="1013" customWidth="1"/>
    <col min="15627" max="15627" width="8.5703125" style="1013" customWidth="1"/>
    <col min="15628" max="15629" width="8.85546875" style="1013" bestFit="1" customWidth="1"/>
    <col min="15630" max="15630" width="9.42578125" style="1013" customWidth="1"/>
    <col min="15631" max="15639" width="8.28515625" style="1013" customWidth="1"/>
    <col min="15640" max="15640" width="8.140625" style="1013" customWidth="1"/>
    <col min="15641" max="15641" width="10.42578125" style="1013" customWidth="1"/>
    <col min="15642" max="15642" width="9.140625" style="1013"/>
    <col min="15643" max="15643" width="19.42578125" style="1013" customWidth="1"/>
    <col min="15644" max="15644" width="16.42578125" style="1013" bestFit="1" customWidth="1"/>
    <col min="15645" max="15872" width="9.140625" style="1013"/>
    <col min="15873" max="15873" width="7.42578125" style="1013" customWidth="1"/>
    <col min="15874" max="15874" width="11.140625" style="1013" customWidth="1"/>
    <col min="15875" max="15875" width="7" style="1013" bestFit="1" customWidth="1"/>
    <col min="15876" max="15876" width="7.5703125" style="1013" bestFit="1" customWidth="1"/>
    <col min="15877" max="15877" width="7.7109375" style="1013" bestFit="1" customWidth="1"/>
    <col min="15878" max="15878" width="9.42578125" style="1013" bestFit="1" customWidth="1"/>
    <col min="15879" max="15879" width="10" style="1013" bestFit="1" customWidth="1"/>
    <col min="15880" max="15880" width="8.28515625" style="1013" customWidth="1"/>
    <col min="15881" max="15881" width="7.140625" style="1013" customWidth="1"/>
    <col min="15882" max="15882" width="10.7109375" style="1013" customWidth="1"/>
    <col min="15883" max="15883" width="8.5703125" style="1013" customWidth="1"/>
    <col min="15884" max="15885" width="8.85546875" style="1013" bestFit="1" customWidth="1"/>
    <col min="15886" max="15886" width="9.42578125" style="1013" customWidth="1"/>
    <col min="15887" max="15895" width="8.28515625" style="1013" customWidth="1"/>
    <col min="15896" max="15896" width="8.140625" style="1013" customWidth="1"/>
    <col min="15897" max="15897" width="10.42578125" style="1013" customWidth="1"/>
    <col min="15898" max="15898" width="9.140625" style="1013"/>
    <col min="15899" max="15899" width="19.42578125" style="1013" customWidth="1"/>
    <col min="15900" max="15900" width="16.42578125" style="1013" bestFit="1" customWidth="1"/>
    <col min="15901" max="16128" width="9.140625" style="1013"/>
    <col min="16129" max="16129" width="7.42578125" style="1013" customWidth="1"/>
    <col min="16130" max="16130" width="11.140625" style="1013" customWidth="1"/>
    <col min="16131" max="16131" width="7" style="1013" bestFit="1" customWidth="1"/>
    <col min="16132" max="16132" width="7.5703125" style="1013" bestFit="1" customWidth="1"/>
    <col min="16133" max="16133" width="7.7109375" style="1013" bestFit="1" customWidth="1"/>
    <col min="16134" max="16134" width="9.42578125" style="1013" bestFit="1" customWidth="1"/>
    <col min="16135" max="16135" width="10" style="1013" bestFit="1" customWidth="1"/>
    <col min="16136" max="16136" width="8.28515625" style="1013" customWidth="1"/>
    <col min="16137" max="16137" width="7.140625" style="1013" customWidth="1"/>
    <col min="16138" max="16138" width="10.7109375" style="1013" customWidth="1"/>
    <col min="16139" max="16139" width="8.5703125" style="1013" customWidth="1"/>
    <col min="16140" max="16141" width="8.85546875" style="1013" bestFit="1" customWidth="1"/>
    <col min="16142" max="16142" width="9.42578125" style="1013" customWidth="1"/>
    <col min="16143" max="16151" width="8.28515625" style="1013" customWidth="1"/>
    <col min="16152" max="16152" width="8.140625" style="1013" customWidth="1"/>
    <col min="16153" max="16153" width="10.42578125" style="1013" customWidth="1"/>
    <col min="16154" max="16154" width="9.140625" style="1013"/>
    <col min="16155" max="16155" width="19.42578125" style="1013" customWidth="1"/>
    <col min="16156" max="16156" width="16.42578125" style="1013" bestFit="1" customWidth="1"/>
    <col min="16157" max="16384" width="9.140625" style="1013"/>
  </cols>
  <sheetData>
    <row r="1" spans="1:29" ht="32.25" customHeight="1" x14ac:dyDescent="0.25">
      <c r="A1" s="1006" t="s">
        <v>3710</v>
      </c>
      <c r="B1" s="1007"/>
      <c r="C1" s="1007"/>
      <c r="D1" s="1008"/>
      <c r="E1" s="1007"/>
      <c r="F1" s="1007"/>
      <c r="G1" s="1007"/>
      <c r="H1" s="1009"/>
      <c r="I1" s="1009"/>
      <c r="J1" s="1009"/>
      <c r="K1" s="1009"/>
      <c r="L1" s="1007"/>
      <c r="M1" s="1007"/>
      <c r="N1" s="1007"/>
      <c r="O1" s="1007"/>
      <c r="P1" s="1007"/>
      <c r="Q1" s="1007"/>
      <c r="R1" s="1007"/>
      <c r="S1" s="1010"/>
      <c r="T1" s="1007"/>
      <c r="U1" s="1007"/>
      <c r="V1" s="1007"/>
      <c r="W1" s="1007"/>
      <c r="X1" s="1009"/>
      <c r="Y1" s="1011"/>
      <c r="Z1" s="1012"/>
      <c r="AA1" s="1011"/>
    </row>
    <row r="2" spans="1:29" ht="16.5" customHeight="1" thickBot="1" x14ac:dyDescent="0.35">
      <c r="A2" s="1009"/>
      <c r="B2" s="1007"/>
      <c r="C2" s="1007"/>
      <c r="D2" s="1008"/>
      <c r="E2" s="1007"/>
      <c r="F2" s="1007"/>
      <c r="G2" s="1007"/>
      <c r="H2" s="1009"/>
      <c r="I2" s="1009"/>
      <c r="J2" s="1009"/>
      <c r="K2" s="1009"/>
      <c r="L2" s="1007"/>
      <c r="M2" s="1007"/>
      <c r="N2" s="1007"/>
      <c r="O2" s="1007"/>
      <c r="P2" s="1007"/>
      <c r="Q2" s="1007"/>
      <c r="R2" s="1007"/>
      <c r="S2" s="1010"/>
      <c r="T2" s="1007"/>
      <c r="U2" s="1007"/>
      <c r="V2" s="1007"/>
      <c r="W2" s="1007"/>
      <c r="X2" s="1009"/>
      <c r="Y2" s="1014" t="s">
        <v>8</v>
      </c>
      <c r="Z2" s="1012"/>
      <c r="AA2" s="1011"/>
    </row>
    <row r="3" spans="1:29" ht="30.75" customHeight="1" thickTop="1" thickBot="1" x14ac:dyDescent="0.3">
      <c r="A3" s="3399" t="s">
        <v>3711</v>
      </c>
      <c r="B3" s="3401" t="s">
        <v>3712</v>
      </c>
      <c r="C3" s="3401"/>
      <c r="D3" s="3401"/>
      <c r="E3" s="3401"/>
      <c r="F3" s="3401"/>
      <c r="G3" s="3401"/>
      <c r="H3" s="3401"/>
      <c r="I3" s="3401"/>
      <c r="J3" s="1015"/>
      <c r="K3" s="3402" t="s">
        <v>3713</v>
      </c>
      <c r="L3" s="3402"/>
      <c r="M3" s="3402"/>
      <c r="N3" s="3402"/>
      <c r="O3" s="3402"/>
      <c r="P3" s="3402"/>
      <c r="Q3" s="3402"/>
      <c r="R3" s="3402"/>
      <c r="S3" s="3402"/>
      <c r="T3" s="3402"/>
      <c r="U3" s="3402"/>
      <c r="V3" s="3402"/>
      <c r="W3" s="3402"/>
      <c r="X3" s="1015"/>
      <c r="Y3" s="1015" t="s">
        <v>532</v>
      </c>
      <c r="Z3" s="1012"/>
      <c r="AA3" s="1011"/>
    </row>
    <row r="4" spans="1:29" ht="20.25" x14ac:dyDescent="0.25">
      <c r="A4" s="3400"/>
      <c r="B4" s="1016" t="s">
        <v>3714</v>
      </c>
      <c r="C4" s="1017"/>
      <c r="D4" s="1017"/>
      <c r="E4" s="1018"/>
      <c r="F4" s="1017"/>
      <c r="G4" s="1017"/>
      <c r="H4" s="1017"/>
      <c r="I4" s="1017"/>
      <c r="J4" s="1019"/>
      <c r="K4" s="3403" t="s">
        <v>3715</v>
      </c>
      <c r="L4" s="1017" t="s">
        <v>3716</v>
      </c>
      <c r="M4" s="1017"/>
      <c r="N4" s="1017"/>
      <c r="O4" s="1017"/>
      <c r="P4" s="1017"/>
      <c r="Q4" s="1017"/>
      <c r="R4" s="1017"/>
      <c r="S4" s="1017"/>
      <c r="T4" s="1017"/>
      <c r="U4" s="1017"/>
      <c r="V4" s="1017"/>
      <c r="W4" s="1017"/>
      <c r="X4" s="1020"/>
      <c r="Y4" s="1021" t="s">
        <v>3717</v>
      </c>
      <c r="Z4" s="1012"/>
      <c r="AA4" s="1011"/>
    </row>
    <row r="5" spans="1:29" ht="20.25" x14ac:dyDescent="0.25">
      <c r="A5" s="3400"/>
      <c r="B5" s="1022" t="s">
        <v>416</v>
      </c>
      <c r="C5" s="1023" t="s">
        <v>3718</v>
      </c>
      <c r="D5" s="1023" t="s">
        <v>3719</v>
      </c>
      <c r="E5" s="1024" t="s">
        <v>3720</v>
      </c>
      <c r="F5" s="1023" t="s">
        <v>3721</v>
      </c>
      <c r="G5" s="1023" t="s">
        <v>3722</v>
      </c>
      <c r="H5" s="1023" t="s">
        <v>3723</v>
      </c>
      <c r="I5" s="1023" t="s">
        <v>3724</v>
      </c>
      <c r="J5" s="1025" t="s">
        <v>3628</v>
      </c>
      <c r="K5" s="3404"/>
      <c r="L5" s="1023" t="s">
        <v>3725</v>
      </c>
      <c r="M5" s="1023" t="s">
        <v>3726</v>
      </c>
      <c r="N5" s="1023" t="s">
        <v>3727</v>
      </c>
      <c r="O5" s="1023" t="s">
        <v>3728</v>
      </c>
      <c r="P5" s="1023" t="s">
        <v>3729</v>
      </c>
      <c r="Q5" s="1023" t="s">
        <v>3730</v>
      </c>
      <c r="R5" s="1023" t="s">
        <v>3731</v>
      </c>
      <c r="S5" s="1023" t="s">
        <v>3732</v>
      </c>
      <c r="T5" s="1023" t="s">
        <v>3733</v>
      </c>
      <c r="U5" s="1023" t="s">
        <v>3734</v>
      </c>
      <c r="V5" s="1023" t="s">
        <v>3735</v>
      </c>
      <c r="W5" s="1023" t="s">
        <v>3736</v>
      </c>
      <c r="X5" s="1025" t="s">
        <v>3628</v>
      </c>
      <c r="Y5" s="1021" t="s">
        <v>3737</v>
      </c>
      <c r="Z5" s="1012"/>
      <c r="AA5" s="1011"/>
    </row>
    <row r="6" spans="1:29" ht="26.25" customHeight="1" thickBot="1" x14ac:dyDescent="0.3">
      <c r="A6" s="1026"/>
      <c r="B6" s="1027" t="s">
        <v>3738</v>
      </c>
      <c r="C6" s="1028"/>
      <c r="D6" s="1028"/>
      <c r="E6" s="1029"/>
      <c r="F6" s="1028"/>
      <c r="G6" s="1028"/>
      <c r="H6" s="1028"/>
      <c r="I6" s="1028"/>
      <c r="J6" s="1030"/>
      <c r="K6" s="1027" t="s">
        <v>3739</v>
      </c>
      <c r="L6" s="1028" t="s">
        <v>3739</v>
      </c>
      <c r="M6" s="1028"/>
      <c r="N6" s="1028"/>
      <c r="O6" s="1028"/>
      <c r="P6" s="1028"/>
      <c r="Q6" s="1028"/>
      <c r="R6" s="1028"/>
      <c r="S6" s="1028"/>
      <c r="T6" s="1028" t="s">
        <v>3740</v>
      </c>
      <c r="U6" s="1028"/>
      <c r="V6" s="1028"/>
      <c r="W6" s="1028"/>
      <c r="X6" s="1030"/>
      <c r="Y6" s="1031" t="s">
        <v>3713</v>
      </c>
      <c r="Z6" s="1012"/>
      <c r="AA6" s="1011"/>
    </row>
    <row r="7" spans="1:29" ht="20.25" hidden="1" x14ac:dyDescent="0.25">
      <c r="A7" s="1032"/>
      <c r="B7" s="1033"/>
      <c r="C7" s="1034"/>
      <c r="D7" s="1034"/>
      <c r="E7" s="1035"/>
      <c r="F7" s="1034"/>
      <c r="G7" s="1034"/>
      <c r="H7" s="1034"/>
      <c r="I7" s="1034"/>
      <c r="J7" s="1036"/>
      <c r="K7" s="1033"/>
      <c r="L7" s="1037"/>
      <c r="M7" s="1037"/>
      <c r="N7" s="1037"/>
      <c r="O7" s="1037"/>
      <c r="P7" s="1037"/>
      <c r="Q7" s="1037"/>
      <c r="R7" s="1037"/>
      <c r="S7" s="1037"/>
      <c r="T7" s="1037"/>
      <c r="U7" s="1037"/>
      <c r="V7" s="1034"/>
      <c r="W7" s="1034"/>
      <c r="X7" s="1036"/>
      <c r="Y7" s="1038"/>
      <c r="Z7" s="1012"/>
      <c r="AA7" s="1011"/>
    </row>
    <row r="8" spans="1:29" ht="20.25" hidden="1" x14ac:dyDescent="0.25">
      <c r="A8" s="1039">
        <v>35947</v>
      </c>
      <c r="B8" s="1040">
        <v>21.8</v>
      </c>
      <c r="C8" s="1041">
        <v>0</v>
      </c>
      <c r="D8" s="1041">
        <v>179.5</v>
      </c>
      <c r="E8" s="1041">
        <v>846</v>
      </c>
      <c r="F8" s="1041">
        <v>860.5</v>
      </c>
      <c r="G8" s="1041">
        <v>1426.8</v>
      </c>
      <c r="H8" s="1041">
        <v>2330.3000000000002</v>
      </c>
      <c r="I8" s="1041">
        <v>0</v>
      </c>
      <c r="J8" s="1042">
        <v>5835.4929099999999</v>
      </c>
      <c r="K8" s="1040">
        <v>6.6</v>
      </c>
      <c r="L8" s="1041">
        <v>11.7</v>
      </c>
      <c r="M8" s="1041"/>
      <c r="N8" s="1041">
        <v>17.8</v>
      </c>
      <c r="O8" s="1041">
        <v>53.5</v>
      </c>
      <c r="P8" s="1041">
        <v>66.3</v>
      </c>
      <c r="Q8" s="1041">
        <v>15.1</v>
      </c>
      <c r="R8" s="1041">
        <v>6.5</v>
      </c>
      <c r="S8" s="1041">
        <v>15.7</v>
      </c>
      <c r="T8" s="1041">
        <v>2.5</v>
      </c>
      <c r="U8" s="1041">
        <v>3.7</v>
      </c>
      <c r="V8" s="1041">
        <v>0.3</v>
      </c>
      <c r="W8" s="1041">
        <v>0.2</v>
      </c>
      <c r="X8" s="1042">
        <v>199.9</v>
      </c>
      <c r="Y8" s="1043">
        <v>6035.3929099999996</v>
      </c>
      <c r="Z8" s="1044"/>
      <c r="AA8" s="1011"/>
    </row>
    <row r="9" spans="1:29" ht="20.25" hidden="1" x14ac:dyDescent="0.25">
      <c r="A9" s="1039">
        <v>36039</v>
      </c>
      <c r="B9" s="1040">
        <v>21.7</v>
      </c>
      <c r="C9" s="1041">
        <v>0</v>
      </c>
      <c r="D9" s="1041">
        <v>184.7</v>
      </c>
      <c r="E9" s="1041">
        <v>877.3</v>
      </c>
      <c r="F9" s="1041">
        <v>933</v>
      </c>
      <c r="G9" s="1041">
        <v>1518.8</v>
      </c>
      <c r="H9" s="1041">
        <v>2356.9</v>
      </c>
      <c r="I9" s="1041">
        <v>0</v>
      </c>
      <c r="J9" s="1042">
        <v>6056.2</v>
      </c>
      <c r="K9" s="1040">
        <v>6.6</v>
      </c>
      <c r="L9" s="1041">
        <v>11.7</v>
      </c>
      <c r="M9" s="1041"/>
      <c r="N9" s="1041">
        <v>26.9</v>
      </c>
      <c r="O9" s="1041">
        <v>55.2</v>
      </c>
      <c r="P9" s="1041">
        <v>66.8</v>
      </c>
      <c r="Q9" s="1041">
        <v>15.5</v>
      </c>
      <c r="R9" s="1041">
        <v>6.4</v>
      </c>
      <c r="S9" s="1041">
        <v>16.100000000000001</v>
      </c>
      <c r="T9" s="1041">
        <v>2.5</v>
      </c>
      <c r="U9" s="1041">
        <v>3.8</v>
      </c>
      <c r="V9" s="1041">
        <v>0.3</v>
      </c>
      <c r="W9" s="1041">
        <v>0.2</v>
      </c>
      <c r="X9" s="1042">
        <v>212.1</v>
      </c>
      <c r="Y9" s="1043">
        <v>6268.3</v>
      </c>
      <c r="Z9" s="1012"/>
      <c r="AA9" s="1011"/>
    </row>
    <row r="10" spans="1:29" ht="20.25" hidden="1" x14ac:dyDescent="0.25">
      <c r="A10" s="1039">
        <v>36130</v>
      </c>
      <c r="B10" s="1040">
        <v>21.6</v>
      </c>
      <c r="C10" s="1041">
        <v>21.6</v>
      </c>
      <c r="D10" s="1041">
        <v>208.5</v>
      </c>
      <c r="E10" s="1041">
        <v>1063.0999999999999</v>
      </c>
      <c r="F10" s="1041">
        <v>1173.4000000000001</v>
      </c>
      <c r="G10" s="1041">
        <v>1841.1</v>
      </c>
      <c r="H10" s="1041">
        <v>3145.8</v>
      </c>
      <c r="I10" s="1041">
        <v>196.1</v>
      </c>
      <c r="J10" s="1042">
        <v>7814.4</v>
      </c>
      <c r="K10" s="1040">
        <v>6.6</v>
      </c>
      <c r="L10" s="1041">
        <v>11.8</v>
      </c>
      <c r="M10" s="1041"/>
      <c r="N10" s="1041">
        <v>51.8</v>
      </c>
      <c r="O10" s="1041">
        <v>58.9</v>
      </c>
      <c r="P10" s="1041">
        <v>69.3</v>
      </c>
      <c r="Q10" s="1041">
        <v>15.9</v>
      </c>
      <c r="R10" s="1041">
        <v>6.4</v>
      </c>
      <c r="S10" s="1041">
        <v>16.600000000000001</v>
      </c>
      <c r="T10" s="1041">
        <v>2.5</v>
      </c>
      <c r="U10" s="1041">
        <v>3.9</v>
      </c>
      <c r="V10" s="1041">
        <v>0.3</v>
      </c>
      <c r="W10" s="1041">
        <v>0.2</v>
      </c>
      <c r="X10" s="1042">
        <v>244.3</v>
      </c>
      <c r="Y10" s="1043">
        <v>8058.7</v>
      </c>
      <c r="Z10" s="1044"/>
      <c r="AA10" s="1011"/>
    </row>
    <row r="11" spans="1:29" ht="20.25" hidden="1" x14ac:dyDescent="0.25">
      <c r="A11" s="1039">
        <v>36220</v>
      </c>
      <c r="B11" s="1040">
        <v>21.6</v>
      </c>
      <c r="C11" s="1041">
        <v>23.5</v>
      </c>
      <c r="D11" s="1041">
        <v>185</v>
      </c>
      <c r="E11" s="1041">
        <v>906.5</v>
      </c>
      <c r="F11" s="1041">
        <v>1022.4</v>
      </c>
      <c r="G11" s="1041">
        <v>1441.8</v>
      </c>
      <c r="H11" s="1041">
        <v>2565.5</v>
      </c>
      <c r="I11" s="1041">
        <v>213.9</v>
      </c>
      <c r="J11" s="1042">
        <v>6498.1</v>
      </c>
      <c r="K11" s="1040">
        <v>6.7</v>
      </c>
      <c r="L11" s="1041">
        <v>12</v>
      </c>
      <c r="M11" s="1041"/>
      <c r="N11" s="1041">
        <v>64.599999999999994</v>
      </c>
      <c r="O11" s="1041">
        <v>55.3</v>
      </c>
      <c r="P11" s="1041">
        <v>68.8</v>
      </c>
      <c r="Q11" s="1041">
        <v>16.100000000000001</v>
      </c>
      <c r="R11" s="1041">
        <v>6.4</v>
      </c>
      <c r="S11" s="1041">
        <v>16.899999999999999</v>
      </c>
      <c r="T11" s="1041">
        <v>2.4</v>
      </c>
      <c r="U11" s="1041">
        <v>3.9</v>
      </c>
      <c r="V11" s="1041">
        <v>0.3</v>
      </c>
      <c r="W11" s="1041">
        <v>0.2</v>
      </c>
      <c r="X11" s="1042">
        <v>253.6</v>
      </c>
      <c r="Y11" s="1043">
        <v>6751.7</v>
      </c>
      <c r="Z11" s="1044"/>
      <c r="AA11" s="1011"/>
    </row>
    <row r="12" spans="1:29" ht="20.25" hidden="1" x14ac:dyDescent="0.25">
      <c r="A12" s="1039">
        <v>39448</v>
      </c>
      <c r="B12" s="1040">
        <v>228.1</v>
      </c>
      <c r="C12" s="1041">
        <v>166.9</v>
      </c>
      <c r="D12" s="1041">
        <v>231.3</v>
      </c>
      <c r="E12" s="1041">
        <v>923.4</v>
      </c>
      <c r="F12" s="1041">
        <v>1294.4000000000001</v>
      </c>
      <c r="G12" s="1041">
        <v>2078.1999999999998</v>
      </c>
      <c r="H12" s="1041">
        <v>9790</v>
      </c>
      <c r="I12" s="1041">
        <v>724.3</v>
      </c>
      <c r="J12" s="1042">
        <v>15436.616595</v>
      </c>
      <c r="K12" s="1040">
        <v>7</v>
      </c>
      <c r="L12" s="1041">
        <v>12.8</v>
      </c>
      <c r="M12" s="1041">
        <v>4.0999999999999996</v>
      </c>
      <c r="N12" s="1041">
        <v>203.6</v>
      </c>
      <c r="O12" s="1041">
        <v>86.2</v>
      </c>
      <c r="P12" s="1041">
        <v>103.3</v>
      </c>
      <c r="Q12" s="1041">
        <v>24.5</v>
      </c>
      <c r="R12" s="1041">
        <v>6.4</v>
      </c>
      <c r="S12" s="1041">
        <v>31</v>
      </c>
      <c r="T12" s="1041">
        <v>2.4</v>
      </c>
      <c r="U12" s="1041">
        <v>7.1</v>
      </c>
      <c r="V12" s="1041">
        <v>0.3</v>
      </c>
      <c r="W12" s="1041">
        <v>0.2</v>
      </c>
      <c r="X12" s="1042">
        <v>488.9</v>
      </c>
      <c r="Y12" s="1043">
        <v>15925.516594999999</v>
      </c>
      <c r="Z12" s="1044"/>
      <c r="AA12" s="1045"/>
      <c r="AB12" s="1046"/>
      <c r="AC12" s="1046"/>
    </row>
    <row r="13" spans="1:29" ht="20.25" hidden="1" x14ac:dyDescent="0.25">
      <c r="A13" s="1039">
        <v>39479</v>
      </c>
      <c r="B13" s="1040">
        <v>228.09999999999854</v>
      </c>
      <c r="C13" s="1041">
        <v>162.30000000000001</v>
      </c>
      <c r="D13" s="1041">
        <v>225.4</v>
      </c>
      <c r="E13" s="1041">
        <v>913.2</v>
      </c>
      <c r="F13" s="1041">
        <v>1229.7</v>
      </c>
      <c r="G13" s="1041">
        <v>1964.2</v>
      </c>
      <c r="H13" s="1041">
        <v>9538.1</v>
      </c>
      <c r="I13" s="1041">
        <v>703.6</v>
      </c>
      <c r="J13" s="1042">
        <v>14964.575835</v>
      </c>
      <c r="K13" s="1040">
        <v>7</v>
      </c>
      <c r="L13" s="1041">
        <v>12.8</v>
      </c>
      <c r="M13" s="1041">
        <v>8.8000000000000007</v>
      </c>
      <c r="N13" s="1041">
        <v>203.4</v>
      </c>
      <c r="O13" s="1041">
        <v>86.3</v>
      </c>
      <c r="P13" s="1041">
        <v>104</v>
      </c>
      <c r="Q13" s="1041">
        <v>24.6</v>
      </c>
      <c r="R13" s="1041">
        <v>6.4</v>
      </c>
      <c r="S13" s="1041">
        <v>31.1</v>
      </c>
      <c r="T13" s="1041">
        <v>2.4</v>
      </c>
      <c r="U13" s="1041">
        <v>7.2</v>
      </c>
      <c r="V13" s="1041">
        <v>0.3</v>
      </c>
      <c r="W13" s="1041">
        <v>0.2</v>
      </c>
      <c r="X13" s="1042">
        <v>494.5</v>
      </c>
      <c r="Y13" s="1043">
        <v>15458.975834999999</v>
      </c>
      <c r="Z13" s="1044"/>
      <c r="AA13" s="1045"/>
      <c r="AB13" s="1046"/>
      <c r="AC13" s="1046"/>
    </row>
    <row r="14" spans="1:29" ht="20.25" hidden="1" x14ac:dyDescent="0.25">
      <c r="A14" s="1039">
        <v>39508</v>
      </c>
      <c r="B14" s="1040">
        <v>228</v>
      </c>
      <c r="C14" s="1041">
        <v>155.6</v>
      </c>
      <c r="D14" s="1041">
        <v>224.1</v>
      </c>
      <c r="E14" s="1041">
        <v>885.2</v>
      </c>
      <c r="F14" s="1041">
        <v>1220.4000000000001</v>
      </c>
      <c r="G14" s="1041">
        <v>1878.9</v>
      </c>
      <c r="H14" s="1041">
        <v>9399.7999999999993</v>
      </c>
      <c r="I14" s="1041">
        <v>693.3</v>
      </c>
      <c r="J14" s="1042">
        <v>14685.322885</v>
      </c>
      <c r="K14" s="1040">
        <v>7</v>
      </c>
      <c r="L14" s="1041">
        <v>12.8</v>
      </c>
      <c r="M14" s="1041">
        <v>13.47024</v>
      </c>
      <c r="N14" s="1041">
        <v>203.34013999999999</v>
      </c>
      <c r="O14" s="1041">
        <v>86.178015000000002</v>
      </c>
      <c r="P14" s="1041">
        <v>104.259045</v>
      </c>
      <c r="Q14" s="1041">
        <v>24.6116755</v>
      </c>
      <c r="R14" s="1041">
        <v>6.3554042500000003</v>
      </c>
      <c r="S14" s="1041">
        <v>31.303156600000001</v>
      </c>
      <c r="T14" s="1041">
        <v>2.4</v>
      </c>
      <c r="U14" s="1041">
        <v>7.2</v>
      </c>
      <c r="V14" s="1041">
        <v>0.3</v>
      </c>
      <c r="W14" s="1041">
        <v>0.2</v>
      </c>
      <c r="X14" s="1042">
        <v>499.51767634999999</v>
      </c>
      <c r="Y14" s="1043">
        <v>15184.84056135</v>
      </c>
      <c r="Z14" s="1044"/>
      <c r="AA14" s="1045"/>
      <c r="AB14" s="1046"/>
      <c r="AC14" s="1046"/>
    </row>
    <row r="15" spans="1:29" ht="20.25" hidden="1" x14ac:dyDescent="0.25">
      <c r="A15" s="1039">
        <v>39539</v>
      </c>
      <c r="B15" s="1040">
        <v>228</v>
      </c>
      <c r="C15" s="1041">
        <v>150.5</v>
      </c>
      <c r="D15" s="1041">
        <v>224.1</v>
      </c>
      <c r="E15" s="1041">
        <v>899.9</v>
      </c>
      <c r="F15" s="1041">
        <v>1213.2</v>
      </c>
      <c r="G15" s="1041">
        <v>1911.1</v>
      </c>
      <c r="H15" s="1041">
        <v>9330.1</v>
      </c>
      <c r="I15" s="1041">
        <v>733.2</v>
      </c>
      <c r="J15" s="1042">
        <v>14690.1</v>
      </c>
      <c r="K15" s="1040">
        <v>7</v>
      </c>
      <c r="L15" s="1041">
        <v>12.8</v>
      </c>
      <c r="M15" s="1041">
        <v>21</v>
      </c>
      <c r="N15" s="1041">
        <v>201.7</v>
      </c>
      <c r="O15" s="1041">
        <v>85.9</v>
      </c>
      <c r="P15" s="1041">
        <v>104.7</v>
      </c>
      <c r="Q15" s="1041">
        <v>24.6</v>
      </c>
      <c r="R15" s="1041">
        <v>6.4</v>
      </c>
      <c r="S15" s="1041">
        <v>31.3</v>
      </c>
      <c r="T15" s="1041">
        <v>2.4</v>
      </c>
      <c r="U15" s="1041">
        <v>7.3</v>
      </c>
      <c r="V15" s="1041">
        <v>0.3</v>
      </c>
      <c r="W15" s="1041">
        <v>0.2</v>
      </c>
      <c r="X15" s="1042">
        <v>505.6</v>
      </c>
      <c r="Y15" s="1043">
        <v>15195.7</v>
      </c>
      <c r="Z15" s="1044"/>
      <c r="AA15" s="1045"/>
      <c r="AB15" s="1046"/>
      <c r="AC15" s="1046"/>
    </row>
    <row r="16" spans="1:29" ht="20.25" hidden="1" x14ac:dyDescent="0.25">
      <c r="A16" s="1039">
        <v>39569</v>
      </c>
      <c r="B16" s="1040">
        <v>228.1</v>
      </c>
      <c r="C16" s="1041">
        <v>145.9</v>
      </c>
      <c r="D16" s="1041">
        <v>223.7</v>
      </c>
      <c r="E16" s="1041">
        <v>875.2</v>
      </c>
      <c r="F16" s="1041">
        <v>1216.2</v>
      </c>
      <c r="G16" s="1041">
        <v>1857.7</v>
      </c>
      <c r="H16" s="1041">
        <v>9339</v>
      </c>
      <c r="I16" s="1041">
        <v>746.8</v>
      </c>
      <c r="J16" s="1042">
        <v>14632.557210000001</v>
      </c>
      <c r="K16" s="1040">
        <v>7</v>
      </c>
      <c r="L16" s="1041">
        <v>12.8</v>
      </c>
      <c r="M16" s="1041">
        <v>27.58</v>
      </c>
      <c r="N16" s="1041">
        <v>201.1</v>
      </c>
      <c r="O16" s="1041">
        <v>85.8</v>
      </c>
      <c r="P16" s="1041">
        <v>105</v>
      </c>
      <c r="Q16" s="1041">
        <v>24.7</v>
      </c>
      <c r="R16" s="1041">
        <v>6.4</v>
      </c>
      <c r="S16" s="1041">
        <v>31.4</v>
      </c>
      <c r="T16" s="1041">
        <v>2.4</v>
      </c>
      <c r="U16" s="1041">
        <v>7.3</v>
      </c>
      <c r="V16" s="1041">
        <v>0.3</v>
      </c>
      <c r="W16" s="1041">
        <v>0.2</v>
      </c>
      <c r="X16" s="1042">
        <v>511.98</v>
      </c>
      <c r="Y16" s="1043">
        <v>15144.53721</v>
      </c>
      <c r="Z16" s="1044"/>
      <c r="AA16" s="1045"/>
      <c r="AB16" s="1046"/>
      <c r="AC16" s="1046"/>
    </row>
    <row r="17" spans="1:29" ht="20.25" hidden="1" x14ac:dyDescent="0.25">
      <c r="A17" s="1039">
        <v>39600</v>
      </c>
      <c r="B17" s="1040">
        <v>227.70000000000073</v>
      </c>
      <c r="C17" s="1041">
        <v>141.6</v>
      </c>
      <c r="D17" s="1041">
        <v>222.5</v>
      </c>
      <c r="E17" s="1041">
        <v>867.9</v>
      </c>
      <c r="F17" s="1041">
        <v>1198.5999999999999</v>
      </c>
      <c r="G17" s="1041">
        <v>1875.2</v>
      </c>
      <c r="H17" s="1041">
        <v>9259.2999999999993</v>
      </c>
      <c r="I17" s="1041">
        <v>776.1</v>
      </c>
      <c r="J17" s="1042">
        <v>14568.9</v>
      </c>
      <c r="K17" s="1040">
        <v>7.056</v>
      </c>
      <c r="L17" s="1041">
        <v>12.8</v>
      </c>
      <c r="M17" s="1041">
        <v>34.090000000000003</v>
      </c>
      <c r="N17" s="1041">
        <v>200.8</v>
      </c>
      <c r="O17" s="1041">
        <v>85.6</v>
      </c>
      <c r="P17" s="1041">
        <v>105.4</v>
      </c>
      <c r="Q17" s="1041">
        <v>24.86</v>
      </c>
      <c r="R17" s="1041">
        <v>6.3498999999999999</v>
      </c>
      <c r="S17" s="1041">
        <v>31.54</v>
      </c>
      <c r="T17" s="1041">
        <v>2.4302999999999999</v>
      </c>
      <c r="U17" s="1041">
        <v>7.39</v>
      </c>
      <c r="V17" s="1041">
        <v>0.33</v>
      </c>
      <c r="W17" s="1041">
        <v>0.22</v>
      </c>
      <c r="X17" s="1042">
        <v>518.79999999999995</v>
      </c>
      <c r="Y17" s="1043">
        <v>15087.699999999999</v>
      </c>
      <c r="Z17" s="1044"/>
      <c r="AA17" s="1045"/>
      <c r="AB17" s="1046"/>
      <c r="AC17" s="1046"/>
    </row>
    <row r="18" spans="1:29" ht="20.25" hidden="1" x14ac:dyDescent="0.25">
      <c r="A18" s="1039">
        <v>39630</v>
      </c>
      <c r="B18" s="1040">
        <v>227.29999999999927</v>
      </c>
      <c r="C18" s="1041">
        <v>139.5</v>
      </c>
      <c r="D18" s="1041">
        <v>226</v>
      </c>
      <c r="E18" s="1041">
        <v>879.6</v>
      </c>
      <c r="F18" s="1041">
        <v>1238</v>
      </c>
      <c r="G18" s="1041">
        <v>1944</v>
      </c>
      <c r="H18" s="1041">
        <v>9572</v>
      </c>
      <c r="I18" s="1041">
        <v>865.7</v>
      </c>
      <c r="J18" s="1042">
        <v>15092.113185</v>
      </c>
      <c r="K18" s="1040">
        <v>7.1</v>
      </c>
      <c r="L18" s="1041">
        <v>12.8</v>
      </c>
      <c r="M18" s="1041">
        <v>40.47</v>
      </c>
      <c r="N18" s="1041">
        <v>200.6</v>
      </c>
      <c r="O18" s="1041">
        <v>85.7</v>
      </c>
      <c r="P18" s="1041">
        <v>105.7</v>
      </c>
      <c r="Q18" s="1041">
        <v>25</v>
      </c>
      <c r="R18" s="1041">
        <v>6.3</v>
      </c>
      <c r="S18" s="1041">
        <v>31.8</v>
      </c>
      <c r="T18" s="1041">
        <v>2.4</v>
      </c>
      <c r="U18" s="1041">
        <v>7.5</v>
      </c>
      <c r="V18" s="1041">
        <v>0.3</v>
      </c>
      <c r="W18" s="1041">
        <v>0.2</v>
      </c>
      <c r="X18" s="1042">
        <v>525.87</v>
      </c>
      <c r="Y18" s="1043">
        <v>15617.983185000001</v>
      </c>
      <c r="Z18" s="1044"/>
      <c r="AA18" s="1045"/>
      <c r="AB18" s="1046"/>
      <c r="AC18" s="1046"/>
    </row>
    <row r="19" spans="1:29" ht="20.25" hidden="1" x14ac:dyDescent="0.25">
      <c r="A19" s="1039">
        <v>39661</v>
      </c>
      <c r="B19" s="1040">
        <v>227.18999999999869</v>
      </c>
      <c r="C19" s="1041">
        <v>138.6</v>
      </c>
      <c r="D19" s="1041">
        <v>232.2</v>
      </c>
      <c r="E19" s="1041">
        <v>898.1</v>
      </c>
      <c r="F19" s="1041">
        <v>1234.3</v>
      </c>
      <c r="G19" s="1041">
        <v>1932.9</v>
      </c>
      <c r="H19" s="1041">
        <v>9622.1</v>
      </c>
      <c r="I19" s="1041">
        <v>921.01</v>
      </c>
      <c r="J19" s="1042">
        <v>15206.3951</v>
      </c>
      <c r="K19" s="1040">
        <v>7.0739999999999998</v>
      </c>
      <c r="L19" s="1041">
        <v>12.831</v>
      </c>
      <c r="M19" s="1041">
        <v>47.2</v>
      </c>
      <c r="N19" s="1041">
        <v>200.4</v>
      </c>
      <c r="O19" s="1041">
        <v>85.8</v>
      </c>
      <c r="P19" s="1041">
        <v>106</v>
      </c>
      <c r="Q19" s="1041">
        <v>25.1</v>
      </c>
      <c r="R19" s="1041">
        <v>6.3</v>
      </c>
      <c r="S19" s="1041">
        <v>32</v>
      </c>
      <c r="T19" s="1041">
        <v>2.4</v>
      </c>
      <c r="U19" s="1041">
        <v>7.5</v>
      </c>
      <c r="V19" s="1041">
        <v>0.3</v>
      </c>
      <c r="W19" s="1041">
        <v>0.2</v>
      </c>
      <c r="X19" s="1042">
        <v>533.20500000000004</v>
      </c>
      <c r="Y19" s="1043">
        <v>15739.6001</v>
      </c>
      <c r="Z19" s="1044"/>
      <c r="AA19" s="1045"/>
      <c r="AB19" s="1046"/>
      <c r="AC19" s="1046"/>
    </row>
    <row r="20" spans="1:29" ht="20.25" hidden="1" x14ac:dyDescent="0.25">
      <c r="A20" s="1039">
        <v>39692</v>
      </c>
      <c r="B20" s="1040">
        <v>226.59999999999854</v>
      </c>
      <c r="C20" s="1041">
        <v>140.1</v>
      </c>
      <c r="D20" s="1041">
        <v>240.3</v>
      </c>
      <c r="E20" s="1041">
        <v>892.4</v>
      </c>
      <c r="F20" s="1041">
        <v>1250.7</v>
      </c>
      <c r="G20" s="1041">
        <v>1966.4</v>
      </c>
      <c r="H20" s="1041">
        <v>9647.7000000000007</v>
      </c>
      <c r="I20" s="1041">
        <v>951.6</v>
      </c>
      <c r="J20" s="1042">
        <v>15315.8</v>
      </c>
      <c r="K20" s="1040">
        <v>8</v>
      </c>
      <c r="L20" s="1041">
        <v>12.831</v>
      </c>
      <c r="M20" s="1041">
        <v>56.2</v>
      </c>
      <c r="N20" s="1041">
        <v>203.8</v>
      </c>
      <c r="O20" s="1041">
        <v>86.3</v>
      </c>
      <c r="P20" s="1041">
        <v>106.2</v>
      </c>
      <c r="Q20" s="1041">
        <v>25.3</v>
      </c>
      <c r="R20" s="1041">
        <v>6.3</v>
      </c>
      <c r="S20" s="1041">
        <v>32.200000000000003</v>
      </c>
      <c r="T20" s="1041">
        <v>2.4</v>
      </c>
      <c r="U20" s="1041">
        <v>7.6</v>
      </c>
      <c r="V20" s="1041">
        <v>0.3</v>
      </c>
      <c r="W20" s="1041">
        <v>0.2</v>
      </c>
      <c r="X20" s="1042">
        <v>547.70000000000005</v>
      </c>
      <c r="Y20" s="1043">
        <v>15863.5</v>
      </c>
      <c r="Z20" s="1044"/>
      <c r="AA20" s="1045"/>
      <c r="AB20" s="1046"/>
      <c r="AC20" s="1046"/>
    </row>
    <row r="21" spans="1:29" ht="20.25" hidden="1" x14ac:dyDescent="0.25">
      <c r="A21" s="1039">
        <v>39722</v>
      </c>
      <c r="B21" s="1040">
        <v>226.6</v>
      </c>
      <c r="C21" s="1041">
        <v>145.19999999999999</v>
      </c>
      <c r="D21" s="1041">
        <v>227</v>
      </c>
      <c r="E21" s="1041">
        <v>913.5</v>
      </c>
      <c r="F21" s="1041">
        <v>1271.7</v>
      </c>
      <c r="G21" s="1041">
        <v>1996.8</v>
      </c>
      <c r="H21" s="1041">
        <v>9826.2999999999993</v>
      </c>
      <c r="I21" s="1041">
        <v>1016.8</v>
      </c>
      <c r="J21" s="1042">
        <v>15623.885180000001</v>
      </c>
      <c r="K21" s="1040">
        <v>8.0610079700000004</v>
      </c>
      <c r="L21" s="1041">
        <v>12.827</v>
      </c>
      <c r="M21" s="1041">
        <v>65.2</v>
      </c>
      <c r="N21" s="1041">
        <v>206.2</v>
      </c>
      <c r="O21" s="1041">
        <v>87.1</v>
      </c>
      <c r="P21" s="1041">
        <v>106.2</v>
      </c>
      <c r="Q21" s="1041">
        <v>25.4</v>
      </c>
      <c r="R21" s="1041">
        <v>6.3</v>
      </c>
      <c r="S21" s="1041">
        <v>32.4</v>
      </c>
      <c r="T21" s="1041">
        <v>2.4</v>
      </c>
      <c r="U21" s="1041">
        <v>7.6</v>
      </c>
      <c r="V21" s="1041">
        <v>0.3</v>
      </c>
      <c r="W21" s="1041">
        <v>0.2</v>
      </c>
      <c r="X21" s="1042">
        <v>560.18800796999994</v>
      </c>
      <c r="Y21" s="1043">
        <v>16184.073187970002</v>
      </c>
      <c r="Z21" s="1044"/>
      <c r="AA21" s="1045"/>
      <c r="AB21" s="1046"/>
      <c r="AC21" s="1046"/>
    </row>
    <row r="22" spans="1:29" ht="20.25" hidden="1" x14ac:dyDescent="0.25">
      <c r="A22" s="1039">
        <v>39753</v>
      </c>
      <c r="B22" s="1040">
        <v>226.6</v>
      </c>
      <c r="C22" s="1041">
        <v>146.19999999999999</v>
      </c>
      <c r="D22" s="1041">
        <v>220.6</v>
      </c>
      <c r="E22" s="1041">
        <v>913</v>
      </c>
      <c r="F22" s="1041">
        <v>1281.3</v>
      </c>
      <c r="G22" s="1041">
        <v>2053.8000000000002</v>
      </c>
      <c r="H22" s="1041">
        <v>10084.6</v>
      </c>
      <c r="I22" s="1041">
        <v>1052.9000000000001</v>
      </c>
      <c r="J22" s="1042">
        <v>15979</v>
      </c>
      <c r="K22" s="1040">
        <v>8.0632180000000009</v>
      </c>
      <c r="L22" s="1041">
        <v>12.839</v>
      </c>
      <c r="M22" s="1041">
        <v>72.73</v>
      </c>
      <c r="N22" s="1041">
        <v>208.4</v>
      </c>
      <c r="O22" s="1041">
        <v>87.7</v>
      </c>
      <c r="P22" s="1041">
        <v>106.5</v>
      </c>
      <c r="Q22" s="1041">
        <v>25.5</v>
      </c>
      <c r="R22" s="1041">
        <v>6.3</v>
      </c>
      <c r="S22" s="1041">
        <v>32.6</v>
      </c>
      <c r="T22" s="1041">
        <v>2.4</v>
      </c>
      <c r="U22" s="1041">
        <v>7.7</v>
      </c>
      <c r="V22" s="1041">
        <v>0.3</v>
      </c>
      <c r="W22" s="1041">
        <v>0.2</v>
      </c>
      <c r="X22" s="1042">
        <v>571.33221800000001</v>
      </c>
      <c r="Y22" s="1043">
        <v>16550.332218</v>
      </c>
      <c r="Z22" s="1044"/>
      <c r="AA22" s="1045"/>
      <c r="AB22" s="1046"/>
      <c r="AC22" s="1046"/>
    </row>
    <row r="23" spans="1:29" ht="20.25" hidden="1" x14ac:dyDescent="0.25">
      <c r="A23" s="1039">
        <v>39783</v>
      </c>
      <c r="B23" s="1040">
        <v>226.59999999999854</v>
      </c>
      <c r="C23" s="1041">
        <v>165.5</v>
      </c>
      <c r="D23" s="1041">
        <v>229</v>
      </c>
      <c r="E23" s="1041">
        <v>1113</v>
      </c>
      <c r="F23" s="1041">
        <v>1573.8</v>
      </c>
      <c r="G23" s="1041">
        <v>2547.3000000000002</v>
      </c>
      <c r="H23" s="1041">
        <v>12585.3</v>
      </c>
      <c r="I23" s="1041">
        <v>1155.3</v>
      </c>
      <c r="J23" s="1042">
        <v>19595.8</v>
      </c>
      <c r="K23" s="1040">
        <v>8.0632180000000009</v>
      </c>
      <c r="L23" s="1041">
        <v>12.9</v>
      </c>
      <c r="M23" s="1041">
        <v>86.8</v>
      </c>
      <c r="N23" s="1041">
        <v>213.1</v>
      </c>
      <c r="O23" s="1041">
        <v>89.2</v>
      </c>
      <c r="P23" s="1041">
        <v>109</v>
      </c>
      <c r="Q23" s="1041">
        <v>26</v>
      </c>
      <c r="R23" s="1041">
        <v>6.3</v>
      </c>
      <c r="S23" s="1041">
        <v>32.9</v>
      </c>
      <c r="T23" s="1041">
        <v>2.4</v>
      </c>
      <c r="U23" s="1041">
        <v>7.7</v>
      </c>
      <c r="V23" s="1041">
        <v>0.3</v>
      </c>
      <c r="W23" s="1041">
        <v>0.2</v>
      </c>
      <c r="X23" s="1042">
        <v>595</v>
      </c>
      <c r="Y23" s="1043">
        <v>20190.8</v>
      </c>
      <c r="Z23" s="1044"/>
      <c r="AA23" s="1045"/>
      <c r="AB23" s="1046"/>
      <c r="AC23" s="1046"/>
    </row>
    <row r="24" spans="1:29" ht="20.25" hidden="1" x14ac:dyDescent="0.25">
      <c r="A24" s="1039">
        <v>39814</v>
      </c>
      <c r="B24" s="1040">
        <v>226.60000000000218</v>
      </c>
      <c r="C24" s="1041">
        <v>166.6</v>
      </c>
      <c r="D24" s="1041">
        <v>226.2</v>
      </c>
      <c r="E24" s="1041">
        <v>990.3</v>
      </c>
      <c r="F24" s="1041">
        <v>1352.6</v>
      </c>
      <c r="G24" s="1041">
        <v>2162.3000000000002</v>
      </c>
      <c r="H24" s="1041">
        <v>11224.3</v>
      </c>
      <c r="I24" s="1041">
        <v>1116.8</v>
      </c>
      <c r="J24" s="1042">
        <v>17465.7</v>
      </c>
      <c r="K24" s="1040">
        <v>8.1</v>
      </c>
      <c r="L24" s="1041">
        <v>12.9</v>
      </c>
      <c r="M24" s="1041">
        <v>89.4</v>
      </c>
      <c r="N24" s="1041">
        <v>213.5</v>
      </c>
      <c r="O24" s="1041">
        <v>89.3</v>
      </c>
      <c r="P24" s="1041">
        <v>109.2</v>
      </c>
      <c r="Q24" s="1041">
        <v>26.1</v>
      </c>
      <c r="R24" s="1041">
        <v>6.3</v>
      </c>
      <c r="S24" s="1041">
        <v>33</v>
      </c>
      <c r="T24" s="1041">
        <v>2.4</v>
      </c>
      <c r="U24" s="1041">
        <v>7.8</v>
      </c>
      <c r="V24" s="1041">
        <v>0.3</v>
      </c>
      <c r="W24" s="1041">
        <v>0.2</v>
      </c>
      <c r="X24" s="1042">
        <v>598.4</v>
      </c>
      <c r="Y24" s="1043">
        <v>18064.2</v>
      </c>
      <c r="Z24" s="1044"/>
      <c r="AA24" s="1045"/>
      <c r="AB24" s="1046"/>
      <c r="AC24" s="1046"/>
    </row>
    <row r="25" spans="1:29" ht="20.25" hidden="1" x14ac:dyDescent="0.25">
      <c r="A25" s="1039">
        <v>39845</v>
      </c>
      <c r="B25" s="1040">
        <v>225.5</v>
      </c>
      <c r="C25" s="1041">
        <v>161.69999999999999</v>
      </c>
      <c r="D25" s="1041">
        <v>219.1</v>
      </c>
      <c r="E25" s="1041">
        <v>979.6</v>
      </c>
      <c r="F25" s="1041">
        <v>1315</v>
      </c>
      <c r="G25" s="1041">
        <v>2087.9</v>
      </c>
      <c r="H25" s="1041">
        <v>10977.6</v>
      </c>
      <c r="I25" s="1041">
        <v>1089.0999999999999</v>
      </c>
      <c r="J25" s="1042">
        <v>17055.5</v>
      </c>
      <c r="K25" s="1040">
        <v>8.1</v>
      </c>
      <c r="L25" s="1041">
        <v>12.9</v>
      </c>
      <c r="M25" s="1041">
        <v>90.1</v>
      </c>
      <c r="N25" s="1041">
        <v>213</v>
      </c>
      <c r="O25" s="1041">
        <v>89.3</v>
      </c>
      <c r="P25" s="1041">
        <v>109.3</v>
      </c>
      <c r="Q25" s="1041">
        <v>26.1</v>
      </c>
      <c r="R25" s="1041">
        <v>6.3</v>
      </c>
      <c r="S25" s="1041">
        <v>33.200000000000003</v>
      </c>
      <c r="T25" s="1041">
        <v>2.4</v>
      </c>
      <c r="U25" s="1041">
        <v>7.8</v>
      </c>
      <c r="V25" s="1041">
        <v>0.3</v>
      </c>
      <c r="W25" s="1041">
        <v>0.2</v>
      </c>
      <c r="X25" s="1042">
        <v>599.1</v>
      </c>
      <c r="Y25" s="1043">
        <v>17654.7</v>
      </c>
      <c r="Z25" s="1044"/>
      <c r="AA25" s="1045"/>
      <c r="AB25" s="1046"/>
      <c r="AC25" s="1046"/>
    </row>
    <row r="26" spans="1:29" ht="20.25" hidden="1" x14ac:dyDescent="0.25">
      <c r="A26" s="1039">
        <v>39873</v>
      </c>
      <c r="B26" s="1040">
        <v>225.10000000000218</v>
      </c>
      <c r="C26" s="1041">
        <v>157.9</v>
      </c>
      <c r="D26" s="1041">
        <v>217.8</v>
      </c>
      <c r="E26" s="1041">
        <v>936.1</v>
      </c>
      <c r="F26" s="1041">
        <v>1294</v>
      </c>
      <c r="G26" s="1041">
        <v>2027.5</v>
      </c>
      <c r="H26" s="1041">
        <v>10783.8</v>
      </c>
      <c r="I26" s="1041">
        <v>1069</v>
      </c>
      <c r="J26" s="1042">
        <v>16711.2</v>
      </c>
      <c r="K26" s="1040">
        <v>8.1</v>
      </c>
      <c r="L26" s="1041">
        <v>12.9</v>
      </c>
      <c r="M26" s="1041">
        <v>91.1</v>
      </c>
      <c r="N26" s="1041">
        <v>212.3</v>
      </c>
      <c r="O26" s="1041">
        <v>89.2</v>
      </c>
      <c r="P26" s="1041">
        <v>110.2</v>
      </c>
      <c r="Q26" s="1041">
        <v>26.2</v>
      </c>
      <c r="R26" s="1041">
        <v>6.3</v>
      </c>
      <c r="S26" s="1041">
        <v>33.299999999999997</v>
      </c>
      <c r="T26" s="1041">
        <v>2.4</v>
      </c>
      <c r="U26" s="1041">
        <v>7.9</v>
      </c>
      <c r="V26" s="1041">
        <v>0.3</v>
      </c>
      <c r="W26" s="1041">
        <v>0.2</v>
      </c>
      <c r="X26" s="1042">
        <v>600.5</v>
      </c>
      <c r="Y26" s="1043">
        <v>17311.599999999999</v>
      </c>
      <c r="Z26" s="1044"/>
      <c r="AA26" s="1045"/>
      <c r="AB26" s="1046"/>
      <c r="AC26" s="1046"/>
    </row>
    <row r="27" spans="1:29" ht="20.25" hidden="1" x14ac:dyDescent="0.25">
      <c r="A27" s="1039">
        <v>39904</v>
      </c>
      <c r="B27" s="1040">
        <v>225.09999999999854</v>
      </c>
      <c r="C27" s="1041">
        <v>154.30000000000001</v>
      </c>
      <c r="D27" s="1041">
        <v>213.1</v>
      </c>
      <c r="E27" s="1041">
        <v>929.7</v>
      </c>
      <c r="F27" s="1041">
        <v>1292.2</v>
      </c>
      <c r="G27" s="1041">
        <v>2044.1</v>
      </c>
      <c r="H27" s="1041">
        <v>10979.6</v>
      </c>
      <c r="I27" s="1041">
        <v>1064.2</v>
      </c>
      <c r="J27" s="1042">
        <v>16902.316824999998</v>
      </c>
      <c r="K27" s="1040">
        <v>8.1</v>
      </c>
      <c r="L27" s="1041">
        <v>12.9</v>
      </c>
      <c r="M27" s="1041">
        <v>93.9</v>
      </c>
      <c r="N27" s="1041">
        <v>210.6</v>
      </c>
      <c r="O27" s="1041">
        <v>89</v>
      </c>
      <c r="P27" s="1041">
        <v>110.6</v>
      </c>
      <c r="Q27" s="1041">
        <v>26.2</v>
      </c>
      <c r="R27" s="1041">
        <v>6.3</v>
      </c>
      <c r="S27" s="1041">
        <v>33.340000000000003</v>
      </c>
      <c r="T27" s="1041">
        <v>2.4</v>
      </c>
      <c r="U27" s="1041">
        <v>7.9</v>
      </c>
      <c r="V27" s="1041">
        <v>0.3</v>
      </c>
      <c r="W27" s="1041">
        <v>0.2</v>
      </c>
      <c r="X27" s="1042">
        <v>601.74</v>
      </c>
      <c r="Y27" s="1043">
        <v>17504</v>
      </c>
      <c r="Z27" s="1044"/>
      <c r="AA27" s="1045"/>
      <c r="AB27" s="1046"/>
      <c r="AC27" s="1046"/>
    </row>
    <row r="28" spans="1:29" ht="20.25" hidden="1" x14ac:dyDescent="0.25">
      <c r="A28" s="1039">
        <v>39934</v>
      </c>
      <c r="B28" s="1040">
        <v>224.90000000000146</v>
      </c>
      <c r="C28" s="1041">
        <v>149.5</v>
      </c>
      <c r="D28" s="1041">
        <v>208.1</v>
      </c>
      <c r="E28" s="1041">
        <v>930.1</v>
      </c>
      <c r="F28" s="1041">
        <v>1251.9000000000001</v>
      </c>
      <c r="G28" s="1041">
        <v>2038.3</v>
      </c>
      <c r="H28" s="1041">
        <v>10857.6</v>
      </c>
      <c r="I28" s="1041">
        <v>1074.8</v>
      </c>
      <c r="J28" s="1042">
        <v>16735.169044999999</v>
      </c>
      <c r="K28" s="1040">
        <v>8.1</v>
      </c>
      <c r="L28" s="1041">
        <v>12.9</v>
      </c>
      <c r="M28" s="1041">
        <v>94.8</v>
      </c>
      <c r="N28" s="1041">
        <v>209.1</v>
      </c>
      <c r="O28" s="1041">
        <v>89.12</v>
      </c>
      <c r="P28" s="1041">
        <v>110.7</v>
      </c>
      <c r="Q28" s="1041">
        <v>26.16</v>
      </c>
      <c r="R28" s="1041">
        <v>6.3</v>
      </c>
      <c r="S28" s="1041">
        <v>33.53</v>
      </c>
      <c r="T28" s="1041">
        <v>2.4288059999999998</v>
      </c>
      <c r="U28" s="1041">
        <v>7.9450000000000003</v>
      </c>
      <c r="V28" s="1041">
        <v>0.33050000000000002</v>
      </c>
      <c r="W28" s="1041">
        <v>0.222</v>
      </c>
      <c r="X28" s="1042">
        <v>601.68630600000006</v>
      </c>
      <c r="Y28" s="1043">
        <v>17336.855350999998</v>
      </c>
      <c r="Z28" s="1044"/>
      <c r="AA28" s="1045"/>
      <c r="AB28" s="1046"/>
      <c r="AC28" s="1046"/>
    </row>
    <row r="29" spans="1:29" ht="20.25" hidden="1" x14ac:dyDescent="0.25">
      <c r="A29" s="1039">
        <v>39965</v>
      </c>
      <c r="B29" s="1040">
        <v>223.8600000000024</v>
      </c>
      <c r="C29" s="1041">
        <v>144.30000000000001</v>
      </c>
      <c r="D29" s="1041">
        <v>203.24</v>
      </c>
      <c r="E29" s="1041">
        <v>928.1</v>
      </c>
      <c r="F29" s="1041">
        <v>1243.5</v>
      </c>
      <c r="G29" s="1041">
        <v>1990.7</v>
      </c>
      <c r="H29" s="1041">
        <v>10762.8</v>
      </c>
      <c r="I29" s="1041">
        <v>1086.4000000000001</v>
      </c>
      <c r="J29" s="1042">
        <v>16582.900000000001</v>
      </c>
      <c r="K29" s="1040">
        <v>8.1</v>
      </c>
      <c r="L29" s="1041">
        <v>12.9</v>
      </c>
      <c r="M29" s="1041">
        <v>95.2</v>
      </c>
      <c r="N29" s="1041">
        <v>209</v>
      </c>
      <c r="O29" s="1041">
        <v>89.1</v>
      </c>
      <c r="P29" s="1041">
        <v>110.8</v>
      </c>
      <c r="Q29" s="1041">
        <v>26.2</v>
      </c>
      <c r="R29" s="1041">
        <v>6.3</v>
      </c>
      <c r="S29" s="1041">
        <v>33.56</v>
      </c>
      <c r="T29" s="1041">
        <v>2.4</v>
      </c>
      <c r="U29" s="1041">
        <v>8</v>
      </c>
      <c r="V29" s="1041">
        <v>0.3</v>
      </c>
      <c r="W29" s="1041">
        <v>0.2</v>
      </c>
      <c r="X29" s="1042">
        <v>602.16</v>
      </c>
      <c r="Y29" s="1043">
        <v>17185.060000000001</v>
      </c>
      <c r="Z29" s="1044"/>
      <c r="AA29" s="1045"/>
      <c r="AB29" s="1046"/>
      <c r="AC29" s="1046"/>
    </row>
    <row r="30" spans="1:29" ht="20.25" hidden="1" x14ac:dyDescent="0.25">
      <c r="A30" s="1039">
        <v>39995</v>
      </c>
      <c r="B30" s="1040">
        <v>224</v>
      </c>
      <c r="C30" s="1041">
        <v>142.69999999999999</v>
      </c>
      <c r="D30" s="1041">
        <v>202.2</v>
      </c>
      <c r="E30" s="1041">
        <v>922.7</v>
      </c>
      <c r="F30" s="1041">
        <v>1283.3</v>
      </c>
      <c r="G30" s="1041">
        <v>2090.8000000000002</v>
      </c>
      <c r="H30" s="1041">
        <v>11081.6</v>
      </c>
      <c r="I30" s="1041">
        <v>1112.2</v>
      </c>
      <c r="J30" s="1042">
        <v>17059.5</v>
      </c>
      <c r="K30" s="1040">
        <v>8.1</v>
      </c>
      <c r="L30" s="1041">
        <v>12.9</v>
      </c>
      <c r="M30" s="1041">
        <v>100.5</v>
      </c>
      <c r="N30" s="1041">
        <v>209.2</v>
      </c>
      <c r="O30" s="1041">
        <v>89.1</v>
      </c>
      <c r="P30" s="1041">
        <v>110.9</v>
      </c>
      <c r="Q30" s="1041">
        <v>26.3</v>
      </c>
      <c r="R30" s="1041">
        <v>6.3</v>
      </c>
      <c r="S30" s="1041">
        <v>33.56</v>
      </c>
      <c r="T30" s="1041">
        <v>2.4</v>
      </c>
      <c r="U30" s="1041">
        <v>8</v>
      </c>
      <c r="V30" s="1041">
        <v>0.3</v>
      </c>
      <c r="W30" s="1041">
        <v>0.2</v>
      </c>
      <c r="X30" s="1042">
        <v>607.8599999999999</v>
      </c>
      <c r="Y30" s="1043">
        <v>17667.36</v>
      </c>
      <c r="Z30" s="1044"/>
      <c r="AA30" s="1045"/>
      <c r="AB30" s="1046"/>
      <c r="AC30" s="1046"/>
    </row>
    <row r="31" spans="1:29" ht="20.25" hidden="1" x14ac:dyDescent="0.25">
      <c r="A31" s="1039">
        <v>40026</v>
      </c>
      <c r="B31" s="1040">
        <v>223.9</v>
      </c>
      <c r="C31" s="1041">
        <v>142.69999999999999</v>
      </c>
      <c r="D31" s="1041">
        <v>201.1</v>
      </c>
      <c r="E31" s="1041">
        <v>931.1</v>
      </c>
      <c r="F31" s="1041">
        <v>1288.4000000000001</v>
      </c>
      <c r="G31" s="1041">
        <v>2081.8000000000002</v>
      </c>
      <c r="H31" s="1041">
        <v>11138.7</v>
      </c>
      <c r="I31" s="1041">
        <v>1113.7</v>
      </c>
      <c r="J31" s="1042">
        <v>17121.400000000001</v>
      </c>
      <c r="K31" s="1040">
        <v>8.1</v>
      </c>
      <c r="L31" s="1041">
        <v>12.9</v>
      </c>
      <c r="M31" s="1041">
        <v>107.3</v>
      </c>
      <c r="N31" s="1041">
        <v>209</v>
      </c>
      <c r="O31" s="1041">
        <v>89.2</v>
      </c>
      <c r="P31" s="1041">
        <v>111.1</v>
      </c>
      <c r="Q31" s="1041">
        <v>26.5</v>
      </c>
      <c r="R31" s="1041">
        <v>6.3</v>
      </c>
      <c r="S31" s="1041">
        <v>33.700000000000003</v>
      </c>
      <c r="T31" s="1041">
        <v>2.4</v>
      </c>
      <c r="U31" s="1041">
        <v>8</v>
      </c>
      <c r="V31" s="1041">
        <v>0.3</v>
      </c>
      <c r="W31" s="1041">
        <v>0.2</v>
      </c>
      <c r="X31" s="1042">
        <v>615.1</v>
      </c>
      <c r="Y31" s="1043">
        <v>17736.5</v>
      </c>
      <c r="Z31" s="1044"/>
      <c r="AA31" s="1045"/>
      <c r="AB31" s="1046"/>
      <c r="AC31" s="1046"/>
    </row>
    <row r="32" spans="1:29" ht="20.25" hidden="1" x14ac:dyDescent="0.25">
      <c r="A32" s="1039">
        <v>40057</v>
      </c>
      <c r="B32" s="1040">
        <v>223.8</v>
      </c>
      <c r="C32" s="1041">
        <v>148.5</v>
      </c>
      <c r="D32" s="1041">
        <v>200.5</v>
      </c>
      <c r="E32" s="1041">
        <v>939.9</v>
      </c>
      <c r="F32" s="1041">
        <v>1303.0999999999999</v>
      </c>
      <c r="G32" s="1041">
        <v>2058.9</v>
      </c>
      <c r="H32" s="1041">
        <v>10927.5</v>
      </c>
      <c r="I32" s="1041">
        <v>1104.5</v>
      </c>
      <c r="J32" s="1042">
        <v>16906.7</v>
      </c>
      <c r="K32" s="1040">
        <v>8.1</v>
      </c>
      <c r="L32" s="1041">
        <v>12.9</v>
      </c>
      <c r="M32" s="1041">
        <v>113.8</v>
      </c>
      <c r="N32" s="1041">
        <v>209.3</v>
      </c>
      <c r="O32" s="1041">
        <v>89.2</v>
      </c>
      <c r="P32" s="1041">
        <v>111.7</v>
      </c>
      <c r="Q32" s="1041">
        <v>26.6</v>
      </c>
      <c r="R32" s="1041">
        <v>6.3</v>
      </c>
      <c r="S32" s="1041">
        <v>34</v>
      </c>
      <c r="T32" s="1041">
        <v>2.4</v>
      </c>
      <c r="U32" s="1041">
        <v>8.1</v>
      </c>
      <c r="V32" s="1041">
        <v>0.3</v>
      </c>
      <c r="W32" s="1041">
        <v>0.2</v>
      </c>
      <c r="X32" s="1042">
        <v>623.04499999999996</v>
      </c>
      <c r="Y32" s="1043">
        <v>17529.7</v>
      </c>
      <c r="Z32" s="1044"/>
      <c r="AA32" s="1045"/>
      <c r="AB32" s="1046"/>
      <c r="AC32" s="1046"/>
    </row>
    <row r="33" spans="1:29" ht="20.25" hidden="1" x14ac:dyDescent="0.25">
      <c r="A33" s="1039">
        <v>40087</v>
      </c>
      <c r="B33" s="1040">
        <v>223.65862500000003</v>
      </c>
      <c r="C33" s="1041">
        <v>154.61484999999999</v>
      </c>
      <c r="D33" s="1041">
        <v>199.25479999999999</v>
      </c>
      <c r="E33" s="1041">
        <v>951.44920000000002</v>
      </c>
      <c r="F33" s="1041">
        <v>1307.9898000000001</v>
      </c>
      <c r="G33" s="1041">
        <v>2127.0259999999998</v>
      </c>
      <c r="H33" s="1041">
        <v>11263.867</v>
      </c>
      <c r="I33" s="1041">
        <v>1113.374</v>
      </c>
      <c r="J33" s="1042">
        <v>17341.234274999999</v>
      </c>
      <c r="K33" s="1040">
        <v>8.1999999999999993</v>
      </c>
      <c r="L33" s="1041">
        <v>12.9</v>
      </c>
      <c r="M33" s="1041">
        <v>118.3</v>
      </c>
      <c r="N33" s="1041">
        <v>209.3</v>
      </c>
      <c r="O33" s="1041">
        <v>89.27</v>
      </c>
      <c r="P33" s="1041">
        <v>112</v>
      </c>
      <c r="Q33" s="1041">
        <v>26.71</v>
      </c>
      <c r="R33" s="1041">
        <v>6.3</v>
      </c>
      <c r="S33" s="1041">
        <v>34.25</v>
      </c>
      <c r="T33" s="1041">
        <v>2.4</v>
      </c>
      <c r="U33" s="1041">
        <v>8.1</v>
      </c>
      <c r="V33" s="1041">
        <v>0.3</v>
      </c>
      <c r="W33" s="1041">
        <v>0.2</v>
      </c>
      <c r="X33" s="1042">
        <v>628.33000000000004</v>
      </c>
      <c r="Y33" s="1043">
        <v>17969.564275000001</v>
      </c>
      <c r="Z33" s="1044"/>
      <c r="AA33" s="1045"/>
      <c r="AB33" s="1046"/>
      <c r="AC33" s="1046"/>
    </row>
    <row r="34" spans="1:29" ht="20.25" hidden="1" x14ac:dyDescent="0.25">
      <c r="A34" s="1039">
        <v>40118</v>
      </c>
      <c r="B34" s="1040">
        <v>223.6</v>
      </c>
      <c r="C34" s="1041">
        <v>153.30000000000001</v>
      </c>
      <c r="D34" s="1041">
        <v>197.7</v>
      </c>
      <c r="E34" s="1041">
        <v>964.86</v>
      </c>
      <c r="F34" s="1041">
        <v>1333.5</v>
      </c>
      <c r="G34" s="1041">
        <v>2126.8000000000002</v>
      </c>
      <c r="H34" s="1041">
        <v>11465</v>
      </c>
      <c r="I34" s="1041">
        <v>1107.7</v>
      </c>
      <c r="J34" s="1042">
        <v>17572.460000000003</v>
      </c>
      <c r="K34" s="1040">
        <v>8.5</v>
      </c>
      <c r="L34" s="1041">
        <v>13</v>
      </c>
      <c r="M34" s="1041">
        <v>122.9</v>
      </c>
      <c r="N34" s="1041">
        <v>210.9</v>
      </c>
      <c r="O34" s="1041">
        <v>89.7</v>
      </c>
      <c r="P34" s="1041">
        <v>113.2</v>
      </c>
      <c r="Q34" s="1041">
        <v>27.2</v>
      </c>
      <c r="R34" s="1041">
        <v>6.3</v>
      </c>
      <c r="S34" s="1041">
        <v>34.5</v>
      </c>
      <c r="T34" s="1041">
        <v>2.4</v>
      </c>
      <c r="U34" s="1041">
        <v>8.1999999999999993</v>
      </c>
      <c r="V34" s="1041">
        <v>0.3</v>
      </c>
      <c r="W34" s="1041">
        <v>0.2</v>
      </c>
      <c r="X34" s="1042">
        <v>637.30000000000007</v>
      </c>
      <c r="Y34" s="1043">
        <v>18209.760000000002</v>
      </c>
      <c r="Z34" s="1044"/>
      <c r="AA34" s="1045"/>
      <c r="AB34" s="1046"/>
      <c r="AC34" s="1046"/>
    </row>
    <row r="35" spans="1:29" ht="20.25" hidden="1" x14ac:dyDescent="0.25">
      <c r="A35" s="1039">
        <v>40148</v>
      </c>
      <c r="B35" s="1040">
        <v>223.5</v>
      </c>
      <c r="C35" s="1041">
        <v>157.11632499999999</v>
      </c>
      <c r="D35" s="1041">
        <v>207.54839999999999</v>
      </c>
      <c r="E35" s="1041">
        <v>1103.7596000000001</v>
      </c>
      <c r="F35" s="1041">
        <v>1611.6784</v>
      </c>
      <c r="G35" s="1041">
        <v>2578.212</v>
      </c>
      <c r="H35" s="1041">
        <v>13609.625</v>
      </c>
      <c r="I35" s="1041">
        <v>1163.1199999999999</v>
      </c>
      <c r="J35" s="1042">
        <v>20654.559724999999</v>
      </c>
      <c r="K35" s="1040">
        <v>8.5850000000000009</v>
      </c>
      <c r="L35" s="1041">
        <v>12.955</v>
      </c>
      <c r="M35" s="1041">
        <v>133.39807999999999</v>
      </c>
      <c r="N35" s="1041">
        <v>216.40622999999999</v>
      </c>
      <c r="O35" s="1047">
        <v>93.355885000000001</v>
      </c>
      <c r="P35" s="1047">
        <v>114.90643</v>
      </c>
      <c r="Q35" s="1041">
        <v>27.515757000000001</v>
      </c>
      <c r="R35" s="1041">
        <v>6.3474992500000003</v>
      </c>
      <c r="S35" s="1041">
        <v>34.670226199999995</v>
      </c>
      <c r="T35" s="1041">
        <v>2.4285654999999999</v>
      </c>
      <c r="U35" s="1041">
        <v>8.2286047</v>
      </c>
      <c r="V35" s="1041">
        <v>0.33051676000000002</v>
      </c>
      <c r="W35" s="1041">
        <v>0.22206902000000001</v>
      </c>
      <c r="X35" s="1042">
        <v>659.34986343000003</v>
      </c>
      <c r="Y35" s="1043">
        <v>21313.90958843</v>
      </c>
      <c r="Z35" s="1044"/>
      <c r="AA35" s="1045"/>
      <c r="AB35" s="1046"/>
      <c r="AC35" s="1046"/>
    </row>
    <row r="36" spans="1:29" ht="20.25" hidden="1" x14ac:dyDescent="0.25">
      <c r="A36" s="1039">
        <v>40179</v>
      </c>
      <c r="B36" s="1040">
        <v>223.4</v>
      </c>
      <c r="C36" s="1041">
        <v>163.1</v>
      </c>
      <c r="D36" s="1041">
        <v>206.7</v>
      </c>
      <c r="E36" s="1041">
        <v>1000.4</v>
      </c>
      <c r="F36" s="1041">
        <v>1380.6</v>
      </c>
      <c r="G36" s="1041">
        <v>2232</v>
      </c>
      <c r="H36" s="1041">
        <v>12193.1</v>
      </c>
      <c r="I36" s="1041">
        <v>1132</v>
      </c>
      <c r="J36" s="1042">
        <v>18531.3</v>
      </c>
      <c r="K36" s="1040">
        <v>8.6</v>
      </c>
      <c r="L36" s="1041">
        <v>12.9621</v>
      </c>
      <c r="M36" s="1041">
        <v>136.4</v>
      </c>
      <c r="N36" s="1041">
        <v>218.57</v>
      </c>
      <c r="O36" s="1047">
        <v>93.36</v>
      </c>
      <c r="P36" s="1047">
        <v>116.24</v>
      </c>
      <c r="Q36" s="1041">
        <v>27.76</v>
      </c>
      <c r="R36" s="1041">
        <v>6.3474992500000003</v>
      </c>
      <c r="S36" s="1041">
        <v>34.700000000000003</v>
      </c>
      <c r="T36" s="1041">
        <v>2.4</v>
      </c>
      <c r="U36" s="1041">
        <v>8.1999999999999993</v>
      </c>
      <c r="V36" s="1041">
        <v>0.3</v>
      </c>
      <c r="W36" s="1041">
        <v>0.2</v>
      </c>
      <c r="X36" s="1042">
        <v>666.03959925000015</v>
      </c>
      <c r="Y36" s="1043">
        <v>19197.339599250001</v>
      </c>
      <c r="Z36" s="1044"/>
      <c r="AA36" s="1045"/>
      <c r="AB36" s="1046"/>
      <c r="AC36" s="1046"/>
    </row>
    <row r="37" spans="1:29" ht="20.25" hidden="1" x14ac:dyDescent="0.25">
      <c r="A37" s="1039">
        <v>40210</v>
      </c>
      <c r="B37" s="1040">
        <v>223.3</v>
      </c>
      <c r="C37" s="1041">
        <v>161.252725</v>
      </c>
      <c r="D37" s="1041">
        <v>206.64425</v>
      </c>
      <c r="E37" s="1041">
        <v>979.74149999999997</v>
      </c>
      <c r="F37" s="1041">
        <v>1375.3363999999999</v>
      </c>
      <c r="G37" s="1041">
        <v>2160.5745000000002</v>
      </c>
      <c r="H37" s="1041">
        <v>11993.867</v>
      </c>
      <c r="I37" s="1041">
        <v>1119.5519999999999</v>
      </c>
      <c r="J37" s="1042">
        <v>18220.268375</v>
      </c>
      <c r="K37" s="1040">
        <v>8.6</v>
      </c>
      <c r="L37" s="1041">
        <v>13</v>
      </c>
      <c r="M37" s="1041">
        <v>134.91</v>
      </c>
      <c r="N37" s="1041">
        <v>218.6</v>
      </c>
      <c r="O37" s="1047">
        <v>93.4</v>
      </c>
      <c r="P37" s="1047">
        <v>116.99</v>
      </c>
      <c r="Q37" s="1041">
        <v>27.76</v>
      </c>
      <c r="R37" s="1041">
        <v>6.3474992500000003</v>
      </c>
      <c r="S37" s="1041">
        <v>34.799999999999997</v>
      </c>
      <c r="T37" s="1041">
        <v>2.4</v>
      </c>
      <c r="U37" s="1041">
        <v>8.25</v>
      </c>
      <c r="V37" s="1041">
        <v>0.33</v>
      </c>
      <c r="W37" s="1041">
        <v>0.2</v>
      </c>
      <c r="X37" s="1042">
        <v>665.59</v>
      </c>
      <c r="Y37" s="1043">
        <v>18885.858375</v>
      </c>
      <c r="Z37" s="1044"/>
      <c r="AA37" s="1045"/>
      <c r="AB37" s="1046"/>
      <c r="AC37" s="1046"/>
    </row>
    <row r="38" spans="1:29" ht="20.25" hidden="1" x14ac:dyDescent="0.25">
      <c r="A38" s="1039">
        <v>40238</v>
      </c>
      <c r="B38" s="1040">
        <v>223.3</v>
      </c>
      <c r="C38" s="1041">
        <v>162.4</v>
      </c>
      <c r="D38" s="1041">
        <v>203.1</v>
      </c>
      <c r="E38" s="1041">
        <v>980.83</v>
      </c>
      <c r="F38" s="1041">
        <v>1372.3</v>
      </c>
      <c r="G38" s="1041">
        <v>2229.5</v>
      </c>
      <c r="H38" s="1041">
        <v>12056.4</v>
      </c>
      <c r="I38" s="1041">
        <v>1097.7</v>
      </c>
      <c r="J38" s="1042">
        <v>18325.53</v>
      </c>
      <c r="K38" s="1040">
        <v>8.61</v>
      </c>
      <c r="L38" s="1041">
        <v>12.967000000000001</v>
      </c>
      <c r="M38" s="1041">
        <v>130.96</v>
      </c>
      <c r="N38" s="1041">
        <v>218.20168000000001</v>
      </c>
      <c r="O38" s="1047">
        <v>94.12</v>
      </c>
      <c r="P38" s="1047">
        <v>117.398</v>
      </c>
      <c r="Q38" s="1041">
        <v>27.76</v>
      </c>
      <c r="R38" s="1041">
        <v>6.3470000000000004</v>
      </c>
      <c r="S38" s="1041">
        <v>35.049999999999997</v>
      </c>
      <c r="T38" s="1041">
        <v>2.4300000000000002</v>
      </c>
      <c r="U38" s="1041">
        <v>8.2606000000000002</v>
      </c>
      <c r="V38" s="1041">
        <v>0.33</v>
      </c>
      <c r="W38" s="1041">
        <v>0.2</v>
      </c>
      <c r="X38" s="1042">
        <v>662.63427999999999</v>
      </c>
      <c r="Y38" s="1043">
        <v>18988.164280000001</v>
      </c>
      <c r="Z38" s="1044"/>
      <c r="AA38" s="1045"/>
      <c r="AB38" s="1046"/>
      <c r="AC38" s="1046"/>
    </row>
    <row r="39" spans="1:29" ht="20.25" hidden="1" x14ac:dyDescent="0.25">
      <c r="A39" s="1039">
        <v>40269</v>
      </c>
      <c r="B39" s="1040">
        <v>223.2</v>
      </c>
      <c r="C39" s="1041">
        <v>170.58</v>
      </c>
      <c r="D39" s="1041">
        <v>220.6797</v>
      </c>
      <c r="E39" s="1041">
        <v>970.68</v>
      </c>
      <c r="F39" s="1041">
        <v>1337.58</v>
      </c>
      <c r="G39" s="1041">
        <v>2183.1799999999998</v>
      </c>
      <c r="H39" s="1041">
        <v>12143.69</v>
      </c>
      <c r="I39" s="1041">
        <v>1082.3499999999999</v>
      </c>
      <c r="J39" s="1042">
        <v>18331.939699999999</v>
      </c>
      <c r="K39" s="1040">
        <v>8.6</v>
      </c>
      <c r="L39" s="1041">
        <v>12.97</v>
      </c>
      <c r="M39" s="1041">
        <v>131.37</v>
      </c>
      <c r="N39" s="1041">
        <v>218.35</v>
      </c>
      <c r="O39" s="1047">
        <v>95.01</v>
      </c>
      <c r="P39" s="1047">
        <v>117.64</v>
      </c>
      <c r="Q39" s="1041">
        <v>27.75</v>
      </c>
      <c r="R39" s="1041">
        <v>6.34</v>
      </c>
      <c r="S39" s="1041">
        <v>35.17</v>
      </c>
      <c r="T39" s="1041">
        <v>2.42</v>
      </c>
      <c r="U39" s="1041">
        <v>8.26</v>
      </c>
      <c r="V39" s="1041">
        <v>0.33</v>
      </c>
      <c r="W39" s="1041">
        <v>0.22</v>
      </c>
      <c r="X39" s="1042">
        <v>664.43</v>
      </c>
      <c r="Y39" s="1043">
        <v>18996.369699999999</v>
      </c>
      <c r="Z39" s="1044"/>
      <c r="AA39" s="1045"/>
      <c r="AB39" s="1046"/>
      <c r="AC39" s="1046"/>
    </row>
    <row r="40" spans="1:29" ht="20.25" hidden="1" x14ac:dyDescent="0.25">
      <c r="A40" s="1039">
        <v>40299</v>
      </c>
      <c r="B40" s="1040">
        <v>219.7</v>
      </c>
      <c r="C40" s="1041">
        <v>173.1</v>
      </c>
      <c r="D40" s="1041">
        <v>233</v>
      </c>
      <c r="E40" s="1041">
        <v>978.9</v>
      </c>
      <c r="F40" s="1041">
        <v>1364.79</v>
      </c>
      <c r="G40" s="1041">
        <v>2189.9</v>
      </c>
      <c r="H40" s="1041">
        <v>12249.4</v>
      </c>
      <c r="I40" s="1041">
        <v>1080.0999999999999</v>
      </c>
      <c r="J40" s="1042">
        <v>18488.89</v>
      </c>
      <c r="K40" s="1040">
        <v>8.6</v>
      </c>
      <c r="L40" s="1041">
        <v>12.98</v>
      </c>
      <c r="M40" s="1041">
        <v>129.77000000000001</v>
      </c>
      <c r="N40" s="1048">
        <v>218.63</v>
      </c>
      <c r="O40" s="1048">
        <v>95.18</v>
      </c>
      <c r="P40" s="1048">
        <v>117.85</v>
      </c>
      <c r="Q40" s="1048">
        <v>27.8</v>
      </c>
      <c r="R40" s="1041">
        <v>6.3</v>
      </c>
      <c r="S40" s="1041">
        <v>35.25</v>
      </c>
      <c r="T40" s="1041">
        <v>2.4300000000000002</v>
      </c>
      <c r="U40" s="1041">
        <v>8.33</v>
      </c>
      <c r="V40" s="1041">
        <v>0.33</v>
      </c>
      <c r="W40" s="1041">
        <v>0.22</v>
      </c>
      <c r="X40" s="1042">
        <v>663.67</v>
      </c>
      <c r="Y40" s="1043">
        <v>19152.559999999998</v>
      </c>
      <c r="Z40" s="1044"/>
      <c r="AA40" s="1045"/>
      <c r="AB40" s="1046"/>
      <c r="AC40" s="1046"/>
    </row>
    <row r="41" spans="1:29" ht="20.25" hidden="1" x14ac:dyDescent="0.25">
      <c r="A41" s="1039">
        <v>40330</v>
      </c>
      <c r="B41" s="1040">
        <v>219.6</v>
      </c>
      <c r="C41" s="1041">
        <v>174.9</v>
      </c>
      <c r="D41" s="1041">
        <v>236.9</v>
      </c>
      <c r="E41" s="1041">
        <v>957.7</v>
      </c>
      <c r="F41" s="1041">
        <v>1316</v>
      </c>
      <c r="G41" s="1041">
        <v>2155.4</v>
      </c>
      <c r="H41" s="1041">
        <v>12099.4</v>
      </c>
      <c r="I41" s="1041">
        <v>1068.5</v>
      </c>
      <c r="J41" s="1042">
        <v>18228.400000000001</v>
      </c>
      <c r="K41" s="1040">
        <v>8.6</v>
      </c>
      <c r="L41" s="1041">
        <v>12.98</v>
      </c>
      <c r="M41" s="1041">
        <v>128.6</v>
      </c>
      <c r="N41" s="1048">
        <v>217.07</v>
      </c>
      <c r="O41" s="1048">
        <v>95.27</v>
      </c>
      <c r="P41" s="1048">
        <v>118.08</v>
      </c>
      <c r="Q41" s="1048">
        <v>27.83</v>
      </c>
      <c r="R41" s="1041">
        <v>6.3</v>
      </c>
      <c r="S41" s="1041">
        <v>35.54</v>
      </c>
      <c r="T41" s="1041">
        <v>2.4300000000000002</v>
      </c>
      <c r="U41" s="1041">
        <v>8.41</v>
      </c>
      <c r="V41" s="1041">
        <v>0.33</v>
      </c>
      <c r="W41" s="1041">
        <v>0.22</v>
      </c>
      <c r="X41" s="1042">
        <v>661.66</v>
      </c>
      <c r="Y41" s="1043">
        <v>18890.060000000001</v>
      </c>
      <c r="Z41" s="1044"/>
      <c r="AA41" s="1045"/>
      <c r="AB41" s="1046"/>
      <c r="AC41" s="1046"/>
    </row>
    <row r="42" spans="1:29" ht="20.25" hidden="1" x14ac:dyDescent="0.25">
      <c r="A42" s="1039">
        <v>40360</v>
      </c>
      <c r="B42" s="1040">
        <v>219.56</v>
      </c>
      <c r="C42" s="1041">
        <v>175.46</v>
      </c>
      <c r="D42" s="1041">
        <v>242.4</v>
      </c>
      <c r="E42" s="1041">
        <v>973.4</v>
      </c>
      <c r="F42" s="1041">
        <v>1327</v>
      </c>
      <c r="G42" s="1041">
        <v>2207</v>
      </c>
      <c r="H42" s="1041">
        <v>12337.3</v>
      </c>
      <c r="I42" s="1041">
        <v>1059.5999999999999</v>
      </c>
      <c r="J42" s="1042">
        <v>18541.72</v>
      </c>
      <c r="K42" s="1040">
        <v>8.6</v>
      </c>
      <c r="L42" s="1041">
        <v>12.98</v>
      </c>
      <c r="M42" s="1041">
        <v>126.51</v>
      </c>
      <c r="N42" s="1048">
        <v>215.95</v>
      </c>
      <c r="O42" s="1048">
        <v>95.09</v>
      </c>
      <c r="P42" s="1048">
        <v>118.4</v>
      </c>
      <c r="Q42" s="1048">
        <v>27.9</v>
      </c>
      <c r="R42" s="1041">
        <v>6.3460000000000001</v>
      </c>
      <c r="S42" s="1041">
        <v>35.64</v>
      </c>
      <c r="T42" s="1041">
        <v>2.4300000000000002</v>
      </c>
      <c r="U42" s="1041">
        <v>8.4600000000000009</v>
      </c>
      <c r="V42" s="1041">
        <v>0.33</v>
      </c>
      <c r="W42" s="1041">
        <v>0.22</v>
      </c>
      <c r="X42" s="1042">
        <v>658.85599999999999</v>
      </c>
      <c r="Y42" s="1043">
        <v>19200.575999999997</v>
      </c>
      <c r="Z42" s="1044"/>
      <c r="AA42" s="1045"/>
      <c r="AB42" s="1046"/>
      <c r="AC42" s="1046"/>
    </row>
    <row r="43" spans="1:29" ht="20.25" hidden="1" x14ac:dyDescent="0.25">
      <c r="A43" s="1039">
        <v>40391</v>
      </c>
      <c r="B43" s="1040">
        <v>219.5</v>
      </c>
      <c r="C43" s="1041">
        <v>179.6</v>
      </c>
      <c r="D43" s="1041">
        <v>251.75</v>
      </c>
      <c r="E43" s="1041">
        <v>972.95</v>
      </c>
      <c r="F43" s="1041">
        <v>1361.1</v>
      </c>
      <c r="G43" s="1041">
        <v>2211.4899999999998</v>
      </c>
      <c r="H43" s="1041">
        <v>12434.69</v>
      </c>
      <c r="I43" s="1041">
        <v>1049.9000000000001</v>
      </c>
      <c r="J43" s="1042">
        <v>18680.98</v>
      </c>
      <c r="K43" s="1040">
        <v>8.6300000000000008</v>
      </c>
      <c r="L43" s="1041">
        <v>12.99</v>
      </c>
      <c r="M43" s="1041">
        <v>126.58</v>
      </c>
      <c r="N43" s="1048">
        <v>215.91</v>
      </c>
      <c r="O43" s="1048">
        <v>95.42</v>
      </c>
      <c r="P43" s="1048">
        <v>118.66</v>
      </c>
      <c r="Q43" s="1048">
        <v>28</v>
      </c>
      <c r="R43" s="1041">
        <v>6.3460000000000001</v>
      </c>
      <c r="S43" s="1041">
        <v>35.89</v>
      </c>
      <c r="T43" s="1041">
        <v>2.4</v>
      </c>
      <c r="U43" s="1041">
        <v>8.5030000000000001</v>
      </c>
      <c r="V43" s="1041">
        <v>0.33</v>
      </c>
      <c r="W43" s="1041">
        <v>0.22</v>
      </c>
      <c r="X43" s="1042">
        <v>659.87900000000013</v>
      </c>
      <c r="Y43" s="1043">
        <v>19340.859000000004</v>
      </c>
      <c r="Z43" s="1044"/>
      <c r="AA43" s="1045"/>
      <c r="AB43" s="1046"/>
      <c r="AC43" s="1046"/>
    </row>
    <row r="44" spans="1:29" ht="20.25" hidden="1" x14ac:dyDescent="0.25">
      <c r="A44" s="1039">
        <v>40422</v>
      </c>
      <c r="B44" s="1040">
        <v>219.44</v>
      </c>
      <c r="C44" s="1041">
        <v>182.4</v>
      </c>
      <c r="D44" s="1041">
        <v>255.9</v>
      </c>
      <c r="E44" s="1041">
        <v>1013.9</v>
      </c>
      <c r="F44" s="1041">
        <v>1350.8</v>
      </c>
      <c r="G44" s="1041">
        <v>2246.6999999999998</v>
      </c>
      <c r="H44" s="1041">
        <v>12363.3</v>
      </c>
      <c r="I44" s="1041">
        <v>1044.5999999999999</v>
      </c>
      <c r="J44" s="1042">
        <v>18677.039999999997</v>
      </c>
      <c r="K44" s="1040">
        <v>8.6</v>
      </c>
      <c r="L44" s="1041">
        <v>12.99</v>
      </c>
      <c r="M44" s="1041">
        <v>126.69</v>
      </c>
      <c r="N44" s="1048">
        <v>215.62</v>
      </c>
      <c r="O44" s="1048">
        <v>95.63</v>
      </c>
      <c r="P44" s="1048">
        <v>118.81</v>
      </c>
      <c r="Q44" s="1048">
        <v>28.06</v>
      </c>
      <c r="R44" s="1041">
        <v>6.3</v>
      </c>
      <c r="S44" s="1041">
        <v>35.93</v>
      </c>
      <c r="T44" s="1041">
        <v>2.4300000000000002</v>
      </c>
      <c r="U44" s="1041">
        <v>8.5500000000000007</v>
      </c>
      <c r="V44" s="1041">
        <v>0.33</v>
      </c>
      <c r="W44" s="1041">
        <v>0.2</v>
      </c>
      <c r="X44" s="1042">
        <v>660.14999999999975</v>
      </c>
      <c r="Y44" s="1043">
        <v>19337.189999999999</v>
      </c>
      <c r="Z44" s="1044"/>
      <c r="AA44" s="1045"/>
      <c r="AB44" s="1046"/>
      <c r="AC44" s="1046"/>
    </row>
    <row r="45" spans="1:29" ht="20.25" hidden="1" x14ac:dyDescent="0.25">
      <c r="A45" s="1039">
        <v>40452</v>
      </c>
      <c r="B45" s="1040">
        <v>219.39</v>
      </c>
      <c r="C45" s="1041">
        <v>180.07</v>
      </c>
      <c r="D45" s="1041">
        <v>252.2</v>
      </c>
      <c r="E45" s="1041">
        <v>1009.1</v>
      </c>
      <c r="F45" s="1041">
        <v>1357.59</v>
      </c>
      <c r="G45" s="1041">
        <v>2233.25</v>
      </c>
      <c r="H45" s="1041">
        <v>12536.1</v>
      </c>
      <c r="I45" s="1041">
        <v>1034.5999999999999</v>
      </c>
      <c r="J45" s="1042">
        <v>18822.3</v>
      </c>
      <c r="K45" s="1040">
        <v>8.6</v>
      </c>
      <c r="L45" s="1041">
        <v>12.996</v>
      </c>
      <c r="M45" s="1041">
        <v>127.81</v>
      </c>
      <c r="N45" s="1048">
        <v>216.33</v>
      </c>
      <c r="O45" s="1048">
        <v>95.79</v>
      </c>
      <c r="P45" s="1048">
        <v>119.03</v>
      </c>
      <c r="Q45" s="1048">
        <v>28.06</v>
      </c>
      <c r="R45" s="1041">
        <v>6.3460000000000001</v>
      </c>
      <c r="S45" s="1041">
        <v>35.9</v>
      </c>
      <c r="T45" s="1041">
        <v>2.4300000000000002</v>
      </c>
      <c r="U45" s="1041">
        <v>8.59</v>
      </c>
      <c r="V45" s="1041">
        <v>0.33</v>
      </c>
      <c r="W45" s="1041">
        <v>0.22</v>
      </c>
      <c r="X45" s="1042">
        <v>662.43200000000002</v>
      </c>
      <c r="Y45" s="1043">
        <v>19484.732</v>
      </c>
      <c r="Z45" s="1044"/>
      <c r="AA45" s="1045"/>
      <c r="AB45" s="1046"/>
      <c r="AC45" s="1046"/>
    </row>
    <row r="46" spans="1:29" ht="20.25" hidden="1" x14ac:dyDescent="0.25">
      <c r="A46" s="1039">
        <v>40483</v>
      </c>
      <c r="B46" s="1040">
        <v>219.3</v>
      </c>
      <c r="C46" s="1041">
        <v>179.85</v>
      </c>
      <c r="D46" s="1041">
        <v>260.08</v>
      </c>
      <c r="E46" s="1041">
        <v>1018.2</v>
      </c>
      <c r="F46" s="1041">
        <v>1363</v>
      </c>
      <c r="G46" s="1041">
        <v>2250.25</v>
      </c>
      <c r="H46" s="1041">
        <v>12720.4</v>
      </c>
      <c r="I46" s="1041">
        <v>1079.26</v>
      </c>
      <c r="J46" s="1042">
        <v>19090.34</v>
      </c>
      <c r="K46" s="1040">
        <v>8.6</v>
      </c>
      <c r="L46" s="1041">
        <v>13.003</v>
      </c>
      <c r="M46" s="1041">
        <v>128.13</v>
      </c>
      <c r="N46" s="1041">
        <v>217.26</v>
      </c>
      <c r="O46" s="1041">
        <v>96.89</v>
      </c>
      <c r="P46" s="1041">
        <v>119.64</v>
      </c>
      <c r="Q46" s="1041">
        <v>28.09</v>
      </c>
      <c r="R46" s="1041">
        <v>6.3460000000000001</v>
      </c>
      <c r="S46" s="1041">
        <v>36.25</v>
      </c>
      <c r="T46" s="1041">
        <v>2.4300000000000002</v>
      </c>
      <c r="U46" s="1041">
        <v>8.64</v>
      </c>
      <c r="V46" s="1041">
        <v>0.33</v>
      </c>
      <c r="W46" s="1041">
        <v>0.22</v>
      </c>
      <c r="X46" s="1042">
        <v>665.82900000000006</v>
      </c>
      <c r="Y46" s="1043">
        <v>19756.169000000002</v>
      </c>
      <c r="Z46" s="1044"/>
      <c r="AA46" s="1045"/>
      <c r="AB46" s="1046"/>
      <c r="AC46" s="1046"/>
    </row>
    <row r="47" spans="1:29" ht="20.25" hidden="1" x14ac:dyDescent="0.25">
      <c r="A47" s="1039">
        <v>40513</v>
      </c>
      <c r="B47" s="1040">
        <v>219.26900000000001</v>
      </c>
      <c r="C47" s="1041">
        <v>196.5</v>
      </c>
      <c r="D47" s="1041">
        <v>289.39999999999998</v>
      </c>
      <c r="E47" s="1041">
        <v>1112.6300000000001</v>
      </c>
      <c r="F47" s="1041">
        <v>1563.9</v>
      </c>
      <c r="G47" s="1041">
        <v>2688.13</v>
      </c>
      <c r="H47" s="1041">
        <v>14930.42</v>
      </c>
      <c r="I47" s="1041">
        <v>1154.04</v>
      </c>
      <c r="J47" s="1042">
        <v>22154.289000000001</v>
      </c>
      <c r="K47" s="1040">
        <v>8.82</v>
      </c>
      <c r="L47" s="1041">
        <v>13.009</v>
      </c>
      <c r="M47" s="1041">
        <v>131.69999999999999</v>
      </c>
      <c r="N47" s="1041">
        <v>221.75</v>
      </c>
      <c r="O47" s="1041">
        <v>99.16</v>
      </c>
      <c r="P47" s="1041">
        <v>121.23</v>
      </c>
      <c r="Q47" s="1041">
        <v>28.18</v>
      </c>
      <c r="R47" s="1041">
        <v>6.3460000000000001</v>
      </c>
      <c r="S47" s="1041">
        <v>36.700000000000003</v>
      </c>
      <c r="T47" s="1041">
        <v>2.4300000000000002</v>
      </c>
      <c r="U47" s="1041">
        <v>8.7200000000000006</v>
      </c>
      <c r="V47" s="1041">
        <v>0.33</v>
      </c>
      <c r="W47" s="1041">
        <v>0.22</v>
      </c>
      <c r="X47" s="1042">
        <v>678.59500000000003</v>
      </c>
      <c r="Y47" s="1043">
        <v>22832.884000000002</v>
      </c>
      <c r="Z47" s="1044"/>
      <c r="AA47" s="1045"/>
      <c r="AB47" s="1046"/>
      <c r="AC47" s="1046"/>
    </row>
    <row r="48" spans="1:29" ht="20.25" hidden="1" x14ac:dyDescent="0.25">
      <c r="A48" s="1039">
        <v>40544</v>
      </c>
      <c r="B48" s="1040">
        <v>219.2</v>
      </c>
      <c r="C48" s="1041">
        <v>189.8</v>
      </c>
      <c r="D48" s="1041">
        <v>275</v>
      </c>
      <c r="E48" s="1041">
        <v>1033.4000000000001</v>
      </c>
      <c r="F48" s="1041">
        <v>1434.5</v>
      </c>
      <c r="G48" s="1041">
        <v>2496.1999999999998</v>
      </c>
      <c r="H48" s="1041">
        <v>14004.6</v>
      </c>
      <c r="I48" s="1041">
        <v>1129.5999999999999</v>
      </c>
      <c r="J48" s="1042">
        <v>20782.3</v>
      </c>
      <c r="K48" s="1040">
        <v>8.82</v>
      </c>
      <c r="L48" s="1041">
        <v>13</v>
      </c>
      <c r="M48" s="1041">
        <v>131.9</v>
      </c>
      <c r="N48" s="1041">
        <v>223.65</v>
      </c>
      <c r="O48" s="1041">
        <v>100.82</v>
      </c>
      <c r="P48" s="1041">
        <v>122.25</v>
      </c>
      <c r="Q48" s="1041">
        <v>28.28</v>
      </c>
      <c r="R48" s="1041">
        <v>6.3460000000000001</v>
      </c>
      <c r="S48" s="1041">
        <v>36.880000000000003</v>
      </c>
      <c r="T48" s="1041">
        <v>2.4300000000000002</v>
      </c>
      <c r="U48" s="1041">
        <v>8.76</v>
      </c>
      <c r="V48" s="1041">
        <v>0.33</v>
      </c>
      <c r="W48" s="1041">
        <v>0.2</v>
      </c>
      <c r="X48" s="1042">
        <v>683.66600000000005</v>
      </c>
      <c r="Y48" s="1043">
        <v>21466.016</v>
      </c>
      <c r="Z48" s="1044"/>
      <c r="AA48" s="1045"/>
      <c r="AB48" s="1046"/>
      <c r="AC48" s="1046"/>
    </row>
    <row r="49" spans="1:29" ht="20.25" hidden="1" x14ac:dyDescent="0.25">
      <c r="A49" s="1039">
        <v>40575</v>
      </c>
      <c r="B49" s="1040">
        <v>219.2</v>
      </c>
      <c r="C49" s="1041">
        <v>178.8</v>
      </c>
      <c r="D49" s="1041">
        <v>260.92</v>
      </c>
      <c r="E49" s="1041">
        <v>1008.72</v>
      </c>
      <c r="F49" s="1041">
        <v>1393.11</v>
      </c>
      <c r="G49" s="1041">
        <v>2357.5</v>
      </c>
      <c r="H49" s="1041">
        <v>13570.2</v>
      </c>
      <c r="I49" s="1041">
        <v>1107</v>
      </c>
      <c r="J49" s="1042">
        <v>20095.45</v>
      </c>
      <c r="K49" s="1040">
        <v>8.83</v>
      </c>
      <c r="L49" s="1041">
        <v>13.015000000000001</v>
      </c>
      <c r="M49" s="1041">
        <v>131.87</v>
      </c>
      <c r="N49" s="1041">
        <v>223.57</v>
      </c>
      <c r="O49" s="1041">
        <v>101.03</v>
      </c>
      <c r="P49" s="1041">
        <v>122.74</v>
      </c>
      <c r="Q49" s="1041">
        <v>28.32</v>
      </c>
      <c r="R49" s="1041">
        <v>6.3</v>
      </c>
      <c r="S49" s="1041">
        <v>37</v>
      </c>
      <c r="T49" s="1041">
        <v>2.4</v>
      </c>
      <c r="U49" s="1041">
        <v>8.7799999999999994</v>
      </c>
      <c r="V49" s="1041">
        <v>0.33</v>
      </c>
      <c r="W49" s="1041">
        <v>0.22</v>
      </c>
      <c r="X49" s="1042">
        <v>684.40499999999997</v>
      </c>
      <c r="Y49" s="1043">
        <v>20779.855</v>
      </c>
      <c r="Z49" s="1044"/>
      <c r="AA49" s="1045"/>
      <c r="AB49" s="1049"/>
      <c r="AC49" s="1046"/>
    </row>
    <row r="50" spans="1:29" ht="20.25" hidden="1" x14ac:dyDescent="0.25">
      <c r="A50" s="1039">
        <v>40603</v>
      </c>
      <c r="B50" s="1040">
        <v>219.1</v>
      </c>
      <c r="C50" s="1041">
        <v>175.44</v>
      </c>
      <c r="D50" s="1041">
        <v>257.2</v>
      </c>
      <c r="E50" s="1041">
        <v>1024</v>
      </c>
      <c r="F50" s="1041">
        <v>1410.8</v>
      </c>
      <c r="G50" s="1041">
        <v>2354.1999999999998</v>
      </c>
      <c r="H50" s="1041">
        <v>13547.2</v>
      </c>
      <c r="I50" s="1041">
        <v>1123.7</v>
      </c>
      <c r="J50" s="1042">
        <v>20111.64</v>
      </c>
      <c r="K50" s="1040">
        <v>8.8000000000000007</v>
      </c>
      <c r="L50" s="1041">
        <v>13.021000000000001</v>
      </c>
      <c r="M50" s="1041">
        <v>131.93</v>
      </c>
      <c r="N50" s="1041">
        <v>223.68</v>
      </c>
      <c r="O50" s="1041">
        <v>101.09</v>
      </c>
      <c r="P50" s="1041">
        <v>123.83</v>
      </c>
      <c r="Q50" s="1041">
        <v>28.5</v>
      </c>
      <c r="R50" s="1041">
        <v>6.3460000000000001</v>
      </c>
      <c r="S50" s="1041">
        <v>37.229999999999997</v>
      </c>
      <c r="T50" s="1041">
        <v>2.4300000000000002</v>
      </c>
      <c r="U50" s="1041">
        <v>8.85</v>
      </c>
      <c r="V50" s="1041">
        <v>0.33</v>
      </c>
      <c r="W50" s="1041">
        <v>0.22</v>
      </c>
      <c r="X50" s="1042">
        <v>686.25700000000018</v>
      </c>
      <c r="Y50" s="1043">
        <v>20797.897000000004</v>
      </c>
      <c r="Z50" s="1044"/>
      <c r="AA50" s="1011"/>
      <c r="AB50" s="1049"/>
      <c r="AC50" s="1046"/>
    </row>
    <row r="51" spans="1:29" ht="20.25" hidden="1" x14ac:dyDescent="0.25">
      <c r="A51" s="1039">
        <v>40634</v>
      </c>
      <c r="B51" s="1040">
        <v>219.06</v>
      </c>
      <c r="C51" s="1041">
        <v>172.1</v>
      </c>
      <c r="D51" s="1041">
        <v>253.6</v>
      </c>
      <c r="E51" s="1041">
        <v>1007.86</v>
      </c>
      <c r="F51" s="1041">
        <v>1364.3</v>
      </c>
      <c r="G51" s="1041">
        <v>2308</v>
      </c>
      <c r="H51" s="1041">
        <v>13462.2</v>
      </c>
      <c r="I51" s="1041">
        <v>1120</v>
      </c>
      <c r="J51" s="1042">
        <v>19907.12</v>
      </c>
      <c r="K51" s="1040">
        <v>8.84</v>
      </c>
      <c r="L51" s="1041">
        <v>13</v>
      </c>
      <c r="M51" s="1041">
        <v>132.1</v>
      </c>
      <c r="N51" s="1041">
        <v>223.71</v>
      </c>
      <c r="O51" s="1041">
        <v>100.77</v>
      </c>
      <c r="P51" s="1041">
        <v>124.1</v>
      </c>
      <c r="Q51" s="1041">
        <v>28.65</v>
      </c>
      <c r="R51" s="1041">
        <v>6.34</v>
      </c>
      <c r="S51" s="1041">
        <v>37.270000000000003</v>
      </c>
      <c r="T51" s="1041">
        <v>2.4300000000000002</v>
      </c>
      <c r="U51" s="1041">
        <v>8.8699999999999992</v>
      </c>
      <c r="V51" s="1041">
        <v>0.33</v>
      </c>
      <c r="W51" s="1041">
        <v>0.22</v>
      </c>
      <c r="X51" s="1042">
        <v>686.63</v>
      </c>
      <c r="Y51" s="1043">
        <v>20593.75</v>
      </c>
      <c r="Z51" s="1044"/>
      <c r="AA51" s="1045"/>
      <c r="AB51" s="1049"/>
      <c r="AC51" s="1046"/>
    </row>
    <row r="52" spans="1:29" ht="20.25" hidden="1" x14ac:dyDescent="0.25">
      <c r="A52" s="1039">
        <v>40664</v>
      </c>
      <c r="B52" s="1040">
        <v>219</v>
      </c>
      <c r="C52" s="1041">
        <v>172.35</v>
      </c>
      <c r="D52" s="1041">
        <v>253.16</v>
      </c>
      <c r="E52" s="1041">
        <v>989.89</v>
      </c>
      <c r="F52" s="1041">
        <v>1360.39</v>
      </c>
      <c r="G52" s="1041">
        <v>2339.66</v>
      </c>
      <c r="H52" s="1041">
        <v>13699.36</v>
      </c>
      <c r="I52" s="1041">
        <v>1115.7</v>
      </c>
      <c r="J52" s="1042">
        <v>20149.509999999998</v>
      </c>
      <c r="K52" s="1040">
        <v>8.8000000000000007</v>
      </c>
      <c r="L52" s="1041">
        <v>13</v>
      </c>
      <c r="M52" s="1041">
        <v>131.5</v>
      </c>
      <c r="N52" s="1041">
        <v>223.8</v>
      </c>
      <c r="O52" s="1041">
        <v>100.61</v>
      </c>
      <c r="P52" s="1041">
        <v>124.5</v>
      </c>
      <c r="Q52" s="1041">
        <v>28.84</v>
      </c>
      <c r="R52" s="1041">
        <v>6.3460000000000001</v>
      </c>
      <c r="S52" s="1041">
        <v>37.4</v>
      </c>
      <c r="T52" s="1041">
        <v>2.4300000000000002</v>
      </c>
      <c r="U52" s="1041">
        <v>8.91</v>
      </c>
      <c r="V52" s="1041">
        <v>0.33</v>
      </c>
      <c r="W52" s="1041">
        <v>0.22</v>
      </c>
      <c r="X52" s="1042">
        <v>686.68600000000004</v>
      </c>
      <c r="Y52" s="1043">
        <v>20836.196000000004</v>
      </c>
      <c r="Z52" s="1044"/>
      <c r="AA52" s="1050"/>
      <c r="AB52" s="1049"/>
      <c r="AC52" s="1046"/>
    </row>
    <row r="53" spans="1:29" ht="20.25" hidden="1" x14ac:dyDescent="0.25">
      <c r="A53" s="1039">
        <v>40695</v>
      </c>
      <c r="B53" s="1040">
        <v>218.97</v>
      </c>
      <c r="C53" s="1041">
        <v>169.75</v>
      </c>
      <c r="D53" s="1041">
        <v>246.4</v>
      </c>
      <c r="E53" s="1041">
        <v>1009.8</v>
      </c>
      <c r="F53" s="1041">
        <v>1367.5</v>
      </c>
      <c r="G53" s="1041">
        <v>2285.1</v>
      </c>
      <c r="H53" s="1041">
        <v>13573.6</v>
      </c>
      <c r="I53" s="1041">
        <v>1136.5</v>
      </c>
      <c r="J53" s="1042">
        <v>20007.620000000003</v>
      </c>
      <c r="K53" s="1040">
        <v>8.8699999999999992</v>
      </c>
      <c r="L53" s="1041">
        <v>13.037000000000001</v>
      </c>
      <c r="M53" s="1041">
        <v>131.57</v>
      </c>
      <c r="N53" s="1041">
        <v>223.79</v>
      </c>
      <c r="O53" s="1041">
        <v>100.63</v>
      </c>
      <c r="P53" s="1041">
        <v>124.68</v>
      </c>
      <c r="Q53" s="1041">
        <v>28.9</v>
      </c>
      <c r="R53" s="1041">
        <v>6.3440000000000003</v>
      </c>
      <c r="S53" s="1041">
        <v>37.43</v>
      </c>
      <c r="T53" s="1041">
        <v>2.4</v>
      </c>
      <c r="U53" s="1041">
        <v>8.94</v>
      </c>
      <c r="V53" s="1041">
        <v>0.3</v>
      </c>
      <c r="W53" s="1041">
        <v>0.22</v>
      </c>
      <c r="X53" s="1042">
        <v>687.11099999999999</v>
      </c>
      <c r="Y53" s="1043">
        <v>20694.731000000003</v>
      </c>
      <c r="Z53" s="1044"/>
      <c r="AA53" s="1045"/>
      <c r="AB53" s="1049"/>
      <c r="AC53" s="1046"/>
    </row>
    <row r="54" spans="1:29" ht="20.25" hidden="1" x14ac:dyDescent="0.25">
      <c r="A54" s="1039">
        <v>40725</v>
      </c>
      <c r="B54" s="1040">
        <v>218.94</v>
      </c>
      <c r="C54" s="1041">
        <v>167.62</v>
      </c>
      <c r="D54" s="1041">
        <v>243</v>
      </c>
      <c r="E54" s="1041">
        <v>1019.7</v>
      </c>
      <c r="F54" s="1041">
        <v>1377.32</v>
      </c>
      <c r="G54" s="1041">
        <v>2376.34</v>
      </c>
      <c r="H54" s="1041">
        <v>13889.93</v>
      </c>
      <c r="I54" s="1041">
        <v>1164.0999999999999</v>
      </c>
      <c r="J54" s="1042">
        <v>20456.949999999997</v>
      </c>
      <c r="K54" s="1040">
        <v>8.9</v>
      </c>
      <c r="L54" s="1041">
        <v>13.04</v>
      </c>
      <c r="M54" s="1041">
        <v>132.18</v>
      </c>
      <c r="N54" s="1041">
        <v>224.36</v>
      </c>
      <c r="O54" s="1041">
        <v>101.29</v>
      </c>
      <c r="P54" s="1041">
        <v>125.03</v>
      </c>
      <c r="Q54" s="1041">
        <v>29</v>
      </c>
      <c r="R54" s="1041">
        <v>6.34</v>
      </c>
      <c r="S54" s="1041">
        <v>37.51</v>
      </c>
      <c r="T54" s="1041">
        <v>2.4300000000000002</v>
      </c>
      <c r="U54" s="1041">
        <v>9</v>
      </c>
      <c r="V54" s="1041">
        <v>0.33</v>
      </c>
      <c r="W54" s="1041">
        <v>0.22</v>
      </c>
      <c r="X54" s="1042">
        <v>689.63000000000011</v>
      </c>
      <c r="Y54" s="1043">
        <v>21146.579999999998</v>
      </c>
      <c r="Z54" s="1044"/>
      <c r="AA54" s="1045"/>
      <c r="AB54" s="1049"/>
      <c r="AC54" s="1046"/>
    </row>
    <row r="55" spans="1:29" ht="20.25" hidden="1" x14ac:dyDescent="0.25">
      <c r="A55" s="1039">
        <v>40756</v>
      </c>
      <c r="B55" s="1040">
        <v>218.9</v>
      </c>
      <c r="C55" s="1041">
        <v>172.7</v>
      </c>
      <c r="D55" s="1041">
        <v>249.2</v>
      </c>
      <c r="E55" s="1041">
        <v>1035.5999999999999</v>
      </c>
      <c r="F55" s="1041">
        <v>1424.9</v>
      </c>
      <c r="G55" s="1041">
        <v>2468.1</v>
      </c>
      <c r="H55" s="1041">
        <v>14458.4</v>
      </c>
      <c r="I55" s="1041">
        <v>1160.0999999999999</v>
      </c>
      <c r="J55" s="1042">
        <v>21187.9</v>
      </c>
      <c r="K55" s="1040">
        <v>8.89</v>
      </c>
      <c r="L55" s="1041">
        <v>13.04</v>
      </c>
      <c r="M55" s="1041">
        <v>137.16</v>
      </c>
      <c r="N55" s="1041">
        <v>227.17</v>
      </c>
      <c r="O55" s="1041">
        <v>101.93</v>
      </c>
      <c r="P55" s="1041">
        <v>125.26</v>
      </c>
      <c r="Q55" s="1041">
        <v>29.03</v>
      </c>
      <c r="R55" s="1041">
        <v>6.34</v>
      </c>
      <c r="S55" s="1041">
        <v>37.58</v>
      </c>
      <c r="T55" s="1041">
        <v>2.4300000000000002</v>
      </c>
      <c r="U55" s="1041">
        <v>8.98</v>
      </c>
      <c r="V55" s="1041">
        <v>0.33</v>
      </c>
      <c r="W55" s="1041">
        <v>0.22</v>
      </c>
      <c r="X55" s="1042">
        <v>698.36000000000013</v>
      </c>
      <c r="Y55" s="1043">
        <v>21886.260000000002</v>
      </c>
      <c r="Z55" s="1044"/>
      <c r="AA55" s="1045"/>
      <c r="AB55" s="1049"/>
      <c r="AC55" s="1046"/>
    </row>
    <row r="56" spans="1:29" ht="20.25" hidden="1" x14ac:dyDescent="0.25">
      <c r="A56" s="1039">
        <v>40787</v>
      </c>
      <c r="B56" s="1040">
        <v>218.8</v>
      </c>
      <c r="C56" s="1041">
        <v>172.3</v>
      </c>
      <c r="D56" s="1041">
        <v>248.8</v>
      </c>
      <c r="E56" s="1041">
        <v>1029.3</v>
      </c>
      <c r="F56" s="1041">
        <v>1425.3</v>
      </c>
      <c r="G56" s="1041">
        <v>2392.4</v>
      </c>
      <c r="H56" s="1041">
        <v>13982.3</v>
      </c>
      <c r="I56" s="1041">
        <v>1222.4000000000001</v>
      </c>
      <c r="J56" s="1042">
        <v>20691.599999999999</v>
      </c>
      <c r="K56" s="1040">
        <v>8.89</v>
      </c>
      <c r="L56" s="1041">
        <v>13</v>
      </c>
      <c r="M56" s="1041">
        <v>141.16</v>
      </c>
      <c r="N56" s="1041">
        <v>229.9</v>
      </c>
      <c r="O56" s="1041">
        <v>102.1</v>
      </c>
      <c r="P56" s="1041">
        <v>125.6</v>
      </c>
      <c r="Q56" s="1041">
        <v>29.09</v>
      </c>
      <c r="R56" s="1041">
        <v>6.3</v>
      </c>
      <c r="S56" s="1041">
        <v>37.6</v>
      </c>
      <c r="T56" s="1041">
        <v>2.4</v>
      </c>
      <c r="U56" s="1041">
        <v>9</v>
      </c>
      <c r="V56" s="1041">
        <v>0.3</v>
      </c>
      <c r="W56" s="1041">
        <v>0.2</v>
      </c>
      <c r="X56" s="1042">
        <v>705.95</v>
      </c>
      <c r="Y56" s="1043">
        <v>21397.55</v>
      </c>
      <c r="Z56" s="1044"/>
      <c r="AA56" s="1045"/>
      <c r="AB56" s="1049"/>
      <c r="AC56" s="1046"/>
    </row>
    <row r="57" spans="1:29" ht="20.25" hidden="1" x14ac:dyDescent="0.25">
      <c r="A57" s="1039">
        <v>40817</v>
      </c>
      <c r="B57" s="1040">
        <v>218.8</v>
      </c>
      <c r="C57" s="1041">
        <v>173.4</v>
      </c>
      <c r="D57" s="1041">
        <v>247.7</v>
      </c>
      <c r="E57" s="1041">
        <v>1062.0999999999999</v>
      </c>
      <c r="F57" s="1041">
        <v>1507.1</v>
      </c>
      <c r="G57" s="1041">
        <v>2517.1</v>
      </c>
      <c r="H57" s="1041">
        <v>14456.7</v>
      </c>
      <c r="I57" s="1041">
        <v>1182.2</v>
      </c>
      <c r="J57" s="1042">
        <v>21365.1</v>
      </c>
      <c r="K57" s="1040">
        <v>8.9</v>
      </c>
      <c r="L57" s="1041">
        <v>13</v>
      </c>
      <c r="M57" s="1041">
        <v>145.9</v>
      </c>
      <c r="N57" s="1041">
        <v>231.6</v>
      </c>
      <c r="O57" s="1041">
        <v>102.6</v>
      </c>
      <c r="P57" s="1041">
        <v>126.29</v>
      </c>
      <c r="Q57" s="1041">
        <v>29.19</v>
      </c>
      <c r="R57" s="1041">
        <v>6.34</v>
      </c>
      <c r="S57" s="1041">
        <v>37.82</v>
      </c>
      <c r="T57" s="1041">
        <v>2.4300000000000002</v>
      </c>
      <c r="U57" s="1041">
        <v>9.0500000000000007</v>
      </c>
      <c r="V57" s="1041">
        <v>0.33</v>
      </c>
      <c r="W57" s="1041">
        <v>0.22</v>
      </c>
      <c r="X57" s="1042">
        <v>713.74</v>
      </c>
      <c r="Y57" s="1043">
        <v>22078.880000000001</v>
      </c>
      <c r="Z57" s="1044"/>
      <c r="AA57" s="1051"/>
      <c r="AB57" s="1049"/>
      <c r="AC57" s="1046"/>
    </row>
    <row r="58" spans="1:29" ht="20.25" hidden="1" x14ac:dyDescent="0.25">
      <c r="A58" s="1039">
        <v>40848</v>
      </c>
      <c r="B58" s="1040">
        <v>218.636</v>
      </c>
      <c r="C58" s="1041">
        <v>174.2</v>
      </c>
      <c r="D58" s="1041">
        <v>247</v>
      </c>
      <c r="E58" s="1041">
        <v>1046.0999999999999</v>
      </c>
      <c r="F58" s="1041">
        <v>1454.2</v>
      </c>
      <c r="G58" s="1041">
        <v>2421.4</v>
      </c>
      <c r="H58" s="1041">
        <v>14170.8</v>
      </c>
      <c r="I58" s="1041">
        <v>1200.5999999999999</v>
      </c>
      <c r="J58" s="1042">
        <v>20932.900000000001</v>
      </c>
      <c r="K58" s="1040">
        <v>8.9</v>
      </c>
      <c r="L58" s="1041">
        <v>13.067</v>
      </c>
      <c r="M58" s="1041">
        <v>150.71</v>
      </c>
      <c r="N58" s="1041">
        <v>233.7</v>
      </c>
      <c r="O58" s="1041">
        <v>102.9</v>
      </c>
      <c r="P58" s="1041">
        <v>127.5</v>
      </c>
      <c r="Q58" s="1041">
        <v>29.4</v>
      </c>
      <c r="R58" s="1041">
        <v>6.34</v>
      </c>
      <c r="S58" s="1041">
        <v>38.07</v>
      </c>
      <c r="T58" s="1041">
        <v>2.4300000000000002</v>
      </c>
      <c r="U58" s="1041">
        <v>9.1</v>
      </c>
      <c r="V58" s="1041">
        <v>0.33</v>
      </c>
      <c r="W58" s="1041">
        <v>0.22</v>
      </c>
      <c r="X58" s="1042">
        <v>722.7</v>
      </c>
      <c r="Y58" s="1043">
        <v>21655.599999999999</v>
      </c>
      <c r="Z58" s="1044"/>
      <c r="AA58" s="1045"/>
      <c r="AB58" s="1049"/>
      <c r="AC58" s="1046"/>
    </row>
    <row r="59" spans="1:29" ht="20.25" hidden="1" x14ac:dyDescent="0.25">
      <c r="A59" s="1039">
        <v>40878</v>
      </c>
      <c r="B59" s="1040">
        <v>218.59</v>
      </c>
      <c r="C59" s="1041">
        <v>183.45</v>
      </c>
      <c r="D59" s="1041">
        <v>275.99</v>
      </c>
      <c r="E59" s="1041">
        <v>1125.3</v>
      </c>
      <c r="F59" s="1041">
        <v>1675.97</v>
      </c>
      <c r="G59" s="1041">
        <v>2849.27</v>
      </c>
      <c r="H59" s="1041">
        <v>16484.45</v>
      </c>
      <c r="I59" s="1041">
        <v>1163.2</v>
      </c>
      <c r="J59" s="1042">
        <v>23976.22</v>
      </c>
      <c r="K59" s="1040">
        <v>9</v>
      </c>
      <c r="L59" s="1041">
        <v>13.08</v>
      </c>
      <c r="M59" s="1041">
        <v>156.13999999999999</v>
      </c>
      <c r="N59" s="1041">
        <v>236.47</v>
      </c>
      <c r="O59" s="1041">
        <v>104.04</v>
      </c>
      <c r="P59" s="1041">
        <v>128.97999999999999</v>
      </c>
      <c r="Q59" s="1041">
        <v>29.53</v>
      </c>
      <c r="R59" s="1041">
        <v>6.3419999999999996</v>
      </c>
      <c r="S59" s="1041">
        <v>38.43</v>
      </c>
      <c r="T59" s="1041">
        <v>2.4300000000000002</v>
      </c>
      <c r="U59" s="1041">
        <v>9.19</v>
      </c>
      <c r="V59" s="1041">
        <v>0.33</v>
      </c>
      <c r="W59" s="1041">
        <v>0.22</v>
      </c>
      <c r="X59" s="1042">
        <v>734.1819999999999</v>
      </c>
      <c r="Y59" s="1043">
        <v>24710.402000000002</v>
      </c>
      <c r="Z59" s="1044"/>
      <c r="AA59" s="1045"/>
      <c r="AB59" s="1049"/>
      <c r="AC59" s="1046"/>
    </row>
    <row r="60" spans="1:29" ht="20.25" hidden="1" x14ac:dyDescent="0.25">
      <c r="A60" s="1039">
        <v>40909</v>
      </c>
      <c r="B60" s="1040">
        <v>218.56</v>
      </c>
      <c r="C60" s="1041">
        <v>180.8</v>
      </c>
      <c r="D60" s="1041">
        <v>268.7</v>
      </c>
      <c r="E60" s="1041">
        <v>1057.3900000000001</v>
      </c>
      <c r="F60" s="1041">
        <v>1551.45</v>
      </c>
      <c r="G60" s="1041">
        <v>2575.5</v>
      </c>
      <c r="H60" s="1041">
        <v>15069.3</v>
      </c>
      <c r="I60" s="1041">
        <v>1171.0999999999999</v>
      </c>
      <c r="J60" s="1042">
        <v>22092.799999999996</v>
      </c>
      <c r="K60" s="1040">
        <v>8.9749999999999996</v>
      </c>
      <c r="L60" s="1041">
        <v>13.083</v>
      </c>
      <c r="M60" s="1041">
        <v>156.6</v>
      </c>
      <c r="N60" s="1041">
        <v>237.54</v>
      </c>
      <c r="O60" s="1041">
        <v>104.11</v>
      </c>
      <c r="P60" s="1041">
        <v>129.03</v>
      </c>
      <c r="Q60" s="1041">
        <v>29.56</v>
      </c>
      <c r="R60" s="1041">
        <v>6.34</v>
      </c>
      <c r="S60" s="1041">
        <v>38.5</v>
      </c>
      <c r="T60" s="1041">
        <v>2.4300000000000002</v>
      </c>
      <c r="U60" s="1041">
        <v>9.1999999999999993</v>
      </c>
      <c r="V60" s="1041">
        <v>0.3</v>
      </c>
      <c r="W60" s="1041">
        <v>0.2</v>
      </c>
      <c r="X60" s="1042">
        <v>735.86799999999994</v>
      </c>
      <c r="Y60" s="1043">
        <v>22828.7</v>
      </c>
      <c r="Z60" s="1044"/>
      <c r="AA60" s="1045"/>
      <c r="AB60" s="1049"/>
      <c r="AC60" s="1046"/>
    </row>
    <row r="61" spans="1:29" ht="20.25" hidden="1" x14ac:dyDescent="0.25">
      <c r="A61" s="1039">
        <v>40940</v>
      </c>
      <c r="B61" s="1040">
        <v>218.48</v>
      </c>
      <c r="C61" s="1041">
        <v>177.5</v>
      </c>
      <c r="D61" s="1041">
        <v>263.3</v>
      </c>
      <c r="E61" s="1041">
        <v>1046.0999999999999</v>
      </c>
      <c r="F61" s="1041">
        <v>1474.1</v>
      </c>
      <c r="G61" s="1041">
        <v>2504.8000000000002</v>
      </c>
      <c r="H61" s="1041">
        <v>14837.2</v>
      </c>
      <c r="I61" s="1041">
        <v>1159.4000000000001</v>
      </c>
      <c r="J61" s="1042">
        <v>21680.9</v>
      </c>
      <c r="K61" s="1040">
        <v>8.98</v>
      </c>
      <c r="L61" s="1041">
        <v>13.08</v>
      </c>
      <c r="M61" s="1041">
        <v>151.87</v>
      </c>
      <c r="N61" s="1041">
        <v>237.04</v>
      </c>
      <c r="O61" s="1041">
        <v>104.13</v>
      </c>
      <c r="P61" s="1041">
        <v>129.08000000000001</v>
      </c>
      <c r="Q61" s="1041">
        <v>29.61</v>
      </c>
      <c r="R61" s="1041">
        <v>6.34</v>
      </c>
      <c r="S61" s="1041">
        <v>38.57</v>
      </c>
      <c r="T61" s="1041">
        <v>2.4</v>
      </c>
      <c r="U61" s="1041">
        <v>9.1999999999999993</v>
      </c>
      <c r="V61" s="1041">
        <v>0.33</v>
      </c>
      <c r="W61" s="1041">
        <v>0.22</v>
      </c>
      <c r="X61" s="1042">
        <v>730.9</v>
      </c>
      <c r="Y61" s="1043">
        <v>22411.8</v>
      </c>
      <c r="Z61" s="1044"/>
      <c r="AA61" s="1045"/>
      <c r="AB61" s="1049"/>
      <c r="AC61" s="1046"/>
    </row>
    <row r="62" spans="1:29" ht="20.25" hidden="1" x14ac:dyDescent="0.25">
      <c r="A62" s="1039">
        <v>40969</v>
      </c>
      <c r="B62" s="1040">
        <v>218.44</v>
      </c>
      <c r="C62" s="1041">
        <v>176.9</v>
      </c>
      <c r="D62" s="1041">
        <v>262.43</v>
      </c>
      <c r="E62" s="1041">
        <v>1034.5</v>
      </c>
      <c r="F62" s="1041">
        <v>1453.9</v>
      </c>
      <c r="G62" s="1041">
        <v>2412.9</v>
      </c>
      <c r="H62" s="1041">
        <v>14691.1</v>
      </c>
      <c r="I62" s="1041">
        <v>1123.4000000000001</v>
      </c>
      <c r="J62" s="1042">
        <v>21373.55</v>
      </c>
      <c r="K62" s="1040">
        <v>9</v>
      </c>
      <c r="L62" s="1041">
        <v>13.086</v>
      </c>
      <c r="M62" s="1041">
        <v>149.37</v>
      </c>
      <c r="N62" s="1041">
        <v>237.2</v>
      </c>
      <c r="O62" s="1041">
        <v>104.13</v>
      </c>
      <c r="P62" s="1041">
        <v>129.15</v>
      </c>
      <c r="Q62" s="1041">
        <v>29.861000000000001</v>
      </c>
      <c r="R62" s="1041">
        <v>6.3419999999999996</v>
      </c>
      <c r="S62" s="1041">
        <v>38.68</v>
      </c>
      <c r="T62" s="1041">
        <v>2.4300000000000002</v>
      </c>
      <c r="U62" s="1041">
        <v>9.2330000000000005</v>
      </c>
      <c r="V62" s="1041">
        <v>0.33</v>
      </c>
      <c r="W62" s="1041">
        <v>0.22</v>
      </c>
      <c r="X62" s="1042">
        <v>729.03199999999993</v>
      </c>
      <c r="Y62" s="1043">
        <v>22102.581999999999</v>
      </c>
      <c r="Z62" s="1044"/>
      <c r="AA62" s="1045"/>
      <c r="AB62" s="1049"/>
      <c r="AC62" s="1046"/>
    </row>
    <row r="63" spans="1:29" ht="20.25" hidden="1" x14ac:dyDescent="0.25">
      <c r="A63" s="1039">
        <v>41000</v>
      </c>
      <c r="B63" s="1040">
        <v>218.4</v>
      </c>
      <c r="C63" s="1041">
        <v>175.53</v>
      </c>
      <c r="D63" s="1041">
        <v>261.39</v>
      </c>
      <c r="E63" s="1041">
        <v>1000.98</v>
      </c>
      <c r="F63" s="1041">
        <v>1462.26</v>
      </c>
      <c r="G63" s="1041">
        <v>2422.4</v>
      </c>
      <c r="H63" s="1041">
        <v>14778.4</v>
      </c>
      <c r="I63" s="1041">
        <v>1131.8</v>
      </c>
      <c r="J63" s="1042">
        <v>21451.16</v>
      </c>
      <c r="K63" s="1040">
        <v>9</v>
      </c>
      <c r="L63" s="1041">
        <v>13.1</v>
      </c>
      <c r="M63" s="1041">
        <v>148.83000000000001</v>
      </c>
      <c r="N63" s="1041">
        <v>237.2</v>
      </c>
      <c r="O63" s="1041">
        <v>104.1</v>
      </c>
      <c r="P63" s="1041">
        <v>129.16</v>
      </c>
      <c r="Q63" s="1041">
        <v>30.01</v>
      </c>
      <c r="R63" s="1041">
        <v>6.3</v>
      </c>
      <c r="S63" s="1041">
        <v>38.79</v>
      </c>
      <c r="T63" s="1041">
        <v>2.4300000000000002</v>
      </c>
      <c r="U63" s="1041">
        <v>9.24</v>
      </c>
      <c r="V63" s="1041">
        <v>0.33</v>
      </c>
      <c r="W63" s="1041">
        <v>0.2</v>
      </c>
      <c r="X63" s="1042">
        <v>728.69</v>
      </c>
      <c r="Y63" s="1043">
        <v>22179.85</v>
      </c>
      <c r="Z63" s="1044"/>
      <c r="AA63" s="1045"/>
      <c r="AB63" s="1049"/>
      <c r="AC63" s="1046"/>
    </row>
    <row r="64" spans="1:29" ht="20.25" hidden="1" x14ac:dyDescent="0.25">
      <c r="A64" s="1039">
        <v>41030</v>
      </c>
      <c r="B64" s="1040">
        <v>218.25</v>
      </c>
      <c r="C64" s="1041">
        <v>175.9</v>
      </c>
      <c r="D64" s="1041">
        <v>259.77999999999997</v>
      </c>
      <c r="E64" s="1041">
        <v>996.6</v>
      </c>
      <c r="F64" s="1041">
        <v>1464.59</v>
      </c>
      <c r="G64" s="1041">
        <v>2443.9</v>
      </c>
      <c r="H64" s="1041">
        <v>14911.7</v>
      </c>
      <c r="I64" s="1041">
        <v>1126.4000000000001</v>
      </c>
      <c r="J64" s="1042">
        <v>21597.09</v>
      </c>
      <c r="K64" s="1040">
        <v>9</v>
      </c>
      <c r="L64" s="1041">
        <v>13.1</v>
      </c>
      <c r="M64" s="1041">
        <v>146.6</v>
      </c>
      <c r="N64" s="1041">
        <v>235.8</v>
      </c>
      <c r="O64" s="1041">
        <v>104.14</v>
      </c>
      <c r="P64" s="1041">
        <v>129.21</v>
      </c>
      <c r="Q64" s="1041">
        <v>30.09</v>
      </c>
      <c r="R64" s="1041">
        <v>6.34</v>
      </c>
      <c r="S64" s="1041">
        <v>38.9</v>
      </c>
      <c r="T64" s="1041">
        <v>2.4</v>
      </c>
      <c r="U64" s="1041">
        <v>9.25</v>
      </c>
      <c r="V64" s="1041">
        <v>0.33</v>
      </c>
      <c r="W64" s="1041">
        <v>0.2</v>
      </c>
      <c r="X64" s="1042">
        <v>725.36000000000013</v>
      </c>
      <c r="Y64" s="1043">
        <v>22322.45</v>
      </c>
      <c r="Z64" s="1044"/>
      <c r="AA64" s="1045"/>
      <c r="AB64" s="1049"/>
      <c r="AC64" s="1046"/>
    </row>
    <row r="65" spans="1:29" ht="20.25" hidden="1" x14ac:dyDescent="0.25">
      <c r="A65" s="1039">
        <v>41061</v>
      </c>
      <c r="B65" s="1040">
        <v>218.22</v>
      </c>
      <c r="C65" s="1041">
        <v>176.76</v>
      </c>
      <c r="D65" s="1041">
        <v>258.8</v>
      </c>
      <c r="E65" s="1041">
        <v>996.95</v>
      </c>
      <c r="F65" s="1041">
        <v>1446.05</v>
      </c>
      <c r="G65" s="1041">
        <v>2381.3000000000002</v>
      </c>
      <c r="H65" s="1041">
        <v>14668.3</v>
      </c>
      <c r="I65" s="1041">
        <v>1113.0899999999999</v>
      </c>
      <c r="J65" s="1042">
        <v>21259.47</v>
      </c>
      <c r="K65" s="1040">
        <v>9</v>
      </c>
      <c r="L65" s="1041">
        <v>13.1</v>
      </c>
      <c r="M65" s="1041">
        <v>147.6</v>
      </c>
      <c r="N65" s="1041">
        <v>235.82</v>
      </c>
      <c r="O65" s="1041">
        <v>104.13</v>
      </c>
      <c r="P65" s="1041">
        <v>129.15</v>
      </c>
      <c r="Q65" s="1041">
        <v>30.2</v>
      </c>
      <c r="R65" s="1041">
        <v>6.34</v>
      </c>
      <c r="S65" s="1041">
        <v>38.94</v>
      </c>
      <c r="T65" s="1041">
        <v>2.4300000000000002</v>
      </c>
      <c r="U65" s="1041">
        <v>9.25</v>
      </c>
      <c r="V65" s="1041">
        <v>0.3</v>
      </c>
      <c r="W65" s="1041">
        <v>0.2</v>
      </c>
      <c r="X65" s="1042">
        <v>726.45999999999992</v>
      </c>
      <c r="Y65" s="1043">
        <v>21985.93</v>
      </c>
      <c r="Z65" s="1044"/>
      <c r="AA65" s="1045"/>
      <c r="AB65" s="1049"/>
      <c r="AC65" s="1046"/>
    </row>
    <row r="66" spans="1:29" ht="20.25" hidden="1" x14ac:dyDescent="0.25">
      <c r="A66" s="1039">
        <v>41091</v>
      </c>
      <c r="B66" s="1040">
        <v>217.9</v>
      </c>
      <c r="C66" s="1041">
        <v>177.9</v>
      </c>
      <c r="D66" s="1041">
        <v>259.82</v>
      </c>
      <c r="E66" s="1041">
        <v>1005.9</v>
      </c>
      <c r="F66" s="1041">
        <v>1430.6</v>
      </c>
      <c r="G66" s="1041">
        <v>2469.42</v>
      </c>
      <c r="H66" s="1041">
        <v>14993.64</v>
      </c>
      <c r="I66" s="1041">
        <v>1105.24</v>
      </c>
      <c r="J66" s="1042">
        <v>21660.400000000001</v>
      </c>
      <c r="K66" s="1040">
        <v>8.99</v>
      </c>
      <c r="L66" s="1041">
        <v>13.1</v>
      </c>
      <c r="M66" s="1041">
        <v>150.05000000000001</v>
      </c>
      <c r="N66" s="1041">
        <v>235.9</v>
      </c>
      <c r="O66" s="1041">
        <v>104.14</v>
      </c>
      <c r="P66" s="1041">
        <v>129.19999999999999</v>
      </c>
      <c r="Q66" s="1041">
        <v>30.41</v>
      </c>
      <c r="R66" s="1041">
        <v>6.34</v>
      </c>
      <c r="S66" s="1041">
        <v>38.97</v>
      </c>
      <c r="T66" s="1041">
        <v>2.4300000000000002</v>
      </c>
      <c r="U66" s="1041">
        <v>9.3000000000000007</v>
      </c>
      <c r="V66" s="1041">
        <v>0.3</v>
      </c>
      <c r="W66" s="1041">
        <v>0.2</v>
      </c>
      <c r="X66" s="1042">
        <v>729.3</v>
      </c>
      <c r="Y66" s="1043">
        <v>22389.7</v>
      </c>
      <c r="Z66" s="1044"/>
      <c r="AA66" s="1045"/>
      <c r="AB66" s="1049"/>
      <c r="AC66" s="1046"/>
    </row>
    <row r="67" spans="1:29" ht="20.25" hidden="1" x14ac:dyDescent="0.25">
      <c r="A67" s="1039">
        <v>41122</v>
      </c>
      <c r="B67" s="1040">
        <v>217.76</v>
      </c>
      <c r="C67" s="1041">
        <v>183.5</v>
      </c>
      <c r="D67" s="1041">
        <v>266.66000000000003</v>
      </c>
      <c r="E67" s="1041">
        <v>1021.68</v>
      </c>
      <c r="F67" s="1041">
        <v>1446.14</v>
      </c>
      <c r="G67" s="1041">
        <v>2482.6</v>
      </c>
      <c r="H67" s="1041">
        <v>15152.7</v>
      </c>
      <c r="I67" s="1041">
        <v>1304.97</v>
      </c>
      <c r="J67" s="1042">
        <v>22076.010000000002</v>
      </c>
      <c r="K67" s="1040">
        <v>8.99</v>
      </c>
      <c r="L67" s="1041">
        <v>13.1</v>
      </c>
      <c r="M67" s="1041">
        <v>154.34</v>
      </c>
      <c r="N67" s="1041">
        <v>238.45</v>
      </c>
      <c r="O67" s="1041">
        <v>104.26</v>
      </c>
      <c r="P67" s="1041">
        <v>129.19999999999999</v>
      </c>
      <c r="Q67" s="1041">
        <v>30.51</v>
      </c>
      <c r="R67" s="1041">
        <v>6.34</v>
      </c>
      <c r="S67" s="1041">
        <v>38.99</v>
      </c>
      <c r="T67" s="1041">
        <v>2.4300000000000002</v>
      </c>
      <c r="U67" s="1041">
        <v>9.3000000000000007</v>
      </c>
      <c r="V67" s="1041">
        <v>0.33</v>
      </c>
      <c r="W67" s="1041">
        <v>0.2</v>
      </c>
      <c r="X67" s="1042">
        <v>736.4</v>
      </c>
      <c r="Y67" s="1043">
        <v>22812.410000000003</v>
      </c>
      <c r="Z67" s="1044"/>
      <c r="AA67" s="1045"/>
      <c r="AB67" s="1049"/>
      <c r="AC67" s="1046"/>
    </row>
    <row r="68" spans="1:29" ht="20.25" hidden="1" x14ac:dyDescent="0.25">
      <c r="A68" s="1039">
        <v>41153</v>
      </c>
      <c r="B68" s="1040">
        <v>217.63</v>
      </c>
      <c r="C68" s="1041">
        <v>183.4</v>
      </c>
      <c r="D68" s="1041">
        <v>268.3</v>
      </c>
      <c r="E68" s="1041">
        <v>1047</v>
      </c>
      <c r="F68" s="1041">
        <v>1444.9</v>
      </c>
      <c r="G68" s="1041">
        <v>2460.04</v>
      </c>
      <c r="H68" s="1041">
        <v>14838.55</v>
      </c>
      <c r="I68" s="1041">
        <v>1495.14</v>
      </c>
      <c r="J68" s="1042">
        <v>21954.959999999999</v>
      </c>
      <c r="K68" s="1040">
        <v>8.99</v>
      </c>
      <c r="L68" s="1041">
        <v>13.1</v>
      </c>
      <c r="M68" s="1041">
        <v>154.88</v>
      </c>
      <c r="N68" s="1041">
        <v>239</v>
      </c>
      <c r="O68" s="1041">
        <v>104.3</v>
      </c>
      <c r="P68" s="1041">
        <v>129.19999999999999</v>
      </c>
      <c r="Q68" s="1041">
        <v>30.55</v>
      </c>
      <c r="R68" s="1041">
        <v>6.34</v>
      </c>
      <c r="S68" s="1041">
        <v>39</v>
      </c>
      <c r="T68" s="1041">
        <v>2.42</v>
      </c>
      <c r="U68" s="1041">
        <v>9.3000000000000007</v>
      </c>
      <c r="V68" s="1041">
        <v>0.33</v>
      </c>
      <c r="W68" s="1041">
        <v>0.22</v>
      </c>
      <c r="X68" s="1042">
        <v>737.63</v>
      </c>
      <c r="Y68" s="1043">
        <v>22692.59</v>
      </c>
      <c r="Z68" s="1044"/>
      <c r="AA68" s="1045"/>
      <c r="AB68" s="1049"/>
      <c r="AC68" s="1046"/>
    </row>
    <row r="69" spans="1:29" ht="20.25" hidden="1" x14ac:dyDescent="0.25">
      <c r="A69" s="1039">
        <v>41183</v>
      </c>
      <c r="B69" s="1040">
        <v>217.49</v>
      </c>
      <c r="C69" s="1041">
        <v>195.87</v>
      </c>
      <c r="D69" s="1041">
        <v>314.95999999999998</v>
      </c>
      <c r="E69" s="1041">
        <v>1059.5</v>
      </c>
      <c r="F69" s="1041">
        <v>1415.9</v>
      </c>
      <c r="G69" s="1041">
        <v>2464.96</v>
      </c>
      <c r="H69" s="1041">
        <v>15104.4</v>
      </c>
      <c r="I69" s="1041">
        <v>1759.53</v>
      </c>
      <c r="J69" s="1042">
        <v>22532.61</v>
      </c>
      <c r="K69" s="1040">
        <v>8.99</v>
      </c>
      <c r="L69" s="1041">
        <v>13.1</v>
      </c>
      <c r="M69" s="1041">
        <v>156.93</v>
      </c>
      <c r="N69" s="1041">
        <v>238.97</v>
      </c>
      <c r="O69" s="1041">
        <v>104.24</v>
      </c>
      <c r="P69" s="1041">
        <v>129.5</v>
      </c>
      <c r="Q69" s="1041">
        <v>30.61</v>
      </c>
      <c r="R69" s="1041">
        <v>6.34</v>
      </c>
      <c r="S69" s="1041">
        <v>39.06</v>
      </c>
      <c r="T69" s="1041">
        <v>2.42</v>
      </c>
      <c r="U69" s="1041">
        <v>9.2799999999999994</v>
      </c>
      <c r="V69" s="1041">
        <v>0.33</v>
      </c>
      <c r="W69" s="1041">
        <v>0.22</v>
      </c>
      <c r="X69" s="1042">
        <v>739.99</v>
      </c>
      <c r="Y69" s="1043">
        <v>23272.600000000002</v>
      </c>
      <c r="Z69" s="1044"/>
      <c r="AA69" s="1045"/>
      <c r="AB69" s="1049"/>
      <c r="AC69" s="1046"/>
    </row>
    <row r="70" spans="1:29" ht="20.25" hidden="1" x14ac:dyDescent="0.25">
      <c r="A70" s="1039">
        <v>41214</v>
      </c>
      <c r="B70" s="1040">
        <v>217.45</v>
      </c>
      <c r="C70" s="1041">
        <v>193.43</v>
      </c>
      <c r="D70" s="1041">
        <v>310.89999999999998</v>
      </c>
      <c r="E70" s="1041">
        <v>1115.9100000000001</v>
      </c>
      <c r="F70" s="1041">
        <v>1394.5</v>
      </c>
      <c r="G70" s="1041">
        <v>2489.6</v>
      </c>
      <c r="H70" s="1041">
        <v>15041</v>
      </c>
      <c r="I70" s="1041">
        <v>1945.3</v>
      </c>
      <c r="J70" s="1042">
        <v>22708.09</v>
      </c>
      <c r="K70" s="1040">
        <v>9.0009829999999997</v>
      </c>
      <c r="L70" s="1041">
        <v>13.1</v>
      </c>
      <c r="M70" s="1041">
        <v>159.49</v>
      </c>
      <c r="N70" s="1041">
        <v>241.42</v>
      </c>
      <c r="O70" s="1041">
        <v>105.42</v>
      </c>
      <c r="P70" s="1041">
        <v>130.72</v>
      </c>
      <c r="Q70" s="1041">
        <v>30.63</v>
      </c>
      <c r="R70" s="1041">
        <v>6.3390000000000004</v>
      </c>
      <c r="S70" s="1041">
        <v>39.31</v>
      </c>
      <c r="T70" s="1041">
        <v>2.42</v>
      </c>
      <c r="U70" s="1041">
        <v>9.34</v>
      </c>
      <c r="V70" s="1041">
        <v>0.33</v>
      </c>
      <c r="W70" s="1041">
        <v>0.22</v>
      </c>
      <c r="X70" s="1042">
        <v>747.73998300000005</v>
      </c>
      <c r="Y70" s="1043">
        <v>23455.829983</v>
      </c>
      <c r="Z70" s="1044"/>
      <c r="AA70" s="1045"/>
      <c r="AB70" s="1049"/>
      <c r="AC70" s="1046"/>
    </row>
    <row r="71" spans="1:29" ht="20.25" hidden="1" x14ac:dyDescent="0.25">
      <c r="A71" s="1039">
        <v>41244</v>
      </c>
      <c r="B71" s="1040">
        <v>217.39</v>
      </c>
      <c r="C71" s="1041">
        <v>194.03</v>
      </c>
      <c r="D71" s="1041">
        <v>306.7</v>
      </c>
      <c r="E71" s="1041">
        <v>1284.2</v>
      </c>
      <c r="F71" s="1041">
        <v>1559.5</v>
      </c>
      <c r="G71" s="1041">
        <v>2948.7</v>
      </c>
      <c r="H71" s="1041">
        <v>17722.5</v>
      </c>
      <c r="I71" s="1041">
        <v>2206.34</v>
      </c>
      <c r="J71" s="1042">
        <v>26439.360000000001</v>
      </c>
      <c r="K71" s="1040">
        <v>9</v>
      </c>
      <c r="L71" s="1041">
        <v>13.1</v>
      </c>
      <c r="M71" s="1041">
        <v>165.54</v>
      </c>
      <c r="N71" s="1041">
        <v>245.15</v>
      </c>
      <c r="O71" s="1041">
        <v>107.89</v>
      </c>
      <c r="P71" s="1041">
        <v>131.78</v>
      </c>
      <c r="Q71" s="1041">
        <v>30.89</v>
      </c>
      <c r="R71" s="1041">
        <v>6.33</v>
      </c>
      <c r="S71" s="1041">
        <v>39.54</v>
      </c>
      <c r="T71" s="1041">
        <v>2.42</v>
      </c>
      <c r="U71" s="1041">
        <v>9.3699999999999992</v>
      </c>
      <c r="V71" s="1041">
        <v>0.33</v>
      </c>
      <c r="W71" s="1041">
        <v>0.22</v>
      </c>
      <c r="X71" s="1042">
        <v>761.56</v>
      </c>
      <c r="Y71" s="1043">
        <v>27200.920000000002</v>
      </c>
      <c r="Z71" s="1044"/>
      <c r="AA71" s="1045"/>
      <c r="AB71" s="1049"/>
      <c r="AC71" s="1046"/>
    </row>
    <row r="72" spans="1:29" ht="20.25" hidden="1" x14ac:dyDescent="0.25">
      <c r="A72" s="1039">
        <v>41275</v>
      </c>
      <c r="B72" s="1040">
        <v>217.32</v>
      </c>
      <c r="C72" s="1041">
        <v>190.4</v>
      </c>
      <c r="D72" s="1041">
        <v>293.81</v>
      </c>
      <c r="E72" s="1041">
        <v>1151.3</v>
      </c>
      <c r="F72" s="1041">
        <v>1448</v>
      </c>
      <c r="G72" s="1041">
        <v>2664.6</v>
      </c>
      <c r="H72" s="1041">
        <v>16403.5</v>
      </c>
      <c r="I72" s="1041">
        <v>2264</v>
      </c>
      <c r="J72" s="1042">
        <v>24632.93</v>
      </c>
      <c r="K72" s="1040">
        <v>9</v>
      </c>
      <c r="L72" s="1041">
        <v>13.1</v>
      </c>
      <c r="M72" s="1041">
        <v>168.79</v>
      </c>
      <c r="N72" s="1041">
        <v>247.32</v>
      </c>
      <c r="O72" s="1041">
        <v>109.34</v>
      </c>
      <c r="P72" s="1041">
        <v>132.81</v>
      </c>
      <c r="Q72" s="1041">
        <v>30.96</v>
      </c>
      <c r="R72" s="1041">
        <v>6.34</v>
      </c>
      <c r="S72" s="1041">
        <v>39.71</v>
      </c>
      <c r="T72" s="1041">
        <v>2.42</v>
      </c>
      <c r="U72" s="1041">
        <v>9.39</v>
      </c>
      <c r="V72" s="1041">
        <v>0.33</v>
      </c>
      <c r="W72" s="1041">
        <v>0.2</v>
      </c>
      <c r="X72" s="1042">
        <v>769.71</v>
      </c>
      <c r="Y72" s="1043">
        <v>25402.639999999999</v>
      </c>
      <c r="Z72" s="1044"/>
      <c r="AA72" s="1045"/>
      <c r="AB72" s="1049"/>
      <c r="AC72" s="1046"/>
    </row>
    <row r="73" spans="1:29" ht="20.25" hidden="1" x14ac:dyDescent="0.25">
      <c r="A73" s="1039">
        <v>41306</v>
      </c>
      <c r="B73" s="1040">
        <v>217.19</v>
      </c>
      <c r="C73" s="1041">
        <v>187.92</v>
      </c>
      <c r="D73" s="1041">
        <v>288.66000000000003</v>
      </c>
      <c r="E73" s="1041">
        <v>1168.05</v>
      </c>
      <c r="F73" s="1041">
        <v>1391.75</v>
      </c>
      <c r="G73" s="1041">
        <v>2511.4899999999998</v>
      </c>
      <c r="H73" s="1041">
        <v>15837.7</v>
      </c>
      <c r="I73" s="1041">
        <v>2361.6999999999998</v>
      </c>
      <c r="J73" s="1042">
        <v>23964.460000000003</v>
      </c>
      <c r="K73" s="1040">
        <v>9</v>
      </c>
      <c r="L73" s="1041">
        <v>13.1</v>
      </c>
      <c r="M73" s="1041">
        <v>170.14</v>
      </c>
      <c r="N73" s="1041">
        <v>247.42500000000001</v>
      </c>
      <c r="O73" s="1041">
        <v>110.86499999999999</v>
      </c>
      <c r="P73" s="1041">
        <v>133.58000000000001</v>
      </c>
      <c r="Q73" s="1041">
        <v>31.02</v>
      </c>
      <c r="R73" s="1041">
        <v>6.3390000000000004</v>
      </c>
      <c r="S73" s="1041">
        <v>39.85</v>
      </c>
      <c r="T73" s="1041">
        <v>2.42</v>
      </c>
      <c r="U73" s="1041">
        <v>9.41</v>
      </c>
      <c r="V73" s="1041">
        <v>0.33</v>
      </c>
      <c r="W73" s="1041">
        <v>0.22</v>
      </c>
      <c r="X73" s="1042">
        <v>773.69900000000007</v>
      </c>
      <c r="Y73" s="1043">
        <v>24738.159000000003</v>
      </c>
      <c r="Z73" s="1044"/>
      <c r="AA73" s="1052"/>
      <c r="AB73" s="1049"/>
      <c r="AC73" s="1046"/>
    </row>
    <row r="74" spans="1:29" ht="20.25" hidden="1" x14ac:dyDescent="0.25">
      <c r="A74" s="1039">
        <v>41334</v>
      </c>
      <c r="B74" s="1040">
        <v>217.14</v>
      </c>
      <c r="C74" s="1041">
        <v>188.9</v>
      </c>
      <c r="D74" s="1041">
        <v>287.89999999999998</v>
      </c>
      <c r="E74" s="1041">
        <v>1159.3</v>
      </c>
      <c r="F74" s="1041">
        <v>1383.7</v>
      </c>
      <c r="G74" s="1041">
        <v>2528.1</v>
      </c>
      <c r="H74" s="1041">
        <v>16082.1</v>
      </c>
      <c r="I74" s="1041">
        <v>2572.8000000000002</v>
      </c>
      <c r="J74" s="1042">
        <v>24419.94</v>
      </c>
      <c r="K74" s="1040">
        <v>9</v>
      </c>
      <c r="L74" s="1041">
        <v>13.1</v>
      </c>
      <c r="M74" s="1041">
        <v>169.59</v>
      </c>
      <c r="N74" s="1041">
        <v>247.14</v>
      </c>
      <c r="O74" s="1041">
        <v>111.5</v>
      </c>
      <c r="P74" s="1041">
        <v>134.4</v>
      </c>
      <c r="Q74" s="1041">
        <v>31.03</v>
      </c>
      <c r="R74" s="1041">
        <v>6.3390000000000004</v>
      </c>
      <c r="S74" s="1041">
        <v>39.97</v>
      </c>
      <c r="T74" s="1041">
        <v>2.42</v>
      </c>
      <c r="U74" s="1041">
        <v>9.4499999999999993</v>
      </c>
      <c r="V74" s="1041">
        <v>0.33</v>
      </c>
      <c r="W74" s="1041">
        <v>0.22</v>
      </c>
      <c r="X74" s="1042">
        <v>774.48900000000003</v>
      </c>
      <c r="Y74" s="1043">
        <v>25194.429</v>
      </c>
      <c r="Z74" s="1044"/>
      <c r="AA74" s="1045"/>
      <c r="AB74" s="1049"/>
      <c r="AC74" s="1046"/>
    </row>
    <row r="75" spans="1:29" ht="20.25" hidden="1" x14ac:dyDescent="0.25">
      <c r="A75" s="1039">
        <v>41365</v>
      </c>
      <c r="B75" s="1040">
        <v>217.04</v>
      </c>
      <c r="C75" s="1041">
        <v>188.8</v>
      </c>
      <c r="D75" s="1041">
        <v>286.5</v>
      </c>
      <c r="E75" s="1041">
        <v>1132.3</v>
      </c>
      <c r="F75" s="1041">
        <v>1370.4</v>
      </c>
      <c r="G75" s="1041">
        <v>2529.9</v>
      </c>
      <c r="H75" s="1041">
        <v>15968.7</v>
      </c>
      <c r="I75" s="1041">
        <v>2683.2</v>
      </c>
      <c r="J75" s="1042">
        <v>24376.84</v>
      </c>
      <c r="K75" s="1040">
        <v>9</v>
      </c>
      <c r="L75" s="1041">
        <v>13.1</v>
      </c>
      <c r="M75" s="1041">
        <v>174.18</v>
      </c>
      <c r="N75" s="1041">
        <v>249.04</v>
      </c>
      <c r="O75" s="1041">
        <v>111.62</v>
      </c>
      <c r="P75" s="1041">
        <v>135.13999999999999</v>
      </c>
      <c r="Q75" s="1041">
        <v>31.04</v>
      </c>
      <c r="R75" s="1041">
        <v>6.34</v>
      </c>
      <c r="S75" s="1041">
        <v>40.119999999999997</v>
      </c>
      <c r="T75" s="1041">
        <v>2.4</v>
      </c>
      <c r="U75" s="1041">
        <v>9.4700000000000006</v>
      </c>
      <c r="V75" s="1041">
        <v>0.33</v>
      </c>
      <c r="W75" s="1041">
        <v>0.22</v>
      </c>
      <c r="X75" s="1042">
        <v>782.00000000000011</v>
      </c>
      <c r="Y75" s="1043">
        <v>25158.84</v>
      </c>
      <c r="Z75" s="1044"/>
      <c r="AA75" s="1045"/>
      <c r="AB75" s="1049"/>
      <c r="AC75" s="1046"/>
    </row>
    <row r="76" spans="1:29" ht="20.25" hidden="1" x14ac:dyDescent="0.25">
      <c r="A76" s="1039">
        <v>41395</v>
      </c>
      <c r="B76" s="1040">
        <v>217</v>
      </c>
      <c r="C76" s="1041">
        <v>187.1</v>
      </c>
      <c r="D76" s="1041">
        <v>273</v>
      </c>
      <c r="E76" s="1041">
        <v>1155.7</v>
      </c>
      <c r="F76" s="1041">
        <v>1279.6600000000001</v>
      </c>
      <c r="G76" s="1041">
        <v>2435.8000000000002</v>
      </c>
      <c r="H76" s="1041">
        <v>15705.8</v>
      </c>
      <c r="I76" s="1041">
        <v>2788.04</v>
      </c>
      <c r="J76" s="1042">
        <v>24042.1</v>
      </c>
      <c r="K76" s="1040">
        <v>9</v>
      </c>
      <c r="L76" s="1041">
        <v>13.12</v>
      </c>
      <c r="M76" s="1041">
        <v>175.44</v>
      </c>
      <c r="N76" s="1041">
        <v>249.35</v>
      </c>
      <c r="O76" s="1041">
        <v>112.4</v>
      </c>
      <c r="P76" s="1041">
        <v>135.77000000000001</v>
      </c>
      <c r="Q76" s="1041">
        <v>31.04</v>
      </c>
      <c r="R76" s="1041">
        <v>6.33</v>
      </c>
      <c r="S76" s="1041">
        <v>40.270000000000003</v>
      </c>
      <c r="T76" s="1041">
        <v>2.42</v>
      </c>
      <c r="U76" s="1041">
        <v>9.49</v>
      </c>
      <c r="V76" s="1041">
        <v>0.33</v>
      </c>
      <c r="W76" s="1041">
        <v>0.2</v>
      </c>
      <c r="X76" s="1042">
        <v>785.16</v>
      </c>
      <c r="Y76" s="1043">
        <v>24827.26</v>
      </c>
      <c r="Z76" s="1044"/>
      <c r="AA76" s="1045"/>
      <c r="AB76" s="1049"/>
      <c r="AC76" s="1046"/>
    </row>
    <row r="77" spans="1:29" ht="20.25" hidden="1" x14ac:dyDescent="0.25">
      <c r="A77" s="1039">
        <v>41426</v>
      </c>
      <c r="B77" s="1040">
        <v>216.73</v>
      </c>
      <c r="C77" s="1041">
        <v>185.3</v>
      </c>
      <c r="D77" s="1041">
        <v>275.7</v>
      </c>
      <c r="E77" s="1041">
        <v>1119.3</v>
      </c>
      <c r="F77" s="1041">
        <v>1241.4000000000001</v>
      </c>
      <c r="G77" s="1041">
        <v>2417.9</v>
      </c>
      <c r="H77" s="1041">
        <v>15537.8</v>
      </c>
      <c r="I77" s="1041">
        <v>2861.2</v>
      </c>
      <c r="J77" s="1042">
        <v>23855.329999999998</v>
      </c>
      <c r="K77" s="1040">
        <v>9</v>
      </c>
      <c r="L77" s="1041">
        <v>13.1</v>
      </c>
      <c r="M77" s="1041">
        <v>177.63</v>
      </c>
      <c r="N77" s="1041">
        <v>249.49</v>
      </c>
      <c r="O77" s="1041">
        <v>112.83</v>
      </c>
      <c r="P77" s="1041">
        <v>136.38999999999999</v>
      </c>
      <c r="Q77" s="1041">
        <v>31.06</v>
      </c>
      <c r="R77" s="1041">
        <v>6.33</v>
      </c>
      <c r="S77" s="1041">
        <v>40.4</v>
      </c>
      <c r="T77" s="1041">
        <v>2.4</v>
      </c>
      <c r="U77" s="1041">
        <v>9.5</v>
      </c>
      <c r="V77" s="1041">
        <v>0.3</v>
      </c>
      <c r="W77" s="1041">
        <v>0.22</v>
      </c>
      <c r="X77" s="1042">
        <v>788.65</v>
      </c>
      <c r="Y77" s="1043">
        <v>24643.98</v>
      </c>
      <c r="Z77" s="1044"/>
      <c r="AA77" s="1045"/>
      <c r="AB77" s="1049"/>
      <c r="AC77" s="1046"/>
    </row>
    <row r="78" spans="1:29" ht="20.25" hidden="1" x14ac:dyDescent="0.25">
      <c r="A78" s="1039">
        <v>41456</v>
      </c>
      <c r="B78" s="1040">
        <v>216.7</v>
      </c>
      <c r="C78" s="1041">
        <v>184.3</v>
      </c>
      <c r="D78" s="1041">
        <v>285.8</v>
      </c>
      <c r="E78" s="1041">
        <v>1182.2</v>
      </c>
      <c r="F78" s="1041">
        <v>1248.74</v>
      </c>
      <c r="G78" s="1041">
        <v>2543.02</v>
      </c>
      <c r="H78" s="1041">
        <v>16147.8</v>
      </c>
      <c r="I78" s="1041">
        <v>2858.21</v>
      </c>
      <c r="J78" s="1042">
        <v>24666.769999999997</v>
      </c>
      <c r="K78" s="1040">
        <v>9</v>
      </c>
      <c r="L78" s="1041">
        <v>13.1</v>
      </c>
      <c r="M78" s="1041">
        <v>180.1</v>
      </c>
      <c r="N78" s="1041">
        <v>249.92</v>
      </c>
      <c r="O78" s="1041">
        <v>113</v>
      </c>
      <c r="P78" s="1041">
        <v>137.30000000000001</v>
      </c>
      <c r="Q78" s="1041">
        <v>31.07</v>
      </c>
      <c r="R78" s="1041">
        <v>6.33</v>
      </c>
      <c r="S78" s="1041">
        <v>40.630000000000003</v>
      </c>
      <c r="T78" s="1041">
        <v>2.4</v>
      </c>
      <c r="U78" s="1041">
        <v>9.5500000000000007</v>
      </c>
      <c r="V78" s="1041">
        <v>0.3</v>
      </c>
      <c r="W78" s="1041">
        <v>0.22</v>
      </c>
      <c r="X78" s="1042">
        <v>792.92000000000007</v>
      </c>
      <c r="Y78" s="1043">
        <v>25459.689999999995</v>
      </c>
      <c r="Z78" s="1044"/>
      <c r="AA78" s="1045"/>
      <c r="AB78" s="1049"/>
      <c r="AC78" s="1046"/>
    </row>
    <row r="79" spans="1:29" ht="20.25" hidden="1" x14ac:dyDescent="0.25">
      <c r="A79" s="1039">
        <v>41487</v>
      </c>
      <c r="B79" s="1040">
        <v>216.7</v>
      </c>
      <c r="C79" s="1041">
        <v>187.18</v>
      </c>
      <c r="D79" s="1041">
        <v>297.89999999999998</v>
      </c>
      <c r="E79" s="1041">
        <v>1198</v>
      </c>
      <c r="F79" s="1041">
        <v>1344.75</v>
      </c>
      <c r="G79" s="1041">
        <v>2691.3</v>
      </c>
      <c r="H79" s="1041">
        <v>15862.32</v>
      </c>
      <c r="I79" s="1041">
        <v>2956.46</v>
      </c>
      <c r="J79" s="1042">
        <v>24754.61</v>
      </c>
      <c r="K79" s="1040">
        <v>9</v>
      </c>
      <c r="L79" s="1041">
        <v>13.13</v>
      </c>
      <c r="M79" s="1041">
        <v>185.49</v>
      </c>
      <c r="N79" s="1041">
        <v>252.23</v>
      </c>
      <c r="O79" s="1041">
        <v>113.3</v>
      </c>
      <c r="P79" s="1041">
        <v>137.69</v>
      </c>
      <c r="Q79" s="1041">
        <v>31.09</v>
      </c>
      <c r="R79" s="1041">
        <v>6.33</v>
      </c>
      <c r="S79" s="1041">
        <v>40.770000000000003</v>
      </c>
      <c r="T79" s="1041">
        <v>2.42</v>
      </c>
      <c r="U79" s="1041">
        <v>9.58</v>
      </c>
      <c r="V79" s="1041">
        <v>0.33</v>
      </c>
      <c r="W79" s="1041">
        <v>0.2</v>
      </c>
      <c r="X79" s="1042">
        <v>801.56000000000006</v>
      </c>
      <c r="Y79" s="1043">
        <v>25556.170000000002</v>
      </c>
      <c r="Z79" s="1044"/>
      <c r="AA79" s="1045"/>
      <c r="AB79" s="1049"/>
      <c r="AC79" s="1046"/>
    </row>
    <row r="80" spans="1:29" ht="20.25" hidden="1" x14ac:dyDescent="0.25">
      <c r="A80" s="1039">
        <v>41518</v>
      </c>
      <c r="B80" s="1040">
        <v>216.6</v>
      </c>
      <c r="C80" s="1041">
        <v>191.66</v>
      </c>
      <c r="D80" s="1041">
        <v>301.35000000000002</v>
      </c>
      <c r="E80" s="1041">
        <v>1171</v>
      </c>
      <c r="F80" s="1041">
        <v>1301.67</v>
      </c>
      <c r="G80" s="1041">
        <v>2676.1</v>
      </c>
      <c r="H80" s="1041">
        <v>15481.5</v>
      </c>
      <c r="I80" s="1041">
        <v>3000.4</v>
      </c>
      <c r="J80" s="1042">
        <v>24340.280000000002</v>
      </c>
      <c r="K80" s="1040">
        <v>9</v>
      </c>
      <c r="L80" s="1041">
        <v>13.1</v>
      </c>
      <c r="M80" s="1041">
        <v>185.8</v>
      </c>
      <c r="N80" s="1041">
        <v>254.6</v>
      </c>
      <c r="O80" s="1041">
        <v>113.43</v>
      </c>
      <c r="P80" s="1041">
        <v>137.9</v>
      </c>
      <c r="Q80" s="1041">
        <v>31.2</v>
      </c>
      <c r="R80" s="1041">
        <v>6.3</v>
      </c>
      <c r="S80" s="1041">
        <v>40.97</v>
      </c>
      <c r="T80" s="1041">
        <v>2.4</v>
      </c>
      <c r="U80" s="1041">
        <v>9.6199999999999992</v>
      </c>
      <c r="V80" s="1041">
        <v>0.33</v>
      </c>
      <c r="W80" s="1041">
        <v>0.22</v>
      </c>
      <c r="X80" s="1042">
        <v>804.87000000000012</v>
      </c>
      <c r="Y80" s="1043">
        <v>25145.15</v>
      </c>
      <c r="Z80" s="1044"/>
      <c r="AA80" s="1045"/>
      <c r="AB80" s="1049"/>
      <c r="AC80" s="1046"/>
    </row>
    <row r="81" spans="1:29" ht="20.25" hidden="1" x14ac:dyDescent="0.25">
      <c r="A81" s="1039">
        <v>41548</v>
      </c>
      <c r="B81" s="1040">
        <v>216.59</v>
      </c>
      <c r="C81" s="1041">
        <v>200.39</v>
      </c>
      <c r="D81" s="1041">
        <v>303.49</v>
      </c>
      <c r="E81" s="1041">
        <v>1232.4000000000001</v>
      </c>
      <c r="F81" s="1041">
        <v>1295.586</v>
      </c>
      <c r="G81" s="1041">
        <v>2784.4</v>
      </c>
      <c r="H81" s="1041">
        <v>15740.6</v>
      </c>
      <c r="I81" s="1041">
        <v>3172.1</v>
      </c>
      <c r="J81" s="1042">
        <v>24945.555999999997</v>
      </c>
      <c r="K81" s="1040">
        <v>9</v>
      </c>
      <c r="L81" s="1041">
        <v>13.13</v>
      </c>
      <c r="M81" s="1041">
        <v>186.82</v>
      </c>
      <c r="N81" s="1041">
        <v>254.99</v>
      </c>
      <c r="O81" s="1041">
        <v>113.76</v>
      </c>
      <c r="P81" s="1041">
        <v>139.25</v>
      </c>
      <c r="Q81" s="1041">
        <v>31.17</v>
      </c>
      <c r="R81" s="1041">
        <v>6.3319999999999999</v>
      </c>
      <c r="S81" s="1041">
        <v>41.17</v>
      </c>
      <c r="T81" s="1041">
        <v>2.4</v>
      </c>
      <c r="U81" s="1041">
        <v>9.66</v>
      </c>
      <c r="V81" s="1041">
        <v>0.33</v>
      </c>
      <c r="W81" s="1041">
        <v>0.22</v>
      </c>
      <c r="X81" s="1042">
        <v>808.23199999999997</v>
      </c>
      <c r="Y81" s="1043">
        <v>25753.787999999997</v>
      </c>
      <c r="Z81" s="1044"/>
      <c r="AA81" s="1045"/>
      <c r="AB81" s="1049"/>
      <c r="AC81" s="1046"/>
    </row>
    <row r="82" spans="1:29" ht="20.25" hidden="1" x14ac:dyDescent="0.25">
      <c r="A82" s="1039">
        <v>41579</v>
      </c>
      <c r="B82" s="1040">
        <v>216.54</v>
      </c>
      <c r="C82" s="1041">
        <v>207.7</v>
      </c>
      <c r="D82" s="1041">
        <v>302.2</v>
      </c>
      <c r="E82" s="1041">
        <v>1211.0999999999999</v>
      </c>
      <c r="F82" s="1041">
        <v>1310.2</v>
      </c>
      <c r="G82" s="1041">
        <v>2846.9</v>
      </c>
      <c r="H82" s="1041">
        <v>15425.9</v>
      </c>
      <c r="I82" s="1041">
        <v>3258.4</v>
      </c>
      <c r="J82" s="1042">
        <v>24778.940000000002</v>
      </c>
      <c r="K82" s="1040">
        <v>9.0079999999999991</v>
      </c>
      <c r="L82" s="1041">
        <v>13.13</v>
      </c>
      <c r="M82" s="1041">
        <v>188.9</v>
      </c>
      <c r="N82" s="1041">
        <v>257.10000000000002</v>
      </c>
      <c r="O82" s="1041">
        <v>115.03</v>
      </c>
      <c r="P82" s="1041">
        <v>140.91</v>
      </c>
      <c r="Q82" s="1041">
        <v>31.47</v>
      </c>
      <c r="R82" s="1041">
        <v>6.33</v>
      </c>
      <c r="S82" s="1041">
        <v>41.4</v>
      </c>
      <c r="T82" s="1041">
        <v>2.42</v>
      </c>
      <c r="U82" s="1041">
        <v>9.7100000000000009</v>
      </c>
      <c r="V82" s="1041">
        <v>0.3</v>
      </c>
      <c r="W82" s="1041">
        <v>0.2</v>
      </c>
      <c r="X82" s="1042">
        <v>815.90800000000002</v>
      </c>
      <c r="Y82" s="1043">
        <v>25594.848000000002</v>
      </c>
      <c r="Z82" s="1044"/>
      <c r="AA82" s="1045"/>
      <c r="AB82" s="1049"/>
      <c r="AC82" s="1046"/>
    </row>
    <row r="83" spans="1:29" ht="20.25" hidden="1" x14ac:dyDescent="0.25">
      <c r="A83" s="1039">
        <v>41609</v>
      </c>
      <c r="B83" s="1040">
        <v>216.5</v>
      </c>
      <c r="C83" s="1041">
        <v>225.7</v>
      </c>
      <c r="D83" s="1041">
        <v>331.6</v>
      </c>
      <c r="E83" s="1041">
        <v>1373.1</v>
      </c>
      <c r="F83" s="1041">
        <v>1596</v>
      </c>
      <c r="G83" s="1041">
        <v>3535</v>
      </c>
      <c r="H83" s="1041">
        <v>18480.2</v>
      </c>
      <c r="I83" s="1041">
        <v>3778.6</v>
      </c>
      <c r="J83" s="1042">
        <v>29536.699999999997</v>
      </c>
      <c r="K83" s="1040">
        <v>9</v>
      </c>
      <c r="L83" s="1041">
        <v>13.13</v>
      </c>
      <c r="M83" s="1041">
        <v>195.7</v>
      </c>
      <c r="N83" s="1041">
        <v>260.76</v>
      </c>
      <c r="O83" s="1041">
        <v>116.66</v>
      </c>
      <c r="P83" s="1041">
        <v>142.16999999999999</v>
      </c>
      <c r="Q83" s="1041">
        <v>31.7</v>
      </c>
      <c r="R83" s="1041">
        <v>6.3</v>
      </c>
      <c r="S83" s="1041">
        <v>41.6</v>
      </c>
      <c r="T83" s="1041">
        <v>2.4</v>
      </c>
      <c r="U83" s="1041">
        <v>9.8000000000000007</v>
      </c>
      <c r="V83" s="1041">
        <v>0.3</v>
      </c>
      <c r="W83" s="1041">
        <v>0.2</v>
      </c>
      <c r="X83" s="1042">
        <v>829.71999999999991</v>
      </c>
      <c r="Y83" s="1043">
        <v>30366.42</v>
      </c>
      <c r="Z83" s="1044"/>
      <c r="AA83" s="1045"/>
      <c r="AB83" s="1049"/>
      <c r="AC83" s="1046"/>
    </row>
    <row r="84" spans="1:29" ht="20.25" hidden="1" x14ac:dyDescent="0.25">
      <c r="A84" s="1039">
        <v>41640</v>
      </c>
      <c r="B84" s="1040">
        <v>216.49</v>
      </c>
      <c r="C84" s="1041">
        <v>222.4</v>
      </c>
      <c r="D84" s="1041">
        <v>322.3</v>
      </c>
      <c r="E84" s="1041">
        <v>1255.5</v>
      </c>
      <c r="F84" s="1041">
        <v>1353.2</v>
      </c>
      <c r="G84" s="1041">
        <v>2984.3</v>
      </c>
      <c r="H84" s="1041">
        <v>16470.3</v>
      </c>
      <c r="I84" s="1041">
        <v>3915.1</v>
      </c>
      <c r="J84" s="1042">
        <v>26739.589999999997</v>
      </c>
      <c r="K84" s="1040">
        <v>9.02</v>
      </c>
      <c r="L84" s="1041">
        <v>13.1</v>
      </c>
      <c r="M84" s="1041">
        <v>197.81</v>
      </c>
      <c r="N84" s="1041">
        <v>263.2</v>
      </c>
      <c r="O84" s="1041">
        <v>116.7</v>
      </c>
      <c r="P84" s="1041">
        <v>142.54</v>
      </c>
      <c r="Q84" s="1041">
        <v>31.82</v>
      </c>
      <c r="R84" s="1041">
        <v>6.33</v>
      </c>
      <c r="S84" s="1041">
        <v>41.73</v>
      </c>
      <c r="T84" s="1041">
        <v>2.42</v>
      </c>
      <c r="U84" s="1041">
        <v>9.77</v>
      </c>
      <c r="V84" s="1041">
        <v>0.3</v>
      </c>
      <c r="W84" s="1041">
        <v>0.2</v>
      </c>
      <c r="X84" s="1042">
        <v>834.94</v>
      </c>
      <c r="Y84" s="1043">
        <v>27574.529999999995</v>
      </c>
      <c r="Z84" s="1044"/>
      <c r="AA84" s="1045"/>
      <c r="AB84" s="1049"/>
      <c r="AC84" s="1046"/>
    </row>
    <row r="85" spans="1:29" ht="20.25" hidden="1" x14ac:dyDescent="0.25">
      <c r="A85" s="1039">
        <v>41671</v>
      </c>
      <c r="B85" s="1040">
        <v>216.47</v>
      </c>
      <c r="C85" s="1041">
        <v>221.1</v>
      </c>
      <c r="D85" s="1041">
        <v>321.39999999999998</v>
      </c>
      <c r="E85" s="1041">
        <v>1268.8</v>
      </c>
      <c r="F85" s="1041">
        <v>1350.3</v>
      </c>
      <c r="G85" s="1041">
        <v>2963.5</v>
      </c>
      <c r="H85" s="1041">
        <v>15923.1</v>
      </c>
      <c r="I85" s="1041">
        <v>4074.2</v>
      </c>
      <c r="J85" s="1042">
        <v>26338.87</v>
      </c>
      <c r="K85" s="1040">
        <v>9.02</v>
      </c>
      <c r="L85" s="1041">
        <v>13.14</v>
      </c>
      <c r="M85" s="1041">
        <v>198.45</v>
      </c>
      <c r="N85" s="1041">
        <v>263.13</v>
      </c>
      <c r="O85" s="1041">
        <v>117.6</v>
      </c>
      <c r="P85" s="1041">
        <v>143.19999999999999</v>
      </c>
      <c r="Q85" s="1041">
        <v>31.92</v>
      </c>
      <c r="R85" s="1041">
        <v>6.33</v>
      </c>
      <c r="S85" s="1041">
        <v>41.83</v>
      </c>
      <c r="T85" s="1041">
        <v>2.42</v>
      </c>
      <c r="U85" s="1041">
        <v>9.8000000000000007</v>
      </c>
      <c r="V85" s="1041">
        <v>0.33</v>
      </c>
      <c r="W85" s="1041">
        <v>0.22</v>
      </c>
      <c r="X85" s="1042">
        <v>837.39</v>
      </c>
      <c r="Y85" s="1043">
        <v>27176.26</v>
      </c>
      <c r="Z85" s="1044"/>
      <c r="AA85" s="1052"/>
      <c r="AB85" s="1049"/>
      <c r="AC85" s="1046"/>
    </row>
    <row r="86" spans="1:29" ht="20.25" hidden="1" x14ac:dyDescent="0.25">
      <c r="A86" s="1039">
        <v>41699</v>
      </c>
      <c r="B86" s="1040">
        <v>216.4</v>
      </c>
      <c r="C86" s="1041">
        <v>221.1</v>
      </c>
      <c r="D86" s="1041">
        <v>317.66000000000003</v>
      </c>
      <c r="E86" s="1041">
        <v>1249.8499999999999</v>
      </c>
      <c r="F86" s="1041">
        <v>1345</v>
      </c>
      <c r="G86" s="1041">
        <v>2928.45</v>
      </c>
      <c r="H86" s="1041">
        <v>15660.1</v>
      </c>
      <c r="I86" s="1041">
        <v>4229.26</v>
      </c>
      <c r="J86" s="1042">
        <v>26167.82</v>
      </c>
      <c r="K86" s="1040">
        <v>9.02</v>
      </c>
      <c r="L86" s="1041">
        <v>13.14</v>
      </c>
      <c r="M86" s="1041">
        <v>199.7</v>
      </c>
      <c r="N86" s="1041">
        <v>263.33</v>
      </c>
      <c r="O86" s="1041">
        <v>117.73</v>
      </c>
      <c r="P86" s="1041">
        <v>143.87</v>
      </c>
      <c r="Q86" s="1041">
        <v>32.020000000000003</v>
      </c>
      <c r="R86" s="1041">
        <v>6.33</v>
      </c>
      <c r="S86" s="1041">
        <v>41.95</v>
      </c>
      <c r="T86" s="1041">
        <v>2.42</v>
      </c>
      <c r="U86" s="1041">
        <v>9.82</v>
      </c>
      <c r="V86" s="1041">
        <v>0.33</v>
      </c>
      <c r="W86" s="1041">
        <v>0.2</v>
      </c>
      <c r="X86" s="1042">
        <v>839.86000000000013</v>
      </c>
      <c r="Y86" s="1043">
        <v>27007.68</v>
      </c>
      <c r="Z86" s="1044"/>
      <c r="AA86" s="1052"/>
      <c r="AB86" s="1049"/>
      <c r="AC86" s="1046"/>
    </row>
    <row r="87" spans="1:29" ht="20.25" hidden="1" x14ac:dyDescent="0.25">
      <c r="A87" s="1039">
        <v>41730</v>
      </c>
      <c r="B87" s="1040">
        <v>216.36</v>
      </c>
      <c r="C87" s="1041">
        <v>219.9</v>
      </c>
      <c r="D87" s="1041">
        <v>313.60000000000002</v>
      </c>
      <c r="E87" s="1041">
        <v>1251.98</v>
      </c>
      <c r="F87" s="1041">
        <v>1325.4</v>
      </c>
      <c r="G87" s="1041">
        <v>2877.1</v>
      </c>
      <c r="H87" s="1041">
        <v>15524.2</v>
      </c>
      <c r="I87" s="1041">
        <v>4389.1000000000004</v>
      </c>
      <c r="J87" s="1042">
        <v>26117.64</v>
      </c>
      <c r="K87" s="1040">
        <v>9</v>
      </c>
      <c r="L87" s="1041">
        <v>13.1</v>
      </c>
      <c r="M87" s="1041">
        <v>199.9</v>
      </c>
      <c r="N87" s="1041">
        <v>263.89999999999998</v>
      </c>
      <c r="O87" s="1041">
        <v>118.4</v>
      </c>
      <c r="P87" s="1041">
        <v>144.5</v>
      </c>
      <c r="Q87" s="1041">
        <v>32.200000000000003</v>
      </c>
      <c r="R87" s="1041">
        <v>6.33</v>
      </c>
      <c r="S87" s="1041">
        <v>42.03</v>
      </c>
      <c r="T87" s="1041">
        <v>2.42</v>
      </c>
      <c r="U87" s="1041">
        <v>9.86</v>
      </c>
      <c r="V87" s="1041">
        <v>0.33</v>
      </c>
      <c r="W87" s="1041">
        <v>0.2</v>
      </c>
      <c r="X87" s="1042">
        <v>842.17000000000007</v>
      </c>
      <c r="Y87" s="1043">
        <v>26959.809999999998</v>
      </c>
      <c r="Z87" s="1044"/>
      <c r="AA87" s="1052"/>
      <c r="AB87" s="1049"/>
      <c r="AC87" s="1046"/>
    </row>
    <row r="88" spans="1:29" ht="20.25" hidden="1" x14ac:dyDescent="0.25">
      <c r="A88" s="1039">
        <v>41760</v>
      </c>
      <c r="B88" s="1040">
        <v>216.3</v>
      </c>
      <c r="C88" s="1041">
        <v>217.9</v>
      </c>
      <c r="D88" s="1041">
        <v>311.89999999999998</v>
      </c>
      <c r="E88" s="1041">
        <v>1213.92</v>
      </c>
      <c r="F88" s="1041">
        <v>1268.71</v>
      </c>
      <c r="G88" s="1041">
        <v>2866.19</v>
      </c>
      <c r="H88" s="1041">
        <v>14803.5</v>
      </c>
      <c r="I88" s="1041">
        <v>4518</v>
      </c>
      <c r="J88" s="1042">
        <v>25416.42</v>
      </c>
      <c r="K88" s="1040">
        <v>9.0229999999999997</v>
      </c>
      <c r="L88" s="1041">
        <v>13.14</v>
      </c>
      <c r="M88" s="1041">
        <v>200.2</v>
      </c>
      <c r="N88" s="1041">
        <v>265.02999999999997</v>
      </c>
      <c r="O88" s="1041">
        <v>118.7</v>
      </c>
      <c r="P88" s="1041">
        <v>144.9</v>
      </c>
      <c r="Q88" s="1041">
        <v>32.299999999999997</v>
      </c>
      <c r="R88" s="1041">
        <v>6.33</v>
      </c>
      <c r="S88" s="1041">
        <v>42</v>
      </c>
      <c r="T88" s="1041">
        <v>2.42</v>
      </c>
      <c r="U88" s="1041">
        <v>9.9</v>
      </c>
      <c r="V88" s="1041">
        <v>0.33</v>
      </c>
      <c r="W88" s="1041">
        <v>0.22</v>
      </c>
      <c r="X88" s="1042">
        <v>844.49299999999994</v>
      </c>
      <c r="Y88" s="1043">
        <v>26260.912999999997</v>
      </c>
      <c r="Z88" s="1044"/>
      <c r="AA88" s="1052"/>
      <c r="AB88" s="1049"/>
      <c r="AC88" s="1046"/>
    </row>
    <row r="89" spans="1:29" ht="20.25" hidden="1" x14ac:dyDescent="0.25">
      <c r="A89" s="1039">
        <v>41791</v>
      </c>
      <c r="B89" s="1040">
        <v>216.26</v>
      </c>
      <c r="C89" s="1041">
        <v>218.5</v>
      </c>
      <c r="D89" s="1041">
        <v>314.39999999999998</v>
      </c>
      <c r="E89" s="1041">
        <v>1236.5999999999999</v>
      </c>
      <c r="F89" s="1041">
        <v>1282.9000000000001</v>
      </c>
      <c r="G89" s="1041">
        <v>2870.9</v>
      </c>
      <c r="H89" s="1041">
        <v>15064.12</v>
      </c>
      <c r="I89" s="1041">
        <v>4532</v>
      </c>
      <c r="J89" s="1042">
        <v>25735.68</v>
      </c>
      <c r="K89" s="1040">
        <v>9.0239999999999991</v>
      </c>
      <c r="L89" s="1041">
        <v>13.14</v>
      </c>
      <c r="M89" s="1041">
        <v>201</v>
      </c>
      <c r="N89" s="1041">
        <v>266.10000000000002</v>
      </c>
      <c r="O89" s="1041">
        <v>119.4</v>
      </c>
      <c r="P89" s="1041">
        <v>145.4</v>
      </c>
      <c r="Q89" s="1041">
        <v>32.4</v>
      </c>
      <c r="R89" s="1041">
        <v>6.33</v>
      </c>
      <c r="S89" s="1041">
        <v>42.15</v>
      </c>
      <c r="T89" s="1041">
        <v>2.4</v>
      </c>
      <c r="U89" s="1041">
        <v>9.9</v>
      </c>
      <c r="V89" s="1041">
        <v>0.3</v>
      </c>
      <c r="W89" s="1041">
        <v>0.22</v>
      </c>
      <c r="X89" s="1042">
        <v>847.7639999999999</v>
      </c>
      <c r="Y89" s="1043">
        <v>26583.444</v>
      </c>
      <c r="Z89" s="1044"/>
      <c r="AA89" s="1052"/>
      <c r="AB89" s="1049"/>
      <c r="AC89" s="1046"/>
    </row>
    <row r="90" spans="1:29" ht="20.25" hidden="1" x14ac:dyDescent="0.25">
      <c r="A90" s="1039">
        <v>41821</v>
      </c>
      <c r="B90" s="1040">
        <v>216.25</v>
      </c>
      <c r="C90" s="1041">
        <v>223.36</v>
      </c>
      <c r="D90" s="1041">
        <v>321.7</v>
      </c>
      <c r="E90" s="1041">
        <v>1267.75</v>
      </c>
      <c r="F90" s="1041">
        <v>1342.8</v>
      </c>
      <c r="G90" s="1041">
        <v>2978.2</v>
      </c>
      <c r="H90" s="1041">
        <v>15851</v>
      </c>
      <c r="I90" s="1041">
        <v>4526.1000000000004</v>
      </c>
      <c r="J90" s="1042">
        <v>26727.159999999996</v>
      </c>
      <c r="K90" s="1040">
        <v>9.0239999999999991</v>
      </c>
      <c r="L90" s="1041">
        <v>13.14</v>
      </c>
      <c r="M90" s="1041">
        <v>201.4</v>
      </c>
      <c r="N90" s="1041">
        <v>266.62</v>
      </c>
      <c r="O90" s="1041">
        <v>119.89</v>
      </c>
      <c r="P90" s="1041">
        <v>145.87</v>
      </c>
      <c r="Q90" s="1041">
        <v>32.549999999999997</v>
      </c>
      <c r="R90" s="1041">
        <v>6.3319999999999999</v>
      </c>
      <c r="S90" s="1041">
        <v>42.38</v>
      </c>
      <c r="T90" s="1041">
        <v>2.42</v>
      </c>
      <c r="U90" s="1041">
        <v>9.9499999999999993</v>
      </c>
      <c r="V90" s="1041">
        <v>0.33</v>
      </c>
      <c r="W90" s="1041">
        <v>0.22</v>
      </c>
      <c r="X90" s="1042">
        <v>850.12600000000009</v>
      </c>
      <c r="Y90" s="1043">
        <v>27577.285999999996</v>
      </c>
      <c r="Z90" s="1044"/>
      <c r="AA90" s="1052"/>
      <c r="AB90" s="1049"/>
      <c r="AC90" s="1046"/>
    </row>
    <row r="91" spans="1:29" ht="20.25" hidden="1" x14ac:dyDescent="0.25">
      <c r="A91" s="1039">
        <v>41852</v>
      </c>
      <c r="B91" s="1040">
        <v>216.16</v>
      </c>
      <c r="C91" s="1041">
        <v>224.6</v>
      </c>
      <c r="D91" s="1041">
        <v>322.8</v>
      </c>
      <c r="E91" s="1041">
        <v>1282.0999999999999</v>
      </c>
      <c r="F91" s="1041">
        <v>1320.78</v>
      </c>
      <c r="G91" s="1041">
        <v>2971.4</v>
      </c>
      <c r="H91" s="1041">
        <v>15351.9</v>
      </c>
      <c r="I91" s="1041">
        <v>4675.2</v>
      </c>
      <c r="J91" s="1042">
        <v>26364.94</v>
      </c>
      <c r="K91" s="1040">
        <v>9</v>
      </c>
      <c r="L91" s="1041">
        <v>13.1</v>
      </c>
      <c r="M91" s="1041">
        <v>201.7</v>
      </c>
      <c r="N91" s="1041">
        <v>268.60000000000002</v>
      </c>
      <c r="O91" s="1041">
        <v>120.26</v>
      </c>
      <c r="P91" s="1041">
        <v>146.5</v>
      </c>
      <c r="Q91" s="1041">
        <v>32.69</v>
      </c>
      <c r="R91" s="1041">
        <v>6.33</v>
      </c>
      <c r="S91" s="1041">
        <v>42.57</v>
      </c>
      <c r="T91" s="1041">
        <v>2.42</v>
      </c>
      <c r="U91" s="1041">
        <v>10</v>
      </c>
      <c r="V91" s="1041">
        <v>0.33</v>
      </c>
      <c r="W91" s="1041">
        <v>0.22</v>
      </c>
      <c r="X91" s="1042">
        <v>853.72</v>
      </c>
      <c r="Y91" s="1043">
        <v>27218.66</v>
      </c>
      <c r="Z91" s="1044"/>
      <c r="AA91" s="1052"/>
      <c r="AB91" s="1049"/>
      <c r="AC91" s="1046"/>
    </row>
    <row r="92" spans="1:29" ht="20.25" hidden="1" x14ac:dyDescent="0.25">
      <c r="A92" s="1039">
        <v>41883</v>
      </c>
      <c r="B92" s="1040">
        <v>216.13</v>
      </c>
      <c r="C92" s="1041">
        <v>224.86</v>
      </c>
      <c r="D92" s="1041">
        <v>321.60000000000002</v>
      </c>
      <c r="E92" s="1041">
        <v>1271.0999999999999</v>
      </c>
      <c r="F92" s="1041">
        <v>1287.3800000000001</v>
      </c>
      <c r="G92" s="1041">
        <v>2907.6</v>
      </c>
      <c r="H92" s="1041">
        <v>14951.9</v>
      </c>
      <c r="I92" s="1041">
        <v>4771</v>
      </c>
      <c r="J92" s="1042">
        <v>25951.57</v>
      </c>
      <c r="K92" s="1040">
        <v>9.0280000000000005</v>
      </c>
      <c r="L92" s="1041">
        <v>13.15</v>
      </c>
      <c r="M92" s="1041">
        <v>201.9</v>
      </c>
      <c r="N92" s="1041">
        <v>271.05</v>
      </c>
      <c r="O92" s="1041">
        <v>120.68</v>
      </c>
      <c r="P92" s="1041">
        <v>147.1</v>
      </c>
      <c r="Q92" s="1041">
        <v>32.81</v>
      </c>
      <c r="R92" s="1041">
        <v>6.3310000000000004</v>
      </c>
      <c r="S92" s="1041">
        <v>42.74</v>
      </c>
      <c r="T92" s="1041">
        <v>2.4</v>
      </c>
      <c r="U92" s="1041">
        <v>10.02</v>
      </c>
      <c r="V92" s="1041">
        <v>0.33</v>
      </c>
      <c r="W92" s="1041">
        <v>0.2</v>
      </c>
      <c r="X92" s="1042">
        <v>857.73900000000015</v>
      </c>
      <c r="Y92" s="1043">
        <v>26809.309000000001</v>
      </c>
      <c r="Z92" s="1044"/>
      <c r="AA92" s="1052"/>
      <c r="AB92" s="1049"/>
      <c r="AC92" s="1046"/>
    </row>
    <row r="93" spans="1:29" ht="20.25" hidden="1" x14ac:dyDescent="0.25">
      <c r="A93" s="1039">
        <v>41913</v>
      </c>
      <c r="B93" s="1040">
        <v>216.06</v>
      </c>
      <c r="C93" s="1041">
        <v>224.3</v>
      </c>
      <c r="D93" s="1041">
        <v>324.7</v>
      </c>
      <c r="E93" s="1041">
        <v>1247.7</v>
      </c>
      <c r="F93" s="1041">
        <v>1345.6</v>
      </c>
      <c r="G93" s="1041">
        <v>2995.9</v>
      </c>
      <c r="H93" s="1041">
        <v>14860.54</v>
      </c>
      <c r="I93" s="1041">
        <v>4759.3999999999996</v>
      </c>
      <c r="J93" s="1042">
        <v>25974.200000000004</v>
      </c>
      <c r="K93" s="1040">
        <v>9</v>
      </c>
      <c r="L93" s="1041">
        <v>13.15</v>
      </c>
      <c r="M93" s="1041">
        <v>201.91</v>
      </c>
      <c r="N93" s="1041">
        <v>271.5</v>
      </c>
      <c r="O93" s="1041">
        <v>121.5</v>
      </c>
      <c r="P93" s="1041">
        <v>147.80000000000001</v>
      </c>
      <c r="Q93" s="1041">
        <v>33.04</v>
      </c>
      <c r="R93" s="1041">
        <v>6.3</v>
      </c>
      <c r="S93" s="1041">
        <v>43.03</v>
      </c>
      <c r="T93" s="1041">
        <v>2.4</v>
      </c>
      <c r="U93" s="1041">
        <v>10</v>
      </c>
      <c r="V93" s="1041">
        <v>0.33</v>
      </c>
      <c r="W93" s="1041">
        <v>0.22</v>
      </c>
      <c r="X93" s="1042">
        <v>860.17999999999984</v>
      </c>
      <c r="Y93" s="1043">
        <v>26834.380000000005</v>
      </c>
      <c r="Z93" s="1044"/>
      <c r="AA93" s="1052"/>
      <c r="AB93" s="1049"/>
      <c r="AC93" s="1046"/>
    </row>
    <row r="94" spans="1:29" ht="20.25" hidden="1" x14ac:dyDescent="0.25">
      <c r="A94" s="1039">
        <v>41944</v>
      </c>
      <c r="B94" s="1040">
        <v>216.04</v>
      </c>
      <c r="C94" s="1041">
        <v>225.24</v>
      </c>
      <c r="D94" s="1041">
        <v>328.6</v>
      </c>
      <c r="E94" s="1041">
        <v>1295.4000000000001</v>
      </c>
      <c r="F94" s="1041">
        <v>1361.3</v>
      </c>
      <c r="G94" s="1041">
        <v>2954.6</v>
      </c>
      <c r="H94" s="1041">
        <v>15290.52</v>
      </c>
      <c r="I94" s="1041">
        <v>4934.2</v>
      </c>
      <c r="J94" s="1042">
        <v>26605.9</v>
      </c>
      <c r="K94" s="1040">
        <v>9</v>
      </c>
      <c r="L94" s="1041">
        <v>13.16</v>
      </c>
      <c r="M94" s="1041">
        <v>202</v>
      </c>
      <c r="N94" s="1041">
        <v>273.3</v>
      </c>
      <c r="O94" s="1041">
        <v>122.14</v>
      </c>
      <c r="P94" s="1041">
        <v>149</v>
      </c>
      <c r="Q94" s="1041">
        <v>33.229999999999997</v>
      </c>
      <c r="R94" s="1041">
        <v>6.3</v>
      </c>
      <c r="S94" s="1041">
        <v>43.24</v>
      </c>
      <c r="T94" s="1041">
        <v>2.4</v>
      </c>
      <c r="U94" s="1041">
        <v>10.119999999999999</v>
      </c>
      <c r="V94" s="1041">
        <v>0.3</v>
      </c>
      <c r="W94" s="1041">
        <v>0.2</v>
      </c>
      <c r="X94" s="1042">
        <v>864.39</v>
      </c>
      <c r="Y94" s="1043">
        <v>27470.29</v>
      </c>
      <c r="Z94" s="1044"/>
      <c r="AA94" s="1052"/>
      <c r="AB94" s="1049"/>
      <c r="AC94" s="1046"/>
    </row>
    <row r="95" spans="1:29" ht="20.25" hidden="1" x14ac:dyDescent="0.25">
      <c r="A95" s="1039">
        <v>41974</v>
      </c>
      <c r="B95" s="1040">
        <v>216</v>
      </c>
      <c r="C95" s="1041">
        <v>240.88</v>
      </c>
      <c r="D95" s="1041">
        <v>347.45</v>
      </c>
      <c r="E95" s="1041">
        <v>1485.8</v>
      </c>
      <c r="F95" s="1041">
        <v>1647</v>
      </c>
      <c r="G95" s="1041">
        <v>3745.43</v>
      </c>
      <c r="H95" s="1041">
        <v>18829.7</v>
      </c>
      <c r="I95" s="1041">
        <v>5385</v>
      </c>
      <c r="J95" s="1042">
        <v>31897.260000000002</v>
      </c>
      <c r="K95" s="1040">
        <v>9</v>
      </c>
      <c r="L95" s="1041">
        <v>13.16</v>
      </c>
      <c r="M95" s="1041">
        <v>203.1</v>
      </c>
      <c r="N95" s="1041">
        <v>277.3</v>
      </c>
      <c r="O95" s="1041">
        <v>123.26</v>
      </c>
      <c r="P95" s="1041">
        <v>149.97</v>
      </c>
      <c r="Q95" s="1041">
        <v>33.380000000000003</v>
      </c>
      <c r="R95" s="1041">
        <v>6.33</v>
      </c>
      <c r="S95" s="1041">
        <v>43.4</v>
      </c>
      <c r="T95" s="1041">
        <v>2.4</v>
      </c>
      <c r="U95" s="1041">
        <v>10.15</v>
      </c>
      <c r="V95" s="1041">
        <v>0.3</v>
      </c>
      <c r="W95" s="1041">
        <v>0.22</v>
      </c>
      <c r="X95" s="1042">
        <v>871.97</v>
      </c>
      <c r="Y95" s="1043">
        <v>32769.230000000003</v>
      </c>
      <c r="Z95" s="1044"/>
      <c r="AA95" s="1052"/>
      <c r="AB95" s="1049"/>
      <c r="AC95" s="1046"/>
    </row>
    <row r="96" spans="1:29" ht="20.25" hidden="1" x14ac:dyDescent="0.25">
      <c r="A96" s="1039">
        <v>42005</v>
      </c>
      <c r="B96" s="1040">
        <v>215.9</v>
      </c>
      <c r="C96" s="1041">
        <v>240.8</v>
      </c>
      <c r="D96" s="1041">
        <v>346.8</v>
      </c>
      <c r="E96" s="1041">
        <v>1403.2</v>
      </c>
      <c r="F96" s="1041">
        <v>1482.7</v>
      </c>
      <c r="G96" s="1041">
        <v>3148.18</v>
      </c>
      <c r="H96" s="1041">
        <v>16294.91</v>
      </c>
      <c r="I96" s="1041">
        <v>4918.5600000000004</v>
      </c>
      <c r="J96" s="1042">
        <v>28051.05</v>
      </c>
      <c r="K96" s="1040">
        <v>9</v>
      </c>
      <c r="L96" s="1041">
        <v>13.16</v>
      </c>
      <c r="M96" s="1041">
        <v>203.22</v>
      </c>
      <c r="N96" s="1041">
        <v>281.89999999999998</v>
      </c>
      <c r="O96" s="1041">
        <v>125.6</v>
      </c>
      <c r="P96" s="1041">
        <v>151.4</v>
      </c>
      <c r="Q96" s="1041">
        <v>33.5</v>
      </c>
      <c r="R96" s="1041">
        <v>6.33</v>
      </c>
      <c r="S96" s="1041">
        <v>43.5</v>
      </c>
      <c r="T96" s="1041">
        <v>2.42</v>
      </c>
      <c r="U96" s="1041">
        <v>10.199999999999999</v>
      </c>
      <c r="V96" s="1041">
        <v>0.33</v>
      </c>
      <c r="W96" s="1041">
        <v>0.22</v>
      </c>
      <c r="X96" s="1042">
        <v>880.78000000000009</v>
      </c>
      <c r="Y96" s="1043">
        <v>28931.829999999998</v>
      </c>
      <c r="Z96" s="1044"/>
      <c r="AA96" s="1052"/>
      <c r="AB96" s="1049"/>
      <c r="AC96" s="1046"/>
    </row>
    <row r="97" spans="1:29" ht="20.25" hidden="1" x14ac:dyDescent="0.25">
      <c r="A97" s="1039">
        <v>42036</v>
      </c>
      <c r="B97" s="1040">
        <v>215.84</v>
      </c>
      <c r="C97" s="1041">
        <v>239.92</v>
      </c>
      <c r="D97" s="1041">
        <v>346</v>
      </c>
      <c r="E97" s="1041">
        <v>1379.7</v>
      </c>
      <c r="F97" s="1041">
        <v>1439.7</v>
      </c>
      <c r="G97" s="1041">
        <v>3206.2</v>
      </c>
      <c r="H97" s="1041">
        <v>16165</v>
      </c>
      <c r="I97" s="1041">
        <v>4901</v>
      </c>
      <c r="J97" s="1042">
        <v>27893.360000000001</v>
      </c>
      <c r="K97" s="1040">
        <v>9.0500000000000007</v>
      </c>
      <c r="L97" s="1041">
        <v>13.2</v>
      </c>
      <c r="M97" s="1041">
        <v>203.21</v>
      </c>
      <c r="N97" s="1041">
        <v>282</v>
      </c>
      <c r="O97" s="1041">
        <v>126.1</v>
      </c>
      <c r="P97" s="1041">
        <v>151.80000000000001</v>
      </c>
      <c r="Q97" s="1041">
        <v>33.64</v>
      </c>
      <c r="R97" s="1041">
        <v>6.3</v>
      </c>
      <c r="S97" s="1041">
        <v>43.7</v>
      </c>
      <c r="T97" s="1041">
        <v>2.4</v>
      </c>
      <c r="U97" s="1041">
        <v>10.199999999999999</v>
      </c>
      <c r="V97" s="1041">
        <v>0.3</v>
      </c>
      <c r="W97" s="1041">
        <v>0.2</v>
      </c>
      <c r="X97" s="1042">
        <v>882.10000000000014</v>
      </c>
      <c r="Y97" s="1043">
        <v>28775.46</v>
      </c>
      <c r="Z97" s="1044"/>
      <c r="AA97" s="1052"/>
      <c r="AB97" s="1049"/>
      <c r="AC97" s="1046"/>
    </row>
    <row r="98" spans="1:29" ht="20.25" hidden="1" x14ac:dyDescent="0.25">
      <c r="A98" s="1039">
        <v>42064</v>
      </c>
      <c r="B98" s="1040">
        <v>215.84</v>
      </c>
      <c r="C98" s="1041">
        <v>236.6</v>
      </c>
      <c r="D98" s="1041">
        <v>344.05</v>
      </c>
      <c r="E98" s="1041">
        <v>1358.2</v>
      </c>
      <c r="F98" s="1041">
        <v>1387.65</v>
      </c>
      <c r="G98" s="1041">
        <v>3199.3</v>
      </c>
      <c r="H98" s="1041">
        <v>15847.75</v>
      </c>
      <c r="I98" s="1041">
        <v>5000.46</v>
      </c>
      <c r="J98" s="1042">
        <v>27589.85</v>
      </c>
      <c r="K98" s="1040">
        <v>9.1</v>
      </c>
      <c r="L98" s="1041">
        <v>13.2</v>
      </c>
      <c r="M98" s="1041">
        <v>203.21</v>
      </c>
      <c r="N98" s="1041">
        <v>282.5</v>
      </c>
      <c r="O98" s="1041">
        <v>126.6</v>
      </c>
      <c r="P98" s="1041">
        <v>152.35</v>
      </c>
      <c r="Q98" s="1041">
        <v>33.799999999999997</v>
      </c>
      <c r="R98" s="1041">
        <v>6.3</v>
      </c>
      <c r="S98" s="1041">
        <v>43.8</v>
      </c>
      <c r="T98" s="1041">
        <v>2.4</v>
      </c>
      <c r="U98" s="1041">
        <v>10.3</v>
      </c>
      <c r="V98" s="1041">
        <v>0.3</v>
      </c>
      <c r="W98" s="1041">
        <v>0.2</v>
      </c>
      <c r="X98" s="1042">
        <v>884.05999999999983</v>
      </c>
      <c r="Y98" s="1043">
        <v>28473.91</v>
      </c>
      <c r="Z98" s="1044"/>
      <c r="AA98" s="1052"/>
      <c r="AB98" s="1049"/>
      <c r="AC98" s="1046"/>
    </row>
    <row r="99" spans="1:29" ht="20.25" hidden="1" x14ac:dyDescent="0.25">
      <c r="A99" s="1039">
        <v>42095</v>
      </c>
      <c r="B99" s="1040">
        <v>215.76</v>
      </c>
      <c r="C99" s="1041">
        <v>240.4</v>
      </c>
      <c r="D99" s="1041">
        <v>345.55</v>
      </c>
      <c r="E99" s="1041">
        <v>1343.56</v>
      </c>
      <c r="F99" s="1041">
        <v>1438.8</v>
      </c>
      <c r="G99" s="1041">
        <v>3251.4</v>
      </c>
      <c r="H99" s="1041">
        <v>16328.9</v>
      </c>
      <c r="I99" s="1041">
        <v>5078.8</v>
      </c>
      <c r="J99" s="1042">
        <v>28243.17</v>
      </c>
      <c r="K99" s="1040">
        <v>9.06</v>
      </c>
      <c r="L99" s="1041">
        <v>13.2</v>
      </c>
      <c r="M99" s="1041">
        <v>203.3</v>
      </c>
      <c r="N99" s="1041">
        <v>283.10000000000002</v>
      </c>
      <c r="O99" s="1041">
        <v>127.1</v>
      </c>
      <c r="P99" s="1041">
        <v>153.30000000000001</v>
      </c>
      <c r="Q99" s="1041">
        <v>33.96</v>
      </c>
      <c r="R99" s="1041">
        <v>6.3</v>
      </c>
      <c r="S99" s="1041">
        <v>44</v>
      </c>
      <c r="T99" s="1041">
        <v>2.4</v>
      </c>
      <c r="U99" s="1041">
        <v>10.28</v>
      </c>
      <c r="V99" s="1041">
        <v>0.33</v>
      </c>
      <c r="W99" s="1041">
        <v>0.22</v>
      </c>
      <c r="X99" s="1042">
        <v>886.55</v>
      </c>
      <c r="Y99" s="1043">
        <v>29129.719999999998</v>
      </c>
      <c r="Z99" s="1044"/>
      <c r="AA99" s="1052"/>
      <c r="AB99" s="1049"/>
      <c r="AC99" s="1046"/>
    </row>
    <row r="100" spans="1:29" ht="20.25" hidden="1" x14ac:dyDescent="0.25">
      <c r="A100" s="1039">
        <v>42125</v>
      </c>
      <c r="B100" s="1040">
        <v>215.7</v>
      </c>
      <c r="C100" s="1041">
        <v>240.5</v>
      </c>
      <c r="D100" s="1041">
        <v>346.1</v>
      </c>
      <c r="E100" s="1041">
        <v>1302.2</v>
      </c>
      <c r="F100" s="1041">
        <v>1403.8</v>
      </c>
      <c r="G100" s="1041">
        <v>3195.7</v>
      </c>
      <c r="H100" s="1041">
        <v>15871.8</v>
      </c>
      <c r="I100" s="1041">
        <v>5157.3</v>
      </c>
      <c r="J100" s="1042">
        <v>27733.1</v>
      </c>
      <c r="K100" s="1040">
        <v>9.1</v>
      </c>
      <c r="L100" s="1041">
        <v>13.18</v>
      </c>
      <c r="M100" s="1041">
        <v>201.45</v>
      </c>
      <c r="N100" s="1041">
        <v>283.5</v>
      </c>
      <c r="O100" s="1041">
        <v>127.7</v>
      </c>
      <c r="P100" s="1041">
        <v>153.80000000000001</v>
      </c>
      <c r="Q100" s="1041">
        <v>34.200000000000003</v>
      </c>
      <c r="R100" s="1041">
        <v>6.3</v>
      </c>
      <c r="S100" s="1041">
        <v>44.16</v>
      </c>
      <c r="T100" s="1041">
        <v>2.4</v>
      </c>
      <c r="U100" s="1041">
        <v>10.3</v>
      </c>
      <c r="V100" s="1041">
        <v>0.3</v>
      </c>
      <c r="W100" s="1041">
        <v>0.2</v>
      </c>
      <c r="X100" s="1042">
        <v>886.58999999999992</v>
      </c>
      <c r="Y100" s="1043">
        <v>28619.69</v>
      </c>
      <c r="Z100" s="1044"/>
      <c r="AA100" s="1052"/>
      <c r="AB100" s="1049"/>
      <c r="AC100" s="1046"/>
    </row>
    <row r="101" spans="1:29" ht="20.25" hidden="1" x14ac:dyDescent="0.25">
      <c r="A101" s="1039">
        <v>42156</v>
      </c>
      <c r="B101" s="1040">
        <v>215.7</v>
      </c>
      <c r="C101" s="1041">
        <v>242.18</v>
      </c>
      <c r="D101" s="1041">
        <v>345.26</v>
      </c>
      <c r="E101" s="1041">
        <v>1304.3499999999999</v>
      </c>
      <c r="F101" s="1041">
        <v>1384.85</v>
      </c>
      <c r="G101" s="1041">
        <v>3211.89</v>
      </c>
      <c r="H101" s="1041">
        <v>15797.78</v>
      </c>
      <c r="I101" s="1041">
        <v>5248.58</v>
      </c>
      <c r="J101" s="1042">
        <v>27750.590000000004</v>
      </c>
      <c r="K101" s="1040">
        <v>9.08</v>
      </c>
      <c r="L101" s="1041">
        <v>13.18</v>
      </c>
      <c r="M101" s="1041">
        <v>201.5</v>
      </c>
      <c r="N101" s="1041">
        <v>284.08999999999997</v>
      </c>
      <c r="O101" s="1041">
        <v>128.47</v>
      </c>
      <c r="P101" s="1041">
        <v>154.08000000000001</v>
      </c>
      <c r="Q101" s="1041">
        <v>34.32</v>
      </c>
      <c r="R101" s="1041">
        <v>6.33</v>
      </c>
      <c r="S101" s="1041">
        <v>44.27</v>
      </c>
      <c r="T101" s="1041">
        <v>2.4</v>
      </c>
      <c r="U101" s="1041">
        <v>10.34</v>
      </c>
      <c r="V101" s="1041">
        <v>0.3</v>
      </c>
      <c r="W101" s="1041">
        <v>0.2</v>
      </c>
      <c r="X101" s="1042">
        <v>888.56000000000006</v>
      </c>
      <c r="Y101" s="1043">
        <v>28639.150000000005</v>
      </c>
      <c r="Z101" s="1044"/>
      <c r="AA101" s="1052"/>
      <c r="AB101" s="1049"/>
      <c r="AC101" s="1046"/>
    </row>
    <row r="102" spans="1:29" ht="20.25" hidden="1" x14ac:dyDescent="0.25">
      <c r="A102" s="1039">
        <v>42186</v>
      </c>
      <c r="B102" s="1040">
        <v>215.7</v>
      </c>
      <c r="C102" s="1041">
        <v>240.78</v>
      </c>
      <c r="D102" s="1041">
        <v>347.65</v>
      </c>
      <c r="E102" s="1041">
        <v>1324.2</v>
      </c>
      <c r="F102" s="1041">
        <v>1415.8</v>
      </c>
      <c r="G102" s="1041">
        <v>3174.9</v>
      </c>
      <c r="H102" s="1041">
        <v>16374.4</v>
      </c>
      <c r="I102" s="1041">
        <v>5336.9</v>
      </c>
      <c r="J102" s="1042">
        <v>28430.33</v>
      </c>
      <c r="K102" s="1040">
        <v>9.1</v>
      </c>
      <c r="L102" s="1041">
        <v>13.2</v>
      </c>
      <c r="M102" s="1041">
        <v>201.76</v>
      </c>
      <c r="N102" s="1041">
        <v>286.3</v>
      </c>
      <c r="O102" s="1041">
        <v>128.80000000000001</v>
      </c>
      <c r="P102" s="1041">
        <v>154.6</v>
      </c>
      <c r="Q102" s="1041">
        <v>34.4</v>
      </c>
      <c r="R102" s="1041">
        <v>6.3</v>
      </c>
      <c r="S102" s="1041">
        <v>44.5</v>
      </c>
      <c r="T102" s="1041">
        <v>2.4</v>
      </c>
      <c r="U102" s="1041">
        <v>10.4</v>
      </c>
      <c r="V102" s="1041">
        <v>0.3</v>
      </c>
      <c r="W102" s="1041">
        <v>0.2</v>
      </c>
      <c r="X102" s="1042">
        <v>892.26</v>
      </c>
      <c r="Y102" s="1043">
        <v>29322.59</v>
      </c>
      <c r="Z102" s="1044"/>
      <c r="AA102" s="1052"/>
      <c r="AB102" s="1049"/>
      <c r="AC102" s="1046"/>
    </row>
    <row r="103" spans="1:29" ht="20.25" hidden="1" x14ac:dyDescent="0.25">
      <c r="A103" s="1053">
        <v>42217</v>
      </c>
      <c r="B103" s="1040">
        <v>215.6</v>
      </c>
      <c r="C103" s="1041">
        <v>236.9</v>
      </c>
      <c r="D103" s="1041">
        <v>346.2</v>
      </c>
      <c r="E103" s="1041">
        <v>1313.77</v>
      </c>
      <c r="F103" s="1041">
        <v>1413.02</v>
      </c>
      <c r="G103" s="1041">
        <v>3175.24</v>
      </c>
      <c r="H103" s="1041">
        <v>16183.7</v>
      </c>
      <c r="I103" s="1041">
        <v>5247.6</v>
      </c>
      <c r="J103" s="1042">
        <v>28132.03</v>
      </c>
      <c r="K103" s="1040">
        <v>9.1</v>
      </c>
      <c r="L103" s="1041">
        <v>13.19</v>
      </c>
      <c r="M103" s="1041">
        <v>201.8</v>
      </c>
      <c r="N103" s="1041">
        <v>286.82</v>
      </c>
      <c r="O103" s="1041">
        <v>129.41999999999999</v>
      </c>
      <c r="P103" s="1041">
        <v>155.33000000000001</v>
      </c>
      <c r="Q103" s="1041">
        <v>34.64</v>
      </c>
      <c r="R103" s="1041">
        <v>6.33</v>
      </c>
      <c r="S103" s="1041">
        <v>44.68</v>
      </c>
      <c r="T103" s="1041">
        <v>2.42</v>
      </c>
      <c r="U103" s="1041">
        <v>10.4</v>
      </c>
      <c r="V103" s="1041">
        <v>0.3</v>
      </c>
      <c r="W103" s="1041">
        <v>0.2</v>
      </c>
      <c r="X103" s="1042">
        <v>894.62999999999988</v>
      </c>
      <c r="Y103" s="1043">
        <v>29026.66</v>
      </c>
      <c r="Z103" s="1044"/>
      <c r="AA103" s="1052"/>
      <c r="AB103" s="1049"/>
      <c r="AC103" s="1046"/>
    </row>
    <row r="104" spans="1:29" ht="20.25" hidden="1" x14ac:dyDescent="0.25">
      <c r="A104" s="1053">
        <v>42248</v>
      </c>
      <c r="B104" s="1040">
        <v>215.5</v>
      </c>
      <c r="C104" s="1041">
        <v>235.3</v>
      </c>
      <c r="D104" s="1041">
        <v>344.78</v>
      </c>
      <c r="E104" s="1041">
        <v>1332.98</v>
      </c>
      <c r="F104" s="1041">
        <v>1401.7</v>
      </c>
      <c r="G104" s="1041">
        <v>3165.8</v>
      </c>
      <c r="H104" s="1041">
        <v>16217.4</v>
      </c>
      <c r="I104" s="1041">
        <v>5242.6000000000004</v>
      </c>
      <c r="J104" s="1042">
        <v>28156.059999999998</v>
      </c>
      <c r="K104" s="1040">
        <v>9.1</v>
      </c>
      <c r="L104" s="1041">
        <v>13.2</v>
      </c>
      <c r="M104" s="1041">
        <v>201.9</v>
      </c>
      <c r="N104" s="1041">
        <v>289.14</v>
      </c>
      <c r="O104" s="1041">
        <v>129.9</v>
      </c>
      <c r="P104" s="1041">
        <v>155.63999999999999</v>
      </c>
      <c r="Q104" s="1041">
        <v>34.799999999999997</v>
      </c>
      <c r="R104" s="1041">
        <v>6.33</v>
      </c>
      <c r="S104" s="1041">
        <v>44.81</v>
      </c>
      <c r="T104" s="1041">
        <v>2.42</v>
      </c>
      <c r="U104" s="1041">
        <v>10.44</v>
      </c>
      <c r="V104" s="1041">
        <v>0.3</v>
      </c>
      <c r="W104" s="1041">
        <v>0.2</v>
      </c>
      <c r="X104" s="1042">
        <v>898.18</v>
      </c>
      <c r="Y104" s="1043">
        <v>29054.239999999998</v>
      </c>
      <c r="Z104" s="1044"/>
      <c r="AA104" s="1052"/>
      <c r="AB104" s="1049"/>
      <c r="AC104" s="1046"/>
    </row>
    <row r="105" spans="1:29" ht="20.25" hidden="1" x14ac:dyDescent="0.25">
      <c r="A105" s="1053">
        <v>42278</v>
      </c>
      <c r="B105" s="1040">
        <v>215.52</v>
      </c>
      <c r="C105" s="1041">
        <v>236.13</v>
      </c>
      <c r="D105" s="1041">
        <v>346.1</v>
      </c>
      <c r="E105" s="1041">
        <v>1331.84</v>
      </c>
      <c r="F105" s="1041">
        <v>1460.47</v>
      </c>
      <c r="G105" s="1041">
        <v>3266.11</v>
      </c>
      <c r="H105" s="1041">
        <v>16330.53</v>
      </c>
      <c r="I105" s="1041">
        <v>5283.81</v>
      </c>
      <c r="J105" s="1042">
        <v>28470.510000000002</v>
      </c>
      <c r="K105" s="1040">
        <v>9.1</v>
      </c>
      <c r="L105" s="1041">
        <v>13.2</v>
      </c>
      <c r="M105" s="1041">
        <v>201.7</v>
      </c>
      <c r="N105" s="1041">
        <v>291.26</v>
      </c>
      <c r="O105" s="1041">
        <v>130.19999999999999</v>
      </c>
      <c r="P105" s="1041">
        <v>156.30000000000001</v>
      </c>
      <c r="Q105" s="1041">
        <v>34.89</v>
      </c>
      <c r="R105" s="1041">
        <v>6.33</v>
      </c>
      <c r="S105" s="1041">
        <v>45.1</v>
      </c>
      <c r="T105" s="1041">
        <v>2.4</v>
      </c>
      <c r="U105" s="1041">
        <v>10.5</v>
      </c>
      <c r="V105" s="1041">
        <v>0.33</v>
      </c>
      <c r="W105" s="1041">
        <v>0.2</v>
      </c>
      <c r="X105" s="1042">
        <v>901.5100000000001</v>
      </c>
      <c r="Y105" s="1043">
        <v>29372.02</v>
      </c>
      <c r="Z105" s="1044"/>
      <c r="AA105" s="1052"/>
      <c r="AB105" s="1049"/>
      <c r="AC105" s="1046"/>
    </row>
    <row r="106" spans="1:29" ht="20.25" hidden="1" x14ac:dyDescent="0.25">
      <c r="A106" s="1053">
        <v>42309</v>
      </c>
      <c r="B106" s="1040">
        <v>215.4</v>
      </c>
      <c r="C106" s="1041">
        <v>239.9</v>
      </c>
      <c r="D106" s="1041">
        <v>350.26</v>
      </c>
      <c r="E106" s="1041">
        <v>1351.9</v>
      </c>
      <c r="F106" s="1041">
        <v>1422.5</v>
      </c>
      <c r="G106" s="1041">
        <v>3224</v>
      </c>
      <c r="H106" s="1041">
        <v>16437.09</v>
      </c>
      <c r="I106" s="1041">
        <v>5228.28</v>
      </c>
      <c r="J106" s="1042">
        <v>28469.329999999998</v>
      </c>
      <c r="K106" s="1040">
        <v>9.11</v>
      </c>
      <c r="L106" s="1041">
        <v>13.2</v>
      </c>
      <c r="M106" s="1041">
        <v>203.2</v>
      </c>
      <c r="N106" s="1041">
        <v>292.60000000000002</v>
      </c>
      <c r="O106" s="1041">
        <v>131.1</v>
      </c>
      <c r="P106" s="1041">
        <v>157.43</v>
      </c>
      <c r="Q106" s="1041">
        <v>35.159999999999997</v>
      </c>
      <c r="R106" s="1041">
        <v>6.33</v>
      </c>
      <c r="S106" s="1041">
        <v>45.3</v>
      </c>
      <c r="T106" s="1041">
        <v>2.4</v>
      </c>
      <c r="U106" s="1041">
        <v>10.5</v>
      </c>
      <c r="V106" s="1041">
        <v>0.3</v>
      </c>
      <c r="W106" s="1041">
        <v>0.2</v>
      </c>
      <c r="X106" s="1042">
        <v>906.83</v>
      </c>
      <c r="Y106" s="1043">
        <v>29376.16</v>
      </c>
      <c r="Z106" s="1044"/>
      <c r="AA106" s="1052"/>
      <c r="AB106" s="1049"/>
      <c r="AC106" s="1046"/>
    </row>
    <row r="107" spans="1:29" ht="20.25" hidden="1" x14ac:dyDescent="0.25">
      <c r="A107" s="1054">
        <v>42339</v>
      </c>
      <c r="B107" s="1040">
        <v>215.33</v>
      </c>
      <c r="C107" s="1041">
        <v>251.9</v>
      </c>
      <c r="D107" s="1041">
        <v>366.14</v>
      </c>
      <c r="E107" s="1041">
        <v>1534.49</v>
      </c>
      <c r="F107" s="1041">
        <v>1652.34</v>
      </c>
      <c r="G107" s="1041">
        <v>3715.88</v>
      </c>
      <c r="H107" s="1041">
        <v>19704.7</v>
      </c>
      <c r="I107" s="1041">
        <v>5215.8999999999996</v>
      </c>
      <c r="J107" s="1042">
        <v>32656.68</v>
      </c>
      <c r="K107" s="1040">
        <v>9.11</v>
      </c>
      <c r="L107" s="1041">
        <v>13.2</v>
      </c>
      <c r="M107" s="1041">
        <v>205.94</v>
      </c>
      <c r="N107" s="1041">
        <v>296.88</v>
      </c>
      <c r="O107" s="1041">
        <v>132.91</v>
      </c>
      <c r="P107" s="1041">
        <v>159.41999999999999</v>
      </c>
      <c r="Q107" s="1041">
        <v>35.54</v>
      </c>
      <c r="R107" s="1041">
        <v>6.33</v>
      </c>
      <c r="S107" s="1041">
        <v>45.53</v>
      </c>
      <c r="T107" s="1041">
        <v>2.42</v>
      </c>
      <c r="U107" s="1041">
        <v>10.59</v>
      </c>
      <c r="V107" s="1041">
        <v>0.3</v>
      </c>
      <c r="W107" s="1041">
        <v>0.2</v>
      </c>
      <c r="X107" s="1042">
        <v>918.36999999999989</v>
      </c>
      <c r="Y107" s="1043">
        <v>33575.050000000003</v>
      </c>
      <c r="Z107" s="1044"/>
      <c r="AA107" s="1052"/>
      <c r="AB107" s="1049"/>
      <c r="AC107" s="1046"/>
    </row>
    <row r="108" spans="1:29" ht="20.25" hidden="1" x14ac:dyDescent="0.25">
      <c r="A108" s="1054">
        <v>42370</v>
      </c>
      <c r="B108" s="1040">
        <v>215.29</v>
      </c>
      <c r="C108" s="1041">
        <v>252.1</v>
      </c>
      <c r="D108" s="1041">
        <v>363.8</v>
      </c>
      <c r="E108" s="1041">
        <v>1487.87</v>
      </c>
      <c r="F108" s="1041">
        <v>1573.59</v>
      </c>
      <c r="G108" s="1041">
        <v>3406.55</v>
      </c>
      <c r="H108" s="1041">
        <v>18266.5</v>
      </c>
      <c r="I108" s="1041">
        <v>4919.8</v>
      </c>
      <c r="J108" s="1042">
        <v>30485.5</v>
      </c>
      <c r="K108" s="1040">
        <v>9.1</v>
      </c>
      <c r="L108" s="1041">
        <v>13.2</v>
      </c>
      <c r="M108" s="1041">
        <v>206.62</v>
      </c>
      <c r="N108" s="1041">
        <v>297.22000000000003</v>
      </c>
      <c r="O108" s="1041">
        <v>135.5</v>
      </c>
      <c r="P108" s="1041">
        <v>160.30000000000001</v>
      </c>
      <c r="Q108" s="1041">
        <v>35.619999999999997</v>
      </c>
      <c r="R108" s="1041">
        <v>6.33</v>
      </c>
      <c r="S108" s="1041">
        <v>45.7</v>
      </c>
      <c r="T108" s="1041">
        <v>2.42</v>
      </c>
      <c r="U108" s="1041">
        <v>10.63</v>
      </c>
      <c r="V108" s="1041">
        <v>0.33</v>
      </c>
      <c r="W108" s="1041">
        <v>0.2</v>
      </c>
      <c r="X108" s="1042">
        <v>923.17000000000019</v>
      </c>
      <c r="Y108" s="1043">
        <v>31408.670000000002</v>
      </c>
      <c r="Z108" s="1044"/>
      <c r="AA108" s="1052"/>
      <c r="AB108" s="1049"/>
      <c r="AC108" s="1046"/>
    </row>
    <row r="109" spans="1:29" ht="20.25" hidden="1" x14ac:dyDescent="0.25">
      <c r="A109" s="1054">
        <v>42401</v>
      </c>
      <c r="B109" s="1040">
        <v>215.24</v>
      </c>
      <c r="C109" s="1041">
        <v>249.2</v>
      </c>
      <c r="D109" s="1041">
        <v>358.84</v>
      </c>
      <c r="E109" s="1041">
        <v>1467.98</v>
      </c>
      <c r="F109" s="1041">
        <v>1487.6</v>
      </c>
      <c r="G109" s="1041">
        <v>3295.6</v>
      </c>
      <c r="H109" s="1041">
        <v>18021.400000000001</v>
      </c>
      <c r="I109" s="1041">
        <v>4864.8999999999996</v>
      </c>
      <c r="J109" s="1042">
        <v>29960.760000000002</v>
      </c>
      <c r="K109" s="1040">
        <v>9.1</v>
      </c>
      <c r="L109" s="1041">
        <v>13.21</v>
      </c>
      <c r="M109" s="1041">
        <v>206.6</v>
      </c>
      <c r="N109" s="1041">
        <v>296.89999999999998</v>
      </c>
      <c r="O109" s="1041">
        <v>135.69999999999999</v>
      </c>
      <c r="P109" s="1041">
        <v>161</v>
      </c>
      <c r="Q109" s="1041">
        <v>35.72</v>
      </c>
      <c r="R109" s="1041">
        <v>6.33</v>
      </c>
      <c r="S109" s="1041">
        <v>45.9</v>
      </c>
      <c r="T109" s="1041">
        <v>2.42</v>
      </c>
      <c r="U109" s="1041">
        <v>10.7</v>
      </c>
      <c r="V109" s="1041">
        <v>0.33</v>
      </c>
      <c r="W109" s="1041">
        <v>0.2</v>
      </c>
      <c r="X109" s="1042">
        <v>924.11000000000013</v>
      </c>
      <c r="Y109" s="1043">
        <v>30884.870000000003</v>
      </c>
      <c r="Z109" s="1044"/>
      <c r="AA109" s="1052"/>
      <c r="AB109" s="1049"/>
      <c r="AC109" s="1046"/>
    </row>
    <row r="110" spans="1:29" ht="20.25" hidden="1" x14ac:dyDescent="0.25">
      <c r="A110" s="1054">
        <v>42430</v>
      </c>
      <c r="B110" s="1040">
        <v>215.22</v>
      </c>
      <c r="C110" s="1041">
        <v>249.4</v>
      </c>
      <c r="D110" s="1041">
        <v>358.12</v>
      </c>
      <c r="E110" s="1041">
        <v>1457.2</v>
      </c>
      <c r="F110" s="1041">
        <v>1469.86</v>
      </c>
      <c r="G110" s="1041">
        <v>3285.38</v>
      </c>
      <c r="H110" s="1041">
        <v>18182.560000000001</v>
      </c>
      <c r="I110" s="1041">
        <v>4837.1400000000003</v>
      </c>
      <c r="J110" s="1042">
        <v>30054.880000000001</v>
      </c>
      <c r="K110" s="1040">
        <v>9.1</v>
      </c>
      <c r="L110" s="1041">
        <v>13.21</v>
      </c>
      <c r="M110" s="1041">
        <v>206.6</v>
      </c>
      <c r="N110" s="1041">
        <v>297.04000000000002</v>
      </c>
      <c r="O110" s="1041">
        <v>136.83000000000001</v>
      </c>
      <c r="P110" s="1041">
        <v>161.5</v>
      </c>
      <c r="Q110" s="1041">
        <v>35.9</v>
      </c>
      <c r="R110" s="1041">
        <v>6.3</v>
      </c>
      <c r="S110" s="1041">
        <v>45.99</v>
      </c>
      <c r="T110" s="1041">
        <v>2.42</v>
      </c>
      <c r="U110" s="1041">
        <v>10.7</v>
      </c>
      <c r="V110" s="1041">
        <v>0.3</v>
      </c>
      <c r="W110" s="1041">
        <v>0.2</v>
      </c>
      <c r="X110" s="1042">
        <v>926.09</v>
      </c>
      <c r="Y110" s="1043">
        <v>30980.97</v>
      </c>
      <c r="Z110" s="1044"/>
      <c r="AA110" s="1052"/>
      <c r="AB110" s="1049"/>
      <c r="AC110" s="1046"/>
    </row>
    <row r="111" spans="1:29" ht="20.25" hidden="1" x14ac:dyDescent="0.25">
      <c r="A111" s="1054">
        <v>42461</v>
      </c>
      <c r="B111" s="1040">
        <v>215.2</v>
      </c>
      <c r="C111" s="1041">
        <v>247.1</v>
      </c>
      <c r="D111" s="1041">
        <v>357.49</v>
      </c>
      <c r="E111" s="1041">
        <v>1439.78</v>
      </c>
      <c r="F111" s="1041">
        <v>1456.86</v>
      </c>
      <c r="G111" s="1041">
        <v>3352</v>
      </c>
      <c r="H111" s="1041">
        <v>17859.599999999999</v>
      </c>
      <c r="I111" s="1041">
        <v>4829.9799999999996</v>
      </c>
      <c r="J111" s="1042">
        <v>29758.01</v>
      </c>
      <c r="K111" s="1040">
        <v>9.11</v>
      </c>
      <c r="L111" s="1041">
        <v>13.2</v>
      </c>
      <c r="M111" s="1041">
        <v>206.7</v>
      </c>
      <c r="N111" s="1041">
        <v>297.08</v>
      </c>
      <c r="O111" s="1041">
        <v>136.96</v>
      </c>
      <c r="P111" s="1041">
        <v>161.94999999999999</v>
      </c>
      <c r="Q111" s="1041">
        <v>36</v>
      </c>
      <c r="R111" s="1041">
        <v>6.33</v>
      </c>
      <c r="S111" s="1041">
        <v>46.2</v>
      </c>
      <c r="T111" s="1041">
        <v>2.42</v>
      </c>
      <c r="U111" s="1041">
        <v>10.74</v>
      </c>
      <c r="V111" s="1041">
        <v>0.33</v>
      </c>
      <c r="W111" s="1041">
        <v>0.22</v>
      </c>
      <c r="X111" s="1042">
        <v>927.24000000000012</v>
      </c>
      <c r="Y111" s="1043">
        <v>30685.25</v>
      </c>
      <c r="Z111" s="1044"/>
      <c r="AA111" s="1052"/>
      <c r="AB111" s="1049"/>
      <c r="AC111" s="1046"/>
    </row>
    <row r="112" spans="1:29" ht="20.25" hidden="1" x14ac:dyDescent="0.25">
      <c r="A112" s="1054">
        <v>42491</v>
      </c>
      <c r="B112" s="1040">
        <v>215.17</v>
      </c>
      <c r="C112" s="1041">
        <v>250.1</v>
      </c>
      <c r="D112" s="1041">
        <v>361.58</v>
      </c>
      <c r="E112" s="1041">
        <v>1458.49</v>
      </c>
      <c r="F112" s="1041">
        <v>1479.06</v>
      </c>
      <c r="G112" s="1041">
        <v>3332.3</v>
      </c>
      <c r="H112" s="1041">
        <v>18021.349999999999</v>
      </c>
      <c r="I112" s="1041">
        <v>4761.8599999999997</v>
      </c>
      <c r="J112" s="1042">
        <v>29879.91</v>
      </c>
      <c r="K112" s="1040">
        <v>9.11</v>
      </c>
      <c r="L112" s="1041">
        <v>13.2</v>
      </c>
      <c r="M112" s="1041">
        <v>206.7</v>
      </c>
      <c r="N112" s="1041">
        <v>297.3</v>
      </c>
      <c r="O112" s="1041">
        <v>137.77000000000001</v>
      </c>
      <c r="P112" s="1041">
        <v>162.75</v>
      </c>
      <c r="Q112" s="1041">
        <v>36.07</v>
      </c>
      <c r="R112" s="1041">
        <v>6.3</v>
      </c>
      <c r="S112" s="1041">
        <v>46.3</v>
      </c>
      <c r="T112" s="1041">
        <v>2.4</v>
      </c>
      <c r="U112" s="1041">
        <v>10.8</v>
      </c>
      <c r="V112" s="1041">
        <v>0.33</v>
      </c>
      <c r="W112" s="1041">
        <v>0.22</v>
      </c>
      <c r="X112" s="1042">
        <v>929.24999999999989</v>
      </c>
      <c r="Y112" s="1043">
        <v>30809.16</v>
      </c>
      <c r="Z112" s="1044"/>
      <c r="AA112" s="1052"/>
      <c r="AB112" s="1049"/>
      <c r="AC112" s="1046"/>
    </row>
    <row r="113" spans="1:29" ht="20.25" hidden="1" x14ac:dyDescent="0.25">
      <c r="A113" s="1054">
        <v>42522</v>
      </c>
      <c r="B113" s="1040">
        <v>215.01</v>
      </c>
      <c r="C113" s="1041">
        <v>248.35</v>
      </c>
      <c r="D113" s="1041">
        <v>358.24</v>
      </c>
      <c r="E113" s="1041">
        <v>1499.3</v>
      </c>
      <c r="F113" s="1041">
        <v>1463.1</v>
      </c>
      <c r="G113" s="1041">
        <v>3304.2</v>
      </c>
      <c r="H113" s="1041">
        <v>18070.599999999999</v>
      </c>
      <c r="I113" s="1041">
        <v>4728.7</v>
      </c>
      <c r="J113" s="1042">
        <v>29887.5</v>
      </c>
      <c r="K113" s="1040">
        <v>9.11</v>
      </c>
      <c r="L113" s="1041">
        <v>13.22</v>
      </c>
      <c r="M113" s="1041">
        <v>206.7</v>
      </c>
      <c r="N113" s="1041">
        <v>297.42</v>
      </c>
      <c r="O113" s="1041">
        <v>138.34</v>
      </c>
      <c r="P113" s="1041">
        <v>163.30000000000001</v>
      </c>
      <c r="Q113" s="1041">
        <v>36.32</v>
      </c>
      <c r="R113" s="1041">
        <v>6.33</v>
      </c>
      <c r="S113" s="1041">
        <v>46.43</v>
      </c>
      <c r="T113" s="1041">
        <v>2.4</v>
      </c>
      <c r="U113" s="1041">
        <v>10.8</v>
      </c>
      <c r="V113" s="1041">
        <v>0.3</v>
      </c>
      <c r="W113" s="1041">
        <v>0.2</v>
      </c>
      <c r="X113" s="1042">
        <v>930.87000000000012</v>
      </c>
      <c r="Y113" s="1043">
        <v>30818.37</v>
      </c>
      <c r="Z113" s="1044"/>
      <c r="AA113" s="1052"/>
      <c r="AB113" s="1049"/>
      <c r="AC113" s="1046"/>
    </row>
    <row r="114" spans="1:29" ht="20.25" hidden="1" x14ac:dyDescent="0.25">
      <c r="A114" s="1054">
        <v>42552</v>
      </c>
      <c r="B114" s="1040">
        <v>214.94</v>
      </c>
      <c r="C114" s="1041">
        <v>251.39</v>
      </c>
      <c r="D114" s="1041">
        <v>361.96</v>
      </c>
      <c r="E114" s="1041">
        <v>1536.08</v>
      </c>
      <c r="F114" s="1041">
        <v>1471.99</v>
      </c>
      <c r="G114" s="1041">
        <v>3452.8</v>
      </c>
      <c r="H114" s="1041">
        <v>18305.3</v>
      </c>
      <c r="I114" s="1041">
        <v>4734.2</v>
      </c>
      <c r="J114" s="1042">
        <v>30328.66</v>
      </c>
      <c r="K114" s="1040">
        <v>9.1</v>
      </c>
      <c r="L114" s="1041">
        <v>13.2</v>
      </c>
      <c r="M114" s="1041">
        <v>206.7</v>
      </c>
      <c r="N114" s="1041">
        <v>297.73</v>
      </c>
      <c r="O114" s="1041">
        <v>138.4</v>
      </c>
      <c r="P114" s="1041">
        <v>163.6</v>
      </c>
      <c r="Q114" s="1041">
        <v>36.380000000000003</v>
      </c>
      <c r="R114" s="1041">
        <v>6.33</v>
      </c>
      <c r="S114" s="1041">
        <v>46.6</v>
      </c>
      <c r="T114" s="1041">
        <v>2.4</v>
      </c>
      <c r="U114" s="1041">
        <v>10.85</v>
      </c>
      <c r="V114" s="1041">
        <v>0.3</v>
      </c>
      <c r="W114" s="1041">
        <v>0.2</v>
      </c>
      <c r="X114" s="1042">
        <v>931.79000000000008</v>
      </c>
      <c r="Y114" s="1043">
        <v>31260.45</v>
      </c>
      <c r="Z114" s="1044"/>
      <c r="AA114" s="1052"/>
      <c r="AB114" s="1049"/>
      <c r="AC114" s="1046"/>
    </row>
    <row r="115" spans="1:29" ht="20.25" hidden="1" x14ac:dyDescent="0.25">
      <c r="A115" s="1054">
        <v>42583</v>
      </c>
      <c r="B115" s="1040">
        <v>214.94</v>
      </c>
      <c r="C115" s="1041">
        <v>252.5</v>
      </c>
      <c r="D115" s="1041">
        <v>364.67</v>
      </c>
      <c r="E115" s="1041">
        <v>1578.8</v>
      </c>
      <c r="F115" s="1041">
        <v>1460.26</v>
      </c>
      <c r="G115" s="1041">
        <v>3356.2</v>
      </c>
      <c r="H115" s="1041">
        <v>18547.28</v>
      </c>
      <c r="I115" s="1041">
        <v>4682.88</v>
      </c>
      <c r="J115" s="1042">
        <v>30457.53</v>
      </c>
      <c r="K115" s="1040">
        <v>9.11</v>
      </c>
      <c r="L115" s="1041">
        <v>13.23</v>
      </c>
      <c r="M115" s="1041">
        <v>206.95</v>
      </c>
      <c r="N115" s="1041">
        <v>298.3</v>
      </c>
      <c r="O115" s="1041">
        <v>139.6</v>
      </c>
      <c r="P115" s="1041">
        <v>164.1</v>
      </c>
      <c r="Q115" s="1041">
        <v>36.6</v>
      </c>
      <c r="R115" s="1041">
        <v>6.3</v>
      </c>
      <c r="S115" s="1041">
        <v>46.8</v>
      </c>
      <c r="T115" s="1041">
        <v>2.4</v>
      </c>
      <c r="U115" s="1041">
        <v>10.9</v>
      </c>
      <c r="V115" s="1041">
        <v>0.33</v>
      </c>
      <c r="W115" s="1041">
        <v>0.2</v>
      </c>
      <c r="X115" s="1042">
        <v>934.82</v>
      </c>
      <c r="Y115" s="1043">
        <v>31392.35</v>
      </c>
      <c r="Z115" s="1044"/>
      <c r="AA115" s="1052"/>
      <c r="AB115" s="1049"/>
      <c r="AC115" s="1046"/>
    </row>
    <row r="116" spans="1:29" ht="20.25" hidden="1" x14ac:dyDescent="0.25">
      <c r="A116" s="1054">
        <v>42614</v>
      </c>
      <c r="B116" s="1040">
        <v>214.9</v>
      </c>
      <c r="C116" s="1041">
        <v>255.2</v>
      </c>
      <c r="D116" s="1041">
        <v>364.4</v>
      </c>
      <c r="E116" s="1041">
        <v>1554.6</v>
      </c>
      <c r="F116" s="1041">
        <v>1514.8</v>
      </c>
      <c r="G116" s="1041">
        <v>3441.5</v>
      </c>
      <c r="H116" s="1041">
        <v>18727.400000000001</v>
      </c>
      <c r="I116" s="1041">
        <v>4638.7</v>
      </c>
      <c r="J116" s="1042">
        <v>30711.500000000004</v>
      </c>
      <c r="K116" s="1040">
        <v>9.11</v>
      </c>
      <c r="L116" s="1041">
        <v>13.23</v>
      </c>
      <c r="M116" s="1041">
        <v>208.7</v>
      </c>
      <c r="N116" s="1041">
        <v>298.5</v>
      </c>
      <c r="O116" s="1041">
        <v>140.13999999999999</v>
      </c>
      <c r="P116" s="1041">
        <v>164.75</v>
      </c>
      <c r="Q116" s="1041">
        <v>36.700000000000003</v>
      </c>
      <c r="R116" s="1041">
        <v>6.3</v>
      </c>
      <c r="S116" s="1041">
        <v>46.9</v>
      </c>
      <c r="T116" s="1041">
        <v>2.4</v>
      </c>
      <c r="U116" s="1041">
        <v>10.94</v>
      </c>
      <c r="V116" s="1041">
        <v>0.33</v>
      </c>
      <c r="W116" s="1041">
        <v>0.22</v>
      </c>
      <c r="X116" s="1042">
        <v>938.22</v>
      </c>
      <c r="Y116" s="1043">
        <v>31649.720000000005</v>
      </c>
      <c r="Z116" s="1044"/>
      <c r="AA116" s="1052"/>
      <c r="AB116" s="1049"/>
      <c r="AC116" s="1046"/>
    </row>
    <row r="117" spans="1:29" ht="20.25" hidden="1" x14ac:dyDescent="0.25">
      <c r="A117" s="1054">
        <v>42644</v>
      </c>
      <c r="B117" s="1040">
        <v>214.94</v>
      </c>
      <c r="C117" s="1041">
        <v>255.1</v>
      </c>
      <c r="D117" s="1041">
        <v>370.64</v>
      </c>
      <c r="E117" s="1041">
        <v>1533.6</v>
      </c>
      <c r="F117" s="1041">
        <v>1579.7</v>
      </c>
      <c r="G117" s="1041">
        <v>3478.99</v>
      </c>
      <c r="H117" s="1041">
        <v>19039.55</v>
      </c>
      <c r="I117" s="1041">
        <v>4633.79</v>
      </c>
      <c r="J117" s="1042">
        <v>31106.309999999998</v>
      </c>
      <c r="K117" s="1040">
        <v>9.11</v>
      </c>
      <c r="L117" s="1041">
        <v>13.23</v>
      </c>
      <c r="M117" s="1041">
        <v>210.01</v>
      </c>
      <c r="N117" s="1041">
        <v>302.04000000000002</v>
      </c>
      <c r="O117" s="1041">
        <v>140.80000000000001</v>
      </c>
      <c r="P117" s="1041">
        <v>165.62</v>
      </c>
      <c r="Q117" s="1041">
        <v>36.909999999999997</v>
      </c>
      <c r="R117" s="1041">
        <v>6.3</v>
      </c>
      <c r="S117" s="1041">
        <v>47.1</v>
      </c>
      <c r="T117" s="1041">
        <v>2.42</v>
      </c>
      <c r="U117" s="1041">
        <v>10.987</v>
      </c>
      <c r="V117" s="1041">
        <v>0.33</v>
      </c>
      <c r="W117" s="1041">
        <v>0.22</v>
      </c>
      <c r="X117" s="1042">
        <v>945.077</v>
      </c>
      <c r="Y117" s="1043">
        <v>32051.386999999999</v>
      </c>
      <c r="Z117" s="1044"/>
      <c r="AA117" s="1052"/>
      <c r="AB117" s="1049"/>
      <c r="AC117" s="1046"/>
    </row>
    <row r="118" spans="1:29" ht="20.25" hidden="1" x14ac:dyDescent="0.25">
      <c r="A118" s="1054">
        <v>42675</v>
      </c>
      <c r="B118" s="1040">
        <v>214.9</v>
      </c>
      <c r="C118" s="1041">
        <v>255.56</v>
      </c>
      <c r="D118" s="1041">
        <v>372.2</v>
      </c>
      <c r="E118" s="1041">
        <v>1600.7</v>
      </c>
      <c r="F118" s="1041">
        <v>1630.15</v>
      </c>
      <c r="G118" s="1041">
        <v>3502.39</v>
      </c>
      <c r="H118" s="1041">
        <v>19022.7</v>
      </c>
      <c r="I118" s="1041">
        <v>4680.49</v>
      </c>
      <c r="J118" s="1042">
        <v>31279.089999999997</v>
      </c>
      <c r="K118" s="1040">
        <v>9.1</v>
      </c>
      <c r="L118" s="1041">
        <v>13.24</v>
      </c>
      <c r="M118" s="1041">
        <v>210.04</v>
      </c>
      <c r="N118" s="1041">
        <v>305.10000000000002</v>
      </c>
      <c r="O118" s="1041">
        <v>141.5</v>
      </c>
      <c r="P118" s="1041">
        <v>166.74</v>
      </c>
      <c r="Q118" s="1041">
        <v>37.06</v>
      </c>
      <c r="R118" s="1041">
        <v>6.33</v>
      </c>
      <c r="S118" s="1041">
        <v>47.32</v>
      </c>
      <c r="T118" s="1041">
        <v>2.42</v>
      </c>
      <c r="U118" s="1041">
        <v>11.06</v>
      </c>
      <c r="V118" s="1041">
        <v>0.33</v>
      </c>
      <c r="W118" s="1041">
        <v>0.22</v>
      </c>
      <c r="X118" s="1042">
        <v>950.46</v>
      </c>
      <c r="Y118" s="1043">
        <v>32229.549999999996</v>
      </c>
      <c r="Z118" s="1044"/>
      <c r="AA118" s="1052"/>
      <c r="AB118" s="1046"/>
      <c r="AC118" s="1046"/>
    </row>
    <row r="119" spans="1:29" ht="20.25" hidden="1" x14ac:dyDescent="0.25">
      <c r="A119" s="1054">
        <v>42705</v>
      </c>
      <c r="B119" s="1040">
        <v>214.8</v>
      </c>
      <c r="C119" s="1041">
        <v>264.39999999999998</v>
      </c>
      <c r="D119" s="1041">
        <v>384.4</v>
      </c>
      <c r="E119" s="1041">
        <v>1765.2</v>
      </c>
      <c r="F119" s="1041">
        <v>1815.98</v>
      </c>
      <c r="G119" s="1041">
        <v>4186.63</v>
      </c>
      <c r="H119" s="1041">
        <v>21514.34</v>
      </c>
      <c r="I119" s="1041">
        <v>5045.3599999999997</v>
      </c>
      <c r="J119" s="1042">
        <v>35191.11</v>
      </c>
      <c r="K119" s="1040">
        <v>9.1</v>
      </c>
      <c r="L119" s="1041">
        <v>13.24</v>
      </c>
      <c r="M119" s="1041">
        <v>211.4</v>
      </c>
      <c r="N119" s="1041">
        <v>314</v>
      </c>
      <c r="O119" s="1041">
        <v>143.1</v>
      </c>
      <c r="P119" s="1041">
        <v>168.8</v>
      </c>
      <c r="Q119" s="1041">
        <v>37.299999999999997</v>
      </c>
      <c r="R119" s="1041">
        <v>6.3</v>
      </c>
      <c r="S119" s="1041">
        <v>47.5</v>
      </c>
      <c r="T119" s="1041">
        <v>2.4</v>
      </c>
      <c r="U119" s="1041">
        <v>11.1</v>
      </c>
      <c r="V119" s="1041">
        <v>0.33</v>
      </c>
      <c r="W119" s="1041">
        <v>0.22</v>
      </c>
      <c r="X119" s="1042">
        <v>964.79000000000008</v>
      </c>
      <c r="Y119" s="1043">
        <v>36155.9</v>
      </c>
      <c r="Z119" s="1044"/>
      <c r="AA119" s="1052"/>
      <c r="AB119" s="1046"/>
      <c r="AC119" s="1046"/>
    </row>
    <row r="120" spans="1:29" ht="20.25" hidden="1" x14ac:dyDescent="0.25">
      <c r="A120" s="1054">
        <v>42736</v>
      </c>
      <c r="B120" s="1040">
        <v>214.8</v>
      </c>
      <c r="C120" s="1041">
        <v>262.67</v>
      </c>
      <c r="D120" s="1041">
        <v>385.17</v>
      </c>
      <c r="E120" s="1041">
        <v>1775.1</v>
      </c>
      <c r="F120" s="1041">
        <v>1661.87</v>
      </c>
      <c r="G120" s="1041">
        <v>3935.9</v>
      </c>
      <c r="H120" s="1041">
        <v>20376.400000000001</v>
      </c>
      <c r="I120" s="1041">
        <v>4679.6000000000004</v>
      </c>
      <c r="J120" s="1042">
        <v>33291.51</v>
      </c>
      <c r="K120" s="1040">
        <v>9.1</v>
      </c>
      <c r="L120" s="1041">
        <v>13.23</v>
      </c>
      <c r="M120" s="1041">
        <v>211.6</v>
      </c>
      <c r="N120" s="1041">
        <v>315.3</v>
      </c>
      <c r="O120" s="1041">
        <v>143.19999999999999</v>
      </c>
      <c r="P120" s="1041">
        <v>169.8</v>
      </c>
      <c r="Q120" s="1041">
        <v>37.5</v>
      </c>
      <c r="R120" s="1041">
        <v>6.33</v>
      </c>
      <c r="S120" s="1041">
        <v>47.65</v>
      </c>
      <c r="T120" s="1041">
        <v>2.4</v>
      </c>
      <c r="U120" s="1041">
        <v>11.2</v>
      </c>
      <c r="V120" s="1041">
        <v>0.3</v>
      </c>
      <c r="W120" s="1041">
        <v>0.2</v>
      </c>
      <c r="X120" s="1042">
        <v>967.81000000000006</v>
      </c>
      <c r="Y120" s="1043">
        <v>34259.32</v>
      </c>
      <c r="Z120" s="1044"/>
      <c r="AA120" s="1052"/>
      <c r="AB120" s="1049"/>
      <c r="AC120" s="1046"/>
    </row>
    <row r="121" spans="1:29" ht="20.25" hidden="1" x14ac:dyDescent="0.25">
      <c r="A121" s="1054">
        <v>42767</v>
      </c>
      <c r="B121" s="1040">
        <v>214.8</v>
      </c>
      <c r="C121" s="1041">
        <v>262.2</v>
      </c>
      <c r="D121" s="1041">
        <v>375.8</v>
      </c>
      <c r="E121" s="1041">
        <v>1655.07</v>
      </c>
      <c r="F121" s="1041">
        <v>1614.5</v>
      </c>
      <c r="G121" s="1041">
        <v>3820.6</v>
      </c>
      <c r="H121" s="1041">
        <v>20141.95</v>
      </c>
      <c r="I121" s="1041">
        <v>4624.7</v>
      </c>
      <c r="J121" s="1042">
        <v>32709.62</v>
      </c>
      <c r="K121" s="1040">
        <v>9.1</v>
      </c>
      <c r="L121" s="1041">
        <v>13.24</v>
      </c>
      <c r="M121" s="1041">
        <v>211.6</v>
      </c>
      <c r="N121" s="1041">
        <v>315.3</v>
      </c>
      <c r="O121" s="1041">
        <v>143.24</v>
      </c>
      <c r="P121" s="1041">
        <v>170.1</v>
      </c>
      <c r="Q121" s="1041">
        <v>37.56</v>
      </c>
      <c r="R121" s="1041">
        <v>6.3</v>
      </c>
      <c r="S121" s="1041">
        <v>47.8</v>
      </c>
      <c r="T121" s="1041">
        <v>2.4</v>
      </c>
      <c r="U121" s="1041">
        <v>11.2</v>
      </c>
      <c r="V121" s="1041">
        <v>0.3</v>
      </c>
      <c r="W121" s="1041">
        <v>0.22</v>
      </c>
      <c r="X121" s="1042">
        <v>968.36</v>
      </c>
      <c r="Y121" s="1043">
        <v>33677.979999999996</v>
      </c>
      <c r="Z121" s="1044"/>
      <c r="AA121" s="1052"/>
      <c r="AB121" s="1049"/>
      <c r="AC121" s="1046"/>
    </row>
    <row r="122" spans="1:29" ht="20.25" hidden="1" x14ac:dyDescent="0.25">
      <c r="A122" s="1054">
        <v>42795</v>
      </c>
      <c r="B122" s="1040">
        <v>214.64</v>
      </c>
      <c r="C122" s="1041">
        <v>264.60000000000002</v>
      </c>
      <c r="D122" s="1041">
        <v>378.3</v>
      </c>
      <c r="E122" s="1041">
        <v>1691.5</v>
      </c>
      <c r="F122" s="1041">
        <v>1587.39</v>
      </c>
      <c r="G122" s="1041">
        <v>3599.9</v>
      </c>
      <c r="H122" s="1041">
        <v>20603.900000000001</v>
      </c>
      <c r="I122" s="1041">
        <v>4566.97</v>
      </c>
      <c r="J122" s="1042">
        <v>32907.200000000004</v>
      </c>
      <c r="K122" s="1040">
        <v>9.1</v>
      </c>
      <c r="L122" s="1041">
        <v>13.24</v>
      </c>
      <c r="M122" s="1041">
        <v>211.6</v>
      </c>
      <c r="N122" s="1041">
        <v>315.83999999999997</v>
      </c>
      <c r="O122" s="1041">
        <v>143.4</v>
      </c>
      <c r="P122" s="1041">
        <v>171.15</v>
      </c>
      <c r="Q122" s="1041">
        <v>37.700000000000003</v>
      </c>
      <c r="R122" s="1041">
        <v>6.33</v>
      </c>
      <c r="S122" s="1041">
        <v>47.93</v>
      </c>
      <c r="T122" s="1041">
        <v>2.4</v>
      </c>
      <c r="U122" s="1041">
        <v>11.23</v>
      </c>
      <c r="V122" s="1041">
        <v>0.33</v>
      </c>
      <c r="W122" s="1041">
        <v>0.22</v>
      </c>
      <c r="X122" s="1042">
        <v>970.47</v>
      </c>
      <c r="Y122" s="1043">
        <v>33877.670000000006</v>
      </c>
      <c r="Z122" s="1044"/>
      <c r="AA122" s="1052"/>
      <c r="AB122" s="1049"/>
      <c r="AC122" s="1046"/>
    </row>
    <row r="123" spans="1:29" ht="20.25" hidden="1" x14ac:dyDescent="0.25">
      <c r="A123" s="1054">
        <v>42826</v>
      </c>
      <c r="B123" s="1040">
        <v>214.64</v>
      </c>
      <c r="C123" s="1041">
        <v>262.5</v>
      </c>
      <c r="D123" s="1041">
        <v>383</v>
      </c>
      <c r="E123" s="1041">
        <v>1683.1</v>
      </c>
      <c r="F123" s="1041">
        <v>1582</v>
      </c>
      <c r="G123" s="1041">
        <v>3658.3</v>
      </c>
      <c r="H123" s="1041">
        <v>20118.900000000001</v>
      </c>
      <c r="I123" s="1041">
        <v>4546.2</v>
      </c>
      <c r="J123" s="1042">
        <v>32448.640000000003</v>
      </c>
      <c r="K123" s="1040">
        <v>9.1</v>
      </c>
      <c r="L123" s="1041">
        <v>13.25</v>
      </c>
      <c r="M123" s="1041">
        <v>211.5</v>
      </c>
      <c r="N123" s="1041">
        <v>316.39999999999998</v>
      </c>
      <c r="O123" s="1041">
        <v>143.77000000000001</v>
      </c>
      <c r="P123" s="1041">
        <v>171.8</v>
      </c>
      <c r="Q123" s="1041">
        <v>37.9</v>
      </c>
      <c r="R123" s="1041">
        <v>6.3</v>
      </c>
      <c r="S123" s="1041">
        <v>48.1</v>
      </c>
      <c r="T123" s="1041">
        <v>2.4</v>
      </c>
      <c r="U123" s="1041">
        <v>11.3</v>
      </c>
      <c r="V123" s="1041">
        <v>0.3</v>
      </c>
      <c r="W123" s="1041">
        <v>0.2</v>
      </c>
      <c r="X123" s="1042">
        <v>972.31999999999982</v>
      </c>
      <c r="Y123" s="1043">
        <v>33420.960000000006</v>
      </c>
      <c r="Z123" s="1044"/>
      <c r="AA123" s="1052"/>
      <c r="AB123" s="1049"/>
      <c r="AC123" s="1046"/>
    </row>
    <row r="124" spans="1:29" ht="20.25" hidden="1" x14ac:dyDescent="0.25">
      <c r="A124" s="1054">
        <v>42856</v>
      </c>
      <c r="B124" s="1040">
        <v>214.57</v>
      </c>
      <c r="C124" s="1041">
        <v>263.8</v>
      </c>
      <c r="D124" s="1041">
        <v>376.6</v>
      </c>
      <c r="E124" s="1041">
        <v>1653.4</v>
      </c>
      <c r="F124" s="1041">
        <v>1629.96</v>
      </c>
      <c r="G124" s="1041">
        <v>3572.39</v>
      </c>
      <c r="H124" s="1041">
        <v>19587.560000000001</v>
      </c>
      <c r="I124" s="1041">
        <v>4520.5</v>
      </c>
      <c r="J124" s="1042">
        <v>31818.78</v>
      </c>
      <c r="K124" s="1040">
        <v>9.1</v>
      </c>
      <c r="L124" s="1041">
        <v>13.25</v>
      </c>
      <c r="M124" s="1041">
        <v>211.52</v>
      </c>
      <c r="N124" s="1041">
        <v>318.11</v>
      </c>
      <c r="O124" s="1041">
        <v>144.34</v>
      </c>
      <c r="P124" s="1041">
        <v>172.7</v>
      </c>
      <c r="Q124" s="1041">
        <v>38.01</v>
      </c>
      <c r="R124" s="1041">
        <v>6.33</v>
      </c>
      <c r="S124" s="1041">
        <v>48.3</v>
      </c>
      <c r="T124" s="1041">
        <v>2.42</v>
      </c>
      <c r="U124" s="1041">
        <v>11.33</v>
      </c>
      <c r="V124" s="1041">
        <v>0.33</v>
      </c>
      <c r="W124" s="1041">
        <v>0.22</v>
      </c>
      <c r="X124" s="1042">
        <v>975.96</v>
      </c>
      <c r="Y124" s="1043">
        <v>32794.74</v>
      </c>
      <c r="Z124" s="1044"/>
      <c r="AA124" s="1052"/>
      <c r="AB124" s="1049"/>
      <c r="AC124" s="1046"/>
    </row>
    <row r="125" spans="1:29" ht="20.25" hidden="1" x14ac:dyDescent="0.25">
      <c r="A125" s="1054">
        <v>42887</v>
      </c>
      <c r="B125" s="1040">
        <v>214.55</v>
      </c>
      <c r="C125" s="1041">
        <v>265.73</v>
      </c>
      <c r="D125" s="1041">
        <v>372.59</v>
      </c>
      <c r="E125" s="1041">
        <v>1661.7</v>
      </c>
      <c r="F125" s="1041">
        <v>1627.66</v>
      </c>
      <c r="G125" s="1041">
        <v>3759.4</v>
      </c>
      <c r="H125" s="1041">
        <v>20439.5</v>
      </c>
      <c r="I125" s="1041">
        <v>4480.97</v>
      </c>
      <c r="J125" s="1042">
        <v>32822.1</v>
      </c>
      <c r="K125" s="1040">
        <v>9.1</v>
      </c>
      <c r="L125" s="1041">
        <v>13.25</v>
      </c>
      <c r="M125" s="1041">
        <v>211.5</v>
      </c>
      <c r="N125" s="1041">
        <v>319.8</v>
      </c>
      <c r="O125" s="1041">
        <v>144.69999999999999</v>
      </c>
      <c r="P125" s="1041">
        <v>173.3</v>
      </c>
      <c r="Q125" s="1041">
        <v>38.14</v>
      </c>
      <c r="R125" s="1041">
        <v>6.3</v>
      </c>
      <c r="S125" s="1041">
        <v>48.5</v>
      </c>
      <c r="T125" s="1041">
        <v>2.4</v>
      </c>
      <c r="U125" s="1041">
        <v>11.4</v>
      </c>
      <c r="V125" s="1041">
        <v>0.33</v>
      </c>
      <c r="W125" s="1041">
        <v>0.2</v>
      </c>
      <c r="X125" s="1042">
        <v>978.91999999999985</v>
      </c>
      <c r="Y125" s="1043">
        <v>33801.019999999997</v>
      </c>
      <c r="Z125" s="1044"/>
      <c r="AA125" s="1052"/>
      <c r="AB125" s="1049"/>
      <c r="AC125" s="1046"/>
    </row>
    <row r="126" spans="1:29" ht="20.25" hidden="1" x14ac:dyDescent="0.25">
      <c r="A126" s="1054">
        <v>42917</v>
      </c>
      <c r="B126" s="1040">
        <v>214.54</v>
      </c>
      <c r="C126" s="1041">
        <v>259.63</v>
      </c>
      <c r="D126" s="1041">
        <v>370.54</v>
      </c>
      <c r="E126" s="1041">
        <v>1622.1</v>
      </c>
      <c r="F126" s="1041">
        <v>1584.6</v>
      </c>
      <c r="G126" s="1041">
        <v>3642.7</v>
      </c>
      <c r="H126" s="1041">
        <v>20437.900000000001</v>
      </c>
      <c r="I126" s="1041">
        <v>4471.93</v>
      </c>
      <c r="J126" s="1042">
        <v>32603.940000000002</v>
      </c>
      <c r="K126" s="1040">
        <v>9.1</v>
      </c>
      <c r="L126" s="1041">
        <v>13.3</v>
      </c>
      <c r="M126" s="1041">
        <v>212.13</v>
      </c>
      <c r="N126" s="1041">
        <v>321.5</v>
      </c>
      <c r="O126" s="1041">
        <v>145.30000000000001</v>
      </c>
      <c r="P126" s="1041">
        <v>174.4</v>
      </c>
      <c r="Q126" s="1041">
        <v>38.4</v>
      </c>
      <c r="R126" s="1041">
        <v>6.33</v>
      </c>
      <c r="S126" s="1041">
        <v>48.6</v>
      </c>
      <c r="T126" s="1041">
        <v>2.4</v>
      </c>
      <c r="U126" s="1041">
        <v>11.4</v>
      </c>
      <c r="V126" s="1041">
        <v>0.3</v>
      </c>
      <c r="W126" s="1041">
        <v>0.2</v>
      </c>
      <c r="X126" s="1042">
        <v>983.3599999999999</v>
      </c>
      <c r="Y126" s="1043">
        <v>33587.300000000003</v>
      </c>
      <c r="Z126" s="1044"/>
      <c r="AA126" s="1052"/>
      <c r="AB126" s="1049"/>
      <c r="AC126" s="1046"/>
    </row>
    <row r="127" spans="1:29" ht="20.25" hidden="1" x14ac:dyDescent="0.25">
      <c r="A127" s="1054">
        <v>42948</v>
      </c>
      <c r="B127" s="1040">
        <v>214.54</v>
      </c>
      <c r="C127" s="1041">
        <v>258.52999999999997</v>
      </c>
      <c r="D127" s="1041">
        <v>367.1</v>
      </c>
      <c r="E127" s="1041">
        <v>1468.81</v>
      </c>
      <c r="F127" s="1041">
        <v>1606.31</v>
      </c>
      <c r="G127" s="1041">
        <v>3710.62</v>
      </c>
      <c r="H127" s="1041">
        <v>20079.18</v>
      </c>
      <c r="I127" s="1041">
        <v>4468.84</v>
      </c>
      <c r="J127" s="1042">
        <v>32173.93</v>
      </c>
      <c r="K127" s="1040">
        <v>9.1</v>
      </c>
      <c r="L127" s="1041">
        <v>13.25</v>
      </c>
      <c r="M127" s="1041">
        <v>212.7</v>
      </c>
      <c r="N127" s="1041">
        <v>323.7</v>
      </c>
      <c r="O127" s="1041">
        <v>146.38999999999999</v>
      </c>
      <c r="P127" s="1041">
        <v>175.48</v>
      </c>
      <c r="Q127" s="1041">
        <v>38.5</v>
      </c>
      <c r="R127" s="1041">
        <v>6.3</v>
      </c>
      <c r="S127" s="1041">
        <v>48.78</v>
      </c>
      <c r="T127" s="1041">
        <v>2.4</v>
      </c>
      <c r="U127" s="1041">
        <v>11.5</v>
      </c>
      <c r="V127" s="1041">
        <v>0.3</v>
      </c>
      <c r="W127" s="1041">
        <v>0.2</v>
      </c>
      <c r="X127" s="1042">
        <v>988.59999999999991</v>
      </c>
      <c r="Y127" s="1043">
        <v>33162.53</v>
      </c>
      <c r="Z127" s="1044"/>
      <c r="AA127" s="1052"/>
      <c r="AB127" s="1049"/>
      <c r="AC127" s="1046"/>
    </row>
    <row r="128" spans="1:29" ht="20.25" hidden="1" x14ac:dyDescent="0.25">
      <c r="A128" s="1054">
        <v>42979</v>
      </c>
      <c r="B128" s="1040">
        <v>214.5</v>
      </c>
      <c r="C128" s="1041">
        <v>260.60000000000002</v>
      </c>
      <c r="D128" s="1041">
        <v>368</v>
      </c>
      <c r="E128" s="1041">
        <v>1463.66</v>
      </c>
      <c r="F128" s="1041">
        <v>1594.8</v>
      </c>
      <c r="G128" s="1041">
        <v>3723.6</v>
      </c>
      <c r="H128" s="1041">
        <v>20349.27</v>
      </c>
      <c r="I128" s="1041">
        <v>4464.7700000000004</v>
      </c>
      <c r="J128" s="1042">
        <v>32439.200000000001</v>
      </c>
      <c r="K128" s="1040">
        <v>9.1</v>
      </c>
      <c r="L128" s="1041">
        <v>13.3</v>
      </c>
      <c r="M128" s="1041">
        <v>213.3</v>
      </c>
      <c r="N128" s="1041">
        <v>325.39999999999998</v>
      </c>
      <c r="O128" s="1041">
        <v>147.30000000000001</v>
      </c>
      <c r="P128" s="1041">
        <v>176.35</v>
      </c>
      <c r="Q128" s="1041">
        <v>38.6</v>
      </c>
      <c r="R128" s="1041">
        <v>6.3</v>
      </c>
      <c r="S128" s="1041">
        <v>48.96</v>
      </c>
      <c r="T128" s="1041">
        <v>2.4</v>
      </c>
      <c r="U128" s="1041">
        <v>11.5</v>
      </c>
      <c r="V128" s="1041">
        <v>0.3</v>
      </c>
      <c r="W128" s="1041">
        <v>0.2</v>
      </c>
      <c r="X128" s="1042">
        <v>993.0100000000001</v>
      </c>
      <c r="Y128" s="1043">
        <v>33432.21</v>
      </c>
      <c r="Z128" s="1044"/>
      <c r="AA128" s="1052"/>
      <c r="AB128" s="1049"/>
      <c r="AC128" s="1046"/>
    </row>
    <row r="129" spans="1:29" ht="20.25" hidden="1" x14ac:dyDescent="0.25">
      <c r="A129" s="1054">
        <v>43009</v>
      </c>
      <c r="B129" s="1040">
        <v>214.46</v>
      </c>
      <c r="C129" s="1041">
        <v>266.47000000000003</v>
      </c>
      <c r="D129" s="1041">
        <v>369.04</v>
      </c>
      <c r="E129" s="1041">
        <v>1565.95</v>
      </c>
      <c r="F129" s="1041">
        <v>1700.72</v>
      </c>
      <c r="G129" s="1041">
        <v>3949.78</v>
      </c>
      <c r="H129" s="1041">
        <v>21478.47</v>
      </c>
      <c r="I129" s="1041">
        <v>4490.2299999999996</v>
      </c>
      <c r="J129" s="1042">
        <v>34035.119999999995</v>
      </c>
      <c r="K129" s="1040">
        <v>9.1199999999999992</v>
      </c>
      <c r="L129" s="1041">
        <v>13.26</v>
      </c>
      <c r="M129" s="1041">
        <v>215.27</v>
      </c>
      <c r="N129" s="1041">
        <v>329.18</v>
      </c>
      <c r="O129" s="1041">
        <v>149.44</v>
      </c>
      <c r="P129" s="1041">
        <v>177.45</v>
      </c>
      <c r="Q129" s="1041">
        <v>38.799999999999997</v>
      </c>
      <c r="R129" s="1041">
        <v>6.33</v>
      </c>
      <c r="S129" s="1041">
        <v>49.15</v>
      </c>
      <c r="T129" s="1041">
        <v>2.42</v>
      </c>
      <c r="U129" s="1041">
        <v>11.57</v>
      </c>
      <c r="V129" s="1041">
        <v>0.33</v>
      </c>
      <c r="W129" s="1041">
        <v>0.22</v>
      </c>
      <c r="X129" s="1042">
        <v>1002.5400000000001</v>
      </c>
      <c r="Y129" s="1043">
        <v>35037.659999999996</v>
      </c>
      <c r="Z129" s="1044"/>
      <c r="AA129" s="1052"/>
      <c r="AB129" s="1049"/>
      <c r="AC129" s="1046"/>
    </row>
    <row r="130" spans="1:29" ht="20.25" hidden="1" x14ac:dyDescent="0.25">
      <c r="A130" s="1055">
        <v>43040</v>
      </c>
      <c r="B130" s="1040">
        <v>214.45</v>
      </c>
      <c r="C130" s="1041">
        <v>271.43</v>
      </c>
      <c r="D130" s="1041">
        <v>374.04</v>
      </c>
      <c r="E130" s="1041">
        <v>1633.38</v>
      </c>
      <c r="F130" s="1041">
        <v>1725.08</v>
      </c>
      <c r="G130" s="1041">
        <v>4036.37</v>
      </c>
      <c r="H130" s="1041">
        <v>21068.39</v>
      </c>
      <c r="I130" s="1041">
        <v>4507.92</v>
      </c>
      <c r="J130" s="1042">
        <v>33831.06</v>
      </c>
      <c r="K130" s="1040">
        <v>9.25</v>
      </c>
      <c r="L130" s="1041">
        <v>13.26</v>
      </c>
      <c r="M130" s="1041">
        <v>215.7</v>
      </c>
      <c r="N130" s="1041">
        <v>334.02</v>
      </c>
      <c r="O130" s="1041">
        <v>152.87</v>
      </c>
      <c r="P130" s="1041">
        <v>179.65</v>
      </c>
      <c r="Q130" s="1041">
        <v>39.159999999999997</v>
      </c>
      <c r="R130" s="1041">
        <v>6.33</v>
      </c>
      <c r="S130" s="1041">
        <v>49.52</v>
      </c>
      <c r="T130" s="1041">
        <v>2.42</v>
      </c>
      <c r="U130" s="1041">
        <v>11.65</v>
      </c>
      <c r="V130" s="1041">
        <v>0.33</v>
      </c>
      <c r="W130" s="1041">
        <v>0.22</v>
      </c>
      <c r="X130" s="1042">
        <v>1014.38</v>
      </c>
      <c r="Y130" s="1043">
        <v>34845.439999999995</v>
      </c>
      <c r="Z130" s="1044"/>
      <c r="AA130" s="1052"/>
      <c r="AB130" s="1049"/>
      <c r="AC130" s="1046"/>
    </row>
    <row r="131" spans="1:29" ht="20.25" hidden="1" x14ac:dyDescent="0.25">
      <c r="A131" s="1055">
        <v>43070</v>
      </c>
      <c r="B131" s="1040">
        <v>214.44</v>
      </c>
      <c r="C131" s="1041">
        <v>278.51</v>
      </c>
      <c r="D131" s="1041">
        <v>385.23</v>
      </c>
      <c r="E131" s="1041">
        <v>1873.72</v>
      </c>
      <c r="F131" s="1041">
        <v>1961.04</v>
      </c>
      <c r="G131" s="1041">
        <v>4642.82</v>
      </c>
      <c r="H131" s="1041">
        <v>23731.43</v>
      </c>
      <c r="I131" s="1041">
        <v>4836.1040000000003</v>
      </c>
      <c r="J131" s="1042">
        <v>37923.294000000002</v>
      </c>
      <c r="K131" s="1040">
        <v>9.27</v>
      </c>
      <c r="L131" s="1041">
        <v>13.26</v>
      </c>
      <c r="M131" s="1041">
        <v>217.55</v>
      </c>
      <c r="N131" s="1041">
        <v>339.69</v>
      </c>
      <c r="O131" s="1041">
        <v>154.51</v>
      </c>
      <c r="P131" s="1041">
        <v>181.03</v>
      </c>
      <c r="Q131" s="1041">
        <v>39.369999999999997</v>
      </c>
      <c r="R131" s="1041">
        <v>6.33</v>
      </c>
      <c r="S131" s="1041">
        <v>49.65</v>
      </c>
      <c r="T131" s="1041">
        <v>2.42</v>
      </c>
      <c r="U131" s="1041">
        <v>11.7</v>
      </c>
      <c r="V131" s="1041">
        <v>0.33</v>
      </c>
      <c r="W131" s="1041">
        <v>0.23</v>
      </c>
      <c r="X131" s="1042">
        <v>1025.3399999999999</v>
      </c>
      <c r="Y131" s="1043">
        <v>38948.633999999998</v>
      </c>
      <c r="Z131" s="1044"/>
      <c r="AA131" s="1052"/>
      <c r="AB131" s="1049"/>
      <c r="AC131" s="1046"/>
    </row>
    <row r="132" spans="1:29" ht="20.25" hidden="1" x14ac:dyDescent="0.25">
      <c r="A132" s="1055">
        <v>43101</v>
      </c>
      <c r="B132" s="1040">
        <v>214.42</v>
      </c>
      <c r="C132" s="1041">
        <v>276.26</v>
      </c>
      <c r="D132" s="1041">
        <v>377.22</v>
      </c>
      <c r="E132" s="1041">
        <v>1935.67</v>
      </c>
      <c r="F132" s="1041">
        <v>1808.41</v>
      </c>
      <c r="G132" s="1041">
        <v>4252.1000000000004</v>
      </c>
      <c r="H132" s="1041">
        <v>22847.94</v>
      </c>
      <c r="I132" s="1041">
        <v>4627.71</v>
      </c>
      <c r="J132" s="1042">
        <v>36339.730000000003</v>
      </c>
      <c r="K132" s="1040">
        <v>9.2799999999999994</v>
      </c>
      <c r="L132" s="1041">
        <v>13.26</v>
      </c>
      <c r="M132" s="1041">
        <v>219.65</v>
      </c>
      <c r="N132" s="1041">
        <v>342.85</v>
      </c>
      <c r="O132" s="1041">
        <v>155.78958499999999</v>
      </c>
      <c r="P132" s="1041">
        <v>182.32</v>
      </c>
      <c r="Q132" s="1041">
        <v>39.520000000000003</v>
      </c>
      <c r="R132" s="1041">
        <v>6.33</v>
      </c>
      <c r="S132" s="1041">
        <v>49.79</v>
      </c>
      <c r="T132" s="1041">
        <v>2.42</v>
      </c>
      <c r="U132" s="1041">
        <v>11.73</v>
      </c>
      <c r="V132" s="1041">
        <v>0.33</v>
      </c>
      <c r="W132" s="1041">
        <v>0.22</v>
      </c>
      <c r="X132" s="1042">
        <v>1033.4895849999998</v>
      </c>
      <c r="Y132" s="1043">
        <v>37373.219585000006</v>
      </c>
      <c r="Z132" s="1044"/>
      <c r="AA132" s="1052"/>
      <c r="AB132" s="1049"/>
      <c r="AC132" s="1046"/>
    </row>
    <row r="133" spans="1:29" ht="20.25" hidden="1" x14ac:dyDescent="0.25">
      <c r="A133" s="1055">
        <v>43132</v>
      </c>
      <c r="B133" s="1040">
        <v>214.35</v>
      </c>
      <c r="C133" s="1041">
        <v>276.61</v>
      </c>
      <c r="D133" s="1041">
        <v>375.74</v>
      </c>
      <c r="E133" s="1041">
        <v>1875.84</v>
      </c>
      <c r="F133" s="1041">
        <v>1746.78</v>
      </c>
      <c r="G133" s="1041">
        <v>4126.79</v>
      </c>
      <c r="H133" s="1041">
        <v>22153.919999999998</v>
      </c>
      <c r="I133" s="1041">
        <v>4584.1000000000004</v>
      </c>
      <c r="J133" s="1042">
        <v>35354.120000000003</v>
      </c>
      <c r="K133" s="1040">
        <v>9.2899999999999991</v>
      </c>
      <c r="L133" s="1041">
        <v>13.26</v>
      </c>
      <c r="M133" s="1041">
        <v>219.65</v>
      </c>
      <c r="N133" s="1041">
        <v>343.23</v>
      </c>
      <c r="O133" s="1041">
        <v>156.26</v>
      </c>
      <c r="P133" s="1041">
        <v>183.12</v>
      </c>
      <c r="Q133" s="1041">
        <v>39.67</v>
      </c>
      <c r="R133" s="1041">
        <v>6.33</v>
      </c>
      <c r="S133" s="1041">
        <v>49.89</v>
      </c>
      <c r="T133" s="1041">
        <v>2.42</v>
      </c>
      <c r="U133" s="1041">
        <v>11.77</v>
      </c>
      <c r="V133" s="1041">
        <v>0.33</v>
      </c>
      <c r="W133" s="1041">
        <v>0.22</v>
      </c>
      <c r="X133" s="1042">
        <v>1035.42</v>
      </c>
      <c r="Y133" s="1043">
        <v>36389.54</v>
      </c>
      <c r="Z133" s="1044"/>
      <c r="AA133" s="1052"/>
      <c r="AB133" s="1049"/>
      <c r="AC133" s="1046"/>
    </row>
    <row r="134" spans="1:29" ht="20.25" hidden="1" x14ac:dyDescent="0.25">
      <c r="A134" s="1055">
        <v>43160</v>
      </c>
      <c r="B134" s="1040">
        <v>214.3</v>
      </c>
      <c r="C134" s="1041">
        <v>273.75</v>
      </c>
      <c r="D134" s="1041">
        <v>372.92</v>
      </c>
      <c r="E134" s="1041">
        <v>1870.75</v>
      </c>
      <c r="F134" s="1041">
        <v>1755.38</v>
      </c>
      <c r="G134" s="1041">
        <v>4190.67</v>
      </c>
      <c r="H134" s="1041">
        <v>21462.3</v>
      </c>
      <c r="I134" s="1041">
        <v>4209.68</v>
      </c>
      <c r="J134" s="1042">
        <v>34349.760000000002</v>
      </c>
      <c r="K134" s="1040">
        <v>9.3000000000000007</v>
      </c>
      <c r="L134" s="1041">
        <v>13.27</v>
      </c>
      <c r="M134" s="1041">
        <v>219.57</v>
      </c>
      <c r="N134" s="1041">
        <v>344.83</v>
      </c>
      <c r="O134" s="1041">
        <v>157</v>
      </c>
      <c r="P134" s="1041">
        <v>184.07</v>
      </c>
      <c r="Q134" s="1041">
        <v>39.85</v>
      </c>
      <c r="R134" s="1041">
        <v>6.33</v>
      </c>
      <c r="S134" s="1041">
        <v>50.06</v>
      </c>
      <c r="T134" s="1041">
        <v>2.42</v>
      </c>
      <c r="U134" s="1041">
        <v>11.82</v>
      </c>
      <c r="V134" s="1041">
        <v>0.33</v>
      </c>
      <c r="W134" s="1041">
        <v>0.22</v>
      </c>
      <c r="X134" s="1042">
        <v>1039.05</v>
      </c>
      <c r="Y134" s="1043">
        <v>35388.810000000005</v>
      </c>
      <c r="Z134" s="1044"/>
      <c r="AA134" s="1052"/>
      <c r="AB134" s="1049"/>
      <c r="AC134" s="1046"/>
    </row>
    <row r="135" spans="1:29" ht="20.25" hidden="1" x14ac:dyDescent="0.25">
      <c r="A135" s="1055">
        <v>43191</v>
      </c>
      <c r="B135" s="1040">
        <v>214.29</v>
      </c>
      <c r="C135" s="1041">
        <v>274.95</v>
      </c>
      <c r="D135" s="1041">
        <v>374.99</v>
      </c>
      <c r="E135" s="1041">
        <v>1752.41</v>
      </c>
      <c r="F135" s="1041">
        <v>1772.29</v>
      </c>
      <c r="G135" s="1041">
        <v>4191.26</v>
      </c>
      <c r="H135" s="1041">
        <v>21082.61</v>
      </c>
      <c r="I135" s="1041">
        <v>3996.52</v>
      </c>
      <c r="J135" s="1042">
        <v>33659.32</v>
      </c>
      <c r="K135" s="1040">
        <v>9.31</v>
      </c>
      <c r="L135" s="1041">
        <v>13.27</v>
      </c>
      <c r="M135" s="1041">
        <v>219.57</v>
      </c>
      <c r="N135" s="1041">
        <v>346.98</v>
      </c>
      <c r="O135" s="1041">
        <v>158.08000000000001</v>
      </c>
      <c r="P135" s="1041">
        <v>184.97</v>
      </c>
      <c r="Q135" s="1041">
        <v>39.979999999999997</v>
      </c>
      <c r="R135" s="1041">
        <v>6.33</v>
      </c>
      <c r="S135" s="1041">
        <v>50.21</v>
      </c>
      <c r="T135" s="1041">
        <v>2.42</v>
      </c>
      <c r="U135" s="1041">
        <v>11.86</v>
      </c>
      <c r="V135" s="1041">
        <v>0.33</v>
      </c>
      <c r="W135" s="1041">
        <v>0.22</v>
      </c>
      <c r="X135" s="1042">
        <v>1043.53</v>
      </c>
      <c r="Y135" s="1043">
        <v>34702.85</v>
      </c>
      <c r="Z135" s="1044"/>
      <c r="AA135" s="1052"/>
      <c r="AB135" s="1049"/>
      <c r="AC135" s="1046"/>
    </row>
    <row r="136" spans="1:29" ht="20.25" hidden="1" x14ac:dyDescent="0.25">
      <c r="A136" s="1055">
        <v>43221</v>
      </c>
      <c r="B136" s="1040">
        <v>214.28</v>
      </c>
      <c r="C136" s="1041">
        <v>277.44</v>
      </c>
      <c r="D136" s="1041">
        <v>366.81</v>
      </c>
      <c r="E136" s="1041">
        <v>1601.52</v>
      </c>
      <c r="F136" s="1041">
        <v>1781.39</v>
      </c>
      <c r="G136" s="1041">
        <v>4347.75</v>
      </c>
      <c r="H136" s="1041">
        <v>21094.58</v>
      </c>
      <c r="I136" s="1041">
        <v>3715.16</v>
      </c>
      <c r="J136" s="1042">
        <v>33398.93</v>
      </c>
      <c r="K136" s="1040">
        <v>9.32</v>
      </c>
      <c r="L136" s="1041">
        <v>13.27</v>
      </c>
      <c r="M136" s="1041">
        <v>219.65</v>
      </c>
      <c r="N136" s="1041">
        <v>348.96</v>
      </c>
      <c r="O136" s="1041">
        <v>158.6</v>
      </c>
      <c r="P136" s="1041">
        <v>185.86</v>
      </c>
      <c r="Q136" s="1041">
        <v>40.06</v>
      </c>
      <c r="R136" s="1041">
        <v>6.33</v>
      </c>
      <c r="S136" s="1041">
        <v>50.4</v>
      </c>
      <c r="T136" s="1041">
        <v>2.42</v>
      </c>
      <c r="U136" s="1041">
        <v>11.92</v>
      </c>
      <c r="V136" s="1041">
        <v>0.33</v>
      </c>
      <c r="W136" s="1041">
        <v>0.22</v>
      </c>
      <c r="X136" s="1042">
        <v>1047.31</v>
      </c>
      <c r="Y136" s="1043">
        <v>34446.239999999998</v>
      </c>
      <c r="Z136" s="1044"/>
      <c r="AA136" s="1052"/>
      <c r="AB136" s="1049"/>
      <c r="AC136" s="1046"/>
    </row>
    <row r="137" spans="1:29" ht="20.25" hidden="1" x14ac:dyDescent="0.25">
      <c r="A137" s="1055">
        <v>43252</v>
      </c>
      <c r="B137" s="1040">
        <v>214.25</v>
      </c>
      <c r="C137" s="1041">
        <v>274.69</v>
      </c>
      <c r="D137" s="1041">
        <v>369.1</v>
      </c>
      <c r="E137" s="1041">
        <v>1607.92</v>
      </c>
      <c r="F137" s="1041">
        <v>1764.1</v>
      </c>
      <c r="G137" s="1041">
        <v>4185.4799999999996</v>
      </c>
      <c r="H137" s="1041">
        <v>21257.03</v>
      </c>
      <c r="I137" s="1041">
        <v>3354.72</v>
      </c>
      <c r="J137" s="1042">
        <v>33027.29</v>
      </c>
      <c r="K137" s="1040">
        <v>9.33</v>
      </c>
      <c r="L137" s="1041">
        <v>13.27</v>
      </c>
      <c r="M137" s="1041">
        <v>220.04</v>
      </c>
      <c r="N137" s="1041">
        <v>350.32</v>
      </c>
      <c r="O137" s="1041">
        <v>159.08000000000001</v>
      </c>
      <c r="P137" s="1041">
        <v>186.55</v>
      </c>
      <c r="Q137" s="1041">
        <v>40.24</v>
      </c>
      <c r="R137" s="1041">
        <v>6.33</v>
      </c>
      <c r="S137" s="1041">
        <v>50.52</v>
      </c>
      <c r="T137" s="1041">
        <v>2.42</v>
      </c>
      <c r="U137" s="1041">
        <v>11.95</v>
      </c>
      <c r="V137" s="1041">
        <v>0.33</v>
      </c>
      <c r="W137" s="1041">
        <v>0.22</v>
      </c>
      <c r="X137" s="1042">
        <v>1050.5999999999999</v>
      </c>
      <c r="Y137" s="1043">
        <v>34077.89</v>
      </c>
      <c r="Z137" s="1044"/>
      <c r="AA137" s="1052"/>
      <c r="AB137" s="1049"/>
      <c r="AC137" s="1046"/>
    </row>
    <row r="138" spans="1:29" ht="20.25" hidden="1" x14ac:dyDescent="0.25">
      <c r="A138" s="1055">
        <v>43282</v>
      </c>
      <c r="B138" s="1040">
        <v>214.22126499999999</v>
      </c>
      <c r="C138" s="1041">
        <v>276.63985000000002</v>
      </c>
      <c r="D138" s="1041">
        <v>372.44574999999998</v>
      </c>
      <c r="E138" s="1041">
        <v>1629.6733999999999</v>
      </c>
      <c r="F138" s="1041">
        <v>1751.1032</v>
      </c>
      <c r="G138" s="1041">
        <v>4246.5349999999999</v>
      </c>
      <c r="H138" s="1041">
        <v>21907.183000000001</v>
      </c>
      <c r="I138" s="1041">
        <v>3140.424</v>
      </c>
      <c r="J138" s="1042">
        <v>33538.222629999997</v>
      </c>
      <c r="K138" s="1040">
        <v>9.3358029700000014</v>
      </c>
      <c r="L138" s="1041">
        <v>13.27145</v>
      </c>
      <c r="M138" s="1041">
        <v>220.19556</v>
      </c>
      <c r="N138" s="1041">
        <v>351.12866000000002</v>
      </c>
      <c r="O138" s="1041">
        <v>159.79719</v>
      </c>
      <c r="P138" s="1041">
        <v>187.173621</v>
      </c>
      <c r="Q138" s="1041">
        <v>40.312226000000003</v>
      </c>
      <c r="R138" s="1041">
        <v>6.3278425</v>
      </c>
      <c r="S138" s="1041">
        <v>50.634455200000005</v>
      </c>
      <c r="T138" s="1041">
        <v>2.4173482000000002</v>
      </c>
      <c r="U138" s="1041">
        <v>12.004533999999998</v>
      </c>
      <c r="V138" s="1041">
        <v>0.33024841999999999</v>
      </c>
      <c r="W138" s="1041">
        <v>0.22299389999999999</v>
      </c>
      <c r="X138" s="1042">
        <v>1053.1359321899999</v>
      </c>
      <c r="Y138" s="1043">
        <v>34591.358562189998</v>
      </c>
      <c r="Z138" s="1044"/>
      <c r="AA138" s="1052"/>
      <c r="AB138" s="1049"/>
      <c r="AC138" s="1046"/>
    </row>
    <row r="139" spans="1:29" ht="20.25" hidden="1" x14ac:dyDescent="0.25">
      <c r="A139" s="1055">
        <v>43313</v>
      </c>
      <c r="B139" s="1040">
        <v>214.17701500000001</v>
      </c>
      <c r="C139" s="1041">
        <v>274.09665000000001</v>
      </c>
      <c r="D139" s="1041">
        <v>369.44184999999999</v>
      </c>
      <c r="E139" s="1041">
        <v>1645.5145</v>
      </c>
      <c r="F139" s="1041">
        <v>1757.3594000000001</v>
      </c>
      <c r="G139" s="1041">
        <v>4224.2335000000003</v>
      </c>
      <c r="H139" s="1041">
        <v>21750.552</v>
      </c>
      <c r="I139" s="1041">
        <v>2928.14</v>
      </c>
      <c r="J139" s="1042">
        <v>33163.51208</v>
      </c>
      <c r="K139" s="1040">
        <v>9.3394029700000001</v>
      </c>
      <c r="L139" s="1041">
        <v>13.27145</v>
      </c>
      <c r="M139" s="1041">
        <v>220.19685999999999</v>
      </c>
      <c r="N139" s="1041">
        <v>351.72935000000001</v>
      </c>
      <c r="O139" s="1041">
        <v>160.34976</v>
      </c>
      <c r="P139" s="1041">
        <v>187.64644699999999</v>
      </c>
      <c r="Q139" s="1041">
        <v>40.374104000000003</v>
      </c>
      <c r="R139" s="1041">
        <v>6.3278425</v>
      </c>
      <c r="S139" s="1041">
        <v>50.772178200000006</v>
      </c>
      <c r="T139" s="1041">
        <v>2.4173482000000002</v>
      </c>
      <c r="U139" s="1041">
        <v>12.033887899999998</v>
      </c>
      <c r="V139" s="1041">
        <v>0.33024841999999999</v>
      </c>
      <c r="W139" s="1041">
        <v>0.22299237000000002</v>
      </c>
      <c r="X139" s="1042">
        <v>1054.9958715599998</v>
      </c>
      <c r="Y139" s="1043">
        <v>34218.507951560001</v>
      </c>
      <c r="Z139" s="1044"/>
      <c r="AA139" s="1052"/>
      <c r="AB139" s="1049"/>
      <c r="AC139" s="1046"/>
    </row>
    <row r="140" spans="1:29" ht="20.25" hidden="1" x14ac:dyDescent="0.25">
      <c r="A140" s="1055">
        <v>43344</v>
      </c>
      <c r="B140" s="1040">
        <v>214.17</v>
      </c>
      <c r="C140" s="1041">
        <v>276.91000000000003</v>
      </c>
      <c r="D140" s="1041">
        <v>374.62</v>
      </c>
      <c r="E140" s="1041">
        <v>1645.35</v>
      </c>
      <c r="F140" s="1041">
        <v>1721.32</v>
      </c>
      <c r="G140" s="1041">
        <v>4165.91</v>
      </c>
      <c r="H140" s="1041">
        <v>21513.42</v>
      </c>
      <c r="I140" s="1041">
        <v>2754.06</v>
      </c>
      <c r="J140" s="1042">
        <v>32665.759999999998</v>
      </c>
      <c r="K140" s="1040">
        <v>9.3439999999999994</v>
      </c>
      <c r="L140" s="1041">
        <v>13.27</v>
      </c>
      <c r="M140" s="1041">
        <v>222.17</v>
      </c>
      <c r="N140" s="1041">
        <v>353.83</v>
      </c>
      <c r="O140" s="1041">
        <v>161.30000000000001</v>
      </c>
      <c r="P140" s="1041">
        <v>188.32</v>
      </c>
      <c r="Q140" s="1041">
        <v>40.58</v>
      </c>
      <c r="R140" s="1041">
        <v>6.33</v>
      </c>
      <c r="S140" s="1041">
        <v>50.94</v>
      </c>
      <c r="T140" s="1041">
        <v>2.42</v>
      </c>
      <c r="U140" s="1041">
        <v>12.08</v>
      </c>
      <c r="V140" s="1041">
        <v>0.33</v>
      </c>
      <c r="W140" s="1041">
        <v>0.22</v>
      </c>
      <c r="X140" s="1042">
        <v>1061.1099999999999</v>
      </c>
      <c r="Y140" s="1043">
        <v>33726.869999999995</v>
      </c>
      <c r="Z140" s="1044"/>
      <c r="AA140" s="1052"/>
      <c r="AB140" s="1049"/>
      <c r="AC140" s="1046"/>
    </row>
    <row r="141" spans="1:29" ht="20.25" hidden="1" x14ac:dyDescent="0.25">
      <c r="A141" s="1055">
        <v>43374</v>
      </c>
      <c r="B141" s="1040">
        <v>214.14735999999999</v>
      </c>
      <c r="C141" s="1041">
        <v>279.56740000000002</v>
      </c>
      <c r="D141" s="1041">
        <v>380.13560000000001</v>
      </c>
      <c r="E141" s="1041">
        <v>1675.5032000000001</v>
      </c>
      <c r="F141" s="1041">
        <v>1762.2106000000001</v>
      </c>
      <c r="G141" s="1041">
        <v>4373.2475000000004</v>
      </c>
      <c r="H141" s="1041">
        <v>22448.415000000001</v>
      </c>
      <c r="I141" s="1041">
        <v>2548.7979999999998</v>
      </c>
      <c r="J141" s="1042">
        <v>33682.021825000003</v>
      </c>
      <c r="K141" s="1040">
        <v>9.3567629700000001</v>
      </c>
      <c r="L141" s="1041">
        <v>13.272449999999999</v>
      </c>
      <c r="M141" s="1041">
        <v>224.74124</v>
      </c>
      <c r="N141" s="1041">
        <v>356.56486999999998</v>
      </c>
      <c r="O141" s="1041">
        <v>161.99993000000001</v>
      </c>
      <c r="P141" s="1041">
        <v>189.12840800000001</v>
      </c>
      <c r="Q141" s="1041">
        <v>40.778562000000001</v>
      </c>
      <c r="R141" s="1041">
        <v>6.3277894999999997</v>
      </c>
      <c r="S141" s="1041">
        <v>51.165770199999997</v>
      </c>
      <c r="T141" s="1041">
        <v>2.4173482000000002</v>
      </c>
      <c r="U141" s="1041">
        <v>12.148010599999999</v>
      </c>
      <c r="V141" s="1041">
        <v>0.33024841999999999</v>
      </c>
      <c r="W141" s="1041">
        <v>0.22298654999999998</v>
      </c>
      <c r="X141" s="1042">
        <v>1068.43837644</v>
      </c>
      <c r="Y141" s="1043">
        <v>34750.460201440001</v>
      </c>
      <c r="Z141" s="1044"/>
      <c r="AA141" s="1052"/>
      <c r="AB141" s="1049"/>
      <c r="AC141" s="1046"/>
    </row>
    <row r="142" spans="1:29" ht="20.25" hidden="1" x14ac:dyDescent="0.25">
      <c r="A142" s="1055">
        <v>43405</v>
      </c>
      <c r="B142" s="1040">
        <v>214.09714500000001</v>
      </c>
      <c r="C142" s="1041">
        <v>278.513125</v>
      </c>
      <c r="D142" s="1041">
        <v>382.88099999999997</v>
      </c>
      <c r="E142" s="1041">
        <v>1745.0399</v>
      </c>
      <c r="F142" s="1041">
        <v>1841.0214000000001</v>
      </c>
      <c r="G142" s="1041">
        <v>4336.0860000000002</v>
      </c>
      <c r="H142" s="1041">
        <v>22656.263999999999</v>
      </c>
      <c r="I142" s="1041">
        <v>2457.058</v>
      </c>
      <c r="J142" s="1042">
        <v>33910.957535000001</v>
      </c>
      <c r="K142" s="1040">
        <v>9.3797629699999998</v>
      </c>
      <c r="L142" s="1041">
        <v>13.277950000000001</v>
      </c>
      <c r="M142" s="1041">
        <v>225.70208</v>
      </c>
      <c r="N142" s="1041">
        <v>359.78699</v>
      </c>
      <c r="O142" s="1041">
        <v>162.95586</v>
      </c>
      <c r="P142" s="1041">
        <v>190.52471399999999</v>
      </c>
      <c r="Q142" s="1041">
        <v>41.053680999999997</v>
      </c>
      <c r="R142" s="1041">
        <v>6.3275494999999999</v>
      </c>
      <c r="S142" s="1041">
        <v>51.368138200000004</v>
      </c>
      <c r="T142" s="1041">
        <v>2.4172192999999997</v>
      </c>
      <c r="U142" s="1041">
        <v>12.208329000000001</v>
      </c>
      <c r="V142" s="1041">
        <v>0.33023241999999997</v>
      </c>
      <c r="W142" s="1041">
        <v>0.22298026999999998</v>
      </c>
      <c r="X142" s="1042">
        <v>1075.5414866600001</v>
      </c>
      <c r="Y142" s="1043">
        <v>34986.499021659998</v>
      </c>
      <c r="Z142" s="1044"/>
      <c r="AA142" s="1052"/>
      <c r="AB142" s="1049"/>
      <c r="AC142" s="1046"/>
    </row>
    <row r="143" spans="1:29" ht="20.25" hidden="1" x14ac:dyDescent="0.25">
      <c r="A143" s="1055">
        <v>43435</v>
      </c>
      <c r="B143" s="1040">
        <v>214.05</v>
      </c>
      <c r="C143" s="1041">
        <v>280.01</v>
      </c>
      <c r="D143" s="1041">
        <v>395.75</v>
      </c>
      <c r="E143" s="1041">
        <v>1953.95</v>
      </c>
      <c r="F143" s="1041">
        <v>2135.34</v>
      </c>
      <c r="G143" s="1041">
        <v>5088.43</v>
      </c>
      <c r="H143" s="1041">
        <v>25852.797999999999</v>
      </c>
      <c r="I143" s="1041">
        <v>2568.5</v>
      </c>
      <c r="J143" s="1042">
        <v>38488.83</v>
      </c>
      <c r="K143" s="1040">
        <v>9.3800000000000008</v>
      </c>
      <c r="L143" s="1041">
        <v>13.28</v>
      </c>
      <c r="M143" s="1041">
        <v>228.66</v>
      </c>
      <c r="N143" s="1041">
        <v>365.28</v>
      </c>
      <c r="O143" s="1041">
        <v>164.93</v>
      </c>
      <c r="P143" s="1041">
        <v>192.39</v>
      </c>
      <c r="Q143" s="1041">
        <v>41.36</v>
      </c>
      <c r="R143" s="1041">
        <v>6.33</v>
      </c>
      <c r="S143" s="1041">
        <v>51.58</v>
      </c>
      <c r="T143" s="1041">
        <v>2.42</v>
      </c>
      <c r="U143" s="1041">
        <v>12.26</v>
      </c>
      <c r="V143" s="1041">
        <v>0.33</v>
      </c>
      <c r="W143" s="1041">
        <v>0.22</v>
      </c>
      <c r="X143" s="1042">
        <v>1088.4000000000001</v>
      </c>
      <c r="Y143" s="1043">
        <v>39577.230000000003</v>
      </c>
      <c r="Z143" s="1044"/>
      <c r="AA143" s="1052"/>
      <c r="AB143" s="1049"/>
      <c r="AC143" s="1046"/>
    </row>
    <row r="144" spans="1:29" ht="20.25" hidden="1" x14ac:dyDescent="0.25">
      <c r="A144" s="1055">
        <v>43466</v>
      </c>
      <c r="B144" s="1040">
        <v>214.01464999999999</v>
      </c>
      <c r="C144" s="1041">
        <v>277.73374999999999</v>
      </c>
      <c r="D144" s="1041">
        <v>398.97059999999999</v>
      </c>
      <c r="E144" s="1041">
        <v>1741.7492999999999</v>
      </c>
      <c r="F144" s="1041">
        <v>1859.7031999999999</v>
      </c>
      <c r="G144" s="1041">
        <v>4994.7115000000003</v>
      </c>
      <c r="H144" s="1041">
        <v>24515.992999999999</v>
      </c>
      <c r="I144" s="1041">
        <v>2386.3679999999999</v>
      </c>
      <c r="J144" s="1042">
        <v>36389.240425000004</v>
      </c>
      <c r="K144" s="1040">
        <v>9.3841479700000008</v>
      </c>
      <c r="L144" s="1041">
        <v>13.279949999999999</v>
      </c>
      <c r="M144" s="1041">
        <v>230.66746000000001</v>
      </c>
      <c r="N144" s="1041">
        <v>367.17757</v>
      </c>
      <c r="O144" s="1041">
        <v>166.61261999999999</v>
      </c>
      <c r="P144" s="1041">
        <v>193.92340100000001</v>
      </c>
      <c r="Q144" s="1041">
        <v>41.588541999999997</v>
      </c>
      <c r="R144" s="1041">
        <v>6.3275494999999999</v>
      </c>
      <c r="S144" s="1041">
        <v>51.744230999999999</v>
      </c>
      <c r="T144" s="1041">
        <v>2.4171974999999999</v>
      </c>
      <c r="U144" s="1041">
        <v>12.3107992</v>
      </c>
      <c r="V144" s="1041">
        <v>0.33023241999999997</v>
      </c>
      <c r="W144" s="1041">
        <v>0.22298045000000002</v>
      </c>
      <c r="X144" s="1042">
        <v>1095.97268104</v>
      </c>
      <c r="Y144" s="1043">
        <v>37485.213106040006</v>
      </c>
      <c r="Z144" s="1044"/>
      <c r="AA144" s="1052"/>
      <c r="AB144" s="1049"/>
      <c r="AC144" s="1046"/>
    </row>
    <row r="145" spans="1:29" ht="20.25" hidden="1" x14ac:dyDescent="0.25">
      <c r="A145" s="1055">
        <v>43497</v>
      </c>
      <c r="B145" s="1040">
        <v>589.56190000000004</v>
      </c>
      <c r="C145" s="1041">
        <v>276.65204999999997</v>
      </c>
      <c r="D145" s="1041">
        <v>395.19495000000001</v>
      </c>
      <c r="E145" s="1041">
        <v>1626.7475999999999</v>
      </c>
      <c r="F145" s="1041">
        <v>1755.0935999999999</v>
      </c>
      <c r="G145" s="1041">
        <v>4779.6004999999996</v>
      </c>
      <c r="H145" s="1041">
        <v>23431.074000000001</v>
      </c>
      <c r="I145" s="1041">
        <v>1953.7819999999999</v>
      </c>
      <c r="J145" s="1042">
        <v>34807.706599999998</v>
      </c>
      <c r="K145" s="1040">
        <v>9.3889129699999998</v>
      </c>
      <c r="L145" s="1041">
        <v>13.281700000000001</v>
      </c>
      <c r="M145" s="1041">
        <v>231.3972</v>
      </c>
      <c r="N145" s="1041">
        <v>367.94166000000001</v>
      </c>
      <c r="O145" s="1041">
        <v>167.04433499999999</v>
      </c>
      <c r="P145" s="1041">
        <v>194.59473299999999</v>
      </c>
      <c r="Q145" s="1041">
        <v>41.643496499999998</v>
      </c>
      <c r="R145" s="1041">
        <v>6.3275432499999997</v>
      </c>
      <c r="S145" s="1041">
        <v>51.866202600000001</v>
      </c>
      <c r="T145" s="1041">
        <v>2.4171961</v>
      </c>
      <c r="U145" s="1041">
        <v>12.346193900000001</v>
      </c>
      <c r="V145" s="1041">
        <v>0.33023217999999999</v>
      </c>
      <c r="W145" s="1041">
        <v>0.22297677999999999</v>
      </c>
      <c r="X145" s="1042">
        <v>1098.78838228</v>
      </c>
      <c r="Y145" s="1043">
        <v>35906.494982279997</v>
      </c>
      <c r="Z145" s="1044"/>
      <c r="AA145" s="1052"/>
      <c r="AB145" s="1049"/>
      <c r="AC145" s="1046"/>
    </row>
    <row r="146" spans="1:29" ht="20.25" hidden="1" x14ac:dyDescent="0.25">
      <c r="A146" s="1055">
        <v>43525</v>
      </c>
      <c r="B146" s="1040">
        <v>545.06064000000003</v>
      </c>
      <c r="C146" s="1041">
        <v>276.73989999999998</v>
      </c>
      <c r="D146" s="1041">
        <v>398.50869999999998</v>
      </c>
      <c r="E146" s="1041">
        <v>1680.6206999999999</v>
      </c>
      <c r="F146" s="1041">
        <v>1859.183</v>
      </c>
      <c r="G146" s="1041">
        <v>5051.1424999999999</v>
      </c>
      <c r="H146" s="1041">
        <v>23309.506000000001</v>
      </c>
      <c r="I146" s="1041">
        <v>2186.232</v>
      </c>
      <c r="J146" s="1042">
        <v>35306.993439999998</v>
      </c>
      <c r="K146" s="1040">
        <v>9.3901129700000006</v>
      </c>
      <c r="L146" s="1041">
        <v>13.282450000000001</v>
      </c>
      <c r="M146" s="1041">
        <v>233.98944</v>
      </c>
      <c r="N146" s="1041">
        <v>369.39692000000002</v>
      </c>
      <c r="O146" s="1041">
        <v>168.20524</v>
      </c>
      <c r="P146" s="1041">
        <v>195.49792199999999</v>
      </c>
      <c r="Q146" s="1041">
        <v>41.733426999999999</v>
      </c>
      <c r="R146" s="1041">
        <v>6.3274600000000003</v>
      </c>
      <c r="S146" s="1041">
        <v>52.042528199999992</v>
      </c>
      <c r="T146" s="1041">
        <v>2.4171572000000001</v>
      </c>
      <c r="U146" s="1041">
        <v>12.3907904</v>
      </c>
      <c r="V146" s="1041">
        <v>0.33022955999999998</v>
      </c>
      <c r="W146" s="1041">
        <v>0.22297549999999999</v>
      </c>
      <c r="X146" s="1042">
        <v>1105.21265283</v>
      </c>
      <c r="Y146" s="1043">
        <v>36412.206092829998</v>
      </c>
      <c r="Z146" s="1044"/>
      <c r="AA146" s="1052"/>
      <c r="AB146" s="1049"/>
      <c r="AC146" s="1046"/>
    </row>
    <row r="147" spans="1:29" ht="20.25" hidden="1" x14ac:dyDescent="0.25">
      <c r="A147" s="1055">
        <v>43556</v>
      </c>
      <c r="B147" s="1040">
        <v>545.06064000000003</v>
      </c>
      <c r="C147" s="1041">
        <v>275.08452499999999</v>
      </c>
      <c r="D147" s="1041">
        <v>397.21974999999998</v>
      </c>
      <c r="E147" s="1041">
        <v>1669.2381</v>
      </c>
      <c r="F147" s="1041">
        <v>1940.2828</v>
      </c>
      <c r="G147" s="1041">
        <v>5033.3604999999998</v>
      </c>
      <c r="H147" s="1041">
        <v>23144.633999999998</v>
      </c>
      <c r="I147" s="1041">
        <v>2477.9340000000002</v>
      </c>
      <c r="J147" s="1042">
        <v>35456.966829999998</v>
      </c>
      <c r="K147" s="1040">
        <v>9.394512970000001</v>
      </c>
      <c r="L147" s="1041">
        <v>13.2842</v>
      </c>
      <c r="M147" s="1041">
        <v>237.99198000000001</v>
      </c>
      <c r="N147" s="1041">
        <v>371.3802</v>
      </c>
      <c r="O147" s="1041">
        <v>169.18971500000001</v>
      </c>
      <c r="P147" s="1041">
        <v>196.27344400000001</v>
      </c>
      <c r="Q147" s="1041">
        <v>41.961350000000003</v>
      </c>
      <c r="R147" s="1041">
        <v>6.3274600000000003</v>
      </c>
      <c r="S147" s="1041">
        <v>52.1931206</v>
      </c>
      <c r="T147" s="1041">
        <v>2.4171537999999999</v>
      </c>
      <c r="U147" s="1041">
        <v>12.4478882</v>
      </c>
      <c r="V147" s="1041">
        <v>0.33022873999999997</v>
      </c>
      <c r="W147" s="1041">
        <v>0.22297001</v>
      </c>
      <c r="X147" s="1042">
        <v>1113.4002233199999</v>
      </c>
      <c r="Y147" s="1043">
        <v>36570.367053319998</v>
      </c>
      <c r="Z147" s="1044"/>
      <c r="AA147" s="1052"/>
      <c r="AB147" s="1049"/>
      <c r="AC147" s="1046"/>
    </row>
    <row r="148" spans="1:29" ht="20.25" hidden="1" x14ac:dyDescent="0.25">
      <c r="A148" s="1055">
        <v>43586</v>
      </c>
      <c r="B148" s="1040">
        <v>506.95</v>
      </c>
      <c r="C148" s="1041">
        <v>275.04000000000002</v>
      </c>
      <c r="D148" s="1041">
        <v>400.9</v>
      </c>
      <c r="E148" s="1041">
        <v>1668.9981</v>
      </c>
      <c r="F148" s="1041">
        <v>1948.76</v>
      </c>
      <c r="G148" s="1041">
        <v>4814.0259999999998</v>
      </c>
      <c r="H148" s="1041">
        <v>23201.82</v>
      </c>
      <c r="I148" s="1041">
        <v>2923.35</v>
      </c>
      <c r="J148" s="1042">
        <v>35739.839999999997</v>
      </c>
      <c r="K148" s="1040">
        <v>9.4</v>
      </c>
      <c r="L148" s="1041">
        <v>13.29</v>
      </c>
      <c r="M148" s="1041">
        <v>241.79</v>
      </c>
      <c r="N148" s="1041">
        <v>372.64</v>
      </c>
      <c r="O148" s="1041">
        <v>169.58</v>
      </c>
      <c r="P148" s="1041">
        <v>197.12</v>
      </c>
      <c r="Q148" s="1041">
        <v>42.09</v>
      </c>
      <c r="R148" s="1041">
        <v>6.33</v>
      </c>
      <c r="S148" s="1041">
        <v>52.36</v>
      </c>
      <c r="T148" s="1041">
        <v>2.42</v>
      </c>
      <c r="U148" s="1041">
        <v>12.49</v>
      </c>
      <c r="V148" s="1041">
        <v>0.33</v>
      </c>
      <c r="W148" s="1041">
        <v>0.23</v>
      </c>
      <c r="X148" s="1042">
        <v>1120.07</v>
      </c>
      <c r="Y148" s="1043">
        <v>36859.909999999996</v>
      </c>
      <c r="Z148" s="1044"/>
      <c r="AA148" s="1052"/>
      <c r="AB148" s="1049"/>
      <c r="AC148" s="1046"/>
    </row>
    <row r="149" spans="1:29" ht="20.25" hidden="1" x14ac:dyDescent="0.25">
      <c r="A149" s="1055">
        <v>43617</v>
      </c>
      <c r="B149" s="1040">
        <v>499.24250999999998</v>
      </c>
      <c r="C149" s="1041">
        <v>273.30155000000002</v>
      </c>
      <c r="D149" s="1041">
        <v>400.62205</v>
      </c>
      <c r="E149" s="1041">
        <v>1687.1664000000001</v>
      </c>
      <c r="F149" s="1041">
        <v>1884.6592000000001</v>
      </c>
      <c r="G149" s="1041">
        <v>4703.8725000000004</v>
      </c>
      <c r="H149" s="1041">
        <v>22927.987000000001</v>
      </c>
      <c r="I149" s="1041">
        <v>2914.8119999999999</v>
      </c>
      <c r="J149" s="1042">
        <v>35291.663209999999</v>
      </c>
      <c r="K149" s="1040">
        <v>9.4036029700000014</v>
      </c>
      <c r="L149" s="1041">
        <v>13.285450000000001</v>
      </c>
      <c r="M149" s="1041">
        <v>243.03798</v>
      </c>
      <c r="N149" s="1041">
        <v>373.71109000000001</v>
      </c>
      <c r="O149" s="1041">
        <v>170.24180999999999</v>
      </c>
      <c r="P149" s="1041">
        <v>197.821752</v>
      </c>
      <c r="Q149" s="1041">
        <v>42.260398000000002</v>
      </c>
      <c r="R149" s="1041">
        <v>6.3273574999999997</v>
      </c>
      <c r="S149" s="1041">
        <v>52.490580000000001</v>
      </c>
      <c r="T149" s="1041">
        <v>2.4171537999999999</v>
      </c>
      <c r="U149" s="1041">
        <v>12.531803799999999</v>
      </c>
      <c r="V149" s="1041">
        <v>0.33022861999999997</v>
      </c>
      <c r="W149" s="1041">
        <v>0.22296549000000002</v>
      </c>
      <c r="X149" s="1042">
        <v>1124.0681721800001</v>
      </c>
      <c r="Y149" s="1043">
        <v>36415.731382179998</v>
      </c>
      <c r="Z149" s="1044"/>
      <c r="AA149" s="1052"/>
      <c r="AB149" s="1049"/>
      <c r="AC149" s="1046"/>
    </row>
    <row r="150" spans="1:29" ht="20.25" hidden="1" x14ac:dyDescent="0.25">
      <c r="A150" s="1055">
        <v>43647</v>
      </c>
      <c r="B150" s="1040">
        <v>488.22701000000001</v>
      </c>
      <c r="C150" s="1041">
        <v>273.2817</v>
      </c>
      <c r="D150" s="1041">
        <v>399.8349</v>
      </c>
      <c r="E150" s="1041">
        <v>1704.7736</v>
      </c>
      <c r="F150" s="1041">
        <v>1921.242</v>
      </c>
      <c r="G150" s="1041">
        <v>4743.0910000000003</v>
      </c>
      <c r="H150" s="1041">
        <v>23374.159</v>
      </c>
      <c r="I150" s="1041">
        <v>2930.0479999999998</v>
      </c>
      <c r="J150" s="1042">
        <v>35834.657209999998</v>
      </c>
      <c r="K150" s="1040">
        <v>9.4056229700000014</v>
      </c>
      <c r="L150" s="1041">
        <v>13.2867</v>
      </c>
      <c r="M150" s="1041">
        <v>244.67486</v>
      </c>
      <c r="N150" s="1041">
        <v>375.23442</v>
      </c>
      <c r="O150" s="1041">
        <v>171.34587500000001</v>
      </c>
      <c r="P150" s="1041">
        <v>198.41181</v>
      </c>
      <c r="Q150" s="1041">
        <v>42.388714499999999</v>
      </c>
      <c r="R150" s="1041">
        <v>6.3273574999999997</v>
      </c>
      <c r="S150" s="1041">
        <v>52.652392200000001</v>
      </c>
      <c r="T150" s="1041">
        <v>2.4171537999999999</v>
      </c>
      <c r="U150" s="1041">
        <v>12.580463</v>
      </c>
      <c r="V150" s="1041">
        <v>0.33022861999999997</v>
      </c>
      <c r="W150" s="1041">
        <v>0.22296078</v>
      </c>
      <c r="X150" s="1042">
        <v>1129.2645583699998</v>
      </c>
      <c r="Y150" s="1043">
        <v>36963.921768369997</v>
      </c>
      <c r="Z150" s="1044"/>
      <c r="AA150" s="1052"/>
      <c r="AB150" s="1049"/>
      <c r="AC150" s="1046"/>
    </row>
    <row r="151" spans="1:29" ht="20.25" hidden="1" x14ac:dyDescent="0.25">
      <c r="A151" s="1055">
        <v>43678</v>
      </c>
      <c r="B151" s="1040">
        <v>482.01630499999999</v>
      </c>
      <c r="C151" s="1041">
        <v>269.85095000000001</v>
      </c>
      <c r="D151" s="1041">
        <v>399.03154999999998</v>
      </c>
      <c r="E151" s="1041">
        <v>1700.3497</v>
      </c>
      <c r="F151" s="1041">
        <v>1828.8653999999999</v>
      </c>
      <c r="G151" s="1041">
        <v>4782.7524999999996</v>
      </c>
      <c r="H151" s="1041">
        <v>23320.870999999999</v>
      </c>
      <c r="I151" s="1041">
        <v>3064.0059999999999</v>
      </c>
      <c r="J151" s="1042">
        <v>35847.743405000001</v>
      </c>
      <c r="K151" s="1040">
        <v>9.4140379700000008</v>
      </c>
      <c r="L151" s="1041">
        <v>13.287699999999999</v>
      </c>
      <c r="M151" s="1041">
        <v>246.61358000000001</v>
      </c>
      <c r="N151" s="1041">
        <v>375.92225999999999</v>
      </c>
      <c r="O151" s="1041">
        <v>171.61705000000001</v>
      </c>
      <c r="P151" s="1041">
        <v>198.93368799999999</v>
      </c>
      <c r="Q151" s="1041">
        <v>42.490621500000003</v>
      </c>
      <c r="R151" s="1041">
        <v>6.3272712499999999</v>
      </c>
      <c r="S151" s="1041">
        <v>52.775196799999996</v>
      </c>
      <c r="T151" s="1041">
        <v>2.4171098999999998</v>
      </c>
      <c r="U151" s="1041">
        <v>12.613603099999999</v>
      </c>
      <c r="V151" s="1041">
        <v>0.33022861999999997</v>
      </c>
      <c r="W151" s="1041">
        <v>0.22295954999999998</v>
      </c>
      <c r="X151" s="1042">
        <v>1132.9523066900001</v>
      </c>
      <c r="Y151" s="1043">
        <v>36980.695711690001</v>
      </c>
      <c r="Z151" s="1044"/>
      <c r="AA151" s="1052"/>
      <c r="AB151" s="1049"/>
      <c r="AC151" s="1046"/>
    </row>
    <row r="152" spans="1:29" ht="20.25" hidden="1" x14ac:dyDescent="0.25">
      <c r="A152" s="1055">
        <v>43709</v>
      </c>
      <c r="B152" s="1040">
        <v>475.33053999999998</v>
      </c>
      <c r="C152" s="1041">
        <v>269.06807500000002</v>
      </c>
      <c r="D152" s="1041">
        <v>400.13965000000002</v>
      </c>
      <c r="E152" s="1041">
        <v>1648.7862</v>
      </c>
      <c r="F152" s="1041">
        <v>1812.0788</v>
      </c>
      <c r="G152" s="1041">
        <v>4706.9539999999997</v>
      </c>
      <c r="H152" s="1041">
        <v>22734.566999999999</v>
      </c>
      <c r="I152" s="1041">
        <v>3179.7640000000001</v>
      </c>
      <c r="J152" s="1042">
        <v>35226.688264999997</v>
      </c>
      <c r="K152" s="1040">
        <v>9.4140379700000008</v>
      </c>
      <c r="L152" s="1041">
        <v>13.289199999999999</v>
      </c>
      <c r="M152" s="1041">
        <v>251.72855999999999</v>
      </c>
      <c r="N152" s="1041">
        <v>377.79223999999999</v>
      </c>
      <c r="O152" s="1041">
        <v>172.18616</v>
      </c>
      <c r="P152" s="1041">
        <v>199.90545399999999</v>
      </c>
      <c r="Q152" s="1041">
        <v>42.617626999999999</v>
      </c>
      <c r="R152" s="1041">
        <v>6.3272517500000003</v>
      </c>
      <c r="S152" s="1041">
        <v>52.948314400000008</v>
      </c>
      <c r="T152" s="1041">
        <v>2.4171098999999998</v>
      </c>
      <c r="U152" s="1041">
        <v>12.667341200000001</v>
      </c>
      <c r="V152" s="1041">
        <v>0.33022861999999997</v>
      </c>
      <c r="W152" s="1041">
        <v>0.22296057000000002</v>
      </c>
      <c r="X152" s="1042">
        <v>1141.83548541</v>
      </c>
      <c r="Y152" s="1043">
        <v>36368.523750410001</v>
      </c>
      <c r="Z152" s="1044"/>
      <c r="AA152" s="1052"/>
      <c r="AB152" s="1049"/>
      <c r="AC152" s="1046"/>
    </row>
    <row r="153" spans="1:29" ht="20.25" hidden="1" x14ac:dyDescent="0.25">
      <c r="A153" s="1055">
        <v>43739</v>
      </c>
      <c r="B153" s="1040">
        <v>469.42712</v>
      </c>
      <c r="C153" s="1041">
        <v>268.61085000000003</v>
      </c>
      <c r="D153" s="1041">
        <v>410.09465</v>
      </c>
      <c r="E153" s="1041">
        <v>1708.3385000000001</v>
      </c>
      <c r="F153" s="1041">
        <v>1924.4872</v>
      </c>
      <c r="G153" s="1041">
        <v>4934.3869999999997</v>
      </c>
      <c r="H153" s="1041">
        <v>24215.231</v>
      </c>
      <c r="I153" s="1041">
        <v>3305.0120000000002</v>
      </c>
      <c r="J153" s="1042">
        <v>37235.588320000003</v>
      </c>
      <c r="K153" s="1040">
        <v>9.4200979700000005</v>
      </c>
      <c r="L153" s="1041">
        <v>13.291700000000001</v>
      </c>
      <c r="M153" s="1041">
        <v>255.66213999999999</v>
      </c>
      <c r="N153" s="1041">
        <v>379.52976999999998</v>
      </c>
      <c r="O153" s="1041">
        <v>172.867715</v>
      </c>
      <c r="P153" s="1041">
        <v>200.572844</v>
      </c>
      <c r="Q153" s="1041">
        <v>42.7895495</v>
      </c>
      <c r="R153" s="1041">
        <v>6.32721775</v>
      </c>
      <c r="S153" s="1041">
        <v>53.110289000000002</v>
      </c>
      <c r="T153" s="1041">
        <v>2.4169451</v>
      </c>
      <c r="U153" s="1041">
        <v>12.709757400000001</v>
      </c>
      <c r="V153" s="1041">
        <v>0.33022861999999997</v>
      </c>
      <c r="W153" s="1041">
        <v>0.22296028000000001</v>
      </c>
      <c r="X153" s="1042">
        <v>1149.2412146199999</v>
      </c>
      <c r="Y153" s="1043">
        <v>38384.829534620003</v>
      </c>
      <c r="Z153" s="1044"/>
      <c r="AA153" s="1052"/>
      <c r="AB153" s="1049"/>
      <c r="AC153" s="1046"/>
    </row>
    <row r="154" spans="1:29" ht="20.25" hidden="1" x14ac:dyDescent="0.25">
      <c r="A154" s="1055">
        <v>43770</v>
      </c>
      <c r="B154" s="1040">
        <v>465.16061000000002</v>
      </c>
      <c r="C154" s="1041">
        <v>267.15177499999999</v>
      </c>
      <c r="D154" s="1041">
        <v>415.27679999999998</v>
      </c>
      <c r="E154" s="1041">
        <v>1718.8235</v>
      </c>
      <c r="F154" s="1041">
        <v>1875.4767999999999</v>
      </c>
      <c r="G154" s="1041">
        <v>4869.7929999999997</v>
      </c>
      <c r="H154" s="1041">
        <v>23865.637999999999</v>
      </c>
      <c r="I154" s="1041">
        <v>3343.0639999999999</v>
      </c>
      <c r="J154" s="1042">
        <v>36820.384485000002</v>
      </c>
      <c r="K154" s="1040">
        <v>9.4217179700000013</v>
      </c>
      <c r="L154" s="1041">
        <v>13.292199999999999</v>
      </c>
      <c r="M154" s="1041">
        <v>261.43072000000001</v>
      </c>
      <c r="N154" s="1041">
        <v>384.01783</v>
      </c>
      <c r="O154" s="1041">
        <v>173.38079500000001</v>
      </c>
      <c r="P154" s="1041">
        <v>201.75920600000001</v>
      </c>
      <c r="Q154" s="1041">
        <v>42.922517999999997</v>
      </c>
      <c r="R154" s="1041">
        <v>6.32721775</v>
      </c>
      <c r="S154" s="1041">
        <v>53.266120799999996</v>
      </c>
      <c r="T154" s="1041">
        <v>2.4168801000000002</v>
      </c>
      <c r="U154" s="1041">
        <v>12.767947099999999</v>
      </c>
      <c r="V154" s="1041">
        <v>0.33022861999999997</v>
      </c>
      <c r="W154" s="1041">
        <v>0.22296032000000002</v>
      </c>
      <c r="X154" s="1042">
        <v>1161.55634166</v>
      </c>
      <c r="Y154" s="1043">
        <v>37981.94082666</v>
      </c>
      <c r="Z154" s="1044"/>
      <c r="AA154" s="1052"/>
      <c r="AB154" s="1049"/>
      <c r="AC154" s="1046"/>
    </row>
    <row r="155" spans="1:29" ht="20.25" hidden="1" x14ac:dyDescent="0.25">
      <c r="A155" s="1055">
        <v>43800</v>
      </c>
      <c r="B155" s="1040">
        <v>460.84383500000001</v>
      </c>
      <c r="C155" s="1041">
        <v>267.42380000000003</v>
      </c>
      <c r="D155" s="1041">
        <v>429.09519999999998</v>
      </c>
      <c r="E155" s="1041">
        <v>1885.3357000000001</v>
      </c>
      <c r="F155" s="1041">
        <v>2174.6783999999998</v>
      </c>
      <c r="G155" s="1041">
        <v>5548.2</v>
      </c>
      <c r="H155" s="1041">
        <v>27703.547999999999</v>
      </c>
      <c r="I155" s="1041">
        <v>3754.7759999999998</v>
      </c>
      <c r="J155" s="1042">
        <v>42223.900934999998</v>
      </c>
      <c r="K155" s="1040">
        <v>9.4302779700000006</v>
      </c>
      <c r="L155" s="1041">
        <v>13.293699999999999</v>
      </c>
      <c r="M155" s="1041">
        <v>267.63763999999998</v>
      </c>
      <c r="N155" s="1041">
        <v>388.64452</v>
      </c>
      <c r="O155" s="1041">
        <v>174.93935500000001</v>
      </c>
      <c r="P155" s="1041">
        <v>203.36048199999999</v>
      </c>
      <c r="Q155" s="1041">
        <v>43.078006999999999</v>
      </c>
      <c r="R155" s="1041">
        <v>6.3271237500000002</v>
      </c>
      <c r="S155" s="1041">
        <v>53.500916400000001</v>
      </c>
      <c r="T155" s="1041">
        <v>2.4168161000000001</v>
      </c>
      <c r="U155" s="1041">
        <v>12.8261226</v>
      </c>
      <c r="V155" s="1041">
        <v>0.33022861999999997</v>
      </c>
      <c r="W155" s="1041">
        <v>0.22295981000000001</v>
      </c>
      <c r="X155" s="1042">
        <v>1175.9981492500001</v>
      </c>
      <c r="Y155" s="1043">
        <v>43399.899084249999</v>
      </c>
      <c r="Z155" s="1044"/>
      <c r="AA155" s="1052"/>
      <c r="AB155" s="1049"/>
      <c r="AC155" s="1046"/>
    </row>
    <row r="156" spans="1:29" ht="20.25" hidden="1" x14ac:dyDescent="0.25">
      <c r="A156" s="1055">
        <v>43831</v>
      </c>
      <c r="B156" s="1040">
        <v>454.05225000000002</v>
      </c>
      <c r="C156" s="1041">
        <v>264.66070000000002</v>
      </c>
      <c r="D156" s="1041">
        <v>426.32690000000002</v>
      </c>
      <c r="E156" s="1041">
        <v>1739.2230999999999</v>
      </c>
      <c r="F156" s="1041">
        <v>2008.1176</v>
      </c>
      <c r="G156" s="1041">
        <v>5122.9624999999996</v>
      </c>
      <c r="H156" s="1041">
        <v>25480.876</v>
      </c>
      <c r="I156" s="1041">
        <v>3711.1439999999998</v>
      </c>
      <c r="J156" s="1042">
        <v>39207.36305</v>
      </c>
      <c r="K156" s="1040">
        <v>9.4334779700000002</v>
      </c>
      <c r="L156" s="1041">
        <v>13.2942</v>
      </c>
      <c r="M156" s="1041">
        <v>271.26852000000002</v>
      </c>
      <c r="N156" s="1041">
        <v>393.43360000000001</v>
      </c>
      <c r="O156" s="1041">
        <v>176.092375</v>
      </c>
      <c r="P156" s="1041">
        <v>204.709755</v>
      </c>
      <c r="Q156" s="1041">
        <v>43.302875</v>
      </c>
      <c r="R156" s="1041">
        <v>6.3270935000000001</v>
      </c>
      <c r="S156" s="1041">
        <v>53.672901200000005</v>
      </c>
      <c r="T156" s="1041">
        <v>2.4167982000000001</v>
      </c>
      <c r="U156" s="1041">
        <v>12.871310250000001</v>
      </c>
      <c r="V156" s="1041">
        <v>0.33022841999999997</v>
      </c>
      <c r="W156" s="1041">
        <v>0.22300891</v>
      </c>
      <c r="X156" s="1042">
        <v>1187.36614345</v>
      </c>
      <c r="Y156" s="1043">
        <v>40394.729193450003</v>
      </c>
      <c r="Z156" s="1044"/>
      <c r="AA156" s="1052"/>
      <c r="AB156" s="1049"/>
      <c r="AC156" s="1046"/>
    </row>
    <row r="157" spans="1:29" ht="20.25" hidden="1" x14ac:dyDescent="0.25">
      <c r="A157" s="1055">
        <v>43862</v>
      </c>
      <c r="B157" s="1040">
        <v>451.64557500000001</v>
      </c>
      <c r="C157" s="1041">
        <v>265.02674999999999</v>
      </c>
      <c r="D157" s="1041">
        <v>425.51909999999998</v>
      </c>
      <c r="E157" s="1041">
        <v>1700.5112999999999</v>
      </c>
      <c r="F157" s="1041">
        <v>1961.4114</v>
      </c>
      <c r="G157" s="1041">
        <v>5132.5349999999999</v>
      </c>
      <c r="H157" s="1041">
        <v>24986.244999999999</v>
      </c>
      <c r="I157" s="1041">
        <v>3750.33</v>
      </c>
      <c r="J157" s="1042">
        <v>38673.224125000001</v>
      </c>
      <c r="K157" s="1040">
        <v>9.43972297</v>
      </c>
      <c r="L157" s="1041">
        <v>13.294700000000001</v>
      </c>
      <c r="M157" s="1041">
        <v>272.07458000000003</v>
      </c>
      <c r="N157" s="1041">
        <v>396.02852999999999</v>
      </c>
      <c r="O157" s="1041">
        <v>176.97744499999999</v>
      </c>
      <c r="P157" s="1041">
        <v>205.63541000000001</v>
      </c>
      <c r="Q157" s="1041">
        <v>43.405832500000002</v>
      </c>
      <c r="R157" s="1041">
        <v>6.3269460000000004</v>
      </c>
      <c r="S157" s="1041">
        <v>53.794892400000002</v>
      </c>
      <c r="T157" s="1041">
        <v>2.4167603</v>
      </c>
      <c r="U157" s="1041">
        <v>12.914703599999998</v>
      </c>
      <c r="V157" s="1041">
        <v>0.33022841999999997</v>
      </c>
      <c r="W157" s="1041">
        <v>0.22300956</v>
      </c>
      <c r="X157" s="1042">
        <v>1192.85276075</v>
      </c>
      <c r="Y157" s="1043">
        <v>39866.076885750001</v>
      </c>
      <c r="Z157" s="1044"/>
      <c r="AA157" s="1052"/>
      <c r="AB157" s="1049"/>
      <c r="AC157" s="1046"/>
    </row>
    <row r="158" spans="1:29" ht="20.25" hidden="1" x14ac:dyDescent="0.25">
      <c r="A158" s="1055">
        <v>43891</v>
      </c>
      <c r="B158" s="1040">
        <v>450.55069500000002</v>
      </c>
      <c r="C158" s="1041">
        <v>266.54804999999999</v>
      </c>
      <c r="D158" s="1041">
        <v>418.9812</v>
      </c>
      <c r="E158" s="1041">
        <v>1762.8403000000001</v>
      </c>
      <c r="F158" s="1041">
        <v>2015.2542000000001</v>
      </c>
      <c r="G158" s="1041">
        <v>5224.7825000000003</v>
      </c>
      <c r="H158" s="1041">
        <v>25767.312999999998</v>
      </c>
      <c r="I158" s="1041">
        <v>3909.2759999999998</v>
      </c>
      <c r="J158" s="1042">
        <v>39814.959094999998</v>
      </c>
      <c r="K158" s="1040">
        <v>9.43972297</v>
      </c>
      <c r="L158" s="1041">
        <v>13.294700000000001</v>
      </c>
      <c r="M158" s="1041">
        <v>273.10721999999998</v>
      </c>
      <c r="N158" s="1041">
        <v>397.38634000000002</v>
      </c>
      <c r="O158" s="1041">
        <v>177.16726</v>
      </c>
      <c r="P158" s="1041">
        <v>206.37669600000001</v>
      </c>
      <c r="Q158" s="1041">
        <v>43.556817000000002</v>
      </c>
      <c r="R158" s="1041">
        <v>6.3269060000000001</v>
      </c>
      <c r="S158" s="1041">
        <v>53.875869799999997</v>
      </c>
      <c r="T158" s="1041">
        <v>2.4167269</v>
      </c>
      <c r="U158" s="1041">
        <v>12.948290649999999</v>
      </c>
      <c r="V158" s="1041">
        <v>0.33022841999999997</v>
      </c>
      <c r="W158" s="1041">
        <v>0.22300914000000002</v>
      </c>
      <c r="X158" s="1042">
        <v>1196.4397868800002</v>
      </c>
      <c r="Y158" s="1043">
        <v>41011.398881879999</v>
      </c>
      <c r="Z158" s="1044"/>
      <c r="AA158" s="1052"/>
      <c r="AB158" s="1049"/>
      <c r="AC158" s="1046"/>
    </row>
    <row r="159" spans="1:29" ht="20.25" hidden="1" x14ac:dyDescent="0.25">
      <c r="A159" s="1055">
        <v>43922</v>
      </c>
      <c r="B159" s="1040">
        <v>449.92184500000002</v>
      </c>
      <c r="C159" s="1041">
        <v>267.57102500000002</v>
      </c>
      <c r="D159" s="1041">
        <v>423.88380000000001</v>
      </c>
      <c r="E159" s="1041">
        <v>1845.9331</v>
      </c>
      <c r="F159" s="1041">
        <v>2084.1496000000002</v>
      </c>
      <c r="G159" s="1041">
        <v>5516.6859999999997</v>
      </c>
      <c r="H159" s="1041">
        <v>27189.506000000001</v>
      </c>
      <c r="I159" s="1041">
        <v>3875.2539999999999</v>
      </c>
      <c r="J159" s="1042">
        <v>41652.90537</v>
      </c>
      <c r="K159" s="1040">
        <v>9.43972297</v>
      </c>
      <c r="L159" s="1041">
        <v>13.294700000000001</v>
      </c>
      <c r="M159" s="1041">
        <v>274.86786000000001</v>
      </c>
      <c r="N159" s="1041">
        <v>397.55641000000003</v>
      </c>
      <c r="O159" s="1041">
        <v>177.382755</v>
      </c>
      <c r="P159" s="1041">
        <v>206.65251599999999</v>
      </c>
      <c r="Q159" s="1041">
        <v>43.5633135</v>
      </c>
      <c r="R159" s="1041">
        <v>6.3269060000000001</v>
      </c>
      <c r="S159" s="1041">
        <v>53.896467600000001</v>
      </c>
      <c r="T159" s="1041">
        <v>2.4167269</v>
      </c>
      <c r="U159" s="1041">
        <v>12.953390599999999</v>
      </c>
      <c r="V159" s="1041">
        <v>0.33022841999999997</v>
      </c>
      <c r="W159" s="1041">
        <v>0.22300851000000002</v>
      </c>
      <c r="X159" s="1042">
        <v>1198.8940055</v>
      </c>
      <c r="Y159" s="1043">
        <v>42851.799375499999</v>
      </c>
      <c r="Z159" s="1044"/>
      <c r="AA159" s="1052"/>
      <c r="AB159" s="1049"/>
      <c r="AC159" s="1046"/>
    </row>
    <row r="160" spans="1:29" ht="20.25" hidden="1" x14ac:dyDescent="0.25">
      <c r="A160" s="1055">
        <v>43952</v>
      </c>
      <c r="B160" s="1040">
        <v>449.88984499999998</v>
      </c>
      <c r="C160" s="1041">
        <v>266.96702499999998</v>
      </c>
      <c r="D160" s="1041">
        <v>423.23025000000001</v>
      </c>
      <c r="E160" s="1041">
        <v>1879.7402</v>
      </c>
      <c r="F160" s="1041">
        <v>2073.6417999999999</v>
      </c>
      <c r="G160" s="1041">
        <v>5599.7725</v>
      </c>
      <c r="H160" s="1041">
        <v>27256.722000000002</v>
      </c>
      <c r="I160" s="1041">
        <v>3880.364</v>
      </c>
      <c r="J160" s="1042">
        <v>41830.327619999996</v>
      </c>
      <c r="K160" s="1040">
        <v>9.43972297</v>
      </c>
      <c r="L160" s="1041">
        <v>13.294700000000001</v>
      </c>
      <c r="M160" s="1041">
        <v>275.42633999999998</v>
      </c>
      <c r="N160" s="1041">
        <v>398.61900000000003</v>
      </c>
      <c r="O160" s="1041">
        <v>177.993165</v>
      </c>
      <c r="P160" s="1041">
        <v>207.109556</v>
      </c>
      <c r="Q160" s="1041">
        <v>43.639270000000003</v>
      </c>
      <c r="R160" s="1041">
        <v>6.3269060000000001</v>
      </c>
      <c r="S160" s="1041">
        <v>53.947662000000001</v>
      </c>
      <c r="T160" s="1041">
        <v>2.4167269</v>
      </c>
      <c r="U160" s="1041">
        <v>12.968840550000001</v>
      </c>
      <c r="V160" s="1041">
        <v>0.33022841999999997</v>
      </c>
      <c r="W160" s="1041">
        <v>0.22300755</v>
      </c>
      <c r="X160" s="1042">
        <v>1201.7251253900001</v>
      </c>
      <c r="Y160" s="1043">
        <v>43032.052745389999</v>
      </c>
      <c r="Z160" s="1044"/>
      <c r="AA160" s="1052"/>
      <c r="AB160" s="1049"/>
      <c r="AC160" s="1046"/>
    </row>
    <row r="161" spans="1:29" ht="20.25" hidden="1" x14ac:dyDescent="0.25">
      <c r="A161" s="1055">
        <v>43983</v>
      </c>
      <c r="B161" s="1040">
        <v>446.24662999999998</v>
      </c>
      <c r="C161" s="1041">
        <v>264.69274999999999</v>
      </c>
      <c r="D161" s="1041">
        <v>411.8476</v>
      </c>
      <c r="E161" s="1041">
        <v>1805.9627</v>
      </c>
      <c r="F161" s="1041">
        <v>2021.1496</v>
      </c>
      <c r="G161" s="1041">
        <v>5365.5645000000004</v>
      </c>
      <c r="H161" s="1041">
        <v>27105.902999999998</v>
      </c>
      <c r="I161" s="1041">
        <v>3705.01</v>
      </c>
      <c r="J161" s="1042">
        <v>41126.376779999999</v>
      </c>
      <c r="K161" s="1040">
        <v>9.4425429699999999</v>
      </c>
      <c r="L161" s="1041">
        <v>13.2957</v>
      </c>
      <c r="M161" s="1041">
        <v>277.6891</v>
      </c>
      <c r="N161" s="1041">
        <v>399.1814</v>
      </c>
      <c r="O161" s="1041">
        <v>178.096025</v>
      </c>
      <c r="P161" s="1041">
        <v>207.71552</v>
      </c>
      <c r="Q161" s="1041">
        <v>43.643756500000002</v>
      </c>
      <c r="R161" s="1041">
        <v>6.3267067499999996</v>
      </c>
      <c r="S161" s="1041">
        <v>54.028697000000001</v>
      </c>
      <c r="T161" s="1041">
        <v>2.4167033999999998</v>
      </c>
      <c r="U161" s="1041">
        <v>12.989683449999999</v>
      </c>
      <c r="V161" s="1041">
        <v>0.33021341999999998</v>
      </c>
      <c r="W161" s="1041">
        <v>0.22300829999999999</v>
      </c>
      <c r="X161" s="1042">
        <v>1205.3690567900001</v>
      </c>
      <c r="Y161" s="1043">
        <v>42331.745836789996</v>
      </c>
      <c r="Z161" s="1044"/>
      <c r="AA161" s="1052"/>
      <c r="AB161" s="1049"/>
      <c r="AC161" s="1046"/>
    </row>
    <row r="162" spans="1:29" ht="20.25" hidden="1" x14ac:dyDescent="0.25">
      <c r="A162" s="1055">
        <v>44013</v>
      </c>
      <c r="B162" s="1040">
        <v>443.624165</v>
      </c>
      <c r="C162" s="1041">
        <v>265.61397499999998</v>
      </c>
      <c r="D162" s="1041">
        <v>413.24284999999998</v>
      </c>
      <c r="E162" s="1041">
        <v>1776.8151</v>
      </c>
      <c r="F162" s="1041">
        <v>2012.4313999999999</v>
      </c>
      <c r="G162" s="1041">
        <v>5393.4735000000001</v>
      </c>
      <c r="H162" s="1041">
        <v>27328.543000000001</v>
      </c>
      <c r="I162" s="1041">
        <v>3747.2739999999999</v>
      </c>
      <c r="J162" s="1042">
        <v>41381.01799</v>
      </c>
      <c r="K162" s="1040">
        <v>9.4459429700000008</v>
      </c>
      <c r="L162" s="1041">
        <v>13.296200000000001</v>
      </c>
      <c r="M162" s="1041">
        <v>280.05772000000002</v>
      </c>
      <c r="N162" s="1041">
        <v>399.93637999999999</v>
      </c>
      <c r="O162" s="1041">
        <v>178.22309000000001</v>
      </c>
      <c r="P162" s="1041">
        <v>208.00498899999999</v>
      </c>
      <c r="Q162" s="1041">
        <v>43.697123499999996</v>
      </c>
      <c r="R162" s="1041">
        <v>6.3267067499999996</v>
      </c>
      <c r="S162" s="1041">
        <v>54.121015</v>
      </c>
      <c r="T162" s="1041">
        <v>2.4167033999999998</v>
      </c>
      <c r="U162" s="1041">
        <v>13.0202206</v>
      </c>
      <c r="V162" s="1041">
        <v>0.33021341999999998</v>
      </c>
      <c r="W162" s="1041">
        <v>0.22300702999999999</v>
      </c>
      <c r="X162" s="1042">
        <v>1209.0893116700001</v>
      </c>
      <c r="Y162" s="1043">
        <v>42590.107301670003</v>
      </c>
      <c r="Z162" s="1044"/>
      <c r="AA162" s="1052"/>
      <c r="AB162" s="1049"/>
      <c r="AC162" s="1046"/>
    </row>
    <row r="163" spans="1:29" ht="20.25" hidden="1" x14ac:dyDescent="0.25">
      <c r="A163" s="1055">
        <v>44044</v>
      </c>
      <c r="B163" s="1040">
        <v>441.69484499999999</v>
      </c>
      <c r="C163" s="1041">
        <v>264.48865000000001</v>
      </c>
      <c r="D163" s="1041">
        <v>411.74984999999998</v>
      </c>
      <c r="E163" s="1041">
        <v>1798.6666</v>
      </c>
      <c r="F163" s="1041">
        <v>1987.277</v>
      </c>
      <c r="G163" s="1041">
        <v>5257.4754999999996</v>
      </c>
      <c r="H163" s="1041">
        <v>26928.668000000001</v>
      </c>
      <c r="I163" s="1041">
        <v>3754.9520000000002</v>
      </c>
      <c r="J163" s="1042">
        <v>40844.972444999999</v>
      </c>
      <c r="K163" s="1040">
        <v>9.4562429699999999</v>
      </c>
      <c r="L163" s="1041">
        <v>13.2912</v>
      </c>
      <c r="M163" s="1041">
        <v>279.79827999999998</v>
      </c>
      <c r="N163" s="1041">
        <v>397.62560000000002</v>
      </c>
      <c r="O163" s="1041">
        <v>178.335725</v>
      </c>
      <c r="P163" s="1041">
        <v>208.20871</v>
      </c>
      <c r="Q163" s="1041">
        <v>43.7881255</v>
      </c>
      <c r="R163" s="1041">
        <v>6.3259530000000002</v>
      </c>
      <c r="S163" s="1041">
        <v>54.240259799999997</v>
      </c>
      <c r="T163" s="1041">
        <v>2.4163916000000003</v>
      </c>
      <c r="U163" s="1041">
        <v>13.046870800000001</v>
      </c>
      <c r="V163" s="1041">
        <v>0.33018197999999999</v>
      </c>
      <c r="W163" s="1041">
        <v>0.22300326000000001</v>
      </c>
      <c r="X163" s="1042">
        <v>1207.0835439100001</v>
      </c>
      <c r="Y163" s="1043">
        <v>42052.055988909997</v>
      </c>
      <c r="Z163" s="1044"/>
      <c r="AA163" s="1052"/>
      <c r="AB163" s="1049"/>
      <c r="AC163" s="1046"/>
    </row>
    <row r="164" spans="1:29" ht="20.25" hidden="1" x14ac:dyDescent="0.25">
      <c r="A164" s="1055">
        <v>44075</v>
      </c>
      <c r="B164" s="1040">
        <v>439.70673499999998</v>
      </c>
      <c r="C164" s="1041">
        <v>263.04885000000002</v>
      </c>
      <c r="D164" s="1041">
        <v>409.60415</v>
      </c>
      <c r="E164" s="1041">
        <v>1782.4603999999999</v>
      </c>
      <c r="F164" s="1041">
        <v>1944.4831999999999</v>
      </c>
      <c r="G164" s="1041">
        <v>5328.7250000000004</v>
      </c>
      <c r="H164" s="1041">
        <v>27031.597000000002</v>
      </c>
      <c r="I164" s="1041">
        <v>3832.06</v>
      </c>
      <c r="J164" s="1042">
        <v>41031.685335000002</v>
      </c>
      <c r="K164" s="1040">
        <v>9.4629429700000003</v>
      </c>
      <c r="L164" s="1041">
        <v>13.2912</v>
      </c>
      <c r="M164" s="1041">
        <v>279.77803999999998</v>
      </c>
      <c r="N164" s="1041">
        <v>395.86836</v>
      </c>
      <c r="O164" s="1041">
        <v>177.78685999999999</v>
      </c>
      <c r="P164" s="1041">
        <v>208.20863299999999</v>
      </c>
      <c r="Q164" s="1041">
        <v>43.778219499999999</v>
      </c>
      <c r="R164" s="1041">
        <v>6.3255272500000004</v>
      </c>
      <c r="S164" s="1041">
        <v>54.237295599999996</v>
      </c>
      <c r="T164" s="1041">
        <v>2.4161116000000002</v>
      </c>
      <c r="U164" s="1041">
        <v>13.054523699999999</v>
      </c>
      <c r="V164" s="1041">
        <v>0.3301615</v>
      </c>
      <c r="W164" s="1041">
        <v>0.22299505999999997</v>
      </c>
      <c r="X164" s="1042">
        <v>1204.7578701800001</v>
      </c>
      <c r="Y164" s="1043">
        <v>42236.443205180003</v>
      </c>
      <c r="Z164" s="1044"/>
      <c r="AA164" s="1052"/>
      <c r="AB164" s="1049"/>
      <c r="AC164" s="1046"/>
    </row>
    <row r="165" spans="1:29" ht="20.25" hidden="1" x14ac:dyDescent="0.25">
      <c r="A165" s="1055">
        <v>44105</v>
      </c>
      <c r="B165" s="1040">
        <v>438.19234999999998</v>
      </c>
      <c r="C165" s="1041">
        <v>262.80459999999999</v>
      </c>
      <c r="D165" s="1041">
        <v>411.36385000000001</v>
      </c>
      <c r="E165" s="1041">
        <v>1751.2882999999999</v>
      </c>
      <c r="F165" s="1041">
        <v>1949.6918000000001</v>
      </c>
      <c r="G165" s="1041">
        <v>5249.8055000000004</v>
      </c>
      <c r="H165" s="1041">
        <v>27396.088</v>
      </c>
      <c r="I165" s="1041">
        <v>3902.89</v>
      </c>
      <c r="J165" s="1042">
        <v>41362.124400000001</v>
      </c>
      <c r="K165" s="1040">
        <v>9.4629429700000003</v>
      </c>
      <c r="L165" s="1041">
        <v>13.2912</v>
      </c>
      <c r="M165" s="1041">
        <v>279.27875999999998</v>
      </c>
      <c r="N165" s="1041">
        <v>397.99392999999998</v>
      </c>
      <c r="O165" s="1041">
        <v>177.993415</v>
      </c>
      <c r="P165" s="1041">
        <v>208.61995400000001</v>
      </c>
      <c r="Q165" s="1041">
        <v>43.864180500000003</v>
      </c>
      <c r="R165" s="1041">
        <v>6.3253180000000002</v>
      </c>
      <c r="S165" s="1041">
        <v>54.290485400000001</v>
      </c>
      <c r="T165" s="1041">
        <v>2.4156575</v>
      </c>
      <c r="U165" s="1041">
        <v>13.06881415</v>
      </c>
      <c r="V165" s="1041">
        <v>0.3301499</v>
      </c>
      <c r="W165" s="1041">
        <v>0.22299379999999999</v>
      </c>
      <c r="X165" s="1042">
        <v>1207.1548012200001</v>
      </c>
      <c r="Y165" s="1043">
        <v>42569.279201220001</v>
      </c>
      <c r="Z165" s="1044"/>
      <c r="AA165" s="1052"/>
      <c r="AB165" s="1049"/>
      <c r="AC165" s="1046"/>
    </row>
    <row r="166" spans="1:29" ht="20.25" hidden="1" x14ac:dyDescent="0.25">
      <c r="A166" s="1055">
        <v>44136</v>
      </c>
      <c r="B166" s="1040">
        <v>436.87684999999999</v>
      </c>
      <c r="C166" s="1041">
        <v>263.3175</v>
      </c>
      <c r="D166" s="1041">
        <v>413.27249999999998</v>
      </c>
      <c r="E166" s="1041">
        <v>1761.5893000000001</v>
      </c>
      <c r="F166" s="1041">
        <v>1971.4318000000001</v>
      </c>
      <c r="G166" s="1041">
        <v>5478.6890000000003</v>
      </c>
      <c r="H166" s="1041">
        <v>27285.065999999999</v>
      </c>
      <c r="I166" s="1041">
        <v>3953.556</v>
      </c>
      <c r="J166" s="1042">
        <v>41563.798949999997</v>
      </c>
      <c r="K166" s="1040">
        <v>9.4797429700000002</v>
      </c>
      <c r="L166" s="1041">
        <v>13.292450000000001</v>
      </c>
      <c r="M166" s="1041">
        <v>281.77679999999998</v>
      </c>
      <c r="N166" s="1041">
        <v>395.26062999999999</v>
      </c>
      <c r="O166" s="1041">
        <v>176.23309</v>
      </c>
      <c r="P166" s="1041">
        <v>208.21257199999999</v>
      </c>
      <c r="Q166" s="1041">
        <v>43.845710500000003</v>
      </c>
      <c r="R166" s="1041">
        <v>6.3250960000000003</v>
      </c>
      <c r="S166" s="1041">
        <v>54.314111400000009</v>
      </c>
      <c r="T166" s="1041">
        <v>2.4155682999999999</v>
      </c>
      <c r="U166" s="1041">
        <v>13.08550825</v>
      </c>
      <c r="V166" s="1041">
        <v>0.33014085999999998</v>
      </c>
      <c r="W166" s="1041">
        <v>0.22299285999999999</v>
      </c>
      <c r="X166" s="1042">
        <v>1204.79141314</v>
      </c>
      <c r="Y166" s="1043">
        <f>X166+J166</f>
        <v>42768.59036314</v>
      </c>
      <c r="Z166" s="1044"/>
      <c r="AA166" s="1052"/>
      <c r="AB166" s="1049"/>
      <c r="AC166" s="1046"/>
    </row>
    <row r="167" spans="1:29" ht="20.25" hidden="1" x14ac:dyDescent="0.25">
      <c r="A167" s="1055">
        <v>44166</v>
      </c>
      <c r="B167" s="1040">
        <v>435.454925</v>
      </c>
      <c r="C167" s="1041">
        <v>263.87635</v>
      </c>
      <c r="D167" s="1041">
        <v>417.82074999999998</v>
      </c>
      <c r="E167" s="1041">
        <v>1985.4139</v>
      </c>
      <c r="F167" s="1041">
        <v>2296.77</v>
      </c>
      <c r="G167" s="1041">
        <v>6741.9714999999997</v>
      </c>
      <c r="H167" s="1041">
        <v>29128.797999999999</v>
      </c>
      <c r="I167" s="1041">
        <v>4528.2579999999998</v>
      </c>
      <c r="J167" s="1042">
        <v>45798.363425000003</v>
      </c>
      <c r="K167" s="1040">
        <v>9.4838629700000006</v>
      </c>
      <c r="L167" s="1041">
        <v>13.293200000000001</v>
      </c>
      <c r="M167" s="1041">
        <v>290.33825999999999</v>
      </c>
      <c r="N167" s="1041">
        <v>400.80342999999999</v>
      </c>
      <c r="O167" s="1041">
        <v>178.140005</v>
      </c>
      <c r="P167" s="1041">
        <v>209.199817</v>
      </c>
      <c r="Q167" s="1041">
        <v>43.904316000000001</v>
      </c>
      <c r="R167" s="1041">
        <v>6.3241420000000002</v>
      </c>
      <c r="S167" s="1041">
        <v>54.421084799999996</v>
      </c>
      <c r="T167" s="1041">
        <v>2.4154073999999999</v>
      </c>
      <c r="U167" s="1041">
        <v>13.119683849999999</v>
      </c>
      <c r="V167" s="1041">
        <v>0.33014072</v>
      </c>
      <c r="W167" s="1041">
        <v>0.22299195999999999</v>
      </c>
      <c r="X167" s="1042">
        <v>1221.9933417</v>
      </c>
      <c r="Y167" s="1043">
        <f>X167+J167</f>
        <v>47020.356766700002</v>
      </c>
      <c r="Z167" s="1044"/>
      <c r="AA167" s="1052"/>
      <c r="AB167" s="1049"/>
      <c r="AC167" s="1046"/>
    </row>
    <row r="168" spans="1:29" ht="20.25" hidden="1" x14ac:dyDescent="0.25">
      <c r="A168" s="1055">
        <v>44197</v>
      </c>
      <c r="B168" s="1040">
        <v>434.04275999999999</v>
      </c>
      <c r="C168" s="1041">
        <v>260.93209999999999</v>
      </c>
      <c r="D168" s="1041">
        <v>417.03095000000002</v>
      </c>
      <c r="E168" s="1041">
        <v>1825.9766</v>
      </c>
      <c r="F168" s="1041">
        <v>2047.4495999999999</v>
      </c>
      <c r="G168" s="1041">
        <v>6173.4684999999999</v>
      </c>
      <c r="H168" s="1041">
        <v>28185.749</v>
      </c>
      <c r="I168" s="1041">
        <v>4393.4480000000003</v>
      </c>
      <c r="J168" s="1042">
        <v>43738.09751</v>
      </c>
      <c r="K168" s="1040">
        <v>9.4840629700000001</v>
      </c>
      <c r="L168" s="1041">
        <v>13.293200000000001</v>
      </c>
      <c r="M168" s="1041">
        <v>292.60296</v>
      </c>
      <c r="N168" s="1041">
        <v>403.36025000000001</v>
      </c>
      <c r="O168" s="1041">
        <v>179.16710499999999</v>
      </c>
      <c r="P168" s="1041">
        <v>209.81726900000001</v>
      </c>
      <c r="Q168" s="1041">
        <v>44.0040865</v>
      </c>
      <c r="R168" s="1041">
        <v>6.3241420000000002</v>
      </c>
      <c r="S168" s="1041">
        <v>54.465453799999999</v>
      </c>
      <c r="T168" s="1041">
        <v>2.4154073999999999</v>
      </c>
      <c r="U168" s="1041">
        <v>13.141474199999999</v>
      </c>
      <c r="V168" s="1041">
        <v>0.33014072</v>
      </c>
      <c r="W168" s="1041">
        <v>0.22299204</v>
      </c>
      <c r="X168" s="1042">
        <v>1228.62554363</v>
      </c>
      <c r="Y168" s="1043">
        <f>X168+J168</f>
        <v>44966.723053629998</v>
      </c>
      <c r="Z168" s="1044"/>
      <c r="AA168" s="1052"/>
      <c r="AB168" s="1049"/>
      <c r="AC168" s="1046"/>
    </row>
    <row r="169" spans="1:29" ht="20.25" hidden="1" x14ac:dyDescent="0.25">
      <c r="A169" s="1055">
        <v>44228</v>
      </c>
      <c r="B169" s="1040">
        <v>433.07594499999999</v>
      </c>
      <c r="C169" s="1041">
        <v>259.61599999999999</v>
      </c>
      <c r="D169" s="1041">
        <v>414.2201</v>
      </c>
      <c r="E169" s="1041">
        <v>1779.6907000000001</v>
      </c>
      <c r="F169" s="1041">
        <v>1965.1596</v>
      </c>
      <c r="G169" s="1041">
        <v>5793.5550000000003</v>
      </c>
      <c r="H169" s="1041">
        <v>27739.055</v>
      </c>
      <c r="I169" s="1041">
        <v>4413.71</v>
      </c>
      <c r="J169" s="1042">
        <v>42798.082345000003</v>
      </c>
      <c r="K169" s="1040">
        <v>9.4842629700000014</v>
      </c>
      <c r="L169" s="1041">
        <v>13.293699999999999</v>
      </c>
      <c r="M169" s="1041">
        <v>291.65848</v>
      </c>
      <c r="N169" s="1041">
        <v>403.90663999999998</v>
      </c>
      <c r="O169" s="1041">
        <v>179.58129</v>
      </c>
      <c r="P169" s="1041">
        <v>210.13382200000001</v>
      </c>
      <c r="Q169" s="1041">
        <v>44.003413999999999</v>
      </c>
      <c r="R169" s="1041">
        <v>6.3241242499999997</v>
      </c>
      <c r="S169" s="1041">
        <v>54.546619999999997</v>
      </c>
      <c r="T169" s="1041">
        <v>2.4153737999999998</v>
      </c>
      <c r="U169" s="1041">
        <v>13.171817449999999</v>
      </c>
      <c r="V169" s="1041">
        <v>0.33013882</v>
      </c>
      <c r="W169" s="1041">
        <v>0.22299119000000001</v>
      </c>
      <c r="X169" s="1042">
        <v>1229.06967448</v>
      </c>
      <c r="Y169" s="1043">
        <f>X169+J169</f>
        <v>44027.152019480003</v>
      </c>
      <c r="Z169" s="1044"/>
      <c r="AA169" s="1052"/>
      <c r="AB169" s="1049"/>
      <c r="AC169" s="1046"/>
    </row>
    <row r="170" spans="1:29" ht="20.25" hidden="1" x14ac:dyDescent="0.25">
      <c r="A170" s="1055">
        <v>44317</v>
      </c>
      <c r="B170" s="1040">
        <v>430.82370500000002</v>
      </c>
      <c r="C170" s="1041">
        <v>259.04627499999998</v>
      </c>
      <c r="D170" s="1041">
        <v>415.88319999999999</v>
      </c>
      <c r="E170" s="1041">
        <v>1908.2189000000001</v>
      </c>
      <c r="F170" s="1041">
        <v>2072.8804</v>
      </c>
      <c r="G170" s="1041">
        <v>6277.9260000000004</v>
      </c>
      <c r="H170" s="1041">
        <v>28973.958999999999</v>
      </c>
      <c r="I170" s="1041">
        <v>4519.9539999999997</v>
      </c>
      <c r="J170" s="1042">
        <v>44858.691480000001</v>
      </c>
      <c r="K170" s="1040">
        <v>9.4846629700000005</v>
      </c>
      <c r="L170" s="1041">
        <v>13.29495</v>
      </c>
      <c r="M170" s="1041">
        <v>301.68943999999999</v>
      </c>
      <c r="N170" s="1041">
        <v>408.54171000000002</v>
      </c>
      <c r="O170" s="1041">
        <v>180.69890000000001</v>
      </c>
      <c r="P170" s="1041">
        <v>212.507901</v>
      </c>
      <c r="Q170" s="1041">
        <v>44.305038500000002</v>
      </c>
      <c r="R170" s="1041">
        <v>6.3238297499999998</v>
      </c>
      <c r="S170" s="1041">
        <v>54.803671999999999</v>
      </c>
      <c r="T170" s="1041">
        <v>2.4151734</v>
      </c>
      <c r="U170" s="1041">
        <v>13.259598449999999</v>
      </c>
      <c r="V170" s="1041">
        <v>0.33013762000000002</v>
      </c>
      <c r="W170" s="1041">
        <v>0.22298817000000001</v>
      </c>
      <c r="X170" s="1042">
        <v>1247.8750018599999</v>
      </c>
      <c r="Y170" s="1043">
        <v>46106.566481859998</v>
      </c>
      <c r="Z170" s="1044"/>
      <c r="AA170" s="1052"/>
      <c r="AB170" s="1049"/>
      <c r="AC170" s="1046"/>
    </row>
    <row r="171" spans="1:29" ht="23.25" customHeight="1" x14ac:dyDescent="0.25">
      <c r="A171" s="1055">
        <v>44409</v>
      </c>
      <c r="B171" s="1040">
        <v>427.8</v>
      </c>
      <c r="C171" s="1041">
        <v>254.8</v>
      </c>
      <c r="D171" s="1041">
        <v>411.3</v>
      </c>
      <c r="E171" s="1041">
        <v>1881.3</v>
      </c>
      <c r="F171" s="1041">
        <v>1974.8</v>
      </c>
      <c r="G171" s="1041">
        <v>5978.8</v>
      </c>
      <c r="H171" s="1041">
        <v>29069.599999999999</v>
      </c>
      <c r="I171" s="1041">
        <v>4676.2</v>
      </c>
      <c r="J171" s="1042">
        <v>44674.6</v>
      </c>
      <c r="K171" s="1040">
        <v>9.5</v>
      </c>
      <c r="L171" s="1041">
        <v>13.3</v>
      </c>
      <c r="M171" s="1041">
        <v>311.2</v>
      </c>
      <c r="N171" s="1041">
        <v>410.5</v>
      </c>
      <c r="O171" s="1041">
        <v>181.3</v>
      </c>
      <c r="P171" s="1041">
        <v>213.9</v>
      </c>
      <c r="Q171" s="1041">
        <v>44.6</v>
      </c>
      <c r="R171" s="1041">
        <v>6.3</v>
      </c>
      <c r="S171" s="1041">
        <v>55.1</v>
      </c>
      <c r="T171" s="1041">
        <v>2.4</v>
      </c>
      <c r="U171" s="1041">
        <v>13.4</v>
      </c>
      <c r="V171" s="1041">
        <v>0.3</v>
      </c>
      <c r="W171" s="1041">
        <v>0.2</v>
      </c>
      <c r="X171" s="1042">
        <v>1262.2</v>
      </c>
      <c r="Y171" s="1043">
        <v>45936.9</v>
      </c>
      <c r="Z171" s="1044"/>
      <c r="AA171" s="1052"/>
      <c r="AB171" s="1049"/>
      <c r="AC171" s="1046"/>
    </row>
    <row r="172" spans="1:29" ht="23.25" customHeight="1" x14ac:dyDescent="0.25">
      <c r="A172" s="1055">
        <v>44440</v>
      </c>
      <c r="B172" s="1040">
        <v>426.6</v>
      </c>
      <c r="C172" s="1041">
        <v>253</v>
      </c>
      <c r="D172" s="1041">
        <v>408.8</v>
      </c>
      <c r="E172" s="1041">
        <v>1825.9</v>
      </c>
      <c r="F172" s="1041">
        <v>1952.3</v>
      </c>
      <c r="G172" s="1041">
        <v>5877.8</v>
      </c>
      <c r="H172" s="1041">
        <v>28865.3</v>
      </c>
      <c r="I172" s="1041">
        <v>4772.7</v>
      </c>
      <c r="J172" s="1042">
        <v>44382.5</v>
      </c>
      <c r="K172" s="1040">
        <v>9.5</v>
      </c>
      <c r="L172" s="1041">
        <v>13.3</v>
      </c>
      <c r="M172" s="1041">
        <v>316.39999999999998</v>
      </c>
      <c r="N172" s="1041">
        <v>413.1</v>
      </c>
      <c r="O172" s="1041">
        <v>181.6</v>
      </c>
      <c r="P172" s="1041">
        <v>214.7</v>
      </c>
      <c r="Q172" s="1041">
        <v>44.8</v>
      </c>
      <c r="R172" s="1041">
        <v>6.3</v>
      </c>
      <c r="S172" s="1041">
        <v>55.3</v>
      </c>
      <c r="T172" s="1041">
        <v>2.4</v>
      </c>
      <c r="U172" s="1041">
        <v>13.4</v>
      </c>
      <c r="V172" s="1041">
        <v>0.3</v>
      </c>
      <c r="W172" s="1041">
        <v>0.2</v>
      </c>
      <c r="X172" s="1042">
        <v>1271.4000000000001</v>
      </c>
      <c r="Y172" s="1043">
        <f>J172+X172</f>
        <v>45653.9</v>
      </c>
      <c r="Z172" s="1044"/>
      <c r="AA172" s="1052"/>
      <c r="AB172" s="1049"/>
      <c r="AC172" s="1046"/>
    </row>
    <row r="173" spans="1:29" ht="23.25" customHeight="1" x14ac:dyDescent="0.25">
      <c r="A173" s="1055">
        <v>44470</v>
      </c>
      <c r="B173" s="1056">
        <v>425.66</v>
      </c>
      <c r="C173" s="1057">
        <v>252.8</v>
      </c>
      <c r="D173" s="1057">
        <v>409.1</v>
      </c>
      <c r="E173" s="1057">
        <v>1896.03</v>
      </c>
      <c r="F173" s="1041">
        <v>2039.42</v>
      </c>
      <c r="G173" s="1041">
        <v>5909.17</v>
      </c>
      <c r="H173" s="1041">
        <v>29957.39</v>
      </c>
      <c r="I173" s="1041">
        <v>4880.54</v>
      </c>
      <c r="J173" s="1042">
        <f>SUM(B173:I173)</f>
        <v>45770.11</v>
      </c>
      <c r="K173" s="1056">
        <v>9.5</v>
      </c>
      <c r="L173" s="1057">
        <v>13.3</v>
      </c>
      <c r="M173" s="1041">
        <v>321.75</v>
      </c>
      <c r="N173" s="1041">
        <v>415.8</v>
      </c>
      <c r="O173" s="1041">
        <v>181.88</v>
      </c>
      <c r="P173" s="1041">
        <v>215.77</v>
      </c>
      <c r="Q173" s="1041">
        <v>44.9</v>
      </c>
      <c r="R173" s="1041">
        <v>6.3</v>
      </c>
      <c r="S173" s="1041">
        <v>55.4</v>
      </c>
      <c r="T173" s="1041">
        <v>2.4</v>
      </c>
      <c r="U173" s="1041">
        <v>13.5</v>
      </c>
      <c r="V173" s="1041">
        <v>0.3</v>
      </c>
      <c r="W173" s="1041">
        <v>0.2</v>
      </c>
      <c r="X173" s="1042">
        <f>SUM(K173:W173)</f>
        <v>1281.0000000000002</v>
      </c>
      <c r="Y173" s="1058">
        <f>J173+X173</f>
        <v>47051.11</v>
      </c>
      <c r="Z173" s="1044"/>
      <c r="AA173" s="1052"/>
      <c r="AB173" s="1049"/>
      <c r="AC173" s="1046"/>
    </row>
    <row r="174" spans="1:29" ht="23.25" customHeight="1" x14ac:dyDescent="0.25">
      <c r="A174" s="1055">
        <v>44501</v>
      </c>
      <c r="B174" s="1056">
        <v>424.4</v>
      </c>
      <c r="C174" s="1057">
        <v>263</v>
      </c>
      <c r="D174" s="1057">
        <v>426.4</v>
      </c>
      <c r="E174" s="1057">
        <v>1900.9</v>
      </c>
      <c r="F174" s="1041">
        <v>2073.1999999999998</v>
      </c>
      <c r="G174" s="1041">
        <v>5969.5</v>
      </c>
      <c r="H174" s="1041">
        <v>29904.400000000001</v>
      </c>
      <c r="I174" s="1041">
        <v>5000</v>
      </c>
      <c r="J174" s="1042">
        <f>SUM(B174:I174)</f>
        <v>45961.8</v>
      </c>
      <c r="K174" s="1056">
        <v>9.5</v>
      </c>
      <c r="L174" s="1057">
        <v>13.3</v>
      </c>
      <c r="M174" s="1041">
        <v>327.39999999999998</v>
      </c>
      <c r="N174" s="1041">
        <v>419.1</v>
      </c>
      <c r="O174" s="1041">
        <v>184.1</v>
      </c>
      <c r="P174" s="1041">
        <v>217.1</v>
      </c>
      <c r="Q174" s="1041">
        <v>45.1</v>
      </c>
      <c r="R174" s="1041">
        <v>6.3</v>
      </c>
      <c r="S174" s="1041">
        <v>55.5</v>
      </c>
      <c r="T174" s="1041">
        <v>2.4</v>
      </c>
      <c r="U174" s="1041">
        <v>13.5</v>
      </c>
      <c r="V174" s="1041">
        <v>0.3</v>
      </c>
      <c r="W174" s="1041">
        <v>0.2</v>
      </c>
      <c r="X174" s="1042">
        <v>1293.8</v>
      </c>
      <c r="Y174" s="1058">
        <f t="shared" ref="Y174:Y180" si="0">J174+X174</f>
        <v>47255.600000000006</v>
      </c>
      <c r="Z174" s="1044"/>
      <c r="AA174" s="1052"/>
      <c r="AB174" s="1049"/>
      <c r="AC174" s="1046"/>
    </row>
    <row r="175" spans="1:29" ht="23.25" customHeight="1" x14ac:dyDescent="0.25">
      <c r="A175" s="1055">
        <v>44531</v>
      </c>
      <c r="B175" s="1056">
        <v>422.7</v>
      </c>
      <c r="C175" s="1057">
        <v>273.39999999999998</v>
      </c>
      <c r="D175" s="1057">
        <v>442.2</v>
      </c>
      <c r="E175" s="1057">
        <v>2000.6</v>
      </c>
      <c r="F175" s="1041">
        <v>2340.5</v>
      </c>
      <c r="G175" s="1041">
        <v>6708.7</v>
      </c>
      <c r="H175" s="1041">
        <v>31973.8</v>
      </c>
      <c r="I175" s="1041">
        <v>5172.2</v>
      </c>
      <c r="J175" s="1042">
        <f>SUM(B175:I175)</f>
        <v>49334.099999999991</v>
      </c>
      <c r="K175" s="1056">
        <v>9.5</v>
      </c>
      <c r="L175" s="1057">
        <v>13.3</v>
      </c>
      <c r="M175" s="1041">
        <v>334.9</v>
      </c>
      <c r="N175" s="1041">
        <v>425.8</v>
      </c>
      <c r="O175" s="1041">
        <v>186.3</v>
      </c>
      <c r="P175" s="1041">
        <v>218.9</v>
      </c>
      <c r="Q175" s="1041">
        <v>45.3</v>
      </c>
      <c r="R175" s="1041">
        <v>6.3</v>
      </c>
      <c r="S175" s="1041">
        <v>55.7</v>
      </c>
      <c r="T175" s="1041">
        <v>2.4</v>
      </c>
      <c r="U175" s="1041">
        <v>13.6</v>
      </c>
      <c r="V175" s="1041">
        <v>0.3</v>
      </c>
      <c r="W175" s="1041">
        <v>0.2</v>
      </c>
      <c r="X175" s="1042">
        <f>SUM(K175:W175)</f>
        <v>1312.5</v>
      </c>
      <c r="Y175" s="1058">
        <f t="shared" si="0"/>
        <v>50646.599999999991</v>
      </c>
      <c r="Z175" s="1044"/>
      <c r="AA175" s="1052"/>
      <c r="AB175" s="1049"/>
      <c r="AC175" s="1046"/>
    </row>
    <row r="176" spans="1:29" ht="23.25" customHeight="1" x14ac:dyDescent="0.25">
      <c r="A176" s="1055">
        <v>44562</v>
      </c>
      <c r="B176" s="1056">
        <v>421.7</v>
      </c>
      <c r="C176" s="1057">
        <v>275.7</v>
      </c>
      <c r="D176" s="1057">
        <v>441.8</v>
      </c>
      <c r="E176" s="1057">
        <v>1949.8</v>
      </c>
      <c r="F176" s="1041">
        <v>2137.3000000000002</v>
      </c>
      <c r="G176" s="1041">
        <v>6371.5</v>
      </c>
      <c r="H176" s="1041">
        <v>30979.8</v>
      </c>
      <c r="I176" s="1041">
        <v>5188.3999999999996</v>
      </c>
      <c r="J176" s="1042">
        <f t="shared" ref="J176:J180" si="1">SUM(B176:I176)</f>
        <v>47766</v>
      </c>
      <c r="K176" s="1056">
        <v>9.5</v>
      </c>
      <c r="L176" s="1057">
        <v>13.3</v>
      </c>
      <c r="M176" s="1041">
        <v>337</v>
      </c>
      <c r="N176" s="1041">
        <v>428.3</v>
      </c>
      <c r="O176" s="1041">
        <v>187</v>
      </c>
      <c r="P176" s="1041">
        <v>219.7</v>
      </c>
      <c r="Q176" s="1041">
        <v>45.4</v>
      </c>
      <c r="R176" s="1041">
        <v>6.3</v>
      </c>
      <c r="S176" s="1041">
        <v>55.8</v>
      </c>
      <c r="T176" s="1041">
        <v>2.4</v>
      </c>
      <c r="U176" s="1041">
        <v>13.6</v>
      </c>
      <c r="V176" s="1041">
        <v>0.3</v>
      </c>
      <c r="W176" s="1041">
        <v>0.2</v>
      </c>
      <c r="X176" s="1042">
        <v>1318.8</v>
      </c>
      <c r="Y176" s="1058">
        <f t="shared" si="0"/>
        <v>49084.800000000003</v>
      </c>
      <c r="Z176" s="1044"/>
      <c r="AA176" s="1052"/>
      <c r="AB176" s="1049"/>
      <c r="AC176" s="1046"/>
    </row>
    <row r="177" spans="1:29" ht="23.25" customHeight="1" x14ac:dyDescent="0.25">
      <c r="A177" s="1055">
        <v>44593</v>
      </c>
      <c r="B177" s="1056">
        <v>420.5</v>
      </c>
      <c r="C177" s="1057">
        <v>276.7</v>
      </c>
      <c r="D177" s="1057">
        <v>441.4</v>
      </c>
      <c r="E177" s="1057">
        <v>1901.8</v>
      </c>
      <c r="F177" s="1041">
        <v>2111.4</v>
      </c>
      <c r="G177" s="1041">
        <v>6223.3</v>
      </c>
      <c r="H177" s="1041">
        <v>31089.7</v>
      </c>
      <c r="I177" s="1041">
        <v>5268.9</v>
      </c>
      <c r="J177" s="1042">
        <f t="shared" si="1"/>
        <v>47733.700000000004</v>
      </c>
      <c r="K177" s="1056">
        <v>9.5</v>
      </c>
      <c r="L177" s="1057">
        <v>13.3</v>
      </c>
      <c r="M177" s="1041">
        <v>337</v>
      </c>
      <c r="N177" s="1041">
        <v>429.3</v>
      </c>
      <c r="O177" s="1041">
        <v>187</v>
      </c>
      <c r="P177" s="1041">
        <v>219.9</v>
      </c>
      <c r="Q177" s="1041">
        <v>45.6</v>
      </c>
      <c r="R177" s="1041">
        <v>6.3</v>
      </c>
      <c r="S177" s="1041">
        <v>56</v>
      </c>
      <c r="T177" s="1041">
        <v>2.4</v>
      </c>
      <c r="U177" s="1041">
        <v>13.6</v>
      </c>
      <c r="V177" s="1041">
        <v>0.3</v>
      </c>
      <c r="W177" s="1041">
        <v>0.2</v>
      </c>
      <c r="X177" s="1042">
        <v>1321.4</v>
      </c>
      <c r="Y177" s="1058">
        <f t="shared" si="0"/>
        <v>49055.100000000006</v>
      </c>
      <c r="Z177" s="1044"/>
      <c r="AA177" s="1052"/>
      <c r="AB177" s="1049"/>
      <c r="AC177" s="1046"/>
    </row>
    <row r="178" spans="1:29" ht="23.25" customHeight="1" x14ac:dyDescent="0.25">
      <c r="A178" s="1055">
        <v>44621</v>
      </c>
      <c r="B178" s="1056">
        <v>419.3</v>
      </c>
      <c r="C178" s="1057">
        <v>278.10000000000002</v>
      </c>
      <c r="D178" s="1057">
        <v>436.6</v>
      </c>
      <c r="E178" s="1057">
        <v>1904</v>
      </c>
      <c r="F178" s="1041">
        <v>2163.4</v>
      </c>
      <c r="G178" s="1041">
        <v>6248.5</v>
      </c>
      <c r="H178" s="1041">
        <v>30838.3</v>
      </c>
      <c r="I178" s="1041">
        <v>5373.1</v>
      </c>
      <c r="J178" s="1042">
        <f t="shared" si="1"/>
        <v>47661.299999999996</v>
      </c>
      <c r="K178" s="1056">
        <v>9.5</v>
      </c>
      <c r="L178" s="1057">
        <v>13.3</v>
      </c>
      <c r="M178" s="1041">
        <v>338.4</v>
      </c>
      <c r="N178" s="1041">
        <v>429.5</v>
      </c>
      <c r="O178" s="1041">
        <v>187.5</v>
      </c>
      <c r="P178" s="1041">
        <v>220</v>
      </c>
      <c r="Q178" s="1041">
        <v>45.9</v>
      </c>
      <c r="R178" s="1041">
        <v>6.3</v>
      </c>
      <c r="S178" s="1041">
        <v>56</v>
      </c>
      <c r="T178" s="1041">
        <v>2.5</v>
      </c>
      <c r="U178" s="1041">
        <v>13.7</v>
      </c>
      <c r="V178" s="1041">
        <v>0.3</v>
      </c>
      <c r="W178" s="1041">
        <v>0.2</v>
      </c>
      <c r="X178" s="1042">
        <v>1323.1000000000001</v>
      </c>
      <c r="Y178" s="1058">
        <f t="shared" si="0"/>
        <v>48984.399999999994</v>
      </c>
      <c r="Z178" s="1044"/>
      <c r="AA178" s="1052"/>
      <c r="AB178" s="1049"/>
      <c r="AC178" s="1046"/>
    </row>
    <row r="179" spans="1:29" s="1060" customFormat="1" ht="23.25" customHeight="1" x14ac:dyDescent="0.25">
      <c r="A179" s="1055">
        <v>44652</v>
      </c>
      <c r="B179" s="1056">
        <v>417.5</v>
      </c>
      <c r="C179" s="1057">
        <v>280.60000000000002</v>
      </c>
      <c r="D179" s="1057">
        <v>438.8</v>
      </c>
      <c r="E179" s="1057">
        <v>1923.9</v>
      </c>
      <c r="F179" s="1041">
        <v>2107.6999999999998</v>
      </c>
      <c r="G179" s="1041">
        <v>6268.8</v>
      </c>
      <c r="H179" s="1041">
        <v>30954.6</v>
      </c>
      <c r="I179" s="1041">
        <v>5408.6</v>
      </c>
      <c r="J179" s="1042">
        <f t="shared" si="1"/>
        <v>47800.499999999993</v>
      </c>
      <c r="K179" s="1056">
        <v>9.5</v>
      </c>
      <c r="L179" s="1057">
        <v>13.3</v>
      </c>
      <c r="M179" s="1041">
        <v>339.7</v>
      </c>
      <c r="N179" s="1041">
        <v>432.2</v>
      </c>
      <c r="O179" s="1041">
        <v>188.3</v>
      </c>
      <c r="P179" s="1041">
        <v>221.6</v>
      </c>
      <c r="Q179" s="1041">
        <v>45.9</v>
      </c>
      <c r="R179" s="1041">
        <v>6.3</v>
      </c>
      <c r="S179" s="1041">
        <v>56.1</v>
      </c>
      <c r="T179" s="1041">
        <v>2.5</v>
      </c>
      <c r="U179" s="1041">
        <v>13.7</v>
      </c>
      <c r="V179" s="1041">
        <v>0.3</v>
      </c>
      <c r="W179" s="1041">
        <v>0.2</v>
      </c>
      <c r="X179" s="1042">
        <f>SUM(K179:W179)</f>
        <v>1329.6</v>
      </c>
      <c r="Y179" s="1058">
        <f t="shared" si="0"/>
        <v>49130.099999999991</v>
      </c>
      <c r="Z179" s="1012"/>
      <c r="AA179" s="1052"/>
      <c r="AB179" s="1059"/>
      <c r="AC179" s="1059"/>
    </row>
    <row r="180" spans="1:29" s="1060" customFormat="1" ht="23.25" customHeight="1" x14ac:dyDescent="0.25">
      <c r="A180" s="1055">
        <v>44682</v>
      </c>
      <c r="B180" s="1056">
        <v>416.26</v>
      </c>
      <c r="C180" s="1057">
        <v>282.10000000000002</v>
      </c>
      <c r="D180" s="1057">
        <v>438.95</v>
      </c>
      <c r="E180" s="1057">
        <v>1952.09</v>
      </c>
      <c r="F180" s="1041">
        <v>2129.7199999999998</v>
      </c>
      <c r="G180" s="1041">
        <v>6237.6</v>
      </c>
      <c r="H180" s="1041">
        <v>30984.560000000001</v>
      </c>
      <c r="I180" s="1041">
        <v>5494.2</v>
      </c>
      <c r="J180" s="1042">
        <f t="shared" si="1"/>
        <v>47935.479999999996</v>
      </c>
      <c r="K180" s="1056">
        <v>9.57</v>
      </c>
      <c r="L180" s="1057">
        <v>13.3</v>
      </c>
      <c r="M180" s="1041">
        <v>340.85</v>
      </c>
      <c r="N180" s="1041">
        <v>434.1</v>
      </c>
      <c r="O180" s="1041">
        <v>189.66</v>
      </c>
      <c r="P180" s="1041">
        <v>222.52</v>
      </c>
      <c r="Q180" s="1041">
        <v>46.03</v>
      </c>
      <c r="R180" s="1041">
        <v>6.32</v>
      </c>
      <c r="S180" s="1041">
        <v>56.25</v>
      </c>
      <c r="T180" s="1041">
        <v>2.41</v>
      </c>
      <c r="U180" s="1041">
        <v>13.73</v>
      </c>
      <c r="V180" s="1041">
        <v>0.3</v>
      </c>
      <c r="W180" s="1041">
        <v>0.22</v>
      </c>
      <c r="X180" s="1042">
        <f>SUM(K180:W180)</f>
        <v>1335.26</v>
      </c>
      <c r="Y180" s="1058">
        <f t="shared" si="0"/>
        <v>49270.74</v>
      </c>
      <c r="Z180" s="1012"/>
      <c r="AA180" s="1052"/>
      <c r="AB180" s="1059"/>
      <c r="AC180" s="1059"/>
    </row>
    <row r="181" spans="1:29" s="1060" customFormat="1" ht="23.25" customHeight="1" x14ac:dyDescent="0.25">
      <c r="A181" s="1055">
        <v>44713</v>
      </c>
      <c r="B181" s="1056">
        <v>413.24</v>
      </c>
      <c r="C181" s="1057">
        <v>283.32</v>
      </c>
      <c r="D181" s="1057">
        <v>434.83</v>
      </c>
      <c r="E181" s="1057">
        <v>1915.6</v>
      </c>
      <c r="F181" s="1041">
        <v>2054.52</v>
      </c>
      <c r="G181" s="1041">
        <v>6084.69</v>
      </c>
      <c r="H181" s="1041">
        <v>31065.31</v>
      </c>
      <c r="I181" s="1041">
        <v>5531.53</v>
      </c>
      <c r="J181" s="1042">
        <v>47783.040000000001</v>
      </c>
      <c r="K181" s="1056">
        <v>9.5</v>
      </c>
      <c r="L181" s="1057">
        <v>13.3</v>
      </c>
      <c r="M181" s="1041">
        <v>342.69</v>
      </c>
      <c r="N181" s="1041">
        <v>435.65</v>
      </c>
      <c r="O181" s="1041">
        <v>190.49</v>
      </c>
      <c r="P181" s="1041">
        <v>223.54</v>
      </c>
      <c r="Q181" s="1041">
        <v>46.22</v>
      </c>
      <c r="R181" s="1041">
        <v>6.32</v>
      </c>
      <c r="S181" s="1041">
        <v>56.35</v>
      </c>
      <c r="T181" s="1041">
        <v>2.41</v>
      </c>
      <c r="U181" s="1041">
        <v>13.78</v>
      </c>
      <c r="V181" s="1041">
        <v>0.33</v>
      </c>
      <c r="W181" s="1041">
        <v>0.22</v>
      </c>
      <c r="X181" s="1042">
        <v>1340.8</v>
      </c>
      <c r="Y181" s="1058">
        <v>49123.840000000004</v>
      </c>
      <c r="Z181" s="1012"/>
      <c r="AA181" s="1052"/>
      <c r="AB181" s="1059"/>
      <c r="AC181" s="1059"/>
    </row>
    <row r="182" spans="1:29" s="1060" customFormat="1" ht="23.25" customHeight="1" thickBot="1" x14ac:dyDescent="0.3">
      <c r="A182" s="1061">
        <v>44743</v>
      </c>
      <c r="B182" s="1062">
        <v>411.2</v>
      </c>
      <c r="C182" s="1063">
        <v>284.7</v>
      </c>
      <c r="D182" s="1063">
        <v>438.4</v>
      </c>
      <c r="E182" s="1063">
        <v>1924.3</v>
      </c>
      <c r="F182" s="1064">
        <v>2105.6</v>
      </c>
      <c r="G182" s="1064">
        <v>6049.5</v>
      </c>
      <c r="H182" s="1064">
        <v>31285.200000000001</v>
      </c>
      <c r="I182" s="1064">
        <v>5607</v>
      </c>
      <c r="J182" s="1065">
        <f t="shared" ref="J182" si="2">SUM(B182:I182)</f>
        <v>48105.9</v>
      </c>
      <c r="K182" s="1062">
        <v>9.5</v>
      </c>
      <c r="L182" s="1063">
        <v>13.3</v>
      </c>
      <c r="M182" s="1064">
        <v>344.5</v>
      </c>
      <c r="N182" s="1064">
        <v>435.8</v>
      </c>
      <c r="O182" s="1064">
        <v>191.7</v>
      </c>
      <c r="P182" s="1064">
        <v>224.5</v>
      </c>
      <c r="Q182" s="1064">
        <v>46.3</v>
      </c>
      <c r="R182" s="1064">
        <v>6.3</v>
      </c>
      <c r="S182" s="1064">
        <v>56.5</v>
      </c>
      <c r="T182" s="1064">
        <v>2.4</v>
      </c>
      <c r="U182" s="1064">
        <v>13.8</v>
      </c>
      <c r="V182" s="1064">
        <v>0.3</v>
      </c>
      <c r="W182" s="1064">
        <v>0.2</v>
      </c>
      <c r="X182" s="1065">
        <f>SUM(K182:W182)</f>
        <v>1345.1</v>
      </c>
      <c r="Y182" s="1066">
        <f t="shared" ref="Y182" si="3">J182+X182</f>
        <v>49451</v>
      </c>
      <c r="Z182" s="1012"/>
      <c r="AA182" s="1052"/>
      <c r="AB182" s="1059"/>
      <c r="AC182" s="1059"/>
    </row>
    <row r="183" spans="1:29" s="1073" customFormat="1" ht="18" customHeight="1" thickTop="1" x14ac:dyDescent="0.35">
      <c r="A183" s="339" t="s">
        <v>396</v>
      </c>
      <c r="B183" s="1067"/>
      <c r="C183" s="1067"/>
      <c r="D183" s="1067"/>
      <c r="E183" s="1067"/>
      <c r="F183" s="1067"/>
      <c r="G183" s="1067"/>
      <c r="H183" s="1067"/>
      <c r="I183" s="1067"/>
      <c r="J183" s="1068"/>
      <c r="K183" s="1067"/>
      <c r="L183" s="1067"/>
      <c r="M183" s="1067"/>
      <c r="N183" s="1067"/>
      <c r="O183" s="1067"/>
      <c r="P183" s="1067"/>
      <c r="Q183" s="1067"/>
      <c r="R183" s="1067"/>
      <c r="S183" s="1067"/>
      <c r="T183" s="1067"/>
      <c r="U183" s="1067"/>
      <c r="V183" s="1067"/>
      <c r="W183" s="1067"/>
      <c r="X183" s="1068"/>
      <c r="Y183" s="1069"/>
      <c r="Z183" s="1070"/>
      <c r="AA183" s="1071"/>
      <c r="AB183" s="1072"/>
      <c r="AC183" s="1072"/>
    </row>
    <row r="184" spans="1:29" s="1081" customFormat="1" ht="18" customHeight="1" x14ac:dyDescent="0.35">
      <c r="A184" s="339" t="s">
        <v>3741</v>
      </c>
      <c r="B184" s="1074"/>
      <c r="C184" s="1074"/>
      <c r="D184" s="1074"/>
      <c r="E184" s="1075"/>
      <c r="F184" s="1074"/>
      <c r="G184" s="1076"/>
      <c r="H184" s="1074"/>
      <c r="I184" s="1074"/>
      <c r="J184" s="1074"/>
      <c r="K184" s="1075"/>
      <c r="L184" s="1074"/>
      <c r="M184" s="1077"/>
      <c r="N184" s="1074"/>
      <c r="O184" s="1074"/>
      <c r="P184" s="1074"/>
      <c r="Q184" s="1075"/>
      <c r="R184" s="1074"/>
      <c r="S184" s="1078"/>
      <c r="T184" s="1076"/>
      <c r="U184" s="1077"/>
      <c r="V184" s="1077"/>
      <c r="W184" s="1074"/>
      <c r="X184" s="1079"/>
      <c r="Y184" s="1071"/>
      <c r="Z184" s="1070"/>
      <c r="AA184" s="1071"/>
      <c r="AB184" s="1080"/>
      <c r="AC184" s="1080"/>
    </row>
    <row r="185" spans="1:29" ht="20.25" x14ac:dyDescent="0.25">
      <c r="A185" s="1082"/>
      <c r="B185" s="1082"/>
      <c r="C185" s="1082"/>
      <c r="D185" s="1082"/>
      <c r="E185" s="1082"/>
      <c r="F185" s="1083"/>
      <c r="G185" s="1082"/>
      <c r="H185" s="1082"/>
      <c r="I185" s="1082"/>
      <c r="J185" s="1051"/>
      <c r="K185" s="1082"/>
      <c r="L185" s="1082"/>
      <c r="M185" s="1084"/>
      <c r="N185" s="1082"/>
      <c r="O185" s="1051"/>
      <c r="P185" s="1085"/>
      <c r="Q185" s="1082"/>
      <c r="R185" s="1086"/>
      <c r="S185" s="1086"/>
      <c r="T185" s="1086"/>
      <c r="U185" s="1086"/>
      <c r="V185" s="1087"/>
      <c r="W185" s="1087"/>
      <c r="X185" s="1085"/>
      <c r="Y185" s="1045"/>
      <c r="Z185" s="1011"/>
      <c r="AA185" s="1045"/>
      <c r="AB185" s="1046"/>
      <c r="AC185" s="1046"/>
    </row>
    <row r="186" spans="1:29" ht="20.25" x14ac:dyDescent="0.25">
      <c r="A186" s="1082"/>
      <c r="B186" s="1082"/>
      <c r="C186" s="1082"/>
      <c r="D186" s="1086"/>
      <c r="E186" s="1086"/>
      <c r="F186" s="1086"/>
      <c r="G186" s="1086"/>
      <c r="H186" s="1086"/>
      <c r="I186" s="1086"/>
      <c r="J186" s="1087"/>
      <c r="K186" s="1082"/>
      <c r="L186" s="1082"/>
      <c r="M186" s="1082"/>
      <c r="N186" s="1082"/>
      <c r="O186" s="1087"/>
      <c r="P186" s="1082"/>
      <c r="Q186" s="1087"/>
      <c r="R186" s="1082"/>
      <c r="S186" s="1086"/>
      <c r="T186" s="1082"/>
      <c r="U186" s="1082"/>
      <c r="V186" s="1082"/>
      <c r="W186" s="1082"/>
      <c r="X186" s="1088"/>
      <c r="Y186" s="1011"/>
      <c r="Z186" s="1011"/>
      <c r="AA186" s="1045"/>
      <c r="AB186" s="1046"/>
      <c r="AC186" s="1046"/>
    </row>
    <row r="187" spans="1:29" ht="20.25" x14ac:dyDescent="0.25">
      <c r="A187" s="1082"/>
      <c r="B187" s="1082"/>
      <c r="C187" s="1082"/>
      <c r="D187" s="1082"/>
      <c r="E187" s="1082"/>
      <c r="F187" s="1082"/>
      <c r="G187" s="1082"/>
      <c r="H187" s="1082"/>
      <c r="I187" s="1082"/>
      <c r="J187" s="1051"/>
      <c r="K187" s="1051"/>
      <c r="L187" s="1051"/>
      <c r="M187" s="1051"/>
      <c r="N187" s="1051"/>
      <c r="O187" s="1051"/>
      <c r="P187" s="1051"/>
      <c r="Q187" s="1051"/>
      <c r="R187" s="1051"/>
      <c r="S187" s="1051"/>
      <c r="T187" s="1051"/>
      <c r="U187" s="1051"/>
      <c r="V187" s="1051"/>
      <c r="W187" s="1082"/>
      <c r="X187" s="1089"/>
      <c r="Y187" s="1011"/>
      <c r="Z187" s="1011"/>
      <c r="AA187" s="1045"/>
      <c r="AB187" s="1046"/>
      <c r="AC187" s="1046"/>
    </row>
    <row r="188" spans="1:29" ht="20.25" x14ac:dyDescent="0.25">
      <c r="A188" s="1082"/>
      <c r="B188" s="1082"/>
      <c r="C188" s="1082"/>
      <c r="D188" s="1082"/>
      <c r="E188" s="1082"/>
      <c r="F188" s="1082"/>
      <c r="G188" s="1082"/>
      <c r="H188" s="1082"/>
      <c r="I188" s="1082" t="s">
        <v>2027</v>
      </c>
      <c r="J188" s="1082"/>
      <c r="K188" s="1082"/>
      <c r="L188" s="1082"/>
      <c r="M188" s="1082"/>
      <c r="N188" s="1082"/>
      <c r="O188" s="1082"/>
      <c r="P188" s="1082"/>
      <c r="Q188" s="1082"/>
      <c r="R188" s="1082"/>
      <c r="S188" s="1082"/>
      <c r="T188" s="1082"/>
      <c r="U188" s="1082"/>
      <c r="V188" s="1082"/>
      <c r="W188" s="1082"/>
      <c r="X188" s="1090"/>
      <c r="Y188" s="1011"/>
      <c r="Z188" s="1011"/>
      <c r="AA188" s="1045"/>
      <c r="AB188" s="1046"/>
      <c r="AC188" s="1046"/>
    </row>
    <row r="189" spans="1:29" x14ac:dyDescent="0.25">
      <c r="AA189" s="1046"/>
      <c r="AB189" s="1046"/>
      <c r="AC189" s="1046"/>
    </row>
    <row r="190" spans="1:29" x14ac:dyDescent="0.25">
      <c r="AA190" s="1046"/>
      <c r="AB190" s="1046"/>
      <c r="AC190" s="1046"/>
    </row>
    <row r="191" spans="1:29" x14ac:dyDescent="0.25">
      <c r="AA191" s="1046"/>
      <c r="AB191" s="1046"/>
      <c r="AC191" s="1046"/>
    </row>
    <row r="192" spans="1:29" x14ac:dyDescent="0.25">
      <c r="AA192" s="1046"/>
      <c r="AB192" s="1046"/>
      <c r="AC192" s="1046"/>
    </row>
    <row r="193" spans="1:29" x14ac:dyDescent="0.25">
      <c r="AA193" s="1046"/>
      <c r="AB193" s="1046"/>
      <c r="AC193" s="1046"/>
    </row>
    <row r="194" spans="1:29" x14ac:dyDescent="0.25">
      <c r="AA194" s="1046"/>
      <c r="AB194" s="1046"/>
      <c r="AC194" s="1046"/>
    </row>
    <row r="195" spans="1:29" x14ac:dyDescent="0.25">
      <c r="A195" s="1093"/>
      <c r="AA195" s="1046"/>
      <c r="AB195" s="1046"/>
      <c r="AC195" s="1046"/>
    </row>
    <row r="196" spans="1:29" x14ac:dyDescent="0.25">
      <c r="AA196" s="1046"/>
      <c r="AC196" s="1046"/>
    </row>
    <row r="197" spans="1:29" x14ac:dyDescent="0.25">
      <c r="AA197" s="1046"/>
      <c r="AC197" s="1046"/>
    </row>
    <row r="198" spans="1:29" x14ac:dyDescent="0.25">
      <c r="AA198" s="1046"/>
    </row>
    <row r="199" spans="1:29" x14ac:dyDescent="0.25">
      <c r="AA199" s="1046"/>
    </row>
    <row r="200" spans="1:29" x14ac:dyDescent="0.25">
      <c r="AA200" s="1046"/>
    </row>
    <row r="201" spans="1:29" x14ac:dyDescent="0.25">
      <c r="AA201" s="1046"/>
    </row>
    <row r="202" spans="1:29" x14ac:dyDescent="0.25">
      <c r="AA202" s="1046"/>
    </row>
    <row r="203" spans="1:29" x14ac:dyDescent="0.25">
      <c r="AA203" s="1046"/>
    </row>
    <row r="204" spans="1:29" x14ac:dyDescent="0.25">
      <c r="AA204" s="1046"/>
    </row>
    <row r="205" spans="1:29" x14ac:dyDescent="0.25">
      <c r="AA205" s="1046"/>
    </row>
    <row r="206" spans="1:29" x14ac:dyDescent="0.25">
      <c r="AA206" s="1046"/>
    </row>
    <row r="207" spans="1:29" x14ac:dyDescent="0.25">
      <c r="AA207" s="1046"/>
    </row>
    <row r="208" spans="1:29" x14ac:dyDescent="0.25">
      <c r="AA208" s="1046"/>
    </row>
    <row r="209" spans="27:27" x14ac:dyDescent="0.25">
      <c r="AA209" s="1046"/>
    </row>
    <row r="210" spans="27:27" x14ac:dyDescent="0.25">
      <c r="AA210" s="1046"/>
    </row>
    <row r="211" spans="27:27" x14ac:dyDescent="0.25">
      <c r="AA211" s="1046"/>
    </row>
    <row r="212" spans="27:27" x14ac:dyDescent="0.25">
      <c r="AA212" s="1046"/>
    </row>
    <row r="213" spans="27:27" x14ac:dyDescent="0.25">
      <c r="AA213" s="1046"/>
    </row>
    <row r="214" spans="27:27" x14ac:dyDescent="0.25">
      <c r="AA214" s="1046"/>
    </row>
    <row r="215" spans="27:27" x14ac:dyDescent="0.25">
      <c r="AA215" s="1046"/>
    </row>
    <row r="216" spans="27:27" x14ac:dyDescent="0.25">
      <c r="AA216" s="1046"/>
    </row>
    <row r="217" spans="27:27" x14ac:dyDescent="0.25">
      <c r="AA217" s="1046"/>
    </row>
    <row r="218" spans="27:27" x14ac:dyDescent="0.25">
      <c r="AA218" s="1046"/>
    </row>
    <row r="219" spans="27:27" x14ac:dyDescent="0.25">
      <c r="AA219" s="1046"/>
    </row>
    <row r="220" spans="27:27" x14ac:dyDescent="0.25">
      <c r="AA220" s="1046"/>
    </row>
    <row r="221" spans="27:27" x14ac:dyDescent="0.25">
      <c r="AA221" s="1046"/>
    </row>
    <row r="222" spans="27:27" x14ac:dyDescent="0.25">
      <c r="AA222" s="1046"/>
    </row>
    <row r="223" spans="27:27" x14ac:dyDescent="0.25">
      <c r="AA223" s="1046"/>
    </row>
    <row r="224" spans="27:27" x14ac:dyDescent="0.25">
      <c r="AA224" s="1046"/>
    </row>
    <row r="225" spans="27:27" x14ac:dyDescent="0.25">
      <c r="AA225" s="1046"/>
    </row>
    <row r="226" spans="27:27" x14ac:dyDescent="0.25">
      <c r="AA226" s="1046"/>
    </row>
    <row r="227" spans="27:27" x14ac:dyDescent="0.25">
      <c r="AA227" s="1046"/>
    </row>
    <row r="228" spans="27:27" x14ac:dyDescent="0.25">
      <c r="AA228" s="1046"/>
    </row>
    <row r="229" spans="27:27" x14ac:dyDescent="0.25">
      <c r="AA229" s="1046"/>
    </row>
    <row r="230" spans="27:27" x14ac:dyDescent="0.25">
      <c r="AA230" s="1046"/>
    </row>
    <row r="231" spans="27:27" x14ac:dyDescent="0.25">
      <c r="AA231" s="1046"/>
    </row>
    <row r="232" spans="27:27" x14ac:dyDescent="0.25">
      <c r="AA232" s="1046"/>
    </row>
    <row r="233" spans="27:27" x14ac:dyDescent="0.25">
      <c r="AA233" s="1046"/>
    </row>
    <row r="234" spans="27:27" x14ac:dyDescent="0.25">
      <c r="AA234" s="1046"/>
    </row>
    <row r="235" spans="27:27" x14ac:dyDescent="0.25">
      <c r="AA235" s="1046"/>
    </row>
    <row r="236" spans="27:27" x14ac:dyDescent="0.25">
      <c r="AA236" s="1046"/>
    </row>
    <row r="237" spans="27:27" x14ac:dyDescent="0.25">
      <c r="AA237" s="1046"/>
    </row>
    <row r="238" spans="27:27" x14ac:dyDescent="0.25">
      <c r="AA238" s="1046"/>
    </row>
    <row r="239" spans="27:27" x14ac:dyDescent="0.25">
      <c r="AA239" s="1046"/>
    </row>
    <row r="240" spans="27:27" x14ac:dyDescent="0.25">
      <c r="AA240" s="1046"/>
    </row>
    <row r="241" spans="27:27" x14ac:dyDescent="0.25">
      <c r="AA241" s="1046"/>
    </row>
    <row r="242" spans="27:27" x14ac:dyDescent="0.25">
      <c r="AA242" s="1046"/>
    </row>
    <row r="243" spans="27:27" x14ac:dyDescent="0.25">
      <c r="AA243" s="1046"/>
    </row>
    <row r="244" spans="27:27" x14ac:dyDescent="0.25">
      <c r="AA244" s="1046"/>
    </row>
    <row r="245" spans="27:27" x14ac:dyDescent="0.25">
      <c r="AA245" s="1046"/>
    </row>
    <row r="246" spans="27:27" x14ac:dyDescent="0.25">
      <c r="AA246" s="1046"/>
    </row>
    <row r="247" spans="27:27" x14ac:dyDescent="0.25">
      <c r="AA247" s="1046"/>
    </row>
    <row r="248" spans="27:27" x14ac:dyDescent="0.25">
      <c r="AA248" s="1046"/>
    </row>
    <row r="249" spans="27:27" x14ac:dyDescent="0.25">
      <c r="AA249" s="1046"/>
    </row>
    <row r="250" spans="27:27" x14ac:dyDescent="0.25">
      <c r="AA250" s="1046"/>
    </row>
    <row r="251" spans="27:27" x14ac:dyDescent="0.25">
      <c r="AA251" s="1046"/>
    </row>
    <row r="252" spans="27:27" x14ac:dyDescent="0.25">
      <c r="AA252" s="1046"/>
    </row>
    <row r="253" spans="27:27" x14ac:dyDescent="0.25">
      <c r="AA253" s="1046"/>
    </row>
    <row r="254" spans="27:27" x14ac:dyDescent="0.25">
      <c r="AA254" s="1046"/>
    </row>
    <row r="255" spans="27:27" x14ac:dyDescent="0.25">
      <c r="AA255" s="1046"/>
    </row>
    <row r="256" spans="27:27" x14ac:dyDescent="0.25">
      <c r="AA256" s="1046"/>
    </row>
    <row r="257" spans="27:27" x14ac:dyDescent="0.25">
      <c r="AA257" s="1046"/>
    </row>
    <row r="258" spans="27:27" x14ac:dyDescent="0.25">
      <c r="AA258" s="1046"/>
    </row>
    <row r="259" spans="27:27" x14ac:dyDescent="0.25">
      <c r="AA259" s="1046"/>
    </row>
    <row r="260" spans="27:27" x14ac:dyDescent="0.25">
      <c r="AA260" s="1046"/>
    </row>
    <row r="261" spans="27:27" x14ac:dyDescent="0.25">
      <c r="AA261" s="1046"/>
    </row>
    <row r="262" spans="27:27" x14ac:dyDescent="0.25">
      <c r="AA262" s="1046"/>
    </row>
    <row r="263" spans="27:27" x14ac:dyDescent="0.25">
      <c r="AA263" s="1046"/>
    </row>
    <row r="264" spans="27:27" x14ac:dyDescent="0.25">
      <c r="AA264" s="1046"/>
    </row>
    <row r="265" spans="27:27" x14ac:dyDescent="0.25">
      <c r="AA265" s="1046"/>
    </row>
    <row r="266" spans="27:27" x14ac:dyDescent="0.25">
      <c r="AA266" s="1046"/>
    </row>
    <row r="267" spans="27:27" x14ac:dyDescent="0.25">
      <c r="AA267" s="1046"/>
    </row>
    <row r="268" spans="27:27" x14ac:dyDescent="0.25">
      <c r="AA268" s="1046"/>
    </row>
    <row r="269" spans="27:27" x14ac:dyDescent="0.25">
      <c r="AA269" s="1046"/>
    </row>
    <row r="270" spans="27:27" x14ac:dyDescent="0.25">
      <c r="AA270" s="1046"/>
    </row>
    <row r="271" spans="27:27" x14ac:dyDescent="0.25">
      <c r="AA271" s="1046"/>
    </row>
    <row r="272" spans="27:27" x14ac:dyDescent="0.25">
      <c r="AA272" s="1046"/>
    </row>
    <row r="273" spans="27:27" x14ac:dyDescent="0.25">
      <c r="AA273" s="1046"/>
    </row>
    <row r="274" spans="27:27" x14ac:dyDescent="0.25">
      <c r="AA274" s="1046"/>
    </row>
    <row r="275" spans="27:27" x14ac:dyDescent="0.25">
      <c r="AA275" s="1046"/>
    </row>
    <row r="276" spans="27:27" x14ac:dyDescent="0.25">
      <c r="AA276" s="1046"/>
    </row>
    <row r="277" spans="27:27" x14ac:dyDescent="0.25">
      <c r="AA277" s="1046"/>
    </row>
    <row r="278" spans="27:27" x14ac:dyDescent="0.25">
      <c r="AA278" s="1046"/>
    </row>
    <row r="279" spans="27:27" x14ac:dyDescent="0.25">
      <c r="AA279" s="1046"/>
    </row>
    <row r="280" spans="27:27" x14ac:dyDescent="0.25">
      <c r="AA280" s="1046"/>
    </row>
    <row r="281" spans="27:27" x14ac:dyDescent="0.25">
      <c r="AA281" s="1046"/>
    </row>
    <row r="282" spans="27:27" x14ac:dyDescent="0.25">
      <c r="AA282" s="1046"/>
    </row>
    <row r="283" spans="27:27" x14ac:dyDescent="0.25">
      <c r="AA283" s="1046"/>
    </row>
    <row r="284" spans="27:27" x14ac:dyDescent="0.25">
      <c r="AA284" s="1046"/>
    </row>
    <row r="285" spans="27:27" x14ac:dyDescent="0.25">
      <c r="AA285" s="1046"/>
    </row>
    <row r="286" spans="27:27" x14ac:dyDescent="0.25">
      <c r="AA286" s="1046"/>
    </row>
    <row r="287" spans="27:27" x14ac:dyDescent="0.25">
      <c r="AA287" s="1046"/>
    </row>
    <row r="288" spans="27:27" x14ac:dyDescent="0.25">
      <c r="AA288" s="1046"/>
    </row>
    <row r="289" spans="27:27" x14ac:dyDescent="0.25">
      <c r="AA289" s="1046"/>
    </row>
    <row r="290" spans="27:27" x14ac:dyDescent="0.25">
      <c r="AA290" s="1046"/>
    </row>
    <row r="291" spans="27:27" x14ac:dyDescent="0.25">
      <c r="AA291" s="1046"/>
    </row>
    <row r="292" spans="27:27" x14ac:dyDescent="0.25">
      <c r="AA292" s="1046"/>
    </row>
    <row r="293" spans="27:27" x14ac:dyDescent="0.25">
      <c r="AA293" s="1046"/>
    </row>
    <row r="294" spans="27:27" x14ac:dyDescent="0.25">
      <c r="AA294" s="1046"/>
    </row>
    <row r="295" spans="27:27" x14ac:dyDescent="0.25">
      <c r="AA295" s="1046"/>
    </row>
    <row r="296" spans="27:27" x14ac:dyDescent="0.25">
      <c r="AA296" s="1046"/>
    </row>
    <row r="297" spans="27:27" x14ac:dyDescent="0.25">
      <c r="AA297" s="1046"/>
    </row>
    <row r="298" spans="27:27" x14ac:dyDescent="0.25">
      <c r="AA298" s="1046"/>
    </row>
    <row r="299" spans="27:27" x14ac:dyDescent="0.25">
      <c r="AA299" s="1046"/>
    </row>
    <row r="300" spans="27:27" x14ac:dyDescent="0.25">
      <c r="AA300" s="1046"/>
    </row>
    <row r="301" spans="27:27" x14ac:dyDescent="0.25">
      <c r="AA301" s="1046"/>
    </row>
    <row r="302" spans="27:27" x14ac:dyDescent="0.25">
      <c r="AA302" s="1046"/>
    </row>
    <row r="303" spans="27:27" x14ac:dyDescent="0.25">
      <c r="AA303" s="1046"/>
    </row>
    <row r="304" spans="27:27" x14ac:dyDescent="0.25">
      <c r="AA304" s="1046"/>
    </row>
    <row r="305" spans="27:27" x14ac:dyDescent="0.25">
      <c r="AA305" s="1046"/>
    </row>
    <row r="306" spans="27:27" x14ac:dyDescent="0.25">
      <c r="AA306" s="1046"/>
    </row>
    <row r="307" spans="27:27" x14ac:dyDescent="0.25">
      <c r="AA307" s="1046"/>
    </row>
    <row r="308" spans="27:27" x14ac:dyDescent="0.25">
      <c r="AA308" s="1046"/>
    </row>
    <row r="309" spans="27:27" x14ac:dyDescent="0.25">
      <c r="AA309" s="1046"/>
    </row>
    <row r="310" spans="27:27" x14ac:dyDescent="0.25">
      <c r="AA310" s="1046"/>
    </row>
    <row r="311" spans="27:27" x14ac:dyDescent="0.25">
      <c r="AA311" s="1046"/>
    </row>
    <row r="312" spans="27:27" x14ac:dyDescent="0.25">
      <c r="AA312" s="1046"/>
    </row>
    <row r="313" spans="27:27" x14ac:dyDescent="0.25">
      <c r="AA313" s="1046"/>
    </row>
    <row r="314" spans="27:27" x14ac:dyDescent="0.25">
      <c r="AA314" s="1046"/>
    </row>
    <row r="315" spans="27:27" x14ac:dyDescent="0.25">
      <c r="AA315" s="1046"/>
    </row>
    <row r="316" spans="27:27" x14ac:dyDescent="0.25">
      <c r="AA316" s="1046"/>
    </row>
    <row r="317" spans="27:27" x14ac:dyDescent="0.25">
      <c r="AA317" s="1046"/>
    </row>
    <row r="318" spans="27:27" x14ac:dyDescent="0.25">
      <c r="AA318" s="1046"/>
    </row>
    <row r="319" spans="27:27" x14ac:dyDescent="0.25">
      <c r="AA319" s="1046"/>
    </row>
    <row r="320" spans="27:27" x14ac:dyDescent="0.25">
      <c r="AA320" s="1046"/>
    </row>
    <row r="321" spans="27:27" x14ac:dyDescent="0.25">
      <c r="AA321" s="1046"/>
    </row>
    <row r="322" spans="27:27" x14ac:dyDescent="0.25">
      <c r="AA322" s="1046"/>
    </row>
    <row r="323" spans="27:27" x14ac:dyDescent="0.25">
      <c r="AA323" s="1046"/>
    </row>
    <row r="324" spans="27:27" x14ac:dyDescent="0.25">
      <c r="AA324" s="1046"/>
    </row>
    <row r="325" spans="27:27" x14ac:dyDescent="0.25">
      <c r="AA325" s="1046"/>
    </row>
    <row r="326" spans="27:27" x14ac:dyDescent="0.25">
      <c r="AA326" s="1046"/>
    </row>
    <row r="327" spans="27:27" x14ac:dyDescent="0.25">
      <c r="AA327" s="1046"/>
    </row>
    <row r="328" spans="27:27" x14ac:dyDescent="0.25">
      <c r="AA328" s="1046"/>
    </row>
    <row r="329" spans="27:27" x14ac:dyDescent="0.25">
      <c r="AA329" s="1046"/>
    </row>
    <row r="330" spans="27:27" x14ac:dyDescent="0.25">
      <c r="AA330" s="1046"/>
    </row>
    <row r="331" spans="27:27" x14ac:dyDescent="0.25">
      <c r="AA331" s="1046"/>
    </row>
    <row r="332" spans="27:27" x14ac:dyDescent="0.25">
      <c r="AA332" s="1046"/>
    </row>
    <row r="333" spans="27:27" x14ac:dyDescent="0.25">
      <c r="AA333" s="1046"/>
    </row>
    <row r="334" spans="27:27" x14ac:dyDescent="0.25">
      <c r="AA334" s="1046"/>
    </row>
    <row r="335" spans="27:27" x14ac:dyDescent="0.25">
      <c r="AA335" s="1046"/>
    </row>
    <row r="336" spans="27:27" x14ac:dyDescent="0.25">
      <c r="AA336" s="1046"/>
    </row>
    <row r="337" spans="27:27" x14ac:dyDescent="0.25">
      <c r="AA337" s="1046"/>
    </row>
    <row r="338" spans="27:27" x14ac:dyDescent="0.25">
      <c r="AA338" s="1046"/>
    </row>
    <row r="339" spans="27:27" x14ac:dyDescent="0.25">
      <c r="AA339" s="1046"/>
    </row>
    <row r="340" spans="27:27" x14ac:dyDescent="0.25">
      <c r="AA340" s="1046"/>
    </row>
    <row r="341" spans="27:27" x14ac:dyDescent="0.25">
      <c r="AA341" s="1046"/>
    </row>
    <row r="342" spans="27:27" x14ac:dyDescent="0.25">
      <c r="AA342" s="1046"/>
    </row>
    <row r="343" spans="27:27" x14ac:dyDescent="0.25">
      <c r="AA343" s="1046"/>
    </row>
    <row r="344" spans="27:27" x14ac:dyDescent="0.25">
      <c r="AA344" s="1046"/>
    </row>
    <row r="345" spans="27:27" x14ac:dyDescent="0.25">
      <c r="AA345" s="1046"/>
    </row>
    <row r="346" spans="27:27" x14ac:dyDescent="0.25">
      <c r="AA346" s="1046"/>
    </row>
    <row r="347" spans="27:27" x14ac:dyDescent="0.25">
      <c r="AA347" s="1046"/>
    </row>
    <row r="348" spans="27:27" x14ac:dyDescent="0.25">
      <c r="AA348" s="1046"/>
    </row>
    <row r="349" spans="27:27" x14ac:dyDescent="0.25">
      <c r="AA349" s="1046"/>
    </row>
    <row r="350" spans="27:27" x14ac:dyDescent="0.25">
      <c r="AA350" s="1046"/>
    </row>
    <row r="351" spans="27:27" x14ac:dyDescent="0.25">
      <c r="AA351" s="1046"/>
    </row>
    <row r="352" spans="27:27" x14ac:dyDescent="0.25">
      <c r="AA352" s="1046"/>
    </row>
    <row r="353" spans="27:27" x14ac:dyDescent="0.25">
      <c r="AA353" s="1046"/>
    </row>
    <row r="354" spans="27:27" x14ac:dyDescent="0.25">
      <c r="AA354" s="1046"/>
    </row>
    <row r="355" spans="27:27" x14ac:dyDescent="0.25">
      <c r="AA355" s="1046"/>
    </row>
    <row r="356" spans="27:27" x14ac:dyDescent="0.25">
      <c r="AA356" s="1046"/>
    </row>
    <row r="357" spans="27:27" x14ac:dyDescent="0.25">
      <c r="AA357" s="1046"/>
    </row>
    <row r="358" spans="27:27" x14ac:dyDescent="0.25">
      <c r="AA358" s="1046"/>
    </row>
    <row r="359" spans="27:27" x14ac:dyDescent="0.25">
      <c r="AA359" s="1046"/>
    </row>
    <row r="360" spans="27:27" x14ac:dyDescent="0.25">
      <c r="AA360" s="1046"/>
    </row>
    <row r="361" spans="27:27" x14ac:dyDescent="0.25">
      <c r="AA361" s="1046"/>
    </row>
    <row r="362" spans="27:27" x14ac:dyDescent="0.25">
      <c r="AA362" s="1046"/>
    </row>
    <row r="363" spans="27:27" x14ac:dyDescent="0.25">
      <c r="AA363" s="1046"/>
    </row>
    <row r="364" spans="27:27" x14ac:dyDescent="0.25">
      <c r="AA364" s="1046"/>
    </row>
    <row r="365" spans="27:27" x14ac:dyDescent="0.25">
      <c r="AA365" s="1046"/>
    </row>
    <row r="366" spans="27:27" x14ac:dyDescent="0.25">
      <c r="AA366" s="1046"/>
    </row>
    <row r="367" spans="27:27" x14ac:dyDescent="0.25">
      <c r="AA367" s="1046"/>
    </row>
    <row r="368" spans="27:27" x14ac:dyDescent="0.25">
      <c r="AA368" s="1046"/>
    </row>
    <row r="369" spans="27:27" x14ac:dyDescent="0.25">
      <c r="AA369" s="1046"/>
    </row>
    <row r="370" spans="27:27" x14ac:dyDescent="0.25">
      <c r="AA370" s="1046"/>
    </row>
    <row r="371" spans="27:27" x14ac:dyDescent="0.25">
      <c r="AA371" s="1046"/>
    </row>
    <row r="372" spans="27:27" x14ac:dyDescent="0.25">
      <c r="AA372" s="1046"/>
    </row>
    <row r="373" spans="27:27" x14ac:dyDescent="0.25">
      <c r="AA373" s="1046"/>
    </row>
    <row r="374" spans="27:27" x14ac:dyDescent="0.25">
      <c r="AA374" s="1046"/>
    </row>
    <row r="375" spans="27:27" x14ac:dyDescent="0.25">
      <c r="AA375" s="1046"/>
    </row>
    <row r="376" spans="27:27" x14ac:dyDescent="0.25">
      <c r="AA376" s="1046"/>
    </row>
    <row r="377" spans="27:27" x14ac:dyDescent="0.25">
      <c r="AA377" s="1046"/>
    </row>
    <row r="378" spans="27:27" x14ac:dyDescent="0.25">
      <c r="AA378" s="1046"/>
    </row>
    <row r="379" spans="27:27" x14ac:dyDescent="0.25">
      <c r="AA379" s="1046"/>
    </row>
    <row r="380" spans="27:27" x14ac:dyDescent="0.25">
      <c r="AA380" s="1046"/>
    </row>
    <row r="381" spans="27:27" x14ac:dyDescent="0.25">
      <c r="AA381" s="1046"/>
    </row>
    <row r="382" spans="27:27" x14ac:dyDescent="0.25">
      <c r="AA382" s="1046"/>
    </row>
    <row r="383" spans="27:27" x14ac:dyDescent="0.25">
      <c r="AA383" s="1046"/>
    </row>
    <row r="384" spans="27:27" x14ac:dyDescent="0.25">
      <c r="AA384" s="1046"/>
    </row>
    <row r="385" spans="27:27" x14ac:dyDescent="0.25">
      <c r="AA385" s="1046"/>
    </row>
    <row r="386" spans="27:27" x14ac:dyDescent="0.25">
      <c r="AA386" s="1046"/>
    </row>
    <row r="387" spans="27:27" x14ac:dyDescent="0.25">
      <c r="AA387" s="1046"/>
    </row>
    <row r="388" spans="27:27" x14ac:dyDescent="0.25">
      <c r="AA388" s="1046"/>
    </row>
    <row r="389" spans="27:27" x14ac:dyDescent="0.25">
      <c r="AA389" s="1046"/>
    </row>
    <row r="390" spans="27:27" x14ac:dyDescent="0.25">
      <c r="AA390" s="1046"/>
    </row>
    <row r="391" spans="27:27" x14ac:dyDescent="0.25">
      <c r="AA391" s="1046"/>
    </row>
    <row r="392" spans="27:27" x14ac:dyDescent="0.25">
      <c r="AA392" s="1046"/>
    </row>
    <row r="393" spans="27:27" x14ac:dyDescent="0.25">
      <c r="AA393" s="1046"/>
    </row>
    <row r="394" spans="27:27" x14ac:dyDescent="0.25">
      <c r="AA394" s="1046"/>
    </row>
    <row r="395" spans="27:27" x14ac:dyDescent="0.25">
      <c r="AA395" s="1046"/>
    </row>
    <row r="396" spans="27:27" x14ac:dyDescent="0.25">
      <c r="AA396" s="1046"/>
    </row>
    <row r="397" spans="27:27" x14ac:dyDescent="0.25">
      <c r="AA397" s="1046"/>
    </row>
    <row r="398" spans="27:27" x14ac:dyDescent="0.25">
      <c r="AA398" s="1046"/>
    </row>
    <row r="399" spans="27:27" x14ac:dyDescent="0.25">
      <c r="AA399" s="1046"/>
    </row>
    <row r="400" spans="27:27" x14ac:dyDescent="0.25">
      <c r="AA400" s="1046"/>
    </row>
    <row r="401" spans="27:27" x14ac:dyDescent="0.25">
      <c r="AA401" s="1046"/>
    </row>
    <row r="402" spans="27:27" x14ac:dyDescent="0.25">
      <c r="AA402" s="1046"/>
    </row>
    <row r="403" spans="27:27" x14ac:dyDescent="0.25">
      <c r="AA403" s="1046"/>
    </row>
    <row r="404" spans="27:27" x14ac:dyDescent="0.25">
      <c r="AA404" s="1046"/>
    </row>
    <row r="405" spans="27:27" x14ac:dyDescent="0.25">
      <c r="AA405" s="1046"/>
    </row>
    <row r="406" spans="27:27" x14ac:dyDescent="0.25">
      <c r="AA406" s="1046"/>
    </row>
    <row r="407" spans="27:27" x14ac:dyDescent="0.25">
      <c r="AA407" s="1046"/>
    </row>
    <row r="408" spans="27:27" x14ac:dyDescent="0.25">
      <c r="AA408" s="1046"/>
    </row>
    <row r="409" spans="27:27" x14ac:dyDescent="0.25">
      <c r="AA409" s="1046"/>
    </row>
    <row r="410" spans="27:27" x14ac:dyDescent="0.25">
      <c r="AA410" s="1046"/>
    </row>
    <row r="411" spans="27:27" x14ac:dyDescent="0.25">
      <c r="AA411" s="1046"/>
    </row>
    <row r="412" spans="27:27" x14ac:dyDescent="0.25">
      <c r="AA412" s="1046"/>
    </row>
    <row r="413" spans="27:27" x14ac:dyDescent="0.25">
      <c r="AA413" s="1046"/>
    </row>
    <row r="414" spans="27:27" x14ac:dyDescent="0.25">
      <c r="AA414" s="1046"/>
    </row>
    <row r="415" spans="27:27" x14ac:dyDescent="0.25">
      <c r="AA415" s="1046"/>
    </row>
    <row r="416" spans="27:27" x14ac:dyDescent="0.25">
      <c r="AA416" s="1046"/>
    </row>
    <row r="417" spans="27:27" x14ac:dyDescent="0.25">
      <c r="AA417" s="1046"/>
    </row>
    <row r="418" spans="27:27" x14ac:dyDescent="0.25">
      <c r="AA418" s="1046"/>
    </row>
    <row r="419" spans="27:27" x14ac:dyDescent="0.25">
      <c r="AA419" s="1046"/>
    </row>
    <row r="420" spans="27:27" x14ac:dyDescent="0.25">
      <c r="AA420" s="1046"/>
    </row>
    <row r="421" spans="27:27" x14ac:dyDescent="0.25">
      <c r="AA421" s="1046"/>
    </row>
    <row r="422" spans="27:27" x14ac:dyDescent="0.25">
      <c r="AA422" s="1046"/>
    </row>
    <row r="423" spans="27:27" x14ac:dyDescent="0.25">
      <c r="AA423" s="1046"/>
    </row>
    <row r="424" spans="27:27" x14ac:dyDescent="0.25">
      <c r="AA424" s="1046"/>
    </row>
    <row r="425" spans="27:27" x14ac:dyDescent="0.25">
      <c r="AA425" s="1046"/>
    </row>
    <row r="426" spans="27:27" x14ac:dyDescent="0.25">
      <c r="AA426" s="1046"/>
    </row>
    <row r="427" spans="27:27" x14ac:dyDescent="0.25">
      <c r="AA427" s="1046"/>
    </row>
    <row r="428" spans="27:27" x14ac:dyDescent="0.25">
      <c r="AA428" s="1046"/>
    </row>
    <row r="429" spans="27:27" x14ac:dyDescent="0.25">
      <c r="AA429" s="1046"/>
    </row>
    <row r="430" spans="27:27" x14ac:dyDescent="0.25">
      <c r="AA430" s="1046"/>
    </row>
    <row r="431" spans="27:27" x14ac:dyDescent="0.25">
      <c r="AA431" s="1046"/>
    </row>
    <row r="432" spans="27:27" x14ac:dyDescent="0.25">
      <c r="AA432" s="1046"/>
    </row>
    <row r="433" spans="27:27" x14ac:dyDescent="0.25">
      <c r="AA433" s="1046"/>
    </row>
    <row r="434" spans="27:27" x14ac:dyDescent="0.25">
      <c r="AA434" s="1046"/>
    </row>
    <row r="435" spans="27:27" x14ac:dyDescent="0.25">
      <c r="AA435" s="1046"/>
    </row>
    <row r="436" spans="27:27" x14ac:dyDescent="0.25">
      <c r="AA436" s="1046"/>
    </row>
    <row r="437" spans="27:27" x14ac:dyDescent="0.25">
      <c r="AA437" s="1046"/>
    </row>
    <row r="438" spans="27:27" x14ac:dyDescent="0.25">
      <c r="AA438" s="1046"/>
    </row>
    <row r="439" spans="27:27" x14ac:dyDescent="0.25">
      <c r="AA439" s="1046"/>
    </row>
    <row r="440" spans="27:27" x14ac:dyDescent="0.25">
      <c r="AA440" s="1046"/>
    </row>
    <row r="441" spans="27:27" x14ac:dyDescent="0.25">
      <c r="AA441" s="1046"/>
    </row>
    <row r="442" spans="27:27" x14ac:dyDescent="0.25">
      <c r="AA442" s="1046"/>
    </row>
    <row r="443" spans="27:27" x14ac:dyDescent="0.25">
      <c r="AA443" s="1046"/>
    </row>
    <row r="444" spans="27:27" x14ac:dyDescent="0.25">
      <c r="AA444" s="1046"/>
    </row>
    <row r="445" spans="27:27" x14ac:dyDescent="0.25">
      <c r="AA445" s="1046"/>
    </row>
    <row r="446" spans="27:27" x14ac:dyDescent="0.25">
      <c r="AA446" s="1046"/>
    </row>
    <row r="447" spans="27:27" x14ac:dyDescent="0.25">
      <c r="AA447" s="1046"/>
    </row>
    <row r="448" spans="27:27" x14ac:dyDescent="0.25">
      <c r="AA448" s="1046"/>
    </row>
    <row r="449" spans="27:27" x14ac:dyDescent="0.25">
      <c r="AA449" s="1046"/>
    </row>
    <row r="450" spans="27:27" x14ac:dyDescent="0.25">
      <c r="AA450" s="1046"/>
    </row>
    <row r="451" spans="27:27" x14ac:dyDescent="0.25">
      <c r="AA451" s="1046"/>
    </row>
    <row r="452" spans="27:27" x14ac:dyDescent="0.25">
      <c r="AA452" s="1046"/>
    </row>
    <row r="453" spans="27:27" x14ac:dyDescent="0.25">
      <c r="AA453" s="1046"/>
    </row>
    <row r="454" spans="27:27" x14ac:dyDescent="0.25">
      <c r="AA454" s="1046"/>
    </row>
    <row r="455" spans="27:27" x14ac:dyDescent="0.25">
      <c r="AA455" s="1046"/>
    </row>
    <row r="456" spans="27:27" x14ac:dyDescent="0.25">
      <c r="AA456" s="1046"/>
    </row>
    <row r="457" spans="27:27" x14ac:dyDescent="0.25">
      <c r="AA457" s="1046"/>
    </row>
    <row r="458" spans="27:27" x14ac:dyDescent="0.25">
      <c r="AA458" s="1046"/>
    </row>
    <row r="459" spans="27:27" x14ac:dyDescent="0.25">
      <c r="AA459" s="1046"/>
    </row>
    <row r="460" spans="27:27" x14ac:dyDescent="0.25">
      <c r="AA460" s="1046"/>
    </row>
    <row r="461" spans="27:27" x14ac:dyDescent="0.25">
      <c r="AA461" s="1046"/>
    </row>
    <row r="462" spans="27:27" x14ac:dyDescent="0.25">
      <c r="AA462" s="1046"/>
    </row>
    <row r="463" spans="27:27" x14ac:dyDescent="0.25">
      <c r="AA463" s="1046"/>
    </row>
    <row r="464" spans="27:27" x14ac:dyDescent="0.25">
      <c r="AA464" s="1046"/>
    </row>
    <row r="465" spans="27:27" x14ac:dyDescent="0.25">
      <c r="AA465" s="1046"/>
    </row>
    <row r="466" spans="27:27" x14ac:dyDescent="0.25">
      <c r="AA466" s="1046"/>
    </row>
    <row r="467" spans="27:27" x14ac:dyDescent="0.25">
      <c r="AA467" s="1046"/>
    </row>
    <row r="468" spans="27:27" x14ac:dyDescent="0.25">
      <c r="AA468" s="1046"/>
    </row>
    <row r="469" spans="27:27" x14ac:dyDescent="0.25">
      <c r="AA469" s="1046"/>
    </row>
    <row r="470" spans="27:27" x14ac:dyDescent="0.25">
      <c r="AA470" s="1046"/>
    </row>
    <row r="471" spans="27:27" x14ac:dyDescent="0.25">
      <c r="AA471" s="1046"/>
    </row>
    <row r="472" spans="27:27" x14ac:dyDescent="0.25">
      <c r="AA472" s="1046"/>
    </row>
    <row r="473" spans="27:27" x14ac:dyDescent="0.25">
      <c r="AA473" s="1046"/>
    </row>
    <row r="474" spans="27:27" x14ac:dyDescent="0.25">
      <c r="AA474" s="1046"/>
    </row>
    <row r="475" spans="27:27" x14ac:dyDescent="0.25">
      <c r="AA475" s="1046"/>
    </row>
    <row r="476" spans="27:27" x14ac:dyDescent="0.25">
      <c r="AA476" s="1046"/>
    </row>
    <row r="477" spans="27:27" x14ac:dyDescent="0.25">
      <c r="AA477" s="1046"/>
    </row>
    <row r="478" spans="27:27" x14ac:dyDescent="0.25">
      <c r="AA478" s="1046"/>
    </row>
    <row r="479" spans="27:27" x14ac:dyDescent="0.25">
      <c r="AA479" s="1046"/>
    </row>
    <row r="480" spans="27:27" x14ac:dyDescent="0.25">
      <c r="AA480" s="1046"/>
    </row>
    <row r="481" spans="27:27" x14ac:dyDescent="0.25">
      <c r="AA481" s="1046"/>
    </row>
    <row r="482" spans="27:27" x14ac:dyDescent="0.25">
      <c r="AA482" s="1046"/>
    </row>
    <row r="483" spans="27:27" x14ac:dyDescent="0.25">
      <c r="AA483" s="1046"/>
    </row>
    <row r="484" spans="27:27" x14ac:dyDescent="0.25">
      <c r="AA484" s="1046"/>
    </row>
    <row r="485" spans="27:27" x14ac:dyDescent="0.25">
      <c r="AA485" s="1046"/>
    </row>
    <row r="486" spans="27:27" x14ac:dyDescent="0.25">
      <c r="AA486" s="1046"/>
    </row>
    <row r="487" spans="27:27" x14ac:dyDescent="0.25">
      <c r="AA487" s="1046"/>
    </row>
    <row r="488" spans="27:27" x14ac:dyDescent="0.25">
      <c r="AA488" s="1046"/>
    </row>
    <row r="489" spans="27:27" x14ac:dyDescent="0.25">
      <c r="AA489" s="1046"/>
    </row>
    <row r="490" spans="27:27" x14ac:dyDescent="0.25">
      <c r="AA490" s="1046"/>
    </row>
    <row r="491" spans="27:27" x14ac:dyDescent="0.25">
      <c r="AA491" s="1046"/>
    </row>
    <row r="492" spans="27:27" x14ac:dyDescent="0.25">
      <c r="AA492" s="1046"/>
    </row>
    <row r="493" spans="27:27" x14ac:dyDescent="0.25">
      <c r="AA493" s="1046"/>
    </row>
    <row r="494" spans="27:27" x14ac:dyDescent="0.25">
      <c r="AA494" s="1046"/>
    </row>
    <row r="495" spans="27:27" x14ac:dyDescent="0.25">
      <c r="AA495" s="1046"/>
    </row>
    <row r="496" spans="27:27" x14ac:dyDescent="0.25">
      <c r="AA496" s="1046"/>
    </row>
    <row r="497" spans="27:27" x14ac:dyDescent="0.25">
      <c r="AA497" s="1046"/>
    </row>
    <row r="498" spans="27:27" x14ac:dyDescent="0.25">
      <c r="AA498" s="1046"/>
    </row>
    <row r="499" spans="27:27" x14ac:dyDescent="0.25">
      <c r="AA499" s="1046"/>
    </row>
    <row r="500" spans="27:27" x14ac:dyDescent="0.25">
      <c r="AA500" s="1046"/>
    </row>
    <row r="501" spans="27:27" x14ac:dyDescent="0.25">
      <c r="AA501" s="1046"/>
    </row>
    <row r="502" spans="27:27" x14ac:dyDescent="0.25">
      <c r="AA502" s="1046"/>
    </row>
    <row r="503" spans="27:27" x14ac:dyDescent="0.25">
      <c r="AA503" s="1046"/>
    </row>
    <row r="504" spans="27:27" x14ac:dyDescent="0.25">
      <c r="AA504" s="1046"/>
    </row>
    <row r="505" spans="27:27" x14ac:dyDescent="0.25">
      <c r="AA505" s="1046"/>
    </row>
    <row r="506" spans="27:27" x14ac:dyDescent="0.25">
      <c r="AA506" s="1046"/>
    </row>
    <row r="507" spans="27:27" x14ac:dyDescent="0.25">
      <c r="AA507" s="1046"/>
    </row>
    <row r="508" spans="27:27" x14ac:dyDescent="0.25">
      <c r="AA508" s="1046"/>
    </row>
    <row r="509" spans="27:27" x14ac:dyDescent="0.25">
      <c r="AA509" s="1046"/>
    </row>
    <row r="510" spans="27:27" x14ac:dyDescent="0.25">
      <c r="AA510" s="1046"/>
    </row>
    <row r="511" spans="27:27" x14ac:dyDescent="0.25">
      <c r="AA511" s="1046"/>
    </row>
    <row r="512" spans="27:27" x14ac:dyDescent="0.25">
      <c r="AA512" s="1046"/>
    </row>
    <row r="513" spans="27:27" x14ac:dyDescent="0.25">
      <c r="AA513" s="1046"/>
    </row>
    <row r="514" spans="27:27" x14ac:dyDescent="0.25">
      <c r="AA514" s="1046"/>
    </row>
    <row r="515" spans="27:27" x14ac:dyDescent="0.25">
      <c r="AA515" s="1046"/>
    </row>
    <row r="516" spans="27:27" x14ac:dyDescent="0.25">
      <c r="AA516" s="1046"/>
    </row>
    <row r="517" spans="27:27" x14ac:dyDescent="0.25">
      <c r="AA517" s="1046"/>
    </row>
    <row r="518" spans="27:27" x14ac:dyDescent="0.25">
      <c r="AA518" s="1046"/>
    </row>
    <row r="519" spans="27:27" x14ac:dyDescent="0.25">
      <c r="AA519" s="1046"/>
    </row>
    <row r="520" spans="27:27" x14ac:dyDescent="0.25">
      <c r="AA520" s="1046"/>
    </row>
    <row r="521" spans="27:27" x14ac:dyDescent="0.25">
      <c r="AA521" s="1046"/>
    </row>
    <row r="522" spans="27:27" x14ac:dyDescent="0.25">
      <c r="AA522" s="1046"/>
    </row>
    <row r="523" spans="27:27" x14ac:dyDescent="0.25">
      <c r="AA523" s="1046"/>
    </row>
    <row r="524" spans="27:27" x14ac:dyDescent="0.25">
      <c r="AA524" s="1046"/>
    </row>
    <row r="525" spans="27:27" x14ac:dyDescent="0.25">
      <c r="AA525" s="1046"/>
    </row>
    <row r="526" spans="27:27" x14ac:dyDescent="0.25">
      <c r="AA526" s="1046"/>
    </row>
    <row r="527" spans="27:27" x14ac:dyDescent="0.25">
      <c r="AA527" s="1046"/>
    </row>
    <row r="528" spans="27:27" x14ac:dyDescent="0.25">
      <c r="AA528" s="1046"/>
    </row>
    <row r="529" spans="27:27" x14ac:dyDescent="0.25">
      <c r="AA529" s="1046"/>
    </row>
    <row r="530" spans="27:27" x14ac:dyDescent="0.25">
      <c r="AA530" s="1046"/>
    </row>
    <row r="531" spans="27:27" x14ac:dyDescent="0.25">
      <c r="AA531" s="1046"/>
    </row>
    <row r="532" spans="27:27" x14ac:dyDescent="0.25">
      <c r="AA532" s="1046"/>
    </row>
    <row r="533" spans="27:27" x14ac:dyDescent="0.25">
      <c r="AA533" s="1046"/>
    </row>
    <row r="534" spans="27:27" x14ac:dyDescent="0.25">
      <c r="AA534" s="1046"/>
    </row>
    <row r="535" spans="27:27" x14ac:dyDescent="0.25">
      <c r="AA535" s="1046"/>
    </row>
    <row r="536" spans="27:27" x14ac:dyDescent="0.25">
      <c r="AA536" s="1046"/>
    </row>
    <row r="537" spans="27:27" x14ac:dyDescent="0.25">
      <c r="AA537" s="1046"/>
    </row>
    <row r="538" spans="27:27" x14ac:dyDescent="0.25">
      <c r="AA538" s="1046"/>
    </row>
    <row r="539" spans="27:27" x14ac:dyDescent="0.25">
      <c r="AA539" s="1046"/>
    </row>
    <row r="540" spans="27:27" x14ac:dyDescent="0.25">
      <c r="AA540" s="1046"/>
    </row>
    <row r="541" spans="27:27" x14ac:dyDescent="0.25">
      <c r="AA541" s="1046"/>
    </row>
    <row r="542" spans="27:27" x14ac:dyDescent="0.25">
      <c r="AA542" s="1046"/>
    </row>
    <row r="543" spans="27:27" x14ac:dyDescent="0.25">
      <c r="AA543" s="1046"/>
    </row>
    <row r="544" spans="27:27" x14ac:dyDescent="0.25">
      <c r="AA544" s="1046"/>
    </row>
    <row r="545" spans="27:27" x14ac:dyDescent="0.25">
      <c r="AA545" s="1046"/>
    </row>
    <row r="546" spans="27:27" x14ac:dyDescent="0.25">
      <c r="AA546" s="1046"/>
    </row>
    <row r="547" spans="27:27" x14ac:dyDescent="0.25">
      <c r="AA547" s="1046"/>
    </row>
    <row r="548" spans="27:27" x14ac:dyDescent="0.25">
      <c r="AA548" s="1046"/>
    </row>
    <row r="549" spans="27:27" x14ac:dyDescent="0.25">
      <c r="AA549" s="1046"/>
    </row>
    <row r="550" spans="27:27" x14ac:dyDescent="0.25">
      <c r="AA550" s="1046"/>
    </row>
    <row r="551" spans="27:27" x14ac:dyDescent="0.25">
      <c r="AA551" s="1046"/>
    </row>
    <row r="552" spans="27:27" x14ac:dyDescent="0.25">
      <c r="AA552" s="1046"/>
    </row>
    <row r="553" spans="27:27" x14ac:dyDescent="0.25">
      <c r="AA553" s="1046"/>
    </row>
    <row r="554" spans="27:27" x14ac:dyDescent="0.25">
      <c r="AA554" s="1046"/>
    </row>
    <row r="555" spans="27:27" x14ac:dyDescent="0.25">
      <c r="AA555" s="1046"/>
    </row>
    <row r="556" spans="27:27" x14ac:dyDescent="0.25">
      <c r="AA556" s="1046"/>
    </row>
    <row r="557" spans="27:27" x14ac:dyDescent="0.25">
      <c r="AA557" s="1046"/>
    </row>
    <row r="558" spans="27:27" x14ac:dyDescent="0.25">
      <c r="AA558" s="1046"/>
    </row>
    <row r="559" spans="27:27" x14ac:dyDescent="0.25">
      <c r="AA559" s="1046"/>
    </row>
    <row r="560" spans="27:27" x14ac:dyDescent="0.25">
      <c r="AA560" s="1046"/>
    </row>
    <row r="561" spans="27:27" x14ac:dyDescent="0.25">
      <c r="AA561" s="1046"/>
    </row>
    <row r="562" spans="27:27" x14ac:dyDescent="0.25">
      <c r="AA562" s="1046"/>
    </row>
    <row r="563" spans="27:27" x14ac:dyDescent="0.25">
      <c r="AA563" s="1046"/>
    </row>
    <row r="564" spans="27:27" x14ac:dyDescent="0.25">
      <c r="AA564" s="1046"/>
    </row>
    <row r="565" spans="27:27" x14ac:dyDescent="0.25">
      <c r="AA565" s="1046"/>
    </row>
    <row r="566" spans="27:27" x14ac:dyDescent="0.25">
      <c r="AA566" s="1046"/>
    </row>
    <row r="567" spans="27:27" x14ac:dyDescent="0.25">
      <c r="AA567" s="1046"/>
    </row>
    <row r="568" spans="27:27" x14ac:dyDescent="0.25">
      <c r="AA568" s="1046"/>
    </row>
    <row r="569" spans="27:27" x14ac:dyDescent="0.25">
      <c r="AA569" s="1046"/>
    </row>
    <row r="570" spans="27:27" x14ac:dyDescent="0.25">
      <c r="AA570" s="1046"/>
    </row>
    <row r="571" spans="27:27" x14ac:dyDescent="0.25">
      <c r="AA571" s="1046"/>
    </row>
    <row r="572" spans="27:27" x14ac:dyDescent="0.25">
      <c r="AA572" s="1046"/>
    </row>
    <row r="573" spans="27:27" x14ac:dyDescent="0.25">
      <c r="AA573" s="1046"/>
    </row>
    <row r="574" spans="27:27" x14ac:dyDescent="0.25">
      <c r="AA574" s="1046"/>
    </row>
    <row r="575" spans="27:27" x14ac:dyDescent="0.25">
      <c r="AA575" s="1046"/>
    </row>
    <row r="576" spans="27:27" x14ac:dyDescent="0.25">
      <c r="AA576" s="1046"/>
    </row>
    <row r="577" spans="27:27" x14ac:dyDescent="0.25">
      <c r="AA577" s="1046"/>
    </row>
    <row r="578" spans="27:27" x14ac:dyDescent="0.25">
      <c r="AA578" s="1046"/>
    </row>
    <row r="579" spans="27:27" x14ac:dyDescent="0.25">
      <c r="AA579" s="1046"/>
    </row>
    <row r="580" spans="27:27" x14ac:dyDescent="0.25">
      <c r="AA580" s="1046"/>
    </row>
    <row r="581" spans="27:27" x14ac:dyDescent="0.25">
      <c r="AA581" s="1046"/>
    </row>
    <row r="582" spans="27:27" x14ac:dyDescent="0.25">
      <c r="AA582" s="1046"/>
    </row>
    <row r="583" spans="27:27" x14ac:dyDescent="0.25">
      <c r="AA583" s="1046"/>
    </row>
    <row r="584" spans="27:27" x14ac:dyDescent="0.25">
      <c r="AA584" s="1046"/>
    </row>
    <row r="585" spans="27:27" x14ac:dyDescent="0.25">
      <c r="AA585" s="1046"/>
    </row>
    <row r="586" spans="27:27" x14ac:dyDescent="0.25">
      <c r="AA586" s="1046"/>
    </row>
    <row r="587" spans="27:27" x14ac:dyDescent="0.25">
      <c r="AA587" s="1046"/>
    </row>
    <row r="588" spans="27:27" x14ac:dyDescent="0.25">
      <c r="AA588" s="1046"/>
    </row>
    <row r="589" spans="27:27" x14ac:dyDescent="0.25">
      <c r="AA589" s="1046"/>
    </row>
    <row r="590" spans="27:27" x14ac:dyDescent="0.25">
      <c r="AA590" s="1046"/>
    </row>
    <row r="591" spans="27:27" x14ac:dyDescent="0.25">
      <c r="AA591" s="1046"/>
    </row>
    <row r="592" spans="27:27" x14ac:dyDescent="0.25">
      <c r="AA592" s="1046"/>
    </row>
    <row r="593" spans="27:27" x14ac:dyDescent="0.25">
      <c r="AA593" s="1046"/>
    </row>
    <row r="594" spans="27:27" x14ac:dyDescent="0.25">
      <c r="AA594" s="1046"/>
    </row>
    <row r="595" spans="27:27" x14ac:dyDescent="0.25">
      <c r="AA595" s="1046"/>
    </row>
    <row r="596" spans="27:27" x14ac:dyDescent="0.25">
      <c r="AA596" s="1046"/>
    </row>
    <row r="597" spans="27:27" x14ac:dyDescent="0.25">
      <c r="AA597" s="1046"/>
    </row>
    <row r="598" spans="27:27" x14ac:dyDescent="0.25">
      <c r="AA598" s="1046"/>
    </row>
    <row r="599" spans="27:27" x14ac:dyDescent="0.25">
      <c r="AA599" s="1046"/>
    </row>
    <row r="600" spans="27:27" x14ac:dyDescent="0.25">
      <c r="AA600" s="1046"/>
    </row>
    <row r="601" spans="27:27" x14ac:dyDescent="0.25">
      <c r="AA601" s="1046"/>
    </row>
    <row r="602" spans="27:27" x14ac:dyDescent="0.25">
      <c r="AA602" s="1046"/>
    </row>
    <row r="603" spans="27:27" x14ac:dyDescent="0.25">
      <c r="AA603" s="1046"/>
    </row>
    <row r="604" spans="27:27" x14ac:dyDescent="0.25">
      <c r="AA604" s="1046"/>
    </row>
    <row r="605" spans="27:27" x14ac:dyDescent="0.25">
      <c r="AA605" s="1046"/>
    </row>
    <row r="606" spans="27:27" x14ac:dyDescent="0.25">
      <c r="AA606" s="1046"/>
    </row>
    <row r="607" spans="27:27" x14ac:dyDescent="0.25">
      <c r="AA607" s="1046"/>
    </row>
    <row r="608" spans="27:27" x14ac:dyDescent="0.25">
      <c r="AA608" s="1046"/>
    </row>
    <row r="609" spans="27:27" x14ac:dyDescent="0.25">
      <c r="AA609" s="1046"/>
    </row>
    <row r="610" spans="27:27" x14ac:dyDescent="0.25">
      <c r="AA610" s="1046"/>
    </row>
    <row r="611" spans="27:27" x14ac:dyDescent="0.25">
      <c r="AA611" s="1046"/>
    </row>
    <row r="612" spans="27:27" x14ac:dyDescent="0.25">
      <c r="AA612" s="1046"/>
    </row>
    <row r="613" spans="27:27" x14ac:dyDescent="0.25">
      <c r="AA613" s="1046"/>
    </row>
    <row r="614" spans="27:27" x14ac:dyDescent="0.25">
      <c r="AA614" s="1046"/>
    </row>
    <row r="615" spans="27:27" x14ac:dyDescent="0.25">
      <c r="AA615" s="1046"/>
    </row>
    <row r="616" spans="27:27" x14ac:dyDescent="0.25">
      <c r="AA616" s="1046"/>
    </row>
    <row r="617" spans="27:27" x14ac:dyDescent="0.25">
      <c r="AA617" s="1046"/>
    </row>
    <row r="618" spans="27:27" x14ac:dyDescent="0.25">
      <c r="AA618" s="1046"/>
    </row>
    <row r="619" spans="27:27" x14ac:dyDescent="0.25">
      <c r="AA619" s="1046"/>
    </row>
    <row r="620" spans="27:27" x14ac:dyDescent="0.25">
      <c r="AA620" s="1046"/>
    </row>
    <row r="621" spans="27:27" x14ac:dyDescent="0.25">
      <c r="AA621" s="1046"/>
    </row>
    <row r="622" spans="27:27" x14ac:dyDescent="0.25">
      <c r="AA622" s="1046"/>
    </row>
    <row r="623" spans="27:27" x14ac:dyDescent="0.25">
      <c r="AA623" s="1046"/>
    </row>
    <row r="624" spans="27:27" x14ac:dyDescent="0.25">
      <c r="AA624" s="1046"/>
    </row>
    <row r="625" spans="27:27" x14ac:dyDescent="0.25">
      <c r="AA625" s="1046"/>
    </row>
    <row r="626" spans="27:27" x14ac:dyDescent="0.25">
      <c r="AA626" s="1046"/>
    </row>
    <row r="627" spans="27:27" x14ac:dyDescent="0.25">
      <c r="AA627" s="1046"/>
    </row>
    <row r="628" spans="27:27" x14ac:dyDescent="0.25">
      <c r="AA628" s="1046"/>
    </row>
    <row r="629" spans="27:27" x14ac:dyDescent="0.25">
      <c r="AA629" s="1046"/>
    </row>
    <row r="630" spans="27:27" x14ac:dyDescent="0.25">
      <c r="AA630" s="1046"/>
    </row>
    <row r="631" spans="27:27" x14ac:dyDescent="0.25">
      <c r="AA631" s="1046"/>
    </row>
    <row r="632" spans="27:27" x14ac:dyDescent="0.25">
      <c r="AA632" s="1046"/>
    </row>
    <row r="633" spans="27:27" x14ac:dyDescent="0.25">
      <c r="AA633" s="1046"/>
    </row>
    <row r="634" spans="27:27" x14ac:dyDescent="0.25">
      <c r="AA634" s="1046"/>
    </row>
    <row r="635" spans="27:27" x14ac:dyDescent="0.25">
      <c r="AA635" s="1046"/>
    </row>
    <row r="636" spans="27:27" x14ac:dyDescent="0.25">
      <c r="AA636" s="1046"/>
    </row>
    <row r="637" spans="27:27" x14ac:dyDescent="0.25">
      <c r="AA637" s="1046"/>
    </row>
    <row r="638" spans="27:27" x14ac:dyDescent="0.25">
      <c r="AA638" s="1046"/>
    </row>
    <row r="639" spans="27:27" x14ac:dyDescent="0.25">
      <c r="AA639" s="1046"/>
    </row>
    <row r="640" spans="27:27" x14ac:dyDescent="0.25">
      <c r="AA640" s="1046"/>
    </row>
    <row r="641" spans="27:27" x14ac:dyDescent="0.25">
      <c r="AA641" s="1046"/>
    </row>
    <row r="642" spans="27:27" x14ac:dyDescent="0.25">
      <c r="AA642" s="1046"/>
    </row>
    <row r="643" spans="27:27" x14ac:dyDescent="0.25">
      <c r="AA643" s="1046"/>
    </row>
    <row r="644" spans="27:27" x14ac:dyDescent="0.25">
      <c r="AA644" s="1046"/>
    </row>
    <row r="645" spans="27:27" x14ac:dyDescent="0.25">
      <c r="AA645" s="1046"/>
    </row>
    <row r="646" spans="27:27" x14ac:dyDescent="0.25">
      <c r="AA646" s="1046"/>
    </row>
    <row r="647" spans="27:27" x14ac:dyDescent="0.25">
      <c r="AA647" s="1046"/>
    </row>
    <row r="648" spans="27:27" x14ac:dyDescent="0.25">
      <c r="AA648" s="1046"/>
    </row>
    <row r="649" spans="27:27" x14ac:dyDescent="0.25">
      <c r="AA649" s="1046"/>
    </row>
    <row r="650" spans="27:27" x14ac:dyDescent="0.25">
      <c r="AA650" s="1046"/>
    </row>
    <row r="651" spans="27:27" x14ac:dyDescent="0.25">
      <c r="AA651" s="1046"/>
    </row>
    <row r="652" spans="27:27" x14ac:dyDescent="0.25">
      <c r="AA652" s="1046"/>
    </row>
    <row r="653" spans="27:27" x14ac:dyDescent="0.25">
      <c r="AA653" s="1046"/>
    </row>
    <row r="654" spans="27:27" x14ac:dyDescent="0.25">
      <c r="AA654" s="1046"/>
    </row>
    <row r="655" spans="27:27" x14ac:dyDescent="0.25">
      <c r="AA655" s="1046"/>
    </row>
    <row r="656" spans="27:27" x14ac:dyDescent="0.25">
      <c r="AA656" s="1046"/>
    </row>
    <row r="657" spans="27:27" x14ac:dyDescent="0.25">
      <c r="AA657" s="1046"/>
    </row>
    <row r="658" spans="27:27" x14ac:dyDescent="0.25">
      <c r="AA658" s="1046"/>
    </row>
    <row r="659" spans="27:27" x14ac:dyDescent="0.25">
      <c r="AA659" s="1046"/>
    </row>
    <row r="660" spans="27:27" x14ac:dyDescent="0.25">
      <c r="AA660" s="1046"/>
    </row>
    <row r="661" spans="27:27" x14ac:dyDescent="0.25">
      <c r="AA661" s="1046"/>
    </row>
    <row r="662" spans="27:27" x14ac:dyDescent="0.25">
      <c r="AA662" s="1046"/>
    </row>
    <row r="663" spans="27:27" x14ac:dyDescent="0.25">
      <c r="AA663" s="1046"/>
    </row>
    <row r="664" spans="27:27" x14ac:dyDescent="0.25">
      <c r="AA664" s="1046"/>
    </row>
    <row r="665" spans="27:27" x14ac:dyDescent="0.25">
      <c r="AA665" s="1046"/>
    </row>
    <row r="666" spans="27:27" x14ac:dyDescent="0.25">
      <c r="AA666" s="1046"/>
    </row>
    <row r="667" spans="27:27" x14ac:dyDescent="0.25">
      <c r="AA667" s="1046"/>
    </row>
    <row r="668" spans="27:27" x14ac:dyDescent="0.25">
      <c r="AA668" s="1046"/>
    </row>
    <row r="669" spans="27:27" x14ac:dyDescent="0.25">
      <c r="AA669" s="1046"/>
    </row>
    <row r="670" spans="27:27" x14ac:dyDescent="0.25">
      <c r="AA670" s="1046"/>
    </row>
    <row r="671" spans="27:27" x14ac:dyDescent="0.25">
      <c r="AA671" s="1046"/>
    </row>
    <row r="672" spans="27:27" x14ac:dyDescent="0.25">
      <c r="AA672" s="1046"/>
    </row>
    <row r="673" spans="27:27" x14ac:dyDescent="0.25">
      <c r="AA673" s="1046"/>
    </row>
    <row r="674" spans="27:27" x14ac:dyDescent="0.25">
      <c r="AA674" s="1046"/>
    </row>
    <row r="675" spans="27:27" x14ac:dyDescent="0.25">
      <c r="AA675" s="1046"/>
    </row>
    <row r="676" spans="27:27" x14ac:dyDescent="0.25">
      <c r="AA676" s="1046"/>
    </row>
    <row r="677" spans="27:27" x14ac:dyDescent="0.25">
      <c r="AA677" s="1046"/>
    </row>
    <row r="678" spans="27:27" x14ac:dyDescent="0.25">
      <c r="AA678" s="1046"/>
    </row>
    <row r="679" spans="27:27" x14ac:dyDescent="0.25">
      <c r="AA679" s="1046"/>
    </row>
    <row r="680" spans="27:27" x14ac:dyDescent="0.25">
      <c r="AA680" s="1046"/>
    </row>
    <row r="681" spans="27:27" x14ac:dyDescent="0.25">
      <c r="AA681" s="1046"/>
    </row>
    <row r="682" spans="27:27" x14ac:dyDescent="0.25">
      <c r="AA682" s="1046"/>
    </row>
    <row r="683" spans="27:27" x14ac:dyDescent="0.25">
      <c r="AA683" s="1046"/>
    </row>
    <row r="684" spans="27:27" x14ac:dyDescent="0.25">
      <c r="AA684" s="1046"/>
    </row>
    <row r="685" spans="27:27" x14ac:dyDescent="0.25">
      <c r="AA685" s="1046"/>
    </row>
    <row r="686" spans="27:27" x14ac:dyDescent="0.25">
      <c r="AA686" s="1046"/>
    </row>
    <row r="687" spans="27:27" x14ac:dyDescent="0.25">
      <c r="AA687" s="1046"/>
    </row>
    <row r="688" spans="27:27" x14ac:dyDescent="0.25">
      <c r="AA688" s="1046"/>
    </row>
    <row r="689" spans="27:27" x14ac:dyDescent="0.25">
      <c r="AA689" s="1046"/>
    </row>
    <row r="690" spans="27:27" x14ac:dyDescent="0.25">
      <c r="AA690" s="1046"/>
    </row>
    <row r="691" spans="27:27" x14ac:dyDescent="0.25">
      <c r="AA691" s="1046"/>
    </row>
    <row r="692" spans="27:27" x14ac:dyDescent="0.25">
      <c r="AA692" s="1046"/>
    </row>
    <row r="693" spans="27:27" x14ac:dyDescent="0.25">
      <c r="AA693" s="1046"/>
    </row>
    <row r="694" spans="27:27" x14ac:dyDescent="0.25">
      <c r="AA694" s="1046"/>
    </row>
    <row r="695" spans="27:27" x14ac:dyDescent="0.25">
      <c r="AA695" s="1046"/>
    </row>
    <row r="696" spans="27:27" x14ac:dyDescent="0.25">
      <c r="AA696" s="1046"/>
    </row>
    <row r="697" spans="27:27" x14ac:dyDescent="0.25">
      <c r="AA697" s="1046"/>
    </row>
    <row r="698" spans="27:27" x14ac:dyDescent="0.25">
      <c r="AA698" s="1046"/>
    </row>
    <row r="699" spans="27:27" x14ac:dyDescent="0.25">
      <c r="AA699" s="1046"/>
    </row>
    <row r="700" spans="27:27" x14ac:dyDescent="0.25">
      <c r="AA700" s="1046"/>
    </row>
    <row r="701" spans="27:27" x14ac:dyDescent="0.25">
      <c r="AA701" s="1046"/>
    </row>
    <row r="702" spans="27:27" x14ac:dyDescent="0.25">
      <c r="AA702" s="1046"/>
    </row>
    <row r="703" spans="27:27" x14ac:dyDescent="0.25">
      <c r="AA703" s="1046"/>
    </row>
    <row r="704" spans="27:27" x14ac:dyDescent="0.25">
      <c r="AA704" s="1046"/>
    </row>
    <row r="705" spans="27:27" x14ac:dyDescent="0.25">
      <c r="AA705" s="1046"/>
    </row>
    <row r="706" spans="27:27" x14ac:dyDescent="0.25">
      <c r="AA706" s="1046"/>
    </row>
    <row r="707" spans="27:27" x14ac:dyDescent="0.25">
      <c r="AA707" s="1046"/>
    </row>
    <row r="708" spans="27:27" x14ac:dyDescent="0.25">
      <c r="AA708" s="1046"/>
    </row>
    <row r="709" spans="27:27" x14ac:dyDescent="0.25">
      <c r="AA709" s="1046"/>
    </row>
    <row r="710" spans="27:27" x14ac:dyDescent="0.25">
      <c r="AA710" s="1046"/>
    </row>
    <row r="711" spans="27:27" x14ac:dyDescent="0.25">
      <c r="AA711" s="1046"/>
    </row>
    <row r="712" spans="27:27" x14ac:dyDescent="0.25">
      <c r="AA712" s="1046"/>
    </row>
    <row r="713" spans="27:27" x14ac:dyDescent="0.25">
      <c r="AA713" s="1046"/>
    </row>
    <row r="714" spans="27:27" x14ac:dyDescent="0.25">
      <c r="AA714" s="1046"/>
    </row>
    <row r="715" spans="27:27" x14ac:dyDescent="0.25">
      <c r="AA715" s="1046"/>
    </row>
    <row r="716" spans="27:27" x14ac:dyDescent="0.25">
      <c r="AA716" s="1046"/>
    </row>
    <row r="717" spans="27:27" x14ac:dyDescent="0.25">
      <c r="AA717" s="1046"/>
    </row>
    <row r="718" spans="27:27" x14ac:dyDescent="0.25">
      <c r="AA718" s="1046"/>
    </row>
    <row r="719" spans="27:27" x14ac:dyDescent="0.25">
      <c r="AA719" s="1046"/>
    </row>
    <row r="720" spans="27:27" x14ac:dyDescent="0.25">
      <c r="AA720" s="1046"/>
    </row>
    <row r="721" spans="27:27" x14ac:dyDescent="0.25">
      <c r="AA721" s="1046"/>
    </row>
    <row r="722" spans="27:27" x14ac:dyDescent="0.25">
      <c r="AA722" s="1046"/>
    </row>
    <row r="723" spans="27:27" x14ac:dyDescent="0.25">
      <c r="AA723" s="1046"/>
    </row>
    <row r="724" spans="27:27" x14ac:dyDescent="0.25">
      <c r="AA724" s="1046"/>
    </row>
    <row r="725" spans="27:27" x14ac:dyDescent="0.25">
      <c r="AA725" s="1046"/>
    </row>
    <row r="726" spans="27:27" x14ac:dyDescent="0.25">
      <c r="AA726" s="1046"/>
    </row>
    <row r="727" spans="27:27" x14ac:dyDescent="0.25">
      <c r="AA727" s="1046"/>
    </row>
    <row r="728" spans="27:27" x14ac:dyDescent="0.25">
      <c r="AA728" s="1046"/>
    </row>
    <row r="729" spans="27:27" x14ac:dyDescent="0.25">
      <c r="AA729" s="1046"/>
    </row>
    <row r="730" spans="27:27" x14ac:dyDescent="0.25">
      <c r="AA730" s="1046"/>
    </row>
    <row r="731" spans="27:27" x14ac:dyDescent="0.25">
      <c r="AA731" s="1046"/>
    </row>
    <row r="732" spans="27:27" x14ac:dyDescent="0.25">
      <c r="AA732" s="1046"/>
    </row>
    <row r="733" spans="27:27" x14ac:dyDescent="0.25">
      <c r="AA733" s="1046"/>
    </row>
    <row r="734" spans="27:27" x14ac:dyDescent="0.25">
      <c r="AA734" s="1046"/>
    </row>
    <row r="735" spans="27:27" x14ac:dyDescent="0.25">
      <c r="AA735" s="1046"/>
    </row>
    <row r="736" spans="27:27" x14ac:dyDescent="0.25">
      <c r="AA736" s="1046"/>
    </row>
    <row r="737" spans="27:27" x14ac:dyDescent="0.25">
      <c r="AA737" s="1046"/>
    </row>
    <row r="738" spans="27:27" x14ac:dyDescent="0.25">
      <c r="AA738" s="1046"/>
    </row>
    <row r="739" spans="27:27" x14ac:dyDescent="0.25">
      <c r="AA739" s="1046"/>
    </row>
    <row r="740" spans="27:27" x14ac:dyDescent="0.25">
      <c r="AA740" s="1046"/>
    </row>
    <row r="741" spans="27:27" x14ac:dyDescent="0.25">
      <c r="AA741" s="1046"/>
    </row>
    <row r="742" spans="27:27" x14ac:dyDescent="0.25">
      <c r="AA742" s="1046"/>
    </row>
    <row r="743" spans="27:27" x14ac:dyDescent="0.25">
      <c r="AA743" s="1046"/>
    </row>
    <row r="744" spans="27:27" x14ac:dyDescent="0.25">
      <c r="AA744" s="1046"/>
    </row>
    <row r="745" spans="27:27" x14ac:dyDescent="0.25">
      <c r="AA745" s="1046"/>
    </row>
    <row r="746" spans="27:27" x14ac:dyDescent="0.25">
      <c r="AA746" s="1046"/>
    </row>
    <row r="747" spans="27:27" x14ac:dyDescent="0.25">
      <c r="AA747" s="1046"/>
    </row>
    <row r="748" spans="27:27" x14ac:dyDescent="0.25">
      <c r="AA748" s="1046"/>
    </row>
    <row r="749" spans="27:27" x14ac:dyDescent="0.25">
      <c r="AA749" s="1046"/>
    </row>
    <row r="750" spans="27:27" x14ac:dyDescent="0.25">
      <c r="AA750" s="1046"/>
    </row>
    <row r="751" spans="27:27" x14ac:dyDescent="0.25">
      <c r="AA751" s="1046"/>
    </row>
    <row r="752" spans="27:27" x14ac:dyDescent="0.25">
      <c r="AA752" s="1046"/>
    </row>
    <row r="753" spans="27:27" x14ac:dyDescent="0.25">
      <c r="AA753" s="1046"/>
    </row>
    <row r="754" spans="27:27" x14ac:dyDescent="0.25">
      <c r="AA754" s="1046"/>
    </row>
    <row r="755" spans="27:27" x14ac:dyDescent="0.25">
      <c r="AA755" s="1046"/>
    </row>
    <row r="756" spans="27:27" x14ac:dyDescent="0.25">
      <c r="AA756" s="1046"/>
    </row>
    <row r="757" spans="27:27" x14ac:dyDescent="0.25">
      <c r="AA757" s="1046"/>
    </row>
    <row r="758" spans="27:27" x14ac:dyDescent="0.25">
      <c r="AA758" s="1046"/>
    </row>
    <row r="759" spans="27:27" x14ac:dyDescent="0.25">
      <c r="AA759" s="1046"/>
    </row>
    <row r="760" spans="27:27" x14ac:dyDescent="0.25">
      <c r="AA760" s="1046"/>
    </row>
    <row r="761" spans="27:27" x14ac:dyDescent="0.25">
      <c r="AA761" s="1046"/>
    </row>
    <row r="762" spans="27:27" x14ac:dyDescent="0.25">
      <c r="AA762" s="1046"/>
    </row>
    <row r="763" spans="27:27" x14ac:dyDescent="0.25">
      <c r="AA763" s="1046"/>
    </row>
    <row r="764" spans="27:27" x14ac:dyDescent="0.25">
      <c r="AA764" s="1046"/>
    </row>
    <row r="765" spans="27:27" x14ac:dyDescent="0.25">
      <c r="AA765" s="1046"/>
    </row>
    <row r="766" spans="27:27" x14ac:dyDescent="0.25">
      <c r="AA766" s="1046"/>
    </row>
    <row r="767" spans="27:27" x14ac:dyDescent="0.25">
      <c r="AA767" s="1046"/>
    </row>
    <row r="768" spans="27:27" x14ac:dyDescent="0.25">
      <c r="AA768" s="1046"/>
    </row>
    <row r="769" spans="27:27" x14ac:dyDescent="0.25">
      <c r="AA769" s="1046"/>
    </row>
    <row r="770" spans="27:27" x14ac:dyDescent="0.25">
      <c r="AA770" s="1046"/>
    </row>
    <row r="771" spans="27:27" x14ac:dyDescent="0.25">
      <c r="AA771" s="1046"/>
    </row>
    <row r="772" spans="27:27" x14ac:dyDescent="0.25">
      <c r="AA772" s="1046"/>
    </row>
    <row r="773" spans="27:27" x14ac:dyDescent="0.25">
      <c r="AA773" s="1046"/>
    </row>
    <row r="774" spans="27:27" x14ac:dyDescent="0.25">
      <c r="AA774" s="1046"/>
    </row>
    <row r="775" spans="27:27" x14ac:dyDescent="0.25">
      <c r="AA775" s="1046"/>
    </row>
    <row r="776" spans="27:27" x14ac:dyDescent="0.25">
      <c r="AA776" s="1046"/>
    </row>
    <row r="777" spans="27:27" x14ac:dyDescent="0.25">
      <c r="AA777" s="1046"/>
    </row>
    <row r="778" spans="27:27" x14ac:dyDescent="0.25">
      <c r="AA778" s="1046"/>
    </row>
    <row r="779" spans="27:27" x14ac:dyDescent="0.25">
      <c r="AA779" s="1046"/>
    </row>
    <row r="780" spans="27:27" x14ac:dyDescent="0.25">
      <c r="AA780" s="1046"/>
    </row>
    <row r="781" spans="27:27" x14ac:dyDescent="0.25">
      <c r="AA781" s="1046"/>
    </row>
    <row r="782" spans="27:27" x14ac:dyDescent="0.25">
      <c r="AA782" s="1046"/>
    </row>
    <row r="783" spans="27:27" x14ac:dyDescent="0.25">
      <c r="AA783" s="1046"/>
    </row>
    <row r="784" spans="27:27" x14ac:dyDescent="0.25">
      <c r="AA784" s="1046"/>
    </row>
    <row r="785" spans="27:27" x14ac:dyDescent="0.25">
      <c r="AA785" s="1046"/>
    </row>
    <row r="786" spans="27:27" x14ac:dyDescent="0.25">
      <c r="AA786" s="1046"/>
    </row>
    <row r="787" spans="27:27" x14ac:dyDescent="0.25">
      <c r="AA787" s="1046"/>
    </row>
    <row r="788" spans="27:27" x14ac:dyDescent="0.25">
      <c r="AA788" s="1046"/>
    </row>
    <row r="789" spans="27:27" x14ac:dyDescent="0.25">
      <c r="AA789" s="1046"/>
    </row>
    <row r="790" spans="27:27" x14ac:dyDescent="0.25">
      <c r="AA790" s="1046"/>
    </row>
    <row r="791" spans="27:27" x14ac:dyDescent="0.25">
      <c r="AA791" s="1046"/>
    </row>
    <row r="792" spans="27:27" x14ac:dyDescent="0.25">
      <c r="AA792" s="1046"/>
    </row>
    <row r="793" spans="27:27" x14ac:dyDescent="0.25">
      <c r="AA793" s="1046"/>
    </row>
    <row r="794" spans="27:27" x14ac:dyDescent="0.25">
      <c r="AA794" s="1046"/>
    </row>
    <row r="795" spans="27:27" x14ac:dyDescent="0.25">
      <c r="AA795" s="1046"/>
    </row>
    <row r="796" spans="27:27" x14ac:dyDescent="0.25">
      <c r="AA796" s="1046"/>
    </row>
    <row r="797" spans="27:27" x14ac:dyDescent="0.25">
      <c r="AA797" s="1046"/>
    </row>
    <row r="798" spans="27:27" x14ac:dyDescent="0.25">
      <c r="AA798" s="1046"/>
    </row>
    <row r="799" spans="27:27" x14ac:dyDescent="0.25">
      <c r="AA799" s="1046"/>
    </row>
    <row r="800" spans="27:27" x14ac:dyDescent="0.25">
      <c r="AA800" s="1046"/>
    </row>
    <row r="801" spans="27:27" x14ac:dyDescent="0.25">
      <c r="AA801" s="1046"/>
    </row>
    <row r="802" spans="27:27" x14ac:dyDescent="0.25">
      <c r="AA802" s="1046"/>
    </row>
    <row r="803" spans="27:27" x14ac:dyDescent="0.25">
      <c r="AA803" s="1046"/>
    </row>
    <row r="804" spans="27:27" x14ac:dyDescent="0.25">
      <c r="AA804" s="1046"/>
    </row>
    <row r="805" spans="27:27" x14ac:dyDescent="0.25">
      <c r="AA805" s="1046"/>
    </row>
    <row r="806" spans="27:27" x14ac:dyDescent="0.25">
      <c r="AA806" s="1046"/>
    </row>
    <row r="807" spans="27:27" x14ac:dyDescent="0.25">
      <c r="AA807" s="1046"/>
    </row>
    <row r="808" spans="27:27" x14ac:dyDescent="0.25">
      <c r="AA808" s="1046"/>
    </row>
    <row r="809" spans="27:27" x14ac:dyDescent="0.25">
      <c r="AA809" s="1046"/>
    </row>
    <row r="810" spans="27:27" x14ac:dyDescent="0.25">
      <c r="AA810" s="1046"/>
    </row>
    <row r="811" spans="27:27" x14ac:dyDescent="0.25">
      <c r="AA811" s="1046"/>
    </row>
    <row r="812" spans="27:27" x14ac:dyDescent="0.25">
      <c r="AA812" s="1046"/>
    </row>
    <row r="813" spans="27:27" x14ac:dyDescent="0.25">
      <c r="AA813" s="1046"/>
    </row>
    <row r="814" spans="27:27" x14ac:dyDescent="0.25">
      <c r="AA814" s="1046"/>
    </row>
    <row r="815" spans="27:27" x14ac:dyDescent="0.25">
      <c r="AA815" s="1046"/>
    </row>
    <row r="816" spans="27:27" x14ac:dyDescent="0.25">
      <c r="AA816" s="1046"/>
    </row>
    <row r="817" spans="27:27" x14ac:dyDescent="0.25">
      <c r="AA817" s="1046"/>
    </row>
    <row r="818" spans="27:27" x14ac:dyDescent="0.25">
      <c r="AA818" s="1046"/>
    </row>
    <row r="819" spans="27:27" x14ac:dyDescent="0.25">
      <c r="AA819" s="1046"/>
    </row>
    <row r="820" spans="27:27" x14ac:dyDescent="0.25">
      <c r="AA820" s="1046"/>
    </row>
    <row r="821" spans="27:27" x14ac:dyDescent="0.25">
      <c r="AA821" s="1046"/>
    </row>
    <row r="822" spans="27:27" x14ac:dyDescent="0.25">
      <c r="AA822" s="1046"/>
    </row>
    <row r="823" spans="27:27" x14ac:dyDescent="0.25">
      <c r="AA823" s="1046"/>
    </row>
    <row r="824" spans="27:27" x14ac:dyDescent="0.25">
      <c r="AA824" s="1046"/>
    </row>
    <row r="825" spans="27:27" x14ac:dyDescent="0.25">
      <c r="AA825" s="1046"/>
    </row>
    <row r="826" spans="27:27" x14ac:dyDescent="0.25">
      <c r="AA826" s="1046"/>
    </row>
    <row r="827" spans="27:27" x14ac:dyDescent="0.25">
      <c r="AA827" s="1046"/>
    </row>
    <row r="828" spans="27:27" x14ac:dyDescent="0.25">
      <c r="AA828" s="1046"/>
    </row>
    <row r="829" spans="27:27" x14ac:dyDescent="0.25">
      <c r="AA829" s="1046"/>
    </row>
    <row r="830" spans="27:27" x14ac:dyDescent="0.25">
      <c r="AA830" s="1046"/>
    </row>
    <row r="831" spans="27:27" x14ac:dyDescent="0.25">
      <c r="AA831" s="1046"/>
    </row>
    <row r="832" spans="27:27" x14ac:dyDescent="0.25">
      <c r="AA832" s="1046"/>
    </row>
    <row r="833" spans="27:27" x14ac:dyDescent="0.25">
      <c r="AA833" s="1046"/>
    </row>
    <row r="834" spans="27:27" x14ac:dyDescent="0.25">
      <c r="AA834" s="1046"/>
    </row>
    <row r="835" spans="27:27" x14ac:dyDescent="0.25">
      <c r="AA835" s="1046"/>
    </row>
    <row r="836" spans="27:27" x14ac:dyDescent="0.25">
      <c r="AA836" s="1046"/>
    </row>
    <row r="837" spans="27:27" x14ac:dyDescent="0.25">
      <c r="AA837" s="1046"/>
    </row>
    <row r="838" spans="27:27" x14ac:dyDescent="0.25">
      <c r="AA838" s="1046"/>
    </row>
    <row r="839" spans="27:27" x14ac:dyDescent="0.25">
      <c r="AA839" s="1046"/>
    </row>
    <row r="840" spans="27:27" x14ac:dyDescent="0.25">
      <c r="AA840" s="1046"/>
    </row>
    <row r="841" spans="27:27" x14ac:dyDescent="0.25">
      <c r="AA841" s="1046"/>
    </row>
    <row r="842" spans="27:27" x14ac:dyDescent="0.25">
      <c r="AA842" s="1046"/>
    </row>
    <row r="843" spans="27:27" x14ac:dyDescent="0.25">
      <c r="AA843" s="1046"/>
    </row>
    <row r="844" spans="27:27" x14ac:dyDescent="0.25">
      <c r="AA844" s="1046"/>
    </row>
    <row r="845" spans="27:27" x14ac:dyDescent="0.25">
      <c r="AA845" s="1046"/>
    </row>
    <row r="846" spans="27:27" x14ac:dyDescent="0.25">
      <c r="AA846" s="1046"/>
    </row>
    <row r="847" spans="27:27" x14ac:dyDescent="0.25">
      <c r="AA847" s="1046"/>
    </row>
    <row r="848" spans="27:27" x14ac:dyDescent="0.25">
      <c r="AA848" s="1046"/>
    </row>
    <row r="849" spans="27:27" x14ac:dyDescent="0.25">
      <c r="AA849" s="1046"/>
    </row>
    <row r="850" spans="27:27" x14ac:dyDescent="0.25">
      <c r="AA850" s="1046"/>
    </row>
    <row r="851" spans="27:27" x14ac:dyDescent="0.25">
      <c r="AA851" s="1046"/>
    </row>
    <row r="852" spans="27:27" x14ac:dyDescent="0.25">
      <c r="AA852" s="1046"/>
    </row>
    <row r="853" spans="27:27" x14ac:dyDescent="0.25">
      <c r="AA853" s="1046"/>
    </row>
    <row r="854" spans="27:27" x14ac:dyDescent="0.25">
      <c r="AA854" s="1046"/>
    </row>
    <row r="855" spans="27:27" x14ac:dyDescent="0.25">
      <c r="AA855" s="1046"/>
    </row>
    <row r="856" spans="27:27" x14ac:dyDescent="0.25">
      <c r="AA856" s="1046"/>
    </row>
    <row r="857" spans="27:27" x14ac:dyDescent="0.25">
      <c r="AA857" s="1046"/>
    </row>
    <row r="858" spans="27:27" x14ac:dyDescent="0.25">
      <c r="AA858" s="1046"/>
    </row>
    <row r="859" spans="27:27" x14ac:dyDescent="0.25">
      <c r="AA859" s="1046"/>
    </row>
    <row r="860" spans="27:27" x14ac:dyDescent="0.25">
      <c r="AA860" s="1046"/>
    </row>
    <row r="861" spans="27:27" x14ac:dyDescent="0.25">
      <c r="AA861" s="1046"/>
    </row>
    <row r="862" spans="27:27" x14ac:dyDescent="0.25">
      <c r="AA862" s="1046"/>
    </row>
    <row r="863" spans="27:27" x14ac:dyDescent="0.25">
      <c r="AA863" s="1046"/>
    </row>
    <row r="864" spans="27:27" x14ac:dyDescent="0.25">
      <c r="AA864" s="1046"/>
    </row>
    <row r="865" spans="27:27" x14ac:dyDescent="0.25">
      <c r="AA865" s="1046"/>
    </row>
    <row r="866" spans="27:27" x14ac:dyDescent="0.25">
      <c r="AA866" s="1046"/>
    </row>
    <row r="867" spans="27:27" x14ac:dyDescent="0.25">
      <c r="AA867" s="1046"/>
    </row>
    <row r="868" spans="27:27" x14ac:dyDescent="0.25">
      <c r="AA868" s="1046"/>
    </row>
    <row r="869" spans="27:27" x14ac:dyDescent="0.25">
      <c r="AA869" s="1046"/>
    </row>
    <row r="870" spans="27:27" x14ac:dyDescent="0.25">
      <c r="AA870" s="1046"/>
    </row>
    <row r="871" spans="27:27" x14ac:dyDescent="0.25">
      <c r="AA871" s="1046"/>
    </row>
    <row r="872" spans="27:27" x14ac:dyDescent="0.25">
      <c r="AA872" s="1046"/>
    </row>
    <row r="873" spans="27:27" x14ac:dyDescent="0.25">
      <c r="AA873" s="1046"/>
    </row>
    <row r="874" spans="27:27" x14ac:dyDescent="0.25">
      <c r="AA874" s="1046"/>
    </row>
    <row r="875" spans="27:27" x14ac:dyDescent="0.25">
      <c r="AA875" s="1046"/>
    </row>
    <row r="876" spans="27:27" x14ac:dyDescent="0.25">
      <c r="AA876" s="1046"/>
    </row>
    <row r="877" spans="27:27" x14ac:dyDescent="0.25">
      <c r="AA877" s="1046"/>
    </row>
    <row r="878" spans="27:27" x14ac:dyDescent="0.25">
      <c r="AA878" s="1046"/>
    </row>
    <row r="879" spans="27:27" x14ac:dyDescent="0.25">
      <c r="AA879" s="1046"/>
    </row>
    <row r="880" spans="27:27" x14ac:dyDescent="0.25">
      <c r="AA880" s="1046"/>
    </row>
    <row r="881" spans="27:27" x14ac:dyDescent="0.25">
      <c r="AA881" s="1046"/>
    </row>
    <row r="882" spans="27:27" x14ac:dyDescent="0.25">
      <c r="AA882" s="1046"/>
    </row>
    <row r="883" spans="27:27" x14ac:dyDescent="0.25">
      <c r="AA883" s="1046"/>
    </row>
    <row r="884" spans="27:27" x14ac:dyDescent="0.25">
      <c r="AA884" s="1046"/>
    </row>
    <row r="885" spans="27:27" x14ac:dyDescent="0.25">
      <c r="AA885" s="1046"/>
    </row>
    <row r="886" spans="27:27" x14ac:dyDescent="0.25">
      <c r="AA886" s="1046"/>
    </row>
    <row r="887" spans="27:27" x14ac:dyDescent="0.25">
      <c r="AA887" s="1046"/>
    </row>
    <row r="888" spans="27:27" x14ac:dyDescent="0.25">
      <c r="AA888" s="1046"/>
    </row>
    <row r="889" spans="27:27" x14ac:dyDescent="0.25">
      <c r="AA889" s="1046"/>
    </row>
    <row r="890" spans="27:27" x14ac:dyDescent="0.25">
      <c r="AA890" s="1046"/>
    </row>
    <row r="891" spans="27:27" x14ac:dyDescent="0.25">
      <c r="AA891" s="1046"/>
    </row>
    <row r="892" spans="27:27" x14ac:dyDescent="0.25">
      <c r="AA892" s="1046"/>
    </row>
    <row r="893" spans="27:27" x14ac:dyDescent="0.25">
      <c r="AA893" s="1046"/>
    </row>
    <row r="894" spans="27:27" x14ac:dyDescent="0.25">
      <c r="AA894" s="1046"/>
    </row>
    <row r="895" spans="27:27" x14ac:dyDescent="0.25">
      <c r="AA895" s="1046"/>
    </row>
    <row r="896" spans="27:27" x14ac:dyDescent="0.25">
      <c r="AA896" s="1046"/>
    </row>
    <row r="897" spans="27:27" x14ac:dyDescent="0.25">
      <c r="AA897" s="1046"/>
    </row>
    <row r="898" spans="27:27" x14ac:dyDescent="0.25">
      <c r="AA898" s="1046"/>
    </row>
    <row r="899" spans="27:27" x14ac:dyDescent="0.25">
      <c r="AA899" s="1046"/>
    </row>
    <row r="900" spans="27:27" x14ac:dyDescent="0.25">
      <c r="AA900" s="1046"/>
    </row>
    <row r="901" spans="27:27" x14ac:dyDescent="0.25">
      <c r="AA901" s="1046"/>
    </row>
    <row r="902" spans="27:27" x14ac:dyDescent="0.25">
      <c r="AA902" s="1046"/>
    </row>
    <row r="903" spans="27:27" x14ac:dyDescent="0.25">
      <c r="AA903" s="1046"/>
    </row>
    <row r="904" spans="27:27" x14ac:dyDescent="0.25">
      <c r="AA904" s="1046"/>
    </row>
    <row r="905" spans="27:27" x14ac:dyDescent="0.25">
      <c r="AA905" s="1046"/>
    </row>
    <row r="906" spans="27:27" x14ac:dyDescent="0.25">
      <c r="AA906" s="1046"/>
    </row>
    <row r="907" spans="27:27" x14ac:dyDescent="0.25">
      <c r="AA907" s="1046"/>
    </row>
    <row r="908" spans="27:27" x14ac:dyDescent="0.25">
      <c r="AA908" s="1046"/>
    </row>
    <row r="909" spans="27:27" x14ac:dyDescent="0.25">
      <c r="AA909" s="1046"/>
    </row>
    <row r="910" spans="27:27" x14ac:dyDescent="0.25">
      <c r="AA910" s="1046"/>
    </row>
    <row r="911" spans="27:27" x14ac:dyDescent="0.25">
      <c r="AA911" s="1046"/>
    </row>
    <row r="912" spans="27:27" x14ac:dyDescent="0.25">
      <c r="AA912" s="1046"/>
    </row>
    <row r="913" spans="27:27" x14ac:dyDescent="0.25">
      <c r="AA913" s="1046"/>
    </row>
    <row r="914" spans="27:27" x14ac:dyDescent="0.25">
      <c r="AA914" s="1046"/>
    </row>
    <row r="915" spans="27:27" x14ac:dyDescent="0.25">
      <c r="AA915" s="1046"/>
    </row>
    <row r="916" spans="27:27" x14ac:dyDescent="0.25">
      <c r="AA916" s="1046"/>
    </row>
    <row r="917" spans="27:27" x14ac:dyDescent="0.25">
      <c r="AA917" s="1046"/>
    </row>
    <row r="918" spans="27:27" x14ac:dyDescent="0.25">
      <c r="AA918" s="1046"/>
    </row>
    <row r="919" spans="27:27" x14ac:dyDescent="0.25">
      <c r="AA919" s="1046"/>
    </row>
    <row r="920" spans="27:27" x14ac:dyDescent="0.25">
      <c r="AA920" s="1046"/>
    </row>
    <row r="921" spans="27:27" x14ac:dyDescent="0.25">
      <c r="AA921" s="1046"/>
    </row>
    <row r="922" spans="27:27" x14ac:dyDescent="0.25">
      <c r="AA922" s="1046"/>
    </row>
    <row r="923" spans="27:27" x14ac:dyDescent="0.25">
      <c r="AA923" s="1046"/>
    </row>
    <row r="924" spans="27:27" x14ac:dyDescent="0.25">
      <c r="AA924" s="1046"/>
    </row>
    <row r="925" spans="27:27" x14ac:dyDescent="0.25">
      <c r="AA925" s="1046"/>
    </row>
    <row r="926" spans="27:27" x14ac:dyDescent="0.25">
      <c r="AA926" s="1046"/>
    </row>
    <row r="927" spans="27:27" x14ac:dyDescent="0.25">
      <c r="AA927" s="1046"/>
    </row>
    <row r="928" spans="27:27" x14ac:dyDescent="0.25">
      <c r="AA928" s="1046"/>
    </row>
    <row r="929" spans="27:27" x14ac:dyDescent="0.25">
      <c r="AA929" s="1046"/>
    </row>
    <row r="930" spans="27:27" x14ac:dyDescent="0.25">
      <c r="AA930" s="1046"/>
    </row>
    <row r="931" spans="27:27" x14ac:dyDescent="0.25">
      <c r="AA931" s="1046"/>
    </row>
    <row r="932" spans="27:27" x14ac:dyDescent="0.25">
      <c r="AA932" s="1046"/>
    </row>
    <row r="933" spans="27:27" x14ac:dyDescent="0.25">
      <c r="AA933" s="1046"/>
    </row>
    <row r="934" spans="27:27" x14ac:dyDescent="0.25">
      <c r="AA934" s="1046"/>
    </row>
    <row r="935" spans="27:27" x14ac:dyDescent="0.25">
      <c r="AA935" s="1046"/>
    </row>
    <row r="936" spans="27:27" x14ac:dyDescent="0.25">
      <c r="AA936" s="1046"/>
    </row>
    <row r="937" spans="27:27" x14ac:dyDescent="0.25">
      <c r="AA937" s="1046"/>
    </row>
    <row r="938" spans="27:27" x14ac:dyDescent="0.25">
      <c r="AA938" s="1046"/>
    </row>
    <row r="939" spans="27:27" x14ac:dyDescent="0.25">
      <c r="AA939" s="1046"/>
    </row>
    <row r="940" spans="27:27" x14ac:dyDescent="0.25">
      <c r="AA940" s="1046"/>
    </row>
    <row r="941" spans="27:27" x14ac:dyDescent="0.25">
      <c r="AA941" s="1046"/>
    </row>
    <row r="942" spans="27:27" x14ac:dyDescent="0.25">
      <c r="AA942" s="1046"/>
    </row>
    <row r="943" spans="27:27" x14ac:dyDescent="0.25">
      <c r="AA943" s="1046"/>
    </row>
    <row r="944" spans="27:27" x14ac:dyDescent="0.25">
      <c r="AA944" s="1046"/>
    </row>
    <row r="945" spans="27:27" x14ac:dyDescent="0.25">
      <c r="AA945" s="1046"/>
    </row>
    <row r="946" spans="27:27" x14ac:dyDescent="0.25">
      <c r="AA946" s="1046"/>
    </row>
    <row r="947" spans="27:27" x14ac:dyDescent="0.25">
      <c r="AA947" s="1046"/>
    </row>
    <row r="948" spans="27:27" x14ac:dyDescent="0.25">
      <c r="AA948" s="1046"/>
    </row>
    <row r="949" spans="27:27" x14ac:dyDescent="0.25">
      <c r="AA949" s="1046"/>
    </row>
    <row r="950" spans="27:27" x14ac:dyDescent="0.25">
      <c r="AA950" s="1046"/>
    </row>
    <row r="951" spans="27:27" x14ac:dyDescent="0.25">
      <c r="AA951" s="1046"/>
    </row>
    <row r="952" spans="27:27" x14ac:dyDescent="0.25">
      <c r="AA952" s="1046"/>
    </row>
    <row r="953" spans="27:27" x14ac:dyDescent="0.25">
      <c r="AA953" s="1046"/>
    </row>
    <row r="954" spans="27:27" x14ac:dyDescent="0.25">
      <c r="AA954" s="1046"/>
    </row>
    <row r="955" spans="27:27" x14ac:dyDescent="0.25">
      <c r="AA955" s="1046"/>
    </row>
    <row r="956" spans="27:27" x14ac:dyDescent="0.25">
      <c r="AA956" s="1046"/>
    </row>
    <row r="957" spans="27:27" x14ac:dyDescent="0.25">
      <c r="AA957" s="1046"/>
    </row>
    <row r="958" spans="27:27" x14ac:dyDescent="0.25">
      <c r="AA958" s="1046"/>
    </row>
    <row r="959" spans="27:27" x14ac:dyDescent="0.25">
      <c r="AA959" s="1046"/>
    </row>
    <row r="960" spans="27:27" x14ac:dyDescent="0.25">
      <c r="AA960" s="1046"/>
    </row>
    <row r="961" spans="27:27" x14ac:dyDescent="0.25">
      <c r="AA961" s="1046"/>
    </row>
    <row r="962" spans="27:27" x14ac:dyDescent="0.25">
      <c r="AA962" s="1046"/>
    </row>
    <row r="963" spans="27:27" x14ac:dyDescent="0.25">
      <c r="AA963" s="1046"/>
    </row>
    <row r="964" spans="27:27" x14ac:dyDescent="0.25">
      <c r="AA964" s="1046"/>
    </row>
    <row r="965" spans="27:27" x14ac:dyDescent="0.25">
      <c r="AA965" s="1046"/>
    </row>
    <row r="966" spans="27:27" x14ac:dyDescent="0.25">
      <c r="AA966" s="1046"/>
    </row>
    <row r="967" spans="27:27" x14ac:dyDescent="0.25">
      <c r="AA967" s="1046"/>
    </row>
    <row r="968" spans="27:27" x14ac:dyDescent="0.25">
      <c r="AA968" s="1046"/>
    </row>
    <row r="969" spans="27:27" x14ac:dyDescent="0.25">
      <c r="AA969" s="1046"/>
    </row>
    <row r="970" spans="27:27" x14ac:dyDescent="0.25">
      <c r="AA970" s="1046"/>
    </row>
    <row r="971" spans="27:27" x14ac:dyDescent="0.25">
      <c r="AA971" s="1046"/>
    </row>
    <row r="972" spans="27:27" x14ac:dyDescent="0.25">
      <c r="AA972" s="1046"/>
    </row>
    <row r="973" spans="27:27" x14ac:dyDescent="0.25">
      <c r="AA973" s="1046"/>
    </row>
    <row r="974" spans="27:27" x14ac:dyDescent="0.25">
      <c r="AA974" s="1046"/>
    </row>
    <row r="975" spans="27:27" x14ac:dyDescent="0.25">
      <c r="AA975" s="1046"/>
    </row>
    <row r="976" spans="27:27" x14ac:dyDescent="0.25">
      <c r="AA976" s="1046"/>
    </row>
    <row r="977" spans="27:27" x14ac:dyDescent="0.25">
      <c r="AA977" s="1046"/>
    </row>
    <row r="978" spans="27:27" x14ac:dyDescent="0.25">
      <c r="AA978" s="1046"/>
    </row>
    <row r="979" spans="27:27" x14ac:dyDescent="0.25">
      <c r="AA979" s="1046"/>
    </row>
    <row r="980" spans="27:27" x14ac:dyDescent="0.25">
      <c r="AA980" s="1046"/>
    </row>
    <row r="981" spans="27:27" x14ac:dyDescent="0.25">
      <c r="AA981" s="1046"/>
    </row>
    <row r="982" spans="27:27" x14ac:dyDescent="0.25">
      <c r="AA982" s="1046"/>
    </row>
    <row r="983" spans="27:27" x14ac:dyDescent="0.25">
      <c r="AA983" s="1046"/>
    </row>
    <row r="984" spans="27:27" x14ac:dyDescent="0.25">
      <c r="AA984" s="1046"/>
    </row>
    <row r="985" spans="27:27" x14ac:dyDescent="0.25">
      <c r="AA985" s="1046"/>
    </row>
    <row r="986" spans="27:27" x14ac:dyDescent="0.25">
      <c r="AA986" s="1046"/>
    </row>
    <row r="987" spans="27:27" x14ac:dyDescent="0.25">
      <c r="AA987" s="1046"/>
    </row>
    <row r="988" spans="27:27" x14ac:dyDescent="0.25">
      <c r="AA988" s="1046"/>
    </row>
    <row r="989" spans="27:27" x14ac:dyDescent="0.25">
      <c r="AA989" s="1046"/>
    </row>
    <row r="990" spans="27:27" x14ac:dyDescent="0.25">
      <c r="AA990" s="1046"/>
    </row>
    <row r="991" spans="27:27" x14ac:dyDescent="0.25">
      <c r="AA991" s="1046"/>
    </row>
    <row r="992" spans="27:27" x14ac:dyDescent="0.25">
      <c r="AA992" s="1046"/>
    </row>
    <row r="993" spans="27:27" x14ac:dyDescent="0.25">
      <c r="AA993" s="1046"/>
    </row>
    <row r="994" spans="27:27" x14ac:dyDescent="0.25">
      <c r="AA994" s="1046"/>
    </row>
    <row r="995" spans="27:27" x14ac:dyDescent="0.25">
      <c r="AA995" s="1046"/>
    </row>
    <row r="996" spans="27:27" x14ac:dyDescent="0.25">
      <c r="AA996" s="1046"/>
    </row>
    <row r="997" spans="27:27" x14ac:dyDescent="0.25">
      <c r="AA997" s="1046"/>
    </row>
    <row r="998" spans="27:27" x14ac:dyDescent="0.25">
      <c r="AA998" s="1046"/>
    </row>
    <row r="999" spans="27:27" x14ac:dyDescent="0.25">
      <c r="AA999" s="1046"/>
    </row>
    <row r="1000" spans="27:27" x14ac:dyDescent="0.25">
      <c r="AA1000" s="1046"/>
    </row>
    <row r="1001" spans="27:27" x14ac:dyDescent="0.25">
      <c r="AA1001" s="1046"/>
    </row>
    <row r="1002" spans="27:27" x14ac:dyDescent="0.25">
      <c r="AA1002" s="1046"/>
    </row>
    <row r="1003" spans="27:27" x14ac:dyDescent="0.25">
      <c r="AA1003" s="1046"/>
    </row>
    <row r="1004" spans="27:27" x14ac:dyDescent="0.25">
      <c r="AA1004" s="1046"/>
    </row>
    <row r="1005" spans="27:27" x14ac:dyDescent="0.25">
      <c r="AA1005" s="1046"/>
    </row>
    <row r="1006" spans="27:27" x14ac:dyDescent="0.25">
      <c r="AA1006" s="1046"/>
    </row>
    <row r="1007" spans="27:27" x14ac:dyDescent="0.25">
      <c r="AA1007" s="1046"/>
    </row>
    <row r="1008" spans="27:27" x14ac:dyDescent="0.25">
      <c r="AA1008" s="1046"/>
    </row>
    <row r="1009" spans="27:27" x14ac:dyDescent="0.25">
      <c r="AA1009" s="1046"/>
    </row>
    <row r="1010" spans="27:27" x14ac:dyDescent="0.25">
      <c r="AA1010" s="1046"/>
    </row>
    <row r="1011" spans="27:27" x14ac:dyDescent="0.25">
      <c r="AA1011" s="1046"/>
    </row>
    <row r="1012" spans="27:27" x14ac:dyDescent="0.25">
      <c r="AA1012" s="1046"/>
    </row>
    <row r="1013" spans="27:27" x14ac:dyDescent="0.25">
      <c r="AA1013" s="1046"/>
    </row>
    <row r="1014" spans="27:27" x14ac:dyDescent="0.25">
      <c r="AA1014" s="1046"/>
    </row>
    <row r="1015" spans="27:27" x14ac:dyDescent="0.25">
      <c r="AA1015" s="1046"/>
    </row>
    <row r="1016" spans="27:27" x14ac:dyDescent="0.25">
      <c r="AA1016" s="1046"/>
    </row>
    <row r="1017" spans="27:27" x14ac:dyDescent="0.25">
      <c r="AA1017" s="1046"/>
    </row>
    <row r="1018" spans="27:27" x14ac:dyDescent="0.25">
      <c r="AA1018" s="1046"/>
    </row>
    <row r="1019" spans="27:27" x14ac:dyDescent="0.25">
      <c r="AA1019" s="1046"/>
    </row>
    <row r="1020" spans="27:27" x14ac:dyDescent="0.25">
      <c r="AA1020" s="1046"/>
    </row>
    <row r="1021" spans="27:27" x14ac:dyDescent="0.25">
      <c r="AA1021" s="1046"/>
    </row>
    <row r="1022" spans="27:27" x14ac:dyDescent="0.25">
      <c r="AA1022" s="1046"/>
    </row>
    <row r="1023" spans="27:27" x14ac:dyDescent="0.25">
      <c r="AA1023" s="1046"/>
    </row>
    <row r="1024" spans="27:27" x14ac:dyDescent="0.25">
      <c r="AA1024" s="1046"/>
    </row>
    <row r="1025" spans="27:27" x14ac:dyDescent="0.25">
      <c r="AA1025" s="1046"/>
    </row>
    <row r="1026" spans="27:27" x14ac:dyDescent="0.25">
      <c r="AA1026" s="1046"/>
    </row>
    <row r="1027" spans="27:27" x14ac:dyDescent="0.25">
      <c r="AA1027" s="1046"/>
    </row>
    <row r="1028" spans="27:27" x14ac:dyDescent="0.25">
      <c r="AA1028" s="1046"/>
    </row>
    <row r="1029" spans="27:27" x14ac:dyDescent="0.25">
      <c r="AA1029" s="1046"/>
    </row>
    <row r="1030" spans="27:27" x14ac:dyDescent="0.25">
      <c r="AA1030" s="1046"/>
    </row>
    <row r="1031" spans="27:27" x14ac:dyDescent="0.25">
      <c r="AA1031" s="1046"/>
    </row>
    <row r="1032" spans="27:27" x14ac:dyDescent="0.25">
      <c r="AA1032" s="1046"/>
    </row>
    <row r="1033" spans="27:27" x14ac:dyDescent="0.25">
      <c r="AA1033" s="1046"/>
    </row>
    <row r="1034" spans="27:27" x14ac:dyDescent="0.25">
      <c r="AA1034" s="1046"/>
    </row>
    <row r="1035" spans="27:27" x14ac:dyDescent="0.25">
      <c r="AA1035" s="1046"/>
    </row>
    <row r="1036" spans="27:27" x14ac:dyDescent="0.25">
      <c r="AA1036" s="1046"/>
    </row>
    <row r="1037" spans="27:27" x14ac:dyDescent="0.25">
      <c r="AA1037" s="1046"/>
    </row>
    <row r="1038" spans="27:27" x14ac:dyDescent="0.25">
      <c r="AA1038" s="1046"/>
    </row>
    <row r="1039" spans="27:27" x14ac:dyDescent="0.25">
      <c r="AA1039" s="1046"/>
    </row>
    <row r="1040" spans="27:27" x14ac:dyDescent="0.25">
      <c r="AA1040" s="1046"/>
    </row>
    <row r="1041" spans="27:27" x14ac:dyDescent="0.25">
      <c r="AA1041" s="1046"/>
    </row>
    <row r="1042" spans="27:27" x14ac:dyDescent="0.25">
      <c r="AA1042" s="1046"/>
    </row>
    <row r="1043" spans="27:27" x14ac:dyDescent="0.25">
      <c r="AA1043" s="1046"/>
    </row>
    <row r="1044" spans="27:27" x14ac:dyDescent="0.25">
      <c r="AA1044" s="1046"/>
    </row>
    <row r="1045" spans="27:27" x14ac:dyDescent="0.25">
      <c r="AA1045" s="1046"/>
    </row>
    <row r="1046" spans="27:27" x14ac:dyDescent="0.25">
      <c r="AA1046" s="1046"/>
    </row>
    <row r="1047" spans="27:27" x14ac:dyDescent="0.25">
      <c r="AA1047" s="1046"/>
    </row>
    <row r="1048" spans="27:27" x14ac:dyDescent="0.25">
      <c r="AA1048" s="1046"/>
    </row>
    <row r="1049" spans="27:27" x14ac:dyDescent="0.25">
      <c r="AA1049" s="1046"/>
    </row>
    <row r="1050" spans="27:27" x14ac:dyDescent="0.25">
      <c r="AA1050" s="1046"/>
    </row>
    <row r="1051" spans="27:27" x14ac:dyDescent="0.25">
      <c r="AA1051" s="1046"/>
    </row>
    <row r="1052" spans="27:27" x14ac:dyDescent="0.25">
      <c r="AA1052" s="1046"/>
    </row>
    <row r="1053" spans="27:27" x14ac:dyDescent="0.25">
      <c r="AA1053" s="1046"/>
    </row>
    <row r="1054" spans="27:27" x14ac:dyDescent="0.25">
      <c r="AA1054" s="1046"/>
    </row>
    <row r="1055" spans="27:27" x14ac:dyDescent="0.25">
      <c r="AA1055" s="1046"/>
    </row>
    <row r="1056" spans="27:27" x14ac:dyDescent="0.25">
      <c r="AA1056" s="1046"/>
    </row>
    <row r="1057" spans="27:27" x14ac:dyDescent="0.25">
      <c r="AA1057" s="1046"/>
    </row>
    <row r="1058" spans="27:27" x14ac:dyDescent="0.25">
      <c r="AA1058" s="1046"/>
    </row>
    <row r="1059" spans="27:27" x14ac:dyDescent="0.25">
      <c r="AA1059" s="1046"/>
    </row>
    <row r="1060" spans="27:27" x14ac:dyDescent="0.25">
      <c r="AA1060" s="1046"/>
    </row>
    <row r="1061" spans="27:27" x14ac:dyDescent="0.25">
      <c r="AA1061" s="1046"/>
    </row>
    <row r="1062" spans="27:27" x14ac:dyDescent="0.25">
      <c r="AA1062" s="1046"/>
    </row>
    <row r="1063" spans="27:27" x14ac:dyDescent="0.25">
      <c r="AA1063" s="1046"/>
    </row>
    <row r="1064" spans="27:27" x14ac:dyDescent="0.25">
      <c r="AA1064" s="1046"/>
    </row>
    <row r="1065" spans="27:27" x14ac:dyDescent="0.25">
      <c r="AA1065" s="1046"/>
    </row>
    <row r="1066" spans="27:27" x14ac:dyDescent="0.25">
      <c r="AA1066" s="1046"/>
    </row>
    <row r="1067" spans="27:27" x14ac:dyDescent="0.25">
      <c r="AA1067" s="1046"/>
    </row>
    <row r="1068" spans="27:27" x14ac:dyDescent="0.25">
      <c r="AA1068" s="1046"/>
    </row>
    <row r="1069" spans="27:27" x14ac:dyDescent="0.25">
      <c r="AA1069" s="1046"/>
    </row>
    <row r="1070" spans="27:27" x14ac:dyDescent="0.25">
      <c r="AA1070" s="1046"/>
    </row>
    <row r="1071" spans="27:27" x14ac:dyDescent="0.25">
      <c r="AA1071" s="1046"/>
    </row>
    <row r="1072" spans="27:27" x14ac:dyDescent="0.25">
      <c r="AA1072" s="1046"/>
    </row>
    <row r="1073" spans="27:27" x14ac:dyDescent="0.25">
      <c r="AA1073" s="1046"/>
    </row>
    <row r="1074" spans="27:27" x14ac:dyDescent="0.25">
      <c r="AA1074" s="1046"/>
    </row>
    <row r="1075" spans="27:27" x14ac:dyDescent="0.25">
      <c r="AA1075" s="1046"/>
    </row>
    <row r="1076" spans="27:27" x14ac:dyDescent="0.25">
      <c r="AA1076" s="1046"/>
    </row>
    <row r="1077" spans="27:27" x14ac:dyDescent="0.25">
      <c r="AA1077" s="1046"/>
    </row>
    <row r="1078" spans="27:27" x14ac:dyDescent="0.25">
      <c r="AA1078" s="1046"/>
    </row>
    <row r="1079" spans="27:27" x14ac:dyDescent="0.25">
      <c r="AA1079" s="1046"/>
    </row>
    <row r="1080" spans="27:27" x14ac:dyDescent="0.25">
      <c r="AA1080" s="1046"/>
    </row>
    <row r="1081" spans="27:27" x14ac:dyDescent="0.25">
      <c r="AA1081" s="1046"/>
    </row>
    <row r="1082" spans="27:27" x14ac:dyDescent="0.25">
      <c r="AA1082" s="1046"/>
    </row>
    <row r="1083" spans="27:27" x14ac:dyDescent="0.25">
      <c r="AA1083" s="1046"/>
    </row>
    <row r="1084" spans="27:27" x14ac:dyDescent="0.25">
      <c r="AA1084" s="1046"/>
    </row>
    <row r="1085" spans="27:27" x14ac:dyDescent="0.25">
      <c r="AA1085" s="1046"/>
    </row>
    <row r="1086" spans="27:27" x14ac:dyDescent="0.25">
      <c r="AA1086" s="1046"/>
    </row>
    <row r="1087" spans="27:27" x14ac:dyDescent="0.25">
      <c r="AA1087" s="1046"/>
    </row>
    <row r="1088" spans="27:27" x14ac:dyDescent="0.25">
      <c r="AA1088" s="1046"/>
    </row>
    <row r="1089" spans="27:27" x14ac:dyDescent="0.25">
      <c r="AA1089" s="1046"/>
    </row>
    <row r="1090" spans="27:27" x14ac:dyDescent="0.25">
      <c r="AA1090" s="1046"/>
    </row>
    <row r="1091" spans="27:27" x14ac:dyDescent="0.25">
      <c r="AA1091" s="1046"/>
    </row>
    <row r="1092" spans="27:27" x14ac:dyDescent="0.25">
      <c r="AA1092" s="1046"/>
    </row>
    <row r="1093" spans="27:27" x14ac:dyDescent="0.25">
      <c r="AA1093" s="1046"/>
    </row>
    <row r="1094" spans="27:27" x14ac:dyDescent="0.25">
      <c r="AA1094" s="1046"/>
    </row>
    <row r="1095" spans="27:27" x14ac:dyDescent="0.25">
      <c r="AA1095" s="1046"/>
    </row>
    <row r="1096" spans="27:27" x14ac:dyDescent="0.25">
      <c r="AA1096" s="1046"/>
    </row>
    <row r="1097" spans="27:27" x14ac:dyDescent="0.25">
      <c r="AA1097" s="1046"/>
    </row>
    <row r="1098" spans="27:27" x14ac:dyDescent="0.25">
      <c r="AA1098" s="1046"/>
    </row>
    <row r="1099" spans="27:27" x14ac:dyDescent="0.25">
      <c r="AA1099" s="1046"/>
    </row>
    <row r="1100" spans="27:27" x14ac:dyDescent="0.25">
      <c r="AA1100" s="1046"/>
    </row>
    <row r="1101" spans="27:27" x14ac:dyDescent="0.25">
      <c r="AA1101" s="1046"/>
    </row>
    <row r="1102" spans="27:27" x14ac:dyDescent="0.25">
      <c r="AA1102" s="1046"/>
    </row>
    <row r="1103" spans="27:27" x14ac:dyDescent="0.25">
      <c r="AA1103" s="1046"/>
    </row>
    <row r="1104" spans="27:27" x14ac:dyDescent="0.25">
      <c r="AA1104" s="1046"/>
    </row>
    <row r="1105" spans="27:27" x14ac:dyDescent="0.25">
      <c r="AA1105" s="1046"/>
    </row>
    <row r="1106" spans="27:27" x14ac:dyDescent="0.25">
      <c r="AA1106" s="1046"/>
    </row>
    <row r="1107" spans="27:27" x14ac:dyDescent="0.25">
      <c r="AA1107" s="1046"/>
    </row>
    <row r="1108" spans="27:27" x14ac:dyDescent="0.25">
      <c r="AA1108" s="1046"/>
    </row>
    <row r="1109" spans="27:27" x14ac:dyDescent="0.25">
      <c r="AA1109" s="1046"/>
    </row>
    <row r="1110" spans="27:27" x14ac:dyDescent="0.25">
      <c r="AA1110" s="1046"/>
    </row>
    <row r="1111" spans="27:27" x14ac:dyDescent="0.25">
      <c r="AA1111" s="1046"/>
    </row>
    <row r="1112" spans="27:27" x14ac:dyDescent="0.25">
      <c r="AA1112" s="1046"/>
    </row>
    <row r="1113" spans="27:27" x14ac:dyDescent="0.25">
      <c r="AA1113" s="1046"/>
    </row>
    <row r="1114" spans="27:27" x14ac:dyDescent="0.25">
      <c r="AA1114" s="1046"/>
    </row>
    <row r="1115" spans="27:27" x14ac:dyDescent="0.25">
      <c r="AA1115" s="1046"/>
    </row>
    <row r="1116" spans="27:27" x14ac:dyDescent="0.25">
      <c r="AA1116" s="1046"/>
    </row>
    <row r="1117" spans="27:27" x14ac:dyDescent="0.25">
      <c r="AA1117" s="1046"/>
    </row>
    <row r="1118" spans="27:27" x14ac:dyDescent="0.25">
      <c r="AA1118" s="1046"/>
    </row>
    <row r="1119" spans="27:27" x14ac:dyDescent="0.25">
      <c r="AA1119" s="1046"/>
    </row>
    <row r="1120" spans="27:27" x14ac:dyDescent="0.25">
      <c r="AA1120" s="1046"/>
    </row>
    <row r="1121" spans="27:27" x14ac:dyDescent="0.25">
      <c r="AA1121" s="1046"/>
    </row>
    <row r="1122" spans="27:27" x14ac:dyDescent="0.25">
      <c r="AA1122" s="1046"/>
    </row>
    <row r="1123" spans="27:27" x14ac:dyDescent="0.25">
      <c r="AA1123" s="1046"/>
    </row>
    <row r="1124" spans="27:27" x14ac:dyDescent="0.25">
      <c r="AA1124" s="1046"/>
    </row>
    <row r="1125" spans="27:27" x14ac:dyDescent="0.25">
      <c r="AA1125" s="1046"/>
    </row>
    <row r="1126" spans="27:27" x14ac:dyDescent="0.25">
      <c r="AA1126" s="1046"/>
    </row>
    <row r="1127" spans="27:27" x14ac:dyDescent="0.25">
      <c r="AA1127" s="1046"/>
    </row>
    <row r="1128" spans="27:27" x14ac:dyDescent="0.25">
      <c r="AA1128" s="1046"/>
    </row>
    <row r="1129" spans="27:27" x14ac:dyDescent="0.25">
      <c r="AA1129" s="1046"/>
    </row>
    <row r="1130" spans="27:27" x14ac:dyDescent="0.25">
      <c r="AA1130" s="1046"/>
    </row>
    <row r="1131" spans="27:27" x14ac:dyDescent="0.25">
      <c r="AA1131" s="1046"/>
    </row>
    <row r="1132" spans="27:27" x14ac:dyDescent="0.25">
      <c r="AA1132" s="1046"/>
    </row>
    <row r="1133" spans="27:27" x14ac:dyDescent="0.25">
      <c r="AA1133" s="1046"/>
    </row>
    <row r="1134" spans="27:27" x14ac:dyDescent="0.25">
      <c r="AA1134" s="1046"/>
    </row>
    <row r="1135" spans="27:27" x14ac:dyDescent="0.25">
      <c r="AA1135" s="1046"/>
    </row>
    <row r="1136" spans="27:27" x14ac:dyDescent="0.25">
      <c r="AA1136" s="1046"/>
    </row>
    <row r="1137" spans="27:27" x14ac:dyDescent="0.25">
      <c r="AA1137" s="1046"/>
    </row>
    <row r="1138" spans="27:27" x14ac:dyDescent="0.25">
      <c r="AA1138" s="1046"/>
    </row>
    <row r="1139" spans="27:27" x14ac:dyDescent="0.25">
      <c r="AA1139" s="1046"/>
    </row>
    <row r="1140" spans="27:27" x14ac:dyDescent="0.25">
      <c r="AA1140" s="1046"/>
    </row>
    <row r="1141" spans="27:27" x14ac:dyDescent="0.25">
      <c r="AA1141" s="1046"/>
    </row>
    <row r="1142" spans="27:27" x14ac:dyDescent="0.25">
      <c r="AA1142" s="1046"/>
    </row>
    <row r="1143" spans="27:27" x14ac:dyDescent="0.25">
      <c r="AA1143" s="1046"/>
    </row>
    <row r="1144" spans="27:27" x14ac:dyDescent="0.25">
      <c r="AA1144" s="1046"/>
    </row>
    <row r="1145" spans="27:27" x14ac:dyDescent="0.25">
      <c r="AA1145" s="1046"/>
    </row>
    <row r="1146" spans="27:27" x14ac:dyDescent="0.25">
      <c r="AA1146" s="1046"/>
    </row>
    <row r="1147" spans="27:27" x14ac:dyDescent="0.25">
      <c r="AA1147" s="1046"/>
    </row>
    <row r="1148" spans="27:27" x14ac:dyDescent="0.25">
      <c r="AA1148" s="1046"/>
    </row>
    <row r="1149" spans="27:27" x14ac:dyDescent="0.25">
      <c r="AA1149" s="1046"/>
    </row>
    <row r="1150" spans="27:27" x14ac:dyDescent="0.25">
      <c r="AA1150" s="1046"/>
    </row>
    <row r="1151" spans="27:27" x14ac:dyDescent="0.25">
      <c r="AA1151" s="1046"/>
    </row>
    <row r="1152" spans="27:27" x14ac:dyDescent="0.25">
      <c r="AA1152" s="1046"/>
    </row>
    <row r="1153" spans="27:27" x14ac:dyDescent="0.25">
      <c r="AA1153" s="1046"/>
    </row>
    <row r="1154" spans="27:27" x14ac:dyDescent="0.25">
      <c r="AA1154" s="1046"/>
    </row>
    <row r="1155" spans="27:27" x14ac:dyDescent="0.25">
      <c r="AA1155" s="1046"/>
    </row>
    <row r="1156" spans="27:27" x14ac:dyDescent="0.25">
      <c r="AA1156" s="1046"/>
    </row>
    <row r="1157" spans="27:27" x14ac:dyDescent="0.25">
      <c r="AA1157" s="1046"/>
    </row>
    <row r="1158" spans="27:27" x14ac:dyDescent="0.25">
      <c r="AA1158" s="1046"/>
    </row>
    <row r="1159" spans="27:27" x14ac:dyDescent="0.25">
      <c r="AA1159" s="1046"/>
    </row>
    <row r="1160" spans="27:27" x14ac:dyDescent="0.25">
      <c r="AA1160" s="1046"/>
    </row>
    <row r="1161" spans="27:27" x14ac:dyDescent="0.25">
      <c r="AA1161" s="1046"/>
    </row>
    <row r="1162" spans="27:27" x14ac:dyDescent="0.25">
      <c r="AA1162" s="1046"/>
    </row>
    <row r="1163" spans="27:27" x14ac:dyDescent="0.25">
      <c r="AA1163" s="1046"/>
    </row>
    <row r="1164" spans="27:27" x14ac:dyDescent="0.25">
      <c r="AA1164" s="1046"/>
    </row>
    <row r="1165" spans="27:27" x14ac:dyDescent="0.25">
      <c r="AA1165" s="1046"/>
    </row>
    <row r="1166" spans="27:27" x14ac:dyDescent="0.25">
      <c r="AA1166" s="1046"/>
    </row>
    <row r="1167" spans="27:27" x14ac:dyDescent="0.25">
      <c r="AA1167" s="1046"/>
    </row>
    <row r="1168" spans="27:27" x14ac:dyDescent="0.25">
      <c r="AA1168" s="1046"/>
    </row>
    <row r="1169" spans="27:27" x14ac:dyDescent="0.25">
      <c r="AA1169" s="1046"/>
    </row>
    <row r="1170" spans="27:27" x14ac:dyDescent="0.25">
      <c r="AA1170" s="1046"/>
    </row>
    <row r="1171" spans="27:27" x14ac:dyDescent="0.25">
      <c r="AA1171" s="1046"/>
    </row>
    <row r="1172" spans="27:27" x14ac:dyDescent="0.25">
      <c r="AA1172" s="1046"/>
    </row>
    <row r="1173" spans="27:27" x14ac:dyDescent="0.25">
      <c r="AA1173" s="1046"/>
    </row>
    <row r="1174" spans="27:27" x14ac:dyDescent="0.25">
      <c r="AA1174" s="1046"/>
    </row>
    <row r="1175" spans="27:27" x14ac:dyDescent="0.25">
      <c r="AA1175" s="1046"/>
    </row>
    <row r="1176" spans="27:27" x14ac:dyDescent="0.25">
      <c r="AA1176" s="1046"/>
    </row>
    <row r="1177" spans="27:27" x14ac:dyDescent="0.25">
      <c r="AA1177" s="1046"/>
    </row>
    <row r="1178" spans="27:27" x14ac:dyDescent="0.25">
      <c r="AA1178" s="1046"/>
    </row>
    <row r="1179" spans="27:27" x14ac:dyDescent="0.25">
      <c r="AA1179" s="1046"/>
    </row>
    <row r="1180" spans="27:27" x14ac:dyDescent="0.25">
      <c r="AA1180" s="1046"/>
    </row>
    <row r="1181" spans="27:27" x14ac:dyDescent="0.25">
      <c r="AA1181" s="1046"/>
    </row>
    <row r="1182" spans="27:27" x14ac:dyDescent="0.25">
      <c r="AA1182" s="1046"/>
    </row>
    <row r="1183" spans="27:27" x14ac:dyDescent="0.25">
      <c r="AA1183" s="1046"/>
    </row>
    <row r="1184" spans="27:27" x14ac:dyDescent="0.25">
      <c r="AA1184" s="1046"/>
    </row>
    <row r="1185" spans="27:27" x14ac:dyDescent="0.25">
      <c r="AA1185" s="1046"/>
    </row>
    <row r="1186" spans="27:27" x14ac:dyDescent="0.25">
      <c r="AA1186" s="1046"/>
    </row>
    <row r="1187" spans="27:27" x14ac:dyDescent="0.25">
      <c r="AA1187" s="1046"/>
    </row>
    <row r="1188" spans="27:27" x14ac:dyDescent="0.25">
      <c r="AA1188" s="1046"/>
    </row>
    <row r="1189" spans="27:27" x14ac:dyDescent="0.25">
      <c r="AA1189" s="1046"/>
    </row>
    <row r="1190" spans="27:27" x14ac:dyDescent="0.25">
      <c r="AA1190" s="1046"/>
    </row>
    <row r="1191" spans="27:27" x14ac:dyDescent="0.25">
      <c r="AA1191" s="1046"/>
    </row>
    <row r="1192" spans="27:27" x14ac:dyDescent="0.25">
      <c r="AA1192" s="1046"/>
    </row>
    <row r="1193" spans="27:27" x14ac:dyDescent="0.25">
      <c r="AA1193" s="1046"/>
    </row>
    <row r="1194" spans="27:27" x14ac:dyDescent="0.25">
      <c r="AA1194" s="1046"/>
    </row>
    <row r="1195" spans="27:27" x14ac:dyDescent="0.25">
      <c r="AA1195" s="1046"/>
    </row>
    <row r="1196" spans="27:27" x14ac:dyDescent="0.25">
      <c r="AA1196" s="1046"/>
    </row>
    <row r="1197" spans="27:27" x14ac:dyDescent="0.25">
      <c r="AA1197" s="1046"/>
    </row>
    <row r="1198" spans="27:27" x14ac:dyDescent="0.25">
      <c r="AA1198" s="1046"/>
    </row>
    <row r="1199" spans="27:27" x14ac:dyDescent="0.25">
      <c r="AA1199" s="1046"/>
    </row>
    <row r="1200" spans="27:27" x14ac:dyDescent="0.25">
      <c r="AA1200" s="1046"/>
    </row>
    <row r="1201" spans="27:27" x14ac:dyDescent="0.25">
      <c r="AA1201" s="1046"/>
    </row>
    <row r="1202" spans="27:27" x14ac:dyDescent="0.25">
      <c r="AA1202" s="1046"/>
    </row>
    <row r="1203" spans="27:27" x14ac:dyDescent="0.25">
      <c r="AA1203" s="1046"/>
    </row>
    <row r="1204" spans="27:27" x14ac:dyDescent="0.25">
      <c r="AA1204" s="1046"/>
    </row>
    <row r="1205" spans="27:27" x14ac:dyDescent="0.25">
      <c r="AA1205" s="1046"/>
    </row>
    <row r="1206" spans="27:27" x14ac:dyDescent="0.25">
      <c r="AA1206" s="1046"/>
    </row>
    <row r="1207" spans="27:27" x14ac:dyDescent="0.25">
      <c r="AA1207" s="1046"/>
    </row>
    <row r="1208" spans="27:27" x14ac:dyDescent="0.25">
      <c r="AA1208" s="1046"/>
    </row>
    <row r="1209" spans="27:27" x14ac:dyDescent="0.25">
      <c r="AA1209" s="1046"/>
    </row>
    <row r="1210" spans="27:27" x14ac:dyDescent="0.25">
      <c r="AA1210" s="1046"/>
    </row>
    <row r="1211" spans="27:27" x14ac:dyDescent="0.25">
      <c r="AA1211" s="1046"/>
    </row>
    <row r="1212" spans="27:27" x14ac:dyDescent="0.25">
      <c r="AA1212" s="1046"/>
    </row>
    <row r="1213" spans="27:27" x14ac:dyDescent="0.25">
      <c r="AA1213" s="1046"/>
    </row>
    <row r="1214" spans="27:27" x14ac:dyDescent="0.25">
      <c r="AA1214" s="1046"/>
    </row>
    <row r="1215" spans="27:27" x14ac:dyDescent="0.25">
      <c r="AA1215" s="1046"/>
    </row>
    <row r="1216" spans="27:27" x14ac:dyDescent="0.25">
      <c r="AA1216" s="1046"/>
    </row>
    <row r="1217" spans="27:27" x14ac:dyDescent="0.25">
      <c r="AA1217" s="1046"/>
    </row>
    <row r="1218" spans="27:27" x14ac:dyDescent="0.25">
      <c r="AA1218" s="1046"/>
    </row>
    <row r="1219" spans="27:27" x14ac:dyDescent="0.25">
      <c r="AA1219" s="1046"/>
    </row>
    <row r="1220" spans="27:27" x14ac:dyDescent="0.25">
      <c r="AA1220" s="1046"/>
    </row>
    <row r="1221" spans="27:27" x14ac:dyDescent="0.25">
      <c r="AA1221" s="1046"/>
    </row>
    <row r="1222" spans="27:27" x14ac:dyDescent="0.25">
      <c r="AA1222" s="1046"/>
    </row>
    <row r="1223" spans="27:27" x14ac:dyDescent="0.25">
      <c r="AA1223" s="1046"/>
    </row>
    <row r="1224" spans="27:27" x14ac:dyDescent="0.25">
      <c r="AA1224" s="1046"/>
    </row>
    <row r="1225" spans="27:27" x14ac:dyDescent="0.25">
      <c r="AA1225" s="1046"/>
    </row>
    <row r="1226" spans="27:27" x14ac:dyDescent="0.25">
      <c r="AA1226" s="1046"/>
    </row>
    <row r="1227" spans="27:27" x14ac:dyDescent="0.25">
      <c r="AA1227" s="1046"/>
    </row>
    <row r="1228" spans="27:27" x14ac:dyDescent="0.25">
      <c r="AA1228" s="1046"/>
    </row>
    <row r="1229" spans="27:27" x14ac:dyDescent="0.25">
      <c r="AA1229" s="1046"/>
    </row>
    <row r="1230" spans="27:27" x14ac:dyDescent="0.25">
      <c r="AA1230" s="1046"/>
    </row>
    <row r="1231" spans="27:27" x14ac:dyDescent="0.25">
      <c r="AA1231" s="1046"/>
    </row>
    <row r="1232" spans="27:27" x14ac:dyDescent="0.25">
      <c r="AA1232" s="1046"/>
    </row>
    <row r="1233" spans="27:27" x14ac:dyDescent="0.25">
      <c r="AA1233" s="1046"/>
    </row>
    <row r="1234" spans="27:27" x14ac:dyDescent="0.25">
      <c r="AA1234" s="1046"/>
    </row>
    <row r="1235" spans="27:27" x14ac:dyDescent="0.25">
      <c r="AA1235" s="1046"/>
    </row>
    <row r="1236" spans="27:27" x14ac:dyDescent="0.25">
      <c r="AA1236" s="1046"/>
    </row>
    <row r="1237" spans="27:27" x14ac:dyDescent="0.25">
      <c r="AA1237" s="1046"/>
    </row>
    <row r="1238" spans="27:27" x14ac:dyDescent="0.25">
      <c r="AA1238" s="1046"/>
    </row>
    <row r="1239" spans="27:27" x14ac:dyDescent="0.25">
      <c r="AA1239" s="1046"/>
    </row>
    <row r="1240" spans="27:27" x14ac:dyDescent="0.25">
      <c r="AA1240" s="1046"/>
    </row>
    <row r="1241" spans="27:27" x14ac:dyDescent="0.25">
      <c r="AA1241" s="1046"/>
    </row>
    <row r="1242" spans="27:27" x14ac:dyDescent="0.25">
      <c r="AA1242" s="1046"/>
    </row>
    <row r="1243" spans="27:27" x14ac:dyDescent="0.25">
      <c r="AA1243" s="1046"/>
    </row>
    <row r="1244" spans="27:27" x14ac:dyDescent="0.25">
      <c r="AA1244" s="1046"/>
    </row>
    <row r="1245" spans="27:27" x14ac:dyDescent="0.25">
      <c r="AA1245" s="1046"/>
    </row>
    <row r="1246" spans="27:27" x14ac:dyDescent="0.25">
      <c r="AA1246" s="1046"/>
    </row>
    <row r="1247" spans="27:27" x14ac:dyDescent="0.25">
      <c r="AA1247" s="1046"/>
    </row>
    <row r="1248" spans="27:27" x14ac:dyDescent="0.25">
      <c r="AA1248" s="1046"/>
    </row>
    <row r="1249" spans="27:27" x14ac:dyDescent="0.25">
      <c r="AA1249" s="1046"/>
    </row>
    <row r="1250" spans="27:27" x14ac:dyDescent="0.25">
      <c r="AA1250" s="1046"/>
    </row>
    <row r="1251" spans="27:27" x14ac:dyDescent="0.25">
      <c r="AA1251" s="1046"/>
    </row>
    <row r="1252" spans="27:27" x14ac:dyDescent="0.25">
      <c r="AA1252" s="1046"/>
    </row>
    <row r="1253" spans="27:27" x14ac:dyDescent="0.25">
      <c r="AA1253" s="1046"/>
    </row>
    <row r="1254" spans="27:27" x14ac:dyDescent="0.25">
      <c r="AA1254" s="1046"/>
    </row>
    <row r="1255" spans="27:27" x14ac:dyDescent="0.25">
      <c r="AA1255" s="1046"/>
    </row>
    <row r="1256" spans="27:27" x14ac:dyDescent="0.25">
      <c r="AA1256" s="1046"/>
    </row>
    <row r="1257" spans="27:27" x14ac:dyDescent="0.25">
      <c r="AA1257" s="1046"/>
    </row>
    <row r="1258" spans="27:27" x14ac:dyDescent="0.25">
      <c r="AA1258" s="1046"/>
    </row>
    <row r="1259" spans="27:27" x14ac:dyDescent="0.25">
      <c r="AA1259" s="1046"/>
    </row>
    <row r="1260" spans="27:27" x14ac:dyDescent="0.25">
      <c r="AA1260" s="1046"/>
    </row>
    <row r="1261" spans="27:27" x14ac:dyDescent="0.25">
      <c r="AA1261" s="1046"/>
    </row>
    <row r="1262" spans="27:27" x14ac:dyDescent="0.25">
      <c r="AA1262" s="1046"/>
    </row>
    <row r="1263" spans="27:27" x14ac:dyDescent="0.25">
      <c r="AA1263" s="1046"/>
    </row>
    <row r="1264" spans="27:27" x14ac:dyDescent="0.25">
      <c r="AA1264" s="1046"/>
    </row>
    <row r="1265" spans="27:27" x14ac:dyDescent="0.25">
      <c r="AA1265" s="1046"/>
    </row>
    <row r="1266" spans="27:27" x14ac:dyDescent="0.25">
      <c r="AA1266" s="1046"/>
    </row>
    <row r="1267" spans="27:27" x14ac:dyDescent="0.25">
      <c r="AA1267" s="1046"/>
    </row>
    <row r="1268" spans="27:27" x14ac:dyDescent="0.25">
      <c r="AA1268" s="1046"/>
    </row>
    <row r="1269" spans="27:27" x14ac:dyDescent="0.25">
      <c r="AA1269" s="1046"/>
    </row>
    <row r="1270" spans="27:27" x14ac:dyDescent="0.25">
      <c r="AA1270" s="1046"/>
    </row>
    <row r="1271" spans="27:27" x14ac:dyDescent="0.25">
      <c r="AA1271" s="1046"/>
    </row>
    <row r="1272" spans="27:27" x14ac:dyDescent="0.25">
      <c r="AA1272" s="1046"/>
    </row>
    <row r="1273" spans="27:27" x14ac:dyDescent="0.25">
      <c r="AA1273" s="1046"/>
    </row>
    <row r="1274" spans="27:27" x14ac:dyDescent="0.25">
      <c r="AA1274" s="1046"/>
    </row>
    <row r="1275" spans="27:27" x14ac:dyDescent="0.25">
      <c r="AA1275" s="1046"/>
    </row>
    <row r="1276" spans="27:27" x14ac:dyDescent="0.25">
      <c r="AA1276" s="1046"/>
    </row>
    <row r="1277" spans="27:27" x14ac:dyDescent="0.25">
      <c r="AA1277" s="1046"/>
    </row>
    <row r="1278" spans="27:27" x14ac:dyDescent="0.25">
      <c r="AA1278" s="1046"/>
    </row>
    <row r="1279" spans="27:27" x14ac:dyDescent="0.25">
      <c r="AA1279" s="1046"/>
    </row>
    <row r="1280" spans="27:27" x14ac:dyDescent="0.25">
      <c r="AA1280" s="1046"/>
    </row>
    <row r="1281" spans="27:27" x14ac:dyDescent="0.25">
      <c r="AA1281" s="1046"/>
    </row>
    <row r="1282" spans="27:27" x14ac:dyDescent="0.25">
      <c r="AA1282" s="1046"/>
    </row>
    <row r="1283" spans="27:27" x14ac:dyDescent="0.25">
      <c r="AA1283" s="1046"/>
    </row>
    <row r="1284" spans="27:27" x14ac:dyDescent="0.25">
      <c r="AA1284" s="1046"/>
    </row>
    <row r="1285" spans="27:27" x14ac:dyDescent="0.25">
      <c r="AA1285" s="1046"/>
    </row>
    <row r="1286" spans="27:27" x14ac:dyDescent="0.25">
      <c r="AA1286" s="1046"/>
    </row>
    <row r="1287" spans="27:27" x14ac:dyDescent="0.25">
      <c r="AA1287" s="1046"/>
    </row>
    <row r="1288" spans="27:27" x14ac:dyDescent="0.25">
      <c r="AA1288" s="1046"/>
    </row>
    <row r="1289" spans="27:27" x14ac:dyDescent="0.25">
      <c r="AA1289" s="1046"/>
    </row>
    <row r="1290" spans="27:27" x14ac:dyDescent="0.25">
      <c r="AA1290" s="1046"/>
    </row>
    <row r="1291" spans="27:27" x14ac:dyDescent="0.25">
      <c r="AA1291" s="1046"/>
    </row>
    <row r="1292" spans="27:27" x14ac:dyDescent="0.25">
      <c r="AA1292" s="1046"/>
    </row>
    <row r="1293" spans="27:27" x14ac:dyDescent="0.25">
      <c r="AA1293" s="1046"/>
    </row>
    <row r="1294" spans="27:27" x14ac:dyDescent="0.25">
      <c r="AA1294" s="1046"/>
    </row>
    <row r="1295" spans="27:27" x14ac:dyDescent="0.25">
      <c r="AA1295" s="1046"/>
    </row>
    <row r="1296" spans="27:27" x14ac:dyDescent="0.25">
      <c r="AA1296" s="1046"/>
    </row>
    <row r="1297" spans="27:27" x14ac:dyDescent="0.25">
      <c r="AA1297" s="1046"/>
    </row>
    <row r="1298" spans="27:27" x14ac:dyDescent="0.25">
      <c r="AA1298" s="1046"/>
    </row>
    <row r="1299" spans="27:27" x14ac:dyDescent="0.25">
      <c r="AA1299" s="1046"/>
    </row>
    <row r="1300" spans="27:27" x14ac:dyDescent="0.25">
      <c r="AA1300" s="1046"/>
    </row>
    <row r="1301" spans="27:27" x14ac:dyDescent="0.25">
      <c r="AA1301" s="1046"/>
    </row>
    <row r="1302" spans="27:27" x14ac:dyDescent="0.25">
      <c r="AA1302" s="1046"/>
    </row>
    <row r="1303" spans="27:27" x14ac:dyDescent="0.25">
      <c r="AA1303" s="1046"/>
    </row>
    <row r="1304" spans="27:27" x14ac:dyDescent="0.25">
      <c r="AA1304" s="1046"/>
    </row>
    <row r="1305" spans="27:27" x14ac:dyDescent="0.25">
      <c r="AA1305" s="1046"/>
    </row>
    <row r="1306" spans="27:27" x14ac:dyDescent="0.25">
      <c r="AA1306" s="1046"/>
    </row>
    <row r="1307" spans="27:27" x14ac:dyDescent="0.25">
      <c r="AA1307" s="1046"/>
    </row>
    <row r="1308" spans="27:27" x14ac:dyDescent="0.25">
      <c r="AA1308" s="1046"/>
    </row>
    <row r="1309" spans="27:27" x14ac:dyDescent="0.25">
      <c r="AA1309" s="1046"/>
    </row>
    <row r="1310" spans="27:27" x14ac:dyDescent="0.25">
      <c r="AA1310" s="1046"/>
    </row>
    <row r="1311" spans="27:27" x14ac:dyDescent="0.25">
      <c r="AA1311" s="1046"/>
    </row>
    <row r="1312" spans="27:27" x14ac:dyDescent="0.25">
      <c r="AA1312" s="1046"/>
    </row>
    <row r="1313" spans="27:27" x14ac:dyDescent="0.25">
      <c r="AA1313" s="1046"/>
    </row>
    <row r="1314" spans="27:27" x14ac:dyDescent="0.25">
      <c r="AA1314" s="1046"/>
    </row>
    <row r="1315" spans="27:27" x14ac:dyDescent="0.25">
      <c r="AA1315" s="1046"/>
    </row>
    <row r="1316" spans="27:27" x14ac:dyDescent="0.25">
      <c r="AA1316" s="1046"/>
    </row>
    <row r="1317" spans="27:27" x14ac:dyDescent="0.25">
      <c r="AA1317" s="1046"/>
    </row>
    <row r="1318" spans="27:27" x14ac:dyDescent="0.25">
      <c r="AA1318" s="1046"/>
    </row>
    <row r="1319" spans="27:27" x14ac:dyDescent="0.25">
      <c r="AA1319" s="1046"/>
    </row>
    <row r="1320" spans="27:27" x14ac:dyDescent="0.25">
      <c r="AA1320" s="1046"/>
    </row>
    <row r="1321" spans="27:27" x14ac:dyDescent="0.25">
      <c r="AA1321" s="1046"/>
    </row>
    <row r="1322" spans="27:27" x14ac:dyDescent="0.25">
      <c r="AA1322" s="1046"/>
    </row>
    <row r="1323" spans="27:27" x14ac:dyDescent="0.25">
      <c r="AA1323" s="1046"/>
    </row>
    <row r="1324" spans="27:27" x14ac:dyDescent="0.25">
      <c r="AA1324" s="1046"/>
    </row>
    <row r="1325" spans="27:27" x14ac:dyDescent="0.25">
      <c r="AA1325" s="1046"/>
    </row>
    <row r="1326" spans="27:27" x14ac:dyDescent="0.25">
      <c r="AA1326" s="1046"/>
    </row>
    <row r="1327" spans="27:27" x14ac:dyDescent="0.25">
      <c r="AA1327" s="1046"/>
    </row>
    <row r="1328" spans="27:27" x14ac:dyDescent="0.25">
      <c r="AA1328" s="1046"/>
    </row>
    <row r="1329" spans="27:27" x14ac:dyDescent="0.25">
      <c r="AA1329" s="1046"/>
    </row>
    <row r="1330" spans="27:27" x14ac:dyDescent="0.25">
      <c r="AA1330" s="1046"/>
    </row>
    <row r="1331" spans="27:27" x14ac:dyDescent="0.25">
      <c r="AA1331" s="1046"/>
    </row>
    <row r="1332" spans="27:27" x14ac:dyDescent="0.25">
      <c r="AA1332" s="1046"/>
    </row>
    <row r="1333" spans="27:27" x14ac:dyDescent="0.25">
      <c r="AA1333" s="1046"/>
    </row>
    <row r="1334" spans="27:27" x14ac:dyDescent="0.25">
      <c r="AA1334" s="1046"/>
    </row>
    <row r="1335" spans="27:27" x14ac:dyDescent="0.25">
      <c r="AA1335" s="1046"/>
    </row>
    <row r="1336" spans="27:27" x14ac:dyDescent="0.25">
      <c r="AA1336" s="1046"/>
    </row>
    <row r="1337" spans="27:27" x14ac:dyDescent="0.25">
      <c r="AA1337" s="1046"/>
    </row>
    <row r="1338" spans="27:27" x14ac:dyDescent="0.25">
      <c r="AA1338" s="1046"/>
    </row>
    <row r="1339" spans="27:27" x14ac:dyDescent="0.25">
      <c r="AA1339" s="1046"/>
    </row>
    <row r="1340" spans="27:27" x14ac:dyDescent="0.25">
      <c r="AA1340" s="1046"/>
    </row>
    <row r="1341" spans="27:27" x14ac:dyDescent="0.25">
      <c r="AA1341" s="1046"/>
    </row>
    <row r="1342" spans="27:27" x14ac:dyDescent="0.25">
      <c r="AA1342" s="1046"/>
    </row>
    <row r="1343" spans="27:27" x14ac:dyDescent="0.25">
      <c r="AA1343" s="1046"/>
    </row>
    <row r="1344" spans="27:27" x14ac:dyDescent="0.25">
      <c r="AA1344" s="1046"/>
    </row>
    <row r="1345" spans="27:27" x14ac:dyDescent="0.25">
      <c r="AA1345" s="1046"/>
    </row>
    <row r="1346" spans="27:27" x14ac:dyDescent="0.25">
      <c r="AA1346" s="1046"/>
    </row>
    <row r="1347" spans="27:27" x14ac:dyDescent="0.25">
      <c r="AA1347" s="1046"/>
    </row>
    <row r="1348" spans="27:27" x14ac:dyDescent="0.25">
      <c r="AA1348" s="1046"/>
    </row>
    <row r="1349" spans="27:27" x14ac:dyDescent="0.25">
      <c r="AA1349" s="1046"/>
    </row>
    <row r="1350" spans="27:27" x14ac:dyDescent="0.25">
      <c r="AA1350" s="1046"/>
    </row>
    <row r="1351" spans="27:27" x14ac:dyDescent="0.25">
      <c r="AA1351" s="1046"/>
    </row>
    <row r="1352" spans="27:27" x14ac:dyDescent="0.25">
      <c r="AA1352" s="1046"/>
    </row>
    <row r="1353" spans="27:27" x14ac:dyDescent="0.25">
      <c r="AA1353" s="1046"/>
    </row>
    <row r="1354" spans="27:27" x14ac:dyDescent="0.25">
      <c r="AA1354" s="1046"/>
    </row>
    <row r="1355" spans="27:27" x14ac:dyDescent="0.25">
      <c r="AA1355" s="1046"/>
    </row>
    <row r="1356" spans="27:27" x14ac:dyDescent="0.25">
      <c r="AA1356" s="1046"/>
    </row>
    <row r="1357" spans="27:27" x14ac:dyDescent="0.25">
      <c r="AA1357" s="1046"/>
    </row>
    <row r="1358" spans="27:27" x14ac:dyDescent="0.25">
      <c r="AA1358" s="1046"/>
    </row>
    <row r="1359" spans="27:27" x14ac:dyDescent="0.25">
      <c r="AA1359" s="1046"/>
    </row>
    <row r="1360" spans="27:27" x14ac:dyDescent="0.25">
      <c r="AA1360" s="1046"/>
    </row>
    <row r="1361" spans="27:27" x14ac:dyDescent="0.25">
      <c r="AA1361" s="1046"/>
    </row>
    <row r="1362" spans="27:27" x14ac:dyDescent="0.25">
      <c r="AA1362" s="1046"/>
    </row>
    <row r="1363" spans="27:27" x14ac:dyDescent="0.25">
      <c r="AA1363" s="1046"/>
    </row>
    <row r="1364" spans="27:27" x14ac:dyDescent="0.25">
      <c r="AA1364" s="1046"/>
    </row>
    <row r="1365" spans="27:27" x14ac:dyDescent="0.25">
      <c r="AA1365" s="1046"/>
    </row>
    <row r="1366" spans="27:27" x14ac:dyDescent="0.25">
      <c r="AA1366" s="1046"/>
    </row>
    <row r="1367" spans="27:27" x14ac:dyDescent="0.25">
      <c r="AA1367" s="1046"/>
    </row>
    <row r="1368" spans="27:27" x14ac:dyDescent="0.25">
      <c r="AA1368" s="1046"/>
    </row>
    <row r="1369" spans="27:27" x14ac:dyDescent="0.25">
      <c r="AA1369" s="1046"/>
    </row>
    <row r="1370" spans="27:27" x14ac:dyDescent="0.25">
      <c r="AA1370" s="1046"/>
    </row>
    <row r="1371" spans="27:27" x14ac:dyDescent="0.25">
      <c r="AA1371" s="1046"/>
    </row>
    <row r="1372" spans="27:27" x14ac:dyDescent="0.25">
      <c r="AA1372" s="1046"/>
    </row>
    <row r="1373" spans="27:27" x14ac:dyDescent="0.25">
      <c r="AA1373" s="1046"/>
    </row>
    <row r="1374" spans="27:27" x14ac:dyDescent="0.25">
      <c r="AA1374" s="1046"/>
    </row>
    <row r="1375" spans="27:27" x14ac:dyDescent="0.25">
      <c r="AA1375" s="1046"/>
    </row>
    <row r="1376" spans="27:27" x14ac:dyDescent="0.25">
      <c r="AA1376" s="1046"/>
    </row>
    <row r="1377" spans="27:27" x14ac:dyDescent="0.25">
      <c r="AA1377" s="1046"/>
    </row>
    <row r="1378" spans="27:27" x14ac:dyDescent="0.25">
      <c r="AA1378" s="1046"/>
    </row>
    <row r="1379" spans="27:27" x14ac:dyDescent="0.25">
      <c r="AA1379" s="1046"/>
    </row>
    <row r="1380" spans="27:27" x14ac:dyDescent="0.25">
      <c r="AA1380" s="1046"/>
    </row>
    <row r="1381" spans="27:27" x14ac:dyDescent="0.25">
      <c r="AA1381" s="1046"/>
    </row>
    <row r="1382" spans="27:27" x14ac:dyDescent="0.25">
      <c r="AA1382" s="1046"/>
    </row>
    <row r="1383" spans="27:27" x14ac:dyDescent="0.25">
      <c r="AA1383" s="1046"/>
    </row>
    <row r="1384" spans="27:27" x14ac:dyDescent="0.25">
      <c r="AA1384" s="1046"/>
    </row>
    <row r="1385" spans="27:27" x14ac:dyDescent="0.25">
      <c r="AA1385" s="1046"/>
    </row>
    <row r="1386" spans="27:27" x14ac:dyDescent="0.25">
      <c r="AA1386" s="1046"/>
    </row>
    <row r="1387" spans="27:27" x14ac:dyDescent="0.25">
      <c r="AA1387" s="1046"/>
    </row>
    <row r="1388" spans="27:27" x14ac:dyDescent="0.25">
      <c r="AA1388" s="1046"/>
    </row>
    <row r="1389" spans="27:27" x14ac:dyDescent="0.25">
      <c r="AA1389" s="1046"/>
    </row>
    <row r="1390" spans="27:27" x14ac:dyDescent="0.25">
      <c r="AA1390" s="1046"/>
    </row>
    <row r="1391" spans="27:27" x14ac:dyDescent="0.25">
      <c r="AA1391" s="1046"/>
    </row>
    <row r="1392" spans="27:27" x14ac:dyDescent="0.25">
      <c r="AA1392" s="1046"/>
    </row>
    <row r="1393" spans="27:27" x14ac:dyDescent="0.25">
      <c r="AA1393" s="1046"/>
    </row>
    <row r="1394" spans="27:27" x14ac:dyDescent="0.25">
      <c r="AA1394" s="1046"/>
    </row>
    <row r="1395" spans="27:27" x14ac:dyDescent="0.25">
      <c r="AA1395" s="1046"/>
    </row>
    <row r="1396" spans="27:27" x14ac:dyDescent="0.25">
      <c r="AA1396" s="1046"/>
    </row>
    <row r="1397" spans="27:27" x14ac:dyDescent="0.25">
      <c r="AA1397" s="1046"/>
    </row>
    <row r="1398" spans="27:27" x14ac:dyDescent="0.25">
      <c r="AA1398" s="1046"/>
    </row>
    <row r="1399" spans="27:27" x14ac:dyDescent="0.25">
      <c r="AA1399" s="1046"/>
    </row>
    <row r="1400" spans="27:27" x14ac:dyDescent="0.25">
      <c r="AA1400" s="1046"/>
    </row>
    <row r="1401" spans="27:27" x14ac:dyDescent="0.25">
      <c r="AA1401" s="1046"/>
    </row>
    <row r="1402" spans="27:27" x14ac:dyDescent="0.25">
      <c r="AA1402" s="1046"/>
    </row>
    <row r="1403" spans="27:27" x14ac:dyDescent="0.25">
      <c r="AA1403" s="1046"/>
    </row>
    <row r="1404" spans="27:27" x14ac:dyDescent="0.25">
      <c r="AA1404" s="1046"/>
    </row>
    <row r="1405" spans="27:27" x14ac:dyDescent="0.25">
      <c r="AA1405" s="1046"/>
    </row>
    <row r="1406" spans="27:27" x14ac:dyDescent="0.25">
      <c r="AA1406" s="1046"/>
    </row>
    <row r="1407" spans="27:27" x14ac:dyDescent="0.25">
      <c r="AA1407" s="1046"/>
    </row>
    <row r="1408" spans="27:27" x14ac:dyDescent="0.25">
      <c r="AA1408" s="1046"/>
    </row>
    <row r="1409" spans="27:27" x14ac:dyDescent="0.25">
      <c r="AA1409" s="1046"/>
    </row>
    <row r="1410" spans="27:27" x14ac:dyDescent="0.25">
      <c r="AA1410" s="1046"/>
    </row>
    <row r="1411" spans="27:27" x14ac:dyDescent="0.25">
      <c r="AA1411" s="1046"/>
    </row>
    <row r="1412" spans="27:27" x14ac:dyDescent="0.25">
      <c r="AA1412" s="1046"/>
    </row>
    <row r="1413" spans="27:27" x14ac:dyDescent="0.25">
      <c r="AA1413" s="1046"/>
    </row>
    <row r="1414" spans="27:27" x14ac:dyDescent="0.25">
      <c r="AA1414" s="1046"/>
    </row>
    <row r="1415" spans="27:27" x14ac:dyDescent="0.25">
      <c r="AA1415" s="1046"/>
    </row>
    <row r="1416" spans="27:27" x14ac:dyDescent="0.25">
      <c r="AA1416" s="1046"/>
    </row>
    <row r="1417" spans="27:27" x14ac:dyDescent="0.25">
      <c r="AA1417" s="1046"/>
    </row>
    <row r="1418" spans="27:27" x14ac:dyDescent="0.25">
      <c r="AA1418" s="1046"/>
    </row>
    <row r="1419" spans="27:27" x14ac:dyDescent="0.25">
      <c r="AA1419" s="1046"/>
    </row>
    <row r="1420" spans="27:27" x14ac:dyDescent="0.25">
      <c r="AA1420" s="1046"/>
    </row>
    <row r="1421" spans="27:27" x14ac:dyDescent="0.25">
      <c r="AA1421" s="1046"/>
    </row>
    <row r="1422" spans="27:27" x14ac:dyDescent="0.25">
      <c r="AA1422" s="1046"/>
    </row>
    <row r="1423" spans="27:27" x14ac:dyDescent="0.25">
      <c r="AA1423" s="1046"/>
    </row>
    <row r="1424" spans="27:27" x14ac:dyDescent="0.25">
      <c r="AA1424" s="1046"/>
    </row>
    <row r="1425" spans="27:27" x14ac:dyDescent="0.25">
      <c r="AA1425" s="1046"/>
    </row>
    <row r="1426" spans="27:27" x14ac:dyDescent="0.25">
      <c r="AA1426" s="1046"/>
    </row>
    <row r="1427" spans="27:27" x14ac:dyDescent="0.25">
      <c r="AA1427" s="1046"/>
    </row>
    <row r="1428" spans="27:27" x14ac:dyDescent="0.25">
      <c r="AA1428" s="1046"/>
    </row>
    <row r="1429" spans="27:27" x14ac:dyDescent="0.25">
      <c r="AA1429" s="1046"/>
    </row>
    <row r="1430" spans="27:27" x14ac:dyDescent="0.25">
      <c r="AA1430" s="1046"/>
    </row>
    <row r="1431" spans="27:27" x14ac:dyDescent="0.25">
      <c r="AA1431" s="1046"/>
    </row>
    <row r="1432" spans="27:27" x14ac:dyDescent="0.25">
      <c r="AA1432" s="1046"/>
    </row>
    <row r="1433" spans="27:27" x14ac:dyDescent="0.25">
      <c r="AA1433" s="1046"/>
    </row>
    <row r="1434" spans="27:27" x14ac:dyDescent="0.25">
      <c r="AA1434" s="1046"/>
    </row>
    <row r="1435" spans="27:27" x14ac:dyDescent="0.25">
      <c r="AA1435" s="1046"/>
    </row>
    <row r="1436" spans="27:27" x14ac:dyDescent="0.25">
      <c r="AA1436" s="1046"/>
    </row>
    <row r="1437" spans="27:27" x14ac:dyDescent="0.25">
      <c r="AA1437" s="1046"/>
    </row>
    <row r="1438" spans="27:27" x14ac:dyDescent="0.25">
      <c r="AA1438" s="1046"/>
    </row>
    <row r="1439" spans="27:27" x14ac:dyDescent="0.25">
      <c r="AA1439" s="1046"/>
    </row>
    <row r="1440" spans="27:27" x14ac:dyDescent="0.25">
      <c r="AA1440" s="1046"/>
    </row>
    <row r="1441" spans="27:27" x14ac:dyDescent="0.25">
      <c r="AA1441" s="1046"/>
    </row>
    <row r="1442" spans="27:27" x14ac:dyDescent="0.25">
      <c r="AA1442" s="1046"/>
    </row>
    <row r="1443" spans="27:27" x14ac:dyDescent="0.25">
      <c r="AA1443" s="1046"/>
    </row>
    <row r="1444" spans="27:27" x14ac:dyDescent="0.25">
      <c r="AA1444" s="1046"/>
    </row>
    <row r="1445" spans="27:27" x14ac:dyDescent="0.25">
      <c r="AA1445" s="1046"/>
    </row>
    <row r="1446" spans="27:27" x14ac:dyDescent="0.25">
      <c r="AA1446" s="1046"/>
    </row>
    <row r="1447" spans="27:27" x14ac:dyDescent="0.25">
      <c r="AA1447" s="1046"/>
    </row>
    <row r="1448" spans="27:27" x14ac:dyDescent="0.25">
      <c r="AA1448" s="1046"/>
    </row>
    <row r="1449" spans="27:27" x14ac:dyDescent="0.25">
      <c r="AA1449" s="1046"/>
    </row>
    <row r="1450" spans="27:27" x14ac:dyDescent="0.25">
      <c r="AA1450" s="1046"/>
    </row>
    <row r="1451" spans="27:27" x14ac:dyDescent="0.25">
      <c r="AA1451" s="1046"/>
    </row>
    <row r="1452" spans="27:27" x14ac:dyDescent="0.25">
      <c r="AA1452" s="1046"/>
    </row>
    <row r="1453" spans="27:27" x14ac:dyDescent="0.25">
      <c r="AA1453" s="1046"/>
    </row>
    <row r="1454" spans="27:27" x14ac:dyDescent="0.25">
      <c r="AA1454" s="1046"/>
    </row>
    <row r="1455" spans="27:27" x14ac:dyDescent="0.25">
      <c r="AA1455" s="1046"/>
    </row>
    <row r="1456" spans="27:27" x14ac:dyDescent="0.25">
      <c r="AA1456" s="1046"/>
    </row>
    <row r="1457" spans="27:27" x14ac:dyDescent="0.25">
      <c r="AA1457" s="1046"/>
    </row>
    <row r="1458" spans="27:27" x14ac:dyDescent="0.25">
      <c r="AA1458" s="1046"/>
    </row>
    <row r="1459" spans="27:27" x14ac:dyDescent="0.25">
      <c r="AA1459" s="1046"/>
    </row>
    <row r="1460" spans="27:27" x14ac:dyDescent="0.25">
      <c r="AA1460" s="1046"/>
    </row>
    <row r="1461" spans="27:27" x14ac:dyDescent="0.25">
      <c r="AA1461" s="1046"/>
    </row>
    <row r="1462" spans="27:27" x14ac:dyDescent="0.25">
      <c r="AA1462" s="1046"/>
    </row>
    <row r="1463" spans="27:27" x14ac:dyDescent="0.25">
      <c r="AA1463" s="1046"/>
    </row>
    <row r="1464" spans="27:27" x14ac:dyDescent="0.25">
      <c r="AA1464" s="1046"/>
    </row>
    <row r="1465" spans="27:27" x14ac:dyDescent="0.25">
      <c r="AA1465" s="1046"/>
    </row>
    <row r="1466" spans="27:27" x14ac:dyDescent="0.25">
      <c r="AA1466" s="1046"/>
    </row>
    <row r="1467" spans="27:27" x14ac:dyDescent="0.25">
      <c r="AA1467" s="1046"/>
    </row>
    <row r="1468" spans="27:27" x14ac:dyDescent="0.25">
      <c r="AA1468" s="1046"/>
    </row>
    <row r="1469" spans="27:27" x14ac:dyDescent="0.25">
      <c r="AA1469" s="1046"/>
    </row>
    <row r="1470" spans="27:27" x14ac:dyDescent="0.25">
      <c r="AA1470" s="1046"/>
    </row>
    <row r="1471" spans="27:27" x14ac:dyDescent="0.25">
      <c r="AA1471" s="1046"/>
    </row>
    <row r="1472" spans="27:27" x14ac:dyDescent="0.25">
      <c r="AA1472" s="1046"/>
    </row>
    <row r="1473" spans="27:27" x14ac:dyDescent="0.25">
      <c r="AA1473" s="1046"/>
    </row>
    <row r="1474" spans="27:27" x14ac:dyDescent="0.25">
      <c r="AA1474" s="1046"/>
    </row>
    <row r="1475" spans="27:27" x14ac:dyDescent="0.25">
      <c r="AA1475" s="1046"/>
    </row>
    <row r="1476" spans="27:27" x14ac:dyDescent="0.25">
      <c r="AA1476" s="1046"/>
    </row>
    <row r="1477" spans="27:27" x14ac:dyDescent="0.25">
      <c r="AA1477" s="1046"/>
    </row>
    <row r="1478" spans="27:27" x14ac:dyDescent="0.25">
      <c r="AA1478" s="1046"/>
    </row>
    <row r="1479" spans="27:27" x14ac:dyDescent="0.25">
      <c r="AA1479" s="1046"/>
    </row>
    <row r="1480" spans="27:27" x14ac:dyDescent="0.25">
      <c r="AA1480" s="1046"/>
    </row>
    <row r="1481" spans="27:27" x14ac:dyDescent="0.25">
      <c r="AA1481" s="1046"/>
    </row>
    <row r="1482" spans="27:27" x14ac:dyDescent="0.25">
      <c r="AA1482" s="1046"/>
    </row>
    <row r="1483" spans="27:27" x14ac:dyDescent="0.25">
      <c r="AA1483" s="1046"/>
    </row>
    <row r="1484" spans="27:27" x14ac:dyDescent="0.25">
      <c r="AA1484" s="1046"/>
    </row>
    <row r="1485" spans="27:27" x14ac:dyDescent="0.25">
      <c r="AA1485" s="1046"/>
    </row>
    <row r="1486" spans="27:27" x14ac:dyDescent="0.25">
      <c r="AA1486" s="1046"/>
    </row>
    <row r="1487" spans="27:27" x14ac:dyDescent="0.25">
      <c r="AA1487" s="1046"/>
    </row>
    <row r="1488" spans="27:27" x14ac:dyDescent="0.25">
      <c r="AA1488" s="1046"/>
    </row>
    <row r="1489" spans="27:27" x14ac:dyDescent="0.25">
      <c r="AA1489" s="1046"/>
    </row>
    <row r="1490" spans="27:27" x14ac:dyDescent="0.25">
      <c r="AA1490" s="1046"/>
    </row>
    <row r="1491" spans="27:27" x14ac:dyDescent="0.25">
      <c r="AA1491" s="1046"/>
    </row>
    <row r="1492" spans="27:27" x14ac:dyDescent="0.25">
      <c r="AA1492" s="1046"/>
    </row>
    <row r="1493" spans="27:27" x14ac:dyDescent="0.25">
      <c r="AA1493" s="1046"/>
    </row>
    <row r="1494" spans="27:27" x14ac:dyDescent="0.25">
      <c r="AA1494" s="1046"/>
    </row>
    <row r="1495" spans="27:27" x14ac:dyDescent="0.25">
      <c r="AA1495" s="1046"/>
    </row>
    <row r="1496" spans="27:27" x14ac:dyDescent="0.25">
      <c r="AA1496" s="1046"/>
    </row>
    <row r="1497" spans="27:27" x14ac:dyDescent="0.25">
      <c r="AA1497" s="1046"/>
    </row>
    <row r="1498" spans="27:27" x14ac:dyDescent="0.25">
      <c r="AA1498" s="1046"/>
    </row>
    <row r="1499" spans="27:27" x14ac:dyDescent="0.25">
      <c r="AA1499" s="1046"/>
    </row>
    <row r="1500" spans="27:27" x14ac:dyDescent="0.25">
      <c r="AA1500" s="1046"/>
    </row>
    <row r="1501" spans="27:27" x14ac:dyDescent="0.25">
      <c r="AA1501" s="1046"/>
    </row>
    <row r="1502" spans="27:27" x14ac:dyDescent="0.25">
      <c r="AA1502" s="1046"/>
    </row>
    <row r="1503" spans="27:27" x14ac:dyDescent="0.25">
      <c r="AA1503" s="1046"/>
    </row>
    <row r="1504" spans="27:27" x14ac:dyDescent="0.25">
      <c r="AA1504" s="1046"/>
    </row>
    <row r="1505" spans="27:27" x14ac:dyDescent="0.25">
      <c r="AA1505" s="1046"/>
    </row>
    <row r="1506" spans="27:27" x14ac:dyDescent="0.25">
      <c r="AA1506" s="1046"/>
    </row>
    <row r="1507" spans="27:27" x14ac:dyDescent="0.25">
      <c r="AA1507" s="1046"/>
    </row>
    <row r="1508" spans="27:27" x14ac:dyDescent="0.25">
      <c r="AA1508" s="1046"/>
    </row>
    <row r="1509" spans="27:27" x14ac:dyDescent="0.25">
      <c r="AA1509" s="1046"/>
    </row>
    <row r="1510" spans="27:27" x14ac:dyDescent="0.25">
      <c r="AA1510" s="1046"/>
    </row>
    <row r="1511" spans="27:27" x14ac:dyDescent="0.25">
      <c r="AA1511" s="1046"/>
    </row>
    <row r="1512" spans="27:27" x14ac:dyDescent="0.25">
      <c r="AA1512" s="1046"/>
    </row>
    <row r="1513" spans="27:27" x14ac:dyDescent="0.25">
      <c r="AA1513" s="1046"/>
    </row>
    <row r="1514" spans="27:27" x14ac:dyDescent="0.25">
      <c r="AA1514" s="1046"/>
    </row>
    <row r="1515" spans="27:27" x14ac:dyDescent="0.25">
      <c r="AA1515" s="1046"/>
    </row>
    <row r="1516" spans="27:27" x14ac:dyDescent="0.25">
      <c r="AA1516" s="1046"/>
    </row>
    <row r="1517" spans="27:27" x14ac:dyDescent="0.25">
      <c r="AA1517" s="1046"/>
    </row>
    <row r="1518" spans="27:27" x14ac:dyDescent="0.25">
      <c r="AA1518" s="1046"/>
    </row>
    <row r="1519" spans="27:27" x14ac:dyDescent="0.25">
      <c r="AA1519" s="1046"/>
    </row>
    <row r="1520" spans="27:27" x14ac:dyDescent="0.25">
      <c r="AA1520" s="1046"/>
    </row>
    <row r="1521" spans="27:27" x14ac:dyDescent="0.25">
      <c r="AA1521" s="1046"/>
    </row>
    <row r="1522" spans="27:27" x14ac:dyDescent="0.25">
      <c r="AA1522" s="1046"/>
    </row>
    <row r="1523" spans="27:27" x14ac:dyDescent="0.25">
      <c r="AA1523" s="1046"/>
    </row>
    <row r="1524" spans="27:27" x14ac:dyDescent="0.25">
      <c r="AA1524" s="1046"/>
    </row>
    <row r="1525" spans="27:27" x14ac:dyDescent="0.25">
      <c r="AA1525" s="1046"/>
    </row>
    <row r="1526" spans="27:27" x14ac:dyDescent="0.25">
      <c r="AA1526" s="1046"/>
    </row>
    <row r="1527" spans="27:27" x14ac:dyDescent="0.25">
      <c r="AA1527" s="1046"/>
    </row>
    <row r="1528" spans="27:27" x14ac:dyDescent="0.25">
      <c r="AA1528" s="1046"/>
    </row>
    <row r="1529" spans="27:27" x14ac:dyDescent="0.25">
      <c r="AA1529" s="1046"/>
    </row>
    <row r="1530" spans="27:27" x14ac:dyDescent="0.25">
      <c r="AA1530" s="1046"/>
    </row>
    <row r="1531" spans="27:27" x14ac:dyDescent="0.25">
      <c r="AA1531" s="1046"/>
    </row>
    <row r="1532" spans="27:27" x14ac:dyDescent="0.25">
      <c r="AA1532" s="1046"/>
    </row>
    <row r="1533" spans="27:27" x14ac:dyDescent="0.25">
      <c r="AA1533" s="1046"/>
    </row>
    <row r="1534" spans="27:27" x14ac:dyDescent="0.25">
      <c r="AA1534" s="1046"/>
    </row>
    <row r="1535" spans="27:27" x14ac:dyDescent="0.25">
      <c r="AA1535" s="1046"/>
    </row>
    <row r="1536" spans="27:27" x14ac:dyDescent="0.25">
      <c r="AA1536" s="1046"/>
    </row>
    <row r="1537" spans="27:27" x14ac:dyDescent="0.25">
      <c r="AA1537" s="1046"/>
    </row>
    <row r="1538" spans="27:27" x14ac:dyDescent="0.25">
      <c r="AA1538" s="1046"/>
    </row>
    <row r="1539" spans="27:27" x14ac:dyDescent="0.25">
      <c r="AA1539" s="1046"/>
    </row>
    <row r="1540" spans="27:27" x14ac:dyDescent="0.25">
      <c r="AA1540" s="1046"/>
    </row>
    <row r="1541" spans="27:27" x14ac:dyDescent="0.25">
      <c r="AA1541" s="1046"/>
    </row>
    <row r="1542" spans="27:27" x14ac:dyDescent="0.25">
      <c r="AA1542" s="1046"/>
    </row>
    <row r="1543" spans="27:27" x14ac:dyDescent="0.25">
      <c r="AA1543" s="1046"/>
    </row>
    <row r="1544" spans="27:27" x14ac:dyDescent="0.25">
      <c r="AA1544" s="1046"/>
    </row>
    <row r="1545" spans="27:27" x14ac:dyDescent="0.25">
      <c r="AA1545" s="1046"/>
    </row>
    <row r="1546" spans="27:27" x14ac:dyDescent="0.25">
      <c r="AA1546" s="1046"/>
    </row>
    <row r="1547" spans="27:27" x14ac:dyDescent="0.25">
      <c r="AA1547" s="1046"/>
    </row>
    <row r="1548" spans="27:27" x14ac:dyDescent="0.25">
      <c r="AA1548" s="1046"/>
    </row>
    <row r="1549" spans="27:27" x14ac:dyDescent="0.25">
      <c r="AA1549" s="1046"/>
    </row>
    <row r="1550" spans="27:27" x14ac:dyDescent="0.25">
      <c r="AA1550" s="1046"/>
    </row>
    <row r="1551" spans="27:27" x14ac:dyDescent="0.25">
      <c r="AA1551" s="1046"/>
    </row>
    <row r="1552" spans="27:27" x14ac:dyDescent="0.25">
      <c r="AA1552" s="1046"/>
    </row>
    <row r="1553" spans="27:27" x14ac:dyDescent="0.25">
      <c r="AA1553" s="1046"/>
    </row>
    <row r="1554" spans="27:27" x14ac:dyDescent="0.25">
      <c r="AA1554" s="1046"/>
    </row>
    <row r="1555" spans="27:27" x14ac:dyDescent="0.25">
      <c r="AA1555" s="1046"/>
    </row>
    <row r="1556" spans="27:27" x14ac:dyDescent="0.25">
      <c r="AA1556" s="1046"/>
    </row>
    <row r="1557" spans="27:27" x14ac:dyDescent="0.25">
      <c r="AA1557" s="1046"/>
    </row>
    <row r="1558" spans="27:27" x14ac:dyDescent="0.25">
      <c r="AA1558" s="1046"/>
    </row>
    <row r="1559" spans="27:27" x14ac:dyDescent="0.25">
      <c r="AA1559" s="1046"/>
    </row>
    <row r="1560" spans="27:27" x14ac:dyDescent="0.25">
      <c r="AA1560" s="1046"/>
    </row>
    <row r="1561" spans="27:27" x14ac:dyDescent="0.25">
      <c r="AA1561" s="1046"/>
    </row>
    <row r="1562" spans="27:27" x14ac:dyDescent="0.25">
      <c r="AA1562" s="1046"/>
    </row>
    <row r="1563" spans="27:27" x14ac:dyDescent="0.25">
      <c r="AA1563" s="1046"/>
    </row>
    <row r="1564" spans="27:27" x14ac:dyDescent="0.25">
      <c r="AA1564" s="1046"/>
    </row>
    <row r="1565" spans="27:27" x14ac:dyDescent="0.25">
      <c r="AA1565" s="1046"/>
    </row>
    <row r="1566" spans="27:27" x14ac:dyDescent="0.25">
      <c r="AA1566" s="1046"/>
    </row>
    <row r="1567" spans="27:27" x14ac:dyDescent="0.25">
      <c r="AA1567" s="1046"/>
    </row>
    <row r="1568" spans="27:27" x14ac:dyDescent="0.25">
      <c r="AA1568" s="1046"/>
    </row>
    <row r="1569" spans="27:27" x14ac:dyDescent="0.25">
      <c r="AA1569" s="1046"/>
    </row>
    <row r="1570" spans="27:27" x14ac:dyDescent="0.25">
      <c r="AA1570" s="1046"/>
    </row>
    <row r="1571" spans="27:27" x14ac:dyDescent="0.25">
      <c r="AA1571" s="1046"/>
    </row>
    <row r="1572" spans="27:27" x14ac:dyDescent="0.25">
      <c r="AA1572" s="1046"/>
    </row>
    <row r="1573" spans="27:27" x14ac:dyDescent="0.25">
      <c r="AA1573" s="1046"/>
    </row>
    <row r="1574" spans="27:27" x14ac:dyDescent="0.25">
      <c r="AA1574" s="1046"/>
    </row>
    <row r="1575" spans="27:27" x14ac:dyDescent="0.25">
      <c r="AA1575" s="1046"/>
    </row>
    <row r="1576" spans="27:27" x14ac:dyDescent="0.25">
      <c r="AA1576" s="1046"/>
    </row>
    <row r="1577" spans="27:27" x14ac:dyDescent="0.25">
      <c r="AA1577" s="1046"/>
    </row>
    <row r="1578" spans="27:27" x14ac:dyDescent="0.25">
      <c r="AA1578" s="1046"/>
    </row>
    <row r="1579" spans="27:27" x14ac:dyDescent="0.25">
      <c r="AA1579" s="1046"/>
    </row>
    <row r="1580" spans="27:27" x14ac:dyDescent="0.25">
      <c r="AA1580" s="1046"/>
    </row>
    <row r="1581" spans="27:27" x14ac:dyDescent="0.25">
      <c r="AA1581" s="1046"/>
    </row>
    <row r="1582" spans="27:27" x14ac:dyDescent="0.25">
      <c r="AA1582" s="1046"/>
    </row>
  </sheetData>
  <mergeCells count="4">
    <mergeCell ref="A3:A5"/>
    <mergeCell ref="B3:I3"/>
    <mergeCell ref="K3:W3"/>
    <mergeCell ref="K4:K5"/>
  </mergeCells>
  <printOptions horizontalCentered="1"/>
  <pageMargins left="0.75" right="0.5" top="0.75" bottom="0.75" header="0.3" footer="0"/>
  <pageSetup paperSize="9" scale="46"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C1B8-18E5-41A9-8163-A8022F627D61}">
  <dimension ref="A1:J151"/>
  <sheetViews>
    <sheetView zoomScaleNormal="100" zoomScaleSheetLayoutView="110" workbookViewId="0">
      <pane xSplit="1" ySplit="41" topLeftCell="B138" activePane="bottomRight" state="frozen"/>
      <selection activeCell="C112" sqref="C112"/>
      <selection pane="topRight" activeCell="C112" sqref="C112"/>
      <selection pane="bottomLeft" activeCell="C112" sqref="C112"/>
      <selection pane="bottomRight" activeCell="C112" sqref="C112"/>
    </sheetView>
  </sheetViews>
  <sheetFormatPr defaultRowHeight="16.5" x14ac:dyDescent="0.3"/>
  <cols>
    <col min="1" max="6" width="13.85546875" style="1100" customWidth="1"/>
    <col min="7" max="7" width="12.5703125" style="1100" customWidth="1"/>
    <col min="8" max="8" width="12.42578125" style="1100" customWidth="1"/>
    <col min="9" max="256" width="9.140625" style="1100"/>
    <col min="257" max="262" width="13.85546875" style="1100" customWidth="1"/>
    <col min="263" max="263" width="12.5703125" style="1100" customWidth="1"/>
    <col min="264" max="264" width="12.42578125" style="1100" customWidth="1"/>
    <col min="265" max="512" width="9.140625" style="1100"/>
    <col min="513" max="518" width="13.85546875" style="1100" customWidth="1"/>
    <col min="519" max="519" width="12.5703125" style="1100" customWidth="1"/>
    <col min="520" max="520" width="12.42578125" style="1100" customWidth="1"/>
    <col min="521" max="768" width="9.140625" style="1100"/>
    <col min="769" max="774" width="13.85546875" style="1100" customWidth="1"/>
    <col min="775" max="775" width="12.5703125" style="1100" customWidth="1"/>
    <col min="776" max="776" width="12.42578125" style="1100" customWidth="1"/>
    <col min="777" max="1024" width="9.140625" style="1100"/>
    <col min="1025" max="1030" width="13.85546875" style="1100" customWidth="1"/>
    <col min="1031" max="1031" width="12.5703125" style="1100" customWidth="1"/>
    <col min="1032" max="1032" width="12.42578125" style="1100" customWidth="1"/>
    <col min="1033" max="1280" width="9.140625" style="1100"/>
    <col min="1281" max="1286" width="13.85546875" style="1100" customWidth="1"/>
    <col min="1287" max="1287" width="12.5703125" style="1100" customWidth="1"/>
    <col min="1288" max="1288" width="12.42578125" style="1100" customWidth="1"/>
    <col min="1289" max="1536" width="9.140625" style="1100"/>
    <col min="1537" max="1542" width="13.85546875" style="1100" customWidth="1"/>
    <col min="1543" max="1543" width="12.5703125" style="1100" customWidth="1"/>
    <col min="1544" max="1544" width="12.42578125" style="1100" customWidth="1"/>
    <col min="1545" max="1792" width="9.140625" style="1100"/>
    <col min="1793" max="1798" width="13.85546875" style="1100" customWidth="1"/>
    <col min="1799" max="1799" width="12.5703125" style="1100" customWidth="1"/>
    <col min="1800" max="1800" width="12.42578125" style="1100" customWidth="1"/>
    <col min="1801" max="2048" width="9.140625" style="1100"/>
    <col min="2049" max="2054" width="13.85546875" style="1100" customWidth="1"/>
    <col min="2055" max="2055" width="12.5703125" style="1100" customWidth="1"/>
    <col min="2056" max="2056" width="12.42578125" style="1100" customWidth="1"/>
    <col min="2057" max="2304" width="9.140625" style="1100"/>
    <col min="2305" max="2310" width="13.85546875" style="1100" customWidth="1"/>
    <col min="2311" max="2311" width="12.5703125" style="1100" customWidth="1"/>
    <col min="2312" max="2312" width="12.42578125" style="1100" customWidth="1"/>
    <col min="2313" max="2560" width="9.140625" style="1100"/>
    <col min="2561" max="2566" width="13.85546875" style="1100" customWidth="1"/>
    <col min="2567" max="2567" width="12.5703125" style="1100" customWidth="1"/>
    <col min="2568" max="2568" width="12.42578125" style="1100" customWidth="1"/>
    <col min="2569" max="2816" width="9.140625" style="1100"/>
    <col min="2817" max="2822" width="13.85546875" style="1100" customWidth="1"/>
    <col min="2823" max="2823" width="12.5703125" style="1100" customWidth="1"/>
    <col min="2824" max="2824" width="12.42578125" style="1100" customWidth="1"/>
    <col min="2825" max="3072" width="9.140625" style="1100"/>
    <col min="3073" max="3078" width="13.85546875" style="1100" customWidth="1"/>
    <col min="3079" max="3079" width="12.5703125" style="1100" customWidth="1"/>
    <col min="3080" max="3080" width="12.42578125" style="1100" customWidth="1"/>
    <col min="3081" max="3328" width="9.140625" style="1100"/>
    <col min="3329" max="3334" width="13.85546875" style="1100" customWidth="1"/>
    <col min="3335" max="3335" width="12.5703125" style="1100" customWidth="1"/>
    <col min="3336" max="3336" width="12.42578125" style="1100" customWidth="1"/>
    <col min="3337" max="3584" width="9.140625" style="1100"/>
    <col min="3585" max="3590" width="13.85546875" style="1100" customWidth="1"/>
    <col min="3591" max="3591" width="12.5703125" style="1100" customWidth="1"/>
    <col min="3592" max="3592" width="12.42578125" style="1100" customWidth="1"/>
    <col min="3593" max="3840" width="9.140625" style="1100"/>
    <col min="3841" max="3846" width="13.85546875" style="1100" customWidth="1"/>
    <col min="3847" max="3847" width="12.5703125" style="1100" customWidth="1"/>
    <col min="3848" max="3848" width="12.42578125" style="1100" customWidth="1"/>
    <col min="3849" max="4096" width="9.140625" style="1100"/>
    <col min="4097" max="4102" width="13.85546875" style="1100" customWidth="1"/>
    <col min="4103" max="4103" width="12.5703125" style="1100" customWidth="1"/>
    <col min="4104" max="4104" width="12.42578125" style="1100" customWidth="1"/>
    <col min="4105" max="4352" width="9.140625" style="1100"/>
    <col min="4353" max="4358" width="13.85546875" style="1100" customWidth="1"/>
    <col min="4359" max="4359" width="12.5703125" style="1100" customWidth="1"/>
    <col min="4360" max="4360" width="12.42578125" style="1100" customWidth="1"/>
    <col min="4361" max="4608" width="9.140625" style="1100"/>
    <col min="4609" max="4614" width="13.85546875" style="1100" customWidth="1"/>
    <col min="4615" max="4615" width="12.5703125" style="1100" customWidth="1"/>
    <col min="4616" max="4616" width="12.42578125" style="1100" customWidth="1"/>
    <col min="4617" max="4864" width="9.140625" style="1100"/>
    <col min="4865" max="4870" width="13.85546875" style="1100" customWidth="1"/>
    <col min="4871" max="4871" width="12.5703125" style="1100" customWidth="1"/>
    <col min="4872" max="4872" width="12.42578125" style="1100" customWidth="1"/>
    <col min="4873" max="5120" width="9.140625" style="1100"/>
    <col min="5121" max="5126" width="13.85546875" style="1100" customWidth="1"/>
    <col min="5127" max="5127" width="12.5703125" style="1100" customWidth="1"/>
    <col min="5128" max="5128" width="12.42578125" style="1100" customWidth="1"/>
    <col min="5129" max="5376" width="9.140625" style="1100"/>
    <col min="5377" max="5382" width="13.85546875" style="1100" customWidth="1"/>
    <col min="5383" max="5383" width="12.5703125" style="1100" customWidth="1"/>
    <col min="5384" max="5384" width="12.42578125" style="1100" customWidth="1"/>
    <col min="5385" max="5632" width="9.140625" style="1100"/>
    <col min="5633" max="5638" width="13.85546875" style="1100" customWidth="1"/>
    <col min="5639" max="5639" width="12.5703125" style="1100" customWidth="1"/>
    <col min="5640" max="5640" width="12.42578125" style="1100" customWidth="1"/>
    <col min="5641" max="5888" width="9.140625" style="1100"/>
    <col min="5889" max="5894" width="13.85546875" style="1100" customWidth="1"/>
    <col min="5895" max="5895" width="12.5703125" style="1100" customWidth="1"/>
    <col min="5896" max="5896" width="12.42578125" style="1100" customWidth="1"/>
    <col min="5897" max="6144" width="9.140625" style="1100"/>
    <col min="6145" max="6150" width="13.85546875" style="1100" customWidth="1"/>
    <col min="6151" max="6151" width="12.5703125" style="1100" customWidth="1"/>
    <col min="6152" max="6152" width="12.42578125" style="1100" customWidth="1"/>
    <col min="6153" max="6400" width="9.140625" style="1100"/>
    <col min="6401" max="6406" width="13.85546875" style="1100" customWidth="1"/>
    <col min="6407" max="6407" width="12.5703125" style="1100" customWidth="1"/>
    <col min="6408" max="6408" width="12.42578125" style="1100" customWidth="1"/>
    <col min="6409" max="6656" width="9.140625" style="1100"/>
    <col min="6657" max="6662" width="13.85546875" style="1100" customWidth="1"/>
    <col min="6663" max="6663" width="12.5703125" style="1100" customWidth="1"/>
    <col min="6664" max="6664" width="12.42578125" style="1100" customWidth="1"/>
    <col min="6665" max="6912" width="9.140625" style="1100"/>
    <col min="6913" max="6918" width="13.85546875" style="1100" customWidth="1"/>
    <col min="6919" max="6919" width="12.5703125" style="1100" customWidth="1"/>
    <col min="6920" max="6920" width="12.42578125" style="1100" customWidth="1"/>
    <col min="6921" max="7168" width="9.140625" style="1100"/>
    <col min="7169" max="7174" width="13.85546875" style="1100" customWidth="1"/>
    <col min="7175" max="7175" width="12.5703125" style="1100" customWidth="1"/>
    <col min="7176" max="7176" width="12.42578125" style="1100" customWidth="1"/>
    <col min="7177" max="7424" width="9.140625" style="1100"/>
    <col min="7425" max="7430" width="13.85546875" style="1100" customWidth="1"/>
    <col min="7431" max="7431" width="12.5703125" style="1100" customWidth="1"/>
    <col min="7432" max="7432" width="12.42578125" style="1100" customWidth="1"/>
    <col min="7433" max="7680" width="9.140625" style="1100"/>
    <col min="7681" max="7686" width="13.85546875" style="1100" customWidth="1"/>
    <col min="7687" max="7687" width="12.5703125" style="1100" customWidth="1"/>
    <col min="7688" max="7688" width="12.42578125" style="1100" customWidth="1"/>
    <col min="7689" max="7936" width="9.140625" style="1100"/>
    <col min="7937" max="7942" width="13.85546875" style="1100" customWidth="1"/>
    <col min="7943" max="7943" width="12.5703125" style="1100" customWidth="1"/>
    <col min="7944" max="7944" width="12.42578125" style="1100" customWidth="1"/>
    <col min="7945" max="8192" width="9.140625" style="1100"/>
    <col min="8193" max="8198" width="13.85546875" style="1100" customWidth="1"/>
    <col min="8199" max="8199" width="12.5703125" style="1100" customWidth="1"/>
    <col min="8200" max="8200" width="12.42578125" style="1100" customWidth="1"/>
    <col min="8201" max="8448" width="9.140625" style="1100"/>
    <col min="8449" max="8454" width="13.85546875" style="1100" customWidth="1"/>
    <col min="8455" max="8455" width="12.5703125" style="1100" customWidth="1"/>
    <col min="8456" max="8456" width="12.42578125" style="1100" customWidth="1"/>
    <col min="8457" max="8704" width="9.140625" style="1100"/>
    <col min="8705" max="8710" width="13.85546875" style="1100" customWidth="1"/>
    <col min="8711" max="8711" width="12.5703125" style="1100" customWidth="1"/>
    <col min="8712" max="8712" width="12.42578125" style="1100" customWidth="1"/>
    <col min="8713" max="8960" width="9.140625" style="1100"/>
    <col min="8961" max="8966" width="13.85546875" style="1100" customWidth="1"/>
    <col min="8967" max="8967" width="12.5703125" style="1100" customWidth="1"/>
    <col min="8968" max="8968" width="12.42578125" style="1100" customWidth="1"/>
    <col min="8969" max="9216" width="9.140625" style="1100"/>
    <col min="9217" max="9222" width="13.85546875" style="1100" customWidth="1"/>
    <col min="9223" max="9223" width="12.5703125" style="1100" customWidth="1"/>
    <col min="9224" max="9224" width="12.42578125" style="1100" customWidth="1"/>
    <col min="9225" max="9472" width="9.140625" style="1100"/>
    <col min="9473" max="9478" width="13.85546875" style="1100" customWidth="1"/>
    <col min="9479" max="9479" width="12.5703125" style="1100" customWidth="1"/>
    <col min="9480" max="9480" width="12.42578125" style="1100" customWidth="1"/>
    <col min="9481" max="9728" width="9.140625" style="1100"/>
    <col min="9729" max="9734" width="13.85546875" style="1100" customWidth="1"/>
    <col min="9735" max="9735" width="12.5703125" style="1100" customWidth="1"/>
    <col min="9736" max="9736" width="12.42578125" style="1100" customWidth="1"/>
    <col min="9737" max="9984" width="9.140625" style="1100"/>
    <col min="9985" max="9990" width="13.85546875" style="1100" customWidth="1"/>
    <col min="9991" max="9991" width="12.5703125" style="1100" customWidth="1"/>
    <col min="9992" max="9992" width="12.42578125" style="1100" customWidth="1"/>
    <col min="9993" max="10240" width="9.140625" style="1100"/>
    <col min="10241" max="10246" width="13.85546875" style="1100" customWidth="1"/>
    <col min="10247" max="10247" width="12.5703125" style="1100" customWidth="1"/>
    <col min="10248" max="10248" width="12.42578125" style="1100" customWidth="1"/>
    <col min="10249" max="10496" width="9.140625" style="1100"/>
    <col min="10497" max="10502" width="13.85546875" style="1100" customWidth="1"/>
    <col min="10503" max="10503" width="12.5703125" style="1100" customWidth="1"/>
    <col min="10504" max="10504" width="12.42578125" style="1100" customWidth="1"/>
    <col min="10505" max="10752" width="9.140625" style="1100"/>
    <col min="10753" max="10758" width="13.85546875" style="1100" customWidth="1"/>
    <col min="10759" max="10759" width="12.5703125" style="1100" customWidth="1"/>
    <col min="10760" max="10760" width="12.42578125" style="1100" customWidth="1"/>
    <col min="10761" max="11008" width="9.140625" style="1100"/>
    <col min="11009" max="11014" width="13.85546875" style="1100" customWidth="1"/>
    <col min="11015" max="11015" width="12.5703125" style="1100" customWidth="1"/>
    <col min="11016" max="11016" width="12.42578125" style="1100" customWidth="1"/>
    <col min="11017" max="11264" width="9.140625" style="1100"/>
    <col min="11265" max="11270" width="13.85546875" style="1100" customWidth="1"/>
    <col min="11271" max="11271" width="12.5703125" style="1100" customWidth="1"/>
    <col min="11272" max="11272" width="12.42578125" style="1100" customWidth="1"/>
    <col min="11273" max="11520" width="9.140625" style="1100"/>
    <col min="11521" max="11526" width="13.85546875" style="1100" customWidth="1"/>
    <col min="11527" max="11527" width="12.5703125" style="1100" customWidth="1"/>
    <col min="11528" max="11528" width="12.42578125" style="1100" customWidth="1"/>
    <col min="11529" max="11776" width="9.140625" style="1100"/>
    <col min="11777" max="11782" width="13.85546875" style="1100" customWidth="1"/>
    <col min="11783" max="11783" width="12.5703125" style="1100" customWidth="1"/>
    <col min="11784" max="11784" width="12.42578125" style="1100" customWidth="1"/>
    <col min="11785" max="12032" width="9.140625" style="1100"/>
    <col min="12033" max="12038" width="13.85546875" style="1100" customWidth="1"/>
    <col min="12039" max="12039" width="12.5703125" style="1100" customWidth="1"/>
    <col min="12040" max="12040" width="12.42578125" style="1100" customWidth="1"/>
    <col min="12041" max="12288" width="9.140625" style="1100"/>
    <col min="12289" max="12294" width="13.85546875" style="1100" customWidth="1"/>
    <col min="12295" max="12295" width="12.5703125" style="1100" customWidth="1"/>
    <col min="12296" max="12296" width="12.42578125" style="1100" customWidth="1"/>
    <col min="12297" max="12544" width="9.140625" style="1100"/>
    <col min="12545" max="12550" width="13.85546875" style="1100" customWidth="1"/>
    <col min="12551" max="12551" width="12.5703125" style="1100" customWidth="1"/>
    <col min="12552" max="12552" width="12.42578125" style="1100" customWidth="1"/>
    <col min="12553" max="12800" width="9.140625" style="1100"/>
    <col min="12801" max="12806" width="13.85546875" style="1100" customWidth="1"/>
    <col min="12807" max="12807" width="12.5703125" style="1100" customWidth="1"/>
    <col min="12808" max="12808" width="12.42578125" style="1100" customWidth="1"/>
    <col min="12809" max="13056" width="9.140625" style="1100"/>
    <col min="13057" max="13062" width="13.85546875" style="1100" customWidth="1"/>
    <col min="13063" max="13063" width="12.5703125" style="1100" customWidth="1"/>
    <col min="13064" max="13064" width="12.42578125" style="1100" customWidth="1"/>
    <col min="13065" max="13312" width="9.140625" style="1100"/>
    <col min="13313" max="13318" width="13.85546875" style="1100" customWidth="1"/>
    <col min="13319" max="13319" width="12.5703125" style="1100" customWidth="1"/>
    <col min="13320" max="13320" width="12.42578125" style="1100" customWidth="1"/>
    <col min="13321" max="13568" width="9.140625" style="1100"/>
    <col min="13569" max="13574" width="13.85546875" style="1100" customWidth="1"/>
    <col min="13575" max="13575" width="12.5703125" style="1100" customWidth="1"/>
    <col min="13576" max="13576" width="12.42578125" style="1100" customWidth="1"/>
    <col min="13577" max="13824" width="9.140625" style="1100"/>
    <col min="13825" max="13830" width="13.85546875" style="1100" customWidth="1"/>
    <col min="13831" max="13831" width="12.5703125" style="1100" customWidth="1"/>
    <col min="13832" max="13832" width="12.42578125" style="1100" customWidth="1"/>
    <col min="13833" max="14080" width="9.140625" style="1100"/>
    <col min="14081" max="14086" width="13.85546875" style="1100" customWidth="1"/>
    <col min="14087" max="14087" width="12.5703125" style="1100" customWidth="1"/>
    <col min="14088" max="14088" width="12.42578125" style="1100" customWidth="1"/>
    <col min="14089" max="14336" width="9.140625" style="1100"/>
    <col min="14337" max="14342" width="13.85546875" style="1100" customWidth="1"/>
    <col min="14343" max="14343" width="12.5703125" style="1100" customWidth="1"/>
    <col min="14344" max="14344" width="12.42578125" style="1100" customWidth="1"/>
    <col min="14345" max="14592" width="9.140625" style="1100"/>
    <col min="14593" max="14598" width="13.85546875" style="1100" customWidth="1"/>
    <col min="14599" max="14599" width="12.5703125" style="1100" customWidth="1"/>
    <col min="14600" max="14600" width="12.42578125" style="1100" customWidth="1"/>
    <col min="14601" max="14848" width="9.140625" style="1100"/>
    <col min="14849" max="14854" width="13.85546875" style="1100" customWidth="1"/>
    <col min="14855" max="14855" width="12.5703125" style="1100" customWidth="1"/>
    <col min="14856" max="14856" width="12.42578125" style="1100" customWidth="1"/>
    <col min="14857" max="15104" width="9.140625" style="1100"/>
    <col min="15105" max="15110" width="13.85546875" style="1100" customWidth="1"/>
    <col min="15111" max="15111" width="12.5703125" style="1100" customWidth="1"/>
    <col min="15112" max="15112" width="12.42578125" style="1100" customWidth="1"/>
    <col min="15113" max="15360" width="9.140625" style="1100"/>
    <col min="15361" max="15366" width="13.85546875" style="1100" customWidth="1"/>
    <col min="15367" max="15367" width="12.5703125" style="1100" customWidth="1"/>
    <col min="15368" max="15368" width="12.42578125" style="1100" customWidth="1"/>
    <col min="15369" max="15616" width="9.140625" style="1100"/>
    <col min="15617" max="15622" width="13.85546875" style="1100" customWidth="1"/>
    <col min="15623" max="15623" width="12.5703125" style="1100" customWidth="1"/>
    <col min="15624" max="15624" width="12.42578125" style="1100" customWidth="1"/>
    <col min="15625" max="15872" width="9.140625" style="1100"/>
    <col min="15873" max="15878" width="13.85546875" style="1100" customWidth="1"/>
    <col min="15879" max="15879" width="12.5703125" style="1100" customWidth="1"/>
    <col min="15880" max="15880" width="12.42578125" style="1100" customWidth="1"/>
    <col min="15881" max="16128" width="9.140625" style="1100"/>
    <col min="16129" max="16134" width="13.85546875" style="1100" customWidth="1"/>
    <col min="16135" max="16135" width="12.5703125" style="1100" customWidth="1"/>
    <col min="16136" max="16136" width="12.42578125" style="1100" customWidth="1"/>
    <col min="16137" max="16384" width="9.140625" style="1100"/>
  </cols>
  <sheetData>
    <row r="1" spans="1:6" s="1097" customFormat="1" ht="17.25" x14ac:dyDescent="0.3">
      <c r="A1" s="1094" t="s">
        <v>3742</v>
      </c>
      <c r="B1" s="1095"/>
      <c r="C1" s="1095"/>
      <c r="D1" s="1095"/>
      <c r="E1" s="1095"/>
      <c r="F1" s="1096"/>
    </row>
    <row r="2" spans="1:6" ht="13.5" customHeight="1" thickBot="1" x14ac:dyDescent="0.35">
      <c r="A2" s="1094"/>
      <c r="B2" s="1098"/>
      <c r="C2" s="1098"/>
      <c r="D2" s="1098"/>
      <c r="E2" s="1098"/>
      <c r="F2" s="1099"/>
    </row>
    <row r="3" spans="1:6" ht="18" thickTop="1" thickBot="1" x14ac:dyDescent="0.35">
      <c r="A3" s="1101"/>
      <c r="B3" s="1102" t="s">
        <v>3743</v>
      </c>
      <c r="C3" s="1103" t="s">
        <v>3744</v>
      </c>
      <c r="D3" s="1103" t="s">
        <v>3743</v>
      </c>
      <c r="E3" s="1104" t="s">
        <v>3745</v>
      </c>
      <c r="F3" s="1105"/>
    </row>
    <row r="4" spans="1:6" x14ac:dyDescent="0.3">
      <c r="A4" s="1106"/>
      <c r="B4" s="1107" t="s">
        <v>3746</v>
      </c>
      <c r="C4" s="1108" t="s">
        <v>3747</v>
      </c>
      <c r="D4" s="1109" t="s">
        <v>3746</v>
      </c>
      <c r="E4" s="1110" t="s">
        <v>3748</v>
      </c>
      <c r="F4" s="1111" t="s">
        <v>3744</v>
      </c>
    </row>
    <row r="5" spans="1:6" ht="17.25" thickBot="1" x14ac:dyDescent="0.35">
      <c r="A5" s="1112"/>
      <c r="B5" s="1113" t="s">
        <v>3749</v>
      </c>
      <c r="C5" s="1114"/>
      <c r="D5" s="1114" t="s">
        <v>3750</v>
      </c>
      <c r="E5" s="1114" t="s">
        <v>3749</v>
      </c>
      <c r="F5" s="1115" t="s">
        <v>3751</v>
      </c>
    </row>
    <row r="6" spans="1:6" s="1121" customFormat="1" ht="17.25" hidden="1" thickTop="1" x14ac:dyDescent="0.3">
      <c r="A6" s="1116">
        <v>40179</v>
      </c>
      <c r="B6" s="1117">
        <v>403964</v>
      </c>
      <c r="C6" s="1118">
        <v>19483893</v>
      </c>
      <c r="D6" s="1118">
        <v>20</v>
      </c>
      <c r="E6" s="1119">
        <v>20198</v>
      </c>
      <c r="F6" s="1120">
        <v>974195</v>
      </c>
    </row>
    <row r="7" spans="1:6" s="1121" customFormat="1" ht="17.25" hidden="1" thickTop="1" x14ac:dyDescent="0.3">
      <c r="A7" s="1116">
        <v>40210</v>
      </c>
      <c r="B7" s="1117">
        <v>381478</v>
      </c>
      <c r="C7" s="1118">
        <v>17757496</v>
      </c>
      <c r="D7" s="1118">
        <v>18</v>
      </c>
      <c r="E7" s="1119">
        <v>21193</v>
      </c>
      <c r="F7" s="1120">
        <v>986528</v>
      </c>
    </row>
    <row r="8" spans="1:6" s="1121" customFormat="1" ht="17.25" hidden="1" thickTop="1" x14ac:dyDescent="0.3">
      <c r="A8" s="1116">
        <v>40238</v>
      </c>
      <c r="B8" s="1117">
        <v>476460</v>
      </c>
      <c r="C8" s="1118">
        <v>21813844</v>
      </c>
      <c r="D8" s="1118">
        <v>21</v>
      </c>
      <c r="E8" s="1119">
        <v>22688</v>
      </c>
      <c r="F8" s="1120">
        <v>1038755</v>
      </c>
    </row>
    <row r="9" spans="1:6" s="1121" customFormat="1" ht="17.25" hidden="1" thickTop="1" x14ac:dyDescent="0.3">
      <c r="A9" s="1116">
        <v>40269</v>
      </c>
      <c r="B9" s="1117">
        <v>478241</v>
      </c>
      <c r="C9" s="1118">
        <v>22600161</v>
      </c>
      <c r="D9" s="1118">
        <v>22</v>
      </c>
      <c r="E9" s="1119">
        <v>21738</v>
      </c>
      <c r="F9" s="1120">
        <v>1027280</v>
      </c>
    </row>
    <row r="10" spans="1:6" s="1121" customFormat="1" ht="17.25" hidden="1" thickTop="1" x14ac:dyDescent="0.3">
      <c r="A10" s="1116">
        <v>40299</v>
      </c>
      <c r="B10" s="1117">
        <v>419366</v>
      </c>
      <c r="C10" s="1118">
        <v>20193361</v>
      </c>
      <c r="D10" s="1118">
        <v>20</v>
      </c>
      <c r="E10" s="1119">
        <v>20969</v>
      </c>
      <c r="F10" s="1120">
        <v>1009668</v>
      </c>
    </row>
    <row r="11" spans="1:6" s="1121" customFormat="1" ht="17.25" hidden="1" thickTop="1" x14ac:dyDescent="0.3">
      <c r="A11" s="1116">
        <v>40330</v>
      </c>
      <c r="B11" s="1117">
        <v>448294</v>
      </c>
      <c r="C11" s="1118">
        <v>21051307</v>
      </c>
      <c r="D11" s="1118">
        <v>22</v>
      </c>
      <c r="E11" s="1119">
        <v>20377</v>
      </c>
      <c r="F11" s="1120">
        <v>956878</v>
      </c>
    </row>
    <row r="12" spans="1:6" s="1121" customFormat="1" ht="17.25" hidden="1" thickTop="1" x14ac:dyDescent="0.3">
      <c r="A12" s="1116">
        <v>40360</v>
      </c>
      <c r="B12" s="1117">
        <v>447586</v>
      </c>
      <c r="C12" s="1118">
        <v>21884958</v>
      </c>
      <c r="D12" s="1118">
        <v>22</v>
      </c>
      <c r="E12" s="1119">
        <v>20345</v>
      </c>
      <c r="F12" s="1120">
        <v>994771</v>
      </c>
    </row>
    <row r="13" spans="1:6" s="1121" customFormat="1" ht="17.25" hidden="1" thickTop="1" x14ac:dyDescent="0.3">
      <c r="A13" s="1116">
        <v>40391</v>
      </c>
      <c r="B13" s="1117">
        <v>435490</v>
      </c>
      <c r="C13" s="1118">
        <v>21023041</v>
      </c>
      <c r="D13" s="1118">
        <v>22</v>
      </c>
      <c r="E13" s="1119">
        <v>19795</v>
      </c>
      <c r="F13" s="1120">
        <v>955593</v>
      </c>
    </row>
    <row r="14" spans="1:6" s="1121" customFormat="1" ht="17.25" hidden="1" thickTop="1" x14ac:dyDescent="0.3">
      <c r="A14" s="1116">
        <v>40422</v>
      </c>
      <c r="B14" s="1117">
        <v>431049</v>
      </c>
      <c r="C14" s="1118">
        <v>20726682</v>
      </c>
      <c r="D14" s="1118">
        <v>21</v>
      </c>
      <c r="E14" s="1119">
        <v>20526</v>
      </c>
      <c r="F14" s="1120">
        <v>986985</v>
      </c>
    </row>
    <row r="15" spans="1:6" s="1121" customFormat="1" ht="17.25" hidden="1" thickTop="1" x14ac:dyDescent="0.3">
      <c r="A15" s="1116">
        <v>40452</v>
      </c>
      <c r="B15" s="1117">
        <v>443872</v>
      </c>
      <c r="C15" s="1118">
        <v>21052303</v>
      </c>
      <c r="D15" s="1118">
        <v>21</v>
      </c>
      <c r="E15" s="1119">
        <v>21137</v>
      </c>
      <c r="F15" s="1120">
        <v>1002491</v>
      </c>
    </row>
    <row r="16" spans="1:6" s="1121" customFormat="1" ht="17.25" hidden="1" thickTop="1" x14ac:dyDescent="0.3">
      <c r="A16" s="1116">
        <v>40483</v>
      </c>
      <c r="B16" s="1117">
        <v>478387</v>
      </c>
      <c r="C16" s="1118">
        <v>22094405.145189997</v>
      </c>
      <c r="D16" s="1118">
        <v>20</v>
      </c>
      <c r="E16" s="1119">
        <v>23919.35</v>
      </c>
      <c r="F16" s="1120">
        <v>1104720.2572594997</v>
      </c>
    </row>
    <row r="17" spans="1:6" s="1121" customFormat="1" ht="17.25" hidden="1" thickTop="1" x14ac:dyDescent="0.3">
      <c r="A17" s="1116">
        <v>40513</v>
      </c>
      <c r="B17" s="1117">
        <v>562286</v>
      </c>
      <c r="C17" s="1118">
        <v>29385611</v>
      </c>
      <c r="D17" s="1118">
        <v>23</v>
      </c>
      <c r="E17" s="1119">
        <v>26776</v>
      </c>
      <c r="F17" s="1120">
        <v>1399315</v>
      </c>
    </row>
    <row r="18" spans="1:6" s="1121" customFormat="1" ht="17.25" hidden="1" thickTop="1" x14ac:dyDescent="0.3">
      <c r="A18" s="1116">
        <v>40544</v>
      </c>
      <c r="B18" s="1122">
        <v>404261</v>
      </c>
      <c r="C18" s="1123">
        <v>18665282</v>
      </c>
      <c r="D18" s="1123">
        <v>19</v>
      </c>
      <c r="E18" s="1124">
        <v>21277</v>
      </c>
      <c r="F18" s="1125">
        <v>982383</v>
      </c>
    </row>
    <row r="19" spans="1:6" s="1121" customFormat="1" ht="17.25" hidden="1" thickTop="1" x14ac:dyDescent="0.3">
      <c r="A19" s="1116">
        <v>40575</v>
      </c>
      <c r="B19" s="1122">
        <v>410417</v>
      </c>
      <c r="C19" s="1123">
        <v>20754567</v>
      </c>
      <c r="D19" s="1123">
        <v>18</v>
      </c>
      <c r="E19" s="1124">
        <v>22801</v>
      </c>
      <c r="F19" s="1125">
        <v>1153032</v>
      </c>
    </row>
    <row r="20" spans="1:6" s="1121" customFormat="1" ht="17.25" hidden="1" thickTop="1" x14ac:dyDescent="0.3">
      <c r="A20" s="1116">
        <v>40603</v>
      </c>
      <c r="B20" s="1122">
        <v>480048</v>
      </c>
      <c r="C20" s="1123">
        <v>22665919</v>
      </c>
      <c r="D20" s="1123">
        <v>22</v>
      </c>
      <c r="E20" s="1124">
        <v>21820</v>
      </c>
      <c r="F20" s="1125">
        <v>1030269</v>
      </c>
    </row>
    <row r="21" spans="1:6" s="1121" customFormat="1" ht="17.25" hidden="1" thickTop="1" x14ac:dyDescent="0.3">
      <c r="A21" s="1116">
        <v>40634</v>
      </c>
      <c r="B21" s="1122">
        <v>429435</v>
      </c>
      <c r="C21" s="1123">
        <v>20514130</v>
      </c>
      <c r="D21" s="1123">
        <v>20</v>
      </c>
      <c r="E21" s="1124">
        <v>21472</v>
      </c>
      <c r="F21" s="1125">
        <v>1025707</v>
      </c>
    </row>
    <row r="22" spans="1:6" s="1121" customFormat="1" ht="17.25" hidden="1" thickTop="1" x14ac:dyDescent="0.3">
      <c r="A22" s="1116">
        <v>40664</v>
      </c>
      <c r="B22" s="1122">
        <v>472258</v>
      </c>
      <c r="C22" s="1123">
        <v>22338190</v>
      </c>
      <c r="D22" s="1123">
        <v>22</v>
      </c>
      <c r="E22" s="1124">
        <v>21466</v>
      </c>
      <c r="F22" s="1125">
        <v>1015372</v>
      </c>
    </row>
    <row r="23" spans="1:6" s="1121" customFormat="1" ht="17.25" hidden="1" thickTop="1" x14ac:dyDescent="0.3">
      <c r="A23" s="1116">
        <v>40695</v>
      </c>
      <c r="B23" s="1122">
        <v>459609</v>
      </c>
      <c r="C23" s="1123">
        <v>23452306</v>
      </c>
      <c r="D23" s="1123">
        <v>22</v>
      </c>
      <c r="E23" s="1124">
        <v>20891</v>
      </c>
      <c r="F23" s="1125">
        <v>1066014</v>
      </c>
    </row>
    <row r="24" spans="1:6" s="1121" customFormat="1" ht="17.25" hidden="1" thickTop="1" x14ac:dyDescent="0.3">
      <c r="A24" s="1116">
        <v>40725</v>
      </c>
      <c r="B24" s="1122">
        <v>436511</v>
      </c>
      <c r="C24" s="1123">
        <v>22202850</v>
      </c>
      <c r="D24" s="1123">
        <v>21</v>
      </c>
      <c r="E24" s="1124">
        <v>20786</v>
      </c>
      <c r="F24" s="1125">
        <v>1057279</v>
      </c>
    </row>
    <row r="25" spans="1:6" s="1121" customFormat="1" ht="17.25" hidden="1" thickTop="1" x14ac:dyDescent="0.3">
      <c r="A25" s="1116">
        <v>40756</v>
      </c>
      <c r="B25" s="1122">
        <v>446499</v>
      </c>
      <c r="C25" s="1123">
        <v>21637527</v>
      </c>
      <c r="D25" s="1123">
        <v>22</v>
      </c>
      <c r="E25" s="1124">
        <v>20295</v>
      </c>
      <c r="F25" s="1125">
        <v>983524</v>
      </c>
    </row>
    <row r="26" spans="1:6" s="1121" customFormat="1" ht="17.25" hidden="1" thickTop="1" x14ac:dyDescent="0.3">
      <c r="A26" s="1116">
        <v>40787</v>
      </c>
      <c r="B26" s="1122">
        <v>439837</v>
      </c>
      <c r="C26" s="1123">
        <v>20864985</v>
      </c>
      <c r="D26" s="1123">
        <v>21</v>
      </c>
      <c r="E26" s="1124">
        <v>20945</v>
      </c>
      <c r="F26" s="1125">
        <v>993571</v>
      </c>
    </row>
    <row r="27" spans="1:6" s="1121" customFormat="1" ht="17.25" hidden="1" thickTop="1" x14ac:dyDescent="0.3">
      <c r="A27" s="1116">
        <v>40817</v>
      </c>
      <c r="B27" s="1122">
        <v>429409</v>
      </c>
      <c r="C27" s="1123">
        <v>21844470</v>
      </c>
      <c r="D27" s="1123">
        <v>20</v>
      </c>
      <c r="E27" s="1124">
        <v>21470</v>
      </c>
      <c r="F27" s="1125">
        <v>1092223</v>
      </c>
    </row>
    <row r="28" spans="1:6" s="1121" customFormat="1" ht="17.25" hidden="1" thickTop="1" x14ac:dyDescent="0.3">
      <c r="A28" s="1116">
        <v>40848</v>
      </c>
      <c r="B28" s="1122">
        <v>441789</v>
      </c>
      <c r="C28" s="1123">
        <v>21637089</v>
      </c>
      <c r="D28" s="1123">
        <v>20</v>
      </c>
      <c r="E28" s="1124">
        <v>22089</v>
      </c>
      <c r="F28" s="1125">
        <v>1081854</v>
      </c>
    </row>
    <row r="29" spans="1:6" s="1121" customFormat="1" ht="17.25" hidden="1" thickTop="1" x14ac:dyDescent="0.3">
      <c r="A29" s="1116">
        <v>40878</v>
      </c>
      <c r="B29" s="1122">
        <v>509153</v>
      </c>
      <c r="C29" s="1123">
        <v>26909768</v>
      </c>
      <c r="D29" s="1123">
        <v>22</v>
      </c>
      <c r="E29" s="1124">
        <v>23143</v>
      </c>
      <c r="F29" s="1125">
        <v>1223171</v>
      </c>
    </row>
    <row r="30" spans="1:6" s="1121" customFormat="1" ht="16.5" hidden="1" customHeight="1" x14ac:dyDescent="0.3">
      <c r="A30" s="1116">
        <v>40909</v>
      </c>
      <c r="B30" s="1122">
        <v>411557</v>
      </c>
      <c r="C30" s="1123">
        <v>20402574</v>
      </c>
      <c r="D30" s="1123">
        <v>20</v>
      </c>
      <c r="E30" s="1124">
        <v>20578</v>
      </c>
      <c r="F30" s="1125">
        <v>1020129</v>
      </c>
    </row>
    <row r="31" spans="1:6" s="1121" customFormat="1" ht="16.5" hidden="1" customHeight="1" x14ac:dyDescent="0.3">
      <c r="A31" s="1116">
        <v>40940</v>
      </c>
      <c r="B31" s="1122">
        <v>401302</v>
      </c>
      <c r="C31" s="1123">
        <v>20239873</v>
      </c>
      <c r="D31" s="1123">
        <v>18</v>
      </c>
      <c r="E31" s="1124">
        <v>22295</v>
      </c>
      <c r="F31" s="1125">
        <v>1124437</v>
      </c>
    </row>
    <row r="32" spans="1:6" s="1121" customFormat="1" ht="16.5" hidden="1" customHeight="1" x14ac:dyDescent="0.3">
      <c r="A32" s="1116">
        <v>40969</v>
      </c>
      <c r="B32" s="1122">
        <v>432715</v>
      </c>
      <c r="C32" s="1123">
        <v>21349071</v>
      </c>
      <c r="D32" s="1123">
        <v>20</v>
      </c>
      <c r="E32" s="1124">
        <v>21636</v>
      </c>
      <c r="F32" s="1125">
        <v>1067454</v>
      </c>
    </row>
    <row r="33" spans="1:6" s="1121" customFormat="1" ht="16.5" hidden="1" customHeight="1" x14ac:dyDescent="0.3">
      <c r="A33" s="1116">
        <v>41000</v>
      </c>
      <c r="B33" s="1122">
        <v>436837</v>
      </c>
      <c r="C33" s="1123">
        <v>21910904</v>
      </c>
      <c r="D33" s="1123">
        <v>21</v>
      </c>
      <c r="E33" s="1124">
        <v>20802</v>
      </c>
      <c r="F33" s="1125">
        <v>1043376</v>
      </c>
    </row>
    <row r="34" spans="1:6" s="1121" customFormat="1" ht="16.5" hidden="1" customHeight="1" x14ac:dyDescent="0.3">
      <c r="A34" s="1116">
        <v>41030</v>
      </c>
      <c r="B34" s="1122">
        <v>470150</v>
      </c>
      <c r="C34" s="1123">
        <v>22379207</v>
      </c>
      <c r="D34" s="1123">
        <v>22</v>
      </c>
      <c r="E34" s="1124">
        <v>21370</v>
      </c>
      <c r="F34" s="1125">
        <v>1017237</v>
      </c>
    </row>
    <row r="35" spans="1:6" s="1121" customFormat="1" ht="16.5" hidden="1" customHeight="1" x14ac:dyDescent="0.3">
      <c r="A35" s="1116">
        <v>41061</v>
      </c>
      <c r="B35" s="1122">
        <v>423483</v>
      </c>
      <c r="C35" s="1123">
        <v>21139261</v>
      </c>
      <c r="D35" s="1123">
        <v>21</v>
      </c>
      <c r="E35" s="1124">
        <v>20166</v>
      </c>
      <c r="F35" s="1125">
        <v>1006631</v>
      </c>
    </row>
    <row r="36" spans="1:6" s="1121" customFormat="1" ht="16.5" hidden="1" customHeight="1" x14ac:dyDescent="0.3">
      <c r="A36" s="1116">
        <v>41091</v>
      </c>
      <c r="B36" s="1122">
        <v>453418</v>
      </c>
      <c r="C36" s="1123">
        <v>23746073</v>
      </c>
      <c r="D36" s="1123">
        <v>22</v>
      </c>
      <c r="E36" s="1124">
        <v>20610</v>
      </c>
      <c r="F36" s="1125">
        <v>1079367</v>
      </c>
    </row>
    <row r="37" spans="1:6" s="1121" customFormat="1" ht="16.5" hidden="1" customHeight="1" x14ac:dyDescent="0.3">
      <c r="A37" s="1116">
        <v>41122</v>
      </c>
      <c r="B37" s="1122">
        <v>428256</v>
      </c>
      <c r="C37" s="1123">
        <v>21776630</v>
      </c>
      <c r="D37" s="1123">
        <v>21</v>
      </c>
      <c r="E37" s="1124">
        <v>20393</v>
      </c>
      <c r="F37" s="1125">
        <v>1036982</v>
      </c>
    </row>
    <row r="38" spans="1:6" s="1121" customFormat="1" ht="16.5" hidden="1" customHeight="1" x14ac:dyDescent="0.3">
      <c r="A38" s="1116">
        <v>41153</v>
      </c>
      <c r="B38" s="1122">
        <v>397667</v>
      </c>
      <c r="C38" s="1123">
        <v>20543860</v>
      </c>
      <c r="D38" s="1123">
        <v>19</v>
      </c>
      <c r="E38" s="1124">
        <v>20930</v>
      </c>
      <c r="F38" s="1125">
        <v>1081256</v>
      </c>
    </row>
    <row r="39" spans="1:6" s="1121" customFormat="1" ht="16.5" hidden="1" customHeight="1" x14ac:dyDescent="0.3">
      <c r="A39" s="1116">
        <v>41183</v>
      </c>
      <c r="B39" s="1122">
        <v>476909</v>
      </c>
      <c r="C39" s="1123">
        <v>25001750</v>
      </c>
      <c r="D39" s="1123">
        <v>23</v>
      </c>
      <c r="E39" s="1124">
        <v>20735</v>
      </c>
      <c r="F39" s="1125">
        <v>1087033</v>
      </c>
    </row>
    <row r="40" spans="1:6" s="1121" customFormat="1" ht="16.5" hidden="1" customHeight="1" x14ac:dyDescent="0.3">
      <c r="A40" s="1116">
        <v>41214</v>
      </c>
      <c r="B40" s="1122">
        <v>423120</v>
      </c>
      <c r="C40" s="1123">
        <v>21648556</v>
      </c>
      <c r="D40" s="1123">
        <v>20</v>
      </c>
      <c r="E40" s="1124">
        <v>21156</v>
      </c>
      <c r="F40" s="1125">
        <v>1082428</v>
      </c>
    </row>
    <row r="41" spans="1:6" s="1121" customFormat="1" ht="16.5" hidden="1" customHeight="1" x14ac:dyDescent="0.3">
      <c r="A41" s="1116">
        <v>41244</v>
      </c>
      <c r="B41" s="1122">
        <v>458402</v>
      </c>
      <c r="C41" s="1123">
        <v>25455656</v>
      </c>
      <c r="D41" s="1123">
        <v>20</v>
      </c>
      <c r="E41" s="1124">
        <v>22920</v>
      </c>
      <c r="F41" s="1125">
        <v>1272783</v>
      </c>
    </row>
    <row r="42" spans="1:6" s="1121" customFormat="1" ht="16.5" hidden="1" customHeight="1" thickTop="1" x14ac:dyDescent="0.3">
      <c r="A42" s="1126">
        <v>41653</v>
      </c>
      <c r="B42" s="1122">
        <v>374235</v>
      </c>
      <c r="C42" s="1123">
        <v>19560273</v>
      </c>
      <c r="D42" s="1123">
        <v>19</v>
      </c>
      <c r="E42" s="1124">
        <v>19697</v>
      </c>
      <c r="F42" s="1125">
        <v>1029488</v>
      </c>
    </row>
    <row r="43" spans="1:6" s="1121" customFormat="1" ht="16.5" hidden="1" customHeight="1" x14ac:dyDescent="0.3">
      <c r="A43" s="1126">
        <v>41671</v>
      </c>
      <c r="B43" s="1122">
        <v>372478</v>
      </c>
      <c r="C43" s="1123">
        <v>19906878</v>
      </c>
      <c r="D43" s="1123">
        <v>18</v>
      </c>
      <c r="E43" s="1124">
        <v>20693</v>
      </c>
      <c r="F43" s="1125">
        <v>1105938</v>
      </c>
    </row>
    <row r="44" spans="1:6" s="1121" customFormat="1" ht="16.5" hidden="1" customHeight="1" x14ac:dyDescent="0.3">
      <c r="A44" s="1126">
        <v>41699</v>
      </c>
      <c r="B44" s="1122">
        <v>385697</v>
      </c>
      <c r="C44" s="1123">
        <v>19847409</v>
      </c>
      <c r="D44" s="1123">
        <v>19</v>
      </c>
      <c r="E44" s="1124">
        <v>20300</v>
      </c>
      <c r="F44" s="1125">
        <v>1044600</v>
      </c>
    </row>
    <row r="45" spans="1:6" s="1121" customFormat="1" ht="16.5" hidden="1" customHeight="1" x14ac:dyDescent="0.3">
      <c r="A45" s="1126">
        <v>41743</v>
      </c>
      <c r="B45" s="1122">
        <v>444814</v>
      </c>
      <c r="C45" s="1123">
        <v>23067406</v>
      </c>
      <c r="D45" s="1123">
        <v>22</v>
      </c>
      <c r="E45" s="1124">
        <v>20219</v>
      </c>
      <c r="F45" s="1125">
        <v>1048518</v>
      </c>
    </row>
    <row r="46" spans="1:6" s="1121" customFormat="1" ht="16.5" hidden="1" customHeight="1" x14ac:dyDescent="0.3">
      <c r="A46" s="1126">
        <v>41773</v>
      </c>
      <c r="B46" s="1122">
        <v>421691</v>
      </c>
      <c r="C46" s="1123">
        <v>22238506</v>
      </c>
      <c r="D46" s="1123">
        <v>21</v>
      </c>
      <c r="E46" s="1124">
        <v>20081</v>
      </c>
      <c r="F46" s="1125">
        <v>1058976</v>
      </c>
    </row>
    <row r="47" spans="1:6" s="1121" customFormat="1" ht="16.5" hidden="1" customHeight="1" x14ac:dyDescent="0.3">
      <c r="A47" s="1126">
        <v>41791</v>
      </c>
      <c r="B47" s="1122">
        <v>403572</v>
      </c>
      <c r="C47" s="1123">
        <v>21524293</v>
      </c>
      <c r="D47" s="1123">
        <v>21</v>
      </c>
      <c r="E47" s="1124">
        <v>19218</v>
      </c>
      <c r="F47" s="1125">
        <v>1024966</v>
      </c>
    </row>
    <row r="48" spans="1:6" s="1121" customFormat="1" ht="16.5" hidden="1" customHeight="1" x14ac:dyDescent="0.3">
      <c r="A48" s="1126">
        <v>41821</v>
      </c>
      <c r="B48" s="1122">
        <v>432321</v>
      </c>
      <c r="C48" s="1123">
        <v>22733366</v>
      </c>
      <c r="D48" s="1123">
        <v>22</v>
      </c>
      <c r="E48" s="1124">
        <v>19651</v>
      </c>
      <c r="F48" s="1125">
        <v>1033335</v>
      </c>
    </row>
    <row r="49" spans="1:6" s="1121" customFormat="1" ht="16.5" hidden="1" customHeight="1" x14ac:dyDescent="0.3">
      <c r="A49" s="1126">
        <v>41852</v>
      </c>
      <c r="B49" s="1122">
        <v>383127</v>
      </c>
      <c r="C49" s="1123">
        <v>20032811</v>
      </c>
      <c r="D49" s="1123">
        <v>20</v>
      </c>
      <c r="E49" s="1124">
        <v>19156</v>
      </c>
      <c r="F49" s="1125">
        <v>1001641</v>
      </c>
    </row>
    <row r="50" spans="1:6" s="1121" customFormat="1" ht="16.5" hidden="1" customHeight="1" x14ac:dyDescent="0.3">
      <c r="A50" s="1126">
        <v>41883</v>
      </c>
      <c r="B50" s="1122">
        <v>413404</v>
      </c>
      <c r="C50" s="1123">
        <v>21889470</v>
      </c>
      <c r="D50" s="1123">
        <v>22</v>
      </c>
      <c r="E50" s="1124">
        <v>18791</v>
      </c>
      <c r="F50" s="1125">
        <v>994976</v>
      </c>
    </row>
    <row r="51" spans="1:6" s="1121" customFormat="1" ht="16.5" hidden="1" customHeight="1" x14ac:dyDescent="0.3">
      <c r="A51" s="1126">
        <v>41913</v>
      </c>
      <c r="B51" s="1122">
        <v>419457</v>
      </c>
      <c r="C51" s="1123">
        <v>22474559</v>
      </c>
      <c r="D51" s="1123">
        <v>22</v>
      </c>
      <c r="E51" s="1124">
        <v>19066</v>
      </c>
      <c r="F51" s="1125">
        <v>1021571</v>
      </c>
    </row>
    <row r="52" spans="1:6" s="1121" customFormat="1" ht="16.5" hidden="1" customHeight="1" x14ac:dyDescent="0.3">
      <c r="A52" s="1126">
        <v>41944</v>
      </c>
      <c r="B52" s="1122">
        <v>375825</v>
      </c>
      <c r="C52" s="1123">
        <v>20664615</v>
      </c>
      <c r="D52" s="1123">
        <v>20</v>
      </c>
      <c r="E52" s="1124">
        <v>18791</v>
      </c>
      <c r="F52" s="1125">
        <v>1033231</v>
      </c>
    </row>
    <row r="53" spans="1:6" s="1121" customFormat="1" ht="16.5" hidden="1" customHeight="1" x14ac:dyDescent="0.3">
      <c r="A53" s="1126">
        <v>41974</v>
      </c>
      <c r="B53" s="1122">
        <v>455435</v>
      </c>
      <c r="C53" s="1123">
        <v>25291403</v>
      </c>
      <c r="D53" s="1123">
        <v>21</v>
      </c>
      <c r="E53" s="1124">
        <v>21687</v>
      </c>
      <c r="F53" s="1125">
        <v>1204353</v>
      </c>
    </row>
    <row r="54" spans="1:6" s="1121" customFormat="1" ht="16.5" hidden="1" customHeight="1" thickTop="1" x14ac:dyDescent="0.3">
      <c r="A54" s="1126">
        <v>42005</v>
      </c>
      <c r="B54" s="1122">
        <v>363305</v>
      </c>
      <c r="C54" s="1123">
        <v>17953593</v>
      </c>
      <c r="D54" s="1123">
        <v>20</v>
      </c>
      <c r="E54" s="1124">
        <v>18165</v>
      </c>
      <c r="F54" s="1125">
        <v>897680</v>
      </c>
    </row>
    <row r="55" spans="1:6" s="1121" customFormat="1" ht="16.5" hidden="1" customHeight="1" x14ac:dyDescent="0.3">
      <c r="A55" s="1126">
        <v>42036</v>
      </c>
      <c r="B55" s="1122">
        <v>337515</v>
      </c>
      <c r="C55" s="1123">
        <v>18506021</v>
      </c>
      <c r="D55" s="1123">
        <v>17</v>
      </c>
      <c r="E55" s="1124">
        <v>19854</v>
      </c>
      <c r="F55" s="1125">
        <v>1088589</v>
      </c>
    </row>
    <row r="56" spans="1:6" s="1121" customFormat="1" ht="16.5" hidden="1" customHeight="1" x14ac:dyDescent="0.3">
      <c r="A56" s="1126">
        <v>42064</v>
      </c>
      <c r="B56" s="1122">
        <v>321981</v>
      </c>
      <c r="C56" s="1123">
        <v>16981424</v>
      </c>
      <c r="D56" s="1123">
        <v>21</v>
      </c>
      <c r="E56" s="1124">
        <v>15332</v>
      </c>
      <c r="F56" s="1125">
        <v>808639</v>
      </c>
    </row>
    <row r="57" spans="1:6" s="1121" customFormat="1" ht="16.5" hidden="1" customHeight="1" x14ac:dyDescent="0.3">
      <c r="A57" s="1126">
        <v>42095</v>
      </c>
      <c r="B57" s="1122">
        <v>398233</v>
      </c>
      <c r="C57" s="1123">
        <v>20767752</v>
      </c>
      <c r="D57" s="1123">
        <v>22</v>
      </c>
      <c r="E57" s="1124">
        <v>18102</v>
      </c>
      <c r="F57" s="1125">
        <v>943989</v>
      </c>
    </row>
    <row r="58" spans="1:6" s="1121" customFormat="1" ht="16.5" hidden="1" customHeight="1" x14ac:dyDescent="0.3">
      <c r="A58" s="1126">
        <v>42125</v>
      </c>
      <c r="B58" s="1122">
        <v>351700</v>
      </c>
      <c r="C58" s="1123">
        <v>18484938</v>
      </c>
      <c r="D58" s="1123">
        <v>20</v>
      </c>
      <c r="E58" s="1124">
        <v>17585</v>
      </c>
      <c r="F58" s="1125">
        <v>924247</v>
      </c>
    </row>
    <row r="59" spans="1:6" s="1121" customFormat="1" ht="16.5" hidden="1" customHeight="1" x14ac:dyDescent="0.3">
      <c r="A59" s="1126">
        <v>42156</v>
      </c>
      <c r="B59" s="1122">
        <v>402427</v>
      </c>
      <c r="C59" s="1123">
        <v>22461853</v>
      </c>
      <c r="D59" s="1123">
        <v>22</v>
      </c>
      <c r="E59" s="1124">
        <v>18292</v>
      </c>
      <c r="F59" s="1125">
        <v>1021039</v>
      </c>
    </row>
    <row r="60" spans="1:6" s="1121" customFormat="1" ht="16.5" hidden="1" customHeight="1" x14ac:dyDescent="0.3">
      <c r="A60" s="1126">
        <v>42186</v>
      </c>
      <c r="B60" s="1122">
        <v>408924</v>
      </c>
      <c r="C60" s="1123">
        <v>22778237</v>
      </c>
      <c r="D60" s="1123">
        <v>23</v>
      </c>
      <c r="E60" s="1124">
        <v>17779</v>
      </c>
      <c r="F60" s="1125">
        <v>990358</v>
      </c>
    </row>
    <row r="61" spans="1:6" s="1121" customFormat="1" ht="16.5" hidden="1" customHeight="1" x14ac:dyDescent="0.3">
      <c r="A61" s="1126">
        <v>42217</v>
      </c>
      <c r="B61" s="1122">
        <v>364553</v>
      </c>
      <c r="C61" s="1123">
        <v>19314158</v>
      </c>
      <c r="D61" s="1123">
        <v>21</v>
      </c>
      <c r="E61" s="1124">
        <v>17360</v>
      </c>
      <c r="F61" s="1125">
        <v>919722</v>
      </c>
    </row>
    <row r="62" spans="1:6" s="1121" customFormat="1" ht="16.5" hidden="1" customHeight="1" x14ac:dyDescent="0.3">
      <c r="A62" s="1126">
        <v>42248</v>
      </c>
      <c r="B62" s="1122">
        <v>382301</v>
      </c>
      <c r="C62" s="1123">
        <v>19976716</v>
      </c>
      <c r="D62" s="1123">
        <v>21</v>
      </c>
      <c r="E62" s="1124">
        <v>18205</v>
      </c>
      <c r="F62" s="1125">
        <v>951272</v>
      </c>
    </row>
    <row r="63" spans="1:6" s="1121" customFormat="1" ht="16.5" hidden="1" customHeight="1" x14ac:dyDescent="0.3">
      <c r="A63" s="1126">
        <v>42278</v>
      </c>
      <c r="B63" s="1122">
        <v>407755</v>
      </c>
      <c r="C63" s="1123">
        <v>21167741</v>
      </c>
      <c r="D63" s="1123">
        <v>22</v>
      </c>
      <c r="E63" s="1124">
        <v>18534</v>
      </c>
      <c r="F63" s="1125">
        <v>962170</v>
      </c>
    </row>
    <row r="64" spans="1:6" s="1121" customFormat="1" ht="16.5" hidden="1" customHeight="1" x14ac:dyDescent="0.3">
      <c r="A64" s="1126">
        <v>42309</v>
      </c>
      <c r="B64" s="1122">
        <v>373606</v>
      </c>
      <c r="C64" s="1123">
        <v>18662222</v>
      </c>
      <c r="D64" s="1123">
        <v>19</v>
      </c>
      <c r="E64" s="1124">
        <v>19663</v>
      </c>
      <c r="F64" s="1125">
        <v>982222</v>
      </c>
    </row>
    <row r="65" spans="1:6" s="1121" customFormat="1" ht="16.5" hidden="1" customHeight="1" x14ac:dyDescent="0.3">
      <c r="A65" s="1126">
        <v>42339</v>
      </c>
      <c r="B65" s="1122">
        <v>449448</v>
      </c>
      <c r="C65" s="1123">
        <v>25270380</v>
      </c>
      <c r="D65" s="1123">
        <v>22</v>
      </c>
      <c r="E65" s="1124">
        <v>20429</v>
      </c>
      <c r="F65" s="1125">
        <v>1148654</v>
      </c>
    </row>
    <row r="66" spans="1:6" s="1121" customFormat="1" ht="16.5" hidden="1" customHeight="1" x14ac:dyDescent="0.3">
      <c r="A66" s="1126">
        <v>42370</v>
      </c>
      <c r="B66" s="1122">
        <v>332953</v>
      </c>
      <c r="C66" s="1123">
        <v>16843614</v>
      </c>
      <c r="D66" s="1123">
        <v>20</v>
      </c>
      <c r="E66" s="1124">
        <v>16648</v>
      </c>
      <c r="F66" s="1125">
        <v>842181</v>
      </c>
    </row>
    <row r="67" spans="1:6" s="1121" customFormat="1" ht="16.5" hidden="1" customHeight="1" x14ac:dyDescent="0.3">
      <c r="A67" s="1126">
        <v>42401</v>
      </c>
      <c r="B67" s="1122">
        <v>346286</v>
      </c>
      <c r="C67" s="1123">
        <v>19258711</v>
      </c>
      <c r="D67" s="1123">
        <v>19</v>
      </c>
      <c r="E67" s="1124">
        <v>18226</v>
      </c>
      <c r="F67" s="1125">
        <v>1013616</v>
      </c>
    </row>
    <row r="68" spans="1:6" s="1121" customFormat="1" ht="16.5" hidden="1" customHeight="1" x14ac:dyDescent="0.3">
      <c r="A68" s="1126">
        <v>42430</v>
      </c>
      <c r="B68" s="1122">
        <v>392250</v>
      </c>
      <c r="C68" s="1123">
        <v>20945508</v>
      </c>
      <c r="D68" s="1123">
        <v>22</v>
      </c>
      <c r="E68" s="1124">
        <v>17830</v>
      </c>
      <c r="F68" s="1125">
        <v>952069</v>
      </c>
    </row>
    <row r="69" spans="1:6" s="1121" customFormat="1" ht="16.5" hidden="1" customHeight="1" x14ac:dyDescent="0.3">
      <c r="A69" s="1126">
        <v>42461</v>
      </c>
      <c r="B69" s="1122">
        <v>354308</v>
      </c>
      <c r="C69" s="1123">
        <v>18585728</v>
      </c>
      <c r="D69" s="1123">
        <v>20</v>
      </c>
      <c r="E69" s="1124">
        <v>17715</v>
      </c>
      <c r="F69" s="1125">
        <v>929286</v>
      </c>
    </row>
    <row r="70" spans="1:6" s="1121" customFormat="1" ht="16.5" hidden="1" customHeight="1" x14ac:dyDescent="0.3">
      <c r="A70" s="1126">
        <v>42491</v>
      </c>
      <c r="B70" s="1122">
        <v>386095</v>
      </c>
      <c r="C70" s="1123">
        <v>21254863</v>
      </c>
      <c r="D70" s="1123">
        <v>22</v>
      </c>
      <c r="E70" s="1124">
        <v>17550</v>
      </c>
      <c r="F70" s="1125">
        <v>966130</v>
      </c>
    </row>
    <row r="71" spans="1:6" s="1121" customFormat="1" ht="16.5" hidden="1" customHeight="1" x14ac:dyDescent="0.3">
      <c r="A71" s="1126">
        <v>42522</v>
      </c>
      <c r="B71" s="1122">
        <v>381449</v>
      </c>
      <c r="C71" s="1123">
        <v>22063492</v>
      </c>
      <c r="D71" s="1123">
        <v>22</v>
      </c>
      <c r="E71" s="1124">
        <v>17339</v>
      </c>
      <c r="F71" s="1125">
        <v>1002886</v>
      </c>
    </row>
    <row r="72" spans="1:6" s="1121" customFormat="1" ht="16.5" hidden="1" customHeight="1" x14ac:dyDescent="0.3">
      <c r="A72" s="1126">
        <v>42552</v>
      </c>
      <c r="B72" s="1122">
        <v>363559</v>
      </c>
      <c r="C72" s="1123">
        <v>22425493</v>
      </c>
      <c r="D72" s="1123">
        <v>20</v>
      </c>
      <c r="E72" s="1124">
        <f>B72/D72</f>
        <v>18177.95</v>
      </c>
      <c r="F72" s="1125">
        <f>C72/D72</f>
        <v>1121274.6499999999</v>
      </c>
    </row>
    <row r="73" spans="1:6" s="1121" customFormat="1" ht="16.5" hidden="1" customHeight="1" x14ac:dyDescent="0.3">
      <c r="A73" s="1126">
        <v>42583</v>
      </c>
      <c r="B73" s="1122">
        <v>386287</v>
      </c>
      <c r="C73" s="1123">
        <v>21038007</v>
      </c>
      <c r="D73" s="1123">
        <v>22</v>
      </c>
      <c r="E73" s="1124">
        <f>B73/D73</f>
        <v>17558.5</v>
      </c>
      <c r="F73" s="1125">
        <f>C73/D73</f>
        <v>956273.04545454541</v>
      </c>
    </row>
    <row r="74" spans="1:6" s="1121" customFormat="1" ht="16.5" hidden="1" customHeight="1" x14ac:dyDescent="0.3">
      <c r="A74" s="1126">
        <v>42614</v>
      </c>
      <c r="B74" s="1122">
        <v>365155</v>
      </c>
      <c r="C74" s="1123">
        <v>19410018</v>
      </c>
      <c r="D74" s="1123">
        <v>21</v>
      </c>
      <c r="E74" s="1124">
        <v>17388</v>
      </c>
      <c r="F74" s="1125">
        <v>924287</v>
      </c>
    </row>
    <row r="75" spans="1:6" s="1121" customFormat="1" ht="16.5" hidden="1" customHeight="1" x14ac:dyDescent="0.3">
      <c r="A75" s="1126">
        <v>42644</v>
      </c>
      <c r="B75" s="1122">
        <v>382182</v>
      </c>
      <c r="C75" s="1123">
        <v>20935481</v>
      </c>
      <c r="D75" s="1123">
        <v>21</v>
      </c>
      <c r="E75" s="1124">
        <v>18199</v>
      </c>
      <c r="F75" s="1125">
        <v>996928</v>
      </c>
    </row>
    <row r="76" spans="1:6" s="1121" customFormat="1" ht="16.5" hidden="1" customHeight="1" x14ac:dyDescent="0.3">
      <c r="A76" s="1126">
        <v>42675</v>
      </c>
      <c r="B76" s="1122">
        <v>377752</v>
      </c>
      <c r="C76" s="1123">
        <v>21384728</v>
      </c>
      <c r="D76" s="1123">
        <v>21</v>
      </c>
      <c r="E76" s="1124">
        <v>17988</v>
      </c>
      <c r="F76" s="1125">
        <v>1018320</v>
      </c>
    </row>
    <row r="77" spans="1:6" s="1121" customFormat="1" ht="16.5" hidden="1" customHeight="1" x14ac:dyDescent="0.3">
      <c r="A77" s="1126">
        <v>42705</v>
      </c>
      <c r="B77" s="1122">
        <v>422965</v>
      </c>
      <c r="C77" s="1123">
        <v>26388957</v>
      </c>
      <c r="D77" s="1123">
        <v>22</v>
      </c>
      <c r="E77" s="1124">
        <v>19226</v>
      </c>
      <c r="F77" s="1125">
        <v>1199498</v>
      </c>
    </row>
    <row r="78" spans="1:6" s="1121" customFormat="1" ht="16.5" hidden="1" customHeight="1" thickTop="1" x14ac:dyDescent="0.3">
      <c r="A78" s="1126">
        <v>42736</v>
      </c>
      <c r="B78" s="1122">
        <v>333247</v>
      </c>
      <c r="C78" s="1123">
        <v>19554231</v>
      </c>
      <c r="D78" s="1123">
        <v>21</v>
      </c>
      <c r="E78" s="1124">
        <v>15869</v>
      </c>
      <c r="F78" s="1125">
        <v>931154</v>
      </c>
    </row>
    <row r="79" spans="1:6" s="1121" customFormat="1" ht="16.5" hidden="1" customHeight="1" x14ac:dyDescent="0.3">
      <c r="A79" s="1126">
        <v>42767</v>
      </c>
      <c r="B79" s="1122">
        <v>299566</v>
      </c>
      <c r="C79" s="1123">
        <v>17632668</v>
      </c>
      <c r="D79" s="1123">
        <v>17</v>
      </c>
      <c r="E79" s="1124">
        <v>17622</v>
      </c>
      <c r="F79" s="1125">
        <v>1037216</v>
      </c>
    </row>
    <row r="80" spans="1:6" s="1121" customFormat="1" ht="16.5" hidden="1" customHeight="1" x14ac:dyDescent="0.3">
      <c r="A80" s="1127">
        <v>42795</v>
      </c>
      <c r="B80" s="1122">
        <v>376579</v>
      </c>
      <c r="C80" s="1123">
        <v>21707266</v>
      </c>
      <c r="D80" s="1123">
        <v>22</v>
      </c>
      <c r="E80" s="1124">
        <v>17117</v>
      </c>
      <c r="F80" s="1125">
        <v>986694</v>
      </c>
    </row>
    <row r="81" spans="1:6" s="1121" customFormat="1" ht="16.5" hidden="1" customHeight="1" x14ac:dyDescent="0.3">
      <c r="A81" s="1127">
        <v>42826</v>
      </c>
      <c r="B81" s="1122">
        <v>329937</v>
      </c>
      <c r="C81" s="1123">
        <v>18200962</v>
      </c>
      <c r="D81" s="1123">
        <v>20</v>
      </c>
      <c r="E81" s="1124">
        <v>16497</v>
      </c>
      <c r="F81" s="1125">
        <v>910048</v>
      </c>
    </row>
    <row r="82" spans="1:6" s="1121" customFormat="1" ht="16.5" hidden="1" customHeight="1" x14ac:dyDescent="0.3">
      <c r="A82" s="1127">
        <v>42856</v>
      </c>
      <c r="B82" s="1122">
        <v>376131</v>
      </c>
      <c r="C82" s="1123">
        <v>20968771</v>
      </c>
      <c r="D82" s="1123">
        <v>22</v>
      </c>
      <c r="E82" s="1124">
        <v>17097</v>
      </c>
      <c r="F82" s="1125">
        <v>953126</v>
      </c>
    </row>
    <row r="83" spans="1:6" s="1121" customFormat="1" ht="16.5" hidden="1" customHeight="1" x14ac:dyDescent="0.3">
      <c r="A83" s="1127">
        <v>42887</v>
      </c>
      <c r="B83" s="1122">
        <v>350441</v>
      </c>
      <c r="C83" s="1123">
        <v>20765102</v>
      </c>
      <c r="D83" s="1123">
        <v>21</v>
      </c>
      <c r="E83" s="1124">
        <v>16688</v>
      </c>
      <c r="F83" s="1125">
        <v>988814</v>
      </c>
    </row>
    <row r="84" spans="1:6" s="1121" customFormat="1" ht="16.5" hidden="1" customHeight="1" x14ac:dyDescent="0.3">
      <c r="A84" s="1127">
        <v>42917</v>
      </c>
      <c r="B84" s="1122">
        <v>362477</v>
      </c>
      <c r="C84" s="1123">
        <v>21388311</v>
      </c>
      <c r="D84" s="1123">
        <v>21</v>
      </c>
      <c r="E84" s="1124">
        <v>17261</v>
      </c>
      <c r="F84" s="1125">
        <v>1018491</v>
      </c>
    </row>
    <row r="85" spans="1:6" s="1121" customFormat="1" ht="16.5" hidden="1" customHeight="1" x14ac:dyDescent="0.3">
      <c r="A85" s="1127">
        <v>42948</v>
      </c>
      <c r="B85" s="1122">
        <v>366407</v>
      </c>
      <c r="C85" s="1123">
        <v>22007564</v>
      </c>
      <c r="D85" s="1123">
        <v>23</v>
      </c>
      <c r="E85" s="1124">
        <v>15931</v>
      </c>
      <c r="F85" s="1125">
        <v>956851</v>
      </c>
    </row>
    <row r="86" spans="1:6" s="1121" customFormat="1" ht="16.5" hidden="1" customHeight="1" x14ac:dyDescent="0.3">
      <c r="A86" s="1127">
        <v>42979</v>
      </c>
      <c r="B86" s="1122" t="s">
        <v>3752</v>
      </c>
      <c r="C86" s="1123">
        <v>19348779.507919997</v>
      </c>
      <c r="D86" s="1123">
        <v>21</v>
      </c>
      <c r="E86" s="1124">
        <v>16192</v>
      </c>
      <c r="F86" s="1125">
        <f t="shared" ref="F86:F107" si="0">C86/D86</f>
        <v>921370.45275809511</v>
      </c>
    </row>
    <row r="87" spans="1:6" s="1121" customFormat="1" ht="16.5" hidden="1" customHeight="1" x14ac:dyDescent="0.3">
      <c r="A87" s="1127">
        <v>43009</v>
      </c>
      <c r="B87" s="1122">
        <v>374068</v>
      </c>
      <c r="C87" s="1123">
        <v>21358023.867759999</v>
      </c>
      <c r="D87" s="1123">
        <v>21</v>
      </c>
      <c r="E87" s="1124">
        <f t="shared" ref="E87:E107" si="1">B87/D87</f>
        <v>17812.761904761905</v>
      </c>
      <c r="F87" s="1125">
        <f t="shared" si="0"/>
        <v>1017048.755607619</v>
      </c>
    </row>
    <row r="88" spans="1:6" s="1121" customFormat="1" ht="16.5" hidden="1" customHeight="1" x14ac:dyDescent="0.3">
      <c r="A88" s="1127">
        <v>43040</v>
      </c>
      <c r="B88" s="1122">
        <v>350281</v>
      </c>
      <c r="C88" s="1123">
        <v>20956958.023009997</v>
      </c>
      <c r="D88" s="1123">
        <v>20</v>
      </c>
      <c r="E88" s="1124">
        <f t="shared" si="1"/>
        <v>17514.05</v>
      </c>
      <c r="F88" s="1125">
        <f t="shared" si="0"/>
        <v>1047847.9011504998</v>
      </c>
    </row>
    <row r="89" spans="1:6" s="1121" customFormat="1" ht="16.5" hidden="1" customHeight="1" x14ac:dyDescent="0.3">
      <c r="A89" s="1127">
        <v>43070</v>
      </c>
      <c r="B89" s="1122">
        <v>378188</v>
      </c>
      <c r="C89" s="1123">
        <v>23668660.373259999</v>
      </c>
      <c r="D89" s="1123">
        <v>20</v>
      </c>
      <c r="E89" s="1128">
        <f t="shared" si="1"/>
        <v>18909.400000000001</v>
      </c>
      <c r="F89" s="1125">
        <f t="shared" si="0"/>
        <v>1183433.0186629998</v>
      </c>
    </row>
    <row r="90" spans="1:6" s="1121" customFormat="1" ht="16.5" hidden="1" customHeight="1" thickTop="1" x14ac:dyDescent="0.3">
      <c r="A90" s="1127">
        <v>43101</v>
      </c>
      <c r="B90" s="1122">
        <v>292584</v>
      </c>
      <c r="C90" s="1123">
        <v>17379508.057810001</v>
      </c>
      <c r="D90" s="1123">
        <v>19</v>
      </c>
      <c r="E90" s="1128">
        <f t="shared" si="1"/>
        <v>15399.157894736842</v>
      </c>
      <c r="F90" s="1125">
        <f t="shared" si="0"/>
        <v>914710.95041105268</v>
      </c>
    </row>
    <row r="91" spans="1:6" s="1121" customFormat="1" ht="16.5" hidden="1" customHeight="1" x14ac:dyDescent="0.3">
      <c r="A91" s="1127">
        <v>43132</v>
      </c>
      <c r="B91" s="1122">
        <v>307077</v>
      </c>
      <c r="C91" s="1123">
        <v>18985747.210549999</v>
      </c>
      <c r="D91" s="1123">
        <v>17</v>
      </c>
      <c r="E91" s="1128">
        <f t="shared" si="1"/>
        <v>18063.352941176472</v>
      </c>
      <c r="F91" s="1125">
        <f t="shared" si="0"/>
        <v>1116808.6594441177</v>
      </c>
    </row>
    <row r="92" spans="1:6" s="1121" customFormat="1" ht="16.5" hidden="1" customHeight="1" x14ac:dyDescent="0.3">
      <c r="A92" s="1127">
        <v>43160</v>
      </c>
      <c r="B92" s="1122">
        <v>347656</v>
      </c>
      <c r="C92" s="1123">
        <v>21870184.150139999</v>
      </c>
      <c r="D92" s="1123">
        <v>21</v>
      </c>
      <c r="E92" s="1128">
        <f t="shared" si="1"/>
        <v>16555.047619047618</v>
      </c>
      <c r="F92" s="1125">
        <f t="shared" si="0"/>
        <v>1041437.3404828571</v>
      </c>
    </row>
    <row r="93" spans="1:6" s="1121" customFormat="1" ht="16.5" hidden="1" customHeight="1" x14ac:dyDescent="0.3">
      <c r="A93" s="1127">
        <v>43191</v>
      </c>
      <c r="B93" s="1122">
        <v>331779</v>
      </c>
      <c r="C93" s="1123">
        <v>19673641.375490002</v>
      </c>
      <c r="D93" s="1123">
        <v>21</v>
      </c>
      <c r="E93" s="1128">
        <f t="shared" si="1"/>
        <v>15799</v>
      </c>
      <c r="F93" s="1125">
        <f t="shared" si="0"/>
        <v>936840.06549952389</v>
      </c>
    </row>
    <row r="94" spans="1:6" s="1121" customFormat="1" ht="16.5" hidden="1" customHeight="1" x14ac:dyDescent="0.3">
      <c r="A94" s="1127">
        <v>43221</v>
      </c>
      <c r="B94" s="1122">
        <v>360411</v>
      </c>
      <c r="C94" s="1123">
        <v>21922757.34144</v>
      </c>
      <c r="D94" s="1123">
        <v>22</v>
      </c>
      <c r="E94" s="1128">
        <f t="shared" si="1"/>
        <v>16382.318181818182</v>
      </c>
      <c r="F94" s="1125">
        <f t="shared" si="0"/>
        <v>996488.97006545449</v>
      </c>
    </row>
    <row r="95" spans="1:6" s="1121" customFormat="1" ht="16.5" hidden="1" customHeight="1" x14ac:dyDescent="0.3">
      <c r="A95" s="1127">
        <v>43252</v>
      </c>
      <c r="B95" s="1122">
        <v>332647</v>
      </c>
      <c r="C95" s="1123">
        <v>21395267.240619998</v>
      </c>
      <c r="D95" s="1123">
        <v>21</v>
      </c>
      <c r="E95" s="1128">
        <f t="shared" si="1"/>
        <v>15840.333333333334</v>
      </c>
      <c r="F95" s="1125">
        <f t="shared" si="0"/>
        <v>1018822.2495533333</v>
      </c>
    </row>
    <row r="96" spans="1:6" s="1121" customFormat="1" ht="16.5" hidden="1" customHeight="1" x14ac:dyDescent="0.3">
      <c r="A96" s="1127">
        <v>43282</v>
      </c>
      <c r="B96" s="1122">
        <v>359155</v>
      </c>
      <c r="C96" s="1123">
        <v>23138113.858569998</v>
      </c>
      <c r="D96" s="1123">
        <v>22</v>
      </c>
      <c r="E96" s="1128">
        <f t="shared" si="1"/>
        <v>16325.227272727272</v>
      </c>
      <c r="F96" s="1125">
        <f t="shared" si="0"/>
        <v>1051732.4481168182</v>
      </c>
    </row>
    <row r="97" spans="1:8" s="1121" customFormat="1" ht="16.5" hidden="1" customHeight="1" x14ac:dyDescent="0.3">
      <c r="A97" s="1127">
        <v>43313</v>
      </c>
      <c r="B97" s="1122">
        <v>343282</v>
      </c>
      <c r="C97" s="1123">
        <v>20681552.049419999</v>
      </c>
      <c r="D97" s="1123">
        <v>22</v>
      </c>
      <c r="E97" s="1128">
        <f t="shared" si="1"/>
        <v>15603.727272727272</v>
      </c>
      <c r="F97" s="1125">
        <f t="shared" si="0"/>
        <v>940070.54770090908</v>
      </c>
    </row>
    <row r="98" spans="1:8" s="1121" customFormat="1" ht="16.5" hidden="1" customHeight="1" x14ac:dyDescent="0.3">
      <c r="A98" s="1127">
        <v>43344</v>
      </c>
      <c r="B98" s="1122">
        <v>308293</v>
      </c>
      <c r="C98" s="1123">
        <v>19208187.700319998</v>
      </c>
      <c r="D98" s="1123">
        <v>19</v>
      </c>
      <c r="E98" s="1128">
        <f t="shared" si="1"/>
        <v>16225.947368421053</v>
      </c>
      <c r="F98" s="1125">
        <f t="shared" si="0"/>
        <v>1010957.2473852631</v>
      </c>
    </row>
    <row r="99" spans="1:8" s="1121" customFormat="1" ht="16.5" hidden="1" customHeight="1" x14ac:dyDescent="0.3">
      <c r="A99" s="1127">
        <v>43374</v>
      </c>
      <c r="B99" s="1122">
        <v>374586</v>
      </c>
      <c r="C99" s="1123">
        <v>23150506.235209998</v>
      </c>
      <c r="D99" s="1123">
        <v>23</v>
      </c>
      <c r="E99" s="1128">
        <f t="shared" si="1"/>
        <v>16286.347826086956</v>
      </c>
      <c r="F99" s="1125">
        <f t="shared" si="0"/>
        <v>1006543.7493569565</v>
      </c>
    </row>
    <row r="100" spans="1:8" s="1121" customFormat="1" ht="16.5" hidden="1" customHeight="1" x14ac:dyDescent="0.3">
      <c r="A100" s="1127">
        <v>43405</v>
      </c>
      <c r="B100" s="1122">
        <v>329488</v>
      </c>
      <c r="C100" s="1123">
        <v>21138510.430319998</v>
      </c>
      <c r="D100" s="1123">
        <v>20</v>
      </c>
      <c r="E100" s="1128">
        <f t="shared" si="1"/>
        <v>16474.400000000001</v>
      </c>
      <c r="F100" s="1125">
        <f t="shared" si="0"/>
        <v>1056925.5215159999</v>
      </c>
    </row>
    <row r="101" spans="1:8" s="1121" customFormat="1" ht="16.5" hidden="1" customHeight="1" x14ac:dyDescent="0.3">
      <c r="A101" s="1127">
        <v>43435</v>
      </c>
      <c r="B101" s="1122">
        <v>359586</v>
      </c>
      <c r="C101" s="1123">
        <v>24480920.75618</v>
      </c>
      <c r="D101" s="1123">
        <v>20</v>
      </c>
      <c r="E101" s="1128">
        <f t="shared" si="1"/>
        <v>17979.3</v>
      </c>
      <c r="F101" s="1125">
        <f t="shared" si="0"/>
        <v>1224046.0378089999</v>
      </c>
    </row>
    <row r="102" spans="1:8" s="1121" customFormat="1" ht="16.5" customHeight="1" thickTop="1" x14ac:dyDescent="0.3">
      <c r="A102" s="1127">
        <v>43466</v>
      </c>
      <c r="B102" s="1122">
        <v>303171</v>
      </c>
      <c r="C102" s="1123">
        <v>18734708.507720001</v>
      </c>
      <c r="D102" s="1123">
        <v>20</v>
      </c>
      <c r="E102" s="1128">
        <f t="shared" si="1"/>
        <v>15158.55</v>
      </c>
      <c r="F102" s="1125">
        <f t="shared" si="0"/>
        <v>936735.42538600008</v>
      </c>
    </row>
    <row r="103" spans="1:8" s="1121" customFormat="1" ht="16.5" customHeight="1" x14ac:dyDescent="0.3">
      <c r="A103" s="1127">
        <v>43497</v>
      </c>
      <c r="B103" s="1122">
        <v>296126</v>
      </c>
      <c r="C103" s="1123">
        <v>18861320.791299999</v>
      </c>
      <c r="D103" s="1123">
        <v>18</v>
      </c>
      <c r="E103" s="1128">
        <f t="shared" si="1"/>
        <v>16451.444444444445</v>
      </c>
      <c r="F103" s="1125">
        <f t="shared" si="0"/>
        <v>1047851.1550722221</v>
      </c>
    </row>
    <row r="104" spans="1:8" s="1121" customFormat="1" ht="16.5" customHeight="1" x14ac:dyDescent="0.3">
      <c r="A104" s="1126">
        <v>43525</v>
      </c>
      <c r="B104" s="1122">
        <v>310407</v>
      </c>
      <c r="C104" s="1123">
        <v>19774779.53396</v>
      </c>
      <c r="D104" s="1123">
        <v>19</v>
      </c>
      <c r="E104" s="1128">
        <f t="shared" si="1"/>
        <v>16337.21052631579</v>
      </c>
      <c r="F104" s="1125">
        <f t="shared" si="0"/>
        <v>1040777.870208421</v>
      </c>
    </row>
    <row r="105" spans="1:8" s="1121" customFormat="1" ht="16.5" customHeight="1" x14ac:dyDescent="0.3">
      <c r="A105" s="1126">
        <v>43556</v>
      </c>
      <c r="B105" s="1122">
        <v>336596</v>
      </c>
      <c r="C105" s="1123">
        <v>21802760.409910001</v>
      </c>
      <c r="D105" s="1123">
        <v>22</v>
      </c>
      <c r="E105" s="1128">
        <f t="shared" si="1"/>
        <v>15299.818181818182</v>
      </c>
      <c r="F105" s="1125">
        <f t="shared" si="0"/>
        <v>991034.56408681825</v>
      </c>
    </row>
    <row r="106" spans="1:8" s="1121" customFormat="1" ht="16.5" customHeight="1" x14ac:dyDescent="0.3">
      <c r="A106" s="1126">
        <v>43586</v>
      </c>
      <c r="B106" s="1122">
        <v>345552</v>
      </c>
      <c r="C106" s="1123">
        <v>21459985.209910002</v>
      </c>
      <c r="D106" s="1123">
        <v>22</v>
      </c>
      <c r="E106" s="1128">
        <f t="shared" si="1"/>
        <v>15706.90909090909</v>
      </c>
      <c r="F106" s="1125">
        <f t="shared" si="0"/>
        <v>975453.87317772734</v>
      </c>
    </row>
    <row r="107" spans="1:8" s="1121" customFormat="1" ht="16.5" customHeight="1" x14ac:dyDescent="0.3">
      <c r="A107" s="1126">
        <v>43617</v>
      </c>
      <c r="B107" s="1122">
        <v>299956</v>
      </c>
      <c r="C107" s="1123">
        <v>19406042.668680001</v>
      </c>
      <c r="D107" s="1123">
        <v>19</v>
      </c>
      <c r="E107" s="1128">
        <f t="shared" si="1"/>
        <v>15787.157894736842</v>
      </c>
      <c r="F107" s="1125">
        <f t="shared" si="0"/>
        <v>1021370.6667726316</v>
      </c>
    </row>
    <row r="108" spans="1:8" s="1121" customFormat="1" ht="16.5" customHeight="1" x14ac:dyDescent="0.3">
      <c r="A108" s="1126">
        <v>43647</v>
      </c>
      <c r="B108" s="1122">
        <v>352706</v>
      </c>
      <c r="C108" s="1123">
        <v>23511883</v>
      </c>
      <c r="D108" s="1123">
        <v>24</v>
      </c>
      <c r="E108" s="1128">
        <v>14696</v>
      </c>
      <c r="F108" s="1125">
        <v>979662</v>
      </c>
    </row>
    <row r="109" spans="1:8" s="1121" customFormat="1" ht="16.5" customHeight="1" x14ac:dyDescent="0.3">
      <c r="A109" s="1126">
        <v>43678</v>
      </c>
      <c r="B109" s="1122">
        <v>323083</v>
      </c>
      <c r="C109" s="1123">
        <v>20639796</v>
      </c>
      <c r="D109" s="1123">
        <v>22</v>
      </c>
      <c r="E109" s="1128">
        <v>14686</v>
      </c>
      <c r="F109" s="1125">
        <v>938173</v>
      </c>
    </row>
    <row r="110" spans="1:8" s="1121" customFormat="1" ht="16.5" customHeight="1" x14ac:dyDescent="0.3">
      <c r="A110" s="1126">
        <v>43709</v>
      </c>
      <c r="B110" s="1122">
        <v>306192</v>
      </c>
      <c r="C110" s="1123">
        <v>19671886</v>
      </c>
      <c r="D110" s="1123">
        <v>19</v>
      </c>
      <c r="E110" s="1128">
        <v>16115</v>
      </c>
      <c r="F110" s="1125">
        <v>1035362</v>
      </c>
    </row>
    <row r="111" spans="1:8" s="1121" customFormat="1" ht="16.5" customHeight="1" x14ac:dyDescent="0.3">
      <c r="A111" s="1126">
        <v>43739</v>
      </c>
      <c r="B111" s="1122">
        <v>348062</v>
      </c>
      <c r="C111" s="1123">
        <v>23115113</v>
      </c>
      <c r="D111" s="1123">
        <v>23</v>
      </c>
      <c r="E111" s="1128">
        <v>15133</v>
      </c>
      <c r="F111" s="1125">
        <v>1005005</v>
      </c>
    </row>
    <row r="112" spans="1:8" s="1121" customFormat="1" ht="16.5" customHeight="1" x14ac:dyDescent="0.3">
      <c r="A112" s="1126">
        <v>43770</v>
      </c>
      <c r="B112" s="1122">
        <v>288235</v>
      </c>
      <c r="C112" s="1123">
        <v>19849123</v>
      </c>
      <c r="D112" s="1123">
        <v>19</v>
      </c>
      <c r="E112" s="1128">
        <v>15170</v>
      </c>
      <c r="F112" s="1125">
        <v>1044690.6842105263</v>
      </c>
      <c r="G112" s="1129"/>
      <c r="H112" s="1129"/>
    </row>
    <row r="113" spans="1:8" s="1121" customFormat="1" ht="16.5" customHeight="1" x14ac:dyDescent="0.3">
      <c r="A113" s="1126">
        <v>43800</v>
      </c>
      <c r="B113" s="1122">
        <v>326459</v>
      </c>
      <c r="C113" s="1123">
        <v>22789769</v>
      </c>
      <c r="D113" s="1123">
        <v>20</v>
      </c>
      <c r="E113" s="1128">
        <v>16323</v>
      </c>
      <c r="F113" s="1125">
        <v>1139488</v>
      </c>
      <c r="G113" s="1129"/>
    </row>
    <row r="114" spans="1:8" s="1121" customFormat="1" ht="16.5" customHeight="1" x14ac:dyDescent="0.3">
      <c r="A114" s="1126">
        <v>43831</v>
      </c>
      <c r="B114" s="1122">
        <v>299054</v>
      </c>
      <c r="C114" s="1123">
        <v>19308602</v>
      </c>
      <c r="D114" s="1123">
        <v>21</v>
      </c>
      <c r="E114" s="1128">
        <f>B114/D114</f>
        <v>14240.666666666666</v>
      </c>
      <c r="F114" s="1125">
        <f>C114/D114</f>
        <v>919457.23809523811</v>
      </c>
      <c r="G114" s="1129"/>
    </row>
    <row r="115" spans="1:8" s="1121" customFormat="1" ht="16.5" customHeight="1" x14ac:dyDescent="0.3">
      <c r="A115" s="1126">
        <v>43862</v>
      </c>
      <c r="B115" s="1122">
        <v>276438</v>
      </c>
      <c r="C115" s="1123">
        <v>18996340</v>
      </c>
      <c r="D115" s="1123">
        <v>19</v>
      </c>
      <c r="E115" s="1128">
        <v>14549</v>
      </c>
      <c r="F115" s="1125">
        <v>999807</v>
      </c>
      <c r="G115" s="1129"/>
    </row>
    <row r="116" spans="1:8" s="1121" customFormat="1" ht="16.5" customHeight="1" x14ac:dyDescent="0.3">
      <c r="A116" s="1126">
        <v>43891</v>
      </c>
      <c r="B116" s="1122">
        <v>220677</v>
      </c>
      <c r="C116" s="1123">
        <v>15467866</v>
      </c>
      <c r="D116" s="1123">
        <v>20</v>
      </c>
      <c r="E116" s="1128">
        <v>11034</v>
      </c>
      <c r="F116" s="1125">
        <v>773393</v>
      </c>
      <c r="G116" s="1130"/>
      <c r="H116" s="1130"/>
    </row>
    <row r="117" spans="1:8" s="1121" customFormat="1" ht="16.5" customHeight="1" x14ac:dyDescent="0.3">
      <c r="A117" s="1126">
        <v>43922</v>
      </c>
      <c r="B117" s="1122">
        <v>46320</v>
      </c>
      <c r="C117" s="1123">
        <v>4279920</v>
      </c>
      <c r="D117" s="1123">
        <v>22</v>
      </c>
      <c r="E117" s="1128">
        <v>2105</v>
      </c>
      <c r="F117" s="1125">
        <v>194542</v>
      </c>
      <c r="G117" s="1130"/>
      <c r="H117" s="1130"/>
    </row>
    <row r="118" spans="1:8" s="1121" customFormat="1" ht="16.5" customHeight="1" x14ac:dyDescent="0.3">
      <c r="A118" s="1126">
        <v>43952</v>
      </c>
      <c r="B118" s="1122">
        <v>111773</v>
      </c>
      <c r="C118" s="1123">
        <v>8215720</v>
      </c>
      <c r="D118" s="1123">
        <v>20</v>
      </c>
      <c r="E118" s="1128">
        <v>5589</v>
      </c>
      <c r="F118" s="1125">
        <v>410786</v>
      </c>
      <c r="G118" s="1130"/>
      <c r="H118" s="1130"/>
    </row>
    <row r="119" spans="1:8" s="1121" customFormat="1" ht="16.5" customHeight="1" x14ac:dyDescent="0.3">
      <c r="A119" s="1126">
        <v>43983</v>
      </c>
      <c r="B119" s="1122">
        <v>268105</v>
      </c>
      <c r="C119" s="1123">
        <v>18631420.579580002</v>
      </c>
      <c r="D119" s="1123">
        <v>22</v>
      </c>
      <c r="E119" s="1128">
        <v>12187</v>
      </c>
      <c r="F119" s="1125">
        <v>846883</v>
      </c>
      <c r="G119" s="1130"/>
      <c r="H119" s="1130"/>
    </row>
    <row r="120" spans="1:8" s="1121" customFormat="1" ht="16.5" customHeight="1" x14ac:dyDescent="0.3">
      <c r="A120" s="1126">
        <v>44013</v>
      </c>
      <c r="B120" s="1122">
        <v>306880</v>
      </c>
      <c r="C120" s="1131">
        <v>19736919.805229999</v>
      </c>
      <c r="D120" s="1123">
        <v>23</v>
      </c>
      <c r="E120" s="1128">
        <v>13342.608695652174</v>
      </c>
      <c r="F120" s="1125">
        <v>858126.94805347826</v>
      </c>
      <c r="G120" s="1130"/>
      <c r="H120" s="1130"/>
    </row>
    <row r="121" spans="1:8" s="1121" customFormat="1" ht="16.5" customHeight="1" x14ac:dyDescent="0.3">
      <c r="A121" s="1126">
        <v>44044</v>
      </c>
      <c r="B121" s="1122">
        <v>269550</v>
      </c>
      <c r="C121" s="1131">
        <v>18006330.041310001</v>
      </c>
      <c r="D121" s="1123">
        <v>21</v>
      </c>
      <c r="E121" s="1128">
        <v>12835.714285714286</v>
      </c>
      <c r="F121" s="1125">
        <v>857444.2876814286</v>
      </c>
      <c r="G121" s="1130"/>
      <c r="H121" s="1130"/>
    </row>
    <row r="122" spans="1:8" s="1121" customFormat="1" ht="16.5" customHeight="1" x14ac:dyDescent="0.3">
      <c r="A122" s="1126">
        <v>44075</v>
      </c>
      <c r="B122" s="1122">
        <v>299429</v>
      </c>
      <c r="C122" s="1131">
        <v>19189024.049240001</v>
      </c>
      <c r="D122" s="1123">
        <v>22</v>
      </c>
      <c r="E122" s="1128">
        <v>13610.40909090909</v>
      </c>
      <c r="F122" s="1125">
        <v>872228.36587454553</v>
      </c>
      <c r="G122" s="1130"/>
      <c r="H122" s="1130"/>
    </row>
    <row r="123" spans="1:8" s="1121" customFormat="1" ht="16.5" customHeight="1" x14ac:dyDescent="0.3">
      <c r="A123" s="1126">
        <v>44105</v>
      </c>
      <c r="B123" s="1122">
        <v>271994</v>
      </c>
      <c r="C123" s="1131">
        <v>18658872.524130002</v>
      </c>
      <c r="D123" s="1123">
        <v>22</v>
      </c>
      <c r="E123" s="1128">
        <v>12363.363636363636</v>
      </c>
      <c r="F123" s="1125">
        <v>848130.56927863648</v>
      </c>
      <c r="G123" s="1130"/>
      <c r="H123" s="1130"/>
    </row>
    <row r="124" spans="1:8" s="1121" customFormat="1" ht="16.5" customHeight="1" x14ac:dyDescent="0.3">
      <c r="A124" s="1126">
        <v>44136</v>
      </c>
      <c r="B124" s="1122">
        <v>253117</v>
      </c>
      <c r="C124" s="1131">
        <v>18306867.328189999</v>
      </c>
      <c r="D124" s="1123">
        <v>20</v>
      </c>
      <c r="E124" s="1128">
        <v>12655.85</v>
      </c>
      <c r="F124" s="1125">
        <v>915343.3664094999</v>
      </c>
      <c r="G124" s="1130"/>
      <c r="H124" s="1130"/>
    </row>
    <row r="125" spans="1:8" s="1121" customFormat="1" ht="16.5" customHeight="1" x14ac:dyDescent="0.3">
      <c r="A125" s="1126">
        <v>44166</v>
      </c>
      <c r="B125" s="1122">
        <v>307721</v>
      </c>
      <c r="C125" s="1131">
        <f>22509929991.01/1000</f>
        <v>22509929.991009999</v>
      </c>
      <c r="D125" s="1123">
        <v>22</v>
      </c>
      <c r="E125" s="1128">
        <f>B125/D125</f>
        <v>13987.318181818182</v>
      </c>
      <c r="F125" s="1125">
        <f>C125/D125</f>
        <v>1023178.6359549999</v>
      </c>
      <c r="G125" s="1130"/>
      <c r="H125" s="1130"/>
    </row>
    <row r="126" spans="1:8" s="1121" customFormat="1" ht="16.5" customHeight="1" x14ac:dyDescent="0.3">
      <c r="A126" s="1126">
        <v>44197</v>
      </c>
      <c r="B126" s="1122">
        <v>222895</v>
      </c>
      <c r="C126" s="1131">
        <v>13999919</v>
      </c>
      <c r="D126" s="1123">
        <v>19</v>
      </c>
      <c r="E126" s="1128">
        <v>11731</v>
      </c>
      <c r="F126" s="1125">
        <v>736838</v>
      </c>
      <c r="G126" s="1130"/>
      <c r="H126" s="1130"/>
    </row>
    <row r="127" spans="1:8" s="1121" customFormat="1" ht="16.5" customHeight="1" x14ac:dyDescent="0.3">
      <c r="A127" s="1126">
        <v>44228</v>
      </c>
      <c r="B127" s="1122">
        <v>256176</v>
      </c>
      <c r="C127" s="1131">
        <v>17085719</v>
      </c>
      <c r="D127" s="1123">
        <v>18</v>
      </c>
      <c r="E127" s="1128">
        <v>14232</v>
      </c>
      <c r="F127" s="1125">
        <v>949207</v>
      </c>
      <c r="G127" s="1130"/>
      <c r="H127" s="1130"/>
    </row>
    <row r="128" spans="1:8" s="1121" customFormat="1" ht="16.5" customHeight="1" x14ac:dyDescent="0.3">
      <c r="A128" s="1126">
        <v>44256</v>
      </c>
      <c r="B128" s="1122">
        <v>175365</v>
      </c>
      <c r="C128" s="1131">
        <v>11535504</v>
      </c>
      <c r="D128" s="1123">
        <v>21</v>
      </c>
      <c r="E128" s="1128">
        <v>8351</v>
      </c>
      <c r="F128" s="1125">
        <v>549310</v>
      </c>
      <c r="G128" s="1130"/>
      <c r="H128" s="1130"/>
    </row>
    <row r="129" spans="1:10" s="1121" customFormat="1" ht="16.5" customHeight="1" x14ac:dyDescent="0.3">
      <c r="A129" s="1126">
        <v>44287</v>
      </c>
      <c r="B129" s="1122">
        <v>178406</v>
      </c>
      <c r="C129" s="1131">
        <v>11502786</v>
      </c>
      <c r="D129" s="1123">
        <v>20</v>
      </c>
      <c r="E129" s="1128">
        <v>8920</v>
      </c>
      <c r="F129" s="1125">
        <v>575139.30000000005</v>
      </c>
      <c r="G129" s="1130"/>
      <c r="H129" s="1130"/>
    </row>
    <row r="130" spans="1:10" s="1121" customFormat="1" ht="16.5" customHeight="1" x14ac:dyDescent="0.3">
      <c r="A130" s="1126">
        <v>44317</v>
      </c>
      <c r="B130" s="1122">
        <v>249196</v>
      </c>
      <c r="C130" s="1131">
        <v>16571618</v>
      </c>
      <c r="D130" s="1123">
        <v>20</v>
      </c>
      <c r="E130" s="1128">
        <v>12460</v>
      </c>
      <c r="F130" s="1125">
        <v>828581</v>
      </c>
      <c r="G130" s="1130"/>
      <c r="H130" s="1130"/>
    </row>
    <row r="131" spans="1:10" s="1121" customFormat="1" ht="16.5" customHeight="1" x14ac:dyDescent="0.3">
      <c r="A131" s="1126">
        <v>44348</v>
      </c>
      <c r="B131" s="1122">
        <v>284745</v>
      </c>
      <c r="C131" s="1131">
        <v>20089746</v>
      </c>
      <c r="D131" s="1123">
        <v>22</v>
      </c>
      <c r="E131" s="1128">
        <v>12943</v>
      </c>
      <c r="F131" s="1125">
        <v>913170</v>
      </c>
      <c r="G131" s="1130"/>
      <c r="H131" s="1130"/>
      <c r="J131" s="1132"/>
    </row>
    <row r="132" spans="1:10" s="1121" customFormat="1" ht="16.5" customHeight="1" x14ac:dyDescent="0.3">
      <c r="A132" s="1126">
        <v>44378</v>
      </c>
      <c r="B132" s="1122">
        <v>274891</v>
      </c>
      <c r="C132" s="1131">
        <v>18730118</v>
      </c>
      <c r="D132" s="1123">
        <v>22</v>
      </c>
      <c r="E132" s="1128">
        <v>12495</v>
      </c>
      <c r="F132" s="1125">
        <v>851369</v>
      </c>
      <c r="G132" s="1130"/>
      <c r="H132" s="1130"/>
    </row>
    <row r="133" spans="1:10" s="1121" customFormat="1" ht="16.5" customHeight="1" x14ac:dyDescent="0.3">
      <c r="A133" s="1126">
        <v>44409</v>
      </c>
      <c r="B133" s="1131">
        <v>291205</v>
      </c>
      <c r="C133" s="1131">
        <v>19699082</v>
      </c>
      <c r="D133" s="1131">
        <v>22</v>
      </c>
      <c r="E133" s="1128">
        <v>13237</v>
      </c>
      <c r="F133" s="1125">
        <v>895413</v>
      </c>
      <c r="G133" s="1130"/>
      <c r="H133" s="1130"/>
    </row>
    <row r="134" spans="1:10" s="1121" customFormat="1" ht="16.5" customHeight="1" x14ac:dyDescent="0.3">
      <c r="A134" s="1126">
        <v>44440</v>
      </c>
      <c r="B134" s="1131">
        <v>300344</v>
      </c>
      <c r="C134" s="1131">
        <v>19791882</v>
      </c>
      <c r="D134" s="1131">
        <v>22</v>
      </c>
      <c r="E134" s="1128">
        <v>13652</v>
      </c>
      <c r="F134" s="1125">
        <v>899631</v>
      </c>
      <c r="G134" s="1130"/>
      <c r="H134" s="1130"/>
    </row>
    <row r="135" spans="1:10" s="1121" customFormat="1" ht="16.5" customHeight="1" x14ac:dyDescent="0.3">
      <c r="A135" s="1126">
        <v>44470</v>
      </c>
      <c r="B135" s="1131">
        <v>309479</v>
      </c>
      <c r="C135" s="1131">
        <v>20807048</v>
      </c>
      <c r="D135" s="1131">
        <v>21</v>
      </c>
      <c r="E135" s="1128">
        <v>14737</v>
      </c>
      <c r="F135" s="1125">
        <v>990812</v>
      </c>
      <c r="G135" s="1130"/>
      <c r="H135" s="1130"/>
    </row>
    <row r="136" spans="1:10" s="1121" customFormat="1" ht="16.5" customHeight="1" x14ac:dyDescent="0.3">
      <c r="A136" s="1126">
        <v>44501</v>
      </c>
      <c r="B136" s="1131">
        <v>270096</v>
      </c>
      <c r="C136" s="1131">
        <v>20273861</v>
      </c>
      <c r="D136" s="1131">
        <v>19</v>
      </c>
      <c r="E136" s="1128">
        <v>14216</v>
      </c>
      <c r="F136" s="1125">
        <v>1067045</v>
      </c>
      <c r="G136" s="1130"/>
      <c r="H136" s="1130"/>
    </row>
    <row r="137" spans="1:10" s="1121" customFormat="1" ht="16.5" customHeight="1" x14ac:dyDescent="0.3">
      <c r="A137" s="1126">
        <v>44531</v>
      </c>
      <c r="B137" s="1131">
        <v>327455</v>
      </c>
      <c r="C137" s="1131">
        <v>25885152</v>
      </c>
      <c r="D137" s="1131">
        <v>23</v>
      </c>
      <c r="E137" s="1128">
        <v>14237</v>
      </c>
      <c r="F137" s="1125">
        <v>1125441</v>
      </c>
      <c r="G137" s="1130"/>
      <c r="H137" s="1130"/>
    </row>
    <row r="138" spans="1:10" s="1121" customFormat="1" ht="16.5" customHeight="1" x14ac:dyDescent="0.3">
      <c r="A138" s="1126">
        <v>44562</v>
      </c>
      <c r="B138" s="1131">
        <v>223735</v>
      </c>
      <c r="C138" s="1131">
        <v>16110734</v>
      </c>
      <c r="D138" s="1131">
        <v>19</v>
      </c>
      <c r="E138" s="1128">
        <v>11776</v>
      </c>
      <c r="F138" s="1125">
        <v>847933</v>
      </c>
      <c r="G138" s="1130"/>
      <c r="H138" s="1130"/>
    </row>
    <row r="139" spans="1:10" s="1121" customFormat="1" ht="16.5" customHeight="1" x14ac:dyDescent="0.3">
      <c r="A139" s="1126">
        <v>44593</v>
      </c>
      <c r="B139" s="1131">
        <v>233591</v>
      </c>
      <c r="C139" s="1131">
        <v>18526721</v>
      </c>
      <c r="D139" s="1131">
        <v>18</v>
      </c>
      <c r="E139" s="1128">
        <v>12977</v>
      </c>
      <c r="F139" s="1125">
        <v>1029262</v>
      </c>
      <c r="G139" s="1130"/>
      <c r="H139" s="1130"/>
    </row>
    <row r="140" spans="1:10" s="1121" customFormat="1" ht="16.5" customHeight="1" x14ac:dyDescent="0.3">
      <c r="A140" s="1126">
        <v>44621</v>
      </c>
      <c r="B140" s="1131">
        <v>299281</v>
      </c>
      <c r="C140" s="1131">
        <v>21625760</v>
      </c>
      <c r="D140" s="1131">
        <v>22</v>
      </c>
      <c r="E140" s="1128">
        <v>13604</v>
      </c>
      <c r="F140" s="1125">
        <v>982989</v>
      </c>
      <c r="G140" s="1130"/>
      <c r="H140" s="1130"/>
    </row>
    <row r="141" spans="1:10" s="1121" customFormat="1" ht="16.5" customHeight="1" x14ac:dyDescent="0.3">
      <c r="A141" s="1126">
        <v>44652</v>
      </c>
      <c r="B141" s="1131">
        <v>264246</v>
      </c>
      <c r="C141" s="1131">
        <v>21158222</v>
      </c>
      <c r="D141" s="1131">
        <v>21</v>
      </c>
      <c r="E141" s="1128">
        <v>12583</v>
      </c>
      <c r="F141" s="1125">
        <v>1007534</v>
      </c>
      <c r="G141" s="1130"/>
      <c r="H141" s="1130"/>
    </row>
    <row r="142" spans="1:10" s="1121" customFormat="1" ht="16.5" customHeight="1" x14ac:dyDescent="0.3">
      <c r="A142" s="1126">
        <v>44682</v>
      </c>
      <c r="B142" s="1131">
        <v>291696</v>
      </c>
      <c r="C142" s="1131">
        <v>21643938</v>
      </c>
      <c r="D142" s="1131">
        <v>21</v>
      </c>
      <c r="E142" s="1128">
        <v>13890</v>
      </c>
      <c r="F142" s="1125">
        <v>1030664</v>
      </c>
      <c r="G142" s="1130"/>
      <c r="H142" s="1130"/>
    </row>
    <row r="143" spans="1:10" s="1121" customFormat="1" ht="16.5" customHeight="1" x14ac:dyDescent="0.3">
      <c r="A143" s="1126">
        <v>44713</v>
      </c>
      <c r="B143" s="1131">
        <v>302699</v>
      </c>
      <c r="C143" s="1131">
        <v>24810536</v>
      </c>
      <c r="D143" s="1131">
        <v>22</v>
      </c>
      <c r="E143" s="1128">
        <v>13759</v>
      </c>
      <c r="F143" s="1125">
        <v>1127752</v>
      </c>
      <c r="G143" s="1130"/>
      <c r="H143" s="1130"/>
    </row>
    <row r="144" spans="1:10" s="1121" customFormat="1" ht="16.5" customHeight="1" thickBot="1" x14ac:dyDescent="0.35">
      <c r="A144" s="1133">
        <v>44743</v>
      </c>
      <c r="B144" s="1134">
        <v>288613</v>
      </c>
      <c r="C144" s="1135">
        <v>22395663</v>
      </c>
      <c r="D144" s="1135">
        <v>21</v>
      </c>
      <c r="E144" s="1136">
        <v>13743</v>
      </c>
      <c r="F144" s="1137">
        <v>1066460</v>
      </c>
      <c r="G144" s="1130"/>
      <c r="H144" s="1130"/>
    </row>
    <row r="145" spans="1:6" x14ac:dyDescent="0.3">
      <c r="A145" s="1138" t="s">
        <v>3753</v>
      </c>
      <c r="B145" s="1139"/>
      <c r="C145" s="1139"/>
      <c r="D145" s="1140"/>
      <c r="E145" s="1140"/>
      <c r="F145" s="1140"/>
    </row>
    <row r="149" spans="1:6" x14ac:dyDescent="0.3">
      <c r="E149" s="1100" t="s">
        <v>2027</v>
      </c>
    </row>
    <row r="151" spans="1:6" x14ac:dyDescent="0.3">
      <c r="E151" s="1141"/>
    </row>
  </sheetData>
  <pageMargins left="0.69685039400000004" right="0.98425196850393704" top="0.24803149599999999" bottom="0.74803149606299202" header="0.31496062992126" footer="0"/>
  <pageSetup paperSize="9" scale="9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01347-ED8D-4DD5-B3F4-04054DED55AE}">
  <dimension ref="A1:L149"/>
  <sheetViews>
    <sheetView zoomScaleNormal="100" zoomScaleSheetLayoutView="100" workbookViewId="0">
      <pane xSplit="1" ySplit="77" topLeftCell="B144" activePane="bottomRight" state="frozen"/>
      <selection activeCell="C112" sqref="C112"/>
      <selection pane="topRight" activeCell="C112" sqref="C112"/>
      <selection pane="bottomLeft" activeCell="C112" sqref="C112"/>
      <selection pane="bottomRight" activeCell="C112" sqref="C112"/>
    </sheetView>
  </sheetViews>
  <sheetFormatPr defaultRowHeight="16.5" x14ac:dyDescent="0.3"/>
  <cols>
    <col min="1" max="1" width="14.7109375" style="1148" customWidth="1"/>
    <col min="2" max="2" width="17.140625" style="1148" customWidth="1"/>
    <col min="3" max="3" width="15" style="1148" customWidth="1"/>
    <col min="4" max="4" width="12.28515625" style="1148" bestFit="1" customWidth="1"/>
    <col min="5" max="5" width="14.140625" style="1148" bestFit="1" customWidth="1"/>
    <col min="6" max="6" width="17.42578125" style="1148" customWidth="1"/>
    <col min="7" max="7" width="8.42578125" style="1148" customWidth="1"/>
    <col min="8" max="256" width="9.140625" style="1148"/>
    <col min="257" max="257" width="14.7109375" style="1148" customWidth="1"/>
    <col min="258" max="258" width="17.140625" style="1148" customWidth="1"/>
    <col min="259" max="259" width="15" style="1148" customWidth="1"/>
    <col min="260" max="260" width="12.28515625" style="1148" bestFit="1" customWidth="1"/>
    <col min="261" max="261" width="14.140625" style="1148" bestFit="1" customWidth="1"/>
    <col min="262" max="262" width="17.42578125" style="1148" customWidth="1"/>
    <col min="263" max="263" width="8.42578125" style="1148" customWidth="1"/>
    <col min="264" max="512" width="9.140625" style="1148"/>
    <col min="513" max="513" width="14.7109375" style="1148" customWidth="1"/>
    <col min="514" max="514" width="17.140625" style="1148" customWidth="1"/>
    <col min="515" max="515" width="15" style="1148" customWidth="1"/>
    <col min="516" max="516" width="12.28515625" style="1148" bestFit="1" customWidth="1"/>
    <col min="517" max="517" width="14.140625" style="1148" bestFit="1" customWidth="1"/>
    <col min="518" max="518" width="17.42578125" style="1148" customWidth="1"/>
    <col min="519" max="519" width="8.42578125" style="1148" customWidth="1"/>
    <col min="520" max="768" width="9.140625" style="1148"/>
    <col min="769" max="769" width="14.7109375" style="1148" customWidth="1"/>
    <col min="770" max="770" width="17.140625" style="1148" customWidth="1"/>
    <col min="771" max="771" width="15" style="1148" customWidth="1"/>
    <col min="772" max="772" width="12.28515625" style="1148" bestFit="1" customWidth="1"/>
    <col min="773" max="773" width="14.140625" style="1148" bestFit="1" customWidth="1"/>
    <col min="774" max="774" width="17.42578125" style="1148" customWidth="1"/>
    <col min="775" max="775" width="8.42578125" style="1148" customWidth="1"/>
    <col min="776" max="1024" width="9.140625" style="1148"/>
    <col min="1025" max="1025" width="14.7109375" style="1148" customWidth="1"/>
    <col min="1026" max="1026" width="17.140625" style="1148" customWidth="1"/>
    <col min="1027" max="1027" width="15" style="1148" customWidth="1"/>
    <col min="1028" max="1028" width="12.28515625" style="1148" bestFit="1" customWidth="1"/>
    <col min="1029" max="1029" width="14.140625" style="1148" bestFit="1" customWidth="1"/>
    <col min="1030" max="1030" width="17.42578125" style="1148" customWidth="1"/>
    <col min="1031" max="1031" width="8.42578125" style="1148" customWidth="1"/>
    <col min="1032" max="1280" width="9.140625" style="1148"/>
    <col min="1281" max="1281" width="14.7109375" style="1148" customWidth="1"/>
    <col min="1282" max="1282" width="17.140625" style="1148" customWidth="1"/>
    <col min="1283" max="1283" width="15" style="1148" customWidth="1"/>
    <col min="1284" max="1284" width="12.28515625" style="1148" bestFit="1" customWidth="1"/>
    <col min="1285" max="1285" width="14.140625" style="1148" bestFit="1" customWidth="1"/>
    <col min="1286" max="1286" width="17.42578125" style="1148" customWidth="1"/>
    <col min="1287" max="1287" width="8.42578125" style="1148" customWidth="1"/>
    <col min="1288" max="1536" width="9.140625" style="1148"/>
    <col min="1537" max="1537" width="14.7109375" style="1148" customWidth="1"/>
    <col min="1538" max="1538" width="17.140625" style="1148" customWidth="1"/>
    <col min="1539" max="1539" width="15" style="1148" customWidth="1"/>
    <col min="1540" max="1540" width="12.28515625" style="1148" bestFit="1" customWidth="1"/>
    <col min="1541" max="1541" width="14.140625" style="1148" bestFit="1" customWidth="1"/>
    <col min="1542" max="1542" width="17.42578125" style="1148" customWidth="1"/>
    <col min="1543" max="1543" width="8.42578125" style="1148" customWidth="1"/>
    <col min="1544" max="1792" width="9.140625" style="1148"/>
    <col min="1793" max="1793" width="14.7109375" style="1148" customWidth="1"/>
    <col min="1794" max="1794" width="17.140625" style="1148" customWidth="1"/>
    <col min="1795" max="1795" width="15" style="1148" customWidth="1"/>
    <col min="1796" max="1796" width="12.28515625" style="1148" bestFit="1" customWidth="1"/>
    <col min="1797" max="1797" width="14.140625" style="1148" bestFit="1" customWidth="1"/>
    <col min="1798" max="1798" width="17.42578125" style="1148" customWidth="1"/>
    <col min="1799" max="1799" width="8.42578125" style="1148" customWidth="1"/>
    <col min="1800" max="2048" width="9.140625" style="1148"/>
    <col min="2049" max="2049" width="14.7109375" style="1148" customWidth="1"/>
    <col min="2050" max="2050" width="17.140625" style="1148" customWidth="1"/>
    <col min="2051" max="2051" width="15" style="1148" customWidth="1"/>
    <col min="2052" max="2052" width="12.28515625" style="1148" bestFit="1" customWidth="1"/>
    <col min="2053" max="2053" width="14.140625" style="1148" bestFit="1" customWidth="1"/>
    <col min="2054" max="2054" width="17.42578125" style="1148" customWidth="1"/>
    <col min="2055" max="2055" width="8.42578125" style="1148" customWidth="1"/>
    <col min="2056" max="2304" width="9.140625" style="1148"/>
    <col min="2305" max="2305" width="14.7109375" style="1148" customWidth="1"/>
    <col min="2306" max="2306" width="17.140625" style="1148" customWidth="1"/>
    <col min="2307" max="2307" width="15" style="1148" customWidth="1"/>
    <col min="2308" max="2308" width="12.28515625" style="1148" bestFit="1" customWidth="1"/>
    <col min="2309" max="2309" width="14.140625" style="1148" bestFit="1" customWidth="1"/>
    <col min="2310" max="2310" width="17.42578125" style="1148" customWidth="1"/>
    <col min="2311" max="2311" width="8.42578125" style="1148" customWidth="1"/>
    <col min="2312" max="2560" width="9.140625" style="1148"/>
    <col min="2561" max="2561" width="14.7109375" style="1148" customWidth="1"/>
    <col min="2562" max="2562" width="17.140625" style="1148" customWidth="1"/>
    <col min="2563" max="2563" width="15" style="1148" customWidth="1"/>
    <col min="2564" max="2564" width="12.28515625" style="1148" bestFit="1" customWidth="1"/>
    <col min="2565" max="2565" width="14.140625" style="1148" bestFit="1" customWidth="1"/>
    <col min="2566" max="2566" width="17.42578125" style="1148" customWidth="1"/>
    <col min="2567" max="2567" width="8.42578125" style="1148" customWidth="1"/>
    <col min="2568" max="2816" width="9.140625" style="1148"/>
    <col min="2817" max="2817" width="14.7109375" style="1148" customWidth="1"/>
    <col min="2818" max="2818" width="17.140625" style="1148" customWidth="1"/>
    <col min="2819" max="2819" width="15" style="1148" customWidth="1"/>
    <col min="2820" max="2820" width="12.28515625" style="1148" bestFit="1" customWidth="1"/>
    <col min="2821" max="2821" width="14.140625" style="1148" bestFit="1" customWidth="1"/>
    <col min="2822" max="2822" width="17.42578125" style="1148" customWidth="1"/>
    <col min="2823" max="2823" width="8.42578125" style="1148" customWidth="1"/>
    <col min="2824" max="3072" width="9.140625" style="1148"/>
    <col min="3073" max="3073" width="14.7109375" style="1148" customWidth="1"/>
    <col min="3074" max="3074" width="17.140625" style="1148" customWidth="1"/>
    <col min="3075" max="3075" width="15" style="1148" customWidth="1"/>
    <col min="3076" max="3076" width="12.28515625" style="1148" bestFit="1" customWidth="1"/>
    <col min="3077" max="3077" width="14.140625" style="1148" bestFit="1" customWidth="1"/>
    <col min="3078" max="3078" width="17.42578125" style="1148" customWidth="1"/>
    <col min="3079" max="3079" width="8.42578125" style="1148" customWidth="1"/>
    <col min="3080" max="3328" width="9.140625" style="1148"/>
    <col min="3329" max="3329" width="14.7109375" style="1148" customWidth="1"/>
    <col min="3330" max="3330" width="17.140625" style="1148" customWidth="1"/>
    <col min="3331" max="3331" width="15" style="1148" customWidth="1"/>
    <col min="3332" max="3332" width="12.28515625" style="1148" bestFit="1" customWidth="1"/>
    <col min="3333" max="3333" width="14.140625" style="1148" bestFit="1" customWidth="1"/>
    <col min="3334" max="3334" width="17.42578125" style="1148" customWidth="1"/>
    <col min="3335" max="3335" width="8.42578125" style="1148" customWidth="1"/>
    <col min="3336" max="3584" width="9.140625" style="1148"/>
    <col min="3585" max="3585" width="14.7109375" style="1148" customWidth="1"/>
    <col min="3586" max="3586" width="17.140625" style="1148" customWidth="1"/>
    <col min="3587" max="3587" width="15" style="1148" customWidth="1"/>
    <col min="3588" max="3588" width="12.28515625" style="1148" bestFit="1" customWidth="1"/>
    <col min="3589" max="3589" width="14.140625" style="1148" bestFit="1" customWidth="1"/>
    <col min="3590" max="3590" width="17.42578125" style="1148" customWidth="1"/>
    <col min="3591" max="3591" width="8.42578125" style="1148" customWidth="1"/>
    <col min="3592" max="3840" width="9.140625" style="1148"/>
    <col min="3841" max="3841" width="14.7109375" style="1148" customWidth="1"/>
    <col min="3842" max="3842" width="17.140625" style="1148" customWidth="1"/>
    <col min="3843" max="3843" width="15" style="1148" customWidth="1"/>
    <col min="3844" max="3844" width="12.28515625" style="1148" bestFit="1" customWidth="1"/>
    <col min="3845" max="3845" width="14.140625" style="1148" bestFit="1" customWidth="1"/>
    <col min="3846" max="3846" width="17.42578125" style="1148" customWidth="1"/>
    <col min="3847" max="3847" width="8.42578125" style="1148" customWidth="1"/>
    <col min="3848" max="4096" width="9.140625" style="1148"/>
    <col min="4097" max="4097" width="14.7109375" style="1148" customWidth="1"/>
    <col min="4098" max="4098" width="17.140625" style="1148" customWidth="1"/>
    <col min="4099" max="4099" width="15" style="1148" customWidth="1"/>
    <col min="4100" max="4100" width="12.28515625" style="1148" bestFit="1" customWidth="1"/>
    <col min="4101" max="4101" width="14.140625" style="1148" bestFit="1" customWidth="1"/>
    <col min="4102" max="4102" width="17.42578125" style="1148" customWidth="1"/>
    <col min="4103" max="4103" width="8.42578125" style="1148" customWidth="1"/>
    <col min="4104" max="4352" width="9.140625" style="1148"/>
    <col min="4353" max="4353" width="14.7109375" style="1148" customWidth="1"/>
    <col min="4354" max="4354" width="17.140625" style="1148" customWidth="1"/>
    <col min="4355" max="4355" width="15" style="1148" customWidth="1"/>
    <col min="4356" max="4356" width="12.28515625" style="1148" bestFit="1" customWidth="1"/>
    <col min="4357" max="4357" width="14.140625" style="1148" bestFit="1" customWidth="1"/>
    <col min="4358" max="4358" width="17.42578125" style="1148" customWidth="1"/>
    <col min="4359" max="4359" width="8.42578125" style="1148" customWidth="1"/>
    <col min="4360" max="4608" width="9.140625" style="1148"/>
    <col min="4609" max="4609" width="14.7109375" style="1148" customWidth="1"/>
    <col min="4610" max="4610" width="17.140625" style="1148" customWidth="1"/>
    <col min="4611" max="4611" width="15" style="1148" customWidth="1"/>
    <col min="4612" max="4612" width="12.28515625" style="1148" bestFit="1" customWidth="1"/>
    <col min="4613" max="4613" width="14.140625" style="1148" bestFit="1" customWidth="1"/>
    <col min="4614" max="4614" width="17.42578125" style="1148" customWidth="1"/>
    <col min="4615" max="4615" width="8.42578125" style="1148" customWidth="1"/>
    <col min="4616" max="4864" width="9.140625" style="1148"/>
    <col min="4865" max="4865" width="14.7109375" style="1148" customWidth="1"/>
    <col min="4866" max="4866" width="17.140625" style="1148" customWidth="1"/>
    <col min="4867" max="4867" width="15" style="1148" customWidth="1"/>
    <col min="4868" max="4868" width="12.28515625" style="1148" bestFit="1" customWidth="1"/>
    <col min="4869" max="4869" width="14.140625" style="1148" bestFit="1" customWidth="1"/>
    <col min="4870" max="4870" width="17.42578125" style="1148" customWidth="1"/>
    <col min="4871" max="4871" width="8.42578125" style="1148" customWidth="1"/>
    <col min="4872" max="5120" width="9.140625" style="1148"/>
    <col min="5121" max="5121" width="14.7109375" style="1148" customWidth="1"/>
    <col min="5122" max="5122" width="17.140625" style="1148" customWidth="1"/>
    <col min="5123" max="5123" width="15" style="1148" customWidth="1"/>
    <col min="5124" max="5124" width="12.28515625" style="1148" bestFit="1" customWidth="1"/>
    <col min="5125" max="5125" width="14.140625" style="1148" bestFit="1" customWidth="1"/>
    <col min="5126" max="5126" width="17.42578125" style="1148" customWidth="1"/>
    <col min="5127" max="5127" width="8.42578125" style="1148" customWidth="1"/>
    <col min="5128" max="5376" width="9.140625" style="1148"/>
    <col min="5377" max="5377" width="14.7109375" style="1148" customWidth="1"/>
    <col min="5378" max="5378" width="17.140625" style="1148" customWidth="1"/>
    <col min="5379" max="5379" width="15" style="1148" customWidth="1"/>
    <col min="5380" max="5380" width="12.28515625" style="1148" bestFit="1" customWidth="1"/>
    <col min="5381" max="5381" width="14.140625" style="1148" bestFit="1" customWidth="1"/>
    <col min="5382" max="5382" width="17.42578125" style="1148" customWidth="1"/>
    <col min="5383" max="5383" width="8.42578125" style="1148" customWidth="1"/>
    <col min="5384" max="5632" width="9.140625" style="1148"/>
    <col min="5633" max="5633" width="14.7109375" style="1148" customWidth="1"/>
    <col min="5634" max="5634" width="17.140625" style="1148" customWidth="1"/>
    <col min="5635" max="5635" width="15" style="1148" customWidth="1"/>
    <col min="5636" max="5636" width="12.28515625" style="1148" bestFit="1" customWidth="1"/>
    <col min="5637" max="5637" width="14.140625" style="1148" bestFit="1" customWidth="1"/>
    <col min="5638" max="5638" width="17.42578125" style="1148" customWidth="1"/>
    <col min="5639" max="5639" width="8.42578125" style="1148" customWidth="1"/>
    <col min="5640" max="5888" width="9.140625" style="1148"/>
    <col min="5889" max="5889" width="14.7109375" style="1148" customWidth="1"/>
    <col min="5890" max="5890" width="17.140625" style="1148" customWidth="1"/>
    <col min="5891" max="5891" width="15" style="1148" customWidth="1"/>
    <col min="5892" max="5892" width="12.28515625" style="1148" bestFit="1" customWidth="1"/>
    <col min="5893" max="5893" width="14.140625" style="1148" bestFit="1" customWidth="1"/>
    <col min="5894" max="5894" width="17.42578125" style="1148" customWidth="1"/>
    <col min="5895" max="5895" width="8.42578125" style="1148" customWidth="1"/>
    <col min="5896" max="6144" width="9.140625" style="1148"/>
    <col min="6145" max="6145" width="14.7109375" style="1148" customWidth="1"/>
    <col min="6146" max="6146" width="17.140625" style="1148" customWidth="1"/>
    <col min="6147" max="6147" width="15" style="1148" customWidth="1"/>
    <col min="6148" max="6148" width="12.28515625" style="1148" bestFit="1" customWidth="1"/>
    <col min="6149" max="6149" width="14.140625" style="1148" bestFit="1" customWidth="1"/>
    <col min="6150" max="6150" width="17.42578125" style="1148" customWidth="1"/>
    <col min="6151" max="6151" width="8.42578125" style="1148" customWidth="1"/>
    <col min="6152" max="6400" width="9.140625" style="1148"/>
    <col min="6401" max="6401" width="14.7109375" style="1148" customWidth="1"/>
    <col min="6402" max="6402" width="17.140625" style="1148" customWidth="1"/>
    <col min="6403" max="6403" width="15" style="1148" customWidth="1"/>
    <col min="6404" max="6404" width="12.28515625" style="1148" bestFit="1" customWidth="1"/>
    <col min="6405" max="6405" width="14.140625" style="1148" bestFit="1" customWidth="1"/>
    <col min="6406" max="6406" width="17.42578125" style="1148" customWidth="1"/>
    <col min="6407" max="6407" width="8.42578125" style="1148" customWidth="1"/>
    <col min="6408" max="6656" width="9.140625" style="1148"/>
    <col min="6657" max="6657" width="14.7109375" style="1148" customWidth="1"/>
    <col min="6658" max="6658" width="17.140625" style="1148" customWidth="1"/>
    <col min="6659" max="6659" width="15" style="1148" customWidth="1"/>
    <col min="6660" max="6660" width="12.28515625" style="1148" bestFit="1" customWidth="1"/>
    <col min="6661" max="6661" width="14.140625" style="1148" bestFit="1" customWidth="1"/>
    <col min="6662" max="6662" width="17.42578125" style="1148" customWidth="1"/>
    <col min="6663" max="6663" width="8.42578125" style="1148" customWidth="1"/>
    <col min="6664" max="6912" width="9.140625" style="1148"/>
    <col min="6913" max="6913" width="14.7109375" style="1148" customWidth="1"/>
    <col min="6914" max="6914" width="17.140625" style="1148" customWidth="1"/>
    <col min="6915" max="6915" width="15" style="1148" customWidth="1"/>
    <col min="6916" max="6916" width="12.28515625" style="1148" bestFit="1" customWidth="1"/>
    <col min="6917" max="6917" width="14.140625" style="1148" bestFit="1" customWidth="1"/>
    <col min="6918" max="6918" width="17.42578125" style="1148" customWidth="1"/>
    <col min="6919" max="6919" width="8.42578125" style="1148" customWidth="1"/>
    <col min="6920" max="7168" width="9.140625" style="1148"/>
    <col min="7169" max="7169" width="14.7109375" style="1148" customWidth="1"/>
    <col min="7170" max="7170" width="17.140625" style="1148" customWidth="1"/>
    <col min="7171" max="7171" width="15" style="1148" customWidth="1"/>
    <col min="7172" max="7172" width="12.28515625" style="1148" bestFit="1" customWidth="1"/>
    <col min="7173" max="7173" width="14.140625" style="1148" bestFit="1" customWidth="1"/>
    <col min="7174" max="7174" width="17.42578125" style="1148" customWidth="1"/>
    <col min="7175" max="7175" width="8.42578125" style="1148" customWidth="1"/>
    <col min="7176" max="7424" width="9.140625" style="1148"/>
    <col min="7425" max="7425" width="14.7109375" style="1148" customWidth="1"/>
    <col min="7426" max="7426" width="17.140625" style="1148" customWidth="1"/>
    <col min="7427" max="7427" width="15" style="1148" customWidth="1"/>
    <col min="7428" max="7428" width="12.28515625" style="1148" bestFit="1" customWidth="1"/>
    <col min="7429" max="7429" width="14.140625" style="1148" bestFit="1" customWidth="1"/>
    <col min="7430" max="7430" width="17.42578125" style="1148" customWidth="1"/>
    <col min="7431" max="7431" width="8.42578125" style="1148" customWidth="1"/>
    <col min="7432" max="7680" width="9.140625" style="1148"/>
    <col min="7681" max="7681" width="14.7109375" style="1148" customWidth="1"/>
    <col min="7682" max="7682" width="17.140625" style="1148" customWidth="1"/>
    <col min="7683" max="7683" width="15" style="1148" customWidth="1"/>
    <col min="7684" max="7684" width="12.28515625" style="1148" bestFit="1" customWidth="1"/>
    <col min="7685" max="7685" width="14.140625" style="1148" bestFit="1" customWidth="1"/>
    <col min="7686" max="7686" width="17.42578125" style="1148" customWidth="1"/>
    <col min="7687" max="7687" width="8.42578125" style="1148" customWidth="1"/>
    <col min="7688" max="7936" width="9.140625" style="1148"/>
    <col min="7937" max="7937" width="14.7109375" style="1148" customWidth="1"/>
    <col min="7938" max="7938" width="17.140625" style="1148" customWidth="1"/>
    <col min="7939" max="7939" width="15" style="1148" customWidth="1"/>
    <col min="7940" max="7940" width="12.28515625" style="1148" bestFit="1" customWidth="1"/>
    <col min="7941" max="7941" width="14.140625" style="1148" bestFit="1" customWidth="1"/>
    <col min="7942" max="7942" width="17.42578125" style="1148" customWidth="1"/>
    <col min="7943" max="7943" width="8.42578125" style="1148" customWidth="1"/>
    <col min="7944" max="8192" width="9.140625" style="1148"/>
    <col min="8193" max="8193" width="14.7109375" style="1148" customWidth="1"/>
    <col min="8194" max="8194" width="17.140625" style="1148" customWidth="1"/>
    <col min="8195" max="8195" width="15" style="1148" customWidth="1"/>
    <col min="8196" max="8196" width="12.28515625" style="1148" bestFit="1" customWidth="1"/>
    <col min="8197" max="8197" width="14.140625" style="1148" bestFit="1" customWidth="1"/>
    <col min="8198" max="8198" width="17.42578125" style="1148" customWidth="1"/>
    <col min="8199" max="8199" width="8.42578125" style="1148" customWidth="1"/>
    <col min="8200" max="8448" width="9.140625" style="1148"/>
    <col min="8449" max="8449" width="14.7109375" style="1148" customWidth="1"/>
    <col min="8450" max="8450" width="17.140625" style="1148" customWidth="1"/>
    <col min="8451" max="8451" width="15" style="1148" customWidth="1"/>
    <col min="8452" max="8452" width="12.28515625" style="1148" bestFit="1" customWidth="1"/>
    <col min="8453" max="8453" width="14.140625" style="1148" bestFit="1" customWidth="1"/>
    <col min="8454" max="8454" width="17.42578125" style="1148" customWidth="1"/>
    <col min="8455" max="8455" width="8.42578125" style="1148" customWidth="1"/>
    <col min="8456" max="8704" width="9.140625" style="1148"/>
    <col min="8705" max="8705" width="14.7109375" style="1148" customWidth="1"/>
    <col min="8706" max="8706" width="17.140625" style="1148" customWidth="1"/>
    <col min="8707" max="8707" width="15" style="1148" customWidth="1"/>
    <col min="8708" max="8708" width="12.28515625" style="1148" bestFit="1" customWidth="1"/>
    <col min="8709" max="8709" width="14.140625" style="1148" bestFit="1" customWidth="1"/>
    <col min="8710" max="8710" width="17.42578125" style="1148" customWidth="1"/>
    <col min="8711" max="8711" width="8.42578125" style="1148" customWidth="1"/>
    <col min="8712" max="8960" width="9.140625" style="1148"/>
    <col min="8961" max="8961" width="14.7109375" style="1148" customWidth="1"/>
    <col min="8962" max="8962" width="17.140625" style="1148" customWidth="1"/>
    <col min="8963" max="8963" width="15" style="1148" customWidth="1"/>
    <col min="8964" max="8964" width="12.28515625" style="1148" bestFit="1" customWidth="1"/>
    <col min="8965" max="8965" width="14.140625" style="1148" bestFit="1" customWidth="1"/>
    <col min="8966" max="8966" width="17.42578125" style="1148" customWidth="1"/>
    <col min="8967" max="8967" width="8.42578125" style="1148" customWidth="1"/>
    <col min="8968" max="9216" width="9.140625" style="1148"/>
    <col min="9217" max="9217" width="14.7109375" style="1148" customWidth="1"/>
    <col min="9218" max="9218" width="17.140625" style="1148" customWidth="1"/>
    <col min="9219" max="9219" width="15" style="1148" customWidth="1"/>
    <col min="9220" max="9220" width="12.28515625" style="1148" bestFit="1" customWidth="1"/>
    <col min="9221" max="9221" width="14.140625" style="1148" bestFit="1" customWidth="1"/>
    <col min="9222" max="9222" width="17.42578125" style="1148" customWidth="1"/>
    <col min="9223" max="9223" width="8.42578125" style="1148" customWidth="1"/>
    <col min="9224" max="9472" width="9.140625" style="1148"/>
    <col min="9473" max="9473" width="14.7109375" style="1148" customWidth="1"/>
    <col min="9474" max="9474" width="17.140625" style="1148" customWidth="1"/>
    <col min="9475" max="9475" width="15" style="1148" customWidth="1"/>
    <col min="9476" max="9476" width="12.28515625" style="1148" bestFit="1" customWidth="1"/>
    <col min="9477" max="9477" width="14.140625" style="1148" bestFit="1" customWidth="1"/>
    <col min="9478" max="9478" width="17.42578125" style="1148" customWidth="1"/>
    <col min="9479" max="9479" width="8.42578125" style="1148" customWidth="1"/>
    <col min="9480" max="9728" width="9.140625" style="1148"/>
    <col min="9729" max="9729" width="14.7109375" style="1148" customWidth="1"/>
    <col min="9730" max="9730" width="17.140625" style="1148" customWidth="1"/>
    <col min="9731" max="9731" width="15" style="1148" customWidth="1"/>
    <col min="9732" max="9732" width="12.28515625" style="1148" bestFit="1" customWidth="1"/>
    <col min="9733" max="9733" width="14.140625" style="1148" bestFit="1" customWidth="1"/>
    <col min="9734" max="9734" width="17.42578125" style="1148" customWidth="1"/>
    <col min="9735" max="9735" width="8.42578125" style="1148" customWidth="1"/>
    <col min="9736" max="9984" width="9.140625" style="1148"/>
    <col min="9985" max="9985" width="14.7109375" style="1148" customWidth="1"/>
    <col min="9986" max="9986" width="17.140625" style="1148" customWidth="1"/>
    <col min="9987" max="9987" width="15" style="1148" customWidth="1"/>
    <col min="9988" max="9988" width="12.28515625" style="1148" bestFit="1" customWidth="1"/>
    <col min="9989" max="9989" width="14.140625" style="1148" bestFit="1" customWidth="1"/>
    <col min="9990" max="9990" width="17.42578125" style="1148" customWidth="1"/>
    <col min="9991" max="9991" width="8.42578125" style="1148" customWidth="1"/>
    <col min="9992" max="10240" width="9.140625" style="1148"/>
    <col min="10241" max="10241" width="14.7109375" style="1148" customWidth="1"/>
    <col min="10242" max="10242" width="17.140625" style="1148" customWidth="1"/>
    <col min="10243" max="10243" width="15" style="1148" customWidth="1"/>
    <col min="10244" max="10244" width="12.28515625" style="1148" bestFit="1" customWidth="1"/>
    <col min="10245" max="10245" width="14.140625" style="1148" bestFit="1" customWidth="1"/>
    <col min="10246" max="10246" width="17.42578125" style="1148" customWidth="1"/>
    <col min="10247" max="10247" width="8.42578125" style="1148" customWidth="1"/>
    <col min="10248" max="10496" width="9.140625" style="1148"/>
    <col min="10497" max="10497" width="14.7109375" style="1148" customWidth="1"/>
    <col min="10498" max="10498" width="17.140625" style="1148" customWidth="1"/>
    <col min="10499" max="10499" width="15" style="1148" customWidth="1"/>
    <col min="10500" max="10500" width="12.28515625" style="1148" bestFit="1" customWidth="1"/>
    <col min="10501" max="10501" width="14.140625" style="1148" bestFit="1" customWidth="1"/>
    <col min="10502" max="10502" width="17.42578125" style="1148" customWidth="1"/>
    <col min="10503" max="10503" width="8.42578125" style="1148" customWidth="1"/>
    <col min="10504" max="10752" width="9.140625" style="1148"/>
    <col min="10753" max="10753" width="14.7109375" style="1148" customWidth="1"/>
    <col min="10754" max="10754" width="17.140625" style="1148" customWidth="1"/>
    <col min="10755" max="10755" width="15" style="1148" customWidth="1"/>
    <col min="10756" max="10756" width="12.28515625" style="1148" bestFit="1" customWidth="1"/>
    <col min="10757" max="10757" width="14.140625" style="1148" bestFit="1" customWidth="1"/>
    <col min="10758" max="10758" width="17.42578125" style="1148" customWidth="1"/>
    <col min="10759" max="10759" width="8.42578125" style="1148" customWidth="1"/>
    <col min="10760" max="11008" width="9.140625" style="1148"/>
    <col min="11009" max="11009" width="14.7109375" style="1148" customWidth="1"/>
    <col min="11010" max="11010" width="17.140625" style="1148" customWidth="1"/>
    <col min="11011" max="11011" width="15" style="1148" customWidth="1"/>
    <col min="11012" max="11012" width="12.28515625" style="1148" bestFit="1" customWidth="1"/>
    <col min="11013" max="11013" width="14.140625" style="1148" bestFit="1" customWidth="1"/>
    <col min="11014" max="11014" width="17.42578125" style="1148" customWidth="1"/>
    <col min="11015" max="11015" width="8.42578125" style="1148" customWidth="1"/>
    <col min="11016" max="11264" width="9.140625" style="1148"/>
    <col min="11265" max="11265" width="14.7109375" style="1148" customWidth="1"/>
    <col min="11266" max="11266" width="17.140625" style="1148" customWidth="1"/>
    <col min="11267" max="11267" width="15" style="1148" customWidth="1"/>
    <col min="11268" max="11268" width="12.28515625" style="1148" bestFit="1" customWidth="1"/>
    <col min="11269" max="11269" width="14.140625" style="1148" bestFit="1" customWidth="1"/>
    <col min="11270" max="11270" width="17.42578125" style="1148" customWidth="1"/>
    <col min="11271" max="11271" width="8.42578125" style="1148" customWidth="1"/>
    <col min="11272" max="11520" width="9.140625" style="1148"/>
    <col min="11521" max="11521" width="14.7109375" style="1148" customWidth="1"/>
    <col min="11522" max="11522" width="17.140625" style="1148" customWidth="1"/>
    <col min="11523" max="11523" width="15" style="1148" customWidth="1"/>
    <col min="11524" max="11524" width="12.28515625" style="1148" bestFit="1" customWidth="1"/>
    <col min="11525" max="11525" width="14.140625" style="1148" bestFit="1" customWidth="1"/>
    <col min="11526" max="11526" width="17.42578125" style="1148" customWidth="1"/>
    <col min="11527" max="11527" width="8.42578125" style="1148" customWidth="1"/>
    <col min="11528" max="11776" width="9.140625" style="1148"/>
    <col min="11777" max="11777" width="14.7109375" style="1148" customWidth="1"/>
    <col min="11778" max="11778" width="17.140625" style="1148" customWidth="1"/>
    <col min="11779" max="11779" width="15" style="1148" customWidth="1"/>
    <col min="11780" max="11780" width="12.28515625" style="1148" bestFit="1" customWidth="1"/>
    <col min="11781" max="11781" width="14.140625" style="1148" bestFit="1" customWidth="1"/>
    <col min="11782" max="11782" width="17.42578125" style="1148" customWidth="1"/>
    <col min="11783" max="11783" width="8.42578125" style="1148" customWidth="1"/>
    <col min="11784" max="12032" width="9.140625" style="1148"/>
    <col min="12033" max="12033" width="14.7109375" style="1148" customWidth="1"/>
    <col min="12034" max="12034" width="17.140625" style="1148" customWidth="1"/>
    <col min="12035" max="12035" width="15" style="1148" customWidth="1"/>
    <col min="12036" max="12036" width="12.28515625" style="1148" bestFit="1" customWidth="1"/>
    <col min="12037" max="12037" width="14.140625" style="1148" bestFit="1" customWidth="1"/>
    <col min="12038" max="12038" width="17.42578125" style="1148" customWidth="1"/>
    <col min="12039" max="12039" width="8.42578125" style="1148" customWidth="1"/>
    <col min="12040" max="12288" width="9.140625" style="1148"/>
    <col min="12289" max="12289" width="14.7109375" style="1148" customWidth="1"/>
    <col min="12290" max="12290" width="17.140625" style="1148" customWidth="1"/>
    <col min="12291" max="12291" width="15" style="1148" customWidth="1"/>
    <col min="12292" max="12292" width="12.28515625" style="1148" bestFit="1" customWidth="1"/>
    <col min="12293" max="12293" width="14.140625" style="1148" bestFit="1" customWidth="1"/>
    <col min="12294" max="12294" width="17.42578125" style="1148" customWidth="1"/>
    <col min="12295" max="12295" width="8.42578125" style="1148" customWidth="1"/>
    <col min="12296" max="12544" width="9.140625" style="1148"/>
    <col min="12545" max="12545" width="14.7109375" style="1148" customWidth="1"/>
    <col min="12546" max="12546" width="17.140625" style="1148" customWidth="1"/>
    <col min="12547" max="12547" width="15" style="1148" customWidth="1"/>
    <col min="12548" max="12548" width="12.28515625" style="1148" bestFit="1" customWidth="1"/>
    <col min="12549" max="12549" width="14.140625" style="1148" bestFit="1" customWidth="1"/>
    <col min="12550" max="12550" width="17.42578125" style="1148" customWidth="1"/>
    <col min="12551" max="12551" width="8.42578125" style="1148" customWidth="1"/>
    <col min="12552" max="12800" width="9.140625" style="1148"/>
    <col min="12801" max="12801" width="14.7109375" style="1148" customWidth="1"/>
    <col min="12802" max="12802" width="17.140625" style="1148" customWidth="1"/>
    <col min="12803" max="12803" width="15" style="1148" customWidth="1"/>
    <col min="12804" max="12804" width="12.28515625" style="1148" bestFit="1" customWidth="1"/>
    <col min="12805" max="12805" width="14.140625" style="1148" bestFit="1" customWidth="1"/>
    <col min="12806" max="12806" width="17.42578125" style="1148" customWidth="1"/>
    <col min="12807" max="12807" width="8.42578125" style="1148" customWidth="1"/>
    <col min="12808" max="13056" width="9.140625" style="1148"/>
    <col min="13057" max="13057" width="14.7109375" style="1148" customWidth="1"/>
    <col min="13058" max="13058" width="17.140625" style="1148" customWidth="1"/>
    <col min="13059" max="13059" width="15" style="1148" customWidth="1"/>
    <col min="13060" max="13060" width="12.28515625" style="1148" bestFit="1" customWidth="1"/>
    <col min="13061" max="13061" width="14.140625" style="1148" bestFit="1" customWidth="1"/>
    <col min="13062" max="13062" width="17.42578125" style="1148" customWidth="1"/>
    <col min="13063" max="13063" width="8.42578125" style="1148" customWidth="1"/>
    <col min="13064" max="13312" width="9.140625" style="1148"/>
    <col min="13313" max="13313" width="14.7109375" style="1148" customWidth="1"/>
    <col min="13314" max="13314" width="17.140625" style="1148" customWidth="1"/>
    <col min="13315" max="13315" width="15" style="1148" customWidth="1"/>
    <col min="13316" max="13316" width="12.28515625" style="1148" bestFit="1" customWidth="1"/>
    <col min="13317" max="13317" width="14.140625" style="1148" bestFit="1" customWidth="1"/>
    <col min="13318" max="13318" width="17.42578125" style="1148" customWidth="1"/>
    <col min="13319" max="13319" width="8.42578125" style="1148" customWidth="1"/>
    <col min="13320" max="13568" width="9.140625" style="1148"/>
    <col min="13569" max="13569" width="14.7109375" style="1148" customWidth="1"/>
    <col min="13570" max="13570" width="17.140625" style="1148" customWidth="1"/>
    <col min="13571" max="13571" width="15" style="1148" customWidth="1"/>
    <col min="13572" max="13572" width="12.28515625" style="1148" bestFit="1" customWidth="1"/>
    <col min="13573" max="13573" width="14.140625" style="1148" bestFit="1" customWidth="1"/>
    <col min="13574" max="13574" width="17.42578125" style="1148" customWidth="1"/>
    <col min="13575" max="13575" width="8.42578125" style="1148" customWidth="1"/>
    <col min="13576" max="13824" width="9.140625" style="1148"/>
    <col min="13825" max="13825" width="14.7109375" style="1148" customWidth="1"/>
    <col min="13826" max="13826" width="17.140625" style="1148" customWidth="1"/>
    <col min="13827" max="13827" width="15" style="1148" customWidth="1"/>
    <col min="13828" max="13828" width="12.28515625" style="1148" bestFit="1" customWidth="1"/>
    <col min="13829" max="13829" width="14.140625" style="1148" bestFit="1" customWidth="1"/>
    <col min="13830" max="13830" width="17.42578125" style="1148" customWidth="1"/>
    <col min="13831" max="13831" width="8.42578125" style="1148" customWidth="1"/>
    <col min="13832" max="14080" width="9.140625" style="1148"/>
    <col min="14081" max="14081" width="14.7109375" style="1148" customWidth="1"/>
    <col min="14082" max="14082" width="17.140625" style="1148" customWidth="1"/>
    <col min="14083" max="14083" width="15" style="1148" customWidth="1"/>
    <col min="14084" max="14084" width="12.28515625" style="1148" bestFit="1" customWidth="1"/>
    <col min="14085" max="14085" width="14.140625" style="1148" bestFit="1" customWidth="1"/>
    <col min="14086" max="14086" width="17.42578125" style="1148" customWidth="1"/>
    <col min="14087" max="14087" width="8.42578125" style="1148" customWidth="1"/>
    <col min="14088" max="14336" width="9.140625" style="1148"/>
    <col min="14337" max="14337" width="14.7109375" style="1148" customWidth="1"/>
    <col min="14338" max="14338" width="17.140625" style="1148" customWidth="1"/>
    <col min="14339" max="14339" width="15" style="1148" customWidth="1"/>
    <col min="14340" max="14340" width="12.28515625" style="1148" bestFit="1" customWidth="1"/>
    <col min="14341" max="14341" width="14.140625" style="1148" bestFit="1" customWidth="1"/>
    <col min="14342" max="14342" width="17.42578125" style="1148" customWidth="1"/>
    <col min="14343" max="14343" width="8.42578125" style="1148" customWidth="1"/>
    <col min="14344" max="14592" width="9.140625" style="1148"/>
    <col min="14593" max="14593" width="14.7109375" style="1148" customWidth="1"/>
    <col min="14594" max="14594" width="17.140625" style="1148" customWidth="1"/>
    <col min="14595" max="14595" width="15" style="1148" customWidth="1"/>
    <col min="14596" max="14596" width="12.28515625" style="1148" bestFit="1" customWidth="1"/>
    <col min="14597" max="14597" width="14.140625" style="1148" bestFit="1" customWidth="1"/>
    <col min="14598" max="14598" width="17.42578125" style="1148" customWidth="1"/>
    <col min="14599" max="14599" width="8.42578125" style="1148" customWidth="1"/>
    <col min="14600" max="14848" width="9.140625" style="1148"/>
    <col min="14849" max="14849" width="14.7109375" style="1148" customWidth="1"/>
    <col min="14850" max="14850" width="17.140625" style="1148" customWidth="1"/>
    <col min="14851" max="14851" width="15" style="1148" customWidth="1"/>
    <col min="14852" max="14852" width="12.28515625" style="1148" bestFit="1" customWidth="1"/>
    <col min="14853" max="14853" width="14.140625" style="1148" bestFit="1" customWidth="1"/>
    <col min="14854" max="14854" width="17.42578125" style="1148" customWidth="1"/>
    <col min="14855" max="14855" width="8.42578125" style="1148" customWidth="1"/>
    <col min="14856" max="15104" width="9.140625" style="1148"/>
    <col min="15105" max="15105" width="14.7109375" style="1148" customWidth="1"/>
    <col min="15106" max="15106" width="17.140625" style="1148" customWidth="1"/>
    <col min="15107" max="15107" width="15" style="1148" customWidth="1"/>
    <col min="15108" max="15108" width="12.28515625" style="1148" bestFit="1" customWidth="1"/>
    <col min="15109" max="15109" width="14.140625" style="1148" bestFit="1" customWidth="1"/>
    <col min="15110" max="15110" width="17.42578125" style="1148" customWidth="1"/>
    <col min="15111" max="15111" width="8.42578125" style="1148" customWidth="1"/>
    <col min="15112" max="15360" width="9.140625" style="1148"/>
    <col min="15361" max="15361" width="14.7109375" style="1148" customWidth="1"/>
    <col min="15362" max="15362" width="17.140625" style="1148" customWidth="1"/>
    <col min="15363" max="15363" width="15" style="1148" customWidth="1"/>
    <col min="15364" max="15364" width="12.28515625" style="1148" bestFit="1" customWidth="1"/>
    <col min="15365" max="15365" width="14.140625" style="1148" bestFit="1" customWidth="1"/>
    <col min="15366" max="15366" width="17.42578125" style="1148" customWidth="1"/>
    <col min="15367" max="15367" width="8.42578125" style="1148" customWidth="1"/>
    <col min="15368" max="15616" width="9.140625" style="1148"/>
    <col min="15617" max="15617" width="14.7109375" style="1148" customWidth="1"/>
    <col min="15618" max="15618" width="17.140625" style="1148" customWidth="1"/>
    <col min="15619" max="15619" width="15" style="1148" customWidth="1"/>
    <col min="15620" max="15620" width="12.28515625" style="1148" bestFit="1" customWidth="1"/>
    <col min="15621" max="15621" width="14.140625" style="1148" bestFit="1" customWidth="1"/>
    <col min="15622" max="15622" width="17.42578125" style="1148" customWidth="1"/>
    <col min="15623" max="15623" width="8.42578125" style="1148" customWidth="1"/>
    <col min="15624" max="15872" width="9.140625" style="1148"/>
    <col min="15873" max="15873" width="14.7109375" style="1148" customWidth="1"/>
    <col min="15874" max="15874" width="17.140625" style="1148" customWidth="1"/>
    <col min="15875" max="15875" width="15" style="1148" customWidth="1"/>
    <col min="15876" max="15876" width="12.28515625" style="1148" bestFit="1" customWidth="1"/>
    <col min="15877" max="15877" width="14.140625" style="1148" bestFit="1" customWidth="1"/>
    <col min="15878" max="15878" width="17.42578125" style="1148" customWidth="1"/>
    <col min="15879" max="15879" width="8.42578125" style="1148" customWidth="1"/>
    <col min="15880" max="16128" width="9.140625" style="1148"/>
    <col min="16129" max="16129" width="14.7109375" style="1148" customWidth="1"/>
    <col min="16130" max="16130" width="17.140625" style="1148" customWidth="1"/>
    <col min="16131" max="16131" width="15" style="1148" customWidth="1"/>
    <col min="16132" max="16132" width="12.28515625" style="1148" bestFit="1" customWidth="1"/>
    <col min="16133" max="16133" width="14.140625" style="1148" bestFit="1" customWidth="1"/>
    <col min="16134" max="16134" width="17.42578125" style="1148" customWidth="1"/>
    <col min="16135" max="16135" width="8.42578125" style="1148" customWidth="1"/>
    <col min="16136" max="16384" width="9.140625" style="1148"/>
  </cols>
  <sheetData>
    <row r="1" spans="1:6" s="1143" customFormat="1" ht="17.25" x14ac:dyDescent="0.3">
      <c r="A1" s="1094" t="s">
        <v>3754</v>
      </c>
      <c r="B1" s="1142"/>
      <c r="C1" s="1142"/>
      <c r="D1" s="1142"/>
      <c r="E1" s="1142"/>
      <c r="F1" s="1142"/>
    </row>
    <row r="2" spans="1:6" s="1143" customFormat="1" ht="17.25" x14ac:dyDescent="0.3">
      <c r="A2" s="1094" t="s">
        <v>3755</v>
      </c>
      <c r="B2" s="1144"/>
      <c r="C2" s="1142"/>
      <c r="D2" s="1142"/>
      <c r="E2" s="1142"/>
      <c r="F2" s="1142"/>
    </row>
    <row r="3" spans="1:6" s="1143" customFormat="1" ht="13.5" customHeight="1" thickBot="1" x14ac:dyDescent="0.35">
      <c r="A3" s="1142"/>
      <c r="B3" s="1144"/>
      <c r="C3" s="1142"/>
      <c r="D3" s="1142"/>
      <c r="E3" s="1142"/>
      <c r="F3" s="1142"/>
    </row>
    <row r="4" spans="1:6" ht="18" thickTop="1" thickBot="1" x14ac:dyDescent="0.35">
      <c r="A4" s="1145"/>
      <c r="B4" s="1146"/>
      <c r="C4" s="1147"/>
      <c r="D4" s="1147"/>
      <c r="E4" s="3405" t="s">
        <v>3745</v>
      </c>
      <c r="F4" s="3406"/>
    </row>
    <row r="5" spans="1:6" ht="63.75" customHeight="1" thickBot="1" x14ac:dyDescent="0.35">
      <c r="A5" s="1149"/>
      <c r="B5" s="1150" t="s">
        <v>3756</v>
      </c>
      <c r="C5" s="1151" t="s">
        <v>3757</v>
      </c>
      <c r="D5" s="1151" t="s">
        <v>3758</v>
      </c>
      <c r="E5" s="1151" t="s">
        <v>3756</v>
      </c>
      <c r="F5" s="1152" t="s">
        <v>3757</v>
      </c>
    </row>
    <row r="6" spans="1:6" s="1153" customFormat="1" ht="17.25" hidden="1" customHeight="1" thickTop="1" x14ac:dyDescent="0.3">
      <c r="A6" s="1126">
        <v>40179</v>
      </c>
      <c r="B6" s="1122">
        <v>23220</v>
      </c>
      <c r="C6" s="1123">
        <v>146156</v>
      </c>
      <c r="D6" s="1123">
        <v>20</v>
      </c>
      <c r="E6" s="1124">
        <v>1661</v>
      </c>
      <c r="F6" s="1125">
        <v>6643</v>
      </c>
    </row>
    <row r="7" spans="1:6" s="1153" customFormat="1" ht="17.25" hidden="1" customHeight="1" thickTop="1" x14ac:dyDescent="0.3">
      <c r="A7" s="1126">
        <v>40210</v>
      </c>
      <c r="B7" s="1122">
        <v>23636</v>
      </c>
      <c r="C7" s="1123">
        <v>122529</v>
      </c>
      <c r="D7" s="1123">
        <v>18</v>
      </c>
      <c r="E7" s="1124">
        <v>1313</v>
      </c>
      <c r="F7" s="1125">
        <v>6807</v>
      </c>
    </row>
    <row r="8" spans="1:6" s="1153" customFormat="1" ht="17.25" hidden="1" customHeight="1" thickTop="1" x14ac:dyDescent="0.3">
      <c r="A8" s="1126">
        <v>40238</v>
      </c>
      <c r="B8" s="1122">
        <v>31374</v>
      </c>
      <c r="C8" s="1123">
        <v>147960</v>
      </c>
      <c r="D8" s="1123">
        <v>21</v>
      </c>
      <c r="E8" s="1124">
        <v>1494</v>
      </c>
      <c r="F8" s="1125">
        <v>7046</v>
      </c>
    </row>
    <row r="9" spans="1:6" s="1153" customFormat="1" ht="17.25" hidden="1" customHeight="1" thickTop="1" x14ac:dyDescent="0.3">
      <c r="A9" s="1126">
        <v>40269</v>
      </c>
      <c r="B9" s="1122">
        <v>28196</v>
      </c>
      <c r="C9" s="1123">
        <v>155766</v>
      </c>
      <c r="D9" s="1123">
        <v>22</v>
      </c>
      <c r="E9" s="1124">
        <v>1282</v>
      </c>
      <c r="F9" s="1125">
        <v>7080</v>
      </c>
    </row>
    <row r="10" spans="1:6" s="1153" customFormat="1" ht="17.25" hidden="1" customHeight="1" thickTop="1" x14ac:dyDescent="0.3">
      <c r="A10" s="1126">
        <v>40299</v>
      </c>
      <c r="B10" s="1122">
        <v>26950</v>
      </c>
      <c r="C10" s="1123">
        <v>128348</v>
      </c>
      <c r="D10" s="1123">
        <v>20</v>
      </c>
      <c r="E10" s="1124">
        <v>1348</v>
      </c>
      <c r="F10" s="1125">
        <v>6417</v>
      </c>
    </row>
    <row r="11" spans="1:6" s="1153" customFormat="1" ht="17.25" hidden="1" customHeight="1" thickTop="1" x14ac:dyDescent="0.3">
      <c r="A11" s="1126">
        <v>40330</v>
      </c>
      <c r="B11" s="1122">
        <v>32021</v>
      </c>
      <c r="C11" s="1123">
        <v>157459</v>
      </c>
      <c r="D11" s="1123">
        <v>22</v>
      </c>
      <c r="E11" s="1124">
        <v>1456</v>
      </c>
      <c r="F11" s="1125">
        <v>7157</v>
      </c>
    </row>
    <row r="12" spans="1:6" s="1153" customFormat="1" ht="17.25" hidden="1" customHeight="1" thickTop="1" x14ac:dyDescent="0.3">
      <c r="A12" s="1126">
        <v>40360</v>
      </c>
      <c r="B12" s="1122">
        <v>29038</v>
      </c>
      <c r="C12" s="1123">
        <v>131775</v>
      </c>
      <c r="D12" s="1123">
        <v>22</v>
      </c>
      <c r="E12" s="1124">
        <v>1320</v>
      </c>
      <c r="F12" s="1125">
        <v>5990</v>
      </c>
    </row>
    <row r="13" spans="1:6" s="1153" customFormat="1" ht="17.25" hidden="1" customHeight="1" thickTop="1" x14ac:dyDescent="0.3">
      <c r="A13" s="1126">
        <v>40391</v>
      </c>
      <c r="B13" s="1122">
        <v>30325</v>
      </c>
      <c r="C13" s="1123">
        <v>128293</v>
      </c>
      <c r="D13" s="1123">
        <v>22</v>
      </c>
      <c r="E13" s="1124">
        <v>1378</v>
      </c>
      <c r="F13" s="1125">
        <v>5831</v>
      </c>
    </row>
    <row r="14" spans="1:6" s="1153" customFormat="1" ht="17.25" hidden="1" customHeight="1" thickTop="1" x14ac:dyDescent="0.3">
      <c r="A14" s="1126">
        <v>40422</v>
      </c>
      <c r="B14" s="1122">
        <v>31858</v>
      </c>
      <c r="C14" s="1123">
        <v>148964</v>
      </c>
      <c r="D14" s="1123">
        <v>21</v>
      </c>
      <c r="E14" s="1124">
        <v>1517</v>
      </c>
      <c r="F14" s="1125">
        <v>7094</v>
      </c>
    </row>
    <row r="15" spans="1:6" s="1153" customFormat="1" ht="17.25" hidden="1" customHeight="1" thickTop="1" x14ac:dyDescent="0.3">
      <c r="A15" s="1126">
        <v>40452</v>
      </c>
      <c r="B15" s="1122">
        <v>29896</v>
      </c>
      <c r="C15" s="1123">
        <v>147274</v>
      </c>
      <c r="D15" s="1123">
        <v>21</v>
      </c>
      <c r="E15" s="1124">
        <v>1424</v>
      </c>
      <c r="F15" s="1125">
        <v>7013</v>
      </c>
    </row>
    <row r="16" spans="1:6" s="1153" customFormat="1" ht="17.25" hidden="1" customHeight="1" thickTop="1" x14ac:dyDescent="0.3">
      <c r="A16" s="1126">
        <v>40483</v>
      </c>
      <c r="B16" s="1122">
        <v>34491</v>
      </c>
      <c r="C16" s="1123">
        <v>152572.0152884</v>
      </c>
      <c r="D16" s="1123">
        <v>20</v>
      </c>
      <c r="E16" s="1124">
        <v>1724.55</v>
      </c>
      <c r="F16" s="1125">
        <v>7628.6007644199999</v>
      </c>
    </row>
    <row r="17" spans="1:6" s="1153" customFormat="1" ht="17.25" hidden="1" customHeight="1" thickTop="1" x14ac:dyDescent="0.3">
      <c r="A17" s="1126">
        <v>40522</v>
      </c>
      <c r="B17" s="1122">
        <v>45307</v>
      </c>
      <c r="C17" s="1123">
        <v>220826</v>
      </c>
      <c r="D17" s="1123">
        <v>23</v>
      </c>
      <c r="E17" s="1124">
        <v>1970</v>
      </c>
      <c r="F17" s="1125">
        <v>9601</v>
      </c>
    </row>
    <row r="18" spans="1:6" s="1153" customFormat="1" ht="17.25" hidden="1" customHeight="1" thickTop="1" x14ac:dyDescent="0.3">
      <c r="A18" s="1126">
        <v>40553</v>
      </c>
      <c r="B18" s="1122">
        <v>30565</v>
      </c>
      <c r="C18" s="1123">
        <v>153705.071</v>
      </c>
      <c r="D18" s="1123">
        <v>19</v>
      </c>
      <c r="E18" s="1124">
        <v>1609</v>
      </c>
      <c r="F18" s="1125">
        <v>8090</v>
      </c>
    </row>
    <row r="19" spans="1:6" s="1153" customFormat="1" ht="17.25" hidden="1" customHeight="1" thickTop="1" x14ac:dyDescent="0.3">
      <c r="A19" s="1126">
        <v>40584</v>
      </c>
      <c r="B19" s="1122">
        <v>30735</v>
      </c>
      <c r="C19" s="1123">
        <v>142370</v>
      </c>
      <c r="D19" s="1123">
        <v>18</v>
      </c>
      <c r="E19" s="1124">
        <v>1708</v>
      </c>
      <c r="F19" s="1125">
        <v>7909</v>
      </c>
    </row>
    <row r="20" spans="1:6" s="1153" customFormat="1" ht="17.25" hidden="1" customHeight="1" thickTop="1" x14ac:dyDescent="0.3">
      <c r="A20" s="1126">
        <v>40612</v>
      </c>
      <c r="B20" s="1122">
        <v>38636</v>
      </c>
      <c r="C20" s="1123">
        <v>168058</v>
      </c>
      <c r="D20" s="1123">
        <v>22</v>
      </c>
      <c r="E20" s="1124">
        <v>1756</v>
      </c>
      <c r="F20" s="1125">
        <v>7639</v>
      </c>
    </row>
    <row r="21" spans="1:6" s="1153" customFormat="1" ht="17.25" hidden="1" customHeight="1" thickTop="1" x14ac:dyDescent="0.3">
      <c r="A21" s="1126">
        <v>40643</v>
      </c>
      <c r="B21" s="1122">
        <v>33065</v>
      </c>
      <c r="C21" s="1123">
        <v>187887</v>
      </c>
      <c r="D21" s="1123">
        <v>20</v>
      </c>
      <c r="E21" s="1124">
        <v>1653</v>
      </c>
      <c r="F21" s="1125">
        <v>9394</v>
      </c>
    </row>
    <row r="22" spans="1:6" s="1153" customFormat="1" ht="17.25" hidden="1" customHeight="1" thickTop="1" x14ac:dyDescent="0.3">
      <c r="A22" s="1126">
        <v>40673</v>
      </c>
      <c r="B22" s="1122">
        <v>38149</v>
      </c>
      <c r="C22" s="1123">
        <v>169093</v>
      </c>
      <c r="D22" s="1123">
        <v>22</v>
      </c>
      <c r="E22" s="1124">
        <v>1734</v>
      </c>
      <c r="F22" s="1125">
        <v>7686</v>
      </c>
    </row>
    <row r="23" spans="1:6" s="1153" customFormat="1" ht="17.25" hidden="1" customHeight="1" thickTop="1" x14ac:dyDescent="0.3">
      <c r="A23" s="1126">
        <v>40704</v>
      </c>
      <c r="B23" s="1122">
        <v>39231</v>
      </c>
      <c r="C23" s="1123">
        <v>158713</v>
      </c>
      <c r="D23" s="1123">
        <v>22</v>
      </c>
      <c r="E23" s="1124">
        <v>1783</v>
      </c>
      <c r="F23" s="1125">
        <v>7214</v>
      </c>
    </row>
    <row r="24" spans="1:6" s="1153" customFormat="1" ht="17.25" hidden="1" customHeight="1" thickTop="1" x14ac:dyDescent="0.3">
      <c r="A24" s="1126">
        <v>40734</v>
      </c>
      <c r="B24" s="1122">
        <v>35465</v>
      </c>
      <c r="C24" s="1123">
        <v>156666</v>
      </c>
      <c r="D24" s="1123">
        <v>21</v>
      </c>
      <c r="E24" s="1124">
        <v>1689</v>
      </c>
      <c r="F24" s="1125">
        <v>7460</v>
      </c>
    </row>
    <row r="25" spans="1:6" s="1153" customFormat="1" ht="17.25" hidden="1" customHeight="1" thickTop="1" x14ac:dyDescent="0.3">
      <c r="A25" s="1126">
        <v>40756</v>
      </c>
      <c r="B25" s="1122">
        <v>37355</v>
      </c>
      <c r="C25" s="1123">
        <v>195303</v>
      </c>
      <c r="D25" s="1123">
        <v>22</v>
      </c>
      <c r="E25" s="1124">
        <v>1698</v>
      </c>
      <c r="F25" s="1125">
        <v>8877</v>
      </c>
    </row>
    <row r="26" spans="1:6" s="1153" customFormat="1" ht="17.25" hidden="1" customHeight="1" thickTop="1" x14ac:dyDescent="0.3">
      <c r="A26" s="1126">
        <v>40796</v>
      </c>
      <c r="B26" s="1122">
        <v>37949</v>
      </c>
      <c r="C26" s="1123">
        <v>168911</v>
      </c>
      <c r="D26" s="1123">
        <v>21</v>
      </c>
      <c r="E26" s="1124">
        <v>1807</v>
      </c>
      <c r="F26" s="1125">
        <v>8043</v>
      </c>
    </row>
    <row r="27" spans="1:6" s="1153" customFormat="1" ht="17.25" hidden="1" customHeight="1" thickTop="1" x14ac:dyDescent="0.3">
      <c r="A27" s="1126">
        <v>40826</v>
      </c>
      <c r="B27" s="1122">
        <v>35347</v>
      </c>
      <c r="C27" s="1123">
        <v>173163</v>
      </c>
      <c r="D27" s="1123">
        <v>20</v>
      </c>
      <c r="E27" s="1124">
        <v>1767</v>
      </c>
      <c r="F27" s="1125">
        <v>8658</v>
      </c>
    </row>
    <row r="28" spans="1:6" s="1153" customFormat="1" ht="17.25" hidden="1" customHeight="1" thickTop="1" x14ac:dyDescent="0.3">
      <c r="A28" s="1126">
        <v>40857</v>
      </c>
      <c r="B28" s="1122">
        <v>35318</v>
      </c>
      <c r="C28" s="1123">
        <v>189167</v>
      </c>
      <c r="D28" s="1123">
        <v>20</v>
      </c>
      <c r="E28" s="1124">
        <v>1766</v>
      </c>
      <c r="F28" s="1125">
        <v>9458</v>
      </c>
    </row>
    <row r="29" spans="1:6" s="1153" customFormat="1" ht="17.25" hidden="1" customHeight="1" thickTop="1" x14ac:dyDescent="0.3">
      <c r="A29" s="1126">
        <v>40887</v>
      </c>
      <c r="B29" s="1122">
        <v>47397</v>
      </c>
      <c r="C29" s="1123">
        <v>245244</v>
      </c>
      <c r="D29" s="1123">
        <v>22</v>
      </c>
      <c r="E29" s="1124">
        <v>2154</v>
      </c>
      <c r="F29" s="1125">
        <v>11147</v>
      </c>
    </row>
    <row r="30" spans="1:6" s="1153" customFormat="1" ht="17.25" hidden="1" customHeight="1" thickTop="1" x14ac:dyDescent="0.3">
      <c r="A30" s="1126">
        <v>40918</v>
      </c>
      <c r="B30" s="1122">
        <v>28635</v>
      </c>
      <c r="C30" s="1123">
        <v>129253</v>
      </c>
      <c r="D30" s="1123">
        <v>20</v>
      </c>
      <c r="E30" s="1124">
        <v>1432</v>
      </c>
      <c r="F30" s="1125">
        <v>6463</v>
      </c>
    </row>
    <row r="31" spans="1:6" s="1153" customFormat="1" ht="17.25" hidden="1" customHeight="1" thickTop="1" x14ac:dyDescent="0.3">
      <c r="A31" s="1126">
        <v>40949</v>
      </c>
      <c r="B31" s="1122">
        <v>35146</v>
      </c>
      <c r="C31" s="1123">
        <v>156697</v>
      </c>
      <c r="D31" s="1123">
        <v>18</v>
      </c>
      <c r="E31" s="1124">
        <v>1953</v>
      </c>
      <c r="F31" s="1125">
        <v>8705</v>
      </c>
    </row>
    <row r="32" spans="1:6" s="1153" customFormat="1" ht="17.25" hidden="1" customHeight="1" thickTop="1" x14ac:dyDescent="0.3">
      <c r="A32" s="1126">
        <v>40978</v>
      </c>
      <c r="B32" s="1122">
        <v>38191</v>
      </c>
      <c r="C32" s="1123">
        <v>141038</v>
      </c>
      <c r="D32" s="1123">
        <v>20</v>
      </c>
      <c r="E32" s="1124">
        <v>1910</v>
      </c>
      <c r="F32" s="1125">
        <v>7052</v>
      </c>
    </row>
    <row r="33" spans="1:6" s="1153" customFormat="1" ht="17.25" hidden="1" customHeight="1" thickTop="1" x14ac:dyDescent="0.3">
      <c r="A33" s="1126">
        <v>41009</v>
      </c>
      <c r="B33" s="1122">
        <v>40768</v>
      </c>
      <c r="C33" s="1123">
        <v>167377</v>
      </c>
      <c r="D33" s="1123">
        <v>21</v>
      </c>
      <c r="E33" s="1124">
        <v>1941</v>
      </c>
      <c r="F33" s="1125">
        <v>7970</v>
      </c>
    </row>
    <row r="34" spans="1:6" s="1153" customFormat="1" ht="17.25" hidden="1" customHeight="1" thickTop="1" x14ac:dyDescent="0.3">
      <c r="A34" s="1126">
        <v>41030</v>
      </c>
      <c r="B34" s="1122">
        <v>39880</v>
      </c>
      <c r="C34" s="1123">
        <v>154833</v>
      </c>
      <c r="D34" s="1123">
        <v>22</v>
      </c>
      <c r="E34" s="1124">
        <v>1813</v>
      </c>
      <c r="F34" s="1125">
        <v>7038</v>
      </c>
    </row>
    <row r="35" spans="1:6" s="1153" customFormat="1" ht="17.25" hidden="1" customHeight="1" thickTop="1" x14ac:dyDescent="0.3">
      <c r="A35" s="1126">
        <v>41061</v>
      </c>
      <c r="B35" s="1122">
        <v>38969</v>
      </c>
      <c r="C35" s="1123">
        <v>198870</v>
      </c>
      <c r="D35" s="1123">
        <v>21</v>
      </c>
      <c r="E35" s="1124">
        <v>1856</v>
      </c>
      <c r="F35" s="1125">
        <v>9470</v>
      </c>
    </row>
    <row r="36" spans="1:6" s="1153" customFormat="1" ht="17.25" hidden="1" customHeight="1" thickTop="1" x14ac:dyDescent="0.3">
      <c r="A36" s="1126">
        <v>41091</v>
      </c>
      <c r="B36" s="1122">
        <v>44750</v>
      </c>
      <c r="C36" s="1123">
        <v>170474</v>
      </c>
      <c r="D36" s="1123">
        <v>22</v>
      </c>
      <c r="E36" s="1124">
        <v>2034</v>
      </c>
      <c r="F36" s="1125">
        <v>7749</v>
      </c>
    </row>
    <row r="37" spans="1:6" s="1153" customFormat="1" ht="17.25" hidden="1" customHeight="1" thickTop="1" x14ac:dyDescent="0.3">
      <c r="A37" s="1126">
        <v>41122</v>
      </c>
      <c r="B37" s="1122">
        <v>37355</v>
      </c>
      <c r="C37" s="1123">
        <v>195303</v>
      </c>
      <c r="D37" s="1123">
        <v>21</v>
      </c>
      <c r="E37" s="1124">
        <v>1779</v>
      </c>
      <c r="F37" s="1125">
        <v>9300</v>
      </c>
    </row>
    <row r="38" spans="1:6" s="1153" customFormat="1" ht="17.25" hidden="1" customHeight="1" thickTop="1" x14ac:dyDescent="0.3">
      <c r="A38" s="1126">
        <v>41153</v>
      </c>
      <c r="B38" s="1122">
        <v>35953</v>
      </c>
      <c r="C38" s="1123">
        <v>141745</v>
      </c>
      <c r="D38" s="1123">
        <v>19</v>
      </c>
      <c r="E38" s="1124">
        <v>1892</v>
      </c>
      <c r="F38" s="1125">
        <v>7460</v>
      </c>
    </row>
    <row r="39" spans="1:6" s="1153" customFormat="1" ht="17.25" hidden="1" customHeight="1" thickTop="1" x14ac:dyDescent="0.3">
      <c r="A39" s="1126">
        <v>41183</v>
      </c>
      <c r="B39" s="1122">
        <v>46809</v>
      </c>
      <c r="C39" s="1123">
        <v>163355</v>
      </c>
      <c r="D39" s="1123">
        <v>23</v>
      </c>
      <c r="E39" s="1124">
        <v>2035</v>
      </c>
      <c r="F39" s="1125">
        <v>7102</v>
      </c>
    </row>
    <row r="40" spans="1:6" s="1153" customFormat="1" ht="17.25" hidden="1" customHeight="1" thickTop="1" x14ac:dyDescent="0.3">
      <c r="A40" s="1126">
        <v>41214</v>
      </c>
      <c r="B40" s="1122">
        <v>40944</v>
      </c>
      <c r="C40" s="1123">
        <v>195912</v>
      </c>
      <c r="D40" s="1123">
        <v>20</v>
      </c>
      <c r="E40" s="1124">
        <v>2047</v>
      </c>
      <c r="F40" s="1125">
        <v>9796</v>
      </c>
    </row>
    <row r="41" spans="1:6" s="1153" customFormat="1" ht="17.25" hidden="1" customHeight="1" thickTop="1" x14ac:dyDescent="0.3">
      <c r="A41" s="1126">
        <v>41244</v>
      </c>
      <c r="B41" s="1122">
        <v>51809</v>
      </c>
      <c r="C41" s="1123">
        <v>236716</v>
      </c>
      <c r="D41" s="1123">
        <v>20</v>
      </c>
      <c r="E41" s="1124">
        <v>2590</v>
      </c>
      <c r="F41" s="1125">
        <v>11836</v>
      </c>
    </row>
    <row r="42" spans="1:6" s="1153" customFormat="1" ht="17.25" hidden="1" customHeight="1" thickTop="1" x14ac:dyDescent="0.3">
      <c r="A42" s="1126">
        <v>41640</v>
      </c>
      <c r="B42" s="1122">
        <v>42403</v>
      </c>
      <c r="C42" s="1123">
        <v>180340</v>
      </c>
      <c r="D42" s="1123">
        <v>19</v>
      </c>
      <c r="E42" s="1123">
        <v>2232</v>
      </c>
      <c r="F42" s="1154">
        <v>9492</v>
      </c>
    </row>
    <row r="43" spans="1:6" s="1153" customFormat="1" ht="17.25" hidden="1" customHeight="1" thickTop="1" x14ac:dyDescent="0.3">
      <c r="A43" s="1126">
        <v>41671</v>
      </c>
      <c r="B43" s="1122">
        <v>46387</v>
      </c>
      <c r="C43" s="1123">
        <v>180036</v>
      </c>
      <c r="D43" s="1123">
        <v>18</v>
      </c>
      <c r="E43" s="1123">
        <v>2577</v>
      </c>
      <c r="F43" s="1154">
        <v>10002</v>
      </c>
    </row>
    <row r="44" spans="1:6" s="1153" customFormat="1" ht="17.25" hidden="1" customHeight="1" thickTop="1" x14ac:dyDescent="0.3">
      <c r="A44" s="1126">
        <v>41699</v>
      </c>
      <c r="B44" s="1122">
        <v>44655</v>
      </c>
      <c r="C44" s="1123">
        <v>152932</v>
      </c>
      <c r="D44" s="1123">
        <v>19</v>
      </c>
      <c r="E44" s="1123">
        <v>2350</v>
      </c>
      <c r="F44" s="1154">
        <v>8049</v>
      </c>
    </row>
    <row r="45" spans="1:6" s="1153" customFormat="1" ht="17.25" hidden="1" customHeight="1" thickTop="1" x14ac:dyDescent="0.3">
      <c r="A45" s="1126">
        <v>41730</v>
      </c>
      <c r="B45" s="1122">
        <v>55001</v>
      </c>
      <c r="C45" s="1123">
        <v>183452</v>
      </c>
      <c r="D45" s="1123">
        <v>22</v>
      </c>
      <c r="E45" s="1123">
        <v>2500</v>
      </c>
      <c r="F45" s="1154">
        <v>8339</v>
      </c>
    </row>
    <row r="46" spans="1:6" s="1153" customFormat="1" ht="17.25" hidden="1" customHeight="1" thickTop="1" x14ac:dyDescent="0.3">
      <c r="A46" s="1126">
        <v>41760</v>
      </c>
      <c r="B46" s="1122">
        <v>48119</v>
      </c>
      <c r="C46" s="1123">
        <v>197452</v>
      </c>
      <c r="D46" s="1123">
        <v>21</v>
      </c>
      <c r="E46" s="1123">
        <v>2291</v>
      </c>
      <c r="F46" s="1154">
        <v>9402</v>
      </c>
    </row>
    <row r="47" spans="1:6" s="1153" customFormat="1" ht="17.25" hidden="1" customHeight="1" thickTop="1" x14ac:dyDescent="0.3">
      <c r="A47" s="1126">
        <v>41791</v>
      </c>
      <c r="B47" s="1122">
        <v>53390</v>
      </c>
      <c r="C47" s="1123">
        <v>200862</v>
      </c>
      <c r="D47" s="1123">
        <v>21</v>
      </c>
      <c r="E47" s="1123">
        <v>2542</v>
      </c>
      <c r="F47" s="1154">
        <v>9565</v>
      </c>
    </row>
    <row r="48" spans="1:6" s="1153" customFormat="1" ht="17.25" hidden="1" customHeight="1" thickTop="1" x14ac:dyDescent="0.3">
      <c r="A48" s="1126">
        <v>41821</v>
      </c>
      <c r="B48" s="1122">
        <v>53313</v>
      </c>
      <c r="C48" s="1123">
        <v>183321</v>
      </c>
      <c r="D48" s="1123">
        <v>22</v>
      </c>
      <c r="E48" s="1123">
        <v>2423</v>
      </c>
      <c r="F48" s="1154">
        <v>8333</v>
      </c>
    </row>
    <row r="49" spans="1:6" s="1153" customFormat="1" ht="17.25" hidden="1" customHeight="1" thickTop="1" x14ac:dyDescent="0.3">
      <c r="A49" s="1126">
        <v>41852</v>
      </c>
      <c r="B49" s="1122">
        <v>46756</v>
      </c>
      <c r="C49" s="1123">
        <v>216798</v>
      </c>
      <c r="D49" s="1123">
        <v>20</v>
      </c>
      <c r="E49" s="1123">
        <v>2338</v>
      </c>
      <c r="F49" s="1154">
        <v>10840</v>
      </c>
    </row>
    <row r="50" spans="1:6" s="1153" customFormat="1" ht="17.25" hidden="1" customHeight="1" thickTop="1" x14ac:dyDescent="0.3">
      <c r="A50" s="1126">
        <v>41883</v>
      </c>
      <c r="B50" s="1122">
        <v>55791</v>
      </c>
      <c r="C50" s="1123">
        <v>250739</v>
      </c>
      <c r="D50" s="1123">
        <v>22</v>
      </c>
      <c r="E50" s="1123">
        <v>2536</v>
      </c>
      <c r="F50" s="1154">
        <v>11397</v>
      </c>
    </row>
    <row r="51" spans="1:6" s="1153" customFormat="1" ht="17.25" hidden="1" customHeight="1" thickTop="1" x14ac:dyDescent="0.3">
      <c r="A51" s="1126">
        <v>41913</v>
      </c>
      <c r="B51" s="1122">
        <v>56053</v>
      </c>
      <c r="C51" s="1123">
        <v>243022</v>
      </c>
      <c r="D51" s="1123">
        <v>22</v>
      </c>
      <c r="E51" s="1123">
        <v>2548</v>
      </c>
      <c r="F51" s="1154">
        <v>11046</v>
      </c>
    </row>
    <row r="52" spans="1:6" s="1153" customFormat="1" ht="17.25" hidden="1" customHeight="1" thickTop="1" x14ac:dyDescent="0.3">
      <c r="A52" s="1126">
        <v>41944</v>
      </c>
      <c r="B52" s="1122">
        <v>47833</v>
      </c>
      <c r="C52" s="1123">
        <v>205673</v>
      </c>
      <c r="D52" s="1123">
        <v>20</v>
      </c>
      <c r="E52" s="1123">
        <v>2392</v>
      </c>
      <c r="F52" s="1154">
        <v>10284</v>
      </c>
    </row>
    <row r="53" spans="1:6" s="1153" customFormat="1" ht="17.25" hidden="1" customHeight="1" thickTop="1" x14ac:dyDescent="0.3">
      <c r="A53" s="1126">
        <v>41974</v>
      </c>
      <c r="B53" s="1122">
        <v>72510</v>
      </c>
      <c r="C53" s="1123">
        <v>289473</v>
      </c>
      <c r="D53" s="1123">
        <v>21</v>
      </c>
      <c r="E53" s="1123">
        <v>3453</v>
      </c>
      <c r="F53" s="1154">
        <v>13784</v>
      </c>
    </row>
    <row r="54" spans="1:6" s="1153" customFormat="1" ht="17.25" hidden="1" customHeight="1" thickTop="1" x14ac:dyDescent="0.3">
      <c r="A54" s="1126">
        <v>42005</v>
      </c>
      <c r="B54" s="1122">
        <v>48380</v>
      </c>
      <c r="C54" s="1123">
        <v>173092</v>
      </c>
      <c r="D54" s="1123">
        <v>20</v>
      </c>
      <c r="E54" s="1123">
        <v>2419</v>
      </c>
      <c r="F54" s="1154">
        <v>8655</v>
      </c>
    </row>
    <row r="55" spans="1:6" s="1153" customFormat="1" ht="17.25" hidden="1" customHeight="1" thickTop="1" x14ac:dyDescent="0.3">
      <c r="A55" s="1126">
        <v>42036</v>
      </c>
      <c r="B55" s="1122">
        <v>51454</v>
      </c>
      <c r="C55" s="1123">
        <v>187546</v>
      </c>
      <c r="D55" s="1123">
        <v>17</v>
      </c>
      <c r="E55" s="1123">
        <v>3027</v>
      </c>
      <c r="F55" s="1154">
        <v>11032</v>
      </c>
    </row>
    <row r="56" spans="1:6" s="1153" customFormat="1" ht="17.25" hidden="1" customHeight="1" thickTop="1" x14ac:dyDescent="0.3">
      <c r="A56" s="1126">
        <v>42064</v>
      </c>
      <c r="B56" s="1122">
        <v>58553</v>
      </c>
      <c r="C56" s="1123">
        <v>268463</v>
      </c>
      <c r="D56" s="1123">
        <v>21</v>
      </c>
      <c r="E56" s="1123">
        <v>2788</v>
      </c>
      <c r="F56" s="1154">
        <v>12784</v>
      </c>
    </row>
    <row r="57" spans="1:6" s="1153" customFormat="1" ht="17.25" hidden="1" customHeight="1" thickTop="1" x14ac:dyDescent="0.3">
      <c r="A57" s="1126">
        <v>42095</v>
      </c>
      <c r="B57" s="1122">
        <v>57856</v>
      </c>
      <c r="C57" s="1123">
        <v>203457</v>
      </c>
      <c r="D57" s="1123">
        <v>22</v>
      </c>
      <c r="E57" s="1123">
        <v>2630</v>
      </c>
      <c r="F57" s="1154">
        <v>9248</v>
      </c>
    </row>
    <row r="58" spans="1:6" s="1153" customFormat="1" ht="17.25" hidden="1" customHeight="1" thickTop="1" x14ac:dyDescent="0.3">
      <c r="A58" s="1126">
        <v>42125</v>
      </c>
      <c r="B58" s="1122">
        <v>52109</v>
      </c>
      <c r="C58" s="1123">
        <v>206401</v>
      </c>
      <c r="D58" s="1123">
        <v>20</v>
      </c>
      <c r="E58" s="1123">
        <v>2605</v>
      </c>
      <c r="F58" s="1154">
        <v>10320</v>
      </c>
    </row>
    <row r="59" spans="1:6" s="1153" customFormat="1" ht="17.25" hidden="1" customHeight="1" thickTop="1" x14ac:dyDescent="0.3">
      <c r="A59" s="1126">
        <v>42156</v>
      </c>
      <c r="B59" s="1122">
        <v>63741</v>
      </c>
      <c r="C59" s="1123">
        <v>252415</v>
      </c>
      <c r="D59" s="1123">
        <v>22</v>
      </c>
      <c r="E59" s="1123">
        <v>2897</v>
      </c>
      <c r="F59" s="1154">
        <v>11473</v>
      </c>
    </row>
    <row r="60" spans="1:6" s="1153" customFormat="1" ht="17.25" hidden="1" customHeight="1" thickTop="1" x14ac:dyDescent="0.3">
      <c r="A60" s="1126">
        <v>42186</v>
      </c>
      <c r="B60" s="1122">
        <v>60872</v>
      </c>
      <c r="C60" s="1123">
        <v>165725</v>
      </c>
      <c r="D60" s="1123">
        <v>23</v>
      </c>
      <c r="E60" s="1123">
        <v>2647</v>
      </c>
      <c r="F60" s="1154">
        <v>7205</v>
      </c>
    </row>
    <row r="61" spans="1:6" s="1153" customFormat="1" ht="17.25" hidden="1" customHeight="1" thickTop="1" x14ac:dyDescent="0.3">
      <c r="A61" s="1126">
        <v>42217</v>
      </c>
      <c r="B61" s="1122">
        <v>55863</v>
      </c>
      <c r="C61" s="1123">
        <v>157986</v>
      </c>
      <c r="D61" s="1123">
        <v>21</v>
      </c>
      <c r="E61" s="1123">
        <v>2660</v>
      </c>
      <c r="F61" s="1154">
        <v>7523</v>
      </c>
    </row>
    <row r="62" spans="1:6" s="1153" customFormat="1" ht="17.25" hidden="1" customHeight="1" thickTop="1" x14ac:dyDescent="0.3">
      <c r="A62" s="1126">
        <v>42248</v>
      </c>
      <c r="B62" s="1122">
        <v>57801</v>
      </c>
      <c r="C62" s="1123">
        <v>162159</v>
      </c>
      <c r="D62" s="1123">
        <v>21</v>
      </c>
      <c r="E62" s="1123">
        <v>2752</v>
      </c>
      <c r="F62" s="1154">
        <v>7722</v>
      </c>
    </row>
    <row r="63" spans="1:6" s="1153" customFormat="1" ht="17.25" hidden="1" customHeight="1" thickTop="1" x14ac:dyDescent="0.3">
      <c r="A63" s="1126">
        <v>42278</v>
      </c>
      <c r="B63" s="1122">
        <v>59189</v>
      </c>
      <c r="C63" s="1123">
        <v>199123</v>
      </c>
      <c r="D63" s="1123">
        <v>22</v>
      </c>
      <c r="E63" s="1123">
        <v>2690</v>
      </c>
      <c r="F63" s="1154">
        <v>9051</v>
      </c>
    </row>
    <row r="64" spans="1:6" s="1153" customFormat="1" ht="17.25" hidden="1" customHeight="1" thickTop="1" x14ac:dyDescent="0.3">
      <c r="A64" s="1126">
        <v>42309</v>
      </c>
      <c r="B64" s="1122">
        <v>60462</v>
      </c>
      <c r="C64" s="1123">
        <v>177585</v>
      </c>
      <c r="D64" s="1123">
        <v>19</v>
      </c>
      <c r="E64" s="1123">
        <v>3182</v>
      </c>
      <c r="F64" s="1154">
        <v>9347</v>
      </c>
    </row>
    <row r="65" spans="1:6" s="1153" customFormat="1" ht="17.25" hidden="1" customHeight="1" thickTop="1" x14ac:dyDescent="0.3">
      <c r="A65" s="1126">
        <v>42339</v>
      </c>
      <c r="B65" s="1122">
        <v>76922</v>
      </c>
      <c r="C65" s="1123">
        <v>253578</v>
      </c>
      <c r="D65" s="1123">
        <v>22</v>
      </c>
      <c r="E65" s="1123">
        <v>3496</v>
      </c>
      <c r="F65" s="1154">
        <v>11526</v>
      </c>
    </row>
    <row r="66" spans="1:6" s="1153" customFormat="1" ht="17.25" hidden="1" customHeight="1" thickTop="1" x14ac:dyDescent="0.3">
      <c r="A66" s="1126">
        <v>42370</v>
      </c>
      <c r="B66" s="1122">
        <v>52011</v>
      </c>
      <c r="C66" s="1123">
        <v>253516</v>
      </c>
      <c r="D66" s="1123">
        <v>20</v>
      </c>
      <c r="E66" s="1123">
        <v>2601</v>
      </c>
      <c r="F66" s="1154">
        <v>12676</v>
      </c>
    </row>
    <row r="67" spans="1:6" s="1153" customFormat="1" ht="17.25" hidden="1" customHeight="1" thickTop="1" x14ac:dyDescent="0.3">
      <c r="A67" s="1126">
        <v>42401</v>
      </c>
      <c r="B67" s="1122">
        <v>62518</v>
      </c>
      <c r="C67" s="1123">
        <v>211597</v>
      </c>
      <c r="D67" s="1123">
        <v>19</v>
      </c>
      <c r="E67" s="1123">
        <v>3290</v>
      </c>
      <c r="F67" s="1154">
        <v>11137</v>
      </c>
    </row>
    <row r="68" spans="1:6" s="1153" customFormat="1" ht="17.25" hidden="1" customHeight="1" thickTop="1" x14ac:dyDescent="0.3">
      <c r="A68" s="1126">
        <v>42430</v>
      </c>
      <c r="B68" s="1122">
        <v>64922</v>
      </c>
      <c r="C68" s="1123">
        <v>223848</v>
      </c>
      <c r="D68" s="1123">
        <v>22</v>
      </c>
      <c r="E68" s="1123">
        <v>2951</v>
      </c>
      <c r="F68" s="1154">
        <v>10175</v>
      </c>
    </row>
    <row r="69" spans="1:6" s="1153" customFormat="1" ht="17.25" hidden="1" customHeight="1" thickTop="1" x14ac:dyDescent="0.3">
      <c r="A69" s="1126">
        <v>42461</v>
      </c>
      <c r="B69" s="1122">
        <v>57129</v>
      </c>
      <c r="C69" s="1123">
        <v>215673</v>
      </c>
      <c r="D69" s="1123">
        <v>20</v>
      </c>
      <c r="E69" s="1123">
        <v>2856</v>
      </c>
      <c r="F69" s="1154">
        <v>10784</v>
      </c>
    </row>
    <row r="70" spans="1:6" s="1153" customFormat="1" ht="17.25" hidden="1" customHeight="1" thickTop="1" x14ac:dyDescent="0.3">
      <c r="A70" s="1126">
        <v>42491</v>
      </c>
      <c r="B70" s="1122">
        <v>69200</v>
      </c>
      <c r="C70" s="1123">
        <v>219755</v>
      </c>
      <c r="D70" s="1123">
        <v>22</v>
      </c>
      <c r="E70" s="1123">
        <v>3145</v>
      </c>
      <c r="F70" s="1154">
        <v>9989</v>
      </c>
    </row>
    <row r="71" spans="1:6" s="1153" customFormat="1" ht="17.25" hidden="1" customHeight="1" thickTop="1" x14ac:dyDescent="0.3">
      <c r="A71" s="1126">
        <v>42522</v>
      </c>
      <c r="B71" s="1122">
        <v>65589</v>
      </c>
      <c r="C71" s="1123">
        <v>261357</v>
      </c>
      <c r="D71" s="1123">
        <v>22</v>
      </c>
      <c r="E71" s="1123">
        <v>2981</v>
      </c>
      <c r="F71" s="1154">
        <v>11880</v>
      </c>
    </row>
    <row r="72" spans="1:6" s="1153" customFormat="1" ht="17.25" hidden="1" customHeight="1" thickTop="1" x14ac:dyDescent="0.3">
      <c r="A72" s="1126">
        <v>42552</v>
      </c>
      <c r="B72" s="1122">
        <v>57011</v>
      </c>
      <c r="C72" s="1123">
        <v>222186</v>
      </c>
      <c r="D72" s="1123">
        <v>20</v>
      </c>
      <c r="E72" s="1123">
        <v>2851</v>
      </c>
      <c r="F72" s="1154">
        <v>11109</v>
      </c>
    </row>
    <row r="73" spans="1:6" s="1153" customFormat="1" ht="17.25" hidden="1" customHeight="1" thickTop="1" x14ac:dyDescent="0.3">
      <c r="A73" s="1126">
        <v>42583</v>
      </c>
      <c r="B73" s="1122">
        <v>68655</v>
      </c>
      <c r="C73" s="1123">
        <v>226764</v>
      </c>
      <c r="D73" s="1123">
        <v>22</v>
      </c>
      <c r="E73" s="1123">
        <v>3121</v>
      </c>
      <c r="F73" s="1154">
        <v>10307</v>
      </c>
    </row>
    <row r="74" spans="1:6" s="1153" customFormat="1" ht="17.25" hidden="1" customHeight="1" thickTop="1" x14ac:dyDescent="0.3">
      <c r="A74" s="1126">
        <v>42614</v>
      </c>
      <c r="B74" s="1122">
        <v>63895</v>
      </c>
      <c r="C74" s="1123">
        <v>220931</v>
      </c>
      <c r="D74" s="1123">
        <v>21</v>
      </c>
      <c r="E74" s="1123">
        <v>3043</v>
      </c>
      <c r="F74" s="1154">
        <v>10521</v>
      </c>
    </row>
    <row r="75" spans="1:6" s="1153" customFormat="1" ht="17.25" hidden="1" customHeight="1" thickTop="1" x14ac:dyDescent="0.3">
      <c r="A75" s="1126">
        <v>42644</v>
      </c>
      <c r="B75" s="1122">
        <v>64811</v>
      </c>
      <c r="C75" s="1123">
        <v>188398</v>
      </c>
      <c r="D75" s="1123">
        <v>21</v>
      </c>
      <c r="E75" s="1123">
        <v>3086</v>
      </c>
      <c r="F75" s="1154">
        <v>8971</v>
      </c>
    </row>
    <row r="76" spans="1:6" s="1153" customFormat="1" ht="17.25" hidden="1" customHeight="1" thickTop="1" x14ac:dyDescent="0.3">
      <c r="A76" s="1126">
        <v>42675</v>
      </c>
      <c r="B76" s="1122">
        <v>65062</v>
      </c>
      <c r="C76" s="1123">
        <v>196024</v>
      </c>
      <c r="D76" s="1123">
        <v>21</v>
      </c>
      <c r="E76" s="1123">
        <v>3098</v>
      </c>
      <c r="F76" s="1154">
        <v>9334</v>
      </c>
    </row>
    <row r="77" spans="1:6" s="1153" customFormat="1" ht="17.25" hidden="1" customHeight="1" thickTop="1" x14ac:dyDescent="0.3">
      <c r="A77" s="1126">
        <v>42705</v>
      </c>
      <c r="B77" s="1122">
        <v>81451</v>
      </c>
      <c r="C77" s="1123">
        <v>260639</v>
      </c>
      <c r="D77" s="1123">
        <v>22</v>
      </c>
      <c r="E77" s="1123">
        <v>3702</v>
      </c>
      <c r="F77" s="1154">
        <v>11847</v>
      </c>
    </row>
    <row r="78" spans="1:6" s="1153" customFormat="1" ht="17.25" hidden="1" customHeight="1" thickTop="1" x14ac:dyDescent="0.3">
      <c r="A78" s="1126">
        <v>42736</v>
      </c>
      <c r="B78" s="1122">
        <v>66836</v>
      </c>
      <c r="C78" s="1123">
        <v>227128</v>
      </c>
      <c r="D78" s="1123">
        <v>21</v>
      </c>
      <c r="E78" s="1123">
        <v>3183</v>
      </c>
      <c r="F78" s="1154">
        <v>10816</v>
      </c>
    </row>
    <row r="79" spans="1:6" s="1153" customFormat="1" ht="16.5" hidden="1" customHeight="1" x14ac:dyDescent="0.3">
      <c r="A79" s="1127">
        <v>42767</v>
      </c>
      <c r="B79" s="1122">
        <v>62308</v>
      </c>
      <c r="C79" s="1123">
        <v>172975</v>
      </c>
      <c r="D79" s="1123">
        <v>17</v>
      </c>
      <c r="E79" s="1123">
        <v>3665</v>
      </c>
      <c r="F79" s="1154">
        <v>10175</v>
      </c>
    </row>
    <row r="80" spans="1:6" s="1153" customFormat="1" ht="16.5" hidden="1" customHeight="1" x14ac:dyDescent="0.3">
      <c r="A80" s="1127">
        <v>42795</v>
      </c>
      <c r="B80" s="1122">
        <v>76832</v>
      </c>
      <c r="C80" s="1123">
        <v>260402</v>
      </c>
      <c r="D80" s="1123">
        <v>22</v>
      </c>
      <c r="E80" s="1123">
        <v>3492</v>
      </c>
      <c r="F80" s="1154">
        <v>11836</v>
      </c>
    </row>
    <row r="81" spans="1:6" s="1153" customFormat="1" ht="16.5" hidden="1" customHeight="1" x14ac:dyDescent="0.3">
      <c r="A81" s="1127">
        <v>42826</v>
      </c>
      <c r="B81" s="1122">
        <v>65388</v>
      </c>
      <c r="C81" s="1123">
        <v>234471</v>
      </c>
      <c r="D81" s="1123">
        <v>20</v>
      </c>
      <c r="E81" s="1123">
        <v>3269</v>
      </c>
      <c r="F81" s="1154">
        <v>11724</v>
      </c>
    </row>
    <row r="82" spans="1:6" s="1153" customFormat="1" ht="16.5" hidden="1" customHeight="1" x14ac:dyDescent="0.3">
      <c r="A82" s="1127">
        <v>42856</v>
      </c>
      <c r="B82" s="1122">
        <v>83833</v>
      </c>
      <c r="C82" s="1123">
        <v>216262</v>
      </c>
      <c r="D82" s="1123">
        <v>22</v>
      </c>
      <c r="E82" s="1123">
        <v>3811</v>
      </c>
      <c r="F82" s="1154">
        <v>9830</v>
      </c>
    </row>
    <row r="83" spans="1:6" s="1153" customFormat="1" ht="16.5" hidden="1" customHeight="1" x14ac:dyDescent="0.3">
      <c r="A83" s="1127">
        <v>42887</v>
      </c>
      <c r="B83" s="1122">
        <v>78973</v>
      </c>
      <c r="C83" s="1123">
        <v>253396</v>
      </c>
      <c r="D83" s="1123">
        <v>21</v>
      </c>
      <c r="E83" s="1123">
        <v>3761</v>
      </c>
      <c r="F83" s="1154">
        <v>12066</v>
      </c>
    </row>
    <row r="84" spans="1:6" s="1153" customFormat="1" ht="16.5" hidden="1" customHeight="1" x14ac:dyDescent="0.3">
      <c r="A84" s="1127">
        <v>42917</v>
      </c>
      <c r="B84" s="1122">
        <v>77852</v>
      </c>
      <c r="C84" s="1123">
        <v>259200</v>
      </c>
      <c r="D84" s="1123">
        <v>21</v>
      </c>
      <c r="E84" s="1123">
        <v>3707</v>
      </c>
      <c r="F84" s="1154">
        <v>12343</v>
      </c>
    </row>
    <row r="85" spans="1:6" s="1153" customFormat="1" ht="16.5" hidden="1" customHeight="1" x14ac:dyDescent="0.3">
      <c r="A85" s="1127">
        <v>42948</v>
      </c>
      <c r="B85" s="1122">
        <v>79598</v>
      </c>
      <c r="C85" s="1123">
        <v>238941</v>
      </c>
      <c r="D85" s="1123">
        <v>23</v>
      </c>
      <c r="E85" s="1123">
        <v>3461</v>
      </c>
      <c r="F85" s="1154">
        <v>10389</v>
      </c>
    </row>
    <row r="86" spans="1:6" s="1153" customFormat="1" ht="16.5" hidden="1" customHeight="1" x14ac:dyDescent="0.3">
      <c r="A86" s="1127">
        <v>42979</v>
      </c>
      <c r="B86" s="1122">
        <v>71140</v>
      </c>
      <c r="C86" s="1123">
        <v>240405</v>
      </c>
      <c r="D86" s="1123">
        <v>21</v>
      </c>
      <c r="E86" s="1123">
        <v>3388</v>
      </c>
      <c r="F86" s="1154">
        <v>11448</v>
      </c>
    </row>
    <row r="87" spans="1:6" s="1153" customFormat="1" ht="16.5" hidden="1" customHeight="1" x14ac:dyDescent="0.3">
      <c r="A87" s="1127">
        <v>43009</v>
      </c>
      <c r="B87" s="1122">
        <v>90624</v>
      </c>
      <c r="C87" s="1123">
        <v>229265</v>
      </c>
      <c r="D87" s="1123">
        <v>21</v>
      </c>
      <c r="E87" s="1123">
        <v>4315</v>
      </c>
      <c r="F87" s="1154">
        <v>10917</v>
      </c>
    </row>
    <row r="88" spans="1:6" s="1153" customFormat="1" ht="16.5" hidden="1" customHeight="1" x14ac:dyDescent="0.3">
      <c r="A88" s="1127">
        <v>43040</v>
      </c>
      <c r="B88" s="1122">
        <v>82355</v>
      </c>
      <c r="C88" s="1123">
        <v>213845</v>
      </c>
      <c r="D88" s="1123">
        <v>20</v>
      </c>
      <c r="E88" s="1123">
        <v>4118</v>
      </c>
      <c r="F88" s="1154">
        <v>10692</v>
      </c>
    </row>
    <row r="89" spans="1:6" s="1153" customFormat="1" ht="16.5" hidden="1" customHeight="1" x14ac:dyDescent="0.3">
      <c r="A89" s="1127">
        <v>43070</v>
      </c>
      <c r="B89" s="1122">
        <v>99690</v>
      </c>
      <c r="C89" s="1123">
        <v>282514</v>
      </c>
      <c r="D89" s="1123">
        <v>20</v>
      </c>
      <c r="E89" s="1123">
        <v>4985</v>
      </c>
      <c r="F89" s="1154">
        <v>14126</v>
      </c>
    </row>
    <row r="90" spans="1:6" s="1153" customFormat="1" ht="17.25" hidden="1" customHeight="1" thickTop="1" x14ac:dyDescent="0.3">
      <c r="A90" s="1127">
        <v>43101</v>
      </c>
      <c r="B90" s="1122">
        <v>78536</v>
      </c>
      <c r="C90" s="1123">
        <v>235683</v>
      </c>
      <c r="D90" s="1123">
        <v>19</v>
      </c>
      <c r="E90" s="1123">
        <v>4133</v>
      </c>
      <c r="F90" s="1154">
        <v>12404</v>
      </c>
    </row>
    <row r="91" spans="1:6" s="1153" customFormat="1" ht="16.5" hidden="1" customHeight="1" x14ac:dyDescent="0.3">
      <c r="A91" s="1127">
        <v>43132</v>
      </c>
      <c r="B91" s="1122">
        <v>86723</v>
      </c>
      <c r="C91" s="1123">
        <v>293041</v>
      </c>
      <c r="D91" s="1123">
        <v>17</v>
      </c>
      <c r="E91" s="1123">
        <v>5101</v>
      </c>
      <c r="F91" s="1154">
        <v>17238</v>
      </c>
    </row>
    <row r="92" spans="1:6" s="1153" customFormat="1" ht="16.5" hidden="1" customHeight="1" x14ac:dyDescent="0.3">
      <c r="A92" s="1127">
        <v>43160</v>
      </c>
      <c r="B92" s="1122">
        <v>82482</v>
      </c>
      <c r="C92" s="1123">
        <v>247221</v>
      </c>
      <c r="D92" s="1123">
        <v>21</v>
      </c>
      <c r="E92" s="1123">
        <v>3928</v>
      </c>
      <c r="F92" s="1154">
        <v>11772</v>
      </c>
    </row>
    <row r="93" spans="1:6" s="1153" customFormat="1" ht="16.5" hidden="1" customHeight="1" x14ac:dyDescent="0.3">
      <c r="A93" s="1127">
        <v>43191</v>
      </c>
      <c r="B93" s="1122">
        <v>92093</v>
      </c>
      <c r="C93" s="1123">
        <v>273906</v>
      </c>
      <c r="D93" s="1123">
        <v>21</v>
      </c>
      <c r="E93" s="1123">
        <v>4385</v>
      </c>
      <c r="F93" s="1154">
        <v>13043</v>
      </c>
    </row>
    <row r="94" spans="1:6" s="1153" customFormat="1" ht="16.5" hidden="1" customHeight="1" x14ac:dyDescent="0.3">
      <c r="A94" s="1127">
        <v>43221</v>
      </c>
      <c r="B94" s="1122">
        <v>91042</v>
      </c>
      <c r="C94" s="1123">
        <v>266885</v>
      </c>
      <c r="D94" s="1123">
        <v>22</v>
      </c>
      <c r="E94" s="1123">
        <v>4138</v>
      </c>
      <c r="F94" s="1154">
        <v>12131</v>
      </c>
    </row>
    <row r="95" spans="1:6" s="1153" customFormat="1" ht="16.5" hidden="1" customHeight="1" x14ac:dyDescent="0.3">
      <c r="A95" s="1127">
        <v>43252</v>
      </c>
      <c r="B95" s="1122">
        <v>91994</v>
      </c>
      <c r="C95" s="1123">
        <v>267348</v>
      </c>
      <c r="D95" s="1123">
        <v>21</v>
      </c>
      <c r="E95" s="1123">
        <v>4381</v>
      </c>
      <c r="F95" s="1154">
        <v>12731</v>
      </c>
    </row>
    <row r="96" spans="1:6" s="1153" customFormat="1" ht="16.5" hidden="1" customHeight="1" x14ac:dyDescent="0.3">
      <c r="A96" s="1127">
        <v>43282</v>
      </c>
      <c r="B96" s="1122">
        <v>92490</v>
      </c>
      <c r="C96" s="1123">
        <v>195832</v>
      </c>
      <c r="D96" s="1123">
        <v>22</v>
      </c>
      <c r="E96" s="1123">
        <v>4204</v>
      </c>
      <c r="F96" s="1154">
        <v>8901</v>
      </c>
    </row>
    <row r="97" spans="1:8" s="1153" customFormat="1" ht="16.5" hidden="1" customHeight="1" x14ac:dyDescent="0.3">
      <c r="A97" s="1127">
        <v>43313</v>
      </c>
      <c r="B97" s="1122">
        <v>91096</v>
      </c>
      <c r="C97" s="1123">
        <v>242535</v>
      </c>
      <c r="D97" s="1123">
        <v>22</v>
      </c>
      <c r="E97" s="1123">
        <v>4141</v>
      </c>
      <c r="F97" s="1154">
        <v>11024</v>
      </c>
    </row>
    <row r="98" spans="1:8" s="1153" customFormat="1" ht="16.5" hidden="1" customHeight="1" x14ac:dyDescent="0.3">
      <c r="A98" s="1127">
        <v>43344</v>
      </c>
      <c r="B98" s="1122">
        <v>76792</v>
      </c>
      <c r="C98" s="1123">
        <v>194841</v>
      </c>
      <c r="D98" s="1123">
        <v>19</v>
      </c>
      <c r="E98" s="1123">
        <v>4042</v>
      </c>
      <c r="F98" s="1154">
        <v>10255</v>
      </c>
    </row>
    <row r="99" spans="1:8" s="1153" customFormat="1" ht="16.5" hidden="1" customHeight="1" x14ac:dyDescent="0.3">
      <c r="A99" s="1127">
        <v>43374</v>
      </c>
      <c r="B99" s="1122">
        <v>107212</v>
      </c>
      <c r="C99" s="1123">
        <v>239481</v>
      </c>
      <c r="D99" s="1123">
        <v>23</v>
      </c>
      <c r="E99" s="1123">
        <v>4661</v>
      </c>
      <c r="F99" s="1154">
        <v>10412</v>
      </c>
    </row>
    <row r="100" spans="1:8" s="1153" customFormat="1" ht="16.5" hidden="1" customHeight="1" x14ac:dyDescent="0.3">
      <c r="A100" s="1127">
        <v>43405</v>
      </c>
      <c r="B100" s="1122">
        <v>93267</v>
      </c>
      <c r="C100" s="1123">
        <v>249899</v>
      </c>
      <c r="D100" s="1123">
        <v>20</v>
      </c>
      <c r="E100" s="1123">
        <v>4663</v>
      </c>
      <c r="F100" s="1154">
        <v>12495</v>
      </c>
    </row>
    <row r="101" spans="1:8" s="1153" customFormat="1" ht="16.5" hidden="1" customHeight="1" x14ac:dyDescent="0.3">
      <c r="A101" s="1127">
        <v>43435</v>
      </c>
      <c r="B101" s="1122">
        <v>111315</v>
      </c>
      <c r="C101" s="1123">
        <v>295538</v>
      </c>
      <c r="D101" s="1123">
        <v>20</v>
      </c>
      <c r="E101" s="1123">
        <v>5566</v>
      </c>
      <c r="F101" s="1154">
        <v>14777</v>
      </c>
    </row>
    <row r="102" spans="1:8" s="1153" customFormat="1" ht="17.25" thickTop="1" x14ac:dyDescent="0.3">
      <c r="A102" s="1127">
        <v>43466</v>
      </c>
      <c r="B102" s="1122">
        <v>102170</v>
      </c>
      <c r="C102" s="1123">
        <v>247334</v>
      </c>
      <c r="D102" s="1123">
        <v>20</v>
      </c>
      <c r="E102" s="1123">
        <v>5109</v>
      </c>
      <c r="F102" s="1154">
        <v>12367</v>
      </c>
    </row>
    <row r="103" spans="1:8" s="1153" customFormat="1" x14ac:dyDescent="0.3">
      <c r="A103" s="1127">
        <v>43497</v>
      </c>
      <c r="B103" s="1122">
        <v>86111</v>
      </c>
      <c r="C103" s="1123">
        <v>238735</v>
      </c>
      <c r="D103" s="1123">
        <v>18</v>
      </c>
      <c r="E103" s="1123">
        <v>4784</v>
      </c>
      <c r="F103" s="1154">
        <v>13263</v>
      </c>
    </row>
    <row r="104" spans="1:8" s="1153" customFormat="1" x14ac:dyDescent="0.3">
      <c r="A104" s="1126">
        <v>43525</v>
      </c>
      <c r="B104" s="1122">
        <v>87109</v>
      </c>
      <c r="C104" s="1123">
        <v>244427</v>
      </c>
      <c r="D104" s="1123">
        <v>19</v>
      </c>
      <c r="E104" s="1123">
        <v>4585</v>
      </c>
      <c r="F104" s="1154">
        <v>12865</v>
      </c>
    </row>
    <row r="105" spans="1:8" s="1153" customFormat="1" x14ac:dyDescent="0.3">
      <c r="A105" s="1126">
        <v>43556</v>
      </c>
      <c r="B105" s="1122">
        <v>107169</v>
      </c>
      <c r="C105" s="1123">
        <v>272553</v>
      </c>
      <c r="D105" s="1123">
        <v>22</v>
      </c>
      <c r="E105" s="1123">
        <v>4871</v>
      </c>
      <c r="F105" s="1154">
        <v>12389</v>
      </c>
    </row>
    <row r="106" spans="1:8" s="1153" customFormat="1" x14ac:dyDescent="0.3">
      <c r="A106" s="1126">
        <v>43586</v>
      </c>
      <c r="B106" s="1122">
        <v>103041</v>
      </c>
      <c r="C106" s="1123">
        <v>292643</v>
      </c>
      <c r="D106" s="1123">
        <v>22</v>
      </c>
      <c r="E106" s="1123">
        <v>4684</v>
      </c>
      <c r="F106" s="1154">
        <v>13302</v>
      </c>
    </row>
    <row r="107" spans="1:8" s="1153" customFormat="1" x14ac:dyDescent="0.3">
      <c r="A107" s="1126">
        <v>43617</v>
      </c>
      <c r="B107" s="1122">
        <v>96992</v>
      </c>
      <c r="C107" s="1123">
        <v>321512</v>
      </c>
      <c r="D107" s="1123">
        <v>19</v>
      </c>
      <c r="E107" s="1123">
        <v>5105</v>
      </c>
      <c r="F107" s="1154">
        <v>16922</v>
      </c>
    </row>
    <row r="108" spans="1:8" s="1153" customFormat="1" x14ac:dyDescent="0.3">
      <c r="A108" s="1126">
        <v>43647</v>
      </c>
      <c r="B108" s="1122">
        <v>104816</v>
      </c>
      <c r="C108" s="1123">
        <v>225573</v>
      </c>
      <c r="D108" s="1123">
        <v>24</v>
      </c>
      <c r="E108" s="1123">
        <v>4367</v>
      </c>
      <c r="F108" s="1154">
        <v>9399</v>
      </c>
    </row>
    <row r="109" spans="1:8" s="1153" customFormat="1" x14ac:dyDescent="0.3">
      <c r="A109" s="1126">
        <v>43678</v>
      </c>
      <c r="B109" s="1122">
        <v>93962</v>
      </c>
      <c r="C109" s="1123">
        <v>269150</v>
      </c>
      <c r="D109" s="1123">
        <v>22</v>
      </c>
      <c r="E109" s="1123">
        <v>4271</v>
      </c>
      <c r="F109" s="1154">
        <v>12234</v>
      </c>
    </row>
    <row r="110" spans="1:8" s="1153" customFormat="1" x14ac:dyDescent="0.3">
      <c r="A110" s="1126">
        <v>43709</v>
      </c>
      <c r="B110" s="1122">
        <v>107491</v>
      </c>
      <c r="C110" s="1123">
        <v>246650</v>
      </c>
      <c r="D110" s="1123">
        <v>19</v>
      </c>
      <c r="E110" s="1123">
        <v>5657</v>
      </c>
      <c r="F110" s="1154">
        <v>12982</v>
      </c>
    </row>
    <row r="111" spans="1:8" s="1153" customFormat="1" x14ac:dyDescent="0.3">
      <c r="A111" s="1126">
        <v>43739</v>
      </c>
      <c r="B111" s="1122">
        <v>110379</v>
      </c>
      <c r="C111" s="1123">
        <v>276285</v>
      </c>
      <c r="D111" s="1123">
        <v>23</v>
      </c>
      <c r="E111" s="1123">
        <v>4799</v>
      </c>
      <c r="F111" s="1154">
        <v>12012</v>
      </c>
    </row>
    <row r="112" spans="1:8" s="1153" customFormat="1" x14ac:dyDescent="0.3">
      <c r="A112" s="1126">
        <v>43770</v>
      </c>
      <c r="B112" s="1122">
        <v>92147</v>
      </c>
      <c r="C112" s="1123">
        <v>301442</v>
      </c>
      <c r="D112" s="1123">
        <v>19</v>
      </c>
      <c r="E112" s="1123">
        <v>4850</v>
      </c>
      <c r="F112" s="1154">
        <v>15865.368421052632</v>
      </c>
      <c r="G112" s="1155"/>
      <c r="H112" s="1155"/>
    </row>
    <row r="113" spans="1:8" s="1153" customFormat="1" x14ac:dyDescent="0.3">
      <c r="A113" s="1126">
        <v>43800</v>
      </c>
      <c r="B113" s="1122">
        <v>131738</v>
      </c>
      <c r="C113" s="1123">
        <v>359946</v>
      </c>
      <c r="D113" s="1123">
        <v>20</v>
      </c>
      <c r="E113" s="1123">
        <v>6587</v>
      </c>
      <c r="F113" s="1154">
        <v>17997</v>
      </c>
      <c r="G113" s="1155"/>
      <c r="H113" s="1155"/>
    </row>
    <row r="114" spans="1:8" s="1153" customFormat="1" x14ac:dyDescent="0.3">
      <c r="A114" s="1126">
        <v>43831</v>
      </c>
      <c r="B114" s="1122">
        <v>117273</v>
      </c>
      <c r="C114" s="1123">
        <v>354569</v>
      </c>
      <c r="D114" s="1123">
        <v>21</v>
      </c>
      <c r="E114" s="1123">
        <f>B114/D114</f>
        <v>5584.4285714285716</v>
      </c>
      <c r="F114" s="1154">
        <f>C114/D114</f>
        <v>16884.238095238095</v>
      </c>
      <c r="G114" s="1155"/>
      <c r="H114" s="1155"/>
    </row>
    <row r="115" spans="1:8" s="1153" customFormat="1" x14ac:dyDescent="0.3">
      <c r="A115" s="1126">
        <v>43862</v>
      </c>
      <c r="B115" s="1122">
        <v>88864</v>
      </c>
      <c r="C115" s="1123">
        <v>332152</v>
      </c>
      <c r="D115" s="1123">
        <v>19</v>
      </c>
      <c r="E115" s="1123">
        <v>4677</v>
      </c>
      <c r="F115" s="1154">
        <v>17482</v>
      </c>
      <c r="G115" s="1156"/>
      <c r="H115" s="1155"/>
    </row>
    <row r="116" spans="1:8" s="1153" customFormat="1" x14ac:dyDescent="0.3">
      <c r="A116" s="1126">
        <v>43891</v>
      </c>
      <c r="B116" s="1122">
        <v>97707</v>
      </c>
      <c r="C116" s="1123">
        <v>261527</v>
      </c>
      <c r="D116" s="1123">
        <v>20</v>
      </c>
      <c r="E116" s="1123">
        <v>4885</v>
      </c>
      <c r="F116" s="1154">
        <v>13076</v>
      </c>
      <c r="G116" s="1156"/>
      <c r="H116" s="1155"/>
    </row>
    <row r="117" spans="1:8" s="1153" customFormat="1" x14ac:dyDescent="0.3">
      <c r="A117" s="1126">
        <v>43922</v>
      </c>
      <c r="B117" s="1122">
        <v>92158</v>
      </c>
      <c r="C117" s="1123">
        <v>211732</v>
      </c>
      <c r="D117" s="1123">
        <v>22</v>
      </c>
      <c r="E117" s="1123">
        <v>4189</v>
      </c>
      <c r="F117" s="1154">
        <v>9624</v>
      </c>
      <c r="G117" s="1156"/>
      <c r="H117" s="1155"/>
    </row>
    <row r="118" spans="1:8" s="1153" customFormat="1" x14ac:dyDescent="0.3">
      <c r="A118" s="1126">
        <v>43952</v>
      </c>
      <c r="B118" s="1122">
        <v>94609</v>
      </c>
      <c r="C118" s="1123">
        <v>212297</v>
      </c>
      <c r="D118" s="1123">
        <v>20</v>
      </c>
      <c r="E118" s="1123">
        <v>4730</v>
      </c>
      <c r="F118" s="1154">
        <v>10615</v>
      </c>
      <c r="G118" s="1156"/>
      <c r="H118" s="1155"/>
    </row>
    <row r="119" spans="1:8" s="1153" customFormat="1" x14ac:dyDescent="0.3">
      <c r="A119" s="1126">
        <v>43983</v>
      </c>
      <c r="B119" s="1122">
        <v>134228</v>
      </c>
      <c r="C119" s="1123">
        <v>373434</v>
      </c>
      <c r="D119" s="1123">
        <v>22</v>
      </c>
      <c r="E119" s="1123">
        <v>6101</v>
      </c>
      <c r="F119" s="1154">
        <v>16974</v>
      </c>
      <c r="G119" s="1156"/>
      <c r="H119" s="1155"/>
    </row>
    <row r="120" spans="1:8" s="1153" customFormat="1" x14ac:dyDescent="0.3">
      <c r="A120" s="1126">
        <v>44013</v>
      </c>
      <c r="B120" s="1122">
        <v>113382</v>
      </c>
      <c r="C120" s="1123">
        <v>337960.45621734002</v>
      </c>
      <c r="D120" s="1123">
        <v>23</v>
      </c>
      <c r="E120" s="1123">
        <v>4929.652173913043</v>
      </c>
      <c r="F120" s="1154">
        <v>14693.932879014783</v>
      </c>
      <c r="G120" s="1156"/>
      <c r="H120" s="1155"/>
    </row>
    <row r="121" spans="1:8" s="1153" customFormat="1" x14ac:dyDescent="0.3">
      <c r="A121" s="1126">
        <v>44044</v>
      </c>
      <c r="B121" s="1122">
        <v>102862</v>
      </c>
      <c r="C121" s="1123">
        <v>330240.32741725002</v>
      </c>
      <c r="D121" s="1123">
        <v>21</v>
      </c>
      <c r="E121" s="1123">
        <v>4898.1904761904761</v>
      </c>
      <c r="F121" s="1154">
        <v>15725.729877011905</v>
      </c>
      <c r="G121" s="1156"/>
      <c r="H121" s="1155"/>
    </row>
    <row r="122" spans="1:8" s="1153" customFormat="1" x14ac:dyDescent="0.3">
      <c r="A122" s="1126">
        <v>44075</v>
      </c>
      <c r="B122" s="1122">
        <v>107587</v>
      </c>
      <c r="C122" s="1123">
        <v>367847.95492542</v>
      </c>
      <c r="D122" s="1123">
        <v>22</v>
      </c>
      <c r="E122" s="1123">
        <v>4890.318181818182</v>
      </c>
      <c r="F122" s="1154">
        <v>16720.361587519092</v>
      </c>
      <c r="G122" s="1156"/>
      <c r="H122" s="1155"/>
    </row>
    <row r="123" spans="1:8" s="1153" customFormat="1" x14ac:dyDescent="0.3">
      <c r="A123" s="1126">
        <v>44105</v>
      </c>
      <c r="B123" s="1122">
        <v>100289</v>
      </c>
      <c r="C123" s="1123">
        <v>220600.03425431999</v>
      </c>
      <c r="D123" s="1123">
        <v>22</v>
      </c>
      <c r="E123" s="1123">
        <v>4558.590909090909</v>
      </c>
      <c r="F123" s="1154">
        <v>10027.274284287272</v>
      </c>
      <c r="G123" s="1156"/>
      <c r="H123" s="1155"/>
    </row>
    <row r="124" spans="1:8" s="1153" customFormat="1" x14ac:dyDescent="0.3">
      <c r="A124" s="1126">
        <v>44136</v>
      </c>
      <c r="B124" s="1122">
        <v>128172</v>
      </c>
      <c r="C124" s="1123">
        <v>217055.19184104999</v>
      </c>
      <c r="D124" s="1123">
        <v>20</v>
      </c>
      <c r="E124" s="1123">
        <v>6408.6</v>
      </c>
      <c r="F124" s="1154">
        <v>10852.7595920525</v>
      </c>
      <c r="G124" s="1156"/>
      <c r="H124" s="1155"/>
    </row>
    <row r="125" spans="1:8" s="1153" customFormat="1" x14ac:dyDescent="0.3">
      <c r="A125" s="1126">
        <v>44166</v>
      </c>
      <c r="B125" s="1122">
        <v>147734</v>
      </c>
      <c r="C125" s="1123">
        <f>336284385573.98/1000000</f>
        <v>336284.38557397999</v>
      </c>
      <c r="D125" s="1123">
        <v>22</v>
      </c>
      <c r="E125" s="1123">
        <f>B125/D125</f>
        <v>6715.181818181818</v>
      </c>
      <c r="F125" s="1154">
        <f>C125/D125</f>
        <v>15285.653889726364</v>
      </c>
      <c r="G125" s="1156"/>
      <c r="H125" s="1155"/>
    </row>
    <row r="126" spans="1:8" s="1153" customFormat="1" x14ac:dyDescent="0.3">
      <c r="A126" s="1126">
        <v>44197</v>
      </c>
      <c r="B126" s="1122">
        <v>106431</v>
      </c>
      <c r="C126" s="1123">
        <v>237262</v>
      </c>
      <c r="D126" s="1123">
        <v>19</v>
      </c>
      <c r="E126" s="1123">
        <v>5602</v>
      </c>
      <c r="F126" s="1154">
        <v>12487</v>
      </c>
      <c r="G126" s="1156"/>
      <c r="H126" s="1155"/>
    </row>
    <row r="127" spans="1:8" s="1153" customFormat="1" x14ac:dyDescent="0.3">
      <c r="A127" s="1126">
        <v>44228</v>
      </c>
      <c r="B127" s="1122">
        <v>109610</v>
      </c>
      <c r="C127" s="1123">
        <v>203589</v>
      </c>
      <c r="D127" s="1123">
        <v>18</v>
      </c>
      <c r="E127" s="1123">
        <v>6089</v>
      </c>
      <c r="F127" s="1154">
        <v>11311</v>
      </c>
      <c r="G127" s="1156"/>
      <c r="H127" s="1155"/>
    </row>
    <row r="128" spans="1:8" s="1153" customFormat="1" x14ac:dyDescent="0.3">
      <c r="A128" s="1126">
        <v>44256</v>
      </c>
      <c r="B128" s="1122">
        <v>125724</v>
      </c>
      <c r="C128" s="1123">
        <v>290385</v>
      </c>
      <c r="D128" s="1123">
        <v>21</v>
      </c>
      <c r="E128" s="1123">
        <v>5987</v>
      </c>
      <c r="F128" s="1154">
        <v>13828</v>
      </c>
      <c r="G128" s="1156"/>
      <c r="H128" s="1155"/>
    </row>
    <row r="129" spans="1:8" s="1153" customFormat="1" x14ac:dyDescent="0.3">
      <c r="A129" s="1126">
        <v>44287</v>
      </c>
      <c r="B129" s="1122">
        <v>120081</v>
      </c>
      <c r="C129" s="1123">
        <v>294793</v>
      </c>
      <c r="D129" s="1123">
        <v>20</v>
      </c>
      <c r="E129" s="1123">
        <v>6004</v>
      </c>
      <c r="F129" s="1154">
        <v>14740</v>
      </c>
      <c r="G129" s="1156"/>
      <c r="H129" s="1155"/>
    </row>
    <row r="130" spans="1:8" s="1153" customFormat="1" x14ac:dyDescent="0.3">
      <c r="A130" s="1126">
        <v>44317</v>
      </c>
      <c r="B130" s="1122">
        <v>112391</v>
      </c>
      <c r="C130" s="1123">
        <v>285870</v>
      </c>
      <c r="D130" s="1123">
        <v>20</v>
      </c>
      <c r="E130" s="1123">
        <v>5620</v>
      </c>
      <c r="F130" s="1154">
        <v>14294</v>
      </c>
      <c r="G130" s="1156"/>
      <c r="H130" s="1155"/>
    </row>
    <row r="131" spans="1:8" s="1153" customFormat="1" x14ac:dyDescent="0.3">
      <c r="A131" s="1126">
        <v>44348</v>
      </c>
      <c r="B131" s="1122">
        <v>133592</v>
      </c>
      <c r="C131" s="1123">
        <v>455172</v>
      </c>
      <c r="D131" s="1123">
        <v>22</v>
      </c>
      <c r="E131" s="1123">
        <v>6072</v>
      </c>
      <c r="F131" s="1154">
        <v>20690</v>
      </c>
      <c r="G131" s="1156"/>
      <c r="H131" s="1155"/>
    </row>
    <row r="132" spans="1:8" s="1153" customFormat="1" x14ac:dyDescent="0.3">
      <c r="A132" s="1126">
        <v>44378</v>
      </c>
      <c r="B132" s="1122">
        <v>112030</v>
      </c>
      <c r="C132" s="1123">
        <v>288228</v>
      </c>
      <c r="D132" s="1123">
        <v>22</v>
      </c>
      <c r="E132" s="1123">
        <v>5092</v>
      </c>
      <c r="F132" s="1154">
        <v>13101</v>
      </c>
      <c r="G132" s="1156"/>
      <c r="H132" s="1155"/>
    </row>
    <row r="133" spans="1:8" s="1153" customFormat="1" x14ac:dyDescent="0.3">
      <c r="A133" s="1126">
        <v>44409</v>
      </c>
      <c r="B133" s="1123">
        <v>133269</v>
      </c>
      <c r="C133" s="1123">
        <v>275923</v>
      </c>
      <c r="D133" s="1123">
        <v>22</v>
      </c>
      <c r="E133" s="1123">
        <v>6058</v>
      </c>
      <c r="F133" s="1154">
        <v>12542</v>
      </c>
      <c r="G133" s="1156"/>
      <c r="H133" s="1155"/>
    </row>
    <row r="134" spans="1:8" s="1153" customFormat="1" x14ac:dyDescent="0.3">
      <c r="A134" s="1126">
        <v>44440</v>
      </c>
      <c r="B134" s="1123">
        <v>124854</v>
      </c>
      <c r="C134" s="1123">
        <v>363344</v>
      </c>
      <c r="D134" s="1123">
        <v>22</v>
      </c>
      <c r="E134" s="1123">
        <v>5675</v>
      </c>
      <c r="F134" s="1154">
        <v>16516</v>
      </c>
      <c r="G134" s="1156"/>
      <c r="H134" s="1155"/>
    </row>
    <row r="135" spans="1:8" s="1153" customFormat="1" x14ac:dyDescent="0.3">
      <c r="A135" s="1126">
        <v>44470</v>
      </c>
      <c r="B135" s="1123">
        <v>114149</v>
      </c>
      <c r="C135" s="1123">
        <v>412630</v>
      </c>
      <c r="D135" s="1123">
        <v>21</v>
      </c>
      <c r="E135" s="1123">
        <v>5436</v>
      </c>
      <c r="F135" s="1154">
        <v>19649</v>
      </c>
      <c r="G135" s="1156"/>
      <c r="H135" s="1155"/>
    </row>
    <row r="136" spans="1:8" s="1153" customFormat="1" x14ac:dyDescent="0.3">
      <c r="A136" s="1126">
        <v>44501</v>
      </c>
      <c r="B136" s="1123">
        <v>138614</v>
      </c>
      <c r="C136" s="1123">
        <v>286441</v>
      </c>
      <c r="D136" s="1123">
        <v>19</v>
      </c>
      <c r="E136" s="1123">
        <v>7295</v>
      </c>
      <c r="F136" s="1154">
        <v>15076</v>
      </c>
      <c r="G136" s="1156"/>
      <c r="H136" s="1155"/>
    </row>
    <row r="137" spans="1:8" s="1153" customFormat="1" x14ac:dyDescent="0.3">
      <c r="A137" s="1126">
        <v>44531</v>
      </c>
      <c r="B137" s="1123">
        <v>162387</v>
      </c>
      <c r="C137" s="1123">
        <v>724326</v>
      </c>
      <c r="D137" s="1123">
        <v>23</v>
      </c>
      <c r="E137" s="1123">
        <v>7060</v>
      </c>
      <c r="F137" s="1154">
        <v>31492</v>
      </c>
      <c r="G137" s="1156"/>
      <c r="H137" s="1155"/>
    </row>
    <row r="138" spans="1:8" s="1153" customFormat="1" x14ac:dyDescent="0.3">
      <c r="A138" s="1126">
        <v>44562</v>
      </c>
      <c r="B138" s="1123">
        <v>137135</v>
      </c>
      <c r="C138" s="1123">
        <v>292764</v>
      </c>
      <c r="D138" s="1123">
        <v>19</v>
      </c>
      <c r="E138" s="1123">
        <v>7218</v>
      </c>
      <c r="F138" s="1154">
        <v>15409</v>
      </c>
      <c r="G138" s="1156"/>
      <c r="H138" s="1155"/>
    </row>
    <row r="139" spans="1:8" s="1153" customFormat="1" x14ac:dyDescent="0.3">
      <c r="A139" s="1126">
        <v>44593</v>
      </c>
      <c r="B139" s="1123">
        <v>119516</v>
      </c>
      <c r="C139" s="1123">
        <v>309669</v>
      </c>
      <c r="D139" s="1123">
        <v>18</v>
      </c>
      <c r="E139" s="1123">
        <v>6640</v>
      </c>
      <c r="F139" s="1154">
        <v>17204</v>
      </c>
      <c r="G139" s="1156"/>
      <c r="H139" s="1155"/>
    </row>
    <row r="140" spans="1:8" s="1153" customFormat="1" x14ac:dyDescent="0.3">
      <c r="A140" s="1126">
        <v>44621</v>
      </c>
      <c r="B140" s="1123">
        <v>142857</v>
      </c>
      <c r="C140" s="1123">
        <v>358666</v>
      </c>
      <c r="D140" s="1123">
        <v>22</v>
      </c>
      <c r="E140" s="1123">
        <v>6494</v>
      </c>
      <c r="F140" s="1154">
        <v>16303</v>
      </c>
      <c r="G140" s="1156"/>
      <c r="H140" s="1155"/>
    </row>
    <row r="141" spans="1:8" s="1153" customFormat="1" x14ac:dyDescent="0.3">
      <c r="A141" s="1126">
        <v>44652</v>
      </c>
      <c r="B141" s="1123">
        <v>118542</v>
      </c>
      <c r="C141" s="1123">
        <v>398902</v>
      </c>
      <c r="D141" s="1123">
        <v>21</v>
      </c>
      <c r="E141" s="1123">
        <v>5645</v>
      </c>
      <c r="F141" s="1154">
        <v>18995</v>
      </c>
      <c r="G141" s="1156"/>
      <c r="H141" s="1155"/>
    </row>
    <row r="142" spans="1:8" s="1153" customFormat="1" x14ac:dyDescent="0.3">
      <c r="A142" s="1126">
        <v>44682</v>
      </c>
      <c r="B142" s="1123">
        <v>144106</v>
      </c>
      <c r="C142" s="1123">
        <v>309896</v>
      </c>
      <c r="D142" s="1123">
        <v>21</v>
      </c>
      <c r="E142" s="1123">
        <v>6862</v>
      </c>
      <c r="F142" s="1154">
        <v>14757</v>
      </c>
      <c r="G142" s="1156"/>
      <c r="H142" s="1155"/>
    </row>
    <row r="143" spans="1:8" s="1153" customFormat="1" x14ac:dyDescent="0.3">
      <c r="A143" s="1126">
        <v>44713</v>
      </c>
      <c r="B143" s="1123">
        <v>141140</v>
      </c>
      <c r="C143" s="1123">
        <v>438991</v>
      </c>
      <c r="D143" s="1123">
        <v>22</v>
      </c>
      <c r="E143" s="1123">
        <v>6415</v>
      </c>
      <c r="F143" s="1154">
        <v>19954</v>
      </c>
      <c r="G143" s="1156"/>
      <c r="H143" s="1155"/>
    </row>
    <row r="144" spans="1:8" s="1153" customFormat="1" ht="17.25" thickBot="1" x14ac:dyDescent="0.35">
      <c r="A144" s="1157">
        <v>44743</v>
      </c>
      <c r="B144" s="1134">
        <v>127643</v>
      </c>
      <c r="C144" s="1135">
        <v>344323</v>
      </c>
      <c r="D144" s="1135">
        <v>21</v>
      </c>
      <c r="E144" s="1158">
        <v>6078</v>
      </c>
      <c r="F144" s="1159">
        <v>16396</v>
      </c>
      <c r="G144" s="1156"/>
      <c r="H144" s="1155"/>
    </row>
    <row r="145" spans="1:12" s="1153" customFormat="1" ht="16.5" hidden="1" customHeight="1" thickTop="1" x14ac:dyDescent="0.3">
      <c r="A145" s="1160"/>
      <c r="B145" s="1160"/>
      <c r="C145" s="1160"/>
      <c r="D145" s="1160"/>
      <c r="E145" s="1160"/>
      <c r="F145" s="1160"/>
    </row>
    <row r="146" spans="1:12" s="1161" customFormat="1" ht="36" customHeight="1" thickTop="1" x14ac:dyDescent="0.25">
      <c r="A146" s="3407" t="s">
        <v>3759</v>
      </c>
      <c r="B146" s="3407"/>
      <c r="C146" s="3407"/>
      <c r="D146" s="3407"/>
      <c r="E146" s="3407"/>
      <c r="F146" s="3407"/>
    </row>
    <row r="147" spans="1:12" s="1162" customFormat="1" ht="14.25" x14ac:dyDescent="0.25">
      <c r="A147" s="435" t="s">
        <v>3760</v>
      </c>
      <c r="B147" s="336"/>
      <c r="C147" s="336"/>
      <c r="D147" s="336"/>
      <c r="E147" s="336"/>
      <c r="F147" s="336"/>
    </row>
    <row r="148" spans="1:12" s="1162" customFormat="1" ht="14.25" x14ac:dyDescent="0.25">
      <c r="A148" s="435" t="s">
        <v>3753</v>
      </c>
      <c r="B148" s="336"/>
      <c r="C148" s="336"/>
      <c r="D148" s="336"/>
      <c r="E148" s="336"/>
      <c r="F148" s="336"/>
      <c r="L148" s="1163"/>
    </row>
    <row r="149" spans="1:12" x14ac:dyDescent="0.3">
      <c r="A149" s="1164"/>
      <c r="B149" s="1164"/>
      <c r="C149" s="1164"/>
      <c r="D149" s="1164"/>
      <c r="E149" s="1164"/>
      <c r="F149" s="1164"/>
    </row>
  </sheetData>
  <mergeCells count="2">
    <mergeCell ref="E4:F4"/>
    <mergeCell ref="A146:F146"/>
  </mergeCells>
  <printOptions horizontalCentered="1"/>
  <pageMargins left="0.5" right="0.75" top="0.25" bottom="0.75" header="0.3" footer="0"/>
  <pageSetup paperSize="9" scale="8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8EF43-B4E5-49FA-8CE0-877BD907ABC4}">
  <dimension ref="A1:G147"/>
  <sheetViews>
    <sheetView zoomScaleNormal="100" zoomScaleSheetLayoutView="110" workbookViewId="0">
      <pane xSplit="1" ySplit="76" topLeftCell="B134" activePane="bottomRight" state="frozen"/>
      <selection activeCell="C112" sqref="C112"/>
      <selection pane="topRight" activeCell="C112" sqref="C112"/>
      <selection pane="bottomLeft" activeCell="C112" sqref="C112"/>
      <selection pane="bottomRight" activeCell="C112" sqref="C112"/>
    </sheetView>
  </sheetViews>
  <sheetFormatPr defaultRowHeight="16.5" x14ac:dyDescent="0.25"/>
  <cols>
    <col min="1" max="1" width="13.42578125" style="1169" customWidth="1"/>
    <col min="2" max="2" width="15.42578125" style="1169" customWidth="1"/>
    <col min="3" max="3" width="13.42578125" style="1169" customWidth="1"/>
    <col min="4" max="4" width="14.42578125" style="1169" bestFit="1" customWidth="1"/>
    <col min="5" max="5" width="13.42578125" style="1169" customWidth="1"/>
    <col min="6" max="6" width="14.85546875" style="1169" customWidth="1"/>
    <col min="7" max="7" width="9.140625" style="1169"/>
    <col min="8" max="256" width="9.140625" style="1170"/>
    <col min="257" max="257" width="13.42578125" style="1170" customWidth="1"/>
    <col min="258" max="258" width="15.42578125" style="1170" customWidth="1"/>
    <col min="259" max="259" width="13.42578125" style="1170" customWidth="1"/>
    <col min="260" max="260" width="14.42578125" style="1170" bestFit="1" customWidth="1"/>
    <col min="261" max="261" width="13.42578125" style="1170" customWidth="1"/>
    <col min="262" max="262" width="14.85546875" style="1170" customWidth="1"/>
    <col min="263" max="512" width="9.140625" style="1170"/>
    <col min="513" max="513" width="13.42578125" style="1170" customWidth="1"/>
    <col min="514" max="514" width="15.42578125" style="1170" customWidth="1"/>
    <col min="515" max="515" width="13.42578125" style="1170" customWidth="1"/>
    <col min="516" max="516" width="14.42578125" style="1170" bestFit="1" customWidth="1"/>
    <col min="517" max="517" width="13.42578125" style="1170" customWidth="1"/>
    <col min="518" max="518" width="14.85546875" style="1170" customWidth="1"/>
    <col min="519" max="768" width="9.140625" style="1170"/>
    <col min="769" max="769" width="13.42578125" style="1170" customWidth="1"/>
    <col min="770" max="770" width="15.42578125" style="1170" customWidth="1"/>
    <col min="771" max="771" width="13.42578125" style="1170" customWidth="1"/>
    <col min="772" max="772" width="14.42578125" style="1170" bestFit="1" customWidth="1"/>
    <col min="773" max="773" width="13.42578125" style="1170" customWidth="1"/>
    <col min="774" max="774" width="14.85546875" style="1170" customWidth="1"/>
    <col min="775" max="1024" width="9.140625" style="1170"/>
    <col min="1025" max="1025" width="13.42578125" style="1170" customWidth="1"/>
    <col min="1026" max="1026" width="15.42578125" style="1170" customWidth="1"/>
    <col min="1027" max="1027" width="13.42578125" style="1170" customWidth="1"/>
    <col min="1028" max="1028" width="14.42578125" style="1170" bestFit="1" customWidth="1"/>
    <col min="1029" max="1029" width="13.42578125" style="1170" customWidth="1"/>
    <col min="1030" max="1030" width="14.85546875" style="1170" customWidth="1"/>
    <col min="1031" max="1280" width="9.140625" style="1170"/>
    <col min="1281" max="1281" width="13.42578125" style="1170" customWidth="1"/>
    <col min="1282" max="1282" width="15.42578125" style="1170" customWidth="1"/>
    <col min="1283" max="1283" width="13.42578125" style="1170" customWidth="1"/>
    <col min="1284" max="1284" width="14.42578125" style="1170" bestFit="1" customWidth="1"/>
    <col min="1285" max="1285" width="13.42578125" style="1170" customWidth="1"/>
    <col min="1286" max="1286" width="14.85546875" style="1170" customWidth="1"/>
    <col min="1287" max="1536" width="9.140625" style="1170"/>
    <col min="1537" max="1537" width="13.42578125" style="1170" customWidth="1"/>
    <col min="1538" max="1538" width="15.42578125" style="1170" customWidth="1"/>
    <col min="1539" max="1539" width="13.42578125" style="1170" customWidth="1"/>
    <col min="1540" max="1540" width="14.42578125" style="1170" bestFit="1" customWidth="1"/>
    <col min="1541" max="1541" width="13.42578125" style="1170" customWidth="1"/>
    <col min="1542" max="1542" width="14.85546875" style="1170" customWidth="1"/>
    <col min="1543" max="1792" width="9.140625" style="1170"/>
    <col min="1793" max="1793" width="13.42578125" style="1170" customWidth="1"/>
    <col min="1794" max="1794" width="15.42578125" style="1170" customWidth="1"/>
    <col min="1795" max="1795" width="13.42578125" style="1170" customWidth="1"/>
    <col min="1796" max="1796" width="14.42578125" style="1170" bestFit="1" customWidth="1"/>
    <col min="1797" max="1797" width="13.42578125" style="1170" customWidth="1"/>
    <col min="1798" max="1798" width="14.85546875" style="1170" customWidth="1"/>
    <col min="1799" max="2048" width="9.140625" style="1170"/>
    <col min="2049" max="2049" width="13.42578125" style="1170" customWidth="1"/>
    <col min="2050" max="2050" width="15.42578125" style="1170" customWidth="1"/>
    <col min="2051" max="2051" width="13.42578125" style="1170" customWidth="1"/>
    <col min="2052" max="2052" width="14.42578125" style="1170" bestFit="1" customWidth="1"/>
    <col min="2053" max="2053" width="13.42578125" style="1170" customWidth="1"/>
    <col min="2054" max="2054" width="14.85546875" style="1170" customWidth="1"/>
    <col min="2055" max="2304" width="9.140625" style="1170"/>
    <col min="2305" max="2305" width="13.42578125" style="1170" customWidth="1"/>
    <col min="2306" max="2306" width="15.42578125" style="1170" customWidth="1"/>
    <col min="2307" max="2307" width="13.42578125" style="1170" customWidth="1"/>
    <col min="2308" max="2308" width="14.42578125" style="1170" bestFit="1" customWidth="1"/>
    <col min="2309" max="2309" width="13.42578125" style="1170" customWidth="1"/>
    <col min="2310" max="2310" width="14.85546875" style="1170" customWidth="1"/>
    <col min="2311" max="2560" width="9.140625" style="1170"/>
    <col min="2561" max="2561" width="13.42578125" style="1170" customWidth="1"/>
    <col min="2562" max="2562" width="15.42578125" style="1170" customWidth="1"/>
    <col min="2563" max="2563" width="13.42578125" style="1170" customWidth="1"/>
    <col min="2564" max="2564" width="14.42578125" style="1170" bestFit="1" customWidth="1"/>
    <col min="2565" max="2565" width="13.42578125" style="1170" customWidth="1"/>
    <col min="2566" max="2566" width="14.85546875" style="1170" customWidth="1"/>
    <col min="2567" max="2816" width="9.140625" style="1170"/>
    <col min="2817" max="2817" width="13.42578125" style="1170" customWidth="1"/>
    <col min="2818" max="2818" width="15.42578125" style="1170" customWidth="1"/>
    <col min="2819" max="2819" width="13.42578125" style="1170" customWidth="1"/>
    <col min="2820" max="2820" width="14.42578125" style="1170" bestFit="1" customWidth="1"/>
    <col min="2821" max="2821" width="13.42578125" style="1170" customWidth="1"/>
    <col min="2822" max="2822" width="14.85546875" style="1170" customWidth="1"/>
    <col min="2823" max="3072" width="9.140625" style="1170"/>
    <col min="3073" max="3073" width="13.42578125" style="1170" customWidth="1"/>
    <col min="3074" max="3074" width="15.42578125" style="1170" customWidth="1"/>
    <col min="3075" max="3075" width="13.42578125" style="1170" customWidth="1"/>
    <col min="3076" max="3076" width="14.42578125" style="1170" bestFit="1" customWidth="1"/>
    <col min="3077" max="3077" width="13.42578125" style="1170" customWidth="1"/>
    <col min="3078" max="3078" width="14.85546875" style="1170" customWidth="1"/>
    <col min="3079" max="3328" width="9.140625" style="1170"/>
    <col min="3329" max="3329" width="13.42578125" style="1170" customWidth="1"/>
    <col min="3330" max="3330" width="15.42578125" style="1170" customWidth="1"/>
    <col min="3331" max="3331" width="13.42578125" style="1170" customWidth="1"/>
    <col min="3332" max="3332" width="14.42578125" style="1170" bestFit="1" customWidth="1"/>
    <col min="3333" max="3333" width="13.42578125" style="1170" customWidth="1"/>
    <col min="3334" max="3334" width="14.85546875" style="1170" customWidth="1"/>
    <col min="3335" max="3584" width="9.140625" style="1170"/>
    <col min="3585" max="3585" width="13.42578125" style="1170" customWidth="1"/>
    <col min="3586" max="3586" width="15.42578125" style="1170" customWidth="1"/>
    <col min="3587" max="3587" width="13.42578125" style="1170" customWidth="1"/>
    <col min="3588" max="3588" width="14.42578125" style="1170" bestFit="1" customWidth="1"/>
    <col min="3589" max="3589" width="13.42578125" style="1170" customWidth="1"/>
    <col min="3590" max="3590" width="14.85546875" style="1170" customWidth="1"/>
    <col min="3591" max="3840" width="9.140625" style="1170"/>
    <col min="3841" max="3841" width="13.42578125" style="1170" customWidth="1"/>
    <col min="3842" max="3842" width="15.42578125" style="1170" customWidth="1"/>
    <col min="3843" max="3843" width="13.42578125" style="1170" customWidth="1"/>
    <col min="3844" max="3844" width="14.42578125" style="1170" bestFit="1" customWidth="1"/>
    <col min="3845" max="3845" width="13.42578125" style="1170" customWidth="1"/>
    <col min="3846" max="3846" width="14.85546875" style="1170" customWidth="1"/>
    <col min="3847" max="4096" width="9.140625" style="1170"/>
    <col min="4097" max="4097" width="13.42578125" style="1170" customWidth="1"/>
    <col min="4098" max="4098" width="15.42578125" style="1170" customWidth="1"/>
    <col min="4099" max="4099" width="13.42578125" style="1170" customWidth="1"/>
    <col min="4100" max="4100" width="14.42578125" style="1170" bestFit="1" customWidth="1"/>
    <col min="4101" max="4101" width="13.42578125" style="1170" customWidth="1"/>
    <col min="4102" max="4102" width="14.85546875" style="1170" customWidth="1"/>
    <col min="4103" max="4352" width="9.140625" style="1170"/>
    <col min="4353" max="4353" width="13.42578125" style="1170" customWidth="1"/>
    <col min="4354" max="4354" width="15.42578125" style="1170" customWidth="1"/>
    <col min="4355" max="4355" width="13.42578125" style="1170" customWidth="1"/>
    <col min="4356" max="4356" width="14.42578125" style="1170" bestFit="1" customWidth="1"/>
    <col min="4357" max="4357" width="13.42578125" style="1170" customWidth="1"/>
    <col min="4358" max="4358" width="14.85546875" style="1170" customWidth="1"/>
    <col min="4359" max="4608" width="9.140625" style="1170"/>
    <col min="4609" max="4609" width="13.42578125" style="1170" customWidth="1"/>
    <col min="4610" max="4610" width="15.42578125" style="1170" customWidth="1"/>
    <col min="4611" max="4611" width="13.42578125" style="1170" customWidth="1"/>
    <col min="4612" max="4612" width="14.42578125" style="1170" bestFit="1" customWidth="1"/>
    <col min="4613" max="4613" width="13.42578125" style="1170" customWidth="1"/>
    <col min="4614" max="4614" width="14.85546875" style="1170" customWidth="1"/>
    <col min="4615" max="4864" width="9.140625" style="1170"/>
    <col min="4865" max="4865" width="13.42578125" style="1170" customWidth="1"/>
    <col min="4866" max="4866" width="15.42578125" style="1170" customWidth="1"/>
    <col min="4867" max="4867" width="13.42578125" style="1170" customWidth="1"/>
    <col min="4868" max="4868" width="14.42578125" style="1170" bestFit="1" customWidth="1"/>
    <col min="4869" max="4869" width="13.42578125" style="1170" customWidth="1"/>
    <col min="4870" max="4870" width="14.85546875" style="1170" customWidth="1"/>
    <col min="4871" max="5120" width="9.140625" style="1170"/>
    <col min="5121" max="5121" width="13.42578125" style="1170" customWidth="1"/>
    <col min="5122" max="5122" width="15.42578125" style="1170" customWidth="1"/>
    <col min="5123" max="5123" width="13.42578125" style="1170" customWidth="1"/>
    <col min="5124" max="5124" width="14.42578125" style="1170" bestFit="1" customWidth="1"/>
    <col min="5125" max="5125" width="13.42578125" style="1170" customWidth="1"/>
    <col min="5126" max="5126" width="14.85546875" style="1170" customWidth="1"/>
    <col min="5127" max="5376" width="9.140625" style="1170"/>
    <col min="5377" max="5377" width="13.42578125" style="1170" customWidth="1"/>
    <col min="5378" max="5378" width="15.42578125" style="1170" customWidth="1"/>
    <col min="5379" max="5379" width="13.42578125" style="1170" customWidth="1"/>
    <col min="5380" max="5380" width="14.42578125" style="1170" bestFit="1" customWidth="1"/>
    <col min="5381" max="5381" width="13.42578125" style="1170" customWidth="1"/>
    <col min="5382" max="5382" width="14.85546875" style="1170" customWidth="1"/>
    <col min="5383" max="5632" width="9.140625" style="1170"/>
    <col min="5633" max="5633" width="13.42578125" style="1170" customWidth="1"/>
    <col min="5634" max="5634" width="15.42578125" style="1170" customWidth="1"/>
    <col min="5635" max="5635" width="13.42578125" style="1170" customWidth="1"/>
    <col min="5636" max="5636" width="14.42578125" style="1170" bestFit="1" customWidth="1"/>
    <col min="5637" max="5637" width="13.42578125" style="1170" customWidth="1"/>
    <col min="5638" max="5638" width="14.85546875" style="1170" customWidth="1"/>
    <col min="5639" max="5888" width="9.140625" style="1170"/>
    <col min="5889" max="5889" width="13.42578125" style="1170" customWidth="1"/>
    <col min="5890" max="5890" width="15.42578125" style="1170" customWidth="1"/>
    <col min="5891" max="5891" width="13.42578125" style="1170" customWidth="1"/>
    <col min="5892" max="5892" width="14.42578125" style="1170" bestFit="1" customWidth="1"/>
    <col min="5893" max="5893" width="13.42578125" style="1170" customWidth="1"/>
    <col min="5894" max="5894" width="14.85546875" style="1170" customWidth="1"/>
    <col min="5895" max="6144" width="9.140625" style="1170"/>
    <col min="6145" max="6145" width="13.42578125" style="1170" customWidth="1"/>
    <col min="6146" max="6146" width="15.42578125" style="1170" customWidth="1"/>
    <col min="6147" max="6147" width="13.42578125" style="1170" customWidth="1"/>
    <col min="6148" max="6148" width="14.42578125" style="1170" bestFit="1" customWidth="1"/>
    <col min="6149" max="6149" width="13.42578125" style="1170" customWidth="1"/>
    <col min="6150" max="6150" width="14.85546875" style="1170" customWidth="1"/>
    <col min="6151" max="6400" width="9.140625" style="1170"/>
    <col min="6401" max="6401" width="13.42578125" style="1170" customWidth="1"/>
    <col min="6402" max="6402" width="15.42578125" style="1170" customWidth="1"/>
    <col min="6403" max="6403" width="13.42578125" style="1170" customWidth="1"/>
    <col min="6404" max="6404" width="14.42578125" style="1170" bestFit="1" customWidth="1"/>
    <col min="6405" max="6405" width="13.42578125" style="1170" customWidth="1"/>
    <col min="6406" max="6406" width="14.85546875" style="1170" customWidth="1"/>
    <col min="6407" max="6656" width="9.140625" style="1170"/>
    <col min="6657" max="6657" width="13.42578125" style="1170" customWidth="1"/>
    <col min="6658" max="6658" width="15.42578125" style="1170" customWidth="1"/>
    <col min="6659" max="6659" width="13.42578125" style="1170" customWidth="1"/>
    <col min="6660" max="6660" width="14.42578125" style="1170" bestFit="1" customWidth="1"/>
    <col min="6661" max="6661" width="13.42578125" style="1170" customWidth="1"/>
    <col min="6662" max="6662" width="14.85546875" style="1170" customWidth="1"/>
    <col min="6663" max="6912" width="9.140625" style="1170"/>
    <col min="6913" max="6913" width="13.42578125" style="1170" customWidth="1"/>
    <col min="6914" max="6914" width="15.42578125" style="1170" customWidth="1"/>
    <col min="6915" max="6915" width="13.42578125" style="1170" customWidth="1"/>
    <col min="6916" max="6916" width="14.42578125" style="1170" bestFit="1" customWidth="1"/>
    <col min="6917" max="6917" width="13.42578125" style="1170" customWidth="1"/>
    <col min="6918" max="6918" width="14.85546875" style="1170" customWidth="1"/>
    <col min="6919" max="7168" width="9.140625" style="1170"/>
    <col min="7169" max="7169" width="13.42578125" style="1170" customWidth="1"/>
    <col min="7170" max="7170" width="15.42578125" style="1170" customWidth="1"/>
    <col min="7171" max="7171" width="13.42578125" style="1170" customWidth="1"/>
    <col min="7172" max="7172" width="14.42578125" style="1170" bestFit="1" customWidth="1"/>
    <col min="7173" max="7173" width="13.42578125" style="1170" customWidth="1"/>
    <col min="7174" max="7174" width="14.85546875" style="1170" customWidth="1"/>
    <col min="7175" max="7424" width="9.140625" style="1170"/>
    <col min="7425" max="7425" width="13.42578125" style="1170" customWidth="1"/>
    <col min="7426" max="7426" width="15.42578125" style="1170" customWidth="1"/>
    <col min="7427" max="7427" width="13.42578125" style="1170" customWidth="1"/>
    <col min="7428" max="7428" width="14.42578125" style="1170" bestFit="1" customWidth="1"/>
    <col min="7429" max="7429" width="13.42578125" style="1170" customWidth="1"/>
    <col min="7430" max="7430" width="14.85546875" style="1170" customWidth="1"/>
    <col min="7431" max="7680" width="9.140625" style="1170"/>
    <col min="7681" max="7681" width="13.42578125" style="1170" customWidth="1"/>
    <col min="7682" max="7682" width="15.42578125" style="1170" customWidth="1"/>
    <col min="7683" max="7683" width="13.42578125" style="1170" customWidth="1"/>
    <col min="7684" max="7684" width="14.42578125" style="1170" bestFit="1" customWidth="1"/>
    <col min="7685" max="7685" width="13.42578125" style="1170" customWidth="1"/>
    <col min="7686" max="7686" width="14.85546875" style="1170" customWidth="1"/>
    <col min="7687" max="7936" width="9.140625" style="1170"/>
    <col min="7937" max="7937" width="13.42578125" style="1170" customWidth="1"/>
    <col min="7938" max="7938" width="15.42578125" style="1170" customWidth="1"/>
    <col min="7939" max="7939" width="13.42578125" style="1170" customWidth="1"/>
    <col min="7940" max="7940" width="14.42578125" style="1170" bestFit="1" customWidth="1"/>
    <col min="7941" max="7941" width="13.42578125" style="1170" customWidth="1"/>
    <col min="7942" max="7942" width="14.85546875" style="1170" customWidth="1"/>
    <col min="7943" max="8192" width="9.140625" style="1170"/>
    <col min="8193" max="8193" width="13.42578125" style="1170" customWidth="1"/>
    <col min="8194" max="8194" width="15.42578125" style="1170" customWidth="1"/>
    <col min="8195" max="8195" width="13.42578125" style="1170" customWidth="1"/>
    <col min="8196" max="8196" width="14.42578125" style="1170" bestFit="1" customWidth="1"/>
    <col min="8197" max="8197" width="13.42578125" style="1170" customWidth="1"/>
    <col min="8198" max="8198" width="14.85546875" style="1170" customWidth="1"/>
    <col min="8199" max="8448" width="9.140625" style="1170"/>
    <col min="8449" max="8449" width="13.42578125" style="1170" customWidth="1"/>
    <col min="8450" max="8450" width="15.42578125" style="1170" customWidth="1"/>
    <col min="8451" max="8451" width="13.42578125" style="1170" customWidth="1"/>
    <col min="8452" max="8452" width="14.42578125" style="1170" bestFit="1" customWidth="1"/>
    <col min="8453" max="8453" width="13.42578125" style="1170" customWidth="1"/>
    <col min="8454" max="8454" width="14.85546875" style="1170" customWidth="1"/>
    <col min="8455" max="8704" width="9.140625" style="1170"/>
    <col min="8705" max="8705" width="13.42578125" style="1170" customWidth="1"/>
    <col min="8706" max="8706" width="15.42578125" style="1170" customWidth="1"/>
    <col min="8707" max="8707" width="13.42578125" style="1170" customWidth="1"/>
    <col min="8708" max="8708" width="14.42578125" style="1170" bestFit="1" customWidth="1"/>
    <col min="8709" max="8709" width="13.42578125" style="1170" customWidth="1"/>
    <col min="8710" max="8710" width="14.85546875" style="1170" customWidth="1"/>
    <col min="8711" max="8960" width="9.140625" style="1170"/>
    <col min="8961" max="8961" width="13.42578125" style="1170" customWidth="1"/>
    <col min="8962" max="8962" width="15.42578125" style="1170" customWidth="1"/>
    <col min="8963" max="8963" width="13.42578125" style="1170" customWidth="1"/>
    <col min="8964" max="8964" width="14.42578125" style="1170" bestFit="1" customWidth="1"/>
    <col min="8965" max="8965" width="13.42578125" style="1170" customWidth="1"/>
    <col min="8966" max="8966" width="14.85546875" style="1170" customWidth="1"/>
    <col min="8967" max="9216" width="9.140625" style="1170"/>
    <col min="9217" max="9217" width="13.42578125" style="1170" customWidth="1"/>
    <col min="9218" max="9218" width="15.42578125" style="1170" customWidth="1"/>
    <col min="9219" max="9219" width="13.42578125" style="1170" customWidth="1"/>
    <col min="9220" max="9220" width="14.42578125" style="1170" bestFit="1" customWidth="1"/>
    <col min="9221" max="9221" width="13.42578125" style="1170" customWidth="1"/>
    <col min="9222" max="9222" width="14.85546875" style="1170" customWidth="1"/>
    <col min="9223" max="9472" width="9.140625" style="1170"/>
    <col min="9473" max="9473" width="13.42578125" style="1170" customWidth="1"/>
    <col min="9474" max="9474" width="15.42578125" style="1170" customWidth="1"/>
    <col min="9475" max="9475" width="13.42578125" style="1170" customWidth="1"/>
    <col min="9476" max="9476" width="14.42578125" style="1170" bestFit="1" customWidth="1"/>
    <col min="9477" max="9477" width="13.42578125" style="1170" customWidth="1"/>
    <col min="9478" max="9478" width="14.85546875" style="1170" customWidth="1"/>
    <col min="9479" max="9728" width="9.140625" style="1170"/>
    <col min="9729" max="9729" width="13.42578125" style="1170" customWidth="1"/>
    <col min="9730" max="9730" width="15.42578125" style="1170" customWidth="1"/>
    <col min="9731" max="9731" width="13.42578125" style="1170" customWidth="1"/>
    <col min="9732" max="9732" width="14.42578125" style="1170" bestFit="1" customWidth="1"/>
    <col min="9733" max="9733" width="13.42578125" style="1170" customWidth="1"/>
    <col min="9734" max="9734" width="14.85546875" style="1170" customWidth="1"/>
    <col min="9735" max="9984" width="9.140625" style="1170"/>
    <col min="9985" max="9985" width="13.42578125" style="1170" customWidth="1"/>
    <col min="9986" max="9986" width="15.42578125" style="1170" customWidth="1"/>
    <col min="9987" max="9987" width="13.42578125" style="1170" customWidth="1"/>
    <col min="9988" max="9988" width="14.42578125" style="1170" bestFit="1" customWidth="1"/>
    <col min="9989" max="9989" width="13.42578125" style="1170" customWidth="1"/>
    <col min="9990" max="9990" width="14.85546875" style="1170" customWidth="1"/>
    <col min="9991" max="10240" width="9.140625" style="1170"/>
    <col min="10241" max="10241" width="13.42578125" style="1170" customWidth="1"/>
    <col min="10242" max="10242" width="15.42578125" style="1170" customWidth="1"/>
    <col min="10243" max="10243" width="13.42578125" style="1170" customWidth="1"/>
    <col min="10244" max="10244" width="14.42578125" style="1170" bestFit="1" customWidth="1"/>
    <col min="10245" max="10245" width="13.42578125" style="1170" customWidth="1"/>
    <col min="10246" max="10246" width="14.85546875" style="1170" customWidth="1"/>
    <col min="10247" max="10496" width="9.140625" style="1170"/>
    <col min="10497" max="10497" width="13.42578125" style="1170" customWidth="1"/>
    <col min="10498" max="10498" width="15.42578125" style="1170" customWidth="1"/>
    <col min="10499" max="10499" width="13.42578125" style="1170" customWidth="1"/>
    <col min="10500" max="10500" width="14.42578125" style="1170" bestFit="1" customWidth="1"/>
    <col min="10501" max="10501" width="13.42578125" style="1170" customWidth="1"/>
    <col min="10502" max="10502" width="14.85546875" style="1170" customWidth="1"/>
    <col min="10503" max="10752" width="9.140625" style="1170"/>
    <col min="10753" max="10753" width="13.42578125" style="1170" customWidth="1"/>
    <col min="10754" max="10754" width="15.42578125" style="1170" customWidth="1"/>
    <col min="10755" max="10755" width="13.42578125" style="1170" customWidth="1"/>
    <col min="10756" max="10756" width="14.42578125" style="1170" bestFit="1" customWidth="1"/>
    <col min="10757" max="10757" width="13.42578125" style="1170" customWidth="1"/>
    <col min="10758" max="10758" width="14.85546875" style="1170" customWidth="1"/>
    <col min="10759" max="11008" width="9.140625" style="1170"/>
    <col min="11009" max="11009" width="13.42578125" style="1170" customWidth="1"/>
    <col min="11010" max="11010" width="15.42578125" style="1170" customWidth="1"/>
    <col min="11011" max="11011" width="13.42578125" style="1170" customWidth="1"/>
    <col min="11012" max="11012" width="14.42578125" style="1170" bestFit="1" customWidth="1"/>
    <col min="11013" max="11013" width="13.42578125" style="1170" customWidth="1"/>
    <col min="11014" max="11014" width="14.85546875" style="1170" customWidth="1"/>
    <col min="11015" max="11264" width="9.140625" style="1170"/>
    <col min="11265" max="11265" width="13.42578125" style="1170" customWidth="1"/>
    <col min="11266" max="11266" width="15.42578125" style="1170" customWidth="1"/>
    <col min="11267" max="11267" width="13.42578125" style="1170" customWidth="1"/>
    <col min="11268" max="11268" width="14.42578125" style="1170" bestFit="1" customWidth="1"/>
    <col min="11269" max="11269" width="13.42578125" style="1170" customWidth="1"/>
    <col min="11270" max="11270" width="14.85546875" style="1170" customWidth="1"/>
    <col min="11271" max="11520" width="9.140625" style="1170"/>
    <col min="11521" max="11521" width="13.42578125" style="1170" customWidth="1"/>
    <col min="11522" max="11522" width="15.42578125" style="1170" customWidth="1"/>
    <col min="11523" max="11523" width="13.42578125" style="1170" customWidth="1"/>
    <col min="11524" max="11524" width="14.42578125" style="1170" bestFit="1" customWidth="1"/>
    <col min="11525" max="11525" width="13.42578125" style="1170" customWidth="1"/>
    <col min="11526" max="11526" width="14.85546875" style="1170" customWidth="1"/>
    <col min="11527" max="11776" width="9.140625" style="1170"/>
    <col min="11777" max="11777" width="13.42578125" style="1170" customWidth="1"/>
    <col min="11778" max="11778" width="15.42578125" style="1170" customWidth="1"/>
    <col min="11779" max="11779" width="13.42578125" style="1170" customWidth="1"/>
    <col min="11780" max="11780" width="14.42578125" style="1170" bestFit="1" customWidth="1"/>
    <col min="11781" max="11781" width="13.42578125" style="1170" customWidth="1"/>
    <col min="11782" max="11782" width="14.85546875" style="1170" customWidth="1"/>
    <col min="11783" max="12032" width="9.140625" style="1170"/>
    <col min="12033" max="12033" width="13.42578125" style="1170" customWidth="1"/>
    <col min="12034" max="12034" width="15.42578125" style="1170" customWidth="1"/>
    <col min="12035" max="12035" width="13.42578125" style="1170" customWidth="1"/>
    <col min="12036" max="12036" width="14.42578125" style="1170" bestFit="1" customWidth="1"/>
    <col min="12037" max="12037" width="13.42578125" style="1170" customWidth="1"/>
    <col min="12038" max="12038" width="14.85546875" style="1170" customWidth="1"/>
    <col min="12039" max="12288" width="9.140625" style="1170"/>
    <col min="12289" max="12289" width="13.42578125" style="1170" customWidth="1"/>
    <col min="12290" max="12290" width="15.42578125" style="1170" customWidth="1"/>
    <col min="12291" max="12291" width="13.42578125" style="1170" customWidth="1"/>
    <col min="12292" max="12292" width="14.42578125" style="1170" bestFit="1" customWidth="1"/>
    <col min="12293" max="12293" width="13.42578125" style="1170" customWidth="1"/>
    <col min="12294" max="12294" width="14.85546875" style="1170" customWidth="1"/>
    <col min="12295" max="12544" width="9.140625" style="1170"/>
    <col min="12545" max="12545" width="13.42578125" style="1170" customWidth="1"/>
    <col min="12546" max="12546" width="15.42578125" style="1170" customWidth="1"/>
    <col min="12547" max="12547" width="13.42578125" style="1170" customWidth="1"/>
    <col min="12548" max="12548" width="14.42578125" style="1170" bestFit="1" customWidth="1"/>
    <col min="12549" max="12549" width="13.42578125" style="1170" customWidth="1"/>
    <col min="12550" max="12550" width="14.85546875" style="1170" customWidth="1"/>
    <col min="12551" max="12800" width="9.140625" style="1170"/>
    <col min="12801" max="12801" width="13.42578125" style="1170" customWidth="1"/>
    <col min="12802" max="12802" width="15.42578125" style="1170" customWidth="1"/>
    <col min="12803" max="12803" width="13.42578125" style="1170" customWidth="1"/>
    <col min="12804" max="12804" width="14.42578125" style="1170" bestFit="1" customWidth="1"/>
    <col min="12805" max="12805" width="13.42578125" style="1170" customWidth="1"/>
    <col min="12806" max="12806" width="14.85546875" style="1170" customWidth="1"/>
    <col min="12807" max="13056" width="9.140625" style="1170"/>
    <col min="13057" max="13057" width="13.42578125" style="1170" customWidth="1"/>
    <col min="13058" max="13058" width="15.42578125" style="1170" customWidth="1"/>
    <col min="13059" max="13059" width="13.42578125" style="1170" customWidth="1"/>
    <col min="13060" max="13060" width="14.42578125" style="1170" bestFit="1" customWidth="1"/>
    <col min="13061" max="13061" width="13.42578125" style="1170" customWidth="1"/>
    <col min="13062" max="13062" width="14.85546875" style="1170" customWidth="1"/>
    <col min="13063" max="13312" width="9.140625" style="1170"/>
    <col min="13313" max="13313" width="13.42578125" style="1170" customWidth="1"/>
    <col min="13314" max="13314" width="15.42578125" style="1170" customWidth="1"/>
    <col min="13315" max="13315" width="13.42578125" style="1170" customWidth="1"/>
    <col min="13316" max="13316" width="14.42578125" style="1170" bestFit="1" customWidth="1"/>
    <col min="13317" max="13317" width="13.42578125" style="1170" customWidth="1"/>
    <col min="13318" max="13318" width="14.85546875" style="1170" customWidth="1"/>
    <col min="13319" max="13568" width="9.140625" style="1170"/>
    <col min="13569" max="13569" width="13.42578125" style="1170" customWidth="1"/>
    <col min="13570" max="13570" width="15.42578125" style="1170" customWidth="1"/>
    <col min="13571" max="13571" width="13.42578125" style="1170" customWidth="1"/>
    <col min="13572" max="13572" width="14.42578125" style="1170" bestFit="1" customWidth="1"/>
    <col min="13573" max="13573" width="13.42578125" style="1170" customWidth="1"/>
    <col min="13574" max="13574" width="14.85546875" style="1170" customWidth="1"/>
    <col min="13575" max="13824" width="9.140625" style="1170"/>
    <col min="13825" max="13825" width="13.42578125" style="1170" customWidth="1"/>
    <col min="13826" max="13826" width="15.42578125" style="1170" customWidth="1"/>
    <col min="13827" max="13827" width="13.42578125" style="1170" customWidth="1"/>
    <col min="13828" max="13828" width="14.42578125" style="1170" bestFit="1" customWidth="1"/>
    <col min="13829" max="13829" width="13.42578125" style="1170" customWidth="1"/>
    <col min="13830" max="13830" width="14.85546875" style="1170" customWidth="1"/>
    <col min="13831" max="14080" width="9.140625" style="1170"/>
    <col min="14081" max="14081" width="13.42578125" style="1170" customWidth="1"/>
    <col min="14082" max="14082" width="15.42578125" style="1170" customWidth="1"/>
    <col min="14083" max="14083" width="13.42578125" style="1170" customWidth="1"/>
    <col min="14084" max="14084" width="14.42578125" style="1170" bestFit="1" customWidth="1"/>
    <col min="14085" max="14085" width="13.42578125" style="1170" customWidth="1"/>
    <col min="14086" max="14086" width="14.85546875" style="1170" customWidth="1"/>
    <col min="14087" max="14336" width="9.140625" style="1170"/>
    <col min="14337" max="14337" width="13.42578125" style="1170" customWidth="1"/>
    <col min="14338" max="14338" width="15.42578125" style="1170" customWidth="1"/>
    <col min="14339" max="14339" width="13.42578125" style="1170" customWidth="1"/>
    <col min="14340" max="14340" width="14.42578125" style="1170" bestFit="1" customWidth="1"/>
    <col min="14341" max="14341" width="13.42578125" style="1170" customWidth="1"/>
    <col min="14342" max="14342" width="14.85546875" style="1170" customWidth="1"/>
    <col min="14343" max="14592" width="9.140625" style="1170"/>
    <col min="14593" max="14593" width="13.42578125" style="1170" customWidth="1"/>
    <col min="14594" max="14594" width="15.42578125" style="1170" customWidth="1"/>
    <col min="14595" max="14595" width="13.42578125" style="1170" customWidth="1"/>
    <col min="14596" max="14596" width="14.42578125" style="1170" bestFit="1" customWidth="1"/>
    <col min="14597" max="14597" width="13.42578125" style="1170" customWidth="1"/>
    <col min="14598" max="14598" width="14.85546875" style="1170" customWidth="1"/>
    <col min="14599" max="14848" width="9.140625" style="1170"/>
    <col min="14849" max="14849" width="13.42578125" style="1170" customWidth="1"/>
    <col min="14850" max="14850" width="15.42578125" style="1170" customWidth="1"/>
    <col min="14851" max="14851" width="13.42578125" style="1170" customWidth="1"/>
    <col min="14852" max="14852" width="14.42578125" style="1170" bestFit="1" customWidth="1"/>
    <col min="14853" max="14853" width="13.42578125" style="1170" customWidth="1"/>
    <col min="14854" max="14854" width="14.85546875" style="1170" customWidth="1"/>
    <col min="14855" max="15104" width="9.140625" style="1170"/>
    <col min="15105" max="15105" width="13.42578125" style="1170" customWidth="1"/>
    <col min="15106" max="15106" width="15.42578125" style="1170" customWidth="1"/>
    <col min="15107" max="15107" width="13.42578125" style="1170" customWidth="1"/>
    <col min="15108" max="15108" width="14.42578125" style="1170" bestFit="1" customWidth="1"/>
    <col min="15109" max="15109" width="13.42578125" style="1170" customWidth="1"/>
    <col min="15110" max="15110" width="14.85546875" style="1170" customWidth="1"/>
    <col min="15111" max="15360" width="9.140625" style="1170"/>
    <col min="15361" max="15361" width="13.42578125" style="1170" customWidth="1"/>
    <col min="15362" max="15362" width="15.42578125" style="1170" customWidth="1"/>
    <col min="15363" max="15363" width="13.42578125" style="1170" customWidth="1"/>
    <col min="15364" max="15364" width="14.42578125" style="1170" bestFit="1" customWidth="1"/>
    <col min="15365" max="15365" width="13.42578125" style="1170" customWidth="1"/>
    <col min="15366" max="15366" width="14.85546875" style="1170" customWidth="1"/>
    <col min="15367" max="15616" width="9.140625" style="1170"/>
    <col min="15617" max="15617" width="13.42578125" style="1170" customWidth="1"/>
    <col min="15618" max="15618" width="15.42578125" style="1170" customWidth="1"/>
    <col min="15619" max="15619" width="13.42578125" style="1170" customWidth="1"/>
    <col min="15620" max="15620" width="14.42578125" style="1170" bestFit="1" customWidth="1"/>
    <col min="15621" max="15621" width="13.42578125" style="1170" customWidth="1"/>
    <col min="15622" max="15622" width="14.85546875" style="1170" customWidth="1"/>
    <col min="15623" max="15872" width="9.140625" style="1170"/>
    <col min="15873" max="15873" width="13.42578125" style="1170" customWidth="1"/>
    <col min="15874" max="15874" width="15.42578125" style="1170" customWidth="1"/>
    <col min="15875" max="15875" width="13.42578125" style="1170" customWidth="1"/>
    <col min="15876" max="15876" width="14.42578125" style="1170" bestFit="1" customWidth="1"/>
    <col min="15877" max="15877" width="13.42578125" style="1170" customWidth="1"/>
    <col min="15878" max="15878" width="14.85546875" style="1170" customWidth="1"/>
    <col min="15879" max="16128" width="9.140625" style="1170"/>
    <col min="16129" max="16129" width="13.42578125" style="1170" customWidth="1"/>
    <col min="16130" max="16130" width="15.42578125" style="1170" customWidth="1"/>
    <col min="16131" max="16131" width="13.42578125" style="1170" customWidth="1"/>
    <col min="16132" max="16132" width="14.42578125" style="1170" bestFit="1" customWidth="1"/>
    <col min="16133" max="16133" width="13.42578125" style="1170" customWidth="1"/>
    <col min="16134" max="16134" width="14.85546875" style="1170" customWidth="1"/>
    <col min="16135" max="16384" width="9.140625" style="1170"/>
  </cols>
  <sheetData>
    <row r="1" spans="1:7" s="1165" customFormat="1" ht="19.5" customHeight="1" x14ac:dyDescent="0.25">
      <c r="A1" s="1094" t="s">
        <v>3761</v>
      </c>
    </row>
    <row r="2" spans="1:7" s="1165" customFormat="1" ht="17.25" x14ac:dyDescent="0.25">
      <c r="A2" s="1094" t="s">
        <v>3762</v>
      </c>
      <c r="B2" s="1166"/>
    </row>
    <row r="3" spans="1:7" ht="12.75" customHeight="1" thickBot="1" x14ac:dyDescent="0.3">
      <c r="A3" s="1167"/>
      <c r="B3" s="1168"/>
      <c r="C3" s="1168"/>
      <c r="D3" s="1168"/>
      <c r="E3" s="1168"/>
      <c r="F3" s="1168"/>
    </row>
    <row r="4" spans="1:7" s="1176" customFormat="1" ht="50.1" customHeight="1" thickTop="1" thickBot="1" x14ac:dyDescent="0.3">
      <c r="A4" s="1171"/>
      <c r="B4" s="1172" t="s">
        <v>3763</v>
      </c>
      <c r="C4" s="1172" t="s">
        <v>3764</v>
      </c>
      <c r="D4" s="1173" t="s">
        <v>3624</v>
      </c>
      <c r="E4" s="1174" t="s">
        <v>3765</v>
      </c>
      <c r="F4" s="1175" t="s">
        <v>3766</v>
      </c>
    </row>
    <row r="5" spans="1:7" s="1177" customFormat="1" ht="15" hidden="1" customHeight="1" x14ac:dyDescent="0.25">
      <c r="A5" s="1126">
        <v>40179</v>
      </c>
      <c r="B5" s="1122">
        <v>5914</v>
      </c>
      <c r="C5" s="1123" t="s">
        <v>197</v>
      </c>
      <c r="D5" s="1123">
        <v>1734</v>
      </c>
      <c r="E5" s="1123" t="s">
        <v>197</v>
      </c>
      <c r="F5" s="1154" t="s">
        <v>197</v>
      </c>
    </row>
    <row r="6" spans="1:7" s="1178" customFormat="1" ht="15" hidden="1" customHeight="1" x14ac:dyDescent="0.25">
      <c r="A6" s="1126">
        <v>40210</v>
      </c>
      <c r="B6" s="1122">
        <v>36283</v>
      </c>
      <c r="C6" s="1123" t="s">
        <v>197</v>
      </c>
      <c r="D6" s="1123" t="s">
        <v>197</v>
      </c>
      <c r="E6" s="1123" t="s">
        <v>197</v>
      </c>
      <c r="F6" s="1154" t="s">
        <v>197</v>
      </c>
      <c r="G6" s="1177"/>
    </row>
    <row r="7" spans="1:7" s="1178" customFormat="1" ht="15" hidden="1" customHeight="1" x14ac:dyDescent="0.25">
      <c r="A7" s="1126">
        <v>40238</v>
      </c>
      <c r="B7" s="1122">
        <v>5631262</v>
      </c>
      <c r="C7" s="1123">
        <v>2527</v>
      </c>
      <c r="D7" s="1123">
        <v>25135</v>
      </c>
      <c r="E7" s="1123" t="s">
        <v>197</v>
      </c>
      <c r="F7" s="1154" t="s">
        <v>197</v>
      </c>
      <c r="G7" s="1177"/>
    </row>
    <row r="8" spans="1:7" s="1178" customFormat="1" ht="15" hidden="1" customHeight="1" x14ac:dyDescent="0.25">
      <c r="A8" s="1126">
        <v>40269</v>
      </c>
      <c r="B8" s="1122">
        <v>261209</v>
      </c>
      <c r="C8" s="1123">
        <v>141027</v>
      </c>
      <c r="D8" s="1123">
        <v>285999</v>
      </c>
      <c r="E8" s="1123" t="s">
        <v>197</v>
      </c>
      <c r="F8" s="1154" t="s">
        <v>197</v>
      </c>
      <c r="G8" s="1177"/>
    </row>
    <row r="9" spans="1:7" s="1178" customFormat="1" ht="15" hidden="1" customHeight="1" x14ac:dyDescent="0.25">
      <c r="A9" s="1126">
        <v>40299</v>
      </c>
      <c r="B9" s="1122">
        <v>317114</v>
      </c>
      <c r="C9" s="1123">
        <v>1834</v>
      </c>
      <c r="D9" s="1123">
        <v>680</v>
      </c>
      <c r="E9" s="1123" t="s">
        <v>197</v>
      </c>
      <c r="F9" s="1154" t="s">
        <v>197</v>
      </c>
      <c r="G9" s="1177"/>
    </row>
    <row r="10" spans="1:7" s="1178" customFormat="1" ht="15" hidden="1" customHeight="1" x14ac:dyDescent="0.25">
      <c r="A10" s="1126">
        <v>40330</v>
      </c>
      <c r="B10" s="1122">
        <v>17493394</v>
      </c>
      <c r="C10" s="1123">
        <v>109726</v>
      </c>
      <c r="D10" s="1123">
        <v>737439</v>
      </c>
      <c r="E10" s="1123" t="s">
        <v>197</v>
      </c>
      <c r="F10" s="1154" t="s">
        <v>197</v>
      </c>
      <c r="G10" s="1177"/>
    </row>
    <row r="11" spans="1:7" s="1178" customFormat="1" ht="15" hidden="1" customHeight="1" x14ac:dyDescent="0.25">
      <c r="A11" s="1126">
        <v>40360</v>
      </c>
      <c r="B11" s="1122">
        <v>2123979</v>
      </c>
      <c r="C11" s="1123">
        <v>866</v>
      </c>
      <c r="D11" s="1123">
        <v>953488</v>
      </c>
      <c r="E11" s="1123" t="s">
        <v>197</v>
      </c>
      <c r="F11" s="1154" t="s">
        <v>197</v>
      </c>
      <c r="G11" s="1177"/>
    </row>
    <row r="12" spans="1:7" s="1178" customFormat="1" ht="15" hidden="1" customHeight="1" x14ac:dyDescent="0.25">
      <c r="A12" s="1126">
        <v>40391</v>
      </c>
      <c r="B12" s="1122">
        <v>595552</v>
      </c>
      <c r="C12" s="1123" t="s">
        <v>197</v>
      </c>
      <c r="D12" s="1123">
        <v>9358</v>
      </c>
      <c r="E12" s="1123" t="s">
        <v>197</v>
      </c>
      <c r="F12" s="1154" t="s">
        <v>197</v>
      </c>
      <c r="G12" s="1177"/>
    </row>
    <row r="13" spans="1:7" s="1178" customFormat="1" ht="15" hidden="1" customHeight="1" x14ac:dyDescent="0.25">
      <c r="A13" s="1126">
        <v>40422</v>
      </c>
      <c r="B13" s="1122">
        <v>11209868</v>
      </c>
      <c r="C13" s="1123">
        <v>132114</v>
      </c>
      <c r="D13" s="1123">
        <v>402628</v>
      </c>
      <c r="E13" s="1123" t="s">
        <v>197</v>
      </c>
      <c r="F13" s="1154" t="s">
        <v>197</v>
      </c>
      <c r="G13" s="1177"/>
    </row>
    <row r="14" spans="1:7" s="1178" customFormat="1" ht="15" hidden="1" customHeight="1" x14ac:dyDescent="0.25">
      <c r="A14" s="1126">
        <v>40452</v>
      </c>
      <c r="B14" s="1122">
        <v>1114121</v>
      </c>
      <c r="C14" s="1123">
        <v>159410</v>
      </c>
      <c r="D14" s="1123">
        <v>4540</v>
      </c>
      <c r="E14" s="1123" t="s">
        <v>197</v>
      </c>
      <c r="F14" s="1154" t="s">
        <v>197</v>
      </c>
      <c r="G14" s="1177"/>
    </row>
    <row r="15" spans="1:7" s="1178" customFormat="1" ht="15" hidden="1" customHeight="1" x14ac:dyDescent="0.25">
      <c r="A15" s="1126">
        <v>40483</v>
      </c>
      <c r="B15" s="1122">
        <v>798847</v>
      </c>
      <c r="C15" s="1123">
        <v>105</v>
      </c>
      <c r="D15" s="1123">
        <v>43355</v>
      </c>
      <c r="E15" s="1123" t="s">
        <v>197</v>
      </c>
      <c r="F15" s="1154" t="s">
        <v>197</v>
      </c>
      <c r="G15" s="1177"/>
    </row>
    <row r="16" spans="1:7" s="1178" customFormat="1" ht="15" hidden="1" customHeight="1" x14ac:dyDescent="0.25">
      <c r="A16" s="1126">
        <v>40522</v>
      </c>
      <c r="B16" s="1122">
        <v>12250666</v>
      </c>
      <c r="C16" s="1123">
        <v>228749</v>
      </c>
      <c r="D16" s="1123">
        <v>442063</v>
      </c>
      <c r="E16" s="1123" t="s">
        <v>197</v>
      </c>
      <c r="F16" s="1154" t="s">
        <v>197</v>
      </c>
      <c r="G16" s="1177"/>
    </row>
    <row r="17" spans="1:7" s="1178" customFormat="1" ht="15" hidden="1" customHeight="1" x14ac:dyDescent="0.25">
      <c r="A17" s="1126" t="s">
        <v>3767</v>
      </c>
      <c r="B17" s="1122">
        <v>42710761.229999997</v>
      </c>
      <c r="C17" s="1123">
        <v>20051764.09</v>
      </c>
      <c r="D17" s="1123">
        <v>85130197.120000005</v>
      </c>
      <c r="E17" s="1123" t="s">
        <v>197</v>
      </c>
      <c r="F17" s="1154" t="s">
        <v>197</v>
      </c>
      <c r="G17" s="1177"/>
    </row>
    <row r="18" spans="1:7" s="1178" customFormat="1" ht="15" hidden="1" customHeight="1" x14ac:dyDescent="0.25">
      <c r="A18" s="1126">
        <v>40575</v>
      </c>
      <c r="B18" s="1122">
        <v>123920650</v>
      </c>
      <c r="C18" s="1123">
        <v>32240708</v>
      </c>
      <c r="D18" s="1123">
        <v>123847523</v>
      </c>
      <c r="E18" s="1123" t="s">
        <v>197</v>
      </c>
      <c r="F18" s="1154" t="s">
        <v>197</v>
      </c>
      <c r="G18" s="1177"/>
    </row>
    <row r="19" spans="1:7" s="1178" customFormat="1" ht="15" hidden="1" customHeight="1" x14ac:dyDescent="0.25">
      <c r="A19" s="1126">
        <v>40603</v>
      </c>
      <c r="B19" s="1122">
        <v>99294349</v>
      </c>
      <c r="C19" s="1123">
        <v>25082461</v>
      </c>
      <c r="D19" s="1123">
        <v>222570228</v>
      </c>
      <c r="E19" s="1123" t="s">
        <v>197</v>
      </c>
      <c r="F19" s="1154" t="s">
        <v>197</v>
      </c>
      <c r="G19" s="1177"/>
    </row>
    <row r="20" spans="1:7" s="1178" customFormat="1" ht="15" hidden="1" customHeight="1" x14ac:dyDescent="0.25">
      <c r="A20" s="1126">
        <v>40634</v>
      </c>
      <c r="B20" s="1122">
        <v>29858403</v>
      </c>
      <c r="C20" s="1123">
        <v>3530757</v>
      </c>
      <c r="D20" s="1123">
        <v>88100029</v>
      </c>
      <c r="E20" s="1123" t="s">
        <v>197</v>
      </c>
      <c r="F20" s="1154" t="s">
        <v>197</v>
      </c>
      <c r="G20" s="1177"/>
    </row>
    <row r="21" spans="1:7" s="1178" customFormat="1" ht="15" hidden="1" customHeight="1" x14ac:dyDescent="0.25">
      <c r="A21" s="1126">
        <v>40664</v>
      </c>
      <c r="B21" s="1122">
        <v>97627671</v>
      </c>
      <c r="C21" s="1123">
        <v>7238224</v>
      </c>
      <c r="D21" s="1123">
        <v>63187907</v>
      </c>
      <c r="E21" s="1123" t="s">
        <v>197</v>
      </c>
      <c r="F21" s="1154" t="s">
        <v>197</v>
      </c>
      <c r="G21" s="1177"/>
    </row>
    <row r="22" spans="1:7" s="1178" customFormat="1" ht="15" hidden="1" customHeight="1" x14ac:dyDescent="0.25">
      <c r="A22" s="1126">
        <v>40695</v>
      </c>
      <c r="B22" s="1122">
        <v>243294149</v>
      </c>
      <c r="C22" s="1123">
        <v>6541718</v>
      </c>
      <c r="D22" s="1123">
        <v>175521436</v>
      </c>
      <c r="E22" s="1123" t="s">
        <v>197</v>
      </c>
      <c r="F22" s="1154" t="s">
        <v>197</v>
      </c>
      <c r="G22" s="1177"/>
    </row>
    <row r="23" spans="1:7" s="1178" customFormat="1" ht="15" hidden="1" customHeight="1" x14ac:dyDescent="0.25">
      <c r="A23" s="1126">
        <v>40725</v>
      </c>
      <c r="B23" s="1122">
        <v>95678196</v>
      </c>
      <c r="C23" s="1123">
        <v>41123886</v>
      </c>
      <c r="D23" s="1123">
        <v>87007348</v>
      </c>
      <c r="E23" s="1123" t="s">
        <v>197</v>
      </c>
      <c r="F23" s="1154" t="s">
        <v>197</v>
      </c>
      <c r="G23" s="1177"/>
    </row>
    <row r="24" spans="1:7" s="1178" customFormat="1" ht="15" hidden="1" customHeight="1" x14ac:dyDescent="0.25">
      <c r="A24" s="1126">
        <v>40756</v>
      </c>
      <c r="B24" s="1122">
        <v>56293259</v>
      </c>
      <c r="C24" s="1123">
        <v>10259906</v>
      </c>
      <c r="D24" s="1123">
        <v>5818117</v>
      </c>
      <c r="E24" s="1123" t="s">
        <v>197</v>
      </c>
      <c r="F24" s="1154" t="s">
        <v>197</v>
      </c>
      <c r="G24" s="1177"/>
    </row>
    <row r="25" spans="1:7" s="1178" customFormat="1" ht="15" hidden="1" customHeight="1" x14ac:dyDescent="0.25">
      <c r="A25" s="1126">
        <v>40787</v>
      </c>
      <c r="B25" s="1122">
        <v>154997328</v>
      </c>
      <c r="C25" s="1123">
        <v>49993959</v>
      </c>
      <c r="D25" s="1123">
        <v>65697275</v>
      </c>
      <c r="E25" s="1123" t="s">
        <v>197</v>
      </c>
      <c r="F25" s="1154" t="s">
        <v>197</v>
      </c>
      <c r="G25" s="1177"/>
    </row>
    <row r="26" spans="1:7" s="1178" customFormat="1" ht="15" hidden="1" customHeight="1" x14ac:dyDescent="0.25">
      <c r="A26" s="1126">
        <v>40817</v>
      </c>
      <c r="B26" s="1122">
        <v>118639609</v>
      </c>
      <c r="C26" s="1123">
        <v>147606114</v>
      </c>
      <c r="D26" s="1123">
        <v>12133244</v>
      </c>
      <c r="E26" s="1123" t="s">
        <v>197</v>
      </c>
      <c r="F26" s="1154" t="s">
        <v>197</v>
      </c>
      <c r="G26" s="1177"/>
    </row>
    <row r="27" spans="1:7" s="1178" customFormat="1" ht="15" hidden="1" customHeight="1" x14ac:dyDescent="0.25">
      <c r="A27" s="1126">
        <v>40848</v>
      </c>
      <c r="B27" s="1122">
        <v>110148458</v>
      </c>
      <c r="C27" s="1123">
        <v>118824093</v>
      </c>
      <c r="D27" s="1123">
        <v>54402021</v>
      </c>
      <c r="E27" s="1123" t="s">
        <v>197</v>
      </c>
      <c r="F27" s="1154" t="s">
        <v>197</v>
      </c>
      <c r="G27" s="1177"/>
    </row>
    <row r="28" spans="1:7" s="1178" customFormat="1" ht="15" hidden="1" customHeight="1" x14ac:dyDescent="0.25">
      <c r="A28" s="1126">
        <v>40878</v>
      </c>
      <c r="B28" s="1122">
        <v>218896482.87</v>
      </c>
      <c r="C28" s="1123">
        <v>109118764.59</v>
      </c>
      <c r="D28" s="1123">
        <v>101581718.31</v>
      </c>
      <c r="E28" s="1123" t="s">
        <v>197</v>
      </c>
      <c r="F28" s="1154" t="s">
        <v>197</v>
      </c>
      <c r="G28" s="1177"/>
    </row>
    <row r="29" spans="1:7" s="1178" customFormat="1" ht="18.600000000000001" hidden="1" customHeight="1" x14ac:dyDescent="0.25">
      <c r="A29" s="1126">
        <v>40909</v>
      </c>
      <c r="B29" s="1122">
        <v>67205197</v>
      </c>
      <c r="C29" s="1123">
        <v>86124266</v>
      </c>
      <c r="D29" s="1123">
        <v>130921956</v>
      </c>
      <c r="E29" s="1123" t="s">
        <v>197</v>
      </c>
      <c r="F29" s="1154" t="s">
        <v>197</v>
      </c>
      <c r="G29" s="1177"/>
    </row>
    <row r="30" spans="1:7" s="1178" customFormat="1" ht="18.600000000000001" hidden="1" customHeight="1" x14ac:dyDescent="0.25">
      <c r="A30" s="1126">
        <v>40940</v>
      </c>
      <c r="B30" s="1122">
        <v>63186761</v>
      </c>
      <c r="C30" s="1123">
        <v>18290075</v>
      </c>
      <c r="D30" s="1123">
        <v>156104652</v>
      </c>
      <c r="E30" s="1123" t="s">
        <v>197</v>
      </c>
      <c r="F30" s="1154" t="s">
        <v>197</v>
      </c>
      <c r="G30" s="1177"/>
    </row>
    <row r="31" spans="1:7" s="1178" customFormat="1" ht="18.600000000000001" hidden="1" customHeight="1" x14ac:dyDescent="0.25">
      <c r="A31" s="1126" t="s">
        <v>3768</v>
      </c>
      <c r="B31" s="1122">
        <v>77590526</v>
      </c>
      <c r="C31" s="1123">
        <v>4777455</v>
      </c>
      <c r="D31" s="1123">
        <v>193807221</v>
      </c>
      <c r="E31" s="1123">
        <v>202000</v>
      </c>
      <c r="F31" s="1154">
        <v>102000</v>
      </c>
      <c r="G31" s="1177"/>
    </row>
    <row r="32" spans="1:7" s="1178" customFormat="1" ht="18.600000000000001" hidden="1" customHeight="1" x14ac:dyDescent="0.25">
      <c r="A32" s="1126">
        <v>41000</v>
      </c>
      <c r="B32" s="1122">
        <v>89966108</v>
      </c>
      <c r="C32" s="1123">
        <v>4694300</v>
      </c>
      <c r="D32" s="1123">
        <v>22166126</v>
      </c>
      <c r="E32" s="1123" t="s">
        <v>197</v>
      </c>
      <c r="F32" s="1154">
        <v>20000</v>
      </c>
      <c r="G32" s="1177"/>
    </row>
    <row r="33" spans="1:7" s="1178" customFormat="1" ht="18.600000000000001" hidden="1" customHeight="1" x14ac:dyDescent="0.25">
      <c r="A33" s="1126">
        <v>41030</v>
      </c>
      <c r="B33" s="1122">
        <v>57865612</v>
      </c>
      <c r="C33" s="1123">
        <v>4537372</v>
      </c>
      <c r="D33" s="1123">
        <v>32092133</v>
      </c>
      <c r="E33" s="1123" t="s">
        <v>197</v>
      </c>
      <c r="F33" s="1154" t="s">
        <v>197</v>
      </c>
      <c r="G33" s="1177"/>
    </row>
    <row r="34" spans="1:7" s="1178" customFormat="1" ht="18.600000000000001" hidden="1" customHeight="1" x14ac:dyDescent="0.25">
      <c r="A34" s="1126">
        <v>41061</v>
      </c>
      <c r="B34" s="1122">
        <v>229005570</v>
      </c>
      <c r="C34" s="1123">
        <v>98201094</v>
      </c>
      <c r="D34" s="1123">
        <v>95352323</v>
      </c>
      <c r="E34" s="1123">
        <v>20000</v>
      </c>
      <c r="F34" s="1154">
        <v>200000</v>
      </c>
      <c r="G34" s="1177"/>
    </row>
    <row r="35" spans="1:7" s="1178" customFormat="1" ht="18.600000000000001" hidden="1" customHeight="1" x14ac:dyDescent="0.25">
      <c r="A35" s="1126">
        <v>41091</v>
      </c>
      <c r="B35" s="1122">
        <v>179729112</v>
      </c>
      <c r="C35" s="1123">
        <v>130501823</v>
      </c>
      <c r="D35" s="1123">
        <v>136179553</v>
      </c>
      <c r="E35" s="1123">
        <v>10000</v>
      </c>
      <c r="F35" s="1154">
        <v>50000</v>
      </c>
      <c r="G35" s="1177"/>
    </row>
    <row r="36" spans="1:7" s="1178" customFormat="1" ht="18.600000000000001" hidden="1" customHeight="1" x14ac:dyDescent="0.25">
      <c r="A36" s="1126">
        <v>41122</v>
      </c>
      <c r="B36" s="1122">
        <v>56293259</v>
      </c>
      <c r="C36" s="1123">
        <v>10259906</v>
      </c>
      <c r="D36" s="1123">
        <v>5818117</v>
      </c>
      <c r="E36" s="1123"/>
      <c r="F36" s="1154"/>
      <c r="G36" s="1177"/>
    </row>
    <row r="37" spans="1:7" s="1178" customFormat="1" ht="18.600000000000001" hidden="1" customHeight="1" x14ac:dyDescent="0.25">
      <c r="A37" s="1126">
        <v>41153</v>
      </c>
      <c r="B37" s="1122">
        <v>86502356</v>
      </c>
      <c r="C37" s="1123">
        <v>9571051</v>
      </c>
      <c r="D37" s="1123">
        <v>165668582</v>
      </c>
      <c r="E37" s="1123">
        <v>637161</v>
      </c>
      <c r="F37" s="1154">
        <v>18571203</v>
      </c>
      <c r="G37" s="1177"/>
    </row>
    <row r="38" spans="1:7" s="1178" customFormat="1" ht="18.600000000000001" hidden="1" customHeight="1" x14ac:dyDescent="0.25">
      <c r="A38" s="1126">
        <v>41183</v>
      </c>
      <c r="B38" s="1122">
        <v>159774119</v>
      </c>
      <c r="C38" s="1123">
        <v>18762159</v>
      </c>
      <c r="D38" s="1123">
        <v>9251408</v>
      </c>
      <c r="E38" s="1123">
        <v>2809135</v>
      </c>
      <c r="F38" s="1154">
        <v>15861760</v>
      </c>
      <c r="G38" s="1177"/>
    </row>
    <row r="39" spans="1:7" s="1178" customFormat="1" ht="18.600000000000001" hidden="1" customHeight="1" x14ac:dyDescent="0.25">
      <c r="A39" s="1126">
        <v>41214</v>
      </c>
      <c r="B39" s="1122">
        <v>177652454</v>
      </c>
      <c r="C39" s="1123">
        <v>5602096</v>
      </c>
      <c r="D39" s="1123">
        <v>139653634</v>
      </c>
      <c r="E39" s="1123">
        <v>416711</v>
      </c>
      <c r="F39" s="1154">
        <v>7245472</v>
      </c>
      <c r="G39" s="1177"/>
    </row>
    <row r="40" spans="1:7" s="1178" customFormat="1" ht="18.600000000000001" hidden="1" customHeight="1" x14ac:dyDescent="0.25">
      <c r="A40" s="1126">
        <v>41244</v>
      </c>
      <c r="B40" s="1122">
        <v>208473917</v>
      </c>
      <c r="C40" s="1123">
        <v>10945983</v>
      </c>
      <c r="D40" s="1123">
        <v>308800446</v>
      </c>
      <c r="E40" s="1123">
        <v>424096</v>
      </c>
      <c r="F40" s="1154">
        <v>53286689</v>
      </c>
      <c r="G40" s="1177"/>
    </row>
    <row r="41" spans="1:7" s="1178" customFormat="1" ht="18.600000000000001" hidden="1" customHeight="1" x14ac:dyDescent="0.25">
      <c r="A41" s="1126">
        <v>41640</v>
      </c>
      <c r="B41" s="1122">
        <v>42429002</v>
      </c>
      <c r="C41" s="1123">
        <v>359113</v>
      </c>
      <c r="D41" s="1123">
        <v>63003683</v>
      </c>
      <c r="E41" s="1123">
        <v>18319</v>
      </c>
      <c r="F41" s="1154">
        <v>455997</v>
      </c>
      <c r="G41" s="1177"/>
    </row>
    <row r="42" spans="1:7" s="1178" customFormat="1" ht="18.600000000000001" hidden="1" customHeight="1" x14ac:dyDescent="0.25">
      <c r="A42" s="1126">
        <v>41671</v>
      </c>
      <c r="B42" s="1122">
        <v>212162066</v>
      </c>
      <c r="C42" s="1123">
        <v>655537</v>
      </c>
      <c r="D42" s="1123">
        <v>33810009</v>
      </c>
      <c r="E42" s="1123" t="s">
        <v>197</v>
      </c>
      <c r="F42" s="1154">
        <v>1776907</v>
      </c>
      <c r="G42" s="1177"/>
    </row>
    <row r="43" spans="1:7" s="1178" customFormat="1" ht="18.600000000000001" hidden="1" customHeight="1" x14ac:dyDescent="0.25">
      <c r="A43" s="1126">
        <v>41699</v>
      </c>
      <c r="B43" s="1122">
        <v>89557336</v>
      </c>
      <c r="C43" s="1123">
        <v>48922059</v>
      </c>
      <c r="D43" s="1123">
        <v>25720678</v>
      </c>
      <c r="E43" s="1123">
        <v>19485</v>
      </c>
      <c r="F43" s="1154">
        <v>4669867</v>
      </c>
      <c r="G43" s="1177"/>
    </row>
    <row r="44" spans="1:7" s="1178" customFormat="1" ht="18.600000000000001" hidden="1" customHeight="1" x14ac:dyDescent="0.25">
      <c r="A44" s="1127">
        <v>41730</v>
      </c>
      <c r="B44" s="1179">
        <v>143133760</v>
      </c>
      <c r="C44" s="1180">
        <v>16686333</v>
      </c>
      <c r="D44" s="1180">
        <v>50286992</v>
      </c>
      <c r="E44" s="1180">
        <v>2214911</v>
      </c>
      <c r="F44" s="1181">
        <v>5903540</v>
      </c>
      <c r="G44" s="1177"/>
    </row>
    <row r="45" spans="1:7" s="1178" customFormat="1" ht="18.600000000000001" hidden="1" customHeight="1" x14ac:dyDescent="0.25">
      <c r="A45" s="1127">
        <v>41760</v>
      </c>
      <c r="B45" s="1122">
        <v>29430452</v>
      </c>
      <c r="C45" s="1123">
        <v>2158982</v>
      </c>
      <c r="D45" s="1123">
        <v>7260734</v>
      </c>
      <c r="E45" s="1123" t="s">
        <v>197</v>
      </c>
      <c r="F45" s="1154">
        <v>1630073</v>
      </c>
      <c r="G45" s="1177"/>
    </row>
    <row r="46" spans="1:7" s="1178" customFormat="1" ht="18.600000000000001" hidden="1" customHeight="1" x14ac:dyDescent="0.25">
      <c r="A46" s="1127">
        <v>41791</v>
      </c>
      <c r="B46" s="1122">
        <v>164953999</v>
      </c>
      <c r="C46" s="1123">
        <v>10080334</v>
      </c>
      <c r="D46" s="1123">
        <v>34713653</v>
      </c>
      <c r="E46" s="1131">
        <v>4146</v>
      </c>
      <c r="F46" s="1154">
        <v>12204585</v>
      </c>
      <c r="G46" s="1177"/>
    </row>
    <row r="47" spans="1:7" s="1178" customFormat="1" ht="18.600000000000001" hidden="1" customHeight="1" x14ac:dyDescent="0.25">
      <c r="A47" s="1127">
        <v>41821</v>
      </c>
      <c r="B47" s="1122">
        <v>112953390</v>
      </c>
      <c r="C47" s="1123">
        <v>3273468</v>
      </c>
      <c r="D47" s="1123">
        <v>26500771</v>
      </c>
      <c r="E47" s="1131">
        <v>15033</v>
      </c>
      <c r="F47" s="1154">
        <v>20267800</v>
      </c>
      <c r="G47" s="1177"/>
    </row>
    <row r="48" spans="1:7" s="1178" customFormat="1" ht="18.600000000000001" hidden="1" customHeight="1" x14ac:dyDescent="0.25">
      <c r="A48" s="1127">
        <v>41852</v>
      </c>
      <c r="B48" s="1122">
        <v>80015746</v>
      </c>
      <c r="C48" s="1123">
        <v>5443375</v>
      </c>
      <c r="D48" s="1123">
        <v>46418277</v>
      </c>
      <c r="E48" s="1131">
        <v>599268</v>
      </c>
      <c r="F48" s="1154">
        <v>2785137</v>
      </c>
      <c r="G48" s="1177"/>
    </row>
    <row r="49" spans="1:7" s="1178" customFormat="1" ht="18.600000000000001" hidden="1" customHeight="1" x14ac:dyDescent="0.25">
      <c r="A49" s="1127">
        <v>41883</v>
      </c>
      <c r="B49" s="1122">
        <v>246405564</v>
      </c>
      <c r="C49" s="1123">
        <v>11457692</v>
      </c>
      <c r="D49" s="1123">
        <v>19283464</v>
      </c>
      <c r="E49" s="1131">
        <v>335131</v>
      </c>
      <c r="F49" s="1154">
        <v>41571231</v>
      </c>
      <c r="G49" s="1177"/>
    </row>
    <row r="50" spans="1:7" s="1178" customFormat="1" ht="18.600000000000001" hidden="1" customHeight="1" x14ac:dyDescent="0.25">
      <c r="A50" s="1127">
        <v>41913</v>
      </c>
      <c r="B50" s="1122">
        <v>102047802</v>
      </c>
      <c r="C50" s="1123">
        <v>1757577</v>
      </c>
      <c r="D50" s="1123">
        <v>67003839</v>
      </c>
      <c r="E50" s="1131">
        <v>212891</v>
      </c>
      <c r="F50" s="1154">
        <v>2307064</v>
      </c>
      <c r="G50" s="1177"/>
    </row>
    <row r="51" spans="1:7" s="1178" customFormat="1" ht="18.600000000000001" hidden="1" customHeight="1" x14ac:dyDescent="0.25">
      <c r="A51" s="1127">
        <v>41944</v>
      </c>
      <c r="B51" s="1122">
        <v>98164090</v>
      </c>
      <c r="C51" s="1123">
        <v>2960701</v>
      </c>
      <c r="D51" s="1123">
        <v>16744927</v>
      </c>
      <c r="E51" s="1131">
        <v>302359</v>
      </c>
      <c r="F51" s="1154">
        <v>4165577</v>
      </c>
      <c r="G51" s="1177"/>
    </row>
    <row r="52" spans="1:7" s="1178" customFormat="1" ht="18.600000000000001" hidden="1" customHeight="1" x14ac:dyDescent="0.25">
      <c r="A52" s="1127">
        <v>41974</v>
      </c>
      <c r="B52" s="1122">
        <v>164781840</v>
      </c>
      <c r="C52" s="1123">
        <v>10189772</v>
      </c>
      <c r="D52" s="1123">
        <v>105170761</v>
      </c>
      <c r="E52" s="1131">
        <v>503993</v>
      </c>
      <c r="F52" s="1154">
        <v>10065276</v>
      </c>
      <c r="G52" s="1177"/>
    </row>
    <row r="53" spans="1:7" s="1178" customFormat="1" ht="18.600000000000001" hidden="1" customHeight="1" x14ac:dyDescent="0.25">
      <c r="A53" s="1127">
        <v>42005</v>
      </c>
      <c r="B53" s="1122">
        <v>43965291</v>
      </c>
      <c r="C53" s="1123">
        <v>9259452</v>
      </c>
      <c r="D53" s="1123">
        <v>10908494</v>
      </c>
      <c r="E53" s="1131">
        <v>1718</v>
      </c>
      <c r="F53" s="1154">
        <v>5009398</v>
      </c>
      <c r="G53" s="1177"/>
    </row>
    <row r="54" spans="1:7" s="1178" customFormat="1" ht="18.600000000000001" hidden="1" customHeight="1" x14ac:dyDescent="0.25">
      <c r="A54" s="1127">
        <v>42036</v>
      </c>
      <c r="B54" s="1122">
        <v>55482645</v>
      </c>
      <c r="C54" s="1123">
        <v>6516572</v>
      </c>
      <c r="D54" s="1123">
        <v>69702212</v>
      </c>
      <c r="E54" s="1131">
        <v>2000</v>
      </c>
      <c r="F54" s="1154">
        <v>891782</v>
      </c>
      <c r="G54" s="1177"/>
    </row>
    <row r="55" spans="1:7" s="1178" customFormat="1" ht="18.600000000000001" hidden="1" customHeight="1" x14ac:dyDescent="0.25">
      <c r="A55" s="1127">
        <v>42064</v>
      </c>
      <c r="B55" s="1122">
        <v>681783884</v>
      </c>
      <c r="C55" s="1123">
        <v>52389677</v>
      </c>
      <c r="D55" s="1123">
        <v>86235761</v>
      </c>
      <c r="E55" s="1131">
        <v>2630567</v>
      </c>
      <c r="F55" s="1154">
        <v>27887906</v>
      </c>
      <c r="G55" s="1177"/>
    </row>
    <row r="56" spans="1:7" s="1178" customFormat="1" ht="18.600000000000001" hidden="1" customHeight="1" x14ac:dyDescent="0.25">
      <c r="A56" s="1127">
        <v>42095</v>
      </c>
      <c r="B56" s="1122">
        <v>56695403</v>
      </c>
      <c r="C56" s="1123">
        <v>24361080</v>
      </c>
      <c r="D56" s="1123">
        <v>27538571</v>
      </c>
      <c r="E56" s="1131">
        <v>404764</v>
      </c>
      <c r="F56" s="1154">
        <v>710782</v>
      </c>
      <c r="G56" s="1177"/>
    </row>
    <row r="57" spans="1:7" s="1178" customFormat="1" ht="18.600000000000001" hidden="1" customHeight="1" x14ac:dyDescent="0.25">
      <c r="A57" s="1127">
        <v>42125</v>
      </c>
      <c r="B57" s="1122">
        <v>59362533</v>
      </c>
      <c r="C57" s="1123">
        <v>21463277</v>
      </c>
      <c r="D57" s="1123">
        <v>13871059</v>
      </c>
      <c r="E57" s="1131">
        <v>415489</v>
      </c>
      <c r="F57" s="1154">
        <v>6133321</v>
      </c>
      <c r="G57" s="1177"/>
    </row>
    <row r="58" spans="1:7" s="1178" customFormat="1" ht="18.600000000000001" hidden="1" customHeight="1" x14ac:dyDescent="0.25">
      <c r="A58" s="1127">
        <v>42156</v>
      </c>
      <c r="B58" s="1122">
        <v>340915995</v>
      </c>
      <c r="C58" s="1123">
        <v>9458134</v>
      </c>
      <c r="D58" s="1123">
        <v>78990387</v>
      </c>
      <c r="E58" s="1131">
        <v>404484</v>
      </c>
      <c r="F58" s="1154">
        <v>19210750</v>
      </c>
      <c r="G58" s="1177"/>
    </row>
    <row r="59" spans="1:7" s="1178" customFormat="1" ht="18.600000000000001" hidden="1" customHeight="1" x14ac:dyDescent="0.25">
      <c r="A59" s="1127">
        <v>42186</v>
      </c>
      <c r="B59" s="1122">
        <v>609776072</v>
      </c>
      <c r="C59" s="1123">
        <v>2801482</v>
      </c>
      <c r="D59" s="1123">
        <v>81747801</v>
      </c>
      <c r="E59" s="1131">
        <v>404769</v>
      </c>
      <c r="F59" s="1154">
        <v>2579895</v>
      </c>
      <c r="G59" s="1177"/>
    </row>
    <row r="60" spans="1:7" s="1178" customFormat="1" ht="18.600000000000001" hidden="1" customHeight="1" x14ac:dyDescent="0.25">
      <c r="A60" s="1127">
        <v>42217</v>
      </c>
      <c r="B60" s="1122">
        <v>136898870</v>
      </c>
      <c r="C60" s="1123">
        <v>5388175</v>
      </c>
      <c r="D60" s="1123">
        <v>9428930</v>
      </c>
      <c r="E60" s="1131">
        <v>408694</v>
      </c>
      <c r="F60" s="1154">
        <v>1257135</v>
      </c>
      <c r="G60" s="1177"/>
    </row>
    <row r="61" spans="1:7" s="1178" customFormat="1" ht="18.600000000000001" hidden="1" customHeight="1" x14ac:dyDescent="0.25">
      <c r="A61" s="1127">
        <v>42248</v>
      </c>
      <c r="B61" s="1122">
        <v>252217891</v>
      </c>
      <c r="C61" s="1123">
        <v>37127936</v>
      </c>
      <c r="D61" s="1123">
        <v>24523853</v>
      </c>
      <c r="E61" s="1131">
        <v>425062</v>
      </c>
      <c r="F61" s="1154">
        <v>51490311</v>
      </c>
      <c r="G61" s="1177"/>
    </row>
    <row r="62" spans="1:7" s="1178" customFormat="1" ht="18.600000000000001" hidden="1" customHeight="1" x14ac:dyDescent="0.25">
      <c r="A62" s="1127">
        <v>42278</v>
      </c>
      <c r="B62" s="1122">
        <v>68864369</v>
      </c>
      <c r="C62" s="1123">
        <v>5502996</v>
      </c>
      <c r="D62" s="1123">
        <v>7384218</v>
      </c>
      <c r="E62" s="1131">
        <v>715434</v>
      </c>
      <c r="F62" s="1154">
        <v>8174770</v>
      </c>
      <c r="G62" s="1177"/>
    </row>
    <row r="63" spans="1:7" s="1178" customFormat="1" ht="18.600000000000001" hidden="1" customHeight="1" x14ac:dyDescent="0.25">
      <c r="A63" s="1127">
        <v>42309</v>
      </c>
      <c r="B63" s="1122">
        <v>104955815</v>
      </c>
      <c r="C63" s="1123">
        <v>6983788</v>
      </c>
      <c r="D63" s="1123">
        <v>8428491</v>
      </c>
      <c r="E63" s="1131">
        <v>240076</v>
      </c>
      <c r="F63" s="1154">
        <v>2635640</v>
      </c>
      <c r="G63" s="1177"/>
    </row>
    <row r="64" spans="1:7" s="1178" customFormat="1" ht="18.600000000000001" hidden="1" customHeight="1" x14ac:dyDescent="0.25">
      <c r="A64" s="1127">
        <v>42339</v>
      </c>
      <c r="B64" s="1122">
        <v>226086488</v>
      </c>
      <c r="C64" s="1123">
        <v>6750636</v>
      </c>
      <c r="D64" s="1123">
        <v>64318486</v>
      </c>
      <c r="E64" s="1131">
        <v>497822</v>
      </c>
      <c r="F64" s="1154">
        <v>70731889</v>
      </c>
      <c r="G64" s="1177"/>
    </row>
    <row r="65" spans="1:7" s="1178" customFormat="1" ht="18.600000000000001" hidden="1" customHeight="1" x14ac:dyDescent="0.25">
      <c r="A65" s="1127">
        <v>42370</v>
      </c>
      <c r="B65" s="1122">
        <v>90431920</v>
      </c>
      <c r="C65" s="1123">
        <v>6689813</v>
      </c>
      <c r="D65" s="1123">
        <v>15640251</v>
      </c>
      <c r="E65" s="1131">
        <v>20</v>
      </c>
      <c r="F65" s="1154">
        <v>16520571</v>
      </c>
      <c r="G65" s="1177"/>
    </row>
    <row r="66" spans="1:7" s="1178" customFormat="1" ht="18.600000000000001" hidden="1" customHeight="1" x14ac:dyDescent="0.25">
      <c r="A66" s="1127">
        <v>42401</v>
      </c>
      <c r="B66" s="1122">
        <v>84577616</v>
      </c>
      <c r="C66" s="1123">
        <v>12510435</v>
      </c>
      <c r="D66" s="1123">
        <v>7158729</v>
      </c>
      <c r="E66" s="1131">
        <v>219977</v>
      </c>
      <c r="F66" s="1154">
        <v>3863514</v>
      </c>
      <c r="G66" s="1177"/>
    </row>
    <row r="67" spans="1:7" s="1178" customFormat="1" ht="18.600000000000001" hidden="1" customHeight="1" x14ac:dyDescent="0.25">
      <c r="A67" s="1126">
        <v>42430</v>
      </c>
      <c r="B67" s="1122">
        <v>118029189</v>
      </c>
      <c r="C67" s="1123">
        <v>14938010</v>
      </c>
      <c r="D67" s="1123">
        <v>340279334</v>
      </c>
      <c r="E67" s="1131">
        <v>479531</v>
      </c>
      <c r="F67" s="1154">
        <v>15006287</v>
      </c>
      <c r="G67" s="1177"/>
    </row>
    <row r="68" spans="1:7" s="1178" customFormat="1" ht="18.600000000000001" hidden="1" customHeight="1" x14ac:dyDescent="0.25">
      <c r="A68" s="1126">
        <v>42461</v>
      </c>
      <c r="B68" s="1122">
        <v>51058957</v>
      </c>
      <c r="C68" s="1123">
        <v>5676433</v>
      </c>
      <c r="D68" s="1123">
        <v>6823971</v>
      </c>
      <c r="E68" s="1131">
        <v>412383</v>
      </c>
      <c r="F68" s="1154">
        <v>12586705</v>
      </c>
      <c r="G68" s="1177"/>
    </row>
    <row r="69" spans="1:7" s="1178" customFormat="1" ht="18.600000000000001" hidden="1" customHeight="1" x14ac:dyDescent="0.25">
      <c r="A69" s="1126">
        <v>42491</v>
      </c>
      <c r="B69" s="1122">
        <v>87171022</v>
      </c>
      <c r="C69" s="1123">
        <v>6574265</v>
      </c>
      <c r="D69" s="1123">
        <v>7603650</v>
      </c>
      <c r="E69" s="1131">
        <v>402110</v>
      </c>
      <c r="F69" s="1154">
        <v>4059033</v>
      </c>
      <c r="G69" s="1177"/>
    </row>
    <row r="70" spans="1:7" s="1178" customFormat="1" ht="18.600000000000001" hidden="1" customHeight="1" x14ac:dyDescent="0.25">
      <c r="A70" s="1126">
        <v>42522</v>
      </c>
      <c r="B70" s="1122">
        <v>274612388</v>
      </c>
      <c r="C70" s="1123">
        <v>18356214</v>
      </c>
      <c r="D70" s="1123">
        <v>61567654</v>
      </c>
      <c r="E70" s="1131">
        <v>481498</v>
      </c>
      <c r="F70" s="1154">
        <v>48553076</v>
      </c>
      <c r="G70" s="1177"/>
    </row>
    <row r="71" spans="1:7" s="1178" customFormat="1" ht="18.600000000000001" hidden="1" customHeight="1" x14ac:dyDescent="0.25">
      <c r="A71" s="1126">
        <v>42552</v>
      </c>
      <c r="B71" s="1122">
        <v>70819226</v>
      </c>
      <c r="C71" s="1123">
        <v>7660878</v>
      </c>
      <c r="D71" s="1123">
        <v>17666753</v>
      </c>
      <c r="E71" s="1131">
        <v>401966</v>
      </c>
      <c r="F71" s="1154">
        <v>3585376</v>
      </c>
      <c r="G71" s="1177"/>
    </row>
    <row r="72" spans="1:7" s="1178" customFormat="1" ht="18.600000000000001" hidden="1" customHeight="1" x14ac:dyDescent="0.25">
      <c r="A72" s="1126">
        <v>42583</v>
      </c>
      <c r="B72" s="1122">
        <v>36860017</v>
      </c>
      <c r="C72" s="1123">
        <v>8189854</v>
      </c>
      <c r="D72" s="1123">
        <v>9887319</v>
      </c>
      <c r="E72" s="1123">
        <v>410067</v>
      </c>
      <c r="F72" s="1154">
        <v>4317143</v>
      </c>
      <c r="G72" s="1177"/>
    </row>
    <row r="73" spans="1:7" s="1178" customFormat="1" ht="18.600000000000001" hidden="1" customHeight="1" x14ac:dyDescent="0.25">
      <c r="A73" s="1126">
        <v>42614</v>
      </c>
      <c r="B73" s="1122">
        <v>141942780</v>
      </c>
      <c r="C73" s="1123">
        <v>19754888</v>
      </c>
      <c r="D73" s="1123">
        <v>64260782</v>
      </c>
      <c r="E73" s="1123">
        <v>563900</v>
      </c>
      <c r="F73" s="1154">
        <v>33832277</v>
      </c>
      <c r="G73" s="1177"/>
    </row>
    <row r="74" spans="1:7" s="1178" customFormat="1" ht="18.600000000000001" hidden="1" customHeight="1" x14ac:dyDescent="0.25">
      <c r="A74" s="1126">
        <v>42644</v>
      </c>
      <c r="B74" s="1122">
        <v>70621993</v>
      </c>
      <c r="C74" s="1123">
        <v>10376135</v>
      </c>
      <c r="D74" s="1123">
        <v>5044016</v>
      </c>
      <c r="E74" s="1123">
        <v>101011</v>
      </c>
      <c r="F74" s="1154">
        <v>23910504</v>
      </c>
      <c r="G74" s="1177"/>
    </row>
    <row r="75" spans="1:7" s="1178" customFormat="1" ht="18.600000000000001" hidden="1" customHeight="1" x14ac:dyDescent="0.25">
      <c r="A75" s="1126">
        <v>42675</v>
      </c>
      <c r="B75" s="1122">
        <v>134947323</v>
      </c>
      <c r="C75" s="1123">
        <v>5593400</v>
      </c>
      <c r="D75" s="1123">
        <v>21923598</v>
      </c>
      <c r="E75" s="1123">
        <v>400000</v>
      </c>
      <c r="F75" s="1154">
        <v>3997512</v>
      </c>
      <c r="G75" s="1177"/>
    </row>
    <row r="76" spans="1:7" s="1178" customFormat="1" ht="18.600000000000001" hidden="1" customHeight="1" x14ac:dyDescent="0.25">
      <c r="A76" s="1126">
        <v>42705</v>
      </c>
      <c r="B76" s="1122">
        <v>241538997</v>
      </c>
      <c r="C76" s="1123">
        <v>15453663</v>
      </c>
      <c r="D76" s="1123">
        <v>132758196</v>
      </c>
      <c r="E76" s="1123">
        <v>654201</v>
      </c>
      <c r="F76" s="1154">
        <v>27970058</v>
      </c>
      <c r="G76" s="1177"/>
    </row>
    <row r="77" spans="1:7" s="1178" customFormat="1" ht="18.600000000000001" hidden="1" customHeight="1" x14ac:dyDescent="0.25">
      <c r="A77" s="1126">
        <v>42736</v>
      </c>
      <c r="B77" s="1122">
        <v>281015461</v>
      </c>
      <c r="C77" s="1123">
        <v>3008339</v>
      </c>
      <c r="D77" s="1123">
        <v>6152549</v>
      </c>
      <c r="E77" s="1123">
        <v>215961</v>
      </c>
      <c r="F77" s="1154">
        <v>18302359</v>
      </c>
      <c r="G77" s="1177"/>
    </row>
    <row r="78" spans="1:7" s="1178" customFormat="1" ht="18.600000000000001" hidden="1" customHeight="1" x14ac:dyDescent="0.25">
      <c r="A78" s="1126">
        <v>42767</v>
      </c>
      <c r="B78" s="1122">
        <v>64638632</v>
      </c>
      <c r="C78" s="1123">
        <v>4759053</v>
      </c>
      <c r="D78" s="1123">
        <v>4880597</v>
      </c>
      <c r="E78" s="1123">
        <v>413716</v>
      </c>
      <c r="F78" s="1154">
        <v>17652530</v>
      </c>
      <c r="G78" s="1177"/>
    </row>
    <row r="79" spans="1:7" s="1178" customFormat="1" ht="18.600000000000001" hidden="1" customHeight="1" x14ac:dyDescent="0.25">
      <c r="A79" s="1126">
        <v>42795</v>
      </c>
      <c r="B79" s="1122">
        <v>78274702</v>
      </c>
      <c r="C79" s="1123">
        <v>5782697</v>
      </c>
      <c r="D79" s="1123">
        <v>35143413</v>
      </c>
      <c r="E79" s="1123">
        <v>430098</v>
      </c>
      <c r="F79" s="1154">
        <v>34636526</v>
      </c>
      <c r="G79" s="1177"/>
    </row>
    <row r="80" spans="1:7" s="1178" customFormat="1" ht="18.600000000000001" hidden="1" customHeight="1" x14ac:dyDescent="0.25">
      <c r="A80" s="1126">
        <v>42826</v>
      </c>
      <c r="B80" s="1122">
        <v>53592776</v>
      </c>
      <c r="C80" s="1123">
        <v>5554122</v>
      </c>
      <c r="D80" s="1123">
        <v>7460502</v>
      </c>
      <c r="E80" s="1123">
        <v>407323</v>
      </c>
      <c r="F80" s="1154">
        <v>66887556</v>
      </c>
      <c r="G80" s="1177"/>
    </row>
    <row r="81" spans="1:7" s="1178" customFormat="1" ht="18.600000000000001" hidden="1" customHeight="1" x14ac:dyDescent="0.25">
      <c r="A81" s="1126">
        <v>42856</v>
      </c>
      <c r="B81" s="1122">
        <v>192636349</v>
      </c>
      <c r="C81" s="1123">
        <v>4117944</v>
      </c>
      <c r="D81" s="1123">
        <v>52567561</v>
      </c>
      <c r="E81" s="1123">
        <v>400062</v>
      </c>
      <c r="F81" s="1154">
        <v>2045501</v>
      </c>
      <c r="G81" s="1177"/>
    </row>
    <row r="82" spans="1:7" s="1178" customFormat="1" ht="18.600000000000001" hidden="1" customHeight="1" x14ac:dyDescent="0.25">
      <c r="A82" s="1126">
        <v>42887</v>
      </c>
      <c r="B82" s="1122">
        <v>290923268</v>
      </c>
      <c r="C82" s="1123">
        <v>15595839</v>
      </c>
      <c r="D82" s="1123">
        <v>61953301</v>
      </c>
      <c r="E82" s="1123">
        <v>407462</v>
      </c>
      <c r="F82" s="1154">
        <v>38741031</v>
      </c>
      <c r="G82" s="1177"/>
    </row>
    <row r="83" spans="1:7" s="1178" customFormat="1" ht="18.600000000000001" hidden="1" customHeight="1" x14ac:dyDescent="0.25">
      <c r="A83" s="1126">
        <v>42917</v>
      </c>
      <c r="B83" s="1122">
        <v>47362157</v>
      </c>
      <c r="C83" s="1123">
        <v>8754384</v>
      </c>
      <c r="D83" s="1123">
        <v>10701000</v>
      </c>
      <c r="E83" s="1123">
        <v>416984</v>
      </c>
      <c r="F83" s="1154">
        <v>22368538</v>
      </c>
      <c r="G83" s="1177"/>
    </row>
    <row r="84" spans="1:7" s="1178" customFormat="1" ht="18.600000000000001" hidden="1" customHeight="1" x14ac:dyDescent="0.25">
      <c r="A84" s="1126">
        <v>42948</v>
      </c>
      <c r="B84" s="1122">
        <v>79472700</v>
      </c>
      <c r="C84" s="1123">
        <v>5988189</v>
      </c>
      <c r="D84" s="1123">
        <v>5989141</v>
      </c>
      <c r="E84" s="1123">
        <v>400028</v>
      </c>
      <c r="F84" s="1154">
        <v>4619880</v>
      </c>
      <c r="G84" s="1177"/>
    </row>
    <row r="85" spans="1:7" s="1178" customFormat="1" ht="18.600000000000001" hidden="1" customHeight="1" x14ac:dyDescent="0.25">
      <c r="A85" s="1126">
        <v>42979</v>
      </c>
      <c r="B85" s="1122">
        <v>285102032</v>
      </c>
      <c r="C85" s="1123">
        <v>12795300</v>
      </c>
      <c r="D85" s="1123">
        <v>3185224</v>
      </c>
      <c r="E85" s="1123">
        <v>719075</v>
      </c>
      <c r="F85" s="1154">
        <v>24693053</v>
      </c>
      <c r="G85" s="1177"/>
    </row>
    <row r="86" spans="1:7" s="1178" customFormat="1" ht="18.600000000000001" hidden="1" customHeight="1" x14ac:dyDescent="0.25">
      <c r="A86" s="1126">
        <v>43009</v>
      </c>
      <c r="B86" s="1122">
        <v>102059692</v>
      </c>
      <c r="C86" s="1123">
        <v>6212447</v>
      </c>
      <c r="D86" s="1123">
        <v>57325221</v>
      </c>
      <c r="E86" s="1123">
        <v>416643</v>
      </c>
      <c r="F86" s="1154">
        <v>27241375</v>
      </c>
      <c r="G86" s="1177"/>
    </row>
    <row r="87" spans="1:7" s="1178" customFormat="1" ht="18.600000000000001" hidden="1" customHeight="1" x14ac:dyDescent="0.25">
      <c r="A87" s="1126">
        <v>43040</v>
      </c>
      <c r="B87" s="1122">
        <v>265114051</v>
      </c>
      <c r="C87" s="1123">
        <v>97999922</v>
      </c>
      <c r="D87" s="1123">
        <v>42777361</v>
      </c>
      <c r="E87" s="1123">
        <v>390044</v>
      </c>
      <c r="F87" s="1154">
        <v>3350967</v>
      </c>
      <c r="G87" s="1177"/>
    </row>
    <row r="88" spans="1:7" s="1178" customFormat="1" ht="18.600000000000001" hidden="1" customHeight="1" x14ac:dyDescent="0.25">
      <c r="A88" s="1126">
        <v>43070</v>
      </c>
      <c r="B88" s="1122">
        <v>407828534</v>
      </c>
      <c r="C88" s="1123">
        <v>3516614</v>
      </c>
      <c r="D88" s="1123">
        <v>145491135</v>
      </c>
      <c r="E88" s="1123">
        <v>456116</v>
      </c>
      <c r="F88" s="1154">
        <v>80357647</v>
      </c>
      <c r="G88" s="1177"/>
    </row>
    <row r="89" spans="1:7" s="1178" customFormat="1" ht="18.600000000000001" hidden="1" customHeight="1" x14ac:dyDescent="0.25">
      <c r="A89" s="1126">
        <v>43101</v>
      </c>
      <c r="B89" s="1122">
        <v>480753205</v>
      </c>
      <c r="C89" s="1123">
        <v>73748585</v>
      </c>
      <c r="D89" s="1123">
        <v>65145120</v>
      </c>
      <c r="E89" s="1123">
        <v>451385</v>
      </c>
      <c r="F89" s="1154">
        <v>2732518</v>
      </c>
      <c r="G89" s="1177"/>
    </row>
    <row r="90" spans="1:7" s="1178" customFormat="1" ht="18.600000000000001" hidden="1" customHeight="1" x14ac:dyDescent="0.25">
      <c r="A90" s="1126">
        <v>43132</v>
      </c>
      <c r="B90" s="1122">
        <v>885477855</v>
      </c>
      <c r="C90" s="1123">
        <v>2626235</v>
      </c>
      <c r="D90" s="1123">
        <v>9018564</v>
      </c>
      <c r="E90" s="1123">
        <v>403811</v>
      </c>
      <c r="F90" s="1154">
        <v>2776897</v>
      </c>
      <c r="G90" s="1177"/>
    </row>
    <row r="91" spans="1:7" s="1178" customFormat="1" ht="18.600000000000001" hidden="1" customHeight="1" x14ac:dyDescent="0.25">
      <c r="A91" s="1126">
        <v>43160</v>
      </c>
      <c r="B91" s="1122">
        <v>1475836524</v>
      </c>
      <c r="C91" s="1123">
        <v>3096439</v>
      </c>
      <c r="D91" s="1123">
        <v>147000285</v>
      </c>
      <c r="E91" s="1123">
        <v>527505</v>
      </c>
      <c r="F91" s="1154">
        <v>8952058</v>
      </c>
      <c r="G91" s="1177"/>
    </row>
    <row r="92" spans="1:7" s="1178" customFormat="1" ht="18.600000000000001" hidden="1" customHeight="1" x14ac:dyDescent="0.25">
      <c r="A92" s="1126">
        <v>43191</v>
      </c>
      <c r="B92" s="1122">
        <v>307635596</v>
      </c>
      <c r="C92" s="1123">
        <v>2570227</v>
      </c>
      <c r="D92" s="1123">
        <v>357222668</v>
      </c>
      <c r="E92" s="1123">
        <v>405595</v>
      </c>
      <c r="F92" s="1154">
        <v>30738639</v>
      </c>
      <c r="G92" s="1177"/>
    </row>
    <row r="93" spans="1:7" s="1178" customFormat="1" ht="18.600000000000001" hidden="1" customHeight="1" x14ac:dyDescent="0.25">
      <c r="A93" s="1126">
        <v>43221</v>
      </c>
      <c r="B93" s="1122">
        <v>687623001</v>
      </c>
      <c r="C93" s="1123">
        <v>2507041</v>
      </c>
      <c r="D93" s="1123">
        <v>73902953</v>
      </c>
      <c r="E93" s="1123">
        <v>402044</v>
      </c>
      <c r="F93" s="1154">
        <v>1727009</v>
      </c>
      <c r="G93" s="1177"/>
    </row>
    <row r="94" spans="1:7" s="1178" customFormat="1" ht="18.600000000000001" hidden="1" customHeight="1" x14ac:dyDescent="0.25">
      <c r="A94" s="1126">
        <v>43252</v>
      </c>
      <c r="B94" s="1122">
        <v>751401233</v>
      </c>
      <c r="C94" s="1123">
        <v>4202422</v>
      </c>
      <c r="D94" s="1123">
        <v>189826593</v>
      </c>
      <c r="E94" s="1123">
        <v>446824</v>
      </c>
      <c r="F94" s="1154">
        <v>80786964</v>
      </c>
      <c r="G94" s="1177"/>
    </row>
    <row r="95" spans="1:7" s="1178" customFormat="1" ht="18.600000000000001" hidden="1" customHeight="1" x14ac:dyDescent="0.25">
      <c r="A95" s="1126">
        <v>43282</v>
      </c>
      <c r="B95" s="1122">
        <v>737514087</v>
      </c>
      <c r="C95" s="1123">
        <v>13887577</v>
      </c>
      <c r="D95" s="1123">
        <v>145372733</v>
      </c>
      <c r="E95" s="1123">
        <v>403729</v>
      </c>
      <c r="F95" s="1154">
        <v>2339380</v>
      </c>
      <c r="G95" s="1177"/>
    </row>
    <row r="96" spans="1:7" s="1178" customFormat="1" ht="18.600000000000001" hidden="1" customHeight="1" x14ac:dyDescent="0.25">
      <c r="A96" s="1126">
        <v>43313</v>
      </c>
      <c r="B96" s="1122">
        <v>2232827488</v>
      </c>
      <c r="C96" s="1123">
        <v>2005069</v>
      </c>
      <c r="D96" s="1123">
        <v>430774415</v>
      </c>
      <c r="E96" s="1123">
        <v>400267</v>
      </c>
      <c r="F96" s="1154">
        <v>2887372</v>
      </c>
      <c r="G96" s="1177"/>
    </row>
    <row r="97" spans="1:7" s="1178" customFormat="1" ht="18.600000000000001" hidden="1" customHeight="1" x14ac:dyDescent="0.25">
      <c r="A97" s="1126">
        <v>43344</v>
      </c>
      <c r="B97" s="1122">
        <v>509923423</v>
      </c>
      <c r="C97" s="1123">
        <v>2638907</v>
      </c>
      <c r="D97" s="1123">
        <v>105894649</v>
      </c>
      <c r="E97" s="1123">
        <v>419498</v>
      </c>
      <c r="F97" s="1154">
        <v>15642020</v>
      </c>
      <c r="G97" s="1177"/>
    </row>
    <row r="98" spans="1:7" s="1178" customFormat="1" ht="18.600000000000001" hidden="1" customHeight="1" x14ac:dyDescent="0.25">
      <c r="A98" s="1126">
        <v>43374</v>
      </c>
      <c r="B98" s="1122">
        <v>492579344</v>
      </c>
      <c r="C98" s="1123">
        <v>39420450</v>
      </c>
      <c r="D98" s="1123">
        <v>26870381</v>
      </c>
      <c r="E98" s="1123">
        <v>403713</v>
      </c>
      <c r="F98" s="1154">
        <v>98898056</v>
      </c>
      <c r="G98" s="1177"/>
    </row>
    <row r="99" spans="1:7" s="1178" customFormat="1" ht="18.600000000000001" hidden="1" customHeight="1" x14ac:dyDescent="0.25">
      <c r="A99" s="1126">
        <v>43405</v>
      </c>
      <c r="B99" s="1122">
        <v>350731541</v>
      </c>
      <c r="C99" s="1123">
        <v>4012782</v>
      </c>
      <c r="D99" s="1123">
        <v>159280924</v>
      </c>
      <c r="E99" s="1123">
        <v>400000</v>
      </c>
      <c r="F99" s="1154">
        <v>27942884</v>
      </c>
      <c r="G99" s="1177"/>
    </row>
    <row r="100" spans="1:7" s="1178" customFormat="1" ht="18.600000000000001" hidden="1" customHeight="1" x14ac:dyDescent="0.25">
      <c r="A100" s="1126">
        <v>43435</v>
      </c>
      <c r="B100" s="1122">
        <v>518309284</v>
      </c>
      <c r="C100" s="1123">
        <v>6230713</v>
      </c>
      <c r="D100" s="1123">
        <v>159576419</v>
      </c>
      <c r="E100" s="1123">
        <v>437877</v>
      </c>
      <c r="F100" s="1154">
        <v>28783450</v>
      </c>
      <c r="G100" s="1177"/>
    </row>
    <row r="101" spans="1:7" s="1178" customFormat="1" ht="18.600000000000001" customHeight="1" x14ac:dyDescent="0.25">
      <c r="A101" s="1126">
        <v>43466</v>
      </c>
      <c r="B101" s="1122">
        <v>372772068</v>
      </c>
      <c r="C101" s="1123">
        <v>4671548</v>
      </c>
      <c r="D101" s="1123">
        <v>225906672</v>
      </c>
      <c r="E101" s="1123">
        <v>403815</v>
      </c>
      <c r="F101" s="1154">
        <v>4665844</v>
      </c>
      <c r="G101" s="1177"/>
    </row>
    <row r="102" spans="1:7" s="1178" customFormat="1" ht="18.600000000000001" customHeight="1" x14ac:dyDescent="0.25">
      <c r="A102" s="1126">
        <v>43497</v>
      </c>
      <c r="B102" s="1122">
        <v>177182042</v>
      </c>
      <c r="C102" s="1123">
        <v>4854448</v>
      </c>
      <c r="D102" s="1123">
        <v>106535905</v>
      </c>
      <c r="E102" s="1123">
        <v>400142</v>
      </c>
      <c r="F102" s="1154">
        <v>60739624</v>
      </c>
      <c r="G102" s="1177"/>
    </row>
    <row r="103" spans="1:7" s="1178" customFormat="1" ht="18.600000000000001" customHeight="1" x14ac:dyDescent="0.25">
      <c r="A103" s="1126">
        <v>43525</v>
      </c>
      <c r="B103" s="1122">
        <v>286068416</v>
      </c>
      <c r="C103" s="1123">
        <v>5749390</v>
      </c>
      <c r="D103" s="1123">
        <v>146666454</v>
      </c>
      <c r="E103" s="1123">
        <v>419496</v>
      </c>
      <c r="F103" s="1154">
        <v>15133232</v>
      </c>
      <c r="G103" s="1177"/>
    </row>
    <row r="104" spans="1:7" s="1178" customFormat="1" ht="18.600000000000001" customHeight="1" x14ac:dyDescent="0.25">
      <c r="A104" s="1126">
        <v>43556</v>
      </c>
      <c r="B104" s="1122">
        <v>216087430</v>
      </c>
      <c r="C104" s="1123">
        <v>6099472</v>
      </c>
      <c r="D104" s="1123">
        <v>21850878</v>
      </c>
      <c r="E104" s="1123">
        <v>403584</v>
      </c>
      <c r="F104" s="1154">
        <v>5342224</v>
      </c>
      <c r="G104" s="1177"/>
    </row>
    <row r="105" spans="1:7" s="1178" customFormat="1" ht="18.600000000000001" customHeight="1" x14ac:dyDescent="0.25">
      <c r="A105" s="1126">
        <v>43586</v>
      </c>
      <c r="B105" s="1122">
        <v>157352268</v>
      </c>
      <c r="C105" s="1123">
        <v>4140904</v>
      </c>
      <c r="D105" s="1123">
        <v>19199462</v>
      </c>
      <c r="E105" s="1123">
        <v>400028</v>
      </c>
      <c r="F105" s="1154">
        <v>7214868</v>
      </c>
      <c r="G105" s="1177"/>
    </row>
    <row r="106" spans="1:7" s="1178" customFormat="1" ht="18.600000000000001" customHeight="1" x14ac:dyDescent="0.25">
      <c r="A106" s="1126">
        <v>43617</v>
      </c>
      <c r="B106" s="1122">
        <v>692028441</v>
      </c>
      <c r="C106" s="1123">
        <v>9824717</v>
      </c>
      <c r="D106" s="1123">
        <v>60485577</v>
      </c>
      <c r="E106" s="1123">
        <v>213444</v>
      </c>
      <c r="F106" s="1154">
        <v>108254755</v>
      </c>
      <c r="G106" s="1177"/>
    </row>
    <row r="107" spans="1:7" s="1178" customFormat="1" ht="18.600000000000001" customHeight="1" x14ac:dyDescent="0.25">
      <c r="A107" s="1126">
        <v>43647</v>
      </c>
      <c r="B107" s="1122">
        <v>435957834</v>
      </c>
      <c r="C107" s="1123">
        <v>5240025</v>
      </c>
      <c r="D107" s="1123">
        <v>33728880</v>
      </c>
      <c r="E107" s="1123">
        <v>403666</v>
      </c>
      <c r="F107" s="1154">
        <v>72461546</v>
      </c>
      <c r="G107" s="1177"/>
    </row>
    <row r="108" spans="1:7" s="1178" customFormat="1" ht="18.600000000000001" customHeight="1" x14ac:dyDescent="0.25">
      <c r="A108" s="1126">
        <v>43678</v>
      </c>
      <c r="B108" s="1122">
        <v>396762586</v>
      </c>
      <c r="C108" s="1123">
        <v>5365355</v>
      </c>
      <c r="D108" s="1123">
        <v>31654694</v>
      </c>
      <c r="E108" s="1123">
        <v>400000</v>
      </c>
      <c r="F108" s="1154">
        <v>4133802</v>
      </c>
      <c r="G108" s="1177"/>
    </row>
    <row r="109" spans="1:7" s="1178" customFormat="1" ht="18.600000000000001" customHeight="1" x14ac:dyDescent="0.25">
      <c r="A109" s="1126">
        <v>43709</v>
      </c>
      <c r="B109" s="1122">
        <v>570651152</v>
      </c>
      <c r="C109" s="1123">
        <v>73360673</v>
      </c>
      <c r="D109" s="1123">
        <v>164964477</v>
      </c>
      <c r="E109" s="1123">
        <v>412092</v>
      </c>
      <c r="F109" s="1154">
        <v>40977057</v>
      </c>
      <c r="G109" s="1177"/>
    </row>
    <row r="110" spans="1:7" s="1178" customFormat="1" ht="18.600000000000001" customHeight="1" x14ac:dyDescent="0.25">
      <c r="A110" s="1126">
        <v>43739</v>
      </c>
      <c r="B110" s="1122">
        <v>423910771</v>
      </c>
      <c r="C110" s="1123">
        <v>6229532</v>
      </c>
      <c r="D110" s="1123">
        <v>143582802</v>
      </c>
      <c r="E110" s="1123">
        <v>403896</v>
      </c>
      <c r="F110" s="1154">
        <v>10588806</v>
      </c>
      <c r="G110" s="1177"/>
    </row>
    <row r="111" spans="1:7" s="1178" customFormat="1" ht="18.600000000000001" customHeight="1" x14ac:dyDescent="0.25">
      <c r="A111" s="1126">
        <v>43770</v>
      </c>
      <c r="B111" s="1122">
        <v>385974257</v>
      </c>
      <c r="C111" s="1123">
        <v>4930212</v>
      </c>
      <c r="D111" s="1123">
        <v>11374192</v>
      </c>
      <c r="E111" s="1123">
        <v>400560</v>
      </c>
      <c r="F111" s="1154">
        <v>4994270</v>
      </c>
      <c r="G111" s="1177"/>
    </row>
    <row r="112" spans="1:7" s="1178" customFormat="1" ht="18.600000000000001" customHeight="1" x14ac:dyDescent="0.25">
      <c r="A112" s="1126">
        <v>43800</v>
      </c>
      <c r="B112" s="1122">
        <v>570057816</v>
      </c>
      <c r="C112" s="1123">
        <v>8954184</v>
      </c>
      <c r="D112" s="1123">
        <v>64474843</v>
      </c>
      <c r="E112" s="1123">
        <v>420524</v>
      </c>
      <c r="F112" s="1154">
        <v>51930800</v>
      </c>
      <c r="G112" s="1177"/>
    </row>
    <row r="113" spans="1:7" s="1178" customFormat="1" ht="18.600000000000001" customHeight="1" x14ac:dyDescent="0.25">
      <c r="A113" s="1126">
        <v>43831</v>
      </c>
      <c r="B113" s="1122">
        <v>588509357.76999998</v>
      </c>
      <c r="C113" s="1123">
        <v>6608149.4699999997</v>
      </c>
      <c r="D113" s="1123">
        <v>135859810.62</v>
      </c>
      <c r="E113" s="1123">
        <v>406407.08</v>
      </c>
      <c r="F113" s="1154">
        <v>5789224</v>
      </c>
      <c r="G113" s="1177"/>
    </row>
    <row r="114" spans="1:7" s="1178" customFormat="1" ht="18.600000000000001" customHeight="1" x14ac:dyDescent="0.25">
      <c r="A114" s="1126">
        <v>43862</v>
      </c>
      <c r="B114" s="1122">
        <v>514620167</v>
      </c>
      <c r="C114" s="1123">
        <v>6727107</v>
      </c>
      <c r="D114" s="1123">
        <v>1327580939</v>
      </c>
      <c r="E114" s="1123">
        <v>506165</v>
      </c>
      <c r="F114" s="1154">
        <v>2940736</v>
      </c>
      <c r="G114" s="1177"/>
    </row>
    <row r="115" spans="1:7" s="1178" customFormat="1" ht="18.600000000000001" customHeight="1" x14ac:dyDescent="0.25">
      <c r="A115" s="1126">
        <v>43891</v>
      </c>
      <c r="B115" s="1122">
        <v>1254212660</v>
      </c>
      <c r="C115" s="1123">
        <v>28815037</v>
      </c>
      <c r="D115" s="1123">
        <v>329547754</v>
      </c>
      <c r="E115" s="1123">
        <v>400044</v>
      </c>
      <c r="F115" s="1154">
        <v>13704128</v>
      </c>
      <c r="G115" s="1177"/>
    </row>
    <row r="116" spans="1:7" s="1178" customFormat="1" ht="18.600000000000001" customHeight="1" x14ac:dyDescent="0.25">
      <c r="A116" s="1126">
        <v>43922</v>
      </c>
      <c r="B116" s="1122">
        <v>492147863</v>
      </c>
      <c r="C116" s="1123">
        <v>34273</v>
      </c>
      <c r="D116" s="1123">
        <v>118988599</v>
      </c>
      <c r="E116" s="1123">
        <v>400000</v>
      </c>
      <c r="F116" s="1154">
        <v>6783471</v>
      </c>
      <c r="G116" s="1177"/>
    </row>
    <row r="117" spans="1:7" s="1178" customFormat="1" ht="18.600000000000001" customHeight="1" x14ac:dyDescent="0.25">
      <c r="A117" s="1126">
        <v>43952</v>
      </c>
      <c r="B117" s="1122">
        <v>74039029</v>
      </c>
      <c r="C117" s="1123">
        <v>2025072</v>
      </c>
      <c r="D117" s="1123">
        <v>24716673</v>
      </c>
      <c r="E117" s="1123">
        <v>416974</v>
      </c>
      <c r="F117" s="1154">
        <v>2164264</v>
      </c>
      <c r="G117" s="1177"/>
    </row>
    <row r="118" spans="1:7" s="1178" customFormat="1" ht="18.600000000000001" customHeight="1" x14ac:dyDescent="0.25">
      <c r="A118" s="1126">
        <v>43983</v>
      </c>
      <c r="B118" s="1122">
        <v>395971499</v>
      </c>
      <c r="C118" s="1123">
        <v>10797802</v>
      </c>
      <c r="D118" s="1123">
        <v>623581213</v>
      </c>
      <c r="E118" s="1131">
        <v>454321</v>
      </c>
      <c r="F118" s="1154">
        <v>52573753</v>
      </c>
      <c r="G118" s="1177"/>
    </row>
    <row r="119" spans="1:7" s="1178" customFormat="1" ht="18.600000000000001" customHeight="1" x14ac:dyDescent="0.25">
      <c r="A119" s="1126">
        <v>44013</v>
      </c>
      <c r="B119" s="1122">
        <v>187264632.65000001</v>
      </c>
      <c r="C119" s="1123">
        <v>23646019.68</v>
      </c>
      <c r="D119" s="1123">
        <v>439145927.19999999</v>
      </c>
      <c r="E119" s="1131">
        <v>403225</v>
      </c>
      <c r="F119" s="1154">
        <v>5800000</v>
      </c>
      <c r="G119" s="1177"/>
    </row>
    <row r="120" spans="1:7" s="1178" customFormat="1" ht="18.600000000000001" customHeight="1" x14ac:dyDescent="0.25">
      <c r="A120" s="1126">
        <v>44044</v>
      </c>
      <c r="B120" s="1122">
        <v>565524891.16999996</v>
      </c>
      <c r="C120" s="1123">
        <v>7025278.3499999996</v>
      </c>
      <c r="D120" s="1123">
        <v>166623300.62</v>
      </c>
      <c r="E120" s="1131">
        <v>400072</v>
      </c>
      <c r="F120" s="1154">
        <v>6366532</v>
      </c>
      <c r="G120" s="1177"/>
    </row>
    <row r="121" spans="1:7" s="1178" customFormat="1" ht="18.600000000000001" customHeight="1" x14ac:dyDescent="0.25">
      <c r="A121" s="1126">
        <v>44075</v>
      </c>
      <c r="B121" s="1122">
        <v>594363425.57000005</v>
      </c>
      <c r="C121" s="1123">
        <v>8073413.5999999996</v>
      </c>
      <c r="D121" s="1123">
        <v>242484848.50999999</v>
      </c>
      <c r="E121" s="1131">
        <v>523599.51</v>
      </c>
      <c r="F121" s="1154">
        <v>19231112</v>
      </c>
      <c r="G121" s="1177"/>
    </row>
    <row r="122" spans="1:7" s="1178" customFormat="1" ht="18.600000000000001" customHeight="1" x14ac:dyDescent="0.25">
      <c r="A122" s="1126">
        <v>44105</v>
      </c>
      <c r="B122" s="1122">
        <v>839025321</v>
      </c>
      <c r="C122" s="1123">
        <v>7665917.1399999997</v>
      </c>
      <c r="D122" s="1123">
        <v>8948013.8800000008</v>
      </c>
      <c r="E122" s="1131">
        <v>413633.22</v>
      </c>
      <c r="F122" s="1154">
        <v>8845156</v>
      </c>
      <c r="G122" s="1177"/>
    </row>
    <row r="123" spans="1:7" s="1178" customFormat="1" ht="18.600000000000001" customHeight="1" x14ac:dyDescent="0.25">
      <c r="A123" s="1126">
        <v>44136</v>
      </c>
      <c r="B123" s="1122">
        <v>281045560.80000001</v>
      </c>
      <c r="C123" s="1123">
        <v>7229289.54</v>
      </c>
      <c r="D123" s="1123">
        <v>261905067.68000001</v>
      </c>
      <c r="E123" s="1131">
        <v>689855.78</v>
      </c>
      <c r="F123" s="1154">
        <v>9155347</v>
      </c>
      <c r="G123" s="1177"/>
    </row>
    <row r="124" spans="1:7" s="1178" customFormat="1" ht="18.600000000000001" customHeight="1" x14ac:dyDescent="0.25">
      <c r="A124" s="1126">
        <v>44166</v>
      </c>
      <c r="B124" s="1122">
        <v>858648185.15999997</v>
      </c>
      <c r="C124" s="1123">
        <v>10412047.24</v>
      </c>
      <c r="D124" s="1123">
        <v>131726723.34999999</v>
      </c>
      <c r="E124" s="1131">
        <v>540107.05000000005</v>
      </c>
      <c r="F124" s="1154">
        <v>17971559.859999999</v>
      </c>
      <c r="G124" s="1177"/>
    </row>
    <row r="125" spans="1:7" s="1178" customFormat="1" ht="18.600000000000001" customHeight="1" x14ac:dyDescent="0.25">
      <c r="A125" s="1126">
        <v>44197</v>
      </c>
      <c r="B125" s="1122">
        <v>5184900341</v>
      </c>
      <c r="C125" s="1123">
        <v>5486260</v>
      </c>
      <c r="D125" s="1123">
        <v>12596489</v>
      </c>
      <c r="E125" s="1131">
        <v>451777</v>
      </c>
      <c r="F125" s="1154">
        <v>5816424</v>
      </c>
      <c r="G125" s="1177"/>
    </row>
    <row r="126" spans="1:7" s="1178" customFormat="1" ht="18.600000000000001" customHeight="1" x14ac:dyDescent="0.25">
      <c r="A126" s="1126">
        <v>44228</v>
      </c>
      <c r="B126" s="1122">
        <v>1939170387</v>
      </c>
      <c r="C126" s="1123">
        <v>4403619</v>
      </c>
      <c r="D126" s="1123">
        <v>65370930</v>
      </c>
      <c r="E126" s="1131">
        <v>406931</v>
      </c>
      <c r="F126" s="1154">
        <v>2005954</v>
      </c>
      <c r="G126" s="1177"/>
    </row>
    <row r="127" spans="1:7" s="1178" customFormat="1" ht="18.600000000000001" customHeight="1" x14ac:dyDescent="0.25">
      <c r="A127" s="1126">
        <v>44256</v>
      </c>
      <c r="B127" s="1122">
        <v>2188908238</v>
      </c>
      <c r="C127" s="1123">
        <v>6919506</v>
      </c>
      <c r="D127" s="1123">
        <v>68758377</v>
      </c>
      <c r="E127" s="1131">
        <v>413653</v>
      </c>
      <c r="F127" s="1154">
        <v>7944620</v>
      </c>
      <c r="G127" s="1177"/>
    </row>
    <row r="128" spans="1:7" s="1178" customFormat="1" ht="18.600000000000001" customHeight="1" x14ac:dyDescent="0.25">
      <c r="A128" s="1126">
        <v>44287</v>
      </c>
      <c r="B128" s="1122">
        <v>2025571000</v>
      </c>
      <c r="C128" s="1123">
        <v>31542901</v>
      </c>
      <c r="D128" s="1123">
        <v>14048830</v>
      </c>
      <c r="E128" s="1131">
        <v>315598</v>
      </c>
      <c r="F128" s="1154">
        <v>2816424</v>
      </c>
      <c r="G128" s="1177"/>
    </row>
    <row r="129" spans="1:7" s="1178" customFormat="1" ht="18.600000000000001" customHeight="1" x14ac:dyDescent="0.25">
      <c r="A129" s="1126">
        <v>44317</v>
      </c>
      <c r="B129" s="1122">
        <v>1041953341</v>
      </c>
      <c r="C129" s="1123">
        <v>5072276</v>
      </c>
      <c r="D129" s="1123">
        <v>5691610</v>
      </c>
      <c r="E129" s="1131">
        <v>306475</v>
      </c>
      <c r="F129" s="1154">
        <v>8407662</v>
      </c>
      <c r="G129" s="1177"/>
    </row>
    <row r="130" spans="1:7" s="1178" customFormat="1" ht="18.600000000000001" customHeight="1" x14ac:dyDescent="0.25">
      <c r="A130" s="1126">
        <v>44348</v>
      </c>
      <c r="B130" s="1122">
        <v>2071318670</v>
      </c>
      <c r="C130" s="1123">
        <v>29527788</v>
      </c>
      <c r="D130" s="1123">
        <v>63287983</v>
      </c>
      <c r="E130" s="1131">
        <v>419086</v>
      </c>
      <c r="F130" s="1154">
        <v>59762025</v>
      </c>
      <c r="G130" s="1177"/>
    </row>
    <row r="131" spans="1:7" s="1178" customFormat="1" ht="18.600000000000001" customHeight="1" x14ac:dyDescent="0.25">
      <c r="A131" s="1126">
        <v>44378</v>
      </c>
      <c r="B131" s="1122">
        <v>1603331109</v>
      </c>
      <c r="C131" s="1123">
        <v>29102815</v>
      </c>
      <c r="D131" s="1123">
        <v>116087154</v>
      </c>
      <c r="E131" s="1131">
        <v>415328</v>
      </c>
      <c r="F131" s="1154">
        <v>3000000</v>
      </c>
      <c r="G131" s="1177"/>
    </row>
    <row r="132" spans="1:7" s="1178" customFormat="1" ht="18.600000000000001" customHeight="1" x14ac:dyDescent="0.25">
      <c r="A132" s="1126">
        <v>44409</v>
      </c>
      <c r="B132" s="1122">
        <v>2506475362</v>
      </c>
      <c r="C132" s="1123">
        <v>6190806</v>
      </c>
      <c r="D132" s="1123">
        <v>19500103</v>
      </c>
      <c r="E132" s="1123">
        <v>400066</v>
      </c>
      <c r="F132" s="1154">
        <v>2508804</v>
      </c>
      <c r="G132" s="1177"/>
    </row>
    <row r="133" spans="1:7" s="1178" customFormat="1" ht="18.600000000000001" customHeight="1" x14ac:dyDescent="0.25">
      <c r="A133" s="1126">
        <v>44440</v>
      </c>
      <c r="B133" s="1122">
        <v>2221631713</v>
      </c>
      <c r="C133" s="1123">
        <v>1792536</v>
      </c>
      <c r="D133" s="1123">
        <v>14067131</v>
      </c>
      <c r="E133" s="1123">
        <v>100921</v>
      </c>
      <c r="F133" s="1154">
        <v>45492837</v>
      </c>
      <c r="G133" s="1177"/>
    </row>
    <row r="134" spans="1:7" s="1178" customFormat="1" ht="18.600000000000001" customHeight="1" x14ac:dyDescent="0.25">
      <c r="A134" s="1126">
        <v>44470</v>
      </c>
      <c r="B134" s="1122">
        <v>3662946419</v>
      </c>
      <c r="C134" s="1123">
        <v>4959804</v>
      </c>
      <c r="D134" s="1123">
        <v>7564975</v>
      </c>
      <c r="E134" s="1123">
        <v>1418080</v>
      </c>
      <c r="F134" s="1154">
        <v>4604203</v>
      </c>
      <c r="G134" s="1177"/>
    </row>
    <row r="135" spans="1:7" s="1178" customFormat="1" ht="18.600000000000001" customHeight="1" x14ac:dyDescent="0.25">
      <c r="A135" s="1126">
        <v>44501</v>
      </c>
      <c r="B135" s="1122">
        <v>4168250962</v>
      </c>
      <c r="C135" s="1123">
        <v>166723494</v>
      </c>
      <c r="D135" s="1123">
        <v>17483198</v>
      </c>
      <c r="E135" s="1123">
        <v>401480</v>
      </c>
      <c r="F135" s="1154">
        <v>5038048</v>
      </c>
      <c r="G135" s="1177"/>
    </row>
    <row r="136" spans="1:7" s="1178" customFormat="1" ht="18.600000000000001" customHeight="1" x14ac:dyDescent="0.25">
      <c r="A136" s="1126">
        <v>44531</v>
      </c>
      <c r="B136" s="1122">
        <v>3879818574</v>
      </c>
      <c r="C136" s="1123">
        <v>54930567</v>
      </c>
      <c r="D136" s="1123">
        <v>684963542</v>
      </c>
      <c r="E136" s="1123">
        <v>217543</v>
      </c>
      <c r="F136" s="1154">
        <v>191661392</v>
      </c>
      <c r="G136" s="1177"/>
    </row>
    <row r="137" spans="1:7" s="1178" customFormat="1" ht="18.600000000000001" customHeight="1" x14ac:dyDescent="0.25">
      <c r="A137" s="1126">
        <v>44562</v>
      </c>
      <c r="B137" s="1122">
        <v>3048470184</v>
      </c>
      <c r="C137" s="1123">
        <v>7198988</v>
      </c>
      <c r="D137" s="1123">
        <v>165688610</v>
      </c>
      <c r="E137" s="1123">
        <v>502903</v>
      </c>
      <c r="F137" s="1154">
        <v>8149439</v>
      </c>
      <c r="G137" s="1177"/>
    </row>
    <row r="138" spans="1:7" s="1178" customFormat="1" ht="18.600000000000001" customHeight="1" x14ac:dyDescent="0.25">
      <c r="A138" s="1126">
        <v>44593</v>
      </c>
      <c r="B138" s="1122">
        <v>1929903212</v>
      </c>
      <c r="C138" s="1123">
        <v>6784212</v>
      </c>
      <c r="D138" s="1123">
        <v>9632489</v>
      </c>
      <c r="E138" s="1123">
        <v>411141</v>
      </c>
      <c r="F138" s="1154">
        <v>4008150</v>
      </c>
      <c r="G138" s="1177"/>
    </row>
    <row r="139" spans="1:7" s="1178" customFormat="1" ht="18.600000000000001" customHeight="1" x14ac:dyDescent="0.25">
      <c r="A139" s="1126">
        <v>44621</v>
      </c>
      <c r="B139" s="1122">
        <v>2777254835</v>
      </c>
      <c r="C139" s="1123">
        <v>5324493</v>
      </c>
      <c r="D139" s="1123">
        <v>390016139</v>
      </c>
      <c r="E139" s="1123">
        <v>236905</v>
      </c>
      <c r="F139" s="1154">
        <v>3337561</v>
      </c>
      <c r="G139" s="1177"/>
    </row>
    <row r="140" spans="1:7" s="1178" customFormat="1" ht="18.600000000000001" customHeight="1" x14ac:dyDescent="0.25">
      <c r="A140" s="1126">
        <v>44652</v>
      </c>
      <c r="B140" s="1122">
        <v>3271534353</v>
      </c>
      <c r="C140" s="1123">
        <v>3425427</v>
      </c>
      <c r="D140" s="1123">
        <v>75428886</v>
      </c>
      <c r="E140" s="1123">
        <v>219384</v>
      </c>
      <c r="F140" s="1154">
        <v>17073220</v>
      </c>
      <c r="G140" s="1177"/>
    </row>
    <row r="141" spans="1:7" s="1178" customFormat="1" ht="18.600000000000001" customHeight="1" x14ac:dyDescent="0.25">
      <c r="A141" s="1126">
        <v>44682</v>
      </c>
      <c r="B141" s="1122">
        <v>2649135806</v>
      </c>
      <c r="C141" s="1123">
        <v>125084899</v>
      </c>
      <c r="D141" s="1123">
        <v>149351343</v>
      </c>
      <c r="E141" s="1123">
        <v>905657</v>
      </c>
      <c r="F141" s="1154">
        <v>2483284</v>
      </c>
      <c r="G141" s="1177"/>
    </row>
    <row r="142" spans="1:7" s="1178" customFormat="1" ht="18.600000000000001" customHeight="1" x14ac:dyDescent="0.25">
      <c r="A142" s="1126">
        <v>44713</v>
      </c>
      <c r="B142" s="1122">
        <v>3129300518</v>
      </c>
      <c r="C142" s="1123">
        <v>9503227</v>
      </c>
      <c r="D142" s="1123">
        <v>654636155</v>
      </c>
      <c r="E142" s="1123">
        <v>401578</v>
      </c>
      <c r="F142" s="1154">
        <v>332769668</v>
      </c>
      <c r="G142" s="1177"/>
    </row>
    <row r="143" spans="1:7" s="1178" customFormat="1" ht="17.25" customHeight="1" thickBot="1" x14ac:dyDescent="0.3">
      <c r="A143" s="1157">
        <v>44743</v>
      </c>
      <c r="B143" s="1134">
        <v>2050919937</v>
      </c>
      <c r="C143" s="1135">
        <v>204732000</v>
      </c>
      <c r="D143" s="1135">
        <v>578857539</v>
      </c>
      <c r="E143" s="1158">
        <v>405373</v>
      </c>
      <c r="F143" s="1159">
        <v>11452660</v>
      </c>
      <c r="G143" s="1177"/>
    </row>
    <row r="144" spans="1:7" ht="15.95" customHeight="1" thickTop="1" x14ac:dyDescent="0.25">
      <c r="A144" s="1182" t="s">
        <v>3753</v>
      </c>
      <c r="D144" s="1170"/>
      <c r="E144" s="1170"/>
      <c r="F144" s="1170"/>
      <c r="G144" s="1170"/>
    </row>
    <row r="145" spans="1:1" ht="15.95" customHeight="1" x14ac:dyDescent="0.25">
      <c r="A145" s="1183"/>
    </row>
    <row r="146" spans="1:1" x14ac:dyDescent="0.25">
      <c r="A146" s="1184"/>
    </row>
    <row r="147" spans="1:1" x14ac:dyDescent="0.25">
      <c r="A147" s="1182"/>
    </row>
  </sheetData>
  <printOptions horizontalCentered="1"/>
  <pageMargins left="0.5" right="0.75" top="0.25" bottom="0.75" header="0.3" footer="0"/>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E84F9-CEA2-4797-935A-0D5245F9378A}">
  <sheetPr>
    <pageSetUpPr fitToPage="1"/>
  </sheetPr>
  <dimension ref="A1:DZ52"/>
  <sheetViews>
    <sheetView zoomScaleNormal="100" zoomScaleSheetLayoutView="85" workbookViewId="0">
      <pane xSplit="113" ySplit="3" topLeftCell="DJ28" activePane="bottomRight" state="frozen"/>
      <selection activeCell="C112" sqref="C112"/>
      <selection pane="topRight" activeCell="C112" sqref="C112"/>
      <selection pane="bottomLeft" activeCell="C112" sqref="C112"/>
      <selection pane="bottomRight"/>
    </sheetView>
  </sheetViews>
  <sheetFormatPr defaultColWidth="30.42578125" defaultRowHeight="18.75" x14ac:dyDescent="0.25"/>
  <cols>
    <col min="1" max="1" width="51.5703125" style="1192" customWidth="1"/>
    <col min="2" max="10" width="10.85546875" style="1193" hidden="1" customWidth="1"/>
    <col min="11" max="15" width="11.7109375" style="1193" hidden="1" customWidth="1"/>
    <col min="16" max="42" width="11.85546875" style="1193" hidden="1" customWidth="1"/>
    <col min="43" max="43" width="12.85546875" style="1193" hidden="1" customWidth="1"/>
    <col min="44" max="47" width="12" style="1193" hidden="1" customWidth="1"/>
    <col min="48" max="48" width="12.85546875" style="1193" hidden="1" customWidth="1"/>
    <col min="49" max="58" width="12.7109375" style="1193" hidden="1" customWidth="1"/>
    <col min="59" max="59" width="14.28515625" style="1193" hidden="1" customWidth="1"/>
    <col min="60" max="67" width="11.85546875" style="1193" hidden="1" customWidth="1"/>
    <col min="68" max="68" width="10.28515625" style="1193" hidden="1" customWidth="1"/>
    <col min="69" max="69" width="11.85546875" style="1193" hidden="1" customWidth="1"/>
    <col min="70" max="70" width="13" style="1193" hidden="1" customWidth="1"/>
    <col min="71" max="71" width="12" style="1193" hidden="1" customWidth="1"/>
    <col min="72" max="72" width="11.5703125" style="1193" hidden="1" customWidth="1"/>
    <col min="73" max="73" width="12.28515625" style="1193" hidden="1" customWidth="1"/>
    <col min="74" max="74" width="15.140625" style="1193" hidden="1" customWidth="1"/>
    <col min="75" max="75" width="14" style="1285" hidden="1" customWidth="1"/>
    <col min="76" max="76" width="16.85546875" style="1285" hidden="1" customWidth="1"/>
    <col min="77" max="77" width="14" style="1285" hidden="1" customWidth="1"/>
    <col min="78" max="78" width="13.28515625" style="1285" hidden="1" customWidth="1"/>
    <col min="79" max="79" width="13.85546875" style="1285" hidden="1" customWidth="1"/>
    <col min="80" max="80" width="13" style="1285" hidden="1" customWidth="1"/>
    <col min="81" max="82" width="13.7109375" style="1285" hidden="1" customWidth="1"/>
    <col min="83" max="83" width="14" style="1285" hidden="1" customWidth="1"/>
    <col min="84" max="84" width="15" style="1285" hidden="1" customWidth="1"/>
    <col min="85" max="85" width="4.28515625" style="1285" hidden="1" customWidth="1"/>
    <col min="86" max="86" width="14.42578125" style="1285" hidden="1" customWidth="1"/>
    <col min="87" max="88" width="11" style="1285" hidden="1" customWidth="1"/>
    <col min="89" max="89" width="11.5703125" style="1285" hidden="1" customWidth="1"/>
    <col min="90" max="90" width="12.28515625" style="1285" hidden="1" customWidth="1"/>
    <col min="91" max="92" width="11.7109375" style="1285" hidden="1" customWidth="1"/>
    <col min="93" max="94" width="12.28515625" style="1285" hidden="1" customWidth="1"/>
    <col min="95" max="95" width="11.7109375" style="1285" hidden="1" customWidth="1"/>
    <col min="96" max="96" width="12.28515625" style="1285" hidden="1" customWidth="1"/>
    <col min="97" max="97" width="11.7109375" style="1285" hidden="1" customWidth="1"/>
    <col min="98" max="98" width="12.28515625" style="1285" hidden="1" customWidth="1"/>
    <col min="99" max="99" width="11.7109375" style="1285" hidden="1" customWidth="1"/>
    <col min="100" max="100" width="11.42578125" style="1285" hidden="1" customWidth="1"/>
    <col min="101" max="101" width="11.7109375" style="1285" hidden="1" customWidth="1"/>
    <col min="102" max="104" width="12.28515625" style="1285" hidden="1" customWidth="1"/>
    <col min="105" max="105" width="2.140625" style="1285" hidden="1" customWidth="1"/>
    <col min="106" max="107" width="12.28515625" style="1285" hidden="1" customWidth="1"/>
    <col min="108" max="108" width="12.140625" style="1285" hidden="1" customWidth="1"/>
    <col min="109" max="113" width="11" style="1285" hidden="1" customWidth="1"/>
    <col min="114" max="118" width="11" style="1285" bestFit="1" customWidth="1"/>
    <col min="119" max="119" width="11" style="1285" customWidth="1"/>
    <col min="120" max="121" width="14.28515625" style="1285" bestFit="1" customWidth="1"/>
    <col min="122" max="122" width="14.28515625" style="1285" customWidth="1"/>
    <col min="123" max="123" width="15.28515625" style="1285" customWidth="1"/>
    <col min="124" max="126" width="14.28515625" style="1285" customWidth="1"/>
    <col min="127" max="127" width="11.5703125" style="1193" bestFit="1" customWidth="1"/>
    <col min="128" max="128" width="16.28515625" style="1193" customWidth="1"/>
    <col min="129" max="130" width="30.42578125" style="1190"/>
    <col min="131" max="16384" width="30.42578125" style="1193"/>
  </cols>
  <sheetData>
    <row r="1" spans="1:130" s="1191" customFormat="1" x14ac:dyDescent="0.35">
      <c r="A1" s="1185" t="s">
        <v>3769</v>
      </c>
      <c r="B1" s="1186"/>
      <c r="C1" s="1186"/>
      <c r="D1" s="1186"/>
      <c r="E1" s="1186"/>
      <c r="F1" s="1186"/>
      <c r="G1" s="1186"/>
      <c r="H1" s="1186"/>
      <c r="I1" s="1186"/>
      <c r="J1" s="1186"/>
      <c r="K1" s="1186"/>
      <c r="L1" s="1186"/>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1186"/>
      <c r="AO1" s="1186"/>
      <c r="AP1" s="1186"/>
      <c r="AQ1" s="1186"/>
      <c r="AR1" s="1186"/>
      <c r="AS1" s="1186"/>
      <c r="AT1" s="1186"/>
      <c r="AU1" s="1186"/>
      <c r="AV1" s="1186"/>
      <c r="AW1" s="1186"/>
      <c r="AX1" s="1186"/>
      <c r="AY1" s="1186"/>
      <c r="AZ1" s="1186"/>
      <c r="BA1" s="1186"/>
      <c r="BB1" s="1186"/>
      <c r="BC1" s="1186"/>
      <c r="BD1" s="1186"/>
      <c r="BE1" s="1186"/>
      <c r="BF1" s="1186"/>
      <c r="BG1" s="1186"/>
      <c r="BH1" s="1186"/>
      <c r="BI1" s="1186"/>
      <c r="BJ1" s="1186"/>
      <c r="BK1" s="1186"/>
      <c r="BL1" s="1186"/>
      <c r="BM1" s="1186"/>
      <c r="BN1" s="1186"/>
      <c r="BO1" s="1186"/>
      <c r="BP1" s="1186"/>
      <c r="BQ1" s="1186"/>
      <c r="BR1" s="1186"/>
      <c r="BS1" s="1186"/>
      <c r="BT1" s="1186"/>
      <c r="BU1" s="1186"/>
      <c r="BV1" s="1186"/>
      <c r="BW1" s="1187"/>
      <c r="BX1" s="1187"/>
      <c r="BY1" s="1187"/>
      <c r="BZ1" s="1187"/>
      <c r="CA1" s="1187"/>
      <c r="CB1" s="1187"/>
      <c r="CC1" s="1187"/>
      <c r="CD1" s="1187"/>
      <c r="CE1" s="1187"/>
      <c r="CF1" s="1188"/>
      <c r="CG1" s="1189"/>
      <c r="CH1" s="1189"/>
      <c r="CI1" s="1189"/>
      <c r="CJ1" s="1189"/>
      <c r="CK1" s="1189"/>
      <c r="CL1" s="1189"/>
      <c r="CM1" s="1189"/>
      <c r="CN1" s="1189"/>
      <c r="CO1" s="1189"/>
      <c r="CP1" s="1189"/>
      <c r="CQ1" s="1189"/>
      <c r="CR1" s="1189"/>
      <c r="CS1" s="1189"/>
      <c r="CT1" s="1189"/>
      <c r="CU1" s="1189"/>
      <c r="CV1" s="1189"/>
      <c r="CW1" s="1189"/>
      <c r="CX1" s="1189"/>
      <c r="CY1" s="1189"/>
      <c r="CZ1" s="1189"/>
      <c r="DA1" s="1189"/>
      <c r="DB1" s="1189"/>
      <c r="DC1" s="1189"/>
      <c r="DD1" s="1189"/>
      <c r="DE1" s="1189"/>
      <c r="DF1" s="1189"/>
      <c r="DG1" s="1189"/>
      <c r="DH1" s="1189"/>
      <c r="DI1" s="1189"/>
      <c r="DJ1" s="1189"/>
      <c r="DK1" s="1189"/>
      <c r="DL1" s="1189"/>
      <c r="DM1" s="1189"/>
      <c r="DN1" s="1189"/>
      <c r="DO1" s="1189"/>
      <c r="DP1" s="1189"/>
      <c r="DQ1" s="1189"/>
      <c r="DR1" s="1189"/>
      <c r="DS1" s="1189"/>
      <c r="DT1" s="1189"/>
      <c r="DU1" s="1189"/>
      <c r="DV1" s="1189"/>
      <c r="DW1" s="1186"/>
      <c r="DX1" s="1186"/>
      <c r="DY1" s="1190"/>
      <c r="DZ1" s="1190"/>
    </row>
    <row r="2" spans="1:130" ht="19.5" thickBot="1" x14ac:dyDescent="0.3">
      <c r="AU2" s="1194"/>
      <c r="AV2" s="1194"/>
      <c r="AW2" s="1194"/>
      <c r="AX2" s="1194"/>
      <c r="AY2" s="1194"/>
      <c r="AZ2" s="1194"/>
      <c r="BA2" s="1194"/>
      <c r="BB2" s="1194"/>
      <c r="BC2" s="1194"/>
      <c r="BD2" s="1194"/>
      <c r="BE2" s="1194"/>
      <c r="BF2" s="1194"/>
      <c r="BG2" s="1194"/>
      <c r="BH2" s="1194"/>
      <c r="BI2" s="1194"/>
      <c r="BJ2" s="1194"/>
      <c r="BK2" s="1194"/>
      <c r="BL2" s="1194"/>
      <c r="BM2" s="1194"/>
      <c r="BN2" s="1194"/>
      <c r="BO2" s="1194"/>
      <c r="BP2" s="1194"/>
      <c r="BQ2" s="1194"/>
      <c r="BR2" s="1194"/>
      <c r="BS2" s="1194"/>
      <c r="BT2" s="1195"/>
      <c r="BU2" s="1195"/>
      <c r="BV2" s="1195"/>
      <c r="BW2" s="1196"/>
      <c r="BX2" s="1196"/>
      <c r="BY2" s="1196"/>
      <c r="BZ2" s="1196"/>
      <c r="CA2" s="1196"/>
      <c r="CB2" s="1196"/>
      <c r="CC2" s="1196"/>
      <c r="CD2" s="1196"/>
      <c r="CE2" s="1196"/>
      <c r="CF2" s="1196"/>
      <c r="CG2" s="1196"/>
      <c r="CH2" s="1196"/>
      <c r="CI2" s="1196"/>
      <c r="CJ2" s="1196"/>
      <c r="CK2" s="1196"/>
      <c r="CL2" s="1196"/>
      <c r="CM2" s="1196"/>
      <c r="CN2" s="1196"/>
      <c r="CO2" s="1196"/>
      <c r="CP2" s="1196"/>
      <c r="CQ2" s="1196"/>
      <c r="CR2" s="1196"/>
      <c r="CS2" s="1196"/>
      <c r="CT2" s="1196"/>
      <c r="CU2" s="1196"/>
      <c r="CV2" s="1196"/>
      <c r="CW2" s="1196"/>
      <c r="CX2" s="1196"/>
      <c r="CY2" s="1196"/>
      <c r="CZ2" s="1196"/>
      <c r="DA2" s="1196"/>
      <c r="DB2" s="1196"/>
      <c r="DC2" s="1196"/>
      <c r="DD2" s="1196"/>
      <c r="DE2" s="1196"/>
      <c r="DF2" s="1196"/>
      <c r="DG2" s="1196"/>
      <c r="DH2" s="1196"/>
      <c r="DI2" s="1196"/>
      <c r="DJ2" s="1196"/>
      <c r="DK2" s="1196"/>
      <c r="DL2" s="1196"/>
      <c r="DM2" s="1196"/>
      <c r="DN2" s="1196"/>
      <c r="DO2" s="1196"/>
      <c r="DP2" s="1196"/>
      <c r="DQ2" s="1196"/>
      <c r="DR2" s="1196"/>
      <c r="DS2" s="1196"/>
      <c r="DT2" s="1196"/>
      <c r="DU2" s="1196"/>
      <c r="DV2" s="1196"/>
    </row>
    <row r="3" spans="1:130" s="1204" customFormat="1" ht="21.75" thickTop="1" thickBot="1" x14ac:dyDescent="0.3">
      <c r="A3" s="1197"/>
      <c r="B3" s="1198">
        <v>40910</v>
      </c>
      <c r="C3" s="1198">
        <v>40941</v>
      </c>
      <c r="D3" s="1198">
        <v>40971</v>
      </c>
      <c r="E3" s="1198">
        <v>41003</v>
      </c>
      <c r="F3" s="1198">
        <v>41034</v>
      </c>
      <c r="G3" s="1198">
        <v>41066</v>
      </c>
      <c r="H3" s="1198">
        <v>41097</v>
      </c>
      <c r="I3" s="1198">
        <v>41129</v>
      </c>
      <c r="J3" s="1198">
        <v>41161</v>
      </c>
      <c r="K3" s="1198">
        <v>41192</v>
      </c>
      <c r="L3" s="1198">
        <v>41224</v>
      </c>
      <c r="M3" s="1198">
        <v>41255</v>
      </c>
      <c r="N3" s="1198">
        <v>41275</v>
      </c>
      <c r="O3" s="1198">
        <v>41307</v>
      </c>
      <c r="P3" s="1198">
        <v>41336</v>
      </c>
      <c r="Q3" s="1198">
        <v>41399</v>
      </c>
      <c r="R3" s="1198">
        <v>41431</v>
      </c>
      <c r="S3" s="1198">
        <v>41462</v>
      </c>
      <c r="T3" s="1198">
        <v>41494</v>
      </c>
      <c r="U3" s="1198">
        <v>41526</v>
      </c>
      <c r="V3" s="1198">
        <v>41557</v>
      </c>
      <c r="W3" s="1198">
        <v>41588</v>
      </c>
      <c r="X3" s="1198">
        <v>41619</v>
      </c>
      <c r="Y3" s="1198">
        <v>41640</v>
      </c>
      <c r="Z3" s="1198">
        <v>41671</v>
      </c>
      <c r="AA3" s="1198">
        <v>41700</v>
      </c>
      <c r="AB3" s="1198">
        <v>41732</v>
      </c>
      <c r="AC3" s="1198">
        <v>41762</v>
      </c>
      <c r="AD3" s="1198">
        <v>41794</v>
      </c>
      <c r="AE3" s="1198">
        <v>41825</v>
      </c>
      <c r="AF3" s="1198">
        <v>41857</v>
      </c>
      <c r="AG3" s="1198">
        <v>41889</v>
      </c>
      <c r="AH3" s="1198">
        <v>41919</v>
      </c>
      <c r="AI3" s="1198">
        <v>41950</v>
      </c>
      <c r="AJ3" s="1198">
        <v>41980</v>
      </c>
      <c r="AK3" s="1198">
        <v>42012</v>
      </c>
      <c r="AL3" s="1198">
        <v>42037</v>
      </c>
      <c r="AM3" s="1198">
        <v>42064</v>
      </c>
      <c r="AN3" s="1198">
        <v>42096</v>
      </c>
      <c r="AO3" s="1198">
        <v>42127</v>
      </c>
      <c r="AP3" s="1198">
        <v>42159</v>
      </c>
      <c r="AQ3" s="1198">
        <v>42189</v>
      </c>
      <c r="AR3" s="1198">
        <v>42220</v>
      </c>
      <c r="AS3" s="1198">
        <v>42252</v>
      </c>
      <c r="AT3" s="1198">
        <v>42282</v>
      </c>
      <c r="AU3" s="1198">
        <v>42313</v>
      </c>
      <c r="AV3" s="1198">
        <v>42343</v>
      </c>
      <c r="AW3" s="1198">
        <v>42375</v>
      </c>
      <c r="AX3" s="1198">
        <v>42407</v>
      </c>
      <c r="AY3" s="1198">
        <v>42436</v>
      </c>
      <c r="AZ3" s="1198">
        <v>42461</v>
      </c>
      <c r="BA3" s="1198">
        <v>42491</v>
      </c>
      <c r="BB3" s="1198">
        <v>42523</v>
      </c>
      <c r="BC3" s="1198">
        <v>42553</v>
      </c>
      <c r="BD3" s="1198">
        <v>42584</v>
      </c>
      <c r="BE3" s="1198">
        <v>42615</v>
      </c>
      <c r="BF3" s="1198">
        <v>42646</v>
      </c>
      <c r="BG3" s="1198">
        <v>42677</v>
      </c>
      <c r="BH3" s="1198">
        <v>42708</v>
      </c>
      <c r="BI3" s="1198">
        <v>42739</v>
      </c>
      <c r="BJ3" s="1198">
        <v>42771</v>
      </c>
      <c r="BK3" s="1198">
        <v>42799</v>
      </c>
      <c r="BL3" s="1198">
        <v>42830</v>
      </c>
      <c r="BM3" s="1198">
        <v>42860</v>
      </c>
      <c r="BN3" s="1198">
        <v>42891</v>
      </c>
      <c r="BO3" s="1198">
        <v>42921</v>
      </c>
      <c r="BP3" s="1198">
        <v>42953</v>
      </c>
      <c r="BQ3" s="1198">
        <v>42984</v>
      </c>
      <c r="BR3" s="1198">
        <v>43014</v>
      </c>
      <c r="BS3" s="1198">
        <v>43045</v>
      </c>
      <c r="BT3" s="1198">
        <v>43075</v>
      </c>
      <c r="BU3" s="1198">
        <v>43106</v>
      </c>
      <c r="BV3" s="1198">
        <v>43137</v>
      </c>
      <c r="BW3" s="1198">
        <v>43165</v>
      </c>
      <c r="BX3" s="1198">
        <v>43196</v>
      </c>
      <c r="BY3" s="1198">
        <v>43226</v>
      </c>
      <c r="BZ3" s="1198">
        <v>43258</v>
      </c>
      <c r="CA3" s="1198">
        <v>43288</v>
      </c>
      <c r="CB3" s="1198">
        <v>43321</v>
      </c>
      <c r="CC3" s="1198">
        <v>43352</v>
      </c>
      <c r="CD3" s="1199">
        <v>43382</v>
      </c>
      <c r="CE3" s="1199">
        <v>43414</v>
      </c>
      <c r="CF3" s="1200">
        <v>43445</v>
      </c>
      <c r="CG3" s="1201">
        <v>43476</v>
      </c>
      <c r="CH3" s="1199">
        <v>43507</v>
      </c>
      <c r="CI3" s="1202">
        <v>43535</v>
      </c>
      <c r="CJ3" s="1198">
        <v>43566</v>
      </c>
      <c r="CK3" s="1198">
        <v>43586</v>
      </c>
      <c r="CL3" s="1198">
        <v>43617</v>
      </c>
      <c r="CM3" s="1198">
        <v>43647</v>
      </c>
      <c r="CN3" s="1198">
        <v>43678</v>
      </c>
      <c r="CO3" s="1198">
        <v>43717</v>
      </c>
      <c r="CP3" s="1198">
        <v>43747</v>
      </c>
      <c r="CQ3" s="1198">
        <v>43778</v>
      </c>
      <c r="CR3" s="1198">
        <v>43808</v>
      </c>
      <c r="CS3" s="1198">
        <v>43839</v>
      </c>
      <c r="CT3" s="1198">
        <v>43870</v>
      </c>
      <c r="CU3" s="1198">
        <v>43899</v>
      </c>
      <c r="CV3" s="1201">
        <v>43930</v>
      </c>
      <c r="CW3" s="1201">
        <v>43960</v>
      </c>
      <c r="CX3" s="1201">
        <v>43991</v>
      </c>
      <c r="CY3" s="1201">
        <v>44021</v>
      </c>
      <c r="CZ3" s="1201">
        <v>44052</v>
      </c>
      <c r="DA3" s="1201">
        <v>44083</v>
      </c>
      <c r="DB3" s="1201">
        <v>44113</v>
      </c>
      <c r="DC3" s="1201">
        <v>44144</v>
      </c>
      <c r="DD3" s="1201">
        <v>44174</v>
      </c>
      <c r="DE3" s="1201">
        <v>44197</v>
      </c>
      <c r="DF3" s="1201">
        <v>44228</v>
      </c>
      <c r="DG3" s="1201">
        <v>44256</v>
      </c>
      <c r="DH3" s="1201">
        <v>44287</v>
      </c>
      <c r="DI3" s="1201">
        <v>44317</v>
      </c>
      <c r="DJ3" s="1201">
        <v>44348</v>
      </c>
      <c r="DK3" s="1201">
        <v>44378</v>
      </c>
      <c r="DL3" s="1201">
        <v>44409</v>
      </c>
      <c r="DM3" s="1201">
        <v>44440</v>
      </c>
      <c r="DN3" s="1201">
        <v>44470</v>
      </c>
      <c r="DO3" s="1201">
        <v>44501</v>
      </c>
      <c r="DP3" s="1201">
        <v>44531</v>
      </c>
      <c r="DQ3" s="1201">
        <v>44562</v>
      </c>
      <c r="DR3" s="1201">
        <v>44593</v>
      </c>
      <c r="DS3" s="1201">
        <v>44621</v>
      </c>
      <c r="DT3" s="1201">
        <v>44652</v>
      </c>
      <c r="DU3" s="1201">
        <v>44682</v>
      </c>
      <c r="DV3" s="1201">
        <v>44713</v>
      </c>
      <c r="DW3" s="1203"/>
      <c r="DX3" s="1203"/>
      <c r="DY3" s="1190"/>
      <c r="DZ3" s="1190"/>
    </row>
    <row r="4" spans="1:130" s="1218" customFormat="1" x14ac:dyDescent="0.25">
      <c r="A4" s="1205" t="s">
        <v>3770</v>
      </c>
      <c r="B4" s="1206">
        <v>430</v>
      </c>
      <c r="C4" s="1206">
        <v>430</v>
      </c>
      <c r="D4" s="1206">
        <v>432</v>
      </c>
      <c r="E4" s="1206">
        <v>431</v>
      </c>
      <c r="F4" s="1206">
        <v>431</v>
      </c>
      <c r="G4" s="1206">
        <v>430</v>
      </c>
      <c r="H4" s="1206">
        <v>432</v>
      </c>
      <c r="I4" s="1206">
        <v>433</v>
      </c>
      <c r="J4" s="1206">
        <v>436</v>
      </c>
      <c r="K4" s="1206">
        <v>437</v>
      </c>
      <c r="L4" s="1206">
        <v>438</v>
      </c>
      <c r="M4" s="1206">
        <v>441</v>
      </c>
      <c r="N4" s="1206">
        <v>442</v>
      </c>
      <c r="O4" s="1206">
        <v>443</v>
      </c>
      <c r="P4" s="1206">
        <v>446</v>
      </c>
      <c r="Q4" s="1206">
        <v>447</v>
      </c>
      <c r="R4" s="1206">
        <v>450</v>
      </c>
      <c r="S4" s="1206">
        <v>448</v>
      </c>
      <c r="T4" s="1206">
        <v>448</v>
      </c>
      <c r="U4" s="1206">
        <v>449</v>
      </c>
      <c r="V4" s="1206">
        <v>448</v>
      </c>
      <c r="W4" s="1206">
        <v>449</v>
      </c>
      <c r="X4" s="1206">
        <v>450</v>
      </c>
      <c r="Y4" s="1206">
        <v>450</v>
      </c>
      <c r="Z4" s="1206">
        <v>449</v>
      </c>
      <c r="AA4" s="1206">
        <v>451</v>
      </c>
      <c r="AB4" s="1206">
        <v>451</v>
      </c>
      <c r="AC4" s="1206">
        <v>452</v>
      </c>
      <c r="AD4" s="1206">
        <v>454</v>
      </c>
      <c r="AE4" s="1206">
        <v>453</v>
      </c>
      <c r="AF4" s="1206">
        <v>453</v>
      </c>
      <c r="AG4" s="1206">
        <v>453</v>
      </c>
      <c r="AH4" s="1206">
        <v>453</v>
      </c>
      <c r="AI4" s="1206">
        <v>453</v>
      </c>
      <c r="AJ4" s="1206">
        <v>455</v>
      </c>
      <c r="AK4" s="1206">
        <v>456</v>
      </c>
      <c r="AL4" s="1206">
        <v>454</v>
      </c>
      <c r="AM4" s="1206">
        <v>459</v>
      </c>
      <c r="AN4" s="1206">
        <v>461</v>
      </c>
      <c r="AO4" s="1206">
        <v>462</v>
      </c>
      <c r="AP4" s="1206">
        <v>460</v>
      </c>
      <c r="AQ4" s="1206">
        <v>460</v>
      </c>
      <c r="AR4" s="1207">
        <v>460</v>
      </c>
      <c r="AS4" s="1207">
        <v>461</v>
      </c>
      <c r="AT4" s="1207">
        <v>460</v>
      </c>
      <c r="AU4" s="1207">
        <v>459</v>
      </c>
      <c r="AV4" s="1207">
        <v>464</v>
      </c>
      <c r="AW4" s="1207">
        <v>464</v>
      </c>
      <c r="AX4" s="1207">
        <v>465</v>
      </c>
      <c r="AY4" s="1207">
        <v>465</v>
      </c>
      <c r="AZ4" s="1208">
        <v>465</v>
      </c>
      <c r="BA4" s="1208">
        <v>463</v>
      </c>
      <c r="BB4" s="1208">
        <v>461</v>
      </c>
      <c r="BC4" s="1208">
        <v>463</v>
      </c>
      <c r="BD4" s="1208">
        <v>461</v>
      </c>
      <c r="BE4" s="1208">
        <v>458</v>
      </c>
      <c r="BF4" s="1209">
        <v>455</v>
      </c>
      <c r="BG4" s="1208">
        <v>454</v>
      </c>
      <c r="BH4" s="1208">
        <v>456</v>
      </c>
      <c r="BI4" s="1208">
        <v>453</v>
      </c>
      <c r="BJ4" s="1208">
        <v>453</v>
      </c>
      <c r="BK4" s="1208">
        <v>452</v>
      </c>
      <c r="BL4" s="1208">
        <v>453</v>
      </c>
      <c r="BM4" s="1208">
        <v>453</v>
      </c>
      <c r="BN4" s="1208">
        <v>454</v>
      </c>
      <c r="BO4" s="1208">
        <v>455</v>
      </c>
      <c r="BP4" s="1208">
        <v>452</v>
      </c>
      <c r="BQ4" s="1208">
        <v>451</v>
      </c>
      <c r="BR4" s="1208">
        <v>450</v>
      </c>
      <c r="BS4" s="1208">
        <v>449</v>
      </c>
      <c r="BT4" s="1210">
        <v>449</v>
      </c>
      <c r="BU4" s="1210">
        <v>447</v>
      </c>
      <c r="BV4" s="1210">
        <v>444</v>
      </c>
      <c r="BW4" s="1211">
        <v>445</v>
      </c>
      <c r="BX4" s="1211">
        <v>445</v>
      </c>
      <c r="BY4" s="1211">
        <v>446</v>
      </c>
      <c r="BZ4" s="1211">
        <v>445</v>
      </c>
      <c r="CA4" s="1211">
        <v>447</v>
      </c>
      <c r="CB4" s="1211">
        <v>448</v>
      </c>
      <c r="CC4" s="1211">
        <v>448</v>
      </c>
      <c r="CD4" s="1212">
        <v>449</v>
      </c>
      <c r="CE4" s="1212">
        <v>449</v>
      </c>
      <c r="CF4" s="1213">
        <v>449</v>
      </c>
      <c r="CG4" s="1214">
        <v>449</v>
      </c>
      <c r="CH4" s="1214">
        <v>449</v>
      </c>
      <c r="CI4" s="1215">
        <v>448</v>
      </c>
      <c r="CJ4" s="1216">
        <v>448</v>
      </c>
      <c r="CK4" s="1216">
        <v>448</v>
      </c>
      <c r="CL4" s="1216">
        <v>443</v>
      </c>
      <c r="CM4" s="1216">
        <v>443</v>
      </c>
      <c r="CN4" s="1216">
        <v>444</v>
      </c>
      <c r="CO4" s="1216">
        <v>445</v>
      </c>
      <c r="CP4" s="1216">
        <v>446</v>
      </c>
      <c r="CQ4" s="1216">
        <v>448</v>
      </c>
      <c r="CR4" s="1216">
        <v>448</v>
      </c>
      <c r="CS4" s="1216">
        <v>448</v>
      </c>
      <c r="CT4" s="1216">
        <v>449</v>
      </c>
      <c r="CU4" s="1216">
        <v>447</v>
      </c>
      <c r="CV4" s="1217">
        <v>445</v>
      </c>
      <c r="CW4" s="1217">
        <v>447</v>
      </c>
      <c r="CX4" s="1217">
        <v>447</v>
      </c>
      <c r="CY4" s="1217">
        <v>444</v>
      </c>
      <c r="CZ4" s="1217">
        <v>445</v>
      </c>
      <c r="DA4" s="1217">
        <v>445</v>
      </c>
      <c r="DB4" s="1217">
        <v>445</v>
      </c>
      <c r="DC4" s="1217">
        <v>445</v>
      </c>
      <c r="DD4" s="1217">
        <v>443</v>
      </c>
      <c r="DE4" s="1217">
        <v>443</v>
      </c>
      <c r="DF4" s="1217">
        <v>444</v>
      </c>
      <c r="DG4" s="1217">
        <v>445</v>
      </c>
      <c r="DH4" s="1217">
        <v>444</v>
      </c>
      <c r="DI4" s="1217">
        <v>445</v>
      </c>
      <c r="DJ4" s="1217">
        <v>450</v>
      </c>
      <c r="DK4" s="1217">
        <v>450</v>
      </c>
      <c r="DL4" s="1217">
        <v>450</v>
      </c>
      <c r="DM4" s="1217">
        <v>450</v>
      </c>
      <c r="DN4" s="1217">
        <v>448</v>
      </c>
      <c r="DO4" s="1217">
        <v>448</v>
      </c>
      <c r="DP4" s="1217">
        <v>450</v>
      </c>
      <c r="DQ4" s="1217">
        <v>450</v>
      </c>
      <c r="DR4" s="1217">
        <v>448</v>
      </c>
      <c r="DS4" s="1217">
        <v>447</v>
      </c>
      <c r="DT4" s="1217">
        <v>446</v>
      </c>
      <c r="DU4" s="1217">
        <v>448</v>
      </c>
      <c r="DV4" s="1217">
        <v>447</v>
      </c>
      <c r="DX4" s="1219"/>
      <c r="DY4" s="1190"/>
      <c r="DZ4" s="1190"/>
    </row>
    <row r="5" spans="1:130" s="1232" customFormat="1" ht="19.5" thickBot="1" x14ac:dyDescent="0.3">
      <c r="A5" s="1220"/>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2"/>
      <c r="AS5" s="1222"/>
      <c r="AT5" s="1222"/>
      <c r="AU5" s="1222"/>
      <c r="AV5" s="1222"/>
      <c r="AW5" s="1222"/>
      <c r="AX5" s="1222"/>
      <c r="AY5" s="1222"/>
      <c r="AZ5" s="1223"/>
      <c r="BA5" s="1223"/>
      <c r="BB5" s="1223"/>
      <c r="BC5" s="1223"/>
      <c r="BD5" s="1223"/>
      <c r="BE5" s="1223"/>
      <c r="BF5" s="1223"/>
      <c r="BG5" s="1222"/>
      <c r="BH5" s="1224"/>
      <c r="BI5" s="1224"/>
      <c r="BJ5" s="1224"/>
      <c r="BK5" s="1224"/>
      <c r="BL5" s="1224"/>
      <c r="BM5" s="1224"/>
      <c r="BN5" s="1224"/>
      <c r="BO5" s="1224"/>
      <c r="BP5" s="1224"/>
      <c r="BQ5" s="1224"/>
      <c r="BR5" s="1222"/>
      <c r="BS5" s="1222"/>
      <c r="BT5" s="1225"/>
      <c r="BU5" s="1225"/>
      <c r="BV5" s="1225"/>
      <c r="BW5" s="1226"/>
      <c r="BX5" s="1226"/>
      <c r="BY5" s="1226"/>
      <c r="BZ5" s="1226"/>
      <c r="CA5" s="1227"/>
      <c r="CB5" s="1226"/>
      <c r="CC5" s="1226"/>
      <c r="CD5" s="1228"/>
      <c r="CE5" s="1228"/>
      <c r="CF5" s="1229"/>
      <c r="CG5" s="1225"/>
      <c r="CH5" s="1225"/>
      <c r="CI5" s="1230"/>
      <c r="CJ5" s="1225"/>
      <c r="CK5" s="1225"/>
      <c r="CL5" s="1225"/>
      <c r="CM5" s="1225"/>
      <c r="CN5" s="1225"/>
      <c r="CO5" s="1225"/>
      <c r="CP5" s="1225"/>
      <c r="CQ5" s="1225"/>
      <c r="CR5" s="1225"/>
      <c r="CS5" s="1225"/>
      <c r="CT5" s="1225"/>
      <c r="CU5" s="1225"/>
      <c r="CV5" s="1231"/>
      <c r="CW5" s="1231"/>
      <c r="CX5" s="1231"/>
      <c r="CY5" s="1231"/>
      <c r="CZ5" s="1231"/>
      <c r="DA5" s="1231"/>
      <c r="DB5" s="1231"/>
      <c r="DC5" s="1231"/>
      <c r="DD5" s="1231"/>
      <c r="DE5" s="1231"/>
      <c r="DF5" s="1231"/>
      <c r="DG5" s="1231"/>
      <c r="DH5" s="1231"/>
      <c r="DI5" s="1231"/>
      <c r="DJ5" s="1231"/>
      <c r="DK5" s="1231"/>
      <c r="DL5" s="1231"/>
      <c r="DM5" s="1231"/>
      <c r="DN5" s="1231"/>
      <c r="DO5" s="1231"/>
      <c r="DP5" s="1231"/>
      <c r="DQ5" s="1231"/>
      <c r="DR5" s="1231"/>
      <c r="DS5" s="1231"/>
      <c r="DT5" s="1231"/>
      <c r="DU5" s="1231"/>
      <c r="DV5" s="1231"/>
      <c r="DW5" s="1218"/>
      <c r="DX5" s="1190"/>
      <c r="DY5" s="1190"/>
      <c r="DZ5" s="1190"/>
    </row>
    <row r="6" spans="1:130" s="1218" customFormat="1" ht="19.5" thickTop="1" x14ac:dyDescent="0.25">
      <c r="A6" s="1205" t="s">
        <v>3771</v>
      </c>
      <c r="B6" s="1206">
        <v>4736872</v>
      </c>
      <c r="C6" s="1206">
        <v>4319467</v>
      </c>
      <c r="D6" s="1206">
        <v>4841422</v>
      </c>
      <c r="E6" s="1206">
        <v>4758541</v>
      </c>
      <c r="F6" s="1206">
        <v>4845776</v>
      </c>
      <c r="G6" s="1206">
        <v>4496701</v>
      </c>
      <c r="H6" s="1206">
        <v>4733299</v>
      </c>
      <c r="I6" s="1206">
        <v>4753864</v>
      </c>
      <c r="J6" s="1206">
        <v>4589854</v>
      </c>
      <c r="K6" s="1206">
        <v>5016549</v>
      </c>
      <c r="L6" s="1206">
        <v>4831238</v>
      </c>
      <c r="M6" s="1206">
        <v>6407067</v>
      </c>
      <c r="N6" s="1206">
        <v>4875444</v>
      </c>
      <c r="O6" s="1206">
        <v>4576070</v>
      </c>
      <c r="P6" s="1206">
        <v>5159362</v>
      </c>
      <c r="Q6" s="1206">
        <v>5247975</v>
      </c>
      <c r="R6" s="1206">
        <v>4677566</v>
      </c>
      <c r="S6" s="1206">
        <v>5215652</v>
      </c>
      <c r="T6" s="1206">
        <v>5146740</v>
      </c>
      <c r="U6" s="1206">
        <v>4946438</v>
      </c>
      <c r="V6" s="1206">
        <v>5139787</v>
      </c>
      <c r="W6" s="1206">
        <v>5093468</v>
      </c>
      <c r="X6" s="1206">
        <v>6796552</v>
      </c>
      <c r="Y6" s="1206">
        <v>5089885</v>
      </c>
      <c r="Z6" s="1206">
        <v>4795824</v>
      </c>
      <c r="AA6" s="1206">
        <v>5439117</v>
      </c>
      <c r="AB6" s="1206">
        <v>5556138</v>
      </c>
      <c r="AC6" s="1206">
        <v>5635041</v>
      </c>
      <c r="AD6" s="1206">
        <v>5320280</v>
      </c>
      <c r="AE6" s="1206">
        <v>5507836</v>
      </c>
      <c r="AF6" s="1206">
        <v>5233474</v>
      </c>
      <c r="AG6" s="1206">
        <v>5283765</v>
      </c>
      <c r="AH6" s="1206">
        <v>5542287</v>
      </c>
      <c r="AI6" s="1206">
        <v>5430649</v>
      </c>
      <c r="AJ6" s="1206">
        <v>7185702</v>
      </c>
      <c r="AK6" s="1206">
        <v>5576038</v>
      </c>
      <c r="AL6" s="1206">
        <v>5217581</v>
      </c>
      <c r="AM6" s="1206">
        <v>5980306</v>
      </c>
      <c r="AN6" s="1206">
        <v>5385116</v>
      </c>
      <c r="AO6" s="1206">
        <v>5476327</v>
      </c>
      <c r="AP6" s="1206">
        <v>5381144</v>
      </c>
      <c r="AQ6" s="1206">
        <v>5583771</v>
      </c>
      <c r="AR6" s="1207">
        <v>5722712</v>
      </c>
      <c r="AS6" s="1207">
        <v>5278224</v>
      </c>
      <c r="AT6" s="1207">
        <v>5641964</v>
      </c>
      <c r="AU6" s="1207">
        <v>5639078</v>
      </c>
      <c r="AV6" s="1207">
        <v>7340347</v>
      </c>
      <c r="AW6" s="1207">
        <v>5541738</v>
      </c>
      <c r="AX6" s="1207">
        <v>5436047</v>
      </c>
      <c r="AY6" s="1207">
        <v>5734387</v>
      </c>
      <c r="AZ6" s="1208">
        <v>5520603</v>
      </c>
      <c r="BA6" s="1208">
        <v>6001113</v>
      </c>
      <c r="BB6" s="1208">
        <v>5408488</v>
      </c>
      <c r="BC6" s="1208">
        <v>5762671</v>
      </c>
      <c r="BD6" s="1208">
        <v>6034651</v>
      </c>
      <c r="BE6" s="1208">
        <v>5574065</v>
      </c>
      <c r="BF6" s="1208">
        <v>6189540</v>
      </c>
      <c r="BG6" s="1208">
        <v>5990000</v>
      </c>
      <c r="BH6" s="1207">
        <v>8031505</v>
      </c>
      <c r="BI6" s="1207">
        <v>6197949</v>
      </c>
      <c r="BJ6" s="1207">
        <v>5467258</v>
      </c>
      <c r="BK6" s="1207">
        <v>6180864</v>
      </c>
      <c r="BL6" s="1207">
        <v>5874355</v>
      </c>
      <c r="BM6" s="1207">
        <v>6477234</v>
      </c>
      <c r="BN6" s="1207">
        <v>5857453</v>
      </c>
      <c r="BO6" s="1207">
        <v>6305140</v>
      </c>
      <c r="BP6" s="1207">
        <f>6311254+66962</f>
        <v>6378216</v>
      </c>
      <c r="BQ6" s="1207">
        <f>5993041+63646</f>
        <v>6056687</v>
      </c>
      <c r="BR6" s="1233">
        <f>6686559+67856</f>
        <v>6754415</v>
      </c>
      <c r="BS6" s="1233">
        <f>6303813+64631</f>
        <v>6368444</v>
      </c>
      <c r="BT6" s="1234">
        <f>8120753+61058</f>
        <v>8181811</v>
      </c>
      <c r="BU6" s="1234">
        <f>6325431+57694</f>
        <v>6383125</v>
      </c>
      <c r="BV6" s="1234">
        <f>6052667+56966</f>
        <v>6109633</v>
      </c>
      <c r="BW6" s="1235">
        <f>6916473+63218</f>
        <v>6979691</v>
      </c>
      <c r="BX6" s="1235">
        <f>6719069+62125</f>
        <v>6781194</v>
      </c>
      <c r="BY6" s="1235">
        <f>7105494+64660</f>
        <v>7170154</v>
      </c>
      <c r="BZ6" s="1235">
        <f>6197143+59202</f>
        <v>6256345</v>
      </c>
      <c r="CA6" s="1236">
        <f>7027972+64483</f>
        <v>7092455</v>
      </c>
      <c r="CB6" s="1235">
        <v>6979838</v>
      </c>
      <c r="CC6" s="1237">
        <v>6511710</v>
      </c>
      <c r="CD6" s="1238">
        <v>7300253</v>
      </c>
      <c r="CE6" s="1238">
        <v>6950183</v>
      </c>
      <c r="CF6" s="1239">
        <v>8741586</v>
      </c>
      <c r="CG6" s="1240">
        <v>6933706</v>
      </c>
      <c r="CH6" s="1240">
        <v>6547750</v>
      </c>
      <c r="CI6" s="1241">
        <v>7382070</v>
      </c>
      <c r="CJ6" s="1240">
        <v>7541784</v>
      </c>
      <c r="CK6" s="1240">
        <v>7489177</v>
      </c>
      <c r="CL6" s="1240">
        <v>6826339</v>
      </c>
      <c r="CM6" s="1240">
        <v>7573108</v>
      </c>
      <c r="CN6" s="1240">
        <v>7493801</v>
      </c>
      <c r="CO6" s="1240">
        <v>7230248</v>
      </c>
      <c r="CP6" s="1240">
        <v>7884889</v>
      </c>
      <c r="CQ6" s="1240">
        <v>7291162</v>
      </c>
      <c r="CR6" s="1240">
        <v>9844856</v>
      </c>
      <c r="CS6" s="1240">
        <v>7816420</v>
      </c>
      <c r="CT6" s="1240">
        <v>7442364</v>
      </c>
      <c r="CU6" s="1240">
        <v>6161186</v>
      </c>
      <c r="CV6" s="1242">
        <v>3476151</v>
      </c>
      <c r="CW6" s="1242">
        <v>4918106</v>
      </c>
      <c r="CX6" s="1242">
        <v>7209048</v>
      </c>
      <c r="CY6" s="1242">
        <v>7512766</v>
      </c>
      <c r="CZ6" s="1242">
        <v>7698972</v>
      </c>
      <c r="DA6" s="1242">
        <v>7498068</v>
      </c>
      <c r="DB6" s="1242">
        <v>7944895</v>
      </c>
      <c r="DC6" s="1242">
        <v>7996753</v>
      </c>
      <c r="DD6" s="1242">
        <v>10479089</v>
      </c>
      <c r="DE6" s="1242">
        <v>7580807</v>
      </c>
      <c r="DF6" s="1242">
        <v>7574366</v>
      </c>
      <c r="DG6" s="1242">
        <v>6141863</v>
      </c>
      <c r="DH6" s="1242">
        <v>6034299</v>
      </c>
      <c r="DI6" s="1242">
        <v>8229121</v>
      </c>
      <c r="DJ6" s="1242">
        <v>7636198</v>
      </c>
      <c r="DK6" s="1242">
        <v>8219719</v>
      </c>
      <c r="DL6" s="1242">
        <v>8533111</v>
      </c>
      <c r="DM6" s="1217">
        <v>8227080</v>
      </c>
      <c r="DN6" s="1217">
        <v>8832962</v>
      </c>
      <c r="DO6" s="1217">
        <v>9124192</v>
      </c>
      <c r="DP6" s="1217">
        <v>11445777</v>
      </c>
      <c r="DQ6" s="1217">
        <v>8933304</v>
      </c>
      <c r="DR6" s="1217">
        <v>8033854</v>
      </c>
      <c r="DS6" s="1217">
        <v>9472740</v>
      </c>
      <c r="DT6" s="1217">
        <v>8936973</v>
      </c>
      <c r="DU6" s="1217">
        <v>9911230</v>
      </c>
      <c r="DV6" s="1217">
        <v>9203444</v>
      </c>
      <c r="DX6" s="1190"/>
      <c r="DY6" s="1190"/>
      <c r="DZ6" s="1190"/>
    </row>
    <row r="7" spans="1:130" s="1251" customFormat="1" x14ac:dyDescent="0.25">
      <c r="A7" s="1205" t="s">
        <v>3772</v>
      </c>
      <c r="B7" s="1243">
        <v>9717.9310000000005</v>
      </c>
      <c r="C7" s="1243">
        <v>8695.5310000000009</v>
      </c>
      <c r="D7" s="1243">
        <v>9537</v>
      </c>
      <c r="E7" s="1243">
        <v>9328.3799999999992</v>
      </c>
      <c r="F7" s="1243">
        <v>9365.3790000000008</v>
      </c>
      <c r="G7" s="1243">
        <v>8566.6859999999997</v>
      </c>
      <c r="H7" s="1243">
        <v>9187.1509999999998</v>
      </c>
      <c r="I7" s="1243">
        <v>9327.4629999999997</v>
      </c>
      <c r="J7" s="1243">
        <v>8899.0619999999999</v>
      </c>
      <c r="K7" s="1243">
        <v>10019.85</v>
      </c>
      <c r="L7" s="1243">
        <v>9953.0740000000005</v>
      </c>
      <c r="M7" s="1243">
        <v>14412.458000000001</v>
      </c>
      <c r="N7" s="1243">
        <v>10301.35</v>
      </c>
      <c r="O7" s="1243">
        <v>9300.4850000000006</v>
      </c>
      <c r="P7" s="1243">
        <v>10679.24</v>
      </c>
      <c r="Q7" s="1243">
        <v>11267.702789999999</v>
      </c>
      <c r="R7" s="1243">
        <v>9276.9660000000003</v>
      </c>
      <c r="S7" s="1243">
        <v>10612.598168220002</v>
      </c>
      <c r="T7" s="1243">
        <v>10549.572</v>
      </c>
      <c r="U7" s="1243">
        <v>9942</v>
      </c>
      <c r="V7" s="1243">
        <v>10729.645</v>
      </c>
      <c r="W7" s="1243">
        <v>10840.106</v>
      </c>
      <c r="X7" s="1243">
        <v>15747.023999999999</v>
      </c>
      <c r="Y7" s="1243">
        <v>11116.937</v>
      </c>
      <c r="Z7" s="1243">
        <v>12597.385472538999</v>
      </c>
      <c r="AA7" s="1243">
        <v>11425</v>
      </c>
      <c r="AB7" s="1243">
        <v>11616.532999999999</v>
      </c>
      <c r="AC7" s="1243">
        <v>11411.8463010512</v>
      </c>
      <c r="AD7" s="1243">
        <v>10729.509122245256</v>
      </c>
      <c r="AE7" s="1243">
        <v>11263.006257917899</v>
      </c>
      <c r="AF7" s="1243">
        <v>10996.251</v>
      </c>
      <c r="AG7" s="1243">
        <v>10655</v>
      </c>
      <c r="AH7" s="1243">
        <v>11325.603999999999</v>
      </c>
      <c r="AI7" s="1243">
        <v>11628.968000000001</v>
      </c>
      <c r="AJ7" s="1243">
        <v>17038.289164287296</v>
      </c>
      <c r="AK7" s="1243">
        <v>11990.63</v>
      </c>
      <c r="AL7" s="1243">
        <v>11039</v>
      </c>
      <c r="AM7" s="1243">
        <v>12689.204079463199</v>
      </c>
      <c r="AN7" s="1243">
        <v>11416</v>
      </c>
      <c r="AO7" s="1243">
        <v>11568.88887716</v>
      </c>
      <c r="AP7" s="1243">
        <v>11032.510690999999</v>
      </c>
      <c r="AQ7" s="1243">
        <v>11767</v>
      </c>
      <c r="AR7" s="1207">
        <v>12212</v>
      </c>
      <c r="AS7" s="1207">
        <v>10979.015160000001</v>
      </c>
      <c r="AT7" s="1207">
        <v>12170</v>
      </c>
      <c r="AU7" s="1207">
        <v>12319</v>
      </c>
      <c r="AV7" s="1207">
        <v>17686.962684089995</v>
      </c>
      <c r="AW7" s="1207">
        <v>12299.68105725</v>
      </c>
      <c r="AX7" s="1207">
        <v>11863</v>
      </c>
      <c r="AY7" s="1207">
        <v>12300</v>
      </c>
      <c r="AZ7" s="1208">
        <v>12047</v>
      </c>
      <c r="BA7" s="1208">
        <v>12894.22292939</v>
      </c>
      <c r="BB7" s="1208">
        <v>11442</v>
      </c>
      <c r="BC7" s="1208">
        <v>12705.697960490001</v>
      </c>
      <c r="BD7" s="1208">
        <v>13047</v>
      </c>
      <c r="BE7" s="1208">
        <v>11945</v>
      </c>
      <c r="BF7" s="1208">
        <v>13772.597298999999</v>
      </c>
      <c r="BG7" s="1208">
        <v>13412</v>
      </c>
      <c r="BH7" s="1207">
        <v>19581.846663389999</v>
      </c>
      <c r="BI7" s="1207">
        <v>13905</v>
      </c>
      <c r="BJ7" s="1207">
        <v>12044.143946</v>
      </c>
      <c r="BK7" s="1207">
        <v>13521</v>
      </c>
      <c r="BL7" s="1207">
        <v>12691.390219000001</v>
      </c>
      <c r="BM7" s="1207">
        <v>13828</v>
      </c>
      <c r="BN7" s="1207">
        <v>12433.66978</v>
      </c>
      <c r="BO7" s="1207">
        <v>13739</v>
      </c>
      <c r="BP7" s="1207">
        <f>13727+105</f>
        <v>13832</v>
      </c>
      <c r="BQ7" s="1207">
        <f>12820+108</f>
        <v>12928</v>
      </c>
      <c r="BR7" s="1207">
        <f>14708+111</f>
        <v>14819</v>
      </c>
      <c r="BS7" s="1207">
        <f>14231+106</f>
        <v>14337</v>
      </c>
      <c r="BT7" s="1210">
        <f>19548+112</f>
        <v>19660</v>
      </c>
      <c r="BU7" s="1210">
        <f>13990+95</f>
        <v>14085</v>
      </c>
      <c r="BV7" s="1210">
        <f>13355+98</f>
        <v>13453</v>
      </c>
      <c r="BW7" s="1211">
        <f>15237+109</f>
        <v>15346</v>
      </c>
      <c r="BX7" s="1211">
        <f>14669+107</f>
        <v>14776</v>
      </c>
      <c r="BY7" s="1211">
        <f>15065+111</f>
        <v>15176</v>
      </c>
      <c r="BZ7" s="1244">
        <f>13173+113</f>
        <v>13286</v>
      </c>
      <c r="CA7" s="1211">
        <f>15250+101</f>
        <v>15351</v>
      </c>
      <c r="CB7" s="1211">
        <v>15464</v>
      </c>
      <c r="CC7" s="1245">
        <v>13939.955345520002</v>
      </c>
      <c r="CD7" s="1246">
        <v>16100.230820569999</v>
      </c>
      <c r="CE7" s="1246">
        <v>15625.218124000001</v>
      </c>
      <c r="CF7" s="1247">
        <v>20245.2136058</v>
      </c>
      <c r="CG7" s="1248">
        <v>14985.75747522</v>
      </c>
      <c r="CH7" s="1248">
        <v>14321.07014962</v>
      </c>
      <c r="CI7" s="1249">
        <v>15859.207719</v>
      </c>
      <c r="CJ7" s="1248">
        <v>16597.99111662</v>
      </c>
      <c r="CK7" s="1248">
        <v>16490</v>
      </c>
      <c r="CL7" s="1248">
        <v>14988</v>
      </c>
      <c r="CM7" s="1248">
        <v>16605.33842344</v>
      </c>
      <c r="CN7" s="1248">
        <v>17028</v>
      </c>
      <c r="CO7" s="1248">
        <v>15798</v>
      </c>
      <c r="CP7" s="1248">
        <v>17735</v>
      </c>
      <c r="CQ7" s="1248">
        <v>16416</v>
      </c>
      <c r="CR7" s="1248">
        <v>24501</v>
      </c>
      <c r="CS7" s="1248">
        <v>17953</v>
      </c>
      <c r="CT7" s="1248">
        <v>16778.473102507</v>
      </c>
      <c r="CU7" s="1248">
        <v>13821.229783999999</v>
      </c>
      <c r="CV7" s="1250">
        <v>8216</v>
      </c>
      <c r="CW7" s="1250">
        <v>12148</v>
      </c>
      <c r="CX7" s="1250">
        <v>15959</v>
      </c>
      <c r="CY7" s="1250">
        <v>16871</v>
      </c>
      <c r="CZ7" s="1250">
        <v>16727</v>
      </c>
      <c r="DA7" s="1250">
        <v>15972</v>
      </c>
      <c r="DB7" s="1250">
        <v>17293</v>
      </c>
      <c r="DC7" s="1250">
        <v>17079</v>
      </c>
      <c r="DD7" s="1250">
        <v>24877</v>
      </c>
      <c r="DE7" s="1250">
        <v>15687</v>
      </c>
      <c r="DF7" s="1250">
        <v>15938.779851740001</v>
      </c>
      <c r="DG7" s="1250">
        <v>13945.647660879999</v>
      </c>
      <c r="DH7" s="1250">
        <v>13723.7106331</v>
      </c>
      <c r="DI7" s="1250">
        <v>18400.447380220001</v>
      </c>
      <c r="DJ7" s="1250">
        <v>17149.96368705</v>
      </c>
      <c r="DK7" s="1250">
        <v>18798.336584919998</v>
      </c>
      <c r="DL7" s="1250">
        <v>19152.219512119998</v>
      </c>
      <c r="DM7" s="1250">
        <v>18435.479080000001</v>
      </c>
      <c r="DN7" s="1250">
        <v>21520.303264740003</v>
      </c>
      <c r="DO7" s="1250">
        <v>23256.470315189999</v>
      </c>
      <c r="DP7" s="1250">
        <v>30434.610061060001</v>
      </c>
      <c r="DQ7" s="1250">
        <v>21465.499568589999</v>
      </c>
      <c r="DR7" s="1250">
        <v>19451.957148000001</v>
      </c>
      <c r="DS7" s="1250">
        <v>23356.75309532</v>
      </c>
      <c r="DT7" s="1250">
        <v>23657.439257680002</v>
      </c>
      <c r="DU7" s="1250">
        <v>25154.620369869997</v>
      </c>
      <c r="DV7" s="1250">
        <v>22108.505512159998</v>
      </c>
      <c r="DW7" s="1218"/>
      <c r="DX7" s="1190"/>
      <c r="DY7" s="1190"/>
      <c r="DZ7" s="1190"/>
    </row>
    <row r="8" spans="1:130" s="1251" customFormat="1" ht="19.5" thickBot="1" x14ac:dyDescent="0.3">
      <c r="A8" s="1205"/>
      <c r="B8" s="1243"/>
      <c r="C8" s="1243"/>
      <c r="D8" s="1243"/>
      <c r="E8" s="1243"/>
      <c r="F8" s="1243"/>
      <c r="G8" s="1243"/>
      <c r="H8" s="1243"/>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43"/>
      <c r="AM8" s="1243"/>
      <c r="AN8" s="1243"/>
      <c r="AO8" s="1243"/>
      <c r="AP8" s="1243"/>
      <c r="AQ8" s="1243"/>
      <c r="AR8" s="1207"/>
      <c r="AS8" s="1207"/>
      <c r="AT8" s="1207"/>
      <c r="AU8" s="1207"/>
      <c r="AV8" s="1207"/>
      <c r="AW8" s="1207"/>
      <c r="AX8" s="1207"/>
      <c r="AY8" s="1207"/>
      <c r="AZ8" s="1208"/>
      <c r="BA8" s="1208"/>
      <c r="BB8" s="1208"/>
      <c r="BC8" s="1208"/>
      <c r="BD8" s="1208"/>
      <c r="BE8" s="1208"/>
      <c r="BF8" s="1208"/>
      <c r="BG8" s="1208"/>
      <c r="BH8" s="1252"/>
      <c r="BI8" s="1252"/>
      <c r="BJ8" s="1252"/>
      <c r="BK8" s="1252"/>
      <c r="BL8" s="1252"/>
      <c r="BM8" s="1252"/>
      <c r="BN8" s="1252"/>
      <c r="BO8" s="1252"/>
      <c r="BP8" s="1252"/>
      <c r="BQ8" s="1252"/>
      <c r="BR8" s="1253"/>
      <c r="BS8" s="1253"/>
      <c r="BT8" s="1254"/>
      <c r="BU8" s="1254"/>
      <c r="BV8" s="1254"/>
      <c r="BW8" s="1255"/>
      <c r="BX8" s="1255"/>
      <c r="BY8" s="1255"/>
      <c r="BZ8" s="1255"/>
      <c r="CA8" s="1256"/>
      <c r="CB8" s="1255"/>
      <c r="CC8" s="1255"/>
      <c r="CD8" s="1257"/>
      <c r="CE8" s="1257"/>
      <c r="CF8" s="1258"/>
      <c r="CG8" s="1254"/>
      <c r="CH8" s="1254"/>
      <c r="CI8" s="1259"/>
      <c r="CJ8" s="1254"/>
      <c r="CK8" s="1254"/>
      <c r="CL8" s="1254"/>
      <c r="CM8" s="1254"/>
      <c r="CN8" s="1254"/>
      <c r="CO8" s="1254"/>
      <c r="CP8" s="1254"/>
      <c r="CQ8" s="1254"/>
      <c r="CR8" s="1254"/>
      <c r="CS8" s="1254"/>
      <c r="CT8" s="1254"/>
      <c r="CU8" s="1254"/>
      <c r="CV8" s="1260"/>
      <c r="CW8" s="1260"/>
      <c r="CX8" s="1260"/>
      <c r="CY8" s="1260"/>
      <c r="CZ8" s="1260"/>
      <c r="DA8" s="1260"/>
      <c r="DB8" s="1260"/>
      <c r="DC8" s="1260"/>
      <c r="DD8" s="1260"/>
      <c r="DE8" s="1260"/>
      <c r="DF8" s="1260"/>
      <c r="DG8" s="1260"/>
      <c r="DH8" s="1260"/>
      <c r="DI8" s="1260"/>
      <c r="DJ8" s="1260"/>
      <c r="DK8" s="1260"/>
      <c r="DL8" s="1260"/>
      <c r="DM8" s="1260"/>
      <c r="DN8" s="1260"/>
      <c r="DO8" s="1260"/>
      <c r="DP8" s="1260"/>
      <c r="DQ8" s="1260"/>
      <c r="DR8" s="1260"/>
      <c r="DS8" s="1260"/>
      <c r="DT8" s="1260"/>
      <c r="DU8" s="1260"/>
      <c r="DV8" s="1260"/>
      <c r="DW8" s="1218"/>
      <c r="DX8" s="1219"/>
      <c r="DY8" s="1219"/>
      <c r="DZ8" s="1190"/>
    </row>
    <row r="9" spans="1:130" s="1218" customFormat="1" ht="19.5" thickTop="1" x14ac:dyDescent="0.25">
      <c r="A9" s="1205" t="s">
        <v>3773</v>
      </c>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1206"/>
      <c r="AP9" s="1206"/>
      <c r="AQ9" s="1206"/>
      <c r="AR9" s="1207"/>
      <c r="AS9" s="1207"/>
      <c r="AT9" s="1207"/>
      <c r="AU9" s="1207"/>
      <c r="AV9" s="1207"/>
      <c r="AW9" s="1207"/>
      <c r="AX9" s="1207"/>
      <c r="AY9" s="1207"/>
      <c r="AZ9" s="1208"/>
      <c r="BA9" s="1208"/>
      <c r="BB9" s="1208"/>
      <c r="BC9" s="1208"/>
      <c r="BD9" s="1208"/>
      <c r="BE9" s="1208"/>
      <c r="BF9" s="1208"/>
      <c r="BG9" s="1208"/>
      <c r="BH9" s="1207"/>
      <c r="BI9" s="1207"/>
      <c r="BJ9" s="1207"/>
      <c r="BK9" s="1207"/>
      <c r="BL9" s="1207"/>
      <c r="BM9" s="1207"/>
      <c r="BN9" s="1207"/>
      <c r="BO9" s="1207"/>
      <c r="BP9" s="1207"/>
      <c r="BQ9" s="1207"/>
      <c r="BR9" s="1207"/>
      <c r="BS9" s="1207"/>
      <c r="BT9" s="1210"/>
      <c r="BU9" s="1210"/>
      <c r="BV9" s="1210"/>
      <c r="BW9" s="1211"/>
      <c r="BX9" s="1211"/>
      <c r="BY9" s="1211"/>
      <c r="BZ9" s="1211"/>
      <c r="CA9" s="1211"/>
      <c r="CB9" s="1211"/>
      <c r="CC9" s="1211"/>
      <c r="CD9" s="1212"/>
      <c r="CE9" s="1212"/>
      <c r="CF9" s="1213"/>
      <c r="CG9" s="1210"/>
      <c r="CH9" s="1210"/>
      <c r="CI9" s="1261"/>
      <c r="CJ9" s="1210"/>
      <c r="CK9" s="1210"/>
      <c r="CL9" s="1210"/>
      <c r="CM9" s="1210"/>
      <c r="CN9" s="1210"/>
      <c r="CO9" s="1210"/>
      <c r="CP9" s="1210"/>
      <c r="CQ9" s="1210"/>
      <c r="CR9" s="1210"/>
      <c r="CS9" s="1210"/>
      <c r="CT9" s="1210"/>
      <c r="CU9" s="1210"/>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X9" s="1190"/>
      <c r="DY9" s="1190"/>
      <c r="DZ9" s="1190"/>
    </row>
    <row r="10" spans="1:130" s="1251" customFormat="1" x14ac:dyDescent="0.25">
      <c r="A10" s="1205" t="s">
        <v>3774</v>
      </c>
      <c r="B10" s="1243">
        <v>217833</v>
      </c>
      <c r="C10" s="1243">
        <v>218440</v>
      </c>
      <c r="D10" s="1243">
        <v>220363</v>
      </c>
      <c r="E10" s="1243">
        <v>222289</v>
      </c>
      <c r="F10" s="1243">
        <v>223633</v>
      </c>
      <c r="G10" s="1243">
        <v>226293</v>
      </c>
      <c r="H10" s="1243">
        <v>228062</v>
      </c>
      <c r="I10" s="1243">
        <v>230520</v>
      </c>
      <c r="J10" s="1243">
        <v>232313</v>
      </c>
      <c r="K10" s="1243">
        <v>234282</v>
      </c>
      <c r="L10" s="1243">
        <v>236503</v>
      </c>
      <c r="M10" s="1243">
        <v>237812</v>
      </c>
      <c r="N10" s="1243">
        <v>239431</v>
      </c>
      <c r="O10" s="1243">
        <v>240890</v>
      </c>
      <c r="P10" s="1243">
        <v>243148</v>
      </c>
      <c r="Q10" s="1243">
        <v>247861</v>
      </c>
      <c r="R10" s="1243">
        <v>249000</v>
      </c>
      <c r="S10" s="1243">
        <v>248770</v>
      </c>
      <c r="T10" s="1243">
        <v>249862</v>
      </c>
      <c r="U10" s="1243">
        <v>249642</v>
      </c>
      <c r="V10" s="1243">
        <v>250272</v>
      </c>
      <c r="W10" s="1243">
        <v>257682</v>
      </c>
      <c r="X10" s="1243">
        <v>252165</v>
      </c>
      <c r="Y10" s="1243">
        <v>252070</v>
      </c>
      <c r="Z10" s="1243">
        <v>252161</v>
      </c>
      <c r="AA10" s="1243">
        <v>252895</v>
      </c>
      <c r="AB10" s="1243">
        <v>252541</v>
      </c>
      <c r="AC10" s="1243">
        <v>252930</v>
      </c>
      <c r="AD10" s="1243">
        <v>253033</v>
      </c>
      <c r="AE10" s="1243">
        <v>253289</v>
      </c>
      <c r="AF10" s="1243">
        <v>252512</v>
      </c>
      <c r="AG10" s="1243">
        <v>252682</v>
      </c>
      <c r="AH10" s="1243">
        <v>252812</v>
      </c>
      <c r="AI10" s="1243">
        <v>252541</v>
      </c>
      <c r="AJ10" s="1243">
        <v>250726</v>
      </c>
      <c r="AK10" s="1243">
        <v>265937</v>
      </c>
      <c r="AL10" s="1243">
        <v>266358</v>
      </c>
      <c r="AM10" s="1243">
        <v>266642</v>
      </c>
      <c r="AN10" s="1243">
        <v>266410</v>
      </c>
      <c r="AO10" s="1243">
        <v>268626</v>
      </c>
      <c r="AP10" s="1243">
        <v>267241</v>
      </c>
      <c r="AQ10" s="1243">
        <v>268192</v>
      </c>
      <c r="AR10" s="1207">
        <v>269386</v>
      </c>
      <c r="AS10" s="1207">
        <v>268893</v>
      </c>
      <c r="AT10" s="1207">
        <v>265119</v>
      </c>
      <c r="AU10" s="1207">
        <v>265161</v>
      </c>
      <c r="AV10" s="1207">
        <v>268819</v>
      </c>
      <c r="AW10" s="1207">
        <v>265463</v>
      </c>
      <c r="AX10" s="1207">
        <v>265728</v>
      </c>
      <c r="AY10" s="1207">
        <v>266566</v>
      </c>
      <c r="AZ10" s="1208">
        <v>256809</v>
      </c>
      <c r="BA10" s="1208">
        <v>258179</v>
      </c>
      <c r="BB10" s="1208">
        <v>257767</v>
      </c>
      <c r="BC10" s="1208">
        <v>257823</v>
      </c>
      <c r="BD10" s="1208">
        <v>258048</v>
      </c>
      <c r="BE10" s="1208">
        <v>258048</v>
      </c>
      <c r="BF10" s="1208">
        <v>258162</v>
      </c>
      <c r="BG10" s="1208">
        <v>257569</v>
      </c>
      <c r="BH10" s="1207">
        <v>257866</v>
      </c>
      <c r="BI10" s="1207">
        <v>257845</v>
      </c>
      <c r="BJ10" s="1207">
        <v>257514</v>
      </c>
      <c r="BK10" s="1207">
        <v>257969</v>
      </c>
      <c r="BL10" s="1207">
        <v>257460</v>
      </c>
      <c r="BM10" s="1207">
        <v>259008</v>
      </c>
      <c r="BN10" s="1207">
        <v>257833</v>
      </c>
      <c r="BO10" s="1207">
        <v>258194</v>
      </c>
      <c r="BP10" s="1207">
        <f>257036+49609</f>
        <v>306645</v>
      </c>
      <c r="BQ10" s="1207">
        <f>256544+48940</f>
        <v>305484</v>
      </c>
      <c r="BR10" s="1207">
        <f>256745+48383</f>
        <v>305128</v>
      </c>
      <c r="BS10" s="1207">
        <f>256160+47756</f>
        <v>303916</v>
      </c>
      <c r="BT10" s="1210">
        <f>255778+47079</f>
        <v>302857</v>
      </c>
      <c r="BU10" s="1210">
        <f>253668+46487</f>
        <v>300155</v>
      </c>
      <c r="BV10" s="1210">
        <f>255385+46126</f>
        <v>301511</v>
      </c>
      <c r="BW10" s="1211">
        <f>255892+45412</f>
        <v>301304</v>
      </c>
      <c r="BX10" s="1211">
        <f>256179+44943</f>
        <v>301122</v>
      </c>
      <c r="BY10" s="1211">
        <f>256656+44560</f>
        <v>301216</v>
      </c>
      <c r="BZ10" s="1211">
        <f>258056+44133</f>
        <v>302189</v>
      </c>
      <c r="CA10" s="1245">
        <f>259816+43374</f>
        <v>303190</v>
      </c>
      <c r="CB10" s="1245">
        <v>302654</v>
      </c>
      <c r="CC10" s="1245">
        <v>303052</v>
      </c>
      <c r="CD10" s="1246">
        <v>302009</v>
      </c>
      <c r="CE10" s="1246">
        <v>295741</v>
      </c>
      <c r="CF10" s="1247">
        <v>296795</v>
      </c>
      <c r="CG10" s="1248">
        <v>296235</v>
      </c>
      <c r="CH10" s="1248">
        <v>299978</v>
      </c>
      <c r="CI10" s="1249">
        <v>300165</v>
      </c>
      <c r="CJ10" s="1248">
        <v>301152</v>
      </c>
      <c r="CK10" s="1248">
        <v>301585</v>
      </c>
      <c r="CL10" s="1248">
        <v>297330</v>
      </c>
      <c r="CM10" s="1248">
        <v>300645</v>
      </c>
      <c r="CN10" s="1248">
        <v>300739</v>
      </c>
      <c r="CO10" s="1248">
        <v>300175</v>
      </c>
      <c r="CP10" s="1248">
        <v>300776</v>
      </c>
      <c r="CQ10" s="1248">
        <v>298907</v>
      </c>
      <c r="CR10" s="1248">
        <v>298187</v>
      </c>
      <c r="CS10" s="1248">
        <v>297404</v>
      </c>
      <c r="CT10" s="1248">
        <v>297210</v>
      </c>
      <c r="CU10" s="1248">
        <v>260651</v>
      </c>
      <c r="CV10" s="1250">
        <v>265603</v>
      </c>
      <c r="CW10" s="1250">
        <v>265719</v>
      </c>
      <c r="CX10" s="1250">
        <v>265246</v>
      </c>
      <c r="CY10" s="1250">
        <v>266430</v>
      </c>
      <c r="CZ10" s="1250">
        <v>268081</v>
      </c>
      <c r="DA10" s="1250">
        <v>267473</v>
      </c>
      <c r="DB10" s="1250">
        <v>273870</v>
      </c>
      <c r="DC10" s="1250">
        <v>276020</v>
      </c>
      <c r="DD10" s="1250">
        <v>274906</v>
      </c>
      <c r="DE10" s="1250">
        <v>279711</v>
      </c>
      <c r="DF10" s="1250">
        <v>279869</v>
      </c>
      <c r="DG10" s="1250">
        <v>274691</v>
      </c>
      <c r="DH10" s="1250">
        <v>271695</v>
      </c>
      <c r="DI10" s="1250">
        <v>270864</v>
      </c>
      <c r="DJ10" s="1250">
        <v>269875</v>
      </c>
      <c r="DK10" s="1250">
        <v>269082</v>
      </c>
      <c r="DL10" s="1250">
        <v>263667</v>
      </c>
      <c r="DM10" s="1250">
        <v>260166</v>
      </c>
      <c r="DN10" s="1250">
        <v>256757</v>
      </c>
      <c r="DO10" s="1250">
        <v>250453</v>
      </c>
      <c r="DP10" s="1250">
        <v>249213</v>
      </c>
      <c r="DQ10" s="1250">
        <v>248978</v>
      </c>
      <c r="DR10" s="1250">
        <v>247709</v>
      </c>
      <c r="DS10" s="1250">
        <v>246991</v>
      </c>
      <c r="DT10" s="1250">
        <v>246622</v>
      </c>
      <c r="DU10" s="1250">
        <v>245414</v>
      </c>
      <c r="DV10" s="1250">
        <v>236848</v>
      </c>
      <c r="DW10" s="1218"/>
      <c r="DX10" s="1190"/>
      <c r="DY10" s="1190"/>
      <c r="DZ10" s="1190"/>
    </row>
    <row r="11" spans="1:130" s="1218" customFormat="1" x14ac:dyDescent="0.25">
      <c r="A11" s="1205" t="s">
        <v>3775</v>
      </c>
      <c r="B11" s="1206">
        <v>1125462</v>
      </c>
      <c r="C11" s="1206">
        <v>1123191</v>
      </c>
      <c r="D11" s="1206">
        <v>1131773</v>
      </c>
      <c r="E11" s="1206">
        <v>1137796</v>
      </c>
      <c r="F11" s="1206">
        <v>1145652</v>
      </c>
      <c r="G11" s="1206">
        <v>1152561</v>
      </c>
      <c r="H11" s="1206">
        <v>1158333</v>
      </c>
      <c r="I11" s="1206">
        <v>1156033</v>
      </c>
      <c r="J11" s="1206">
        <v>1160146</v>
      </c>
      <c r="K11" s="1206">
        <v>1166886</v>
      </c>
      <c r="L11" s="1206">
        <v>1173671</v>
      </c>
      <c r="M11" s="1206">
        <v>1172152</v>
      </c>
      <c r="N11" s="1206">
        <v>1179490</v>
      </c>
      <c r="O11" s="1206">
        <v>1183780</v>
      </c>
      <c r="P11" s="1206">
        <v>1182678</v>
      </c>
      <c r="Q11" s="1206">
        <v>1183040</v>
      </c>
      <c r="R11" s="1206">
        <v>1190074</v>
      </c>
      <c r="S11" s="1206">
        <v>1195802</v>
      </c>
      <c r="T11" s="1206">
        <v>1180108</v>
      </c>
      <c r="U11" s="1206">
        <v>1187521</v>
      </c>
      <c r="V11" s="1206">
        <v>1191561</v>
      </c>
      <c r="W11" s="1206">
        <v>1201494</v>
      </c>
      <c r="X11" s="1206">
        <f>1175622+37972</f>
        <v>1213594</v>
      </c>
      <c r="Y11" s="1206">
        <f>1184810+38424</f>
        <v>1223234</v>
      </c>
      <c r="Z11" s="1206">
        <v>1226926</v>
      </c>
      <c r="AA11" s="1206">
        <v>1236622</v>
      </c>
      <c r="AB11" s="1206">
        <v>1248579</v>
      </c>
      <c r="AC11" s="1206">
        <v>1259241</v>
      </c>
      <c r="AD11" s="1206">
        <v>1271746</v>
      </c>
      <c r="AE11" s="1206">
        <v>1280600</v>
      </c>
      <c r="AF11" s="1206">
        <v>1292888</v>
      </c>
      <c r="AG11" s="1206">
        <v>1303518</v>
      </c>
      <c r="AH11" s="1206">
        <v>1303973</v>
      </c>
      <c r="AI11" s="1206">
        <v>1307517</v>
      </c>
      <c r="AJ11" s="1206">
        <v>1311014</v>
      </c>
      <c r="AK11" s="1206">
        <v>1317748</v>
      </c>
      <c r="AL11" s="1206">
        <v>1306992</v>
      </c>
      <c r="AM11" s="1206">
        <v>1317885</v>
      </c>
      <c r="AN11" s="1206">
        <v>1321883</v>
      </c>
      <c r="AO11" s="1206">
        <v>1332786</v>
      </c>
      <c r="AP11" s="1206">
        <f>1238424+98349</f>
        <v>1336773</v>
      </c>
      <c r="AQ11" s="1206">
        <v>1350469</v>
      </c>
      <c r="AR11" s="1207">
        <v>1350319</v>
      </c>
      <c r="AS11" s="1207">
        <v>1370899</v>
      </c>
      <c r="AT11" s="1207">
        <v>1384618</v>
      </c>
      <c r="AU11" s="1207">
        <v>1395334</v>
      </c>
      <c r="AV11" s="1207">
        <v>1401132</v>
      </c>
      <c r="AW11" s="1207">
        <v>1413190</v>
      </c>
      <c r="AX11" s="1207">
        <v>1429076</v>
      </c>
      <c r="AY11" s="1207">
        <v>1428073</v>
      </c>
      <c r="AZ11" s="1208">
        <v>1400973</v>
      </c>
      <c r="BA11" s="1208">
        <v>1417480</v>
      </c>
      <c r="BB11" s="1208">
        <v>1430146</v>
      </c>
      <c r="BC11" s="1208">
        <v>1436010</v>
      </c>
      <c r="BD11" s="1208">
        <v>1449564</v>
      </c>
      <c r="BE11" s="1208">
        <v>1410072</v>
      </c>
      <c r="BF11" s="1208">
        <v>1416629</v>
      </c>
      <c r="BG11" s="1208">
        <v>1427165</v>
      </c>
      <c r="BH11" s="1207">
        <v>1436119</v>
      </c>
      <c r="BI11" s="1207">
        <v>1446329</v>
      </c>
      <c r="BJ11" s="1207">
        <v>1545809</v>
      </c>
      <c r="BK11" s="1207">
        <v>1549002</v>
      </c>
      <c r="BL11" s="1207">
        <v>1554356</v>
      </c>
      <c r="BM11" s="1207">
        <v>1569785</v>
      </c>
      <c r="BN11" s="1207">
        <v>1560301</v>
      </c>
      <c r="BO11" s="1207">
        <v>1593696</v>
      </c>
      <c r="BP11" s="1263">
        <v>1454997</v>
      </c>
      <c r="BQ11" s="1263">
        <v>1452658</v>
      </c>
      <c r="BR11" s="1263">
        <v>1465265</v>
      </c>
      <c r="BS11" s="1263">
        <v>1448285</v>
      </c>
      <c r="BT11" s="1248">
        <v>1444482</v>
      </c>
      <c r="BU11" s="1248">
        <v>1444867</v>
      </c>
      <c r="BV11" s="1210">
        <v>1439143</v>
      </c>
      <c r="BW11" s="1245">
        <v>1439324</v>
      </c>
      <c r="BX11" s="1245">
        <v>1439132</v>
      </c>
      <c r="BY11" s="1245">
        <v>1448316</v>
      </c>
      <c r="BZ11" s="1211">
        <v>1434389</v>
      </c>
      <c r="CA11" s="1245">
        <v>1437998</v>
      </c>
      <c r="CB11" s="1211">
        <v>1439280</v>
      </c>
      <c r="CC11" s="1245">
        <v>1437030</v>
      </c>
      <c r="CD11" s="1246">
        <v>1442721</v>
      </c>
      <c r="CE11" s="1246">
        <v>1444812</v>
      </c>
      <c r="CF11" s="1247">
        <v>1445700</v>
      </c>
      <c r="CG11" s="1248">
        <v>1415581</v>
      </c>
      <c r="CH11" s="1248">
        <v>1388703</v>
      </c>
      <c r="CI11" s="1249">
        <v>1355320</v>
      </c>
      <c r="CJ11" s="1248">
        <v>1357447</v>
      </c>
      <c r="CK11" s="1248">
        <v>1353605</v>
      </c>
      <c r="CL11" s="1248">
        <v>1340551</v>
      </c>
      <c r="CM11" s="1248">
        <v>1346178</v>
      </c>
      <c r="CN11" s="1248">
        <v>1353407</v>
      </c>
      <c r="CO11" s="1248">
        <v>1371582</v>
      </c>
      <c r="CP11" s="1248">
        <v>1377185</v>
      </c>
      <c r="CQ11" s="1248">
        <v>1381470</v>
      </c>
      <c r="CR11" s="1248">
        <v>1358477</v>
      </c>
      <c r="CS11" s="1248">
        <v>1366508</v>
      </c>
      <c r="CT11" s="1248">
        <v>1374665</v>
      </c>
      <c r="CU11" s="1248">
        <v>1380002</v>
      </c>
      <c r="CV11" s="1250">
        <v>1382211</v>
      </c>
      <c r="CW11" s="1250">
        <v>1388944</v>
      </c>
      <c r="CX11" s="1250">
        <v>1407220</v>
      </c>
      <c r="CY11" s="1250">
        <v>1420257</v>
      </c>
      <c r="CZ11" s="1250">
        <v>1428146</v>
      </c>
      <c r="DA11" s="1250">
        <v>1441318</v>
      </c>
      <c r="DB11" s="1250">
        <v>1451791</v>
      </c>
      <c r="DC11" s="1250">
        <v>1447086</v>
      </c>
      <c r="DD11" s="1250">
        <v>1458516</v>
      </c>
      <c r="DE11" s="1250">
        <v>1467024</v>
      </c>
      <c r="DF11" s="1250">
        <v>1455001</v>
      </c>
      <c r="DG11" s="1250">
        <v>1455302</v>
      </c>
      <c r="DH11" s="1250">
        <v>1465556</v>
      </c>
      <c r="DI11" s="1250">
        <v>1494942</v>
      </c>
      <c r="DJ11" s="1250">
        <v>1499759</v>
      </c>
      <c r="DK11" s="1250">
        <v>1498185</v>
      </c>
      <c r="DL11" s="1250">
        <v>1504064</v>
      </c>
      <c r="DM11" s="1250">
        <v>1514968</v>
      </c>
      <c r="DN11" s="1250">
        <v>1525039</v>
      </c>
      <c r="DO11" s="1250">
        <v>1513256</v>
      </c>
      <c r="DP11" s="1250">
        <v>1522947</v>
      </c>
      <c r="DQ11" s="1250">
        <v>1530175</v>
      </c>
      <c r="DR11" s="1250">
        <v>1535047</v>
      </c>
      <c r="DS11" s="1250">
        <v>1540098</v>
      </c>
      <c r="DT11" s="1250">
        <v>1544459</v>
      </c>
      <c r="DU11" s="1250">
        <v>1553552</v>
      </c>
      <c r="DV11" s="1250">
        <v>1555954</v>
      </c>
      <c r="DX11" s="1190"/>
      <c r="DY11" s="1190"/>
      <c r="DZ11" s="1190"/>
    </row>
    <row r="12" spans="1:130" s="1218" customFormat="1" x14ac:dyDescent="0.25">
      <c r="A12" s="1205" t="s">
        <v>3776</v>
      </c>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06"/>
      <c r="Y12" s="1206"/>
      <c r="Z12" s="1206"/>
      <c r="AA12" s="1206"/>
      <c r="AB12" s="1206"/>
      <c r="AC12" s="1206"/>
      <c r="AD12" s="1206"/>
      <c r="AE12" s="1206"/>
      <c r="AF12" s="1206"/>
      <c r="AG12" s="1206"/>
      <c r="AH12" s="1206"/>
      <c r="AI12" s="1206"/>
      <c r="AJ12" s="1206"/>
      <c r="AK12" s="1206"/>
      <c r="AL12" s="1206"/>
      <c r="AM12" s="1206"/>
      <c r="AN12" s="1206"/>
      <c r="AO12" s="1206"/>
      <c r="AP12" s="1206"/>
      <c r="AQ12" s="1206"/>
      <c r="AR12" s="1207"/>
      <c r="AS12" s="1207"/>
      <c r="AT12" s="1207"/>
      <c r="AU12" s="1207"/>
      <c r="AV12" s="1207"/>
      <c r="AW12" s="1207"/>
      <c r="AX12" s="1207"/>
      <c r="AY12" s="1207"/>
      <c r="AZ12" s="1208"/>
      <c r="BA12" s="1208"/>
      <c r="BB12" s="1208"/>
      <c r="BC12" s="1208"/>
      <c r="BD12" s="1208"/>
      <c r="BE12" s="1208"/>
      <c r="BF12" s="1208"/>
      <c r="BG12" s="1208"/>
      <c r="BH12" s="1207"/>
      <c r="BI12" s="1207"/>
      <c r="BJ12" s="1207"/>
      <c r="BK12" s="1207"/>
      <c r="BL12" s="1207"/>
      <c r="BM12" s="1207"/>
      <c r="BN12" s="1207"/>
      <c r="BO12" s="1207"/>
      <c r="BP12" s="1263">
        <v>162495</v>
      </c>
      <c r="BQ12" s="1263">
        <v>164522</v>
      </c>
      <c r="BR12" s="1263">
        <v>166226</v>
      </c>
      <c r="BS12" s="1263">
        <v>167610</v>
      </c>
      <c r="BT12" s="1248">
        <v>169656</v>
      </c>
      <c r="BU12" s="1248">
        <v>170435</v>
      </c>
      <c r="BV12" s="1210">
        <v>173754</v>
      </c>
      <c r="BW12" s="1245">
        <v>174552</v>
      </c>
      <c r="BX12" s="1245">
        <v>176426</v>
      </c>
      <c r="BY12" s="1245">
        <v>178112</v>
      </c>
      <c r="BZ12" s="1211">
        <v>177586</v>
      </c>
      <c r="CA12" s="1245">
        <v>179710</v>
      </c>
      <c r="CB12" s="1245">
        <v>179554</v>
      </c>
      <c r="CC12" s="1245">
        <v>173699</v>
      </c>
      <c r="CD12" s="1246">
        <v>174865</v>
      </c>
      <c r="CE12" s="1246">
        <v>177205</v>
      </c>
      <c r="CF12" s="1247">
        <v>180111</v>
      </c>
      <c r="CG12" s="1248">
        <v>181804</v>
      </c>
      <c r="CH12" s="1248">
        <v>182453</v>
      </c>
      <c r="CI12" s="1249">
        <v>184220</v>
      </c>
      <c r="CJ12" s="1248">
        <v>186194</v>
      </c>
      <c r="CK12" s="1248">
        <v>186098</v>
      </c>
      <c r="CL12" s="1248">
        <v>186843</v>
      </c>
      <c r="CM12" s="1248">
        <v>186805</v>
      </c>
      <c r="CN12" s="1248">
        <v>188766</v>
      </c>
      <c r="CO12" s="1248">
        <v>190628</v>
      </c>
      <c r="CP12" s="1248">
        <v>191997</v>
      </c>
      <c r="CQ12" s="1248">
        <v>189977</v>
      </c>
      <c r="CR12" s="1248">
        <v>192035</v>
      </c>
      <c r="CS12" s="1248">
        <v>191255</v>
      </c>
      <c r="CT12" s="1248">
        <v>190229</v>
      </c>
      <c r="CU12" s="1248">
        <v>190226</v>
      </c>
      <c r="CV12" s="1250">
        <v>183406</v>
      </c>
      <c r="CW12" s="1250">
        <v>181565</v>
      </c>
      <c r="CX12" s="1250">
        <v>184691</v>
      </c>
      <c r="CY12" s="1250">
        <v>183886</v>
      </c>
      <c r="CZ12" s="1250">
        <v>181836</v>
      </c>
      <c r="DA12" s="1250">
        <v>180688</v>
      </c>
      <c r="DB12" s="1250">
        <v>169003</v>
      </c>
      <c r="DC12" s="1250">
        <v>160978</v>
      </c>
      <c r="DD12" s="1250">
        <v>158763</v>
      </c>
      <c r="DE12" s="1250">
        <v>152103</v>
      </c>
      <c r="DF12" s="1250">
        <v>151188</v>
      </c>
      <c r="DG12" s="1250">
        <v>143439</v>
      </c>
      <c r="DH12" s="1250">
        <v>143780</v>
      </c>
      <c r="DI12" s="1250">
        <v>142590</v>
      </c>
      <c r="DJ12" s="1250">
        <v>142079</v>
      </c>
      <c r="DK12" s="1250">
        <v>141103</v>
      </c>
      <c r="DL12" s="1250">
        <v>138829</v>
      </c>
      <c r="DM12" s="1250">
        <v>138911</v>
      </c>
      <c r="DN12" s="1250">
        <v>135818</v>
      </c>
      <c r="DO12" s="1250">
        <v>135400</v>
      </c>
      <c r="DP12" s="1250">
        <v>132425</v>
      </c>
      <c r="DQ12" s="1250">
        <v>131149</v>
      </c>
      <c r="DR12" s="1250">
        <v>130753</v>
      </c>
      <c r="DS12" s="1250">
        <v>131154</v>
      </c>
      <c r="DT12" s="1250">
        <v>130883</v>
      </c>
      <c r="DU12" s="1250">
        <v>128410</v>
      </c>
      <c r="DV12" s="1250">
        <v>127755</v>
      </c>
      <c r="DX12" s="1190"/>
      <c r="DY12" s="1190"/>
      <c r="DZ12" s="1190"/>
    </row>
    <row r="13" spans="1:130" s="1251" customFormat="1" x14ac:dyDescent="0.25">
      <c r="A13" s="1205" t="s">
        <v>3777</v>
      </c>
      <c r="B13" s="1243">
        <v>1343295</v>
      </c>
      <c r="C13" s="1243">
        <v>1341631</v>
      </c>
      <c r="D13" s="1243">
        <v>1352136</v>
      </c>
      <c r="E13" s="1243">
        <v>1360085</v>
      </c>
      <c r="F13" s="1243">
        <v>1369285</v>
      </c>
      <c r="G13" s="1243">
        <v>1378854</v>
      </c>
      <c r="H13" s="1243">
        <v>1386395</v>
      </c>
      <c r="I13" s="1243">
        <v>1386553</v>
      </c>
      <c r="J13" s="1243">
        <v>1392459</v>
      </c>
      <c r="K13" s="1243">
        <v>1401168</v>
      </c>
      <c r="L13" s="1243">
        <v>1410174</v>
      </c>
      <c r="M13" s="1243">
        <v>1409964</v>
      </c>
      <c r="N13" s="1243">
        <v>1418921</v>
      </c>
      <c r="O13" s="1243">
        <v>1424670</v>
      </c>
      <c r="P13" s="1243">
        <v>1425826</v>
      </c>
      <c r="Q13" s="1243">
        <v>1430901</v>
      </c>
      <c r="R13" s="1243">
        <v>1439074</v>
      </c>
      <c r="S13" s="1243">
        <v>1444572</v>
      </c>
      <c r="T13" s="1243">
        <v>1429970</v>
      </c>
      <c r="U13" s="1243">
        <v>1437163</v>
      </c>
      <c r="V13" s="1243">
        <v>1441833</v>
      </c>
      <c r="W13" s="1243">
        <v>1459176</v>
      </c>
      <c r="X13" s="1243">
        <f>X10+X11</f>
        <v>1465759</v>
      </c>
      <c r="Y13" s="1243">
        <f>Y10+Y11</f>
        <v>1475304</v>
      </c>
      <c r="Z13" s="1243">
        <v>1479087</v>
      </c>
      <c r="AA13" s="1243">
        <v>1489517</v>
      </c>
      <c r="AB13" s="1243">
        <v>1501120</v>
      </c>
      <c r="AC13" s="1243">
        <v>1512171</v>
      </c>
      <c r="AD13" s="1243">
        <v>1524779</v>
      </c>
      <c r="AE13" s="1243">
        <v>1533889</v>
      </c>
      <c r="AF13" s="1243">
        <v>1545400</v>
      </c>
      <c r="AG13" s="1243">
        <v>1556200</v>
      </c>
      <c r="AH13" s="1243">
        <v>1556785</v>
      </c>
      <c r="AI13" s="1243">
        <v>1560058</v>
      </c>
      <c r="AJ13" s="1243">
        <v>1561740</v>
      </c>
      <c r="AK13" s="1243">
        <v>1583685</v>
      </c>
      <c r="AL13" s="1243">
        <v>1573350</v>
      </c>
      <c r="AM13" s="1243">
        <v>1584527</v>
      </c>
      <c r="AN13" s="1243">
        <v>1588293</v>
      </c>
      <c r="AO13" s="1243">
        <v>1601412</v>
      </c>
      <c r="AP13" s="1243">
        <f>AP10+AP11</f>
        <v>1604014</v>
      </c>
      <c r="AQ13" s="1243">
        <v>1618661</v>
      </c>
      <c r="AR13" s="1207">
        <v>1619705</v>
      </c>
      <c r="AS13" s="1207">
        <v>1639792</v>
      </c>
      <c r="AT13" s="1207">
        <v>1649737</v>
      </c>
      <c r="AU13" s="1207">
        <v>1660495</v>
      </c>
      <c r="AV13" s="1207">
        <v>1669951</v>
      </c>
      <c r="AW13" s="1207">
        <v>1678653</v>
      </c>
      <c r="AX13" s="1207">
        <v>1694804</v>
      </c>
      <c r="AY13" s="1207">
        <v>1694639</v>
      </c>
      <c r="AZ13" s="1208">
        <v>1657782</v>
      </c>
      <c r="BA13" s="1208">
        <v>1675659</v>
      </c>
      <c r="BB13" s="1208">
        <v>1687913</v>
      </c>
      <c r="BC13" s="1208">
        <v>1693833</v>
      </c>
      <c r="BD13" s="1208">
        <v>1707612</v>
      </c>
      <c r="BE13" s="1208">
        <v>1668120</v>
      </c>
      <c r="BF13" s="1208">
        <v>1674791</v>
      </c>
      <c r="BG13" s="1208">
        <v>1684734</v>
      </c>
      <c r="BH13" s="1207">
        <v>1693985</v>
      </c>
      <c r="BI13" s="1207">
        <v>1704174</v>
      </c>
      <c r="BJ13" s="1207">
        <f>BJ10+BJ11</f>
        <v>1803323</v>
      </c>
      <c r="BK13" s="1207">
        <v>1806971</v>
      </c>
      <c r="BL13" s="1207">
        <v>1811816</v>
      </c>
      <c r="BM13" s="1207">
        <v>1828793</v>
      </c>
      <c r="BN13" s="1207">
        <v>1818134</v>
      </c>
      <c r="BO13" s="1207">
        <v>1851890</v>
      </c>
      <c r="BP13" s="1207">
        <f>1874528+49609</f>
        <v>1924137</v>
      </c>
      <c r="BQ13" s="1207">
        <f>1873724+48940</f>
        <v>1922664</v>
      </c>
      <c r="BR13" s="1207">
        <f>1888236+48383</f>
        <v>1936619</v>
      </c>
      <c r="BS13" s="1207">
        <f>1872055+47756</f>
        <v>1919811</v>
      </c>
      <c r="BT13" s="1210">
        <f>1869916+47079</f>
        <v>1916995</v>
      </c>
      <c r="BU13" s="1210">
        <f>1868970+46487</f>
        <v>1915457</v>
      </c>
      <c r="BV13" s="1210">
        <f>1868282+46126</f>
        <v>1914408</v>
      </c>
      <c r="BW13" s="1211">
        <f>1869768+45412</f>
        <v>1915180</v>
      </c>
      <c r="BX13" s="1211">
        <f>1871737+44943</f>
        <v>1916680</v>
      </c>
      <c r="BY13" s="1211">
        <f>1883084+44560</f>
        <v>1927644</v>
      </c>
      <c r="BZ13" s="1211">
        <v>1914164</v>
      </c>
      <c r="CA13" s="1244">
        <v>1920898</v>
      </c>
      <c r="CB13" s="1211">
        <v>1921488</v>
      </c>
      <c r="CC13" s="1245">
        <v>1913781</v>
      </c>
      <c r="CD13" s="1246">
        <v>1919595</v>
      </c>
      <c r="CE13" s="1246">
        <v>1917758</v>
      </c>
      <c r="CF13" s="1247">
        <v>1922606</v>
      </c>
      <c r="CG13" s="1248">
        <v>1893620</v>
      </c>
      <c r="CH13" s="1248">
        <v>1871134</v>
      </c>
      <c r="CI13" s="1249">
        <v>1839705</v>
      </c>
      <c r="CJ13" s="1248">
        <v>1844793</v>
      </c>
      <c r="CK13" s="1248">
        <v>1841288</v>
      </c>
      <c r="CL13" s="1248">
        <v>1824724</v>
      </c>
      <c r="CM13" s="1248">
        <v>1833628</v>
      </c>
      <c r="CN13" s="1248">
        <v>1842912</v>
      </c>
      <c r="CO13" s="1248">
        <v>1862385</v>
      </c>
      <c r="CP13" s="1248">
        <v>1869958</v>
      </c>
      <c r="CQ13" s="1248">
        <v>1870354</v>
      </c>
      <c r="CR13" s="1248">
        <v>1848699</v>
      </c>
      <c r="CS13" s="1248">
        <v>1855167</v>
      </c>
      <c r="CT13" s="1248">
        <v>1862104</v>
      </c>
      <c r="CU13" s="1248">
        <v>1830879</v>
      </c>
      <c r="CV13" s="1250">
        <v>1831220</v>
      </c>
      <c r="CW13" s="1250">
        <v>1836228</v>
      </c>
      <c r="CX13" s="1250">
        <v>1857157</v>
      </c>
      <c r="CY13" s="1250">
        <v>1870573</v>
      </c>
      <c r="CZ13" s="1250">
        <v>1878063</v>
      </c>
      <c r="DA13" s="1250">
        <v>1889479</v>
      </c>
      <c r="DB13" s="1250">
        <v>1894664</v>
      </c>
      <c r="DC13" s="1250">
        <v>1884084</v>
      </c>
      <c r="DD13" s="1250">
        <v>1892185</v>
      </c>
      <c r="DE13" s="1250">
        <v>1898838</v>
      </c>
      <c r="DF13" s="1250">
        <v>1886058</v>
      </c>
      <c r="DG13" s="1250">
        <v>1873432</v>
      </c>
      <c r="DH13" s="1250">
        <v>1881031</v>
      </c>
      <c r="DI13" s="1250">
        <v>1908396</v>
      </c>
      <c r="DJ13" s="1250">
        <v>1911713</v>
      </c>
      <c r="DK13" s="1250">
        <v>1908370</v>
      </c>
      <c r="DL13" s="1250">
        <v>1906560</v>
      </c>
      <c r="DM13" s="1250">
        <v>1914045</v>
      </c>
      <c r="DN13" s="1250">
        <v>1917614</v>
      </c>
      <c r="DO13" s="1250">
        <v>1899109</v>
      </c>
      <c r="DP13" s="1250">
        <v>1904585</v>
      </c>
      <c r="DQ13" s="1250">
        <v>1910302</v>
      </c>
      <c r="DR13" s="1250">
        <v>1913509</v>
      </c>
      <c r="DS13" s="1250">
        <v>1918243</v>
      </c>
      <c r="DT13" s="1250">
        <v>1921964</v>
      </c>
      <c r="DU13" s="1250">
        <v>1927376</v>
      </c>
      <c r="DV13" s="1250">
        <v>1920557</v>
      </c>
      <c r="DW13" s="1218"/>
      <c r="DX13" s="1190"/>
      <c r="DY13" s="1190"/>
      <c r="DZ13" s="1190"/>
    </row>
    <row r="14" spans="1:130" s="1218" customFormat="1" x14ac:dyDescent="0.25">
      <c r="A14" s="1264"/>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6"/>
      <c r="AB14" s="1206"/>
      <c r="AC14" s="1206"/>
      <c r="AD14" s="1206"/>
      <c r="AE14" s="1206"/>
      <c r="AF14" s="1206"/>
      <c r="AG14" s="1206"/>
      <c r="AH14" s="1206"/>
      <c r="AI14" s="1206"/>
      <c r="AJ14" s="1206"/>
      <c r="AK14" s="1206"/>
      <c r="AL14" s="1206"/>
      <c r="AM14" s="1206"/>
      <c r="AN14" s="1206"/>
      <c r="AO14" s="1206"/>
      <c r="AP14" s="1206"/>
      <c r="AQ14" s="1206"/>
      <c r="AR14" s="1207"/>
      <c r="AS14" s="1207"/>
      <c r="AT14" s="1207"/>
      <c r="AU14" s="1207"/>
      <c r="AV14" s="1207"/>
      <c r="AW14" s="1207"/>
      <c r="AX14" s="1207"/>
      <c r="AY14" s="1207"/>
      <c r="AZ14" s="1208"/>
      <c r="BA14" s="1208"/>
      <c r="BB14" s="1208"/>
      <c r="BC14" s="1208"/>
      <c r="BD14" s="1208"/>
      <c r="BE14" s="1208"/>
      <c r="BF14" s="1209"/>
      <c r="BG14" s="1208"/>
      <c r="BH14" s="1207"/>
      <c r="BI14" s="1207"/>
      <c r="BJ14" s="1207"/>
      <c r="BK14" s="1207"/>
      <c r="BL14" s="1207"/>
      <c r="BM14" s="1207"/>
      <c r="BN14" s="1207"/>
      <c r="BO14" s="1207"/>
      <c r="BP14" s="1207"/>
      <c r="BQ14" s="1207"/>
      <c r="BR14" s="1207"/>
      <c r="BS14" s="1207"/>
      <c r="BT14" s="1210"/>
      <c r="BU14" s="1210"/>
      <c r="BV14" s="1210"/>
      <c r="BW14" s="1211"/>
      <c r="BX14" s="1211"/>
      <c r="BY14" s="1211"/>
      <c r="BZ14" s="1211"/>
      <c r="CA14" s="1211"/>
      <c r="CB14" s="1211"/>
      <c r="CC14" s="1211"/>
      <c r="CD14" s="1212"/>
      <c r="CE14" s="1212"/>
      <c r="CF14" s="1247"/>
      <c r="CG14" s="1248"/>
      <c r="CH14" s="1248"/>
      <c r="CI14" s="1249"/>
      <c r="CJ14" s="1248"/>
      <c r="CK14" s="1248"/>
      <c r="CL14" s="1248"/>
      <c r="CM14" s="1248"/>
      <c r="CN14" s="1248"/>
      <c r="CO14" s="1248"/>
      <c r="CP14" s="1248"/>
      <c r="CQ14" s="1248"/>
      <c r="CR14" s="1248"/>
      <c r="CS14" s="1248"/>
      <c r="CT14" s="1248"/>
      <c r="CU14" s="1248"/>
      <c r="CV14" s="1250"/>
      <c r="CW14" s="1250"/>
      <c r="CX14" s="1250"/>
      <c r="CY14" s="1250"/>
      <c r="CZ14" s="1250"/>
      <c r="DA14" s="1250"/>
      <c r="DB14" s="1250"/>
      <c r="DC14" s="1250"/>
      <c r="DD14" s="1250"/>
      <c r="DE14" s="1250"/>
      <c r="DF14" s="1250"/>
      <c r="DG14" s="1250"/>
      <c r="DH14" s="1250"/>
      <c r="DI14" s="1250"/>
      <c r="DJ14" s="1250"/>
      <c r="DK14" s="1250"/>
      <c r="DL14" s="1250"/>
      <c r="DM14" s="1250"/>
      <c r="DN14" s="1250"/>
      <c r="DO14" s="1250"/>
      <c r="DP14" s="1250"/>
      <c r="DQ14" s="1250"/>
      <c r="DR14" s="1250"/>
      <c r="DS14" s="1250"/>
      <c r="DT14" s="1250"/>
      <c r="DU14" s="1250"/>
      <c r="DV14" s="1250"/>
      <c r="DX14" s="1190"/>
      <c r="DY14" s="1190"/>
      <c r="DZ14" s="1190"/>
    </row>
    <row r="15" spans="1:130" s="1251" customFormat="1" x14ac:dyDescent="0.25">
      <c r="A15" s="1205" t="s">
        <v>3778</v>
      </c>
      <c r="B15" s="1243">
        <v>1777.4069999999999</v>
      </c>
      <c r="C15" s="1243">
        <v>1936.1579999999999</v>
      </c>
      <c r="D15" s="1243">
        <v>1783.1</v>
      </c>
      <c r="E15" s="1243">
        <v>1826.7139999999999</v>
      </c>
      <c r="F15" s="1243">
        <v>1802.921</v>
      </c>
      <c r="G15" s="1243">
        <v>2058.0140000000001</v>
      </c>
      <c r="H15" s="1243">
        <v>1840.4</v>
      </c>
      <c r="I15" s="1243">
        <v>1876.7748510900001</v>
      </c>
      <c r="J15" s="1243">
        <v>2145.3510000000001</v>
      </c>
      <c r="K15" s="1243">
        <v>1888.6757088499999</v>
      </c>
      <c r="L15" s="1243">
        <v>1936.9884865000001</v>
      </c>
      <c r="M15" s="1243">
        <v>2030.9</v>
      </c>
      <c r="N15" s="1243">
        <v>1944.5847732499999</v>
      </c>
      <c r="O15" s="1243">
        <v>2204.8490000000002</v>
      </c>
      <c r="P15" s="1243">
        <v>2184</v>
      </c>
      <c r="Q15" s="1243">
        <v>1998.104</v>
      </c>
      <c r="R15" s="1243">
        <v>2287.8440000000001</v>
      </c>
      <c r="S15" s="1243">
        <v>2010.63382864</v>
      </c>
      <c r="T15" s="1243">
        <v>2051.136</v>
      </c>
      <c r="U15" s="1243">
        <v>2096.4110000000001</v>
      </c>
      <c r="V15" s="1243">
        <v>2069.3939999999998</v>
      </c>
      <c r="W15" s="1243">
        <v>2360.2869999999998</v>
      </c>
      <c r="X15" s="1243">
        <v>2150.1</v>
      </c>
      <c r="Y15" s="1243">
        <v>2083.1619999999998</v>
      </c>
      <c r="Z15" s="1243">
        <v>2375.2124715299997</v>
      </c>
      <c r="AA15" s="1243">
        <v>2762.3</v>
      </c>
      <c r="AB15" s="1243">
        <v>2128.5</v>
      </c>
      <c r="AC15" s="1243">
        <v>2127.5531944978407</v>
      </c>
      <c r="AD15" s="1243">
        <v>2183.9802014154002</v>
      </c>
      <c r="AE15" s="1243">
        <v>2170.4123403595731</v>
      </c>
      <c r="AF15" s="1243">
        <v>2511.826</v>
      </c>
      <c r="AG15" s="1243">
        <v>2502.8000000000002</v>
      </c>
      <c r="AH15" s="1243">
        <v>2205.2550000000001</v>
      </c>
      <c r="AI15" s="1243">
        <v>2592.556</v>
      </c>
      <c r="AJ15" s="1243">
        <v>2289.9284545</v>
      </c>
      <c r="AK15" s="1243">
        <v>2207.8710000000001</v>
      </c>
      <c r="AL15" s="1243">
        <v>2604.3139999999999</v>
      </c>
      <c r="AM15" s="1243">
        <v>2217.2256069599998</v>
      </c>
      <c r="AN15" s="1243">
        <v>2234.4</v>
      </c>
      <c r="AO15" s="1243">
        <v>2571.6</v>
      </c>
      <c r="AP15" s="1243">
        <v>2239.1999999999998</v>
      </c>
      <c r="AQ15" s="1243">
        <v>2221.5</v>
      </c>
      <c r="AR15" s="1207">
        <v>2595.4</v>
      </c>
      <c r="AS15" s="1207">
        <v>2286.6660000000002</v>
      </c>
      <c r="AT15" s="1207">
        <v>2282.6999999999998</v>
      </c>
      <c r="AU15" s="1207">
        <v>2340.1999999999998</v>
      </c>
      <c r="AV15" s="1207">
        <v>2392.2612589599999</v>
      </c>
      <c r="AW15" s="1207">
        <v>2750.5519697300001</v>
      </c>
      <c r="AX15" s="1207">
        <v>2666.4</v>
      </c>
      <c r="AY15" s="1207">
        <v>2280.1999999999998</v>
      </c>
      <c r="AZ15" s="1208">
        <v>2735.3</v>
      </c>
      <c r="BA15" s="1208">
        <v>2314.1048989700002</v>
      </c>
      <c r="BB15" s="1208">
        <v>2280</v>
      </c>
      <c r="BC15" s="1208">
        <v>2581.5</v>
      </c>
      <c r="BD15" s="1208">
        <v>2308.8000000000002</v>
      </c>
      <c r="BE15" s="1208">
        <v>2321.5</v>
      </c>
      <c r="BF15" s="1208">
        <v>2358.1169850000001</v>
      </c>
      <c r="BG15" s="1208">
        <v>2449.8000000000002</v>
      </c>
      <c r="BH15" s="1207">
        <v>2485.6527569999998</v>
      </c>
      <c r="BI15" s="1207">
        <v>2396</v>
      </c>
      <c r="BJ15" s="1207">
        <v>2764.0099570000002</v>
      </c>
      <c r="BK15" s="1207">
        <v>2372.6371899999999</v>
      </c>
      <c r="BL15" s="1207">
        <v>2706.1488840000002</v>
      </c>
      <c r="BM15" s="1207">
        <v>2449.113409</v>
      </c>
      <c r="BN15" s="1207">
        <v>2420.4845799999998</v>
      </c>
      <c r="BO15" s="1207">
        <v>2455.3000000000002</v>
      </c>
      <c r="BP15" s="1207">
        <f>2471.9+450</f>
        <v>2921.9</v>
      </c>
      <c r="BQ15" s="1207">
        <f>2773.9+454</f>
        <v>3227.9</v>
      </c>
      <c r="BR15" s="1207">
        <f>2498.08+450</f>
        <v>2948.08</v>
      </c>
      <c r="BS15" s="1207">
        <f>2541.659+454</f>
        <v>2995.6590000000001</v>
      </c>
      <c r="BT15" s="1210">
        <f>2900.8+437</f>
        <v>3337.8</v>
      </c>
      <c r="BU15" s="1210">
        <f>2534+434</f>
        <v>2968</v>
      </c>
      <c r="BV15" s="1265">
        <f>2808+437</f>
        <v>3245</v>
      </c>
      <c r="BW15" s="1211">
        <f>2495+426</f>
        <v>2921</v>
      </c>
      <c r="BX15" s="1211">
        <f>2546+424</f>
        <v>2970</v>
      </c>
      <c r="BY15" s="1244">
        <f>2529+420</f>
        <v>2949</v>
      </c>
      <c r="BZ15" s="1211">
        <f>2821+416</f>
        <v>3237</v>
      </c>
      <c r="CA15" s="1246">
        <v>2930</v>
      </c>
      <c r="CB15" s="1246">
        <v>2944</v>
      </c>
      <c r="CC15" s="1245">
        <v>3301</v>
      </c>
      <c r="CD15" s="1246">
        <v>3007.3960704299998</v>
      </c>
      <c r="CE15" s="1246">
        <v>3055.2706020000001</v>
      </c>
      <c r="CF15" s="1247">
        <v>3014.6622389899999</v>
      </c>
      <c r="CG15" s="1248">
        <v>2959.2752959999998</v>
      </c>
      <c r="CH15" s="1248">
        <v>3259.6727390000001</v>
      </c>
      <c r="CI15" s="1249">
        <v>3295.8086929999999</v>
      </c>
      <c r="CJ15" s="1248">
        <v>3345.7006962800001</v>
      </c>
      <c r="CK15" s="1248">
        <v>3008.96492554</v>
      </c>
      <c r="CL15" s="1248">
        <v>3335.5556470000001</v>
      </c>
      <c r="CM15" s="1248">
        <v>3063.3631915100004</v>
      </c>
      <c r="CN15" s="1248">
        <v>2832</v>
      </c>
      <c r="CO15" s="1248">
        <v>2706</v>
      </c>
      <c r="CP15" s="1248">
        <v>3008</v>
      </c>
      <c r="CQ15" s="1248">
        <v>3385</v>
      </c>
      <c r="CR15" s="1248">
        <v>2992</v>
      </c>
      <c r="CS15" s="1248">
        <v>2913</v>
      </c>
      <c r="CT15" s="1248">
        <v>3124.2837824799999</v>
      </c>
      <c r="CU15" s="1248">
        <v>2159.45455236</v>
      </c>
      <c r="CV15" s="1250">
        <v>2063</v>
      </c>
      <c r="CW15" s="1250">
        <v>2194</v>
      </c>
      <c r="CX15" s="1250">
        <v>2110</v>
      </c>
      <c r="CY15" s="1266">
        <v>2255</v>
      </c>
      <c r="CZ15" s="1250">
        <v>2272</v>
      </c>
      <c r="DA15" s="1250">
        <v>2293</v>
      </c>
      <c r="DB15" s="1250">
        <v>2327</v>
      </c>
      <c r="DC15" s="1250">
        <v>2328</v>
      </c>
      <c r="DD15" s="1250">
        <v>2451</v>
      </c>
      <c r="DE15" s="1250">
        <v>2652</v>
      </c>
      <c r="DF15" s="1250">
        <v>2665.16390813</v>
      </c>
      <c r="DG15" s="1250">
        <v>2148.6159238399996</v>
      </c>
      <c r="DH15" s="1250">
        <v>2158.6222085500003</v>
      </c>
      <c r="DI15" s="1250">
        <v>2248.8313918000003</v>
      </c>
      <c r="DJ15" s="1250">
        <v>2298.0797476099997</v>
      </c>
      <c r="DK15" s="1250">
        <v>2354.6377379099999</v>
      </c>
      <c r="DL15" s="1250">
        <v>2381.33417581</v>
      </c>
      <c r="DM15" s="1250">
        <v>2398.2483654299999</v>
      </c>
      <c r="DN15" s="1250">
        <v>2745.0720761500002</v>
      </c>
      <c r="DO15" s="1250">
        <v>2494</v>
      </c>
      <c r="DP15" s="1250">
        <v>2405.4169675999997</v>
      </c>
      <c r="DQ15" s="1250">
        <v>2315</v>
      </c>
      <c r="DR15" s="1250">
        <v>2589.7563914799994</v>
      </c>
      <c r="DS15" s="1250">
        <v>2382.8563930400001</v>
      </c>
      <c r="DT15" s="1250">
        <v>2686.3684360999996</v>
      </c>
      <c r="DU15" s="1250">
        <v>2454</v>
      </c>
      <c r="DV15" s="1250">
        <v>2510.63570028</v>
      </c>
      <c r="DW15" s="1218"/>
      <c r="DX15" s="1190"/>
      <c r="DY15" s="1190"/>
      <c r="DZ15" s="1190"/>
    </row>
    <row r="16" spans="1:130" s="1251" customFormat="1" x14ac:dyDescent="0.25">
      <c r="A16" s="1205" t="s">
        <v>3779</v>
      </c>
      <c r="B16" s="1243"/>
      <c r="C16" s="1243"/>
      <c r="D16" s="1243">
        <v>95</v>
      </c>
      <c r="E16" s="1243"/>
      <c r="F16" s="1243"/>
      <c r="G16" s="1243">
        <v>78.242999999999995</v>
      </c>
      <c r="H16" s="1243"/>
      <c r="I16" s="1243"/>
      <c r="J16" s="1243">
        <v>83.507603654000008</v>
      </c>
      <c r="K16" s="1243"/>
      <c r="L16" s="1243"/>
      <c r="M16" s="1243">
        <v>87.3</v>
      </c>
      <c r="N16" s="1243"/>
      <c r="O16" s="1243"/>
      <c r="P16" s="1243">
        <v>89.837412358800009</v>
      </c>
      <c r="Q16" s="1243"/>
      <c r="R16" s="1243">
        <v>115.1</v>
      </c>
      <c r="S16" s="1243"/>
      <c r="T16" s="1243"/>
      <c r="U16" s="1243">
        <v>117.9</v>
      </c>
      <c r="V16" s="1243"/>
      <c r="W16" s="1243"/>
      <c r="X16" s="1243">
        <v>124.21299999999999</v>
      </c>
      <c r="Y16" s="1243"/>
      <c r="Z16" s="1243"/>
      <c r="AA16" s="1243">
        <v>139.63999999999999</v>
      </c>
      <c r="AB16" s="1243"/>
      <c r="AC16" s="1243"/>
      <c r="AD16" s="1243">
        <v>150.70099999999999</v>
      </c>
      <c r="AE16" s="1243"/>
      <c r="AF16" s="1243"/>
      <c r="AG16" s="1243">
        <v>158.79</v>
      </c>
      <c r="AH16" s="1243"/>
      <c r="AI16" s="1243"/>
      <c r="AJ16" s="1243">
        <v>180.48079826594008</v>
      </c>
      <c r="AK16" s="1243"/>
      <c r="AL16" s="1243"/>
      <c r="AM16" s="1243">
        <v>198.345</v>
      </c>
      <c r="AN16" s="1243"/>
      <c r="AO16" s="1243"/>
      <c r="AP16" s="1243">
        <v>198.8</v>
      </c>
      <c r="AQ16" s="1243"/>
      <c r="AR16" s="1207"/>
      <c r="AS16" s="1207">
        <v>175.7</v>
      </c>
      <c r="AT16" s="1207"/>
      <c r="AU16" s="1207"/>
      <c r="AV16" s="1207">
        <v>202.73486250069999</v>
      </c>
      <c r="AW16" s="1207"/>
      <c r="AX16" s="1207"/>
      <c r="AY16" s="1207">
        <v>207.7</v>
      </c>
      <c r="AZ16" s="1208"/>
      <c r="BA16" s="1208"/>
      <c r="BB16" s="1208">
        <v>204.64500000000001</v>
      </c>
      <c r="BC16" s="1208"/>
      <c r="BD16" s="1208"/>
      <c r="BE16" s="1208">
        <v>214.02099999999999</v>
      </c>
      <c r="BF16" s="1208"/>
      <c r="BG16" s="1208"/>
      <c r="BH16" s="1207">
        <v>193.3</v>
      </c>
      <c r="BI16" s="1207"/>
      <c r="BJ16" s="1207"/>
      <c r="BK16" s="1207">
        <v>201.47935059</v>
      </c>
      <c r="BL16" s="1207"/>
      <c r="BM16" s="1207"/>
      <c r="BN16" s="1207">
        <v>174.6</v>
      </c>
      <c r="BO16" s="1207"/>
      <c r="BP16" s="1207"/>
      <c r="BQ16" s="1207">
        <f>192.552+35</f>
        <v>227.55199999999999</v>
      </c>
      <c r="BR16" s="1207"/>
      <c r="BS16" s="1207"/>
      <c r="BT16" s="1210">
        <f>160+37</f>
        <v>197</v>
      </c>
      <c r="BU16" s="1210"/>
      <c r="BV16" s="1210"/>
      <c r="BW16" s="1211">
        <f>150+39</f>
        <v>189</v>
      </c>
      <c r="BX16" s="1211"/>
      <c r="BY16" s="1211"/>
      <c r="BZ16" s="1267">
        <f>((172+33)*1000000)/1000000</f>
        <v>205</v>
      </c>
      <c r="CA16" s="1211"/>
      <c r="CB16" s="1211"/>
      <c r="CC16" s="1245">
        <f>202+25</f>
        <v>227</v>
      </c>
      <c r="CD16" s="1268"/>
      <c r="CE16" s="1268"/>
      <c r="CF16" s="1269">
        <f>125+38</f>
        <v>163</v>
      </c>
      <c r="CG16" s="1265"/>
      <c r="CH16" s="1265"/>
      <c r="CI16" s="1270">
        <f>134+34</f>
        <v>168</v>
      </c>
      <c r="CJ16" s="1248"/>
      <c r="CK16" s="1248"/>
      <c r="CL16" s="1248">
        <f>131+36</f>
        <v>167</v>
      </c>
      <c r="CM16" s="1248"/>
      <c r="CN16" s="1248"/>
      <c r="CO16" s="1248">
        <v>173</v>
      </c>
      <c r="CP16" s="1248"/>
      <c r="CQ16" s="1248"/>
      <c r="CR16" s="1248">
        <v>126</v>
      </c>
      <c r="CS16" s="1248"/>
      <c r="CT16" s="1248"/>
      <c r="CU16" s="1248">
        <v>89</v>
      </c>
      <c r="CV16" s="1266"/>
      <c r="CW16" s="1266"/>
      <c r="CX16" s="1266">
        <v>95</v>
      </c>
      <c r="CY16" s="1250"/>
      <c r="CZ16" s="1266"/>
      <c r="DA16" s="1266">
        <v>102</v>
      </c>
      <c r="DB16" s="1266"/>
      <c r="DC16" s="1250"/>
      <c r="DD16" s="1266">
        <v>89</v>
      </c>
      <c r="DE16" s="1250"/>
      <c r="DF16" s="1250"/>
      <c r="DG16" s="1250">
        <v>130</v>
      </c>
      <c r="DH16" s="1250"/>
      <c r="DI16" s="1250"/>
      <c r="DJ16" s="1250">
        <v>116</v>
      </c>
      <c r="DK16" s="1250"/>
      <c r="DL16" s="1250"/>
      <c r="DM16" s="1266">
        <v>112</v>
      </c>
      <c r="DN16" s="1250"/>
      <c r="DO16" s="1250"/>
      <c r="DP16" s="1266">
        <v>95</v>
      </c>
      <c r="DQ16" s="1250"/>
      <c r="DR16" s="1250"/>
      <c r="DS16" s="1266">
        <v>97</v>
      </c>
      <c r="DT16" s="1266"/>
      <c r="DU16" s="1266"/>
      <c r="DV16" s="1266"/>
      <c r="DW16" s="1218"/>
      <c r="DX16" s="1190"/>
      <c r="DY16" s="1190"/>
      <c r="DZ16" s="1190"/>
    </row>
    <row r="17" spans="1:130" s="1232" customFormat="1" ht="19.5" thickBot="1" x14ac:dyDescent="0.3">
      <c r="A17" s="1271"/>
      <c r="B17" s="1272"/>
      <c r="C17" s="1272"/>
      <c r="D17" s="1272"/>
      <c r="E17" s="1272"/>
      <c r="F17" s="1272"/>
      <c r="G17" s="1272"/>
      <c r="H17" s="1272"/>
      <c r="I17" s="1272"/>
      <c r="J17" s="1272"/>
      <c r="K17" s="1272"/>
      <c r="L17" s="1272"/>
      <c r="M17" s="1272"/>
      <c r="N17" s="1272"/>
      <c r="O17" s="1272"/>
      <c r="P17" s="1272"/>
      <c r="Q17" s="1272"/>
      <c r="R17" s="1272"/>
      <c r="S17" s="1272"/>
      <c r="T17" s="1272"/>
      <c r="U17" s="1272"/>
      <c r="V17" s="1272"/>
      <c r="W17" s="1272"/>
      <c r="X17" s="1272"/>
      <c r="Y17" s="1272"/>
      <c r="Z17" s="1272"/>
      <c r="AA17" s="1272"/>
      <c r="AB17" s="1272"/>
      <c r="AC17" s="1272"/>
      <c r="AD17" s="1272"/>
      <c r="AE17" s="1272"/>
      <c r="AF17" s="1272"/>
      <c r="AG17" s="1272"/>
      <c r="AH17" s="1272"/>
      <c r="AI17" s="1272"/>
      <c r="AJ17" s="1272"/>
      <c r="AK17" s="1272"/>
      <c r="AL17" s="1272"/>
      <c r="AM17" s="1272"/>
      <c r="AN17" s="1272"/>
      <c r="AO17" s="1272"/>
      <c r="AP17" s="1272"/>
      <c r="AQ17" s="1272"/>
      <c r="AR17" s="1272"/>
      <c r="AS17" s="1272"/>
      <c r="AT17" s="1272"/>
      <c r="AU17" s="1272"/>
      <c r="AV17" s="1272"/>
      <c r="AW17" s="1272"/>
      <c r="AX17" s="1272"/>
      <c r="AY17" s="1272"/>
      <c r="AZ17" s="1272"/>
      <c r="BA17" s="1272"/>
      <c r="BB17" s="1272"/>
      <c r="BC17" s="1272"/>
      <c r="BD17" s="1272"/>
      <c r="BE17" s="1272"/>
      <c r="BF17" s="1272"/>
      <c r="BG17" s="1272"/>
      <c r="BH17" s="1272"/>
      <c r="BI17" s="1272"/>
      <c r="BJ17" s="1272"/>
      <c r="BK17" s="1272"/>
      <c r="BL17" s="1272"/>
      <c r="BM17" s="1272"/>
      <c r="BN17" s="1272"/>
      <c r="BO17" s="1272"/>
      <c r="BP17" s="1272"/>
      <c r="BQ17" s="1272"/>
      <c r="BR17" s="1272"/>
      <c r="BS17" s="1272"/>
      <c r="BT17" s="1273"/>
      <c r="BU17" s="1273"/>
      <c r="BV17" s="1273"/>
      <c r="BW17" s="1274"/>
      <c r="BX17" s="1274"/>
      <c r="BY17" s="1274"/>
      <c r="BZ17" s="1274"/>
      <c r="CA17" s="1274"/>
      <c r="CB17" s="1274"/>
      <c r="CC17" s="1274"/>
      <c r="CD17" s="1275"/>
      <c r="CE17" s="1275"/>
      <c r="CF17" s="1276"/>
      <c r="CG17" s="1273"/>
      <c r="CH17" s="1273"/>
      <c r="CI17" s="1277"/>
      <c r="CJ17" s="1273"/>
      <c r="CK17" s="1273"/>
      <c r="CL17" s="1273"/>
      <c r="CM17" s="1273"/>
      <c r="CN17" s="1273"/>
      <c r="CO17" s="1273"/>
      <c r="CP17" s="1273"/>
      <c r="CQ17" s="1273"/>
      <c r="CR17" s="1273"/>
      <c r="CS17" s="1273"/>
      <c r="CT17" s="1273"/>
      <c r="CU17" s="1273"/>
      <c r="CV17" s="1278"/>
      <c r="CW17" s="1278"/>
      <c r="CX17" s="1278"/>
      <c r="CY17" s="1278"/>
      <c r="CZ17" s="1278"/>
      <c r="DA17" s="1278"/>
      <c r="DB17" s="1278"/>
      <c r="DC17" s="1278"/>
      <c r="DD17" s="1278"/>
      <c r="DE17" s="1278"/>
      <c r="DF17" s="1278"/>
      <c r="DG17" s="1278"/>
      <c r="DH17" s="1278"/>
      <c r="DI17" s="1278"/>
      <c r="DJ17" s="1278"/>
      <c r="DK17" s="1278"/>
      <c r="DL17" s="1278"/>
      <c r="DM17" s="1278"/>
      <c r="DN17" s="1278"/>
      <c r="DO17" s="1278"/>
      <c r="DP17" s="1278"/>
      <c r="DQ17" s="1278"/>
      <c r="DR17" s="1278"/>
      <c r="DS17" s="1278"/>
      <c r="DT17" s="1278"/>
      <c r="DU17" s="1278"/>
      <c r="DV17" s="1278"/>
      <c r="DW17" s="1218"/>
      <c r="DX17" s="1190"/>
      <c r="DY17" s="1190"/>
      <c r="DZ17" s="1190"/>
    </row>
    <row r="18" spans="1:130" s="1280" customFormat="1" ht="18" thickTop="1" x14ac:dyDescent="0.25">
      <c r="A18" s="1279" t="s">
        <v>3780</v>
      </c>
      <c r="DW18" s="1218"/>
      <c r="DX18" s="1190"/>
      <c r="DY18" s="1190"/>
      <c r="DZ18" s="1190"/>
    </row>
    <row r="19" spans="1:130" s="1280" customFormat="1" ht="17.25" x14ac:dyDescent="0.25">
      <c r="A19" s="1279" t="s">
        <v>3781</v>
      </c>
      <c r="DS19" s="1281"/>
      <c r="DW19" s="1218"/>
      <c r="DX19" s="1190"/>
      <c r="DY19" s="1190"/>
      <c r="DZ19" s="1190"/>
    </row>
    <row r="20" spans="1:130" s="1280" customFormat="1" ht="17.25" x14ac:dyDescent="0.25">
      <c r="A20" s="1279" t="s">
        <v>3782</v>
      </c>
      <c r="DR20" s="1281"/>
      <c r="DW20" s="1218"/>
      <c r="DX20" s="1190"/>
      <c r="DY20" s="1190"/>
      <c r="DZ20" s="1190"/>
    </row>
    <row r="21" spans="1:130" s="1282" customFormat="1" x14ac:dyDescent="0.25">
      <c r="B21" s="1279"/>
      <c r="C21" s="1279"/>
      <c r="D21" s="1279"/>
      <c r="E21" s="1279"/>
      <c r="F21" s="1279"/>
      <c r="G21" s="1279"/>
      <c r="H21" s="1279"/>
      <c r="I21" s="1279"/>
      <c r="J21" s="1279"/>
      <c r="K21" s="1279"/>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c r="AZ21" s="1279"/>
      <c r="BA21" s="1279"/>
      <c r="BB21" s="1279"/>
      <c r="BC21" s="1279"/>
      <c r="BD21" s="1279"/>
      <c r="BE21" s="1279"/>
      <c r="BF21" s="1279"/>
      <c r="BG21" s="1279"/>
      <c r="BH21" s="1279"/>
      <c r="BI21" s="1279"/>
      <c r="BJ21" s="1279"/>
      <c r="BK21" s="1279"/>
      <c r="BL21" s="1279"/>
      <c r="BM21" s="1279"/>
      <c r="BN21" s="1279"/>
      <c r="BO21" s="1279"/>
      <c r="BP21" s="1279"/>
      <c r="BQ21" s="1279"/>
      <c r="BR21" s="1279"/>
      <c r="BS21" s="1279"/>
      <c r="BT21" s="1279"/>
      <c r="BU21" s="1280"/>
      <c r="BV21" s="1280"/>
      <c r="BW21" s="1283"/>
      <c r="BX21" s="1283"/>
      <c r="BY21" s="1283"/>
      <c r="BZ21" s="1283"/>
      <c r="CA21" s="1283"/>
      <c r="CB21" s="1283"/>
      <c r="CC21" s="1283"/>
      <c r="CD21" s="1283"/>
      <c r="CE21" s="1283"/>
      <c r="CF21" s="1284"/>
      <c r="CG21" s="1284"/>
      <c r="CH21" s="1284"/>
      <c r="CI21" s="1284"/>
      <c r="CJ21" s="1284"/>
      <c r="CK21" s="1284"/>
      <c r="CL21" s="1284"/>
      <c r="CM21" s="1284"/>
      <c r="CN21" s="1284"/>
      <c r="CO21" s="1284"/>
      <c r="CP21" s="1284"/>
      <c r="CQ21" s="1284"/>
      <c r="CR21" s="1284"/>
      <c r="CS21" s="1284"/>
      <c r="CT21" s="1284"/>
      <c r="CU21" s="1284"/>
      <c r="CV21" s="1284"/>
      <c r="CW21" s="1284"/>
      <c r="CX21" s="1284"/>
      <c r="CY21" s="1284"/>
      <c r="CZ21" s="1284"/>
      <c r="DA21" s="1284"/>
      <c r="DB21" s="1284"/>
      <c r="DC21" s="1284"/>
      <c r="DD21" s="1284"/>
      <c r="DE21" s="1284"/>
      <c r="DF21" s="1284"/>
      <c r="DG21" s="1284"/>
      <c r="DH21" s="1284"/>
      <c r="DI21" s="1284"/>
      <c r="DJ21" s="1284"/>
      <c r="DK21" s="1284"/>
      <c r="DL21" s="1284"/>
      <c r="DM21" s="1284"/>
      <c r="DN21" s="1284"/>
      <c r="DO21" s="1284"/>
      <c r="DP21" s="1284"/>
      <c r="DQ21" s="1280"/>
      <c r="DR21" s="1280"/>
      <c r="DS21" s="1280"/>
      <c r="DT21" s="1280"/>
      <c r="DU21" s="1280"/>
      <c r="DV21" s="1280"/>
      <c r="DW21" s="1218"/>
      <c r="DX21" s="1190"/>
      <c r="DY21" s="1190"/>
      <c r="DZ21" s="1190"/>
    </row>
    <row r="22" spans="1:130" s="1279" customFormat="1" hidden="1" x14ac:dyDescent="0.35">
      <c r="B22" s="1280"/>
      <c r="C22" s="1280"/>
      <c r="D22" s="1280"/>
      <c r="E22" s="1280"/>
      <c r="F22" s="1280"/>
      <c r="G22" s="1280"/>
      <c r="H22" s="1280"/>
      <c r="I22" s="1280"/>
      <c r="J22" s="1280"/>
      <c r="K22" s="1280"/>
      <c r="L22" s="1280"/>
      <c r="M22" s="1280"/>
      <c r="N22" s="1280"/>
      <c r="O22" s="1280"/>
      <c r="P22" s="1280"/>
      <c r="Q22" s="1280"/>
      <c r="R22" s="1280"/>
      <c r="BT22" s="1193"/>
      <c r="BU22" s="1193"/>
      <c r="BV22" s="1193"/>
      <c r="BW22" s="1285"/>
      <c r="BX22" s="1285"/>
      <c r="BY22" s="1285"/>
      <c r="BZ22" s="1283"/>
      <c r="CA22" s="1283"/>
      <c r="CB22" s="1188"/>
      <c r="CC22" s="1188"/>
      <c r="CD22" s="1283"/>
      <c r="CE22" s="1283"/>
      <c r="CF22" s="1284"/>
      <c r="CG22" s="1283"/>
      <c r="CH22" s="1283"/>
      <c r="CI22" s="1283"/>
      <c r="CJ22" s="1283"/>
      <c r="CK22" s="1283"/>
      <c r="CL22" s="1283"/>
      <c r="CM22" s="1283"/>
      <c r="CN22" s="1283"/>
      <c r="CO22" s="1283"/>
      <c r="CP22" s="1283"/>
      <c r="CQ22" s="1283"/>
      <c r="CR22" s="1283"/>
      <c r="CS22" s="1283"/>
      <c r="CT22" s="1283"/>
      <c r="CU22" s="1283"/>
      <c r="CV22" s="1283"/>
      <c r="CW22" s="1283"/>
      <c r="CX22" s="1283"/>
      <c r="CY22" s="1283"/>
      <c r="CZ22" s="1283"/>
      <c r="DA22" s="1283"/>
      <c r="DB22" s="1283"/>
      <c r="DC22" s="1283"/>
      <c r="DD22" s="1283"/>
      <c r="DE22" s="1283"/>
      <c r="DF22" s="1283"/>
      <c r="DG22" s="1283"/>
      <c r="DH22" s="1283"/>
      <c r="DI22" s="1283"/>
      <c r="DJ22" s="1283"/>
      <c r="DK22" s="1283"/>
      <c r="DL22" s="1283"/>
      <c r="DM22" s="1283"/>
      <c r="DN22" s="1283"/>
      <c r="DO22" s="1283"/>
      <c r="DP22" s="1283"/>
      <c r="DQ22" s="1280"/>
      <c r="DR22" s="1280"/>
      <c r="DS22" s="1280"/>
      <c r="DT22" s="1280"/>
      <c r="DU22" s="1280"/>
      <c r="DV22" s="1280"/>
      <c r="DW22" s="1218"/>
      <c r="DX22" s="1190"/>
      <c r="DY22" s="1190"/>
      <c r="DZ22" s="1190"/>
    </row>
    <row r="23" spans="1:130" s="1191" customFormat="1" x14ac:dyDescent="0.35">
      <c r="A23" s="1185" t="s">
        <v>3783</v>
      </c>
      <c r="B23" s="1186"/>
      <c r="C23" s="1186"/>
      <c r="D23" s="1186"/>
      <c r="E23" s="1186"/>
      <c r="F23" s="1186"/>
      <c r="G23" s="1186"/>
      <c r="H23" s="1186"/>
      <c r="I23" s="1186"/>
      <c r="J23" s="1186"/>
      <c r="K23" s="1186"/>
      <c r="L23" s="1186"/>
      <c r="M23" s="1186"/>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c r="AL23" s="1186"/>
      <c r="AM23" s="1186"/>
      <c r="AN23" s="1186"/>
      <c r="AO23" s="1186"/>
      <c r="AP23" s="1186"/>
      <c r="AQ23" s="1186"/>
      <c r="AR23" s="1186"/>
      <c r="AS23" s="1186"/>
      <c r="AT23" s="1186"/>
      <c r="AU23" s="1186"/>
      <c r="AV23" s="1186"/>
      <c r="AW23" s="1186"/>
      <c r="AX23" s="1186"/>
      <c r="AY23" s="1186"/>
      <c r="AZ23" s="1186"/>
      <c r="BA23" s="1186"/>
      <c r="BB23" s="1186"/>
      <c r="BC23" s="1186"/>
      <c r="BD23" s="1186"/>
      <c r="BE23" s="1186"/>
      <c r="BF23" s="1186"/>
      <c r="BG23" s="1186"/>
      <c r="BH23" s="1186"/>
      <c r="BI23" s="1186"/>
      <c r="BJ23" s="1186"/>
      <c r="BK23" s="1186"/>
      <c r="BL23" s="1186"/>
      <c r="BM23" s="1186"/>
      <c r="BN23" s="1186"/>
      <c r="BO23" s="1186"/>
      <c r="BP23" s="1186"/>
      <c r="BQ23" s="1186"/>
      <c r="BR23" s="1186"/>
      <c r="BS23" s="1186"/>
      <c r="BT23" s="1186"/>
      <c r="BU23" s="1186"/>
      <c r="BV23" s="1186"/>
      <c r="BW23" s="1187"/>
      <c r="BX23" s="1187"/>
      <c r="BY23" s="1187"/>
      <c r="BZ23" s="1188"/>
      <c r="CA23" s="1188"/>
      <c r="CB23" s="1188"/>
      <c r="CC23" s="1188"/>
      <c r="CD23" s="1188"/>
      <c r="CE23" s="1188"/>
      <c r="CF23" s="1189"/>
      <c r="CG23" s="1188"/>
      <c r="CH23" s="1188"/>
      <c r="CI23" s="1188"/>
      <c r="CJ23" s="1188"/>
      <c r="CK23" s="1188"/>
      <c r="CL23" s="1188"/>
      <c r="CM23" s="1188"/>
      <c r="CN23" s="1188"/>
      <c r="CO23" s="1188"/>
      <c r="CP23" s="1188"/>
      <c r="CQ23" s="1188"/>
      <c r="CR23" s="1188"/>
      <c r="CS23" s="1188"/>
      <c r="CT23" s="1188"/>
      <c r="CU23" s="1188"/>
      <c r="CV23" s="1188"/>
      <c r="CW23" s="1188"/>
      <c r="CX23" s="1188"/>
      <c r="CY23" s="1188"/>
      <c r="CZ23" s="1188"/>
      <c r="DA23" s="1188"/>
      <c r="DB23" s="1188"/>
      <c r="DC23" s="1188"/>
      <c r="DD23" s="1188"/>
      <c r="DE23" s="1188"/>
      <c r="DF23" s="1188"/>
      <c r="DG23" s="1188"/>
      <c r="DH23" s="1188"/>
      <c r="DI23" s="1188"/>
      <c r="DJ23" s="1188"/>
      <c r="DK23" s="1188"/>
      <c r="DL23" s="1188"/>
      <c r="DM23" s="1188"/>
      <c r="DN23" s="1188"/>
      <c r="DO23" s="1188"/>
      <c r="DP23" s="1188"/>
      <c r="DQ23" s="1280"/>
      <c r="DR23" s="1280"/>
      <c r="DS23" s="1280"/>
      <c r="DT23" s="1280"/>
      <c r="DU23" s="1280"/>
      <c r="DV23" s="1280"/>
      <c r="DW23" s="1218"/>
      <c r="DX23" s="1190"/>
      <c r="DY23" s="1190"/>
      <c r="DZ23" s="1190"/>
    </row>
    <row r="24" spans="1:130" s="1286" customFormat="1" ht="19.5" thickBot="1" x14ac:dyDescent="0.4">
      <c r="B24" s="1287"/>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c r="AK24" s="1287"/>
      <c r="AL24" s="1287"/>
      <c r="AM24" s="1287"/>
      <c r="AN24" s="1287"/>
      <c r="AO24" s="1287"/>
      <c r="AP24" s="1287"/>
      <c r="AQ24" s="1287"/>
      <c r="AR24" s="1287"/>
      <c r="AS24" s="1287"/>
      <c r="AT24" s="1287"/>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287"/>
      <c r="BS24" s="1287"/>
      <c r="BT24" s="1287"/>
      <c r="BU24" s="1287"/>
      <c r="BV24" s="1287"/>
      <c r="BW24" s="1187"/>
      <c r="BX24" s="1187"/>
      <c r="BY24" s="1187"/>
      <c r="BZ24" s="1188"/>
      <c r="CA24" s="1188"/>
      <c r="CB24" s="1188"/>
      <c r="CC24" s="1188"/>
      <c r="CD24" s="1188"/>
      <c r="CE24" s="1188"/>
      <c r="CF24" s="1188"/>
      <c r="CG24" s="1188"/>
      <c r="CH24" s="1188"/>
      <c r="CI24" s="1188"/>
      <c r="CJ24" s="1188"/>
      <c r="CK24" s="1188"/>
      <c r="CL24" s="1188"/>
      <c r="CM24" s="1188"/>
      <c r="CN24" s="1188"/>
      <c r="CO24" s="1188"/>
      <c r="CP24" s="1188"/>
      <c r="CQ24" s="1188"/>
      <c r="CR24" s="1188"/>
      <c r="CS24" s="1188"/>
      <c r="CT24" s="1188"/>
      <c r="CU24" s="1188"/>
      <c r="CV24" s="1188"/>
      <c r="CW24" s="1188"/>
      <c r="CX24" s="1188"/>
      <c r="CY24" s="1188"/>
      <c r="CZ24" s="1188"/>
      <c r="DA24" s="1188"/>
      <c r="DB24" s="1188"/>
      <c r="DC24" s="1188"/>
      <c r="DD24" s="1188"/>
      <c r="DE24" s="1188"/>
      <c r="DF24" s="1188"/>
      <c r="DG24" s="1188"/>
      <c r="DH24" s="1188"/>
      <c r="DI24" s="1188"/>
      <c r="DJ24" s="1188"/>
      <c r="DK24" s="1188"/>
      <c r="DL24" s="1188"/>
      <c r="DM24" s="1188"/>
      <c r="DN24" s="1188"/>
      <c r="DO24" s="1188"/>
      <c r="DP24" s="1188"/>
      <c r="DQ24" s="1280"/>
      <c r="DR24" s="1280"/>
      <c r="DS24" s="1280"/>
      <c r="DT24" s="1280"/>
      <c r="DU24" s="1280"/>
      <c r="DV24" s="1280"/>
      <c r="DW24" s="1218"/>
      <c r="DX24" s="1190"/>
      <c r="DY24" s="1190"/>
      <c r="DZ24" s="1190"/>
    </row>
    <row r="25" spans="1:130" s="1289" customFormat="1" ht="21.75" thickTop="1" thickBot="1" x14ac:dyDescent="0.3">
      <c r="A25" s="1197"/>
      <c r="B25" s="1288">
        <v>40910</v>
      </c>
      <c r="C25" s="1288">
        <v>40941</v>
      </c>
      <c r="D25" s="1288">
        <v>40971</v>
      </c>
      <c r="E25" s="1288">
        <v>41003</v>
      </c>
      <c r="F25" s="1288">
        <v>41034</v>
      </c>
      <c r="G25" s="1288">
        <v>41066</v>
      </c>
      <c r="H25" s="1288">
        <v>41097</v>
      </c>
      <c r="I25" s="1288">
        <v>41129</v>
      </c>
      <c r="J25" s="1288">
        <v>41161</v>
      </c>
      <c r="K25" s="1288">
        <v>41192</v>
      </c>
      <c r="L25" s="1288">
        <v>41224</v>
      </c>
      <c r="M25" s="1288">
        <v>41255</v>
      </c>
      <c r="N25" s="1288">
        <v>41275</v>
      </c>
      <c r="O25" s="1288">
        <v>41307</v>
      </c>
      <c r="P25" s="1288">
        <v>41336</v>
      </c>
      <c r="Q25" s="1288">
        <f t="shared" ref="Q25:AL25" si="0">Q3</f>
        <v>41399</v>
      </c>
      <c r="R25" s="1288">
        <f t="shared" si="0"/>
        <v>41431</v>
      </c>
      <c r="S25" s="1288">
        <f t="shared" si="0"/>
        <v>41462</v>
      </c>
      <c r="T25" s="1288">
        <f t="shared" si="0"/>
        <v>41494</v>
      </c>
      <c r="U25" s="1288">
        <f t="shared" si="0"/>
        <v>41526</v>
      </c>
      <c r="V25" s="1288">
        <f t="shared" si="0"/>
        <v>41557</v>
      </c>
      <c r="W25" s="1288">
        <f t="shared" si="0"/>
        <v>41588</v>
      </c>
      <c r="X25" s="1288">
        <f t="shared" si="0"/>
        <v>41619</v>
      </c>
      <c r="Y25" s="1288">
        <f t="shared" si="0"/>
        <v>41640</v>
      </c>
      <c r="Z25" s="1288">
        <f t="shared" si="0"/>
        <v>41671</v>
      </c>
      <c r="AA25" s="1288">
        <f t="shared" si="0"/>
        <v>41700</v>
      </c>
      <c r="AB25" s="1288">
        <f t="shared" si="0"/>
        <v>41732</v>
      </c>
      <c r="AC25" s="1288">
        <f t="shared" si="0"/>
        <v>41762</v>
      </c>
      <c r="AD25" s="1288">
        <f t="shared" si="0"/>
        <v>41794</v>
      </c>
      <c r="AE25" s="1288">
        <f t="shared" si="0"/>
        <v>41825</v>
      </c>
      <c r="AF25" s="1288">
        <f t="shared" si="0"/>
        <v>41857</v>
      </c>
      <c r="AG25" s="1288">
        <f t="shared" si="0"/>
        <v>41889</v>
      </c>
      <c r="AH25" s="1288">
        <f t="shared" si="0"/>
        <v>41919</v>
      </c>
      <c r="AI25" s="1288">
        <f t="shared" si="0"/>
        <v>41950</v>
      </c>
      <c r="AJ25" s="1288">
        <f t="shared" si="0"/>
        <v>41980</v>
      </c>
      <c r="AK25" s="1288">
        <f t="shared" si="0"/>
        <v>42012</v>
      </c>
      <c r="AL25" s="1288">
        <f t="shared" si="0"/>
        <v>42037</v>
      </c>
      <c r="AM25" s="1288">
        <v>42064</v>
      </c>
      <c r="AN25" s="1288">
        <v>42096</v>
      </c>
      <c r="AO25" s="1288">
        <f t="shared" ref="AO25:AT25" si="1">AO3</f>
        <v>42127</v>
      </c>
      <c r="AP25" s="1288">
        <f t="shared" si="1"/>
        <v>42159</v>
      </c>
      <c r="AQ25" s="1288">
        <f t="shared" si="1"/>
        <v>42189</v>
      </c>
      <c r="AR25" s="1288">
        <f t="shared" si="1"/>
        <v>42220</v>
      </c>
      <c r="AS25" s="1288">
        <f t="shared" si="1"/>
        <v>42252</v>
      </c>
      <c r="AT25" s="1288">
        <f t="shared" si="1"/>
        <v>42282</v>
      </c>
      <c r="AU25" s="1288">
        <v>42313</v>
      </c>
      <c r="AV25" s="1288">
        <v>42343</v>
      </c>
      <c r="AW25" s="1288">
        <v>42375</v>
      </c>
      <c r="AX25" s="1288">
        <v>42401</v>
      </c>
      <c r="AY25" s="1288">
        <v>42430</v>
      </c>
      <c r="AZ25" s="1288">
        <v>42461</v>
      </c>
      <c r="BA25" s="1288">
        <v>42491</v>
      </c>
      <c r="BB25" s="1288">
        <v>42522</v>
      </c>
      <c r="BC25" s="1288">
        <v>42552</v>
      </c>
      <c r="BD25" s="1288">
        <v>42584</v>
      </c>
      <c r="BE25" s="1198">
        <v>42615</v>
      </c>
      <c r="BF25" s="1198">
        <v>42645</v>
      </c>
      <c r="BG25" s="1198">
        <v>42677</v>
      </c>
      <c r="BH25" s="1198">
        <f t="shared" ref="BH25:CD25" si="2">BH3</f>
        <v>42708</v>
      </c>
      <c r="BI25" s="1198">
        <f t="shared" si="2"/>
        <v>42739</v>
      </c>
      <c r="BJ25" s="1198">
        <f t="shared" si="2"/>
        <v>42771</v>
      </c>
      <c r="BK25" s="1198">
        <f t="shared" si="2"/>
        <v>42799</v>
      </c>
      <c r="BL25" s="1198">
        <f t="shared" si="2"/>
        <v>42830</v>
      </c>
      <c r="BM25" s="1198">
        <f t="shared" si="2"/>
        <v>42860</v>
      </c>
      <c r="BN25" s="1198">
        <f t="shared" si="2"/>
        <v>42891</v>
      </c>
      <c r="BO25" s="1198">
        <f t="shared" si="2"/>
        <v>42921</v>
      </c>
      <c r="BP25" s="1198">
        <f t="shared" si="2"/>
        <v>42953</v>
      </c>
      <c r="BQ25" s="1198">
        <f t="shared" si="2"/>
        <v>42984</v>
      </c>
      <c r="BR25" s="1198">
        <f t="shared" si="2"/>
        <v>43014</v>
      </c>
      <c r="BS25" s="1198">
        <f t="shared" si="2"/>
        <v>43045</v>
      </c>
      <c r="BT25" s="1198">
        <f t="shared" si="2"/>
        <v>43075</v>
      </c>
      <c r="BU25" s="1198">
        <f t="shared" si="2"/>
        <v>43106</v>
      </c>
      <c r="BV25" s="1198">
        <f t="shared" si="2"/>
        <v>43137</v>
      </c>
      <c r="BW25" s="1198">
        <f t="shared" si="2"/>
        <v>43165</v>
      </c>
      <c r="BX25" s="1198">
        <f t="shared" si="2"/>
        <v>43196</v>
      </c>
      <c r="BY25" s="1198">
        <f t="shared" si="2"/>
        <v>43226</v>
      </c>
      <c r="BZ25" s="1198">
        <f t="shared" si="2"/>
        <v>43258</v>
      </c>
      <c r="CA25" s="1198">
        <f t="shared" si="2"/>
        <v>43288</v>
      </c>
      <c r="CB25" s="1198">
        <f t="shared" si="2"/>
        <v>43321</v>
      </c>
      <c r="CC25" s="1198">
        <f t="shared" si="2"/>
        <v>43352</v>
      </c>
      <c r="CD25" s="1199">
        <f t="shared" si="2"/>
        <v>43382</v>
      </c>
      <c r="CE25" s="1199">
        <v>43414</v>
      </c>
      <c r="CF25" s="1199">
        <v>43445</v>
      </c>
      <c r="CG25" s="1199">
        <v>43476</v>
      </c>
      <c r="CH25" s="1199">
        <v>43507</v>
      </c>
      <c r="CI25" s="1198">
        <v>43535</v>
      </c>
      <c r="CJ25" s="1198">
        <v>43566</v>
      </c>
      <c r="CK25" s="1198">
        <v>43586</v>
      </c>
      <c r="CL25" s="1198">
        <v>43617</v>
      </c>
      <c r="CM25" s="1198">
        <v>43647</v>
      </c>
      <c r="CN25" s="1198">
        <v>43678</v>
      </c>
      <c r="CO25" s="1198">
        <v>43717</v>
      </c>
      <c r="CP25" s="1198">
        <v>43747</v>
      </c>
      <c r="CQ25" s="1198">
        <v>43778</v>
      </c>
      <c r="CR25" s="1198">
        <v>43808</v>
      </c>
      <c r="CS25" s="1198">
        <v>43839</v>
      </c>
      <c r="CT25" s="1198">
        <v>43870</v>
      </c>
      <c r="CU25" s="1198">
        <v>43899</v>
      </c>
      <c r="CV25" s="1199">
        <v>43930</v>
      </c>
      <c r="CW25" s="1201">
        <v>43960</v>
      </c>
      <c r="CX25" s="1201">
        <v>43991</v>
      </c>
      <c r="CY25" s="1201">
        <v>44021</v>
      </c>
      <c r="CZ25" s="1201">
        <v>44052</v>
      </c>
      <c r="DA25" s="1201">
        <v>44083</v>
      </c>
      <c r="DB25" s="1201">
        <v>44113</v>
      </c>
      <c r="DC25" s="1201">
        <v>44144</v>
      </c>
      <c r="DD25" s="1201">
        <v>44174</v>
      </c>
      <c r="DE25" s="1201">
        <v>44197</v>
      </c>
      <c r="DF25" s="1201">
        <v>44228</v>
      </c>
      <c r="DG25" s="1201">
        <v>44256</v>
      </c>
      <c r="DH25" s="1201">
        <v>44287</v>
      </c>
      <c r="DI25" s="1201">
        <v>44317</v>
      </c>
      <c r="DJ25" s="1201">
        <v>44348</v>
      </c>
      <c r="DK25" s="1201">
        <v>44378</v>
      </c>
      <c r="DL25" s="1201">
        <v>44409</v>
      </c>
      <c r="DM25" s="1201">
        <v>44440</v>
      </c>
      <c r="DN25" s="1201">
        <v>44470</v>
      </c>
      <c r="DO25" s="1201">
        <v>44501</v>
      </c>
      <c r="DP25" s="1201">
        <v>44531</v>
      </c>
      <c r="DQ25" s="1201">
        <v>44562</v>
      </c>
      <c r="DR25" s="1201">
        <v>44593</v>
      </c>
      <c r="DS25" s="1201">
        <v>44621</v>
      </c>
      <c r="DT25" s="1201">
        <v>44652</v>
      </c>
      <c r="DU25" s="1201">
        <v>44682</v>
      </c>
      <c r="DV25" s="1201">
        <v>44713</v>
      </c>
      <c r="DW25" s="1203"/>
      <c r="DX25" s="1203"/>
      <c r="DY25" s="1190"/>
      <c r="DZ25" s="1190"/>
    </row>
    <row r="26" spans="1:130" s="1299" customFormat="1" x14ac:dyDescent="0.25">
      <c r="A26" s="1290"/>
      <c r="B26" s="1291"/>
      <c r="C26" s="1291"/>
      <c r="D26" s="1291"/>
      <c r="E26" s="1291"/>
      <c r="F26" s="1291"/>
      <c r="G26" s="1291"/>
      <c r="H26" s="1291"/>
      <c r="I26" s="1291"/>
      <c r="J26" s="1291"/>
      <c r="K26" s="1291"/>
      <c r="L26" s="1291"/>
      <c r="M26" s="1291"/>
      <c r="N26" s="1291"/>
      <c r="O26" s="1291"/>
      <c r="P26" s="1291"/>
      <c r="Q26" s="1291"/>
      <c r="R26" s="1291"/>
      <c r="S26" s="1291"/>
      <c r="T26" s="1291"/>
      <c r="U26" s="1291"/>
      <c r="V26" s="1291"/>
      <c r="W26" s="1291"/>
      <c r="X26" s="1291"/>
      <c r="Y26" s="1291"/>
      <c r="Z26" s="1291"/>
      <c r="AA26" s="1291"/>
      <c r="AB26" s="1291"/>
      <c r="AC26" s="1291"/>
      <c r="AD26" s="1291"/>
      <c r="AE26" s="1291"/>
      <c r="AF26" s="1291"/>
      <c r="AG26" s="1291"/>
      <c r="AH26" s="1291"/>
      <c r="AI26" s="1291"/>
      <c r="AJ26" s="1291"/>
      <c r="AK26" s="1291"/>
      <c r="AL26" s="1291"/>
      <c r="AM26" s="1291"/>
      <c r="AN26" s="1291"/>
      <c r="AO26" s="1291"/>
      <c r="AP26" s="1291"/>
      <c r="AQ26" s="1292"/>
      <c r="AR26" s="1292"/>
      <c r="AS26" s="1292"/>
      <c r="AT26" s="1292"/>
      <c r="AU26" s="1292"/>
      <c r="AV26" s="1292"/>
      <c r="AW26" s="1292"/>
      <c r="AX26" s="1292"/>
      <c r="AY26" s="1292"/>
      <c r="AZ26" s="1292"/>
      <c r="BA26" s="1292"/>
      <c r="BB26" s="1292"/>
      <c r="BC26" s="1292"/>
      <c r="BD26" s="1292"/>
      <c r="BE26" s="1292"/>
      <c r="BF26" s="1292"/>
      <c r="BG26" s="1292"/>
      <c r="BH26" s="1293"/>
      <c r="BI26" s="1293"/>
      <c r="BJ26" s="1293"/>
      <c r="BK26" s="1293"/>
      <c r="BL26" s="1293"/>
      <c r="BM26" s="1293"/>
      <c r="BN26" s="1293"/>
      <c r="BO26" s="1293"/>
      <c r="BP26" s="1293"/>
      <c r="BQ26" s="1293"/>
      <c r="BR26" s="1293"/>
      <c r="BS26" s="1293"/>
      <c r="BT26" s="1293"/>
      <c r="BU26" s="1293"/>
      <c r="BV26" s="1293"/>
      <c r="BW26" s="1294"/>
      <c r="BX26" s="1294"/>
      <c r="BY26" s="1294"/>
      <c r="BZ26" s="1294"/>
      <c r="CA26" s="1294"/>
      <c r="CB26" s="1294"/>
      <c r="CC26" s="1294"/>
      <c r="CD26" s="1295"/>
      <c r="CE26" s="1295"/>
      <c r="CF26" s="1295"/>
      <c r="CG26" s="1296"/>
      <c r="CH26" s="1297"/>
      <c r="CI26" s="1297"/>
      <c r="CJ26" s="1297"/>
      <c r="CK26" s="1297"/>
      <c r="CL26" s="1297"/>
      <c r="CM26" s="1297"/>
      <c r="CN26" s="1297"/>
      <c r="CO26" s="1297"/>
      <c r="CP26" s="1297"/>
      <c r="CQ26" s="1297"/>
      <c r="CR26" s="1297"/>
      <c r="CS26" s="1297"/>
      <c r="CT26" s="1297"/>
      <c r="CU26" s="1297"/>
      <c r="CV26" s="1298"/>
      <c r="CW26" s="1298"/>
      <c r="CX26" s="1298"/>
      <c r="CY26" s="1298"/>
      <c r="CZ26" s="1298"/>
      <c r="DA26" s="1298"/>
      <c r="DB26" s="1298"/>
      <c r="DC26" s="1298"/>
      <c r="DD26" s="1298"/>
      <c r="DE26" s="1298"/>
      <c r="DF26" s="1298"/>
      <c r="DG26" s="1298"/>
      <c r="DH26" s="1298"/>
      <c r="DI26" s="1298"/>
      <c r="DJ26" s="1298"/>
      <c r="DK26" s="1298"/>
      <c r="DL26" s="1298"/>
      <c r="DM26" s="1298"/>
      <c r="DN26" s="1298"/>
      <c r="DO26" s="1298"/>
      <c r="DP26" s="1298"/>
      <c r="DQ26" s="1298"/>
      <c r="DR26" s="1298"/>
      <c r="DS26" s="1298"/>
      <c r="DT26" s="1298"/>
      <c r="DU26" s="1298"/>
      <c r="DV26" s="1298"/>
      <c r="DW26" s="1190"/>
      <c r="DX26" s="1218"/>
      <c r="DY26" s="1190"/>
      <c r="DZ26" s="1190"/>
    </row>
    <row r="27" spans="1:130" s="1218" customFormat="1" x14ac:dyDescent="0.25">
      <c r="A27" s="1205" t="s">
        <v>3784</v>
      </c>
      <c r="B27" s="1206">
        <v>218504</v>
      </c>
      <c r="C27" s="1206">
        <v>224119</v>
      </c>
      <c r="D27" s="1206">
        <v>228136</v>
      </c>
      <c r="E27" s="1206">
        <v>226594</v>
      </c>
      <c r="F27" s="1206">
        <v>231147</v>
      </c>
      <c r="G27" s="1206">
        <v>235129</v>
      </c>
      <c r="H27" s="1206">
        <v>239464</v>
      </c>
      <c r="I27" s="1206">
        <v>218381</v>
      </c>
      <c r="J27" s="1206">
        <v>220362</v>
      </c>
      <c r="K27" s="1206">
        <v>197884</v>
      </c>
      <c r="L27" s="1206">
        <v>196323</v>
      </c>
      <c r="M27" s="1206">
        <v>200345</v>
      </c>
      <c r="N27" s="1206">
        <v>204835</v>
      </c>
      <c r="O27" s="1206">
        <v>211679</v>
      </c>
      <c r="P27" s="1206">
        <v>216738</v>
      </c>
      <c r="Q27" s="1206">
        <v>225759</v>
      </c>
      <c r="R27" s="1206">
        <v>229500</v>
      </c>
      <c r="S27" s="1206">
        <v>234910</v>
      </c>
      <c r="T27" s="1206">
        <v>235346</v>
      </c>
      <c r="U27" s="1206">
        <v>234435</v>
      </c>
      <c r="V27" s="1206">
        <v>234949</v>
      </c>
      <c r="W27" s="1206">
        <v>237508</v>
      </c>
      <c r="X27" s="1206">
        <v>240808</v>
      </c>
      <c r="Y27" s="1206">
        <v>240601</v>
      </c>
      <c r="Z27" s="1206">
        <v>243965</v>
      </c>
      <c r="AA27" s="1206">
        <v>235627</v>
      </c>
      <c r="AB27" s="1206">
        <v>252507</v>
      </c>
      <c r="AC27" s="1206">
        <v>257288</v>
      </c>
      <c r="AD27" s="1206">
        <v>260171</v>
      </c>
      <c r="AE27" s="1206">
        <v>264655</v>
      </c>
      <c r="AF27" s="1206">
        <v>269188</v>
      </c>
      <c r="AG27" s="1206">
        <v>266521</v>
      </c>
      <c r="AH27" s="1206">
        <v>276104</v>
      </c>
      <c r="AI27" s="1206">
        <v>280712</v>
      </c>
      <c r="AJ27" s="1206">
        <v>285085</v>
      </c>
      <c r="AK27" s="1206">
        <v>288922</v>
      </c>
      <c r="AL27" s="1206">
        <v>294619</v>
      </c>
      <c r="AM27" s="1206">
        <v>299638</v>
      </c>
      <c r="AN27" s="1206">
        <v>217817</v>
      </c>
      <c r="AO27" s="1206">
        <v>300581</v>
      </c>
      <c r="AP27" s="1206">
        <v>278541</v>
      </c>
      <c r="AQ27" s="1206">
        <v>313550</v>
      </c>
      <c r="AR27" s="1207">
        <v>316850</v>
      </c>
      <c r="AS27" s="1207">
        <v>321076</v>
      </c>
      <c r="AT27" s="1207">
        <v>327319</v>
      </c>
      <c r="AU27" s="1207">
        <v>329258</v>
      </c>
      <c r="AV27" s="1207">
        <v>332711</v>
      </c>
      <c r="AW27" s="1207">
        <v>336839</v>
      </c>
      <c r="AX27" s="1207">
        <v>341151</v>
      </c>
      <c r="AY27" s="1207">
        <v>346276</v>
      </c>
      <c r="AZ27" s="1208">
        <v>350329</v>
      </c>
      <c r="BA27" s="1208">
        <v>350941</v>
      </c>
      <c r="BB27" s="1208">
        <v>356070</v>
      </c>
      <c r="BC27" s="1208">
        <v>361477</v>
      </c>
      <c r="BD27" s="1208">
        <v>368884</v>
      </c>
      <c r="BE27" s="1208">
        <v>366412</v>
      </c>
      <c r="BF27" s="1209">
        <v>345876</v>
      </c>
      <c r="BG27" s="1208">
        <v>349620</v>
      </c>
      <c r="BH27" s="1208">
        <v>355463</v>
      </c>
      <c r="BI27" s="1208">
        <v>360778</v>
      </c>
      <c r="BJ27" s="1208">
        <v>365140</v>
      </c>
      <c r="BK27" s="1208">
        <v>370891</v>
      </c>
      <c r="BL27" s="1208">
        <v>373385</v>
      </c>
      <c r="BM27" s="1208">
        <v>376192</v>
      </c>
      <c r="BN27" s="1208">
        <v>378131</v>
      </c>
      <c r="BO27" s="1208">
        <v>380447</v>
      </c>
      <c r="BP27" s="1208">
        <v>382733</v>
      </c>
      <c r="BQ27" s="1208">
        <v>384117</v>
      </c>
      <c r="BR27" s="1208">
        <v>385524</v>
      </c>
      <c r="BS27" s="1208">
        <v>387670</v>
      </c>
      <c r="BT27" s="1210">
        <v>389512</v>
      </c>
      <c r="BU27" s="1210">
        <v>390991</v>
      </c>
      <c r="BV27" s="1210">
        <v>396041</v>
      </c>
      <c r="BW27" s="1211">
        <v>400948</v>
      </c>
      <c r="BX27" s="1211">
        <v>408151</v>
      </c>
      <c r="BY27" s="1211">
        <f>415657+0</f>
        <v>415657</v>
      </c>
      <c r="BZ27" s="1211">
        <f>423453+150</f>
        <v>423603</v>
      </c>
      <c r="CA27" s="1245">
        <f>429831+162</f>
        <v>429993</v>
      </c>
      <c r="CB27" s="1245">
        <f>435931+167</f>
        <v>436098</v>
      </c>
      <c r="CC27" s="1245">
        <v>441213</v>
      </c>
      <c r="CD27" s="1246">
        <v>446245</v>
      </c>
      <c r="CE27" s="1246">
        <v>451203</v>
      </c>
      <c r="CF27" s="1246">
        <v>455689</v>
      </c>
      <c r="CG27" s="1300">
        <v>461502</v>
      </c>
      <c r="CH27" s="1248">
        <v>466635</v>
      </c>
      <c r="CI27" s="1301">
        <v>470190</v>
      </c>
      <c r="CJ27" s="1301">
        <v>475416</v>
      </c>
      <c r="CK27" s="1301">
        <v>481257</v>
      </c>
      <c r="CL27" s="1301">
        <v>486051</v>
      </c>
      <c r="CM27" s="1301">
        <v>491782</v>
      </c>
      <c r="CN27" s="1301">
        <v>497381</v>
      </c>
      <c r="CO27" s="1301">
        <v>502698</v>
      </c>
      <c r="CP27" s="1301">
        <v>507066</v>
      </c>
      <c r="CQ27" s="1301">
        <v>513510</v>
      </c>
      <c r="CR27" s="1301">
        <v>519023</v>
      </c>
      <c r="CS27" s="1301">
        <v>527498</v>
      </c>
      <c r="CT27" s="1301">
        <v>533446</v>
      </c>
      <c r="CU27" s="1301">
        <v>507325</v>
      </c>
      <c r="CV27" s="1302">
        <v>510726</v>
      </c>
      <c r="CW27" s="1302">
        <v>515289</v>
      </c>
      <c r="CX27" s="1302">
        <v>522816</v>
      </c>
      <c r="CY27" s="1302">
        <v>533344</v>
      </c>
      <c r="CZ27" s="1302">
        <v>540701</v>
      </c>
      <c r="DA27" s="1302">
        <v>548845</v>
      </c>
      <c r="DB27" s="1302">
        <v>552434</v>
      </c>
      <c r="DC27" s="1302">
        <v>556685</v>
      </c>
      <c r="DD27" s="1302">
        <v>561446</v>
      </c>
      <c r="DE27" s="1302">
        <v>565850</v>
      </c>
      <c r="DF27" s="1302">
        <v>570221</v>
      </c>
      <c r="DG27" s="1302">
        <v>574796</v>
      </c>
      <c r="DH27" s="1302">
        <v>577783</v>
      </c>
      <c r="DI27" s="1302">
        <v>582523</v>
      </c>
      <c r="DJ27" s="1302">
        <v>587878</v>
      </c>
      <c r="DK27" s="1302">
        <v>593025</v>
      </c>
      <c r="DL27" s="1302">
        <v>589158</v>
      </c>
      <c r="DM27" s="1302">
        <v>596548</v>
      </c>
      <c r="DN27" s="1302">
        <v>598636</v>
      </c>
      <c r="DO27" s="1302">
        <v>603435</v>
      </c>
      <c r="DP27" s="1302">
        <v>607929</v>
      </c>
      <c r="DQ27" s="1302">
        <v>613290</v>
      </c>
      <c r="DR27" s="1302">
        <v>617471</v>
      </c>
      <c r="DS27" s="1302">
        <v>595516</v>
      </c>
      <c r="DT27" s="1302">
        <v>596295</v>
      </c>
      <c r="DU27" s="1302">
        <v>601551</v>
      </c>
      <c r="DV27" s="1302">
        <v>607041</v>
      </c>
      <c r="DX27" s="1190"/>
      <c r="DY27" s="1190"/>
      <c r="DZ27" s="1190"/>
    </row>
    <row r="28" spans="1:130" s="1299" customFormat="1" ht="19.5" thickBot="1" x14ac:dyDescent="0.3">
      <c r="A28" s="1303"/>
      <c r="B28" s="1304"/>
      <c r="C28" s="1304"/>
      <c r="D28" s="1304"/>
      <c r="E28" s="1304"/>
      <c r="F28" s="1304"/>
      <c r="G28" s="1304"/>
      <c r="H28" s="1304"/>
      <c r="I28" s="1304"/>
      <c r="J28" s="1304"/>
      <c r="K28" s="1304"/>
      <c r="L28" s="1304"/>
      <c r="M28" s="1304"/>
      <c r="N28" s="1304"/>
      <c r="O28" s="1304"/>
      <c r="P28" s="1304"/>
      <c r="Q28" s="1304"/>
      <c r="R28" s="1304"/>
      <c r="S28" s="1304"/>
      <c r="T28" s="1304"/>
      <c r="U28" s="1304"/>
      <c r="V28" s="1304"/>
      <c r="W28" s="1304"/>
      <c r="X28" s="1304"/>
      <c r="Y28" s="1304"/>
      <c r="Z28" s="1304"/>
      <c r="AA28" s="1304"/>
      <c r="AB28" s="1304"/>
      <c r="AC28" s="1304"/>
      <c r="AD28" s="1304"/>
      <c r="AE28" s="1304"/>
      <c r="AF28" s="1304"/>
      <c r="AG28" s="1304"/>
      <c r="AH28" s="1304"/>
      <c r="AI28" s="1304"/>
      <c r="AJ28" s="1304"/>
      <c r="AK28" s="1304"/>
      <c r="AL28" s="1304"/>
      <c r="AM28" s="1304"/>
      <c r="AN28" s="1304"/>
      <c r="AO28" s="1304"/>
      <c r="AP28" s="1304"/>
      <c r="AQ28" s="1243"/>
      <c r="AR28" s="1243"/>
      <c r="AS28" s="1243"/>
      <c r="AT28" s="1243"/>
      <c r="AU28" s="1243"/>
      <c r="AV28" s="1243"/>
      <c r="AW28" s="1243"/>
      <c r="AX28" s="1243"/>
      <c r="AY28" s="1243"/>
      <c r="AZ28" s="1243"/>
      <c r="BA28" s="1243"/>
      <c r="BB28" s="1243"/>
      <c r="BC28" s="1243"/>
      <c r="BD28" s="1243"/>
      <c r="BE28" s="1243"/>
      <c r="BF28" s="1243"/>
      <c r="BG28" s="1243"/>
      <c r="BH28" s="1305"/>
      <c r="BI28" s="1305"/>
      <c r="BJ28" s="1305"/>
      <c r="BK28" s="1305"/>
      <c r="BL28" s="1305"/>
      <c r="BM28" s="1305"/>
      <c r="BN28" s="1305"/>
      <c r="BO28" s="1305"/>
      <c r="BP28" s="1305"/>
      <c r="BQ28" s="1305"/>
      <c r="BR28" s="1243"/>
      <c r="BS28" s="1243"/>
      <c r="BT28" s="1243"/>
      <c r="BU28" s="1243"/>
      <c r="BV28" s="1243"/>
      <c r="BW28" s="1306"/>
      <c r="BX28" s="1306"/>
      <c r="BY28" s="1306"/>
      <c r="BZ28" s="1306"/>
      <c r="CA28" s="1306"/>
      <c r="CB28" s="1306"/>
      <c r="CC28" s="1306"/>
      <c r="CD28" s="1307"/>
      <c r="CE28" s="1307"/>
      <c r="CF28" s="1307"/>
      <c r="CG28" s="1308"/>
      <c r="CH28" s="1243"/>
      <c r="CI28" s="1243"/>
      <c r="CJ28" s="1243"/>
      <c r="CK28" s="1243"/>
      <c r="CL28" s="1243"/>
      <c r="CM28" s="1243"/>
      <c r="CN28" s="1243"/>
      <c r="CO28" s="1243"/>
      <c r="CP28" s="1243"/>
      <c r="CQ28" s="1243"/>
      <c r="CR28" s="1243"/>
      <c r="CS28" s="1243"/>
      <c r="CT28" s="1243"/>
      <c r="CU28" s="1243"/>
      <c r="CV28" s="1309"/>
      <c r="CW28" s="1309"/>
      <c r="CX28" s="1309"/>
      <c r="CY28" s="1309"/>
      <c r="CZ28" s="1309"/>
      <c r="DA28" s="1309"/>
      <c r="DB28" s="1309"/>
      <c r="DC28" s="1309"/>
      <c r="DD28" s="1309"/>
      <c r="DE28" s="1309"/>
      <c r="DF28" s="1309"/>
      <c r="DG28" s="1309"/>
      <c r="DH28" s="1309"/>
      <c r="DI28" s="1309"/>
      <c r="DJ28" s="1309"/>
      <c r="DK28" s="1309"/>
      <c r="DL28" s="1309"/>
      <c r="DM28" s="1309"/>
      <c r="DN28" s="1309"/>
      <c r="DO28" s="1309"/>
      <c r="DP28" s="1309"/>
      <c r="DQ28" s="1309"/>
      <c r="DR28" s="1309"/>
      <c r="DS28" s="1309"/>
      <c r="DT28" s="1309"/>
      <c r="DU28" s="1309"/>
      <c r="DV28" s="1309"/>
      <c r="DW28" s="1218"/>
      <c r="DX28" s="1190"/>
      <c r="DY28" s="1190"/>
      <c r="DZ28" s="1190"/>
    </row>
    <row r="29" spans="1:130" s="1299" customFormat="1" ht="19.5" thickTop="1" x14ac:dyDescent="0.25">
      <c r="A29" s="1303" t="s">
        <v>3756</v>
      </c>
      <c r="B29" s="1310">
        <v>238413</v>
      </c>
      <c r="C29" s="1310">
        <v>238093</v>
      </c>
      <c r="D29" s="1310">
        <v>261162</v>
      </c>
      <c r="E29" s="1310">
        <v>277292</v>
      </c>
      <c r="F29" s="1310">
        <v>283585</v>
      </c>
      <c r="G29" s="1310">
        <v>266059</v>
      </c>
      <c r="H29" s="1310">
        <v>290958</v>
      </c>
      <c r="I29" s="1310">
        <v>283367</v>
      </c>
      <c r="J29" s="1310">
        <v>264927</v>
      </c>
      <c r="K29" s="1310">
        <v>315412</v>
      </c>
      <c r="L29" s="1310">
        <v>295863</v>
      </c>
      <c r="M29" s="1310">
        <v>392058</v>
      </c>
      <c r="N29" s="1310">
        <v>351065</v>
      </c>
      <c r="O29" s="1310">
        <v>327122</v>
      </c>
      <c r="P29" s="1310">
        <v>380181</v>
      </c>
      <c r="Q29" s="1310">
        <v>385013</v>
      </c>
      <c r="R29" s="1310">
        <v>366954</v>
      </c>
      <c r="S29" s="1310">
        <v>406022</v>
      </c>
      <c r="T29" s="1310">
        <v>392209</v>
      </c>
      <c r="U29" s="1310">
        <v>375620</v>
      </c>
      <c r="V29" s="1310">
        <v>410190</v>
      </c>
      <c r="W29" s="1310">
        <v>398849</v>
      </c>
      <c r="X29" s="1310">
        <v>525624</v>
      </c>
      <c r="Y29" s="1310">
        <v>402112</v>
      </c>
      <c r="Z29" s="1310">
        <v>375413</v>
      </c>
      <c r="AA29" s="1310">
        <v>422037</v>
      </c>
      <c r="AB29" s="1310">
        <v>435923</v>
      </c>
      <c r="AC29" s="1310">
        <v>441066</v>
      </c>
      <c r="AD29" s="1310">
        <v>420177</v>
      </c>
      <c r="AE29" s="1310">
        <v>454337</v>
      </c>
      <c r="AF29" s="1310">
        <v>481938</v>
      </c>
      <c r="AG29" s="1310">
        <v>466579</v>
      </c>
      <c r="AH29" s="1310">
        <v>504400</v>
      </c>
      <c r="AI29" s="1310">
        <v>500404</v>
      </c>
      <c r="AJ29" s="1310">
        <v>614221</v>
      </c>
      <c r="AK29" s="1310">
        <v>506560</v>
      </c>
      <c r="AL29" s="1310">
        <v>482473</v>
      </c>
      <c r="AM29" s="1310">
        <v>540918</v>
      </c>
      <c r="AN29" s="1310">
        <v>534150</v>
      </c>
      <c r="AO29" s="1310">
        <v>545998</v>
      </c>
      <c r="AP29" s="1310">
        <v>533719</v>
      </c>
      <c r="AQ29" s="1243">
        <v>559970</v>
      </c>
      <c r="AR29" s="1243">
        <v>538596</v>
      </c>
      <c r="AS29" s="1243">
        <v>542153</v>
      </c>
      <c r="AT29" s="1243">
        <v>605573</v>
      </c>
      <c r="AU29" s="1243">
        <v>513673</v>
      </c>
      <c r="AV29" s="1243">
        <v>752770</v>
      </c>
      <c r="AW29" s="1243">
        <v>566194</v>
      </c>
      <c r="AX29" s="1243">
        <v>550438</v>
      </c>
      <c r="AY29" s="1243">
        <v>588246</v>
      </c>
      <c r="AZ29" s="1243">
        <v>580411</v>
      </c>
      <c r="BA29" s="1243">
        <v>601131</v>
      </c>
      <c r="BB29" s="1243">
        <v>582876</v>
      </c>
      <c r="BC29" s="1243">
        <v>626682</v>
      </c>
      <c r="BD29" s="1243">
        <v>584459</v>
      </c>
      <c r="BE29" s="1243">
        <v>573380</v>
      </c>
      <c r="BF29" s="1243">
        <v>604324</v>
      </c>
      <c r="BG29" s="1243">
        <v>607626</v>
      </c>
      <c r="BH29" s="1243">
        <v>830011</v>
      </c>
      <c r="BI29" s="1243">
        <v>605621</v>
      </c>
      <c r="BJ29" s="1243">
        <v>569487</v>
      </c>
      <c r="BK29" s="1243">
        <v>670574</v>
      </c>
      <c r="BL29" s="1243">
        <v>266338</v>
      </c>
      <c r="BM29" s="1243">
        <v>318235</v>
      </c>
      <c r="BN29" s="1243">
        <v>303887</v>
      </c>
      <c r="BO29" s="1243">
        <v>314580</v>
      </c>
      <c r="BP29" s="1243">
        <v>326762</v>
      </c>
      <c r="BQ29" s="1243">
        <v>316572</v>
      </c>
      <c r="BR29" s="1311">
        <v>361881</v>
      </c>
      <c r="BS29" s="1311">
        <v>331503</v>
      </c>
      <c r="BT29" s="1311">
        <v>381939</v>
      </c>
      <c r="BU29" s="1311">
        <v>310069</v>
      </c>
      <c r="BV29" s="1311">
        <v>315736</v>
      </c>
      <c r="BW29" s="1312">
        <v>410150</v>
      </c>
      <c r="BX29" s="1312">
        <v>343213</v>
      </c>
      <c r="BY29" s="1312">
        <f>364022+59</f>
        <v>364081</v>
      </c>
      <c r="BZ29" s="1312">
        <f>346906+46</f>
        <v>346952</v>
      </c>
      <c r="CA29" s="1312">
        <f>384232+61</f>
        <v>384293</v>
      </c>
      <c r="CB29" s="1312">
        <f>382381+45</f>
        <v>382426</v>
      </c>
      <c r="CC29" s="1312">
        <v>347187</v>
      </c>
      <c r="CD29" s="1313">
        <v>434379</v>
      </c>
      <c r="CE29" s="1313">
        <v>392034</v>
      </c>
      <c r="CF29" s="1313">
        <v>471570</v>
      </c>
      <c r="CG29" s="1314">
        <v>382403</v>
      </c>
      <c r="CH29" s="1311">
        <v>359646</v>
      </c>
      <c r="CI29" s="1315">
        <v>401041</v>
      </c>
      <c r="CJ29" s="1315">
        <v>432695</v>
      </c>
      <c r="CK29" s="1315">
        <v>436769</v>
      </c>
      <c r="CL29" s="1315">
        <v>391463</v>
      </c>
      <c r="CM29" s="1315">
        <v>460398</v>
      </c>
      <c r="CN29" s="1315">
        <v>438998</v>
      </c>
      <c r="CO29" s="1315">
        <v>434788</v>
      </c>
      <c r="CP29" s="1315">
        <v>481794</v>
      </c>
      <c r="CQ29" s="1315">
        <v>454131</v>
      </c>
      <c r="CR29" s="1315">
        <v>550557</v>
      </c>
      <c r="CS29" s="1315">
        <v>452332</v>
      </c>
      <c r="CT29" s="1315">
        <v>408965</v>
      </c>
      <c r="CU29" s="1315">
        <v>436592</v>
      </c>
      <c r="CV29" s="1316">
        <v>408663</v>
      </c>
      <c r="CW29" s="1316">
        <v>472585</v>
      </c>
      <c r="CX29" s="1316">
        <v>505108</v>
      </c>
      <c r="CY29" s="1316">
        <v>531608</v>
      </c>
      <c r="CZ29" s="1316">
        <v>501235</v>
      </c>
      <c r="DA29" s="1316">
        <v>514431</v>
      </c>
      <c r="DB29" s="1316">
        <v>539160</v>
      </c>
      <c r="DC29" s="1316">
        <v>519467</v>
      </c>
      <c r="DD29" s="1316">
        <v>659097</v>
      </c>
      <c r="DE29" s="1316">
        <v>457860</v>
      </c>
      <c r="DF29" s="1316">
        <v>468561</v>
      </c>
      <c r="DG29" s="1316">
        <v>512339</v>
      </c>
      <c r="DH29" s="1316">
        <v>509762</v>
      </c>
      <c r="DI29" s="1316">
        <v>558318</v>
      </c>
      <c r="DJ29" s="1316">
        <v>565232</v>
      </c>
      <c r="DK29" s="1316">
        <v>582322</v>
      </c>
      <c r="DL29" s="1316">
        <v>592587</v>
      </c>
      <c r="DM29" s="1316">
        <v>592159</v>
      </c>
      <c r="DN29" s="1316">
        <v>601888</v>
      </c>
      <c r="DO29" s="1316">
        <v>619190</v>
      </c>
      <c r="DP29" s="1316">
        <v>779421</v>
      </c>
      <c r="DQ29" s="1316">
        <v>562027</v>
      </c>
      <c r="DR29" s="1316">
        <v>543073</v>
      </c>
      <c r="DS29" s="1316">
        <v>660803</v>
      </c>
      <c r="DT29" s="1316">
        <v>623567</v>
      </c>
      <c r="DU29" s="1316">
        <v>664499</v>
      </c>
      <c r="DV29" s="1316">
        <v>640080</v>
      </c>
      <c r="DW29" s="1218"/>
      <c r="DX29" s="1190"/>
      <c r="DY29" s="1190"/>
      <c r="DZ29" s="1190"/>
    </row>
    <row r="30" spans="1:130" s="1299" customFormat="1" x14ac:dyDescent="0.25">
      <c r="A30" s="1303" t="s">
        <v>3785</v>
      </c>
      <c r="B30" s="1243">
        <v>43475.962768999998</v>
      </c>
      <c r="C30" s="1243">
        <v>53599.680598999999</v>
      </c>
      <c r="D30" s="1243">
        <v>50754</v>
      </c>
      <c r="E30" s="1243">
        <v>44273.632428999998</v>
      </c>
      <c r="F30" s="1243">
        <v>56415.093000000001</v>
      </c>
      <c r="G30" s="1243">
        <v>69886.773830000006</v>
      </c>
      <c r="H30" s="1243">
        <v>95686.427930000005</v>
      </c>
      <c r="I30" s="1243">
        <v>99053.420203000001</v>
      </c>
      <c r="J30" s="1243">
        <v>109788.97238200001</v>
      </c>
      <c r="K30" s="1243">
        <v>94589.501147999996</v>
      </c>
      <c r="L30" s="1243">
        <v>111014.214874</v>
      </c>
      <c r="M30" s="1243">
        <v>135896.03765000001</v>
      </c>
      <c r="N30" s="1243">
        <v>91072.939985999998</v>
      </c>
      <c r="O30" s="1243">
        <v>105733.91310200001</v>
      </c>
      <c r="P30" s="1243">
        <v>156737.17344799999</v>
      </c>
      <c r="Q30" s="1243">
        <v>88654.171180000005</v>
      </c>
      <c r="R30" s="1243">
        <v>123315.401</v>
      </c>
      <c r="S30" s="1243">
        <v>110439.07325723401</v>
      </c>
      <c r="T30" s="1243">
        <v>83870.612330999997</v>
      </c>
      <c r="U30" s="1243">
        <v>131569.13808400001</v>
      </c>
      <c r="V30" s="1243">
        <v>105040.50852712478</v>
      </c>
      <c r="W30" s="1243">
        <v>84908.775735624222</v>
      </c>
      <c r="X30" s="1243">
        <v>187514.1931471756</v>
      </c>
      <c r="Y30" s="1243">
        <v>117692.056832556</v>
      </c>
      <c r="Z30" s="1243">
        <v>82396.713636</v>
      </c>
      <c r="AA30" s="1243">
        <v>104323</v>
      </c>
      <c r="AB30" s="1243">
        <v>97269</v>
      </c>
      <c r="AC30" s="1243">
        <v>126271.62020400001</v>
      </c>
      <c r="AD30" s="1243">
        <v>179424.24770530299</v>
      </c>
      <c r="AE30" s="1243">
        <v>143778.00127400001</v>
      </c>
      <c r="AF30" s="1243">
        <v>126622.30538200001</v>
      </c>
      <c r="AG30" s="1243">
        <v>146464.13355699999</v>
      </c>
      <c r="AH30" s="1243">
        <v>159790.540978</v>
      </c>
      <c r="AI30" s="1243">
        <v>201645.420835</v>
      </c>
      <c r="AJ30" s="1243">
        <v>268652.59542799997</v>
      </c>
      <c r="AK30" s="1243">
        <v>177035.007265758</v>
      </c>
      <c r="AL30" s="1243">
        <v>213554.44691599999</v>
      </c>
      <c r="AM30" s="1243">
        <f>254231630497.023/1000000</f>
        <v>254231.630497023</v>
      </c>
      <c r="AN30" s="1243">
        <v>212520</v>
      </c>
      <c r="AO30" s="1243">
        <v>170706.24584941001</v>
      </c>
      <c r="AP30" s="1243">
        <v>267765.77055000002</v>
      </c>
      <c r="AQ30" s="1243">
        <v>229795</v>
      </c>
      <c r="AR30" s="1243">
        <v>208017</v>
      </c>
      <c r="AS30" s="1243">
        <v>214494.343333</v>
      </c>
      <c r="AT30" s="1243">
        <v>190866</v>
      </c>
      <c r="AU30" s="1243">
        <v>203633</v>
      </c>
      <c r="AV30" s="1243">
        <v>351154.71471042</v>
      </c>
      <c r="AW30" s="1243">
        <v>181541.17812525001</v>
      </c>
      <c r="AX30" s="1243">
        <v>170732</v>
      </c>
      <c r="AY30" s="1243">
        <v>231749</v>
      </c>
      <c r="AZ30" s="1243">
        <v>168293</v>
      </c>
      <c r="BA30" s="1243">
        <v>234637.17565963001</v>
      </c>
      <c r="BB30" s="1243">
        <v>369827</v>
      </c>
      <c r="BC30" s="1243">
        <v>223513.18693299999</v>
      </c>
      <c r="BD30" s="1243">
        <v>245973</v>
      </c>
      <c r="BE30" s="1243">
        <v>287574</v>
      </c>
      <c r="BF30" s="1243">
        <v>249802.531403</v>
      </c>
      <c r="BG30" s="1243">
        <v>218255</v>
      </c>
      <c r="BH30" s="1243">
        <v>311998.57844089001</v>
      </c>
      <c r="BI30" s="1243">
        <v>231406</v>
      </c>
      <c r="BJ30" s="1243">
        <v>222901.55628799999</v>
      </c>
      <c r="BK30" s="1243">
        <v>471003</v>
      </c>
      <c r="BL30" s="1243">
        <v>284167.12</v>
      </c>
      <c r="BM30" s="1243">
        <v>296991</v>
      </c>
      <c r="BN30" s="1243">
        <v>380672.972014</v>
      </c>
      <c r="BO30" s="1243">
        <v>300937</v>
      </c>
      <c r="BP30" s="1243">
        <v>259888</v>
      </c>
      <c r="BQ30" s="1243">
        <v>313890</v>
      </c>
      <c r="BR30" s="1243">
        <v>296575</v>
      </c>
      <c r="BS30" s="1243">
        <v>398609</v>
      </c>
      <c r="BT30" s="1243">
        <v>401639</v>
      </c>
      <c r="BU30" s="1243">
        <v>289071</v>
      </c>
      <c r="BV30" s="1243">
        <v>270262</v>
      </c>
      <c r="BW30" s="1306">
        <v>388353</v>
      </c>
      <c r="BX30" s="1306">
        <v>292056</v>
      </c>
      <c r="BY30" s="1306">
        <f>311292+2</f>
        <v>311294</v>
      </c>
      <c r="BZ30" s="1306">
        <f>373884+2</f>
        <v>373886</v>
      </c>
      <c r="CA30" s="1306">
        <f>298804+2</f>
        <v>298806</v>
      </c>
      <c r="CB30" s="1306">
        <f>339210+2</f>
        <v>339212</v>
      </c>
      <c r="CC30" s="1306">
        <v>321597.18747480999</v>
      </c>
      <c r="CD30" s="1307">
        <v>329309.60892481002</v>
      </c>
      <c r="CE30" s="1307">
        <v>365251.01750399999</v>
      </c>
      <c r="CF30" s="1307">
        <v>354528.76387930999</v>
      </c>
      <c r="CG30" s="1308">
        <v>291526.25022301002</v>
      </c>
      <c r="CH30" s="1243">
        <v>237998.66055085001</v>
      </c>
      <c r="CI30" s="1243">
        <v>372384.59347870998</v>
      </c>
      <c r="CJ30" s="1243">
        <v>364550.99874079</v>
      </c>
      <c r="CK30" s="1243">
        <v>402105.84243333002</v>
      </c>
      <c r="CL30" s="1243">
        <v>354387</v>
      </c>
      <c r="CM30" s="1243">
        <v>324103.61021134997</v>
      </c>
      <c r="CN30" s="1243">
        <v>357967</v>
      </c>
      <c r="CO30" s="1243">
        <v>332116</v>
      </c>
      <c r="CP30" s="1243">
        <v>365609</v>
      </c>
      <c r="CQ30" s="1243">
        <v>431376</v>
      </c>
      <c r="CR30" s="1243">
        <v>474224</v>
      </c>
      <c r="CS30" s="1243">
        <v>336348</v>
      </c>
      <c r="CT30" s="1243">
        <v>300965.07863276004</v>
      </c>
      <c r="CU30" s="1243">
        <v>527479.36687073996</v>
      </c>
      <c r="CV30" s="1309">
        <v>332659</v>
      </c>
      <c r="CW30" s="1309">
        <v>264758</v>
      </c>
      <c r="CX30" s="1309">
        <v>357594</v>
      </c>
      <c r="CY30" s="1309">
        <v>358694</v>
      </c>
      <c r="CZ30" s="1309">
        <v>270862</v>
      </c>
      <c r="DA30" s="1309">
        <v>351200</v>
      </c>
      <c r="DB30" s="1309">
        <v>400406</v>
      </c>
      <c r="DC30" s="1309">
        <v>381424</v>
      </c>
      <c r="DD30" s="1309">
        <v>738638</v>
      </c>
      <c r="DE30" s="1309">
        <v>398739</v>
      </c>
      <c r="DF30" s="1309">
        <v>339677.39508828003</v>
      </c>
      <c r="DG30" s="1309">
        <v>678284.10450383998</v>
      </c>
      <c r="DH30" s="1309">
        <v>552198.35734986002</v>
      </c>
      <c r="DI30" s="1309">
        <v>470998.38149404997</v>
      </c>
      <c r="DJ30" s="1309">
        <v>721580.89309058001</v>
      </c>
      <c r="DK30" s="1309">
        <v>614693.26182973001</v>
      </c>
      <c r="DL30" s="1309">
        <v>666722.05019410001</v>
      </c>
      <c r="DM30" s="1309">
        <v>645419.89030676999</v>
      </c>
      <c r="DN30" s="1309">
        <v>616778.94836949999</v>
      </c>
      <c r="DO30" s="1309">
        <v>843956.75476699998</v>
      </c>
      <c r="DP30" s="1309">
        <v>769978.93461371993</v>
      </c>
      <c r="DQ30" s="1309">
        <v>446346.26044663001</v>
      </c>
      <c r="DR30" s="1309">
        <v>491519.54274305998</v>
      </c>
      <c r="DS30" s="1309">
        <v>695414.77442673</v>
      </c>
      <c r="DT30" s="1309">
        <v>543297.48919490003</v>
      </c>
      <c r="DU30" s="1309">
        <v>581849.09038713004</v>
      </c>
      <c r="DV30" s="1309">
        <v>620958.78801493999</v>
      </c>
      <c r="DW30" s="1218"/>
      <c r="DX30" s="1190"/>
      <c r="DY30" s="1190"/>
      <c r="DZ30" s="1190"/>
    </row>
    <row r="31" spans="1:130" s="1299" customFormat="1" ht="19.5" thickBot="1" x14ac:dyDescent="0.3">
      <c r="A31" s="1317" t="s">
        <v>3786</v>
      </c>
      <c r="B31" s="1318">
        <v>43475.962</v>
      </c>
      <c r="C31" s="1318">
        <v>48537.821684000002</v>
      </c>
      <c r="D31" s="1318">
        <v>49277</v>
      </c>
      <c r="E31" s="1318">
        <v>48025.854202000002</v>
      </c>
      <c r="F31" s="1318">
        <v>49703.701975999997</v>
      </c>
      <c r="G31" s="1318">
        <v>53067.547285000001</v>
      </c>
      <c r="H31" s="1318">
        <v>59155.958806000002</v>
      </c>
      <c r="I31" s="1318">
        <v>64143.141479999998</v>
      </c>
      <c r="J31" s="1318">
        <v>69214.900469</v>
      </c>
      <c r="K31" s="1318">
        <v>71752.360537</v>
      </c>
      <c r="L31" s="1318">
        <v>75321.620022000003</v>
      </c>
      <c r="M31" s="1318">
        <v>80369.488157999993</v>
      </c>
      <c r="N31" s="1318">
        <v>91072.939985999998</v>
      </c>
      <c r="O31" s="1318">
        <v>98403.426544000002</v>
      </c>
      <c r="P31" s="1318">
        <v>117848.008845</v>
      </c>
      <c r="Q31" s="1318">
        <v>115113.088988</v>
      </c>
      <c r="R31" s="1318">
        <v>116480.074398</v>
      </c>
      <c r="S31" s="1318">
        <v>115617.07399999999</v>
      </c>
      <c r="T31" s="1318">
        <v>111648.766497</v>
      </c>
      <c r="U31" s="1318">
        <v>113862.141118</v>
      </c>
      <c r="V31" s="1318">
        <v>112979.97785884212</v>
      </c>
      <c r="W31" s="1318">
        <v>110428.05039309504</v>
      </c>
      <c r="X31" s="1318">
        <v>116851.89562260175</v>
      </c>
      <c r="Y31" s="1318">
        <v>117692.05683255615</v>
      </c>
      <c r="Z31" s="1318">
        <v>100044.38523428794</v>
      </c>
      <c r="AA31" s="1318">
        <v>101471</v>
      </c>
      <c r="AB31" s="1318">
        <v>100420</v>
      </c>
      <c r="AC31" s="1318">
        <v>105590.64532</v>
      </c>
      <c r="AD31" s="1318">
        <v>117896.24571768557</v>
      </c>
      <c r="AE31" s="1318">
        <v>121593.60000000001</v>
      </c>
      <c r="AF31" s="1318">
        <v>122222.22262</v>
      </c>
      <c r="AG31" s="1318">
        <v>124915.768279893</v>
      </c>
      <c r="AH31" s="1318">
        <v>128403.24555000001</v>
      </c>
      <c r="AI31" s="1318">
        <v>135061.62512099999</v>
      </c>
      <c r="AJ31" s="1318">
        <v>146194.20597995099</v>
      </c>
      <c r="AK31" s="1318">
        <v>177035.007265758</v>
      </c>
      <c r="AL31" s="1318">
        <v>195294.72709080801</v>
      </c>
      <c r="AM31" s="1318">
        <v>214940</v>
      </c>
      <c r="AN31" s="1318">
        <v>214335</v>
      </c>
      <c r="AO31" s="1318">
        <v>205609</v>
      </c>
      <c r="AP31" s="1318">
        <v>215968.851</v>
      </c>
      <c r="AQ31" s="1318">
        <v>217944</v>
      </c>
      <c r="AR31" s="1318">
        <v>216703</v>
      </c>
      <c r="AS31" s="1318">
        <v>216457.7</v>
      </c>
      <c r="AT31" s="1318">
        <v>213899</v>
      </c>
      <c r="AU31" s="1318">
        <v>212965</v>
      </c>
      <c r="AV31" s="1318">
        <v>224481.08805775986</v>
      </c>
      <c r="AW31" s="1318">
        <v>181541.17812525001</v>
      </c>
      <c r="AX31" s="1318">
        <v>176137</v>
      </c>
      <c r="AY31" s="1318">
        <v>194674</v>
      </c>
      <c r="AZ31" s="1318">
        <v>188079</v>
      </c>
      <c r="BA31" s="1318">
        <v>197391</v>
      </c>
      <c r="BB31" s="1318">
        <v>226130</v>
      </c>
      <c r="BC31" s="1318">
        <v>225756.2</v>
      </c>
      <c r="BD31" s="1318">
        <v>228283</v>
      </c>
      <c r="BE31" s="1318">
        <v>234871</v>
      </c>
      <c r="BF31" s="1318">
        <v>236364.23817</v>
      </c>
      <c r="BG31" s="1318">
        <v>234718</v>
      </c>
      <c r="BH31" s="1318">
        <v>241157.990483</v>
      </c>
      <c r="BI31" s="1318">
        <v>231406</v>
      </c>
      <c r="BJ31" s="1318">
        <v>227153</v>
      </c>
      <c r="BK31" s="1318">
        <v>308437</v>
      </c>
      <c r="BL31" s="1318">
        <v>302369.43099999998</v>
      </c>
      <c r="BM31" s="1318">
        <v>301293.80719001801</v>
      </c>
      <c r="BN31" s="1318">
        <v>314523.66799400002</v>
      </c>
      <c r="BO31" s="1318">
        <v>312583</v>
      </c>
      <c r="BP31" s="1318">
        <v>305996</v>
      </c>
      <c r="BQ31" s="1318">
        <v>306873</v>
      </c>
      <c r="BR31" s="1318">
        <v>305843.20000000001</v>
      </c>
      <c r="BS31" s="1318">
        <v>314276</v>
      </c>
      <c r="BT31" s="1319">
        <v>321557</v>
      </c>
      <c r="BU31" s="1319">
        <v>289071</v>
      </c>
      <c r="BV31" s="1319">
        <v>279667</v>
      </c>
      <c r="BW31" s="1320">
        <v>315896</v>
      </c>
      <c r="BX31" s="1320">
        <v>309936</v>
      </c>
      <c r="BY31" s="1321">
        <v>310207.41610210802</v>
      </c>
      <c r="BZ31" s="1321">
        <v>320820.54713720502</v>
      </c>
      <c r="CA31" s="1321">
        <v>317675.62236045714</v>
      </c>
      <c r="CB31" s="1321">
        <v>320367.69940505625</v>
      </c>
      <c r="CC31" s="1320">
        <v>320503</v>
      </c>
      <c r="CD31" s="1322">
        <v>321384.83916400699</v>
      </c>
      <c r="CE31" s="1322">
        <v>325372.67355854198</v>
      </c>
      <c r="CF31" s="1322">
        <v>327802.34775193903</v>
      </c>
      <c r="CG31" s="1323">
        <v>291526.25022301002</v>
      </c>
      <c r="CH31" s="1324">
        <v>264762.45538692997</v>
      </c>
      <c r="CI31" s="1324">
        <v>300636.50141752302</v>
      </c>
      <c r="CJ31" s="1324">
        <v>316615.12574833998</v>
      </c>
      <c r="CK31" s="1324">
        <v>333713.26908533799</v>
      </c>
      <c r="CL31" s="1324">
        <v>337159</v>
      </c>
      <c r="CM31" s="1324">
        <v>335293.81808035</v>
      </c>
      <c r="CN31" s="1324">
        <v>338128</v>
      </c>
      <c r="CO31" s="1324">
        <v>337460</v>
      </c>
      <c r="CP31" s="1324">
        <v>340275</v>
      </c>
      <c r="CQ31" s="1324">
        <v>348557</v>
      </c>
      <c r="CR31" s="1324">
        <v>359029</v>
      </c>
      <c r="CS31" s="1324">
        <v>336348</v>
      </c>
      <c r="CT31" s="1324">
        <v>318656.68929003505</v>
      </c>
      <c r="CU31" s="1324">
        <v>388264.14850116667</v>
      </c>
      <c r="CV31" s="1325">
        <v>374363</v>
      </c>
      <c r="CW31" s="1325">
        <v>352442</v>
      </c>
      <c r="CX31" s="1325">
        <v>353301</v>
      </c>
      <c r="CY31" s="1325">
        <v>354071</v>
      </c>
      <c r="CZ31" s="1325">
        <v>343670</v>
      </c>
      <c r="DA31" s="1325">
        <v>344507</v>
      </c>
      <c r="DB31" s="1325">
        <v>350097</v>
      </c>
      <c r="DC31" s="1325">
        <v>352945</v>
      </c>
      <c r="DD31" s="1325">
        <v>385086</v>
      </c>
      <c r="DE31" s="1325">
        <v>398739</v>
      </c>
      <c r="DF31" s="1325">
        <v>369208.21791816002</v>
      </c>
      <c r="DG31" s="1325">
        <v>472233.51344672003</v>
      </c>
      <c r="DH31" s="1325">
        <v>492224.72442250501</v>
      </c>
      <c r="DI31" s="1325">
        <v>487979.45583681396</v>
      </c>
      <c r="DJ31" s="1325">
        <v>526913.02871244168</v>
      </c>
      <c r="DK31" s="1325">
        <v>539453.06201491144</v>
      </c>
      <c r="DL31" s="1325">
        <v>555361.68553730997</v>
      </c>
      <c r="DM31" s="1325">
        <v>565368.15273391665</v>
      </c>
      <c r="DN31" s="1325">
        <v>570509.23229747498</v>
      </c>
      <c r="DO31" s="1325">
        <v>595368.09797652275</v>
      </c>
      <c r="DP31" s="1325">
        <v>609919.00102962239</v>
      </c>
      <c r="DQ31" s="1325">
        <v>446346.26044663001</v>
      </c>
      <c r="DR31" s="1325">
        <v>468932.901594845</v>
      </c>
      <c r="DS31" s="1325">
        <v>544426.85920547333</v>
      </c>
      <c r="DT31" s="1325">
        <v>544144.51670282998</v>
      </c>
      <c r="DU31" s="1325">
        <v>551685.43143968994</v>
      </c>
      <c r="DV31" s="1325">
        <v>563230.99086889834</v>
      </c>
      <c r="DW31" s="1218"/>
      <c r="DX31" s="1190"/>
      <c r="DY31" s="1190"/>
      <c r="DZ31" s="1190"/>
    </row>
    <row r="32" spans="1:130" s="1282" customFormat="1" ht="19.5" thickTop="1" x14ac:dyDescent="0.25">
      <c r="A32" s="1279" t="s">
        <v>3787</v>
      </c>
      <c r="B32" s="1280"/>
      <c r="C32" s="1280"/>
      <c r="D32" s="1280"/>
      <c r="E32" s="1280"/>
      <c r="F32" s="1280"/>
      <c r="G32" s="1280"/>
      <c r="H32" s="1280"/>
      <c r="I32" s="1280"/>
      <c r="J32" s="1280"/>
      <c r="K32" s="1280"/>
      <c r="L32" s="1280"/>
      <c r="M32" s="1280"/>
      <c r="N32" s="1280"/>
      <c r="O32" s="1280"/>
      <c r="P32" s="1280"/>
      <c r="Q32" s="1280"/>
      <c r="R32" s="1280"/>
      <c r="S32" s="1280"/>
      <c r="T32" s="1280"/>
      <c r="U32" s="1280"/>
      <c r="V32" s="1280"/>
      <c r="W32" s="1280"/>
      <c r="X32" s="1280"/>
      <c r="Y32" s="1280"/>
      <c r="Z32" s="1280"/>
      <c r="AA32" s="1280"/>
      <c r="AB32" s="1280"/>
      <c r="AC32" s="1280"/>
      <c r="AD32" s="1280"/>
      <c r="AE32" s="1280"/>
      <c r="AF32" s="1280"/>
      <c r="AG32" s="1280"/>
      <c r="AH32" s="1280"/>
      <c r="AI32" s="1280"/>
      <c r="AJ32" s="1280"/>
      <c r="AK32" s="1280"/>
      <c r="AL32" s="1280"/>
      <c r="AM32" s="1280"/>
      <c r="AN32" s="1280"/>
      <c r="AO32" s="1280"/>
      <c r="AP32" s="1280"/>
      <c r="AQ32" s="1280"/>
      <c r="AR32" s="1280"/>
      <c r="AS32" s="1280"/>
      <c r="AT32" s="1280"/>
      <c r="AU32" s="1280"/>
      <c r="AV32" s="1280"/>
      <c r="AW32" s="1280"/>
      <c r="AX32" s="1280"/>
      <c r="AY32" s="1280"/>
      <c r="AZ32" s="1280"/>
      <c r="BA32" s="1280"/>
      <c r="BB32" s="1280"/>
      <c r="BC32" s="1280"/>
      <c r="BD32" s="1280"/>
      <c r="BE32" s="1280"/>
      <c r="BF32" s="1280"/>
      <c r="BG32" s="1280"/>
      <c r="BH32" s="1280"/>
      <c r="BI32" s="1280"/>
      <c r="BJ32" s="1280"/>
      <c r="BK32" s="1280"/>
      <c r="BL32" s="1280"/>
      <c r="BM32" s="1280"/>
      <c r="BN32" s="1280"/>
      <c r="BO32" s="1280"/>
      <c r="BP32" s="1280"/>
      <c r="BQ32" s="1280"/>
      <c r="BT32" s="1280"/>
      <c r="BU32" s="1280"/>
      <c r="BV32" s="1280"/>
      <c r="BW32" s="1283"/>
      <c r="BX32" s="1283"/>
      <c r="BY32" s="1283"/>
      <c r="BZ32" s="1283"/>
      <c r="CA32" s="1283"/>
      <c r="CB32" s="1283"/>
      <c r="CC32" s="1283"/>
      <c r="CD32" s="1283"/>
      <c r="CE32" s="1283"/>
      <c r="CF32" s="1283"/>
      <c r="CG32" s="1283"/>
      <c r="CH32" s="1283"/>
      <c r="CI32" s="1283"/>
      <c r="CJ32" s="1283"/>
      <c r="CK32" s="1283"/>
      <c r="CL32" s="1283"/>
      <c r="CM32" s="1283"/>
      <c r="CN32" s="1283"/>
      <c r="CO32" s="1283"/>
      <c r="CP32" s="1283"/>
      <c r="CQ32" s="1283"/>
      <c r="CR32" s="1283"/>
      <c r="CS32" s="1283"/>
      <c r="CT32" s="1283"/>
      <c r="CU32" s="1283"/>
      <c r="CV32" s="1283"/>
      <c r="CW32" s="1283"/>
      <c r="CX32" s="1283"/>
      <c r="CY32" s="1283"/>
      <c r="CZ32" s="1283"/>
      <c r="DA32" s="1283"/>
      <c r="DB32" s="1283"/>
      <c r="DC32" s="1283"/>
      <c r="DD32" s="1283"/>
      <c r="DE32" s="1283"/>
      <c r="DF32" s="1283"/>
      <c r="DG32" s="1283"/>
      <c r="DH32" s="1283"/>
      <c r="DI32" s="1283"/>
      <c r="DJ32" s="1283"/>
      <c r="DK32" s="1283"/>
      <c r="DL32" s="1283"/>
      <c r="DM32" s="1283"/>
      <c r="DN32" s="1283"/>
      <c r="DO32" s="1285"/>
      <c r="DP32" s="1285"/>
      <c r="DQ32" s="1285"/>
      <c r="DR32" s="1218"/>
      <c r="DS32" s="1218"/>
      <c r="DT32" s="1218"/>
      <c r="DU32" s="1218"/>
      <c r="DV32" s="1218"/>
      <c r="DW32" s="1190"/>
      <c r="DX32" s="1218"/>
      <c r="DY32" s="1190"/>
      <c r="DZ32" s="1190"/>
    </row>
    <row r="33" spans="1:130" x14ac:dyDescent="0.35">
      <c r="BO33" s="1326"/>
      <c r="CB33" s="1188"/>
      <c r="CC33" s="1188"/>
      <c r="DR33" s="1218"/>
      <c r="DS33" s="1218"/>
      <c r="DT33" s="1218"/>
      <c r="DU33" s="1218"/>
      <c r="DV33" s="1218"/>
      <c r="DW33" s="1190"/>
      <c r="DX33" s="1218"/>
    </row>
    <row r="34" spans="1:130" s="1191" customFormat="1" x14ac:dyDescent="0.35">
      <c r="A34" s="1327" t="s">
        <v>3788</v>
      </c>
      <c r="B34" s="1186"/>
      <c r="C34" s="1186"/>
      <c r="D34" s="1186"/>
      <c r="E34" s="1186"/>
      <c r="F34" s="1186"/>
      <c r="G34" s="1186"/>
      <c r="H34" s="1186"/>
      <c r="I34" s="1186"/>
      <c r="J34" s="1186"/>
      <c r="K34" s="1186"/>
      <c r="L34" s="1186"/>
      <c r="M34" s="1186"/>
      <c r="N34" s="1186"/>
      <c r="O34" s="1186"/>
      <c r="P34" s="1186"/>
      <c r="Q34" s="1186"/>
      <c r="R34" s="1186"/>
      <c r="S34" s="1186"/>
      <c r="T34" s="1186"/>
      <c r="U34" s="1186"/>
      <c r="V34" s="1186"/>
      <c r="W34" s="1186"/>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186"/>
      <c r="AS34" s="1186"/>
      <c r="AT34" s="1186"/>
      <c r="AU34" s="1186"/>
      <c r="AV34" s="1186"/>
      <c r="AW34" s="1186"/>
      <c r="AX34" s="1186"/>
      <c r="AY34" s="1186"/>
      <c r="AZ34" s="1186"/>
      <c r="BA34" s="1186"/>
      <c r="BB34" s="1186"/>
      <c r="BC34" s="1186"/>
      <c r="BD34" s="1186"/>
      <c r="BE34" s="1186"/>
      <c r="BF34" s="1186"/>
      <c r="BG34" s="1186"/>
      <c r="BH34" s="1186"/>
      <c r="BI34" s="1186"/>
      <c r="BJ34" s="1186"/>
      <c r="BK34" s="1186"/>
      <c r="BL34" s="1186"/>
      <c r="BM34" s="1186"/>
      <c r="BN34" s="1186"/>
      <c r="BO34" s="1186"/>
      <c r="BP34" s="1186"/>
      <c r="BQ34" s="1186"/>
      <c r="BR34" s="1186"/>
      <c r="BS34" s="1186"/>
      <c r="BT34" s="1186"/>
      <c r="BU34" s="1186"/>
      <c r="BV34" s="1186"/>
      <c r="BW34" s="1187"/>
      <c r="BX34" s="1187"/>
      <c r="BY34" s="1187"/>
      <c r="BZ34" s="1188"/>
      <c r="CA34" s="1188"/>
      <c r="CB34" s="1188"/>
      <c r="CC34" s="1188"/>
      <c r="CD34" s="1188"/>
      <c r="CE34" s="1188"/>
      <c r="CF34" s="1188"/>
      <c r="CG34" s="1188"/>
      <c r="CH34" s="1188"/>
      <c r="CI34" s="1188"/>
      <c r="CJ34" s="1188"/>
      <c r="CK34" s="1188"/>
      <c r="CL34" s="1188"/>
      <c r="CM34" s="1188"/>
      <c r="CN34" s="1188"/>
      <c r="CO34" s="1188"/>
      <c r="CP34" s="1188"/>
      <c r="CQ34" s="1188"/>
      <c r="CR34" s="1188"/>
      <c r="CS34" s="1188"/>
      <c r="CT34" s="1188"/>
      <c r="CU34" s="1188"/>
      <c r="CV34" s="1188"/>
      <c r="CW34" s="1188"/>
      <c r="CX34" s="1188"/>
      <c r="CY34" s="1188"/>
      <c r="CZ34" s="1188"/>
      <c r="DA34" s="1188"/>
      <c r="DB34" s="1188"/>
      <c r="DC34" s="1188"/>
      <c r="DD34" s="1188"/>
      <c r="DE34" s="1188"/>
      <c r="DF34" s="1188"/>
      <c r="DG34" s="1188"/>
      <c r="DH34" s="1188"/>
      <c r="DI34" s="1188"/>
      <c r="DJ34" s="1188"/>
      <c r="DK34" s="1188"/>
      <c r="DL34" s="1188"/>
      <c r="DM34" s="1188"/>
      <c r="DN34" s="1188"/>
      <c r="DO34" s="1285"/>
      <c r="DP34" s="1285"/>
      <c r="DQ34" s="1285"/>
      <c r="DR34" s="1218"/>
      <c r="DS34" s="1218"/>
      <c r="DT34" s="1218"/>
      <c r="DU34" s="1218"/>
      <c r="DV34" s="1218"/>
      <c r="DW34" s="1190"/>
      <c r="DX34" s="1218"/>
      <c r="DY34" s="1190"/>
      <c r="DZ34" s="1190"/>
    </row>
    <row r="35" spans="1:130" s="1286" customFormat="1" ht="19.5" thickBot="1" x14ac:dyDescent="0.4">
      <c r="B35" s="1287"/>
      <c r="C35" s="1287"/>
      <c r="D35" s="1287"/>
      <c r="E35" s="1287"/>
      <c r="F35" s="1287"/>
      <c r="G35" s="1287"/>
      <c r="H35" s="1287"/>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c r="AK35" s="1287"/>
      <c r="AL35" s="1287"/>
      <c r="AM35" s="1287"/>
      <c r="AN35" s="1287"/>
      <c r="AO35" s="1287"/>
      <c r="AP35" s="1287"/>
      <c r="AQ35" s="1287"/>
      <c r="AR35" s="1287"/>
      <c r="AS35" s="1287"/>
      <c r="AT35" s="1287"/>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287"/>
      <c r="BS35" s="1287"/>
      <c r="BT35" s="1287"/>
      <c r="BU35" s="1287"/>
      <c r="BV35" s="1287"/>
      <c r="BW35" s="1187"/>
      <c r="BX35" s="1187"/>
      <c r="BY35" s="1187"/>
      <c r="BZ35" s="1188"/>
      <c r="CA35" s="1188"/>
      <c r="CB35" s="1188"/>
      <c r="CC35" s="1188"/>
      <c r="CD35" s="1188"/>
      <c r="CE35" s="1188"/>
      <c r="CF35" s="1188"/>
      <c r="CG35" s="1188"/>
      <c r="CH35" s="1188"/>
      <c r="CI35" s="1188"/>
      <c r="CJ35" s="1188"/>
      <c r="CK35" s="1188"/>
      <c r="CL35" s="1188"/>
      <c r="CM35" s="1188"/>
      <c r="CN35" s="1188"/>
      <c r="CO35" s="1188"/>
      <c r="CP35" s="1188"/>
      <c r="CQ35" s="1188"/>
      <c r="CR35" s="1188"/>
      <c r="CS35" s="1188"/>
      <c r="CT35" s="1188"/>
      <c r="CU35" s="1188"/>
      <c r="CV35" s="1188"/>
      <c r="CW35" s="1188"/>
      <c r="CX35" s="1188"/>
      <c r="CY35" s="1188"/>
      <c r="CZ35" s="1188"/>
      <c r="DA35" s="1188"/>
      <c r="DB35" s="1188"/>
      <c r="DC35" s="1188"/>
      <c r="DD35" s="1188"/>
      <c r="DE35" s="1188"/>
      <c r="DF35" s="1188"/>
      <c r="DG35" s="1188"/>
      <c r="DH35" s="1188"/>
      <c r="DI35" s="1328"/>
      <c r="DJ35" s="1328"/>
      <c r="DK35" s="1328"/>
      <c r="DL35" s="1328"/>
      <c r="DM35" s="1328"/>
      <c r="DN35" s="1328"/>
      <c r="DO35" s="1328"/>
      <c r="DP35" s="1329"/>
      <c r="DQ35" s="1329"/>
      <c r="DR35" s="1218"/>
      <c r="DS35" s="1218"/>
      <c r="DT35" s="1218"/>
      <c r="DU35" s="1218"/>
      <c r="DV35" s="1218"/>
      <c r="DW35" s="1190"/>
      <c r="DX35" s="1218"/>
      <c r="DY35" s="1190"/>
      <c r="DZ35" s="1190"/>
    </row>
    <row r="36" spans="1:130" s="1289" customFormat="1" ht="21.75" thickTop="1" thickBot="1" x14ac:dyDescent="0.3">
      <c r="A36" s="1197"/>
      <c r="B36" s="1330">
        <v>40910</v>
      </c>
      <c r="C36" s="1331">
        <v>40941</v>
      </c>
      <c r="D36" s="1331">
        <v>40971</v>
      </c>
      <c r="E36" s="1331">
        <v>41003</v>
      </c>
      <c r="F36" s="1331">
        <v>41034</v>
      </c>
      <c r="G36" s="1331">
        <v>41066</v>
      </c>
      <c r="H36" s="1331">
        <v>41097</v>
      </c>
      <c r="I36" s="1331">
        <v>41129</v>
      </c>
      <c r="J36" s="1331">
        <v>41161</v>
      </c>
      <c r="K36" s="1331">
        <v>41192</v>
      </c>
      <c r="L36" s="1331">
        <v>41224</v>
      </c>
      <c r="M36" s="1331">
        <v>41255</v>
      </c>
      <c r="N36" s="1331">
        <v>41275</v>
      </c>
      <c r="O36" s="1331">
        <v>41307</v>
      </c>
      <c r="P36" s="1331">
        <v>41336</v>
      </c>
      <c r="Q36" s="1331">
        <f t="shared" ref="Q36:AL36" si="3">Q16</f>
        <v>0</v>
      </c>
      <c r="R36" s="1331">
        <f t="shared" si="3"/>
        <v>115.1</v>
      </c>
      <c r="S36" s="1331">
        <f t="shared" si="3"/>
        <v>0</v>
      </c>
      <c r="T36" s="1331">
        <f t="shared" si="3"/>
        <v>0</v>
      </c>
      <c r="U36" s="1331">
        <f t="shared" si="3"/>
        <v>117.9</v>
      </c>
      <c r="V36" s="1331">
        <f t="shared" si="3"/>
        <v>0</v>
      </c>
      <c r="W36" s="1331">
        <f t="shared" si="3"/>
        <v>0</v>
      </c>
      <c r="X36" s="1331">
        <f t="shared" si="3"/>
        <v>124.21299999999999</v>
      </c>
      <c r="Y36" s="1331">
        <f t="shared" si="3"/>
        <v>0</v>
      </c>
      <c r="Z36" s="1331">
        <f t="shared" si="3"/>
        <v>0</v>
      </c>
      <c r="AA36" s="1331">
        <f t="shared" si="3"/>
        <v>139.63999999999999</v>
      </c>
      <c r="AB36" s="1331">
        <f t="shared" si="3"/>
        <v>0</v>
      </c>
      <c r="AC36" s="1331">
        <f t="shared" si="3"/>
        <v>0</v>
      </c>
      <c r="AD36" s="1331">
        <f t="shared" si="3"/>
        <v>150.70099999999999</v>
      </c>
      <c r="AE36" s="1331">
        <f t="shared" si="3"/>
        <v>0</v>
      </c>
      <c r="AF36" s="1331">
        <f t="shared" si="3"/>
        <v>0</v>
      </c>
      <c r="AG36" s="1331">
        <f t="shared" si="3"/>
        <v>158.79</v>
      </c>
      <c r="AH36" s="1331">
        <f t="shared" si="3"/>
        <v>0</v>
      </c>
      <c r="AI36" s="1331">
        <f t="shared" si="3"/>
        <v>0</v>
      </c>
      <c r="AJ36" s="1331">
        <f t="shared" si="3"/>
        <v>180.48079826594008</v>
      </c>
      <c r="AK36" s="1331">
        <f t="shared" si="3"/>
        <v>0</v>
      </c>
      <c r="AL36" s="1331">
        <f t="shared" si="3"/>
        <v>0</v>
      </c>
      <c r="AM36" s="1331">
        <v>42064</v>
      </c>
      <c r="AN36" s="1331">
        <v>42096</v>
      </c>
      <c r="AO36" s="1331">
        <f>AO16</f>
        <v>0</v>
      </c>
      <c r="AP36" s="1331">
        <v>42185</v>
      </c>
      <c r="AQ36" s="1331">
        <v>42186</v>
      </c>
      <c r="AR36" s="1331">
        <v>42218</v>
      </c>
      <c r="AS36" s="1331">
        <v>42250</v>
      </c>
      <c r="AT36" s="1331">
        <v>42281</v>
      </c>
      <c r="AU36" s="1331">
        <v>42313</v>
      </c>
      <c r="AV36" s="1331">
        <v>42343</v>
      </c>
      <c r="AW36" s="1331">
        <v>42375</v>
      </c>
      <c r="AX36" s="1331">
        <v>42401</v>
      </c>
      <c r="AY36" s="1331">
        <v>42430</v>
      </c>
      <c r="AZ36" s="1331">
        <v>42461</v>
      </c>
      <c r="BA36" s="1331">
        <v>42491</v>
      </c>
      <c r="BB36" s="1331">
        <v>42522</v>
      </c>
      <c r="BC36" s="1331">
        <v>42552</v>
      </c>
      <c r="BD36" s="1331">
        <v>42583</v>
      </c>
      <c r="BE36" s="1198">
        <v>42615</v>
      </c>
      <c r="BF36" s="1198">
        <v>42645</v>
      </c>
      <c r="BG36" s="1198">
        <v>42677</v>
      </c>
      <c r="BH36" s="1198">
        <f t="shared" ref="BH36:CD36" si="4">BH3</f>
        <v>42708</v>
      </c>
      <c r="BI36" s="1198">
        <f t="shared" si="4"/>
        <v>42739</v>
      </c>
      <c r="BJ36" s="1198">
        <f t="shared" si="4"/>
        <v>42771</v>
      </c>
      <c r="BK36" s="1198">
        <f t="shared" si="4"/>
        <v>42799</v>
      </c>
      <c r="BL36" s="1198">
        <f t="shared" si="4"/>
        <v>42830</v>
      </c>
      <c r="BM36" s="1198">
        <f t="shared" si="4"/>
        <v>42860</v>
      </c>
      <c r="BN36" s="1198">
        <f t="shared" si="4"/>
        <v>42891</v>
      </c>
      <c r="BO36" s="1198">
        <f t="shared" si="4"/>
        <v>42921</v>
      </c>
      <c r="BP36" s="1198">
        <f t="shared" si="4"/>
        <v>42953</v>
      </c>
      <c r="BQ36" s="1202">
        <f t="shared" si="4"/>
        <v>42984</v>
      </c>
      <c r="BR36" s="1198">
        <f t="shared" si="4"/>
        <v>43014</v>
      </c>
      <c r="BS36" s="1198">
        <f t="shared" si="4"/>
        <v>43045</v>
      </c>
      <c r="BT36" s="1198">
        <f t="shared" si="4"/>
        <v>43075</v>
      </c>
      <c r="BU36" s="1198">
        <f t="shared" si="4"/>
        <v>43106</v>
      </c>
      <c r="BV36" s="1198">
        <f t="shared" si="4"/>
        <v>43137</v>
      </c>
      <c r="BW36" s="1198">
        <f t="shared" si="4"/>
        <v>43165</v>
      </c>
      <c r="BX36" s="1198">
        <f t="shared" si="4"/>
        <v>43196</v>
      </c>
      <c r="BY36" s="1198">
        <f t="shared" si="4"/>
        <v>43226</v>
      </c>
      <c r="BZ36" s="1198">
        <f t="shared" si="4"/>
        <v>43258</v>
      </c>
      <c r="CA36" s="1198">
        <f t="shared" si="4"/>
        <v>43288</v>
      </c>
      <c r="CB36" s="1198">
        <f t="shared" si="4"/>
        <v>43321</v>
      </c>
      <c r="CC36" s="1198">
        <f t="shared" si="4"/>
        <v>43352</v>
      </c>
      <c r="CD36" s="1199">
        <f t="shared" si="4"/>
        <v>43382</v>
      </c>
      <c r="CE36" s="1199">
        <v>43414</v>
      </c>
      <c r="CF36" s="1199">
        <v>43445</v>
      </c>
      <c r="CG36" s="1199">
        <v>43476</v>
      </c>
      <c r="CH36" s="1199">
        <v>43507</v>
      </c>
      <c r="CI36" s="1198">
        <v>43535</v>
      </c>
      <c r="CJ36" s="1198">
        <v>43566</v>
      </c>
      <c r="CK36" s="1198">
        <v>43586</v>
      </c>
      <c r="CL36" s="1198">
        <v>43617</v>
      </c>
      <c r="CM36" s="1198">
        <v>43647</v>
      </c>
      <c r="CN36" s="1198">
        <v>43678</v>
      </c>
      <c r="CO36" s="1198">
        <v>43717</v>
      </c>
      <c r="CP36" s="1198">
        <v>43747</v>
      </c>
      <c r="CQ36" s="1198">
        <v>43778</v>
      </c>
      <c r="CR36" s="1198">
        <v>43808</v>
      </c>
      <c r="CS36" s="1198">
        <v>43839</v>
      </c>
      <c r="CT36" s="1202">
        <v>43870</v>
      </c>
      <c r="CU36" s="1198">
        <v>43899</v>
      </c>
      <c r="CV36" s="1201">
        <v>43930</v>
      </c>
      <c r="CW36" s="1201">
        <v>43960</v>
      </c>
      <c r="CX36" s="1201">
        <v>43991</v>
      </c>
      <c r="CY36" s="1201">
        <v>44021</v>
      </c>
      <c r="CZ36" s="1201">
        <v>44052</v>
      </c>
      <c r="DA36" s="1201">
        <v>44083</v>
      </c>
      <c r="DB36" s="1201">
        <v>44113</v>
      </c>
      <c r="DC36" s="1201">
        <v>44144</v>
      </c>
      <c r="DD36" s="1201">
        <v>44174</v>
      </c>
      <c r="DE36" s="1201">
        <v>44197</v>
      </c>
      <c r="DF36" s="1201">
        <v>44228</v>
      </c>
      <c r="DG36" s="1201">
        <v>44256</v>
      </c>
      <c r="DH36" s="1201">
        <v>44287</v>
      </c>
      <c r="DI36" s="1201">
        <v>44317</v>
      </c>
      <c r="DJ36" s="1201">
        <v>44348</v>
      </c>
      <c r="DK36" s="1201">
        <v>44378</v>
      </c>
      <c r="DL36" s="1201">
        <v>44409</v>
      </c>
      <c r="DM36" s="1201">
        <v>44440</v>
      </c>
      <c r="DN36" s="1201">
        <v>44470</v>
      </c>
      <c r="DO36" s="1201">
        <v>44501</v>
      </c>
      <c r="DP36" s="1201">
        <v>44531</v>
      </c>
      <c r="DQ36" s="1201">
        <v>44562</v>
      </c>
      <c r="DR36" s="1201">
        <v>44593</v>
      </c>
      <c r="DS36" s="1201">
        <v>44621</v>
      </c>
      <c r="DT36" s="1201">
        <v>44652</v>
      </c>
      <c r="DU36" s="1201">
        <v>44682</v>
      </c>
      <c r="DV36" s="1201">
        <v>44713</v>
      </c>
      <c r="DW36" s="1203"/>
      <c r="DX36" s="1203"/>
      <c r="DY36" s="1190"/>
      <c r="DZ36" s="1190"/>
    </row>
    <row r="37" spans="1:130" s="1299" customFormat="1" ht="20.25" x14ac:dyDescent="0.25">
      <c r="A37" s="1332"/>
      <c r="B37" s="1333"/>
      <c r="C37" s="1333"/>
      <c r="D37" s="1333"/>
      <c r="E37" s="1333"/>
      <c r="F37" s="1333"/>
      <c r="G37" s="1333"/>
      <c r="H37" s="1333"/>
      <c r="I37" s="1333"/>
      <c r="J37" s="1333"/>
      <c r="K37" s="1333"/>
      <c r="L37" s="1333"/>
      <c r="M37" s="1333"/>
      <c r="N37" s="1333"/>
      <c r="O37" s="1333"/>
      <c r="P37" s="1333"/>
      <c r="Q37" s="1333"/>
      <c r="R37" s="1333"/>
      <c r="S37" s="1333"/>
      <c r="T37" s="1333"/>
      <c r="U37" s="1333"/>
      <c r="V37" s="1333"/>
      <c r="W37" s="1333"/>
      <c r="X37" s="1333"/>
      <c r="Y37" s="1333"/>
      <c r="Z37" s="1333"/>
      <c r="AA37" s="1333"/>
      <c r="AB37" s="1333"/>
      <c r="AC37" s="1333"/>
      <c r="AD37" s="1333"/>
      <c r="AE37" s="1333"/>
      <c r="AF37" s="1333"/>
      <c r="AG37" s="1333"/>
      <c r="AH37" s="1333"/>
      <c r="AI37" s="1333"/>
      <c r="AJ37" s="1333"/>
      <c r="AK37" s="1333"/>
      <c r="AL37" s="1333"/>
      <c r="AM37" s="1333"/>
      <c r="AN37" s="1333"/>
      <c r="AO37" s="1333"/>
      <c r="AP37" s="1333"/>
      <c r="AQ37" s="1334"/>
      <c r="AR37" s="1334"/>
      <c r="AS37" s="1334"/>
      <c r="AT37" s="1334"/>
      <c r="AU37" s="1334"/>
      <c r="AV37" s="1334"/>
      <c r="AW37" s="1334"/>
      <c r="AX37" s="1334"/>
      <c r="AY37" s="1334"/>
      <c r="AZ37" s="1334"/>
      <c r="BA37" s="1334"/>
      <c r="BB37" s="1334"/>
      <c r="BC37" s="1334"/>
      <c r="BD37" s="1334"/>
      <c r="BE37" s="1334"/>
      <c r="BF37" s="1334"/>
      <c r="BG37" s="1334"/>
      <c r="BH37" s="1334"/>
      <c r="BI37" s="1334"/>
      <c r="BJ37" s="1334"/>
      <c r="BK37" s="1334"/>
      <c r="BL37" s="1334"/>
      <c r="BM37" s="1334"/>
      <c r="BN37" s="1334"/>
      <c r="BO37" s="1334"/>
      <c r="BP37" s="1334"/>
      <c r="BQ37" s="1335"/>
      <c r="BR37" s="1292"/>
      <c r="BS37" s="1292"/>
      <c r="BT37" s="1336"/>
      <c r="BU37" s="1336"/>
      <c r="BV37" s="1336"/>
      <c r="BW37" s="1337"/>
      <c r="BX37" s="1337"/>
      <c r="BY37" s="1337"/>
      <c r="BZ37" s="1337"/>
      <c r="CA37" s="1337"/>
      <c r="CB37" s="1337"/>
      <c r="CC37" s="1337"/>
      <c r="CD37" s="1338"/>
      <c r="CE37" s="1338"/>
      <c r="CF37" s="1338"/>
      <c r="CG37" s="1339"/>
      <c r="CH37" s="1340"/>
      <c r="CI37" s="1340"/>
      <c r="CJ37" s="1340"/>
      <c r="CK37" s="1340"/>
      <c r="CL37" s="1340"/>
      <c r="CM37" s="1340"/>
      <c r="CN37" s="1340"/>
      <c r="CO37" s="1340"/>
      <c r="CP37" s="1340"/>
      <c r="CQ37" s="1340"/>
      <c r="CR37" s="1340"/>
      <c r="CS37" s="1340"/>
      <c r="CT37" s="1341"/>
      <c r="CU37" s="1340"/>
      <c r="CV37" s="1342"/>
      <c r="CW37" s="1342"/>
      <c r="CX37" s="1342"/>
      <c r="CY37" s="1342"/>
      <c r="CZ37" s="1342"/>
      <c r="DA37" s="1342"/>
      <c r="DB37" s="1342"/>
      <c r="DC37" s="1342"/>
      <c r="DD37" s="1342"/>
      <c r="DE37" s="1342"/>
      <c r="DF37" s="1342"/>
      <c r="DG37" s="1342"/>
      <c r="DH37" s="1342"/>
      <c r="DI37" s="1342"/>
      <c r="DJ37" s="1342"/>
      <c r="DK37" s="1342"/>
      <c r="DL37" s="1342"/>
      <c r="DM37" s="1342"/>
      <c r="DN37" s="1342"/>
      <c r="DO37" s="1342"/>
      <c r="DP37" s="1342"/>
      <c r="DQ37" s="1342"/>
      <c r="DR37" s="1342"/>
      <c r="DS37" s="1342"/>
      <c r="DT37" s="1342"/>
      <c r="DU37" s="1342"/>
      <c r="DV37" s="1342"/>
      <c r="DW37" s="1251"/>
      <c r="DX37" s="1251"/>
      <c r="DY37" s="1190"/>
      <c r="DZ37" s="1190"/>
    </row>
    <row r="38" spans="1:130" s="1299" customFormat="1" ht="29.25" customHeight="1" x14ac:dyDescent="0.25">
      <c r="A38" s="1205" t="s">
        <v>3789</v>
      </c>
      <c r="B38" s="1343">
        <v>218504</v>
      </c>
      <c r="C38" s="1343">
        <v>224119</v>
      </c>
      <c r="D38" s="1343">
        <v>228136</v>
      </c>
      <c r="E38" s="1343">
        <v>226594</v>
      </c>
      <c r="F38" s="1343">
        <v>231147</v>
      </c>
      <c r="G38" s="1343">
        <v>235129</v>
      </c>
      <c r="H38" s="1343">
        <v>239464</v>
      </c>
      <c r="I38" s="1343">
        <v>218381</v>
      </c>
      <c r="J38" s="1343">
        <v>220362</v>
      </c>
      <c r="K38" s="1343">
        <v>197884</v>
      </c>
      <c r="L38" s="1343">
        <v>196323</v>
      </c>
      <c r="M38" s="1343">
        <v>200345</v>
      </c>
      <c r="N38" s="1343">
        <v>204835</v>
      </c>
      <c r="O38" s="1343">
        <v>211679</v>
      </c>
      <c r="P38" s="1343">
        <v>216738</v>
      </c>
      <c r="Q38" s="1343">
        <v>225759</v>
      </c>
      <c r="R38" s="1343">
        <v>229500</v>
      </c>
      <c r="S38" s="1343">
        <v>234910</v>
      </c>
      <c r="T38" s="1343">
        <v>235346</v>
      </c>
      <c r="U38" s="1343">
        <v>234435</v>
      </c>
      <c r="V38" s="1343">
        <v>234949</v>
      </c>
      <c r="W38" s="1343">
        <v>237508</v>
      </c>
      <c r="X38" s="1343">
        <v>240808</v>
      </c>
      <c r="Y38" s="1343">
        <v>240601</v>
      </c>
      <c r="Z38" s="1343">
        <v>243965</v>
      </c>
      <c r="AA38" s="1343">
        <v>235627</v>
      </c>
      <c r="AB38" s="1343">
        <v>252507</v>
      </c>
      <c r="AC38" s="1343">
        <v>257288</v>
      </c>
      <c r="AD38" s="1343">
        <v>260171</v>
      </c>
      <c r="AE38" s="1343">
        <v>264655</v>
      </c>
      <c r="AF38" s="1343">
        <v>269188</v>
      </c>
      <c r="AG38" s="1343">
        <v>266521</v>
      </c>
      <c r="AH38" s="1343">
        <v>276104</v>
      </c>
      <c r="AI38" s="1343">
        <v>280712</v>
      </c>
      <c r="AJ38" s="1343">
        <v>285085</v>
      </c>
      <c r="AK38" s="1343">
        <v>288922</v>
      </c>
      <c r="AL38" s="1343">
        <v>294619</v>
      </c>
      <c r="AM38" s="1343">
        <v>299638</v>
      </c>
      <c r="AN38" s="1343">
        <v>217817</v>
      </c>
      <c r="AO38" s="1343">
        <v>300581</v>
      </c>
      <c r="AP38" s="1343"/>
      <c r="AQ38" s="1343"/>
      <c r="AR38" s="1343"/>
      <c r="AS38" s="1343"/>
      <c r="AT38" s="1343"/>
      <c r="AU38" s="1343"/>
      <c r="AV38" s="1343"/>
      <c r="AW38" s="1343">
        <v>672570</v>
      </c>
      <c r="AX38" s="1343">
        <v>679467</v>
      </c>
      <c r="AY38" s="1343">
        <v>687041</v>
      </c>
      <c r="AZ38" s="1343">
        <v>693664</v>
      </c>
      <c r="BA38" s="1343">
        <v>702420</v>
      </c>
      <c r="BB38" s="1343">
        <v>710824</v>
      </c>
      <c r="BC38" s="1343">
        <v>719508</v>
      </c>
      <c r="BD38" s="1343">
        <v>731005</v>
      </c>
      <c r="BE38" s="1343">
        <v>758476</v>
      </c>
      <c r="BF38" s="1343">
        <v>832915</v>
      </c>
      <c r="BG38" s="1343">
        <v>858067</v>
      </c>
      <c r="BH38" s="1343">
        <v>879560</v>
      </c>
      <c r="BI38" s="1343">
        <v>889071</v>
      </c>
      <c r="BJ38" s="1343">
        <v>908689</v>
      </c>
      <c r="BK38" s="1343">
        <v>919742</v>
      </c>
      <c r="BL38" s="1343">
        <v>925848</v>
      </c>
      <c r="BM38" s="1343">
        <v>935242</v>
      </c>
      <c r="BN38" s="1343">
        <v>925194</v>
      </c>
      <c r="BO38" s="1343">
        <v>933381</v>
      </c>
      <c r="BP38" s="1343">
        <v>942015</v>
      </c>
      <c r="BQ38" s="1344">
        <v>940854</v>
      </c>
      <c r="BR38" s="1243">
        <v>949490</v>
      </c>
      <c r="BS38" s="1243">
        <v>955043</v>
      </c>
      <c r="BT38" s="1243">
        <v>941619</v>
      </c>
      <c r="BU38" s="1243">
        <v>948229</v>
      </c>
      <c r="BV38" s="1243">
        <v>948516</v>
      </c>
      <c r="BW38" s="1306">
        <v>964530</v>
      </c>
      <c r="BX38" s="1306">
        <v>970935</v>
      </c>
      <c r="BY38" s="1306">
        <v>951686</v>
      </c>
      <c r="BZ38" s="1306">
        <v>955733</v>
      </c>
      <c r="CA38" s="1306">
        <v>961636</v>
      </c>
      <c r="CB38" s="1306">
        <v>971144</v>
      </c>
      <c r="CC38" s="1306">
        <v>1020313</v>
      </c>
      <c r="CD38" s="1307">
        <v>1054427</v>
      </c>
      <c r="CE38" s="1307">
        <v>1063554</v>
      </c>
      <c r="CF38" s="1307">
        <v>1082866</v>
      </c>
      <c r="CG38" s="1308">
        <v>1099053</v>
      </c>
      <c r="CH38" s="1243">
        <v>1096488</v>
      </c>
      <c r="CI38" s="1243">
        <v>1103074</v>
      </c>
      <c r="CJ38" s="1243">
        <v>1027475</v>
      </c>
      <c r="CK38" s="1243">
        <v>1042447</v>
      </c>
      <c r="CL38" s="1243">
        <v>1052016</v>
      </c>
      <c r="CM38" s="1243">
        <v>1060931</v>
      </c>
      <c r="CN38" s="1243">
        <v>1076283</v>
      </c>
      <c r="CO38" s="1243">
        <v>1105684</v>
      </c>
      <c r="CP38" s="1243">
        <v>1111715</v>
      </c>
      <c r="CQ38" s="1243">
        <v>1131993</v>
      </c>
      <c r="CR38" s="1243">
        <v>1149028</v>
      </c>
      <c r="CS38" s="1243">
        <v>1164885</v>
      </c>
      <c r="CT38" s="1345">
        <v>1176052</v>
      </c>
      <c r="CU38" s="1243">
        <v>1184820</v>
      </c>
      <c r="CV38" s="1346">
        <v>1194417</v>
      </c>
      <c r="CW38" s="1346">
        <v>1208125</v>
      </c>
      <c r="CX38" s="1346">
        <v>1215189</v>
      </c>
      <c r="CY38" s="1346">
        <v>1234367</v>
      </c>
      <c r="CZ38" s="1346">
        <v>1245363</v>
      </c>
      <c r="DA38" s="1346">
        <v>1259364</v>
      </c>
      <c r="DB38" s="1346">
        <v>1277748</v>
      </c>
      <c r="DC38" s="1346">
        <v>1287327</v>
      </c>
      <c r="DD38" s="1346">
        <v>1299204</v>
      </c>
      <c r="DE38" s="1346">
        <v>1307420</v>
      </c>
      <c r="DF38" s="1346">
        <v>1305861</v>
      </c>
      <c r="DG38" s="1346">
        <v>1309959</v>
      </c>
      <c r="DH38" s="1346">
        <v>1315174</v>
      </c>
      <c r="DI38" s="1346">
        <v>1325954</v>
      </c>
      <c r="DJ38" s="1346">
        <v>1329927</v>
      </c>
      <c r="DK38" s="1346">
        <v>1318181</v>
      </c>
      <c r="DL38" s="1346">
        <v>1316640</v>
      </c>
      <c r="DM38" s="1346">
        <v>1321136</v>
      </c>
      <c r="DN38" s="1346">
        <v>1326357</v>
      </c>
      <c r="DO38" s="1346">
        <v>1326980</v>
      </c>
      <c r="DP38" s="1346">
        <v>1331221</v>
      </c>
      <c r="DQ38" s="1346">
        <v>1334910</v>
      </c>
      <c r="DR38" s="1346">
        <v>1322637</v>
      </c>
      <c r="DS38" s="1346">
        <v>1339490</v>
      </c>
      <c r="DT38" s="1346">
        <v>1354279</v>
      </c>
      <c r="DU38" s="1346">
        <v>1366846</v>
      </c>
      <c r="DV38" s="1346">
        <v>1374406</v>
      </c>
      <c r="DW38" s="1347"/>
      <c r="DX38" s="1348"/>
      <c r="DY38" s="1190"/>
      <c r="DZ38" s="1190"/>
    </row>
    <row r="39" spans="1:130" s="1299" customFormat="1" ht="19.5" thickBot="1" x14ac:dyDescent="0.3">
      <c r="A39" s="1303" t="s">
        <v>3790</v>
      </c>
      <c r="B39" s="1349"/>
      <c r="C39" s="1349"/>
      <c r="D39" s="1349"/>
      <c r="E39" s="1349"/>
      <c r="F39" s="1349"/>
      <c r="G39" s="1349"/>
      <c r="H39" s="1349"/>
      <c r="I39" s="1349"/>
      <c r="J39" s="1349"/>
      <c r="K39" s="1349"/>
      <c r="L39" s="1349"/>
      <c r="M39" s="1349"/>
      <c r="N39" s="1349"/>
      <c r="O39" s="1349"/>
      <c r="P39" s="1349"/>
      <c r="Q39" s="1349"/>
      <c r="R39" s="1349"/>
      <c r="S39" s="1349"/>
      <c r="T39" s="1349"/>
      <c r="U39" s="1349"/>
      <c r="V39" s="1349"/>
      <c r="W39" s="1349"/>
      <c r="X39" s="1349"/>
      <c r="Y39" s="1349"/>
      <c r="Z39" s="1349"/>
      <c r="AA39" s="1349"/>
      <c r="AB39" s="1349"/>
      <c r="AC39" s="1349"/>
      <c r="AD39" s="1349"/>
      <c r="AE39" s="1349"/>
      <c r="AF39" s="1349"/>
      <c r="AG39" s="1349"/>
      <c r="AH39" s="1349"/>
      <c r="AI39" s="1349"/>
      <c r="AJ39" s="1349"/>
      <c r="AK39" s="1349"/>
      <c r="AL39" s="1349"/>
      <c r="AM39" s="1349"/>
      <c r="AN39" s="1349"/>
      <c r="AO39" s="1349"/>
      <c r="AP39" s="1349"/>
      <c r="AQ39" s="1343"/>
      <c r="AR39" s="1343"/>
      <c r="AS39" s="1343"/>
      <c r="AT39" s="1343"/>
      <c r="AU39" s="1343"/>
      <c r="AV39" s="1343"/>
      <c r="AW39" s="1343">
        <v>513</v>
      </c>
      <c r="AX39" s="1343">
        <v>529</v>
      </c>
      <c r="AY39" s="1343">
        <v>536</v>
      </c>
      <c r="AZ39" s="1343">
        <v>545</v>
      </c>
      <c r="BA39" s="1343">
        <v>581</v>
      </c>
      <c r="BB39" s="1343">
        <v>564</v>
      </c>
      <c r="BC39" s="1343">
        <v>579</v>
      </c>
      <c r="BD39" s="1343">
        <v>366</v>
      </c>
      <c r="BE39" s="1343">
        <v>349</v>
      </c>
      <c r="BF39" s="1343">
        <v>373</v>
      </c>
      <c r="BG39" s="1343">
        <v>381</v>
      </c>
      <c r="BH39" s="1343">
        <v>446</v>
      </c>
      <c r="BI39" s="1343">
        <v>383</v>
      </c>
      <c r="BJ39" s="1343">
        <v>371</v>
      </c>
      <c r="BK39" s="1343">
        <v>394</v>
      </c>
      <c r="BL39" s="1343">
        <v>412</v>
      </c>
      <c r="BM39" s="1343">
        <v>447</v>
      </c>
      <c r="BN39" s="1343">
        <v>414</v>
      </c>
      <c r="BO39" s="1343">
        <v>428</v>
      </c>
      <c r="BP39" s="1343">
        <v>435</v>
      </c>
      <c r="BQ39" s="1344">
        <v>426</v>
      </c>
      <c r="BR39" s="1243">
        <v>349</v>
      </c>
      <c r="BS39" s="1243">
        <v>352</v>
      </c>
      <c r="BT39" s="1243">
        <v>456</v>
      </c>
      <c r="BU39" s="1243">
        <v>366</v>
      </c>
      <c r="BV39" s="1243">
        <v>393</v>
      </c>
      <c r="BW39" s="1306">
        <v>257</v>
      </c>
      <c r="BX39" s="1306">
        <v>424</v>
      </c>
      <c r="BY39" s="1306">
        <v>476</v>
      </c>
      <c r="BZ39" s="1306">
        <v>452</v>
      </c>
      <c r="CA39" s="1306">
        <v>465</v>
      </c>
      <c r="CB39" s="1306">
        <v>453</v>
      </c>
      <c r="CC39" s="1306">
        <v>479</v>
      </c>
      <c r="CD39" s="1307">
        <v>501</v>
      </c>
      <c r="CE39" s="1307">
        <v>501</v>
      </c>
      <c r="CF39" s="1307">
        <v>594</v>
      </c>
      <c r="CG39" s="1308">
        <v>516</v>
      </c>
      <c r="CH39" s="1243">
        <v>516</v>
      </c>
      <c r="CI39" s="1243">
        <v>601</v>
      </c>
      <c r="CJ39" s="1243">
        <v>565</v>
      </c>
      <c r="CK39" s="1243">
        <v>617</v>
      </c>
      <c r="CL39" s="1243">
        <v>657</v>
      </c>
      <c r="CM39" s="1243">
        <v>536</v>
      </c>
      <c r="CN39" s="1243">
        <v>1356</v>
      </c>
      <c r="CO39" s="1243">
        <v>1453</v>
      </c>
      <c r="CP39" s="1243">
        <v>1524</v>
      </c>
      <c r="CQ39" s="1243">
        <v>1656</v>
      </c>
      <c r="CR39" s="1243">
        <v>2109</v>
      </c>
      <c r="CS39" s="1243">
        <v>2001</v>
      </c>
      <c r="CT39" s="1345">
        <v>2242</v>
      </c>
      <c r="CU39" s="1243">
        <v>1910</v>
      </c>
      <c r="CV39" s="1346">
        <v>766</v>
      </c>
      <c r="CW39" s="1346">
        <v>1421</v>
      </c>
      <c r="CX39" s="1346">
        <v>2320</v>
      </c>
      <c r="CY39" s="1346">
        <v>2777</v>
      </c>
      <c r="CZ39" s="1346">
        <v>3072</v>
      </c>
      <c r="DA39" s="1346">
        <v>3162</v>
      </c>
      <c r="DB39" s="1346">
        <v>3489</v>
      </c>
      <c r="DC39" s="1346">
        <v>3588</v>
      </c>
      <c r="DD39" s="1346">
        <v>4317</v>
      </c>
      <c r="DE39" s="1346">
        <v>4011</v>
      </c>
      <c r="DF39" s="1346">
        <v>4132</v>
      </c>
      <c r="DG39" s="1346">
        <v>3399</v>
      </c>
      <c r="DH39" s="1346">
        <v>3406</v>
      </c>
      <c r="DI39" s="1346">
        <v>3648</v>
      </c>
      <c r="DJ39" s="1346">
        <v>4543</v>
      </c>
      <c r="DK39" s="1346">
        <v>4866</v>
      </c>
      <c r="DL39" s="1346">
        <v>4706</v>
      </c>
      <c r="DM39" s="1346">
        <v>4447</v>
      </c>
      <c r="DN39" s="1346">
        <v>4442</v>
      </c>
      <c r="DO39" s="1346">
        <v>4026</v>
      </c>
      <c r="DP39" s="1346">
        <v>3868</v>
      </c>
      <c r="DQ39" s="1346">
        <v>3998</v>
      </c>
      <c r="DR39" s="1346">
        <v>6428</v>
      </c>
      <c r="DS39" s="1346">
        <v>6633</v>
      </c>
      <c r="DT39" s="1346">
        <v>6686</v>
      </c>
      <c r="DU39" s="1346">
        <v>6667</v>
      </c>
      <c r="DV39" s="1346">
        <v>6488</v>
      </c>
      <c r="DW39" s="1347"/>
      <c r="DX39" s="1348"/>
      <c r="DY39" s="1190"/>
      <c r="DZ39" s="1190"/>
    </row>
    <row r="40" spans="1:130" s="1299" customFormat="1" ht="19.5" thickBot="1" x14ac:dyDescent="0.3">
      <c r="A40" s="1303"/>
      <c r="B40" s="1343"/>
      <c r="C40" s="1343"/>
      <c r="D40" s="1343"/>
      <c r="E40" s="1343"/>
      <c r="F40" s="1343"/>
      <c r="G40" s="1343"/>
      <c r="H40" s="1343"/>
      <c r="I40" s="1343"/>
      <c r="J40" s="1343"/>
      <c r="K40" s="1343"/>
      <c r="L40" s="1343"/>
      <c r="M40" s="1343"/>
      <c r="N40" s="1343"/>
      <c r="O40" s="1343"/>
      <c r="P40" s="1343"/>
      <c r="Q40" s="1343"/>
      <c r="R40" s="1343"/>
      <c r="S40" s="1343"/>
      <c r="T40" s="1343"/>
      <c r="U40" s="1343"/>
      <c r="V40" s="1343"/>
      <c r="W40" s="1343"/>
      <c r="X40" s="1343"/>
      <c r="Y40" s="1343"/>
      <c r="Z40" s="1343"/>
      <c r="AA40" s="1343"/>
      <c r="AB40" s="1343"/>
      <c r="AC40" s="1343"/>
      <c r="AD40" s="1343"/>
      <c r="AE40" s="1343"/>
      <c r="AF40" s="1343"/>
      <c r="AG40" s="1343"/>
      <c r="AH40" s="1343"/>
      <c r="AI40" s="1343"/>
      <c r="AJ40" s="1343"/>
      <c r="AK40" s="1343"/>
      <c r="AL40" s="1343"/>
      <c r="AM40" s="1343"/>
      <c r="AN40" s="1343"/>
      <c r="AO40" s="1343"/>
      <c r="AP40" s="1343"/>
      <c r="AQ40" s="1344"/>
      <c r="AR40" s="1343"/>
      <c r="AS40" s="1343"/>
      <c r="AT40" s="1343"/>
      <c r="AU40" s="1343"/>
      <c r="AV40" s="1343"/>
      <c r="AW40" s="1343"/>
      <c r="AX40" s="1343"/>
      <c r="AY40" s="1343"/>
      <c r="AZ40" s="1343"/>
      <c r="BA40" s="1343"/>
      <c r="BB40" s="1343"/>
      <c r="BC40" s="1343"/>
      <c r="BD40" s="1343"/>
      <c r="BE40" s="1343"/>
      <c r="BF40" s="1343"/>
      <c r="BG40" s="1343"/>
      <c r="BH40" s="1350"/>
      <c r="BI40" s="1351"/>
      <c r="BJ40" s="1351"/>
      <c r="BK40" s="1351"/>
      <c r="BL40" s="1351"/>
      <c r="BM40" s="1351"/>
      <c r="BN40" s="1351"/>
      <c r="BO40" s="1351"/>
      <c r="BP40" s="1351"/>
      <c r="BQ40" s="1352"/>
      <c r="BR40" s="1243"/>
      <c r="BS40" s="1243"/>
      <c r="BT40" s="1243"/>
      <c r="BU40" s="1243"/>
      <c r="BV40" s="1243"/>
      <c r="BW40" s="1306"/>
      <c r="BX40" s="1306"/>
      <c r="BY40" s="1306"/>
      <c r="BZ40" s="1306"/>
      <c r="CA40" s="1306"/>
      <c r="CB40" s="1306"/>
      <c r="CC40" s="1306"/>
      <c r="CD40" s="1307"/>
      <c r="CE40" s="1307"/>
      <c r="CF40" s="1307"/>
      <c r="CG40" s="1308"/>
      <c r="CH40" s="1243"/>
      <c r="CI40" s="1243"/>
      <c r="CJ40" s="1243"/>
      <c r="CK40" s="1243"/>
      <c r="CL40" s="1243"/>
      <c r="CM40" s="1243"/>
      <c r="CN40" s="1243"/>
      <c r="CO40" s="1243"/>
      <c r="CP40" s="1243"/>
      <c r="CQ40" s="1243"/>
      <c r="CR40" s="1243"/>
      <c r="CS40" s="1243"/>
      <c r="CT40" s="1345"/>
      <c r="CU40" s="1243"/>
      <c r="CV40" s="1346"/>
      <c r="CW40" s="1346"/>
      <c r="CX40" s="1346"/>
      <c r="CY40" s="1346"/>
      <c r="CZ40" s="1346"/>
      <c r="DA40" s="1346"/>
      <c r="DB40" s="1346"/>
      <c r="DC40" s="1346"/>
      <c r="DD40" s="1346"/>
      <c r="DE40" s="1346"/>
      <c r="DF40" s="1346"/>
      <c r="DG40" s="1346"/>
      <c r="DH40" s="1346"/>
      <c r="DI40" s="1346"/>
      <c r="DJ40" s="1346"/>
      <c r="DK40" s="1346"/>
      <c r="DL40" s="1346"/>
      <c r="DM40" s="1346"/>
      <c r="DN40" s="1346"/>
      <c r="DO40" s="1346"/>
      <c r="DP40" s="1346"/>
      <c r="DQ40" s="1346"/>
      <c r="DR40" s="1346"/>
      <c r="DS40" s="1346"/>
      <c r="DT40" s="1346"/>
      <c r="DU40" s="1346"/>
      <c r="DV40" s="1346"/>
      <c r="DW40" s="1347"/>
      <c r="DX40" s="1348"/>
      <c r="DY40" s="1190"/>
      <c r="DZ40" s="1190"/>
    </row>
    <row r="41" spans="1:130" s="1299" customFormat="1" ht="19.5" thickTop="1" x14ac:dyDescent="0.25">
      <c r="A41" s="1303" t="s">
        <v>3791</v>
      </c>
      <c r="B41" s="1353">
        <v>238413</v>
      </c>
      <c r="C41" s="1353">
        <v>238093</v>
      </c>
      <c r="D41" s="1353">
        <v>261162</v>
      </c>
      <c r="E41" s="1353">
        <v>277292</v>
      </c>
      <c r="F41" s="1353">
        <v>283585</v>
      </c>
      <c r="G41" s="1353">
        <v>266059</v>
      </c>
      <c r="H41" s="1353">
        <v>290958</v>
      </c>
      <c r="I41" s="1353">
        <v>283367</v>
      </c>
      <c r="J41" s="1353">
        <v>264927</v>
      </c>
      <c r="K41" s="1353">
        <v>315412</v>
      </c>
      <c r="L41" s="1353">
        <v>295863</v>
      </c>
      <c r="M41" s="1353">
        <v>392058</v>
      </c>
      <c r="N41" s="1353">
        <v>351065</v>
      </c>
      <c r="O41" s="1353">
        <v>327122</v>
      </c>
      <c r="P41" s="1353">
        <v>380181</v>
      </c>
      <c r="Q41" s="1353">
        <v>385013</v>
      </c>
      <c r="R41" s="1353">
        <v>366954</v>
      </c>
      <c r="S41" s="1353">
        <v>406022</v>
      </c>
      <c r="T41" s="1353">
        <v>392209</v>
      </c>
      <c r="U41" s="1353">
        <v>375620</v>
      </c>
      <c r="V41" s="1353">
        <v>410190</v>
      </c>
      <c r="W41" s="1353">
        <v>398849</v>
      </c>
      <c r="X41" s="1353">
        <v>525624</v>
      </c>
      <c r="Y41" s="1353">
        <v>402112</v>
      </c>
      <c r="Z41" s="1353">
        <v>375413</v>
      </c>
      <c r="AA41" s="1353">
        <v>422037</v>
      </c>
      <c r="AB41" s="1353">
        <v>435923</v>
      </c>
      <c r="AC41" s="1353">
        <v>441066</v>
      </c>
      <c r="AD41" s="1353">
        <v>420177</v>
      </c>
      <c r="AE41" s="1353">
        <v>454337</v>
      </c>
      <c r="AF41" s="1353">
        <v>481938</v>
      </c>
      <c r="AG41" s="1353">
        <v>466579</v>
      </c>
      <c r="AH41" s="1353">
        <v>504400</v>
      </c>
      <c r="AI41" s="1353">
        <v>500404</v>
      </c>
      <c r="AJ41" s="1353">
        <v>614221</v>
      </c>
      <c r="AK41" s="1353">
        <v>506560</v>
      </c>
      <c r="AL41" s="1353">
        <v>482473</v>
      </c>
      <c r="AM41" s="1353">
        <v>540918</v>
      </c>
      <c r="AN41" s="1353">
        <v>534150</v>
      </c>
      <c r="AO41" s="1353">
        <v>545998</v>
      </c>
      <c r="AP41" s="1353"/>
      <c r="AQ41" s="1344"/>
      <c r="AR41" s="1354"/>
      <c r="AS41" s="1354"/>
      <c r="AT41" s="1354"/>
      <c r="AU41" s="1354"/>
      <c r="AV41" s="1354"/>
      <c r="AW41" s="1354">
        <v>484014</v>
      </c>
      <c r="AX41" s="1354">
        <v>441607</v>
      </c>
      <c r="AY41" s="1354">
        <v>478285</v>
      </c>
      <c r="AZ41" s="1354">
        <v>472079</v>
      </c>
      <c r="BA41" s="1354">
        <v>492814</v>
      </c>
      <c r="BB41" s="1354">
        <v>464036</v>
      </c>
      <c r="BC41" s="1354">
        <v>509329</v>
      </c>
      <c r="BD41" s="1354">
        <v>516251</v>
      </c>
      <c r="BE41" s="1354">
        <v>510762</v>
      </c>
      <c r="BF41" s="1354">
        <v>557220</v>
      </c>
      <c r="BG41" s="1354">
        <v>552943</v>
      </c>
      <c r="BH41" s="1354">
        <v>689013</v>
      </c>
      <c r="BI41" s="1354">
        <v>618500</v>
      </c>
      <c r="BJ41" s="1354">
        <v>574868</v>
      </c>
      <c r="BK41" s="1354">
        <v>655362</v>
      </c>
      <c r="BL41" s="1354">
        <v>653193</v>
      </c>
      <c r="BM41" s="1354">
        <v>706131</v>
      </c>
      <c r="BN41" s="1354">
        <v>665428</v>
      </c>
      <c r="BO41" s="1354">
        <v>715621</v>
      </c>
      <c r="BP41" s="1354">
        <v>722923</v>
      </c>
      <c r="BQ41" s="1355">
        <v>700193</v>
      </c>
      <c r="BR41" s="1311">
        <v>763127</v>
      </c>
      <c r="BS41" s="1311">
        <v>754532</v>
      </c>
      <c r="BT41" s="1311">
        <v>928264</v>
      </c>
      <c r="BU41" s="1311">
        <v>802564</v>
      </c>
      <c r="BV41" s="1311">
        <v>758901</v>
      </c>
      <c r="BW41" s="1312">
        <v>876852</v>
      </c>
      <c r="BX41" s="1312">
        <v>862030</v>
      </c>
      <c r="BY41" s="1312">
        <v>913581</v>
      </c>
      <c r="BZ41" s="1312">
        <v>874714</v>
      </c>
      <c r="CA41" s="1312">
        <v>949522</v>
      </c>
      <c r="CB41" s="1312">
        <v>948363</v>
      </c>
      <c r="CC41" s="1312">
        <v>926335</v>
      </c>
      <c r="CD41" s="1313">
        <v>1015480</v>
      </c>
      <c r="CE41" s="1313">
        <v>1004407</v>
      </c>
      <c r="CF41" s="1313">
        <v>1244147</v>
      </c>
      <c r="CG41" s="1314">
        <v>1067960</v>
      </c>
      <c r="CH41" s="1311">
        <v>1028234</v>
      </c>
      <c r="CI41" s="1311">
        <v>1095154</v>
      </c>
      <c r="CJ41" s="1311">
        <v>1207603</v>
      </c>
      <c r="CK41" s="1311">
        <v>1282690</v>
      </c>
      <c r="CL41" s="1311">
        <v>1252951</v>
      </c>
      <c r="CM41" s="1311">
        <v>1323761</v>
      </c>
      <c r="CN41" s="1311">
        <v>1388106</v>
      </c>
      <c r="CO41" s="1311">
        <v>1390360</v>
      </c>
      <c r="CP41" s="1311">
        <v>1518406</v>
      </c>
      <c r="CQ41" s="1311">
        <v>1507734</v>
      </c>
      <c r="CR41" s="1311">
        <v>1833650</v>
      </c>
      <c r="CS41" s="1311">
        <v>1596940</v>
      </c>
      <c r="CT41" s="1356">
        <v>1565197</v>
      </c>
      <c r="CU41" s="1311">
        <v>1680379</v>
      </c>
      <c r="CV41" s="1357">
        <v>1601207</v>
      </c>
      <c r="CW41" s="1357">
        <v>1892092</v>
      </c>
      <c r="CX41" s="1357">
        <v>1898007</v>
      </c>
      <c r="CY41" s="1357">
        <v>2041337</v>
      </c>
      <c r="CZ41" s="1357">
        <v>2068502</v>
      </c>
      <c r="DA41" s="1357">
        <v>2035378</v>
      </c>
      <c r="DB41" s="1357">
        <v>2250420</v>
      </c>
      <c r="DC41" s="1357">
        <v>2203339</v>
      </c>
      <c r="DD41" s="1357">
        <v>2827459</v>
      </c>
      <c r="DE41" s="1357">
        <v>2311418</v>
      </c>
      <c r="DF41" s="1357">
        <v>2189605</v>
      </c>
      <c r="DG41" s="1357">
        <v>2216750</v>
      </c>
      <c r="DH41" s="1357">
        <v>2513901</v>
      </c>
      <c r="DI41" s="1357">
        <v>2799194</v>
      </c>
      <c r="DJ41" s="1357">
        <v>2642710</v>
      </c>
      <c r="DK41" s="1357">
        <v>2738685</v>
      </c>
      <c r="DL41" s="1357">
        <v>2499803</v>
      </c>
      <c r="DM41" s="1357">
        <v>3085848</v>
      </c>
      <c r="DN41" s="1357">
        <v>3416214</v>
      </c>
      <c r="DO41" s="1357">
        <v>3223538</v>
      </c>
      <c r="DP41" s="1357">
        <v>3861364</v>
      </c>
      <c r="DQ41" s="1357">
        <v>3361620</v>
      </c>
      <c r="DR41" s="1357">
        <v>3239624</v>
      </c>
      <c r="DS41" s="1357">
        <v>3600226</v>
      </c>
      <c r="DT41" s="1357">
        <v>3935687</v>
      </c>
      <c r="DU41" s="1357">
        <v>4213025</v>
      </c>
      <c r="DV41" s="1357">
        <v>4029105</v>
      </c>
      <c r="DW41" s="1347"/>
      <c r="DX41" s="1348"/>
      <c r="DY41" s="1190"/>
      <c r="DZ41" s="1190"/>
    </row>
    <row r="42" spans="1:130" s="1251" customFormat="1" ht="19.5" thickBot="1" x14ac:dyDescent="0.3">
      <c r="A42" s="1317" t="s">
        <v>3792</v>
      </c>
      <c r="B42" s="1358">
        <v>43475.962768999998</v>
      </c>
      <c r="C42" s="1358">
        <v>53599.680598999999</v>
      </c>
      <c r="D42" s="1358">
        <v>50754</v>
      </c>
      <c r="E42" s="1358">
        <v>44273.632428999998</v>
      </c>
      <c r="F42" s="1358">
        <v>56415.093000000001</v>
      </c>
      <c r="G42" s="1358">
        <v>69886.773830000006</v>
      </c>
      <c r="H42" s="1358">
        <v>95686.427930000005</v>
      </c>
      <c r="I42" s="1358">
        <v>99053.420203000001</v>
      </c>
      <c r="J42" s="1358">
        <v>109788.97238200001</v>
      </c>
      <c r="K42" s="1358">
        <v>94589.501147999996</v>
      </c>
      <c r="L42" s="1358">
        <v>111014.214874</v>
      </c>
      <c r="M42" s="1358">
        <v>135896.03765000001</v>
      </c>
      <c r="N42" s="1358">
        <v>91072.939985999998</v>
      </c>
      <c r="O42" s="1358">
        <v>105733.91310200001</v>
      </c>
      <c r="P42" s="1358">
        <v>156737.17344799999</v>
      </c>
      <c r="Q42" s="1358">
        <v>88654.171180000005</v>
      </c>
      <c r="R42" s="1358">
        <v>123315.401</v>
      </c>
      <c r="S42" s="1358">
        <v>110439.07325723401</v>
      </c>
      <c r="T42" s="1358">
        <v>83870.612330999997</v>
      </c>
      <c r="U42" s="1358">
        <v>131569.13808400001</v>
      </c>
      <c r="V42" s="1358">
        <v>105040.50852712478</v>
      </c>
      <c r="W42" s="1358">
        <v>84908.775735624222</v>
      </c>
      <c r="X42" s="1358">
        <v>187514.1931471756</v>
      </c>
      <c r="Y42" s="1358">
        <v>117692.056832556</v>
      </c>
      <c r="Z42" s="1358">
        <v>82396.713636</v>
      </c>
      <c r="AA42" s="1358">
        <v>104323</v>
      </c>
      <c r="AB42" s="1358">
        <v>97269</v>
      </c>
      <c r="AC42" s="1358">
        <v>126271.62020400001</v>
      </c>
      <c r="AD42" s="1358">
        <v>179424.24770530299</v>
      </c>
      <c r="AE42" s="1358">
        <v>143778.00127400001</v>
      </c>
      <c r="AF42" s="1358">
        <v>126622.30538200001</v>
      </c>
      <c r="AG42" s="1358">
        <v>146464.13355699999</v>
      </c>
      <c r="AH42" s="1358">
        <v>159790.540978</v>
      </c>
      <c r="AI42" s="1358">
        <v>201645.420835</v>
      </c>
      <c r="AJ42" s="1358">
        <v>268652.59542799997</v>
      </c>
      <c r="AK42" s="1358">
        <v>177035.007265758</v>
      </c>
      <c r="AL42" s="1358">
        <v>213554.44691599999</v>
      </c>
      <c r="AM42" s="1358">
        <f>254231630497.023/1000000</f>
        <v>254231.630497023</v>
      </c>
      <c r="AN42" s="1358">
        <v>212520</v>
      </c>
      <c r="AO42" s="1358">
        <v>170706.24584941001</v>
      </c>
      <c r="AP42" s="1358"/>
      <c r="AQ42" s="1359"/>
      <c r="AR42" s="1360"/>
      <c r="AS42" s="1360"/>
      <c r="AT42" s="1360"/>
      <c r="AU42" s="1360"/>
      <c r="AV42" s="1360"/>
      <c r="AW42" s="1360">
        <v>144.076719</v>
      </c>
      <c r="AX42" s="1360">
        <v>139.514498</v>
      </c>
      <c r="AY42" s="1360">
        <v>151.15639999999999</v>
      </c>
      <c r="AZ42" s="1360">
        <v>152.35351800000001</v>
      </c>
      <c r="BA42" s="1360">
        <v>171.221</v>
      </c>
      <c r="BB42" s="1360">
        <v>165.06743270000001</v>
      </c>
      <c r="BC42" s="1360">
        <v>191.357879</v>
      </c>
      <c r="BD42" s="1360">
        <v>198</v>
      </c>
      <c r="BE42" s="1360">
        <v>209</v>
      </c>
      <c r="BF42" s="1360">
        <v>240.162262</v>
      </c>
      <c r="BG42" s="1360">
        <v>254</v>
      </c>
      <c r="BH42" s="1360">
        <v>356.887002</v>
      </c>
      <c r="BI42" s="1360">
        <v>261</v>
      </c>
      <c r="BJ42" s="1360">
        <v>264.89435500000002</v>
      </c>
      <c r="BK42" s="1360">
        <v>319.31384800000001</v>
      </c>
      <c r="BL42" s="1360">
        <v>318.80098099999998</v>
      </c>
      <c r="BM42" s="1360">
        <v>371</v>
      </c>
      <c r="BN42" s="1360">
        <v>359.79</v>
      </c>
      <c r="BO42" s="1360">
        <v>387</v>
      </c>
      <c r="BP42" s="1360">
        <v>411</v>
      </c>
      <c r="BQ42" s="1359">
        <v>414</v>
      </c>
      <c r="BR42" s="1318">
        <v>462</v>
      </c>
      <c r="BS42" s="1318">
        <v>494</v>
      </c>
      <c r="BT42" s="1318">
        <v>683</v>
      </c>
      <c r="BU42" s="1319">
        <v>445</v>
      </c>
      <c r="BV42" s="1318">
        <v>498</v>
      </c>
      <c r="BW42" s="1361">
        <v>628</v>
      </c>
      <c r="BX42" s="1361">
        <v>598</v>
      </c>
      <c r="BY42" s="1361">
        <v>685</v>
      </c>
      <c r="BZ42" s="1361">
        <v>658</v>
      </c>
      <c r="CA42" s="1361">
        <v>740</v>
      </c>
      <c r="CB42" s="1361">
        <v>746</v>
      </c>
      <c r="CC42" s="1361">
        <v>750</v>
      </c>
      <c r="CD42" s="1362">
        <v>883.54638162000003</v>
      </c>
      <c r="CE42" s="1362">
        <v>892.819615</v>
      </c>
      <c r="CF42" s="1362">
        <v>1259.60703582</v>
      </c>
      <c r="CG42" s="1363">
        <v>912.87033027999996</v>
      </c>
      <c r="CH42" s="1318">
        <v>942.25861424000004</v>
      </c>
      <c r="CI42" s="1318">
        <v>1131.9104803</v>
      </c>
      <c r="CJ42" s="1318">
        <v>1201.6992961200001</v>
      </c>
      <c r="CK42" s="1318">
        <v>1365</v>
      </c>
      <c r="CL42" s="1318">
        <v>1323</v>
      </c>
      <c r="CM42" s="1318">
        <v>1485.02323998</v>
      </c>
      <c r="CN42" s="1318">
        <v>1547</v>
      </c>
      <c r="CO42" s="1318">
        <v>1550</v>
      </c>
      <c r="CP42" s="1318">
        <v>1780</v>
      </c>
      <c r="CQ42" s="1318">
        <v>1733</v>
      </c>
      <c r="CR42" s="1318">
        <v>2382</v>
      </c>
      <c r="CS42" s="1364">
        <v>1790</v>
      </c>
      <c r="CT42" s="1324">
        <v>1813.2225481200001</v>
      </c>
      <c r="CU42" s="1324">
        <v>1754.5599538699998</v>
      </c>
      <c r="CV42" s="1365">
        <v>1719</v>
      </c>
      <c r="CW42" s="1365">
        <v>2336</v>
      </c>
      <c r="CX42" s="1365">
        <v>2420</v>
      </c>
      <c r="CY42" s="1365">
        <v>2678</v>
      </c>
      <c r="CZ42" s="1365">
        <v>2669.7463369700004</v>
      </c>
      <c r="DA42" s="1365">
        <v>2666</v>
      </c>
      <c r="DB42" s="1365">
        <v>2979</v>
      </c>
      <c r="DC42" s="1365">
        <v>2906</v>
      </c>
      <c r="DD42" s="1365">
        <v>4209</v>
      </c>
      <c r="DE42" s="1365">
        <v>2871</v>
      </c>
      <c r="DF42" s="1365">
        <v>3005.8193708700001</v>
      </c>
      <c r="DG42" s="1365">
        <v>2919.8340456999999</v>
      </c>
      <c r="DH42" s="1365">
        <v>3318.7448654999998</v>
      </c>
      <c r="DI42" s="1365">
        <v>3914.1980994300002</v>
      </c>
      <c r="DJ42" s="1365">
        <v>3812.0738489</v>
      </c>
      <c r="DK42" s="1365">
        <v>3764.3706108999995</v>
      </c>
      <c r="DL42" s="1365">
        <v>3091.8570486100002</v>
      </c>
      <c r="DM42" s="1365">
        <v>6126.0944170300008</v>
      </c>
      <c r="DN42" s="1365">
        <v>7021.6901569299989</v>
      </c>
      <c r="DO42" s="1365">
        <v>6479.6133391899994</v>
      </c>
      <c r="DP42" s="1365">
        <v>8690.42861189</v>
      </c>
      <c r="DQ42" s="1365">
        <v>6852.8685000300011</v>
      </c>
      <c r="DR42" s="1365">
        <v>6656.3948762300006</v>
      </c>
      <c r="DS42" s="1365">
        <v>8165.8812512600007</v>
      </c>
      <c r="DT42" s="1365">
        <v>8260.9904197100004</v>
      </c>
      <c r="DU42" s="1365">
        <v>8647.8423638700006</v>
      </c>
      <c r="DV42" s="1365">
        <v>8643.4561872099985</v>
      </c>
      <c r="DW42" s="1347"/>
      <c r="DX42" s="1348"/>
      <c r="DY42" s="1190"/>
      <c r="DZ42" s="1190"/>
    </row>
    <row r="43" spans="1:130" s="1299" customFormat="1" ht="19.5" thickTop="1" x14ac:dyDescent="0.25">
      <c r="A43" s="1279" t="s">
        <v>3793</v>
      </c>
      <c r="B43" s="1366"/>
      <c r="C43" s="1366"/>
      <c r="D43" s="1366"/>
      <c r="E43" s="1366"/>
      <c r="F43" s="1366"/>
      <c r="G43" s="1366"/>
      <c r="H43" s="1366"/>
      <c r="I43" s="1366"/>
      <c r="J43" s="1366"/>
      <c r="K43" s="1366"/>
      <c r="L43" s="1366"/>
      <c r="M43" s="1366"/>
      <c r="N43" s="1366"/>
      <c r="O43" s="1366"/>
      <c r="P43" s="1366"/>
      <c r="Q43" s="1366"/>
      <c r="R43" s="1366"/>
      <c r="S43" s="1366"/>
      <c r="T43" s="1366"/>
      <c r="U43" s="1366"/>
      <c r="V43" s="1366"/>
      <c r="W43" s="1366"/>
      <c r="X43" s="1366"/>
      <c r="Y43" s="1366"/>
      <c r="Z43" s="1366"/>
      <c r="AA43" s="1366"/>
      <c r="AB43" s="1366"/>
      <c r="AC43" s="1366"/>
      <c r="AD43" s="1366"/>
      <c r="AE43" s="1366"/>
      <c r="AF43" s="1366"/>
      <c r="AG43" s="1366"/>
      <c r="AH43" s="1366"/>
      <c r="AI43" s="1366"/>
      <c r="AJ43" s="1366"/>
      <c r="AK43" s="1366"/>
      <c r="AL43" s="1366"/>
      <c r="AM43" s="1366"/>
      <c r="AN43" s="1366"/>
      <c r="AO43" s="1366"/>
      <c r="AP43" s="1366"/>
      <c r="AQ43" s="1366"/>
      <c r="AR43" s="1366"/>
      <c r="AS43" s="1366"/>
      <c r="AT43" s="1366"/>
      <c r="AU43" s="1366"/>
      <c r="AV43" s="1366"/>
      <c r="AW43" s="1366"/>
      <c r="AX43" s="1366"/>
      <c r="AY43" s="1366"/>
      <c r="AZ43" s="1366"/>
      <c r="BA43" s="1366"/>
      <c r="BB43" s="1366"/>
      <c r="BC43" s="1366"/>
      <c r="BD43" s="1366"/>
      <c r="BE43" s="1366"/>
      <c r="BF43" s="1366"/>
      <c r="BG43" s="1366"/>
      <c r="BH43" s="1366"/>
      <c r="BI43" s="1366"/>
      <c r="BJ43" s="1366"/>
      <c r="BK43" s="1366"/>
      <c r="BL43" s="1366"/>
      <c r="BM43" s="1366"/>
      <c r="BN43" s="1366"/>
      <c r="BO43" s="1366"/>
      <c r="BP43" s="1366"/>
      <c r="BQ43" s="1366"/>
      <c r="BR43" s="1366"/>
      <c r="BS43" s="1366"/>
      <c r="BT43" s="1366"/>
      <c r="BU43" s="1367"/>
      <c r="BV43" s="1366"/>
      <c r="BW43" s="1368"/>
      <c r="BX43" s="1368"/>
      <c r="BY43" s="1368"/>
      <c r="BZ43" s="1368"/>
      <c r="CA43" s="1368"/>
      <c r="CB43" s="1368"/>
      <c r="CC43" s="1368"/>
      <c r="CD43" s="1368"/>
      <c r="CE43" s="1368"/>
      <c r="CF43" s="1368"/>
      <c r="CG43" s="1368"/>
      <c r="CH43" s="1368"/>
      <c r="CI43" s="1368"/>
      <c r="CJ43" s="1368"/>
      <c r="CK43" s="1368"/>
      <c r="CL43" s="1368"/>
      <c r="CM43" s="1368"/>
      <c r="CN43" s="1368"/>
      <c r="CO43" s="1368"/>
      <c r="CP43" s="1368"/>
      <c r="CQ43" s="1368"/>
      <c r="CR43" s="1368"/>
      <c r="CS43" s="1368"/>
      <c r="CT43" s="1368"/>
      <c r="CU43" s="1368"/>
      <c r="CV43" s="1368"/>
      <c r="CW43" s="1368"/>
      <c r="CX43" s="1368"/>
      <c r="CY43" s="1368"/>
      <c r="CZ43" s="1368"/>
      <c r="DA43" s="1368"/>
      <c r="DB43" s="1368"/>
      <c r="DC43" s="1368"/>
      <c r="DD43" s="1368"/>
      <c r="DE43" s="1368"/>
      <c r="DF43" s="1368"/>
      <c r="DG43" s="1368"/>
      <c r="DH43" s="1368"/>
      <c r="DI43" s="1369"/>
      <c r="DJ43" s="1369"/>
      <c r="DK43" s="1369"/>
      <c r="DL43" s="1369"/>
      <c r="DM43" s="1369"/>
      <c r="DN43" s="1369"/>
      <c r="DO43" s="1369"/>
      <c r="DP43" s="1369"/>
      <c r="DQ43" s="1369"/>
      <c r="DR43" s="1369"/>
      <c r="DS43" s="1369"/>
      <c r="DT43" s="1369"/>
      <c r="DU43" s="1369"/>
      <c r="DV43" s="1369"/>
      <c r="DW43" s="1251"/>
      <c r="DX43" s="1251"/>
      <c r="DY43" s="1190"/>
      <c r="DZ43" s="1190"/>
    </row>
    <row r="44" spans="1:130" s="1282" customFormat="1" x14ac:dyDescent="0.25">
      <c r="A44" s="1279" t="s">
        <v>3794</v>
      </c>
      <c r="B44" s="1280"/>
      <c r="C44" s="1280"/>
      <c r="D44" s="1280"/>
      <c r="E44" s="1280"/>
      <c r="F44" s="1280"/>
      <c r="G44" s="1280"/>
      <c r="H44" s="1280"/>
      <c r="I44" s="1280"/>
      <c r="J44" s="1280"/>
      <c r="K44" s="1280"/>
      <c r="L44" s="1280"/>
      <c r="M44" s="1280"/>
      <c r="N44" s="1280"/>
      <c r="O44" s="1280"/>
      <c r="P44" s="1280"/>
      <c r="Q44" s="1280"/>
      <c r="R44" s="1280"/>
      <c r="S44" s="1280"/>
      <c r="T44" s="1280"/>
      <c r="U44" s="1280"/>
      <c r="V44" s="1280"/>
      <c r="W44" s="1280"/>
      <c r="X44" s="1280"/>
      <c r="Y44" s="1280"/>
      <c r="Z44" s="1280"/>
      <c r="AA44" s="1280"/>
      <c r="AB44" s="1280"/>
      <c r="AC44" s="1280"/>
      <c r="AD44" s="1280"/>
      <c r="AE44" s="1280"/>
      <c r="AF44" s="1280"/>
      <c r="AG44" s="1280"/>
      <c r="AH44" s="1280"/>
      <c r="AI44" s="1280"/>
      <c r="AJ44" s="1280"/>
      <c r="AK44" s="1280"/>
      <c r="AL44" s="1280"/>
      <c r="AM44" s="1280"/>
      <c r="AN44" s="1280"/>
      <c r="AO44" s="1280"/>
      <c r="AP44" s="1280"/>
      <c r="AQ44" s="1280"/>
      <c r="AR44" s="1280"/>
      <c r="AS44" s="1280"/>
      <c r="AT44" s="1280"/>
      <c r="AU44" s="1280"/>
      <c r="AV44" s="1280"/>
      <c r="AW44" s="1280"/>
      <c r="AX44" s="1280"/>
      <c r="AY44" s="1280"/>
      <c r="AZ44" s="1280"/>
      <c r="BA44" s="1280"/>
      <c r="BB44" s="1280"/>
      <c r="BC44" s="1280"/>
      <c r="BD44" s="1280"/>
      <c r="BE44" s="1280"/>
      <c r="BF44" s="1280"/>
      <c r="BG44" s="1280"/>
      <c r="BH44" s="1280" t="s">
        <v>3795</v>
      </c>
      <c r="BI44" s="1280"/>
      <c r="BJ44" s="1280"/>
      <c r="BK44" s="1280"/>
      <c r="BL44" s="1280"/>
      <c r="BM44" s="1280"/>
      <c r="BN44" s="1280"/>
      <c r="BO44" s="1280"/>
      <c r="BP44" s="1280"/>
      <c r="BQ44" s="1280"/>
      <c r="BT44" s="1280"/>
      <c r="BU44" s="1280"/>
      <c r="BV44" s="1280"/>
      <c r="BW44" s="1283"/>
      <c r="BX44" s="1283"/>
      <c r="BY44" s="1283"/>
      <c r="BZ44" s="1283"/>
      <c r="CA44" s="1283"/>
      <c r="CB44" s="1283"/>
      <c r="CC44" s="1283"/>
      <c r="CD44" s="1283"/>
      <c r="CE44" s="1283"/>
      <c r="CF44" s="1283"/>
      <c r="CG44" s="1283"/>
      <c r="CH44" s="1283"/>
      <c r="CI44" s="1283"/>
      <c r="CJ44" s="1283"/>
      <c r="CK44" s="1283"/>
      <c r="CL44" s="1283"/>
      <c r="CM44" s="1283"/>
      <c r="CN44" s="1283"/>
      <c r="CO44" s="1283"/>
      <c r="CP44" s="1283"/>
      <c r="CQ44" s="1283"/>
      <c r="CR44" s="1283"/>
      <c r="CS44" s="1283"/>
      <c r="CT44" s="1283"/>
      <c r="CU44" s="1283"/>
      <c r="CV44" s="1283"/>
      <c r="CW44" s="1283"/>
      <c r="CX44" s="1283"/>
      <c r="CY44" s="1283"/>
      <c r="CZ44" s="1283"/>
      <c r="DA44" s="1283"/>
      <c r="DB44" s="1283"/>
      <c r="DC44" s="1283"/>
      <c r="DD44" s="1283"/>
      <c r="DE44" s="1283"/>
      <c r="DF44" s="1283"/>
      <c r="DG44" s="1283"/>
      <c r="DH44" s="1283"/>
      <c r="DI44" s="1283"/>
      <c r="DJ44" s="1283"/>
      <c r="DK44" s="1283"/>
      <c r="DL44" s="1283"/>
      <c r="DM44" s="1283"/>
      <c r="DN44" s="1283"/>
      <c r="DO44" s="1283"/>
      <c r="DP44" s="1283"/>
      <c r="DQ44" s="1283"/>
      <c r="DR44" s="1283"/>
      <c r="DS44" s="1370"/>
      <c r="DT44" s="1283"/>
      <c r="DU44" s="1283"/>
      <c r="DV44" s="1283"/>
      <c r="DY44" s="1190"/>
      <c r="DZ44" s="1190"/>
    </row>
    <row r="45" spans="1:130" s="1282" customFormat="1" x14ac:dyDescent="0.25">
      <c r="A45" s="1279" t="s">
        <v>3796</v>
      </c>
      <c r="B45" s="1280"/>
      <c r="C45" s="1280"/>
      <c r="D45" s="1280"/>
      <c r="E45" s="1280"/>
      <c r="F45" s="1280"/>
      <c r="G45" s="1280"/>
      <c r="H45" s="1280"/>
      <c r="I45" s="1280"/>
      <c r="J45" s="1280"/>
      <c r="K45" s="1280"/>
      <c r="L45" s="1280"/>
      <c r="M45" s="1280"/>
      <c r="N45" s="1280"/>
      <c r="O45" s="1280"/>
      <c r="P45" s="1280"/>
      <c r="Q45" s="1280"/>
      <c r="R45" s="1280"/>
      <c r="S45" s="1280"/>
      <c r="T45" s="1280"/>
      <c r="U45" s="1280"/>
      <c r="V45" s="1280"/>
      <c r="W45" s="1280"/>
      <c r="X45" s="1280"/>
      <c r="Y45" s="1280"/>
      <c r="Z45" s="1280"/>
      <c r="AA45" s="1280"/>
      <c r="AB45" s="1280"/>
      <c r="AC45" s="1280"/>
      <c r="AD45" s="1280"/>
      <c r="AE45" s="1280"/>
      <c r="AF45" s="1280"/>
      <c r="AG45" s="1280"/>
      <c r="AH45" s="1280"/>
      <c r="AI45" s="1280"/>
      <c r="AJ45" s="1280"/>
      <c r="AK45" s="1280"/>
      <c r="AL45" s="1280"/>
      <c r="AM45" s="1280"/>
      <c r="AN45" s="1280"/>
      <c r="AO45" s="1280"/>
      <c r="AP45" s="1280"/>
      <c r="AQ45" s="1280"/>
      <c r="AR45" s="1280"/>
      <c r="AS45" s="1280"/>
      <c r="AT45" s="1280"/>
      <c r="AU45" s="1280"/>
      <c r="AV45" s="1280"/>
      <c r="AW45" s="1280"/>
      <c r="AX45" s="1280"/>
      <c r="AY45" s="1280"/>
      <c r="AZ45" s="1280"/>
      <c r="BA45" s="1280"/>
      <c r="BB45" s="1280"/>
      <c r="BC45" s="1280"/>
      <c r="BD45" s="1280"/>
      <c r="BE45" s="1280"/>
      <c r="BF45" s="1280"/>
      <c r="BG45" s="1280"/>
      <c r="BH45" s="1280"/>
      <c r="BI45" s="1280"/>
      <c r="BJ45" s="1280"/>
      <c r="BK45" s="1280"/>
      <c r="BL45" s="1280"/>
      <c r="BM45" s="1280"/>
      <c r="BN45" s="1280"/>
      <c r="BO45" s="1280"/>
      <c r="BP45" s="1280"/>
      <c r="BQ45" s="1280"/>
      <c r="BT45" s="1280"/>
      <c r="BU45" s="1280"/>
      <c r="BV45" s="1280"/>
      <c r="BW45" s="1283"/>
      <c r="BX45" s="1283"/>
      <c r="BY45" s="1283"/>
      <c r="BZ45" s="1283"/>
      <c r="CA45" s="1283"/>
      <c r="CB45" s="1283"/>
      <c r="CC45" s="1283"/>
      <c r="CD45" s="1283"/>
      <c r="CE45" s="1283"/>
      <c r="CF45" s="1283"/>
      <c r="CG45" s="1284"/>
      <c r="CH45" s="1284"/>
      <c r="CI45" s="1284"/>
      <c r="CJ45" s="1284"/>
      <c r="CK45" s="1284"/>
      <c r="CL45" s="1284"/>
      <c r="CM45" s="1284"/>
      <c r="CN45" s="1284"/>
      <c r="CO45" s="1284"/>
      <c r="CP45" s="1284"/>
      <c r="CQ45" s="1284"/>
      <c r="CR45" s="1284"/>
      <c r="CS45" s="1284"/>
      <c r="CT45" s="1284"/>
      <c r="CU45" s="1284"/>
      <c r="CV45" s="1284"/>
      <c r="CW45" s="1284"/>
      <c r="CX45" s="1284"/>
      <c r="CY45" s="1284"/>
      <c r="CZ45" s="1284"/>
      <c r="DA45" s="1284"/>
      <c r="DB45" s="1284"/>
      <c r="DC45" s="1284"/>
      <c r="DD45" s="1284"/>
      <c r="DE45" s="1284"/>
      <c r="DF45" s="1284"/>
      <c r="DG45" s="1284"/>
      <c r="DH45" s="1284"/>
      <c r="DI45" s="1284"/>
      <c r="DJ45" s="1284"/>
      <c r="DK45" s="1284"/>
      <c r="DL45" s="1284"/>
      <c r="DM45" s="1284"/>
      <c r="DN45" s="1284"/>
      <c r="DO45" s="1284"/>
      <c r="DP45" s="1284"/>
      <c r="DQ45" s="1284"/>
      <c r="DR45" s="1284"/>
      <c r="DS45" s="1284"/>
      <c r="DT45" s="1284"/>
      <c r="DU45" s="1284"/>
      <c r="DV45" s="1284"/>
      <c r="DY45" s="1190"/>
      <c r="DZ45" s="1190"/>
    </row>
    <row r="49" spans="1:2" x14ac:dyDescent="0.25">
      <c r="A49" s="1371"/>
      <c r="B49" s="1371" t="s">
        <v>3797</v>
      </c>
    </row>
    <row r="50" spans="1:2" x14ac:dyDescent="0.25">
      <c r="A50" s="1371"/>
      <c r="B50" s="1371" t="s">
        <v>3798</v>
      </c>
    </row>
    <row r="51" spans="1:2" x14ac:dyDescent="0.25">
      <c r="A51" s="1371"/>
      <c r="B51" s="1371" t="s">
        <v>3799</v>
      </c>
    </row>
    <row r="52" spans="1:2" x14ac:dyDescent="0.25">
      <c r="A52" s="1371"/>
      <c r="B52" s="1371" t="s">
        <v>3800</v>
      </c>
    </row>
  </sheetData>
  <pageMargins left="0.7" right="0.7" top="0.75" bottom="0.75" header="0.3" footer="0.3"/>
  <pageSetup paperSize="9"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176D1-9EFD-44F3-9ADD-9AB07EAFA52A}">
  <sheetPr>
    <pageSetUpPr fitToPage="1"/>
  </sheetPr>
  <dimension ref="A1:DU26"/>
  <sheetViews>
    <sheetView zoomScaleNormal="100" zoomScaleSheetLayoutView="80" workbookViewId="0">
      <selection activeCell="C112" sqref="C112"/>
    </sheetView>
  </sheetViews>
  <sheetFormatPr defaultColWidth="9.140625" defaultRowHeight="12.75" x14ac:dyDescent="0.2"/>
  <cols>
    <col min="1" max="1" width="47.7109375" style="1375" customWidth="1"/>
    <col min="2" max="32" width="13.42578125" style="1375" hidden="1" customWidth="1"/>
    <col min="33" max="33" width="3" style="1375" hidden="1" customWidth="1"/>
    <col min="34" max="49" width="13.42578125" style="1375" hidden="1" customWidth="1"/>
    <col min="50" max="50" width="10.42578125" style="1375" hidden="1" customWidth="1"/>
    <col min="51" max="51" width="9.140625" style="1375" hidden="1" customWidth="1"/>
    <col min="52" max="54" width="13.85546875" style="1375" hidden="1" customWidth="1"/>
    <col min="55" max="57" width="11.5703125" style="1375" hidden="1" customWidth="1"/>
    <col min="58" max="58" width="15.42578125" style="1375" hidden="1" customWidth="1"/>
    <col min="59" max="59" width="15.140625" style="1375" hidden="1" customWidth="1"/>
    <col min="60" max="60" width="15.42578125" style="1375" hidden="1" customWidth="1"/>
    <col min="61" max="61" width="14.85546875" style="1375" hidden="1" customWidth="1"/>
    <col min="62" max="62" width="15.42578125" style="1375" hidden="1" customWidth="1"/>
    <col min="63" max="64" width="15.140625" style="1375" hidden="1" customWidth="1"/>
    <col min="65" max="67" width="15.42578125" style="1375" hidden="1" customWidth="1"/>
    <col min="68" max="68" width="14.85546875" style="1375" hidden="1" customWidth="1"/>
    <col min="69" max="70" width="14.5703125" style="1375" hidden="1" customWidth="1"/>
    <col min="71" max="71" width="14.85546875" style="1375" hidden="1" customWidth="1"/>
    <col min="72" max="76" width="14.5703125" style="1375" hidden="1" customWidth="1"/>
    <col min="77" max="78" width="12.42578125" style="1375" hidden="1" customWidth="1"/>
    <col min="79" max="84" width="12.140625" style="1375" hidden="1" customWidth="1"/>
    <col min="85" max="85" width="13.7109375" style="1375" hidden="1" customWidth="1"/>
    <col min="86" max="86" width="14" style="1375" hidden="1" customWidth="1"/>
    <col min="87" max="88" width="13.7109375" style="1375" hidden="1" customWidth="1"/>
    <col min="89" max="91" width="14" style="1375" hidden="1" customWidth="1"/>
    <col min="92" max="93" width="12.140625" style="1375" hidden="1" customWidth="1"/>
    <col min="94" max="112" width="12.85546875" style="1375" hidden="1" customWidth="1"/>
    <col min="113" max="125" width="12.85546875" style="1375" customWidth="1"/>
    <col min="126" max="16384" width="9.140625" style="1375"/>
  </cols>
  <sheetData>
    <row r="1" spans="1:125" ht="18.75" x14ac:dyDescent="0.3">
      <c r="A1" s="1372" t="s">
        <v>3801</v>
      </c>
      <c r="B1" s="1373"/>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1373"/>
      <c r="AT1" s="1373"/>
      <c r="AU1" s="1373"/>
      <c r="AV1" s="1373"/>
      <c r="AW1" s="1373"/>
      <c r="AX1" s="1373"/>
      <c r="AY1" s="1373"/>
      <c r="AZ1" s="1373"/>
      <c r="BA1" s="1373"/>
      <c r="BB1" s="1373"/>
      <c r="BC1" s="1373"/>
      <c r="BD1" s="1373"/>
      <c r="BE1" s="1373"/>
      <c r="BF1" s="1373"/>
      <c r="BG1" s="1373"/>
      <c r="BH1" s="1373"/>
      <c r="BI1" s="1373"/>
      <c r="BJ1" s="1373"/>
      <c r="BK1" s="1373"/>
      <c r="BL1" s="1373"/>
      <c r="BM1" s="1373"/>
      <c r="BN1" s="1373"/>
      <c r="BO1" s="1373"/>
      <c r="BP1" s="1373"/>
      <c r="BQ1" s="1373"/>
      <c r="BR1" s="1373"/>
      <c r="BS1" s="1373"/>
      <c r="BT1" s="1373"/>
      <c r="BU1" s="1373"/>
      <c r="BV1" s="1373"/>
      <c r="BW1" s="1374"/>
      <c r="BX1" s="1373"/>
    </row>
    <row r="2" spans="1:125" ht="16.5" thickBot="1" x14ac:dyDescent="0.3">
      <c r="A2" s="1376"/>
      <c r="B2" s="1377"/>
      <c r="C2" s="1377"/>
      <c r="D2" s="1377"/>
      <c r="E2" s="1377"/>
      <c r="F2" s="1377"/>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3"/>
      <c r="AR2" s="1377"/>
      <c r="AS2" s="1377"/>
      <c r="AT2" s="1373"/>
      <c r="AU2" s="1373"/>
      <c r="AV2" s="1377"/>
      <c r="AW2" s="1377"/>
      <c r="AX2" s="1373"/>
      <c r="AY2" s="1377"/>
      <c r="AZ2" s="1378"/>
      <c r="BA2" s="1378"/>
      <c r="BB2" s="1378"/>
      <c r="BC2" s="1373"/>
      <c r="BD2" s="1373"/>
      <c r="BE2" s="1373"/>
      <c r="BF2" s="1373"/>
      <c r="BG2" s="1373"/>
      <c r="BH2" s="1373"/>
      <c r="BI2" s="1378"/>
      <c r="BJ2" s="1378"/>
      <c r="BK2" s="1378"/>
      <c r="BL2" s="1379"/>
      <c r="BM2" s="1379"/>
      <c r="BN2" s="1379"/>
      <c r="BO2" s="1379"/>
      <c r="BP2" s="1379"/>
      <c r="BQ2" s="1379"/>
      <c r="BR2" s="1379"/>
      <c r="BS2" s="1379"/>
      <c r="BT2" s="1379"/>
      <c r="BU2" s="1379"/>
      <c r="BV2" s="1379"/>
      <c r="BX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t="s">
        <v>3802</v>
      </c>
      <c r="DU2" s="1379" t="s">
        <v>8</v>
      </c>
    </row>
    <row r="3" spans="1:125" ht="17.25" thickTop="1" x14ac:dyDescent="0.3">
      <c r="A3" s="1380" t="s">
        <v>264</v>
      </c>
      <c r="B3" s="1381">
        <v>40940</v>
      </c>
      <c r="C3" s="1382">
        <v>40969</v>
      </c>
      <c r="D3" s="1382">
        <v>41000</v>
      </c>
      <c r="E3" s="1382">
        <v>41030</v>
      </c>
      <c r="F3" s="1382">
        <v>41061</v>
      </c>
      <c r="G3" s="1382">
        <v>41091</v>
      </c>
      <c r="H3" s="1382">
        <v>41122</v>
      </c>
      <c r="I3" s="1382">
        <v>41153</v>
      </c>
      <c r="J3" s="1382">
        <v>41183</v>
      </c>
      <c r="K3" s="1382">
        <v>41214</v>
      </c>
      <c r="L3" s="1382">
        <v>41244</v>
      </c>
      <c r="M3" s="1382">
        <v>41275</v>
      </c>
      <c r="N3" s="1382">
        <v>41306</v>
      </c>
      <c r="O3" s="1382">
        <v>41334</v>
      </c>
      <c r="P3" s="1382">
        <v>41365</v>
      </c>
      <c r="Q3" s="1382">
        <v>41395</v>
      </c>
      <c r="R3" s="1382">
        <v>41426</v>
      </c>
      <c r="S3" s="1382">
        <v>41456</v>
      </c>
      <c r="T3" s="1382">
        <v>41487</v>
      </c>
      <c r="U3" s="1382">
        <v>41518</v>
      </c>
      <c r="V3" s="1382">
        <v>41548</v>
      </c>
      <c r="W3" s="1382">
        <v>41579</v>
      </c>
      <c r="X3" s="1382">
        <v>41609</v>
      </c>
      <c r="Y3" s="1382">
        <v>41640</v>
      </c>
      <c r="Z3" s="1382">
        <v>41671</v>
      </c>
      <c r="AA3" s="1382">
        <v>41699</v>
      </c>
      <c r="AB3" s="1382">
        <v>41730</v>
      </c>
      <c r="AC3" s="1382">
        <v>41760</v>
      </c>
      <c r="AD3" s="1382">
        <v>41791</v>
      </c>
      <c r="AE3" s="1382">
        <v>41821</v>
      </c>
      <c r="AF3" s="1382">
        <v>41852</v>
      </c>
      <c r="AG3" s="1382">
        <v>41883</v>
      </c>
      <c r="AH3" s="1382">
        <v>41913</v>
      </c>
      <c r="AI3" s="1382">
        <v>41944</v>
      </c>
      <c r="AJ3" s="1382">
        <v>41974</v>
      </c>
      <c r="AK3" s="1382">
        <v>42005</v>
      </c>
      <c r="AL3" s="1382">
        <v>42036</v>
      </c>
      <c r="AM3" s="1382">
        <v>42064</v>
      </c>
      <c r="AN3" s="1382">
        <v>42095</v>
      </c>
      <c r="AO3" s="1382">
        <v>42125</v>
      </c>
      <c r="AP3" s="1382">
        <v>42156</v>
      </c>
      <c r="AQ3" s="1382">
        <v>42186</v>
      </c>
      <c r="AR3" s="1382">
        <v>42217</v>
      </c>
      <c r="AS3" s="1382">
        <v>42248</v>
      </c>
      <c r="AT3" s="1382">
        <v>42278</v>
      </c>
      <c r="AU3" s="1382">
        <v>42309</v>
      </c>
      <c r="AV3" s="1382">
        <v>42339</v>
      </c>
      <c r="AW3" s="1382">
        <v>42370</v>
      </c>
      <c r="AX3" s="1383">
        <v>42401</v>
      </c>
      <c r="AY3" s="1383">
        <v>42430</v>
      </c>
      <c r="AZ3" s="1383">
        <v>42461</v>
      </c>
      <c r="BA3" s="1383">
        <v>42491</v>
      </c>
      <c r="BB3" s="1383">
        <v>42522</v>
      </c>
      <c r="BC3" s="1383">
        <v>42552</v>
      </c>
      <c r="BD3" s="1383">
        <v>42583</v>
      </c>
      <c r="BE3" s="1383">
        <v>42644</v>
      </c>
      <c r="BF3" s="1383">
        <v>42675</v>
      </c>
      <c r="BG3" s="1383">
        <v>42705</v>
      </c>
      <c r="BH3" s="1383">
        <v>42736</v>
      </c>
      <c r="BI3" s="1383">
        <v>42767</v>
      </c>
      <c r="BJ3" s="1383">
        <v>42795</v>
      </c>
      <c r="BK3" s="1383">
        <v>42826</v>
      </c>
      <c r="BL3" s="1383">
        <v>42856</v>
      </c>
      <c r="BM3" s="1383">
        <v>42887</v>
      </c>
      <c r="BN3" s="1383">
        <v>42917</v>
      </c>
      <c r="BO3" s="1383">
        <v>42948</v>
      </c>
      <c r="BP3" s="1383">
        <v>42979</v>
      </c>
      <c r="BQ3" s="1383">
        <v>43009</v>
      </c>
      <c r="BR3" s="1383">
        <v>43040</v>
      </c>
      <c r="BS3" s="1383">
        <v>43070</v>
      </c>
      <c r="BT3" s="1383">
        <v>43101</v>
      </c>
      <c r="BU3" s="1383">
        <v>43132</v>
      </c>
      <c r="BV3" s="1383">
        <v>43160</v>
      </c>
      <c r="BW3" s="1383">
        <v>43191</v>
      </c>
      <c r="BX3" s="1383">
        <v>43221</v>
      </c>
      <c r="BY3" s="1384">
        <v>43252</v>
      </c>
      <c r="BZ3" s="1385">
        <v>43282</v>
      </c>
      <c r="CA3" s="1385">
        <v>43313</v>
      </c>
      <c r="CB3" s="1385">
        <v>43344</v>
      </c>
      <c r="CC3" s="1385">
        <v>43374</v>
      </c>
      <c r="CD3" s="1385">
        <v>43405</v>
      </c>
      <c r="CE3" s="1385">
        <v>43435</v>
      </c>
      <c r="CF3" s="1385">
        <v>43466</v>
      </c>
      <c r="CG3" s="1385">
        <v>43497</v>
      </c>
      <c r="CH3" s="1385">
        <v>43525</v>
      </c>
      <c r="CI3" s="1385">
        <v>43556</v>
      </c>
      <c r="CJ3" s="1385">
        <v>43586</v>
      </c>
      <c r="CK3" s="1385">
        <v>43617</v>
      </c>
      <c r="CL3" s="1385">
        <v>43647</v>
      </c>
      <c r="CM3" s="1385">
        <v>43678</v>
      </c>
      <c r="CN3" s="1385">
        <v>43709</v>
      </c>
      <c r="CO3" s="1385">
        <v>43739</v>
      </c>
      <c r="CP3" s="1385">
        <v>43770</v>
      </c>
      <c r="CQ3" s="1385">
        <v>43800</v>
      </c>
      <c r="CR3" s="1385">
        <v>43831</v>
      </c>
      <c r="CS3" s="1385">
        <v>43862</v>
      </c>
      <c r="CT3" s="1385">
        <v>43891</v>
      </c>
      <c r="CU3" s="1385">
        <v>43922</v>
      </c>
      <c r="CV3" s="1385">
        <v>43952</v>
      </c>
      <c r="CW3" s="1385">
        <v>43983</v>
      </c>
      <c r="CX3" s="1385">
        <v>44013</v>
      </c>
      <c r="CY3" s="1385">
        <v>44044</v>
      </c>
      <c r="CZ3" s="1385">
        <v>44075</v>
      </c>
      <c r="DA3" s="1385">
        <v>44105</v>
      </c>
      <c r="DB3" s="1385">
        <v>44136</v>
      </c>
      <c r="DC3" s="1385">
        <v>44166</v>
      </c>
      <c r="DD3" s="1385">
        <v>44197</v>
      </c>
      <c r="DE3" s="1385">
        <v>44228</v>
      </c>
      <c r="DF3" s="1385">
        <v>44256</v>
      </c>
      <c r="DG3" s="1385">
        <v>44287</v>
      </c>
      <c r="DH3" s="1385">
        <v>44317</v>
      </c>
      <c r="DI3" s="1385">
        <v>44348</v>
      </c>
      <c r="DJ3" s="1385">
        <v>44378</v>
      </c>
      <c r="DK3" s="1385">
        <v>44409</v>
      </c>
      <c r="DL3" s="1385">
        <v>44440</v>
      </c>
      <c r="DM3" s="1385">
        <v>44470</v>
      </c>
      <c r="DN3" s="1385">
        <v>44501</v>
      </c>
      <c r="DO3" s="1385">
        <v>44531</v>
      </c>
      <c r="DP3" s="1385">
        <v>44562</v>
      </c>
      <c r="DQ3" s="1385">
        <v>44593</v>
      </c>
      <c r="DR3" s="1385">
        <v>44621</v>
      </c>
      <c r="DS3" s="1385">
        <v>44652</v>
      </c>
      <c r="DT3" s="1385">
        <v>44682</v>
      </c>
      <c r="DU3" s="1385">
        <v>44713</v>
      </c>
    </row>
    <row r="4" spans="1:125" ht="16.5" x14ac:dyDescent="0.3">
      <c r="A4" s="1386" t="s">
        <v>3803</v>
      </c>
      <c r="B4" s="1387">
        <v>3784.9486335699999</v>
      </c>
      <c r="C4" s="1388">
        <v>4146.7953958849994</v>
      </c>
      <c r="D4" s="1388">
        <v>4022.084003985</v>
      </c>
      <c r="E4" s="1388">
        <v>3584.497060485</v>
      </c>
      <c r="F4" s="1388">
        <v>3225.2424225109999</v>
      </c>
      <c r="G4" s="1388">
        <v>3388.0164518410006</v>
      </c>
      <c r="H4" s="1388">
        <v>3213.4017549810055</v>
      </c>
      <c r="I4" s="1388">
        <v>3294.4372535110065</v>
      </c>
      <c r="J4" s="1388">
        <v>3154.4285983910063</v>
      </c>
      <c r="K4" s="1388">
        <v>3148.0892080410067</v>
      </c>
      <c r="L4" s="1388">
        <v>3345.1358636110058</v>
      </c>
      <c r="M4" s="1388">
        <v>3128.3774049100002</v>
      </c>
      <c r="N4" s="1388">
        <v>3203.3190910810063</v>
      </c>
      <c r="O4" s="1388">
        <v>3322.5468090010063</v>
      </c>
      <c r="P4" s="1388">
        <v>3313.392617461006</v>
      </c>
      <c r="Q4" s="1388">
        <v>3325.3249562447063</v>
      </c>
      <c r="R4" s="1388">
        <v>3428.9582647047064</v>
      </c>
      <c r="S4" s="1388">
        <v>3200.2595633639089</v>
      </c>
      <c r="T4" s="1388">
        <v>3427.7854060795316</v>
      </c>
      <c r="U4" s="1388">
        <v>3675.1366027608988</v>
      </c>
      <c r="V4" s="1388">
        <v>3458.5248819868975</v>
      </c>
      <c r="W4" s="1388">
        <v>3286.6199989168977</v>
      </c>
      <c r="X4" s="1388">
        <v>3316.0467721327036</v>
      </c>
      <c r="Y4" s="1388">
        <v>3201.0535848027043</v>
      </c>
      <c r="Z4" s="1388">
        <v>3244.2693786322957</v>
      </c>
      <c r="AA4" s="1388">
        <v>3209.5673300822955</v>
      </c>
      <c r="AB4" s="1388">
        <v>3372.8599289422968</v>
      </c>
      <c r="AC4" s="1388">
        <v>3262.1931688182876</v>
      </c>
      <c r="AD4" s="1388">
        <v>3357.269089338251</v>
      </c>
      <c r="AE4" s="1388">
        <v>3454.970170245861</v>
      </c>
      <c r="AF4" s="1388">
        <v>3199.8626864938701</v>
      </c>
      <c r="AG4" s="1388">
        <v>3611.2009549747509</v>
      </c>
      <c r="AH4" s="1388">
        <v>3738.534652824751</v>
      </c>
      <c r="AI4" s="1388">
        <v>3669.9878765200015</v>
      </c>
      <c r="AJ4" s="1388">
        <v>3829.0192880300006</v>
      </c>
      <c r="AK4" s="1388">
        <v>3696.6955143384366</v>
      </c>
      <c r="AL4" s="1388">
        <v>3877.2012400383878</v>
      </c>
      <c r="AM4" s="1388">
        <v>4057.4989944483882</v>
      </c>
      <c r="AN4" s="1388">
        <v>3787.1285439083886</v>
      </c>
      <c r="AO4" s="1388">
        <v>3805.8541573683879</v>
      </c>
      <c r="AP4" s="1388">
        <v>4098.195514651612</v>
      </c>
      <c r="AQ4" s="1388">
        <v>3667.253724035113</v>
      </c>
      <c r="AR4" s="1388">
        <v>3618.0046117023244</v>
      </c>
      <c r="AS4" s="1388">
        <v>3759.7951593273237</v>
      </c>
      <c r="AT4" s="1388">
        <v>3443.2439499577231</v>
      </c>
      <c r="AU4" s="1388">
        <v>3699.9854227800001</v>
      </c>
      <c r="AV4" s="1388">
        <v>3589.3408642577242</v>
      </c>
      <c r="AW4" s="1388">
        <v>3539.1884541786817</v>
      </c>
      <c r="AX4" s="1389">
        <v>3434.3436062520545</v>
      </c>
      <c r="AY4" s="1389">
        <v>3436.3616314499141</v>
      </c>
      <c r="AZ4" s="1389">
        <v>3330.2070528821923</v>
      </c>
      <c r="BA4" s="1389">
        <v>3342.136397937531</v>
      </c>
      <c r="BB4" s="1389">
        <v>3255.9114061509599</v>
      </c>
      <c r="BC4" s="1389">
        <v>3231.9418372969235</v>
      </c>
      <c r="BD4" s="1389">
        <v>3305.8552276699997</v>
      </c>
      <c r="BE4" s="1389">
        <v>3221.5421643699992</v>
      </c>
      <c r="BF4" s="1390">
        <v>3382.4812056800001</v>
      </c>
      <c r="BG4" s="1390">
        <v>3566.3286025253437</v>
      </c>
      <c r="BH4" s="1390">
        <v>3580.7706822065197</v>
      </c>
      <c r="BI4" s="1390">
        <v>3418.2423842825847</v>
      </c>
      <c r="BJ4" s="1390">
        <v>3346.9676388092034</v>
      </c>
      <c r="BK4" s="1390">
        <v>3290.9979959106026</v>
      </c>
      <c r="BL4" s="1390">
        <v>3481.8736139576454</v>
      </c>
      <c r="BM4" s="1390">
        <v>3372.4845592000429</v>
      </c>
      <c r="BN4" s="1390">
        <v>3193.7501008400004</v>
      </c>
      <c r="BO4" s="1390">
        <v>3183.0088155795152</v>
      </c>
      <c r="BP4" s="1390">
        <v>3255.9923272794731</v>
      </c>
      <c r="BQ4" s="1390">
        <v>3457.1440935294727</v>
      </c>
      <c r="BR4" s="1390">
        <v>3303.5069186194714</v>
      </c>
      <c r="BS4" s="1390">
        <v>3412.5936237753435</v>
      </c>
      <c r="BT4" s="1390">
        <v>3486.0294211585842</v>
      </c>
      <c r="BU4" s="1390">
        <v>3535.175439468585</v>
      </c>
      <c r="BV4" s="1390">
        <v>3433.8636157149781</v>
      </c>
      <c r="BW4" s="1390">
        <v>3388.134565612771</v>
      </c>
      <c r="BX4" s="1390">
        <v>3331.923867919978</v>
      </c>
      <c r="BY4" s="1391">
        <v>3237.1330915855106</v>
      </c>
      <c r="BZ4" s="1392">
        <v>3534.4659213856103</v>
      </c>
      <c r="CA4" s="1392">
        <v>3217.5155723172534</v>
      </c>
      <c r="CB4" s="1392">
        <v>3347.5619971200003</v>
      </c>
      <c r="CC4" s="1392">
        <v>2954.4473322599993</v>
      </c>
      <c r="CD4" s="1392">
        <v>2924.5198030900001</v>
      </c>
      <c r="CE4" s="1392">
        <v>2904.8976847799991</v>
      </c>
      <c r="CF4" s="1392">
        <v>3002.7589270400008</v>
      </c>
      <c r="CG4" s="1392">
        <v>2890.9727017300002</v>
      </c>
      <c r="CH4" s="1392">
        <v>2960.3916371599998</v>
      </c>
      <c r="CI4" s="1392">
        <v>5177.8026126500017</v>
      </c>
      <c r="CJ4" s="1392">
        <v>3257.1300759900009</v>
      </c>
      <c r="CK4" s="1392">
        <v>3233.3277186799987</v>
      </c>
      <c r="CL4" s="1392">
        <v>3377.4766460300007</v>
      </c>
      <c r="CM4" s="1392">
        <v>3467.4551905399994</v>
      </c>
      <c r="CN4" s="1392">
        <v>3573.971948129999</v>
      </c>
      <c r="CO4" s="1393">
        <v>3398.2836036400008</v>
      </c>
      <c r="CP4" s="1393">
        <v>3368.4167591</v>
      </c>
      <c r="CQ4" s="1393">
        <v>3511.7614057499991</v>
      </c>
      <c r="CR4" s="1393">
        <v>3245.9720668800001</v>
      </c>
      <c r="CS4" s="1393">
        <v>2590.1622581700008</v>
      </c>
      <c r="CT4" s="1393">
        <v>2818.9719614099999</v>
      </c>
      <c r="CU4" s="1393">
        <v>2713.8473133699999</v>
      </c>
      <c r="CV4" s="1393">
        <v>2765.6148307799999</v>
      </c>
      <c r="CW4" s="1393">
        <v>2866.9301137399989</v>
      </c>
      <c r="CX4" s="1393">
        <v>2688.5757228400003</v>
      </c>
      <c r="CY4" s="1393">
        <v>2618.9709778699998</v>
      </c>
      <c r="CZ4" s="1393">
        <v>2559.2510686999999</v>
      </c>
      <c r="DA4" s="1393">
        <v>2494.5765320100004</v>
      </c>
      <c r="DB4" s="1393">
        <v>2661.2007842200001</v>
      </c>
      <c r="DC4" s="1393">
        <v>2179.4268062000001</v>
      </c>
      <c r="DD4" s="1393">
        <v>2221.37669362</v>
      </c>
      <c r="DE4" s="1393">
        <v>2144.0418746299997</v>
      </c>
      <c r="DF4" s="1393">
        <v>2145.9126493200006</v>
      </c>
      <c r="DG4" s="1393">
        <v>2336.5686450999988</v>
      </c>
      <c r="DH4" s="1393">
        <v>2235.3195117200003</v>
      </c>
      <c r="DI4" s="1393">
        <v>2008.1151922200002</v>
      </c>
      <c r="DJ4" s="1393">
        <v>2023.4652011100002</v>
      </c>
      <c r="DK4" s="1393">
        <v>1994.0606252599998</v>
      </c>
      <c r="DL4" s="1393">
        <v>1993.3080667699994</v>
      </c>
      <c r="DM4" s="1393">
        <v>2180.2495719000008</v>
      </c>
      <c r="DN4" s="1393">
        <v>2116.16486248</v>
      </c>
      <c r="DO4" s="1393">
        <v>1956.33387771</v>
      </c>
      <c r="DP4" s="1393">
        <v>2168.5804613099999</v>
      </c>
      <c r="DQ4" s="1393">
        <v>2127.4561860800009</v>
      </c>
      <c r="DR4" s="1393">
        <v>2188.6794145500003</v>
      </c>
      <c r="DS4" s="1393">
        <v>2022.6903272400002</v>
      </c>
      <c r="DT4" s="1393">
        <v>2009.2872240699996</v>
      </c>
      <c r="DU4" s="1393">
        <v>2008.8835627600001</v>
      </c>
    </row>
    <row r="5" spans="1:125" ht="16.5" x14ac:dyDescent="0.3">
      <c r="A5" s="1386" t="s">
        <v>3804</v>
      </c>
      <c r="B5" s="1387">
        <v>9316.2234302199995</v>
      </c>
      <c r="C5" s="1388">
        <v>9415.8096210905005</v>
      </c>
      <c r="D5" s="1388">
        <v>9535.3307578904987</v>
      </c>
      <c r="E5" s="1388">
        <v>7634.3834235704999</v>
      </c>
      <c r="F5" s="1388">
        <v>7685.6638522344992</v>
      </c>
      <c r="G5" s="1388">
        <v>7769.0335341344999</v>
      </c>
      <c r="H5" s="1388">
        <v>7781.6829723244946</v>
      </c>
      <c r="I5" s="1388">
        <v>7825.2223860644945</v>
      </c>
      <c r="J5" s="1388">
        <v>7905.8672250044929</v>
      </c>
      <c r="K5" s="1388">
        <v>7949.0957587237699</v>
      </c>
      <c r="L5" s="1388">
        <v>8093.0274049682712</v>
      </c>
      <c r="M5" s="1388">
        <v>8105.9256304500004</v>
      </c>
      <c r="N5" s="1388">
        <v>8122.4054758394614</v>
      </c>
      <c r="O5" s="1388">
        <v>8173.5077580255911</v>
      </c>
      <c r="P5" s="1388">
        <v>8181.4418704855907</v>
      </c>
      <c r="Q5" s="1388">
        <v>8248.0292083418917</v>
      </c>
      <c r="R5" s="1388">
        <v>8327.257198237392</v>
      </c>
      <c r="S5" s="1388">
        <v>8362.6018428981879</v>
      </c>
      <c r="T5" s="1388">
        <v>8616.3561014105671</v>
      </c>
      <c r="U5" s="1388">
        <v>8540.2080518612001</v>
      </c>
      <c r="V5" s="1388">
        <v>8725.4808364296132</v>
      </c>
      <c r="W5" s="1388">
        <v>8992.3185840638089</v>
      </c>
      <c r="X5" s="1388">
        <v>9146.039682133809</v>
      </c>
      <c r="Y5" s="1388">
        <v>9175.2192890207971</v>
      </c>
      <c r="Z5" s="1388">
        <v>9165.592346084215</v>
      </c>
      <c r="AA5" s="1388">
        <v>9268.3452642042157</v>
      </c>
      <c r="AB5" s="1388">
        <v>9265.6731395319603</v>
      </c>
      <c r="AC5" s="1388">
        <v>9443.9182049919418</v>
      </c>
      <c r="AD5" s="1388">
        <v>9436.8506816582358</v>
      </c>
      <c r="AE5" s="1388">
        <v>9484.7520766305843</v>
      </c>
      <c r="AF5" s="1388">
        <v>9672.0489355405734</v>
      </c>
      <c r="AG5" s="1388">
        <v>9624.0057615456135</v>
      </c>
      <c r="AH5" s="1388">
        <v>9714.1897551355596</v>
      </c>
      <c r="AI5" s="1388">
        <v>9831.3831511399912</v>
      </c>
      <c r="AJ5" s="1388">
        <v>9827.8521064000015</v>
      </c>
      <c r="AK5" s="1388">
        <v>9877.0160043965298</v>
      </c>
      <c r="AL5" s="1388">
        <v>9829.7011622365717</v>
      </c>
      <c r="AM5" s="1388">
        <v>9871.1268300740157</v>
      </c>
      <c r="AN5" s="1388">
        <v>9952.575729425751</v>
      </c>
      <c r="AO5" s="1388">
        <v>9997.967484201452</v>
      </c>
      <c r="AP5" s="1388">
        <v>10008.43832362624</v>
      </c>
      <c r="AQ5" s="1388">
        <v>10011.175122769673</v>
      </c>
      <c r="AR5" s="1388">
        <v>10098.517125396067</v>
      </c>
      <c r="AS5" s="1388">
        <v>10207.617707772424</v>
      </c>
      <c r="AT5" s="1388">
        <v>10276.030584333654</v>
      </c>
      <c r="AU5" s="1388">
        <v>10275.747553329642</v>
      </c>
      <c r="AV5" s="1388">
        <v>10416.145620100175</v>
      </c>
      <c r="AW5" s="1388">
        <v>10420.027987303169</v>
      </c>
      <c r="AX5" s="1389">
        <v>10446.55052447</v>
      </c>
      <c r="AY5" s="1389">
        <v>10267.802319351869</v>
      </c>
      <c r="AZ5" s="1389">
        <v>10295.257761591469</v>
      </c>
      <c r="BA5" s="1389">
        <v>10406.18839023574</v>
      </c>
      <c r="BB5" s="1389">
        <v>10420.132125957958</v>
      </c>
      <c r="BC5" s="1389">
        <v>10486.575870950001</v>
      </c>
      <c r="BD5" s="1389">
        <v>10404.078447350003</v>
      </c>
      <c r="BE5" s="1389">
        <v>10455.245300459999</v>
      </c>
      <c r="BF5" s="1390">
        <v>10487.004091872937</v>
      </c>
      <c r="BG5" s="1390">
        <v>10595.847004370002</v>
      </c>
      <c r="BH5" s="1390">
        <v>10555.723294758551</v>
      </c>
      <c r="BI5" s="1390">
        <v>10564.848610890002</v>
      </c>
      <c r="BJ5" s="1390">
        <v>10585.225225872317</v>
      </c>
      <c r="BK5" s="1390">
        <v>10696.128538712366</v>
      </c>
      <c r="BL5" s="1390">
        <v>10693.562981864117</v>
      </c>
      <c r="BM5" s="1390">
        <v>10793.652550687009</v>
      </c>
      <c r="BN5" s="1390">
        <v>10821.048894110001</v>
      </c>
      <c r="BO5" s="1390">
        <v>10990.127980758189</v>
      </c>
      <c r="BP5" s="1390">
        <v>11161.601316493718</v>
      </c>
      <c r="BQ5" s="1390">
        <v>11086.740416211544</v>
      </c>
      <c r="BR5" s="1390">
        <v>11049.012123037299</v>
      </c>
      <c r="BS5" s="1390">
        <v>11130.687904006198</v>
      </c>
      <c r="BT5" s="1390">
        <v>10986.460070315505</v>
      </c>
      <c r="BU5" s="1390">
        <v>10928.236304384853</v>
      </c>
      <c r="BV5" s="1390">
        <v>10885.062431834207</v>
      </c>
      <c r="BW5" s="1390">
        <v>10804.267953934148</v>
      </c>
      <c r="BX5" s="1390">
        <v>10823.030231112705</v>
      </c>
      <c r="BY5" s="1391">
        <v>10891.283317666115</v>
      </c>
      <c r="BZ5" s="1392">
        <v>10753.64870686372</v>
      </c>
      <c r="CA5" s="1392">
        <v>10035.742398616119</v>
      </c>
      <c r="CB5" s="1392">
        <v>10128.934947061927</v>
      </c>
      <c r="CC5" s="1392">
        <v>10741.174664139999</v>
      </c>
      <c r="CD5" s="1392">
        <v>10784.08233904</v>
      </c>
      <c r="CE5" s="1392">
        <v>10880.33550273</v>
      </c>
      <c r="CF5" s="1392">
        <v>10845.40741473</v>
      </c>
      <c r="CG5" s="1392">
        <v>10841.094995360001</v>
      </c>
      <c r="CH5" s="1392">
        <v>10921.82078048</v>
      </c>
      <c r="CI5" s="1392">
        <v>10953.249745680001</v>
      </c>
      <c r="CJ5" s="1392">
        <v>11100.908133199999</v>
      </c>
      <c r="CK5" s="1392">
        <v>11307.71703166</v>
      </c>
      <c r="CL5" s="1392">
        <v>11304.880539899998</v>
      </c>
      <c r="CM5" s="1392">
        <v>11407.119554700001</v>
      </c>
      <c r="CN5" s="1392">
        <v>11418.316977</v>
      </c>
      <c r="CO5" s="1393">
        <v>11412.526587209999</v>
      </c>
      <c r="CP5" s="1393">
        <v>11479.616208559999</v>
      </c>
      <c r="CQ5" s="1393">
        <v>11533.463798950001</v>
      </c>
      <c r="CR5" s="1393">
        <v>11074.710026889999</v>
      </c>
      <c r="CS5" s="1393">
        <v>8382.0775073099994</v>
      </c>
      <c r="CT5" s="1393">
        <v>8287.3424818399999</v>
      </c>
      <c r="CU5" s="1393">
        <v>8194.4442972300003</v>
      </c>
      <c r="CV5" s="1393">
        <v>8151.1309433100005</v>
      </c>
      <c r="CW5" s="1393">
        <v>8087.8467201600006</v>
      </c>
      <c r="CX5" s="1393">
        <v>8198.1116782900008</v>
      </c>
      <c r="CY5" s="1393">
        <v>8210.9020460600004</v>
      </c>
      <c r="CZ5" s="1393">
        <v>8205.7690273500011</v>
      </c>
      <c r="DA5" s="1393">
        <v>8217.4175259399999</v>
      </c>
      <c r="DB5" s="1393">
        <v>8171.0251405400013</v>
      </c>
      <c r="DC5" s="1393">
        <v>8137.3519900699994</v>
      </c>
      <c r="DD5" s="1393">
        <v>8180.3463182900014</v>
      </c>
      <c r="DE5" s="1393">
        <v>8292.1547225899994</v>
      </c>
      <c r="DF5" s="1393">
        <v>8178.1027759899998</v>
      </c>
      <c r="DG5" s="1393">
        <v>8119.29053062</v>
      </c>
      <c r="DH5" s="1393">
        <v>8109.9018063099993</v>
      </c>
      <c r="DI5" s="1393">
        <v>8321.0410951900012</v>
      </c>
      <c r="DJ5" s="1393">
        <v>8393.0169604599996</v>
      </c>
      <c r="DK5" s="1393">
        <v>8519.3300747800004</v>
      </c>
      <c r="DL5" s="1393">
        <v>8527.9288655499986</v>
      </c>
      <c r="DM5" s="1393">
        <v>8306.0232380800007</v>
      </c>
      <c r="DN5" s="1393">
        <v>8175.4853429700006</v>
      </c>
      <c r="DO5" s="1393">
        <v>8295.6964840899982</v>
      </c>
      <c r="DP5" s="1393">
        <v>8248.6635576499993</v>
      </c>
      <c r="DQ5" s="1393">
        <v>8194.8146508299997</v>
      </c>
      <c r="DR5" s="1393">
        <v>8212.043595279998</v>
      </c>
      <c r="DS5" s="1393">
        <v>8274.0184861200014</v>
      </c>
      <c r="DT5" s="1393">
        <v>8274.0210919500005</v>
      </c>
      <c r="DU5" s="1393">
        <v>8412.3875526200009</v>
      </c>
    </row>
    <row r="6" spans="1:125" ht="16.5" x14ac:dyDescent="0.3">
      <c r="A6" s="1386" t="s">
        <v>3805</v>
      </c>
      <c r="B6" s="1387">
        <v>1290.6051660000001</v>
      </c>
      <c r="C6" s="1388">
        <v>1277.0112658987998</v>
      </c>
      <c r="D6" s="1388">
        <v>1278.857266</v>
      </c>
      <c r="E6" s="1388">
        <v>1051.3130000000001</v>
      </c>
      <c r="F6" s="1388">
        <v>1106.2239999999999</v>
      </c>
      <c r="G6" s="1388">
        <v>1106.097</v>
      </c>
      <c r="H6" s="1388">
        <v>1105.9380000000001</v>
      </c>
      <c r="I6" s="1388">
        <v>1106.499</v>
      </c>
      <c r="J6" s="1388">
        <v>1186.9690000000001</v>
      </c>
      <c r="K6" s="1388">
        <v>1211.5940000000001</v>
      </c>
      <c r="L6" s="1388">
        <v>1212.627</v>
      </c>
      <c r="M6" s="1388">
        <v>1398.2760000000001</v>
      </c>
      <c r="N6" s="1388">
        <v>1399.2170000000001</v>
      </c>
      <c r="O6" s="1388">
        <v>1399.761</v>
      </c>
      <c r="P6" s="1388">
        <v>1193.356</v>
      </c>
      <c r="Q6" s="1388">
        <v>1130.297</v>
      </c>
      <c r="R6" s="1388">
        <v>1101.19</v>
      </c>
      <c r="S6" s="1388">
        <v>1057.5060000000001</v>
      </c>
      <c r="T6" s="1388">
        <v>1058.1569999999999</v>
      </c>
      <c r="U6" s="1388">
        <v>1110.588</v>
      </c>
      <c r="V6" s="1388">
        <v>1061.039</v>
      </c>
      <c r="W6" s="1388">
        <v>1061.634</v>
      </c>
      <c r="X6" s="1388">
        <v>1061.9880000000001</v>
      </c>
      <c r="Y6" s="1388">
        <v>957.51099999999997</v>
      </c>
      <c r="Z6" s="1388">
        <v>1007.919</v>
      </c>
      <c r="AA6" s="1388">
        <v>1110.106</v>
      </c>
      <c r="AB6" s="1388">
        <v>1135.75</v>
      </c>
      <c r="AC6" s="1388">
        <v>1168.5239999999999</v>
      </c>
      <c r="AD6" s="1388">
        <v>1173.8989999999999</v>
      </c>
      <c r="AE6" s="1388">
        <v>1173.9290000000001</v>
      </c>
      <c r="AF6" s="1388">
        <v>1128.962</v>
      </c>
      <c r="AG6" s="1388">
        <v>1153.1197500000001</v>
      </c>
      <c r="AH6" s="1388">
        <v>1099.771</v>
      </c>
      <c r="AI6" s="1388">
        <v>1093.9359999999999</v>
      </c>
      <c r="AJ6" s="1388">
        <v>1094.367</v>
      </c>
      <c r="AK6" s="1388">
        <v>1015.933</v>
      </c>
      <c r="AL6" s="1388">
        <v>939.09500000000003</v>
      </c>
      <c r="AM6" s="1388">
        <v>982.322</v>
      </c>
      <c r="AN6" s="1388">
        <v>1027.1479999999999</v>
      </c>
      <c r="AO6" s="1388">
        <v>838.95699999999999</v>
      </c>
      <c r="AP6" s="1388">
        <v>787.16300000000001</v>
      </c>
      <c r="AQ6" s="1388">
        <v>827.42700000000002</v>
      </c>
      <c r="AR6" s="1388">
        <v>826.66099999999994</v>
      </c>
      <c r="AS6" s="1388">
        <v>817.45899999999995</v>
      </c>
      <c r="AT6" s="1388">
        <v>819.81299999999999</v>
      </c>
      <c r="AU6" s="1388">
        <v>831.47699999999998</v>
      </c>
      <c r="AV6" s="1388">
        <v>831.27599999999995</v>
      </c>
      <c r="AW6" s="1388">
        <v>829.80799999999999</v>
      </c>
      <c r="AX6" s="1389">
        <v>832.09500000000003</v>
      </c>
      <c r="AY6" s="1389">
        <v>836.91200000000003</v>
      </c>
      <c r="AZ6" s="1389">
        <v>835.41600000000005</v>
      </c>
      <c r="BA6" s="1389">
        <v>815.03308300000003</v>
      </c>
      <c r="BB6" s="1389">
        <v>858.86400000000003</v>
      </c>
      <c r="BC6" s="1389">
        <v>859.16800000000001</v>
      </c>
      <c r="BD6" s="1389">
        <v>859.18100000000004</v>
      </c>
      <c r="BE6" s="1389">
        <v>860.077</v>
      </c>
      <c r="BF6" s="1390">
        <v>860.46299999999997</v>
      </c>
      <c r="BG6" s="1390">
        <v>860.46199999999999</v>
      </c>
      <c r="BH6" s="1390">
        <v>861.11</v>
      </c>
      <c r="BI6" s="1390">
        <v>861.55899999999997</v>
      </c>
      <c r="BJ6" s="1390">
        <v>861.86400000000003</v>
      </c>
      <c r="BK6" s="1390">
        <v>881.48500000000001</v>
      </c>
      <c r="BL6" s="1390">
        <v>850.40499999999997</v>
      </c>
      <c r="BM6" s="1390">
        <v>810.14</v>
      </c>
      <c r="BN6" s="1390">
        <v>809.48699999999997</v>
      </c>
      <c r="BO6" s="1390">
        <v>809.52</v>
      </c>
      <c r="BP6" s="1390">
        <v>809.47299999999996</v>
      </c>
      <c r="BQ6" s="1390">
        <v>729.78399999999999</v>
      </c>
      <c r="BR6" s="1390">
        <v>731.16200000000003</v>
      </c>
      <c r="BS6" s="1390">
        <v>731.67</v>
      </c>
      <c r="BT6" s="1390">
        <v>732.577</v>
      </c>
      <c r="BU6" s="1390">
        <v>732.44200000000001</v>
      </c>
      <c r="BV6" s="1390">
        <v>731.65599999999995</v>
      </c>
      <c r="BW6" s="1390">
        <v>679.86699999999996</v>
      </c>
      <c r="BX6" s="1390">
        <v>679.15099999999995</v>
      </c>
      <c r="BY6" s="1391">
        <v>598.44200000000001</v>
      </c>
      <c r="BZ6" s="1392">
        <v>556.83000000000004</v>
      </c>
      <c r="CA6" s="1392">
        <v>556.84500000000003</v>
      </c>
      <c r="CB6" s="1392">
        <v>34.301259999999999</v>
      </c>
      <c r="CC6" s="1392">
        <v>35.474803000000001</v>
      </c>
      <c r="CD6" s="1392">
        <v>34.104927000000004</v>
      </c>
      <c r="CE6" s="1392">
        <v>33.114283</v>
      </c>
      <c r="CF6" s="1392">
        <v>34.170343000000003</v>
      </c>
      <c r="CG6" s="1392">
        <v>34.697569000000001</v>
      </c>
      <c r="CH6" s="1392">
        <v>34.954011999999999</v>
      </c>
      <c r="CI6" s="1392">
        <v>35.728226999999997</v>
      </c>
      <c r="CJ6" s="1392">
        <v>35.321415000000002</v>
      </c>
      <c r="CK6" s="1392">
        <v>35.618599000000003</v>
      </c>
      <c r="CL6" s="1392">
        <v>34.930272000000002</v>
      </c>
      <c r="CM6" s="1392">
        <v>34.930272000000002</v>
      </c>
      <c r="CN6" s="1392">
        <v>34.930272000000002</v>
      </c>
      <c r="CO6" s="1393">
        <v>36.956513999999999</v>
      </c>
      <c r="CP6" s="1393">
        <v>36.956513999999999</v>
      </c>
      <c r="CQ6" s="1393">
        <v>36.956513999999999</v>
      </c>
      <c r="CR6" s="1393">
        <v>38.050826999999998</v>
      </c>
      <c r="CS6" s="1393">
        <v>38.965769000000002</v>
      </c>
      <c r="CT6" s="1393">
        <v>31.885622999999999</v>
      </c>
      <c r="CU6" s="1393">
        <v>33.37547</v>
      </c>
      <c r="CV6" s="1393">
        <v>36.303910999999999</v>
      </c>
      <c r="CW6" s="1393">
        <v>38.062595999999999</v>
      </c>
      <c r="CX6" s="1393">
        <v>36.976022</v>
      </c>
      <c r="CY6" s="1393">
        <v>36.976022</v>
      </c>
      <c r="CZ6" s="1393">
        <v>36.976022</v>
      </c>
      <c r="DA6" s="1393">
        <v>39.153762999999998</v>
      </c>
      <c r="DB6" s="1393">
        <v>39.558233999999999</v>
      </c>
      <c r="DC6" s="1393">
        <v>43.344686000000003</v>
      </c>
      <c r="DD6" s="1393">
        <v>43.774751000000002</v>
      </c>
      <c r="DE6" s="1393">
        <v>45.176014000000002</v>
      </c>
      <c r="DF6" s="1393">
        <v>44.561261000000002</v>
      </c>
      <c r="DG6" s="1393">
        <v>45.133375999999998</v>
      </c>
      <c r="DH6" s="1393">
        <v>45.060105</v>
      </c>
      <c r="DI6" s="1393">
        <v>46.403885000000002</v>
      </c>
      <c r="DJ6" s="1393">
        <v>48.559156999999999</v>
      </c>
      <c r="DK6" s="1393">
        <v>48.559156999999999</v>
      </c>
      <c r="DL6" s="1393">
        <v>48.826329000000001</v>
      </c>
      <c r="DM6" s="1393">
        <v>49.961770000000001</v>
      </c>
      <c r="DN6" s="1393">
        <v>50.078941999999998</v>
      </c>
      <c r="DO6" s="1393">
        <v>50.017161999999999</v>
      </c>
      <c r="DP6" s="1393">
        <v>53.172651000000002</v>
      </c>
      <c r="DQ6" s="1393">
        <v>53.139651000000001</v>
      </c>
      <c r="DR6" s="1393">
        <v>49.543244000000001</v>
      </c>
      <c r="DS6" s="1393">
        <v>49.630243999999998</v>
      </c>
      <c r="DT6" s="1393">
        <v>49.630243999999998</v>
      </c>
      <c r="DU6" s="1393">
        <v>42.084395000000001</v>
      </c>
    </row>
    <row r="7" spans="1:125" ht="16.5" x14ac:dyDescent="0.3">
      <c r="A7" s="1386" t="s">
        <v>331</v>
      </c>
      <c r="B7" s="1387">
        <v>1049.5340839299993</v>
      </c>
      <c r="C7" s="1388">
        <v>1035.4049702700015</v>
      </c>
      <c r="D7" s="1388">
        <v>1040.5369035600033</v>
      </c>
      <c r="E7" s="1388">
        <v>1017.7621709900027</v>
      </c>
      <c r="F7" s="1388">
        <v>1053.8905977500001</v>
      </c>
      <c r="G7" s="1388">
        <v>1026.8778699199981</v>
      </c>
      <c r="H7" s="1388">
        <v>1029.0696868600005</v>
      </c>
      <c r="I7" s="1388">
        <v>1066.4551997700005</v>
      </c>
      <c r="J7" s="1388">
        <v>1035.9338482200012</v>
      </c>
      <c r="K7" s="1388">
        <v>1101.7836990000019</v>
      </c>
      <c r="L7" s="1388">
        <v>1101.4117712299994</v>
      </c>
      <c r="M7" s="1388">
        <v>1059.8975900900002</v>
      </c>
      <c r="N7" s="1388">
        <v>1144.7319792299995</v>
      </c>
      <c r="O7" s="1388">
        <v>1145.6658957799989</v>
      </c>
      <c r="P7" s="1388">
        <v>1034.1520761699983</v>
      </c>
      <c r="Q7" s="1388">
        <v>1024.829464619999</v>
      </c>
      <c r="R7" s="1388">
        <v>1116.2583365200005</v>
      </c>
      <c r="S7" s="1388">
        <v>1038.7184114700012</v>
      </c>
      <c r="T7" s="1388">
        <v>1128.2178182700004</v>
      </c>
      <c r="U7" s="1388">
        <v>1022.4848672200012</v>
      </c>
      <c r="V7" s="1388">
        <v>959.63591970000073</v>
      </c>
      <c r="W7" s="1388">
        <v>982.01230300999828</v>
      </c>
      <c r="X7" s="1388">
        <v>939.57567293000034</v>
      </c>
      <c r="Y7" s="1388">
        <v>939.52300000000002</v>
      </c>
      <c r="Z7" s="1388">
        <v>949.51946127000429</v>
      </c>
      <c r="AA7" s="1388">
        <v>944.67310577999501</v>
      </c>
      <c r="AB7" s="1388">
        <v>922.92985149999618</v>
      </c>
      <c r="AC7" s="1388">
        <v>925.58467952999501</v>
      </c>
      <c r="AD7" s="1388">
        <v>929.61111616999813</v>
      </c>
      <c r="AE7" s="1388">
        <v>927.90292083999634</v>
      </c>
      <c r="AF7" s="1388">
        <v>950.25936095999907</v>
      </c>
      <c r="AG7" s="1388">
        <v>947.22736095999903</v>
      </c>
      <c r="AH7" s="1388">
        <v>405.63400000000001</v>
      </c>
      <c r="AI7" s="1388">
        <v>973.7171097900009</v>
      </c>
      <c r="AJ7" s="1388">
        <v>2915.3857860599974</v>
      </c>
      <c r="AK7" s="1388">
        <v>914.95158881999964</v>
      </c>
      <c r="AL7" s="1388">
        <v>940.64749199000164</v>
      </c>
      <c r="AM7" s="1388">
        <v>898.06081856999776</v>
      </c>
      <c r="AN7" s="1388">
        <v>904.00015748000044</v>
      </c>
      <c r="AO7" s="1388">
        <v>923.54817405000017</v>
      </c>
      <c r="AP7" s="1388">
        <v>900.22477961999994</v>
      </c>
      <c r="AQ7" s="1388">
        <v>893.62689414000317</v>
      </c>
      <c r="AR7" s="1388">
        <v>889.35303468999575</v>
      </c>
      <c r="AS7" s="1388">
        <v>888.45204606999971</v>
      </c>
      <c r="AT7" s="1388">
        <v>886.67939750000187</v>
      </c>
      <c r="AU7" s="1388">
        <v>882.29426043999581</v>
      </c>
      <c r="AV7" s="1388">
        <v>867.77306620999627</v>
      </c>
      <c r="AW7" s="1388">
        <v>890.79272574999618</v>
      </c>
      <c r="AX7" s="1389">
        <v>865.89003259000015</v>
      </c>
      <c r="AY7" s="1389">
        <v>862.42203259000303</v>
      </c>
      <c r="AZ7" s="1389">
        <v>864.14684803000546</v>
      </c>
      <c r="BA7" s="1389">
        <v>832.32920728000545</v>
      </c>
      <c r="BB7" s="1389">
        <v>821.41062785000042</v>
      </c>
      <c r="BC7" s="1389">
        <v>809.73011337000366</v>
      </c>
      <c r="BD7" s="1389">
        <v>809.34795873999599</v>
      </c>
      <c r="BE7" s="1389">
        <v>805.44527805000405</v>
      </c>
      <c r="BF7" s="1390">
        <v>796.79824873999496</v>
      </c>
      <c r="BG7" s="1390">
        <v>784.50463398000522</v>
      </c>
      <c r="BH7" s="1390">
        <v>777.34836773000336</v>
      </c>
      <c r="BI7" s="1390">
        <v>806.32457499000077</v>
      </c>
      <c r="BJ7" s="1390">
        <v>759.17105713999933</v>
      </c>
      <c r="BK7" s="1390">
        <v>761.57717086000162</v>
      </c>
      <c r="BL7" s="1390">
        <v>753.41104232999896</v>
      </c>
      <c r="BM7" s="1390">
        <v>754.83266102999971</v>
      </c>
      <c r="BN7" s="1390">
        <v>743.80834210999967</v>
      </c>
      <c r="BO7" s="1390">
        <v>736.88053032000062</v>
      </c>
      <c r="BP7" s="1390">
        <v>736.79850226999565</v>
      </c>
      <c r="BQ7" s="1390">
        <v>728.58022912000558</v>
      </c>
      <c r="BR7" s="1390">
        <v>729.12772949999908</v>
      </c>
      <c r="BS7" s="1390">
        <v>708.40426999000169</v>
      </c>
      <c r="BT7" s="1390">
        <v>700.73462714000323</v>
      </c>
      <c r="BU7" s="1390">
        <v>699.36815859000012</v>
      </c>
      <c r="BV7" s="1390">
        <v>684.57219224999619</v>
      </c>
      <c r="BW7" s="1390">
        <v>678.17628963999846</v>
      </c>
      <c r="BX7" s="1390">
        <v>670.31701698999495</v>
      </c>
      <c r="BY7" s="1391">
        <v>661.88812798999686</v>
      </c>
      <c r="BZ7" s="1392">
        <v>643.95422869000345</v>
      </c>
      <c r="CA7" s="1392">
        <v>8758.9444633199982</v>
      </c>
      <c r="CB7" s="1392">
        <v>8931.7593750799988</v>
      </c>
      <c r="CC7" s="1392">
        <v>8359.4482119999993</v>
      </c>
      <c r="CD7" s="1392">
        <v>8649.1316550699994</v>
      </c>
      <c r="CE7" s="1392">
        <v>9435.271027069999</v>
      </c>
      <c r="CF7" s="1392">
        <v>9593.4583346700019</v>
      </c>
      <c r="CG7" s="1392">
        <v>9589.4959349599994</v>
      </c>
      <c r="CH7" s="1392">
        <v>9585.5187096499976</v>
      </c>
      <c r="CI7" s="1392">
        <v>9557.0524584100003</v>
      </c>
      <c r="CJ7" s="1392">
        <v>9771.0577860700032</v>
      </c>
      <c r="CK7" s="1392">
        <v>9934.0239732000045</v>
      </c>
      <c r="CL7" s="1392">
        <v>9955.8853331800001</v>
      </c>
      <c r="CM7" s="1392">
        <v>9981.711063849998</v>
      </c>
      <c r="CN7" s="1392">
        <v>10080.034618780002</v>
      </c>
      <c r="CO7" s="1393">
        <v>10195.415309740001</v>
      </c>
      <c r="CP7" s="1393">
        <v>10632.042160270001</v>
      </c>
      <c r="CQ7" s="1393">
        <v>11485.857830200004</v>
      </c>
      <c r="CR7" s="1393">
        <v>11700.614681569996</v>
      </c>
      <c r="CS7" s="1393">
        <v>154.03517099999999</v>
      </c>
      <c r="CT7" s="1393">
        <v>157.76047700000001</v>
      </c>
      <c r="CU7" s="1393">
        <v>143.24761599999999</v>
      </c>
      <c r="CV7" s="1393">
        <v>136.0367</v>
      </c>
      <c r="CW7" s="1393">
        <v>119.11210900000381</v>
      </c>
      <c r="CX7" s="1393">
        <v>117.69924400000382</v>
      </c>
      <c r="CY7" s="1393">
        <v>119.34532800000382</v>
      </c>
      <c r="CZ7" s="1393">
        <v>122.493312</v>
      </c>
      <c r="DA7" s="1393">
        <v>122.530125</v>
      </c>
      <c r="DB7" s="1393">
        <v>129.075661</v>
      </c>
      <c r="DC7" s="1393">
        <v>123.765981</v>
      </c>
      <c r="DD7" s="1393">
        <v>118.416479</v>
      </c>
      <c r="DE7" s="1393">
        <v>113.026855</v>
      </c>
      <c r="DF7" s="1393">
        <v>107.59680899999999</v>
      </c>
      <c r="DG7" s="1393">
        <v>102.126037</v>
      </c>
      <c r="DH7" s="1393">
        <v>96.614234999999994</v>
      </c>
      <c r="DI7" s="1393">
        <v>91.061094999999995</v>
      </c>
      <c r="DJ7" s="1393">
        <v>85.466306000000003</v>
      </c>
      <c r="DK7" s="1393">
        <v>79.829554999999999</v>
      </c>
      <c r="DL7" s="1393">
        <v>74.150530000000003</v>
      </c>
      <c r="DM7" s="1393">
        <v>407.24284519000247</v>
      </c>
      <c r="DN7" s="1393">
        <v>432.30088218999481</v>
      </c>
      <c r="DO7" s="1393">
        <v>452.12051519000244</v>
      </c>
      <c r="DP7" s="1393">
        <v>447.54344219000245</v>
      </c>
      <c r="DQ7" s="1393">
        <v>488.385987</v>
      </c>
      <c r="DR7" s="1393">
        <v>488.385987</v>
      </c>
      <c r="DS7" s="1393">
        <v>488.38598699999238</v>
      </c>
      <c r="DT7" s="1393">
        <v>553.81073600000002</v>
      </c>
      <c r="DU7" s="1393">
        <v>553.8107359999924</v>
      </c>
    </row>
    <row r="8" spans="1:125" ht="16.5" x14ac:dyDescent="0.3">
      <c r="A8" s="1386" t="s">
        <v>3806</v>
      </c>
      <c r="B8" s="1387">
        <v>1753.9680650199998</v>
      </c>
      <c r="C8" s="1388">
        <v>1774.1520941600004</v>
      </c>
      <c r="D8" s="1388">
        <v>1787.8331137299999</v>
      </c>
      <c r="E8" s="1388">
        <v>1395.2307854299997</v>
      </c>
      <c r="F8" s="1388">
        <v>1472.85677018</v>
      </c>
      <c r="G8" s="1388">
        <v>1475.1329524554644</v>
      </c>
      <c r="H8" s="1388">
        <v>1467.34213931</v>
      </c>
      <c r="I8" s="1388">
        <v>1470.5541987900001</v>
      </c>
      <c r="J8" s="1388">
        <v>1491.4065421199998</v>
      </c>
      <c r="K8" s="1388">
        <v>1518.9228208700001</v>
      </c>
      <c r="L8" s="1388">
        <v>1594.0724050400001</v>
      </c>
      <c r="M8" s="1388">
        <v>1606.2662365599999</v>
      </c>
      <c r="N8" s="1388">
        <v>1605.2700167499995</v>
      </c>
      <c r="O8" s="1388">
        <v>1585.0209128299998</v>
      </c>
      <c r="P8" s="1388">
        <v>1581.5227964000001</v>
      </c>
      <c r="Q8" s="1388">
        <v>1594.7889929200001</v>
      </c>
      <c r="R8" s="1388">
        <v>1633.2042625899996</v>
      </c>
      <c r="S8" s="1388">
        <v>1628.5791776099998</v>
      </c>
      <c r="T8" s="1388">
        <v>1607.4693381700001</v>
      </c>
      <c r="U8" s="1388">
        <v>1580.6486043600003</v>
      </c>
      <c r="V8" s="1388">
        <v>1608.4649095600003</v>
      </c>
      <c r="W8" s="1388">
        <v>1604.9155631599999</v>
      </c>
      <c r="X8" s="1388">
        <v>1595.2074937100001</v>
      </c>
      <c r="Y8" s="1388">
        <v>1586.6967480300002</v>
      </c>
      <c r="Z8" s="1388">
        <v>1576.4994108699998</v>
      </c>
      <c r="AA8" s="1388">
        <v>1587.5429659400004</v>
      </c>
      <c r="AB8" s="1388">
        <v>1582.2983194999997</v>
      </c>
      <c r="AC8" s="1388">
        <v>1610.9319729000001</v>
      </c>
      <c r="AD8" s="1388">
        <v>1633.3828057500002</v>
      </c>
      <c r="AE8" s="1388">
        <v>1636.210760430793</v>
      </c>
      <c r="AF8" s="1388">
        <v>1689.0061177341456</v>
      </c>
      <c r="AG8" s="1388">
        <v>1683.9681872263866</v>
      </c>
      <c r="AH8" s="1388">
        <v>1728.4101491355852</v>
      </c>
      <c r="AI8" s="1388">
        <v>1749.15051756</v>
      </c>
      <c r="AJ8" s="1388">
        <v>1784.8334949700002</v>
      </c>
      <c r="AK8" s="1388">
        <v>1746.4247669700007</v>
      </c>
      <c r="AL8" s="1388">
        <v>1723.7254569800004</v>
      </c>
      <c r="AM8" s="1388">
        <v>1703.6596541400013</v>
      </c>
      <c r="AN8" s="1388">
        <v>1772.4242830200019</v>
      </c>
      <c r="AO8" s="1388">
        <v>1734.3680079200019</v>
      </c>
      <c r="AP8" s="1388">
        <v>1732.5763233996006</v>
      </c>
      <c r="AQ8" s="1388">
        <v>1738.1832551200009</v>
      </c>
      <c r="AR8" s="1388">
        <v>1759.5888913400015</v>
      </c>
      <c r="AS8" s="1388">
        <v>1767.1726364899998</v>
      </c>
      <c r="AT8" s="1388">
        <v>1785.8085636100016</v>
      </c>
      <c r="AU8" s="1388">
        <v>1771.8237305300022</v>
      </c>
      <c r="AV8" s="1388">
        <v>1774.7141900800025</v>
      </c>
      <c r="AW8" s="1388">
        <v>1750.6291802500009</v>
      </c>
      <c r="AX8" s="1389">
        <v>1765.3181984400001</v>
      </c>
      <c r="AY8" s="1389">
        <v>1778.51572848</v>
      </c>
      <c r="AZ8" s="1389">
        <v>1779.0533431599999</v>
      </c>
      <c r="BA8" s="1389">
        <v>1767.1911027200003</v>
      </c>
      <c r="BB8" s="1389">
        <v>1770.6957691399996</v>
      </c>
      <c r="BC8" s="1389">
        <v>1850.1265258600004</v>
      </c>
      <c r="BD8" s="1389">
        <v>1907.9891711700004</v>
      </c>
      <c r="BE8" s="1389">
        <v>1965.7905880699993</v>
      </c>
      <c r="BF8" s="1390">
        <v>1969.7836855899995</v>
      </c>
      <c r="BG8" s="1390">
        <v>2020.07404434</v>
      </c>
      <c r="BH8" s="1390">
        <v>2033.9373661200002</v>
      </c>
      <c r="BI8" s="1390">
        <v>2021.4640648399998</v>
      </c>
      <c r="BJ8" s="1390">
        <v>2051.7948176799996</v>
      </c>
      <c r="BK8" s="1390">
        <v>2040.7888594000003</v>
      </c>
      <c r="BL8" s="1390">
        <v>2053.5333177099997</v>
      </c>
      <c r="BM8" s="1390">
        <v>2097.8477168999998</v>
      </c>
      <c r="BN8" s="1390">
        <v>1963.8983324200001</v>
      </c>
      <c r="BO8" s="1390">
        <v>1953.9416905599996</v>
      </c>
      <c r="BP8" s="1390">
        <v>2107.2825110299996</v>
      </c>
      <c r="BQ8" s="1390">
        <v>1929.1298746099992</v>
      </c>
      <c r="BR8" s="1390">
        <v>1951.9851741</v>
      </c>
      <c r="BS8" s="1390">
        <v>1988.2734670100003</v>
      </c>
      <c r="BT8" s="1390">
        <v>2009.1717503879865</v>
      </c>
      <c r="BU8" s="1390">
        <v>2000.0690951354125</v>
      </c>
      <c r="BV8" s="1390">
        <v>1967.921119195413</v>
      </c>
      <c r="BW8" s="1390">
        <v>1969.9923339354114</v>
      </c>
      <c r="BX8" s="1390">
        <v>1972.5862931954121</v>
      </c>
      <c r="BY8" s="1391">
        <v>1988.853291895412</v>
      </c>
      <c r="BZ8" s="1392">
        <v>2037.8929519334995</v>
      </c>
      <c r="CA8" s="1392">
        <v>2093.6818314200004</v>
      </c>
      <c r="CB8" s="1392">
        <v>2102.3850738292358</v>
      </c>
      <c r="CC8" s="1392">
        <v>2085.2485445000002</v>
      </c>
      <c r="CD8" s="1392">
        <v>2079.3270957899999</v>
      </c>
      <c r="CE8" s="1392">
        <v>2121.1740398700003</v>
      </c>
      <c r="CF8" s="1392">
        <v>2114.5340962600003</v>
      </c>
      <c r="CG8" s="1392">
        <v>2110.9854613900002</v>
      </c>
      <c r="CH8" s="1392">
        <v>2129.1517925099997</v>
      </c>
      <c r="CI8" s="1392">
        <v>2100.8678946299997</v>
      </c>
      <c r="CJ8" s="1392">
        <v>2118.20864123</v>
      </c>
      <c r="CK8" s="1392">
        <v>2184.2538326499998</v>
      </c>
      <c r="CL8" s="1392">
        <v>2182.0527085999997</v>
      </c>
      <c r="CM8" s="1392">
        <v>2168.8708081499999</v>
      </c>
      <c r="CN8" s="1392">
        <v>2169.3520079600003</v>
      </c>
      <c r="CO8" s="1393">
        <v>2286.21979732</v>
      </c>
      <c r="CP8" s="1393">
        <v>2262.4907271399998</v>
      </c>
      <c r="CQ8" s="1393">
        <v>2210.4441525399998</v>
      </c>
      <c r="CR8" s="1393">
        <v>2132.2550996999994</v>
      </c>
      <c r="CS8" s="1393">
        <v>1561.80829505</v>
      </c>
      <c r="CT8" s="1393">
        <v>1548.6014849600001</v>
      </c>
      <c r="CU8" s="1393">
        <v>1537.0287342100005</v>
      </c>
      <c r="CV8" s="1393">
        <v>1517.6163643199998</v>
      </c>
      <c r="CW8" s="1393">
        <v>1483.1605060099998</v>
      </c>
      <c r="CX8" s="1393">
        <v>1461.80394871</v>
      </c>
      <c r="CY8" s="1393">
        <v>1434.3886450199998</v>
      </c>
      <c r="CZ8" s="1393">
        <v>1420.4574956999998</v>
      </c>
      <c r="DA8" s="1393">
        <v>1422.7599289000002</v>
      </c>
      <c r="DB8" s="1393">
        <v>1421.6200500600003</v>
      </c>
      <c r="DC8" s="1393">
        <v>1393.9033389200004</v>
      </c>
      <c r="DD8" s="1393">
        <v>1395.0342871299997</v>
      </c>
      <c r="DE8" s="1393">
        <v>1425.4449284599996</v>
      </c>
      <c r="DF8" s="1393">
        <v>1423.0155749400001</v>
      </c>
      <c r="DG8" s="1393">
        <v>1420.2394278799995</v>
      </c>
      <c r="DH8" s="1393">
        <v>1429.2195515000001</v>
      </c>
      <c r="DI8" s="1393">
        <v>1440.4878230800005</v>
      </c>
      <c r="DJ8" s="1393">
        <v>1407.4369956800003</v>
      </c>
      <c r="DK8" s="1393">
        <v>1418.5652214300003</v>
      </c>
      <c r="DL8" s="1393">
        <v>1442.4595841299997</v>
      </c>
      <c r="DM8" s="1393">
        <v>1451.9413082799997</v>
      </c>
      <c r="DN8" s="1393">
        <v>1472.74722148</v>
      </c>
      <c r="DO8" s="1393">
        <v>1505.57684937</v>
      </c>
      <c r="DP8" s="1393">
        <v>1487.3791836000005</v>
      </c>
      <c r="DQ8" s="1393">
        <v>1493.4799954900002</v>
      </c>
      <c r="DR8" s="1393">
        <v>1481.3932220800002</v>
      </c>
      <c r="DS8" s="1393">
        <v>1500.9386581399999</v>
      </c>
      <c r="DT8" s="1393">
        <v>1487.2963980899997</v>
      </c>
      <c r="DU8" s="1393">
        <v>1499.6113301500002</v>
      </c>
    </row>
    <row r="9" spans="1:125" ht="16.5" x14ac:dyDescent="0.3">
      <c r="A9" s="1386" t="s">
        <v>276</v>
      </c>
      <c r="B9" s="1387">
        <v>3615.5609109199995</v>
      </c>
      <c r="C9" s="1388">
        <v>3591.6548253400001</v>
      </c>
      <c r="D9" s="1388">
        <v>3469.77614696</v>
      </c>
      <c r="E9" s="1388">
        <v>2711.2755812099999</v>
      </c>
      <c r="F9" s="1388">
        <v>2822.6144497200007</v>
      </c>
      <c r="G9" s="1388">
        <v>2681.4932744534253</v>
      </c>
      <c r="H9" s="1388">
        <v>2726.8820131899997</v>
      </c>
      <c r="I9" s="1388">
        <v>2798.1972356799997</v>
      </c>
      <c r="J9" s="1388">
        <v>2723.2698446399995</v>
      </c>
      <c r="K9" s="1388">
        <v>2718.6264536499998</v>
      </c>
      <c r="L9" s="1388">
        <v>2999.4531696499989</v>
      </c>
      <c r="M9" s="1388">
        <v>3074.4410800299988</v>
      </c>
      <c r="N9" s="1388">
        <v>3047.1624065300002</v>
      </c>
      <c r="O9" s="1388">
        <v>3136.2570574599995</v>
      </c>
      <c r="P9" s="1388">
        <v>3092.3309591300003</v>
      </c>
      <c r="Q9" s="1388">
        <v>3105.6022608900003</v>
      </c>
      <c r="R9" s="1388">
        <v>3188.7636856999998</v>
      </c>
      <c r="S9" s="1388">
        <v>3189.1649630400011</v>
      </c>
      <c r="T9" s="1388">
        <v>3188.2292967999992</v>
      </c>
      <c r="U9" s="1388">
        <v>3216.6004821800002</v>
      </c>
      <c r="V9" s="1388">
        <v>3217.7280058900005</v>
      </c>
      <c r="W9" s="1388">
        <v>3258.1434047400003</v>
      </c>
      <c r="X9" s="1388">
        <v>3448.6695504000004</v>
      </c>
      <c r="Y9" s="1388">
        <v>3562.8312456199988</v>
      </c>
      <c r="Z9" s="1388">
        <v>3494.8946900800001</v>
      </c>
      <c r="AA9" s="1388">
        <v>3446.7721609599998</v>
      </c>
      <c r="AB9" s="1388">
        <v>3386.3477944199999</v>
      </c>
      <c r="AC9" s="1388">
        <v>3332.902685234656</v>
      </c>
      <c r="AD9" s="1388">
        <v>3373.7901256299992</v>
      </c>
      <c r="AE9" s="1388">
        <v>3338.8892463825368</v>
      </c>
      <c r="AF9" s="1388">
        <v>3538.4120660798635</v>
      </c>
      <c r="AG9" s="1388">
        <v>3459.2873462780199</v>
      </c>
      <c r="AH9" s="1388">
        <v>3960.929102158429</v>
      </c>
      <c r="AI9" s="1388">
        <v>3676.5465251399992</v>
      </c>
      <c r="AJ9" s="1388">
        <v>1918.3702627100001</v>
      </c>
      <c r="AK9" s="1388">
        <v>4101.9822124599987</v>
      </c>
      <c r="AL9" s="1388">
        <v>3974.5677442600004</v>
      </c>
      <c r="AM9" s="1388">
        <v>3907.3169374400004</v>
      </c>
      <c r="AN9" s="1388">
        <v>3932.8893692599986</v>
      </c>
      <c r="AO9" s="1388">
        <v>4071.0051506499985</v>
      </c>
      <c r="AP9" s="1388">
        <v>3970.4546269400007</v>
      </c>
      <c r="AQ9" s="1388">
        <v>3792.8778268299998</v>
      </c>
      <c r="AR9" s="1388">
        <v>3905.8351481799987</v>
      </c>
      <c r="AS9" s="1388">
        <v>4102.1663902500004</v>
      </c>
      <c r="AT9" s="1388">
        <v>4309.1927375200003</v>
      </c>
      <c r="AU9" s="1388">
        <v>4409.7743337169986</v>
      </c>
      <c r="AV9" s="1388">
        <v>5040.55307825</v>
      </c>
      <c r="AW9" s="1388">
        <v>5257.3123353199999</v>
      </c>
      <c r="AX9" s="1389">
        <v>5404.6482547279456</v>
      </c>
      <c r="AY9" s="1389">
        <v>5517.1750307478087</v>
      </c>
      <c r="AZ9" s="1389">
        <v>5794.3018848178081</v>
      </c>
      <c r="BA9" s="1389">
        <v>5799.6647953700012</v>
      </c>
      <c r="BB9" s="1389">
        <v>6049.0979057590403</v>
      </c>
      <c r="BC9" s="1389">
        <v>6235.9105228057606</v>
      </c>
      <c r="BD9" s="1389">
        <v>5854.078689500001</v>
      </c>
      <c r="BE9" s="1389">
        <v>6096.3414357699994</v>
      </c>
      <c r="BF9" s="1389">
        <v>6242.0639767800003</v>
      </c>
      <c r="BG9" s="1389">
        <v>6959.9584637746584</v>
      </c>
      <c r="BH9" s="1389">
        <v>6990.2804771100009</v>
      </c>
      <c r="BI9" s="1389">
        <v>6945.4745610999998</v>
      </c>
      <c r="BJ9" s="1389">
        <v>7018.6468945046627</v>
      </c>
      <c r="BK9" s="1389">
        <v>7205.4743059000039</v>
      </c>
      <c r="BL9" s="1389">
        <v>7215.9122242600024</v>
      </c>
      <c r="BM9" s="1389">
        <v>7240.9308674599997</v>
      </c>
      <c r="BN9" s="1389">
        <v>7340.3482645699987</v>
      </c>
      <c r="BO9" s="1389">
        <v>7313.0490872499986</v>
      </c>
      <c r="BP9" s="1389">
        <v>7036.4660422000006</v>
      </c>
      <c r="BQ9" s="1389">
        <v>7180.533444040002</v>
      </c>
      <c r="BR9" s="1389">
        <v>7340.0354730299996</v>
      </c>
      <c r="BS9" s="1389">
        <v>8036.3584187899969</v>
      </c>
      <c r="BT9" s="1389">
        <v>8010.254095250003</v>
      </c>
      <c r="BU9" s="1389">
        <v>7882.1737642000035</v>
      </c>
      <c r="BV9" s="1389">
        <v>7934.8145341399995</v>
      </c>
      <c r="BW9" s="1389">
        <v>7992.4139697523779</v>
      </c>
      <c r="BX9" s="1389">
        <v>8019.9271820499998</v>
      </c>
      <c r="BY9" s="1394">
        <v>8299.6088669300061</v>
      </c>
      <c r="BZ9" s="1395">
        <v>8131.7831726184786</v>
      </c>
      <c r="CA9" s="1395">
        <v>768.15630477999969</v>
      </c>
      <c r="CB9" s="1395">
        <v>957.1301575171999</v>
      </c>
      <c r="CC9" s="1395">
        <v>1353.0431392999999</v>
      </c>
      <c r="CD9" s="1395">
        <v>1366.08720842</v>
      </c>
      <c r="CE9" s="1395">
        <v>1410.8095556999999</v>
      </c>
      <c r="CF9" s="1395">
        <v>1358.3498900500001</v>
      </c>
      <c r="CG9" s="1395">
        <v>1344.1976070800001</v>
      </c>
      <c r="CH9" s="1395">
        <v>1290.3821467200003</v>
      </c>
      <c r="CI9" s="1395">
        <v>986.76968858000021</v>
      </c>
      <c r="CJ9" s="1395">
        <v>865.03184806000002</v>
      </c>
      <c r="CK9" s="1395">
        <v>731.97166060000006</v>
      </c>
      <c r="CL9" s="1395">
        <v>717.37302149000004</v>
      </c>
      <c r="CM9" s="1395">
        <v>423.60048712000003</v>
      </c>
      <c r="CN9" s="1395">
        <v>529.81110969000008</v>
      </c>
      <c r="CO9" s="1396">
        <v>447.93289992000007</v>
      </c>
      <c r="CP9" s="1396">
        <v>528.46085170999993</v>
      </c>
      <c r="CQ9" s="1396">
        <v>398.76389963999998</v>
      </c>
      <c r="CR9" s="1396">
        <v>407.26832591999982</v>
      </c>
      <c r="CS9" s="1396">
        <v>182.48846056000005</v>
      </c>
      <c r="CT9" s="1396">
        <v>197.16542909999995</v>
      </c>
      <c r="CU9" s="1396">
        <v>183.90454299999996</v>
      </c>
      <c r="CV9" s="1396">
        <v>181.75300367000003</v>
      </c>
      <c r="CW9" s="1396">
        <v>175.71409212000009</v>
      </c>
      <c r="CX9" s="1396">
        <v>168.98558159000001</v>
      </c>
      <c r="CY9" s="1396">
        <v>212.47395988999989</v>
      </c>
      <c r="CZ9" s="1396">
        <v>231.37985306999997</v>
      </c>
      <c r="DA9" s="1396">
        <v>235.61096356999994</v>
      </c>
      <c r="DB9" s="1396">
        <v>250.1513601499999</v>
      </c>
      <c r="DC9" s="1396">
        <v>269.5532668300001</v>
      </c>
      <c r="DD9" s="1396">
        <v>247.34199363000005</v>
      </c>
      <c r="DE9" s="1396">
        <v>262.98124150999996</v>
      </c>
      <c r="DF9" s="1396">
        <v>226.13817932999993</v>
      </c>
      <c r="DG9" s="1396">
        <v>251.24888951999998</v>
      </c>
      <c r="DH9" s="1396">
        <v>223.85927175999993</v>
      </c>
      <c r="DI9" s="1396">
        <v>224.16625164999994</v>
      </c>
      <c r="DJ9" s="1396">
        <v>199.51149889000004</v>
      </c>
      <c r="DK9" s="1396">
        <v>191.40802091999996</v>
      </c>
      <c r="DL9" s="1396">
        <v>227.07354495999999</v>
      </c>
      <c r="DM9" s="1396">
        <v>214.37176287999998</v>
      </c>
      <c r="DN9" s="1396">
        <v>232.52194745999998</v>
      </c>
      <c r="DO9" s="1396">
        <v>235.9213303199999</v>
      </c>
      <c r="DP9" s="1396">
        <v>227.73296420999998</v>
      </c>
      <c r="DQ9" s="1396">
        <v>180.63810407999998</v>
      </c>
      <c r="DR9" s="1396">
        <v>182.29864284999999</v>
      </c>
      <c r="DS9" s="1396">
        <v>183.69499040000002</v>
      </c>
      <c r="DT9" s="1396">
        <v>216.49935486999999</v>
      </c>
      <c r="DU9" s="1396">
        <v>173.80562914999996</v>
      </c>
    </row>
    <row r="10" spans="1:125" ht="17.25" thickBot="1" x14ac:dyDescent="0.35">
      <c r="A10" s="1397" t="s">
        <v>277</v>
      </c>
      <c r="B10" s="1398">
        <v>20810.840289659995</v>
      </c>
      <c r="C10" s="1399">
        <v>21240.828172644302</v>
      </c>
      <c r="D10" s="1399">
        <v>21134.4181921255</v>
      </c>
      <c r="E10" s="1399">
        <v>17394.462021685504</v>
      </c>
      <c r="F10" s="1399">
        <v>17366.4920923955</v>
      </c>
      <c r="G10" s="1399">
        <v>17446.651082804387</v>
      </c>
      <c r="H10" s="1399">
        <v>17324.316566665497</v>
      </c>
      <c r="I10" s="1399">
        <v>17561.3652738155</v>
      </c>
      <c r="J10" s="1399">
        <v>17497.875058375503</v>
      </c>
      <c r="K10" s="1399">
        <v>17648.11194028478</v>
      </c>
      <c r="L10" s="1399">
        <v>18345.727614499276</v>
      </c>
      <c r="M10" s="1399">
        <v>18373.183942039999</v>
      </c>
      <c r="N10" s="1399">
        <v>18522.105969430468</v>
      </c>
      <c r="O10" s="1399">
        <v>18762.759433096595</v>
      </c>
      <c r="P10" s="1399">
        <v>18396.196319646595</v>
      </c>
      <c r="Q10" s="1399">
        <v>18428.871883016596</v>
      </c>
      <c r="R10" s="1399">
        <v>18795.631747752101</v>
      </c>
      <c r="S10" s="1399">
        <v>18476.829958382099</v>
      </c>
      <c r="T10" s="1399">
        <v>19026.214960730096</v>
      </c>
      <c r="U10" s="1399">
        <v>19145.6666083821</v>
      </c>
      <c r="V10" s="1399">
        <v>19030.873553566511</v>
      </c>
      <c r="W10" s="1399">
        <v>19185.643853890706</v>
      </c>
      <c r="X10" s="1399">
        <v>19507.527171306516</v>
      </c>
      <c r="Y10" s="1399">
        <v>19422.834867473503</v>
      </c>
      <c r="Z10" s="1399">
        <v>19438.694286936516</v>
      </c>
      <c r="AA10" s="1399">
        <v>19567.006826966506</v>
      </c>
      <c r="AB10" s="1399">
        <v>19665.859033894252</v>
      </c>
      <c r="AC10" s="1399">
        <v>19744.054711474877</v>
      </c>
      <c r="AD10" s="1399">
        <v>19904.802818546483</v>
      </c>
      <c r="AE10" s="1399">
        <v>20016.654174529769</v>
      </c>
      <c r="AF10" s="1399">
        <v>20178.551166808451</v>
      </c>
      <c r="AG10" s="1399">
        <v>20478.809360984771</v>
      </c>
      <c r="AH10" s="1399">
        <v>20647.468659254326</v>
      </c>
      <c r="AI10" s="1399">
        <v>20994.721180149991</v>
      </c>
      <c r="AJ10" s="1399">
        <v>21369.827938169998</v>
      </c>
      <c r="AK10" s="1399">
        <v>21353.003086984969</v>
      </c>
      <c r="AL10" s="1399">
        <v>21284.93809550496</v>
      </c>
      <c r="AM10" s="1399">
        <v>21419.985234672407</v>
      </c>
      <c r="AN10" s="1399">
        <v>21376.166083094144</v>
      </c>
      <c r="AO10" s="1399">
        <v>21371.69997418984</v>
      </c>
      <c r="AP10" s="1399">
        <v>21497.052568237454</v>
      </c>
      <c r="AQ10" s="1399">
        <v>20930.54382289479</v>
      </c>
      <c r="AR10" s="1399">
        <v>21097.959811308388</v>
      </c>
      <c r="AS10" s="1399">
        <v>21542.662939909751</v>
      </c>
      <c r="AT10" s="1399">
        <v>21520.768232921379</v>
      </c>
      <c r="AU10" s="1399">
        <v>21871.10230079664</v>
      </c>
      <c r="AV10" s="1399">
        <v>22519.802818897897</v>
      </c>
      <c r="AW10" s="1399">
        <v>22687.758682801847</v>
      </c>
      <c r="AX10" s="1400">
        <v>22748.845616479997</v>
      </c>
      <c r="AY10" s="1400">
        <v>22699.188742619597</v>
      </c>
      <c r="AZ10" s="1400">
        <v>22898.382890481473</v>
      </c>
      <c r="BA10" s="1400">
        <v>22962.542976543278</v>
      </c>
      <c r="BB10" s="1400">
        <v>23176.111834857958</v>
      </c>
      <c r="BC10" s="1400">
        <v>23473.452870282686</v>
      </c>
      <c r="BD10" s="1400">
        <v>23140.530494430001</v>
      </c>
      <c r="BE10" s="1400">
        <v>23404.44176672</v>
      </c>
      <c r="BF10" s="1400">
        <v>23738.594208662929</v>
      </c>
      <c r="BG10" s="1400">
        <v>24787.174748990008</v>
      </c>
      <c r="BH10" s="1400">
        <v>24799.170187925076</v>
      </c>
      <c r="BI10" s="1400">
        <v>24617.913196102585</v>
      </c>
      <c r="BJ10" s="1400">
        <v>24623.669634006179</v>
      </c>
      <c r="BK10" s="1400">
        <v>24876.451870782974</v>
      </c>
      <c r="BL10" s="1400">
        <v>25048.698180121763</v>
      </c>
      <c r="BM10" s="1400">
        <v>25069.888355277049</v>
      </c>
      <c r="BN10" s="1400">
        <v>24872.34093405</v>
      </c>
      <c r="BO10" s="1400">
        <v>24986.528104467703</v>
      </c>
      <c r="BP10" s="1400">
        <v>25107.613699273188</v>
      </c>
      <c r="BQ10" s="1400">
        <v>25111.912057511021</v>
      </c>
      <c r="BR10" s="1400">
        <v>25104.829418286768</v>
      </c>
      <c r="BS10" s="1400">
        <v>26007.98768357154</v>
      </c>
      <c r="BT10" s="1400">
        <v>25925.226964252081</v>
      </c>
      <c r="BU10" s="1400">
        <v>25777.464761778854</v>
      </c>
      <c r="BV10" s="1400">
        <v>25637.889893134598</v>
      </c>
      <c r="BW10" s="1400">
        <v>25512.852112874705</v>
      </c>
      <c r="BX10" s="1400">
        <v>25496.935591268088</v>
      </c>
      <c r="BY10" s="1401">
        <v>25677.208696067042</v>
      </c>
      <c r="BZ10" s="1402">
        <v>25658.574981491311</v>
      </c>
      <c r="CA10" s="1402">
        <v>25430.885570453371</v>
      </c>
      <c r="CB10" s="1402">
        <v>25502.072810608362</v>
      </c>
      <c r="CC10" s="1402">
        <v>25528.836695199996</v>
      </c>
      <c r="CD10" s="1402">
        <v>25837.253028409999</v>
      </c>
      <c r="CE10" s="1402">
        <v>26785.602093149999</v>
      </c>
      <c r="CF10" s="1402">
        <v>26948.679005750007</v>
      </c>
      <c r="CG10" s="1402">
        <v>26811.444269520001</v>
      </c>
      <c r="CH10" s="1402">
        <v>26922.219078519996</v>
      </c>
      <c r="CI10" s="1402">
        <v>28811.470626949998</v>
      </c>
      <c r="CJ10" s="1402">
        <v>27147.657899550002</v>
      </c>
      <c r="CK10" s="1402">
        <v>27426.912815790005</v>
      </c>
      <c r="CL10" s="1402">
        <v>27572.598521199998</v>
      </c>
      <c r="CM10" s="1402">
        <v>27483.687376360002</v>
      </c>
      <c r="CN10" s="1402">
        <v>27806.416933559998</v>
      </c>
      <c r="CO10" s="1403">
        <v>27777.334711830001</v>
      </c>
      <c r="CP10" s="1403">
        <v>28307.983220779999</v>
      </c>
      <c r="CQ10" s="1403">
        <v>29177.247601080002</v>
      </c>
      <c r="CR10" s="1403">
        <v>28598.871027959991</v>
      </c>
      <c r="CS10" s="1403">
        <v>12909.53746109</v>
      </c>
      <c r="CT10" s="1403">
        <v>13041.727457309998</v>
      </c>
      <c r="CU10" s="1403">
        <v>12805.847973810003</v>
      </c>
      <c r="CV10" s="1403">
        <v>12788.455753080003</v>
      </c>
      <c r="CW10" s="1403">
        <v>12770.826137030002</v>
      </c>
      <c r="CX10" s="1403">
        <v>12672.152197430003</v>
      </c>
      <c r="CY10" s="1403">
        <v>12633.056978840004</v>
      </c>
      <c r="CZ10" s="1403">
        <v>12576.326778820003</v>
      </c>
      <c r="DA10" s="1403">
        <v>12532.04883842</v>
      </c>
      <c r="DB10" s="1403">
        <v>12672.631229970002</v>
      </c>
      <c r="DC10" s="1403">
        <v>12147.346069020001</v>
      </c>
      <c r="DD10" s="1403">
        <v>12206.290522670002</v>
      </c>
      <c r="DE10" s="1403">
        <v>12282.82563619</v>
      </c>
      <c r="DF10" s="1403">
        <v>12125.327249580003</v>
      </c>
      <c r="DG10" s="1403">
        <v>12274.60690612</v>
      </c>
      <c r="DH10" s="1403">
        <v>12139.974481290001</v>
      </c>
      <c r="DI10" s="1403">
        <v>12131.275342140001</v>
      </c>
      <c r="DJ10" s="1403">
        <v>12157.456119140001</v>
      </c>
      <c r="DK10" s="1403">
        <v>12251.75265439</v>
      </c>
      <c r="DL10" s="1403">
        <v>12313.746920409998</v>
      </c>
      <c r="DM10" s="1403">
        <v>12609.790496330004</v>
      </c>
      <c r="DN10" s="1403">
        <v>12479.299198579996</v>
      </c>
      <c r="DO10" s="1403">
        <v>12495.66621868</v>
      </c>
      <c r="DP10" s="1403">
        <v>12633.072259960001</v>
      </c>
      <c r="DQ10" s="1403">
        <v>12537.914574480001</v>
      </c>
      <c r="DR10" s="1403">
        <v>12602.344105759999</v>
      </c>
      <c r="DS10" s="1403">
        <v>12519.358692899992</v>
      </c>
      <c r="DT10" s="1403">
        <v>12590.545048980001</v>
      </c>
      <c r="DU10" s="1403">
        <v>12690.583205679994</v>
      </c>
    </row>
    <row r="11" spans="1:125" ht="16.5" thickTop="1" x14ac:dyDescent="0.3">
      <c r="A11" s="1404"/>
      <c r="B11" s="1405"/>
      <c r="C11" s="1405"/>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1405"/>
      <c r="AM11" s="1405"/>
      <c r="AN11" s="1405"/>
      <c r="AO11" s="1405"/>
      <c r="AP11" s="1405"/>
      <c r="AQ11" s="1405"/>
      <c r="AR11" s="1405"/>
      <c r="AS11" s="1405"/>
      <c r="AT11" s="1405"/>
      <c r="AU11" s="1405"/>
      <c r="AV11" s="1405"/>
      <c r="AW11" s="1405"/>
      <c r="AX11" s="1405"/>
      <c r="AY11" s="1405"/>
      <c r="AZ11" s="1405"/>
      <c r="BA11" s="1405"/>
      <c r="BB11" s="1405"/>
      <c r="BC11" s="1405"/>
      <c r="BD11" s="1406"/>
      <c r="BE11" s="1406"/>
      <c r="BF11" s="1406"/>
      <c r="BG11" s="1406"/>
      <c r="BH11" s="1406"/>
      <c r="BI11" s="1405"/>
      <c r="BJ11" s="1405"/>
      <c r="BK11" s="1405"/>
      <c r="BL11" s="1405"/>
      <c r="BM11" s="1405"/>
      <c r="BN11" s="1405"/>
      <c r="BO11" s="1405"/>
      <c r="BP11" s="1405"/>
      <c r="BQ11" s="1405"/>
      <c r="BR11" s="1405"/>
      <c r="BS11" s="1405"/>
      <c r="BT11" s="1373"/>
      <c r="BU11" s="1373"/>
      <c r="BV11" s="1373"/>
      <c r="BW11" s="1373"/>
      <c r="BX11" s="1373"/>
    </row>
    <row r="12" spans="1:125" ht="16.5" thickBot="1" x14ac:dyDescent="0.35">
      <c r="A12" s="1407"/>
      <c r="B12" s="1408"/>
      <c r="C12" s="1408"/>
      <c r="D12" s="1408"/>
      <c r="E12" s="1408"/>
      <c r="F12" s="1408"/>
      <c r="G12" s="1408"/>
      <c r="H12" s="1408"/>
      <c r="I12" s="1408"/>
      <c r="J12" s="1408"/>
      <c r="K12" s="1408"/>
      <c r="L12" s="1408"/>
      <c r="M12" s="1408"/>
      <c r="N12" s="1408"/>
      <c r="O12" s="1408"/>
      <c r="P12" s="1408"/>
      <c r="Q12" s="1408"/>
      <c r="R12" s="1408"/>
      <c r="S12" s="1408"/>
      <c r="T12" s="1408"/>
      <c r="U12" s="1408"/>
      <c r="V12" s="1408"/>
      <c r="W12" s="1408"/>
      <c r="X12" s="1408"/>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6"/>
      <c r="AU12" s="1406"/>
      <c r="AV12" s="1408"/>
      <c r="AW12" s="1408"/>
      <c r="AX12" s="1408"/>
      <c r="AY12" s="1408"/>
      <c r="AZ12" s="1408"/>
      <c r="BA12" s="1408"/>
      <c r="BB12" s="1408"/>
      <c r="BC12" s="1406"/>
      <c r="BD12" s="1408"/>
      <c r="BE12" s="1408"/>
      <c r="BF12" s="1408"/>
      <c r="BG12" s="1408"/>
      <c r="BH12" s="1408"/>
      <c r="BI12" s="1408"/>
      <c r="BJ12" s="1408"/>
      <c r="BK12" s="1408"/>
      <c r="BL12" s="1408"/>
      <c r="BM12" s="1408"/>
      <c r="BN12" s="1408"/>
      <c r="BO12" s="1408"/>
      <c r="BP12" s="1408"/>
      <c r="BQ12" s="1408"/>
      <c r="BR12" s="1408"/>
      <c r="BS12" s="1408"/>
      <c r="BT12" s="1408"/>
      <c r="BU12" s="1408"/>
      <c r="BV12" s="1408"/>
      <c r="BX12" s="1408"/>
      <c r="CL12" s="1379"/>
      <c r="CM12" s="1379"/>
      <c r="CN12" s="1379"/>
      <c r="CO12" s="1379"/>
      <c r="CP12" s="1379"/>
      <c r="CQ12" s="1379"/>
      <c r="CR12" s="1379"/>
      <c r="CS12" s="1379"/>
      <c r="CT12" s="1379"/>
      <c r="CU12" s="1379"/>
      <c r="CV12" s="1379"/>
      <c r="CW12" s="1379"/>
      <c r="CX12" s="1379"/>
      <c r="CY12" s="1379"/>
      <c r="CZ12" s="1379"/>
      <c r="DA12" s="1379"/>
      <c r="DB12" s="1379"/>
      <c r="DC12" s="1379"/>
      <c r="DD12" s="1379"/>
      <c r="DE12" s="1379"/>
      <c r="DF12" s="1379"/>
      <c r="DG12" s="1379"/>
      <c r="DH12" s="1379"/>
      <c r="DI12" s="1379"/>
      <c r="DJ12" s="1379"/>
      <c r="DK12" s="1379"/>
      <c r="DL12" s="1379"/>
      <c r="DM12" s="1379"/>
      <c r="DN12" s="1379"/>
      <c r="DO12" s="1379"/>
      <c r="DP12" s="1379"/>
      <c r="DQ12" s="1379"/>
      <c r="DR12" s="1379"/>
      <c r="DS12" s="1379"/>
      <c r="DU12" s="1379" t="s">
        <v>8</v>
      </c>
    </row>
    <row r="13" spans="1:125" ht="17.25" thickTop="1" x14ac:dyDescent="0.3">
      <c r="A13" s="1380" t="s">
        <v>278</v>
      </c>
      <c r="B13" s="1381">
        <v>40940</v>
      </c>
      <c r="C13" s="1382">
        <v>40969</v>
      </c>
      <c r="D13" s="1382">
        <v>41000</v>
      </c>
      <c r="E13" s="1382">
        <v>41030</v>
      </c>
      <c r="F13" s="1382">
        <v>41061</v>
      </c>
      <c r="G13" s="1382">
        <v>41091</v>
      </c>
      <c r="H13" s="1382">
        <v>41122</v>
      </c>
      <c r="I13" s="1382">
        <v>41153</v>
      </c>
      <c r="J13" s="1382">
        <v>41183</v>
      </c>
      <c r="K13" s="1382">
        <v>41214</v>
      </c>
      <c r="L13" s="1382">
        <v>41244</v>
      </c>
      <c r="M13" s="1382">
        <v>41275</v>
      </c>
      <c r="N13" s="1382">
        <v>41306</v>
      </c>
      <c r="O13" s="1382">
        <v>41334</v>
      </c>
      <c r="P13" s="1382">
        <v>41365</v>
      </c>
      <c r="Q13" s="1382">
        <v>41395</v>
      </c>
      <c r="R13" s="1382">
        <v>41426</v>
      </c>
      <c r="S13" s="1382">
        <v>41456</v>
      </c>
      <c r="T13" s="1382">
        <v>41487</v>
      </c>
      <c r="U13" s="1382">
        <v>41518</v>
      </c>
      <c r="V13" s="1382">
        <v>41548</v>
      </c>
      <c r="W13" s="1382">
        <v>41579</v>
      </c>
      <c r="X13" s="1382">
        <v>41609</v>
      </c>
      <c r="Y13" s="1382">
        <v>41640</v>
      </c>
      <c r="Z13" s="1382">
        <v>41671</v>
      </c>
      <c r="AA13" s="1382">
        <v>41699</v>
      </c>
      <c r="AB13" s="1382">
        <v>41730</v>
      </c>
      <c r="AC13" s="1382">
        <v>41760</v>
      </c>
      <c r="AD13" s="1382">
        <v>41791</v>
      </c>
      <c r="AE13" s="1382">
        <v>41821</v>
      </c>
      <c r="AF13" s="1382">
        <v>41852</v>
      </c>
      <c r="AG13" s="1382">
        <v>41883</v>
      </c>
      <c r="AH13" s="1382">
        <v>41913</v>
      </c>
      <c r="AI13" s="1382">
        <v>41944</v>
      </c>
      <c r="AJ13" s="1382">
        <v>41974</v>
      </c>
      <c r="AK13" s="1382">
        <v>42005</v>
      </c>
      <c r="AL13" s="1382">
        <v>42036</v>
      </c>
      <c r="AM13" s="1382">
        <v>42064</v>
      </c>
      <c r="AN13" s="1382">
        <v>42095</v>
      </c>
      <c r="AO13" s="1382">
        <v>42125</v>
      </c>
      <c r="AP13" s="1382">
        <v>42156</v>
      </c>
      <c r="AQ13" s="1382">
        <v>42186</v>
      </c>
      <c r="AR13" s="1382">
        <v>42217</v>
      </c>
      <c r="AS13" s="1382">
        <v>42248</v>
      </c>
      <c r="AT13" s="1382">
        <v>42278</v>
      </c>
      <c r="AU13" s="1382">
        <v>42309</v>
      </c>
      <c r="AV13" s="1382">
        <v>42339</v>
      </c>
      <c r="AW13" s="1382">
        <v>42370</v>
      </c>
      <c r="AX13" s="1383">
        <v>42401</v>
      </c>
      <c r="AY13" s="1383">
        <v>42430</v>
      </c>
      <c r="AZ13" s="1383">
        <v>42461</v>
      </c>
      <c r="BA13" s="1383">
        <v>42491</v>
      </c>
      <c r="BB13" s="1383">
        <v>42522</v>
      </c>
      <c r="BC13" s="1383">
        <v>42552</v>
      </c>
      <c r="BD13" s="1383">
        <v>42583</v>
      </c>
      <c r="BE13" s="1383">
        <v>42644</v>
      </c>
      <c r="BF13" s="1383">
        <v>42675</v>
      </c>
      <c r="BG13" s="1383">
        <v>42705</v>
      </c>
      <c r="BH13" s="1383">
        <v>42736</v>
      </c>
      <c r="BI13" s="1383">
        <v>42767</v>
      </c>
      <c r="BJ13" s="1383">
        <v>42795</v>
      </c>
      <c r="BK13" s="1383">
        <v>42826</v>
      </c>
      <c r="BL13" s="1383">
        <v>42856</v>
      </c>
      <c r="BM13" s="1383">
        <v>42887</v>
      </c>
      <c r="BN13" s="1383">
        <v>42917</v>
      </c>
      <c r="BO13" s="1383">
        <v>42948</v>
      </c>
      <c r="BP13" s="1383">
        <v>42979</v>
      </c>
      <c r="BQ13" s="1383">
        <v>43009</v>
      </c>
      <c r="BR13" s="1383">
        <v>43040</v>
      </c>
      <c r="BS13" s="1383">
        <v>43070</v>
      </c>
      <c r="BT13" s="1383">
        <v>43101</v>
      </c>
      <c r="BU13" s="1383">
        <v>43132</v>
      </c>
      <c r="BV13" s="1383">
        <v>43160</v>
      </c>
      <c r="BW13" s="1383">
        <v>43191</v>
      </c>
      <c r="BX13" s="1383">
        <v>43221</v>
      </c>
      <c r="BY13" s="1384">
        <v>43252</v>
      </c>
      <c r="BZ13" s="1385">
        <v>43282</v>
      </c>
      <c r="CA13" s="1385">
        <v>43313</v>
      </c>
      <c r="CB13" s="1385">
        <v>43344</v>
      </c>
      <c r="CC13" s="1385">
        <v>43374</v>
      </c>
      <c r="CD13" s="1385">
        <v>43405</v>
      </c>
      <c r="CE13" s="1385">
        <v>43435</v>
      </c>
      <c r="CF13" s="1385">
        <v>43466</v>
      </c>
      <c r="CG13" s="1385">
        <v>43497</v>
      </c>
      <c r="CH13" s="1385">
        <v>43525</v>
      </c>
      <c r="CI13" s="1385">
        <v>43556</v>
      </c>
      <c r="CJ13" s="1385">
        <v>43586</v>
      </c>
      <c r="CK13" s="1385">
        <v>43617</v>
      </c>
      <c r="CL13" s="1385">
        <v>43647</v>
      </c>
      <c r="CM13" s="1385">
        <v>43678</v>
      </c>
      <c r="CN13" s="1385">
        <v>43709</v>
      </c>
      <c r="CO13" s="1385">
        <v>43739</v>
      </c>
      <c r="CP13" s="1385">
        <v>43770</v>
      </c>
      <c r="CQ13" s="1385">
        <v>43800</v>
      </c>
      <c r="CR13" s="1385">
        <v>43831</v>
      </c>
      <c r="CS13" s="1385">
        <v>43862</v>
      </c>
      <c r="CT13" s="1385">
        <v>43891</v>
      </c>
      <c r="CU13" s="1385">
        <v>43922</v>
      </c>
      <c r="CV13" s="1385">
        <v>43952</v>
      </c>
      <c r="CW13" s="1385">
        <v>43983</v>
      </c>
      <c r="CX13" s="1385">
        <v>44013</v>
      </c>
      <c r="CY13" s="1385">
        <v>44044</v>
      </c>
      <c r="CZ13" s="1385">
        <v>44075</v>
      </c>
      <c r="DA13" s="1385">
        <v>44105</v>
      </c>
      <c r="DB13" s="1385">
        <v>44136</v>
      </c>
      <c r="DC13" s="1385">
        <v>44166</v>
      </c>
      <c r="DD13" s="1385">
        <v>44197</v>
      </c>
      <c r="DE13" s="1385">
        <v>44228</v>
      </c>
      <c r="DF13" s="1385">
        <v>44256</v>
      </c>
      <c r="DG13" s="1385">
        <v>44287</v>
      </c>
      <c r="DH13" s="1385">
        <v>44317</v>
      </c>
      <c r="DI13" s="1385">
        <v>44348</v>
      </c>
      <c r="DJ13" s="1385">
        <v>44378</v>
      </c>
      <c r="DK13" s="1385">
        <v>44409</v>
      </c>
      <c r="DL13" s="1385">
        <v>44440</v>
      </c>
      <c r="DM13" s="1385">
        <v>44470</v>
      </c>
      <c r="DN13" s="1385">
        <v>44501</v>
      </c>
      <c r="DO13" s="1385">
        <v>44531</v>
      </c>
      <c r="DP13" s="1385">
        <v>44562</v>
      </c>
      <c r="DQ13" s="1385">
        <v>44593</v>
      </c>
      <c r="DR13" s="1385">
        <v>44621</v>
      </c>
      <c r="DS13" s="1385">
        <v>44652</v>
      </c>
      <c r="DT13" s="1385">
        <v>44682</v>
      </c>
      <c r="DU13" s="1385">
        <v>44713</v>
      </c>
    </row>
    <row r="14" spans="1:125" ht="16.5" x14ac:dyDescent="0.3">
      <c r="A14" s="1386" t="s">
        <v>3807</v>
      </c>
      <c r="B14" s="1409">
        <v>1746.58243204</v>
      </c>
      <c r="C14" s="1410">
        <v>1746.58243204</v>
      </c>
      <c r="D14" s="1410">
        <v>1746.5824324499997</v>
      </c>
      <c r="E14" s="1410">
        <v>1325.00000004</v>
      </c>
      <c r="F14" s="1410">
        <v>1325.00000004</v>
      </c>
      <c r="G14" s="1410">
        <v>1325.00000004</v>
      </c>
      <c r="H14" s="1410">
        <v>1325.00000004</v>
      </c>
      <c r="I14" s="1410">
        <v>1325.00000004</v>
      </c>
      <c r="J14" s="1410">
        <v>1325.00000004</v>
      </c>
      <c r="K14" s="1410">
        <v>1325.00000004</v>
      </c>
      <c r="L14" s="1410">
        <v>1325.00000004</v>
      </c>
      <c r="M14" s="1410">
        <v>1325.00000004</v>
      </c>
      <c r="N14" s="1410">
        <v>1325.00000004</v>
      </c>
      <c r="O14" s="1410">
        <v>1325.00000004</v>
      </c>
      <c r="P14" s="1410">
        <v>1325.00000004</v>
      </c>
      <c r="Q14" s="1410">
        <v>1325.00000004</v>
      </c>
      <c r="R14" s="1410">
        <v>1325.00000004</v>
      </c>
      <c r="S14" s="1410">
        <v>1325.00000004</v>
      </c>
      <c r="T14" s="1410">
        <v>1325.00000004</v>
      </c>
      <c r="U14" s="1410">
        <v>1325.00000004</v>
      </c>
      <c r="V14" s="1410">
        <v>1325.00000004</v>
      </c>
      <c r="W14" s="1410">
        <v>1325.00000004</v>
      </c>
      <c r="X14" s="1410">
        <v>1325.00000004</v>
      </c>
      <c r="Y14" s="1410">
        <v>1325.00000004</v>
      </c>
      <c r="Z14" s="1410">
        <v>1325.00000004</v>
      </c>
      <c r="AA14" s="1410">
        <v>1325.00000004</v>
      </c>
      <c r="AB14" s="1410">
        <v>1325.00000004</v>
      </c>
      <c r="AC14" s="1410">
        <v>1325.00000004</v>
      </c>
      <c r="AD14" s="1410">
        <v>1325.00000004</v>
      </c>
      <c r="AE14" s="1410">
        <v>1325.00000004</v>
      </c>
      <c r="AF14" s="1410">
        <v>1325.00000004</v>
      </c>
      <c r="AG14" s="1410">
        <v>1325.00000004</v>
      </c>
      <c r="AH14" s="1410">
        <v>1325.00000004</v>
      </c>
      <c r="AI14" s="1410">
        <v>1325.00000004</v>
      </c>
      <c r="AJ14" s="1410">
        <v>1325.00000004</v>
      </c>
      <c r="AK14" s="1410">
        <v>1325.00000004</v>
      </c>
      <c r="AL14" s="1410">
        <v>1475.00000004</v>
      </c>
      <c r="AM14" s="1410">
        <v>1475.00000004</v>
      </c>
      <c r="AN14" s="1410">
        <v>1475.00000004</v>
      </c>
      <c r="AO14" s="1410">
        <v>1475.00000004</v>
      </c>
      <c r="AP14" s="1410">
        <v>1475.00000004</v>
      </c>
      <c r="AQ14" s="1410">
        <v>1475.00000004</v>
      </c>
      <c r="AR14" s="1410">
        <v>1475.00000004</v>
      </c>
      <c r="AS14" s="1410">
        <v>1475.00000004</v>
      </c>
      <c r="AT14" s="1410">
        <v>1475.00000004</v>
      </c>
      <c r="AU14" s="1410">
        <v>1775.00000004</v>
      </c>
      <c r="AV14" s="1410">
        <v>1775.00000004</v>
      </c>
      <c r="AW14" s="1410">
        <v>1775.00000004</v>
      </c>
      <c r="AX14" s="1389">
        <v>1775.00000004</v>
      </c>
      <c r="AY14" s="1389">
        <v>1775.00000004</v>
      </c>
      <c r="AZ14" s="1389">
        <v>1775.00000004</v>
      </c>
      <c r="BA14" s="1389">
        <v>1775</v>
      </c>
      <c r="BB14" s="1389">
        <v>1825</v>
      </c>
      <c r="BC14" s="1389">
        <v>1825.00000004</v>
      </c>
      <c r="BD14" s="1389">
        <v>1825.00000004</v>
      </c>
      <c r="BE14" s="1389">
        <v>1825.00000004</v>
      </c>
      <c r="BF14" s="1390">
        <v>1825.00000004</v>
      </c>
      <c r="BG14" s="1390">
        <v>1975.00000004</v>
      </c>
      <c r="BH14" s="1390">
        <v>1975.00000004</v>
      </c>
      <c r="BI14" s="1390">
        <v>1975.00000004</v>
      </c>
      <c r="BJ14" s="1390">
        <v>1975.00000004</v>
      </c>
      <c r="BK14" s="1390">
        <v>1975.00000004</v>
      </c>
      <c r="BL14" s="1390">
        <v>1975.00000004</v>
      </c>
      <c r="BM14" s="1390">
        <v>1975.00000004</v>
      </c>
      <c r="BN14" s="1390">
        <v>1975.00000004</v>
      </c>
      <c r="BO14" s="1390">
        <v>1975.00000004</v>
      </c>
      <c r="BP14" s="1390">
        <v>2150.00000004</v>
      </c>
      <c r="BQ14" s="1390">
        <v>2150.00000004</v>
      </c>
      <c r="BR14" s="1390">
        <v>2150.00000004</v>
      </c>
      <c r="BS14" s="1390">
        <v>2150.00000004</v>
      </c>
      <c r="BT14" s="1390">
        <v>2150.00000004</v>
      </c>
      <c r="BU14" s="1390">
        <v>2150.00000004</v>
      </c>
      <c r="BV14" s="1390">
        <v>2150.00000004</v>
      </c>
      <c r="BW14" s="1390">
        <v>2150.00000004</v>
      </c>
      <c r="BX14" s="1390">
        <v>2150.00000004</v>
      </c>
      <c r="BY14" s="1391">
        <v>2350.00000004</v>
      </c>
      <c r="BZ14" s="1392">
        <v>2350.00000004</v>
      </c>
      <c r="CA14" s="1392">
        <v>2350.00000004</v>
      </c>
      <c r="CB14" s="1392">
        <v>2350.00000004</v>
      </c>
      <c r="CC14" s="1392">
        <v>2349.9867880000002</v>
      </c>
      <c r="CD14" s="1392">
        <v>2350.00000004</v>
      </c>
      <c r="CE14" s="1392">
        <v>2550.00000004</v>
      </c>
      <c r="CF14" s="1392">
        <v>2550.00000004</v>
      </c>
      <c r="CG14" s="1392">
        <v>2550.00000004</v>
      </c>
      <c r="CH14" s="1392">
        <v>2550.00000004</v>
      </c>
      <c r="CI14" s="1392">
        <v>2550.00000004</v>
      </c>
      <c r="CJ14" s="1392">
        <v>2550.00000004</v>
      </c>
      <c r="CK14" s="1392">
        <v>2550.00000004</v>
      </c>
      <c r="CL14" s="1392">
        <v>2550.00000004</v>
      </c>
      <c r="CM14" s="1392">
        <v>2350.00000004</v>
      </c>
      <c r="CN14" s="1392">
        <v>2350.00000004</v>
      </c>
      <c r="CO14" s="1393">
        <v>2350.00000004</v>
      </c>
      <c r="CP14" s="1393">
        <v>2550.00000004</v>
      </c>
      <c r="CQ14" s="1393">
        <v>2550.00000004</v>
      </c>
      <c r="CR14" s="1393">
        <v>1860.00000004</v>
      </c>
      <c r="CS14" s="1393">
        <v>1000</v>
      </c>
      <c r="CT14" s="1393">
        <v>800</v>
      </c>
      <c r="CU14" s="1393">
        <v>1000</v>
      </c>
      <c r="CV14" s="1393">
        <v>1000</v>
      </c>
      <c r="CW14" s="1393">
        <v>1000</v>
      </c>
      <c r="CX14" s="1393">
        <v>1000</v>
      </c>
      <c r="CY14" s="1393">
        <v>1000</v>
      </c>
      <c r="CZ14" s="1393">
        <v>1000</v>
      </c>
      <c r="DA14" s="1393">
        <v>1000</v>
      </c>
      <c r="DB14" s="1393">
        <v>1000</v>
      </c>
      <c r="DC14" s="1393">
        <v>1000</v>
      </c>
      <c r="DD14" s="1393">
        <v>1000</v>
      </c>
      <c r="DE14" s="1393">
        <v>1000</v>
      </c>
      <c r="DF14" s="1393">
        <v>1000</v>
      </c>
      <c r="DG14" s="1393">
        <v>1000</v>
      </c>
      <c r="DH14" s="1393">
        <v>1000</v>
      </c>
      <c r="DI14" s="1393">
        <v>1000</v>
      </c>
      <c r="DJ14" s="1393">
        <v>1000</v>
      </c>
      <c r="DK14" s="1393">
        <v>1000</v>
      </c>
      <c r="DL14" s="1393">
        <v>1000</v>
      </c>
      <c r="DM14" s="1393">
        <v>1000</v>
      </c>
      <c r="DN14" s="1393">
        <v>1000</v>
      </c>
      <c r="DO14" s="1393">
        <v>1000</v>
      </c>
      <c r="DP14" s="1393">
        <v>1000</v>
      </c>
      <c r="DQ14" s="1393">
        <v>1000</v>
      </c>
      <c r="DR14" s="1393">
        <v>1000</v>
      </c>
      <c r="DS14" s="1393">
        <v>1000</v>
      </c>
      <c r="DT14" s="1393">
        <v>1000</v>
      </c>
      <c r="DU14" s="1393">
        <v>1000</v>
      </c>
    </row>
    <row r="15" spans="1:125" ht="16.5" x14ac:dyDescent="0.3">
      <c r="A15" s="1386" t="s">
        <v>3808</v>
      </c>
      <c r="B15" s="1409">
        <v>599.53232722149994</v>
      </c>
      <c r="C15" s="1410">
        <v>597.48768222150011</v>
      </c>
      <c r="D15" s="1410">
        <v>585.08768969800064</v>
      </c>
      <c r="E15" s="1410">
        <v>550.85495347150015</v>
      </c>
      <c r="F15" s="1410">
        <v>550.85495377149937</v>
      </c>
      <c r="G15" s="1410">
        <v>645.15164702100037</v>
      </c>
      <c r="H15" s="1410">
        <v>646.24856795400092</v>
      </c>
      <c r="I15" s="1410">
        <v>672.13719595400096</v>
      </c>
      <c r="J15" s="1410">
        <v>719.21607130400037</v>
      </c>
      <c r="K15" s="1410">
        <v>719.21607129400115</v>
      </c>
      <c r="L15" s="1410">
        <v>694.21606729400105</v>
      </c>
      <c r="M15" s="1410">
        <v>670.71247913400077</v>
      </c>
      <c r="N15" s="1410">
        <v>670.71248195892997</v>
      </c>
      <c r="O15" s="1410">
        <v>670.71248957391742</v>
      </c>
      <c r="P15" s="1410">
        <v>670.71248505391691</v>
      </c>
      <c r="Q15" s="1410">
        <v>660.71248457391744</v>
      </c>
      <c r="R15" s="1410">
        <v>610.71248834191704</v>
      </c>
      <c r="S15" s="1410">
        <v>734.33972089841654</v>
      </c>
      <c r="T15" s="1410">
        <v>733.24190232691672</v>
      </c>
      <c r="U15" s="1410">
        <v>733.7838401344161</v>
      </c>
      <c r="V15" s="1410">
        <v>782.94232321041534</v>
      </c>
      <c r="W15" s="1410">
        <v>782.85444522441719</v>
      </c>
      <c r="X15" s="1410">
        <v>752.85457930648761</v>
      </c>
      <c r="Y15" s="1410">
        <v>763.24215569149976</v>
      </c>
      <c r="Z15" s="1410">
        <v>763.24215869149975</v>
      </c>
      <c r="AA15" s="1410">
        <v>763.24215869149975</v>
      </c>
      <c r="AB15" s="1410">
        <v>748.24215869149975</v>
      </c>
      <c r="AC15" s="1410">
        <v>748.32769254350285</v>
      </c>
      <c r="AD15" s="1410">
        <v>747.54909254350275</v>
      </c>
      <c r="AE15" s="1410">
        <v>773.27414996748257</v>
      </c>
      <c r="AF15" s="1410">
        <v>795.52384592534258</v>
      </c>
      <c r="AG15" s="1410">
        <v>793.82143868338437</v>
      </c>
      <c r="AH15" s="1410">
        <v>860.00679545936248</v>
      </c>
      <c r="AI15" s="1410">
        <v>866.69740693486267</v>
      </c>
      <c r="AJ15" s="1410">
        <v>832.47084905478573</v>
      </c>
      <c r="AK15" s="1410">
        <v>833.7203840475006</v>
      </c>
      <c r="AL15" s="1410">
        <v>832.06366670750049</v>
      </c>
      <c r="AM15" s="1410">
        <v>832.4695897075004</v>
      </c>
      <c r="AN15" s="1410">
        <v>832.06366825008206</v>
      </c>
      <c r="AO15" s="1410">
        <v>832.06366843008232</v>
      </c>
      <c r="AP15" s="1410">
        <v>833.32054886750029</v>
      </c>
      <c r="AQ15" s="1410">
        <v>771.86210399964807</v>
      </c>
      <c r="AR15" s="1410">
        <v>785.97295392969988</v>
      </c>
      <c r="AS15" s="1410">
        <v>770.83561280299853</v>
      </c>
      <c r="AT15" s="1410">
        <v>814.82260084253028</v>
      </c>
      <c r="AU15" s="1410">
        <v>809.20022965300086</v>
      </c>
      <c r="AV15" s="1410">
        <v>808.7943096896505</v>
      </c>
      <c r="AW15" s="1410">
        <v>831.23117294492624</v>
      </c>
      <c r="AX15" s="1389">
        <v>831.23116803964899</v>
      </c>
      <c r="AY15" s="1389">
        <v>831.23116803965002</v>
      </c>
      <c r="AZ15" s="1389">
        <v>831.23116816365052</v>
      </c>
      <c r="BA15" s="1389">
        <v>819.23116751314922</v>
      </c>
      <c r="BB15" s="1389">
        <v>819.23116751314922</v>
      </c>
      <c r="BC15" s="1389">
        <v>847.19829774964808</v>
      </c>
      <c r="BD15" s="1389">
        <v>634.12934612630363</v>
      </c>
      <c r="BE15" s="1389">
        <v>659.80150435696885</v>
      </c>
      <c r="BF15" s="1390">
        <v>659.80147525396637</v>
      </c>
      <c r="BG15" s="1390">
        <v>659.80147510061363</v>
      </c>
      <c r="BH15" s="1390">
        <v>671.07288027696802</v>
      </c>
      <c r="BI15" s="1390">
        <v>668.57317798975748</v>
      </c>
      <c r="BJ15" s="1390">
        <v>668.57317774810792</v>
      </c>
      <c r="BK15" s="1390">
        <v>668.57317774810792</v>
      </c>
      <c r="BL15" s="1390">
        <v>668.57519103810785</v>
      </c>
      <c r="BM15" s="1390">
        <v>667.74699060810849</v>
      </c>
      <c r="BN15" s="1390">
        <v>627.73927389179801</v>
      </c>
      <c r="BO15" s="1390">
        <v>623.63595936744684</v>
      </c>
      <c r="BP15" s="1390">
        <v>646.160986537447</v>
      </c>
      <c r="BQ15" s="1390">
        <v>645.51458674544904</v>
      </c>
      <c r="BR15" s="1390">
        <v>645.97069004545017</v>
      </c>
      <c r="BS15" s="1390">
        <v>736.02729373544889</v>
      </c>
      <c r="BT15" s="1390">
        <v>741.86641447545242</v>
      </c>
      <c r="BU15" s="1390">
        <v>742.28299121699524</v>
      </c>
      <c r="BV15" s="1390">
        <v>742.3659997070198</v>
      </c>
      <c r="BW15" s="1390">
        <v>742.37109340658947</v>
      </c>
      <c r="BX15" s="1390">
        <v>743.00982729658892</v>
      </c>
      <c r="BY15" s="1391">
        <v>743.00982592658806</v>
      </c>
      <c r="BZ15" s="1392">
        <v>725.28222232658766</v>
      </c>
      <c r="CA15" s="1392">
        <v>729.46949401523023</v>
      </c>
      <c r="CB15" s="1392">
        <v>745.4181760313644</v>
      </c>
      <c r="CC15" s="1392">
        <v>684.04040308999822</v>
      </c>
      <c r="CD15" s="1392">
        <v>934.8544641299992</v>
      </c>
      <c r="CE15" s="1392">
        <v>889.03632279999738</v>
      </c>
      <c r="CF15" s="1392">
        <v>906.98005563999561</v>
      </c>
      <c r="CG15" s="1392">
        <v>894.10478247999959</v>
      </c>
      <c r="CH15" s="1392">
        <v>885.43462012000089</v>
      </c>
      <c r="CI15" s="1392">
        <v>894.10478268000031</v>
      </c>
      <c r="CJ15" s="1392">
        <v>894.10478268000031</v>
      </c>
      <c r="CK15" s="1392">
        <v>886.61161057999993</v>
      </c>
      <c r="CL15" s="1392">
        <v>1014.2556434899998</v>
      </c>
      <c r="CM15" s="1392">
        <v>1168.5206182900008</v>
      </c>
      <c r="CN15" s="1392">
        <v>1280.2511898500022</v>
      </c>
      <c r="CO15" s="1393">
        <v>1298.7462345800018</v>
      </c>
      <c r="CP15" s="1393">
        <v>1168.8941123500003</v>
      </c>
      <c r="CQ15" s="1393">
        <v>1127.5642732800006</v>
      </c>
      <c r="CR15" s="1393">
        <v>1571.9663310799999</v>
      </c>
      <c r="CS15" s="1393">
        <v>656.57499901999859</v>
      </c>
      <c r="CT15" s="1393">
        <v>856.57499901999859</v>
      </c>
      <c r="CU15" s="1393">
        <v>656.57499901999859</v>
      </c>
      <c r="CV15" s="1393">
        <v>656.57499901999859</v>
      </c>
      <c r="CW15" s="1393">
        <v>654.03009902000042</v>
      </c>
      <c r="CX15" s="1393">
        <v>697.10580215000152</v>
      </c>
      <c r="CY15" s="1393">
        <v>701.41517633000183</v>
      </c>
      <c r="CZ15" s="1393">
        <v>760.99380193000002</v>
      </c>
      <c r="DA15" s="1393">
        <v>746.30348192999872</v>
      </c>
      <c r="DB15" s="1393">
        <v>760.93980192999993</v>
      </c>
      <c r="DC15" s="1393">
        <v>761.00880193000194</v>
      </c>
      <c r="DD15" s="1393">
        <v>777.22971474999952</v>
      </c>
      <c r="DE15" s="1393">
        <v>777.21471474999908</v>
      </c>
      <c r="DF15" s="1393">
        <v>775.51572893000082</v>
      </c>
      <c r="DG15" s="1393">
        <v>786.57281357000045</v>
      </c>
      <c r="DH15" s="1393">
        <v>786.57281356999965</v>
      </c>
      <c r="DI15" s="1393">
        <v>764.57281357000068</v>
      </c>
      <c r="DJ15" s="1393">
        <v>837.15649626999982</v>
      </c>
      <c r="DK15" s="1393">
        <v>892.59514620999846</v>
      </c>
      <c r="DL15" s="1393">
        <v>863.72530468999912</v>
      </c>
      <c r="DM15" s="1393">
        <v>862.2445715700004</v>
      </c>
      <c r="DN15" s="1393">
        <v>864.63739357000065</v>
      </c>
      <c r="DO15" s="1393">
        <v>864.64639357000215</v>
      </c>
      <c r="DP15" s="1393">
        <v>852.67458521999743</v>
      </c>
      <c r="DQ15" s="1393">
        <v>816.49693939999952</v>
      </c>
      <c r="DR15" s="1393">
        <v>813.60469209000132</v>
      </c>
      <c r="DS15" s="1393">
        <v>813.69169208999892</v>
      </c>
      <c r="DT15" s="1393">
        <v>813.6916920900004</v>
      </c>
      <c r="DU15" s="1393">
        <v>782.37418208999986</v>
      </c>
    </row>
    <row r="16" spans="1:125" ht="16.5" x14ac:dyDescent="0.3">
      <c r="A16" s="1386" t="s">
        <v>3809</v>
      </c>
      <c r="B16" s="1409">
        <v>0</v>
      </c>
      <c r="C16" s="1410">
        <v>0</v>
      </c>
      <c r="D16" s="1410">
        <v>0</v>
      </c>
      <c r="E16" s="1410">
        <v>0</v>
      </c>
      <c r="F16" s="1410">
        <v>0</v>
      </c>
      <c r="G16" s="1410">
        <v>0</v>
      </c>
      <c r="H16" s="1410">
        <v>0</v>
      </c>
      <c r="I16" s="1410">
        <v>0</v>
      </c>
      <c r="J16" s="1410">
        <v>0</v>
      </c>
      <c r="K16" s="1410">
        <v>0</v>
      </c>
      <c r="L16" s="1410">
        <v>0</v>
      </c>
      <c r="M16" s="1410">
        <v>0</v>
      </c>
      <c r="N16" s="1410">
        <v>0</v>
      </c>
      <c r="O16" s="1410">
        <v>0</v>
      </c>
      <c r="P16" s="1410">
        <v>0</v>
      </c>
      <c r="Q16" s="1410">
        <v>0</v>
      </c>
      <c r="R16" s="1410">
        <v>0</v>
      </c>
      <c r="S16" s="1410">
        <v>0</v>
      </c>
      <c r="T16" s="1410">
        <v>0</v>
      </c>
      <c r="U16" s="1410">
        <v>0</v>
      </c>
      <c r="V16" s="1410">
        <v>0</v>
      </c>
      <c r="W16" s="1410">
        <v>0</v>
      </c>
      <c r="X16" s="1410">
        <v>0</v>
      </c>
      <c r="Y16" s="1410">
        <v>0</v>
      </c>
      <c r="Z16" s="1410">
        <v>0</v>
      </c>
      <c r="AA16" s="1410">
        <v>0</v>
      </c>
      <c r="AB16" s="1410">
        <v>0</v>
      </c>
      <c r="AC16" s="1410">
        <v>0</v>
      </c>
      <c r="AD16" s="1410">
        <v>0</v>
      </c>
      <c r="AE16" s="1410">
        <v>0</v>
      </c>
      <c r="AF16" s="1410">
        <v>0</v>
      </c>
      <c r="AG16" s="1410">
        <v>0</v>
      </c>
      <c r="AH16" s="1410">
        <v>0</v>
      </c>
      <c r="AI16" s="1410">
        <v>0</v>
      </c>
      <c r="AJ16" s="1410">
        <v>0</v>
      </c>
      <c r="AK16" s="1410">
        <v>0</v>
      </c>
      <c r="AL16" s="1410">
        <v>0</v>
      </c>
      <c r="AM16" s="1410">
        <v>0</v>
      </c>
      <c r="AN16" s="1410">
        <v>0</v>
      </c>
      <c r="AO16" s="1410">
        <v>0</v>
      </c>
      <c r="AP16" s="1410">
        <v>0</v>
      </c>
      <c r="AQ16" s="1410">
        <v>0</v>
      </c>
      <c r="AR16" s="1410">
        <v>0</v>
      </c>
      <c r="AS16" s="1410">
        <v>0</v>
      </c>
      <c r="AT16" s="1410">
        <v>0</v>
      </c>
      <c r="AU16" s="1410">
        <v>0</v>
      </c>
      <c r="AV16" s="1410">
        <v>0</v>
      </c>
      <c r="AW16" s="1410">
        <v>0</v>
      </c>
      <c r="AX16" s="1389">
        <v>0</v>
      </c>
      <c r="AY16" s="1389">
        <v>0</v>
      </c>
      <c r="AZ16" s="1389">
        <v>0</v>
      </c>
      <c r="BA16" s="1389">
        <v>0</v>
      </c>
      <c r="BB16" s="1389">
        <v>0</v>
      </c>
      <c r="BC16" s="1389">
        <v>0</v>
      </c>
      <c r="BD16" s="1389">
        <v>0</v>
      </c>
      <c r="BE16" s="1389">
        <v>0</v>
      </c>
      <c r="BF16" s="1390">
        <v>0</v>
      </c>
      <c r="BG16" s="1390">
        <v>0</v>
      </c>
      <c r="BH16" s="1390">
        <v>0</v>
      </c>
      <c r="BI16" s="1390">
        <v>0</v>
      </c>
      <c r="BJ16" s="1390">
        <v>0</v>
      </c>
      <c r="BK16" s="1390">
        <v>0</v>
      </c>
      <c r="BL16" s="1390">
        <v>0</v>
      </c>
      <c r="BM16" s="1390">
        <v>0</v>
      </c>
      <c r="BN16" s="1390">
        <v>0</v>
      </c>
      <c r="BO16" s="1390">
        <v>0</v>
      </c>
      <c r="BP16" s="1390">
        <v>0</v>
      </c>
      <c r="BQ16" s="1390">
        <v>0</v>
      </c>
      <c r="BR16" s="1390">
        <v>0</v>
      </c>
      <c r="BS16" s="1390">
        <v>0</v>
      </c>
      <c r="BT16" s="1390">
        <v>0</v>
      </c>
      <c r="BU16" s="1390">
        <v>0</v>
      </c>
      <c r="BV16" s="1390">
        <v>0</v>
      </c>
      <c r="BW16" s="1390">
        <v>0</v>
      </c>
      <c r="BX16" s="1390">
        <v>0</v>
      </c>
      <c r="BY16" s="1391">
        <v>0</v>
      </c>
      <c r="BZ16" s="1392">
        <v>0</v>
      </c>
      <c r="CA16" s="1392">
        <v>0</v>
      </c>
      <c r="CB16" s="1392">
        <v>0</v>
      </c>
      <c r="CC16" s="1411">
        <v>1219.0999999999999</v>
      </c>
      <c r="CD16" s="1411">
        <v>1397</v>
      </c>
      <c r="CE16" s="1411">
        <v>1396</v>
      </c>
      <c r="CF16" s="1411">
        <v>2264</v>
      </c>
      <c r="CG16" s="1411">
        <v>2234</v>
      </c>
      <c r="CH16" s="1411">
        <v>1785</v>
      </c>
      <c r="CI16" s="1411">
        <v>1734</v>
      </c>
      <c r="CJ16" s="1412">
        <v>2123</v>
      </c>
      <c r="CK16" s="1412">
        <v>1897</v>
      </c>
      <c r="CL16" s="1412">
        <v>1438</v>
      </c>
      <c r="CM16" s="1412">
        <v>1918</v>
      </c>
      <c r="CN16" s="1412">
        <v>2139</v>
      </c>
      <c r="CO16" s="1393">
        <v>2397</v>
      </c>
      <c r="CP16" s="1393">
        <v>3097</v>
      </c>
      <c r="CQ16" s="1393">
        <v>3877.1078760999999</v>
      </c>
      <c r="CR16" s="1393">
        <v>4178.0000705000002</v>
      </c>
      <c r="CS16" s="1393">
        <v>0</v>
      </c>
      <c r="CT16" s="1393">
        <v>0</v>
      </c>
      <c r="CU16" s="1393">
        <v>0</v>
      </c>
      <c r="CV16" s="1393">
        <v>0</v>
      </c>
      <c r="CW16" s="1393">
        <v>0</v>
      </c>
      <c r="CX16" s="1393">
        <v>14.322710599999999</v>
      </c>
      <c r="CY16" s="1393">
        <v>40.7857561</v>
      </c>
      <c r="CZ16" s="1393">
        <v>40.094357799999997</v>
      </c>
      <c r="DA16" s="1393">
        <v>49.347673999999998</v>
      </c>
      <c r="DB16" s="1393">
        <v>0</v>
      </c>
      <c r="DC16" s="1393">
        <v>55.146943189999995</v>
      </c>
      <c r="DD16" s="1393">
        <v>79.958551260000007</v>
      </c>
      <c r="DE16" s="1393">
        <v>85.309603719999998</v>
      </c>
      <c r="DF16" s="1393">
        <v>82.563379999999995</v>
      </c>
      <c r="DG16" s="1393">
        <v>0</v>
      </c>
      <c r="DH16" s="1393">
        <v>0</v>
      </c>
      <c r="DI16" s="1393">
        <v>0</v>
      </c>
      <c r="DJ16" s="1393">
        <v>0</v>
      </c>
      <c r="DK16" s="1393">
        <v>0</v>
      </c>
      <c r="DL16" s="1393">
        <v>0</v>
      </c>
      <c r="DM16" s="1393">
        <v>0</v>
      </c>
      <c r="DN16" s="1393">
        <v>0</v>
      </c>
      <c r="DO16" s="1393">
        <v>0</v>
      </c>
      <c r="DP16" s="1393">
        <v>0</v>
      </c>
      <c r="DQ16" s="1393">
        <v>0</v>
      </c>
      <c r="DR16" s="1393">
        <v>0</v>
      </c>
      <c r="DS16" s="1393">
        <v>0</v>
      </c>
      <c r="DT16" s="1393">
        <v>0</v>
      </c>
      <c r="DU16" s="1393">
        <v>0</v>
      </c>
    </row>
    <row r="17" spans="1:125" ht="16.5" x14ac:dyDescent="0.3">
      <c r="A17" s="1386" t="s">
        <v>3810</v>
      </c>
      <c r="B17" s="1409">
        <v>174.68465315537588</v>
      </c>
      <c r="C17" s="1410">
        <v>138.83161136000064</v>
      </c>
      <c r="D17" s="1410">
        <v>166.05437092823649</v>
      </c>
      <c r="E17" s="1410">
        <v>184.09390129199969</v>
      </c>
      <c r="F17" s="1410">
        <v>214.51573574299965</v>
      </c>
      <c r="G17" s="1410">
        <v>152.83371287038995</v>
      </c>
      <c r="H17" s="1410">
        <v>183.68492711000061</v>
      </c>
      <c r="I17" s="1410">
        <v>97.722879887501534</v>
      </c>
      <c r="J17" s="1410">
        <v>78.951812543999964</v>
      </c>
      <c r="K17" s="1410">
        <v>106.59191788399994</v>
      </c>
      <c r="L17" s="1410">
        <v>129.06181087241649</v>
      </c>
      <c r="M17" s="1410">
        <v>138.63510564942897</v>
      </c>
      <c r="N17" s="1410">
        <v>174.03551509249951</v>
      </c>
      <c r="O17" s="1410">
        <v>138.81410591500051</v>
      </c>
      <c r="P17" s="1410">
        <v>166.94650340549961</v>
      </c>
      <c r="Q17" s="1410">
        <v>202.46809445749884</v>
      </c>
      <c r="R17" s="1410">
        <v>238.49052996700198</v>
      </c>
      <c r="S17" s="1410">
        <v>168.69020238549959</v>
      </c>
      <c r="T17" s="1410">
        <v>195.02616721850077</v>
      </c>
      <c r="U17" s="1410">
        <v>92.981908756502534</v>
      </c>
      <c r="V17" s="1410">
        <v>80.497340199501778</v>
      </c>
      <c r="W17" s="1410">
        <v>110.35300234900004</v>
      </c>
      <c r="X17" s="1410">
        <v>132.31135786501284</v>
      </c>
      <c r="Y17" s="1410">
        <v>154.90767153200554</v>
      </c>
      <c r="Z17" s="1410">
        <v>191.2673920019993</v>
      </c>
      <c r="AA17" s="1410">
        <v>134.18046513999943</v>
      </c>
      <c r="AB17" s="1410">
        <v>169.56187140749978</v>
      </c>
      <c r="AC17" s="1410">
        <v>204.00408966017156</v>
      </c>
      <c r="AD17" s="1410">
        <v>162.03582013999878</v>
      </c>
      <c r="AE17" s="1410">
        <v>181.02625737277651</v>
      </c>
      <c r="AF17" s="1410">
        <v>169.9038893095867</v>
      </c>
      <c r="AG17" s="1410">
        <v>186.86123331597574</v>
      </c>
      <c r="AH17" s="1410">
        <v>90.006159540000084</v>
      </c>
      <c r="AI17" s="1410">
        <v>102.00333708000016</v>
      </c>
      <c r="AJ17" s="1410">
        <v>150.19311207821463</v>
      </c>
      <c r="AK17" s="1410">
        <v>-216.06557044155002</v>
      </c>
      <c r="AL17" s="1410">
        <v>209.65880384789824</v>
      </c>
      <c r="AM17" s="1410">
        <v>150.29535886365224</v>
      </c>
      <c r="AN17" s="1410">
        <v>158.84471261826491</v>
      </c>
      <c r="AO17" s="1410">
        <v>194.65759772665669</v>
      </c>
      <c r="AP17" s="1410">
        <v>239.42893458454776</v>
      </c>
      <c r="AQ17" s="1410">
        <v>172.04503190000008</v>
      </c>
      <c r="AR17" s="1410">
        <v>169.00169310994983</v>
      </c>
      <c r="AS17" s="1410">
        <v>85.847129245998914</v>
      </c>
      <c r="AT17" s="1410">
        <v>70.68240364646995</v>
      </c>
      <c r="AU17" s="1410">
        <v>107.70849731405603</v>
      </c>
      <c r="AV17" s="1410">
        <v>134.06343513600004</v>
      </c>
      <c r="AW17" s="1410">
        <v>139.82272541743328</v>
      </c>
      <c r="AX17" s="1389">
        <v>165.65544617525006</v>
      </c>
      <c r="AY17" s="1389">
        <v>106.80229341558814</v>
      </c>
      <c r="AZ17" s="1389">
        <v>138.557794619622</v>
      </c>
      <c r="BA17" s="1389">
        <v>170.65712077381801</v>
      </c>
      <c r="BB17" s="1389">
        <v>202.02155803649973</v>
      </c>
      <c r="BC17" s="1389">
        <v>185.60365223580055</v>
      </c>
      <c r="BD17" s="1389">
        <v>213.32282774911232</v>
      </c>
      <c r="BE17" s="1389">
        <v>76.283308970000022</v>
      </c>
      <c r="BF17" s="1390">
        <v>110.54931157376718</v>
      </c>
      <c r="BG17" s="1390">
        <v>167.09030305206204</v>
      </c>
      <c r="BH17" s="1390">
        <v>164.47564709906888</v>
      </c>
      <c r="BI17" s="1390">
        <v>194.79945758999634</v>
      </c>
      <c r="BJ17" s="1390">
        <v>209.29435350919366</v>
      </c>
      <c r="BK17" s="1390">
        <v>248.62936686845492</v>
      </c>
      <c r="BL17" s="1390">
        <v>280.82475814068653</v>
      </c>
      <c r="BM17" s="1390">
        <v>291.21956197858856</v>
      </c>
      <c r="BN17" s="1390">
        <v>252.50854629277066</v>
      </c>
      <c r="BO17" s="1390">
        <v>283.36200757933454</v>
      </c>
      <c r="BP17" s="1390">
        <v>128.7036083100102</v>
      </c>
      <c r="BQ17" s="1390">
        <v>150.70864823000281</v>
      </c>
      <c r="BR17" s="1390">
        <v>180.80212667599844</v>
      </c>
      <c r="BS17" s="1390">
        <v>116.48133193643523</v>
      </c>
      <c r="BT17" s="1390">
        <v>137.1555063735546</v>
      </c>
      <c r="BU17" s="1390">
        <v>171.93324952029562</v>
      </c>
      <c r="BV17" s="1390">
        <v>208.82559758646107</v>
      </c>
      <c r="BW17" s="1390">
        <v>241.33477175041176</v>
      </c>
      <c r="BX17" s="1390">
        <v>268.03565540246035</v>
      </c>
      <c r="BY17" s="1391">
        <v>302.25995946770337</v>
      </c>
      <c r="BZ17" s="1392">
        <v>279.87000616121685</v>
      </c>
      <c r="CA17" s="1392">
        <v>312.43621396634239</v>
      </c>
      <c r="CB17" s="1392">
        <v>290.55729616229615</v>
      </c>
      <c r="CC17" s="1392">
        <v>328.83564994999995</v>
      </c>
      <c r="CD17" s="1392">
        <v>112.24536213999998</v>
      </c>
      <c r="CE17" s="1392">
        <v>-47.166363429999947</v>
      </c>
      <c r="CF17" s="1392">
        <v>-27.400076799999951</v>
      </c>
      <c r="CG17" s="1392">
        <v>14.091280479999901</v>
      </c>
      <c r="CH17" s="1392">
        <v>56.337394970000027</v>
      </c>
      <c r="CI17" s="1392">
        <v>95.774723420000072</v>
      </c>
      <c r="CJ17" s="1392">
        <v>127.6425096400001</v>
      </c>
      <c r="CK17" s="1392">
        <v>187.27607280000018</v>
      </c>
      <c r="CL17" s="1392">
        <v>111.43825767999982</v>
      </c>
      <c r="CM17" s="1392">
        <v>-154.39618263999986</v>
      </c>
      <c r="CN17" s="1392">
        <v>188.46717269000004</v>
      </c>
      <c r="CO17" s="1393">
        <v>197.17778993999988</v>
      </c>
      <c r="CP17" s="1393">
        <v>142.02343580000007</v>
      </c>
      <c r="CQ17" s="1393">
        <v>181.30471326000011</v>
      </c>
      <c r="CR17" s="1393">
        <v>244.12778694999992</v>
      </c>
      <c r="CS17" s="1393">
        <v>100.17190537</v>
      </c>
      <c r="CT17" s="1393">
        <v>109.33319537999988</v>
      </c>
      <c r="CU17" s="1393">
        <v>106.17590707999993</v>
      </c>
      <c r="CV17" s="1393">
        <v>105.82817207999993</v>
      </c>
      <c r="CW17" s="1393">
        <v>106.61301096000004</v>
      </c>
      <c r="CX17" s="1393">
        <v>79.683708969999998</v>
      </c>
      <c r="CY17" s="1393">
        <v>107.73703015000001</v>
      </c>
      <c r="CZ17" s="1393">
        <v>37.959577990000007</v>
      </c>
      <c r="DA17" s="1393">
        <v>67.458603179999955</v>
      </c>
      <c r="DB17" s="1393">
        <v>71.227789820000055</v>
      </c>
      <c r="DC17" s="1393">
        <v>78.154069740000011</v>
      </c>
      <c r="DD17" s="1393">
        <v>99.880736480000024</v>
      </c>
      <c r="DE17" s="1393">
        <v>115.45730788000012</v>
      </c>
      <c r="DF17" s="1393">
        <v>108.49021367999983</v>
      </c>
      <c r="DG17" s="1393">
        <v>125.38755776999975</v>
      </c>
      <c r="DH17" s="1393">
        <v>139.48289299999999</v>
      </c>
      <c r="DI17" s="1393">
        <v>156.57536396000003</v>
      </c>
      <c r="DJ17" s="1393">
        <v>99.070005140000021</v>
      </c>
      <c r="DK17" s="1393">
        <v>59.691348139999988</v>
      </c>
      <c r="DL17" s="1393">
        <v>63.054055349999963</v>
      </c>
      <c r="DM17" s="1393">
        <v>85.045975200000044</v>
      </c>
      <c r="DN17" s="1393">
        <v>81.389450699999813</v>
      </c>
      <c r="DO17" s="1393">
        <v>91.667819860000009</v>
      </c>
      <c r="DP17" s="1393">
        <v>89.246288079999928</v>
      </c>
      <c r="DQ17" s="1393">
        <v>101.1225109899999</v>
      </c>
      <c r="DR17" s="1393">
        <v>99.584437379999869</v>
      </c>
      <c r="DS17" s="1393">
        <v>111.89167845000004</v>
      </c>
      <c r="DT17" s="1393">
        <v>128.87787276</v>
      </c>
      <c r="DU17" s="1393">
        <v>150.2766804100001</v>
      </c>
    </row>
    <row r="18" spans="1:125" ht="16.5" x14ac:dyDescent="0.3">
      <c r="A18" s="1386" t="s">
        <v>3811</v>
      </c>
      <c r="B18" s="1409">
        <v>14673.987694020007</v>
      </c>
      <c r="C18" s="1410">
        <v>15022.280191680002</v>
      </c>
      <c r="D18" s="1410">
        <v>14950.51709168</v>
      </c>
      <c r="E18" s="1410">
        <v>12226.293971069999</v>
      </c>
      <c r="F18" s="1410">
        <v>11892.032891719997</v>
      </c>
      <c r="G18" s="1410">
        <v>12056.502985439998</v>
      </c>
      <c r="H18" s="1410">
        <v>12136.8419505</v>
      </c>
      <c r="I18" s="1410">
        <v>12195.952606729999</v>
      </c>
      <c r="J18" s="1410">
        <v>12297.28802287</v>
      </c>
      <c r="K18" s="1410">
        <v>12244.178058209996</v>
      </c>
      <c r="L18" s="1410">
        <v>12481.682409219993</v>
      </c>
      <c r="M18" s="1410">
        <v>12805.170594069996</v>
      </c>
      <c r="N18" s="1410">
        <v>12881.226528809995</v>
      </c>
      <c r="O18" s="1410">
        <v>13034.154719470002</v>
      </c>
      <c r="P18" s="1410">
        <v>12777.125437519997</v>
      </c>
      <c r="Q18" s="1410">
        <v>12855.538266410002</v>
      </c>
      <c r="R18" s="1410">
        <v>12936.980305380001</v>
      </c>
      <c r="S18" s="1410">
        <v>12753.110069369999</v>
      </c>
      <c r="T18" s="1410">
        <v>12769.440596630004</v>
      </c>
      <c r="U18" s="1410">
        <v>12859.20819573</v>
      </c>
      <c r="V18" s="1410">
        <v>12841.551802059997</v>
      </c>
      <c r="W18" s="1410">
        <v>12847.820847959993</v>
      </c>
      <c r="X18" s="1410">
        <v>12681.677415169997</v>
      </c>
      <c r="Y18" s="1410">
        <v>12598.589176169999</v>
      </c>
      <c r="Z18" s="1410">
        <v>12606.652558670003</v>
      </c>
      <c r="AA18" s="1410">
        <v>12516.867773700002</v>
      </c>
      <c r="AB18" s="1410">
        <v>12728.165184020003</v>
      </c>
      <c r="AC18" s="1410">
        <v>12619.011896249995</v>
      </c>
      <c r="AD18" s="1410">
        <v>12670.801787809994</v>
      </c>
      <c r="AE18" s="1410">
        <v>12746.752611029999</v>
      </c>
      <c r="AF18" s="1410">
        <v>12640.080890633646</v>
      </c>
      <c r="AG18" s="1410">
        <v>12886.816174719101</v>
      </c>
      <c r="AH18" s="1410">
        <v>12980.330780480786</v>
      </c>
      <c r="AI18" s="1410">
        <v>12986.737583169997</v>
      </c>
      <c r="AJ18" s="1410">
        <v>13046.342853210004</v>
      </c>
      <c r="AK18" s="1410">
        <v>12912.732273344805</v>
      </c>
      <c r="AL18" s="1410">
        <v>12792.471171226414</v>
      </c>
      <c r="AM18" s="1410">
        <v>12875.36210425326</v>
      </c>
      <c r="AN18" s="1410">
        <v>13219.451940166635</v>
      </c>
      <c r="AO18" s="1410">
        <v>13105.709520297352</v>
      </c>
      <c r="AP18" s="1410">
        <v>13265.866946603664</v>
      </c>
      <c r="AQ18" s="1410">
        <v>13048.951064894271</v>
      </c>
      <c r="AR18" s="1410">
        <v>12982.570250911642</v>
      </c>
      <c r="AS18" s="1410">
        <v>13009.324764056431</v>
      </c>
      <c r="AT18" s="1410">
        <v>13221.405926468185</v>
      </c>
      <c r="AU18" s="1410">
        <v>13242.494205370045</v>
      </c>
      <c r="AV18" s="1410">
        <v>13263.809498084305</v>
      </c>
      <c r="AW18" s="1410">
        <v>13256.534100927116</v>
      </c>
      <c r="AX18" s="1389">
        <v>13256.360152814792</v>
      </c>
      <c r="AY18" s="1389">
        <v>13288.908411514871</v>
      </c>
      <c r="AZ18" s="1389">
        <v>16875.40673020258</v>
      </c>
      <c r="BA18" s="1389">
        <v>16765.248431349995</v>
      </c>
      <c r="BB18" s="1389">
        <v>17137.679123249982</v>
      </c>
      <c r="BC18" s="1389">
        <v>17376.099993186908</v>
      </c>
      <c r="BD18" s="1389">
        <v>17428.407302862764</v>
      </c>
      <c r="BE18" s="1389">
        <v>17738.381566440814</v>
      </c>
      <c r="BF18" s="1390">
        <v>17946.484293900001</v>
      </c>
      <c r="BG18" s="1390">
        <v>18285.0117527652</v>
      </c>
      <c r="BH18" s="1390">
        <v>18783.867083362984</v>
      </c>
      <c r="BI18" s="1390">
        <v>18611.171095912996</v>
      </c>
      <c r="BJ18" s="1390">
        <v>18739.13105871269</v>
      </c>
      <c r="BK18" s="1390">
        <v>18979.902545366847</v>
      </c>
      <c r="BL18" s="1390">
        <v>19422.48212747624</v>
      </c>
      <c r="BM18" s="1390">
        <v>19255.956116455152</v>
      </c>
      <c r="BN18" s="1390">
        <v>19478.635069266849</v>
      </c>
      <c r="BO18" s="1390">
        <v>19654.114805928912</v>
      </c>
      <c r="BP18" s="1390">
        <v>19720.579716469994</v>
      </c>
      <c r="BQ18" s="1390">
        <v>19595.554687976426</v>
      </c>
      <c r="BR18" s="1390">
        <v>19595.345502093642</v>
      </c>
      <c r="BS18" s="1390">
        <v>19698.614263014544</v>
      </c>
      <c r="BT18" s="1390">
        <v>20097.099789499138</v>
      </c>
      <c r="BU18" s="1390">
        <v>20015.516292392971</v>
      </c>
      <c r="BV18" s="1390">
        <v>20067.93109543555</v>
      </c>
      <c r="BW18" s="1390">
        <v>19791.407510068606</v>
      </c>
      <c r="BX18" s="1390">
        <v>19737.624061193732</v>
      </c>
      <c r="BY18" s="1391">
        <v>19616.509121218231</v>
      </c>
      <c r="BZ18" s="1392">
        <v>19714.675410455322</v>
      </c>
      <c r="CA18" s="1392">
        <v>19501.64549568266</v>
      </c>
      <c r="CB18" s="1392">
        <v>18986.31109443316</v>
      </c>
      <c r="CC18" s="1392">
        <v>18134.248618940008</v>
      </c>
      <c r="CD18" s="1392">
        <v>18069.70585432</v>
      </c>
      <c r="CE18" s="1392">
        <v>18233.509130710005</v>
      </c>
      <c r="CF18" s="1392">
        <v>18005.402947099996</v>
      </c>
      <c r="CG18" s="1392">
        <v>17996.918063909998</v>
      </c>
      <c r="CH18" s="1392">
        <v>18539.59464512</v>
      </c>
      <c r="CI18" s="1392">
        <v>19934.907353239996</v>
      </c>
      <c r="CJ18" s="1392">
        <v>17377.186205500006</v>
      </c>
      <c r="CK18" s="1392">
        <v>18068.048031860002</v>
      </c>
      <c r="CL18" s="1392">
        <v>18628.192461040002</v>
      </c>
      <c r="CM18" s="1392">
        <v>18191.71929325</v>
      </c>
      <c r="CN18" s="1392">
        <v>18196.297847480004</v>
      </c>
      <c r="CO18" s="1393">
        <v>17754.194019840004</v>
      </c>
      <c r="CP18" s="1393">
        <v>17442.81957163</v>
      </c>
      <c r="CQ18" s="1393">
        <v>17112.736399590001</v>
      </c>
      <c r="CR18" s="1393">
        <v>17392.291893730002</v>
      </c>
      <c r="CS18" s="1393">
        <v>10472.794021310001</v>
      </c>
      <c r="CT18" s="1393">
        <v>10571.531087239993</v>
      </c>
      <c r="CU18" s="1393">
        <v>10402.904414350001</v>
      </c>
      <c r="CV18" s="1393">
        <v>10320.10921373</v>
      </c>
      <c r="CW18" s="1393">
        <v>10310.399606170002</v>
      </c>
      <c r="CX18" s="1393">
        <v>10114.099764160008</v>
      </c>
      <c r="CY18" s="1393">
        <v>10028.465335939994</v>
      </c>
      <c r="CZ18" s="1393">
        <v>10052.468762219998</v>
      </c>
      <c r="DA18" s="1393">
        <v>9988.6774175499995</v>
      </c>
      <c r="DB18" s="1393">
        <v>10108.67275184</v>
      </c>
      <c r="DC18" s="1393">
        <v>9505.9741238099941</v>
      </c>
      <c r="DD18" s="1393">
        <v>9507.5303157099952</v>
      </c>
      <c r="DE18" s="1393">
        <v>9538.6086657800097</v>
      </c>
      <c r="DF18" s="1393">
        <v>9399.0016920499984</v>
      </c>
      <c r="DG18" s="1393">
        <v>9590.4538876200022</v>
      </c>
      <c r="DH18" s="1393">
        <v>9578.1975383799982</v>
      </c>
      <c r="DI18" s="1393">
        <v>9458.932866060004</v>
      </c>
      <c r="DJ18" s="1393">
        <v>9582.1285942500017</v>
      </c>
      <c r="DK18" s="1393">
        <v>9634.20901108</v>
      </c>
      <c r="DL18" s="1393">
        <v>9699.3061282600029</v>
      </c>
      <c r="DM18" s="1393">
        <v>9923.3525450100005</v>
      </c>
      <c r="DN18" s="1393">
        <v>9887.1031229899982</v>
      </c>
      <c r="DO18" s="1393">
        <v>9780.023218119999</v>
      </c>
      <c r="DP18" s="1393">
        <v>9873.2640052299957</v>
      </c>
      <c r="DQ18" s="1393">
        <v>9942.6164899899995</v>
      </c>
      <c r="DR18" s="1393">
        <v>10036.43945975</v>
      </c>
      <c r="DS18" s="1393">
        <v>9908.1420795300055</v>
      </c>
      <c r="DT18" s="1393">
        <v>9953.5553188300037</v>
      </c>
      <c r="DU18" s="1393">
        <v>10077.165494400004</v>
      </c>
    </row>
    <row r="19" spans="1:125" ht="16.5" x14ac:dyDescent="0.3">
      <c r="A19" s="1413" t="s">
        <v>3812</v>
      </c>
      <c r="B19" s="1414">
        <v>14551.555964250007</v>
      </c>
      <c r="C19" s="1415">
        <v>14902.643488680002</v>
      </c>
      <c r="D19" s="1415">
        <v>14831.144394680001</v>
      </c>
      <c r="E19" s="1415">
        <v>12109.832539069999</v>
      </c>
      <c r="F19" s="1415">
        <v>11778.019082239998</v>
      </c>
      <c r="G19" s="1415">
        <v>11949.233858439999</v>
      </c>
      <c r="H19" s="1415">
        <v>12026.675456499999</v>
      </c>
      <c r="I19" s="1415">
        <v>12076.429211659999</v>
      </c>
      <c r="J19" s="1415">
        <v>12177.216458729999</v>
      </c>
      <c r="K19" s="1415">
        <v>12127.075089559998</v>
      </c>
      <c r="L19" s="1415">
        <v>12370.895662509995</v>
      </c>
      <c r="M19" s="1415">
        <v>12696.615796389995</v>
      </c>
      <c r="N19" s="1415">
        <v>12774.912824429997</v>
      </c>
      <c r="O19" s="1415">
        <v>12930.049730080002</v>
      </c>
      <c r="P19" s="1415">
        <v>12675.321549519997</v>
      </c>
      <c r="Q19" s="1415">
        <v>12755.96350263</v>
      </c>
      <c r="R19" s="1415">
        <v>12794.52027936</v>
      </c>
      <c r="S19" s="1415">
        <v>12588.450738419999</v>
      </c>
      <c r="T19" s="1415">
        <v>12593.328752050003</v>
      </c>
      <c r="U19" s="1415">
        <v>12687.318257049999</v>
      </c>
      <c r="V19" s="1415">
        <v>12673.612646059997</v>
      </c>
      <c r="W19" s="1415">
        <v>12678.074341059993</v>
      </c>
      <c r="X19" s="1415">
        <v>12495.064819719997</v>
      </c>
      <c r="Y19" s="1415">
        <v>12416.832218329999</v>
      </c>
      <c r="Z19" s="1415">
        <v>12416.327303240001</v>
      </c>
      <c r="AA19" s="1415">
        <v>12398.51194604</v>
      </c>
      <c r="AB19" s="1415">
        <v>12612.756203890003</v>
      </c>
      <c r="AC19" s="1415">
        <v>12506.284809149995</v>
      </c>
      <c r="AD19" s="1415">
        <v>12560.846690849994</v>
      </c>
      <c r="AE19" s="1415">
        <v>12619.01920137</v>
      </c>
      <c r="AF19" s="1415">
        <v>12515.133505893646</v>
      </c>
      <c r="AG19" s="1415">
        <v>12762.893653859101</v>
      </c>
      <c r="AH19" s="1415">
        <v>12856.408259620786</v>
      </c>
      <c r="AI19" s="1415">
        <v>12846.057671599998</v>
      </c>
      <c r="AJ19" s="1415">
        <v>12898.127239020005</v>
      </c>
      <c r="AK19" s="1415">
        <v>12775.631758314805</v>
      </c>
      <c r="AL19" s="1415">
        <v>12655.370656226414</v>
      </c>
      <c r="AM19" s="1415">
        <v>12738.261589223259</v>
      </c>
      <c r="AN19" s="1415">
        <v>13043.080241426636</v>
      </c>
      <c r="AO19" s="1415">
        <v>12932.628574297352</v>
      </c>
      <c r="AP19" s="1415">
        <v>13100.456734923664</v>
      </c>
      <c r="AQ19" s="1410">
        <v>12861.953987354271</v>
      </c>
      <c r="AR19" s="1410">
        <v>12802.991847871643</v>
      </c>
      <c r="AS19" s="1410">
        <v>12833.000492556432</v>
      </c>
      <c r="AT19" s="1410">
        <v>13047.897504268185</v>
      </c>
      <c r="AU19" s="1410">
        <v>13076.869333600045</v>
      </c>
      <c r="AV19" s="1415">
        <v>13101.419448314304</v>
      </c>
      <c r="AW19" s="1415">
        <v>13095.686274477115</v>
      </c>
      <c r="AX19" s="1416">
        <v>13103.118408104794</v>
      </c>
      <c r="AY19" s="1416">
        <v>13138.767070704873</v>
      </c>
      <c r="AZ19" s="1416">
        <v>13196.305067102581</v>
      </c>
      <c r="BA19" s="1416">
        <v>13080.319003549996</v>
      </c>
      <c r="BB19" s="1416">
        <v>13466.830935869984</v>
      </c>
      <c r="BC19" s="1416">
        <v>13642.682349716908</v>
      </c>
      <c r="BD19" s="1416">
        <v>13753.828811512767</v>
      </c>
      <c r="BE19" s="1416">
        <v>13796.306534330814</v>
      </c>
      <c r="BF19" s="1417">
        <v>13970.039204050003</v>
      </c>
      <c r="BG19" s="1417">
        <v>14043.5684854552</v>
      </c>
      <c r="BH19" s="1417">
        <v>14093.767107802982</v>
      </c>
      <c r="BI19" s="1417">
        <v>14063.318879082992</v>
      </c>
      <c r="BJ19" s="1417">
        <v>14080.719229781658</v>
      </c>
      <c r="BK19" s="1417">
        <v>14267.990155636848</v>
      </c>
      <c r="BL19" s="1417">
        <v>14401.093353559501</v>
      </c>
      <c r="BM19" s="1417">
        <v>14153.43733946051</v>
      </c>
      <c r="BN19" s="1417">
        <v>14361.434246488636</v>
      </c>
      <c r="BO19" s="1417">
        <v>14493.219530117947</v>
      </c>
      <c r="BP19" s="1417">
        <v>14508.222435969994</v>
      </c>
      <c r="BQ19" s="1417">
        <v>14492.574901636444</v>
      </c>
      <c r="BR19" s="1417">
        <v>14480.520392113644</v>
      </c>
      <c r="BS19" s="1417">
        <v>14603.007379394547</v>
      </c>
      <c r="BT19" s="1417">
        <v>14622.110016742759</v>
      </c>
      <c r="BU19" s="1417">
        <v>14647.56082974289</v>
      </c>
      <c r="BV19" s="1417">
        <v>14524.018021467758</v>
      </c>
      <c r="BW19" s="1417">
        <v>14293.914609431813</v>
      </c>
      <c r="BX19" s="1417">
        <v>14104.649268106255</v>
      </c>
      <c r="BY19" s="1418">
        <v>13914.33140980873</v>
      </c>
      <c r="BZ19" s="1419">
        <v>13655.45052684982</v>
      </c>
      <c r="CA19" s="1419">
        <v>13570.384336272658</v>
      </c>
      <c r="CB19" s="1419">
        <v>13315.642535143157</v>
      </c>
      <c r="CC19" s="1419">
        <v>13540.276955940006</v>
      </c>
      <c r="CD19" s="1419">
        <v>13497.6459593</v>
      </c>
      <c r="CE19" s="1419">
        <v>13439.656781300004</v>
      </c>
      <c r="CF19" s="1419">
        <v>13496.106846619996</v>
      </c>
      <c r="CG19" s="1419">
        <v>13232.221416189996</v>
      </c>
      <c r="CH19" s="1419">
        <v>13087.630669079997</v>
      </c>
      <c r="CI19" s="1419">
        <v>12884.829017889999</v>
      </c>
      <c r="CJ19" s="1419">
        <v>10057.531552380005</v>
      </c>
      <c r="CK19" s="1419">
        <v>10049.96511714</v>
      </c>
      <c r="CL19" s="1419">
        <v>10230.350620600002</v>
      </c>
      <c r="CM19" s="1419">
        <v>10236.641656669999</v>
      </c>
      <c r="CN19" s="1419">
        <v>10208.519348650001</v>
      </c>
      <c r="CO19" s="1420">
        <v>10233.664571470004</v>
      </c>
      <c r="CP19" s="1420">
        <v>10312.852694499999</v>
      </c>
      <c r="CQ19" s="1420">
        <v>10311.262601639999</v>
      </c>
      <c r="CR19" s="1420">
        <v>10402.329297860004</v>
      </c>
      <c r="CS19" s="1420">
        <v>10472.794021310001</v>
      </c>
      <c r="CT19" s="1420">
        <v>10571.531087239993</v>
      </c>
      <c r="CU19" s="1420">
        <v>10402.904414350001</v>
      </c>
      <c r="CV19" s="1420">
        <v>10319.49421373</v>
      </c>
      <c r="CW19" s="1420">
        <v>10309.784606170002</v>
      </c>
      <c r="CX19" s="1420">
        <v>10114.099764160008</v>
      </c>
      <c r="CY19" s="1420">
        <v>10028.465335939994</v>
      </c>
      <c r="CZ19" s="1420">
        <v>10052.468762219998</v>
      </c>
      <c r="DA19" s="1420">
        <v>9988.6774175499995</v>
      </c>
      <c r="DB19" s="1420">
        <v>10057.25084864</v>
      </c>
      <c r="DC19" s="1420">
        <v>9505.9741238099941</v>
      </c>
      <c r="DD19" s="1420">
        <v>9507.5303157099952</v>
      </c>
      <c r="DE19" s="1420">
        <v>9538.6086657800097</v>
      </c>
      <c r="DF19" s="1420">
        <v>9399.0016920499984</v>
      </c>
      <c r="DG19" s="1420">
        <v>9505.0825623900037</v>
      </c>
      <c r="DH19" s="1420">
        <v>9489.4891785899963</v>
      </c>
      <c r="DI19" s="1420">
        <v>9360.5100836600031</v>
      </c>
      <c r="DJ19" s="1420">
        <v>9485.5549379900021</v>
      </c>
      <c r="DK19" s="1420">
        <v>9514.4868477500004</v>
      </c>
      <c r="DL19" s="1420">
        <v>9580.1091774700017</v>
      </c>
      <c r="DM19" s="1420">
        <v>9806.0339125200007</v>
      </c>
      <c r="DN19" s="1420">
        <v>9796.6651381899992</v>
      </c>
      <c r="DO19" s="1420">
        <v>9691.4682132599992</v>
      </c>
      <c r="DP19" s="1420">
        <v>9761.5943154599954</v>
      </c>
      <c r="DQ19" s="1420">
        <v>9828.9003040900006</v>
      </c>
      <c r="DR19" s="1420">
        <v>9919.1565840700005</v>
      </c>
      <c r="DS19" s="1420">
        <v>9767.9099239800071</v>
      </c>
      <c r="DT19" s="1420">
        <v>9786.3762962000037</v>
      </c>
      <c r="DU19" s="1420">
        <v>9894.7931705200044</v>
      </c>
    </row>
    <row r="20" spans="1:125" ht="16.5" x14ac:dyDescent="0.3">
      <c r="A20" s="1386" t="s">
        <v>3813</v>
      </c>
      <c r="B20" s="1409">
        <v>1816.2484834300003</v>
      </c>
      <c r="C20" s="1410">
        <v>1871.3934472400003</v>
      </c>
      <c r="D20" s="1410">
        <v>1823.9683416599994</v>
      </c>
      <c r="E20" s="1410">
        <v>1415.7926568399998</v>
      </c>
      <c r="F20" s="1410">
        <v>1740.0558439700003</v>
      </c>
      <c r="G20" s="1410">
        <v>1573.7345048299999</v>
      </c>
      <c r="H20" s="1410">
        <v>1401.1215261600003</v>
      </c>
      <c r="I20" s="1410">
        <v>1583.2044379400002</v>
      </c>
      <c r="J20" s="1410">
        <v>1385.15929467</v>
      </c>
      <c r="K20" s="1410">
        <v>1459.4611832399996</v>
      </c>
      <c r="L20" s="1410">
        <v>1770.0614025900002</v>
      </c>
      <c r="M20" s="1410">
        <v>1850.4168175099996</v>
      </c>
      <c r="N20" s="1410">
        <v>1810.5282499099999</v>
      </c>
      <c r="O20" s="1410">
        <v>1949.0623081799997</v>
      </c>
      <c r="P20" s="1410">
        <v>1804.3358888600001</v>
      </c>
      <c r="Q20" s="1410">
        <v>1640.3018918900004</v>
      </c>
      <c r="R20" s="1410">
        <v>1865.9683750199999</v>
      </c>
      <c r="S20" s="1410">
        <v>1545.2656388999997</v>
      </c>
      <c r="T20" s="1410">
        <v>1910.7907514600001</v>
      </c>
      <c r="U20" s="1410">
        <v>2070.54935471</v>
      </c>
      <c r="V20" s="1410">
        <v>2120.6724401199999</v>
      </c>
      <c r="W20" s="1410">
        <v>2192.7014391800003</v>
      </c>
      <c r="X20" s="1410">
        <v>2396.9668014700001</v>
      </c>
      <c r="Y20" s="1410">
        <v>2595.5052623199995</v>
      </c>
      <c r="Z20" s="1410">
        <v>2580.2813334799998</v>
      </c>
      <c r="AA20" s="1410">
        <v>2899.7717887999997</v>
      </c>
      <c r="AB20" s="1410">
        <v>2793.1222935299993</v>
      </c>
      <c r="AC20" s="1410">
        <v>2960.8303499099993</v>
      </c>
      <c r="AD20" s="1410">
        <v>3078.3956087700003</v>
      </c>
      <c r="AE20" s="1410">
        <v>3025.6830691499995</v>
      </c>
      <c r="AF20" s="1410">
        <v>3254.0411064189998</v>
      </c>
      <c r="AG20" s="1410">
        <v>3301.8126503000003</v>
      </c>
      <c r="AH20" s="1410">
        <v>3477.2955768400002</v>
      </c>
      <c r="AI20" s="1410">
        <v>3575.1337587800008</v>
      </c>
      <c r="AJ20" s="1410">
        <v>3625.4098094999999</v>
      </c>
      <c r="AK20" s="1410">
        <v>3451.3163360500002</v>
      </c>
      <c r="AL20" s="1410">
        <v>4002.4317127300001</v>
      </c>
      <c r="AM20" s="1410">
        <v>4099.3227502899999</v>
      </c>
      <c r="AN20" s="1410">
        <v>3668.6098897894985</v>
      </c>
      <c r="AO20" s="1410">
        <v>3559.3600213699997</v>
      </c>
      <c r="AP20" s="1410">
        <v>3687.7407699099999</v>
      </c>
      <c r="AQ20" s="1410">
        <v>3517.0215815446663</v>
      </c>
      <c r="AR20" s="1410">
        <v>3661.6867347200005</v>
      </c>
      <c r="AS20" s="1410">
        <v>4000.0865004936004</v>
      </c>
      <c r="AT20" s="1410">
        <v>3541.0446523508986</v>
      </c>
      <c r="AU20" s="1410">
        <v>3606.1145415144665</v>
      </c>
      <c r="AV20" s="1410">
        <v>3835.5236469627248</v>
      </c>
      <c r="AW20" s="1410">
        <v>4389.8431062571372</v>
      </c>
      <c r="AX20" s="1389">
        <v>4365.9022720600005</v>
      </c>
      <c r="AY20" s="1389">
        <v>4434.2311773900001</v>
      </c>
      <c r="AZ20" s="1389">
        <v>1023.4398458400002</v>
      </c>
      <c r="BA20" s="1389">
        <v>974.06662237</v>
      </c>
      <c r="BB20" s="1389">
        <v>933.80490799000006</v>
      </c>
      <c r="BC20" s="1389">
        <v>946.5549568199998</v>
      </c>
      <c r="BD20" s="1389">
        <v>942.84598686999993</v>
      </c>
      <c r="BE20" s="1389">
        <v>803.54577884999992</v>
      </c>
      <c r="BF20" s="1390">
        <v>847.59292643000026</v>
      </c>
      <c r="BG20" s="1390">
        <v>843.35158961000013</v>
      </c>
      <c r="BH20" s="1390">
        <v>869.21577429999991</v>
      </c>
      <c r="BI20" s="1390">
        <v>928.78164730000015</v>
      </c>
      <c r="BJ20" s="1390">
        <v>805.91581670999994</v>
      </c>
      <c r="BK20" s="1390">
        <v>772.23062445999994</v>
      </c>
      <c r="BL20" s="1390">
        <v>232.99213406999993</v>
      </c>
      <c r="BM20" s="1390">
        <v>351.58679354000009</v>
      </c>
      <c r="BN20" s="1390">
        <v>124.15683064000005</v>
      </c>
      <c r="BO20" s="1390">
        <v>114.48455827000009</v>
      </c>
      <c r="BP20" s="1390">
        <v>174.86522035000007</v>
      </c>
      <c r="BQ20" s="1390">
        <v>247.86141871999985</v>
      </c>
      <c r="BR20" s="1390">
        <v>85.678532419999954</v>
      </c>
      <c r="BS20" s="1390">
        <v>225.11379834999997</v>
      </c>
      <c r="BT20" s="1390">
        <v>183.21921305000001</v>
      </c>
      <c r="BU20" s="1390">
        <v>160.13195795999991</v>
      </c>
      <c r="BV20" s="1390">
        <v>60.235424429999945</v>
      </c>
      <c r="BW20" s="1390">
        <v>214.33766721000001</v>
      </c>
      <c r="BX20" s="1390">
        <v>55.77295925</v>
      </c>
      <c r="BY20" s="1391">
        <v>181.95448250999999</v>
      </c>
      <c r="BZ20" s="1392">
        <v>52.407413439999999</v>
      </c>
      <c r="CA20" s="1392">
        <v>0</v>
      </c>
      <c r="CB20" s="1392">
        <v>465.06986664000004</v>
      </c>
      <c r="CC20" s="1392">
        <v>295.25656327000047</v>
      </c>
      <c r="CD20" s="1392">
        <v>323.15296814999959</v>
      </c>
      <c r="CE20" s="1392">
        <v>416.67540065999987</v>
      </c>
      <c r="CF20" s="1392">
        <v>400.23098097000025</v>
      </c>
      <c r="CG20" s="1392">
        <v>307.44968061999987</v>
      </c>
      <c r="CH20" s="1392">
        <v>303.98506186999987</v>
      </c>
      <c r="CI20" s="1392">
        <v>800.43821095999817</v>
      </c>
      <c r="CJ20" s="1392">
        <v>912.24071331000039</v>
      </c>
      <c r="CK20" s="1392">
        <v>937.28445207000061</v>
      </c>
      <c r="CL20" s="1392">
        <v>897.94564272999855</v>
      </c>
      <c r="CM20" s="1392">
        <v>910.73430867000195</v>
      </c>
      <c r="CN20" s="1392">
        <v>901.81463099999996</v>
      </c>
      <c r="CO20" s="1393">
        <v>893.1705803699989</v>
      </c>
      <c r="CP20" s="1393">
        <v>853.27631388000009</v>
      </c>
      <c r="CQ20" s="1393">
        <v>694.74676272999955</v>
      </c>
      <c r="CR20" s="1393">
        <v>27.976828530000688</v>
      </c>
      <c r="CS20" s="1393">
        <v>78.435644409999966</v>
      </c>
      <c r="CT20" s="1393">
        <v>77.000799870000009</v>
      </c>
      <c r="CU20" s="1393">
        <v>76.893432389999987</v>
      </c>
      <c r="CV20" s="1393">
        <v>48.992732360000012</v>
      </c>
      <c r="CW20" s="1393">
        <v>45.820342389999986</v>
      </c>
      <c r="CX20" s="1393">
        <v>44.174074910000087</v>
      </c>
      <c r="CY20" s="1393">
        <v>41.597661110000011</v>
      </c>
      <c r="CZ20" s="1393">
        <v>38.388861030000093</v>
      </c>
      <c r="DA20" s="1393">
        <v>41.387002429999946</v>
      </c>
      <c r="DB20" s="1393">
        <v>35.899933120000007</v>
      </c>
      <c r="DC20" s="1393">
        <v>166.37858211000002</v>
      </c>
      <c r="DD20" s="1393">
        <v>155.11149161999995</v>
      </c>
      <c r="DE20" s="1393">
        <v>139.53297325000005</v>
      </c>
      <c r="DF20" s="1393">
        <v>167.46980770999997</v>
      </c>
      <c r="DG20" s="1393">
        <v>162.15675029000002</v>
      </c>
      <c r="DH20" s="1393">
        <v>31.170513950000046</v>
      </c>
      <c r="DI20" s="1393">
        <v>129.56919865000003</v>
      </c>
      <c r="DJ20" s="1393">
        <v>71.592963070000053</v>
      </c>
      <c r="DK20" s="1393">
        <v>73.210562809999999</v>
      </c>
      <c r="DL20" s="1393">
        <v>101.16260649000002</v>
      </c>
      <c r="DM20" s="1393">
        <v>70.117100459999975</v>
      </c>
      <c r="DN20" s="1393">
        <v>28.78521128999996</v>
      </c>
      <c r="DO20" s="1393">
        <v>147.75430795999998</v>
      </c>
      <c r="DP20" s="1393">
        <v>101.44319439000004</v>
      </c>
      <c r="DQ20" s="1393">
        <v>55.411914129999992</v>
      </c>
      <c r="DR20" s="1393">
        <v>24.394006900000036</v>
      </c>
      <c r="DS20" s="1393">
        <v>22.598069449999986</v>
      </c>
      <c r="DT20" s="1393">
        <v>21.787183290000023</v>
      </c>
      <c r="DU20" s="1393">
        <v>20.665731520000012</v>
      </c>
    </row>
    <row r="21" spans="1:125" ht="16.5" x14ac:dyDescent="0.3">
      <c r="A21" s="1386" t="s">
        <v>3814</v>
      </c>
      <c r="B21" s="1409">
        <v>1799.8046994554986</v>
      </c>
      <c r="C21" s="1410">
        <v>1864.2528078224993</v>
      </c>
      <c r="D21" s="1410">
        <v>1862.2082661299992</v>
      </c>
      <c r="E21" s="1410">
        <v>1692.4265391454996</v>
      </c>
      <c r="F21" s="1410">
        <v>1644.0326673576606</v>
      </c>
      <c r="G21" s="1410">
        <v>1693.4282335971793</v>
      </c>
      <c r="H21" s="1410">
        <v>1631.4195957471791</v>
      </c>
      <c r="I21" s="1410">
        <v>1687.3481527838196</v>
      </c>
      <c r="J21" s="1410">
        <v>1692.2598568708188</v>
      </c>
      <c r="K21" s="1410">
        <v>1793.6647095710955</v>
      </c>
      <c r="L21" s="1410">
        <v>1945.7059241178026</v>
      </c>
      <c r="M21" s="1410">
        <v>1583.2489452885827</v>
      </c>
      <c r="N21" s="1410">
        <v>1660.603190898051</v>
      </c>
      <c r="O21" s="1410">
        <v>1645.0158121701809</v>
      </c>
      <c r="P21" s="1410">
        <v>1652.0760039620964</v>
      </c>
      <c r="Q21" s="1410">
        <v>1744.851146639181</v>
      </c>
      <c r="R21" s="1410">
        <v>1818.4800479889018</v>
      </c>
      <c r="S21" s="1410">
        <v>1950.424325898819</v>
      </c>
      <c r="T21" s="1410">
        <v>2092.7155430588191</v>
      </c>
      <c r="U21" s="1410">
        <v>2064.1435028648857</v>
      </c>
      <c r="V21" s="1410">
        <v>1880.2096480220112</v>
      </c>
      <c r="W21" s="1410">
        <v>1926.9139964014933</v>
      </c>
      <c r="X21" s="1410">
        <v>2218.7168944220116</v>
      </c>
      <c r="Y21" s="1410">
        <v>1985.5904765195039</v>
      </c>
      <c r="Z21" s="1410">
        <v>1972.2507203140117</v>
      </c>
      <c r="AA21" s="1410">
        <v>1927.9445168920113</v>
      </c>
      <c r="AB21" s="1410">
        <v>1901.7674149797515</v>
      </c>
      <c r="AC21" s="1410">
        <v>1886.8805592166605</v>
      </c>
      <c r="AD21" s="1410">
        <v>1921.0224354300935</v>
      </c>
      <c r="AE21" s="1410">
        <v>1964.920014049894</v>
      </c>
      <c r="AF21" s="1410">
        <v>1994.0033608783267</v>
      </c>
      <c r="AG21" s="1410">
        <v>1984.4977902220121</v>
      </c>
      <c r="AH21" s="1410">
        <v>1914.8292231520109</v>
      </c>
      <c r="AI21" s="1410">
        <v>2139.14897036</v>
      </c>
      <c r="AJ21" s="1410">
        <v>2390.4111904900005</v>
      </c>
      <c r="AK21" s="1410">
        <v>3046.2996005074833</v>
      </c>
      <c r="AL21" s="1410">
        <v>1973.312739295822</v>
      </c>
      <c r="AM21" s="1410">
        <v>1987.5354303920108</v>
      </c>
      <c r="AN21" s="1410">
        <v>2022.1958714371826</v>
      </c>
      <c r="AO21" s="1410">
        <v>2204.9091645160111</v>
      </c>
      <c r="AP21" s="1410">
        <v>1995.6953669103707</v>
      </c>
      <c r="AQ21" s="1410">
        <v>1945.6640394770111</v>
      </c>
      <c r="AR21" s="1410">
        <v>2023.7281758620102</v>
      </c>
      <c r="AS21" s="1410">
        <v>2201.5689331232115</v>
      </c>
      <c r="AT21" s="1410">
        <v>2397.8126471387277</v>
      </c>
      <c r="AU21" s="1410">
        <v>2330.5848261245992</v>
      </c>
      <c r="AV21" s="1410">
        <v>2702.6119290699999</v>
      </c>
      <c r="AW21" s="1410">
        <v>2295.3275763679453</v>
      </c>
      <c r="AX21" s="1389">
        <v>2354.6965760959711</v>
      </c>
      <c r="AY21" s="1389">
        <v>2263.0156921693228</v>
      </c>
      <c r="AZ21" s="1389">
        <v>2254.747353292119</v>
      </c>
      <c r="BA21" s="1389">
        <v>2458.3396344982448</v>
      </c>
      <c r="BB21" s="1389">
        <v>2258.3750768500004</v>
      </c>
      <c r="BC21" s="1389">
        <v>2292.995968752999</v>
      </c>
      <c r="BD21" s="1389">
        <v>2096.8250312299992</v>
      </c>
      <c r="BE21" s="1389">
        <v>2301.4296075299999</v>
      </c>
      <c r="BF21" s="1390">
        <v>2349.1662012700003</v>
      </c>
      <c r="BG21" s="1390">
        <v>2856.9196301800002</v>
      </c>
      <c r="BH21" s="1390">
        <v>2335.5388014096661</v>
      </c>
      <c r="BI21" s="1390">
        <v>2239.5878153600679</v>
      </c>
      <c r="BJ21" s="1390">
        <v>2225.755809337013</v>
      </c>
      <c r="BK21" s="1390">
        <v>2232.1164126844119</v>
      </c>
      <c r="BL21" s="1390">
        <v>2468.823968792758</v>
      </c>
      <c r="BM21" s="1390">
        <v>2528.3813496002363</v>
      </c>
      <c r="BN21" s="1390">
        <v>2414.3012149571473</v>
      </c>
      <c r="BO21" s="1390">
        <v>2335.9307743360346</v>
      </c>
      <c r="BP21" s="1390">
        <v>2287.3041683760366</v>
      </c>
      <c r="BQ21" s="1390">
        <v>2322.2727170301641</v>
      </c>
      <c r="BR21" s="1390">
        <v>2447.0325683601636</v>
      </c>
      <c r="BS21" s="1390">
        <v>3081.7509952360351</v>
      </c>
      <c r="BT21" s="1390">
        <v>2615.8860403160361</v>
      </c>
      <c r="BU21" s="1390">
        <v>2537.6002708696424</v>
      </c>
      <c r="BV21" s="1390">
        <v>2408.5317776354759</v>
      </c>
      <c r="BW21" s="1390">
        <v>2373.4010716632329</v>
      </c>
      <c r="BX21" s="1390">
        <v>2542.4930889532357</v>
      </c>
      <c r="BY21" s="1391">
        <v>2483.4753081454041</v>
      </c>
      <c r="BZ21" s="1392">
        <v>2536.3399269157626</v>
      </c>
      <c r="CA21" s="1392">
        <v>2537.3343583177648</v>
      </c>
      <c r="CB21" s="1392">
        <v>2664.7170697805786</v>
      </c>
      <c r="CC21" s="1392">
        <v>2517.3925789500004</v>
      </c>
      <c r="CD21" s="1392">
        <v>2650.2943796300005</v>
      </c>
      <c r="CE21" s="1392">
        <v>3347.5476023699998</v>
      </c>
      <c r="CF21" s="1392">
        <v>2849.4650987999985</v>
      </c>
      <c r="CG21" s="1392">
        <v>2814.8804619899984</v>
      </c>
      <c r="CH21" s="1392">
        <v>2801.8673563999996</v>
      </c>
      <c r="CI21" s="1392">
        <v>2802.2455566100007</v>
      </c>
      <c r="CJ21" s="1392">
        <v>3163.4836883800003</v>
      </c>
      <c r="CK21" s="1392">
        <v>2900.6926484400001</v>
      </c>
      <c r="CL21" s="1392">
        <v>2932.7665162200001</v>
      </c>
      <c r="CM21" s="1392">
        <v>3099.1093387500005</v>
      </c>
      <c r="CN21" s="1392">
        <v>2750.5860924999993</v>
      </c>
      <c r="CO21" s="1393">
        <v>2887.04608706</v>
      </c>
      <c r="CP21" s="1393">
        <v>3053.9697870799996</v>
      </c>
      <c r="CQ21" s="1393">
        <v>3633.7875760800002</v>
      </c>
      <c r="CR21" s="1393">
        <v>3324.5081167200001</v>
      </c>
      <c r="CS21" s="1393">
        <v>601.56089097999939</v>
      </c>
      <c r="CT21" s="1393">
        <v>627.2873757999995</v>
      </c>
      <c r="CU21" s="1393">
        <v>563.29922097000031</v>
      </c>
      <c r="CV21" s="1393">
        <v>656.95063589000085</v>
      </c>
      <c r="CW21" s="1393">
        <v>653.96307848999982</v>
      </c>
      <c r="CX21" s="1393">
        <v>722.76613664000013</v>
      </c>
      <c r="CY21" s="1393">
        <v>713.05601921000016</v>
      </c>
      <c r="CZ21" s="1393">
        <v>646.42141785000035</v>
      </c>
      <c r="DA21" s="1393">
        <v>638.87465932999987</v>
      </c>
      <c r="DB21" s="1393">
        <v>695.89095325999972</v>
      </c>
      <c r="DC21" s="1393">
        <v>580.68354824000028</v>
      </c>
      <c r="DD21" s="1393">
        <v>586.5797128499994</v>
      </c>
      <c r="DE21" s="1393">
        <v>626.70237080999948</v>
      </c>
      <c r="DF21" s="1393">
        <v>592.2864272099996</v>
      </c>
      <c r="DG21" s="1393">
        <v>610.03589686999987</v>
      </c>
      <c r="DH21" s="1393">
        <v>604.55072238999992</v>
      </c>
      <c r="DI21" s="1393">
        <v>621.62509990000012</v>
      </c>
      <c r="DJ21" s="1393">
        <v>567.50806041000078</v>
      </c>
      <c r="DK21" s="1393">
        <v>592.0465861499996</v>
      </c>
      <c r="DL21" s="1393">
        <v>586.49882562000084</v>
      </c>
      <c r="DM21" s="1393">
        <v>669.03030409000064</v>
      </c>
      <c r="DN21" s="1393">
        <v>617.38402002999931</v>
      </c>
      <c r="DO21" s="1393">
        <v>611.57447917000013</v>
      </c>
      <c r="DP21" s="1393">
        <v>716.44418703999997</v>
      </c>
      <c r="DQ21" s="1393">
        <v>622.26671996999983</v>
      </c>
      <c r="DR21" s="1393">
        <v>628.32150964000039</v>
      </c>
      <c r="DS21" s="1393">
        <v>663.03517337999915</v>
      </c>
      <c r="DT21" s="1393">
        <v>672.63298201000021</v>
      </c>
      <c r="DU21" s="1393">
        <v>660.10111726000025</v>
      </c>
    </row>
    <row r="22" spans="1:125" ht="17.25" thickBot="1" x14ac:dyDescent="0.35">
      <c r="A22" s="1421" t="s">
        <v>289</v>
      </c>
      <c r="B22" s="1422">
        <v>20810.840289322379</v>
      </c>
      <c r="C22" s="1423">
        <v>21240.828172364003</v>
      </c>
      <c r="D22" s="1423">
        <v>21134.418192546233</v>
      </c>
      <c r="E22" s="1423">
        <v>17394.462021858999</v>
      </c>
      <c r="F22" s="1423">
        <v>17366.492092602155</v>
      </c>
      <c r="G22" s="1423">
        <v>17446.651083798566</v>
      </c>
      <c r="H22" s="1423">
        <v>17324.316567511185</v>
      </c>
      <c r="I22" s="1423">
        <v>17561.365273335323</v>
      </c>
      <c r="J22" s="1423">
        <v>17497.875058298818</v>
      </c>
      <c r="K22" s="1423">
        <v>17648.11194023909</v>
      </c>
      <c r="L22" s="1423">
        <v>18345.727614134215</v>
      </c>
      <c r="M22" s="1423">
        <v>18373.183941692008</v>
      </c>
      <c r="N22" s="1423">
        <v>18522.105966709474</v>
      </c>
      <c r="O22" s="1423">
        <v>18762.7594353491</v>
      </c>
      <c r="P22" s="1423">
        <v>18396.19631884151</v>
      </c>
      <c r="Q22" s="1423">
        <v>18428.871884010601</v>
      </c>
      <c r="R22" s="1423">
        <v>18795.631746737821</v>
      </c>
      <c r="S22" s="1423">
        <v>18476.829957492737</v>
      </c>
      <c r="T22" s="1423">
        <v>19026.214960734244</v>
      </c>
      <c r="U22" s="1423">
        <v>19145.666802235803</v>
      </c>
      <c r="V22" s="1423">
        <v>19030.873553651923</v>
      </c>
      <c r="W22" s="1423">
        <v>19185.643731154905</v>
      </c>
      <c r="X22" s="1423">
        <v>19507.527048273507</v>
      </c>
      <c r="Y22" s="1423">
        <v>19422.834742273008</v>
      </c>
      <c r="Z22" s="1423">
        <v>19438.694163197513</v>
      </c>
      <c r="AA22" s="1423">
        <v>19567.006703263512</v>
      </c>
      <c r="AB22" s="1423">
        <v>19665.858922668755</v>
      </c>
      <c r="AC22" s="1423">
        <v>19744.054587620329</v>
      </c>
      <c r="AD22" s="1423">
        <v>19904.804744733592</v>
      </c>
      <c r="AE22" s="1423">
        <v>20016.656101610151</v>
      </c>
      <c r="AF22" s="1423">
        <v>20178.553093205905</v>
      </c>
      <c r="AG22" s="1423">
        <v>20478.809287280474</v>
      </c>
      <c r="AH22" s="1423">
        <v>20647.468535512158</v>
      </c>
      <c r="AI22" s="1423">
        <v>20994.721056364862</v>
      </c>
      <c r="AJ22" s="1423">
        <v>21369.827814373006</v>
      </c>
      <c r="AK22" s="1423">
        <v>21353.003023548241</v>
      </c>
      <c r="AL22" s="1423">
        <v>21284.938093847635</v>
      </c>
      <c r="AM22" s="1423">
        <v>21419.985233546424</v>
      </c>
      <c r="AN22" s="1423">
        <v>21376.166082301665</v>
      </c>
      <c r="AO22" s="1423">
        <v>21371.699972380102</v>
      </c>
      <c r="AP22" s="1423">
        <v>21497.052566916085</v>
      </c>
      <c r="AQ22" s="1423">
        <v>20930.543821855597</v>
      </c>
      <c r="AR22" s="1423">
        <v>21097.959808573301</v>
      </c>
      <c r="AS22" s="1423">
        <v>21542.662939762246</v>
      </c>
      <c r="AT22" s="1423">
        <v>21520.768230486814</v>
      </c>
      <c r="AU22" s="1423">
        <v>21871.102300016169</v>
      </c>
      <c r="AV22" s="1423">
        <v>22519.80281898268</v>
      </c>
      <c r="AW22" s="1423">
        <v>22687.758681954558</v>
      </c>
      <c r="AX22" s="1400">
        <v>22748.845615225662</v>
      </c>
      <c r="AY22" s="1400">
        <v>22699.188742569433</v>
      </c>
      <c r="AZ22" s="1400">
        <v>22898.38289215797</v>
      </c>
      <c r="BA22" s="1400">
        <v>22962.542976505203</v>
      </c>
      <c r="BB22" s="1400">
        <v>23176.111833639632</v>
      </c>
      <c r="BC22" s="1400">
        <v>23473.452868785356</v>
      </c>
      <c r="BD22" s="1400">
        <v>23140.530494878181</v>
      </c>
      <c r="BE22" s="1400">
        <v>23404.441766187781</v>
      </c>
      <c r="BF22" s="1424">
        <v>23738.594208467734</v>
      </c>
      <c r="BG22" s="1424">
        <v>24787.174750747876</v>
      </c>
      <c r="BH22" s="1424">
        <v>24799.170186488685</v>
      </c>
      <c r="BI22" s="1424">
        <v>24617.913194192817</v>
      </c>
      <c r="BJ22" s="1424">
        <v>24623.670216057006</v>
      </c>
      <c r="BK22" s="1424">
        <v>24876.452127167824</v>
      </c>
      <c r="BL22" s="1424">
        <v>25048.698179557789</v>
      </c>
      <c r="BM22" s="1424">
        <v>25069.890812222086</v>
      </c>
      <c r="BN22" s="1424">
        <v>24872.340935088567</v>
      </c>
      <c r="BO22" s="1424">
        <v>24986.528105521727</v>
      </c>
      <c r="BP22" s="1424">
        <v>25107.613700083486</v>
      </c>
      <c r="BQ22" s="1424">
        <v>25111.91205874204</v>
      </c>
      <c r="BR22" s="1424">
        <v>25104.829419635251</v>
      </c>
      <c r="BS22" s="1424">
        <v>26007.987682312465</v>
      </c>
      <c r="BT22" s="1424">
        <v>25925.226963754183</v>
      </c>
      <c r="BU22" s="1424">
        <v>25777.464761999905</v>
      </c>
      <c r="BV22" s="1424">
        <v>25637.889894834505</v>
      </c>
      <c r="BW22" s="1424">
        <v>25512.852114138837</v>
      </c>
      <c r="BX22" s="1424">
        <v>25496.935592136018</v>
      </c>
      <c r="BY22" s="1425">
        <v>25677.208697307924</v>
      </c>
      <c r="BZ22" s="1426">
        <v>25658.57497933889</v>
      </c>
      <c r="CA22" s="1426">
        <v>25430.885562021998</v>
      </c>
      <c r="CB22" s="1426">
        <v>25502.073503087398</v>
      </c>
      <c r="CC22" s="1426">
        <v>25528.836695200007</v>
      </c>
      <c r="CD22" s="1426">
        <v>25837.253028410003</v>
      </c>
      <c r="CE22" s="1426">
        <v>26785.602093150006</v>
      </c>
      <c r="CF22" s="1426">
        <v>26948.679005749997</v>
      </c>
      <c r="CG22" s="1426">
        <v>26811.44426951999</v>
      </c>
      <c r="CH22" s="1426">
        <v>26922.21907852</v>
      </c>
      <c r="CI22" s="1426">
        <v>28811.470626949995</v>
      </c>
      <c r="CJ22" s="1426">
        <v>27147.657899550006</v>
      </c>
      <c r="CK22" s="1426">
        <v>27426.912815790001</v>
      </c>
      <c r="CL22" s="1426">
        <v>27572.598521199994</v>
      </c>
      <c r="CM22" s="1426">
        <v>27483.687376360002</v>
      </c>
      <c r="CN22" s="1426">
        <v>27806.416933560009</v>
      </c>
      <c r="CO22" s="1427">
        <v>27777.334711830008</v>
      </c>
      <c r="CP22" s="1427">
        <v>28307.983220779999</v>
      </c>
      <c r="CQ22" s="1427">
        <v>29177.247601080006</v>
      </c>
      <c r="CR22" s="1427">
        <v>28598.871027550002</v>
      </c>
      <c r="CS22" s="1427">
        <v>12909.53746109</v>
      </c>
      <c r="CT22" s="1427">
        <v>13041.727457309989</v>
      </c>
      <c r="CU22" s="1427">
        <v>12805.847973809998</v>
      </c>
      <c r="CV22" s="1427">
        <v>12788.455753079999</v>
      </c>
      <c r="CW22" s="1427">
        <v>12770.826137030004</v>
      </c>
      <c r="CX22" s="1427">
        <v>12672.152197430009</v>
      </c>
      <c r="CY22" s="1427">
        <v>12633.056978839997</v>
      </c>
      <c r="CZ22" s="1427">
        <v>12576.326778820001</v>
      </c>
      <c r="DA22" s="1427">
        <v>12532.048838419996</v>
      </c>
      <c r="DB22" s="1427">
        <v>12672.63122997</v>
      </c>
      <c r="DC22" s="1427">
        <v>12147.346069019995</v>
      </c>
      <c r="DD22" s="1427">
        <v>12206.290522669991</v>
      </c>
      <c r="DE22" s="1427">
        <v>12282.825636190008</v>
      </c>
      <c r="DF22" s="1427">
        <v>12125.327249579997</v>
      </c>
      <c r="DG22" s="1427">
        <v>12274.606906120001</v>
      </c>
      <c r="DH22" s="1427">
        <v>12139.974481289999</v>
      </c>
      <c r="DI22" s="1427">
        <v>12131.275342140005</v>
      </c>
      <c r="DJ22" s="1427">
        <v>12157.456119140004</v>
      </c>
      <c r="DK22" s="1427">
        <v>12251.752654389997</v>
      </c>
      <c r="DL22" s="1427">
        <v>12313.746920410003</v>
      </c>
      <c r="DM22" s="1427">
        <v>12609.790496329999</v>
      </c>
      <c r="DN22" s="1427">
        <v>12479.299198579998</v>
      </c>
      <c r="DO22" s="1427">
        <v>12495.666218680002</v>
      </c>
      <c r="DP22" s="1427">
        <v>12633.072259959998</v>
      </c>
      <c r="DQ22" s="1427">
        <v>12537.914574479999</v>
      </c>
      <c r="DR22" s="1427">
        <v>12602.344105760005</v>
      </c>
      <c r="DS22" s="1427">
        <v>12519.358692900003</v>
      </c>
      <c r="DT22" s="1427">
        <v>12590.545048980002</v>
      </c>
      <c r="DU22" s="1427">
        <v>12690.583205680005</v>
      </c>
    </row>
    <row r="23" spans="1:125" s="1374" customFormat="1" ht="17.100000000000001" customHeight="1" thickTop="1" x14ac:dyDescent="0.25">
      <c r="A23" s="1428" t="s">
        <v>396</v>
      </c>
      <c r="B23" s="1429"/>
      <c r="C23" s="1429"/>
      <c r="D23" s="1429"/>
      <c r="E23" s="1429"/>
      <c r="F23" s="1429"/>
      <c r="G23" s="1429"/>
      <c r="H23" s="1429"/>
      <c r="I23" s="1429"/>
      <c r="J23" s="1429"/>
      <c r="K23" s="1429"/>
      <c r="L23" s="1429"/>
      <c r="M23" s="1429"/>
      <c r="N23" s="1429"/>
      <c r="O23" s="1429"/>
      <c r="P23" s="1429"/>
      <c r="Q23" s="1429"/>
      <c r="R23" s="1429"/>
      <c r="S23" s="1429"/>
      <c r="T23" s="1429"/>
      <c r="U23" s="1429"/>
      <c r="V23" s="1429"/>
      <c r="W23" s="1429"/>
      <c r="X23" s="1429"/>
      <c r="Y23" s="1429"/>
      <c r="Z23" s="1429"/>
      <c r="AA23" s="1429"/>
      <c r="AB23" s="1429"/>
      <c r="AC23" s="1429"/>
      <c r="AD23" s="1429"/>
      <c r="AE23" s="1429"/>
      <c r="AF23" s="1429"/>
      <c r="AG23" s="1429"/>
      <c r="AH23" s="1429"/>
      <c r="AI23" s="1429"/>
      <c r="AJ23" s="1429"/>
      <c r="AK23" s="1429"/>
      <c r="AL23" s="1429"/>
      <c r="AM23" s="1429"/>
      <c r="AN23" s="1429"/>
      <c r="AO23" s="1429"/>
      <c r="AP23" s="1429"/>
      <c r="AQ23" s="1429"/>
      <c r="AR23" s="1429"/>
      <c r="AS23" s="1429"/>
      <c r="AT23" s="1429"/>
      <c r="AU23" s="1429"/>
      <c r="AV23" s="1429"/>
      <c r="AW23" s="1429"/>
      <c r="AX23" s="1429"/>
      <c r="AY23" s="1429"/>
      <c r="AZ23" s="1429"/>
      <c r="BA23" s="1429"/>
      <c r="BB23" s="1429"/>
      <c r="BC23" s="1429"/>
      <c r="BD23" s="1430"/>
      <c r="BE23" s="1430"/>
      <c r="BF23" s="1430"/>
      <c r="BG23" s="1430"/>
      <c r="BH23" s="1430"/>
      <c r="BI23" s="1430"/>
      <c r="BJ23" s="1430"/>
      <c r="BK23" s="1430"/>
      <c r="BL23" s="1430"/>
      <c r="BM23" s="1430"/>
      <c r="BN23" s="1431"/>
      <c r="BO23" s="1431"/>
      <c r="BP23" s="1431"/>
      <c r="BQ23" s="1431"/>
      <c r="BR23" s="1431"/>
      <c r="BS23" s="1431"/>
      <c r="BT23" s="1431"/>
      <c r="BU23" s="1431"/>
      <c r="BV23" s="1431"/>
      <c r="BW23" s="1431"/>
      <c r="BX23" s="1431"/>
    </row>
    <row r="24" spans="1:125" s="1374" customFormat="1" ht="17.100000000000001" customHeight="1" x14ac:dyDescent="0.25">
      <c r="A24" s="1428" t="s">
        <v>3815</v>
      </c>
      <c r="B24" s="1429"/>
      <c r="C24" s="1429"/>
      <c r="D24" s="1429"/>
      <c r="E24" s="1429"/>
      <c r="F24" s="1429"/>
      <c r="G24" s="1429"/>
      <c r="H24" s="1429"/>
      <c r="I24" s="1429"/>
      <c r="J24" s="1429"/>
      <c r="K24" s="1429"/>
      <c r="L24" s="1429"/>
      <c r="M24" s="1429"/>
      <c r="N24" s="1429"/>
      <c r="O24" s="1429"/>
      <c r="P24" s="1429"/>
      <c r="Q24" s="1429"/>
      <c r="R24" s="1429"/>
      <c r="S24" s="1429"/>
      <c r="T24" s="1429"/>
      <c r="U24" s="1429"/>
      <c r="V24" s="1429"/>
      <c r="W24" s="1429"/>
      <c r="X24" s="1429"/>
      <c r="Y24" s="1429"/>
      <c r="Z24" s="1429"/>
      <c r="AA24" s="1429"/>
      <c r="AB24" s="1429"/>
      <c r="AC24" s="1429"/>
      <c r="AD24" s="1429">
        <v>0.75129096898639425</v>
      </c>
      <c r="AE24" s="1429"/>
      <c r="AF24" s="1429"/>
      <c r="AG24" s="1429"/>
      <c r="AH24" s="1429"/>
      <c r="AI24" s="1429"/>
      <c r="AJ24" s="1429"/>
      <c r="AK24" s="1429"/>
      <c r="AL24" s="1429"/>
      <c r="AM24" s="1429"/>
      <c r="AN24" s="1429"/>
      <c r="AO24" s="1429"/>
      <c r="AP24" s="1429"/>
      <c r="AQ24" s="1429"/>
      <c r="AR24" s="1429"/>
      <c r="AS24" s="1429"/>
      <c r="AT24" s="1429"/>
      <c r="AU24" s="1429"/>
      <c r="AV24" s="1429"/>
      <c r="AW24" s="1429"/>
      <c r="AX24" s="1429"/>
      <c r="AY24" s="1429"/>
      <c r="AZ24" s="1429"/>
      <c r="BA24" s="1429"/>
      <c r="BB24" s="1429"/>
      <c r="BC24" s="1429"/>
      <c r="BD24" s="1430"/>
      <c r="BE24" s="1430"/>
      <c r="BF24" s="1430"/>
      <c r="BG24" s="1430"/>
      <c r="BH24" s="1430"/>
      <c r="BI24" s="1430"/>
      <c r="BJ24" s="1430"/>
      <c r="BK24" s="1430"/>
      <c r="BL24" s="1430"/>
      <c r="BM24" s="1430"/>
      <c r="BN24" s="1432"/>
      <c r="BO24" s="1432"/>
      <c r="BP24" s="1432"/>
      <c r="BQ24" s="1432"/>
      <c r="BR24" s="1432"/>
      <c r="BS24" s="1432"/>
      <c r="BT24" s="1431"/>
      <c r="BU24" s="1431"/>
      <c r="BV24" s="1431"/>
      <c r="BW24" s="1431"/>
      <c r="BX24" s="1431"/>
    </row>
    <row r="25" spans="1:125" s="1374" customFormat="1" ht="17.100000000000001" customHeight="1" x14ac:dyDescent="0.25">
      <c r="A25" s="1428" t="s">
        <v>3796</v>
      </c>
      <c r="B25" s="1429"/>
      <c r="C25" s="1429"/>
      <c r="D25" s="1429"/>
      <c r="E25" s="1429"/>
      <c r="F25" s="1429"/>
      <c r="G25" s="1429"/>
      <c r="H25" s="1429"/>
      <c r="I25" s="1429"/>
      <c r="J25" s="1429"/>
      <c r="K25" s="1429"/>
      <c r="L25" s="1429"/>
      <c r="M25" s="1429"/>
      <c r="N25" s="1429"/>
      <c r="O25" s="1429"/>
      <c r="P25" s="1429"/>
      <c r="Q25" s="1429"/>
      <c r="R25" s="1429"/>
      <c r="S25" s="1429"/>
      <c r="T25" s="1429"/>
      <c r="U25" s="1429"/>
      <c r="V25" s="1429"/>
      <c r="W25" s="1429"/>
      <c r="X25" s="1429"/>
      <c r="Y25" s="1429"/>
      <c r="Z25" s="1429"/>
      <c r="AA25" s="1429"/>
      <c r="AB25" s="1429"/>
      <c r="AC25" s="1429"/>
      <c r="AD25" s="1429"/>
      <c r="AE25" s="1429"/>
      <c r="AF25" s="1429"/>
      <c r="AG25" s="1429"/>
      <c r="AH25" s="1429"/>
      <c r="AI25" s="1429"/>
      <c r="AJ25" s="1429"/>
      <c r="AK25" s="1429"/>
      <c r="AL25" s="1429"/>
      <c r="AM25" s="1429"/>
      <c r="AN25" s="1429"/>
      <c r="AO25" s="1429"/>
      <c r="AP25" s="1429"/>
      <c r="AQ25" s="1429"/>
      <c r="AR25" s="1429"/>
      <c r="AS25" s="1429"/>
      <c r="AT25" s="1429"/>
      <c r="AU25" s="1429"/>
      <c r="AV25" s="1429"/>
      <c r="AW25" s="1429"/>
      <c r="AX25" s="1429"/>
      <c r="AY25" s="1429"/>
      <c r="AZ25" s="1429"/>
      <c r="BA25" s="1429"/>
      <c r="BB25" s="1429"/>
      <c r="BC25" s="1429"/>
      <c r="BD25" s="1430"/>
      <c r="BE25" s="1430"/>
      <c r="BF25" s="1430"/>
      <c r="BG25" s="1430"/>
      <c r="BH25" s="1430"/>
      <c r="BI25" s="1430"/>
      <c r="BJ25" s="1430"/>
      <c r="BK25" s="1430"/>
      <c r="BL25" s="1430"/>
      <c r="BM25" s="1430"/>
      <c r="BN25" s="1432"/>
      <c r="BO25" s="1432"/>
      <c r="BP25" s="1432"/>
      <c r="BQ25" s="1432"/>
      <c r="BR25" s="1432"/>
      <c r="BS25" s="1432"/>
      <c r="BT25" s="1431"/>
      <c r="BU25" s="1431"/>
      <c r="BV25" s="1431"/>
      <c r="BW25" s="1431"/>
      <c r="BX25" s="1431"/>
    </row>
    <row r="26" spans="1:125" s="1374" customFormat="1" ht="10.5" customHeight="1" x14ac:dyDescent="0.25">
      <c r="A26" s="1428"/>
      <c r="B26" s="1429"/>
      <c r="C26" s="1429"/>
      <c r="D26" s="1429"/>
      <c r="E26" s="1429"/>
      <c r="F26" s="1429"/>
      <c r="G26" s="1429"/>
      <c r="H26" s="1429"/>
      <c r="I26" s="1429"/>
      <c r="J26" s="1429"/>
      <c r="K26" s="1429"/>
      <c r="L26" s="1429"/>
      <c r="M26" s="1429"/>
      <c r="N26" s="1429"/>
      <c r="O26" s="1429"/>
      <c r="P26" s="1429"/>
      <c r="Q26" s="1429"/>
      <c r="R26" s="1429"/>
      <c r="S26" s="1429"/>
      <c r="T26" s="1429"/>
      <c r="U26" s="1429"/>
      <c r="V26" s="1429"/>
      <c r="W26" s="1429"/>
      <c r="X26" s="1429"/>
      <c r="Y26" s="1429"/>
      <c r="Z26" s="1429"/>
      <c r="AA26" s="1429"/>
      <c r="AB26" s="1429"/>
      <c r="AC26" s="1429"/>
      <c r="AD26" s="1429"/>
      <c r="AE26" s="1429"/>
      <c r="AF26" s="1429"/>
      <c r="AG26" s="1429"/>
      <c r="AH26" s="1429"/>
      <c r="AI26" s="1429"/>
      <c r="AJ26" s="1429"/>
      <c r="AK26" s="1429"/>
      <c r="AL26" s="1429"/>
      <c r="AM26" s="1429"/>
      <c r="AN26" s="1429"/>
      <c r="AO26" s="1429"/>
      <c r="AP26" s="1429"/>
      <c r="AQ26" s="1429"/>
      <c r="AR26" s="1429"/>
      <c r="AS26" s="1429"/>
      <c r="AT26" s="1429"/>
      <c r="AU26" s="1429"/>
      <c r="AV26" s="1429"/>
      <c r="AW26" s="1429"/>
      <c r="AX26" s="1429"/>
      <c r="AY26" s="1429"/>
      <c r="AZ26" s="1429"/>
      <c r="BA26" s="1429"/>
      <c r="BB26" s="1429"/>
      <c r="BC26" s="1429"/>
      <c r="BD26" s="1430"/>
      <c r="BE26" s="1430"/>
      <c r="BF26" s="1430"/>
      <c r="BG26" s="1430"/>
      <c r="BH26" s="1430"/>
      <c r="BI26" s="1430"/>
      <c r="BJ26" s="1430"/>
      <c r="BK26" s="1430"/>
      <c r="BL26" s="1430"/>
      <c r="BM26" s="1430"/>
      <c r="BN26" s="1432"/>
      <c r="BO26" s="1432"/>
      <c r="BP26" s="1432"/>
      <c r="BQ26" s="1432"/>
      <c r="BR26" s="1432"/>
      <c r="BS26" s="1432"/>
      <c r="BT26" s="1431"/>
      <c r="BU26" s="1431"/>
      <c r="BV26" s="1431"/>
      <c r="BW26" s="1431"/>
      <c r="BX26" s="1431"/>
    </row>
  </sheetData>
  <pageMargins left="0.7" right="0.7" top="0.75" bottom="0.75" header="0.3" footer="0.3"/>
  <pageSetup paperSize="9"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82547-00D7-4D79-BCC9-667CA4994181}">
  <sheetPr>
    <pageSetUpPr fitToPage="1"/>
  </sheetPr>
  <dimension ref="A1:AW30"/>
  <sheetViews>
    <sheetView showGridLines="0" zoomScaleNormal="100" zoomScaleSheetLayoutView="80" workbookViewId="0">
      <pane xSplit="18" ySplit="3" topLeftCell="S4"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6.5" x14ac:dyDescent="0.3"/>
  <cols>
    <col min="1" max="1" width="55.140625" style="317" customWidth="1"/>
    <col min="2" max="2" width="10.5703125" style="317" hidden="1" customWidth="1"/>
    <col min="3" max="3" width="11.85546875" style="317" hidden="1" customWidth="1"/>
    <col min="4" max="4" width="9.85546875" style="317" hidden="1" customWidth="1"/>
    <col min="5" max="5" width="10.42578125" style="317" hidden="1" customWidth="1"/>
    <col min="6" max="8" width="10.85546875" style="317" hidden="1" customWidth="1"/>
    <col min="9" max="10" width="10.7109375" style="317" hidden="1" customWidth="1"/>
    <col min="11" max="11" width="7.7109375" style="317" hidden="1" customWidth="1"/>
    <col min="12" max="12" width="8" style="317" hidden="1" customWidth="1"/>
    <col min="13" max="13" width="7.28515625" style="317" hidden="1" customWidth="1"/>
    <col min="14" max="15" width="7.7109375" style="317" hidden="1" customWidth="1"/>
    <col min="16" max="16" width="8" style="317" hidden="1" customWidth="1"/>
    <col min="17" max="17" width="7.28515625" style="317" hidden="1" customWidth="1"/>
    <col min="18" max="19" width="7.7109375" style="317" hidden="1" customWidth="1"/>
    <col min="20" max="20" width="8" style="317" hidden="1" customWidth="1"/>
    <col min="21" max="21" width="7.28515625" style="317" hidden="1" customWidth="1"/>
    <col min="22" max="23" width="7.7109375" style="317" hidden="1" customWidth="1"/>
    <col min="24" max="24" width="8" style="317" hidden="1" customWidth="1"/>
    <col min="25" max="25" width="7.28515625" style="317" hidden="1" customWidth="1"/>
    <col min="26" max="27" width="7.7109375" style="317" hidden="1" customWidth="1"/>
    <col min="28" max="28" width="8" style="317" hidden="1" customWidth="1"/>
    <col min="29" max="29" width="7.28515625" style="317" hidden="1" customWidth="1"/>
    <col min="30" max="30" width="8.28515625" style="317" hidden="1" customWidth="1"/>
    <col min="31" max="35" width="0" style="317" hidden="1" customWidth="1"/>
    <col min="36" max="36" width="9.5703125" style="317" hidden="1" customWidth="1"/>
    <col min="37" max="37" width="9.5703125" style="317" customWidth="1"/>
    <col min="38" max="38" width="10.42578125" style="317" bestFit="1" customWidth="1"/>
    <col min="39" max="44" width="10.42578125" style="317" customWidth="1"/>
    <col min="45" max="45" width="10.42578125" style="317" bestFit="1" customWidth="1"/>
    <col min="46" max="49" width="10.42578125" style="317" customWidth="1"/>
    <col min="50" max="50" width="6.28515625" style="317" customWidth="1"/>
    <col min="51" max="16384" width="9.140625" style="317"/>
  </cols>
  <sheetData>
    <row r="1" spans="1:49" s="314" customFormat="1" ht="18.75" x14ac:dyDescent="0.3">
      <c r="A1" s="1433" t="s">
        <v>3816</v>
      </c>
      <c r="B1" s="1433"/>
      <c r="C1" s="1433"/>
      <c r="D1" s="1433"/>
      <c r="E1" s="1433"/>
      <c r="F1" s="1433"/>
      <c r="G1" s="1433"/>
      <c r="H1" s="1433"/>
      <c r="I1" s="1433"/>
      <c r="J1" s="1433"/>
      <c r="K1" s="1433"/>
      <c r="L1" s="1433"/>
      <c r="M1" s="1433"/>
      <c r="N1" s="1433"/>
      <c r="O1" s="1433"/>
      <c r="P1" s="1433"/>
      <c r="Q1" s="1433"/>
      <c r="R1" s="1433"/>
      <c r="S1" s="1433"/>
      <c r="T1" s="1433"/>
      <c r="U1" s="1433"/>
      <c r="AT1" s="1434"/>
      <c r="AU1" s="1434"/>
      <c r="AV1" s="1434"/>
      <c r="AW1" s="1434"/>
    </row>
    <row r="2" spans="1:49" ht="17.25" thickBot="1" x14ac:dyDescent="0.35">
      <c r="A2" s="1435"/>
      <c r="B2" s="1436"/>
      <c r="C2" s="1436"/>
      <c r="E2" s="1437"/>
      <c r="F2" s="1437"/>
      <c r="G2" s="1437"/>
      <c r="H2" s="1437"/>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36" t="s">
        <v>8</v>
      </c>
    </row>
    <row r="3" spans="1:49" s="1441" customFormat="1" ht="18" thickTop="1" thickBot="1" x14ac:dyDescent="0.35">
      <c r="A3" s="1438"/>
      <c r="B3" s="1439">
        <v>40451</v>
      </c>
      <c r="C3" s="1440">
        <v>40543</v>
      </c>
      <c r="D3" s="1440">
        <v>40633</v>
      </c>
      <c r="E3" s="1440">
        <v>40724</v>
      </c>
      <c r="F3" s="1440">
        <v>40816</v>
      </c>
      <c r="G3" s="1440">
        <v>40907</v>
      </c>
      <c r="H3" s="1440">
        <v>40969</v>
      </c>
      <c r="I3" s="1440">
        <v>41061</v>
      </c>
      <c r="J3" s="1440">
        <v>41153</v>
      </c>
      <c r="K3" s="1440">
        <v>41244</v>
      </c>
      <c r="L3" s="1440">
        <v>41334</v>
      </c>
      <c r="M3" s="1440">
        <v>41426</v>
      </c>
      <c r="N3" s="1440">
        <v>41518</v>
      </c>
      <c r="O3" s="1440">
        <v>41609</v>
      </c>
      <c r="P3" s="1440">
        <v>41699</v>
      </c>
      <c r="Q3" s="1440">
        <v>41791</v>
      </c>
      <c r="R3" s="1440">
        <v>41883</v>
      </c>
      <c r="S3" s="1440">
        <v>41974</v>
      </c>
      <c r="T3" s="1440">
        <v>42064</v>
      </c>
      <c r="U3" s="1440">
        <v>42156</v>
      </c>
      <c r="V3" s="1440">
        <v>42248</v>
      </c>
      <c r="W3" s="1440">
        <v>42339</v>
      </c>
      <c r="X3" s="1440">
        <v>42430</v>
      </c>
      <c r="Y3" s="1440">
        <v>42522</v>
      </c>
      <c r="Z3" s="1440">
        <v>42614</v>
      </c>
      <c r="AA3" s="1440">
        <v>42705</v>
      </c>
      <c r="AB3" s="1440">
        <v>42795</v>
      </c>
      <c r="AC3" s="1440">
        <v>42887</v>
      </c>
      <c r="AD3" s="1440">
        <v>42979</v>
      </c>
      <c r="AE3" s="1440">
        <v>43070</v>
      </c>
      <c r="AF3" s="1440">
        <v>43160</v>
      </c>
      <c r="AG3" s="1440">
        <v>43252</v>
      </c>
      <c r="AH3" s="1440">
        <v>43344</v>
      </c>
      <c r="AI3" s="1440">
        <v>43435</v>
      </c>
      <c r="AJ3" s="1440">
        <v>43525</v>
      </c>
      <c r="AK3" s="1440">
        <v>43617</v>
      </c>
      <c r="AL3" s="1440">
        <v>43709</v>
      </c>
      <c r="AM3" s="1440">
        <v>43800</v>
      </c>
      <c r="AN3" s="1440">
        <v>43891</v>
      </c>
      <c r="AO3" s="1440">
        <v>43983</v>
      </c>
      <c r="AP3" s="1440">
        <v>44075</v>
      </c>
      <c r="AQ3" s="1440">
        <v>44166</v>
      </c>
      <c r="AR3" s="1440">
        <v>44256</v>
      </c>
      <c r="AS3" s="1440">
        <v>44348</v>
      </c>
      <c r="AT3" s="1440">
        <v>44440</v>
      </c>
      <c r="AU3" s="1440">
        <v>44531</v>
      </c>
      <c r="AV3" s="1440">
        <v>44621</v>
      </c>
      <c r="AW3" s="1440">
        <v>44713</v>
      </c>
    </row>
    <row r="4" spans="1:49" s="1441" customFormat="1" ht="17.25" thickTop="1" x14ac:dyDescent="0.3">
      <c r="A4" s="1442" t="s">
        <v>3817</v>
      </c>
      <c r="B4" s="1443">
        <v>472.36257554000002</v>
      </c>
      <c r="C4" s="1444">
        <v>510</v>
      </c>
      <c r="D4" s="1444">
        <v>491</v>
      </c>
      <c r="E4" s="1444">
        <v>498</v>
      </c>
      <c r="F4" s="1444">
        <v>497</v>
      </c>
      <c r="G4" s="1444">
        <v>476</v>
      </c>
      <c r="H4" s="1444">
        <v>491</v>
      </c>
      <c r="I4" s="1444">
        <v>422</v>
      </c>
      <c r="J4" s="1444">
        <v>408.45183361999989</v>
      </c>
      <c r="K4" s="1444">
        <v>408</v>
      </c>
      <c r="L4" s="1444">
        <v>415</v>
      </c>
      <c r="M4" s="1444">
        <v>400</v>
      </c>
      <c r="N4" s="1444">
        <v>408</v>
      </c>
      <c r="O4" s="1444">
        <v>399</v>
      </c>
      <c r="P4" s="1444">
        <v>405</v>
      </c>
      <c r="Q4" s="1444">
        <v>412</v>
      </c>
      <c r="R4" s="1444">
        <v>400</v>
      </c>
      <c r="S4" s="1444">
        <v>398</v>
      </c>
      <c r="T4" s="1444">
        <v>414</v>
      </c>
      <c r="U4" s="1444">
        <v>406</v>
      </c>
      <c r="V4" s="1444">
        <v>401.86626766947501</v>
      </c>
      <c r="W4" s="1444">
        <v>395.52858592927186</v>
      </c>
      <c r="X4" s="1444">
        <v>418</v>
      </c>
      <c r="Y4" s="1444">
        <v>433</v>
      </c>
      <c r="Z4" s="1444">
        <v>434</v>
      </c>
      <c r="AA4" s="1444">
        <v>444</v>
      </c>
      <c r="AB4" s="1444">
        <v>462</v>
      </c>
      <c r="AC4" s="1444">
        <v>480</v>
      </c>
      <c r="AD4" s="1444">
        <v>529</v>
      </c>
      <c r="AE4" s="1444">
        <v>480</v>
      </c>
      <c r="AF4" s="1444">
        <v>483</v>
      </c>
      <c r="AG4" s="1444">
        <v>505</v>
      </c>
      <c r="AH4" s="1444">
        <v>509.74441149</v>
      </c>
      <c r="AI4" s="1444">
        <v>596.64842377999992</v>
      </c>
      <c r="AJ4" s="1444">
        <v>697.02543480999998</v>
      </c>
      <c r="AK4" s="1444">
        <v>965.54258916999993</v>
      </c>
      <c r="AL4" s="1444">
        <v>587.64968397000007</v>
      </c>
      <c r="AM4" s="1444">
        <v>676.22714891999999</v>
      </c>
      <c r="AN4" s="1444">
        <v>315.88571576999999</v>
      </c>
      <c r="AO4" s="1444">
        <v>366.47707080000004</v>
      </c>
      <c r="AP4" s="1444">
        <v>165.87705930999999</v>
      </c>
      <c r="AQ4" s="1444">
        <v>226.10274924999999</v>
      </c>
      <c r="AR4" s="1444">
        <v>289.08222619999998</v>
      </c>
      <c r="AS4" s="1444">
        <v>350.64344282000002</v>
      </c>
      <c r="AT4" s="1444">
        <v>166.80889119999998</v>
      </c>
      <c r="AU4" s="1444">
        <v>223.44705922999998</v>
      </c>
      <c r="AV4" s="1444">
        <v>277.61006804000004</v>
      </c>
      <c r="AW4" s="1444">
        <v>338.73737996</v>
      </c>
    </row>
    <row r="5" spans="1:49" s="1441" customFormat="1" x14ac:dyDescent="0.3">
      <c r="A5" s="1442" t="s">
        <v>3818</v>
      </c>
      <c r="B5" s="1443">
        <v>335.91336057999996</v>
      </c>
      <c r="C5" s="1444">
        <v>357</v>
      </c>
      <c r="D5" s="1444">
        <v>319</v>
      </c>
      <c r="E5" s="1444">
        <v>321</v>
      </c>
      <c r="F5" s="1444">
        <v>324</v>
      </c>
      <c r="G5" s="1444">
        <v>304</v>
      </c>
      <c r="H5" s="1444">
        <v>304</v>
      </c>
      <c r="I5" s="1444">
        <v>241</v>
      </c>
      <c r="J5" s="1444">
        <v>235.49498532999999</v>
      </c>
      <c r="K5" s="1444">
        <v>234</v>
      </c>
      <c r="L5" s="1444">
        <v>228</v>
      </c>
      <c r="M5" s="1444">
        <v>235</v>
      </c>
      <c r="N5" s="1444">
        <v>231</v>
      </c>
      <c r="O5" s="1444">
        <v>229</v>
      </c>
      <c r="P5" s="1444">
        <v>223</v>
      </c>
      <c r="Q5" s="1444">
        <v>224</v>
      </c>
      <c r="R5" s="1444">
        <v>224</v>
      </c>
      <c r="S5" s="1444">
        <v>219</v>
      </c>
      <c r="T5" s="1444">
        <v>241</v>
      </c>
      <c r="U5" s="1444">
        <v>231</v>
      </c>
      <c r="V5" s="1444">
        <v>224.83341470972292</v>
      </c>
      <c r="W5" s="1444">
        <v>229.86400646224232</v>
      </c>
      <c r="X5" s="1444">
        <v>229</v>
      </c>
      <c r="Y5" s="1444">
        <v>229</v>
      </c>
      <c r="Z5" s="1444">
        <v>235</v>
      </c>
      <c r="AA5" s="1444">
        <v>235</v>
      </c>
      <c r="AB5" s="1444">
        <v>233</v>
      </c>
      <c r="AC5" s="1444">
        <v>232</v>
      </c>
      <c r="AD5" s="1444">
        <v>235</v>
      </c>
      <c r="AE5" s="1444">
        <v>233</v>
      </c>
      <c r="AF5" s="1444">
        <v>225</v>
      </c>
      <c r="AG5" s="1444">
        <v>222</v>
      </c>
      <c r="AH5" s="1444">
        <v>216.54254553999999</v>
      </c>
      <c r="AI5" s="1444">
        <v>260.03473246000004</v>
      </c>
      <c r="AJ5" s="1444">
        <v>308.30074027999996</v>
      </c>
      <c r="AK5" s="1444">
        <v>360.08495305000002</v>
      </c>
      <c r="AL5" s="1444">
        <v>226.18893376</v>
      </c>
      <c r="AM5" s="1444">
        <v>277.37223548000003</v>
      </c>
      <c r="AN5" s="1444">
        <v>205.51292752000001</v>
      </c>
      <c r="AO5" s="1444">
        <v>242.80348332</v>
      </c>
      <c r="AP5" s="1444">
        <v>100.19423251000001</v>
      </c>
      <c r="AQ5" s="1444">
        <v>133.92486477</v>
      </c>
      <c r="AR5" s="1444">
        <v>159.99429061000001</v>
      </c>
      <c r="AS5" s="1444">
        <v>193.63288853999998</v>
      </c>
      <c r="AT5" s="1444">
        <v>83.927365409999993</v>
      </c>
      <c r="AU5" s="1444">
        <v>112.28478017</v>
      </c>
      <c r="AV5" s="1444">
        <v>138.77720613999998</v>
      </c>
      <c r="AW5" s="1444">
        <v>166.42216802999999</v>
      </c>
    </row>
    <row r="6" spans="1:49" s="1441" customFormat="1" x14ac:dyDescent="0.3">
      <c r="A6" s="1445" t="s">
        <v>3819</v>
      </c>
      <c r="B6" s="1446">
        <v>136.44921496000006</v>
      </c>
      <c r="C6" s="1447">
        <v>153</v>
      </c>
      <c r="D6" s="1447">
        <f>D4-D5</f>
        <v>172</v>
      </c>
      <c r="E6" s="1447">
        <f>E4-E5</f>
        <v>177</v>
      </c>
      <c r="F6" s="1447">
        <f>F4-F5</f>
        <v>173</v>
      </c>
      <c r="G6" s="1447">
        <v>172</v>
      </c>
      <c r="H6" s="1447">
        <f>H4-H5</f>
        <v>187</v>
      </c>
      <c r="I6" s="1447">
        <f>I4-I5</f>
        <v>181</v>
      </c>
      <c r="J6" s="1447">
        <f t="shared" ref="J6:O6" si="0">J4-J5</f>
        <v>172.9568482899999</v>
      </c>
      <c r="K6" s="1447">
        <v>174</v>
      </c>
      <c r="L6" s="1447">
        <f t="shared" si="0"/>
        <v>187</v>
      </c>
      <c r="M6" s="1447">
        <f t="shared" si="0"/>
        <v>165</v>
      </c>
      <c r="N6" s="1447">
        <f t="shared" si="0"/>
        <v>177</v>
      </c>
      <c r="O6" s="1447">
        <f t="shared" si="0"/>
        <v>170</v>
      </c>
      <c r="P6" s="1447">
        <v>182</v>
      </c>
      <c r="Q6" s="1447">
        <v>188</v>
      </c>
      <c r="R6" s="1447">
        <f>R4-R5</f>
        <v>176</v>
      </c>
      <c r="S6" s="1447">
        <f>S4-S5</f>
        <v>179</v>
      </c>
      <c r="T6" s="1447">
        <v>173</v>
      </c>
      <c r="U6" s="1447">
        <f>U4-U5</f>
        <v>175</v>
      </c>
      <c r="V6" s="1447">
        <v>177.03285295975209</v>
      </c>
      <c r="W6" s="1447">
        <v>165.66457946702954</v>
      </c>
      <c r="X6" s="1447">
        <v>189</v>
      </c>
      <c r="Y6" s="1447">
        <v>204</v>
      </c>
      <c r="Z6" s="1447">
        <v>199</v>
      </c>
      <c r="AA6" s="1447">
        <v>209</v>
      </c>
      <c r="AB6" s="1447">
        <v>229</v>
      </c>
      <c r="AC6" s="1447">
        <v>248</v>
      </c>
      <c r="AD6" s="1447">
        <v>294</v>
      </c>
      <c r="AE6" s="1447">
        <v>247</v>
      </c>
      <c r="AF6" s="1447">
        <v>258</v>
      </c>
      <c r="AG6" s="1447">
        <v>283</v>
      </c>
      <c r="AH6" s="1447">
        <v>293.20186595000001</v>
      </c>
      <c r="AI6" s="1447">
        <v>336.61369131999999</v>
      </c>
      <c r="AJ6" s="1447">
        <v>388.72469452999997</v>
      </c>
      <c r="AK6" s="1447">
        <v>605.45763611999996</v>
      </c>
      <c r="AL6" s="1447">
        <f>AL4-AL5</f>
        <v>361.46075021000007</v>
      </c>
      <c r="AM6" s="1447">
        <v>398.85491343999996</v>
      </c>
      <c r="AN6" s="1447">
        <v>110.37278824999999</v>
      </c>
      <c r="AO6" s="1447">
        <v>123.67358748000004</v>
      </c>
      <c r="AP6" s="1447">
        <v>65.682826799999987</v>
      </c>
      <c r="AQ6" s="1447">
        <v>92.177884479999989</v>
      </c>
      <c r="AR6" s="1447">
        <v>129.08793558999997</v>
      </c>
      <c r="AS6" s="1447">
        <v>157.01055428000004</v>
      </c>
      <c r="AT6" s="1447">
        <v>82.881525789999984</v>
      </c>
      <c r="AU6" s="1447">
        <v>111.16227905999997</v>
      </c>
      <c r="AV6" s="1447">
        <v>138.83286190000007</v>
      </c>
      <c r="AW6" s="1447">
        <v>172.31521193</v>
      </c>
    </row>
    <row r="7" spans="1:49" s="1441" customFormat="1" x14ac:dyDescent="0.3">
      <c r="A7" s="1442"/>
      <c r="B7" s="1443"/>
      <c r="C7" s="1444"/>
      <c r="D7" s="1444"/>
      <c r="E7" s="1444"/>
      <c r="F7" s="1444"/>
      <c r="G7" s="1444"/>
      <c r="H7" s="1444"/>
      <c r="I7" s="1444"/>
      <c r="J7" s="1444"/>
      <c r="K7" s="1444"/>
      <c r="L7" s="1444"/>
      <c r="M7" s="1444"/>
      <c r="N7" s="1444"/>
      <c r="O7" s="1444"/>
      <c r="P7" s="1444"/>
      <c r="Q7" s="1444"/>
      <c r="R7" s="1444"/>
      <c r="S7" s="1444"/>
      <c r="T7" s="1444"/>
      <c r="U7" s="1444"/>
      <c r="V7" s="1444"/>
      <c r="W7" s="1444"/>
      <c r="X7" s="1444"/>
      <c r="Y7" s="1444"/>
      <c r="Z7" s="1444"/>
      <c r="AA7" s="1444"/>
      <c r="AB7" s="1444"/>
      <c r="AC7" s="1444"/>
      <c r="AD7" s="1444"/>
      <c r="AE7" s="1444"/>
      <c r="AF7" s="1444"/>
      <c r="AG7" s="1444"/>
      <c r="AH7" s="1444"/>
      <c r="AI7" s="1444"/>
      <c r="AJ7" s="1444"/>
      <c r="AK7" s="1444"/>
      <c r="AL7" s="1444"/>
      <c r="AM7" s="1444"/>
      <c r="AN7" s="1444"/>
      <c r="AO7" s="1444"/>
      <c r="AP7" s="1444"/>
      <c r="AQ7" s="1444"/>
      <c r="AR7" s="1444"/>
      <c r="AS7" s="1444"/>
      <c r="AT7" s="1444"/>
      <c r="AU7" s="1444"/>
      <c r="AV7" s="1444"/>
      <c r="AW7" s="1444"/>
    </row>
    <row r="8" spans="1:49" s="1441" customFormat="1" x14ac:dyDescent="0.3">
      <c r="A8" s="1445" t="s">
        <v>3820</v>
      </c>
      <c r="B8" s="1446">
        <v>184.51846550000002</v>
      </c>
      <c r="C8" s="1447">
        <v>202</v>
      </c>
      <c r="D8" s="1447">
        <f>D9+D10</f>
        <v>168.01905119000003</v>
      </c>
      <c r="E8" s="1447">
        <f>E9+E10</f>
        <v>175</v>
      </c>
      <c r="F8" s="1447">
        <f>F9+F10</f>
        <v>185</v>
      </c>
      <c r="G8" s="1447">
        <v>184</v>
      </c>
      <c r="H8" s="1447">
        <f>H9+H10</f>
        <v>189</v>
      </c>
      <c r="I8" s="1447">
        <f>I9+I10</f>
        <v>167</v>
      </c>
      <c r="J8" s="1447">
        <v>177.96196124999997</v>
      </c>
      <c r="K8" s="1447">
        <v>185</v>
      </c>
      <c r="L8" s="1447">
        <f>L9+L10</f>
        <v>182</v>
      </c>
      <c r="M8" s="1447">
        <f>M9+M10</f>
        <v>198</v>
      </c>
      <c r="N8" s="1447">
        <f>N9+N10</f>
        <v>193</v>
      </c>
      <c r="O8" s="1447">
        <f t="shared" ref="O8:S8" si="1">O9+O10</f>
        <v>202</v>
      </c>
      <c r="P8" s="1447">
        <v>191</v>
      </c>
      <c r="Q8" s="1447">
        <v>194</v>
      </c>
      <c r="R8" s="1447">
        <f t="shared" si="1"/>
        <v>197</v>
      </c>
      <c r="S8" s="1447">
        <f t="shared" si="1"/>
        <v>214</v>
      </c>
      <c r="T8" s="1447">
        <v>197</v>
      </c>
      <c r="U8" s="1447">
        <f t="shared" ref="U8" si="2">U9+U10</f>
        <v>210</v>
      </c>
      <c r="V8" s="1447">
        <v>222.59457931750001</v>
      </c>
      <c r="W8" s="1447">
        <v>229.45092545999995</v>
      </c>
      <c r="X8" s="1447">
        <v>234</v>
      </c>
      <c r="Y8" s="1447">
        <v>247</v>
      </c>
      <c r="Z8" s="1447">
        <v>237</v>
      </c>
      <c r="AA8" s="1447">
        <v>262</v>
      </c>
      <c r="AB8" s="1447">
        <v>242</v>
      </c>
      <c r="AC8" s="1447">
        <v>263</v>
      </c>
      <c r="AD8" s="1447">
        <v>194</v>
      </c>
      <c r="AE8" s="1447">
        <v>238</v>
      </c>
      <c r="AF8" s="1447">
        <v>258</v>
      </c>
      <c r="AG8" s="1447">
        <v>219</v>
      </c>
      <c r="AH8" s="1447">
        <f t="shared" ref="AH8:AL8" si="3">AH9+AH10</f>
        <v>210.96831672000002</v>
      </c>
      <c r="AI8" s="1447">
        <f t="shared" si="3"/>
        <v>271.08882468000002</v>
      </c>
      <c r="AJ8" s="1447">
        <f t="shared" si="3"/>
        <v>322.99070518000002</v>
      </c>
      <c r="AK8" s="1447">
        <f t="shared" si="3"/>
        <v>188.48268381999998</v>
      </c>
      <c r="AL8" s="1447">
        <f t="shared" si="3"/>
        <v>227.95095777</v>
      </c>
      <c r="AM8" s="1447">
        <v>289.31414397999998</v>
      </c>
      <c r="AN8" s="1447">
        <v>232.92367715</v>
      </c>
      <c r="AO8" s="1447">
        <v>291.93065766000001</v>
      </c>
      <c r="AP8" s="1447">
        <v>123.65602158</v>
      </c>
      <c r="AQ8" s="1447">
        <v>174.04292397999998</v>
      </c>
      <c r="AR8" s="1447">
        <v>230.20917188999999</v>
      </c>
      <c r="AS8" s="1447">
        <v>287.40490003000002</v>
      </c>
      <c r="AT8" s="1447">
        <v>121.13334047000001</v>
      </c>
      <c r="AU8" s="1447">
        <v>179.81749428000001</v>
      </c>
      <c r="AV8" s="1447">
        <v>227.15560400000001</v>
      </c>
      <c r="AW8" s="1447">
        <v>291.16117149999997</v>
      </c>
    </row>
    <row r="9" spans="1:49" s="1441" customFormat="1" x14ac:dyDescent="0.3">
      <c r="A9" s="1442" t="s">
        <v>3821</v>
      </c>
      <c r="B9" s="1443">
        <v>55.894596980000038</v>
      </c>
      <c r="C9" s="1444">
        <v>65</v>
      </c>
      <c r="D9" s="1444">
        <v>58.019051190000013</v>
      </c>
      <c r="E9" s="1444">
        <v>65</v>
      </c>
      <c r="F9" s="1444">
        <v>67</v>
      </c>
      <c r="G9" s="1444">
        <v>67</v>
      </c>
      <c r="H9" s="1444">
        <v>66</v>
      </c>
      <c r="I9" s="1444">
        <v>67</v>
      </c>
      <c r="J9" s="1444">
        <v>70.554284209999977</v>
      </c>
      <c r="K9" s="1444">
        <v>72</v>
      </c>
      <c r="L9" s="1444">
        <v>70</v>
      </c>
      <c r="M9" s="1444">
        <v>78</v>
      </c>
      <c r="N9" s="1444">
        <v>79</v>
      </c>
      <c r="O9" s="1444">
        <v>79</v>
      </c>
      <c r="P9" s="1444">
        <v>73</v>
      </c>
      <c r="Q9" s="1444">
        <v>81</v>
      </c>
      <c r="R9" s="1444">
        <v>81</v>
      </c>
      <c r="S9" s="1444">
        <v>97</v>
      </c>
      <c r="T9" s="1444">
        <v>83</v>
      </c>
      <c r="U9" s="1444">
        <v>91</v>
      </c>
      <c r="V9" s="1444">
        <v>89.594579317500006</v>
      </c>
      <c r="W9" s="1444">
        <v>110.45092545999997</v>
      </c>
      <c r="X9" s="1444">
        <v>115</v>
      </c>
      <c r="Y9" s="1444">
        <v>118</v>
      </c>
      <c r="Z9" s="1444">
        <v>106</v>
      </c>
      <c r="AA9" s="1444">
        <v>112</v>
      </c>
      <c r="AB9" s="1444">
        <v>112</v>
      </c>
      <c r="AC9" s="1444">
        <v>109</v>
      </c>
      <c r="AD9" s="1444">
        <v>97</v>
      </c>
      <c r="AE9" s="1444">
        <v>104</v>
      </c>
      <c r="AF9" s="1444">
        <v>98</v>
      </c>
      <c r="AG9" s="1444">
        <v>99</v>
      </c>
      <c r="AH9" s="1444">
        <v>92.566607439999999</v>
      </c>
      <c r="AI9" s="1444">
        <v>102.39047675</v>
      </c>
      <c r="AJ9" s="1444">
        <v>99.877142500000005</v>
      </c>
      <c r="AK9" s="1444">
        <v>101.8499003</v>
      </c>
      <c r="AL9" s="1444">
        <v>153.47649256</v>
      </c>
      <c r="AM9" s="1444">
        <v>211.66970603999999</v>
      </c>
      <c r="AN9" s="1444">
        <v>164.58963600000001</v>
      </c>
      <c r="AO9" s="1444">
        <v>214.57063902000002</v>
      </c>
      <c r="AP9" s="1444">
        <v>62.378458299999998</v>
      </c>
      <c r="AQ9" s="1444">
        <v>109.51042548999999</v>
      </c>
      <c r="AR9" s="1444">
        <v>161.05729466</v>
      </c>
      <c r="AS9" s="1444">
        <v>201.76117211000002</v>
      </c>
      <c r="AT9" s="1444">
        <v>63.190762599999999</v>
      </c>
      <c r="AU9" s="1444">
        <v>118.63003336</v>
      </c>
      <c r="AV9" s="1444">
        <v>173.08388103000001</v>
      </c>
      <c r="AW9" s="1444">
        <v>232.08216709999999</v>
      </c>
    </row>
    <row r="10" spans="1:49" s="1441" customFormat="1" x14ac:dyDescent="0.3">
      <c r="A10" s="1442" t="s">
        <v>3822</v>
      </c>
      <c r="B10" s="1443">
        <v>128.62386851999997</v>
      </c>
      <c r="C10" s="1444">
        <v>137</v>
      </c>
      <c r="D10" s="1444">
        <v>110</v>
      </c>
      <c r="E10" s="1444">
        <v>110</v>
      </c>
      <c r="F10" s="1444">
        <v>118</v>
      </c>
      <c r="G10" s="1444">
        <v>117</v>
      </c>
      <c r="H10" s="1444">
        <v>123</v>
      </c>
      <c r="I10" s="1444">
        <v>100</v>
      </c>
      <c r="J10" s="1444">
        <v>107.40767704</v>
      </c>
      <c r="K10" s="1444">
        <v>113</v>
      </c>
      <c r="L10" s="1444">
        <v>112</v>
      </c>
      <c r="M10" s="1444">
        <v>120</v>
      </c>
      <c r="N10" s="1444">
        <v>114</v>
      </c>
      <c r="O10" s="1444">
        <v>123</v>
      </c>
      <c r="P10" s="1444">
        <v>118</v>
      </c>
      <c r="Q10" s="1444">
        <v>113</v>
      </c>
      <c r="R10" s="1444">
        <v>116</v>
      </c>
      <c r="S10" s="1444">
        <v>117</v>
      </c>
      <c r="T10" s="1444">
        <v>114</v>
      </c>
      <c r="U10" s="1444">
        <v>119</v>
      </c>
      <c r="V10" s="1444">
        <v>133</v>
      </c>
      <c r="W10" s="1444">
        <v>119</v>
      </c>
      <c r="X10" s="1444">
        <v>119</v>
      </c>
      <c r="Y10" s="1444">
        <v>129</v>
      </c>
      <c r="Z10" s="1444">
        <v>131</v>
      </c>
      <c r="AA10" s="1444">
        <v>150</v>
      </c>
      <c r="AB10" s="1444">
        <v>130</v>
      </c>
      <c r="AC10" s="1444">
        <v>154</v>
      </c>
      <c r="AD10" s="1444">
        <v>97</v>
      </c>
      <c r="AE10" s="1444">
        <v>134</v>
      </c>
      <c r="AF10" s="1444">
        <v>160</v>
      </c>
      <c r="AG10" s="1444">
        <v>120</v>
      </c>
      <c r="AH10" s="1444">
        <v>118.40170928000001</v>
      </c>
      <c r="AI10" s="1444">
        <v>168.69834793000001</v>
      </c>
      <c r="AJ10" s="1444">
        <v>223.11356268</v>
      </c>
      <c r="AK10" s="1444">
        <v>86.63278351999999</v>
      </c>
      <c r="AL10" s="1444">
        <v>74.474465209999991</v>
      </c>
      <c r="AM10" s="1444">
        <v>77.644437940000003</v>
      </c>
      <c r="AN10" s="1444">
        <v>68.334041150000004</v>
      </c>
      <c r="AO10" s="1444">
        <v>77.360018639999993</v>
      </c>
      <c r="AP10" s="1444">
        <v>61.277563280000003</v>
      </c>
      <c r="AQ10" s="1444">
        <v>64.532498489999995</v>
      </c>
      <c r="AR10" s="1444">
        <v>69.151877229999997</v>
      </c>
      <c r="AS10" s="1444">
        <v>85.643727920000003</v>
      </c>
      <c r="AT10" s="1444">
        <v>57.942577870000001</v>
      </c>
      <c r="AU10" s="1444">
        <v>61.187460919999999</v>
      </c>
      <c r="AV10" s="1444">
        <v>54.071722969999996</v>
      </c>
      <c r="AW10" s="1444">
        <v>59.079004399999995</v>
      </c>
    </row>
    <row r="11" spans="1:49" s="1441" customFormat="1" x14ac:dyDescent="0.3">
      <c r="A11" s="1442"/>
      <c r="B11" s="1443"/>
      <c r="C11" s="1444"/>
      <c r="D11" s="1444"/>
      <c r="E11" s="1444"/>
      <c r="F11" s="1444"/>
      <c r="G11" s="1444"/>
      <c r="H11" s="1444"/>
      <c r="I11" s="1444"/>
      <c r="J11" s="1444"/>
      <c r="K11" s="1444"/>
      <c r="L11" s="1444"/>
      <c r="M11" s="1444"/>
      <c r="N11" s="1444"/>
      <c r="O11" s="1444"/>
      <c r="P11" s="1444"/>
      <c r="Q11" s="1444"/>
      <c r="R11" s="1444"/>
      <c r="S11" s="1444"/>
      <c r="T11" s="1444"/>
      <c r="U11" s="1444"/>
      <c r="V11" s="1444"/>
      <c r="W11" s="1444"/>
      <c r="X11" s="1444"/>
      <c r="Y11" s="1444"/>
      <c r="Z11" s="1444"/>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row>
    <row r="12" spans="1:49" s="1441" customFormat="1" x14ac:dyDescent="0.3">
      <c r="A12" s="1445" t="s">
        <v>3823</v>
      </c>
      <c r="B12" s="1446">
        <v>320.96768046000011</v>
      </c>
      <c r="C12" s="1447">
        <v>355</v>
      </c>
      <c r="D12" s="1447">
        <f>D6+D8</f>
        <v>340.01905119000003</v>
      </c>
      <c r="E12" s="1447">
        <f>E6+E8</f>
        <v>352</v>
      </c>
      <c r="F12" s="1447">
        <f>F6+F8</f>
        <v>358</v>
      </c>
      <c r="G12" s="1447">
        <v>356</v>
      </c>
      <c r="H12" s="1447">
        <f>H6+H8</f>
        <v>376</v>
      </c>
      <c r="I12" s="1447">
        <f>I6+I8</f>
        <v>348</v>
      </c>
      <c r="J12" s="1447">
        <v>350.91880953999987</v>
      </c>
      <c r="K12" s="1447">
        <v>359</v>
      </c>
      <c r="L12" s="1447">
        <f>L6+L8</f>
        <v>369</v>
      </c>
      <c r="M12" s="1447">
        <f>M6+M8</f>
        <v>363</v>
      </c>
      <c r="N12" s="1447">
        <f>N6+N8</f>
        <v>370</v>
      </c>
      <c r="O12" s="1447">
        <f t="shared" ref="O12" si="4">O6+O8</f>
        <v>372</v>
      </c>
      <c r="P12" s="1447">
        <v>373</v>
      </c>
      <c r="Q12" s="1447">
        <v>382</v>
      </c>
      <c r="R12" s="1447">
        <f>R6+R8</f>
        <v>373</v>
      </c>
      <c r="S12" s="1447">
        <f>S6+S8</f>
        <v>393</v>
      </c>
      <c r="T12" s="1447">
        <v>370</v>
      </c>
      <c r="U12" s="1447">
        <f>U6+U8</f>
        <v>385</v>
      </c>
      <c r="V12" s="1447">
        <v>399.62743227725207</v>
      </c>
      <c r="W12" s="1447">
        <v>395.11550492702952</v>
      </c>
      <c r="X12" s="1447">
        <v>423</v>
      </c>
      <c r="Y12" s="1447">
        <v>451</v>
      </c>
      <c r="Z12" s="1447">
        <v>436</v>
      </c>
      <c r="AA12" s="1447">
        <v>471</v>
      </c>
      <c r="AB12" s="1447">
        <v>471</v>
      </c>
      <c r="AC12" s="1447">
        <v>511</v>
      </c>
      <c r="AD12" s="1447">
        <v>488</v>
      </c>
      <c r="AE12" s="1447">
        <v>485</v>
      </c>
      <c r="AF12" s="1447">
        <v>516</v>
      </c>
      <c r="AG12" s="1447">
        <v>502</v>
      </c>
      <c r="AH12" s="1447">
        <f t="shared" ref="AH12:AL12" si="5">AH6+AH8</f>
        <v>504.17018267000003</v>
      </c>
      <c r="AI12" s="1447">
        <f t="shared" si="5"/>
        <v>607.70251600000006</v>
      </c>
      <c r="AJ12" s="1447">
        <f t="shared" si="5"/>
        <v>711.71539970999993</v>
      </c>
      <c r="AK12" s="1447">
        <f t="shared" si="5"/>
        <v>793.94031993999988</v>
      </c>
      <c r="AL12" s="1447">
        <f t="shared" si="5"/>
        <v>589.41170798000007</v>
      </c>
      <c r="AM12" s="1447">
        <v>688.16905741999994</v>
      </c>
      <c r="AN12" s="1447">
        <v>343.29646539999999</v>
      </c>
      <c r="AO12" s="1447">
        <v>415.60424514000005</v>
      </c>
      <c r="AP12" s="1447">
        <v>189.33884838</v>
      </c>
      <c r="AQ12" s="1447">
        <v>266.22080845999994</v>
      </c>
      <c r="AR12" s="1447">
        <v>359.29710747999997</v>
      </c>
      <c r="AS12" s="1447">
        <v>444.41545431000009</v>
      </c>
      <c r="AT12" s="1447">
        <v>204.01486625999999</v>
      </c>
      <c r="AU12" s="1447">
        <v>290.97977333999995</v>
      </c>
      <c r="AV12" s="1447">
        <v>365.98846590000005</v>
      </c>
      <c r="AW12" s="1447">
        <v>463.47638342999994</v>
      </c>
    </row>
    <row r="13" spans="1:49" s="1441" customFormat="1" x14ac:dyDescent="0.3">
      <c r="A13" s="1445"/>
      <c r="B13" s="1443"/>
      <c r="C13" s="1444"/>
      <c r="D13" s="1444"/>
      <c r="E13" s="1444"/>
      <c r="F13" s="1444"/>
      <c r="G13" s="1444"/>
      <c r="H13" s="1444"/>
      <c r="I13" s="1444"/>
      <c r="J13" s="1444"/>
      <c r="K13" s="1444"/>
      <c r="L13" s="1444"/>
      <c r="M13" s="1444"/>
      <c r="N13" s="1444"/>
      <c r="O13" s="1444"/>
      <c r="P13" s="1444"/>
      <c r="Q13" s="1444"/>
      <c r="R13" s="1444"/>
      <c r="S13" s="1444"/>
      <c r="T13" s="1444"/>
      <c r="U13" s="1444"/>
      <c r="V13" s="1444"/>
      <c r="W13" s="1444"/>
      <c r="X13" s="1444"/>
      <c r="Y13" s="1444"/>
      <c r="Z13" s="1444"/>
      <c r="AA13" s="1444"/>
      <c r="AB13" s="1444"/>
      <c r="AC13" s="1444"/>
      <c r="AD13" s="1444"/>
      <c r="AE13" s="1444"/>
      <c r="AF13" s="1444"/>
      <c r="AG13" s="1444"/>
      <c r="AH13" s="1444"/>
      <c r="AI13" s="1444"/>
      <c r="AJ13" s="1444"/>
      <c r="AK13" s="1444"/>
      <c r="AL13" s="1444"/>
      <c r="AM13" s="1444"/>
      <c r="AN13" s="1444"/>
      <c r="AO13" s="1444"/>
      <c r="AP13" s="1444"/>
      <c r="AQ13" s="1444"/>
      <c r="AR13" s="1444"/>
      <c r="AS13" s="1444"/>
      <c r="AT13" s="1444"/>
      <c r="AU13" s="1444"/>
      <c r="AV13" s="1444"/>
      <c r="AW13" s="1444"/>
    </row>
    <row r="14" spans="1:49" s="1441" customFormat="1" x14ac:dyDescent="0.3">
      <c r="A14" s="1445" t="s">
        <v>3824</v>
      </c>
      <c r="B14" s="1446">
        <v>209.14297093000002</v>
      </c>
      <c r="C14" s="1447">
        <v>244</v>
      </c>
      <c r="D14" s="1447">
        <f>D15+D16</f>
        <v>231</v>
      </c>
      <c r="E14" s="1447">
        <f>E15+E16</f>
        <v>241</v>
      </c>
      <c r="F14" s="1447">
        <f>F15+F16</f>
        <v>251</v>
      </c>
      <c r="G14" s="1447">
        <v>240</v>
      </c>
      <c r="H14" s="1447">
        <f>H15+H16</f>
        <v>246</v>
      </c>
      <c r="I14" s="1447">
        <f>I15+I16</f>
        <v>225</v>
      </c>
      <c r="J14" s="1447">
        <v>223.43907991</v>
      </c>
      <c r="K14" s="1447">
        <v>240</v>
      </c>
      <c r="L14" s="1447">
        <f>L15+L16</f>
        <v>243</v>
      </c>
      <c r="M14" s="1447">
        <f>M15+M16</f>
        <v>220</v>
      </c>
      <c r="N14" s="1447">
        <f>N15+N16</f>
        <v>246</v>
      </c>
      <c r="O14" s="1447">
        <f t="shared" ref="O14:S14" si="6">O15+O16</f>
        <v>239</v>
      </c>
      <c r="P14" s="1447">
        <v>246</v>
      </c>
      <c r="Q14" s="1447">
        <v>248</v>
      </c>
      <c r="R14" s="1447">
        <f t="shared" si="6"/>
        <v>247</v>
      </c>
      <c r="S14" s="1447">
        <f t="shared" si="6"/>
        <v>265</v>
      </c>
      <c r="T14" s="1447">
        <v>273</v>
      </c>
      <c r="U14" s="1447">
        <f t="shared" ref="U14" si="7">U15+U16</f>
        <v>277</v>
      </c>
      <c r="V14" s="1447">
        <v>310.5876818328307</v>
      </c>
      <c r="W14" s="1447">
        <v>263</v>
      </c>
      <c r="X14" s="1447">
        <v>289</v>
      </c>
      <c r="Y14" s="1447">
        <v>291</v>
      </c>
      <c r="Z14" s="1447">
        <v>304</v>
      </c>
      <c r="AA14" s="1447">
        <v>305</v>
      </c>
      <c r="AB14" s="1447">
        <v>341</v>
      </c>
      <c r="AC14" s="1447">
        <v>315</v>
      </c>
      <c r="AD14" s="1447">
        <v>327</v>
      </c>
      <c r="AE14" s="1447">
        <v>322</v>
      </c>
      <c r="AF14" s="1447">
        <v>331</v>
      </c>
      <c r="AG14" s="1447">
        <v>328</v>
      </c>
      <c r="AH14" s="1447">
        <f t="shared" ref="AH14:AL14" si="8">AH15+AH16</f>
        <v>344</v>
      </c>
      <c r="AI14" s="1447">
        <f t="shared" si="8"/>
        <v>405.90323859</v>
      </c>
      <c r="AJ14" s="1447">
        <f t="shared" si="8"/>
        <v>470.28197757999999</v>
      </c>
      <c r="AK14" s="1447">
        <f t="shared" si="8"/>
        <v>532.04234343999997</v>
      </c>
      <c r="AL14" s="1447">
        <f t="shared" si="8"/>
        <v>398.55719883</v>
      </c>
      <c r="AM14" s="1447">
        <v>463.82865828000001</v>
      </c>
      <c r="AN14" s="1447">
        <v>261.10737827999998</v>
      </c>
      <c r="AO14" s="1447">
        <v>320.64548165999997</v>
      </c>
      <c r="AP14" s="1447">
        <v>137.57623566000001</v>
      </c>
      <c r="AQ14" s="1447">
        <v>187.92603947000001</v>
      </c>
      <c r="AR14" s="1447">
        <v>263.02101099999999</v>
      </c>
      <c r="AS14" s="1447">
        <v>313.09946719999999</v>
      </c>
      <c r="AT14" s="1447">
        <v>141.67153751000001</v>
      </c>
      <c r="AU14" s="1447">
        <v>210.32402628</v>
      </c>
      <c r="AV14" s="1447">
        <v>272.33986938999999</v>
      </c>
      <c r="AW14" s="1447">
        <v>345.98454853000004</v>
      </c>
    </row>
    <row r="15" spans="1:49" s="1441" customFormat="1" x14ac:dyDescent="0.3">
      <c r="A15" s="1442" t="s">
        <v>3825</v>
      </c>
      <c r="B15" s="1443">
        <v>61.287354260000001</v>
      </c>
      <c r="C15" s="1444">
        <v>66</v>
      </c>
      <c r="D15" s="1444">
        <v>64</v>
      </c>
      <c r="E15" s="1444">
        <v>67</v>
      </c>
      <c r="F15" s="1444">
        <v>73</v>
      </c>
      <c r="G15" s="1444">
        <v>68</v>
      </c>
      <c r="H15" s="1444">
        <v>71</v>
      </c>
      <c r="I15" s="1444">
        <v>59</v>
      </c>
      <c r="J15" s="1444">
        <v>56.377752529999903</v>
      </c>
      <c r="K15" s="1444">
        <v>64</v>
      </c>
      <c r="L15" s="1444">
        <v>65</v>
      </c>
      <c r="M15" s="1444">
        <v>64</v>
      </c>
      <c r="N15" s="1444">
        <v>61</v>
      </c>
      <c r="O15" s="1444">
        <v>65</v>
      </c>
      <c r="P15" s="1444">
        <v>68</v>
      </c>
      <c r="Q15" s="1444">
        <v>66</v>
      </c>
      <c r="R15" s="1444">
        <v>70</v>
      </c>
      <c r="S15" s="1444">
        <v>71</v>
      </c>
      <c r="T15" s="1444">
        <v>91</v>
      </c>
      <c r="U15" s="1444">
        <v>88</v>
      </c>
      <c r="V15" s="1444">
        <v>74.79489670000001</v>
      </c>
      <c r="W15" s="1444">
        <v>66</v>
      </c>
      <c r="X15" s="1444">
        <v>82</v>
      </c>
      <c r="Y15" s="1444">
        <v>85</v>
      </c>
      <c r="Z15" s="1444">
        <v>90</v>
      </c>
      <c r="AA15" s="1444">
        <v>91</v>
      </c>
      <c r="AB15" s="1444">
        <v>101</v>
      </c>
      <c r="AC15" s="1444">
        <v>97</v>
      </c>
      <c r="AD15" s="1444">
        <v>99</v>
      </c>
      <c r="AE15" s="1444">
        <v>102</v>
      </c>
      <c r="AF15" s="1444">
        <v>110</v>
      </c>
      <c r="AG15" s="1444">
        <v>123</v>
      </c>
      <c r="AH15" s="1444">
        <v>131</v>
      </c>
      <c r="AI15" s="1444">
        <v>138.60010142000002</v>
      </c>
      <c r="AJ15" s="1444">
        <v>153.41401752000002</v>
      </c>
      <c r="AK15" s="1444">
        <v>160.19509493000001</v>
      </c>
      <c r="AL15" s="1444">
        <v>131.90624733999999</v>
      </c>
      <c r="AM15" s="1444">
        <v>160.64252921000002</v>
      </c>
      <c r="AN15" s="1444">
        <v>54.36428729</v>
      </c>
      <c r="AO15" s="1444">
        <v>63.185571780000004</v>
      </c>
      <c r="AP15" s="1444">
        <v>32.005464539999998</v>
      </c>
      <c r="AQ15" s="1444">
        <v>44.184956179999993</v>
      </c>
      <c r="AR15" s="1444">
        <v>54.898523329999996</v>
      </c>
      <c r="AS15" s="1444">
        <v>61.768729630000003</v>
      </c>
      <c r="AT15" s="1444">
        <v>32.966185879999998</v>
      </c>
      <c r="AU15" s="1444">
        <v>45.674962280000003</v>
      </c>
      <c r="AV15" s="1444">
        <v>60.295675860000003</v>
      </c>
      <c r="AW15" s="1444">
        <v>67.766147750000002</v>
      </c>
    </row>
    <row r="16" spans="1:49" s="1441" customFormat="1" x14ac:dyDescent="0.3">
      <c r="A16" s="1442" t="s">
        <v>3826</v>
      </c>
      <c r="B16" s="1443">
        <v>147.85561667000002</v>
      </c>
      <c r="C16" s="1444">
        <v>178</v>
      </c>
      <c r="D16" s="1444">
        <v>167</v>
      </c>
      <c r="E16" s="1444">
        <v>174</v>
      </c>
      <c r="F16" s="1444">
        <v>178</v>
      </c>
      <c r="G16" s="1444">
        <v>172</v>
      </c>
      <c r="H16" s="1444">
        <v>175</v>
      </c>
      <c r="I16" s="1444">
        <v>166</v>
      </c>
      <c r="J16" s="1444">
        <v>167.06132738000011</v>
      </c>
      <c r="K16" s="1444">
        <v>176</v>
      </c>
      <c r="L16" s="1444">
        <v>178</v>
      </c>
      <c r="M16" s="1444">
        <v>156</v>
      </c>
      <c r="N16" s="1444">
        <v>185</v>
      </c>
      <c r="O16" s="1444">
        <v>174</v>
      </c>
      <c r="P16" s="1444">
        <v>178</v>
      </c>
      <c r="Q16" s="1444">
        <v>182</v>
      </c>
      <c r="R16" s="1444">
        <v>177</v>
      </c>
      <c r="S16" s="1444">
        <v>194</v>
      </c>
      <c r="T16" s="1444">
        <v>182</v>
      </c>
      <c r="U16" s="1444">
        <v>189</v>
      </c>
      <c r="V16" s="1444">
        <v>235.79278513283069</v>
      </c>
      <c r="W16" s="1444">
        <v>196.98818191637574</v>
      </c>
      <c r="X16" s="1444">
        <v>207</v>
      </c>
      <c r="Y16" s="1444">
        <v>206</v>
      </c>
      <c r="Z16" s="1444">
        <v>214</v>
      </c>
      <c r="AA16" s="1444">
        <v>214</v>
      </c>
      <c r="AB16" s="1444">
        <v>240</v>
      </c>
      <c r="AC16" s="1444">
        <v>218</v>
      </c>
      <c r="AD16" s="1444">
        <v>228</v>
      </c>
      <c r="AE16" s="1444">
        <v>220</v>
      </c>
      <c r="AF16" s="1444">
        <v>221</v>
      </c>
      <c r="AG16" s="1444">
        <v>205</v>
      </c>
      <c r="AH16" s="1444">
        <v>213</v>
      </c>
      <c r="AI16" s="1444">
        <v>267.30313717000001</v>
      </c>
      <c r="AJ16" s="1444">
        <v>316.86796005999997</v>
      </c>
      <c r="AK16" s="1444">
        <v>371.84724850999999</v>
      </c>
      <c r="AL16" s="1444">
        <v>266.65095149000001</v>
      </c>
      <c r="AM16" s="1444">
        <v>303.18612906999999</v>
      </c>
      <c r="AN16" s="1444">
        <v>206.74309098999998</v>
      </c>
      <c r="AO16" s="1444">
        <v>257.45990988</v>
      </c>
      <c r="AP16" s="1444">
        <v>105.57077112</v>
      </c>
      <c r="AQ16" s="1444">
        <v>143.74108329000001</v>
      </c>
      <c r="AR16" s="1444">
        <v>208.12248767</v>
      </c>
      <c r="AS16" s="1444">
        <v>251.33073757</v>
      </c>
      <c r="AT16" s="1444">
        <v>108.70535163</v>
      </c>
      <c r="AU16" s="1444">
        <v>164.64906400000001</v>
      </c>
      <c r="AV16" s="1444">
        <v>212.04419353</v>
      </c>
      <c r="AW16" s="1444">
        <v>278.21840078000002</v>
      </c>
    </row>
    <row r="17" spans="1:49" s="1441" customFormat="1" x14ac:dyDescent="0.3">
      <c r="A17" s="1442"/>
      <c r="B17" s="1443"/>
      <c r="C17" s="1444"/>
      <c r="D17" s="1444"/>
      <c r="E17" s="1444"/>
      <c r="F17" s="1444"/>
      <c r="G17" s="1444"/>
      <c r="H17" s="1444"/>
      <c r="I17" s="1444"/>
      <c r="J17" s="1444"/>
      <c r="K17" s="1444"/>
      <c r="L17" s="1444"/>
      <c r="M17" s="1444"/>
      <c r="N17" s="1444"/>
      <c r="O17" s="1444"/>
      <c r="P17" s="1444"/>
      <c r="Q17" s="1444"/>
      <c r="R17" s="1444"/>
      <c r="S17" s="1444"/>
      <c r="T17" s="1444"/>
      <c r="U17" s="1444"/>
      <c r="V17" s="1444"/>
      <c r="W17" s="1444"/>
      <c r="X17" s="1444"/>
      <c r="Y17" s="1444"/>
      <c r="Z17" s="1444"/>
      <c r="AA17" s="1444"/>
      <c r="AB17" s="1444"/>
      <c r="AC17" s="1444"/>
      <c r="AD17" s="1444"/>
      <c r="AE17" s="1444"/>
      <c r="AF17" s="1444"/>
      <c r="AG17" s="1444"/>
      <c r="AH17" s="1444"/>
      <c r="AI17" s="1444"/>
      <c r="AJ17" s="1444"/>
      <c r="AK17" s="1444"/>
      <c r="AL17" s="1444"/>
      <c r="AM17" s="1444"/>
      <c r="AN17" s="1444"/>
      <c r="AO17" s="1444"/>
      <c r="AP17" s="1444"/>
      <c r="AQ17" s="1444"/>
      <c r="AR17" s="1444"/>
      <c r="AS17" s="1444"/>
      <c r="AT17" s="1444"/>
      <c r="AU17" s="1444"/>
      <c r="AV17" s="1444"/>
      <c r="AW17" s="1444"/>
    </row>
    <row r="18" spans="1:49" s="1441" customFormat="1" x14ac:dyDescent="0.3">
      <c r="A18" s="1445" t="s">
        <v>3827</v>
      </c>
      <c r="B18" s="1446">
        <v>111.82470953000009</v>
      </c>
      <c r="C18" s="1447">
        <v>111</v>
      </c>
      <c r="D18" s="1447">
        <f>D12-D14</f>
        <v>109.01905119000003</v>
      </c>
      <c r="E18" s="1447">
        <f>E12-E14</f>
        <v>111</v>
      </c>
      <c r="F18" s="1447">
        <f>F12-F14</f>
        <v>107</v>
      </c>
      <c r="G18" s="1447">
        <v>116</v>
      </c>
      <c r="H18" s="1447">
        <f>H12-H14</f>
        <v>130</v>
      </c>
      <c r="I18" s="1447">
        <f>I12-I14</f>
        <v>123</v>
      </c>
      <c r="J18" s="1447">
        <v>128</v>
      </c>
      <c r="K18" s="1447">
        <v>119</v>
      </c>
      <c r="L18" s="1447">
        <f t="shared" ref="L18:S18" si="9">L12-L14</f>
        <v>126</v>
      </c>
      <c r="M18" s="1447">
        <f t="shared" si="9"/>
        <v>143</v>
      </c>
      <c r="N18" s="1447">
        <f t="shared" si="9"/>
        <v>124</v>
      </c>
      <c r="O18" s="1447">
        <f t="shared" si="9"/>
        <v>133</v>
      </c>
      <c r="P18" s="1447">
        <v>127</v>
      </c>
      <c r="Q18" s="1447">
        <v>134</v>
      </c>
      <c r="R18" s="1447">
        <f t="shared" si="9"/>
        <v>126</v>
      </c>
      <c r="S18" s="1447">
        <f t="shared" si="9"/>
        <v>128</v>
      </c>
      <c r="T18" s="1447">
        <v>97</v>
      </c>
      <c r="U18" s="1447">
        <f t="shared" ref="U18" si="10">U12-U14</f>
        <v>108</v>
      </c>
      <c r="V18" s="1447">
        <v>89.039750444421372</v>
      </c>
      <c r="W18" s="1447">
        <v>131.50715414465378</v>
      </c>
      <c r="X18" s="1447">
        <v>134</v>
      </c>
      <c r="Y18" s="1447">
        <v>160</v>
      </c>
      <c r="Z18" s="1447">
        <v>132</v>
      </c>
      <c r="AA18" s="1447">
        <v>166</v>
      </c>
      <c r="AB18" s="1447">
        <v>130</v>
      </c>
      <c r="AC18" s="1447">
        <v>196</v>
      </c>
      <c r="AD18" s="1447">
        <v>161</v>
      </c>
      <c r="AE18" s="1447">
        <v>163</v>
      </c>
      <c r="AF18" s="1447">
        <v>185</v>
      </c>
      <c r="AG18" s="1447">
        <v>174</v>
      </c>
      <c r="AH18" s="1447">
        <f t="shared" ref="AH18:AL18" si="11">AH12-AH14</f>
        <v>160.17018267000003</v>
      </c>
      <c r="AI18" s="1447">
        <f t="shared" si="11"/>
        <v>201.79927741000006</v>
      </c>
      <c r="AJ18" s="1447">
        <f t="shared" si="11"/>
        <v>241.43342212999994</v>
      </c>
      <c r="AK18" s="1447">
        <f t="shared" si="11"/>
        <v>261.89797649999991</v>
      </c>
      <c r="AL18" s="1447">
        <f t="shared" si="11"/>
        <v>190.85450915000007</v>
      </c>
      <c r="AM18" s="1447">
        <v>224.34039913999993</v>
      </c>
      <c r="AN18" s="1447">
        <v>82.189087120000011</v>
      </c>
      <c r="AO18" s="1447">
        <v>94.958763480000073</v>
      </c>
      <c r="AP18" s="1447">
        <v>51.762612719999993</v>
      </c>
      <c r="AQ18" s="1447">
        <v>78.294768989999938</v>
      </c>
      <c r="AR18" s="1447">
        <v>96.276096479999978</v>
      </c>
      <c r="AS18" s="1447">
        <v>131.31598711000009</v>
      </c>
      <c r="AT18" s="1447">
        <v>62.343328749999984</v>
      </c>
      <c r="AU18" s="1447">
        <v>80.655747059999953</v>
      </c>
      <c r="AV18" s="1447">
        <v>93.648596510000061</v>
      </c>
      <c r="AW18" s="1447">
        <v>117.4918348999999</v>
      </c>
    </row>
    <row r="19" spans="1:49" s="1441" customFormat="1" x14ac:dyDescent="0.3">
      <c r="A19" s="1442"/>
      <c r="B19" s="1443"/>
      <c r="C19" s="1444"/>
      <c r="D19" s="1444"/>
      <c r="E19" s="1444"/>
      <c r="F19" s="1444"/>
      <c r="G19" s="1444"/>
      <c r="H19" s="1444"/>
      <c r="I19" s="1444"/>
      <c r="J19" s="1444"/>
      <c r="K19" s="1444"/>
      <c r="L19" s="1444"/>
      <c r="M19" s="1444"/>
      <c r="N19" s="1444"/>
      <c r="O19" s="1444"/>
      <c r="P19" s="1444"/>
      <c r="Q19" s="1444"/>
      <c r="R19" s="1444"/>
      <c r="S19" s="1444"/>
      <c r="T19" s="1444"/>
      <c r="U19" s="1444"/>
      <c r="V19" s="1444"/>
      <c r="W19" s="1444"/>
      <c r="X19" s="1444"/>
      <c r="Y19" s="1444"/>
      <c r="Z19" s="1444"/>
      <c r="AA19" s="1444"/>
      <c r="AB19" s="1444"/>
      <c r="AC19" s="1444"/>
      <c r="AD19" s="1444"/>
      <c r="AE19" s="1444"/>
      <c r="AF19" s="1444"/>
      <c r="AG19" s="1444"/>
      <c r="AH19" s="1444"/>
      <c r="AI19" s="1444"/>
      <c r="AJ19" s="1444"/>
      <c r="AK19" s="1444"/>
      <c r="AL19" s="1444"/>
      <c r="AM19" s="1444"/>
      <c r="AN19" s="1444"/>
      <c r="AO19" s="1444"/>
      <c r="AP19" s="1444"/>
      <c r="AQ19" s="1444"/>
      <c r="AR19" s="1444"/>
      <c r="AS19" s="1444"/>
      <c r="AT19" s="1444"/>
      <c r="AU19" s="1444"/>
      <c r="AV19" s="1444"/>
      <c r="AW19" s="1444"/>
    </row>
    <row r="20" spans="1:49" s="1441" customFormat="1" x14ac:dyDescent="0.3">
      <c r="A20" s="1442" t="s">
        <v>3828</v>
      </c>
      <c r="B20" s="1443">
        <v>26.476855660000002</v>
      </c>
      <c r="C20" s="1444">
        <v>34</v>
      </c>
      <c r="D20" s="1444">
        <v>14</v>
      </c>
      <c r="E20" s="1444">
        <v>50</v>
      </c>
      <c r="F20" s="1444">
        <v>22</v>
      </c>
      <c r="G20" s="1444">
        <v>13</v>
      </c>
      <c r="H20" s="1444">
        <v>17</v>
      </c>
      <c r="I20" s="1444">
        <v>17</v>
      </c>
      <c r="J20" s="1444">
        <v>13.67015</v>
      </c>
      <c r="K20" s="1444">
        <v>22</v>
      </c>
      <c r="L20" s="1444">
        <v>17</v>
      </c>
      <c r="M20" s="1444">
        <v>17</v>
      </c>
      <c r="N20" s="1444">
        <v>12</v>
      </c>
      <c r="O20" s="1444">
        <v>31</v>
      </c>
      <c r="P20" s="1444">
        <v>17</v>
      </c>
      <c r="Q20" s="1444">
        <v>7</v>
      </c>
      <c r="R20" s="1448">
        <v>0.4</v>
      </c>
      <c r="S20" s="1444">
        <v>10</v>
      </c>
      <c r="T20" s="1444">
        <v>30</v>
      </c>
      <c r="U20" s="1444">
        <v>5</v>
      </c>
      <c r="V20" s="1444">
        <v>-21.500401710000002</v>
      </c>
      <c r="W20" s="1444">
        <v>62.864840700000002</v>
      </c>
      <c r="X20" s="1444">
        <v>115</v>
      </c>
      <c r="Y20" s="1444">
        <v>73</v>
      </c>
      <c r="Z20" s="1444">
        <v>59</v>
      </c>
      <c r="AA20" s="1444">
        <v>56</v>
      </c>
      <c r="AB20" s="1444">
        <v>56</v>
      </c>
      <c r="AC20" s="1444">
        <v>74</v>
      </c>
      <c r="AD20" s="1444">
        <v>72</v>
      </c>
      <c r="AE20" s="1444">
        <v>81</v>
      </c>
      <c r="AF20" s="1444">
        <v>84</v>
      </c>
      <c r="AG20" s="1444">
        <v>53</v>
      </c>
      <c r="AH20" s="1444">
        <v>47</v>
      </c>
      <c r="AI20" s="1444">
        <v>61.826489909999999</v>
      </c>
      <c r="AJ20" s="1444">
        <v>52.6</v>
      </c>
      <c r="AK20" s="1444">
        <v>55.893227600000003</v>
      </c>
      <c r="AL20" s="1444">
        <v>38.033402680000002</v>
      </c>
      <c r="AM20" s="1444">
        <v>57.155543999999999</v>
      </c>
      <c r="AN20" s="1444">
        <v>10.534893</v>
      </c>
      <c r="AO20" s="1444">
        <v>20.333593710000002</v>
      </c>
      <c r="AP20" s="1444">
        <v>21.44578881</v>
      </c>
      <c r="AQ20" s="1444">
        <v>5.6639371000000001</v>
      </c>
      <c r="AR20" s="1444">
        <v>24.300773660000001</v>
      </c>
      <c r="AS20" s="1444">
        <v>23.216955719999998</v>
      </c>
      <c r="AT20" s="1444">
        <v>7.2961763299999998</v>
      </c>
      <c r="AU20" s="1444">
        <v>5.1759225899999999</v>
      </c>
      <c r="AV20" s="1444">
        <v>12.239511910000001</v>
      </c>
      <c r="AW20" s="1444">
        <v>-8.2098497699999999</v>
      </c>
    </row>
    <row r="21" spans="1:49" s="1441" customFormat="1" x14ac:dyDescent="0.3">
      <c r="A21" s="1442"/>
      <c r="B21" s="1443"/>
      <c r="C21" s="1444"/>
      <c r="D21" s="1444"/>
      <c r="E21" s="1444"/>
      <c r="F21" s="1444"/>
      <c r="G21" s="1444"/>
      <c r="H21" s="1444"/>
      <c r="I21" s="1444"/>
      <c r="J21" s="1444"/>
      <c r="K21" s="1444"/>
      <c r="L21" s="1444"/>
      <c r="M21" s="1444"/>
      <c r="N21" s="1444"/>
      <c r="O21" s="1444"/>
      <c r="P21" s="1444"/>
      <c r="Q21" s="1444"/>
      <c r="R21" s="1444"/>
      <c r="S21" s="1444"/>
      <c r="T21" s="1444"/>
      <c r="U21" s="1444"/>
      <c r="V21" s="1444"/>
      <c r="W21" s="1444"/>
      <c r="X21" s="1444"/>
      <c r="Y21" s="1444"/>
      <c r="Z21" s="1444"/>
      <c r="AA21" s="1444"/>
      <c r="AB21" s="1444"/>
      <c r="AC21" s="1444"/>
      <c r="AD21" s="1444"/>
      <c r="AE21" s="1444"/>
      <c r="AF21" s="1444"/>
      <c r="AG21" s="1444"/>
      <c r="AH21" s="1444"/>
      <c r="AI21" s="1444"/>
      <c r="AJ21" s="1444"/>
      <c r="AK21" s="1444"/>
      <c r="AL21" s="1444"/>
      <c r="AM21" s="1444"/>
      <c r="AN21" s="1444"/>
      <c r="AO21" s="1444"/>
      <c r="AP21" s="1444"/>
      <c r="AQ21" s="1444"/>
      <c r="AR21" s="1444"/>
      <c r="AS21" s="1444"/>
      <c r="AT21" s="1444"/>
      <c r="AU21" s="1444"/>
      <c r="AV21" s="1444"/>
      <c r="AW21" s="1444"/>
    </row>
    <row r="22" spans="1:49" s="1441" customFormat="1" x14ac:dyDescent="0.3">
      <c r="A22" s="1445" t="s">
        <v>3829</v>
      </c>
      <c r="B22" s="1446">
        <v>86</v>
      </c>
      <c r="C22" s="1447">
        <v>77</v>
      </c>
      <c r="D22" s="1447">
        <f>D18-D20</f>
        <v>95.019051190000027</v>
      </c>
      <c r="E22" s="1447">
        <f>E18-E20</f>
        <v>61</v>
      </c>
      <c r="F22" s="1447">
        <f>F18-F20</f>
        <v>85</v>
      </c>
      <c r="G22" s="1447">
        <v>103</v>
      </c>
      <c r="H22" s="1447">
        <f>H18-H20</f>
        <v>113</v>
      </c>
      <c r="I22" s="1447">
        <f>I18-I20</f>
        <v>106</v>
      </c>
      <c r="J22" s="1447">
        <v>114.32984999999999</v>
      </c>
      <c r="K22" s="1447">
        <v>97</v>
      </c>
      <c r="L22" s="1447">
        <f>L18-L20</f>
        <v>109</v>
      </c>
      <c r="M22" s="1447">
        <f>M18-M20</f>
        <v>126</v>
      </c>
      <c r="N22" s="1447">
        <f>N18-N20</f>
        <v>112</v>
      </c>
      <c r="O22" s="1447">
        <f t="shared" ref="O22:S22" si="12">O18-O20</f>
        <v>102</v>
      </c>
      <c r="P22" s="1447">
        <v>110</v>
      </c>
      <c r="Q22" s="1447">
        <v>127</v>
      </c>
      <c r="R22" s="1447">
        <f t="shared" si="12"/>
        <v>125.6</v>
      </c>
      <c r="S22" s="1447">
        <f t="shared" si="12"/>
        <v>118</v>
      </c>
      <c r="T22" s="1447">
        <v>67</v>
      </c>
      <c r="U22" s="1447">
        <f t="shared" ref="U22" si="13">U18-U20</f>
        <v>103</v>
      </c>
      <c r="V22" s="1447">
        <v>110.54015215442138</v>
      </c>
      <c r="W22" s="1447">
        <v>68.64231344465378</v>
      </c>
      <c r="X22" s="1447">
        <v>20</v>
      </c>
      <c r="Y22" s="1447">
        <v>87</v>
      </c>
      <c r="Z22" s="1447">
        <v>73</v>
      </c>
      <c r="AA22" s="1447">
        <v>110</v>
      </c>
      <c r="AB22" s="1447">
        <v>74</v>
      </c>
      <c r="AC22" s="1447">
        <v>122</v>
      </c>
      <c r="AD22" s="1447">
        <v>89</v>
      </c>
      <c r="AE22" s="1447">
        <v>82</v>
      </c>
      <c r="AF22" s="1447">
        <v>101</v>
      </c>
      <c r="AG22" s="1447">
        <v>121</v>
      </c>
      <c r="AH22" s="1447">
        <f t="shared" ref="AH22:AL22" si="14">AH18-AH20</f>
        <v>113.17018267000003</v>
      </c>
      <c r="AI22" s="1447">
        <f t="shared" si="14"/>
        <v>139.97278750000007</v>
      </c>
      <c r="AJ22" s="1447">
        <f t="shared" si="14"/>
        <v>188.83342212999995</v>
      </c>
      <c r="AK22" s="1447">
        <f t="shared" si="14"/>
        <v>206.00474889999992</v>
      </c>
      <c r="AL22" s="1447">
        <f t="shared" si="14"/>
        <v>152.82110647000007</v>
      </c>
      <c r="AM22" s="1447">
        <v>167.18485513999994</v>
      </c>
      <c r="AN22" s="1447">
        <v>71.654194120000014</v>
      </c>
      <c r="AO22" s="1447">
        <v>74.62516977000007</v>
      </c>
      <c r="AP22" s="1447">
        <v>30.316823909999993</v>
      </c>
      <c r="AQ22" s="1447">
        <v>72.630831889999939</v>
      </c>
      <c r="AR22" s="1447">
        <v>71.975322819999974</v>
      </c>
      <c r="AS22" s="1447">
        <v>108.09903139000009</v>
      </c>
      <c r="AT22" s="1447">
        <v>55.047152419999982</v>
      </c>
      <c r="AU22" s="1447">
        <v>75.479824469999954</v>
      </c>
      <c r="AV22" s="1447">
        <v>81.409084600000057</v>
      </c>
      <c r="AW22" s="1447">
        <v>125.70168466999991</v>
      </c>
    </row>
    <row r="23" spans="1:49" s="1441" customFormat="1" x14ac:dyDescent="0.3">
      <c r="A23" s="1442"/>
      <c r="B23" s="1443"/>
      <c r="C23" s="1444"/>
      <c r="D23" s="1444"/>
      <c r="E23" s="1444"/>
      <c r="F23" s="1444"/>
      <c r="G23" s="1444"/>
      <c r="H23" s="1444"/>
      <c r="I23" s="1444"/>
      <c r="J23" s="1444"/>
      <c r="K23" s="1444"/>
      <c r="L23" s="1444"/>
      <c r="M23" s="1444"/>
      <c r="N23" s="1444"/>
      <c r="O23" s="1444"/>
      <c r="P23" s="1444"/>
      <c r="Q23" s="1444"/>
      <c r="R23" s="1444"/>
      <c r="S23" s="1444"/>
      <c r="T23" s="1444"/>
      <c r="U23" s="1444"/>
      <c r="V23" s="1444"/>
      <c r="W23" s="1444"/>
      <c r="X23" s="1444"/>
      <c r="Y23" s="1444"/>
      <c r="Z23" s="1444"/>
      <c r="AA23" s="1444"/>
      <c r="AB23" s="1444"/>
      <c r="AC23" s="1444"/>
      <c r="AD23" s="1444"/>
      <c r="AE23" s="1444"/>
      <c r="AF23" s="1444"/>
      <c r="AG23" s="1444"/>
      <c r="AH23" s="1444"/>
      <c r="AI23" s="1444"/>
      <c r="AJ23" s="1444"/>
      <c r="AK23" s="1444"/>
      <c r="AL23" s="1444"/>
      <c r="AM23" s="1444"/>
      <c r="AN23" s="1444"/>
      <c r="AO23" s="1444"/>
      <c r="AP23" s="1444"/>
      <c r="AQ23" s="1444"/>
      <c r="AR23" s="1444"/>
      <c r="AS23" s="1444"/>
      <c r="AT23" s="1444"/>
      <c r="AU23" s="1444"/>
      <c r="AV23" s="1444"/>
      <c r="AW23" s="1444"/>
    </row>
    <row r="24" spans="1:49" s="1441" customFormat="1" x14ac:dyDescent="0.3">
      <c r="A24" s="1442" t="s">
        <v>3830</v>
      </c>
      <c r="B24" s="1443">
        <v>13.971818000000001</v>
      </c>
      <c r="C24" s="1444">
        <v>12</v>
      </c>
      <c r="D24" s="1444">
        <v>13</v>
      </c>
      <c r="E24" s="1444">
        <v>17</v>
      </c>
      <c r="F24" s="1444">
        <v>14</v>
      </c>
      <c r="G24" s="1444">
        <v>17</v>
      </c>
      <c r="H24" s="1444">
        <v>17</v>
      </c>
      <c r="I24" s="1444">
        <v>18</v>
      </c>
      <c r="J24" s="1444">
        <v>18.839625000000002</v>
      </c>
      <c r="K24" s="1444">
        <v>18</v>
      </c>
      <c r="L24" s="1444">
        <v>18</v>
      </c>
      <c r="M24" s="1444">
        <v>22</v>
      </c>
      <c r="N24" s="1444">
        <v>18</v>
      </c>
      <c r="O24" s="1444">
        <v>18</v>
      </c>
      <c r="P24" s="1444">
        <v>20</v>
      </c>
      <c r="Q24" s="1444">
        <v>12</v>
      </c>
      <c r="R24" s="1444">
        <v>18</v>
      </c>
      <c r="S24" s="1444">
        <v>19</v>
      </c>
      <c r="T24" s="1444">
        <v>21</v>
      </c>
      <c r="U24" s="1444">
        <v>20</v>
      </c>
      <c r="V24" s="1444">
        <v>14.644615752414341</v>
      </c>
      <c r="W24" s="1444">
        <v>18.636109964079402</v>
      </c>
      <c r="X24" s="1444">
        <v>22</v>
      </c>
      <c r="Y24" s="1444">
        <v>21</v>
      </c>
      <c r="Z24" s="1444">
        <v>12</v>
      </c>
      <c r="AA24" s="1444">
        <v>25</v>
      </c>
      <c r="AB24" s="1444">
        <v>21</v>
      </c>
      <c r="AC24" s="1444">
        <v>32</v>
      </c>
      <c r="AD24" s="1444">
        <v>-1</v>
      </c>
      <c r="AE24" s="1444">
        <v>13</v>
      </c>
      <c r="AF24" s="1444">
        <v>19</v>
      </c>
      <c r="AG24" s="1444">
        <v>15</v>
      </c>
      <c r="AH24" s="1444">
        <v>18</v>
      </c>
      <c r="AI24" s="1444">
        <v>19.671657530000001</v>
      </c>
      <c r="AJ24" s="1444">
        <v>32.6</v>
      </c>
      <c r="AK24" s="1444">
        <v>34.609895479999999</v>
      </c>
      <c r="AL24" s="1444">
        <v>0.230213</v>
      </c>
      <c r="AM24" s="1444">
        <v>16.956762000000001</v>
      </c>
      <c r="AN24" s="1444">
        <v>-8.9106000000000005E-2</v>
      </c>
      <c r="AO24" s="1444">
        <v>13.9007425</v>
      </c>
      <c r="AP24" s="1444">
        <v>2.7808959999999998</v>
      </c>
      <c r="AQ24" s="1444">
        <v>7.7626816700000001</v>
      </c>
      <c r="AR24" s="1444">
        <v>5.9641339999999996</v>
      </c>
      <c r="AS24" s="1444">
        <v>18.405094200000001</v>
      </c>
      <c r="AT24" s="1444">
        <v>6.7663425099999994</v>
      </c>
      <c r="AU24" s="1444">
        <v>11.7611119</v>
      </c>
      <c r="AV24" s="1444">
        <v>13.35484494</v>
      </c>
      <c r="AW24" s="1444">
        <v>18.534078100000002</v>
      </c>
    </row>
    <row r="25" spans="1:49" s="1441" customFormat="1" x14ac:dyDescent="0.3">
      <c r="A25" s="1442"/>
      <c r="B25" s="1443"/>
      <c r="C25" s="1444"/>
      <c r="D25" s="1444"/>
      <c r="E25" s="1444"/>
      <c r="F25" s="1444"/>
      <c r="G25" s="1444"/>
      <c r="H25" s="1444"/>
      <c r="I25" s="1444"/>
      <c r="J25" s="1444"/>
      <c r="K25" s="1444"/>
      <c r="L25" s="1444"/>
      <c r="M25" s="1444"/>
      <c r="N25" s="1444"/>
      <c r="O25" s="1444"/>
      <c r="P25" s="1444"/>
      <c r="Q25" s="1444"/>
      <c r="R25" s="1444"/>
      <c r="S25" s="1444"/>
      <c r="T25" s="1444"/>
      <c r="U25" s="1444"/>
      <c r="V25" s="1444"/>
      <c r="W25" s="1444"/>
      <c r="X25" s="1444"/>
      <c r="Y25" s="1444"/>
      <c r="Z25" s="1444"/>
      <c r="AA25" s="1444"/>
      <c r="AB25" s="1444"/>
      <c r="AC25" s="1444"/>
      <c r="AD25" s="1444"/>
      <c r="AE25" s="1444"/>
      <c r="AF25" s="1444"/>
      <c r="AG25" s="1444"/>
      <c r="AH25" s="1444"/>
      <c r="AI25" s="1444"/>
      <c r="AJ25" s="1444"/>
      <c r="AK25" s="1444"/>
      <c r="AL25" s="1444"/>
      <c r="AM25" s="1444"/>
      <c r="AN25" s="1444"/>
      <c r="AO25" s="1444"/>
      <c r="AP25" s="1444"/>
      <c r="AQ25" s="1444"/>
      <c r="AR25" s="1444"/>
      <c r="AS25" s="1444"/>
      <c r="AT25" s="1444"/>
      <c r="AU25" s="1444"/>
      <c r="AV25" s="1444"/>
      <c r="AW25" s="1444"/>
    </row>
    <row r="26" spans="1:49" s="1441" customFormat="1" ht="17.25" thickBot="1" x14ac:dyDescent="0.35">
      <c r="A26" s="1449" t="s">
        <v>3831</v>
      </c>
      <c r="B26" s="1450">
        <v>72.028182000000001</v>
      </c>
      <c r="C26" s="1451">
        <v>65</v>
      </c>
      <c r="D26" s="1451">
        <f>D22-D24</f>
        <v>82.019051190000027</v>
      </c>
      <c r="E26" s="1451">
        <f>E22-E24</f>
        <v>44</v>
      </c>
      <c r="F26" s="1451">
        <f>F22-F24</f>
        <v>71</v>
      </c>
      <c r="G26" s="1451">
        <v>86</v>
      </c>
      <c r="H26" s="1451">
        <f>H22-H24</f>
        <v>96</v>
      </c>
      <c r="I26" s="1451">
        <f>I22-I24</f>
        <v>88</v>
      </c>
      <c r="J26" s="1451">
        <v>95.490224999999995</v>
      </c>
      <c r="K26" s="1451">
        <v>79</v>
      </c>
      <c r="L26" s="1451">
        <f>L22-L24</f>
        <v>91</v>
      </c>
      <c r="M26" s="1451">
        <f>M22-M24</f>
        <v>104</v>
      </c>
      <c r="N26" s="1451">
        <f>N22-N24</f>
        <v>94</v>
      </c>
      <c r="O26" s="1451">
        <f t="shared" ref="O26:S26" si="15">O22-O24</f>
        <v>84</v>
      </c>
      <c r="P26" s="1451">
        <v>90</v>
      </c>
      <c r="Q26" s="1451">
        <v>115</v>
      </c>
      <c r="R26" s="1451">
        <f t="shared" si="15"/>
        <v>107.6</v>
      </c>
      <c r="S26" s="1451">
        <f t="shared" si="15"/>
        <v>99</v>
      </c>
      <c r="T26" s="1451">
        <v>46</v>
      </c>
      <c r="U26" s="1451">
        <f t="shared" ref="U26" si="16">U22-U24</f>
        <v>83</v>
      </c>
      <c r="V26" s="1451">
        <v>95.895536402007039</v>
      </c>
      <c r="W26" s="1451">
        <v>50.006203480574378</v>
      </c>
      <c r="X26" s="1451">
        <v>-2</v>
      </c>
      <c r="Y26" s="1451">
        <v>66</v>
      </c>
      <c r="Z26" s="1451">
        <v>61</v>
      </c>
      <c r="AA26" s="1451">
        <v>85</v>
      </c>
      <c r="AB26" s="1451">
        <v>53</v>
      </c>
      <c r="AC26" s="1451">
        <v>90</v>
      </c>
      <c r="AD26" s="1451">
        <v>90</v>
      </c>
      <c r="AE26" s="1451">
        <v>69</v>
      </c>
      <c r="AF26" s="1451">
        <v>82</v>
      </c>
      <c r="AG26" s="1451">
        <v>106</v>
      </c>
      <c r="AH26" s="1451">
        <f t="shared" ref="AH26:AL26" si="17">AH22-AH24</f>
        <v>95.170182670000031</v>
      </c>
      <c r="AI26" s="1451">
        <f t="shared" si="17"/>
        <v>120.30112997000006</v>
      </c>
      <c r="AJ26" s="1451">
        <f t="shared" si="17"/>
        <v>156.23342212999995</v>
      </c>
      <c r="AK26" s="1451">
        <f t="shared" si="17"/>
        <v>171.39485341999992</v>
      </c>
      <c r="AL26" s="1451">
        <f t="shared" si="17"/>
        <v>152.59089347000008</v>
      </c>
      <c r="AM26" s="1451">
        <v>150.22809313999994</v>
      </c>
      <c r="AN26" s="1451">
        <v>71.743300120000015</v>
      </c>
      <c r="AO26" s="1451">
        <v>60.724427270000071</v>
      </c>
      <c r="AP26" s="1451">
        <v>27.535927909999995</v>
      </c>
      <c r="AQ26" s="1451">
        <v>64.868150219999933</v>
      </c>
      <c r="AR26" s="1451">
        <v>66.011188819999973</v>
      </c>
      <c r="AS26" s="1451">
        <v>89.693937190000099</v>
      </c>
      <c r="AT26" s="1451">
        <v>48.280809909999981</v>
      </c>
      <c r="AU26" s="1451">
        <v>63.718712569999951</v>
      </c>
      <c r="AV26" s="1451">
        <v>68.054239660000064</v>
      </c>
      <c r="AW26" s="1451">
        <v>107.1676065699999</v>
      </c>
    </row>
    <row r="27" spans="1:49" s="1453" customFormat="1" ht="27.75" customHeight="1" thickTop="1" x14ac:dyDescent="0.3">
      <c r="A27" s="1452" t="s">
        <v>3832</v>
      </c>
      <c r="B27" s="1452" t="s">
        <v>3833</v>
      </c>
      <c r="C27" s="1452" t="s">
        <v>3834</v>
      </c>
      <c r="D27" s="1452" t="s">
        <v>3835</v>
      </c>
      <c r="E27" s="1452" t="s">
        <v>3836</v>
      </c>
      <c r="F27" s="1452" t="s">
        <v>3837</v>
      </c>
      <c r="G27" s="1452" t="s">
        <v>3838</v>
      </c>
      <c r="H27" s="1452" t="s">
        <v>3839</v>
      </c>
      <c r="I27" s="1452" t="s">
        <v>3840</v>
      </c>
      <c r="J27" s="1452" t="s">
        <v>3841</v>
      </c>
      <c r="K27" s="1452" t="s">
        <v>3842</v>
      </c>
      <c r="L27" s="1452" t="s">
        <v>3843</v>
      </c>
      <c r="M27" s="1452" t="s">
        <v>3844</v>
      </c>
      <c r="N27" s="1452" t="s">
        <v>3845</v>
      </c>
      <c r="O27" s="1452" t="s">
        <v>3846</v>
      </c>
      <c r="P27" s="1452" t="s">
        <v>3847</v>
      </c>
      <c r="Q27" s="1452" t="s">
        <v>3848</v>
      </c>
      <c r="R27" s="1452" t="s">
        <v>3849</v>
      </c>
      <c r="S27" s="1452" t="s">
        <v>3850</v>
      </c>
      <c r="T27" s="1452" t="s">
        <v>3851</v>
      </c>
      <c r="U27" s="1452" t="s">
        <v>3852</v>
      </c>
      <c r="V27" s="1452" t="s">
        <v>3853</v>
      </c>
      <c r="W27" s="1452" t="s">
        <v>3854</v>
      </c>
      <c r="X27" s="1452" t="s">
        <v>3855</v>
      </c>
      <c r="Y27" s="1452" t="s">
        <v>3856</v>
      </c>
      <c r="Z27" s="1452" t="s">
        <v>3857</v>
      </c>
      <c r="AA27" s="1452" t="s">
        <v>3858</v>
      </c>
      <c r="AB27" s="1452" t="s">
        <v>3859</v>
      </c>
      <c r="AC27" s="1452" t="s">
        <v>3860</v>
      </c>
      <c r="AD27" s="1452" t="s">
        <v>3861</v>
      </c>
      <c r="AE27" s="1452" t="s">
        <v>3862</v>
      </c>
      <c r="AF27" s="1452" t="s">
        <v>3863</v>
      </c>
      <c r="AG27" s="1452" t="s">
        <v>3864</v>
      </c>
      <c r="AH27" s="1452" t="s">
        <v>3865</v>
      </c>
      <c r="AI27" s="1452" t="s">
        <v>3866</v>
      </c>
      <c r="AJ27" s="1452" t="s">
        <v>3867</v>
      </c>
      <c r="AK27" s="1452"/>
      <c r="AL27" s="1452"/>
      <c r="AM27" s="1452"/>
      <c r="AN27" s="1452"/>
      <c r="AO27" s="1452"/>
      <c r="AP27" s="1452"/>
      <c r="AQ27" s="1452"/>
      <c r="AR27" s="1452"/>
      <c r="AS27" s="1452"/>
      <c r="AT27" s="1452"/>
      <c r="AU27" s="1452"/>
      <c r="AV27" s="1452"/>
      <c r="AW27" s="1452"/>
    </row>
    <row r="28" spans="1:49" s="337" customFormat="1" x14ac:dyDescent="0.3">
      <c r="A28" s="1428" t="s">
        <v>3868</v>
      </c>
      <c r="B28" s="1454"/>
      <c r="C28" s="1454"/>
      <c r="D28" s="1454"/>
      <c r="E28" s="1454"/>
      <c r="F28" s="1454"/>
      <c r="G28" s="1454"/>
      <c r="H28" s="1454"/>
      <c r="I28" s="1454"/>
      <c r="J28" s="1454"/>
      <c r="K28" s="1454"/>
      <c r="L28" s="1454"/>
      <c r="M28" s="1454"/>
      <c r="N28" s="1454"/>
      <c r="O28" s="1454"/>
      <c r="P28" s="1454"/>
      <c r="Q28" s="1454"/>
      <c r="R28" s="1455"/>
      <c r="S28" s="1455"/>
      <c r="T28" s="1455"/>
      <c r="U28" s="1455"/>
      <c r="V28" s="1455"/>
      <c r="W28" s="1455"/>
      <c r="X28" s="1455"/>
      <c r="Y28" s="1455"/>
      <c r="Z28" s="1455"/>
      <c r="AA28" s="1455"/>
      <c r="AB28" s="1455"/>
      <c r="AC28" s="1455"/>
      <c r="AD28" s="1455"/>
      <c r="AE28" s="1455"/>
      <c r="AF28" s="1455"/>
      <c r="AG28" s="1455"/>
      <c r="AH28" s="1455"/>
      <c r="AI28" s="1455"/>
      <c r="AJ28" s="1455"/>
      <c r="AK28" s="1455"/>
      <c r="AL28" s="1455"/>
      <c r="AM28" s="1455"/>
      <c r="AN28" s="1455"/>
      <c r="AO28" s="1455"/>
      <c r="AP28" s="1455"/>
      <c r="AQ28" s="1455"/>
      <c r="AR28" s="1455"/>
      <c r="AS28" s="1455"/>
      <c r="AT28" s="1455"/>
      <c r="AU28" s="1455"/>
      <c r="AV28" s="1455"/>
      <c r="AW28" s="1455"/>
    </row>
    <row r="29" spans="1:49" s="337" customFormat="1" ht="8.25" customHeight="1" x14ac:dyDescent="0.3">
      <c r="B29" s="336"/>
      <c r="C29" s="336"/>
      <c r="D29" s="336"/>
      <c r="E29" s="336"/>
      <c r="F29" s="336"/>
      <c r="G29" s="336"/>
      <c r="H29" s="336"/>
      <c r="I29" s="336"/>
      <c r="J29" s="336"/>
      <c r="K29" s="336"/>
      <c r="L29" s="336"/>
      <c r="M29" s="336"/>
      <c r="N29" s="336"/>
      <c r="O29" s="336"/>
    </row>
    <row r="30" spans="1:49" ht="6.75" customHeight="1" x14ac:dyDescent="0.3"/>
  </sheetData>
  <pageMargins left="0.7" right="0.7" top="0.75" bottom="0.75" header="0.3" footer="0.3"/>
  <pageSetup paperSize="9" scale="6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6A462-FE85-43BF-B656-E284FA48D602}">
  <sheetPr>
    <pageSetUpPr fitToPage="1"/>
  </sheetPr>
  <dimension ref="A1:L70"/>
  <sheetViews>
    <sheetView zoomScaleNormal="100" zoomScaleSheetLayoutView="85" workbookViewId="0">
      <selection activeCell="C112" sqref="C112"/>
    </sheetView>
  </sheetViews>
  <sheetFormatPr defaultRowHeight="14.25" x14ac:dyDescent="0.25"/>
  <cols>
    <col min="1" max="1" width="73.85546875" style="1371" customWidth="1"/>
    <col min="2" max="3" width="13.7109375" style="1371" customWidth="1"/>
    <col min="4" max="4" width="15.7109375" style="1371" customWidth="1"/>
    <col min="5" max="6" width="13.7109375" style="1371" customWidth="1"/>
    <col min="7" max="7" width="15.42578125" style="1371" customWidth="1"/>
    <col min="8" max="10" width="13.7109375" style="1371" customWidth="1"/>
    <col min="11" max="11" width="9.140625" style="1371"/>
    <col min="12" max="12" width="9.140625" style="1371" customWidth="1"/>
    <col min="13" max="255" width="9.140625" style="1371"/>
    <col min="256" max="256" width="38.140625" style="1371" customWidth="1"/>
    <col min="257" max="257" width="10.140625" style="1371" customWidth="1"/>
    <col min="258" max="258" width="12.85546875" style="1371" customWidth="1"/>
    <col min="259" max="259" width="11.7109375" style="1371" customWidth="1"/>
    <col min="260" max="260" width="11.42578125" style="1371" customWidth="1"/>
    <col min="261" max="261" width="11.28515625" style="1371" customWidth="1"/>
    <col min="262" max="262" width="13.5703125" style="1371" customWidth="1"/>
    <col min="263" max="263" width="10.5703125" style="1371" customWidth="1"/>
    <col min="264" max="264" width="11.7109375" style="1371" customWidth="1"/>
    <col min="265" max="265" width="13.7109375" style="1371" customWidth="1"/>
    <col min="266" max="511" width="9.140625" style="1371"/>
    <col min="512" max="512" width="38.140625" style="1371" customWidth="1"/>
    <col min="513" max="513" width="10.140625" style="1371" customWidth="1"/>
    <col min="514" max="514" width="12.85546875" style="1371" customWidth="1"/>
    <col min="515" max="515" width="11.7109375" style="1371" customWidth="1"/>
    <col min="516" max="516" width="11.42578125" style="1371" customWidth="1"/>
    <col min="517" max="517" width="11.28515625" style="1371" customWidth="1"/>
    <col min="518" max="518" width="13.5703125" style="1371" customWidth="1"/>
    <col min="519" max="519" width="10.5703125" style="1371" customWidth="1"/>
    <col min="520" max="520" width="11.7109375" style="1371" customWidth="1"/>
    <col min="521" max="521" width="13.7109375" style="1371" customWidth="1"/>
    <col min="522" max="767" width="9.140625" style="1371"/>
    <col min="768" max="768" width="38.140625" style="1371" customWidth="1"/>
    <col min="769" max="769" width="10.140625" style="1371" customWidth="1"/>
    <col min="770" max="770" width="12.85546875" style="1371" customWidth="1"/>
    <col min="771" max="771" width="11.7109375" style="1371" customWidth="1"/>
    <col min="772" max="772" width="11.42578125" style="1371" customWidth="1"/>
    <col min="773" max="773" width="11.28515625" style="1371" customWidth="1"/>
    <col min="774" max="774" width="13.5703125" style="1371" customWidth="1"/>
    <col min="775" max="775" width="10.5703125" style="1371" customWidth="1"/>
    <col min="776" max="776" width="11.7109375" style="1371" customWidth="1"/>
    <col min="777" max="777" width="13.7109375" style="1371" customWidth="1"/>
    <col min="778" max="1023" width="9.140625" style="1371"/>
    <col min="1024" max="1024" width="38.140625" style="1371" customWidth="1"/>
    <col min="1025" max="1025" width="10.140625" style="1371" customWidth="1"/>
    <col min="1026" max="1026" width="12.85546875" style="1371" customWidth="1"/>
    <col min="1027" max="1027" width="11.7109375" style="1371" customWidth="1"/>
    <col min="1028" max="1028" width="11.42578125" style="1371" customWidth="1"/>
    <col min="1029" max="1029" width="11.28515625" style="1371" customWidth="1"/>
    <col min="1030" max="1030" width="13.5703125" style="1371" customWidth="1"/>
    <col min="1031" max="1031" width="10.5703125" style="1371" customWidth="1"/>
    <col min="1032" max="1032" width="11.7109375" style="1371" customWidth="1"/>
    <col min="1033" max="1033" width="13.7109375" style="1371" customWidth="1"/>
    <col min="1034" max="1279" width="9.140625" style="1371"/>
    <col min="1280" max="1280" width="38.140625" style="1371" customWidth="1"/>
    <col min="1281" max="1281" width="10.140625" style="1371" customWidth="1"/>
    <col min="1282" max="1282" width="12.85546875" style="1371" customWidth="1"/>
    <col min="1283" max="1283" width="11.7109375" style="1371" customWidth="1"/>
    <col min="1284" max="1284" width="11.42578125" style="1371" customWidth="1"/>
    <col min="1285" max="1285" width="11.28515625" style="1371" customWidth="1"/>
    <col min="1286" max="1286" width="13.5703125" style="1371" customWidth="1"/>
    <col min="1287" max="1287" width="10.5703125" style="1371" customWidth="1"/>
    <col min="1288" max="1288" width="11.7109375" style="1371" customWidth="1"/>
    <col min="1289" max="1289" width="13.7109375" style="1371" customWidth="1"/>
    <col min="1290" max="1535" width="9.140625" style="1371"/>
    <col min="1536" max="1536" width="38.140625" style="1371" customWidth="1"/>
    <col min="1537" max="1537" width="10.140625" style="1371" customWidth="1"/>
    <col min="1538" max="1538" width="12.85546875" style="1371" customWidth="1"/>
    <col min="1539" max="1539" width="11.7109375" style="1371" customWidth="1"/>
    <col min="1540" max="1540" width="11.42578125" style="1371" customWidth="1"/>
    <col min="1541" max="1541" width="11.28515625" style="1371" customWidth="1"/>
    <col min="1542" max="1542" width="13.5703125" style="1371" customWidth="1"/>
    <col min="1543" max="1543" width="10.5703125" style="1371" customWidth="1"/>
    <col min="1544" max="1544" width="11.7109375" style="1371" customWidth="1"/>
    <col min="1545" max="1545" width="13.7109375" style="1371" customWidth="1"/>
    <col min="1546" max="1791" width="9.140625" style="1371"/>
    <col min="1792" max="1792" width="38.140625" style="1371" customWidth="1"/>
    <col min="1793" max="1793" width="10.140625" style="1371" customWidth="1"/>
    <col min="1794" max="1794" width="12.85546875" style="1371" customWidth="1"/>
    <col min="1795" max="1795" width="11.7109375" style="1371" customWidth="1"/>
    <col min="1796" max="1796" width="11.42578125" style="1371" customWidth="1"/>
    <col min="1797" max="1797" width="11.28515625" style="1371" customWidth="1"/>
    <col min="1798" max="1798" width="13.5703125" style="1371" customWidth="1"/>
    <col min="1799" max="1799" width="10.5703125" style="1371" customWidth="1"/>
    <col min="1800" max="1800" width="11.7109375" style="1371" customWidth="1"/>
    <col min="1801" max="1801" width="13.7109375" style="1371" customWidth="1"/>
    <col min="1802" max="2047" width="9.140625" style="1371"/>
    <col min="2048" max="2048" width="38.140625" style="1371" customWidth="1"/>
    <col min="2049" max="2049" width="10.140625" style="1371" customWidth="1"/>
    <col min="2050" max="2050" width="12.85546875" style="1371" customWidth="1"/>
    <col min="2051" max="2051" width="11.7109375" style="1371" customWidth="1"/>
    <col min="2052" max="2052" width="11.42578125" style="1371" customWidth="1"/>
    <col min="2053" max="2053" width="11.28515625" style="1371" customWidth="1"/>
    <col min="2054" max="2054" width="13.5703125" style="1371" customWidth="1"/>
    <col min="2055" max="2055" width="10.5703125" style="1371" customWidth="1"/>
    <col min="2056" max="2056" width="11.7109375" style="1371" customWidth="1"/>
    <col min="2057" max="2057" width="13.7109375" style="1371" customWidth="1"/>
    <col min="2058" max="2303" width="9.140625" style="1371"/>
    <col min="2304" max="2304" width="38.140625" style="1371" customWidth="1"/>
    <col min="2305" max="2305" width="10.140625" style="1371" customWidth="1"/>
    <col min="2306" max="2306" width="12.85546875" style="1371" customWidth="1"/>
    <col min="2307" max="2307" width="11.7109375" style="1371" customWidth="1"/>
    <col min="2308" max="2308" width="11.42578125" style="1371" customWidth="1"/>
    <col min="2309" max="2309" width="11.28515625" style="1371" customWidth="1"/>
    <col min="2310" max="2310" width="13.5703125" style="1371" customWidth="1"/>
    <col min="2311" max="2311" width="10.5703125" style="1371" customWidth="1"/>
    <col min="2312" max="2312" width="11.7109375" style="1371" customWidth="1"/>
    <col min="2313" max="2313" width="13.7109375" style="1371" customWidth="1"/>
    <col min="2314" max="2559" width="9.140625" style="1371"/>
    <col min="2560" max="2560" width="38.140625" style="1371" customWidth="1"/>
    <col min="2561" max="2561" width="10.140625" style="1371" customWidth="1"/>
    <col min="2562" max="2562" width="12.85546875" style="1371" customWidth="1"/>
    <col min="2563" max="2563" width="11.7109375" style="1371" customWidth="1"/>
    <col min="2564" max="2564" width="11.42578125" style="1371" customWidth="1"/>
    <col min="2565" max="2565" width="11.28515625" style="1371" customWidth="1"/>
    <col min="2566" max="2566" width="13.5703125" style="1371" customWidth="1"/>
    <col min="2567" max="2567" width="10.5703125" style="1371" customWidth="1"/>
    <col min="2568" max="2568" width="11.7109375" style="1371" customWidth="1"/>
    <col min="2569" max="2569" width="13.7109375" style="1371" customWidth="1"/>
    <col min="2570" max="2815" width="9.140625" style="1371"/>
    <col min="2816" max="2816" width="38.140625" style="1371" customWidth="1"/>
    <col min="2817" max="2817" width="10.140625" style="1371" customWidth="1"/>
    <col min="2818" max="2818" width="12.85546875" style="1371" customWidth="1"/>
    <col min="2819" max="2819" width="11.7109375" style="1371" customWidth="1"/>
    <col min="2820" max="2820" width="11.42578125" style="1371" customWidth="1"/>
    <col min="2821" max="2821" width="11.28515625" style="1371" customWidth="1"/>
    <col min="2822" max="2822" width="13.5703125" style="1371" customWidth="1"/>
    <col min="2823" max="2823" width="10.5703125" style="1371" customWidth="1"/>
    <col min="2824" max="2824" width="11.7109375" style="1371" customWidth="1"/>
    <col min="2825" max="2825" width="13.7109375" style="1371" customWidth="1"/>
    <col min="2826" max="3071" width="9.140625" style="1371"/>
    <col min="3072" max="3072" width="38.140625" style="1371" customWidth="1"/>
    <col min="3073" max="3073" width="10.140625" style="1371" customWidth="1"/>
    <col min="3074" max="3074" width="12.85546875" style="1371" customWidth="1"/>
    <col min="3075" max="3075" width="11.7109375" style="1371" customWidth="1"/>
    <col min="3076" max="3076" width="11.42578125" style="1371" customWidth="1"/>
    <col min="3077" max="3077" width="11.28515625" style="1371" customWidth="1"/>
    <col min="3078" max="3078" width="13.5703125" style="1371" customWidth="1"/>
    <col min="3079" max="3079" width="10.5703125" style="1371" customWidth="1"/>
    <col min="3080" max="3080" width="11.7109375" style="1371" customWidth="1"/>
    <col min="3081" max="3081" width="13.7109375" style="1371" customWidth="1"/>
    <col min="3082" max="3327" width="9.140625" style="1371"/>
    <col min="3328" max="3328" width="38.140625" style="1371" customWidth="1"/>
    <col min="3329" max="3329" width="10.140625" style="1371" customWidth="1"/>
    <col min="3330" max="3330" width="12.85546875" style="1371" customWidth="1"/>
    <col min="3331" max="3331" width="11.7109375" style="1371" customWidth="1"/>
    <col min="3332" max="3332" width="11.42578125" style="1371" customWidth="1"/>
    <col min="3333" max="3333" width="11.28515625" style="1371" customWidth="1"/>
    <col min="3334" max="3334" width="13.5703125" style="1371" customWidth="1"/>
    <col min="3335" max="3335" width="10.5703125" style="1371" customWidth="1"/>
    <col min="3336" max="3336" width="11.7109375" style="1371" customWidth="1"/>
    <col min="3337" max="3337" width="13.7109375" style="1371" customWidth="1"/>
    <col min="3338" max="3583" width="9.140625" style="1371"/>
    <col min="3584" max="3584" width="38.140625" style="1371" customWidth="1"/>
    <col min="3585" max="3585" width="10.140625" style="1371" customWidth="1"/>
    <col min="3586" max="3586" width="12.85546875" style="1371" customWidth="1"/>
    <col min="3587" max="3587" width="11.7109375" style="1371" customWidth="1"/>
    <col min="3588" max="3588" width="11.42578125" style="1371" customWidth="1"/>
    <col min="3589" max="3589" width="11.28515625" style="1371" customWidth="1"/>
    <col min="3590" max="3590" width="13.5703125" style="1371" customWidth="1"/>
    <col min="3591" max="3591" width="10.5703125" style="1371" customWidth="1"/>
    <col min="3592" max="3592" width="11.7109375" style="1371" customWidth="1"/>
    <col min="3593" max="3593" width="13.7109375" style="1371" customWidth="1"/>
    <col min="3594" max="3839" width="9.140625" style="1371"/>
    <col min="3840" max="3840" width="38.140625" style="1371" customWidth="1"/>
    <col min="3841" max="3841" width="10.140625" style="1371" customWidth="1"/>
    <col min="3842" max="3842" width="12.85546875" style="1371" customWidth="1"/>
    <col min="3843" max="3843" width="11.7109375" style="1371" customWidth="1"/>
    <col min="3844" max="3844" width="11.42578125" style="1371" customWidth="1"/>
    <col min="3845" max="3845" width="11.28515625" style="1371" customWidth="1"/>
    <col min="3846" max="3846" width="13.5703125" style="1371" customWidth="1"/>
    <col min="3847" max="3847" width="10.5703125" style="1371" customWidth="1"/>
    <col min="3848" max="3848" width="11.7109375" style="1371" customWidth="1"/>
    <col min="3849" max="3849" width="13.7109375" style="1371" customWidth="1"/>
    <col min="3850" max="4095" width="9.140625" style="1371"/>
    <col min="4096" max="4096" width="38.140625" style="1371" customWidth="1"/>
    <col min="4097" max="4097" width="10.140625" style="1371" customWidth="1"/>
    <col min="4098" max="4098" width="12.85546875" style="1371" customWidth="1"/>
    <col min="4099" max="4099" width="11.7109375" style="1371" customWidth="1"/>
    <col min="4100" max="4100" width="11.42578125" style="1371" customWidth="1"/>
    <col min="4101" max="4101" width="11.28515625" style="1371" customWidth="1"/>
    <col min="4102" max="4102" width="13.5703125" style="1371" customWidth="1"/>
    <col min="4103" max="4103" width="10.5703125" style="1371" customWidth="1"/>
    <col min="4104" max="4104" width="11.7109375" style="1371" customWidth="1"/>
    <col min="4105" max="4105" width="13.7109375" style="1371" customWidth="1"/>
    <col min="4106" max="4351" width="9.140625" style="1371"/>
    <col min="4352" max="4352" width="38.140625" style="1371" customWidth="1"/>
    <col min="4353" max="4353" width="10.140625" style="1371" customWidth="1"/>
    <col min="4354" max="4354" width="12.85546875" style="1371" customWidth="1"/>
    <col min="4355" max="4355" width="11.7109375" style="1371" customWidth="1"/>
    <col min="4356" max="4356" width="11.42578125" style="1371" customWidth="1"/>
    <col min="4357" max="4357" width="11.28515625" style="1371" customWidth="1"/>
    <col min="4358" max="4358" width="13.5703125" style="1371" customWidth="1"/>
    <col min="4359" max="4359" width="10.5703125" style="1371" customWidth="1"/>
    <col min="4360" max="4360" width="11.7109375" style="1371" customWidth="1"/>
    <col min="4361" max="4361" width="13.7109375" style="1371" customWidth="1"/>
    <col min="4362" max="4607" width="9.140625" style="1371"/>
    <col min="4608" max="4608" width="38.140625" style="1371" customWidth="1"/>
    <col min="4609" max="4609" width="10.140625" style="1371" customWidth="1"/>
    <col min="4610" max="4610" width="12.85546875" style="1371" customWidth="1"/>
    <col min="4611" max="4611" width="11.7109375" style="1371" customWidth="1"/>
    <col min="4612" max="4612" width="11.42578125" style="1371" customWidth="1"/>
    <col min="4613" max="4613" width="11.28515625" style="1371" customWidth="1"/>
    <col min="4614" max="4614" width="13.5703125" style="1371" customWidth="1"/>
    <col min="4615" max="4615" width="10.5703125" style="1371" customWidth="1"/>
    <col min="4616" max="4616" width="11.7109375" style="1371" customWidth="1"/>
    <col min="4617" max="4617" width="13.7109375" style="1371" customWidth="1"/>
    <col min="4618" max="4863" width="9.140625" style="1371"/>
    <col min="4864" max="4864" width="38.140625" style="1371" customWidth="1"/>
    <col min="4865" max="4865" width="10.140625" style="1371" customWidth="1"/>
    <col min="4866" max="4866" width="12.85546875" style="1371" customWidth="1"/>
    <col min="4867" max="4867" width="11.7109375" style="1371" customWidth="1"/>
    <col min="4868" max="4868" width="11.42578125" style="1371" customWidth="1"/>
    <col min="4869" max="4869" width="11.28515625" style="1371" customWidth="1"/>
    <col min="4870" max="4870" width="13.5703125" style="1371" customWidth="1"/>
    <col min="4871" max="4871" width="10.5703125" style="1371" customWidth="1"/>
    <col min="4872" max="4872" width="11.7109375" style="1371" customWidth="1"/>
    <col min="4873" max="4873" width="13.7109375" style="1371" customWidth="1"/>
    <col min="4874" max="5119" width="9.140625" style="1371"/>
    <col min="5120" max="5120" width="38.140625" style="1371" customWidth="1"/>
    <col min="5121" max="5121" width="10.140625" style="1371" customWidth="1"/>
    <col min="5122" max="5122" width="12.85546875" style="1371" customWidth="1"/>
    <col min="5123" max="5123" width="11.7109375" style="1371" customWidth="1"/>
    <col min="5124" max="5124" width="11.42578125" style="1371" customWidth="1"/>
    <col min="5125" max="5125" width="11.28515625" style="1371" customWidth="1"/>
    <col min="5126" max="5126" width="13.5703125" style="1371" customWidth="1"/>
    <col min="5127" max="5127" width="10.5703125" style="1371" customWidth="1"/>
    <col min="5128" max="5128" width="11.7109375" style="1371" customWidth="1"/>
    <col min="5129" max="5129" width="13.7109375" style="1371" customWidth="1"/>
    <col min="5130" max="5375" width="9.140625" style="1371"/>
    <col min="5376" max="5376" width="38.140625" style="1371" customWidth="1"/>
    <col min="5377" max="5377" width="10.140625" style="1371" customWidth="1"/>
    <col min="5378" max="5378" width="12.85546875" style="1371" customWidth="1"/>
    <col min="5379" max="5379" width="11.7109375" style="1371" customWidth="1"/>
    <col min="5380" max="5380" width="11.42578125" style="1371" customWidth="1"/>
    <col min="5381" max="5381" width="11.28515625" style="1371" customWidth="1"/>
    <col min="5382" max="5382" width="13.5703125" style="1371" customWidth="1"/>
    <col min="5383" max="5383" width="10.5703125" style="1371" customWidth="1"/>
    <col min="5384" max="5384" width="11.7109375" style="1371" customWidth="1"/>
    <col min="5385" max="5385" width="13.7109375" style="1371" customWidth="1"/>
    <col min="5386" max="5631" width="9.140625" style="1371"/>
    <col min="5632" max="5632" width="38.140625" style="1371" customWidth="1"/>
    <col min="5633" max="5633" width="10.140625" style="1371" customWidth="1"/>
    <col min="5634" max="5634" width="12.85546875" style="1371" customWidth="1"/>
    <col min="5635" max="5635" width="11.7109375" style="1371" customWidth="1"/>
    <col min="5636" max="5636" width="11.42578125" style="1371" customWidth="1"/>
    <col min="5637" max="5637" width="11.28515625" style="1371" customWidth="1"/>
    <col min="5638" max="5638" width="13.5703125" style="1371" customWidth="1"/>
    <col min="5639" max="5639" width="10.5703125" style="1371" customWidth="1"/>
    <col min="5640" max="5640" width="11.7109375" style="1371" customWidth="1"/>
    <col min="5641" max="5641" width="13.7109375" style="1371" customWidth="1"/>
    <col min="5642" max="5887" width="9.140625" style="1371"/>
    <col min="5888" max="5888" width="38.140625" style="1371" customWidth="1"/>
    <col min="5889" max="5889" width="10.140625" style="1371" customWidth="1"/>
    <col min="5890" max="5890" width="12.85546875" style="1371" customWidth="1"/>
    <col min="5891" max="5891" width="11.7109375" style="1371" customWidth="1"/>
    <col min="5892" max="5892" width="11.42578125" style="1371" customWidth="1"/>
    <col min="5893" max="5893" width="11.28515625" style="1371" customWidth="1"/>
    <col min="5894" max="5894" width="13.5703125" style="1371" customWidth="1"/>
    <col min="5895" max="5895" width="10.5703125" style="1371" customWidth="1"/>
    <col min="5896" max="5896" width="11.7109375" style="1371" customWidth="1"/>
    <col min="5897" max="5897" width="13.7109375" style="1371" customWidth="1"/>
    <col min="5898" max="6143" width="9.140625" style="1371"/>
    <col min="6144" max="6144" width="38.140625" style="1371" customWidth="1"/>
    <col min="6145" max="6145" width="10.140625" style="1371" customWidth="1"/>
    <col min="6146" max="6146" width="12.85546875" style="1371" customWidth="1"/>
    <col min="6147" max="6147" width="11.7109375" style="1371" customWidth="1"/>
    <col min="6148" max="6148" width="11.42578125" style="1371" customWidth="1"/>
    <col min="6149" max="6149" width="11.28515625" style="1371" customWidth="1"/>
    <col min="6150" max="6150" width="13.5703125" style="1371" customWidth="1"/>
    <col min="6151" max="6151" width="10.5703125" style="1371" customWidth="1"/>
    <col min="6152" max="6152" width="11.7109375" style="1371" customWidth="1"/>
    <col min="6153" max="6153" width="13.7109375" style="1371" customWidth="1"/>
    <col min="6154" max="6399" width="9.140625" style="1371"/>
    <col min="6400" max="6400" width="38.140625" style="1371" customWidth="1"/>
    <col min="6401" max="6401" width="10.140625" style="1371" customWidth="1"/>
    <col min="6402" max="6402" width="12.85546875" style="1371" customWidth="1"/>
    <col min="6403" max="6403" width="11.7109375" style="1371" customWidth="1"/>
    <col min="6404" max="6404" width="11.42578125" style="1371" customWidth="1"/>
    <col min="6405" max="6405" width="11.28515625" style="1371" customWidth="1"/>
    <col min="6406" max="6406" width="13.5703125" style="1371" customWidth="1"/>
    <col min="6407" max="6407" width="10.5703125" style="1371" customWidth="1"/>
    <col min="6408" max="6408" width="11.7109375" style="1371" customWidth="1"/>
    <col min="6409" max="6409" width="13.7109375" style="1371" customWidth="1"/>
    <col min="6410" max="6655" width="9.140625" style="1371"/>
    <col min="6656" max="6656" width="38.140625" style="1371" customWidth="1"/>
    <col min="6657" max="6657" width="10.140625" style="1371" customWidth="1"/>
    <col min="6658" max="6658" width="12.85546875" style="1371" customWidth="1"/>
    <col min="6659" max="6659" width="11.7109375" style="1371" customWidth="1"/>
    <col min="6660" max="6660" width="11.42578125" style="1371" customWidth="1"/>
    <col min="6661" max="6661" width="11.28515625" style="1371" customWidth="1"/>
    <col min="6662" max="6662" width="13.5703125" style="1371" customWidth="1"/>
    <col min="6663" max="6663" width="10.5703125" style="1371" customWidth="1"/>
    <col min="6664" max="6664" width="11.7109375" style="1371" customWidth="1"/>
    <col min="6665" max="6665" width="13.7109375" style="1371" customWidth="1"/>
    <col min="6666" max="6911" width="9.140625" style="1371"/>
    <col min="6912" max="6912" width="38.140625" style="1371" customWidth="1"/>
    <col min="6913" max="6913" width="10.140625" style="1371" customWidth="1"/>
    <col min="6914" max="6914" width="12.85546875" style="1371" customWidth="1"/>
    <col min="6915" max="6915" width="11.7109375" style="1371" customWidth="1"/>
    <col min="6916" max="6916" width="11.42578125" style="1371" customWidth="1"/>
    <col min="6917" max="6917" width="11.28515625" style="1371" customWidth="1"/>
    <col min="6918" max="6918" width="13.5703125" style="1371" customWidth="1"/>
    <col min="6919" max="6919" width="10.5703125" style="1371" customWidth="1"/>
    <col min="6920" max="6920" width="11.7109375" style="1371" customWidth="1"/>
    <col min="6921" max="6921" width="13.7109375" style="1371" customWidth="1"/>
    <col min="6922" max="7167" width="9.140625" style="1371"/>
    <col min="7168" max="7168" width="38.140625" style="1371" customWidth="1"/>
    <col min="7169" max="7169" width="10.140625" style="1371" customWidth="1"/>
    <col min="7170" max="7170" width="12.85546875" style="1371" customWidth="1"/>
    <col min="7171" max="7171" width="11.7109375" style="1371" customWidth="1"/>
    <col min="7172" max="7172" width="11.42578125" style="1371" customWidth="1"/>
    <col min="7173" max="7173" width="11.28515625" style="1371" customWidth="1"/>
    <col min="7174" max="7174" width="13.5703125" style="1371" customWidth="1"/>
    <col min="7175" max="7175" width="10.5703125" style="1371" customWidth="1"/>
    <col min="7176" max="7176" width="11.7109375" style="1371" customWidth="1"/>
    <col min="7177" max="7177" width="13.7109375" style="1371" customWidth="1"/>
    <col min="7178" max="7423" width="9.140625" style="1371"/>
    <col min="7424" max="7424" width="38.140625" style="1371" customWidth="1"/>
    <col min="7425" max="7425" width="10.140625" style="1371" customWidth="1"/>
    <col min="7426" max="7426" width="12.85546875" style="1371" customWidth="1"/>
    <col min="7427" max="7427" width="11.7109375" style="1371" customWidth="1"/>
    <col min="7428" max="7428" width="11.42578125" style="1371" customWidth="1"/>
    <col min="7429" max="7429" width="11.28515625" style="1371" customWidth="1"/>
    <col min="7430" max="7430" width="13.5703125" style="1371" customWidth="1"/>
    <col min="7431" max="7431" width="10.5703125" style="1371" customWidth="1"/>
    <col min="7432" max="7432" width="11.7109375" style="1371" customWidth="1"/>
    <col min="7433" max="7433" width="13.7109375" style="1371" customWidth="1"/>
    <col min="7434" max="7679" width="9.140625" style="1371"/>
    <col min="7680" max="7680" width="38.140625" style="1371" customWidth="1"/>
    <col min="7681" max="7681" width="10.140625" style="1371" customWidth="1"/>
    <col min="7682" max="7682" width="12.85546875" style="1371" customWidth="1"/>
    <col min="7683" max="7683" width="11.7109375" style="1371" customWidth="1"/>
    <col min="7684" max="7684" width="11.42578125" style="1371" customWidth="1"/>
    <col min="7685" max="7685" width="11.28515625" style="1371" customWidth="1"/>
    <col min="7686" max="7686" width="13.5703125" style="1371" customWidth="1"/>
    <col min="7687" max="7687" width="10.5703125" style="1371" customWidth="1"/>
    <col min="7688" max="7688" width="11.7109375" style="1371" customWidth="1"/>
    <col min="7689" max="7689" width="13.7109375" style="1371" customWidth="1"/>
    <col min="7690" max="7935" width="9.140625" style="1371"/>
    <col min="7936" max="7936" width="38.140625" style="1371" customWidth="1"/>
    <col min="7937" max="7937" width="10.140625" style="1371" customWidth="1"/>
    <col min="7938" max="7938" width="12.85546875" style="1371" customWidth="1"/>
    <col min="7939" max="7939" width="11.7109375" style="1371" customWidth="1"/>
    <col min="7940" max="7940" width="11.42578125" style="1371" customWidth="1"/>
    <col min="7941" max="7941" width="11.28515625" style="1371" customWidth="1"/>
    <col min="7942" max="7942" width="13.5703125" style="1371" customWidth="1"/>
    <col min="7943" max="7943" width="10.5703125" style="1371" customWidth="1"/>
    <col min="7944" max="7944" width="11.7109375" style="1371" customWidth="1"/>
    <col min="7945" max="7945" width="13.7109375" style="1371" customWidth="1"/>
    <col min="7946" max="8191" width="9.140625" style="1371"/>
    <col min="8192" max="8192" width="38.140625" style="1371" customWidth="1"/>
    <col min="8193" max="8193" width="10.140625" style="1371" customWidth="1"/>
    <col min="8194" max="8194" width="12.85546875" style="1371" customWidth="1"/>
    <col min="8195" max="8195" width="11.7109375" style="1371" customWidth="1"/>
    <col min="8196" max="8196" width="11.42578125" style="1371" customWidth="1"/>
    <col min="8197" max="8197" width="11.28515625" style="1371" customWidth="1"/>
    <col min="8198" max="8198" width="13.5703125" style="1371" customWidth="1"/>
    <col min="8199" max="8199" width="10.5703125" style="1371" customWidth="1"/>
    <col min="8200" max="8200" width="11.7109375" style="1371" customWidth="1"/>
    <col min="8201" max="8201" width="13.7109375" style="1371" customWidth="1"/>
    <col min="8202" max="8447" width="9.140625" style="1371"/>
    <col min="8448" max="8448" width="38.140625" style="1371" customWidth="1"/>
    <col min="8449" max="8449" width="10.140625" style="1371" customWidth="1"/>
    <col min="8450" max="8450" width="12.85546875" style="1371" customWidth="1"/>
    <col min="8451" max="8451" width="11.7109375" style="1371" customWidth="1"/>
    <col min="8452" max="8452" width="11.42578125" style="1371" customWidth="1"/>
    <col min="8453" max="8453" width="11.28515625" style="1371" customWidth="1"/>
    <col min="8454" max="8454" width="13.5703125" style="1371" customWidth="1"/>
    <col min="8455" max="8455" width="10.5703125" style="1371" customWidth="1"/>
    <col min="8456" max="8456" width="11.7109375" style="1371" customWidth="1"/>
    <col min="8457" max="8457" width="13.7109375" style="1371" customWidth="1"/>
    <col min="8458" max="8703" width="9.140625" style="1371"/>
    <col min="8704" max="8704" width="38.140625" style="1371" customWidth="1"/>
    <col min="8705" max="8705" width="10.140625" style="1371" customWidth="1"/>
    <col min="8706" max="8706" width="12.85546875" style="1371" customWidth="1"/>
    <col min="8707" max="8707" width="11.7109375" style="1371" customWidth="1"/>
    <col min="8708" max="8708" width="11.42578125" style="1371" customWidth="1"/>
    <col min="8709" max="8709" width="11.28515625" style="1371" customWidth="1"/>
    <col min="8710" max="8710" width="13.5703125" style="1371" customWidth="1"/>
    <col min="8711" max="8711" width="10.5703125" style="1371" customWidth="1"/>
    <col min="8712" max="8712" width="11.7109375" style="1371" customWidth="1"/>
    <col min="8713" max="8713" width="13.7109375" style="1371" customWidth="1"/>
    <col min="8714" max="8959" width="9.140625" style="1371"/>
    <col min="8960" max="8960" width="38.140625" style="1371" customWidth="1"/>
    <col min="8961" max="8961" width="10.140625" style="1371" customWidth="1"/>
    <col min="8962" max="8962" width="12.85546875" style="1371" customWidth="1"/>
    <col min="8963" max="8963" width="11.7109375" style="1371" customWidth="1"/>
    <col min="8964" max="8964" width="11.42578125" style="1371" customWidth="1"/>
    <col min="8965" max="8965" width="11.28515625" style="1371" customWidth="1"/>
    <col min="8966" max="8966" width="13.5703125" style="1371" customWidth="1"/>
    <col min="8967" max="8967" width="10.5703125" style="1371" customWidth="1"/>
    <col min="8968" max="8968" width="11.7109375" style="1371" customWidth="1"/>
    <col min="8969" max="8969" width="13.7109375" style="1371" customWidth="1"/>
    <col min="8970" max="9215" width="9.140625" style="1371"/>
    <col min="9216" max="9216" width="38.140625" style="1371" customWidth="1"/>
    <col min="9217" max="9217" width="10.140625" style="1371" customWidth="1"/>
    <col min="9218" max="9218" width="12.85546875" style="1371" customWidth="1"/>
    <col min="9219" max="9219" width="11.7109375" style="1371" customWidth="1"/>
    <col min="9220" max="9220" width="11.42578125" style="1371" customWidth="1"/>
    <col min="9221" max="9221" width="11.28515625" style="1371" customWidth="1"/>
    <col min="9222" max="9222" width="13.5703125" style="1371" customWidth="1"/>
    <col min="9223" max="9223" width="10.5703125" style="1371" customWidth="1"/>
    <col min="9224" max="9224" width="11.7109375" style="1371" customWidth="1"/>
    <col min="9225" max="9225" width="13.7109375" style="1371" customWidth="1"/>
    <col min="9226" max="9471" width="9.140625" style="1371"/>
    <col min="9472" max="9472" width="38.140625" style="1371" customWidth="1"/>
    <col min="9473" max="9473" width="10.140625" style="1371" customWidth="1"/>
    <col min="9474" max="9474" width="12.85546875" style="1371" customWidth="1"/>
    <col min="9475" max="9475" width="11.7109375" style="1371" customWidth="1"/>
    <col min="9476" max="9476" width="11.42578125" style="1371" customWidth="1"/>
    <col min="9477" max="9477" width="11.28515625" style="1371" customWidth="1"/>
    <col min="9478" max="9478" width="13.5703125" style="1371" customWidth="1"/>
    <col min="9479" max="9479" width="10.5703125" style="1371" customWidth="1"/>
    <col min="9480" max="9480" width="11.7109375" style="1371" customWidth="1"/>
    <col min="9481" max="9481" width="13.7109375" style="1371" customWidth="1"/>
    <col min="9482" max="9727" width="9.140625" style="1371"/>
    <col min="9728" max="9728" width="38.140625" style="1371" customWidth="1"/>
    <col min="9729" max="9729" width="10.140625" style="1371" customWidth="1"/>
    <col min="9730" max="9730" width="12.85546875" style="1371" customWidth="1"/>
    <col min="9731" max="9731" width="11.7109375" style="1371" customWidth="1"/>
    <col min="9732" max="9732" width="11.42578125" style="1371" customWidth="1"/>
    <col min="9733" max="9733" width="11.28515625" style="1371" customWidth="1"/>
    <col min="9734" max="9734" width="13.5703125" style="1371" customWidth="1"/>
    <col min="9735" max="9735" width="10.5703125" style="1371" customWidth="1"/>
    <col min="9736" max="9736" width="11.7109375" style="1371" customWidth="1"/>
    <col min="9737" max="9737" width="13.7109375" style="1371" customWidth="1"/>
    <col min="9738" max="9983" width="9.140625" style="1371"/>
    <col min="9984" max="9984" width="38.140625" style="1371" customWidth="1"/>
    <col min="9985" max="9985" width="10.140625" style="1371" customWidth="1"/>
    <col min="9986" max="9986" width="12.85546875" style="1371" customWidth="1"/>
    <col min="9987" max="9987" width="11.7109375" style="1371" customWidth="1"/>
    <col min="9988" max="9988" width="11.42578125" style="1371" customWidth="1"/>
    <col min="9989" max="9989" width="11.28515625" style="1371" customWidth="1"/>
    <col min="9990" max="9990" width="13.5703125" style="1371" customWidth="1"/>
    <col min="9991" max="9991" width="10.5703125" style="1371" customWidth="1"/>
    <col min="9992" max="9992" width="11.7109375" style="1371" customWidth="1"/>
    <col min="9993" max="9993" width="13.7109375" style="1371" customWidth="1"/>
    <col min="9994" max="10239" width="9.140625" style="1371"/>
    <col min="10240" max="10240" width="38.140625" style="1371" customWidth="1"/>
    <col min="10241" max="10241" width="10.140625" style="1371" customWidth="1"/>
    <col min="10242" max="10242" width="12.85546875" style="1371" customWidth="1"/>
    <col min="10243" max="10243" width="11.7109375" style="1371" customWidth="1"/>
    <col min="10244" max="10244" width="11.42578125" style="1371" customWidth="1"/>
    <col min="10245" max="10245" width="11.28515625" style="1371" customWidth="1"/>
    <col min="10246" max="10246" width="13.5703125" style="1371" customWidth="1"/>
    <col min="10247" max="10247" width="10.5703125" style="1371" customWidth="1"/>
    <col min="10248" max="10248" width="11.7109375" style="1371" customWidth="1"/>
    <col min="10249" max="10249" width="13.7109375" style="1371" customWidth="1"/>
    <col min="10250" max="10495" width="9.140625" style="1371"/>
    <col min="10496" max="10496" width="38.140625" style="1371" customWidth="1"/>
    <col min="10497" max="10497" width="10.140625" style="1371" customWidth="1"/>
    <col min="10498" max="10498" width="12.85546875" style="1371" customWidth="1"/>
    <col min="10499" max="10499" width="11.7109375" style="1371" customWidth="1"/>
    <col min="10500" max="10500" width="11.42578125" style="1371" customWidth="1"/>
    <col min="10501" max="10501" width="11.28515625" style="1371" customWidth="1"/>
    <col min="10502" max="10502" width="13.5703125" style="1371" customWidth="1"/>
    <col min="10503" max="10503" width="10.5703125" style="1371" customWidth="1"/>
    <col min="10504" max="10504" width="11.7109375" style="1371" customWidth="1"/>
    <col min="10505" max="10505" width="13.7109375" style="1371" customWidth="1"/>
    <col min="10506" max="10751" width="9.140625" style="1371"/>
    <col min="10752" max="10752" width="38.140625" style="1371" customWidth="1"/>
    <col min="10753" max="10753" width="10.140625" style="1371" customWidth="1"/>
    <col min="10754" max="10754" width="12.85546875" style="1371" customWidth="1"/>
    <col min="10755" max="10755" width="11.7109375" style="1371" customWidth="1"/>
    <col min="10756" max="10756" width="11.42578125" style="1371" customWidth="1"/>
    <col min="10757" max="10757" width="11.28515625" style="1371" customWidth="1"/>
    <col min="10758" max="10758" width="13.5703125" style="1371" customWidth="1"/>
    <col min="10759" max="10759" width="10.5703125" style="1371" customWidth="1"/>
    <col min="10760" max="10760" width="11.7109375" style="1371" customWidth="1"/>
    <col min="10761" max="10761" width="13.7109375" style="1371" customWidth="1"/>
    <col min="10762" max="11007" width="9.140625" style="1371"/>
    <col min="11008" max="11008" width="38.140625" style="1371" customWidth="1"/>
    <col min="11009" max="11009" width="10.140625" style="1371" customWidth="1"/>
    <col min="11010" max="11010" width="12.85546875" style="1371" customWidth="1"/>
    <col min="11011" max="11011" width="11.7109375" style="1371" customWidth="1"/>
    <col min="11012" max="11012" width="11.42578125" style="1371" customWidth="1"/>
    <col min="11013" max="11013" width="11.28515625" style="1371" customWidth="1"/>
    <col min="11014" max="11014" width="13.5703125" style="1371" customWidth="1"/>
    <col min="11015" max="11015" width="10.5703125" style="1371" customWidth="1"/>
    <col min="11016" max="11016" width="11.7109375" style="1371" customWidth="1"/>
    <col min="11017" max="11017" width="13.7109375" style="1371" customWidth="1"/>
    <col min="11018" max="11263" width="9.140625" style="1371"/>
    <col min="11264" max="11264" width="38.140625" style="1371" customWidth="1"/>
    <col min="11265" max="11265" width="10.140625" style="1371" customWidth="1"/>
    <col min="11266" max="11266" width="12.85546875" style="1371" customWidth="1"/>
    <col min="11267" max="11267" width="11.7109375" style="1371" customWidth="1"/>
    <col min="11268" max="11268" width="11.42578125" style="1371" customWidth="1"/>
    <col min="11269" max="11269" width="11.28515625" style="1371" customWidth="1"/>
    <col min="11270" max="11270" width="13.5703125" style="1371" customWidth="1"/>
    <col min="11271" max="11271" width="10.5703125" style="1371" customWidth="1"/>
    <col min="11272" max="11272" width="11.7109375" style="1371" customWidth="1"/>
    <col min="11273" max="11273" width="13.7109375" style="1371" customWidth="1"/>
    <col min="11274" max="11519" width="9.140625" style="1371"/>
    <col min="11520" max="11520" width="38.140625" style="1371" customWidth="1"/>
    <col min="11521" max="11521" width="10.140625" style="1371" customWidth="1"/>
    <col min="11522" max="11522" width="12.85546875" style="1371" customWidth="1"/>
    <col min="11523" max="11523" width="11.7109375" style="1371" customWidth="1"/>
    <col min="11524" max="11524" width="11.42578125" style="1371" customWidth="1"/>
    <col min="11525" max="11525" width="11.28515625" style="1371" customWidth="1"/>
    <col min="11526" max="11526" width="13.5703125" style="1371" customWidth="1"/>
    <col min="11527" max="11527" width="10.5703125" style="1371" customWidth="1"/>
    <col min="11528" max="11528" width="11.7109375" style="1371" customWidth="1"/>
    <col min="11529" max="11529" width="13.7109375" style="1371" customWidth="1"/>
    <col min="11530" max="11775" width="9.140625" style="1371"/>
    <col min="11776" max="11776" width="38.140625" style="1371" customWidth="1"/>
    <col min="11777" max="11777" width="10.140625" style="1371" customWidth="1"/>
    <col min="11778" max="11778" width="12.85546875" style="1371" customWidth="1"/>
    <col min="11779" max="11779" width="11.7109375" style="1371" customWidth="1"/>
    <col min="11780" max="11780" width="11.42578125" style="1371" customWidth="1"/>
    <col min="11781" max="11781" width="11.28515625" style="1371" customWidth="1"/>
    <col min="11782" max="11782" width="13.5703125" style="1371" customWidth="1"/>
    <col min="11783" max="11783" width="10.5703125" style="1371" customWidth="1"/>
    <col min="11784" max="11784" width="11.7109375" style="1371" customWidth="1"/>
    <col min="11785" max="11785" width="13.7109375" style="1371" customWidth="1"/>
    <col min="11786" max="12031" width="9.140625" style="1371"/>
    <col min="12032" max="12032" width="38.140625" style="1371" customWidth="1"/>
    <col min="12033" max="12033" width="10.140625" style="1371" customWidth="1"/>
    <col min="12034" max="12034" width="12.85546875" style="1371" customWidth="1"/>
    <col min="12035" max="12035" width="11.7109375" style="1371" customWidth="1"/>
    <col min="12036" max="12036" width="11.42578125" style="1371" customWidth="1"/>
    <col min="12037" max="12037" width="11.28515625" style="1371" customWidth="1"/>
    <col min="12038" max="12038" width="13.5703125" style="1371" customWidth="1"/>
    <col min="12039" max="12039" width="10.5703125" style="1371" customWidth="1"/>
    <col min="12040" max="12040" width="11.7109375" style="1371" customWidth="1"/>
    <col min="12041" max="12041" width="13.7109375" style="1371" customWidth="1"/>
    <col min="12042" max="12287" width="9.140625" style="1371"/>
    <col min="12288" max="12288" width="38.140625" style="1371" customWidth="1"/>
    <col min="12289" max="12289" width="10.140625" style="1371" customWidth="1"/>
    <col min="12290" max="12290" width="12.85546875" style="1371" customWidth="1"/>
    <col min="12291" max="12291" width="11.7109375" style="1371" customWidth="1"/>
    <col min="12292" max="12292" width="11.42578125" style="1371" customWidth="1"/>
    <col min="12293" max="12293" width="11.28515625" style="1371" customWidth="1"/>
    <col min="12294" max="12294" width="13.5703125" style="1371" customWidth="1"/>
    <col min="12295" max="12295" width="10.5703125" style="1371" customWidth="1"/>
    <col min="12296" max="12296" width="11.7109375" style="1371" customWidth="1"/>
    <col min="12297" max="12297" width="13.7109375" style="1371" customWidth="1"/>
    <col min="12298" max="12543" width="9.140625" style="1371"/>
    <col min="12544" max="12544" width="38.140625" style="1371" customWidth="1"/>
    <col min="12545" max="12545" width="10.140625" style="1371" customWidth="1"/>
    <col min="12546" max="12546" width="12.85546875" style="1371" customWidth="1"/>
    <col min="12547" max="12547" width="11.7109375" style="1371" customWidth="1"/>
    <col min="12548" max="12548" width="11.42578125" style="1371" customWidth="1"/>
    <col min="12549" max="12549" width="11.28515625" style="1371" customWidth="1"/>
    <col min="12550" max="12550" width="13.5703125" style="1371" customWidth="1"/>
    <col min="12551" max="12551" width="10.5703125" style="1371" customWidth="1"/>
    <col min="12552" max="12552" width="11.7109375" style="1371" customWidth="1"/>
    <col min="12553" max="12553" width="13.7109375" style="1371" customWidth="1"/>
    <col min="12554" max="12799" width="9.140625" style="1371"/>
    <col min="12800" max="12800" width="38.140625" style="1371" customWidth="1"/>
    <col min="12801" max="12801" width="10.140625" style="1371" customWidth="1"/>
    <col min="12802" max="12802" width="12.85546875" style="1371" customWidth="1"/>
    <col min="12803" max="12803" width="11.7109375" style="1371" customWidth="1"/>
    <col min="12804" max="12804" width="11.42578125" style="1371" customWidth="1"/>
    <col min="12805" max="12805" width="11.28515625" style="1371" customWidth="1"/>
    <col min="12806" max="12806" width="13.5703125" style="1371" customWidth="1"/>
    <col min="12807" max="12807" width="10.5703125" style="1371" customWidth="1"/>
    <col min="12808" max="12808" width="11.7109375" style="1371" customWidth="1"/>
    <col min="12809" max="12809" width="13.7109375" style="1371" customWidth="1"/>
    <col min="12810" max="13055" width="9.140625" style="1371"/>
    <col min="13056" max="13056" width="38.140625" style="1371" customWidth="1"/>
    <col min="13057" max="13057" width="10.140625" style="1371" customWidth="1"/>
    <col min="13058" max="13058" width="12.85546875" style="1371" customWidth="1"/>
    <col min="13059" max="13059" width="11.7109375" style="1371" customWidth="1"/>
    <col min="13060" max="13060" width="11.42578125" style="1371" customWidth="1"/>
    <col min="13061" max="13061" width="11.28515625" style="1371" customWidth="1"/>
    <col min="13062" max="13062" width="13.5703125" style="1371" customWidth="1"/>
    <col min="13063" max="13063" width="10.5703125" style="1371" customWidth="1"/>
    <col min="13064" max="13064" width="11.7109375" style="1371" customWidth="1"/>
    <col min="13065" max="13065" width="13.7109375" style="1371" customWidth="1"/>
    <col min="13066" max="13311" width="9.140625" style="1371"/>
    <col min="13312" max="13312" width="38.140625" style="1371" customWidth="1"/>
    <col min="13313" max="13313" width="10.140625" style="1371" customWidth="1"/>
    <col min="13314" max="13314" width="12.85546875" style="1371" customWidth="1"/>
    <col min="13315" max="13315" width="11.7109375" style="1371" customWidth="1"/>
    <col min="13316" max="13316" width="11.42578125" style="1371" customWidth="1"/>
    <col min="13317" max="13317" width="11.28515625" style="1371" customWidth="1"/>
    <col min="13318" max="13318" width="13.5703125" style="1371" customWidth="1"/>
    <col min="13319" max="13319" width="10.5703125" style="1371" customWidth="1"/>
    <col min="13320" max="13320" width="11.7109375" style="1371" customWidth="1"/>
    <col min="13321" max="13321" width="13.7109375" style="1371" customWidth="1"/>
    <col min="13322" max="13567" width="9.140625" style="1371"/>
    <col min="13568" max="13568" width="38.140625" style="1371" customWidth="1"/>
    <col min="13569" max="13569" width="10.140625" style="1371" customWidth="1"/>
    <col min="13570" max="13570" width="12.85546875" style="1371" customWidth="1"/>
    <col min="13571" max="13571" width="11.7109375" style="1371" customWidth="1"/>
    <col min="13572" max="13572" width="11.42578125" style="1371" customWidth="1"/>
    <col min="13573" max="13573" width="11.28515625" style="1371" customWidth="1"/>
    <col min="13574" max="13574" width="13.5703125" style="1371" customWidth="1"/>
    <col min="13575" max="13575" width="10.5703125" style="1371" customWidth="1"/>
    <col min="13576" max="13576" width="11.7109375" style="1371" customWidth="1"/>
    <col min="13577" max="13577" width="13.7109375" style="1371" customWidth="1"/>
    <col min="13578" max="13823" width="9.140625" style="1371"/>
    <col min="13824" max="13824" width="38.140625" style="1371" customWidth="1"/>
    <col min="13825" max="13825" width="10.140625" style="1371" customWidth="1"/>
    <col min="13826" max="13826" width="12.85546875" style="1371" customWidth="1"/>
    <col min="13827" max="13827" width="11.7109375" style="1371" customWidth="1"/>
    <col min="13828" max="13828" width="11.42578125" style="1371" customWidth="1"/>
    <col min="13829" max="13829" width="11.28515625" style="1371" customWidth="1"/>
    <col min="13830" max="13830" width="13.5703125" style="1371" customWidth="1"/>
    <col min="13831" max="13831" width="10.5703125" style="1371" customWidth="1"/>
    <col min="13832" max="13832" width="11.7109375" style="1371" customWidth="1"/>
    <col min="13833" max="13833" width="13.7109375" style="1371" customWidth="1"/>
    <col min="13834" max="14079" width="9.140625" style="1371"/>
    <col min="14080" max="14080" width="38.140625" style="1371" customWidth="1"/>
    <col min="14081" max="14081" width="10.140625" style="1371" customWidth="1"/>
    <col min="14082" max="14082" width="12.85546875" style="1371" customWidth="1"/>
    <col min="14083" max="14083" width="11.7109375" style="1371" customWidth="1"/>
    <col min="14084" max="14084" width="11.42578125" style="1371" customWidth="1"/>
    <col min="14085" max="14085" width="11.28515625" style="1371" customWidth="1"/>
    <col min="14086" max="14086" width="13.5703125" style="1371" customWidth="1"/>
    <col min="14087" max="14087" width="10.5703125" style="1371" customWidth="1"/>
    <col min="14088" max="14088" width="11.7109375" style="1371" customWidth="1"/>
    <col min="14089" max="14089" width="13.7109375" style="1371" customWidth="1"/>
    <col min="14090" max="14335" width="9.140625" style="1371"/>
    <col min="14336" max="14336" width="38.140625" style="1371" customWidth="1"/>
    <col min="14337" max="14337" width="10.140625" style="1371" customWidth="1"/>
    <col min="14338" max="14338" width="12.85546875" style="1371" customWidth="1"/>
    <col min="14339" max="14339" width="11.7109375" style="1371" customWidth="1"/>
    <col min="14340" max="14340" width="11.42578125" style="1371" customWidth="1"/>
    <col min="14341" max="14341" width="11.28515625" style="1371" customWidth="1"/>
    <col min="14342" max="14342" width="13.5703125" style="1371" customWidth="1"/>
    <col min="14343" max="14343" width="10.5703125" style="1371" customWidth="1"/>
    <col min="14344" max="14344" width="11.7109375" style="1371" customWidth="1"/>
    <col min="14345" max="14345" width="13.7109375" style="1371" customWidth="1"/>
    <col min="14346" max="14591" width="9.140625" style="1371"/>
    <col min="14592" max="14592" width="38.140625" style="1371" customWidth="1"/>
    <col min="14593" max="14593" width="10.140625" style="1371" customWidth="1"/>
    <col min="14594" max="14594" width="12.85546875" style="1371" customWidth="1"/>
    <col min="14595" max="14595" width="11.7109375" style="1371" customWidth="1"/>
    <col min="14596" max="14596" width="11.42578125" style="1371" customWidth="1"/>
    <col min="14597" max="14597" width="11.28515625" style="1371" customWidth="1"/>
    <col min="14598" max="14598" width="13.5703125" style="1371" customWidth="1"/>
    <col min="14599" max="14599" width="10.5703125" style="1371" customWidth="1"/>
    <col min="14600" max="14600" width="11.7109375" style="1371" customWidth="1"/>
    <col min="14601" max="14601" width="13.7109375" style="1371" customWidth="1"/>
    <col min="14602" max="14847" width="9.140625" style="1371"/>
    <col min="14848" max="14848" width="38.140625" style="1371" customWidth="1"/>
    <col min="14849" max="14849" width="10.140625" style="1371" customWidth="1"/>
    <col min="14850" max="14850" width="12.85546875" style="1371" customWidth="1"/>
    <col min="14851" max="14851" width="11.7109375" style="1371" customWidth="1"/>
    <col min="14852" max="14852" width="11.42578125" style="1371" customWidth="1"/>
    <col min="14853" max="14853" width="11.28515625" style="1371" customWidth="1"/>
    <col min="14854" max="14854" width="13.5703125" style="1371" customWidth="1"/>
    <col min="14855" max="14855" width="10.5703125" style="1371" customWidth="1"/>
    <col min="14856" max="14856" width="11.7109375" style="1371" customWidth="1"/>
    <col min="14857" max="14857" width="13.7109375" style="1371" customWidth="1"/>
    <col min="14858" max="15103" width="9.140625" style="1371"/>
    <col min="15104" max="15104" width="38.140625" style="1371" customWidth="1"/>
    <col min="15105" max="15105" width="10.140625" style="1371" customWidth="1"/>
    <col min="15106" max="15106" width="12.85546875" style="1371" customWidth="1"/>
    <col min="15107" max="15107" width="11.7109375" style="1371" customWidth="1"/>
    <col min="15108" max="15108" width="11.42578125" style="1371" customWidth="1"/>
    <col min="15109" max="15109" width="11.28515625" style="1371" customWidth="1"/>
    <col min="15110" max="15110" width="13.5703125" style="1371" customWidth="1"/>
    <col min="15111" max="15111" width="10.5703125" style="1371" customWidth="1"/>
    <col min="15112" max="15112" width="11.7109375" style="1371" customWidth="1"/>
    <col min="15113" max="15113" width="13.7109375" style="1371" customWidth="1"/>
    <col min="15114" max="15359" width="9.140625" style="1371"/>
    <col min="15360" max="15360" width="38.140625" style="1371" customWidth="1"/>
    <col min="15361" max="15361" width="10.140625" style="1371" customWidth="1"/>
    <col min="15362" max="15362" width="12.85546875" style="1371" customWidth="1"/>
    <col min="15363" max="15363" width="11.7109375" style="1371" customWidth="1"/>
    <col min="15364" max="15364" width="11.42578125" style="1371" customWidth="1"/>
    <col min="15365" max="15365" width="11.28515625" style="1371" customWidth="1"/>
    <col min="15366" max="15366" width="13.5703125" style="1371" customWidth="1"/>
    <col min="15367" max="15367" width="10.5703125" style="1371" customWidth="1"/>
    <col min="15368" max="15368" width="11.7109375" style="1371" customWidth="1"/>
    <col min="15369" max="15369" width="13.7109375" style="1371" customWidth="1"/>
    <col min="15370" max="15615" width="9.140625" style="1371"/>
    <col min="15616" max="15616" width="38.140625" style="1371" customWidth="1"/>
    <col min="15617" max="15617" width="10.140625" style="1371" customWidth="1"/>
    <col min="15618" max="15618" width="12.85546875" style="1371" customWidth="1"/>
    <col min="15619" max="15619" width="11.7109375" style="1371" customWidth="1"/>
    <col min="15620" max="15620" width="11.42578125" style="1371" customWidth="1"/>
    <col min="15621" max="15621" width="11.28515625" style="1371" customWidth="1"/>
    <col min="15622" max="15622" width="13.5703125" style="1371" customWidth="1"/>
    <col min="15623" max="15623" width="10.5703125" style="1371" customWidth="1"/>
    <col min="15624" max="15624" width="11.7109375" style="1371" customWidth="1"/>
    <col min="15625" max="15625" width="13.7109375" style="1371" customWidth="1"/>
    <col min="15626" max="15871" width="9.140625" style="1371"/>
    <col min="15872" max="15872" width="38.140625" style="1371" customWidth="1"/>
    <col min="15873" max="15873" width="10.140625" style="1371" customWidth="1"/>
    <col min="15874" max="15874" width="12.85546875" style="1371" customWidth="1"/>
    <col min="15875" max="15875" width="11.7109375" style="1371" customWidth="1"/>
    <col min="15876" max="15876" width="11.42578125" style="1371" customWidth="1"/>
    <col min="15877" max="15877" width="11.28515625" style="1371" customWidth="1"/>
    <col min="15878" max="15878" width="13.5703125" style="1371" customWidth="1"/>
    <col min="15879" max="15879" width="10.5703125" style="1371" customWidth="1"/>
    <col min="15880" max="15880" width="11.7109375" style="1371" customWidth="1"/>
    <col min="15881" max="15881" width="13.7109375" style="1371" customWidth="1"/>
    <col min="15882" max="16127" width="9.140625" style="1371"/>
    <col min="16128" max="16128" width="38.140625" style="1371" customWidth="1"/>
    <col min="16129" max="16129" width="10.140625" style="1371" customWidth="1"/>
    <col min="16130" max="16130" width="12.85546875" style="1371" customWidth="1"/>
    <col min="16131" max="16131" width="11.7109375" style="1371" customWidth="1"/>
    <col min="16132" max="16132" width="11.42578125" style="1371" customWidth="1"/>
    <col min="16133" max="16133" width="11.28515625" style="1371" customWidth="1"/>
    <col min="16134" max="16134" width="13.5703125" style="1371" customWidth="1"/>
    <col min="16135" max="16135" width="10.5703125" style="1371" customWidth="1"/>
    <col min="16136" max="16136" width="11.7109375" style="1371" customWidth="1"/>
    <col min="16137" max="16137" width="13.7109375" style="1371" customWidth="1"/>
    <col min="16138" max="16384" width="9.140625" style="1371"/>
  </cols>
  <sheetData>
    <row r="1" spans="1:12" s="1457" customFormat="1" ht="17.25" x14ac:dyDescent="0.3">
      <c r="A1" s="1456" t="s">
        <v>3869</v>
      </c>
      <c r="B1" s="1456"/>
      <c r="C1" s="1456"/>
      <c r="D1" s="1456"/>
      <c r="E1" s="1456"/>
    </row>
    <row r="2" spans="1:12" ht="15" thickBot="1" x14ac:dyDescent="0.3">
      <c r="F2" s="1458"/>
      <c r="G2" s="1458"/>
      <c r="H2" s="1458"/>
      <c r="I2" s="1458"/>
      <c r="J2" s="1459" t="s">
        <v>8</v>
      </c>
    </row>
    <row r="3" spans="1:12" s="1460" customFormat="1" ht="18.75" customHeight="1" thickTop="1" thickBot="1" x14ac:dyDescent="0.3">
      <c r="A3" s="3409" t="s">
        <v>3870</v>
      </c>
      <c r="B3" s="3412" t="s">
        <v>3871</v>
      </c>
      <c r="C3" s="3412" t="s">
        <v>331</v>
      </c>
      <c r="D3" s="3412" t="s">
        <v>3872</v>
      </c>
      <c r="E3" s="3412" t="s">
        <v>3873</v>
      </c>
      <c r="F3" s="3415" t="s">
        <v>3874</v>
      </c>
      <c r="G3" s="3416"/>
      <c r="H3" s="3416"/>
      <c r="I3" s="3417"/>
      <c r="J3" s="3418" t="s">
        <v>532</v>
      </c>
      <c r="L3" s="1461"/>
    </row>
    <row r="4" spans="1:12" s="1460" customFormat="1" ht="17.25" customHeight="1" x14ac:dyDescent="0.25">
      <c r="A4" s="3410"/>
      <c r="B4" s="3413"/>
      <c r="C4" s="3413"/>
      <c r="D4" s="3413"/>
      <c r="E4" s="3413"/>
      <c r="F4" s="3421" t="s">
        <v>3875</v>
      </c>
      <c r="G4" s="3421" t="s">
        <v>3876</v>
      </c>
      <c r="H4" s="3421" t="s">
        <v>3877</v>
      </c>
      <c r="I4" s="3421" t="s">
        <v>3878</v>
      </c>
      <c r="J4" s="3419"/>
    </row>
    <row r="5" spans="1:12" s="1460" customFormat="1" ht="15.75" customHeight="1" thickBot="1" x14ac:dyDescent="0.3">
      <c r="A5" s="3411"/>
      <c r="B5" s="3414"/>
      <c r="C5" s="3414"/>
      <c r="D5" s="3414"/>
      <c r="E5" s="3414"/>
      <c r="F5" s="3422"/>
      <c r="G5" s="3422"/>
      <c r="H5" s="3422"/>
      <c r="I5" s="3422"/>
      <c r="J5" s="3420"/>
    </row>
    <row r="6" spans="1:12" ht="16.5" x14ac:dyDescent="0.3">
      <c r="A6" s="1462" t="s">
        <v>3879</v>
      </c>
      <c r="B6" s="1463">
        <v>45.921659520000006</v>
      </c>
      <c r="C6" s="1463">
        <v>2825.2753362038497</v>
      </c>
      <c r="D6" s="1463">
        <v>97.157258909999996</v>
      </c>
      <c r="E6" s="1463">
        <v>0</v>
      </c>
      <c r="F6" s="1463">
        <v>0</v>
      </c>
      <c r="G6" s="1463">
        <v>0</v>
      </c>
      <c r="H6" s="1463">
        <v>0</v>
      </c>
      <c r="I6" s="1463">
        <v>0</v>
      </c>
      <c r="J6" s="1464">
        <v>2968.3542546338499</v>
      </c>
      <c r="L6" s="1465"/>
    </row>
    <row r="7" spans="1:12" ht="16.5" x14ac:dyDescent="0.3">
      <c r="A7" s="1462" t="s">
        <v>3880</v>
      </c>
      <c r="B7" s="1463">
        <v>0.71911067734129996</v>
      </c>
      <c r="C7" s="1463">
        <v>19664.899297819957</v>
      </c>
      <c r="D7" s="1463">
        <v>0</v>
      </c>
      <c r="E7" s="1463">
        <v>0</v>
      </c>
      <c r="F7" s="1463">
        <v>9.3558019610000001E-2</v>
      </c>
      <c r="G7" s="1463">
        <v>0</v>
      </c>
      <c r="H7" s="1463">
        <v>0</v>
      </c>
      <c r="I7" s="1463">
        <v>0</v>
      </c>
      <c r="J7" s="1464">
        <v>19665.711966516908</v>
      </c>
      <c r="L7" s="1465"/>
    </row>
    <row r="8" spans="1:12" ht="16.5" x14ac:dyDescent="0.3">
      <c r="A8" s="1462" t="s">
        <v>3881</v>
      </c>
      <c r="B8" s="1463">
        <v>137.07526174</v>
      </c>
      <c r="C8" s="1463">
        <v>33643.406864082899</v>
      </c>
      <c r="D8" s="1463">
        <v>5726.0914788800001</v>
      </c>
      <c r="E8" s="1463">
        <v>7408.82149530077</v>
      </c>
      <c r="F8" s="1463">
        <v>7.6488125377234999</v>
      </c>
      <c r="G8" s="1463">
        <v>0</v>
      </c>
      <c r="H8" s="1463">
        <v>579.19180077415706</v>
      </c>
      <c r="I8" s="1463">
        <v>0</v>
      </c>
      <c r="J8" s="1464">
        <v>47502.235713315546</v>
      </c>
      <c r="L8" s="1465"/>
    </row>
    <row r="9" spans="1:12" ht="16.5" x14ac:dyDescent="0.3">
      <c r="A9" s="1462" t="s">
        <v>3882</v>
      </c>
      <c r="B9" s="1463">
        <v>1.990863E-2</v>
      </c>
      <c r="C9" s="1463">
        <v>16634.179630735802</v>
      </c>
      <c r="D9" s="1463">
        <v>0</v>
      </c>
      <c r="E9" s="1463">
        <v>0</v>
      </c>
      <c r="F9" s="1463">
        <v>7.6999999999999996E-4</v>
      </c>
      <c r="G9" s="1463">
        <v>0</v>
      </c>
      <c r="H9" s="1463">
        <v>0</v>
      </c>
      <c r="I9" s="1463">
        <v>34.471174750000003</v>
      </c>
      <c r="J9" s="1464">
        <v>16668.671484115803</v>
      </c>
      <c r="L9" s="1465"/>
    </row>
    <row r="10" spans="1:12" ht="20.25" customHeight="1" x14ac:dyDescent="0.3">
      <c r="A10" s="1466" t="s">
        <v>3883</v>
      </c>
      <c r="B10" s="1463">
        <v>0</v>
      </c>
      <c r="C10" s="1463">
        <v>582.22660014444307</v>
      </c>
      <c r="D10" s="1463">
        <v>0</v>
      </c>
      <c r="E10" s="1463">
        <v>0</v>
      </c>
      <c r="F10" s="1463">
        <v>0</v>
      </c>
      <c r="G10" s="1463">
        <v>0</v>
      </c>
      <c r="H10" s="1463">
        <v>0</v>
      </c>
      <c r="I10" s="1463">
        <v>0</v>
      </c>
      <c r="J10" s="1464">
        <v>582.22660014444307</v>
      </c>
      <c r="L10" s="1465"/>
    </row>
    <row r="11" spans="1:12" ht="16.5" x14ac:dyDescent="0.3">
      <c r="A11" s="1462" t="s">
        <v>3884</v>
      </c>
      <c r="B11" s="1463">
        <v>23.795908105096899</v>
      </c>
      <c r="C11" s="1463">
        <v>9543.8554961733535</v>
      </c>
      <c r="D11" s="1463">
        <v>0</v>
      </c>
      <c r="E11" s="1463">
        <v>0</v>
      </c>
      <c r="F11" s="1463">
        <v>0</v>
      </c>
      <c r="G11" s="1463">
        <v>0</v>
      </c>
      <c r="H11" s="1463">
        <v>0</v>
      </c>
      <c r="I11" s="1463">
        <v>0</v>
      </c>
      <c r="J11" s="1464">
        <v>9567.6514042784511</v>
      </c>
      <c r="L11" s="1465"/>
    </row>
    <row r="12" spans="1:12" ht="20.25" customHeight="1" x14ac:dyDescent="0.3">
      <c r="A12" s="1466" t="s">
        <v>3885</v>
      </c>
      <c r="B12" s="1463">
        <v>5504.4308486964601</v>
      </c>
      <c r="C12" s="1463">
        <v>25649.606136779039</v>
      </c>
      <c r="D12" s="1463">
        <v>22064.102003325002</v>
      </c>
      <c r="E12" s="1463">
        <v>62133.398638581501</v>
      </c>
      <c r="F12" s="1463">
        <v>0</v>
      </c>
      <c r="G12" s="1463">
        <v>0</v>
      </c>
      <c r="H12" s="1463">
        <v>0</v>
      </c>
      <c r="I12" s="1463">
        <v>496.49729666000002</v>
      </c>
      <c r="J12" s="1464">
        <v>115848.034924042</v>
      </c>
      <c r="L12" s="1465"/>
    </row>
    <row r="13" spans="1:12" ht="16.5" x14ac:dyDescent="0.3">
      <c r="A13" s="1462" t="s">
        <v>3886</v>
      </c>
      <c r="B13" s="1463">
        <v>4.8332588400000001</v>
      </c>
      <c r="C13" s="1463">
        <v>8558.2936538305203</v>
      </c>
      <c r="D13" s="1463">
        <v>0</v>
      </c>
      <c r="E13" s="1463">
        <v>0</v>
      </c>
      <c r="F13" s="1463">
        <v>7.5900000000000002E-5</v>
      </c>
      <c r="G13" s="1463">
        <v>0</v>
      </c>
      <c r="H13" s="1463">
        <v>0.16289235000000002</v>
      </c>
      <c r="I13" s="1463">
        <v>0</v>
      </c>
      <c r="J13" s="1464">
        <v>8563.2898809205199</v>
      </c>
      <c r="L13" s="1465"/>
    </row>
    <row r="14" spans="1:12" ht="16.5" x14ac:dyDescent="0.3">
      <c r="A14" s="1462" t="s">
        <v>3887</v>
      </c>
      <c r="B14" s="1463">
        <v>354.86795458999995</v>
      </c>
      <c r="C14" s="1463">
        <v>11468.1710451659</v>
      </c>
      <c r="D14" s="1463">
        <v>0</v>
      </c>
      <c r="E14" s="1463">
        <v>0</v>
      </c>
      <c r="F14" s="1463">
        <v>0</v>
      </c>
      <c r="G14" s="1463">
        <v>0</v>
      </c>
      <c r="H14" s="1463">
        <v>0</v>
      </c>
      <c r="I14" s="1463">
        <v>0</v>
      </c>
      <c r="J14" s="1464">
        <v>11823.0389997559</v>
      </c>
      <c r="L14" s="1465"/>
    </row>
    <row r="15" spans="1:12" ht="16.5" x14ac:dyDescent="0.3">
      <c r="A15" s="1462" t="s">
        <v>3888</v>
      </c>
      <c r="B15" s="1463">
        <v>447.30855166000003</v>
      </c>
      <c r="C15" s="1463">
        <v>11522.9938299681</v>
      </c>
      <c r="D15" s="1463">
        <v>1331.5366008850401</v>
      </c>
      <c r="E15" s="1463">
        <v>0</v>
      </c>
      <c r="F15" s="1463">
        <v>0</v>
      </c>
      <c r="G15" s="1463">
        <v>0</v>
      </c>
      <c r="H15" s="1463">
        <v>0</v>
      </c>
      <c r="I15" s="1463">
        <v>0</v>
      </c>
      <c r="J15" s="1464">
        <v>13301.83898251314</v>
      </c>
      <c r="L15" s="1465"/>
    </row>
    <row r="16" spans="1:12" ht="16.5" x14ac:dyDescent="0.3">
      <c r="A16" s="1462" t="s">
        <v>3889</v>
      </c>
      <c r="B16" s="1463">
        <v>110.47881871999999</v>
      </c>
      <c r="C16" s="1463">
        <v>12654.357476813502</v>
      </c>
      <c r="D16" s="1463">
        <v>0</v>
      </c>
      <c r="E16" s="1463">
        <v>0</v>
      </c>
      <c r="F16" s="1463">
        <v>107.16939418000001</v>
      </c>
      <c r="G16" s="1463">
        <v>0</v>
      </c>
      <c r="H16" s="1463">
        <v>14490.881196006201</v>
      </c>
      <c r="I16" s="1463">
        <v>0</v>
      </c>
      <c r="J16" s="1464">
        <v>27362.886885719701</v>
      </c>
      <c r="L16" s="1465"/>
    </row>
    <row r="17" spans="1:12" ht="16.5" x14ac:dyDescent="0.3">
      <c r="A17" s="1462" t="s">
        <v>3890</v>
      </c>
      <c r="B17" s="1463">
        <v>1391.35434116085</v>
      </c>
      <c r="C17" s="1463">
        <v>8502.41994715082</v>
      </c>
      <c r="D17" s="1463">
        <v>0</v>
      </c>
      <c r="E17" s="1463">
        <v>0</v>
      </c>
      <c r="F17" s="1463">
        <v>0</v>
      </c>
      <c r="G17" s="1463">
        <v>0</v>
      </c>
      <c r="H17" s="1463">
        <v>0</v>
      </c>
      <c r="I17" s="1463">
        <v>0</v>
      </c>
      <c r="J17" s="1464">
        <v>9893.7742883116698</v>
      </c>
      <c r="L17" s="1465"/>
    </row>
    <row r="18" spans="1:12" ht="16.5" x14ac:dyDescent="0.3">
      <c r="A18" s="1462" t="s">
        <v>3891</v>
      </c>
      <c r="B18" s="1463">
        <v>6.37319631</v>
      </c>
      <c r="C18" s="1463">
        <v>2285.5957027634804</v>
      </c>
      <c r="D18" s="1463">
        <v>0</v>
      </c>
      <c r="E18" s="1463">
        <v>0</v>
      </c>
      <c r="F18" s="1463">
        <v>0</v>
      </c>
      <c r="G18" s="1463">
        <v>0</v>
      </c>
      <c r="H18" s="1463">
        <v>1816.73054748</v>
      </c>
      <c r="I18" s="1463">
        <v>0</v>
      </c>
      <c r="J18" s="1464">
        <v>4108.6994465534808</v>
      </c>
      <c r="L18" s="1465"/>
    </row>
    <row r="19" spans="1:12" ht="16.5" x14ac:dyDescent="0.3">
      <c r="A19" s="1462" t="s">
        <v>3892</v>
      </c>
      <c r="B19" s="1463">
        <v>0</v>
      </c>
      <c r="C19" s="1463">
        <v>4.7469999999999998E-5</v>
      </c>
      <c r="D19" s="1463">
        <v>0</v>
      </c>
      <c r="E19" s="1463">
        <v>0</v>
      </c>
      <c r="F19" s="1463">
        <v>0</v>
      </c>
      <c r="G19" s="1463">
        <v>0</v>
      </c>
      <c r="H19" s="1463">
        <v>0</v>
      </c>
      <c r="I19" s="1463">
        <v>0</v>
      </c>
      <c r="J19" s="1464">
        <v>4.7469999999999998E-5</v>
      </c>
      <c r="L19" s="1465"/>
    </row>
    <row r="20" spans="1:12" ht="16.5" x14ac:dyDescent="0.3">
      <c r="A20" s="1462" t="s">
        <v>3893</v>
      </c>
      <c r="B20" s="1463">
        <v>0</v>
      </c>
      <c r="C20" s="1463">
        <v>1335.7415112690301</v>
      </c>
      <c r="D20" s="1463">
        <v>0</v>
      </c>
      <c r="E20" s="1463">
        <v>0</v>
      </c>
      <c r="F20" s="1463">
        <v>0</v>
      </c>
      <c r="G20" s="1463">
        <v>0</v>
      </c>
      <c r="H20" s="1463">
        <v>0</v>
      </c>
      <c r="I20" s="1463">
        <v>0</v>
      </c>
      <c r="J20" s="1464">
        <v>1335.7415112690301</v>
      </c>
      <c r="L20" s="1465"/>
    </row>
    <row r="21" spans="1:12" ht="16.5" x14ac:dyDescent="0.3">
      <c r="A21" s="1462" t="s">
        <v>3894</v>
      </c>
      <c r="B21" s="1463">
        <v>5.2202799999999999E-3</v>
      </c>
      <c r="C21" s="1463">
        <v>0</v>
      </c>
      <c r="D21" s="1463">
        <v>0</v>
      </c>
      <c r="E21" s="1463">
        <v>0</v>
      </c>
      <c r="F21" s="1463">
        <v>0</v>
      </c>
      <c r="G21" s="1463">
        <v>0</v>
      </c>
      <c r="H21" s="1463">
        <v>0</v>
      </c>
      <c r="I21" s="1463">
        <v>0</v>
      </c>
      <c r="J21" s="1464">
        <v>5.2202799999999999E-3</v>
      </c>
      <c r="L21" s="1465"/>
    </row>
    <row r="22" spans="1:12" ht="16.5" x14ac:dyDescent="0.3">
      <c r="A22" s="1462" t="s">
        <v>3895</v>
      </c>
      <c r="B22" s="1463">
        <v>149.1400137</v>
      </c>
      <c r="C22" s="1463">
        <v>933.85542340011</v>
      </c>
      <c r="D22" s="1463">
        <v>0</v>
      </c>
      <c r="E22" s="1463">
        <v>0</v>
      </c>
      <c r="F22" s="1463">
        <v>0</v>
      </c>
      <c r="G22" s="1463">
        <v>0</v>
      </c>
      <c r="H22" s="1463">
        <v>0</v>
      </c>
      <c r="I22" s="1463">
        <v>0</v>
      </c>
      <c r="J22" s="1464">
        <v>1082.9954371001099</v>
      </c>
      <c r="L22" s="1465"/>
    </row>
    <row r="23" spans="1:12" ht="16.5" x14ac:dyDescent="0.3">
      <c r="A23" s="1462" t="s">
        <v>3896</v>
      </c>
      <c r="B23" s="1463">
        <v>1227.617666481282</v>
      </c>
      <c r="C23" s="1463">
        <v>5676.8714236432388</v>
      </c>
      <c r="D23" s="1463">
        <v>0</v>
      </c>
      <c r="E23" s="1463">
        <v>0</v>
      </c>
      <c r="F23" s="1463">
        <v>0</v>
      </c>
      <c r="G23" s="1463">
        <v>0</v>
      </c>
      <c r="H23" s="1463">
        <v>0</v>
      </c>
      <c r="I23" s="1463">
        <v>0</v>
      </c>
      <c r="J23" s="1464">
        <v>6904.4890901245208</v>
      </c>
      <c r="L23" s="1465"/>
    </row>
    <row r="24" spans="1:12" ht="17.25" thickBot="1" x14ac:dyDescent="0.35">
      <c r="A24" s="1462" t="s">
        <v>3897</v>
      </c>
      <c r="B24" s="1463">
        <v>1251.336097627564</v>
      </c>
      <c r="C24" s="1463">
        <v>121819.12294452105</v>
      </c>
      <c r="D24" s="1463">
        <v>14731.123349973499</v>
      </c>
      <c r="E24" s="1463">
        <v>1122.8599276199998</v>
      </c>
      <c r="F24" s="1463">
        <v>8841.1738377218007</v>
      </c>
      <c r="G24" s="1463">
        <v>0</v>
      </c>
      <c r="H24" s="1463">
        <v>32075.378882223809</v>
      </c>
      <c r="I24" s="1463">
        <v>252812.95883535448</v>
      </c>
      <c r="J24" s="1464">
        <v>432653.95387504221</v>
      </c>
      <c r="L24" s="1465"/>
    </row>
    <row r="25" spans="1:12" ht="17.25" thickBot="1" x14ac:dyDescent="0.35">
      <c r="A25" s="1467" t="s">
        <v>532</v>
      </c>
      <c r="B25" s="1468">
        <v>10655.277816738593</v>
      </c>
      <c r="C25" s="1468">
        <v>293300.87236793514</v>
      </c>
      <c r="D25" s="1468">
        <v>43950.010691973541</v>
      </c>
      <c r="E25" s="1468">
        <v>70665.080061502274</v>
      </c>
      <c r="F25" s="1468">
        <v>8956.086448359134</v>
      </c>
      <c r="G25" s="1468">
        <v>0</v>
      </c>
      <c r="H25" s="1468">
        <v>48962.345318834166</v>
      </c>
      <c r="I25" s="1468">
        <v>253343.92730676447</v>
      </c>
      <c r="J25" s="1469">
        <v>729833.60001210729</v>
      </c>
      <c r="L25" s="1465"/>
    </row>
    <row r="26" spans="1:12" s="1470" customFormat="1" ht="35.25" customHeight="1" thickTop="1" x14ac:dyDescent="0.3">
      <c r="A26" s="3408" t="s">
        <v>3898</v>
      </c>
      <c r="B26" s="3408"/>
      <c r="C26" s="3408"/>
      <c r="D26" s="3408"/>
      <c r="E26" s="3408"/>
      <c r="F26" s="3408"/>
      <c r="G26" s="3408"/>
      <c r="H26" s="3408"/>
      <c r="I26" s="3408"/>
      <c r="J26" s="3408"/>
    </row>
    <row r="27" spans="1:12" s="1470" customFormat="1" ht="17.100000000000001" customHeight="1" x14ac:dyDescent="0.3">
      <c r="A27" s="1471" t="s">
        <v>396</v>
      </c>
      <c r="B27" s="1471"/>
      <c r="C27" s="1471"/>
      <c r="D27" s="1471"/>
      <c r="E27" s="1471"/>
      <c r="F27" s="748"/>
      <c r="G27" s="748"/>
      <c r="H27" s="748"/>
      <c r="I27" s="748"/>
      <c r="J27" s="748"/>
    </row>
    <row r="28" spans="1:12" s="1470" customFormat="1" ht="17.100000000000001" customHeight="1" x14ac:dyDescent="0.3">
      <c r="A28" s="748" t="s">
        <v>3796</v>
      </c>
      <c r="B28" s="1472"/>
      <c r="C28" s="1472"/>
      <c r="D28" s="1472"/>
      <c r="E28" s="1472"/>
      <c r="F28" s="1473"/>
      <c r="G28" s="1473"/>
      <c r="H28" s="1473"/>
      <c r="I28" s="1473"/>
      <c r="J28" s="1473"/>
    </row>
    <row r="29" spans="1:12" ht="9.75" customHeight="1" x14ac:dyDescent="0.25">
      <c r="A29" s="474"/>
      <c r="B29" s="474"/>
      <c r="C29" s="474"/>
      <c r="D29" s="474"/>
      <c r="E29" s="474"/>
      <c r="F29" s="1474"/>
      <c r="G29" s="1474"/>
      <c r="H29" s="474"/>
      <c r="I29" s="474"/>
    </row>
    <row r="30" spans="1:12" ht="17.25" x14ac:dyDescent="0.3">
      <c r="A30" s="1457"/>
      <c r="B30" s="1457"/>
      <c r="C30" s="1457"/>
      <c r="D30" s="1457"/>
      <c r="E30" s="1457"/>
      <c r="F30" s="1474"/>
      <c r="G30" s="1474"/>
      <c r="H30" s="474"/>
      <c r="I30" s="474"/>
    </row>
    <row r="31" spans="1:12" ht="17.25" x14ac:dyDescent="0.3">
      <c r="A31" s="1457"/>
      <c r="B31" s="1457"/>
      <c r="C31" s="1457"/>
      <c r="D31" s="1457"/>
      <c r="E31" s="1457"/>
      <c r="F31" s="1474"/>
      <c r="G31" s="1474"/>
      <c r="H31" s="474"/>
      <c r="I31" s="474"/>
    </row>
    <row r="32" spans="1:12" ht="17.25" x14ac:dyDescent="0.3">
      <c r="A32" s="1457"/>
      <c r="B32" s="1457"/>
      <c r="C32" s="1457"/>
      <c r="D32" s="1457"/>
      <c r="E32" s="1457"/>
    </row>
    <row r="33" spans="1:5" ht="17.25" x14ac:dyDescent="0.3">
      <c r="A33" s="1457"/>
      <c r="B33" s="1457"/>
      <c r="C33" s="1457"/>
      <c r="D33" s="1457"/>
      <c r="E33" s="1457"/>
    </row>
    <row r="34" spans="1:5" ht="17.25" x14ac:dyDescent="0.3">
      <c r="A34" s="1457"/>
      <c r="B34" s="1457"/>
      <c r="C34" s="1457"/>
      <c r="D34" s="1457"/>
      <c r="E34" s="1457"/>
    </row>
    <row r="35" spans="1:5" ht="17.25" x14ac:dyDescent="0.3">
      <c r="A35" s="1457"/>
      <c r="B35" s="1457"/>
      <c r="C35" s="1457"/>
      <c r="D35" s="1457"/>
      <c r="E35" s="1457"/>
    </row>
    <row r="36" spans="1:5" ht="17.25" x14ac:dyDescent="0.3">
      <c r="A36" s="1457"/>
      <c r="B36" s="1457"/>
      <c r="C36" s="1457"/>
      <c r="D36" s="1457"/>
      <c r="E36" s="1457"/>
    </row>
    <row r="37" spans="1:5" ht="17.25" x14ac:dyDescent="0.3">
      <c r="A37" s="1457"/>
      <c r="B37" s="1457"/>
      <c r="C37" s="1457"/>
      <c r="D37" s="1457"/>
      <c r="E37" s="1457"/>
    </row>
    <row r="38" spans="1:5" ht="17.25" x14ac:dyDescent="0.3">
      <c r="A38" s="1457"/>
      <c r="B38" s="1457"/>
      <c r="C38" s="1457"/>
      <c r="D38" s="1457"/>
      <c r="E38" s="1457"/>
    </row>
    <row r="39" spans="1:5" ht="17.25" x14ac:dyDescent="0.3">
      <c r="A39" s="1457"/>
      <c r="B39" s="1457"/>
      <c r="C39" s="1457"/>
      <c r="D39" s="1457"/>
      <c r="E39" s="1457"/>
    </row>
    <row r="40" spans="1:5" ht="17.25" x14ac:dyDescent="0.3">
      <c r="A40" s="1457"/>
      <c r="B40" s="1457"/>
      <c r="C40" s="1457"/>
      <c r="D40" s="1457"/>
      <c r="E40" s="1457"/>
    </row>
    <row r="41" spans="1:5" ht="17.25" x14ac:dyDescent="0.3">
      <c r="A41" s="1457"/>
      <c r="B41" s="1457"/>
      <c r="C41" s="1457"/>
      <c r="D41" s="1457"/>
      <c r="E41" s="1457"/>
    </row>
    <row r="42" spans="1:5" ht="17.25" x14ac:dyDescent="0.3">
      <c r="A42" s="1457"/>
      <c r="B42" s="1457"/>
      <c r="C42" s="1457"/>
      <c r="D42" s="1457"/>
      <c r="E42" s="1457"/>
    </row>
    <row r="43" spans="1:5" ht="17.25" x14ac:dyDescent="0.3">
      <c r="A43" s="1457"/>
      <c r="B43" s="1457"/>
      <c r="C43" s="1457"/>
      <c r="D43" s="1457"/>
      <c r="E43" s="1457"/>
    </row>
    <row r="44" spans="1:5" ht="17.25" x14ac:dyDescent="0.3">
      <c r="A44" s="1457"/>
      <c r="B44" s="1457"/>
      <c r="C44" s="1457"/>
      <c r="D44" s="1457"/>
      <c r="E44" s="1457"/>
    </row>
    <row r="45" spans="1:5" ht="17.25" x14ac:dyDescent="0.3">
      <c r="A45" s="1457"/>
      <c r="B45" s="1457"/>
      <c r="C45" s="1457"/>
      <c r="D45" s="1457"/>
      <c r="E45" s="1457"/>
    </row>
    <row r="46" spans="1:5" ht="17.25" x14ac:dyDescent="0.3">
      <c r="A46" s="1457"/>
      <c r="B46" s="1457"/>
      <c r="C46" s="1457"/>
      <c r="D46" s="1457"/>
      <c r="E46" s="1457"/>
    </row>
    <row r="47" spans="1:5" ht="17.25" x14ac:dyDescent="0.3">
      <c r="A47" s="1457"/>
      <c r="B47" s="1457"/>
      <c r="C47" s="1457"/>
      <c r="D47" s="1457"/>
      <c r="E47" s="1457"/>
    </row>
    <row r="48" spans="1:5" ht="17.25" x14ac:dyDescent="0.3">
      <c r="A48" s="1457"/>
      <c r="B48" s="1457"/>
      <c r="C48" s="1457"/>
      <c r="D48" s="1457"/>
      <c r="E48" s="1457"/>
    </row>
    <row r="49" spans="1:5" ht="17.25" x14ac:dyDescent="0.3">
      <c r="A49" s="1457"/>
      <c r="B49" s="1457"/>
      <c r="C49" s="1457"/>
      <c r="D49" s="1457"/>
      <c r="E49" s="1457"/>
    </row>
    <row r="50" spans="1:5" ht="17.25" x14ac:dyDescent="0.3">
      <c r="A50" s="1457"/>
      <c r="B50" s="1457"/>
      <c r="C50" s="1457"/>
      <c r="D50" s="1457"/>
      <c r="E50" s="1457"/>
    </row>
    <row r="51" spans="1:5" ht="17.25" x14ac:dyDescent="0.3">
      <c r="A51" s="1457"/>
      <c r="B51" s="1457"/>
      <c r="C51" s="1457"/>
      <c r="D51" s="1457"/>
      <c r="E51" s="1457"/>
    </row>
    <row r="52" spans="1:5" ht="17.25" x14ac:dyDescent="0.3">
      <c r="A52" s="1457"/>
      <c r="B52" s="1457"/>
      <c r="C52" s="1457"/>
      <c r="D52" s="1457"/>
      <c r="E52" s="1457"/>
    </row>
    <row r="53" spans="1:5" ht="17.25" x14ac:dyDescent="0.3">
      <c r="A53" s="1457"/>
      <c r="B53" s="1457"/>
      <c r="C53" s="1457"/>
      <c r="D53" s="1457"/>
      <c r="E53" s="1457"/>
    </row>
    <row r="54" spans="1:5" ht="17.25" x14ac:dyDescent="0.3">
      <c r="A54" s="1457"/>
      <c r="B54" s="1457"/>
      <c r="C54" s="1457"/>
      <c r="D54" s="1457"/>
      <c r="E54" s="1457"/>
    </row>
    <row r="55" spans="1:5" ht="17.25" x14ac:dyDescent="0.3">
      <c r="A55" s="1457"/>
      <c r="B55" s="1457"/>
      <c r="C55" s="1457"/>
      <c r="D55" s="1457"/>
      <c r="E55" s="1457"/>
    </row>
    <row r="56" spans="1:5" ht="17.25" x14ac:dyDescent="0.3">
      <c r="A56" s="1457"/>
      <c r="B56" s="1457"/>
      <c r="C56" s="1457"/>
      <c r="D56" s="1457"/>
      <c r="E56" s="1457"/>
    </row>
    <row r="57" spans="1:5" ht="17.25" x14ac:dyDescent="0.3">
      <c r="A57" s="1457"/>
      <c r="B57" s="1457"/>
      <c r="C57" s="1457"/>
      <c r="D57" s="1457"/>
      <c r="E57" s="1457"/>
    </row>
    <row r="58" spans="1:5" ht="17.25" x14ac:dyDescent="0.3">
      <c r="A58" s="1457"/>
      <c r="B58" s="1457"/>
      <c r="C58" s="1457"/>
      <c r="D58" s="1457"/>
      <c r="E58" s="1457"/>
    </row>
    <row r="59" spans="1:5" ht="17.25" x14ac:dyDescent="0.3">
      <c r="A59" s="1457"/>
      <c r="B59" s="1457"/>
      <c r="C59" s="1457"/>
      <c r="D59" s="1457"/>
      <c r="E59" s="1457"/>
    </row>
    <row r="60" spans="1:5" ht="17.25" x14ac:dyDescent="0.3">
      <c r="A60" s="1457"/>
      <c r="B60" s="1457"/>
      <c r="C60" s="1457"/>
      <c r="D60" s="1457"/>
      <c r="E60" s="1457"/>
    </row>
    <row r="61" spans="1:5" ht="17.25" x14ac:dyDescent="0.3">
      <c r="A61" s="1457"/>
      <c r="B61" s="1457"/>
      <c r="C61" s="1457"/>
      <c r="D61" s="1457"/>
      <c r="E61" s="1457"/>
    </row>
    <row r="62" spans="1:5" ht="17.25" x14ac:dyDescent="0.3">
      <c r="A62" s="1457"/>
      <c r="B62" s="1457"/>
      <c r="C62" s="1457"/>
      <c r="D62" s="1457"/>
      <c r="E62" s="1457"/>
    </row>
    <row r="63" spans="1:5" ht="17.25" x14ac:dyDescent="0.3">
      <c r="A63" s="1457"/>
      <c r="B63" s="1457"/>
      <c r="C63" s="1457"/>
      <c r="D63" s="1457"/>
      <c r="E63" s="1457"/>
    </row>
    <row r="64" spans="1:5" ht="17.25" x14ac:dyDescent="0.3">
      <c r="A64" s="1457"/>
      <c r="B64" s="1457"/>
      <c r="C64" s="1457"/>
      <c r="D64" s="1457"/>
      <c r="E64" s="1457"/>
    </row>
    <row r="65" spans="1:5" ht="17.25" x14ac:dyDescent="0.3">
      <c r="A65" s="1457"/>
      <c r="B65" s="1457"/>
      <c r="C65" s="1457"/>
      <c r="D65" s="1457"/>
      <c r="E65" s="1457"/>
    </row>
    <row r="66" spans="1:5" ht="17.25" x14ac:dyDescent="0.3">
      <c r="A66" s="1457"/>
      <c r="B66" s="1457"/>
      <c r="C66" s="1457"/>
      <c r="D66" s="1457"/>
      <c r="E66" s="1457"/>
    </row>
    <row r="67" spans="1:5" ht="17.25" x14ac:dyDescent="0.3">
      <c r="A67" s="1457"/>
      <c r="B67" s="1457"/>
      <c r="C67" s="1457"/>
      <c r="D67" s="1457"/>
      <c r="E67" s="1457"/>
    </row>
    <row r="68" spans="1:5" ht="17.25" x14ac:dyDescent="0.3">
      <c r="A68" s="1457"/>
      <c r="B68" s="1457"/>
      <c r="C68" s="1457"/>
      <c r="D68" s="1457"/>
      <c r="E68" s="1457"/>
    </row>
    <row r="69" spans="1:5" ht="17.25" x14ac:dyDescent="0.3">
      <c r="A69" s="1457"/>
      <c r="B69" s="1457"/>
      <c r="C69" s="1457"/>
      <c r="D69" s="1457"/>
      <c r="E69" s="1457"/>
    </row>
    <row r="70" spans="1:5" ht="17.25" x14ac:dyDescent="0.3">
      <c r="A70" s="1457"/>
      <c r="B70" s="1457"/>
      <c r="C70" s="1457"/>
      <c r="D70" s="1457"/>
      <c r="E70" s="1457"/>
    </row>
  </sheetData>
  <mergeCells count="12">
    <mergeCell ref="A26:J26"/>
    <mergeCell ref="A3:A5"/>
    <mergeCell ref="B3:B5"/>
    <mergeCell ref="C3:C5"/>
    <mergeCell ref="D3:D5"/>
    <mergeCell ref="E3:E5"/>
    <mergeCell ref="F3:I3"/>
    <mergeCell ref="J3:J5"/>
    <mergeCell ref="F4:F5"/>
    <mergeCell ref="G4:G5"/>
    <mergeCell ref="H4:H5"/>
    <mergeCell ref="I4:I5"/>
  </mergeCells>
  <pageMargins left="0.7" right="0.7" top="0.75" bottom="0.75" header="0.3" footer="0.3"/>
  <pageSetup paperSize="9" scale="6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EFACF-AC96-4B43-85E3-B83C801F7F43}">
  <sheetPr>
    <pageSetUpPr fitToPage="1"/>
  </sheetPr>
  <dimension ref="A1:R43"/>
  <sheetViews>
    <sheetView zoomScaleNormal="100" zoomScaleSheetLayoutView="80" workbookViewId="0">
      <selection activeCell="C112" sqref="C112"/>
    </sheetView>
  </sheetViews>
  <sheetFormatPr defaultColWidth="8.85546875" defaultRowHeight="20.100000000000001" customHeight="1" x14ac:dyDescent="0.25"/>
  <cols>
    <col min="1" max="1" width="4.85546875" style="1478" customWidth="1"/>
    <col min="2" max="2" width="40.42578125" style="1478" bestFit="1" customWidth="1"/>
    <col min="3" max="3" width="14" style="1478" bestFit="1" customWidth="1"/>
    <col min="4" max="5" width="14.42578125" style="1478" bestFit="1" customWidth="1"/>
    <col min="6" max="6" width="14" style="1478" bestFit="1" customWidth="1"/>
    <col min="7" max="7" width="14.42578125" style="1478" bestFit="1" customWidth="1"/>
    <col min="8" max="8" width="14.5703125" style="1478" bestFit="1" customWidth="1"/>
    <col min="9" max="9" width="13.140625" style="1478" customWidth="1"/>
    <col min="10" max="10" width="13.5703125" style="1478" bestFit="1" customWidth="1"/>
    <col min="11" max="11" width="13.7109375" style="1478" customWidth="1"/>
    <col min="12" max="12" width="13.140625" style="1478" bestFit="1" customWidth="1"/>
    <col min="13" max="13" width="13.28515625" style="1478" customWidth="1"/>
    <col min="14" max="14" width="13.5703125" style="1478" customWidth="1"/>
    <col min="15" max="15" width="13.42578125" style="1478" customWidth="1"/>
    <col min="16" max="16" width="12.5703125" style="1478" customWidth="1"/>
    <col min="17" max="18" width="8.85546875" style="1478"/>
    <col min="19" max="19" width="13.5703125" style="1478" bestFit="1" customWidth="1"/>
    <col min="20" max="20" width="8.85546875" style="1478"/>
    <col min="21" max="21" width="11.140625" style="1478" bestFit="1" customWidth="1"/>
    <col min="22" max="16384" width="8.85546875" style="1478"/>
  </cols>
  <sheetData>
    <row r="1" spans="1:16" ht="17.25" x14ac:dyDescent="0.25">
      <c r="A1" s="1475" t="s">
        <v>3899</v>
      </c>
      <c r="B1" s="1476"/>
      <c r="C1" s="1476"/>
      <c r="D1" s="1476"/>
      <c r="E1" s="1476"/>
      <c r="F1" s="1476"/>
      <c r="G1" s="1476"/>
      <c r="H1" s="1476"/>
      <c r="I1" s="1476"/>
      <c r="J1" s="1476"/>
      <c r="K1" s="1476"/>
      <c r="L1" s="1477"/>
      <c r="M1" s="1477"/>
      <c r="N1" s="1477"/>
      <c r="O1" s="1477"/>
    </row>
    <row r="2" spans="1:16" ht="18" thickBot="1" x14ac:dyDescent="0.3">
      <c r="A2" s="1479"/>
      <c r="B2" s="1479"/>
      <c r="C2" s="1480"/>
      <c r="D2" s="1480"/>
      <c r="E2" s="1480"/>
      <c r="F2" s="1481"/>
      <c r="I2" s="1482" t="s">
        <v>3900</v>
      </c>
      <c r="K2" s="1481"/>
      <c r="L2" s="1482"/>
      <c r="M2" s="1481"/>
      <c r="N2" s="1483"/>
      <c r="O2" s="1477"/>
    </row>
    <row r="3" spans="1:16" s="1289" customFormat="1" ht="17.25" thickBot="1" x14ac:dyDescent="0.3">
      <c r="A3" s="3423"/>
      <c r="B3" s="3424"/>
      <c r="C3" s="3425" t="s">
        <v>3901</v>
      </c>
      <c r="D3" s="3426"/>
      <c r="E3" s="3426"/>
      <c r="F3" s="3426"/>
      <c r="G3" s="3427"/>
      <c r="H3" s="1484" t="s">
        <v>3628</v>
      </c>
      <c r="I3" s="1484" t="s">
        <v>3628</v>
      </c>
    </row>
    <row r="4" spans="1:16" s="1289" customFormat="1" ht="17.25" thickBot="1" x14ac:dyDescent="0.3">
      <c r="A4" s="1485"/>
      <c r="B4" s="1486"/>
      <c r="C4" s="1487">
        <v>44743</v>
      </c>
      <c r="D4" s="1487">
        <v>44750</v>
      </c>
      <c r="E4" s="1487">
        <v>44757</v>
      </c>
      <c r="F4" s="1487">
        <v>44764</v>
      </c>
      <c r="G4" s="1487">
        <v>44771</v>
      </c>
      <c r="H4" s="1488">
        <v>44713</v>
      </c>
      <c r="I4" s="1488">
        <v>44743</v>
      </c>
    </row>
    <row r="5" spans="1:16" ht="17.25" x14ac:dyDescent="0.25">
      <c r="A5" s="1489"/>
      <c r="B5" s="1490"/>
      <c r="C5" s="1491" t="s">
        <v>2027</v>
      </c>
      <c r="D5" s="1491"/>
      <c r="E5" s="1491"/>
      <c r="F5" s="1491"/>
      <c r="G5" s="1491"/>
      <c r="H5" s="1492"/>
      <c r="I5" s="1493"/>
    </row>
    <row r="6" spans="1:16" ht="17.25" x14ac:dyDescent="0.25">
      <c r="A6" s="1494">
        <v>1</v>
      </c>
      <c r="B6" s="1495" t="s">
        <v>3902</v>
      </c>
      <c r="C6" s="1496">
        <v>900</v>
      </c>
      <c r="D6" s="1496">
        <v>900</v>
      </c>
      <c r="E6" s="1496">
        <v>900</v>
      </c>
      <c r="F6" s="1496">
        <v>900</v>
      </c>
      <c r="G6" s="1496">
        <v>900</v>
      </c>
      <c r="H6" s="1497">
        <v>2400</v>
      </c>
      <c r="I6" s="1496">
        <f>SUM(C6:G6)</f>
        <v>4500</v>
      </c>
    </row>
    <row r="7" spans="1:16" ht="17.25" x14ac:dyDescent="0.25">
      <c r="A7" s="1494">
        <v>2</v>
      </c>
      <c r="B7" s="1495" t="s">
        <v>3903</v>
      </c>
      <c r="C7" s="1496">
        <v>2370</v>
      </c>
      <c r="D7" s="1496">
        <v>1800</v>
      </c>
      <c r="E7" s="1496">
        <v>2200</v>
      </c>
      <c r="F7" s="1496">
        <v>1970</v>
      </c>
      <c r="G7" s="1496">
        <v>1770</v>
      </c>
      <c r="H7" s="1497">
        <v>6350</v>
      </c>
      <c r="I7" s="1496">
        <f>SUM(C7:G7)</f>
        <v>10110</v>
      </c>
    </row>
    <row r="8" spans="1:16" ht="17.25" x14ac:dyDescent="0.25">
      <c r="A8" s="1494">
        <v>3</v>
      </c>
      <c r="B8" s="1498" t="s">
        <v>3904</v>
      </c>
      <c r="C8" s="1496">
        <v>1300</v>
      </c>
      <c r="D8" s="1496">
        <v>1200</v>
      </c>
      <c r="E8" s="1496">
        <v>1150</v>
      </c>
      <c r="F8" s="1496">
        <v>900</v>
      </c>
      <c r="G8" s="1496">
        <v>900</v>
      </c>
      <c r="H8" s="1497">
        <v>2400</v>
      </c>
      <c r="I8" s="1496">
        <f>SUM(C8:G8)</f>
        <v>5450</v>
      </c>
    </row>
    <row r="9" spans="1:16" ht="17.25" x14ac:dyDescent="0.25">
      <c r="A9" s="1494">
        <v>4</v>
      </c>
      <c r="B9" s="1495" t="s">
        <v>3905</v>
      </c>
      <c r="C9" s="1496">
        <v>0</v>
      </c>
      <c r="D9" s="1496">
        <v>1472.3</v>
      </c>
      <c r="E9" s="1496">
        <v>0</v>
      </c>
      <c r="F9" s="1496">
        <v>790</v>
      </c>
      <c r="G9" s="1496">
        <v>0</v>
      </c>
      <c r="H9" s="1497">
        <v>4024</v>
      </c>
      <c r="I9" s="1496">
        <f>SUM(C9:G9)</f>
        <v>2262.3000000000002</v>
      </c>
    </row>
    <row r="10" spans="1:16" ht="17.25" x14ac:dyDescent="0.25">
      <c r="A10" s="1494">
        <v>5</v>
      </c>
      <c r="B10" s="1495" t="s">
        <v>3906</v>
      </c>
      <c r="C10" s="1496">
        <f>C8-C9</f>
        <v>1300</v>
      </c>
      <c r="D10" s="1496">
        <f t="shared" ref="D10:G10" si="0">D8-D9</f>
        <v>-272.29999999999995</v>
      </c>
      <c r="E10" s="1496">
        <f t="shared" si="0"/>
        <v>1150</v>
      </c>
      <c r="F10" s="1496">
        <f t="shared" si="0"/>
        <v>110</v>
      </c>
      <c r="G10" s="1496">
        <f t="shared" si="0"/>
        <v>900</v>
      </c>
      <c r="H10" s="1499">
        <v>-1624</v>
      </c>
      <c r="I10" s="1496">
        <f>I8-I9</f>
        <v>3187.7</v>
      </c>
    </row>
    <row r="11" spans="1:16" ht="18" thickBot="1" x14ac:dyDescent="0.3">
      <c r="A11" s="1500"/>
      <c r="B11" s="1501"/>
      <c r="C11" s="1502"/>
      <c r="D11" s="1502"/>
      <c r="E11" s="1502"/>
      <c r="F11" s="1502"/>
      <c r="G11" s="1502"/>
      <c r="H11" s="1503"/>
      <c r="I11" s="1502"/>
    </row>
    <row r="12" spans="1:16" s="1506" customFormat="1" ht="17.100000000000001" customHeight="1" x14ac:dyDescent="0.25">
      <c r="A12" s="1504" t="s">
        <v>396</v>
      </c>
      <c r="B12" s="1505"/>
      <c r="C12" s="1505"/>
      <c r="D12" s="1505"/>
      <c r="E12" s="1505"/>
      <c r="F12" s="1505"/>
      <c r="G12" s="1505"/>
      <c r="H12" s="1505"/>
      <c r="I12" s="1505"/>
      <c r="J12" s="1505"/>
      <c r="K12" s="1505"/>
      <c r="L12" s="1505"/>
      <c r="M12" s="1505"/>
      <c r="N12" s="1505"/>
      <c r="O12" s="1505"/>
    </row>
    <row r="13" spans="1:16" s="1506" customFormat="1" ht="17.100000000000001" customHeight="1" x14ac:dyDescent="0.25">
      <c r="A13" s="1507" t="s">
        <v>3907</v>
      </c>
      <c r="B13" s="1508"/>
      <c r="C13" s="1508"/>
      <c r="D13" s="1508"/>
      <c r="E13" s="1508"/>
      <c r="F13" s="1508"/>
      <c r="G13" s="1508"/>
      <c r="H13" s="1508"/>
      <c r="I13" s="1508"/>
      <c r="J13" s="1508"/>
      <c r="K13" s="1508"/>
      <c r="L13" s="1508"/>
      <c r="M13" s="1508"/>
      <c r="N13" s="1508"/>
      <c r="O13" s="1508"/>
    </row>
    <row r="14" spans="1:16" ht="17.25" x14ac:dyDescent="0.25">
      <c r="A14" s="1477"/>
      <c r="B14" s="1476"/>
      <c r="C14" s="1476"/>
      <c r="D14" s="1476"/>
      <c r="E14" s="1476"/>
      <c r="F14" s="1476"/>
      <c r="G14" s="1476"/>
      <c r="H14" s="1476"/>
      <c r="I14" s="1476"/>
      <c r="J14" s="1476"/>
      <c r="K14" s="1476"/>
      <c r="L14" s="1477"/>
      <c r="M14" s="1477"/>
      <c r="N14" s="1481"/>
      <c r="O14" s="1477"/>
    </row>
    <row r="15" spans="1:16" ht="17.25" x14ac:dyDescent="0.25">
      <c r="A15" s="1475" t="s">
        <v>3908</v>
      </c>
      <c r="B15" s="1477"/>
      <c r="C15" s="1477"/>
      <c r="D15" s="1477"/>
      <c r="E15" s="1477"/>
      <c r="F15" s="1477"/>
      <c r="G15" s="1480"/>
    </row>
    <row r="16" spans="1:16" ht="18" thickBot="1" x14ac:dyDescent="0.3">
      <c r="A16" s="1476"/>
      <c r="B16" s="1477"/>
      <c r="C16" s="1477"/>
      <c r="D16" s="1477"/>
      <c r="E16" s="1477"/>
      <c r="F16" s="1477"/>
      <c r="G16" s="1509"/>
      <c r="H16" s="1509"/>
      <c r="I16" s="1509"/>
      <c r="J16" s="1509"/>
      <c r="K16" s="1509"/>
      <c r="L16" s="1509"/>
      <c r="M16" s="1509"/>
      <c r="N16" s="1509"/>
      <c r="O16" s="1510" t="s">
        <v>8</v>
      </c>
      <c r="P16" s="1480"/>
    </row>
    <row r="17" spans="1:15" s="1289" customFormat="1" ht="17.25" thickBot="1" x14ac:dyDescent="0.3">
      <c r="A17" s="3428"/>
      <c r="B17" s="3429"/>
      <c r="C17" s="1488">
        <v>44378</v>
      </c>
      <c r="D17" s="1488">
        <v>44409</v>
      </c>
      <c r="E17" s="1488">
        <v>44440</v>
      </c>
      <c r="F17" s="1488">
        <v>44470</v>
      </c>
      <c r="G17" s="1488">
        <v>44501</v>
      </c>
      <c r="H17" s="1488">
        <v>44531</v>
      </c>
      <c r="I17" s="1488">
        <v>44562</v>
      </c>
      <c r="J17" s="1488">
        <v>44593</v>
      </c>
      <c r="K17" s="1488">
        <v>44621</v>
      </c>
      <c r="L17" s="1488">
        <v>44652</v>
      </c>
      <c r="M17" s="1488">
        <v>44682</v>
      </c>
      <c r="N17" s="1488">
        <v>44713</v>
      </c>
      <c r="O17" s="1488">
        <v>44743</v>
      </c>
    </row>
    <row r="18" spans="1:15" ht="17.25" x14ac:dyDescent="0.25">
      <c r="A18" s="1511"/>
      <c r="B18" s="1512"/>
      <c r="C18" s="1513"/>
      <c r="D18" s="1513"/>
      <c r="E18" s="1513"/>
      <c r="F18" s="1513"/>
      <c r="G18" s="1513"/>
      <c r="H18" s="1513"/>
      <c r="I18" s="1513"/>
      <c r="J18" s="1513"/>
      <c r="K18" s="1513"/>
      <c r="L18" s="1513"/>
      <c r="M18" s="1513"/>
      <c r="N18" s="1513"/>
      <c r="O18" s="1513"/>
    </row>
    <row r="19" spans="1:15" ht="17.25" x14ac:dyDescent="0.25">
      <c r="A19" s="1514">
        <v>1</v>
      </c>
      <c r="B19" s="1515" t="s">
        <v>3909</v>
      </c>
      <c r="C19" s="1516">
        <v>3500</v>
      </c>
      <c r="D19" s="1516">
        <v>2000</v>
      </c>
      <c r="E19" s="1516">
        <v>2000</v>
      </c>
      <c r="F19" s="1516">
        <v>3500</v>
      </c>
      <c r="G19" s="1516">
        <v>3200</v>
      </c>
      <c r="H19" s="1516">
        <v>5000</v>
      </c>
      <c r="I19" s="1516">
        <v>2800</v>
      </c>
      <c r="J19" s="1516">
        <v>3200</v>
      </c>
      <c r="K19" s="1516">
        <v>3200</v>
      </c>
      <c r="L19" s="1516">
        <v>4000</v>
      </c>
      <c r="M19" s="1516">
        <v>2000</v>
      </c>
      <c r="N19" s="1516">
        <v>2400</v>
      </c>
      <c r="O19" s="1516">
        <v>4500</v>
      </c>
    </row>
    <row r="20" spans="1:15" ht="17.25" x14ac:dyDescent="0.25">
      <c r="A20" s="1517"/>
      <c r="B20" s="1515"/>
      <c r="C20" s="1518"/>
      <c r="D20" s="1518"/>
      <c r="E20" s="1518"/>
      <c r="F20" s="1518"/>
      <c r="G20" s="1518"/>
      <c r="H20" s="1518"/>
      <c r="I20" s="1518"/>
      <c r="J20" s="1518"/>
      <c r="K20" s="1518"/>
      <c r="L20" s="1518"/>
      <c r="M20" s="1518"/>
      <c r="N20" s="1518"/>
      <c r="O20" s="1518"/>
    </row>
    <row r="21" spans="1:15" ht="17.25" x14ac:dyDescent="0.25">
      <c r="A21" s="1514">
        <v>2</v>
      </c>
      <c r="B21" s="1515" t="s">
        <v>3910</v>
      </c>
      <c r="C21" s="1516">
        <v>10900</v>
      </c>
      <c r="D21" s="1516">
        <v>4300</v>
      </c>
      <c r="E21" s="1516">
        <v>5500</v>
      </c>
      <c r="F21" s="1516">
        <v>9550</v>
      </c>
      <c r="G21" s="1516">
        <v>7550</v>
      </c>
      <c r="H21" s="1516">
        <v>12600</v>
      </c>
      <c r="I21" s="1516">
        <v>7000</v>
      </c>
      <c r="J21" s="1516">
        <v>7130</v>
      </c>
      <c r="K21" s="1516">
        <v>6600</v>
      </c>
      <c r="L21" s="1516">
        <v>9200</v>
      </c>
      <c r="M21" s="1516">
        <v>5300</v>
      </c>
      <c r="N21" s="1516">
        <v>6350</v>
      </c>
      <c r="O21" s="1516">
        <f>SUM(O22:O24)</f>
        <v>10110</v>
      </c>
    </row>
    <row r="22" spans="1:15" ht="17.25" x14ac:dyDescent="0.25">
      <c r="A22" s="1517"/>
      <c r="B22" s="1519" t="s">
        <v>3911</v>
      </c>
      <c r="C22" s="1520">
        <v>3400</v>
      </c>
      <c r="D22" s="1521">
        <v>0</v>
      </c>
      <c r="E22" s="1521">
        <v>0</v>
      </c>
      <c r="F22" s="1521">
        <v>0</v>
      </c>
      <c r="G22" s="1521">
        <v>0</v>
      </c>
      <c r="H22" s="1521">
        <v>3100</v>
      </c>
      <c r="I22" s="1520">
        <v>0</v>
      </c>
      <c r="J22" s="1520">
        <v>0</v>
      </c>
      <c r="K22" s="1520">
        <v>0</v>
      </c>
      <c r="L22" s="1520">
        <v>0</v>
      </c>
      <c r="M22" s="1520">
        <v>0</v>
      </c>
      <c r="N22" s="1520">
        <v>0</v>
      </c>
      <c r="O22" s="1520">
        <v>0</v>
      </c>
    </row>
    <row r="23" spans="1:15" ht="17.25" x14ac:dyDescent="0.25">
      <c r="A23" s="1517"/>
      <c r="B23" s="1515" t="s">
        <v>3912</v>
      </c>
      <c r="C23" s="1518">
        <v>2900</v>
      </c>
      <c r="D23" s="1518">
        <v>2050</v>
      </c>
      <c r="E23" s="1518">
        <v>2500</v>
      </c>
      <c r="F23" s="1518">
        <v>4220</v>
      </c>
      <c r="G23" s="1518">
        <v>3750</v>
      </c>
      <c r="H23" s="1518">
        <v>2600</v>
      </c>
      <c r="I23" s="1518">
        <v>3750</v>
      </c>
      <c r="J23" s="1518">
        <v>3690</v>
      </c>
      <c r="K23" s="1518">
        <v>3250</v>
      </c>
      <c r="L23" s="1518">
        <v>5950</v>
      </c>
      <c r="M23" s="1518">
        <v>3050</v>
      </c>
      <c r="N23" s="1518">
        <v>3500</v>
      </c>
      <c r="O23" s="1518">
        <v>3770</v>
      </c>
    </row>
    <row r="24" spans="1:15" ht="17.25" x14ac:dyDescent="0.25">
      <c r="A24" s="1517"/>
      <c r="B24" s="1515" t="s">
        <v>3913</v>
      </c>
      <c r="C24" s="1499">
        <v>4600</v>
      </c>
      <c r="D24" s="1499">
        <v>2250</v>
      </c>
      <c r="E24" s="1499">
        <v>3000</v>
      </c>
      <c r="F24" s="1499">
        <v>5330</v>
      </c>
      <c r="G24" s="1518">
        <v>3800</v>
      </c>
      <c r="H24" s="1499">
        <v>6900</v>
      </c>
      <c r="I24" s="1499">
        <v>3250</v>
      </c>
      <c r="J24" s="1499">
        <v>3440</v>
      </c>
      <c r="K24" s="1499">
        <v>3350</v>
      </c>
      <c r="L24" s="1499">
        <v>3250</v>
      </c>
      <c r="M24" s="1499">
        <v>2250</v>
      </c>
      <c r="N24" s="1499">
        <v>2850</v>
      </c>
      <c r="O24" s="1499">
        <v>6340</v>
      </c>
    </row>
    <row r="25" spans="1:15" ht="17.25" x14ac:dyDescent="0.25">
      <c r="A25" s="1514">
        <v>3</v>
      </c>
      <c r="B25" s="1519" t="s">
        <v>3914</v>
      </c>
      <c r="C25" s="1522">
        <v>3500</v>
      </c>
      <c r="D25" s="1522">
        <v>1500</v>
      </c>
      <c r="E25" s="1522">
        <v>1950</v>
      </c>
      <c r="F25" s="1522">
        <v>3500</v>
      </c>
      <c r="G25" s="1522">
        <v>3200</v>
      </c>
      <c r="H25" s="1522">
        <v>4000</v>
      </c>
      <c r="I25" s="1522">
        <v>2800</v>
      </c>
      <c r="J25" s="1522">
        <v>3200</v>
      </c>
      <c r="K25" s="1522">
        <v>3200</v>
      </c>
      <c r="L25" s="1522">
        <v>4000</v>
      </c>
      <c r="M25" s="1522">
        <v>2000</v>
      </c>
      <c r="N25" s="1522">
        <v>2400</v>
      </c>
      <c r="O25" s="1522">
        <f>SUM(O26:O28)</f>
        <v>5450</v>
      </c>
    </row>
    <row r="26" spans="1:15" ht="17.25" x14ac:dyDescent="0.25">
      <c r="A26" s="1514"/>
      <c r="B26" s="1519" t="s">
        <v>3911</v>
      </c>
      <c r="C26" s="1518">
        <v>1000</v>
      </c>
      <c r="D26" s="1518">
        <v>0</v>
      </c>
      <c r="E26" s="1499">
        <v>0</v>
      </c>
      <c r="F26" s="1499">
        <v>0</v>
      </c>
      <c r="G26" s="1499">
        <v>0</v>
      </c>
      <c r="H26" s="1499">
        <v>0</v>
      </c>
      <c r="I26" s="1518">
        <v>0</v>
      </c>
      <c r="J26" s="1518">
        <v>0</v>
      </c>
      <c r="K26" s="1518">
        <v>0</v>
      </c>
      <c r="L26" s="1499">
        <v>0</v>
      </c>
      <c r="M26" s="1499">
        <v>0</v>
      </c>
      <c r="N26" s="1499">
        <v>0</v>
      </c>
      <c r="O26" s="1499">
        <v>0</v>
      </c>
    </row>
    <row r="27" spans="1:15" ht="17.25" x14ac:dyDescent="0.25">
      <c r="A27" s="1517"/>
      <c r="B27" s="1515" t="s">
        <v>3912</v>
      </c>
      <c r="C27" s="1499">
        <v>1000</v>
      </c>
      <c r="D27" s="1499">
        <v>1000</v>
      </c>
      <c r="E27" s="1499">
        <v>950</v>
      </c>
      <c r="F27" s="1499">
        <v>1400</v>
      </c>
      <c r="G27" s="1499">
        <v>1600</v>
      </c>
      <c r="H27" s="1499">
        <v>1000</v>
      </c>
      <c r="I27" s="1499">
        <v>1400</v>
      </c>
      <c r="J27" s="1499">
        <v>1600</v>
      </c>
      <c r="K27" s="1499">
        <v>1600</v>
      </c>
      <c r="L27" s="1499">
        <v>2400</v>
      </c>
      <c r="M27" s="1499">
        <v>1000</v>
      </c>
      <c r="N27" s="1499">
        <v>1200</v>
      </c>
      <c r="O27" s="1499">
        <v>2100</v>
      </c>
    </row>
    <row r="28" spans="1:15" ht="17.25" x14ac:dyDescent="0.25">
      <c r="A28" s="1517"/>
      <c r="B28" s="1515" t="s">
        <v>3913</v>
      </c>
      <c r="C28" s="1499">
        <v>1500</v>
      </c>
      <c r="D28" s="1499">
        <v>500</v>
      </c>
      <c r="E28" s="1499">
        <v>1000</v>
      </c>
      <c r="F28" s="1499">
        <v>2100</v>
      </c>
      <c r="G28" s="1499">
        <v>1600</v>
      </c>
      <c r="H28" s="1499">
        <v>3000</v>
      </c>
      <c r="I28" s="1499">
        <v>1400</v>
      </c>
      <c r="J28" s="1499">
        <v>1600</v>
      </c>
      <c r="K28" s="1499">
        <v>1600</v>
      </c>
      <c r="L28" s="1499">
        <v>1600</v>
      </c>
      <c r="M28" s="1499">
        <v>1000</v>
      </c>
      <c r="N28" s="1499">
        <v>1200</v>
      </c>
      <c r="O28" s="1499">
        <v>3350</v>
      </c>
    </row>
    <row r="29" spans="1:15" ht="18" thickBot="1" x14ac:dyDescent="0.3">
      <c r="A29" s="1485"/>
      <c r="B29" s="1486"/>
      <c r="C29" s="1523"/>
      <c r="D29" s="1524"/>
      <c r="E29" s="1524"/>
      <c r="F29" s="1524"/>
      <c r="G29" s="1524"/>
      <c r="H29" s="1524"/>
      <c r="I29" s="1524"/>
      <c r="J29" s="1524"/>
      <c r="K29" s="1524"/>
      <c r="L29" s="1524"/>
      <c r="M29" s="1524"/>
      <c r="N29" s="1524"/>
      <c r="O29" s="1524"/>
    </row>
    <row r="30" spans="1:15" s="1506" customFormat="1" ht="17.100000000000001" customHeight="1" x14ac:dyDescent="0.25">
      <c r="A30" s="1507" t="s">
        <v>396</v>
      </c>
      <c r="B30" s="1505"/>
      <c r="C30" s="1505"/>
      <c r="D30" s="1505"/>
      <c r="E30" s="1505"/>
      <c r="F30" s="1505"/>
      <c r="G30" s="1505"/>
      <c r="H30" s="1505"/>
      <c r="I30" s="1505"/>
      <c r="J30" s="1505"/>
      <c r="K30" s="1505"/>
      <c r="L30" s="1505"/>
      <c r="M30" s="1505"/>
      <c r="N30" s="1505"/>
      <c r="O30" s="1505"/>
    </row>
    <row r="31" spans="1:15" s="1506" customFormat="1" ht="17.100000000000001" customHeight="1" x14ac:dyDescent="0.25">
      <c r="A31" s="1507" t="s">
        <v>3907</v>
      </c>
      <c r="B31" s="1505"/>
      <c r="C31" s="1505"/>
      <c r="D31" s="1505"/>
      <c r="E31" s="1505"/>
      <c r="F31" s="1505"/>
      <c r="G31" s="1505"/>
      <c r="H31" s="1505"/>
      <c r="I31" s="1505"/>
      <c r="J31" s="1505"/>
      <c r="K31" s="1505"/>
      <c r="L31" s="1505"/>
      <c r="M31" s="1505"/>
      <c r="N31" s="1505"/>
      <c r="O31" s="1505"/>
    </row>
    <row r="32" spans="1:15" ht="17.25" x14ac:dyDescent="0.25">
      <c r="A32" s="1481"/>
      <c r="B32" s="1476"/>
      <c r="C32" s="1476"/>
      <c r="D32" s="1476"/>
      <c r="E32" s="1476"/>
      <c r="F32" s="1476"/>
      <c r="G32" s="1476"/>
      <c r="H32" s="1476"/>
      <c r="I32" s="1476"/>
      <c r="J32" s="1476"/>
      <c r="K32" s="1476"/>
      <c r="L32" s="1477"/>
      <c r="M32" s="1477"/>
      <c r="N32" s="1477"/>
      <c r="O32" s="1477"/>
    </row>
    <row r="33" spans="1:18" ht="17.25" x14ac:dyDescent="0.25">
      <c r="A33" s="1475" t="s">
        <v>3915</v>
      </c>
      <c r="B33" s="1477"/>
      <c r="C33" s="1477"/>
      <c r="D33" s="1477"/>
      <c r="E33" s="1477"/>
      <c r="F33" s="1480"/>
    </row>
    <row r="34" spans="1:18" ht="18" thickBot="1" x14ac:dyDescent="0.3">
      <c r="A34" s="1475"/>
      <c r="B34" s="1477"/>
      <c r="C34" s="1477"/>
      <c r="D34" s="1477"/>
      <c r="E34" s="1477"/>
      <c r="F34" s="1509"/>
      <c r="G34" s="1509"/>
      <c r="H34" s="1509"/>
      <c r="I34" s="1509"/>
      <c r="J34" s="1509"/>
      <c r="K34" s="1509"/>
      <c r="L34" s="1509"/>
      <c r="M34" s="1509"/>
      <c r="N34" s="1525"/>
      <c r="O34" s="1510" t="s">
        <v>683</v>
      </c>
      <c r="P34" s="1480"/>
    </row>
    <row r="35" spans="1:18" s="1289" customFormat="1" ht="17.25" thickBot="1" x14ac:dyDescent="0.3">
      <c r="A35" s="1526"/>
      <c r="B35" s="1527"/>
      <c r="C35" s="1488">
        <v>44378</v>
      </c>
      <c r="D35" s="1488">
        <v>44409</v>
      </c>
      <c r="E35" s="1488">
        <v>44440</v>
      </c>
      <c r="F35" s="1488">
        <v>44470</v>
      </c>
      <c r="G35" s="1488">
        <v>44501</v>
      </c>
      <c r="H35" s="1488">
        <v>44531</v>
      </c>
      <c r="I35" s="1488">
        <v>44562</v>
      </c>
      <c r="J35" s="1488">
        <v>44593</v>
      </c>
      <c r="K35" s="1488">
        <v>44621</v>
      </c>
      <c r="L35" s="1488">
        <v>44652</v>
      </c>
      <c r="M35" s="1488">
        <v>44682</v>
      </c>
      <c r="N35" s="1488">
        <v>44713</v>
      </c>
      <c r="O35" s="1488">
        <v>44743</v>
      </c>
    </row>
    <row r="36" spans="1:18" ht="17.25" x14ac:dyDescent="0.25">
      <c r="A36" s="1514">
        <v>4</v>
      </c>
      <c r="B36" s="1528" t="s">
        <v>3916</v>
      </c>
      <c r="C36" s="1529"/>
      <c r="D36" s="1529"/>
      <c r="E36" s="1529"/>
      <c r="F36" s="1529"/>
      <c r="G36" s="1529"/>
      <c r="H36" s="1529"/>
      <c r="I36" s="1529"/>
      <c r="J36" s="1529"/>
      <c r="K36" s="1529"/>
      <c r="L36" s="1529"/>
      <c r="M36" s="1529"/>
      <c r="N36" s="1529"/>
      <c r="O36" s="1529"/>
    </row>
    <row r="37" spans="1:18" ht="17.25" x14ac:dyDescent="0.25">
      <c r="A37" s="1517"/>
      <c r="B37" s="1530" t="s">
        <v>3911</v>
      </c>
      <c r="C37" s="1531">
        <v>0.64</v>
      </c>
      <c r="D37" s="1531">
        <v>0.69</v>
      </c>
      <c r="E37" s="1531">
        <v>0.61</v>
      </c>
      <c r="F37" s="1531">
        <v>0.63</v>
      </c>
      <c r="G37" s="1531">
        <v>0.64</v>
      </c>
      <c r="H37" s="1531">
        <v>0.6</v>
      </c>
      <c r="I37" s="1531">
        <v>0.62</v>
      </c>
      <c r="J37" s="1531">
        <v>0.6</v>
      </c>
      <c r="K37" s="1531">
        <v>0.7</v>
      </c>
      <c r="L37" s="1531">
        <v>0.75</v>
      </c>
      <c r="M37" s="1531">
        <v>0.75</v>
      </c>
      <c r="N37" s="1531">
        <v>0.94</v>
      </c>
      <c r="O37" s="1531">
        <v>1</v>
      </c>
    </row>
    <row r="38" spans="1:18" ht="17.25" x14ac:dyDescent="0.25">
      <c r="A38" s="1517"/>
      <c r="B38" s="1528" t="s">
        <v>3912</v>
      </c>
      <c r="C38" s="1531">
        <v>0.78</v>
      </c>
      <c r="D38" s="1531">
        <v>0.83</v>
      </c>
      <c r="E38" s="1531">
        <v>0.88</v>
      </c>
      <c r="F38" s="1531">
        <v>0.86</v>
      </c>
      <c r="G38" s="1531">
        <v>0.8</v>
      </c>
      <c r="H38" s="1531">
        <v>0.67</v>
      </c>
      <c r="I38" s="1531">
        <v>0.71</v>
      </c>
      <c r="J38" s="1531">
        <v>0.68</v>
      </c>
      <c r="K38" s="1531">
        <v>0.78</v>
      </c>
      <c r="L38" s="1531">
        <v>0.87</v>
      </c>
      <c r="M38" s="1531">
        <v>0.9</v>
      </c>
      <c r="N38" s="1531">
        <v>1.04</v>
      </c>
      <c r="O38" s="1531">
        <v>1.0900000000000001</v>
      </c>
    </row>
    <row r="39" spans="1:18" ht="17.25" x14ac:dyDescent="0.25">
      <c r="A39" s="1517"/>
      <c r="B39" s="1528" t="s">
        <v>3913</v>
      </c>
      <c r="C39" s="1531">
        <v>0.92</v>
      </c>
      <c r="D39" s="1531">
        <v>0.98</v>
      </c>
      <c r="E39" s="1531">
        <v>0.97</v>
      </c>
      <c r="F39" s="1531">
        <v>0.93</v>
      </c>
      <c r="G39" s="1531">
        <v>0.92</v>
      </c>
      <c r="H39" s="1531">
        <v>0.78</v>
      </c>
      <c r="I39" s="1531">
        <v>0.78</v>
      </c>
      <c r="J39" s="1531">
        <v>0.79</v>
      </c>
      <c r="K39" s="1531">
        <v>0.89</v>
      </c>
      <c r="L39" s="1531">
        <v>0.98</v>
      </c>
      <c r="M39" s="1531">
        <v>1.08</v>
      </c>
      <c r="N39" s="1531">
        <v>1.22</v>
      </c>
      <c r="O39" s="1531">
        <v>1.28</v>
      </c>
    </row>
    <row r="40" spans="1:18" ht="17.25" x14ac:dyDescent="0.25">
      <c r="A40" s="1514">
        <v>5</v>
      </c>
      <c r="B40" s="1528" t="s">
        <v>3917</v>
      </c>
      <c r="C40" s="1531">
        <v>0.75</v>
      </c>
      <c r="D40" s="1531">
        <v>0.83</v>
      </c>
      <c r="E40" s="1531">
        <v>0.78</v>
      </c>
      <c r="F40" s="1531">
        <v>0.79</v>
      </c>
      <c r="G40" s="1531">
        <v>0.83</v>
      </c>
      <c r="H40" s="1531">
        <v>0.65</v>
      </c>
      <c r="I40" s="1531">
        <v>0.66</v>
      </c>
      <c r="J40" s="1531">
        <v>0.65</v>
      </c>
      <c r="K40" s="1531">
        <v>0.74</v>
      </c>
      <c r="L40" s="1531">
        <v>0.8</v>
      </c>
      <c r="M40" s="1531">
        <v>0.83</v>
      </c>
      <c r="N40" s="1531">
        <v>1</v>
      </c>
      <c r="O40" s="1531">
        <v>1.06</v>
      </c>
      <c r="R40" s="1532"/>
    </row>
    <row r="41" spans="1:18" ht="18" thickBot="1" x14ac:dyDescent="0.3">
      <c r="A41" s="1485"/>
      <c r="B41" s="1533"/>
      <c r="C41" s="1523"/>
      <c r="D41" s="1523"/>
      <c r="E41" s="1523"/>
      <c r="F41" s="1523"/>
      <c r="G41" s="1523"/>
      <c r="H41" s="1523"/>
      <c r="I41" s="1523"/>
      <c r="J41" s="1523"/>
      <c r="K41" s="1523"/>
      <c r="L41" s="1523"/>
      <c r="M41" s="1523"/>
      <c r="N41" s="1523"/>
      <c r="O41" s="1523"/>
    </row>
    <row r="42" spans="1:18" s="1506" customFormat="1" ht="17.100000000000001" customHeight="1" x14ac:dyDescent="0.25">
      <c r="A42" s="1507" t="s">
        <v>396</v>
      </c>
      <c r="B42" s="1505"/>
      <c r="C42" s="1505"/>
      <c r="D42" s="1505"/>
      <c r="E42" s="1505"/>
      <c r="F42" s="1505"/>
      <c r="G42" s="1505"/>
      <c r="H42" s="1505"/>
      <c r="I42" s="1505"/>
      <c r="J42" s="1505"/>
      <c r="K42" s="1505"/>
      <c r="L42" s="1505"/>
      <c r="M42" s="1505"/>
      <c r="N42" s="1505"/>
      <c r="O42" s="1505"/>
    </row>
    <row r="43" spans="1:18" s="1506" customFormat="1" ht="17.100000000000001" customHeight="1" x14ac:dyDescent="0.25">
      <c r="A43" s="1507" t="s">
        <v>3907</v>
      </c>
    </row>
  </sheetData>
  <mergeCells count="3">
    <mergeCell ref="A3:B3"/>
    <mergeCell ref="C3:G3"/>
    <mergeCell ref="A17:B17"/>
  </mergeCells>
  <pageMargins left="0.7" right="0.7" top="0.75" bottom="0.75" header="0.3" footer="0.3"/>
  <pageSetup paperSize="9" scale="58"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3F2D7-26BE-42E2-8B0D-3D4E557F4176}">
  <sheetPr>
    <pageSetUpPr fitToPage="1"/>
  </sheetPr>
  <dimension ref="A1:W34"/>
  <sheetViews>
    <sheetView zoomScaleNormal="100" workbookViewId="0">
      <selection activeCell="C112" sqref="C112"/>
    </sheetView>
  </sheetViews>
  <sheetFormatPr defaultColWidth="9.140625" defaultRowHeight="20.100000000000001" customHeight="1" x14ac:dyDescent="0.25"/>
  <cols>
    <col min="1" max="1" width="5.140625" style="1534" customWidth="1"/>
    <col min="2" max="2" width="40.42578125" style="1534" bestFit="1" customWidth="1"/>
    <col min="3" max="3" width="14" style="1534" bestFit="1" customWidth="1"/>
    <col min="4" max="5" width="14.28515625" style="1534" bestFit="1" customWidth="1"/>
    <col min="6" max="6" width="14" style="1534" bestFit="1" customWidth="1"/>
    <col min="7" max="7" width="14.28515625" style="1534" bestFit="1" customWidth="1"/>
    <col min="8" max="8" width="15.42578125" style="1534" bestFit="1" customWidth="1"/>
    <col min="9" max="9" width="14.28515625" style="1534" bestFit="1" customWidth="1"/>
    <col min="10" max="15" width="11.7109375" style="1534" customWidth="1"/>
    <col min="16" max="16" width="1.28515625" style="1534" customWidth="1"/>
    <col min="17" max="16384" width="9.140625" style="1534"/>
  </cols>
  <sheetData>
    <row r="1" spans="1:23" ht="17.25" x14ac:dyDescent="0.25">
      <c r="A1" s="1475" t="s">
        <v>3918</v>
      </c>
      <c r="B1" s="1476"/>
      <c r="C1" s="1476"/>
      <c r="D1" s="1476"/>
      <c r="E1" s="1476"/>
      <c r="F1" s="1476"/>
      <c r="G1" s="1476"/>
      <c r="H1" s="1476"/>
      <c r="I1" s="1476"/>
      <c r="J1" s="1477"/>
    </row>
    <row r="2" spans="1:23" ht="18" thickBot="1" x14ac:dyDescent="0.3">
      <c r="A2" s="1476"/>
      <c r="B2" s="1476"/>
      <c r="C2" s="1535"/>
      <c r="D2" s="1480"/>
      <c r="E2" s="1480"/>
      <c r="H2" s="1480"/>
      <c r="I2" s="1536" t="s">
        <v>3919</v>
      </c>
    </row>
    <row r="3" spans="1:23" ht="18" thickBot="1" x14ac:dyDescent="0.3">
      <c r="A3" s="3430"/>
      <c r="B3" s="3431"/>
      <c r="C3" s="3425" t="s">
        <v>3901</v>
      </c>
      <c r="D3" s="3426"/>
      <c r="E3" s="3426"/>
      <c r="F3" s="3426"/>
      <c r="G3" s="3427"/>
      <c r="H3" s="1484" t="s">
        <v>3628</v>
      </c>
      <c r="I3" s="1484" t="s">
        <v>3628</v>
      </c>
    </row>
    <row r="4" spans="1:23" ht="18" thickBot="1" x14ac:dyDescent="0.3">
      <c r="A4" s="1537"/>
      <c r="B4" s="1538"/>
      <c r="C4" s="1487">
        <v>44743</v>
      </c>
      <c r="D4" s="1487">
        <v>44750</v>
      </c>
      <c r="E4" s="1487">
        <v>44757</v>
      </c>
      <c r="F4" s="1487">
        <v>44764</v>
      </c>
      <c r="G4" s="1487">
        <v>44771</v>
      </c>
      <c r="H4" s="1539">
        <v>44713</v>
      </c>
      <c r="I4" s="1539">
        <v>44743</v>
      </c>
      <c r="J4" s="1477"/>
      <c r="K4" s="1477"/>
      <c r="L4" s="1540"/>
      <c r="N4" s="1477"/>
      <c r="O4" s="1477"/>
      <c r="P4" s="1477"/>
      <c r="Q4" s="1477"/>
      <c r="R4" s="1477"/>
    </row>
    <row r="5" spans="1:23" ht="17.25" x14ac:dyDescent="0.25">
      <c r="A5" s="1541"/>
      <c r="B5" s="1542"/>
      <c r="C5" s="1543"/>
      <c r="D5" s="1543"/>
      <c r="E5" s="1543"/>
      <c r="F5" s="1543"/>
      <c r="G5" s="1543"/>
      <c r="H5" s="1543"/>
      <c r="I5" s="1543"/>
      <c r="J5" s="1477"/>
      <c r="K5" s="1477"/>
      <c r="L5" s="1544"/>
      <c r="N5" s="1477"/>
      <c r="O5" s="1477"/>
      <c r="P5" s="1477"/>
      <c r="Q5" s="1477"/>
      <c r="R5" s="1477"/>
      <c r="S5" s="1477"/>
      <c r="T5" s="1477"/>
      <c r="U5" s="1477"/>
      <c r="V5" s="1477"/>
      <c r="W5" s="1477"/>
    </row>
    <row r="6" spans="1:23" ht="17.25" x14ac:dyDescent="0.25">
      <c r="A6" s="1514">
        <v>1</v>
      </c>
      <c r="B6" s="1545" t="s">
        <v>3902</v>
      </c>
      <c r="C6" s="1497">
        <v>3000</v>
      </c>
      <c r="D6" s="1497">
        <v>3000</v>
      </c>
      <c r="E6" s="1497">
        <v>3000</v>
      </c>
      <c r="F6" s="1497">
        <v>2500</v>
      </c>
      <c r="G6" s="1497">
        <v>2000</v>
      </c>
      <c r="H6" s="1497">
        <v>7000</v>
      </c>
      <c r="I6" s="1497">
        <f>SUM(C6:G6)</f>
        <v>13500</v>
      </c>
      <c r="L6" s="1546"/>
    </row>
    <row r="7" spans="1:23" ht="17.25" x14ac:dyDescent="0.25">
      <c r="A7" s="1514">
        <v>2</v>
      </c>
      <c r="B7" s="1545" t="s">
        <v>3903</v>
      </c>
      <c r="C7" s="1497">
        <v>9200</v>
      </c>
      <c r="D7" s="1497">
        <v>6500</v>
      </c>
      <c r="E7" s="1497">
        <v>5800</v>
      </c>
      <c r="F7" s="1497">
        <v>4900</v>
      </c>
      <c r="G7" s="1497">
        <v>3900</v>
      </c>
      <c r="H7" s="1497">
        <v>19700</v>
      </c>
      <c r="I7" s="1497">
        <f>SUM(C7:G7)</f>
        <v>30300</v>
      </c>
      <c r="L7" s="1546"/>
    </row>
    <row r="8" spans="1:23" ht="17.25" x14ac:dyDescent="0.25">
      <c r="A8" s="1514">
        <v>3</v>
      </c>
      <c r="B8" s="1547" t="s">
        <v>3904</v>
      </c>
      <c r="C8" s="1497">
        <v>7100</v>
      </c>
      <c r="D8" s="1497">
        <v>5500</v>
      </c>
      <c r="E8" s="1497">
        <v>4150</v>
      </c>
      <c r="F8" s="1497">
        <v>2500</v>
      </c>
      <c r="G8" s="1497">
        <v>2900</v>
      </c>
      <c r="H8" s="1497">
        <v>11250</v>
      </c>
      <c r="I8" s="1497">
        <f>SUM(C8:G8)</f>
        <v>22150</v>
      </c>
      <c r="L8" s="1546"/>
    </row>
    <row r="9" spans="1:23" ht="17.25" x14ac:dyDescent="0.25">
      <c r="A9" s="1514">
        <v>4</v>
      </c>
      <c r="B9" s="1545" t="s">
        <v>3905</v>
      </c>
      <c r="C9" s="1497">
        <v>7700</v>
      </c>
      <c r="D9" s="1497">
        <v>3800</v>
      </c>
      <c r="E9" s="1497">
        <v>2154.1999999999998</v>
      </c>
      <c r="F9" s="1497">
        <v>0</v>
      </c>
      <c r="G9" s="1497">
        <v>3442.6</v>
      </c>
      <c r="H9" s="1497">
        <v>14250</v>
      </c>
      <c r="I9" s="1497">
        <f>SUM(C9:G9)</f>
        <v>17096.8</v>
      </c>
      <c r="L9" s="1546"/>
    </row>
    <row r="10" spans="1:23" ht="17.25" x14ac:dyDescent="0.25">
      <c r="A10" s="1514">
        <v>5</v>
      </c>
      <c r="B10" s="1545" t="s">
        <v>3906</v>
      </c>
      <c r="C10" s="1497">
        <f>C8-C9</f>
        <v>-600</v>
      </c>
      <c r="D10" s="1497">
        <f t="shared" ref="D10:G10" si="0">D8-D9</f>
        <v>1700</v>
      </c>
      <c r="E10" s="1497">
        <f t="shared" si="0"/>
        <v>1995.8000000000002</v>
      </c>
      <c r="F10" s="1497">
        <f t="shared" si="0"/>
        <v>2500</v>
      </c>
      <c r="G10" s="1497">
        <f t="shared" si="0"/>
        <v>-542.59999999999991</v>
      </c>
      <c r="H10" s="1497">
        <v>-3000</v>
      </c>
      <c r="I10" s="1497">
        <f>I8-I9</f>
        <v>5053.2000000000007</v>
      </c>
      <c r="L10" s="1546"/>
    </row>
    <row r="11" spans="1:23" ht="18" thickBot="1" x14ac:dyDescent="0.3">
      <c r="A11" s="1548"/>
      <c r="B11" s="1549"/>
      <c r="C11" s="1503"/>
      <c r="D11" s="1503"/>
      <c r="E11" s="1503"/>
      <c r="F11" s="1503"/>
      <c r="G11" s="1503"/>
      <c r="H11" s="1503"/>
      <c r="I11" s="1503"/>
      <c r="L11" s="1544"/>
    </row>
    <row r="12" spans="1:23" s="1550" customFormat="1" ht="17.100000000000001" customHeight="1" x14ac:dyDescent="0.3">
      <c r="A12" s="1507" t="s">
        <v>396</v>
      </c>
    </row>
    <row r="13" spans="1:23" s="1550" customFormat="1" ht="17.100000000000001" customHeight="1" x14ac:dyDescent="0.3">
      <c r="A13" s="1507" t="s">
        <v>3907</v>
      </c>
    </row>
    <row r="15" spans="1:23" ht="17.25" x14ac:dyDescent="0.25">
      <c r="A15" s="1475" t="s">
        <v>3920</v>
      </c>
      <c r="B15" s="1476"/>
    </row>
    <row r="16" spans="1:23" ht="18" thickBot="1" x14ac:dyDescent="0.3">
      <c r="A16" s="1476"/>
      <c r="B16" s="1476"/>
      <c r="C16" s="1525"/>
      <c r="K16" s="1525"/>
      <c r="O16" s="1525" t="s">
        <v>8</v>
      </c>
      <c r="P16" s="1480"/>
    </row>
    <row r="17" spans="1:15" ht="18" thickBot="1" x14ac:dyDescent="0.3">
      <c r="A17" s="3432"/>
      <c r="B17" s="3433"/>
      <c r="C17" s="1488">
        <v>44378</v>
      </c>
      <c r="D17" s="1488">
        <v>44409</v>
      </c>
      <c r="E17" s="1488">
        <v>44440</v>
      </c>
      <c r="F17" s="1488">
        <v>44470</v>
      </c>
      <c r="G17" s="1488">
        <v>44501</v>
      </c>
      <c r="H17" s="1488">
        <v>44531</v>
      </c>
      <c r="I17" s="1488">
        <v>44562</v>
      </c>
      <c r="J17" s="1488">
        <v>44593</v>
      </c>
      <c r="K17" s="1488">
        <v>44621</v>
      </c>
      <c r="L17" s="1488">
        <v>44652</v>
      </c>
      <c r="M17" s="1488">
        <v>44682</v>
      </c>
      <c r="N17" s="1488">
        <v>44713</v>
      </c>
      <c r="O17" s="1488">
        <v>44743</v>
      </c>
    </row>
    <row r="18" spans="1:15" ht="17.25" x14ac:dyDescent="0.25">
      <c r="A18" s="1517"/>
      <c r="B18" s="1551"/>
      <c r="C18" s="1552"/>
      <c r="D18" s="1553"/>
      <c r="E18" s="1554"/>
      <c r="F18" s="1554"/>
      <c r="G18" s="1554"/>
      <c r="H18" s="1555"/>
      <c r="I18" s="1555"/>
      <c r="J18" s="1555"/>
      <c r="K18" s="1555"/>
      <c r="L18" s="1555"/>
      <c r="M18" s="1555"/>
      <c r="N18" s="1555"/>
      <c r="O18" s="1555"/>
    </row>
    <row r="19" spans="1:15" ht="17.25" x14ac:dyDescent="0.25">
      <c r="A19" s="1514">
        <v>1</v>
      </c>
      <c r="B19" s="1556" t="s">
        <v>3909</v>
      </c>
      <c r="C19" s="1557">
        <v>10500</v>
      </c>
      <c r="D19" s="1558">
        <v>7000</v>
      </c>
      <c r="E19" s="1558">
        <v>7500</v>
      </c>
      <c r="F19" s="1558">
        <v>7500</v>
      </c>
      <c r="G19" s="1558">
        <v>1700</v>
      </c>
      <c r="H19" s="1558">
        <v>9500</v>
      </c>
      <c r="I19" s="1558">
        <v>7000</v>
      </c>
      <c r="J19" s="1558">
        <v>7500</v>
      </c>
      <c r="K19" s="1558">
        <v>8500</v>
      </c>
      <c r="L19" s="1558">
        <v>5200</v>
      </c>
      <c r="M19" s="1558">
        <v>5200</v>
      </c>
      <c r="N19" s="1558">
        <v>7000</v>
      </c>
      <c r="O19" s="1558">
        <v>13500</v>
      </c>
    </row>
    <row r="20" spans="1:15" ht="17.25" x14ac:dyDescent="0.25">
      <c r="A20" s="1517"/>
      <c r="B20" s="1528"/>
      <c r="C20" s="1559"/>
      <c r="D20" s="1553"/>
      <c r="E20" s="1555"/>
      <c r="F20" s="1555"/>
      <c r="G20" s="1555"/>
      <c r="H20" s="1555"/>
      <c r="I20" s="1555"/>
      <c r="J20" s="1555"/>
      <c r="K20" s="1555"/>
      <c r="L20" s="1555"/>
      <c r="M20" s="1555"/>
      <c r="N20" s="1555"/>
      <c r="O20" s="1555"/>
    </row>
    <row r="21" spans="1:15" ht="17.25" x14ac:dyDescent="0.25">
      <c r="A21" s="1514">
        <v>2</v>
      </c>
      <c r="B21" s="1515" t="s">
        <v>3910</v>
      </c>
      <c r="C21" s="1558">
        <v>25900</v>
      </c>
      <c r="D21" s="1558">
        <v>14650</v>
      </c>
      <c r="E21" s="1558">
        <v>18150</v>
      </c>
      <c r="F21" s="1558">
        <v>37000</v>
      </c>
      <c r="G21" s="1558">
        <v>4950</v>
      </c>
      <c r="H21" s="1558">
        <v>26525</v>
      </c>
      <c r="I21" s="1558">
        <v>25650</v>
      </c>
      <c r="J21" s="1558">
        <v>17650</v>
      </c>
      <c r="K21" s="1558">
        <v>18850</v>
      </c>
      <c r="L21" s="1558">
        <v>15550</v>
      </c>
      <c r="M21" s="1558">
        <v>15650</v>
      </c>
      <c r="N21" s="1558">
        <v>19700</v>
      </c>
      <c r="O21" s="1558">
        <f>SUM(O22:O24)</f>
        <v>30300</v>
      </c>
    </row>
    <row r="22" spans="1:15" ht="17.25" x14ac:dyDescent="0.25">
      <c r="A22" s="1517"/>
      <c r="B22" s="1519" t="s">
        <v>3911</v>
      </c>
      <c r="C22" s="1555">
        <v>12550</v>
      </c>
      <c r="D22" s="1555">
        <v>7350</v>
      </c>
      <c r="E22" s="1555">
        <v>10350</v>
      </c>
      <c r="F22" s="1555">
        <v>18050</v>
      </c>
      <c r="G22" s="1555">
        <v>2100</v>
      </c>
      <c r="H22" s="1555">
        <v>15375</v>
      </c>
      <c r="I22" s="1555">
        <v>18500</v>
      </c>
      <c r="J22" s="1555">
        <v>12300</v>
      </c>
      <c r="K22" s="1555">
        <v>14650</v>
      </c>
      <c r="L22" s="1555">
        <v>13550</v>
      </c>
      <c r="M22" s="1555">
        <v>11150</v>
      </c>
      <c r="N22" s="1555">
        <v>15150</v>
      </c>
      <c r="O22" s="1555">
        <v>23800</v>
      </c>
    </row>
    <row r="23" spans="1:15" ht="17.25" x14ac:dyDescent="0.25">
      <c r="A23" s="1517"/>
      <c r="B23" s="1515" t="s">
        <v>3912</v>
      </c>
      <c r="C23" s="1555">
        <v>5550</v>
      </c>
      <c r="D23" s="1555">
        <v>3150</v>
      </c>
      <c r="E23" s="1555">
        <v>4650</v>
      </c>
      <c r="F23" s="1555">
        <v>7150</v>
      </c>
      <c r="G23" s="1555">
        <v>1150</v>
      </c>
      <c r="H23" s="1555">
        <v>8350</v>
      </c>
      <c r="I23" s="1555">
        <v>2600</v>
      </c>
      <c r="J23" s="1555">
        <v>3200</v>
      </c>
      <c r="K23" s="1555">
        <v>2250</v>
      </c>
      <c r="L23" s="1555">
        <v>700</v>
      </c>
      <c r="M23" s="1555">
        <v>3150</v>
      </c>
      <c r="N23" s="1555">
        <v>2850</v>
      </c>
      <c r="O23" s="1555">
        <v>4500</v>
      </c>
    </row>
    <row r="24" spans="1:15" ht="17.25" x14ac:dyDescent="0.25">
      <c r="A24" s="1517"/>
      <c r="B24" s="1515" t="s">
        <v>3913</v>
      </c>
      <c r="C24" s="1555">
        <v>7800</v>
      </c>
      <c r="D24" s="1555">
        <v>4150</v>
      </c>
      <c r="E24" s="1555">
        <v>3150</v>
      </c>
      <c r="F24" s="1555">
        <v>11800</v>
      </c>
      <c r="G24" s="1555">
        <v>1700</v>
      </c>
      <c r="H24" s="1555">
        <v>2800</v>
      </c>
      <c r="I24" s="1555">
        <v>4550</v>
      </c>
      <c r="J24" s="1555">
        <v>2150</v>
      </c>
      <c r="K24" s="1555">
        <v>1950</v>
      </c>
      <c r="L24" s="1555">
        <v>1300</v>
      </c>
      <c r="M24" s="1555">
        <v>1350</v>
      </c>
      <c r="N24" s="1555">
        <v>1700</v>
      </c>
      <c r="O24" s="1555">
        <v>2000</v>
      </c>
    </row>
    <row r="25" spans="1:15" ht="17.25" x14ac:dyDescent="0.25">
      <c r="A25" s="1514">
        <v>3</v>
      </c>
      <c r="B25" s="1530" t="s">
        <v>3914</v>
      </c>
      <c r="C25" s="1557">
        <v>12654.199999999999</v>
      </c>
      <c r="D25" s="1558">
        <v>4600</v>
      </c>
      <c r="E25" s="1558">
        <v>8800</v>
      </c>
      <c r="F25" s="1558">
        <v>27400</v>
      </c>
      <c r="G25" s="1558">
        <v>1700</v>
      </c>
      <c r="H25" s="1558">
        <v>19025</v>
      </c>
      <c r="I25" s="1558">
        <v>14750</v>
      </c>
      <c r="J25" s="1558">
        <v>10950</v>
      </c>
      <c r="K25" s="1558">
        <v>13550</v>
      </c>
      <c r="L25" s="1558">
        <v>11000</v>
      </c>
      <c r="M25" s="1558">
        <v>6400</v>
      </c>
      <c r="N25" s="1558">
        <v>11250</v>
      </c>
      <c r="O25" s="1558">
        <f>SUM(O26:O28)</f>
        <v>22150</v>
      </c>
    </row>
    <row r="26" spans="1:15" ht="17.25" x14ac:dyDescent="0.25">
      <c r="A26" s="1517"/>
      <c r="B26" s="1530" t="s">
        <v>3911</v>
      </c>
      <c r="C26" s="1560">
        <v>7197.6</v>
      </c>
      <c r="D26" s="1555">
        <v>2200</v>
      </c>
      <c r="E26" s="1555">
        <v>4850</v>
      </c>
      <c r="F26" s="1555">
        <v>13530.6</v>
      </c>
      <c r="G26" s="1555">
        <v>721.1</v>
      </c>
      <c r="H26" s="1555">
        <v>12575</v>
      </c>
      <c r="I26" s="1555">
        <v>12624.1</v>
      </c>
      <c r="J26" s="1555">
        <v>8100</v>
      </c>
      <c r="K26" s="1555">
        <v>11700</v>
      </c>
      <c r="L26" s="1555">
        <v>10300</v>
      </c>
      <c r="M26" s="1555">
        <v>5300</v>
      </c>
      <c r="N26" s="1555">
        <v>9350</v>
      </c>
      <c r="O26" s="1555">
        <v>19100</v>
      </c>
    </row>
    <row r="27" spans="1:15" ht="17.25" x14ac:dyDescent="0.25">
      <c r="A27" s="1517"/>
      <c r="B27" s="1528" t="s">
        <v>3912</v>
      </c>
      <c r="C27" s="1560">
        <v>2235.6999999999998</v>
      </c>
      <c r="D27" s="1555">
        <v>900</v>
      </c>
      <c r="E27" s="1555">
        <v>2900</v>
      </c>
      <c r="F27" s="1555">
        <v>4750</v>
      </c>
      <c r="G27" s="1555">
        <v>392.7</v>
      </c>
      <c r="H27" s="1555">
        <v>5250</v>
      </c>
      <c r="I27" s="1555">
        <v>875.9</v>
      </c>
      <c r="J27" s="1555">
        <v>2250</v>
      </c>
      <c r="K27" s="1555">
        <v>1450</v>
      </c>
      <c r="L27" s="1555">
        <v>300</v>
      </c>
      <c r="M27" s="1555">
        <v>900</v>
      </c>
      <c r="N27" s="1555">
        <v>900</v>
      </c>
      <c r="O27" s="1555">
        <v>2250</v>
      </c>
    </row>
    <row r="28" spans="1:15" ht="17.25" x14ac:dyDescent="0.25">
      <c r="A28" s="1517"/>
      <c r="B28" s="1515" t="s">
        <v>3913</v>
      </c>
      <c r="C28" s="1555">
        <v>3220.9</v>
      </c>
      <c r="D28" s="1555">
        <v>1500</v>
      </c>
      <c r="E28" s="1555">
        <v>1050</v>
      </c>
      <c r="F28" s="1555">
        <v>9119.4</v>
      </c>
      <c r="G28" s="1555">
        <v>586.20000000000005</v>
      </c>
      <c r="H28" s="1555">
        <v>1200</v>
      </c>
      <c r="I28" s="1555">
        <v>1250</v>
      </c>
      <c r="J28" s="1555">
        <v>600</v>
      </c>
      <c r="K28" s="1555">
        <v>400</v>
      </c>
      <c r="L28" s="1555">
        <v>400</v>
      </c>
      <c r="M28" s="1555">
        <v>200</v>
      </c>
      <c r="N28" s="1555">
        <v>1000</v>
      </c>
      <c r="O28" s="1555">
        <v>800</v>
      </c>
    </row>
    <row r="29" spans="1:15" ht="18" thickBot="1" x14ac:dyDescent="0.3">
      <c r="A29" s="1485"/>
      <c r="B29" s="1561"/>
      <c r="C29" s="1523"/>
      <c r="D29" s="1524"/>
      <c r="E29" s="1523"/>
      <c r="F29" s="1523"/>
      <c r="G29" s="1523"/>
      <c r="H29" s="1524"/>
      <c r="I29" s="1524"/>
      <c r="J29" s="1524"/>
      <c r="K29" s="1524"/>
      <c r="L29" s="1524"/>
      <c r="M29" s="1524"/>
      <c r="N29" s="1524"/>
      <c r="O29" s="1524"/>
    </row>
    <row r="30" spans="1:15" s="1563" customFormat="1" ht="17.100000000000001" customHeight="1" x14ac:dyDescent="0.3">
      <c r="A30" s="1507" t="s">
        <v>396</v>
      </c>
      <c r="B30" s="1562"/>
    </row>
    <row r="31" spans="1:15" s="1563" customFormat="1" ht="17.100000000000001" customHeight="1" x14ac:dyDescent="0.3">
      <c r="A31" s="1507" t="s">
        <v>3921</v>
      </c>
      <c r="B31" s="1562"/>
    </row>
    <row r="32" spans="1:15" s="1563" customFormat="1" ht="17.100000000000001" customHeight="1" x14ac:dyDescent="0.3">
      <c r="A32" s="1507" t="s">
        <v>3907</v>
      </c>
      <c r="B32" s="1562"/>
    </row>
    <row r="33" spans="1:9" s="1563" customFormat="1" ht="17.25" x14ac:dyDescent="0.3">
      <c r="A33" s="1507"/>
      <c r="B33" s="1562"/>
    </row>
    <row r="34" spans="1:9" ht="17.25" x14ac:dyDescent="0.25">
      <c r="I34" s="1534" t="s">
        <v>3922</v>
      </c>
    </row>
  </sheetData>
  <mergeCells count="3">
    <mergeCell ref="A3:B3"/>
    <mergeCell ref="C3:G3"/>
    <mergeCell ref="A17:B17"/>
  </mergeCells>
  <pageMargins left="0.7" right="0.7" top="0.75" bottom="0.75" header="0.3" footer="0.3"/>
  <pageSetup paperSize="9" scale="6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543AF-20DD-4AC1-AEAD-72776319835E}">
  <sheetPr>
    <pageSetUpPr fitToPage="1"/>
  </sheetPr>
  <dimension ref="A1:XCM146"/>
  <sheetViews>
    <sheetView showGridLines="0" zoomScaleNormal="100" zoomScaleSheetLayoutView="85" workbookViewId="0">
      <pane xSplit="1" ySplit="4" topLeftCell="S11" activePane="bottomRight" state="frozen"/>
      <selection activeCell="C112" sqref="C112"/>
      <selection pane="topRight" activeCell="C112" sqref="C112"/>
      <selection pane="bottomLeft" activeCell="C112" sqref="C112"/>
      <selection pane="bottomRight" activeCell="C112" sqref="C112"/>
    </sheetView>
  </sheetViews>
  <sheetFormatPr defaultColWidth="10.42578125" defaultRowHeight="15" customHeight="1" x14ac:dyDescent="0.25"/>
  <cols>
    <col min="1" max="1" width="72.7109375" style="185" customWidth="1"/>
    <col min="2" max="2" width="17.85546875" style="188" hidden="1" customWidth="1"/>
    <col min="3" max="5" width="14.42578125" style="188" hidden="1" customWidth="1"/>
    <col min="6" max="16" width="14.42578125" style="185" hidden="1" customWidth="1"/>
    <col min="17" max="18" width="14.7109375" style="185" hidden="1" customWidth="1"/>
    <col min="19" max="27" width="14.7109375" style="185" customWidth="1"/>
    <col min="28" max="184" width="6.42578125" style="185" customWidth="1"/>
    <col min="185" max="185" width="56.140625" style="185" customWidth="1"/>
    <col min="186" max="188" width="10.42578125" style="185" hidden="1" customWidth="1"/>
    <col min="189" max="189" width="56.140625" style="185" customWidth="1"/>
    <col min="190" max="193" width="13.7109375" style="185" customWidth="1"/>
    <col min="194" max="194" width="5.140625" style="185" customWidth="1"/>
    <col min="195" max="195" width="3.42578125" style="185" customWidth="1"/>
    <col min="196" max="200" width="12.42578125" style="185" bestFit="1" customWidth="1"/>
    <col min="201" max="201" width="16" style="185" bestFit="1" customWidth="1"/>
    <col min="202" max="225" width="10.42578125" style="185" hidden="1" customWidth="1"/>
    <col min="226" max="226" width="6.42578125" style="185" customWidth="1"/>
    <col min="227" max="227" width="7" style="185" bestFit="1" customWidth="1"/>
    <col min="228" max="440" width="6.42578125" style="185" customWidth="1"/>
    <col min="441" max="441" width="56.140625" style="185" customWidth="1"/>
    <col min="442" max="444" width="10.42578125" style="185" hidden="1" customWidth="1"/>
    <col min="445" max="445" width="56.140625" style="185" customWidth="1"/>
    <col min="446" max="449" width="13.7109375" style="185" customWidth="1"/>
    <col min="450" max="450" width="5.140625" style="185" customWidth="1"/>
    <col min="451" max="451" width="3.42578125" style="185" customWidth="1"/>
    <col min="452" max="456" width="12.42578125" style="185" bestFit="1" customWidth="1"/>
    <col min="457" max="457" width="16" style="185" bestFit="1" customWidth="1"/>
    <col min="458" max="481" width="10.42578125" style="185" hidden="1" customWidth="1"/>
    <col min="482" max="482" width="6.42578125" style="185" customWidth="1"/>
    <col min="483" max="483" width="7" style="185" bestFit="1" customWidth="1"/>
    <col min="484" max="696" width="6.42578125" style="185" customWidth="1"/>
    <col min="697" max="697" width="56.140625" style="185" customWidth="1"/>
    <col min="698" max="700" width="10.42578125" style="185" hidden="1" customWidth="1"/>
    <col min="701" max="701" width="56.140625" style="185" customWidth="1"/>
    <col min="702" max="705" width="13.7109375" style="185" customWidth="1"/>
    <col min="706" max="706" width="5.140625" style="185" customWidth="1"/>
    <col min="707" max="707" width="3.42578125" style="185" customWidth="1"/>
    <col min="708" max="712" width="12.42578125" style="185" bestFit="1" customWidth="1"/>
    <col min="713" max="713" width="16" style="185" bestFit="1" customWidth="1"/>
    <col min="714" max="737" width="10.42578125" style="185" hidden="1" customWidth="1"/>
    <col min="738" max="738" width="6.42578125" style="185" customWidth="1"/>
    <col min="739" max="739" width="7" style="185" bestFit="1" customWidth="1"/>
    <col min="740" max="952" width="6.42578125" style="185" customWidth="1"/>
    <col min="953" max="953" width="56.140625" style="185" customWidth="1"/>
    <col min="954" max="956" width="10.42578125" style="185" hidden="1" customWidth="1"/>
    <col min="957" max="957" width="56.140625" style="185" customWidth="1"/>
    <col min="958" max="961" width="13.7109375" style="185" customWidth="1"/>
    <col min="962" max="962" width="5.140625" style="185" customWidth="1"/>
    <col min="963" max="963" width="3.42578125" style="185" customWidth="1"/>
    <col min="964" max="968" width="12.42578125" style="185" bestFit="1" customWidth="1"/>
    <col min="969" max="969" width="16" style="185" bestFit="1" customWidth="1"/>
    <col min="970" max="993" width="10.42578125" style="185" hidden="1" customWidth="1"/>
    <col min="994" max="994" width="6.42578125" style="185" customWidth="1"/>
    <col min="995" max="995" width="7" style="185" bestFit="1" customWidth="1"/>
    <col min="996" max="1208" width="6.42578125" style="185" customWidth="1"/>
    <col min="1209" max="1209" width="56.140625" style="185" customWidth="1"/>
    <col min="1210" max="1212" width="10.42578125" style="185" hidden="1" customWidth="1"/>
    <col min="1213" max="1213" width="56.140625" style="185" customWidth="1"/>
    <col min="1214" max="1217" width="13.7109375" style="185" customWidth="1"/>
    <col min="1218" max="1218" width="5.140625" style="185" customWidth="1"/>
    <col min="1219" max="1219" width="3.42578125" style="185" customWidth="1"/>
    <col min="1220" max="1224" width="12.42578125" style="185" bestFit="1" customWidth="1"/>
    <col min="1225" max="1225" width="16" style="185" bestFit="1" customWidth="1"/>
    <col min="1226" max="1249" width="10.42578125" style="185" hidden="1" customWidth="1"/>
    <col min="1250" max="1250" width="6.42578125" style="185" customWidth="1"/>
    <col min="1251" max="1251" width="7" style="185" bestFit="1" customWidth="1"/>
    <col min="1252" max="1464" width="6.42578125" style="185" customWidth="1"/>
    <col min="1465" max="1465" width="56.140625" style="185" customWidth="1"/>
    <col min="1466" max="1468" width="10.42578125" style="185" hidden="1" customWidth="1"/>
    <col min="1469" max="1469" width="56.140625" style="185" customWidth="1"/>
    <col min="1470" max="1473" width="13.7109375" style="185" customWidth="1"/>
    <col min="1474" max="1474" width="5.140625" style="185" customWidth="1"/>
    <col min="1475" max="1475" width="3.42578125" style="185" customWidth="1"/>
    <col min="1476" max="1480" width="12.42578125" style="185" bestFit="1" customWidth="1"/>
    <col min="1481" max="1481" width="16" style="185" bestFit="1" customWidth="1"/>
    <col min="1482" max="1505" width="10.42578125" style="185" hidden="1" customWidth="1"/>
    <col min="1506" max="1506" width="6.42578125" style="185" customWidth="1"/>
    <col min="1507" max="1507" width="7" style="185" bestFit="1" customWidth="1"/>
    <col min="1508" max="1720" width="6.42578125" style="185" customWidth="1"/>
    <col min="1721" max="1721" width="56.140625" style="185" customWidth="1"/>
    <col min="1722" max="1724" width="10.42578125" style="185" hidden="1" customWidth="1"/>
    <col min="1725" max="1725" width="56.140625" style="185" customWidth="1"/>
    <col min="1726" max="1729" width="13.7109375" style="185" customWidth="1"/>
    <col min="1730" max="1730" width="5.140625" style="185" customWidth="1"/>
    <col min="1731" max="1731" width="3.42578125" style="185" customWidth="1"/>
    <col min="1732" max="1736" width="12.42578125" style="185" bestFit="1" customWidth="1"/>
    <col min="1737" max="1737" width="16" style="185" bestFit="1" customWidth="1"/>
    <col min="1738" max="1761" width="10.42578125" style="185" hidden="1" customWidth="1"/>
    <col min="1762" max="1762" width="6.42578125" style="185" customWidth="1"/>
    <col min="1763" max="1763" width="7" style="185" bestFit="1" customWidth="1"/>
    <col min="1764" max="1976" width="6.42578125" style="185" customWidth="1"/>
    <col min="1977" max="1977" width="56.140625" style="185" customWidth="1"/>
    <col min="1978" max="1980" width="10.42578125" style="185" hidden="1" customWidth="1"/>
    <col min="1981" max="1981" width="56.140625" style="185" customWidth="1"/>
    <col min="1982" max="1985" width="13.7109375" style="185" customWidth="1"/>
    <col min="1986" max="1986" width="5.140625" style="185" customWidth="1"/>
    <col min="1987" max="1987" width="3.42578125" style="185" customWidth="1"/>
    <col min="1988" max="1992" width="12.42578125" style="185" bestFit="1" customWidth="1"/>
    <col min="1993" max="1993" width="16" style="185" bestFit="1" customWidth="1"/>
    <col min="1994" max="2017" width="10.42578125" style="185" hidden="1" customWidth="1"/>
    <col min="2018" max="2018" width="6.42578125" style="185" customWidth="1"/>
    <col min="2019" max="2019" width="7" style="185" bestFit="1" customWidth="1"/>
    <col min="2020" max="2232" width="6.42578125" style="185" customWidth="1"/>
    <col min="2233" max="2233" width="56.140625" style="185" customWidth="1"/>
    <col min="2234" max="2236" width="10.42578125" style="185" hidden="1" customWidth="1"/>
    <col min="2237" max="2237" width="56.140625" style="185" customWidth="1"/>
    <col min="2238" max="2241" width="13.7109375" style="185" customWidth="1"/>
    <col min="2242" max="2242" width="5.140625" style="185" customWidth="1"/>
    <col min="2243" max="2243" width="3.42578125" style="185" customWidth="1"/>
    <col min="2244" max="2248" width="12.42578125" style="185" bestFit="1" customWidth="1"/>
    <col min="2249" max="2249" width="16" style="185" bestFit="1" customWidth="1"/>
    <col min="2250" max="2273" width="10.42578125" style="185" hidden="1" customWidth="1"/>
    <col min="2274" max="2274" width="6.42578125" style="185" customWidth="1"/>
    <col min="2275" max="2275" width="7" style="185" bestFit="1" customWidth="1"/>
    <col min="2276" max="2488" width="6.42578125" style="185" customWidth="1"/>
    <col min="2489" max="2489" width="56.140625" style="185" customWidth="1"/>
    <col min="2490" max="2492" width="10.42578125" style="185" hidden="1" customWidth="1"/>
    <col min="2493" max="2493" width="56.140625" style="185" customWidth="1"/>
    <col min="2494" max="2497" width="13.7109375" style="185" customWidth="1"/>
    <col min="2498" max="2498" width="5.140625" style="185" customWidth="1"/>
    <col min="2499" max="2499" width="3.42578125" style="185" customWidth="1"/>
    <col min="2500" max="2504" width="12.42578125" style="185" bestFit="1" customWidth="1"/>
    <col min="2505" max="2505" width="16" style="185" bestFit="1" customWidth="1"/>
    <col min="2506" max="2529" width="10.42578125" style="185" hidden="1" customWidth="1"/>
    <col min="2530" max="2530" width="6.42578125" style="185" customWidth="1"/>
    <col min="2531" max="2531" width="7" style="185" bestFit="1" customWidth="1"/>
    <col min="2532" max="2744" width="6.42578125" style="185" customWidth="1"/>
    <col min="2745" max="2745" width="56.140625" style="185" customWidth="1"/>
    <col min="2746" max="2748" width="10.42578125" style="185" hidden="1" customWidth="1"/>
    <col min="2749" max="2749" width="56.140625" style="185" customWidth="1"/>
    <col min="2750" max="2753" width="13.7109375" style="185" customWidth="1"/>
    <col min="2754" max="2754" width="5.140625" style="185" customWidth="1"/>
    <col min="2755" max="2755" width="3.42578125" style="185" customWidth="1"/>
    <col min="2756" max="2760" width="12.42578125" style="185" bestFit="1" customWidth="1"/>
    <col min="2761" max="2761" width="16" style="185" bestFit="1" customWidth="1"/>
    <col min="2762" max="2785" width="10.42578125" style="185" hidden="1" customWidth="1"/>
    <col min="2786" max="2786" width="6.42578125" style="185" customWidth="1"/>
    <col min="2787" max="2787" width="7" style="185" bestFit="1" customWidth="1"/>
    <col min="2788" max="3000" width="6.42578125" style="185" customWidth="1"/>
    <col min="3001" max="3001" width="56.140625" style="185" customWidth="1"/>
    <col min="3002" max="3004" width="10.42578125" style="185" hidden="1" customWidth="1"/>
    <col min="3005" max="3005" width="56.140625" style="185" customWidth="1"/>
    <col min="3006" max="3009" width="13.7109375" style="185" customWidth="1"/>
    <col min="3010" max="3010" width="5.140625" style="185" customWidth="1"/>
    <col min="3011" max="3011" width="3.42578125" style="185" customWidth="1"/>
    <col min="3012" max="3016" width="12.42578125" style="185" bestFit="1" customWidth="1"/>
    <col min="3017" max="3017" width="16" style="185" bestFit="1" customWidth="1"/>
    <col min="3018" max="3041" width="10.42578125" style="185" hidden="1" customWidth="1"/>
    <col min="3042" max="3042" width="6.42578125" style="185" customWidth="1"/>
    <col min="3043" max="3043" width="7" style="185" bestFit="1" customWidth="1"/>
    <col min="3044" max="3256" width="6.42578125" style="185" customWidth="1"/>
    <col min="3257" max="3257" width="56.140625" style="185" customWidth="1"/>
    <col min="3258" max="3260" width="10.42578125" style="185" hidden="1" customWidth="1"/>
    <col min="3261" max="3261" width="56.140625" style="185" customWidth="1"/>
    <col min="3262" max="3265" width="13.7109375" style="185" customWidth="1"/>
    <col min="3266" max="3266" width="5.140625" style="185" customWidth="1"/>
    <col min="3267" max="3267" width="3.42578125" style="185" customWidth="1"/>
    <col min="3268" max="3272" width="12.42578125" style="185" bestFit="1" customWidth="1"/>
    <col min="3273" max="3273" width="16" style="185" bestFit="1" customWidth="1"/>
    <col min="3274" max="3297" width="10.42578125" style="185" hidden="1" customWidth="1"/>
    <col min="3298" max="3298" width="6.42578125" style="185" customWidth="1"/>
    <col min="3299" max="3299" width="7" style="185" bestFit="1" customWidth="1"/>
    <col min="3300" max="3512" width="6.42578125" style="185" customWidth="1"/>
    <col min="3513" max="3513" width="56.140625" style="185" customWidth="1"/>
    <col min="3514" max="3516" width="10.42578125" style="185" hidden="1" customWidth="1"/>
    <col min="3517" max="3517" width="56.140625" style="185" customWidth="1"/>
    <col min="3518" max="3521" width="13.7109375" style="185" customWidth="1"/>
    <col min="3522" max="3522" width="5.140625" style="185" customWidth="1"/>
    <col min="3523" max="3523" width="3.42578125" style="185" customWidth="1"/>
    <col min="3524" max="3528" width="12.42578125" style="185" bestFit="1" customWidth="1"/>
    <col min="3529" max="3529" width="16" style="185" bestFit="1" customWidth="1"/>
    <col min="3530" max="3553" width="10.42578125" style="185" hidden="1" customWidth="1"/>
    <col min="3554" max="3554" width="6.42578125" style="185" customWidth="1"/>
    <col min="3555" max="3555" width="7" style="185" bestFit="1" customWidth="1"/>
    <col min="3556" max="3768" width="6.42578125" style="185" customWidth="1"/>
    <col min="3769" max="3769" width="56.140625" style="185" customWidth="1"/>
    <col min="3770" max="3772" width="10.42578125" style="185" hidden="1" customWidth="1"/>
    <col min="3773" max="3773" width="56.140625" style="185" customWidth="1"/>
    <col min="3774" max="3777" width="13.7109375" style="185" customWidth="1"/>
    <col min="3778" max="3778" width="5.140625" style="185" customWidth="1"/>
    <col min="3779" max="3779" width="3.42578125" style="185" customWidth="1"/>
    <col min="3780" max="3784" width="12.42578125" style="185" bestFit="1" customWidth="1"/>
    <col min="3785" max="3785" width="16" style="185" bestFit="1" customWidth="1"/>
    <col min="3786" max="3809" width="10.42578125" style="185" hidden="1" customWidth="1"/>
    <col min="3810" max="3810" width="6.42578125" style="185" customWidth="1"/>
    <col min="3811" max="3811" width="7" style="185" bestFit="1" customWidth="1"/>
    <col min="3812" max="4024" width="6.42578125" style="185" customWidth="1"/>
    <col min="4025" max="4025" width="56.140625" style="185" customWidth="1"/>
    <col min="4026" max="4028" width="10.42578125" style="185" hidden="1" customWidth="1"/>
    <col min="4029" max="4029" width="56.140625" style="185" customWidth="1"/>
    <col min="4030" max="4033" width="13.7109375" style="185" customWidth="1"/>
    <col min="4034" max="4034" width="5.140625" style="185" customWidth="1"/>
    <col min="4035" max="4035" width="3.42578125" style="185" customWidth="1"/>
    <col min="4036" max="4040" width="12.42578125" style="185" bestFit="1" customWidth="1"/>
    <col min="4041" max="4041" width="16" style="185" bestFit="1" customWidth="1"/>
    <col min="4042" max="4065" width="10.42578125" style="185" hidden="1" customWidth="1"/>
    <col min="4066" max="4066" width="6.42578125" style="185" customWidth="1"/>
    <col min="4067" max="4067" width="7" style="185" bestFit="1" customWidth="1"/>
    <col min="4068" max="4280" width="6.42578125" style="185" customWidth="1"/>
    <col min="4281" max="4281" width="56.140625" style="185" customWidth="1"/>
    <col min="4282" max="4284" width="10.42578125" style="185" hidden="1" customWidth="1"/>
    <col min="4285" max="4285" width="56.140625" style="185" customWidth="1"/>
    <col min="4286" max="4289" width="13.7109375" style="185" customWidth="1"/>
    <col min="4290" max="4290" width="5.140625" style="185" customWidth="1"/>
    <col min="4291" max="4291" width="3.42578125" style="185" customWidth="1"/>
    <col min="4292" max="4296" width="12.42578125" style="185" bestFit="1" customWidth="1"/>
    <col min="4297" max="4297" width="16" style="185" bestFit="1" customWidth="1"/>
    <col min="4298" max="4321" width="10.42578125" style="185" hidden="1" customWidth="1"/>
    <col min="4322" max="4322" width="6.42578125" style="185" customWidth="1"/>
    <col min="4323" max="4323" width="7" style="185" bestFit="1" customWidth="1"/>
    <col min="4324" max="4536" width="6.42578125" style="185" customWidth="1"/>
    <col min="4537" max="4537" width="56.140625" style="185" customWidth="1"/>
    <col min="4538" max="4540" width="10.42578125" style="185" hidden="1" customWidth="1"/>
    <col min="4541" max="4541" width="56.140625" style="185" customWidth="1"/>
    <col min="4542" max="4545" width="13.7109375" style="185" customWidth="1"/>
    <col min="4546" max="4546" width="5.140625" style="185" customWidth="1"/>
    <col min="4547" max="4547" width="3.42578125" style="185" customWidth="1"/>
    <col min="4548" max="4552" width="12.42578125" style="185" bestFit="1" customWidth="1"/>
    <col min="4553" max="4553" width="16" style="185" bestFit="1" customWidth="1"/>
    <col min="4554" max="4577" width="10.42578125" style="185" hidden="1" customWidth="1"/>
    <col min="4578" max="4578" width="6.42578125" style="185" customWidth="1"/>
    <col min="4579" max="4579" width="7" style="185" bestFit="1" customWidth="1"/>
    <col min="4580" max="4792" width="6.42578125" style="185" customWidth="1"/>
    <col min="4793" max="4793" width="56.140625" style="185" customWidth="1"/>
    <col min="4794" max="4796" width="10.42578125" style="185" hidden="1" customWidth="1"/>
    <col min="4797" max="4797" width="56.140625" style="185" customWidth="1"/>
    <col min="4798" max="4801" width="13.7109375" style="185" customWidth="1"/>
    <col min="4802" max="4802" width="5.140625" style="185" customWidth="1"/>
    <col min="4803" max="4803" width="3.42578125" style="185" customWidth="1"/>
    <col min="4804" max="4808" width="12.42578125" style="185" bestFit="1" customWidth="1"/>
    <col min="4809" max="4809" width="16" style="185" bestFit="1" customWidth="1"/>
    <col min="4810" max="4833" width="10.42578125" style="185" hidden="1" customWidth="1"/>
    <col min="4834" max="4834" width="6.42578125" style="185" customWidth="1"/>
    <col min="4835" max="4835" width="7" style="185" bestFit="1" customWidth="1"/>
    <col min="4836" max="5048" width="6.42578125" style="185" customWidth="1"/>
    <col min="5049" max="5049" width="56.140625" style="185" customWidth="1"/>
    <col min="5050" max="5052" width="10.42578125" style="185" hidden="1" customWidth="1"/>
    <col min="5053" max="5053" width="56.140625" style="185" customWidth="1"/>
    <col min="5054" max="5057" width="13.7109375" style="185" customWidth="1"/>
    <col min="5058" max="5058" width="5.140625" style="185" customWidth="1"/>
    <col min="5059" max="5059" width="3.42578125" style="185" customWidth="1"/>
    <col min="5060" max="5064" width="12.42578125" style="185" bestFit="1" customWidth="1"/>
    <col min="5065" max="5065" width="16" style="185" bestFit="1" customWidth="1"/>
    <col min="5066" max="5089" width="10.42578125" style="185" hidden="1" customWidth="1"/>
    <col min="5090" max="5090" width="6.42578125" style="185" customWidth="1"/>
    <col min="5091" max="5091" width="7" style="185" bestFit="1" customWidth="1"/>
    <col min="5092" max="5304" width="6.42578125" style="185" customWidth="1"/>
    <col min="5305" max="5305" width="56.140625" style="185" customWidth="1"/>
    <col min="5306" max="5308" width="10.42578125" style="185" hidden="1" customWidth="1"/>
    <col min="5309" max="5309" width="56.140625" style="185" customWidth="1"/>
    <col min="5310" max="5313" width="13.7109375" style="185" customWidth="1"/>
    <col min="5314" max="5314" width="5.140625" style="185" customWidth="1"/>
    <col min="5315" max="5315" width="3.42578125" style="185" customWidth="1"/>
    <col min="5316" max="5320" width="12.42578125" style="185" bestFit="1" customWidth="1"/>
    <col min="5321" max="5321" width="16" style="185" bestFit="1" customWidth="1"/>
    <col min="5322" max="5345" width="10.42578125" style="185" hidden="1" customWidth="1"/>
    <col min="5346" max="5346" width="6.42578125" style="185" customWidth="1"/>
    <col min="5347" max="5347" width="7" style="185" bestFit="1" customWidth="1"/>
    <col min="5348" max="5560" width="6.42578125" style="185" customWidth="1"/>
    <col min="5561" max="5561" width="56.140625" style="185" customWidth="1"/>
    <col min="5562" max="5564" width="10.42578125" style="185" hidden="1" customWidth="1"/>
    <col min="5565" max="5565" width="56.140625" style="185" customWidth="1"/>
    <col min="5566" max="5569" width="13.7109375" style="185" customWidth="1"/>
    <col min="5570" max="5570" width="5.140625" style="185" customWidth="1"/>
    <col min="5571" max="5571" width="3.42578125" style="185" customWidth="1"/>
    <col min="5572" max="5576" width="12.42578125" style="185" bestFit="1" customWidth="1"/>
    <col min="5577" max="5577" width="16" style="185" bestFit="1" customWidth="1"/>
    <col min="5578" max="5601" width="10.42578125" style="185" hidden="1" customWidth="1"/>
    <col min="5602" max="5602" width="6.42578125" style="185" customWidth="1"/>
    <col min="5603" max="5603" width="7" style="185" bestFit="1" customWidth="1"/>
    <col min="5604" max="5816" width="6.42578125" style="185" customWidth="1"/>
    <col min="5817" max="5817" width="56.140625" style="185" customWidth="1"/>
    <col min="5818" max="5820" width="10.42578125" style="185" hidden="1" customWidth="1"/>
    <col min="5821" max="5821" width="56.140625" style="185" customWidth="1"/>
    <col min="5822" max="5825" width="13.7109375" style="185" customWidth="1"/>
    <col min="5826" max="5826" width="5.140625" style="185" customWidth="1"/>
    <col min="5827" max="5827" width="3.42578125" style="185" customWidth="1"/>
    <col min="5828" max="5832" width="12.42578125" style="185" bestFit="1" customWidth="1"/>
    <col min="5833" max="5833" width="16" style="185" bestFit="1" customWidth="1"/>
    <col min="5834" max="5857" width="10.42578125" style="185" hidden="1" customWidth="1"/>
    <col min="5858" max="5858" width="6.42578125" style="185" customWidth="1"/>
    <col min="5859" max="5859" width="7" style="185" bestFit="1" customWidth="1"/>
    <col min="5860" max="6072" width="6.42578125" style="185" customWidth="1"/>
    <col min="6073" max="6073" width="56.140625" style="185" customWidth="1"/>
    <col min="6074" max="6076" width="10.42578125" style="185" hidden="1" customWidth="1"/>
    <col min="6077" max="6077" width="56.140625" style="185" customWidth="1"/>
    <col min="6078" max="6081" width="13.7109375" style="185" customWidth="1"/>
    <col min="6082" max="6082" width="5.140625" style="185" customWidth="1"/>
    <col min="6083" max="6083" width="3.42578125" style="185" customWidth="1"/>
    <col min="6084" max="6088" width="12.42578125" style="185" bestFit="1" customWidth="1"/>
    <col min="6089" max="6089" width="16" style="185" bestFit="1" customWidth="1"/>
    <col min="6090" max="6113" width="10.42578125" style="185" hidden="1" customWidth="1"/>
    <col min="6114" max="6114" width="6.42578125" style="185" customWidth="1"/>
    <col min="6115" max="6115" width="7" style="185" bestFit="1" customWidth="1"/>
    <col min="6116" max="6328" width="6.42578125" style="185" customWidth="1"/>
    <col min="6329" max="6329" width="56.140625" style="185" customWidth="1"/>
    <col min="6330" max="6332" width="10.42578125" style="185" hidden="1" customWidth="1"/>
    <col min="6333" max="6333" width="56.140625" style="185" customWidth="1"/>
    <col min="6334" max="6337" width="13.7109375" style="185" customWidth="1"/>
    <col min="6338" max="6338" width="5.140625" style="185" customWidth="1"/>
    <col min="6339" max="6339" width="3.42578125" style="185" customWidth="1"/>
    <col min="6340" max="6344" width="12.42578125" style="185" bestFit="1" customWidth="1"/>
    <col min="6345" max="6345" width="16" style="185" bestFit="1" customWidth="1"/>
    <col min="6346" max="6369" width="10.42578125" style="185" hidden="1" customWidth="1"/>
    <col min="6370" max="6370" width="6.42578125" style="185" customWidth="1"/>
    <col min="6371" max="6371" width="7" style="185" bestFit="1" customWidth="1"/>
    <col min="6372" max="6584" width="6.42578125" style="185" customWidth="1"/>
    <col min="6585" max="6585" width="56.140625" style="185" customWidth="1"/>
    <col min="6586" max="6588" width="10.42578125" style="185" hidden="1" customWidth="1"/>
    <col min="6589" max="6589" width="56.140625" style="185" customWidth="1"/>
    <col min="6590" max="6593" width="13.7109375" style="185" customWidth="1"/>
    <col min="6594" max="6594" width="5.140625" style="185" customWidth="1"/>
    <col min="6595" max="6595" width="3.42578125" style="185" customWidth="1"/>
    <col min="6596" max="6600" width="12.42578125" style="185" bestFit="1" customWidth="1"/>
    <col min="6601" max="6601" width="16" style="185" bestFit="1" customWidth="1"/>
    <col min="6602" max="6625" width="10.42578125" style="185" hidden="1" customWidth="1"/>
    <col min="6626" max="6626" width="6.42578125" style="185" customWidth="1"/>
    <col min="6627" max="6627" width="7" style="185" bestFit="1" customWidth="1"/>
    <col min="6628" max="6840" width="6.42578125" style="185" customWidth="1"/>
    <col min="6841" max="6841" width="56.140625" style="185" customWidth="1"/>
    <col min="6842" max="6844" width="10.42578125" style="185" hidden="1" customWidth="1"/>
    <col min="6845" max="6845" width="56.140625" style="185" customWidth="1"/>
    <col min="6846" max="6849" width="13.7109375" style="185" customWidth="1"/>
    <col min="6850" max="6850" width="5.140625" style="185" customWidth="1"/>
    <col min="6851" max="6851" width="3.42578125" style="185" customWidth="1"/>
    <col min="6852" max="6856" width="12.42578125" style="185" bestFit="1" customWidth="1"/>
    <col min="6857" max="6857" width="16" style="185" bestFit="1" customWidth="1"/>
    <col min="6858" max="6881" width="10.42578125" style="185" hidden="1" customWidth="1"/>
    <col min="6882" max="6882" width="6.42578125" style="185" customWidth="1"/>
    <col min="6883" max="6883" width="7" style="185" bestFit="1" customWidth="1"/>
    <col min="6884" max="7096" width="6.42578125" style="185" customWidth="1"/>
    <col min="7097" max="7097" width="56.140625" style="185" customWidth="1"/>
    <col min="7098" max="7100" width="10.42578125" style="185" hidden="1" customWidth="1"/>
    <col min="7101" max="7101" width="56.140625" style="185" customWidth="1"/>
    <col min="7102" max="7105" width="13.7109375" style="185" customWidth="1"/>
    <col min="7106" max="7106" width="5.140625" style="185" customWidth="1"/>
    <col min="7107" max="7107" width="3.42578125" style="185" customWidth="1"/>
    <col min="7108" max="7112" width="12.42578125" style="185" bestFit="1" customWidth="1"/>
    <col min="7113" max="7113" width="16" style="185" bestFit="1" customWidth="1"/>
    <col min="7114" max="7137" width="10.42578125" style="185" hidden="1" customWidth="1"/>
    <col min="7138" max="7138" width="6.42578125" style="185" customWidth="1"/>
    <col min="7139" max="7139" width="7" style="185" bestFit="1" customWidth="1"/>
    <col min="7140" max="7352" width="6.42578125" style="185" customWidth="1"/>
    <col min="7353" max="7353" width="56.140625" style="185" customWidth="1"/>
    <col min="7354" max="7356" width="10.42578125" style="185" hidden="1" customWidth="1"/>
    <col min="7357" max="7357" width="56.140625" style="185" customWidth="1"/>
    <col min="7358" max="7361" width="13.7109375" style="185" customWidth="1"/>
    <col min="7362" max="7362" width="5.140625" style="185" customWidth="1"/>
    <col min="7363" max="7363" width="3.42578125" style="185" customWidth="1"/>
    <col min="7364" max="7368" width="12.42578125" style="185" bestFit="1" customWidth="1"/>
    <col min="7369" max="7369" width="16" style="185" bestFit="1" customWidth="1"/>
    <col min="7370" max="7393" width="10.42578125" style="185" hidden="1" customWidth="1"/>
    <col min="7394" max="7394" width="6.42578125" style="185" customWidth="1"/>
    <col min="7395" max="7395" width="7" style="185" bestFit="1" customWidth="1"/>
    <col min="7396" max="7608" width="6.42578125" style="185" customWidth="1"/>
    <col min="7609" max="7609" width="56.140625" style="185" customWidth="1"/>
    <col min="7610" max="7612" width="10.42578125" style="185" hidden="1" customWidth="1"/>
    <col min="7613" max="7613" width="56.140625" style="185" customWidth="1"/>
    <col min="7614" max="7617" width="13.7109375" style="185" customWidth="1"/>
    <col min="7618" max="7618" width="5.140625" style="185" customWidth="1"/>
    <col min="7619" max="7619" width="3.42578125" style="185" customWidth="1"/>
    <col min="7620" max="7624" width="12.42578125" style="185" bestFit="1" customWidth="1"/>
    <col min="7625" max="7625" width="16" style="185" bestFit="1" customWidth="1"/>
    <col min="7626" max="7649" width="10.42578125" style="185" hidden="1" customWidth="1"/>
    <col min="7650" max="7650" width="6.42578125" style="185" customWidth="1"/>
    <col min="7651" max="7651" width="7" style="185" bestFit="1" customWidth="1"/>
    <col min="7652" max="7864" width="6.42578125" style="185" customWidth="1"/>
    <col min="7865" max="7865" width="56.140625" style="185" customWidth="1"/>
    <col min="7866" max="7868" width="10.42578125" style="185" hidden="1" customWidth="1"/>
    <col min="7869" max="7869" width="56.140625" style="185" customWidth="1"/>
    <col min="7870" max="7873" width="13.7109375" style="185" customWidth="1"/>
    <col min="7874" max="7874" width="5.140625" style="185" customWidth="1"/>
    <col min="7875" max="7875" width="3.42578125" style="185" customWidth="1"/>
    <col min="7876" max="7880" width="12.42578125" style="185" bestFit="1" customWidth="1"/>
    <col min="7881" max="7881" width="16" style="185" bestFit="1" customWidth="1"/>
    <col min="7882" max="7905" width="10.42578125" style="185" hidden="1" customWidth="1"/>
    <col min="7906" max="7906" width="6.42578125" style="185" customWidth="1"/>
    <col min="7907" max="7907" width="7" style="185" bestFit="1" customWidth="1"/>
    <col min="7908" max="8120" width="6.42578125" style="185" customWidth="1"/>
    <col min="8121" max="8121" width="56.140625" style="185" customWidth="1"/>
    <col min="8122" max="8124" width="10.42578125" style="185" hidden="1" customWidth="1"/>
    <col min="8125" max="8125" width="56.140625" style="185" customWidth="1"/>
    <col min="8126" max="8129" width="13.7109375" style="185" customWidth="1"/>
    <col min="8130" max="8130" width="5.140625" style="185" customWidth="1"/>
    <col min="8131" max="8131" width="3.42578125" style="185" customWidth="1"/>
    <col min="8132" max="8136" width="12.42578125" style="185" bestFit="1" customWidth="1"/>
    <col min="8137" max="8137" width="16" style="185" bestFit="1" customWidth="1"/>
    <col min="8138" max="8161" width="10.42578125" style="185" hidden="1" customWidth="1"/>
    <col min="8162" max="8162" width="6.42578125" style="185" customWidth="1"/>
    <col min="8163" max="8163" width="7" style="185" bestFit="1" customWidth="1"/>
    <col min="8164" max="8376" width="6.42578125" style="185" customWidth="1"/>
    <col min="8377" max="8377" width="56.140625" style="185" customWidth="1"/>
    <col min="8378" max="8380" width="10.42578125" style="185" hidden="1" customWidth="1"/>
    <col min="8381" max="8381" width="56.140625" style="185" customWidth="1"/>
    <col min="8382" max="8385" width="13.7109375" style="185" customWidth="1"/>
    <col min="8386" max="8386" width="5.140625" style="185" customWidth="1"/>
    <col min="8387" max="8387" width="3.42578125" style="185" customWidth="1"/>
    <col min="8388" max="8392" width="12.42578125" style="185" bestFit="1" customWidth="1"/>
    <col min="8393" max="8393" width="16" style="185" bestFit="1" customWidth="1"/>
    <col min="8394" max="8417" width="10.42578125" style="185" hidden="1" customWidth="1"/>
    <col min="8418" max="8418" width="6.42578125" style="185" customWidth="1"/>
    <col min="8419" max="8419" width="7" style="185" bestFit="1" customWidth="1"/>
    <col min="8420" max="8632" width="6.42578125" style="185" customWidth="1"/>
    <col min="8633" max="8633" width="56.140625" style="185" customWidth="1"/>
    <col min="8634" max="8636" width="10.42578125" style="185" hidden="1" customWidth="1"/>
    <col min="8637" max="8637" width="56.140625" style="185" customWidth="1"/>
    <col min="8638" max="8641" width="13.7109375" style="185" customWidth="1"/>
    <col min="8642" max="8642" width="5.140625" style="185" customWidth="1"/>
    <col min="8643" max="8643" width="3.42578125" style="185" customWidth="1"/>
    <col min="8644" max="8648" width="12.42578125" style="185" bestFit="1" customWidth="1"/>
    <col min="8649" max="8649" width="16" style="185" bestFit="1" customWidth="1"/>
    <col min="8650" max="8673" width="10.42578125" style="185" hidden="1" customWidth="1"/>
    <col min="8674" max="8674" width="6.42578125" style="185" customWidth="1"/>
    <col min="8675" max="8675" width="7" style="185" bestFit="1" customWidth="1"/>
    <col min="8676" max="8888" width="6.42578125" style="185" customWidth="1"/>
    <col min="8889" max="8889" width="56.140625" style="185" customWidth="1"/>
    <col min="8890" max="8892" width="10.42578125" style="185" hidden="1" customWidth="1"/>
    <col min="8893" max="8893" width="56.140625" style="185" customWidth="1"/>
    <col min="8894" max="8897" width="13.7109375" style="185" customWidth="1"/>
    <col min="8898" max="8898" width="5.140625" style="185" customWidth="1"/>
    <col min="8899" max="8899" width="3.42578125" style="185" customWidth="1"/>
    <col min="8900" max="8904" width="12.42578125" style="185" bestFit="1" customWidth="1"/>
    <col min="8905" max="8905" width="16" style="185" bestFit="1" customWidth="1"/>
    <col min="8906" max="8929" width="10.42578125" style="185" hidden="1" customWidth="1"/>
    <col min="8930" max="8930" width="6.42578125" style="185" customWidth="1"/>
    <col min="8931" max="8931" width="7" style="185" bestFit="1" customWidth="1"/>
    <col min="8932" max="9144" width="6.42578125" style="185" customWidth="1"/>
    <col min="9145" max="9145" width="56.140625" style="185" customWidth="1"/>
    <col min="9146" max="9148" width="10.42578125" style="185" hidden="1" customWidth="1"/>
    <col min="9149" max="9149" width="56.140625" style="185" customWidth="1"/>
    <col min="9150" max="9153" width="13.7109375" style="185" customWidth="1"/>
    <col min="9154" max="9154" width="5.140625" style="185" customWidth="1"/>
    <col min="9155" max="9155" width="3.42578125" style="185" customWidth="1"/>
    <col min="9156" max="9160" width="12.42578125" style="185" bestFit="1" customWidth="1"/>
    <col min="9161" max="9161" width="16" style="185" bestFit="1" customWidth="1"/>
    <col min="9162" max="9185" width="10.42578125" style="185" hidden="1" customWidth="1"/>
    <col min="9186" max="9186" width="6.42578125" style="185" customWidth="1"/>
    <col min="9187" max="9187" width="7" style="185" bestFit="1" customWidth="1"/>
    <col min="9188" max="9400" width="6.42578125" style="185" customWidth="1"/>
    <col min="9401" max="9401" width="56.140625" style="185" customWidth="1"/>
    <col min="9402" max="9404" width="10.42578125" style="185" hidden="1" customWidth="1"/>
    <col min="9405" max="9405" width="56.140625" style="185" customWidth="1"/>
    <col min="9406" max="9409" width="13.7109375" style="185" customWidth="1"/>
    <col min="9410" max="9410" width="5.140625" style="185" customWidth="1"/>
    <col min="9411" max="9411" width="3.42578125" style="185" customWidth="1"/>
    <col min="9412" max="9416" width="12.42578125" style="185" bestFit="1" customWidth="1"/>
    <col min="9417" max="9417" width="16" style="185" bestFit="1" customWidth="1"/>
    <col min="9418" max="9441" width="10.42578125" style="185" hidden="1" customWidth="1"/>
    <col min="9442" max="9442" width="6.42578125" style="185" customWidth="1"/>
    <col min="9443" max="9443" width="7" style="185" bestFit="1" customWidth="1"/>
    <col min="9444" max="9656" width="6.42578125" style="185" customWidth="1"/>
    <col min="9657" max="9657" width="56.140625" style="185" customWidth="1"/>
    <col min="9658" max="9660" width="10.42578125" style="185" hidden="1" customWidth="1"/>
    <col min="9661" max="9661" width="56.140625" style="185" customWidth="1"/>
    <col min="9662" max="9665" width="13.7109375" style="185" customWidth="1"/>
    <col min="9666" max="9666" width="5.140625" style="185" customWidth="1"/>
    <col min="9667" max="9667" width="3.42578125" style="185" customWidth="1"/>
    <col min="9668" max="9672" width="12.42578125" style="185" bestFit="1" customWidth="1"/>
    <col min="9673" max="9673" width="16" style="185" bestFit="1" customWidth="1"/>
    <col min="9674" max="9697" width="10.42578125" style="185" hidden="1" customWidth="1"/>
    <col min="9698" max="9698" width="6.42578125" style="185" customWidth="1"/>
    <col min="9699" max="9699" width="7" style="185" bestFit="1" customWidth="1"/>
    <col min="9700" max="9912" width="6.42578125" style="185" customWidth="1"/>
    <col min="9913" max="9913" width="56.140625" style="185" customWidth="1"/>
    <col min="9914" max="9916" width="10.42578125" style="185" hidden="1" customWidth="1"/>
    <col min="9917" max="9917" width="56.140625" style="185" customWidth="1"/>
    <col min="9918" max="9921" width="13.7109375" style="185" customWidth="1"/>
    <col min="9922" max="9922" width="5.140625" style="185" customWidth="1"/>
    <col min="9923" max="9923" width="3.42578125" style="185" customWidth="1"/>
    <col min="9924" max="9928" width="12.42578125" style="185" bestFit="1" customWidth="1"/>
    <col min="9929" max="9929" width="16" style="185" bestFit="1" customWidth="1"/>
    <col min="9930" max="9953" width="10.42578125" style="185" hidden="1" customWidth="1"/>
    <col min="9954" max="9954" width="6.42578125" style="185" customWidth="1"/>
    <col min="9955" max="9955" width="7" style="185" bestFit="1" customWidth="1"/>
    <col min="9956" max="10168" width="6.42578125" style="185" customWidth="1"/>
    <col min="10169" max="10169" width="56.140625" style="185" customWidth="1"/>
    <col min="10170" max="10172" width="10.42578125" style="185" hidden="1" customWidth="1"/>
    <col min="10173" max="10173" width="56.140625" style="185" customWidth="1"/>
    <col min="10174" max="10177" width="13.7109375" style="185" customWidth="1"/>
    <col min="10178" max="10178" width="5.140625" style="185" customWidth="1"/>
    <col min="10179" max="10179" width="3.42578125" style="185" customWidth="1"/>
    <col min="10180" max="10184" width="12.42578125" style="185" bestFit="1" customWidth="1"/>
    <col min="10185" max="10185" width="16" style="185" bestFit="1" customWidth="1"/>
    <col min="10186" max="10209" width="10.42578125" style="185" hidden="1" customWidth="1"/>
    <col min="10210" max="10210" width="6.42578125" style="185" customWidth="1"/>
    <col min="10211" max="10211" width="7" style="185" bestFit="1" customWidth="1"/>
    <col min="10212" max="10424" width="6.42578125" style="185" customWidth="1"/>
    <col min="10425" max="10425" width="56.140625" style="185" customWidth="1"/>
    <col min="10426" max="10428" width="10.42578125" style="185" hidden="1" customWidth="1"/>
    <col min="10429" max="10429" width="56.140625" style="185" customWidth="1"/>
    <col min="10430" max="10433" width="13.7109375" style="185" customWidth="1"/>
    <col min="10434" max="10434" width="5.140625" style="185" customWidth="1"/>
    <col min="10435" max="10435" width="3.42578125" style="185" customWidth="1"/>
    <col min="10436" max="10440" width="12.42578125" style="185" bestFit="1" customWidth="1"/>
    <col min="10441" max="10441" width="16" style="185" bestFit="1" customWidth="1"/>
    <col min="10442" max="10465" width="10.42578125" style="185" hidden="1" customWidth="1"/>
    <col min="10466" max="10466" width="6.42578125" style="185" customWidth="1"/>
    <col min="10467" max="10467" width="7" style="185" bestFit="1" customWidth="1"/>
    <col min="10468" max="10680" width="6.42578125" style="185" customWidth="1"/>
    <col min="10681" max="10681" width="56.140625" style="185" customWidth="1"/>
    <col min="10682" max="10684" width="10.42578125" style="185" hidden="1" customWidth="1"/>
    <col min="10685" max="10685" width="56.140625" style="185" customWidth="1"/>
    <col min="10686" max="10689" width="13.7109375" style="185" customWidth="1"/>
    <col min="10690" max="10690" width="5.140625" style="185" customWidth="1"/>
    <col min="10691" max="10691" width="3.42578125" style="185" customWidth="1"/>
    <col min="10692" max="10696" width="12.42578125" style="185" bestFit="1" customWidth="1"/>
    <col min="10697" max="10697" width="16" style="185" bestFit="1" customWidth="1"/>
    <col min="10698" max="10721" width="10.42578125" style="185" hidden="1" customWidth="1"/>
    <col min="10722" max="10722" width="6.42578125" style="185" customWidth="1"/>
    <col min="10723" max="10723" width="7" style="185" bestFit="1" customWidth="1"/>
    <col min="10724" max="10936" width="6.42578125" style="185" customWidth="1"/>
    <col min="10937" max="10937" width="56.140625" style="185" customWidth="1"/>
    <col min="10938" max="10940" width="10.42578125" style="185" hidden="1" customWidth="1"/>
    <col min="10941" max="10941" width="56.140625" style="185" customWidth="1"/>
    <col min="10942" max="10945" width="13.7109375" style="185" customWidth="1"/>
    <col min="10946" max="10946" width="5.140625" style="185" customWidth="1"/>
    <col min="10947" max="10947" width="3.42578125" style="185" customWidth="1"/>
    <col min="10948" max="10952" width="12.42578125" style="185" bestFit="1" customWidth="1"/>
    <col min="10953" max="10953" width="16" style="185" bestFit="1" customWidth="1"/>
    <col min="10954" max="10977" width="10.42578125" style="185" hidden="1" customWidth="1"/>
    <col min="10978" max="10978" width="6.42578125" style="185" customWidth="1"/>
    <col min="10979" max="10979" width="7" style="185" bestFit="1" customWidth="1"/>
    <col min="10980" max="11192" width="6.42578125" style="185" customWidth="1"/>
    <col min="11193" max="11193" width="56.140625" style="185" customWidth="1"/>
    <col min="11194" max="11196" width="10.42578125" style="185" hidden="1" customWidth="1"/>
    <col min="11197" max="11197" width="56.140625" style="185" customWidth="1"/>
    <col min="11198" max="11201" width="13.7109375" style="185" customWidth="1"/>
    <col min="11202" max="11202" width="5.140625" style="185" customWidth="1"/>
    <col min="11203" max="11203" width="3.42578125" style="185" customWidth="1"/>
    <col min="11204" max="11208" width="12.42578125" style="185" bestFit="1" customWidth="1"/>
    <col min="11209" max="11209" width="16" style="185" bestFit="1" customWidth="1"/>
    <col min="11210" max="11233" width="10.42578125" style="185" hidden="1" customWidth="1"/>
    <col min="11234" max="11234" width="6.42578125" style="185" customWidth="1"/>
    <col min="11235" max="11235" width="7" style="185" bestFit="1" customWidth="1"/>
    <col min="11236" max="11448" width="6.42578125" style="185" customWidth="1"/>
    <col min="11449" max="11449" width="56.140625" style="185" customWidth="1"/>
    <col min="11450" max="11452" width="10.42578125" style="185" hidden="1" customWidth="1"/>
    <col min="11453" max="11453" width="56.140625" style="185" customWidth="1"/>
    <col min="11454" max="11457" width="13.7109375" style="185" customWidth="1"/>
    <col min="11458" max="11458" width="5.140625" style="185" customWidth="1"/>
    <col min="11459" max="11459" width="3.42578125" style="185" customWidth="1"/>
    <col min="11460" max="11464" width="12.42578125" style="185" bestFit="1" customWidth="1"/>
    <col min="11465" max="11465" width="16" style="185" bestFit="1" customWidth="1"/>
    <col min="11466" max="11489" width="10.42578125" style="185" hidden="1" customWidth="1"/>
    <col min="11490" max="11490" width="6.42578125" style="185" customWidth="1"/>
    <col min="11491" max="11491" width="7" style="185" bestFit="1" customWidth="1"/>
    <col min="11492" max="11704" width="6.42578125" style="185" customWidth="1"/>
    <col min="11705" max="11705" width="56.140625" style="185" customWidth="1"/>
    <col min="11706" max="11708" width="10.42578125" style="185" hidden="1" customWidth="1"/>
    <col min="11709" max="11709" width="56.140625" style="185" customWidth="1"/>
    <col min="11710" max="11713" width="13.7109375" style="185" customWidth="1"/>
    <col min="11714" max="11714" width="5.140625" style="185" customWidth="1"/>
    <col min="11715" max="11715" width="3.42578125" style="185" customWidth="1"/>
    <col min="11716" max="11720" width="12.42578125" style="185" bestFit="1" customWidth="1"/>
    <col min="11721" max="11721" width="16" style="185" bestFit="1" customWidth="1"/>
    <col min="11722" max="11745" width="10.42578125" style="185" hidden="1" customWidth="1"/>
    <col min="11746" max="11746" width="6.42578125" style="185" customWidth="1"/>
    <col min="11747" max="11747" width="7" style="185" bestFit="1" customWidth="1"/>
    <col min="11748" max="11960" width="6.42578125" style="185" customWidth="1"/>
    <col min="11961" max="11961" width="56.140625" style="185" customWidth="1"/>
    <col min="11962" max="11964" width="10.42578125" style="185" hidden="1" customWidth="1"/>
    <col min="11965" max="11965" width="56.140625" style="185" customWidth="1"/>
    <col min="11966" max="11969" width="13.7109375" style="185" customWidth="1"/>
    <col min="11970" max="11970" width="5.140625" style="185" customWidth="1"/>
    <col min="11971" max="11971" width="3.42578125" style="185" customWidth="1"/>
    <col min="11972" max="11976" width="12.42578125" style="185" bestFit="1" customWidth="1"/>
    <col min="11977" max="11977" width="16" style="185" bestFit="1" customWidth="1"/>
    <col min="11978" max="12001" width="10.42578125" style="185" hidden="1" customWidth="1"/>
    <col min="12002" max="12002" width="6.42578125" style="185" customWidth="1"/>
    <col min="12003" max="12003" width="7" style="185" bestFit="1" customWidth="1"/>
    <col min="12004" max="12216" width="6.42578125" style="185" customWidth="1"/>
    <col min="12217" max="12217" width="56.140625" style="185" customWidth="1"/>
    <col min="12218" max="12220" width="10.42578125" style="185" hidden="1" customWidth="1"/>
    <col min="12221" max="12221" width="56.140625" style="185" customWidth="1"/>
    <col min="12222" max="12225" width="13.7109375" style="185" customWidth="1"/>
    <col min="12226" max="12226" width="5.140625" style="185" customWidth="1"/>
    <col min="12227" max="12227" width="3.42578125" style="185" customWidth="1"/>
    <col min="12228" max="12232" width="12.42578125" style="185" bestFit="1" customWidth="1"/>
    <col min="12233" max="12233" width="16" style="185" bestFit="1" customWidth="1"/>
    <col min="12234" max="12257" width="10.42578125" style="185" hidden="1" customWidth="1"/>
    <col min="12258" max="12258" width="6.42578125" style="185" customWidth="1"/>
    <col min="12259" max="12259" width="7" style="185" bestFit="1" customWidth="1"/>
    <col min="12260" max="12472" width="6.42578125" style="185" customWidth="1"/>
    <col min="12473" max="12473" width="56.140625" style="185" customWidth="1"/>
    <col min="12474" max="12476" width="10.42578125" style="185" hidden="1" customWidth="1"/>
    <col min="12477" max="12477" width="56.140625" style="185" customWidth="1"/>
    <col min="12478" max="12481" width="13.7109375" style="185" customWidth="1"/>
    <col min="12482" max="12482" width="5.140625" style="185" customWidth="1"/>
    <col min="12483" max="12483" width="3.42578125" style="185" customWidth="1"/>
    <col min="12484" max="12488" width="12.42578125" style="185" bestFit="1" customWidth="1"/>
    <col min="12489" max="12489" width="16" style="185" bestFit="1" customWidth="1"/>
    <col min="12490" max="12513" width="10.42578125" style="185" hidden="1" customWidth="1"/>
    <col min="12514" max="12514" width="6.42578125" style="185" customWidth="1"/>
    <col min="12515" max="12515" width="7" style="185" bestFit="1" customWidth="1"/>
    <col min="12516" max="12728" width="6.42578125" style="185" customWidth="1"/>
    <col min="12729" max="12729" width="56.140625" style="185" customWidth="1"/>
    <col min="12730" max="12732" width="10.42578125" style="185" hidden="1" customWidth="1"/>
    <col min="12733" max="12733" width="56.140625" style="185" customWidth="1"/>
    <col min="12734" max="12737" width="13.7109375" style="185" customWidth="1"/>
    <col min="12738" max="12738" width="5.140625" style="185" customWidth="1"/>
    <col min="12739" max="12739" width="3.42578125" style="185" customWidth="1"/>
    <col min="12740" max="12744" width="12.42578125" style="185" bestFit="1" customWidth="1"/>
    <col min="12745" max="12745" width="16" style="185" bestFit="1" customWidth="1"/>
    <col min="12746" max="12769" width="10.42578125" style="185" hidden="1" customWidth="1"/>
    <col min="12770" max="12770" width="6.42578125" style="185" customWidth="1"/>
    <col min="12771" max="12771" width="7" style="185" bestFit="1" customWidth="1"/>
    <col min="12772" max="12984" width="6.42578125" style="185" customWidth="1"/>
    <col min="12985" max="12985" width="56.140625" style="185" customWidth="1"/>
    <col min="12986" max="12988" width="10.42578125" style="185" hidden="1" customWidth="1"/>
    <col min="12989" max="12989" width="56.140625" style="185" customWidth="1"/>
    <col min="12990" max="12993" width="13.7109375" style="185" customWidth="1"/>
    <col min="12994" max="12994" width="5.140625" style="185" customWidth="1"/>
    <col min="12995" max="12995" width="3.42578125" style="185" customWidth="1"/>
    <col min="12996" max="13000" width="12.42578125" style="185" bestFit="1" customWidth="1"/>
    <col min="13001" max="13001" width="16" style="185" bestFit="1" customWidth="1"/>
    <col min="13002" max="13025" width="10.42578125" style="185" hidden="1" customWidth="1"/>
    <col min="13026" max="13026" width="6.42578125" style="185" customWidth="1"/>
    <col min="13027" max="13027" width="7" style="185" bestFit="1" customWidth="1"/>
    <col min="13028" max="13240" width="6.42578125" style="185" customWidth="1"/>
    <col min="13241" max="13241" width="56.140625" style="185" customWidth="1"/>
    <col min="13242" max="13244" width="10.42578125" style="185" hidden="1" customWidth="1"/>
    <col min="13245" max="13245" width="56.140625" style="185" customWidth="1"/>
    <col min="13246" max="13249" width="13.7109375" style="185" customWidth="1"/>
    <col min="13250" max="13250" width="5.140625" style="185" customWidth="1"/>
    <col min="13251" max="13251" width="3.42578125" style="185" customWidth="1"/>
    <col min="13252" max="13256" width="12.42578125" style="185" bestFit="1" customWidth="1"/>
    <col min="13257" max="13257" width="16" style="185" bestFit="1" customWidth="1"/>
    <col min="13258" max="13281" width="10.42578125" style="185" hidden="1" customWidth="1"/>
    <col min="13282" max="13282" width="6.42578125" style="185" customWidth="1"/>
    <col min="13283" max="13283" width="7" style="185" bestFit="1" customWidth="1"/>
    <col min="13284" max="13496" width="6.42578125" style="185" customWidth="1"/>
    <col min="13497" max="13497" width="56.140625" style="185" customWidth="1"/>
    <col min="13498" max="13500" width="10.42578125" style="185" hidden="1" customWidth="1"/>
    <col min="13501" max="13501" width="56.140625" style="185" customWidth="1"/>
    <col min="13502" max="13505" width="13.7109375" style="185" customWidth="1"/>
    <col min="13506" max="13506" width="5.140625" style="185" customWidth="1"/>
    <col min="13507" max="13507" width="3.42578125" style="185" customWidth="1"/>
    <col min="13508" max="13512" width="12.42578125" style="185" bestFit="1" customWidth="1"/>
    <col min="13513" max="13513" width="16" style="185" bestFit="1" customWidth="1"/>
    <col min="13514" max="13537" width="10.42578125" style="185" hidden="1" customWidth="1"/>
    <col min="13538" max="13538" width="6.42578125" style="185" customWidth="1"/>
    <col min="13539" max="13539" width="7" style="185" bestFit="1" customWidth="1"/>
    <col min="13540" max="13752" width="6.42578125" style="185" customWidth="1"/>
    <col min="13753" max="13753" width="56.140625" style="185" customWidth="1"/>
    <col min="13754" max="13756" width="10.42578125" style="185" hidden="1" customWidth="1"/>
    <col min="13757" max="13757" width="56.140625" style="185" customWidth="1"/>
    <col min="13758" max="13761" width="13.7109375" style="185" customWidth="1"/>
    <col min="13762" max="13762" width="5.140625" style="185" customWidth="1"/>
    <col min="13763" max="13763" width="3.42578125" style="185" customWidth="1"/>
    <col min="13764" max="13768" width="12.42578125" style="185" bestFit="1" customWidth="1"/>
    <col min="13769" max="13769" width="16" style="185" bestFit="1" customWidth="1"/>
    <col min="13770" max="13793" width="10.42578125" style="185" hidden="1" customWidth="1"/>
    <col min="13794" max="13794" width="6.42578125" style="185" customWidth="1"/>
    <col min="13795" max="13795" width="7" style="185" bestFit="1" customWidth="1"/>
    <col min="13796" max="14008" width="6.42578125" style="185" customWidth="1"/>
    <col min="14009" max="14009" width="56.140625" style="185" customWidth="1"/>
    <col min="14010" max="14012" width="10.42578125" style="185" hidden="1" customWidth="1"/>
    <col min="14013" max="14013" width="56.140625" style="185" customWidth="1"/>
    <col min="14014" max="14017" width="13.7109375" style="185" customWidth="1"/>
    <col min="14018" max="14018" width="5.140625" style="185" customWidth="1"/>
    <col min="14019" max="14019" width="3.42578125" style="185" customWidth="1"/>
    <col min="14020" max="14024" width="12.42578125" style="185" bestFit="1" customWidth="1"/>
    <col min="14025" max="14025" width="16" style="185" bestFit="1" customWidth="1"/>
    <col min="14026" max="14049" width="10.42578125" style="185" hidden="1" customWidth="1"/>
    <col min="14050" max="14050" width="6.42578125" style="185" customWidth="1"/>
    <col min="14051" max="14051" width="7" style="185" bestFit="1" customWidth="1"/>
    <col min="14052" max="14264" width="6.42578125" style="185" customWidth="1"/>
    <col min="14265" max="14265" width="56.140625" style="185" customWidth="1"/>
    <col min="14266" max="14268" width="10.42578125" style="185" hidden="1" customWidth="1"/>
    <col min="14269" max="14269" width="56.140625" style="185" customWidth="1"/>
    <col min="14270" max="14273" width="13.7109375" style="185" customWidth="1"/>
    <col min="14274" max="14274" width="5.140625" style="185" customWidth="1"/>
    <col min="14275" max="14275" width="3.42578125" style="185" customWidth="1"/>
    <col min="14276" max="14280" width="12.42578125" style="185" bestFit="1" customWidth="1"/>
    <col min="14281" max="14281" width="16" style="185" bestFit="1" customWidth="1"/>
    <col min="14282" max="14305" width="10.42578125" style="185" hidden="1" customWidth="1"/>
    <col min="14306" max="14306" width="6.42578125" style="185" customWidth="1"/>
    <col min="14307" max="14307" width="7" style="185" bestFit="1" customWidth="1"/>
    <col min="14308" max="14520" width="6.42578125" style="185" customWidth="1"/>
    <col min="14521" max="14521" width="56.140625" style="185" customWidth="1"/>
    <col min="14522" max="14524" width="10.42578125" style="185" hidden="1" customWidth="1"/>
    <col min="14525" max="14525" width="56.140625" style="185" customWidth="1"/>
    <col min="14526" max="14529" width="13.7109375" style="185" customWidth="1"/>
    <col min="14530" max="14530" width="5.140625" style="185" customWidth="1"/>
    <col min="14531" max="14531" width="3.42578125" style="185" customWidth="1"/>
    <col min="14532" max="14536" width="12.42578125" style="185" bestFit="1" customWidth="1"/>
    <col min="14537" max="14537" width="16" style="185" bestFit="1" customWidth="1"/>
    <col min="14538" max="14561" width="10.42578125" style="185" hidden="1" customWidth="1"/>
    <col min="14562" max="14562" width="6.42578125" style="185" customWidth="1"/>
    <col min="14563" max="14563" width="7" style="185" bestFit="1" customWidth="1"/>
    <col min="14564" max="14776" width="6.42578125" style="185" customWidth="1"/>
    <col min="14777" max="14777" width="56.140625" style="185" customWidth="1"/>
    <col min="14778" max="14780" width="10.42578125" style="185" hidden="1" customWidth="1"/>
    <col min="14781" max="14781" width="56.140625" style="185" customWidth="1"/>
    <col min="14782" max="14785" width="13.7109375" style="185" customWidth="1"/>
    <col min="14786" max="14786" width="5.140625" style="185" customWidth="1"/>
    <col min="14787" max="14787" width="3.42578125" style="185" customWidth="1"/>
    <col min="14788" max="14792" width="12.42578125" style="185" bestFit="1" customWidth="1"/>
    <col min="14793" max="14793" width="16" style="185" bestFit="1" customWidth="1"/>
    <col min="14794" max="14817" width="10.42578125" style="185" hidden="1" customWidth="1"/>
    <col min="14818" max="14818" width="6.42578125" style="185" customWidth="1"/>
    <col min="14819" max="14819" width="7" style="185" bestFit="1" customWidth="1"/>
    <col min="14820" max="15032" width="6.42578125" style="185" customWidth="1"/>
    <col min="15033" max="15033" width="56.140625" style="185" customWidth="1"/>
    <col min="15034" max="15036" width="10.42578125" style="185" hidden="1" customWidth="1"/>
    <col min="15037" max="15037" width="56.140625" style="185" customWidth="1"/>
    <col min="15038" max="15041" width="13.7109375" style="185" customWidth="1"/>
    <col min="15042" max="15042" width="5.140625" style="185" customWidth="1"/>
    <col min="15043" max="15043" width="3.42578125" style="185" customWidth="1"/>
    <col min="15044" max="15048" width="12.42578125" style="185" bestFit="1" customWidth="1"/>
    <col min="15049" max="15049" width="16" style="185" bestFit="1" customWidth="1"/>
    <col min="15050" max="15073" width="10.42578125" style="185" hidden="1" customWidth="1"/>
    <col min="15074" max="15074" width="6.42578125" style="185" customWidth="1"/>
    <col min="15075" max="15075" width="7" style="185" bestFit="1" customWidth="1"/>
    <col min="15076" max="15288" width="6.42578125" style="185" customWidth="1"/>
    <col min="15289" max="15289" width="56.140625" style="185" customWidth="1"/>
    <col min="15290" max="15292" width="10.42578125" style="185" hidden="1" customWidth="1"/>
    <col min="15293" max="15293" width="56.140625" style="185" customWidth="1"/>
    <col min="15294" max="15297" width="13.7109375" style="185" customWidth="1"/>
    <col min="15298" max="15298" width="5.140625" style="185" customWidth="1"/>
    <col min="15299" max="15299" width="3.42578125" style="185" customWidth="1"/>
    <col min="15300" max="15304" width="12.42578125" style="185" bestFit="1" customWidth="1"/>
    <col min="15305" max="15305" width="16" style="185" bestFit="1" customWidth="1"/>
    <col min="15306" max="15329" width="10.42578125" style="185" hidden="1" customWidth="1"/>
    <col min="15330" max="15330" width="6.42578125" style="185" customWidth="1"/>
    <col min="15331" max="15331" width="7" style="185" bestFit="1" customWidth="1"/>
    <col min="15332" max="15544" width="6.42578125" style="185" customWidth="1"/>
    <col min="15545" max="15545" width="56.140625" style="185" customWidth="1"/>
    <col min="15546" max="15548" width="10.42578125" style="185" hidden="1" customWidth="1"/>
    <col min="15549" max="15549" width="56.140625" style="185" customWidth="1"/>
    <col min="15550" max="15553" width="13.7109375" style="185" customWidth="1"/>
    <col min="15554" max="15554" width="5.140625" style="185" customWidth="1"/>
    <col min="15555" max="15555" width="3.42578125" style="185" customWidth="1"/>
    <col min="15556" max="15560" width="12.42578125" style="185" bestFit="1" customWidth="1"/>
    <col min="15561" max="15561" width="16" style="185" bestFit="1" customWidth="1"/>
    <col min="15562" max="15585" width="10.42578125" style="185" hidden="1" customWidth="1"/>
    <col min="15586" max="15586" width="6.42578125" style="185" customWidth="1"/>
    <col min="15587" max="15587" width="7" style="185" bestFit="1" customWidth="1"/>
    <col min="15588" max="15800" width="6.42578125" style="185" customWidth="1"/>
    <col min="15801" max="15801" width="56.140625" style="185" customWidth="1"/>
    <col min="15802" max="15804" width="10.42578125" style="185" hidden="1" customWidth="1"/>
    <col min="15805" max="15805" width="56.140625" style="185" customWidth="1"/>
    <col min="15806" max="15809" width="13.7109375" style="185" customWidth="1"/>
    <col min="15810" max="15810" width="5.140625" style="185" customWidth="1"/>
    <col min="15811" max="15811" width="3.42578125" style="185" customWidth="1"/>
    <col min="15812" max="15816" width="12.42578125" style="185" bestFit="1" customWidth="1"/>
    <col min="15817" max="15817" width="16" style="185" bestFit="1" customWidth="1"/>
    <col min="15818" max="15841" width="10.42578125" style="185" hidden="1" customWidth="1"/>
    <col min="15842" max="15842" width="6.42578125" style="185" customWidth="1"/>
    <col min="15843" max="15843" width="7" style="185" bestFit="1" customWidth="1"/>
    <col min="15844" max="16056" width="6.42578125" style="185" customWidth="1"/>
    <col min="16057" max="16057" width="56.140625" style="185" customWidth="1"/>
    <col min="16058" max="16060" width="10.42578125" style="185" hidden="1" customWidth="1"/>
    <col min="16061" max="16061" width="56.140625" style="185" customWidth="1"/>
    <col min="16062" max="16065" width="13.7109375" style="185" customWidth="1"/>
    <col min="16066" max="16066" width="5.140625" style="185" customWidth="1"/>
    <col min="16067" max="16067" width="3.42578125" style="185" customWidth="1"/>
    <col min="16068" max="16072" width="12.42578125" style="185" bestFit="1" customWidth="1"/>
    <col min="16073" max="16073" width="16" style="185" bestFit="1" customWidth="1"/>
    <col min="16074" max="16097" width="10.42578125" style="185" hidden="1" customWidth="1"/>
    <col min="16098" max="16098" width="6.42578125" style="185" customWidth="1"/>
    <col min="16099" max="16099" width="7" style="185" bestFit="1" customWidth="1"/>
    <col min="16100" max="16312" width="6.42578125" style="185" customWidth="1"/>
    <col min="16313" max="16313" width="56.140625" style="185" customWidth="1"/>
    <col min="16314" max="16315" width="0" style="185" hidden="1" customWidth="1"/>
    <col min="16316" max="16384" width="10.42578125" style="185" hidden="1" customWidth="1"/>
  </cols>
  <sheetData>
    <row r="1" spans="1:27" s="146" customFormat="1" ht="24.95" customHeight="1" x14ac:dyDescent="0.3">
      <c r="A1" s="145" t="s">
        <v>192</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row>
    <row r="2" spans="1:27" s="148" customFormat="1" ht="13.5" customHeight="1" thickBot="1" x14ac:dyDescent="0.3">
      <c r="A2" s="147"/>
      <c r="B2" s="147"/>
      <c r="C2" s="147"/>
      <c r="D2" s="147"/>
      <c r="E2" s="147"/>
      <c r="F2" s="147"/>
      <c r="G2" s="147"/>
      <c r="AA2" s="149" t="s">
        <v>8</v>
      </c>
    </row>
    <row r="3" spans="1:27" s="151" customFormat="1" ht="16.5" customHeight="1" thickTop="1" x14ac:dyDescent="0.3">
      <c r="A3" s="150"/>
      <c r="B3" s="3333">
        <v>42430</v>
      </c>
      <c r="C3" s="3333">
        <v>42522</v>
      </c>
      <c r="D3" s="3333">
        <v>42614</v>
      </c>
      <c r="E3" s="3331">
        <v>42705</v>
      </c>
      <c r="F3" s="3331">
        <v>42795</v>
      </c>
      <c r="G3" s="3331">
        <v>42887</v>
      </c>
      <c r="H3" s="3331">
        <v>42979</v>
      </c>
      <c r="I3" s="3331">
        <v>43070</v>
      </c>
      <c r="J3" s="3331">
        <v>43160</v>
      </c>
      <c r="K3" s="3335">
        <v>43252</v>
      </c>
      <c r="L3" s="3335">
        <v>43344</v>
      </c>
      <c r="M3" s="3335">
        <v>43435</v>
      </c>
      <c r="N3" s="3335">
        <v>43525</v>
      </c>
      <c r="O3" s="3335">
        <v>43617</v>
      </c>
      <c r="P3" s="3335">
        <v>43709</v>
      </c>
      <c r="Q3" s="3335">
        <v>43800</v>
      </c>
      <c r="R3" s="3335">
        <v>43891</v>
      </c>
      <c r="S3" s="3335">
        <v>43983</v>
      </c>
      <c r="T3" s="3335">
        <v>44075</v>
      </c>
      <c r="U3" s="3335">
        <v>44166</v>
      </c>
      <c r="V3" s="3335">
        <v>44256</v>
      </c>
      <c r="W3" s="3335">
        <v>44348</v>
      </c>
      <c r="X3" s="3335">
        <v>44440</v>
      </c>
      <c r="Y3" s="3335">
        <v>44531</v>
      </c>
      <c r="Z3" s="3335">
        <v>44621</v>
      </c>
      <c r="AA3" s="3337">
        <v>44713</v>
      </c>
    </row>
    <row r="4" spans="1:27" s="151" customFormat="1" ht="6.75" customHeight="1" thickBot="1" x14ac:dyDescent="0.35">
      <c r="A4" s="152"/>
      <c r="B4" s="3334"/>
      <c r="C4" s="3334"/>
      <c r="D4" s="3334"/>
      <c r="E4" s="3332"/>
      <c r="F4" s="3332"/>
      <c r="G4" s="3332"/>
      <c r="H4" s="3332"/>
      <c r="I4" s="3332"/>
      <c r="J4" s="3332"/>
      <c r="K4" s="3336"/>
      <c r="L4" s="3336"/>
      <c r="M4" s="3336"/>
      <c r="N4" s="3336"/>
      <c r="O4" s="3336"/>
      <c r="P4" s="3336"/>
      <c r="Q4" s="3336"/>
      <c r="R4" s="3336"/>
      <c r="S4" s="3336"/>
      <c r="T4" s="3336"/>
      <c r="U4" s="3336"/>
      <c r="V4" s="3336"/>
      <c r="W4" s="3336"/>
      <c r="X4" s="3336"/>
      <c r="Y4" s="3336"/>
      <c r="Z4" s="3336"/>
      <c r="AA4" s="3338"/>
    </row>
    <row r="5" spans="1:27" s="151" customFormat="1" ht="18" customHeight="1" thickTop="1" x14ac:dyDescent="0.3">
      <c r="A5" s="153" t="s">
        <v>193</v>
      </c>
      <c r="B5" s="154">
        <v>23781</v>
      </c>
      <c r="C5" s="154">
        <v>22982</v>
      </c>
      <c r="D5" s="154">
        <v>22488</v>
      </c>
      <c r="E5" s="154">
        <v>23907</v>
      </c>
      <c r="F5" s="154">
        <v>24932</v>
      </c>
      <c r="G5" s="154">
        <v>25792</v>
      </c>
      <c r="H5" s="154">
        <v>25793</v>
      </c>
      <c r="I5" s="154">
        <v>25273</v>
      </c>
      <c r="J5" s="154">
        <v>25060</v>
      </c>
      <c r="K5" s="154">
        <v>25856</v>
      </c>
      <c r="L5" s="154">
        <v>27938</v>
      </c>
      <c r="M5" s="154">
        <v>26283</v>
      </c>
      <c r="N5" s="154">
        <v>29088</v>
      </c>
      <c r="O5" s="154">
        <v>31590</v>
      </c>
      <c r="P5" s="154">
        <v>28161</v>
      </c>
      <c r="Q5" s="154">
        <v>27271</v>
      </c>
      <c r="R5" s="154">
        <v>30168</v>
      </c>
      <c r="S5" s="154">
        <v>46363</v>
      </c>
      <c r="T5" s="154">
        <v>34145</v>
      </c>
      <c r="U5" s="154">
        <v>24792</v>
      </c>
      <c r="V5" s="154">
        <v>28932</v>
      </c>
      <c r="W5" s="154">
        <v>38163</v>
      </c>
      <c r="X5" s="154">
        <v>37925</v>
      </c>
      <c r="Y5" s="154">
        <v>32400</v>
      </c>
      <c r="Z5" s="154">
        <v>34248</v>
      </c>
      <c r="AA5" s="155">
        <v>38635</v>
      </c>
    </row>
    <row r="6" spans="1:27" s="151" customFormat="1" ht="18" customHeight="1" x14ac:dyDescent="0.3">
      <c r="A6" s="153" t="s">
        <v>194</v>
      </c>
      <c r="B6" s="154">
        <v>49704</v>
      </c>
      <c r="C6" s="154">
        <v>49124</v>
      </c>
      <c r="D6" s="154">
        <v>48879</v>
      </c>
      <c r="E6" s="154">
        <v>52769</v>
      </c>
      <c r="F6" s="154">
        <v>51549</v>
      </c>
      <c r="G6" s="154">
        <v>51920</v>
      </c>
      <c r="H6" s="154">
        <v>50600</v>
      </c>
      <c r="I6" s="154">
        <v>49899</v>
      </c>
      <c r="J6" s="154">
        <v>54899</v>
      </c>
      <c r="K6" s="154">
        <v>54393</v>
      </c>
      <c r="L6" s="154">
        <v>55362</v>
      </c>
      <c r="M6" s="154">
        <v>56791</v>
      </c>
      <c r="N6" s="154">
        <v>57691</v>
      </c>
      <c r="O6" s="154">
        <v>56106</v>
      </c>
      <c r="P6" s="154">
        <v>59106</v>
      </c>
      <c r="Q6" s="154">
        <v>59801</v>
      </c>
      <c r="R6" s="154">
        <v>55978</v>
      </c>
      <c r="S6" s="154">
        <v>63178</v>
      </c>
      <c r="T6" s="154">
        <v>52559</v>
      </c>
      <c r="U6" s="154">
        <v>51355</v>
      </c>
      <c r="V6" s="154">
        <v>50652</v>
      </c>
      <c r="W6" s="154">
        <v>57159</v>
      </c>
      <c r="X6" s="154">
        <v>59085</v>
      </c>
      <c r="Y6" s="154">
        <v>51330</v>
      </c>
      <c r="Z6" s="154">
        <v>54630</v>
      </c>
      <c r="AA6" s="155">
        <v>52999</v>
      </c>
    </row>
    <row r="7" spans="1:27" s="151" customFormat="1" ht="18" customHeight="1" x14ac:dyDescent="0.3">
      <c r="A7" s="153" t="s">
        <v>195</v>
      </c>
      <c r="B7" s="154">
        <v>105998</v>
      </c>
      <c r="C7" s="154">
        <v>112886</v>
      </c>
      <c r="D7" s="154">
        <v>115535</v>
      </c>
      <c r="E7" s="154">
        <v>119432</v>
      </c>
      <c r="F7" s="154">
        <v>125601</v>
      </c>
      <c r="G7" s="154">
        <v>127054</v>
      </c>
      <c r="H7" s="154">
        <v>134390</v>
      </c>
      <c r="I7" s="154">
        <v>137746</v>
      </c>
      <c r="J7" s="154">
        <v>138318</v>
      </c>
      <c r="K7" s="154">
        <v>144640</v>
      </c>
      <c r="L7" s="154">
        <v>150525</v>
      </c>
      <c r="M7" s="154">
        <v>153194</v>
      </c>
      <c r="N7" s="154">
        <v>158688</v>
      </c>
      <c r="O7" s="154">
        <v>160688</v>
      </c>
      <c r="P7" s="154">
        <v>169114</v>
      </c>
      <c r="Q7" s="154">
        <v>171058</v>
      </c>
      <c r="R7" s="154">
        <v>177370</v>
      </c>
      <c r="S7" s="154">
        <v>195196</v>
      </c>
      <c r="T7" s="154">
        <v>187960</v>
      </c>
      <c r="U7" s="154">
        <v>189638</v>
      </c>
      <c r="V7" s="154">
        <v>196549</v>
      </c>
      <c r="W7" s="154">
        <v>212106</v>
      </c>
      <c r="X7" s="154">
        <v>219429</v>
      </c>
      <c r="Y7" s="154">
        <v>219421</v>
      </c>
      <c r="Z7" s="154">
        <v>222297</v>
      </c>
      <c r="AA7" s="155">
        <v>234987</v>
      </c>
    </row>
    <row r="8" spans="1:27" s="151" customFormat="1" ht="16.5" x14ac:dyDescent="0.3">
      <c r="A8" s="153" t="s">
        <v>196</v>
      </c>
      <c r="B8" s="154">
        <v>10408</v>
      </c>
      <c r="C8" s="154">
        <v>12806</v>
      </c>
      <c r="D8" s="154">
        <v>14797</v>
      </c>
      <c r="E8" s="154">
        <v>10172</v>
      </c>
      <c r="F8" s="154">
        <v>15947</v>
      </c>
      <c r="G8" s="154">
        <v>14436</v>
      </c>
      <c r="H8" s="154">
        <v>6366</v>
      </c>
      <c r="I8" s="154">
        <v>3727</v>
      </c>
      <c r="J8" s="154">
        <v>1021</v>
      </c>
      <c r="K8" s="154">
        <v>894</v>
      </c>
      <c r="L8" s="154">
        <v>894</v>
      </c>
      <c r="M8" s="154">
        <v>894</v>
      </c>
      <c r="N8" s="154">
        <v>893</v>
      </c>
      <c r="O8" s="154">
        <v>893</v>
      </c>
      <c r="P8" s="154">
        <v>269</v>
      </c>
      <c r="Q8" s="154">
        <v>114</v>
      </c>
      <c r="R8" s="156" t="s">
        <v>197</v>
      </c>
      <c r="S8" s="156" t="s">
        <v>197</v>
      </c>
      <c r="T8" s="156" t="s">
        <v>197</v>
      </c>
      <c r="U8" s="156" t="s">
        <v>197</v>
      </c>
      <c r="V8" s="156" t="s">
        <v>197</v>
      </c>
      <c r="W8" s="156" t="s">
        <v>197</v>
      </c>
      <c r="X8" s="156" t="s">
        <v>197</v>
      </c>
      <c r="Y8" s="156" t="s">
        <v>197</v>
      </c>
      <c r="Z8" s="156" t="s">
        <v>197</v>
      </c>
      <c r="AA8" s="157" t="s">
        <v>197</v>
      </c>
    </row>
    <row r="9" spans="1:27" s="151" customFormat="1" ht="33" x14ac:dyDescent="0.3">
      <c r="A9" s="158" t="s">
        <v>198</v>
      </c>
      <c r="B9" s="154">
        <v>-946.1</v>
      </c>
      <c r="C9" s="154">
        <v>-978.7</v>
      </c>
      <c r="D9" s="154">
        <v>-1079.4000000000001</v>
      </c>
      <c r="E9" s="154">
        <v>-1082.8</v>
      </c>
      <c r="F9" s="154">
        <v>-1028.7</v>
      </c>
      <c r="G9" s="154">
        <v>-2072.85</v>
      </c>
      <c r="H9" s="154">
        <v>-1574.6</v>
      </c>
      <c r="I9" s="154">
        <v>-1309</v>
      </c>
      <c r="J9" s="154">
        <v>-1711.35</v>
      </c>
      <c r="K9" s="154">
        <v>-2063.85</v>
      </c>
      <c r="L9" s="154">
        <v>-2232.6</v>
      </c>
      <c r="M9" s="154">
        <v>-2904.4</v>
      </c>
      <c r="N9" s="154">
        <v>-4540.25</v>
      </c>
      <c r="O9" s="154">
        <v>-4544</v>
      </c>
      <c r="P9" s="154">
        <v>-6405</v>
      </c>
      <c r="Q9" s="154">
        <v>-5382</v>
      </c>
      <c r="R9" s="154">
        <v>-4995</v>
      </c>
      <c r="S9" s="154">
        <v>-5382</v>
      </c>
      <c r="T9" s="154">
        <v>-6742</v>
      </c>
      <c r="U9" s="154">
        <v>-6978</v>
      </c>
      <c r="V9" s="154">
        <v>-7960.45</v>
      </c>
      <c r="W9" s="154">
        <v>-12818</v>
      </c>
      <c r="X9" s="154">
        <v>-14153</v>
      </c>
      <c r="Y9" s="154">
        <v>-11244</v>
      </c>
      <c r="Z9" s="154">
        <v>-9642</v>
      </c>
      <c r="AA9" s="155">
        <v>-15155</v>
      </c>
    </row>
    <row r="10" spans="1:27" s="151" customFormat="1" ht="16.5" x14ac:dyDescent="0.3">
      <c r="A10" s="153" t="s">
        <v>199</v>
      </c>
      <c r="B10" s="154">
        <v>188944.9</v>
      </c>
      <c r="C10" s="154">
        <v>196819.3</v>
      </c>
      <c r="D10" s="154">
        <v>200619.6</v>
      </c>
      <c r="E10" s="154">
        <v>205197.2</v>
      </c>
      <c r="F10" s="154">
        <v>217000.3</v>
      </c>
      <c r="G10" s="154">
        <v>217129.15</v>
      </c>
      <c r="H10" s="154">
        <v>215574.39999999999</v>
      </c>
      <c r="I10" s="154">
        <v>215336</v>
      </c>
      <c r="J10" s="154">
        <v>217586.65</v>
      </c>
      <c r="K10" s="154">
        <v>223719.15</v>
      </c>
      <c r="L10" s="154">
        <v>232486.39999999999</v>
      </c>
      <c r="M10" s="154">
        <v>234257.6</v>
      </c>
      <c r="N10" s="154">
        <v>241819.75</v>
      </c>
      <c r="O10" s="154">
        <v>244733</v>
      </c>
      <c r="P10" s="154">
        <v>250245</v>
      </c>
      <c r="Q10" s="154">
        <v>252862</v>
      </c>
      <c r="R10" s="154">
        <v>258521</v>
      </c>
      <c r="S10" s="154">
        <v>299355</v>
      </c>
      <c r="T10" s="154">
        <v>267922</v>
      </c>
      <c r="U10" s="154">
        <v>258807</v>
      </c>
      <c r="V10" s="154">
        <v>268172.55</v>
      </c>
      <c r="W10" s="154">
        <v>294610</v>
      </c>
      <c r="X10" s="154">
        <v>302286</v>
      </c>
      <c r="Y10" s="154">
        <v>291907</v>
      </c>
      <c r="Z10" s="154">
        <v>301533</v>
      </c>
      <c r="AA10" s="155">
        <v>311466</v>
      </c>
    </row>
    <row r="11" spans="1:27" s="151" customFormat="1" ht="15.75" x14ac:dyDescent="0.3">
      <c r="A11" s="159" t="s">
        <v>200</v>
      </c>
      <c r="B11" s="160">
        <f t="shared" ref="B11:I11" si="0">-(B10/B32)*100</f>
        <v>-45.429494022716561</v>
      </c>
      <c r="C11" s="160">
        <f t="shared" si="0"/>
        <v>-46.630473153384521</v>
      </c>
      <c r="D11" s="160">
        <f t="shared" si="0"/>
        <v>-46.880091227315852</v>
      </c>
      <c r="E11" s="160">
        <f t="shared" si="0"/>
        <v>-47.197267489333321</v>
      </c>
      <c r="F11" s="160">
        <f t="shared" si="0"/>
        <v>-49.332040547698561</v>
      </c>
      <c r="G11" s="160">
        <f t="shared" si="0"/>
        <v>-48.63993360229928</v>
      </c>
      <c r="H11" s="160">
        <f t="shared" si="0"/>
        <v>-47.784474408109254</v>
      </c>
      <c r="I11" s="160">
        <f t="shared" si="0"/>
        <v>-47.098759626510002</v>
      </c>
      <c r="J11" s="160">
        <v>-47.3</v>
      </c>
      <c r="K11" s="160">
        <v>-47.9</v>
      </c>
      <c r="L11" s="160">
        <v>-49</v>
      </c>
      <c r="M11" s="160">
        <f t="shared" ref="M11:AA11" si="1">-(M10/M32)*100</f>
        <v>-48.579895522914249</v>
      </c>
      <c r="N11" s="160">
        <f t="shared" si="1"/>
        <v>-49.684259512279311</v>
      </c>
      <c r="O11" s="161">
        <f t="shared" si="1"/>
        <v>-49.836175736903733</v>
      </c>
      <c r="P11" s="161">
        <f t="shared" si="1"/>
        <v>-50.467781652149533</v>
      </c>
      <c r="Q11" s="161">
        <f t="shared" si="1"/>
        <v>-50.740146925736482</v>
      </c>
      <c r="R11" s="161">
        <f t="shared" si="1"/>
        <v>-51.922794966810272</v>
      </c>
      <c r="S11" s="161">
        <f t="shared" si="1"/>
        <v>-65.417201147704702</v>
      </c>
      <c r="T11" s="161">
        <f t="shared" si="1"/>
        <v>-60.608706667993808</v>
      </c>
      <c r="U11" s="161">
        <f t="shared" si="1"/>
        <v>-60.230816491812746</v>
      </c>
      <c r="V11" s="161">
        <f t="shared" si="1"/>
        <v>-63.943477431507667</v>
      </c>
      <c r="W11" s="161">
        <f t="shared" si="1"/>
        <v>-67.612816164101247</v>
      </c>
      <c r="X11" s="161">
        <f t="shared" si="1"/>
        <v>-67.5018255143261</v>
      </c>
      <c r="Y11" s="161">
        <f t="shared" si="1"/>
        <v>-60.749159230154504</v>
      </c>
      <c r="Z11" s="161">
        <f t="shared" si="1"/>
        <v>-60.433389250647863</v>
      </c>
      <c r="AA11" s="162">
        <f t="shared" si="1"/>
        <v>-59.876235863148167</v>
      </c>
    </row>
    <row r="12" spans="1:27" s="151" customFormat="1" ht="16.5" x14ac:dyDescent="0.3">
      <c r="A12" s="153" t="s">
        <v>201</v>
      </c>
      <c r="B12" s="154">
        <v>54023.883423671003</v>
      </c>
      <c r="C12" s="154">
        <v>53463.646230258397</v>
      </c>
      <c r="D12" s="154">
        <v>53104</v>
      </c>
      <c r="E12" s="154">
        <v>51637</v>
      </c>
      <c r="F12" s="154">
        <v>46103</v>
      </c>
      <c r="G12" s="154">
        <v>46231</v>
      </c>
      <c r="H12" s="154">
        <v>45015.199999999997</v>
      </c>
      <c r="I12" s="154">
        <v>45128</v>
      </c>
      <c r="J12" s="154">
        <v>44543.700000000004</v>
      </c>
      <c r="K12" s="154">
        <v>44538</v>
      </c>
      <c r="L12" s="154">
        <v>42078.000000000007</v>
      </c>
      <c r="M12" s="154">
        <v>41413.950000000004</v>
      </c>
      <c r="N12" s="154">
        <v>40255.600000000006</v>
      </c>
      <c r="O12" s="154">
        <v>40257.500000000007</v>
      </c>
      <c r="P12" s="154">
        <v>39196</v>
      </c>
      <c r="Q12" s="154">
        <v>39592.250000000007</v>
      </c>
      <c r="R12" s="154">
        <v>33621.800000000003</v>
      </c>
      <c r="S12" s="154">
        <v>43688.2</v>
      </c>
      <c r="T12" s="154">
        <v>67905.649999999994</v>
      </c>
      <c r="U12" s="154">
        <v>68736</v>
      </c>
      <c r="V12" s="154">
        <v>83258.150000000009</v>
      </c>
      <c r="W12" s="154">
        <v>85106.049999999988</v>
      </c>
      <c r="X12" s="154">
        <v>79617.100000000006</v>
      </c>
      <c r="Y12" s="154">
        <v>89708.799999999988</v>
      </c>
      <c r="Z12" s="154">
        <v>88645.700000000012</v>
      </c>
      <c r="AA12" s="155">
        <v>84458.6</v>
      </c>
    </row>
    <row r="13" spans="1:27" s="151" customFormat="1" ht="15.75" x14ac:dyDescent="0.3">
      <c r="A13" s="159" t="s">
        <v>200</v>
      </c>
      <c r="B13" s="160">
        <f t="shared" ref="B13:I13" si="2">-(B12/B32)*100</f>
        <v>-12.989383090412062</v>
      </c>
      <c r="C13" s="160">
        <f t="shared" si="2"/>
        <v>-12.666619179227403</v>
      </c>
      <c r="D13" s="160">
        <f t="shared" si="2"/>
        <v>-12.409158250417113</v>
      </c>
      <c r="E13" s="160">
        <f t="shared" si="2"/>
        <v>-11.876991018136234</v>
      </c>
      <c r="F13" s="160">
        <f t="shared" si="2"/>
        <v>-10.480884429056305</v>
      </c>
      <c r="G13" s="160">
        <f t="shared" si="2"/>
        <v>-10.35638361025177</v>
      </c>
      <c r="H13" s="160">
        <f t="shared" si="2"/>
        <v>-9.9781220422087209</v>
      </c>
      <c r="I13" s="160">
        <f t="shared" si="2"/>
        <v>-9.8704945964685109</v>
      </c>
      <c r="J13" s="160">
        <v>-9.6</v>
      </c>
      <c r="K13" s="160">
        <v>-9.5</v>
      </c>
      <c r="L13" s="160">
        <v>-8.8000000000000007</v>
      </c>
      <c r="M13" s="160">
        <v>-8.6</v>
      </c>
      <c r="N13" s="160">
        <f t="shared" ref="N13:AA13" si="3">-(N12/N32)*100</f>
        <v>-8.2709111940712514</v>
      </c>
      <c r="O13" s="161">
        <f t="shared" si="3"/>
        <v>-8.1978312884997209</v>
      </c>
      <c r="P13" s="161">
        <f t="shared" si="3"/>
        <v>-7.9047939804497718</v>
      </c>
      <c r="Q13" s="161">
        <f t="shared" si="3"/>
        <v>-7.944715228545574</v>
      </c>
      <c r="R13" s="161">
        <f t="shared" si="3"/>
        <v>-6.7527892427118177</v>
      </c>
      <c r="S13" s="161">
        <f t="shared" si="3"/>
        <v>-9.5470587335476349</v>
      </c>
      <c r="T13" s="161">
        <f t="shared" si="3"/>
        <v>-15.361461999945705</v>
      </c>
      <c r="U13" s="161">
        <f t="shared" si="3"/>
        <v>-15.996574290421977</v>
      </c>
      <c r="V13" s="161">
        <f t="shared" si="3"/>
        <v>-19.852202007677818</v>
      </c>
      <c r="W13" s="161">
        <f t="shared" si="3"/>
        <v>-19.531786813423878</v>
      </c>
      <c r="X13" s="161">
        <f t="shared" si="3"/>
        <v>-17.778857082883935</v>
      </c>
      <c r="Y13" s="161">
        <f t="shared" si="3"/>
        <v>-18.669419286094829</v>
      </c>
      <c r="Z13" s="161">
        <f t="shared" si="3"/>
        <v>-17.766413936438653</v>
      </c>
      <c r="AA13" s="162">
        <f t="shared" si="3"/>
        <v>-16.236324524253966</v>
      </c>
    </row>
    <row r="14" spans="1:27" s="151" customFormat="1" ht="16.5" x14ac:dyDescent="0.3">
      <c r="A14" s="153" t="s">
        <v>202</v>
      </c>
      <c r="B14" s="154">
        <v>24</v>
      </c>
      <c r="C14" s="154">
        <v>24</v>
      </c>
      <c r="D14" s="154">
        <v>24</v>
      </c>
      <c r="E14" s="154">
        <v>24</v>
      </c>
      <c r="F14" s="154">
        <v>24</v>
      </c>
      <c r="G14" s="154">
        <v>24</v>
      </c>
      <c r="H14" s="154">
        <v>24</v>
      </c>
      <c r="I14" s="154">
        <v>24</v>
      </c>
      <c r="J14" s="154">
        <v>24</v>
      </c>
      <c r="K14" s="154">
        <v>24</v>
      </c>
      <c r="L14" s="154">
        <v>24</v>
      </c>
      <c r="M14" s="154">
        <v>24</v>
      </c>
      <c r="N14" s="154">
        <v>24</v>
      </c>
      <c r="O14" s="154">
        <v>24</v>
      </c>
      <c r="P14" s="154">
        <v>24</v>
      </c>
      <c r="Q14" s="154">
        <v>24</v>
      </c>
      <c r="R14" s="154">
        <v>24</v>
      </c>
      <c r="S14" s="154">
        <v>191</v>
      </c>
      <c r="T14" s="154">
        <v>140</v>
      </c>
      <c r="U14" s="163">
        <v>139</v>
      </c>
      <c r="V14" s="163">
        <v>137</v>
      </c>
      <c r="W14" s="163">
        <v>135.94</v>
      </c>
      <c r="X14" s="163">
        <v>135</v>
      </c>
      <c r="Y14" s="163">
        <v>133.19999999999999</v>
      </c>
      <c r="Z14" s="163">
        <v>131.82</v>
      </c>
      <c r="AA14" s="164">
        <v>130.44</v>
      </c>
    </row>
    <row r="15" spans="1:27" s="151" customFormat="1" ht="16.5" x14ac:dyDescent="0.3">
      <c r="A15" s="153" t="s">
        <v>203</v>
      </c>
      <c r="B15" s="154">
        <v>126</v>
      </c>
      <c r="C15" s="154">
        <v>115</v>
      </c>
      <c r="D15" s="154">
        <v>115</v>
      </c>
      <c r="E15" s="154">
        <v>102</v>
      </c>
      <c r="F15" s="154">
        <v>101</v>
      </c>
      <c r="G15" s="154">
        <v>90</v>
      </c>
      <c r="H15" s="154">
        <v>90</v>
      </c>
      <c r="I15" s="154">
        <v>78</v>
      </c>
      <c r="J15" s="154">
        <v>79</v>
      </c>
      <c r="K15" s="154">
        <v>68</v>
      </c>
      <c r="L15" s="154">
        <v>67</v>
      </c>
      <c r="M15" s="154">
        <v>67</v>
      </c>
      <c r="N15" s="154">
        <v>56</v>
      </c>
      <c r="O15" s="154">
        <v>46</v>
      </c>
      <c r="P15" s="154">
        <v>46</v>
      </c>
      <c r="Q15" s="154">
        <v>47</v>
      </c>
      <c r="R15" s="154">
        <v>37</v>
      </c>
      <c r="S15" s="154">
        <v>26</v>
      </c>
      <c r="T15" s="154">
        <v>26</v>
      </c>
      <c r="U15" s="163">
        <v>26</v>
      </c>
      <c r="V15" s="163">
        <v>13</v>
      </c>
      <c r="W15" s="165" t="s">
        <v>197</v>
      </c>
      <c r="X15" s="165" t="s">
        <v>197</v>
      </c>
      <c r="Y15" s="165" t="s">
        <v>197</v>
      </c>
      <c r="Z15" s="165" t="s">
        <v>197</v>
      </c>
      <c r="AA15" s="166" t="s">
        <v>197</v>
      </c>
    </row>
    <row r="16" spans="1:27" s="151" customFormat="1" ht="16.5" x14ac:dyDescent="0.3">
      <c r="A16" s="153" t="s">
        <v>204</v>
      </c>
      <c r="B16" s="154">
        <v>0</v>
      </c>
      <c r="C16" s="154">
        <v>0</v>
      </c>
      <c r="D16" s="154">
        <v>0</v>
      </c>
      <c r="E16" s="154">
        <v>0</v>
      </c>
      <c r="F16" s="154">
        <v>0</v>
      </c>
      <c r="G16" s="154">
        <v>0</v>
      </c>
      <c r="H16" s="154">
        <v>0</v>
      </c>
      <c r="I16" s="154">
        <v>0</v>
      </c>
      <c r="J16" s="154">
        <v>0</v>
      </c>
      <c r="K16" s="154">
        <v>0</v>
      </c>
      <c r="L16" s="154">
        <v>0</v>
      </c>
      <c r="M16" s="154">
        <v>0</v>
      </c>
      <c r="N16" s="154">
        <v>0</v>
      </c>
      <c r="O16" s="154">
        <v>0</v>
      </c>
      <c r="P16" s="154">
        <v>0</v>
      </c>
      <c r="Q16" s="154">
        <v>0</v>
      </c>
      <c r="R16" s="154">
        <v>0</v>
      </c>
      <c r="S16" s="154">
        <v>0</v>
      </c>
      <c r="T16" s="154">
        <v>0</v>
      </c>
      <c r="U16" s="163">
        <v>0</v>
      </c>
      <c r="V16" s="163">
        <v>0</v>
      </c>
      <c r="W16" s="163">
        <v>0</v>
      </c>
      <c r="X16" s="163">
        <v>0</v>
      </c>
      <c r="Y16" s="163">
        <v>0</v>
      </c>
      <c r="Z16" s="163">
        <v>0</v>
      </c>
      <c r="AA16" s="164">
        <v>0</v>
      </c>
    </row>
    <row r="17" spans="1:27" s="151" customFormat="1" ht="16.5" x14ac:dyDescent="0.3">
      <c r="A17" s="153" t="s">
        <v>205</v>
      </c>
      <c r="B17" s="154">
        <v>10732</v>
      </c>
      <c r="C17" s="154">
        <v>10679</v>
      </c>
      <c r="D17" s="154">
        <v>10294</v>
      </c>
      <c r="E17" s="154">
        <v>9595</v>
      </c>
      <c r="F17" s="154">
        <v>12598</v>
      </c>
      <c r="G17" s="154">
        <v>11935</v>
      </c>
      <c r="H17" s="154">
        <v>18227</v>
      </c>
      <c r="I17" s="154">
        <v>17394</v>
      </c>
      <c r="J17" s="154">
        <v>17764</v>
      </c>
      <c r="K17" s="154">
        <v>17015</v>
      </c>
      <c r="L17" s="154">
        <v>17512</v>
      </c>
      <c r="M17" s="154">
        <v>24347</v>
      </c>
      <c r="N17" s="154">
        <v>23488</v>
      </c>
      <c r="O17" s="154">
        <v>22916</v>
      </c>
      <c r="P17" s="154">
        <v>23010</v>
      </c>
      <c r="Q17" s="154">
        <v>17440</v>
      </c>
      <c r="R17" s="154">
        <v>17741</v>
      </c>
      <c r="S17" s="154">
        <v>17498</v>
      </c>
      <c r="T17" s="154">
        <v>11007</v>
      </c>
      <c r="U17" s="167">
        <v>11728</v>
      </c>
      <c r="V17" s="167">
        <v>13143</v>
      </c>
      <c r="W17" s="167">
        <v>13813.6</v>
      </c>
      <c r="X17" s="167">
        <v>14092</v>
      </c>
      <c r="Y17" s="167">
        <v>13581.5</v>
      </c>
      <c r="Z17" s="167">
        <v>19169.64</v>
      </c>
      <c r="AA17" s="168">
        <v>24526.699999999997</v>
      </c>
    </row>
    <row r="18" spans="1:27" s="151" customFormat="1" ht="16.5" x14ac:dyDescent="0.3">
      <c r="A18" s="153" t="s">
        <v>206</v>
      </c>
      <c r="B18" s="154">
        <v>12261</v>
      </c>
      <c r="C18" s="154">
        <v>12317</v>
      </c>
      <c r="D18" s="154">
        <v>12454</v>
      </c>
      <c r="E18" s="154">
        <v>12385</v>
      </c>
      <c r="F18" s="154">
        <v>11870</v>
      </c>
      <c r="G18" s="154">
        <v>12621</v>
      </c>
      <c r="H18" s="154">
        <v>11996</v>
      </c>
      <c r="I18" s="154">
        <v>12180</v>
      </c>
      <c r="J18" s="154">
        <v>11694</v>
      </c>
      <c r="K18" s="154">
        <v>12736</v>
      </c>
      <c r="L18" s="154">
        <v>12875</v>
      </c>
      <c r="M18" s="154">
        <v>12846</v>
      </c>
      <c r="N18" s="154">
        <v>12405</v>
      </c>
      <c r="O18" s="154">
        <v>12678</v>
      </c>
      <c r="P18" s="154">
        <v>12377.6</v>
      </c>
      <c r="Q18" s="154">
        <v>16487</v>
      </c>
      <c r="R18" s="154">
        <v>19559</v>
      </c>
      <c r="S18" s="154">
        <v>21038</v>
      </c>
      <c r="T18" s="154">
        <v>21604</v>
      </c>
      <c r="U18" s="167">
        <v>22491</v>
      </c>
      <c r="V18" s="167">
        <v>23456</v>
      </c>
      <c r="W18" s="167">
        <v>25693</v>
      </c>
      <c r="X18" s="167">
        <v>25846.7</v>
      </c>
      <c r="Y18" s="167">
        <v>26494.27</v>
      </c>
      <c r="Z18" s="167">
        <v>26934.89</v>
      </c>
      <c r="AA18" s="168">
        <v>28713</v>
      </c>
    </row>
    <row r="19" spans="1:27" s="151" customFormat="1" ht="16.5" x14ac:dyDescent="0.3">
      <c r="A19" s="153" t="s">
        <v>207</v>
      </c>
      <c r="B19" s="154">
        <v>199700.9</v>
      </c>
      <c r="C19" s="154">
        <v>207522.3</v>
      </c>
      <c r="D19" s="154">
        <v>210937.60000000001</v>
      </c>
      <c r="E19" s="154">
        <v>214816.2</v>
      </c>
      <c r="F19" s="154">
        <v>229622.3</v>
      </c>
      <c r="G19" s="154">
        <v>229088.15</v>
      </c>
      <c r="H19" s="154">
        <v>233825.4</v>
      </c>
      <c r="I19" s="154">
        <v>232754</v>
      </c>
      <c r="J19" s="154">
        <v>235374.65</v>
      </c>
      <c r="K19" s="154">
        <v>240758.15</v>
      </c>
      <c r="L19" s="154">
        <v>250022.39999999999</v>
      </c>
      <c r="M19" s="154">
        <v>258628.6</v>
      </c>
      <c r="N19" s="154">
        <v>265331.75</v>
      </c>
      <c r="O19" s="154">
        <v>267673</v>
      </c>
      <c r="P19" s="154">
        <v>273279</v>
      </c>
      <c r="Q19" s="154">
        <v>270326</v>
      </c>
      <c r="R19" s="154">
        <v>276286</v>
      </c>
      <c r="S19" s="154">
        <v>317044</v>
      </c>
      <c r="T19" s="154">
        <v>279069</v>
      </c>
      <c r="U19" s="167">
        <v>270674</v>
      </c>
      <c r="V19" s="167">
        <v>281452.55</v>
      </c>
      <c r="W19" s="167">
        <v>308559.53999999998</v>
      </c>
      <c r="X19" s="167">
        <v>316513</v>
      </c>
      <c r="Y19" s="167">
        <v>305621.7</v>
      </c>
      <c r="Z19" s="167">
        <v>320834.45999999996</v>
      </c>
      <c r="AA19" s="168">
        <v>336123.14</v>
      </c>
    </row>
    <row r="20" spans="1:27" s="151" customFormat="1" ht="15.75" x14ac:dyDescent="0.3">
      <c r="A20" s="159" t="s">
        <v>200</v>
      </c>
      <c r="B20" s="169">
        <f t="shared" ref="B20:I20" si="4">-(B19/B32)*100</f>
        <v>-48.015642882560563</v>
      </c>
      <c r="C20" s="169">
        <f t="shared" si="4"/>
        <v>-49.166230338582693</v>
      </c>
      <c r="D20" s="169">
        <f t="shared" si="4"/>
        <v>-49.291165625248283</v>
      </c>
      <c r="E20" s="169">
        <f t="shared" si="4"/>
        <v>-49.409727093947311</v>
      </c>
      <c r="F20" s="169">
        <f t="shared" si="4"/>
        <v>-52.201479049825295</v>
      </c>
      <c r="G20" s="169">
        <f t="shared" si="4"/>
        <v>-51.318915056193873</v>
      </c>
      <c r="H20" s="169">
        <f t="shared" si="4"/>
        <v>-51.830012479524044</v>
      </c>
      <c r="I20" s="169">
        <f t="shared" si="4"/>
        <v>-50.908462579915614</v>
      </c>
      <c r="J20" s="169">
        <v>-50.8</v>
      </c>
      <c r="K20" s="169">
        <v>-51.2</v>
      </c>
      <c r="L20" s="169">
        <v>-52.5</v>
      </c>
      <c r="M20" s="169">
        <f t="shared" ref="M20:AA20" si="5">-(M19/M32)*100</f>
        <v>-53.633907148530412</v>
      </c>
      <c r="N20" s="169">
        <f t="shared" si="5"/>
        <v>-54.5150324729358</v>
      </c>
      <c r="O20" s="161">
        <f t="shared" si="5"/>
        <v>-54.507559945018578</v>
      </c>
      <c r="P20" s="161">
        <f t="shared" si="5"/>
        <v>-55.113128742303644</v>
      </c>
      <c r="Q20" s="161">
        <f t="shared" si="5"/>
        <v>-54.244532424194389</v>
      </c>
      <c r="R20" s="161">
        <f t="shared" si="5"/>
        <v>-55.49081633677784</v>
      </c>
      <c r="S20" s="161">
        <f t="shared" si="5"/>
        <v>-69.282728268019198</v>
      </c>
      <c r="T20" s="161">
        <f t="shared" si="5"/>
        <v>-63.130355704758713</v>
      </c>
      <c r="U20" s="161">
        <f t="shared" si="5"/>
        <v>-62.99256211425859</v>
      </c>
      <c r="V20" s="161">
        <f t="shared" si="5"/>
        <v>-67.109981163117865</v>
      </c>
      <c r="W20" s="161">
        <f t="shared" si="5"/>
        <v>-70.814227126369246</v>
      </c>
      <c r="X20" s="161">
        <f t="shared" si="5"/>
        <v>-70.678778703002777</v>
      </c>
      <c r="Y20" s="161">
        <f t="shared" si="5"/>
        <v>-63.603343933137992</v>
      </c>
      <c r="Z20" s="161">
        <f t="shared" si="5"/>
        <v>-64.30179717046363</v>
      </c>
      <c r="AA20" s="162">
        <f t="shared" si="5"/>
        <v>-64.61632540855814</v>
      </c>
    </row>
    <row r="21" spans="1:27" s="151" customFormat="1" ht="16.5" x14ac:dyDescent="0.3">
      <c r="A21" s="153" t="s">
        <v>208</v>
      </c>
      <c r="B21" s="154">
        <v>66410.88342367101</v>
      </c>
      <c r="C21" s="154">
        <v>65895.646230258397</v>
      </c>
      <c r="D21" s="154">
        <v>65673</v>
      </c>
      <c r="E21" s="154">
        <v>64124</v>
      </c>
      <c r="F21" s="154">
        <v>58074</v>
      </c>
      <c r="G21" s="154">
        <v>58942</v>
      </c>
      <c r="H21" s="154">
        <v>57101.2</v>
      </c>
      <c r="I21" s="154">
        <v>57386</v>
      </c>
      <c r="J21" s="154">
        <v>56316.700000000004</v>
      </c>
      <c r="K21" s="154">
        <v>57342</v>
      </c>
      <c r="L21" s="154">
        <v>55020.000000000007</v>
      </c>
      <c r="M21" s="154">
        <v>54326.950000000004</v>
      </c>
      <c r="N21" s="154">
        <v>52716.600000000006</v>
      </c>
      <c r="O21" s="154">
        <v>52981.500000000007</v>
      </c>
      <c r="P21" s="154">
        <v>51619.6</v>
      </c>
      <c r="Q21" s="154">
        <v>56126.250000000007</v>
      </c>
      <c r="R21" s="154">
        <v>53217.8</v>
      </c>
      <c r="S21" s="154">
        <v>64752.2</v>
      </c>
      <c r="T21" s="154">
        <v>89535.65</v>
      </c>
      <c r="U21" s="167">
        <v>91253</v>
      </c>
      <c r="V21" s="167">
        <v>106727.15000000001</v>
      </c>
      <c r="W21" s="167">
        <v>110799.04999999999</v>
      </c>
      <c r="X21" s="167">
        <v>105463.8</v>
      </c>
      <c r="Y21" s="167">
        <v>116203.06999999999</v>
      </c>
      <c r="Z21" s="167">
        <v>115580.59000000001</v>
      </c>
      <c r="AA21" s="168">
        <v>113171.6</v>
      </c>
    </row>
    <row r="22" spans="1:27" s="151" customFormat="1" ht="15.75" x14ac:dyDescent="0.3">
      <c r="A22" s="159" t="s">
        <v>200</v>
      </c>
      <c r="B22" s="160">
        <f t="shared" ref="B22:I22" si="6">-(B21/B32)*100</f>
        <v>-15.967685984321294</v>
      </c>
      <c r="C22" s="160">
        <f t="shared" si="6"/>
        <v>-15.612011436200557</v>
      </c>
      <c r="D22" s="160">
        <f t="shared" si="6"/>
        <v>-15.346238508956823</v>
      </c>
      <c r="E22" s="160">
        <f t="shared" si="6"/>
        <v>-14.749117339252241</v>
      </c>
      <c r="F22" s="160">
        <f t="shared" si="6"/>
        <v>-13.20232701414259</v>
      </c>
      <c r="G22" s="160">
        <f t="shared" si="6"/>
        <v>-13.203823468137394</v>
      </c>
      <c r="H22" s="160">
        <f t="shared" si="6"/>
        <v>-12.657118981067919</v>
      </c>
      <c r="I22" s="160">
        <f t="shared" si="6"/>
        <v>-12.551591094507666</v>
      </c>
      <c r="J22" s="160">
        <v>-12.2</v>
      </c>
      <c r="K22" s="160">
        <v>-12.2</v>
      </c>
      <c r="L22" s="160">
        <v>-11.6</v>
      </c>
      <c r="M22" s="160">
        <f t="shared" ref="M22:AA22" si="7">-(M21/M32)*100</f>
        <v>-11.266219559487444</v>
      </c>
      <c r="N22" s="160">
        <f t="shared" si="7"/>
        <v>-10.831146897658375</v>
      </c>
      <c r="O22" s="161">
        <f t="shared" si="7"/>
        <v>-10.788881535407016</v>
      </c>
      <c r="P22" s="161">
        <f t="shared" si="7"/>
        <v>-10.410304708470891</v>
      </c>
      <c r="Q22" s="161">
        <f t="shared" si="7"/>
        <v>-11.262483771348078</v>
      </c>
      <c r="R22" s="161">
        <f t="shared" si="7"/>
        <v>-10.688558832685608</v>
      </c>
      <c r="S22" s="161">
        <f t="shared" si="7"/>
        <v>-14.150115054555307</v>
      </c>
      <c r="T22" s="161">
        <f t="shared" si="7"/>
        <v>-20.254551500728422</v>
      </c>
      <c r="U22" s="161">
        <f t="shared" si="7"/>
        <v>-21.236839410554538</v>
      </c>
      <c r="V22" s="161">
        <f t="shared" si="7"/>
        <v>-25.448186652042253</v>
      </c>
      <c r="W22" s="161">
        <f t="shared" si="7"/>
        <v>-25.428314717107568</v>
      </c>
      <c r="X22" s="161">
        <f t="shared" si="7"/>
        <v>-23.550541625076203</v>
      </c>
      <c r="Y22" s="161">
        <f t="shared" si="7"/>
        <v>-24.183177527304206</v>
      </c>
      <c r="Z22" s="161">
        <f t="shared" si="7"/>
        <v>-23.16471757747755</v>
      </c>
      <c r="AA22" s="162">
        <f t="shared" si="7"/>
        <v>-21.756112752627441</v>
      </c>
    </row>
    <row r="23" spans="1:27" s="151" customFormat="1" ht="16.5" x14ac:dyDescent="0.3">
      <c r="A23" s="153" t="s">
        <v>209</v>
      </c>
      <c r="B23" s="154">
        <v>266111.78342367103</v>
      </c>
      <c r="C23" s="154">
        <v>273417.94623025839</v>
      </c>
      <c r="D23" s="154">
        <v>276610.59999999998</v>
      </c>
      <c r="E23" s="154">
        <v>278940.2</v>
      </c>
      <c r="F23" s="154">
        <v>287696.3</v>
      </c>
      <c r="G23" s="154">
        <v>288030.15000000002</v>
      </c>
      <c r="H23" s="154">
        <v>290926.59999999998</v>
      </c>
      <c r="I23" s="154">
        <v>290140</v>
      </c>
      <c r="J23" s="154">
        <v>29161.35</v>
      </c>
      <c r="K23" s="154">
        <v>298100.15000000002</v>
      </c>
      <c r="L23" s="154">
        <v>305042.40000000002</v>
      </c>
      <c r="M23" s="154">
        <v>312955.55</v>
      </c>
      <c r="N23" s="154">
        <v>318048.34999999998</v>
      </c>
      <c r="O23" s="154">
        <v>320654.5</v>
      </c>
      <c r="P23" s="154">
        <v>324898.59999999998</v>
      </c>
      <c r="Q23" s="154">
        <v>326452.25</v>
      </c>
      <c r="R23" s="154">
        <v>329503.8</v>
      </c>
      <c r="S23" s="154">
        <v>381796.2</v>
      </c>
      <c r="T23" s="154">
        <v>368604.65</v>
      </c>
      <c r="U23" s="154">
        <v>361927</v>
      </c>
      <c r="V23" s="154">
        <v>388179.7</v>
      </c>
      <c r="W23" s="154">
        <v>419358.58999999997</v>
      </c>
      <c r="X23" s="154">
        <v>421976.8</v>
      </c>
      <c r="Y23" s="154">
        <v>421824.77</v>
      </c>
      <c r="Z23" s="154">
        <v>436415.05000000005</v>
      </c>
      <c r="AA23" s="155">
        <v>449294.74</v>
      </c>
    </row>
    <row r="24" spans="1:27" s="151" customFormat="1" ht="15.75" x14ac:dyDescent="0.3">
      <c r="A24" s="159" t="s">
        <v>200</v>
      </c>
      <c r="B24" s="160">
        <f t="shared" ref="B24:I24" si="8">-(B23/B32)*100</f>
        <v>-63.983328866881862</v>
      </c>
      <c r="C24" s="160">
        <f t="shared" si="8"/>
        <v>-64.778241774783254</v>
      </c>
      <c r="D24" s="160">
        <f t="shared" si="8"/>
        <v>-64.637404134205099</v>
      </c>
      <c r="E24" s="160">
        <f t="shared" si="8"/>
        <v>-64.158844433199548</v>
      </c>
      <c r="F24" s="160">
        <f t="shared" si="8"/>
        <v>-65.403806063967878</v>
      </c>
      <c r="G24" s="160">
        <f t="shared" si="8"/>
        <v>-64.522738524331274</v>
      </c>
      <c r="H24" s="160">
        <f t="shared" si="8"/>
        <v>-64.487131460591968</v>
      </c>
      <c r="I24" s="160">
        <f t="shared" si="8"/>
        <v>-63.460053674423293</v>
      </c>
      <c r="J24" s="160">
        <v>-63</v>
      </c>
      <c r="K24" s="160">
        <v>-63.4</v>
      </c>
      <c r="L24" s="160">
        <v>-64.099999999999994</v>
      </c>
      <c r="M24" s="160">
        <f t="shared" ref="M24:AA24" si="9">-(M23/M32)*100</f>
        <v>-64.900126708017865</v>
      </c>
      <c r="N24" s="160">
        <f t="shared" si="9"/>
        <v>-65.346179370594157</v>
      </c>
      <c r="O24" s="161">
        <f t="shared" si="9"/>
        <v>-65.296441480425599</v>
      </c>
      <c r="P24" s="161">
        <f t="shared" si="9"/>
        <v>-65.523433450774533</v>
      </c>
      <c r="Q24" s="161">
        <f t="shared" si="9"/>
        <v>-65.507016195542462</v>
      </c>
      <c r="R24" s="161">
        <f t="shared" si="9"/>
        <v>-66.179375169463441</v>
      </c>
      <c r="S24" s="161">
        <f t="shared" si="9"/>
        <v>-83.432843322574513</v>
      </c>
      <c r="T24" s="161">
        <f t="shared" si="9"/>
        <v>-83.384907205487153</v>
      </c>
      <c r="U24" s="161">
        <f t="shared" si="9"/>
        <v>-84.229401524813113</v>
      </c>
      <c r="V24" s="161">
        <f t="shared" si="9"/>
        <v>-92.558167815160118</v>
      </c>
      <c r="W24" s="161">
        <f t="shared" si="9"/>
        <v>-96.242541843476815</v>
      </c>
      <c r="X24" s="161">
        <f t="shared" si="9"/>
        <v>-94.229320328078984</v>
      </c>
      <c r="Y24" s="161">
        <f t="shared" si="9"/>
        <v>-87.786521460442202</v>
      </c>
      <c r="Z24" s="161">
        <f t="shared" si="9"/>
        <v>-87.46651474794119</v>
      </c>
      <c r="AA24" s="162">
        <f t="shared" si="9"/>
        <v>-86.372438161185585</v>
      </c>
    </row>
    <row r="25" spans="1:27" s="151" customFormat="1" ht="17.25" x14ac:dyDescent="0.3">
      <c r="A25" s="153" t="s">
        <v>210</v>
      </c>
      <c r="B25" s="160"/>
      <c r="C25" s="160"/>
      <c r="D25" s="160"/>
      <c r="E25" s="160"/>
      <c r="F25" s="160"/>
      <c r="G25" s="160"/>
      <c r="H25" s="160"/>
      <c r="I25" s="160"/>
      <c r="J25" s="160"/>
      <c r="K25" s="160"/>
      <c r="L25" s="160"/>
      <c r="M25" s="160"/>
      <c r="N25" s="160"/>
      <c r="O25" s="160"/>
      <c r="P25" s="160"/>
      <c r="Q25" s="160"/>
      <c r="R25" s="154">
        <v>297429.8</v>
      </c>
      <c r="S25" s="154">
        <v>322180.2</v>
      </c>
      <c r="T25" s="154">
        <v>280317.65000000002</v>
      </c>
      <c r="U25" s="154">
        <v>297790</v>
      </c>
      <c r="V25" s="154">
        <v>315100.7</v>
      </c>
      <c r="W25" s="154">
        <v>344963.58999999997</v>
      </c>
      <c r="X25" s="154">
        <v>352693.19698303298</v>
      </c>
      <c r="Y25" s="154">
        <v>354452.77</v>
      </c>
      <c r="Z25" s="154">
        <v>373613.05000000005</v>
      </c>
      <c r="AA25" s="155">
        <v>385487.74</v>
      </c>
    </row>
    <row r="26" spans="1:27" s="151" customFormat="1" ht="16.5" customHeight="1" thickBot="1" x14ac:dyDescent="0.35">
      <c r="A26" s="170" t="s">
        <v>200</v>
      </c>
      <c r="B26" s="171"/>
      <c r="C26" s="171"/>
      <c r="D26" s="171"/>
      <c r="E26" s="171"/>
      <c r="F26" s="171"/>
      <c r="G26" s="171"/>
      <c r="H26" s="171"/>
      <c r="I26" s="171"/>
      <c r="J26" s="171"/>
      <c r="K26" s="171"/>
      <c r="L26" s="171"/>
      <c r="M26" s="171"/>
      <c r="N26" s="171"/>
      <c r="O26" s="171"/>
      <c r="P26" s="171"/>
      <c r="Q26" s="171"/>
      <c r="R26" s="172">
        <f t="shared" ref="R26:AA26" si="10">-(R25/R32)*100</f>
        <v>-59.737454684220573</v>
      </c>
      <c r="S26" s="172">
        <f t="shared" si="10"/>
        <v>-70.405127521530403</v>
      </c>
      <c r="T26" s="172">
        <f t="shared" si="10"/>
        <v>-63.412822473374177</v>
      </c>
      <c r="U26" s="172">
        <f t="shared" si="10"/>
        <v>-69.303128752687968</v>
      </c>
      <c r="V26" s="172">
        <f t="shared" si="10"/>
        <v>-75.133098071007893</v>
      </c>
      <c r="W26" s="172">
        <f t="shared" si="10"/>
        <v>-79.168934503168231</v>
      </c>
      <c r="X26" s="172">
        <f t="shared" si="10"/>
        <v>-78.757979671035173</v>
      </c>
      <c r="Y26" s="172">
        <f t="shared" si="10"/>
        <v>-73.76564373002131</v>
      </c>
      <c r="Z26" s="172">
        <f t="shared" si="10"/>
        <v>-74.87970762660062</v>
      </c>
      <c r="AA26" s="173">
        <f t="shared" si="10"/>
        <v>-74.106178018120545</v>
      </c>
    </row>
    <row r="27" spans="1:27" s="176" customFormat="1" ht="16.5" thickTop="1" x14ac:dyDescent="0.25">
      <c r="A27" s="174" t="s">
        <v>211</v>
      </c>
      <c r="B27" s="175"/>
      <c r="C27" s="175"/>
      <c r="D27" s="175"/>
      <c r="E27" s="175"/>
    </row>
    <row r="28" spans="1:27" s="176" customFormat="1" ht="14.25" x14ac:dyDescent="0.25">
      <c r="A28" s="177" t="s">
        <v>212</v>
      </c>
      <c r="B28" s="178"/>
      <c r="C28" s="178"/>
      <c r="D28" s="178"/>
      <c r="E28" s="178"/>
      <c r="G28" s="179"/>
      <c r="H28" s="179"/>
      <c r="I28" s="179"/>
      <c r="J28" s="179"/>
      <c r="K28" s="179"/>
      <c r="L28" s="179"/>
      <c r="M28" s="179"/>
      <c r="N28" s="179"/>
      <c r="O28" s="179"/>
      <c r="P28" s="179"/>
      <c r="Q28" s="179"/>
      <c r="R28" s="179"/>
      <c r="S28" s="179"/>
      <c r="T28" s="179"/>
    </row>
    <row r="29" spans="1:27" s="176" customFormat="1" ht="14.25" x14ac:dyDescent="0.25">
      <c r="A29" s="180" t="s">
        <v>213</v>
      </c>
      <c r="B29" s="175"/>
      <c r="C29" s="175"/>
      <c r="D29" s="175"/>
      <c r="E29" s="175"/>
    </row>
    <row r="30" spans="1:27" s="176" customFormat="1" ht="14.25" customHeight="1" x14ac:dyDescent="0.25">
      <c r="A30" s="180" t="s">
        <v>214</v>
      </c>
      <c r="B30" s="181"/>
      <c r="C30" s="181"/>
      <c r="D30" s="182"/>
      <c r="E30" s="182"/>
    </row>
    <row r="31" spans="1:27" ht="15" customHeight="1" x14ac:dyDescent="0.25">
      <c r="A31" s="183"/>
      <c r="B31" s="184"/>
      <c r="C31" s="184"/>
      <c r="D31" s="184"/>
      <c r="E31" s="184"/>
    </row>
    <row r="32" spans="1:27" ht="20.25" hidden="1" customHeight="1" x14ac:dyDescent="0.25">
      <c r="A32" s="185" t="s">
        <v>215</v>
      </c>
      <c r="B32" s="186">
        <v>415908</v>
      </c>
      <c r="C32" s="186">
        <v>422083</v>
      </c>
      <c r="D32" s="186">
        <v>427942</v>
      </c>
      <c r="E32" s="186">
        <v>434765</v>
      </c>
      <c r="F32" s="185">
        <v>439877</v>
      </c>
      <c r="G32" s="185">
        <v>446401</v>
      </c>
      <c r="H32" s="185">
        <v>451139</v>
      </c>
      <c r="I32" s="185">
        <v>457201</v>
      </c>
      <c r="J32" s="185">
        <v>462893</v>
      </c>
      <c r="K32" s="185">
        <v>470235</v>
      </c>
      <c r="L32" s="185">
        <v>475908</v>
      </c>
      <c r="M32" s="185">
        <v>482211</v>
      </c>
      <c r="N32" s="185">
        <v>486713</v>
      </c>
      <c r="O32" s="185">
        <v>491075</v>
      </c>
      <c r="P32" s="185">
        <v>495851</v>
      </c>
      <c r="Q32" s="185">
        <v>498347</v>
      </c>
      <c r="R32" s="185">
        <v>497895</v>
      </c>
      <c r="S32" s="185">
        <v>457609</v>
      </c>
      <c r="T32" s="185">
        <v>442052</v>
      </c>
      <c r="U32" s="185">
        <v>429692</v>
      </c>
      <c r="V32" s="185">
        <v>419390</v>
      </c>
      <c r="W32" s="185">
        <v>435731</v>
      </c>
      <c r="X32" s="185">
        <v>447819</v>
      </c>
      <c r="Y32" s="185">
        <v>480512</v>
      </c>
      <c r="Z32" s="185">
        <v>498951</v>
      </c>
      <c r="AA32" s="185">
        <v>520183</v>
      </c>
    </row>
    <row r="33" spans="2:5" ht="8.25" customHeight="1" x14ac:dyDescent="0.25">
      <c r="B33" s="186"/>
      <c r="C33" s="186"/>
      <c r="D33" s="186"/>
      <c r="E33" s="186"/>
    </row>
    <row r="34" spans="2:5" ht="15" customHeight="1" x14ac:dyDescent="0.25">
      <c r="B34" s="187"/>
      <c r="C34" s="187"/>
      <c r="D34" s="187"/>
      <c r="E34" s="187"/>
    </row>
    <row r="35" spans="2:5" ht="15" customHeight="1" x14ac:dyDescent="0.25">
      <c r="B35" s="187"/>
      <c r="C35" s="187"/>
      <c r="D35" s="187"/>
      <c r="E35" s="187"/>
    </row>
    <row r="36" spans="2:5" ht="15" customHeight="1" x14ac:dyDescent="0.25">
      <c r="B36" s="187"/>
      <c r="C36" s="187"/>
      <c r="D36" s="187"/>
      <c r="E36" s="187"/>
    </row>
    <row r="37" spans="2:5" ht="15" customHeight="1" x14ac:dyDescent="0.25">
      <c r="B37" s="187"/>
      <c r="C37" s="187"/>
      <c r="D37" s="187"/>
      <c r="E37" s="187"/>
    </row>
    <row r="38" spans="2:5" ht="15" customHeight="1" x14ac:dyDescent="0.25">
      <c r="B38" s="187"/>
      <c r="C38" s="187"/>
      <c r="D38" s="187"/>
      <c r="E38" s="187"/>
    </row>
    <row r="39" spans="2:5" ht="15" customHeight="1" x14ac:dyDescent="0.25">
      <c r="B39" s="187"/>
      <c r="C39" s="187"/>
      <c r="D39" s="187"/>
      <c r="E39" s="187"/>
    </row>
    <row r="40" spans="2:5" ht="15" customHeight="1" x14ac:dyDescent="0.25">
      <c r="B40" s="187"/>
      <c r="C40" s="187"/>
      <c r="D40" s="187"/>
      <c r="E40" s="187"/>
    </row>
    <row r="41" spans="2:5" ht="15" customHeight="1" x14ac:dyDescent="0.25">
      <c r="B41" s="187"/>
      <c r="C41" s="187"/>
      <c r="D41" s="187"/>
      <c r="E41" s="187"/>
    </row>
    <row r="42" spans="2:5" ht="15" customHeight="1" x14ac:dyDescent="0.25">
      <c r="B42" s="187"/>
      <c r="C42" s="187"/>
      <c r="D42" s="187"/>
      <c r="E42" s="187"/>
    </row>
    <row r="43" spans="2:5" ht="15" customHeight="1" x14ac:dyDescent="0.25">
      <c r="B43" s="187"/>
      <c r="C43" s="187"/>
      <c r="D43" s="187"/>
      <c r="E43" s="187"/>
    </row>
    <row r="44" spans="2:5" ht="15" customHeight="1" x14ac:dyDescent="0.25">
      <c r="B44" s="187"/>
      <c r="C44" s="187"/>
      <c r="D44" s="187"/>
      <c r="E44" s="187"/>
    </row>
    <row r="45" spans="2:5" ht="15" customHeight="1" x14ac:dyDescent="0.25">
      <c r="B45" s="187"/>
      <c r="C45" s="187"/>
      <c r="D45" s="187"/>
      <c r="E45" s="187"/>
    </row>
    <row r="46" spans="2:5" ht="15" customHeight="1" x14ac:dyDescent="0.25">
      <c r="B46" s="187"/>
      <c r="C46" s="187"/>
      <c r="D46" s="187"/>
      <c r="E46" s="187"/>
    </row>
    <row r="47" spans="2:5" ht="15" customHeight="1" x14ac:dyDescent="0.25">
      <c r="B47" s="187"/>
      <c r="C47" s="187"/>
      <c r="D47" s="187"/>
      <c r="E47" s="187"/>
    </row>
    <row r="48" spans="2:5" ht="15" customHeight="1" x14ac:dyDescent="0.25">
      <c r="B48" s="187"/>
      <c r="C48" s="187"/>
      <c r="D48" s="187"/>
      <c r="E48" s="187"/>
    </row>
    <row r="49" spans="2:5" ht="15" customHeight="1" x14ac:dyDescent="0.25">
      <c r="B49" s="187"/>
      <c r="C49" s="187"/>
      <c r="D49" s="187"/>
      <c r="E49" s="187"/>
    </row>
    <row r="50" spans="2:5" ht="15" customHeight="1" x14ac:dyDescent="0.25">
      <c r="B50" s="187"/>
      <c r="C50" s="187"/>
      <c r="D50" s="187"/>
      <c r="E50" s="187"/>
    </row>
    <row r="51" spans="2:5" ht="15" customHeight="1" x14ac:dyDescent="0.25">
      <c r="B51" s="187"/>
      <c r="C51" s="187"/>
      <c r="D51" s="187"/>
      <c r="E51" s="187"/>
    </row>
    <row r="52" spans="2:5" ht="15" customHeight="1" x14ac:dyDescent="0.25">
      <c r="B52" s="187"/>
      <c r="C52" s="187"/>
      <c r="D52" s="187"/>
      <c r="E52" s="187"/>
    </row>
    <row r="53" spans="2:5" ht="15" customHeight="1" x14ac:dyDescent="0.25">
      <c r="B53" s="187"/>
      <c r="C53" s="187"/>
      <c r="D53" s="187"/>
      <c r="E53" s="187"/>
    </row>
    <row r="54" spans="2:5" ht="15" customHeight="1" x14ac:dyDescent="0.25">
      <c r="B54" s="187"/>
      <c r="C54" s="187"/>
      <c r="D54" s="187"/>
      <c r="E54" s="187"/>
    </row>
    <row r="55" spans="2:5" ht="15" customHeight="1" x14ac:dyDescent="0.25">
      <c r="B55" s="187"/>
      <c r="C55" s="187"/>
      <c r="D55" s="187"/>
      <c r="E55" s="187"/>
    </row>
    <row r="56" spans="2:5" ht="15" customHeight="1" x14ac:dyDescent="0.25">
      <c r="B56" s="187"/>
      <c r="C56" s="187"/>
      <c r="D56" s="187"/>
      <c r="E56" s="187"/>
    </row>
    <row r="57" spans="2:5" ht="15" customHeight="1" x14ac:dyDescent="0.25">
      <c r="B57" s="187"/>
      <c r="C57" s="187"/>
      <c r="D57" s="187"/>
      <c r="E57" s="187"/>
    </row>
    <row r="58" spans="2:5" ht="15" customHeight="1" x14ac:dyDescent="0.25">
      <c r="B58" s="187"/>
      <c r="C58" s="187"/>
      <c r="D58" s="187"/>
      <c r="E58" s="187"/>
    </row>
    <row r="59" spans="2:5" ht="15" customHeight="1" x14ac:dyDescent="0.25">
      <c r="B59" s="187"/>
      <c r="C59" s="187"/>
      <c r="D59" s="187"/>
      <c r="E59" s="187"/>
    </row>
    <row r="60" spans="2:5" ht="15" customHeight="1" x14ac:dyDescent="0.25">
      <c r="B60" s="187"/>
      <c r="C60" s="187"/>
      <c r="D60" s="187"/>
      <c r="E60" s="187"/>
    </row>
    <row r="61" spans="2:5" ht="15" customHeight="1" x14ac:dyDescent="0.25">
      <c r="B61" s="187"/>
      <c r="C61" s="187"/>
      <c r="D61" s="187"/>
      <c r="E61" s="187"/>
    </row>
    <row r="62" spans="2:5" ht="15" customHeight="1" x14ac:dyDescent="0.25">
      <c r="B62" s="187"/>
      <c r="C62" s="187"/>
      <c r="D62" s="187"/>
      <c r="E62" s="187"/>
    </row>
    <row r="63" spans="2:5" ht="15" customHeight="1" x14ac:dyDescent="0.25">
      <c r="B63" s="187"/>
      <c r="C63" s="187"/>
      <c r="D63" s="187"/>
      <c r="E63" s="187"/>
    </row>
    <row r="64" spans="2:5" ht="15" customHeight="1" x14ac:dyDescent="0.25">
      <c r="B64" s="187"/>
      <c r="C64" s="187"/>
      <c r="D64" s="187"/>
      <c r="E64" s="187"/>
    </row>
    <row r="65" spans="2:5" ht="15" customHeight="1" x14ac:dyDescent="0.25">
      <c r="B65" s="187"/>
      <c r="C65" s="187"/>
      <c r="D65" s="187"/>
      <c r="E65" s="187"/>
    </row>
    <row r="66" spans="2:5" ht="15" customHeight="1" x14ac:dyDescent="0.25">
      <c r="B66" s="187"/>
      <c r="C66" s="187"/>
      <c r="D66" s="187"/>
      <c r="E66" s="187"/>
    </row>
    <row r="67" spans="2:5" ht="15" customHeight="1" x14ac:dyDescent="0.25">
      <c r="B67" s="187"/>
      <c r="C67" s="187"/>
      <c r="D67" s="187"/>
      <c r="E67" s="187"/>
    </row>
    <row r="68" spans="2:5" ht="15" customHeight="1" x14ac:dyDescent="0.25">
      <c r="B68" s="187"/>
      <c r="C68" s="187"/>
      <c r="D68" s="187"/>
      <c r="E68" s="187"/>
    </row>
    <row r="69" spans="2:5" ht="15" customHeight="1" x14ac:dyDescent="0.25">
      <c r="B69" s="187"/>
      <c r="C69" s="187"/>
      <c r="D69" s="187"/>
      <c r="E69" s="187"/>
    </row>
    <row r="70" spans="2:5" ht="15" customHeight="1" x14ac:dyDescent="0.25">
      <c r="B70" s="187"/>
      <c r="C70" s="187"/>
      <c r="D70" s="187"/>
      <c r="E70" s="187"/>
    </row>
    <row r="71" spans="2:5" ht="15" customHeight="1" x14ac:dyDescent="0.25">
      <c r="B71" s="187"/>
      <c r="C71" s="187"/>
      <c r="D71" s="187"/>
      <c r="E71" s="187"/>
    </row>
    <row r="72" spans="2:5" ht="15" customHeight="1" x14ac:dyDescent="0.25">
      <c r="B72" s="187"/>
      <c r="C72" s="187"/>
      <c r="D72" s="187"/>
      <c r="E72" s="187"/>
    </row>
    <row r="73" spans="2:5" ht="15" customHeight="1" x14ac:dyDescent="0.25">
      <c r="B73" s="187"/>
      <c r="C73" s="187"/>
      <c r="D73" s="187"/>
      <c r="E73" s="187"/>
    </row>
    <row r="74" spans="2:5" ht="15" customHeight="1" x14ac:dyDescent="0.25">
      <c r="B74" s="187"/>
      <c r="C74" s="187"/>
      <c r="D74" s="187"/>
      <c r="E74" s="187"/>
    </row>
    <row r="75" spans="2:5" ht="15" customHeight="1" x14ac:dyDescent="0.25">
      <c r="B75" s="187"/>
      <c r="C75" s="187"/>
      <c r="D75" s="187"/>
      <c r="E75" s="187"/>
    </row>
    <row r="76" spans="2:5" ht="15" customHeight="1" x14ac:dyDescent="0.25">
      <c r="B76" s="187"/>
      <c r="C76" s="187"/>
      <c r="D76" s="187"/>
      <c r="E76" s="187"/>
    </row>
    <row r="77" spans="2:5" ht="15" customHeight="1" x14ac:dyDescent="0.25">
      <c r="B77" s="187"/>
      <c r="C77" s="187"/>
      <c r="D77" s="187"/>
      <c r="E77" s="187"/>
    </row>
    <row r="78" spans="2:5" ht="15" customHeight="1" x14ac:dyDescent="0.25">
      <c r="B78" s="187"/>
      <c r="C78" s="187"/>
      <c r="D78" s="187"/>
      <c r="E78" s="187"/>
    </row>
    <row r="79" spans="2:5" ht="15" customHeight="1" x14ac:dyDescent="0.25">
      <c r="B79" s="187"/>
      <c r="C79" s="187"/>
      <c r="D79" s="187"/>
      <c r="E79" s="187"/>
    </row>
    <row r="80" spans="2:5" ht="15" customHeight="1" x14ac:dyDescent="0.25">
      <c r="B80" s="187"/>
      <c r="C80" s="187"/>
      <c r="D80" s="187"/>
      <c r="E80" s="187"/>
    </row>
    <row r="81" spans="2:5" ht="15" customHeight="1" x14ac:dyDescent="0.25">
      <c r="B81" s="187"/>
      <c r="C81" s="187"/>
      <c r="D81" s="187"/>
      <c r="E81" s="187"/>
    </row>
    <row r="82" spans="2:5" ht="15" customHeight="1" x14ac:dyDescent="0.25">
      <c r="B82" s="187"/>
      <c r="C82" s="187"/>
      <c r="D82" s="187"/>
      <c r="E82" s="187"/>
    </row>
    <row r="83" spans="2:5" ht="15" customHeight="1" x14ac:dyDescent="0.25">
      <c r="B83" s="187"/>
      <c r="C83" s="187"/>
      <c r="D83" s="187"/>
      <c r="E83" s="187"/>
    </row>
    <row r="84" spans="2:5" ht="15" customHeight="1" x14ac:dyDescent="0.25">
      <c r="B84" s="187"/>
      <c r="C84" s="187"/>
      <c r="D84" s="187"/>
      <c r="E84" s="187"/>
    </row>
    <row r="85" spans="2:5" ht="15" customHeight="1" x14ac:dyDescent="0.25">
      <c r="B85" s="187"/>
      <c r="C85" s="187"/>
      <c r="D85" s="187"/>
      <c r="E85" s="187"/>
    </row>
    <row r="86" spans="2:5" ht="15" customHeight="1" x14ac:dyDescent="0.25">
      <c r="B86" s="187"/>
      <c r="C86" s="187"/>
      <c r="D86" s="187"/>
      <c r="E86" s="187"/>
    </row>
    <row r="87" spans="2:5" ht="15" customHeight="1" x14ac:dyDescent="0.25">
      <c r="B87" s="187"/>
      <c r="C87" s="187"/>
      <c r="D87" s="187"/>
      <c r="E87" s="187"/>
    </row>
    <row r="88" spans="2:5" ht="15" customHeight="1" x14ac:dyDescent="0.25">
      <c r="B88" s="187"/>
      <c r="C88" s="187"/>
      <c r="D88" s="187"/>
      <c r="E88" s="187"/>
    </row>
    <row r="89" spans="2:5" ht="15" customHeight="1" x14ac:dyDescent="0.25">
      <c r="B89" s="187"/>
      <c r="C89" s="187"/>
      <c r="D89" s="187"/>
      <c r="E89" s="187"/>
    </row>
    <row r="90" spans="2:5" ht="15" customHeight="1" x14ac:dyDescent="0.25">
      <c r="B90" s="187"/>
      <c r="C90" s="187"/>
      <c r="D90" s="187"/>
      <c r="E90" s="187"/>
    </row>
    <row r="91" spans="2:5" ht="15" customHeight="1" x14ac:dyDescent="0.25">
      <c r="B91" s="187"/>
      <c r="C91" s="187"/>
      <c r="D91" s="187"/>
      <c r="E91" s="187"/>
    </row>
    <row r="92" spans="2:5" ht="15" customHeight="1" x14ac:dyDescent="0.25">
      <c r="B92" s="187"/>
      <c r="C92" s="187"/>
      <c r="D92" s="187"/>
      <c r="E92" s="187"/>
    </row>
    <row r="93" spans="2:5" ht="15" customHeight="1" x14ac:dyDescent="0.25">
      <c r="B93" s="187"/>
      <c r="C93" s="187"/>
      <c r="D93" s="187"/>
      <c r="E93" s="187"/>
    </row>
    <row r="94" spans="2:5" ht="15" customHeight="1" x14ac:dyDescent="0.25">
      <c r="B94" s="187"/>
      <c r="C94" s="187"/>
      <c r="D94" s="187"/>
      <c r="E94" s="187"/>
    </row>
    <row r="95" spans="2:5" ht="15" customHeight="1" x14ac:dyDescent="0.25">
      <c r="B95" s="187"/>
      <c r="C95" s="187"/>
      <c r="D95" s="187"/>
      <c r="E95" s="187"/>
    </row>
    <row r="96" spans="2:5" ht="15" customHeight="1" x14ac:dyDescent="0.25">
      <c r="B96" s="187"/>
      <c r="C96" s="187"/>
      <c r="D96" s="187"/>
      <c r="E96" s="187"/>
    </row>
    <row r="97" spans="2:5" ht="15" customHeight="1" x14ac:dyDescent="0.25">
      <c r="B97" s="187"/>
      <c r="C97" s="187"/>
      <c r="D97" s="187"/>
      <c r="E97" s="187"/>
    </row>
    <row r="98" spans="2:5" ht="15" customHeight="1" x14ac:dyDescent="0.25">
      <c r="B98" s="187"/>
      <c r="C98" s="187"/>
      <c r="D98" s="187"/>
      <c r="E98" s="187"/>
    </row>
    <row r="99" spans="2:5" ht="15" customHeight="1" x14ac:dyDescent="0.25">
      <c r="B99" s="187"/>
      <c r="C99" s="187"/>
      <c r="D99" s="187"/>
      <c r="E99" s="187"/>
    </row>
    <row r="100" spans="2:5" ht="15" customHeight="1" x14ac:dyDescent="0.25">
      <c r="B100" s="187"/>
      <c r="C100" s="187"/>
      <c r="D100" s="187"/>
      <c r="E100" s="187"/>
    </row>
    <row r="101" spans="2:5" ht="15" customHeight="1" x14ac:dyDescent="0.25">
      <c r="B101" s="187"/>
      <c r="C101" s="187"/>
      <c r="D101" s="187"/>
      <c r="E101" s="187"/>
    </row>
    <row r="102" spans="2:5" ht="15" customHeight="1" x14ac:dyDescent="0.25">
      <c r="B102" s="187"/>
      <c r="C102" s="187"/>
      <c r="D102" s="187"/>
      <c r="E102" s="187"/>
    </row>
    <row r="103" spans="2:5" ht="15" customHeight="1" x14ac:dyDescent="0.25">
      <c r="B103" s="187"/>
      <c r="C103" s="187"/>
      <c r="D103" s="187"/>
      <c r="E103" s="187"/>
    </row>
    <row r="104" spans="2:5" ht="15" customHeight="1" x14ac:dyDescent="0.25">
      <c r="B104" s="187"/>
      <c r="C104" s="187"/>
      <c r="D104" s="187"/>
      <c r="E104" s="187"/>
    </row>
    <row r="105" spans="2:5" ht="15" customHeight="1" x14ac:dyDescent="0.25">
      <c r="B105" s="187"/>
      <c r="C105" s="187"/>
      <c r="D105" s="187"/>
      <c r="E105" s="187"/>
    </row>
    <row r="106" spans="2:5" ht="15" customHeight="1" x14ac:dyDescent="0.25">
      <c r="B106" s="187"/>
      <c r="C106" s="187"/>
      <c r="D106" s="187"/>
      <c r="E106" s="187"/>
    </row>
    <row r="107" spans="2:5" ht="15" customHeight="1" x14ac:dyDescent="0.25">
      <c r="B107" s="187"/>
      <c r="C107" s="187"/>
      <c r="D107" s="187"/>
      <c r="E107" s="187"/>
    </row>
    <row r="108" spans="2:5" ht="15" customHeight="1" x14ac:dyDescent="0.25">
      <c r="B108" s="187"/>
      <c r="C108" s="187"/>
      <c r="D108" s="187"/>
      <c r="E108" s="187"/>
    </row>
    <row r="109" spans="2:5" ht="15" customHeight="1" x14ac:dyDescent="0.25">
      <c r="B109" s="187"/>
      <c r="C109" s="187"/>
      <c r="D109" s="187"/>
      <c r="E109" s="187"/>
    </row>
    <row r="110" spans="2:5" ht="15" customHeight="1" x14ac:dyDescent="0.25">
      <c r="B110" s="187"/>
      <c r="C110" s="187"/>
      <c r="D110" s="187"/>
      <c r="E110" s="187"/>
    </row>
    <row r="111" spans="2:5" ht="15" customHeight="1" x14ac:dyDescent="0.25">
      <c r="B111" s="187"/>
      <c r="C111" s="187"/>
      <c r="D111" s="187"/>
      <c r="E111" s="187"/>
    </row>
    <row r="112" spans="2:5" ht="15" customHeight="1" x14ac:dyDescent="0.25">
      <c r="B112" s="187"/>
      <c r="C112" s="187"/>
      <c r="D112" s="187"/>
      <c r="E112" s="187"/>
    </row>
    <row r="113" spans="2:5" ht="15" customHeight="1" x14ac:dyDescent="0.25">
      <c r="B113" s="187"/>
      <c r="C113" s="187"/>
      <c r="D113" s="187"/>
      <c r="E113" s="187"/>
    </row>
    <row r="114" spans="2:5" ht="15" customHeight="1" x14ac:dyDescent="0.25">
      <c r="B114" s="187"/>
      <c r="C114" s="187"/>
      <c r="D114" s="187"/>
      <c r="E114" s="187"/>
    </row>
    <row r="115" spans="2:5" ht="15" customHeight="1" x14ac:dyDescent="0.25">
      <c r="B115" s="187"/>
      <c r="C115" s="187"/>
      <c r="D115" s="187"/>
      <c r="E115" s="187"/>
    </row>
    <row r="116" spans="2:5" ht="15" customHeight="1" x14ac:dyDescent="0.25">
      <c r="B116" s="187"/>
      <c r="C116" s="187"/>
      <c r="D116" s="187"/>
      <c r="E116" s="187"/>
    </row>
    <row r="117" spans="2:5" ht="15" customHeight="1" x14ac:dyDescent="0.25">
      <c r="B117" s="187"/>
      <c r="C117" s="187"/>
      <c r="D117" s="187"/>
      <c r="E117" s="187"/>
    </row>
    <row r="118" spans="2:5" ht="15" customHeight="1" x14ac:dyDescent="0.25">
      <c r="B118" s="187"/>
      <c r="C118" s="187"/>
      <c r="D118" s="187"/>
      <c r="E118" s="187"/>
    </row>
    <row r="119" spans="2:5" ht="15" customHeight="1" x14ac:dyDescent="0.25">
      <c r="B119" s="187"/>
      <c r="C119" s="187"/>
      <c r="D119" s="187"/>
      <c r="E119" s="187"/>
    </row>
    <row r="120" spans="2:5" ht="15" customHeight="1" x14ac:dyDescent="0.25">
      <c r="B120" s="187"/>
      <c r="C120" s="187"/>
      <c r="D120" s="187"/>
      <c r="E120" s="187"/>
    </row>
    <row r="121" spans="2:5" ht="15" customHeight="1" x14ac:dyDescent="0.25">
      <c r="B121" s="187"/>
      <c r="C121" s="187"/>
      <c r="D121" s="187"/>
      <c r="E121" s="187"/>
    </row>
    <row r="122" spans="2:5" ht="15" customHeight="1" x14ac:dyDescent="0.25">
      <c r="B122" s="187"/>
      <c r="C122" s="187"/>
      <c r="D122" s="187"/>
      <c r="E122" s="187"/>
    </row>
    <row r="123" spans="2:5" ht="15" customHeight="1" x14ac:dyDescent="0.25">
      <c r="B123" s="187"/>
      <c r="C123" s="187"/>
      <c r="D123" s="187"/>
      <c r="E123" s="187"/>
    </row>
    <row r="124" spans="2:5" ht="15" customHeight="1" x14ac:dyDescent="0.25">
      <c r="B124" s="187"/>
      <c r="C124" s="187"/>
      <c r="D124" s="187"/>
      <c r="E124" s="187"/>
    </row>
    <row r="125" spans="2:5" ht="15" customHeight="1" x14ac:dyDescent="0.25">
      <c r="B125" s="187"/>
      <c r="C125" s="187"/>
      <c r="D125" s="187"/>
      <c r="E125" s="187"/>
    </row>
    <row r="126" spans="2:5" ht="15" customHeight="1" x14ac:dyDescent="0.25">
      <c r="B126" s="187"/>
      <c r="C126" s="187"/>
      <c r="D126" s="187"/>
      <c r="E126" s="187"/>
    </row>
    <row r="127" spans="2:5" ht="15" customHeight="1" x14ac:dyDescent="0.25">
      <c r="B127" s="187"/>
      <c r="C127" s="187"/>
      <c r="D127" s="187"/>
      <c r="E127" s="187"/>
    </row>
    <row r="128" spans="2:5" ht="15" customHeight="1" x14ac:dyDescent="0.25">
      <c r="B128" s="187"/>
      <c r="C128" s="187"/>
      <c r="D128" s="187"/>
      <c r="E128" s="187"/>
    </row>
    <row r="129" spans="2:5" ht="15" customHeight="1" x14ac:dyDescent="0.25">
      <c r="B129" s="187"/>
      <c r="C129" s="187"/>
      <c r="D129" s="187"/>
      <c r="E129" s="187"/>
    </row>
    <row r="130" spans="2:5" ht="15" customHeight="1" x14ac:dyDescent="0.25">
      <c r="B130" s="187"/>
      <c r="C130" s="187"/>
      <c r="D130" s="187"/>
      <c r="E130" s="187"/>
    </row>
    <row r="131" spans="2:5" ht="15" customHeight="1" x14ac:dyDescent="0.25">
      <c r="B131" s="187"/>
      <c r="C131" s="187"/>
      <c r="D131" s="187"/>
      <c r="E131" s="187"/>
    </row>
    <row r="132" spans="2:5" ht="15" customHeight="1" x14ac:dyDescent="0.25">
      <c r="B132" s="187"/>
      <c r="C132" s="187"/>
      <c r="D132" s="187"/>
      <c r="E132" s="187"/>
    </row>
    <row r="133" spans="2:5" ht="15" customHeight="1" x14ac:dyDescent="0.25">
      <c r="B133" s="187"/>
      <c r="C133" s="187"/>
      <c r="D133" s="187"/>
      <c r="E133" s="187"/>
    </row>
    <row r="134" spans="2:5" ht="15" customHeight="1" x14ac:dyDescent="0.25">
      <c r="B134" s="187"/>
      <c r="C134" s="187"/>
      <c r="D134" s="187"/>
      <c r="E134" s="187"/>
    </row>
    <row r="135" spans="2:5" ht="15" customHeight="1" x14ac:dyDescent="0.25">
      <c r="B135" s="187"/>
      <c r="C135" s="187"/>
      <c r="D135" s="187"/>
      <c r="E135" s="187"/>
    </row>
    <row r="136" spans="2:5" ht="15" customHeight="1" x14ac:dyDescent="0.25">
      <c r="B136" s="187"/>
      <c r="C136" s="187"/>
      <c r="D136" s="187"/>
      <c r="E136" s="187"/>
    </row>
    <row r="137" spans="2:5" ht="15" customHeight="1" x14ac:dyDescent="0.25">
      <c r="B137" s="187"/>
      <c r="C137" s="187"/>
      <c r="D137" s="187"/>
      <c r="E137" s="187"/>
    </row>
    <row r="138" spans="2:5" ht="15" customHeight="1" x14ac:dyDescent="0.25">
      <c r="B138" s="187"/>
      <c r="C138" s="187"/>
      <c r="D138" s="187"/>
      <c r="E138" s="187"/>
    </row>
    <row r="139" spans="2:5" ht="15" customHeight="1" x14ac:dyDescent="0.25">
      <c r="B139" s="187"/>
      <c r="C139" s="187"/>
      <c r="D139" s="187"/>
      <c r="E139" s="187"/>
    </row>
    <row r="140" spans="2:5" ht="15" customHeight="1" x14ac:dyDescent="0.25">
      <c r="B140" s="187"/>
      <c r="C140" s="187"/>
      <c r="D140" s="187"/>
      <c r="E140" s="187"/>
    </row>
    <row r="141" spans="2:5" ht="15" customHeight="1" x14ac:dyDescent="0.25">
      <c r="B141" s="187"/>
      <c r="C141" s="187"/>
      <c r="D141" s="187"/>
      <c r="E141" s="187"/>
    </row>
    <row r="142" spans="2:5" ht="15" customHeight="1" x14ac:dyDescent="0.25">
      <c r="B142" s="187"/>
      <c r="C142" s="187"/>
      <c r="D142" s="187"/>
      <c r="E142" s="187"/>
    </row>
    <row r="143" spans="2:5" ht="15" customHeight="1" x14ac:dyDescent="0.25">
      <c r="B143" s="187"/>
      <c r="C143" s="187"/>
      <c r="D143" s="187"/>
      <c r="E143" s="187"/>
    </row>
    <row r="144" spans="2:5" ht="15" customHeight="1" x14ac:dyDescent="0.25">
      <c r="B144" s="187"/>
      <c r="C144" s="187"/>
      <c r="D144" s="187"/>
      <c r="E144" s="187"/>
    </row>
    <row r="145" spans="2:5" ht="15" customHeight="1" x14ac:dyDescent="0.25">
      <c r="B145" s="187"/>
      <c r="C145" s="187"/>
      <c r="D145" s="187"/>
      <c r="E145" s="187"/>
    </row>
    <row r="146" spans="2:5" ht="15" customHeight="1" x14ac:dyDescent="0.25">
      <c r="B146" s="187"/>
      <c r="C146" s="187"/>
      <c r="D146" s="187"/>
      <c r="E146" s="187"/>
    </row>
  </sheetData>
  <mergeCells count="26">
    <mergeCell ref="Z3:Z4"/>
    <mergeCell ref="AA3:AA4"/>
    <mergeCell ref="T3:T4"/>
    <mergeCell ref="U3:U4"/>
    <mergeCell ref="V3:V4"/>
    <mergeCell ref="W3:W4"/>
    <mergeCell ref="X3:X4"/>
    <mergeCell ref="Y3:Y4"/>
    <mergeCell ref="S3:S4"/>
    <mergeCell ref="H3:H4"/>
    <mergeCell ref="I3:I4"/>
    <mergeCell ref="J3:J4"/>
    <mergeCell ref="K3:K4"/>
    <mergeCell ref="L3:L4"/>
    <mergeCell ref="M3:M4"/>
    <mergeCell ref="N3:N4"/>
    <mergeCell ref="O3:O4"/>
    <mergeCell ref="P3:P4"/>
    <mergeCell ref="Q3:Q4"/>
    <mergeCell ref="R3:R4"/>
    <mergeCell ref="G3:G4"/>
    <mergeCell ref="B3:B4"/>
    <mergeCell ref="C3:C4"/>
    <mergeCell ref="D3:D4"/>
    <mergeCell ref="E3:E4"/>
    <mergeCell ref="F3:F4"/>
  </mergeCells>
  <printOptions horizontalCentered="1"/>
  <pageMargins left="0.7" right="0.7" top="0.75" bottom="0.75" header="0.3" footer="0.3"/>
  <pageSetup paperSize="9" scale="63"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15C3-1674-4896-973B-5417B73B8A77}">
  <sheetPr>
    <pageSetUpPr fitToPage="1"/>
  </sheetPr>
  <dimension ref="A1:H22"/>
  <sheetViews>
    <sheetView zoomScaleNormal="100" zoomScaleSheetLayoutView="70" workbookViewId="0">
      <selection activeCell="C112" sqref="C112"/>
    </sheetView>
  </sheetViews>
  <sheetFormatPr defaultRowHeight="20.100000000000001" customHeight="1" x14ac:dyDescent="0.25"/>
  <cols>
    <col min="1" max="1" width="4" style="1566" customWidth="1"/>
    <col min="2" max="2" width="34.85546875" style="1566" customWidth="1"/>
    <col min="3" max="6" width="14.7109375" style="1566" customWidth="1"/>
    <col min="7" max="7" width="15.140625" style="1566" customWidth="1"/>
    <col min="8" max="8" width="9.28515625" style="1566" customWidth="1"/>
    <col min="9" max="9" width="2.85546875" style="1566" customWidth="1"/>
    <col min="10" max="10" width="9.28515625" style="1566" bestFit="1" customWidth="1"/>
    <col min="11" max="11" width="9.140625" style="1566"/>
    <col min="12" max="12" width="5.140625" style="1566" customWidth="1"/>
    <col min="13" max="246" width="9.140625" style="1566"/>
    <col min="247" max="247" width="3.140625" style="1566" customWidth="1"/>
    <col min="248" max="248" width="47.7109375" style="1566" customWidth="1"/>
    <col min="249" max="249" width="12.28515625" style="1566" customWidth="1"/>
    <col min="250" max="250" width="13.140625" style="1566" customWidth="1"/>
    <col min="251" max="251" width="11.7109375" style="1566" customWidth="1"/>
    <col min="252" max="252" width="12.85546875" style="1566" customWidth="1"/>
    <col min="253" max="253" width="11.5703125" style="1566" customWidth="1"/>
    <col min="254" max="254" width="10.5703125" style="1566" customWidth="1"/>
    <col min="255" max="255" width="11.28515625" style="1566" customWidth="1"/>
    <col min="256" max="257" width="9.85546875" style="1566" customWidth="1"/>
    <col min="258" max="258" width="9.85546875" style="1566" bestFit="1" customWidth="1"/>
    <col min="259" max="259" width="9.140625" style="1566"/>
    <col min="260" max="260" width="9.42578125" style="1566" bestFit="1" customWidth="1"/>
    <col min="261" max="262" width="9.28515625" style="1566" bestFit="1" customWidth="1"/>
    <col min="263" max="265" width="9.28515625" style="1566" customWidth="1"/>
    <col min="266" max="266" width="9.28515625" style="1566" bestFit="1" customWidth="1"/>
    <col min="267" max="502" width="9.140625" style="1566"/>
    <col min="503" max="503" width="3.140625" style="1566" customWidth="1"/>
    <col min="504" max="504" width="47.7109375" style="1566" customWidth="1"/>
    <col min="505" max="505" width="12.28515625" style="1566" customWidth="1"/>
    <col min="506" max="506" width="13.140625" style="1566" customWidth="1"/>
    <col min="507" max="507" width="11.7109375" style="1566" customWidth="1"/>
    <col min="508" max="508" width="12.85546875" style="1566" customWidth="1"/>
    <col min="509" max="509" width="11.5703125" style="1566" customWidth="1"/>
    <col min="510" max="510" width="10.5703125" style="1566" customWidth="1"/>
    <col min="511" max="511" width="11.28515625" style="1566" customWidth="1"/>
    <col min="512" max="513" width="9.85546875" style="1566" customWidth="1"/>
    <col min="514" max="514" width="9.85546875" style="1566" bestFit="1" customWidth="1"/>
    <col min="515" max="515" width="9.140625" style="1566"/>
    <col min="516" max="516" width="9.42578125" style="1566" bestFit="1" customWidth="1"/>
    <col min="517" max="518" width="9.28515625" style="1566" bestFit="1" customWidth="1"/>
    <col min="519" max="521" width="9.28515625" style="1566" customWidth="1"/>
    <col min="522" max="522" width="9.28515625" style="1566" bestFit="1" customWidth="1"/>
    <col min="523" max="758" width="9.140625" style="1566"/>
    <col min="759" max="759" width="3.140625" style="1566" customWidth="1"/>
    <col min="760" max="760" width="47.7109375" style="1566" customWidth="1"/>
    <col min="761" max="761" width="12.28515625" style="1566" customWidth="1"/>
    <col min="762" max="762" width="13.140625" style="1566" customWidth="1"/>
    <col min="763" max="763" width="11.7109375" style="1566" customWidth="1"/>
    <col min="764" max="764" width="12.85546875" style="1566" customWidth="1"/>
    <col min="765" max="765" width="11.5703125" style="1566" customWidth="1"/>
    <col min="766" max="766" width="10.5703125" style="1566" customWidth="1"/>
    <col min="767" max="767" width="11.28515625" style="1566" customWidth="1"/>
    <col min="768" max="769" width="9.85546875" style="1566" customWidth="1"/>
    <col min="770" max="770" width="9.85546875" style="1566" bestFit="1" customWidth="1"/>
    <col min="771" max="771" width="9.140625" style="1566"/>
    <col min="772" max="772" width="9.42578125" style="1566" bestFit="1" customWidth="1"/>
    <col min="773" max="774" width="9.28515625" style="1566" bestFit="1" customWidth="1"/>
    <col min="775" max="777" width="9.28515625" style="1566" customWidth="1"/>
    <col min="778" max="778" width="9.28515625" style="1566" bestFit="1" customWidth="1"/>
    <col min="779" max="1014" width="9.140625" style="1566"/>
    <col min="1015" max="1015" width="3.140625" style="1566" customWidth="1"/>
    <col min="1016" max="1016" width="47.7109375" style="1566" customWidth="1"/>
    <col min="1017" max="1017" width="12.28515625" style="1566" customWidth="1"/>
    <col min="1018" max="1018" width="13.140625" style="1566" customWidth="1"/>
    <col min="1019" max="1019" width="11.7109375" style="1566" customWidth="1"/>
    <col min="1020" max="1020" width="12.85546875" style="1566" customWidth="1"/>
    <col min="1021" max="1021" width="11.5703125" style="1566" customWidth="1"/>
    <col min="1022" max="1022" width="10.5703125" style="1566" customWidth="1"/>
    <col min="1023" max="1023" width="11.28515625" style="1566" customWidth="1"/>
    <col min="1024" max="1025" width="9.85546875" style="1566" customWidth="1"/>
    <col min="1026" max="1026" width="9.85546875" style="1566" bestFit="1" customWidth="1"/>
    <col min="1027" max="1027" width="9.140625" style="1566"/>
    <col min="1028" max="1028" width="9.42578125" style="1566" bestFit="1" customWidth="1"/>
    <col min="1029" max="1030" width="9.28515625" style="1566" bestFit="1" customWidth="1"/>
    <col min="1031" max="1033" width="9.28515625" style="1566" customWidth="1"/>
    <col min="1034" max="1034" width="9.28515625" style="1566" bestFit="1" customWidth="1"/>
    <col min="1035" max="1270" width="9.140625" style="1566"/>
    <col min="1271" max="1271" width="3.140625" style="1566" customWidth="1"/>
    <col min="1272" max="1272" width="47.7109375" style="1566" customWidth="1"/>
    <col min="1273" max="1273" width="12.28515625" style="1566" customWidth="1"/>
    <col min="1274" max="1274" width="13.140625" style="1566" customWidth="1"/>
    <col min="1275" max="1275" width="11.7109375" style="1566" customWidth="1"/>
    <col min="1276" max="1276" width="12.85546875" style="1566" customWidth="1"/>
    <col min="1277" max="1277" width="11.5703125" style="1566" customWidth="1"/>
    <col min="1278" max="1278" width="10.5703125" style="1566" customWidth="1"/>
    <col min="1279" max="1279" width="11.28515625" style="1566" customWidth="1"/>
    <col min="1280" max="1281" width="9.85546875" style="1566" customWidth="1"/>
    <col min="1282" max="1282" width="9.85546875" style="1566" bestFit="1" customWidth="1"/>
    <col min="1283" max="1283" width="9.140625" style="1566"/>
    <col min="1284" max="1284" width="9.42578125" style="1566" bestFit="1" customWidth="1"/>
    <col min="1285" max="1286" width="9.28515625" style="1566" bestFit="1" customWidth="1"/>
    <col min="1287" max="1289" width="9.28515625" style="1566" customWidth="1"/>
    <col min="1290" max="1290" width="9.28515625" style="1566" bestFit="1" customWidth="1"/>
    <col min="1291" max="1526" width="9.140625" style="1566"/>
    <col min="1527" max="1527" width="3.140625" style="1566" customWidth="1"/>
    <col min="1528" max="1528" width="47.7109375" style="1566" customWidth="1"/>
    <col min="1529" max="1529" width="12.28515625" style="1566" customWidth="1"/>
    <col min="1530" max="1530" width="13.140625" style="1566" customWidth="1"/>
    <col min="1531" max="1531" width="11.7109375" style="1566" customWidth="1"/>
    <col min="1532" max="1532" width="12.85546875" style="1566" customWidth="1"/>
    <col min="1533" max="1533" width="11.5703125" style="1566" customWidth="1"/>
    <col min="1534" max="1534" width="10.5703125" style="1566" customWidth="1"/>
    <col min="1535" max="1535" width="11.28515625" style="1566" customWidth="1"/>
    <col min="1536" max="1537" width="9.85546875" style="1566" customWidth="1"/>
    <col min="1538" max="1538" width="9.85546875" style="1566" bestFit="1" customWidth="1"/>
    <col min="1539" max="1539" width="9.140625" style="1566"/>
    <col min="1540" max="1540" width="9.42578125" style="1566" bestFit="1" customWidth="1"/>
    <col min="1541" max="1542" width="9.28515625" style="1566" bestFit="1" customWidth="1"/>
    <col min="1543" max="1545" width="9.28515625" style="1566" customWidth="1"/>
    <col min="1546" max="1546" width="9.28515625" style="1566" bestFit="1" customWidth="1"/>
    <col min="1547" max="1782" width="9.140625" style="1566"/>
    <col min="1783" max="1783" width="3.140625" style="1566" customWidth="1"/>
    <col min="1784" max="1784" width="47.7109375" style="1566" customWidth="1"/>
    <col min="1785" max="1785" width="12.28515625" style="1566" customWidth="1"/>
    <col min="1786" max="1786" width="13.140625" style="1566" customWidth="1"/>
    <col min="1787" max="1787" width="11.7109375" style="1566" customWidth="1"/>
    <col min="1788" max="1788" width="12.85546875" style="1566" customWidth="1"/>
    <col min="1789" max="1789" width="11.5703125" style="1566" customWidth="1"/>
    <col min="1790" max="1790" width="10.5703125" style="1566" customWidth="1"/>
    <col min="1791" max="1791" width="11.28515625" style="1566" customWidth="1"/>
    <col min="1792" max="1793" width="9.85546875" style="1566" customWidth="1"/>
    <col min="1794" max="1794" width="9.85546875" style="1566" bestFit="1" customWidth="1"/>
    <col min="1795" max="1795" width="9.140625" style="1566"/>
    <col min="1796" max="1796" width="9.42578125" style="1566" bestFit="1" customWidth="1"/>
    <col min="1797" max="1798" width="9.28515625" style="1566" bestFit="1" customWidth="1"/>
    <col min="1799" max="1801" width="9.28515625" style="1566" customWidth="1"/>
    <col min="1802" max="1802" width="9.28515625" style="1566" bestFit="1" customWidth="1"/>
    <col min="1803" max="2038" width="9.140625" style="1566"/>
    <col min="2039" max="2039" width="3.140625" style="1566" customWidth="1"/>
    <col min="2040" max="2040" width="47.7109375" style="1566" customWidth="1"/>
    <col min="2041" max="2041" width="12.28515625" style="1566" customWidth="1"/>
    <col min="2042" max="2042" width="13.140625" style="1566" customWidth="1"/>
    <col min="2043" max="2043" width="11.7109375" style="1566" customWidth="1"/>
    <col min="2044" max="2044" width="12.85546875" style="1566" customWidth="1"/>
    <col min="2045" max="2045" width="11.5703125" style="1566" customWidth="1"/>
    <col min="2046" max="2046" width="10.5703125" style="1566" customWidth="1"/>
    <col min="2047" max="2047" width="11.28515625" style="1566" customWidth="1"/>
    <col min="2048" max="2049" width="9.85546875" style="1566" customWidth="1"/>
    <col min="2050" max="2050" width="9.85546875" style="1566" bestFit="1" customWidth="1"/>
    <col min="2051" max="2051" width="9.140625" style="1566"/>
    <col min="2052" max="2052" width="9.42578125" style="1566" bestFit="1" customWidth="1"/>
    <col min="2053" max="2054" width="9.28515625" style="1566" bestFit="1" customWidth="1"/>
    <col min="2055" max="2057" width="9.28515625" style="1566" customWidth="1"/>
    <col min="2058" max="2058" width="9.28515625" style="1566" bestFit="1" customWidth="1"/>
    <col min="2059" max="2294" width="9.140625" style="1566"/>
    <col min="2295" max="2295" width="3.140625" style="1566" customWidth="1"/>
    <col min="2296" max="2296" width="47.7109375" style="1566" customWidth="1"/>
    <col min="2297" max="2297" width="12.28515625" style="1566" customWidth="1"/>
    <col min="2298" max="2298" width="13.140625" style="1566" customWidth="1"/>
    <col min="2299" max="2299" width="11.7109375" style="1566" customWidth="1"/>
    <col min="2300" max="2300" width="12.85546875" style="1566" customWidth="1"/>
    <col min="2301" max="2301" width="11.5703125" style="1566" customWidth="1"/>
    <col min="2302" max="2302" width="10.5703125" style="1566" customWidth="1"/>
    <col min="2303" max="2303" width="11.28515625" style="1566" customWidth="1"/>
    <col min="2304" max="2305" width="9.85546875" style="1566" customWidth="1"/>
    <col min="2306" max="2306" width="9.85546875" style="1566" bestFit="1" customWidth="1"/>
    <col min="2307" max="2307" width="9.140625" style="1566"/>
    <col min="2308" max="2308" width="9.42578125" style="1566" bestFit="1" customWidth="1"/>
    <col min="2309" max="2310" width="9.28515625" style="1566" bestFit="1" customWidth="1"/>
    <col min="2311" max="2313" width="9.28515625" style="1566" customWidth="1"/>
    <col min="2314" max="2314" width="9.28515625" style="1566" bestFit="1" customWidth="1"/>
    <col min="2315" max="2550" width="9.140625" style="1566"/>
    <col min="2551" max="2551" width="3.140625" style="1566" customWidth="1"/>
    <col min="2552" max="2552" width="47.7109375" style="1566" customWidth="1"/>
    <col min="2553" max="2553" width="12.28515625" style="1566" customWidth="1"/>
    <col min="2554" max="2554" width="13.140625" style="1566" customWidth="1"/>
    <col min="2555" max="2555" width="11.7109375" style="1566" customWidth="1"/>
    <col min="2556" max="2556" width="12.85546875" style="1566" customWidth="1"/>
    <col min="2557" max="2557" width="11.5703125" style="1566" customWidth="1"/>
    <col min="2558" max="2558" width="10.5703125" style="1566" customWidth="1"/>
    <col min="2559" max="2559" width="11.28515625" style="1566" customWidth="1"/>
    <col min="2560" max="2561" width="9.85546875" style="1566" customWidth="1"/>
    <col min="2562" max="2562" width="9.85546875" style="1566" bestFit="1" customWidth="1"/>
    <col min="2563" max="2563" width="9.140625" style="1566"/>
    <col min="2564" max="2564" width="9.42578125" style="1566" bestFit="1" customWidth="1"/>
    <col min="2565" max="2566" width="9.28515625" style="1566" bestFit="1" customWidth="1"/>
    <col min="2567" max="2569" width="9.28515625" style="1566" customWidth="1"/>
    <col min="2570" max="2570" width="9.28515625" style="1566" bestFit="1" customWidth="1"/>
    <col min="2571" max="2806" width="9.140625" style="1566"/>
    <col min="2807" max="2807" width="3.140625" style="1566" customWidth="1"/>
    <col min="2808" max="2808" width="47.7109375" style="1566" customWidth="1"/>
    <col min="2809" max="2809" width="12.28515625" style="1566" customWidth="1"/>
    <col min="2810" max="2810" width="13.140625" style="1566" customWidth="1"/>
    <col min="2811" max="2811" width="11.7109375" style="1566" customWidth="1"/>
    <col min="2812" max="2812" width="12.85546875" style="1566" customWidth="1"/>
    <col min="2813" max="2813" width="11.5703125" style="1566" customWidth="1"/>
    <col min="2814" max="2814" width="10.5703125" style="1566" customWidth="1"/>
    <col min="2815" max="2815" width="11.28515625" style="1566" customWidth="1"/>
    <col min="2816" max="2817" width="9.85546875" style="1566" customWidth="1"/>
    <col min="2818" max="2818" width="9.85546875" style="1566" bestFit="1" customWidth="1"/>
    <col min="2819" max="2819" width="9.140625" style="1566"/>
    <col min="2820" max="2820" width="9.42578125" style="1566" bestFit="1" customWidth="1"/>
    <col min="2821" max="2822" width="9.28515625" style="1566" bestFit="1" customWidth="1"/>
    <col min="2823" max="2825" width="9.28515625" style="1566" customWidth="1"/>
    <col min="2826" max="2826" width="9.28515625" style="1566" bestFit="1" customWidth="1"/>
    <col min="2827" max="3062" width="9.140625" style="1566"/>
    <col min="3063" max="3063" width="3.140625" style="1566" customWidth="1"/>
    <col min="3064" max="3064" width="47.7109375" style="1566" customWidth="1"/>
    <col min="3065" max="3065" width="12.28515625" style="1566" customWidth="1"/>
    <col min="3066" max="3066" width="13.140625" style="1566" customWidth="1"/>
    <col min="3067" max="3067" width="11.7109375" style="1566" customWidth="1"/>
    <col min="3068" max="3068" width="12.85546875" style="1566" customWidth="1"/>
    <col min="3069" max="3069" width="11.5703125" style="1566" customWidth="1"/>
    <col min="3070" max="3070" width="10.5703125" style="1566" customWidth="1"/>
    <col min="3071" max="3071" width="11.28515625" style="1566" customWidth="1"/>
    <col min="3072" max="3073" width="9.85546875" style="1566" customWidth="1"/>
    <col min="3074" max="3074" width="9.85546875" style="1566" bestFit="1" customWidth="1"/>
    <col min="3075" max="3075" width="9.140625" style="1566"/>
    <col min="3076" max="3076" width="9.42578125" style="1566" bestFit="1" customWidth="1"/>
    <col min="3077" max="3078" width="9.28515625" style="1566" bestFit="1" customWidth="1"/>
    <col min="3079" max="3081" width="9.28515625" style="1566" customWidth="1"/>
    <col min="3082" max="3082" width="9.28515625" style="1566" bestFit="1" customWidth="1"/>
    <col min="3083" max="3318" width="9.140625" style="1566"/>
    <col min="3319" max="3319" width="3.140625" style="1566" customWidth="1"/>
    <col min="3320" max="3320" width="47.7109375" style="1566" customWidth="1"/>
    <col min="3321" max="3321" width="12.28515625" style="1566" customWidth="1"/>
    <col min="3322" max="3322" width="13.140625" style="1566" customWidth="1"/>
    <col min="3323" max="3323" width="11.7109375" style="1566" customWidth="1"/>
    <col min="3324" max="3324" width="12.85546875" style="1566" customWidth="1"/>
    <col min="3325" max="3325" width="11.5703125" style="1566" customWidth="1"/>
    <col min="3326" max="3326" width="10.5703125" style="1566" customWidth="1"/>
    <col min="3327" max="3327" width="11.28515625" style="1566" customWidth="1"/>
    <col min="3328" max="3329" width="9.85546875" style="1566" customWidth="1"/>
    <col min="3330" max="3330" width="9.85546875" style="1566" bestFit="1" customWidth="1"/>
    <col min="3331" max="3331" width="9.140625" style="1566"/>
    <col min="3332" max="3332" width="9.42578125" style="1566" bestFit="1" customWidth="1"/>
    <col min="3333" max="3334" width="9.28515625" style="1566" bestFit="1" customWidth="1"/>
    <col min="3335" max="3337" width="9.28515625" style="1566" customWidth="1"/>
    <col min="3338" max="3338" width="9.28515625" style="1566" bestFit="1" customWidth="1"/>
    <col min="3339" max="3574" width="9.140625" style="1566"/>
    <col min="3575" max="3575" width="3.140625" style="1566" customWidth="1"/>
    <col min="3576" max="3576" width="47.7109375" style="1566" customWidth="1"/>
    <col min="3577" max="3577" width="12.28515625" style="1566" customWidth="1"/>
    <col min="3578" max="3578" width="13.140625" style="1566" customWidth="1"/>
    <col min="3579" max="3579" width="11.7109375" style="1566" customWidth="1"/>
    <col min="3580" max="3580" width="12.85546875" style="1566" customWidth="1"/>
    <col min="3581" max="3581" width="11.5703125" style="1566" customWidth="1"/>
    <col min="3582" max="3582" width="10.5703125" style="1566" customWidth="1"/>
    <col min="3583" max="3583" width="11.28515625" style="1566" customWidth="1"/>
    <col min="3584" max="3585" width="9.85546875" style="1566" customWidth="1"/>
    <col min="3586" max="3586" width="9.85546875" style="1566" bestFit="1" customWidth="1"/>
    <col min="3587" max="3587" width="9.140625" style="1566"/>
    <col min="3588" max="3588" width="9.42578125" style="1566" bestFit="1" customWidth="1"/>
    <col min="3589" max="3590" width="9.28515625" style="1566" bestFit="1" customWidth="1"/>
    <col min="3591" max="3593" width="9.28515625" style="1566" customWidth="1"/>
    <col min="3594" max="3594" width="9.28515625" style="1566" bestFit="1" customWidth="1"/>
    <col min="3595" max="3830" width="9.140625" style="1566"/>
    <col min="3831" max="3831" width="3.140625" style="1566" customWidth="1"/>
    <col min="3832" max="3832" width="47.7109375" style="1566" customWidth="1"/>
    <col min="3833" max="3833" width="12.28515625" style="1566" customWidth="1"/>
    <col min="3834" max="3834" width="13.140625" style="1566" customWidth="1"/>
    <col min="3835" max="3835" width="11.7109375" style="1566" customWidth="1"/>
    <col min="3836" max="3836" width="12.85546875" style="1566" customWidth="1"/>
    <col min="3837" max="3837" width="11.5703125" style="1566" customWidth="1"/>
    <col min="3838" max="3838" width="10.5703125" style="1566" customWidth="1"/>
    <col min="3839" max="3839" width="11.28515625" style="1566" customWidth="1"/>
    <col min="3840" max="3841" width="9.85546875" style="1566" customWidth="1"/>
    <col min="3842" max="3842" width="9.85546875" style="1566" bestFit="1" customWidth="1"/>
    <col min="3843" max="3843" width="9.140625" style="1566"/>
    <col min="3844" max="3844" width="9.42578125" style="1566" bestFit="1" customWidth="1"/>
    <col min="3845" max="3846" width="9.28515625" style="1566" bestFit="1" customWidth="1"/>
    <col min="3847" max="3849" width="9.28515625" style="1566" customWidth="1"/>
    <col min="3850" max="3850" width="9.28515625" style="1566" bestFit="1" customWidth="1"/>
    <col min="3851" max="4086" width="9.140625" style="1566"/>
    <col min="4087" max="4087" width="3.140625" style="1566" customWidth="1"/>
    <col min="4088" max="4088" width="47.7109375" style="1566" customWidth="1"/>
    <col min="4089" max="4089" width="12.28515625" style="1566" customWidth="1"/>
    <col min="4090" max="4090" width="13.140625" style="1566" customWidth="1"/>
    <col min="4091" max="4091" width="11.7109375" style="1566" customWidth="1"/>
    <col min="4092" max="4092" width="12.85546875" style="1566" customWidth="1"/>
    <col min="4093" max="4093" width="11.5703125" style="1566" customWidth="1"/>
    <col min="4094" max="4094" width="10.5703125" style="1566" customWidth="1"/>
    <col min="4095" max="4095" width="11.28515625" style="1566" customWidth="1"/>
    <col min="4096" max="4097" width="9.85546875" style="1566" customWidth="1"/>
    <col min="4098" max="4098" width="9.85546875" style="1566" bestFit="1" customWidth="1"/>
    <col min="4099" max="4099" width="9.140625" style="1566"/>
    <col min="4100" max="4100" width="9.42578125" style="1566" bestFit="1" customWidth="1"/>
    <col min="4101" max="4102" width="9.28515625" style="1566" bestFit="1" customWidth="1"/>
    <col min="4103" max="4105" width="9.28515625" style="1566" customWidth="1"/>
    <col min="4106" max="4106" width="9.28515625" style="1566" bestFit="1" customWidth="1"/>
    <col min="4107" max="4342" width="9.140625" style="1566"/>
    <col min="4343" max="4343" width="3.140625" style="1566" customWidth="1"/>
    <col min="4344" max="4344" width="47.7109375" style="1566" customWidth="1"/>
    <col min="4345" max="4345" width="12.28515625" style="1566" customWidth="1"/>
    <col min="4346" max="4346" width="13.140625" style="1566" customWidth="1"/>
    <col min="4347" max="4347" width="11.7109375" style="1566" customWidth="1"/>
    <col min="4348" max="4348" width="12.85546875" style="1566" customWidth="1"/>
    <col min="4349" max="4349" width="11.5703125" style="1566" customWidth="1"/>
    <col min="4350" max="4350" width="10.5703125" style="1566" customWidth="1"/>
    <col min="4351" max="4351" width="11.28515625" style="1566" customWidth="1"/>
    <col min="4352" max="4353" width="9.85546875" style="1566" customWidth="1"/>
    <col min="4354" max="4354" width="9.85546875" style="1566" bestFit="1" customWidth="1"/>
    <col min="4355" max="4355" width="9.140625" style="1566"/>
    <col min="4356" max="4356" width="9.42578125" style="1566" bestFit="1" customWidth="1"/>
    <col min="4357" max="4358" width="9.28515625" style="1566" bestFit="1" customWidth="1"/>
    <col min="4359" max="4361" width="9.28515625" style="1566" customWidth="1"/>
    <col min="4362" max="4362" width="9.28515625" style="1566" bestFit="1" customWidth="1"/>
    <col min="4363" max="4598" width="9.140625" style="1566"/>
    <col min="4599" max="4599" width="3.140625" style="1566" customWidth="1"/>
    <col min="4600" max="4600" width="47.7109375" style="1566" customWidth="1"/>
    <col min="4601" max="4601" width="12.28515625" style="1566" customWidth="1"/>
    <col min="4602" max="4602" width="13.140625" style="1566" customWidth="1"/>
    <col min="4603" max="4603" width="11.7109375" style="1566" customWidth="1"/>
    <col min="4604" max="4604" width="12.85546875" style="1566" customWidth="1"/>
    <col min="4605" max="4605" width="11.5703125" style="1566" customWidth="1"/>
    <col min="4606" max="4606" width="10.5703125" style="1566" customWidth="1"/>
    <col min="4607" max="4607" width="11.28515625" style="1566" customWidth="1"/>
    <col min="4608" max="4609" width="9.85546875" style="1566" customWidth="1"/>
    <col min="4610" max="4610" width="9.85546875" style="1566" bestFit="1" customWidth="1"/>
    <col min="4611" max="4611" width="9.140625" style="1566"/>
    <col min="4612" max="4612" width="9.42578125" style="1566" bestFit="1" customWidth="1"/>
    <col min="4613" max="4614" width="9.28515625" style="1566" bestFit="1" customWidth="1"/>
    <col min="4615" max="4617" width="9.28515625" style="1566" customWidth="1"/>
    <col min="4618" max="4618" width="9.28515625" style="1566" bestFit="1" customWidth="1"/>
    <col min="4619" max="4854" width="9.140625" style="1566"/>
    <col min="4855" max="4855" width="3.140625" style="1566" customWidth="1"/>
    <col min="4856" max="4856" width="47.7109375" style="1566" customWidth="1"/>
    <col min="4857" max="4857" width="12.28515625" style="1566" customWidth="1"/>
    <col min="4858" max="4858" width="13.140625" style="1566" customWidth="1"/>
    <col min="4859" max="4859" width="11.7109375" style="1566" customWidth="1"/>
    <col min="4860" max="4860" width="12.85546875" style="1566" customWidth="1"/>
    <col min="4861" max="4861" width="11.5703125" style="1566" customWidth="1"/>
    <col min="4862" max="4862" width="10.5703125" style="1566" customWidth="1"/>
    <col min="4863" max="4863" width="11.28515625" style="1566" customWidth="1"/>
    <col min="4864" max="4865" width="9.85546875" style="1566" customWidth="1"/>
    <col min="4866" max="4866" width="9.85546875" style="1566" bestFit="1" customWidth="1"/>
    <col min="4867" max="4867" width="9.140625" style="1566"/>
    <col min="4868" max="4868" width="9.42578125" style="1566" bestFit="1" customWidth="1"/>
    <col min="4869" max="4870" width="9.28515625" style="1566" bestFit="1" customWidth="1"/>
    <col min="4871" max="4873" width="9.28515625" style="1566" customWidth="1"/>
    <col min="4874" max="4874" width="9.28515625" style="1566" bestFit="1" customWidth="1"/>
    <col min="4875" max="5110" width="9.140625" style="1566"/>
    <col min="5111" max="5111" width="3.140625" style="1566" customWidth="1"/>
    <col min="5112" max="5112" width="47.7109375" style="1566" customWidth="1"/>
    <col min="5113" max="5113" width="12.28515625" style="1566" customWidth="1"/>
    <col min="5114" max="5114" width="13.140625" style="1566" customWidth="1"/>
    <col min="5115" max="5115" width="11.7109375" style="1566" customWidth="1"/>
    <col min="5116" max="5116" width="12.85546875" style="1566" customWidth="1"/>
    <col min="5117" max="5117" width="11.5703125" style="1566" customWidth="1"/>
    <col min="5118" max="5118" width="10.5703125" style="1566" customWidth="1"/>
    <col min="5119" max="5119" width="11.28515625" style="1566" customWidth="1"/>
    <col min="5120" max="5121" width="9.85546875" style="1566" customWidth="1"/>
    <col min="5122" max="5122" width="9.85546875" style="1566" bestFit="1" customWidth="1"/>
    <col min="5123" max="5123" width="9.140625" style="1566"/>
    <col min="5124" max="5124" width="9.42578125" style="1566" bestFit="1" customWidth="1"/>
    <col min="5125" max="5126" width="9.28515625" style="1566" bestFit="1" customWidth="1"/>
    <col min="5127" max="5129" width="9.28515625" style="1566" customWidth="1"/>
    <col min="5130" max="5130" width="9.28515625" style="1566" bestFit="1" customWidth="1"/>
    <col min="5131" max="5366" width="9.140625" style="1566"/>
    <col min="5367" max="5367" width="3.140625" style="1566" customWidth="1"/>
    <col min="5368" max="5368" width="47.7109375" style="1566" customWidth="1"/>
    <col min="5369" max="5369" width="12.28515625" style="1566" customWidth="1"/>
    <col min="5370" max="5370" width="13.140625" style="1566" customWidth="1"/>
    <col min="5371" max="5371" width="11.7109375" style="1566" customWidth="1"/>
    <col min="5372" max="5372" width="12.85546875" style="1566" customWidth="1"/>
    <col min="5373" max="5373" width="11.5703125" style="1566" customWidth="1"/>
    <col min="5374" max="5374" width="10.5703125" style="1566" customWidth="1"/>
    <col min="5375" max="5375" width="11.28515625" style="1566" customWidth="1"/>
    <col min="5376" max="5377" width="9.85546875" style="1566" customWidth="1"/>
    <col min="5378" max="5378" width="9.85546875" style="1566" bestFit="1" customWidth="1"/>
    <col min="5379" max="5379" width="9.140625" style="1566"/>
    <col min="5380" max="5380" width="9.42578125" style="1566" bestFit="1" customWidth="1"/>
    <col min="5381" max="5382" width="9.28515625" style="1566" bestFit="1" customWidth="1"/>
    <col min="5383" max="5385" width="9.28515625" style="1566" customWidth="1"/>
    <col min="5386" max="5386" width="9.28515625" style="1566" bestFit="1" customWidth="1"/>
    <col min="5387" max="5622" width="9.140625" style="1566"/>
    <col min="5623" max="5623" width="3.140625" style="1566" customWidth="1"/>
    <col min="5624" max="5624" width="47.7109375" style="1566" customWidth="1"/>
    <col min="5625" max="5625" width="12.28515625" style="1566" customWidth="1"/>
    <col min="5626" max="5626" width="13.140625" style="1566" customWidth="1"/>
    <col min="5627" max="5627" width="11.7109375" style="1566" customWidth="1"/>
    <col min="5628" max="5628" width="12.85546875" style="1566" customWidth="1"/>
    <col min="5629" max="5629" width="11.5703125" style="1566" customWidth="1"/>
    <col min="5630" max="5630" width="10.5703125" style="1566" customWidth="1"/>
    <col min="5631" max="5631" width="11.28515625" style="1566" customWidth="1"/>
    <col min="5632" max="5633" width="9.85546875" style="1566" customWidth="1"/>
    <col min="5634" max="5634" width="9.85546875" style="1566" bestFit="1" customWidth="1"/>
    <col min="5635" max="5635" width="9.140625" style="1566"/>
    <col min="5636" max="5636" width="9.42578125" style="1566" bestFit="1" customWidth="1"/>
    <col min="5637" max="5638" width="9.28515625" style="1566" bestFit="1" customWidth="1"/>
    <col min="5639" max="5641" width="9.28515625" style="1566" customWidth="1"/>
    <col min="5642" max="5642" width="9.28515625" style="1566" bestFit="1" customWidth="1"/>
    <col min="5643" max="5878" width="9.140625" style="1566"/>
    <col min="5879" max="5879" width="3.140625" style="1566" customWidth="1"/>
    <col min="5880" max="5880" width="47.7109375" style="1566" customWidth="1"/>
    <col min="5881" max="5881" width="12.28515625" style="1566" customWidth="1"/>
    <col min="5882" max="5882" width="13.140625" style="1566" customWidth="1"/>
    <col min="5883" max="5883" width="11.7109375" style="1566" customWidth="1"/>
    <col min="5884" max="5884" width="12.85546875" style="1566" customWidth="1"/>
    <col min="5885" max="5885" width="11.5703125" style="1566" customWidth="1"/>
    <col min="5886" max="5886" width="10.5703125" style="1566" customWidth="1"/>
    <col min="5887" max="5887" width="11.28515625" style="1566" customWidth="1"/>
    <col min="5888" max="5889" width="9.85546875" style="1566" customWidth="1"/>
    <col min="5890" max="5890" width="9.85546875" style="1566" bestFit="1" customWidth="1"/>
    <col min="5891" max="5891" width="9.140625" style="1566"/>
    <col min="5892" max="5892" width="9.42578125" style="1566" bestFit="1" customWidth="1"/>
    <col min="5893" max="5894" width="9.28515625" style="1566" bestFit="1" customWidth="1"/>
    <col min="5895" max="5897" width="9.28515625" style="1566" customWidth="1"/>
    <col min="5898" max="5898" width="9.28515625" style="1566" bestFit="1" customWidth="1"/>
    <col min="5899" max="6134" width="9.140625" style="1566"/>
    <col min="6135" max="6135" width="3.140625" style="1566" customWidth="1"/>
    <col min="6136" max="6136" width="47.7109375" style="1566" customWidth="1"/>
    <col min="6137" max="6137" width="12.28515625" style="1566" customWidth="1"/>
    <col min="6138" max="6138" width="13.140625" style="1566" customWidth="1"/>
    <col min="6139" max="6139" width="11.7109375" style="1566" customWidth="1"/>
    <col min="6140" max="6140" width="12.85546875" style="1566" customWidth="1"/>
    <col min="6141" max="6141" width="11.5703125" style="1566" customWidth="1"/>
    <col min="6142" max="6142" width="10.5703125" style="1566" customWidth="1"/>
    <col min="6143" max="6143" width="11.28515625" style="1566" customWidth="1"/>
    <col min="6144" max="6145" width="9.85546875" style="1566" customWidth="1"/>
    <col min="6146" max="6146" width="9.85546875" style="1566" bestFit="1" customWidth="1"/>
    <col min="6147" max="6147" width="9.140625" style="1566"/>
    <col min="6148" max="6148" width="9.42578125" style="1566" bestFit="1" customWidth="1"/>
    <col min="6149" max="6150" width="9.28515625" style="1566" bestFit="1" customWidth="1"/>
    <col min="6151" max="6153" width="9.28515625" style="1566" customWidth="1"/>
    <col min="6154" max="6154" width="9.28515625" style="1566" bestFit="1" customWidth="1"/>
    <col min="6155" max="6390" width="9.140625" style="1566"/>
    <col min="6391" max="6391" width="3.140625" style="1566" customWidth="1"/>
    <col min="6392" max="6392" width="47.7109375" style="1566" customWidth="1"/>
    <col min="6393" max="6393" width="12.28515625" style="1566" customWidth="1"/>
    <col min="6394" max="6394" width="13.140625" style="1566" customWidth="1"/>
    <col min="6395" max="6395" width="11.7109375" style="1566" customWidth="1"/>
    <col min="6396" max="6396" width="12.85546875" style="1566" customWidth="1"/>
    <col min="6397" max="6397" width="11.5703125" style="1566" customWidth="1"/>
    <col min="6398" max="6398" width="10.5703125" style="1566" customWidth="1"/>
    <col min="6399" max="6399" width="11.28515625" style="1566" customWidth="1"/>
    <col min="6400" max="6401" width="9.85546875" style="1566" customWidth="1"/>
    <col min="6402" max="6402" width="9.85546875" style="1566" bestFit="1" customWidth="1"/>
    <col min="6403" max="6403" width="9.140625" style="1566"/>
    <col min="6404" max="6404" width="9.42578125" style="1566" bestFit="1" customWidth="1"/>
    <col min="6405" max="6406" width="9.28515625" style="1566" bestFit="1" customWidth="1"/>
    <col min="6407" max="6409" width="9.28515625" style="1566" customWidth="1"/>
    <col min="6410" max="6410" width="9.28515625" style="1566" bestFit="1" customWidth="1"/>
    <col min="6411" max="6646" width="9.140625" style="1566"/>
    <col min="6647" max="6647" width="3.140625" style="1566" customWidth="1"/>
    <col min="6648" max="6648" width="47.7109375" style="1566" customWidth="1"/>
    <col min="6649" max="6649" width="12.28515625" style="1566" customWidth="1"/>
    <col min="6650" max="6650" width="13.140625" style="1566" customWidth="1"/>
    <col min="6651" max="6651" width="11.7109375" style="1566" customWidth="1"/>
    <col min="6652" max="6652" width="12.85546875" style="1566" customWidth="1"/>
    <col min="6653" max="6653" width="11.5703125" style="1566" customWidth="1"/>
    <col min="6654" max="6654" width="10.5703125" style="1566" customWidth="1"/>
    <col min="6655" max="6655" width="11.28515625" style="1566" customWidth="1"/>
    <col min="6656" max="6657" width="9.85546875" style="1566" customWidth="1"/>
    <col min="6658" max="6658" width="9.85546875" style="1566" bestFit="1" customWidth="1"/>
    <col min="6659" max="6659" width="9.140625" style="1566"/>
    <col min="6660" max="6660" width="9.42578125" style="1566" bestFit="1" customWidth="1"/>
    <col min="6661" max="6662" width="9.28515625" style="1566" bestFit="1" customWidth="1"/>
    <col min="6663" max="6665" width="9.28515625" style="1566" customWidth="1"/>
    <col min="6666" max="6666" width="9.28515625" style="1566" bestFit="1" customWidth="1"/>
    <col min="6667" max="6902" width="9.140625" style="1566"/>
    <col min="6903" max="6903" width="3.140625" style="1566" customWidth="1"/>
    <col min="6904" max="6904" width="47.7109375" style="1566" customWidth="1"/>
    <col min="6905" max="6905" width="12.28515625" style="1566" customWidth="1"/>
    <col min="6906" max="6906" width="13.140625" style="1566" customWidth="1"/>
    <col min="6907" max="6907" width="11.7109375" style="1566" customWidth="1"/>
    <col min="6908" max="6908" width="12.85546875" style="1566" customWidth="1"/>
    <col min="6909" max="6909" width="11.5703125" style="1566" customWidth="1"/>
    <col min="6910" max="6910" width="10.5703125" style="1566" customWidth="1"/>
    <col min="6911" max="6911" width="11.28515625" style="1566" customWidth="1"/>
    <col min="6912" max="6913" width="9.85546875" style="1566" customWidth="1"/>
    <col min="6914" max="6914" width="9.85546875" style="1566" bestFit="1" customWidth="1"/>
    <col min="6915" max="6915" width="9.140625" style="1566"/>
    <col min="6916" max="6916" width="9.42578125" style="1566" bestFit="1" customWidth="1"/>
    <col min="6917" max="6918" width="9.28515625" style="1566" bestFit="1" customWidth="1"/>
    <col min="6919" max="6921" width="9.28515625" style="1566" customWidth="1"/>
    <col min="6922" max="6922" width="9.28515625" style="1566" bestFit="1" customWidth="1"/>
    <col min="6923" max="7158" width="9.140625" style="1566"/>
    <col min="7159" max="7159" width="3.140625" style="1566" customWidth="1"/>
    <col min="7160" max="7160" width="47.7109375" style="1566" customWidth="1"/>
    <col min="7161" max="7161" width="12.28515625" style="1566" customWidth="1"/>
    <col min="7162" max="7162" width="13.140625" style="1566" customWidth="1"/>
    <col min="7163" max="7163" width="11.7109375" style="1566" customWidth="1"/>
    <col min="7164" max="7164" width="12.85546875" style="1566" customWidth="1"/>
    <col min="7165" max="7165" width="11.5703125" style="1566" customWidth="1"/>
    <col min="7166" max="7166" width="10.5703125" style="1566" customWidth="1"/>
    <col min="7167" max="7167" width="11.28515625" style="1566" customWidth="1"/>
    <col min="7168" max="7169" width="9.85546875" style="1566" customWidth="1"/>
    <col min="7170" max="7170" width="9.85546875" style="1566" bestFit="1" customWidth="1"/>
    <col min="7171" max="7171" width="9.140625" style="1566"/>
    <col min="7172" max="7172" width="9.42578125" style="1566" bestFit="1" customWidth="1"/>
    <col min="7173" max="7174" width="9.28515625" style="1566" bestFit="1" customWidth="1"/>
    <col min="7175" max="7177" width="9.28515625" style="1566" customWidth="1"/>
    <col min="7178" max="7178" width="9.28515625" style="1566" bestFit="1" customWidth="1"/>
    <col min="7179" max="7414" width="9.140625" style="1566"/>
    <col min="7415" max="7415" width="3.140625" style="1566" customWidth="1"/>
    <col min="7416" max="7416" width="47.7109375" style="1566" customWidth="1"/>
    <col min="7417" max="7417" width="12.28515625" style="1566" customWidth="1"/>
    <col min="7418" max="7418" width="13.140625" style="1566" customWidth="1"/>
    <col min="7419" max="7419" width="11.7109375" style="1566" customWidth="1"/>
    <col min="7420" max="7420" width="12.85546875" style="1566" customWidth="1"/>
    <col min="7421" max="7421" width="11.5703125" style="1566" customWidth="1"/>
    <col min="7422" max="7422" width="10.5703125" style="1566" customWidth="1"/>
    <col min="7423" max="7423" width="11.28515625" style="1566" customWidth="1"/>
    <col min="7424" max="7425" width="9.85546875" style="1566" customWidth="1"/>
    <col min="7426" max="7426" width="9.85546875" style="1566" bestFit="1" customWidth="1"/>
    <col min="7427" max="7427" width="9.140625" style="1566"/>
    <col min="7428" max="7428" width="9.42578125" style="1566" bestFit="1" customWidth="1"/>
    <col min="7429" max="7430" width="9.28515625" style="1566" bestFit="1" customWidth="1"/>
    <col min="7431" max="7433" width="9.28515625" style="1566" customWidth="1"/>
    <col min="7434" max="7434" width="9.28515625" style="1566" bestFit="1" customWidth="1"/>
    <col min="7435" max="7670" width="9.140625" style="1566"/>
    <col min="7671" max="7671" width="3.140625" style="1566" customWidth="1"/>
    <col min="7672" max="7672" width="47.7109375" style="1566" customWidth="1"/>
    <col min="7673" max="7673" width="12.28515625" style="1566" customWidth="1"/>
    <col min="7674" max="7674" width="13.140625" style="1566" customWidth="1"/>
    <col min="7675" max="7675" width="11.7109375" style="1566" customWidth="1"/>
    <col min="7676" max="7676" width="12.85546875" style="1566" customWidth="1"/>
    <col min="7677" max="7677" width="11.5703125" style="1566" customWidth="1"/>
    <col min="7678" max="7678" width="10.5703125" style="1566" customWidth="1"/>
    <col min="7679" max="7679" width="11.28515625" style="1566" customWidth="1"/>
    <col min="7680" max="7681" width="9.85546875" style="1566" customWidth="1"/>
    <col min="7682" max="7682" width="9.85546875" style="1566" bestFit="1" customWidth="1"/>
    <col min="7683" max="7683" width="9.140625" style="1566"/>
    <col min="7684" max="7684" width="9.42578125" style="1566" bestFit="1" customWidth="1"/>
    <col min="7685" max="7686" width="9.28515625" style="1566" bestFit="1" customWidth="1"/>
    <col min="7687" max="7689" width="9.28515625" style="1566" customWidth="1"/>
    <col min="7690" max="7690" width="9.28515625" style="1566" bestFit="1" customWidth="1"/>
    <col min="7691" max="7926" width="9.140625" style="1566"/>
    <col min="7927" max="7927" width="3.140625" style="1566" customWidth="1"/>
    <col min="7928" max="7928" width="47.7109375" style="1566" customWidth="1"/>
    <col min="7929" max="7929" width="12.28515625" style="1566" customWidth="1"/>
    <col min="7930" max="7930" width="13.140625" style="1566" customWidth="1"/>
    <col min="7931" max="7931" width="11.7109375" style="1566" customWidth="1"/>
    <col min="7932" max="7932" width="12.85546875" style="1566" customWidth="1"/>
    <col min="7933" max="7933" width="11.5703125" style="1566" customWidth="1"/>
    <col min="7934" max="7934" width="10.5703125" style="1566" customWidth="1"/>
    <col min="7935" max="7935" width="11.28515625" style="1566" customWidth="1"/>
    <col min="7936" max="7937" width="9.85546875" style="1566" customWidth="1"/>
    <col min="7938" max="7938" width="9.85546875" style="1566" bestFit="1" customWidth="1"/>
    <col min="7939" max="7939" width="9.140625" style="1566"/>
    <col min="7940" max="7940" width="9.42578125" style="1566" bestFit="1" customWidth="1"/>
    <col min="7941" max="7942" width="9.28515625" style="1566" bestFit="1" customWidth="1"/>
    <col min="7943" max="7945" width="9.28515625" style="1566" customWidth="1"/>
    <col min="7946" max="7946" width="9.28515625" style="1566" bestFit="1" customWidth="1"/>
    <col min="7947" max="8182" width="9.140625" style="1566"/>
    <col min="8183" max="8183" width="3.140625" style="1566" customWidth="1"/>
    <col min="8184" max="8184" width="47.7109375" style="1566" customWidth="1"/>
    <col min="8185" max="8185" width="12.28515625" style="1566" customWidth="1"/>
    <col min="8186" max="8186" width="13.140625" style="1566" customWidth="1"/>
    <col min="8187" max="8187" width="11.7109375" style="1566" customWidth="1"/>
    <col min="8188" max="8188" width="12.85546875" style="1566" customWidth="1"/>
    <col min="8189" max="8189" width="11.5703125" style="1566" customWidth="1"/>
    <col min="8190" max="8190" width="10.5703125" style="1566" customWidth="1"/>
    <col min="8191" max="8191" width="11.28515625" style="1566" customWidth="1"/>
    <col min="8192" max="8193" width="9.85546875" style="1566" customWidth="1"/>
    <col min="8194" max="8194" width="9.85546875" style="1566" bestFit="1" customWidth="1"/>
    <col min="8195" max="8195" width="9.140625" style="1566"/>
    <col min="8196" max="8196" width="9.42578125" style="1566" bestFit="1" customWidth="1"/>
    <col min="8197" max="8198" width="9.28515625" style="1566" bestFit="1" customWidth="1"/>
    <col min="8199" max="8201" width="9.28515625" style="1566" customWidth="1"/>
    <col min="8202" max="8202" width="9.28515625" style="1566" bestFit="1" customWidth="1"/>
    <col min="8203" max="8438" width="9.140625" style="1566"/>
    <col min="8439" max="8439" width="3.140625" style="1566" customWidth="1"/>
    <col min="8440" max="8440" width="47.7109375" style="1566" customWidth="1"/>
    <col min="8441" max="8441" width="12.28515625" style="1566" customWidth="1"/>
    <col min="8442" max="8442" width="13.140625" style="1566" customWidth="1"/>
    <col min="8443" max="8443" width="11.7109375" style="1566" customWidth="1"/>
    <col min="8444" max="8444" width="12.85546875" style="1566" customWidth="1"/>
    <col min="8445" max="8445" width="11.5703125" style="1566" customWidth="1"/>
    <col min="8446" max="8446" width="10.5703125" style="1566" customWidth="1"/>
    <col min="8447" max="8447" width="11.28515625" style="1566" customWidth="1"/>
    <col min="8448" max="8449" width="9.85546875" style="1566" customWidth="1"/>
    <col min="8450" max="8450" width="9.85546875" style="1566" bestFit="1" customWidth="1"/>
    <col min="8451" max="8451" width="9.140625" style="1566"/>
    <col min="8452" max="8452" width="9.42578125" style="1566" bestFit="1" customWidth="1"/>
    <col min="8453" max="8454" width="9.28515625" style="1566" bestFit="1" customWidth="1"/>
    <col min="8455" max="8457" width="9.28515625" style="1566" customWidth="1"/>
    <col min="8458" max="8458" width="9.28515625" style="1566" bestFit="1" customWidth="1"/>
    <col min="8459" max="8694" width="9.140625" style="1566"/>
    <col min="8695" max="8695" width="3.140625" style="1566" customWidth="1"/>
    <col min="8696" max="8696" width="47.7109375" style="1566" customWidth="1"/>
    <col min="8697" max="8697" width="12.28515625" style="1566" customWidth="1"/>
    <col min="8698" max="8698" width="13.140625" style="1566" customWidth="1"/>
    <col min="8699" max="8699" width="11.7109375" style="1566" customWidth="1"/>
    <col min="8700" max="8700" width="12.85546875" style="1566" customWidth="1"/>
    <col min="8701" max="8701" width="11.5703125" style="1566" customWidth="1"/>
    <col min="8702" max="8702" width="10.5703125" style="1566" customWidth="1"/>
    <col min="8703" max="8703" width="11.28515625" style="1566" customWidth="1"/>
    <col min="8704" max="8705" width="9.85546875" style="1566" customWidth="1"/>
    <col min="8706" max="8706" width="9.85546875" style="1566" bestFit="1" customWidth="1"/>
    <col min="8707" max="8707" width="9.140625" style="1566"/>
    <col min="8708" max="8708" width="9.42578125" style="1566" bestFit="1" customWidth="1"/>
    <col min="8709" max="8710" width="9.28515625" style="1566" bestFit="1" customWidth="1"/>
    <col min="8711" max="8713" width="9.28515625" style="1566" customWidth="1"/>
    <col min="8714" max="8714" width="9.28515625" style="1566" bestFit="1" customWidth="1"/>
    <col min="8715" max="8950" width="9.140625" style="1566"/>
    <col min="8951" max="8951" width="3.140625" style="1566" customWidth="1"/>
    <col min="8952" max="8952" width="47.7109375" style="1566" customWidth="1"/>
    <col min="8953" max="8953" width="12.28515625" style="1566" customWidth="1"/>
    <col min="8954" max="8954" width="13.140625" style="1566" customWidth="1"/>
    <col min="8955" max="8955" width="11.7109375" style="1566" customWidth="1"/>
    <col min="8956" max="8956" width="12.85546875" style="1566" customWidth="1"/>
    <col min="8957" max="8957" width="11.5703125" style="1566" customWidth="1"/>
    <col min="8958" max="8958" width="10.5703125" style="1566" customWidth="1"/>
    <col min="8959" max="8959" width="11.28515625" style="1566" customWidth="1"/>
    <col min="8960" max="8961" width="9.85546875" style="1566" customWidth="1"/>
    <col min="8962" max="8962" width="9.85546875" style="1566" bestFit="1" customWidth="1"/>
    <col min="8963" max="8963" width="9.140625" style="1566"/>
    <col min="8964" max="8964" width="9.42578125" style="1566" bestFit="1" customWidth="1"/>
    <col min="8965" max="8966" width="9.28515625" style="1566" bestFit="1" customWidth="1"/>
    <col min="8967" max="8969" width="9.28515625" style="1566" customWidth="1"/>
    <col min="8970" max="8970" width="9.28515625" style="1566" bestFit="1" customWidth="1"/>
    <col min="8971" max="9206" width="9.140625" style="1566"/>
    <col min="9207" max="9207" width="3.140625" style="1566" customWidth="1"/>
    <col min="9208" max="9208" width="47.7109375" style="1566" customWidth="1"/>
    <col min="9209" max="9209" width="12.28515625" style="1566" customWidth="1"/>
    <col min="9210" max="9210" width="13.140625" style="1566" customWidth="1"/>
    <col min="9211" max="9211" width="11.7109375" style="1566" customWidth="1"/>
    <col min="9212" max="9212" width="12.85546875" style="1566" customWidth="1"/>
    <col min="9213" max="9213" width="11.5703125" style="1566" customWidth="1"/>
    <col min="9214" max="9214" width="10.5703125" style="1566" customWidth="1"/>
    <col min="9215" max="9215" width="11.28515625" style="1566" customWidth="1"/>
    <col min="9216" max="9217" width="9.85546875" style="1566" customWidth="1"/>
    <col min="9218" max="9218" width="9.85546875" style="1566" bestFit="1" customWidth="1"/>
    <col min="9219" max="9219" width="9.140625" style="1566"/>
    <col min="9220" max="9220" width="9.42578125" style="1566" bestFit="1" customWidth="1"/>
    <col min="9221" max="9222" width="9.28515625" style="1566" bestFit="1" customWidth="1"/>
    <col min="9223" max="9225" width="9.28515625" style="1566" customWidth="1"/>
    <col min="9226" max="9226" width="9.28515625" style="1566" bestFit="1" customWidth="1"/>
    <col min="9227" max="9462" width="9.140625" style="1566"/>
    <col min="9463" max="9463" width="3.140625" style="1566" customWidth="1"/>
    <col min="9464" max="9464" width="47.7109375" style="1566" customWidth="1"/>
    <col min="9465" max="9465" width="12.28515625" style="1566" customWidth="1"/>
    <col min="9466" max="9466" width="13.140625" style="1566" customWidth="1"/>
    <col min="9467" max="9467" width="11.7109375" style="1566" customWidth="1"/>
    <col min="9468" max="9468" width="12.85546875" style="1566" customWidth="1"/>
    <col min="9469" max="9469" width="11.5703125" style="1566" customWidth="1"/>
    <col min="9470" max="9470" width="10.5703125" style="1566" customWidth="1"/>
    <col min="9471" max="9471" width="11.28515625" style="1566" customWidth="1"/>
    <col min="9472" max="9473" width="9.85546875" style="1566" customWidth="1"/>
    <col min="9474" max="9474" width="9.85546875" style="1566" bestFit="1" customWidth="1"/>
    <col min="9475" max="9475" width="9.140625" style="1566"/>
    <col min="9476" max="9476" width="9.42578125" style="1566" bestFit="1" customWidth="1"/>
    <col min="9477" max="9478" width="9.28515625" style="1566" bestFit="1" customWidth="1"/>
    <col min="9479" max="9481" width="9.28515625" style="1566" customWidth="1"/>
    <col min="9482" max="9482" width="9.28515625" style="1566" bestFit="1" customWidth="1"/>
    <col min="9483" max="9718" width="9.140625" style="1566"/>
    <col min="9719" max="9719" width="3.140625" style="1566" customWidth="1"/>
    <col min="9720" max="9720" width="47.7109375" style="1566" customWidth="1"/>
    <col min="9721" max="9721" width="12.28515625" style="1566" customWidth="1"/>
    <col min="9722" max="9722" width="13.140625" style="1566" customWidth="1"/>
    <col min="9723" max="9723" width="11.7109375" style="1566" customWidth="1"/>
    <col min="9724" max="9724" width="12.85546875" style="1566" customWidth="1"/>
    <col min="9725" max="9725" width="11.5703125" style="1566" customWidth="1"/>
    <col min="9726" max="9726" width="10.5703125" style="1566" customWidth="1"/>
    <col min="9727" max="9727" width="11.28515625" style="1566" customWidth="1"/>
    <col min="9728" max="9729" width="9.85546875" style="1566" customWidth="1"/>
    <col min="9730" max="9730" width="9.85546875" style="1566" bestFit="1" customWidth="1"/>
    <col min="9731" max="9731" width="9.140625" style="1566"/>
    <col min="9732" max="9732" width="9.42578125" style="1566" bestFit="1" customWidth="1"/>
    <col min="9733" max="9734" width="9.28515625" style="1566" bestFit="1" customWidth="1"/>
    <col min="9735" max="9737" width="9.28515625" style="1566" customWidth="1"/>
    <col min="9738" max="9738" width="9.28515625" style="1566" bestFit="1" customWidth="1"/>
    <col min="9739" max="9974" width="9.140625" style="1566"/>
    <col min="9975" max="9975" width="3.140625" style="1566" customWidth="1"/>
    <col min="9976" max="9976" width="47.7109375" style="1566" customWidth="1"/>
    <col min="9977" max="9977" width="12.28515625" style="1566" customWidth="1"/>
    <col min="9978" max="9978" width="13.140625" style="1566" customWidth="1"/>
    <col min="9979" max="9979" width="11.7109375" style="1566" customWidth="1"/>
    <col min="9980" max="9980" width="12.85546875" style="1566" customWidth="1"/>
    <col min="9981" max="9981" width="11.5703125" style="1566" customWidth="1"/>
    <col min="9982" max="9982" width="10.5703125" style="1566" customWidth="1"/>
    <col min="9983" max="9983" width="11.28515625" style="1566" customWidth="1"/>
    <col min="9984" max="9985" width="9.85546875" style="1566" customWidth="1"/>
    <col min="9986" max="9986" width="9.85546875" style="1566" bestFit="1" customWidth="1"/>
    <col min="9987" max="9987" width="9.140625" style="1566"/>
    <col min="9988" max="9988" width="9.42578125" style="1566" bestFit="1" customWidth="1"/>
    <col min="9989" max="9990" width="9.28515625" style="1566" bestFit="1" customWidth="1"/>
    <col min="9991" max="9993" width="9.28515625" style="1566" customWidth="1"/>
    <col min="9994" max="9994" width="9.28515625" style="1566" bestFit="1" customWidth="1"/>
    <col min="9995" max="10230" width="9.140625" style="1566"/>
    <col min="10231" max="10231" width="3.140625" style="1566" customWidth="1"/>
    <col min="10232" max="10232" width="47.7109375" style="1566" customWidth="1"/>
    <col min="10233" max="10233" width="12.28515625" style="1566" customWidth="1"/>
    <col min="10234" max="10234" width="13.140625" style="1566" customWidth="1"/>
    <col min="10235" max="10235" width="11.7109375" style="1566" customWidth="1"/>
    <col min="10236" max="10236" width="12.85546875" style="1566" customWidth="1"/>
    <col min="10237" max="10237" width="11.5703125" style="1566" customWidth="1"/>
    <col min="10238" max="10238" width="10.5703125" style="1566" customWidth="1"/>
    <col min="10239" max="10239" width="11.28515625" style="1566" customWidth="1"/>
    <col min="10240" max="10241" width="9.85546875" style="1566" customWidth="1"/>
    <col min="10242" max="10242" width="9.85546875" style="1566" bestFit="1" customWidth="1"/>
    <col min="10243" max="10243" width="9.140625" style="1566"/>
    <col min="10244" max="10244" width="9.42578125" style="1566" bestFit="1" customWidth="1"/>
    <col min="10245" max="10246" width="9.28515625" style="1566" bestFit="1" customWidth="1"/>
    <col min="10247" max="10249" width="9.28515625" style="1566" customWidth="1"/>
    <col min="10250" max="10250" width="9.28515625" style="1566" bestFit="1" customWidth="1"/>
    <col min="10251" max="10486" width="9.140625" style="1566"/>
    <col min="10487" max="10487" width="3.140625" style="1566" customWidth="1"/>
    <col min="10488" max="10488" width="47.7109375" style="1566" customWidth="1"/>
    <col min="10489" max="10489" width="12.28515625" style="1566" customWidth="1"/>
    <col min="10490" max="10490" width="13.140625" style="1566" customWidth="1"/>
    <col min="10491" max="10491" width="11.7109375" style="1566" customWidth="1"/>
    <col min="10492" max="10492" width="12.85546875" style="1566" customWidth="1"/>
    <col min="10493" max="10493" width="11.5703125" style="1566" customWidth="1"/>
    <col min="10494" max="10494" width="10.5703125" style="1566" customWidth="1"/>
    <col min="10495" max="10495" width="11.28515625" style="1566" customWidth="1"/>
    <col min="10496" max="10497" width="9.85546875" style="1566" customWidth="1"/>
    <col min="10498" max="10498" width="9.85546875" style="1566" bestFit="1" customWidth="1"/>
    <col min="10499" max="10499" width="9.140625" style="1566"/>
    <col min="10500" max="10500" width="9.42578125" style="1566" bestFit="1" customWidth="1"/>
    <col min="10501" max="10502" width="9.28515625" style="1566" bestFit="1" customWidth="1"/>
    <col min="10503" max="10505" width="9.28515625" style="1566" customWidth="1"/>
    <col min="10506" max="10506" width="9.28515625" style="1566" bestFit="1" customWidth="1"/>
    <col min="10507" max="10742" width="9.140625" style="1566"/>
    <col min="10743" max="10743" width="3.140625" style="1566" customWidth="1"/>
    <col min="10744" max="10744" width="47.7109375" style="1566" customWidth="1"/>
    <col min="10745" max="10745" width="12.28515625" style="1566" customWidth="1"/>
    <col min="10746" max="10746" width="13.140625" style="1566" customWidth="1"/>
    <col min="10747" max="10747" width="11.7109375" style="1566" customWidth="1"/>
    <col min="10748" max="10748" width="12.85546875" style="1566" customWidth="1"/>
    <col min="10749" max="10749" width="11.5703125" style="1566" customWidth="1"/>
    <col min="10750" max="10750" width="10.5703125" style="1566" customWidth="1"/>
    <col min="10751" max="10751" width="11.28515625" style="1566" customWidth="1"/>
    <col min="10752" max="10753" width="9.85546875" style="1566" customWidth="1"/>
    <col min="10754" max="10754" width="9.85546875" style="1566" bestFit="1" customWidth="1"/>
    <col min="10755" max="10755" width="9.140625" style="1566"/>
    <col min="10756" max="10756" width="9.42578125" style="1566" bestFit="1" customWidth="1"/>
    <col min="10757" max="10758" width="9.28515625" style="1566" bestFit="1" customWidth="1"/>
    <col min="10759" max="10761" width="9.28515625" style="1566" customWidth="1"/>
    <col min="10762" max="10762" width="9.28515625" style="1566" bestFit="1" customWidth="1"/>
    <col min="10763" max="10998" width="9.140625" style="1566"/>
    <col min="10999" max="10999" width="3.140625" style="1566" customWidth="1"/>
    <col min="11000" max="11000" width="47.7109375" style="1566" customWidth="1"/>
    <col min="11001" max="11001" width="12.28515625" style="1566" customWidth="1"/>
    <col min="11002" max="11002" width="13.140625" style="1566" customWidth="1"/>
    <col min="11003" max="11003" width="11.7109375" style="1566" customWidth="1"/>
    <col min="11004" max="11004" width="12.85546875" style="1566" customWidth="1"/>
    <col min="11005" max="11005" width="11.5703125" style="1566" customWidth="1"/>
    <col min="11006" max="11006" width="10.5703125" style="1566" customWidth="1"/>
    <col min="11007" max="11007" width="11.28515625" style="1566" customWidth="1"/>
    <col min="11008" max="11009" width="9.85546875" style="1566" customWidth="1"/>
    <col min="11010" max="11010" width="9.85546875" style="1566" bestFit="1" customWidth="1"/>
    <col min="11011" max="11011" width="9.140625" style="1566"/>
    <col min="11012" max="11012" width="9.42578125" style="1566" bestFit="1" customWidth="1"/>
    <col min="11013" max="11014" width="9.28515625" style="1566" bestFit="1" customWidth="1"/>
    <col min="11015" max="11017" width="9.28515625" style="1566" customWidth="1"/>
    <col min="11018" max="11018" width="9.28515625" style="1566" bestFit="1" customWidth="1"/>
    <col min="11019" max="11254" width="9.140625" style="1566"/>
    <col min="11255" max="11255" width="3.140625" style="1566" customWidth="1"/>
    <col min="11256" max="11256" width="47.7109375" style="1566" customWidth="1"/>
    <col min="11257" max="11257" width="12.28515625" style="1566" customWidth="1"/>
    <col min="11258" max="11258" width="13.140625" style="1566" customWidth="1"/>
    <col min="11259" max="11259" width="11.7109375" style="1566" customWidth="1"/>
    <col min="11260" max="11260" width="12.85546875" style="1566" customWidth="1"/>
    <col min="11261" max="11261" width="11.5703125" style="1566" customWidth="1"/>
    <col min="11262" max="11262" width="10.5703125" style="1566" customWidth="1"/>
    <col min="11263" max="11263" width="11.28515625" style="1566" customWidth="1"/>
    <col min="11264" max="11265" width="9.85546875" style="1566" customWidth="1"/>
    <col min="11266" max="11266" width="9.85546875" style="1566" bestFit="1" customWidth="1"/>
    <col min="11267" max="11267" width="9.140625" style="1566"/>
    <col min="11268" max="11268" width="9.42578125" style="1566" bestFit="1" customWidth="1"/>
    <col min="11269" max="11270" width="9.28515625" style="1566" bestFit="1" customWidth="1"/>
    <col min="11271" max="11273" width="9.28515625" style="1566" customWidth="1"/>
    <col min="11274" max="11274" width="9.28515625" style="1566" bestFit="1" customWidth="1"/>
    <col min="11275" max="11510" width="9.140625" style="1566"/>
    <col min="11511" max="11511" width="3.140625" style="1566" customWidth="1"/>
    <col min="11512" max="11512" width="47.7109375" style="1566" customWidth="1"/>
    <col min="11513" max="11513" width="12.28515625" style="1566" customWidth="1"/>
    <col min="11514" max="11514" width="13.140625" style="1566" customWidth="1"/>
    <col min="11515" max="11515" width="11.7109375" style="1566" customWidth="1"/>
    <col min="11516" max="11516" width="12.85546875" style="1566" customWidth="1"/>
    <col min="11517" max="11517" width="11.5703125" style="1566" customWidth="1"/>
    <col min="11518" max="11518" width="10.5703125" style="1566" customWidth="1"/>
    <col min="11519" max="11519" width="11.28515625" style="1566" customWidth="1"/>
    <col min="11520" max="11521" width="9.85546875" style="1566" customWidth="1"/>
    <col min="11522" max="11522" width="9.85546875" style="1566" bestFit="1" customWidth="1"/>
    <col min="11523" max="11523" width="9.140625" style="1566"/>
    <col min="11524" max="11524" width="9.42578125" style="1566" bestFit="1" customWidth="1"/>
    <col min="11525" max="11526" width="9.28515625" style="1566" bestFit="1" customWidth="1"/>
    <col min="11527" max="11529" width="9.28515625" style="1566" customWidth="1"/>
    <col min="11530" max="11530" width="9.28515625" style="1566" bestFit="1" customWidth="1"/>
    <col min="11531" max="11766" width="9.140625" style="1566"/>
    <col min="11767" max="11767" width="3.140625" style="1566" customWidth="1"/>
    <col min="11768" max="11768" width="47.7109375" style="1566" customWidth="1"/>
    <col min="11769" max="11769" width="12.28515625" style="1566" customWidth="1"/>
    <col min="11770" max="11770" width="13.140625" style="1566" customWidth="1"/>
    <col min="11771" max="11771" width="11.7109375" style="1566" customWidth="1"/>
    <col min="11772" max="11772" width="12.85546875" style="1566" customWidth="1"/>
    <col min="11773" max="11773" width="11.5703125" style="1566" customWidth="1"/>
    <col min="11774" max="11774" width="10.5703125" style="1566" customWidth="1"/>
    <col min="11775" max="11775" width="11.28515625" style="1566" customWidth="1"/>
    <col min="11776" max="11777" width="9.85546875" style="1566" customWidth="1"/>
    <col min="11778" max="11778" width="9.85546875" style="1566" bestFit="1" customWidth="1"/>
    <col min="11779" max="11779" width="9.140625" style="1566"/>
    <col min="11780" max="11780" width="9.42578125" style="1566" bestFit="1" customWidth="1"/>
    <col min="11781" max="11782" width="9.28515625" style="1566" bestFit="1" customWidth="1"/>
    <col min="11783" max="11785" width="9.28515625" style="1566" customWidth="1"/>
    <col min="11786" max="11786" width="9.28515625" style="1566" bestFit="1" customWidth="1"/>
    <col min="11787" max="12022" width="9.140625" style="1566"/>
    <col min="12023" max="12023" width="3.140625" style="1566" customWidth="1"/>
    <col min="12024" max="12024" width="47.7109375" style="1566" customWidth="1"/>
    <col min="12025" max="12025" width="12.28515625" style="1566" customWidth="1"/>
    <col min="12026" max="12026" width="13.140625" style="1566" customWidth="1"/>
    <col min="12027" max="12027" width="11.7109375" style="1566" customWidth="1"/>
    <col min="12028" max="12028" width="12.85546875" style="1566" customWidth="1"/>
    <col min="12029" max="12029" width="11.5703125" style="1566" customWidth="1"/>
    <col min="12030" max="12030" width="10.5703125" style="1566" customWidth="1"/>
    <col min="12031" max="12031" width="11.28515625" style="1566" customWidth="1"/>
    <col min="12032" max="12033" width="9.85546875" style="1566" customWidth="1"/>
    <col min="12034" max="12034" width="9.85546875" style="1566" bestFit="1" customWidth="1"/>
    <col min="12035" max="12035" width="9.140625" style="1566"/>
    <col min="12036" max="12036" width="9.42578125" style="1566" bestFit="1" customWidth="1"/>
    <col min="12037" max="12038" width="9.28515625" style="1566" bestFit="1" customWidth="1"/>
    <col min="12039" max="12041" width="9.28515625" style="1566" customWidth="1"/>
    <col min="12042" max="12042" width="9.28515625" style="1566" bestFit="1" customWidth="1"/>
    <col min="12043" max="12278" width="9.140625" style="1566"/>
    <col min="12279" max="12279" width="3.140625" style="1566" customWidth="1"/>
    <col min="12280" max="12280" width="47.7109375" style="1566" customWidth="1"/>
    <col min="12281" max="12281" width="12.28515625" style="1566" customWidth="1"/>
    <col min="12282" max="12282" width="13.140625" style="1566" customWidth="1"/>
    <col min="12283" max="12283" width="11.7109375" style="1566" customWidth="1"/>
    <col min="12284" max="12284" width="12.85546875" style="1566" customWidth="1"/>
    <col min="12285" max="12285" width="11.5703125" style="1566" customWidth="1"/>
    <col min="12286" max="12286" width="10.5703125" style="1566" customWidth="1"/>
    <col min="12287" max="12287" width="11.28515625" style="1566" customWidth="1"/>
    <col min="12288" max="12289" width="9.85546875" style="1566" customWidth="1"/>
    <col min="12290" max="12290" width="9.85546875" style="1566" bestFit="1" customWidth="1"/>
    <col min="12291" max="12291" width="9.140625" style="1566"/>
    <col min="12292" max="12292" width="9.42578125" style="1566" bestFit="1" customWidth="1"/>
    <col min="12293" max="12294" width="9.28515625" style="1566" bestFit="1" customWidth="1"/>
    <col min="12295" max="12297" width="9.28515625" style="1566" customWidth="1"/>
    <col min="12298" max="12298" width="9.28515625" style="1566" bestFit="1" customWidth="1"/>
    <col min="12299" max="12534" width="9.140625" style="1566"/>
    <col min="12535" max="12535" width="3.140625" style="1566" customWidth="1"/>
    <col min="12536" max="12536" width="47.7109375" style="1566" customWidth="1"/>
    <col min="12537" max="12537" width="12.28515625" style="1566" customWidth="1"/>
    <col min="12538" max="12538" width="13.140625" style="1566" customWidth="1"/>
    <col min="12539" max="12539" width="11.7109375" style="1566" customWidth="1"/>
    <col min="12540" max="12540" width="12.85546875" style="1566" customWidth="1"/>
    <col min="12541" max="12541" width="11.5703125" style="1566" customWidth="1"/>
    <col min="12542" max="12542" width="10.5703125" style="1566" customWidth="1"/>
    <col min="12543" max="12543" width="11.28515625" style="1566" customWidth="1"/>
    <col min="12544" max="12545" width="9.85546875" style="1566" customWidth="1"/>
    <col min="12546" max="12546" width="9.85546875" style="1566" bestFit="1" customWidth="1"/>
    <col min="12547" max="12547" width="9.140625" style="1566"/>
    <col min="12548" max="12548" width="9.42578125" style="1566" bestFit="1" customWidth="1"/>
    <col min="12549" max="12550" width="9.28515625" style="1566" bestFit="1" customWidth="1"/>
    <col min="12551" max="12553" width="9.28515625" style="1566" customWidth="1"/>
    <col min="12554" max="12554" width="9.28515625" style="1566" bestFit="1" customWidth="1"/>
    <col min="12555" max="12790" width="9.140625" style="1566"/>
    <col min="12791" max="12791" width="3.140625" style="1566" customWidth="1"/>
    <col min="12792" max="12792" width="47.7109375" style="1566" customWidth="1"/>
    <col min="12793" max="12793" width="12.28515625" style="1566" customWidth="1"/>
    <col min="12794" max="12794" width="13.140625" style="1566" customWidth="1"/>
    <col min="12795" max="12795" width="11.7109375" style="1566" customWidth="1"/>
    <col min="12796" max="12796" width="12.85546875" style="1566" customWidth="1"/>
    <col min="12797" max="12797" width="11.5703125" style="1566" customWidth="1"/>
    <col min="12798" max="12798" width="10.5703125" style="1566" customWidth="1"/>
    <col min="12799" max="12799" width="11.28515625" style="1566" customWidth="1"/>
    <col min="12800" max="12801" width="9.85546875" style="1566" customWidth="1"/>
    <col min="12802" max="12802" width="9.85546875" style="1566" bestFit="1" customWidth="1"/>
    <col min="12803" max="12803" width="9.140625" style="1566"/>
    <col min="12804" max="12804" width="9.42578125" style="1566" bestFit="1" customWidth="1"/>
    <col min="12805" max="12806" width="9.28515625" style="1566" bestFit="1" customWidth="1"/>
    <col min="12807" max="12809" width="9.28515625" style="1566" customWidth="1"/>
    <col min="12810" max="12810" width="9.28515625" style="1566" bestFit="1" customWidth="1"/>
    <col min="12811" max="13046" width="9.140625" style="1566"/>
    <col min="13047" max="13047" width="3.140625" style="1566" customWidth="1"/>
    <col min="13048" max="13048" width="47.7109375" style="1566" customWidth="1"/>
    <col min="13049" max="13049" width="12.28515625" style="1566" customWidth="1"/>
    <col min="13050" max="13050" width="13.140625" style="1566" customWidth="1"/>
    <col min="13051" max="13051" width="11.7109375" style="1566" customWidth="1"/>
    <col min="13052" max="13052" width="12.85546875" style="1566" customWidth="1"/>
    <col min="13053" max="13053" width="11.5703125" style="1566" customWidth="1"/>
    <col min="13054" max="13054" width="10.5703125" style="1566" customWidth="1"/>
    <col min="13055" max="13055" width="11.28515625" style="1566" customWidth="1"/>
    <col min="13056" max="13057" width="9.85546875" style="1566" customWidth="1"/>
    <col min="13058" max="13058" width="9.85546875" style="1566" bestFit="1" customWidth="1"/>
    <col min="13059" max="13059" width="9.140625" style="1566"/>
    <col min="13060" max="13060" width="9.42578125" style="1566" bestFit="1" customWidth="1"/>
    <col min="13061" max="13062" width="9.28515625" style="1566" bestFit="1" customWidth="1"/>
    <col min="13063" max="13065" width="9.28515625" style="1566" customWidth="1"/>
    <col min="13066" max="13066" width="9.28515625" style="1566" bestFit="1" customWidth="1"/>
    <col min="13067" max="13302" width="9.140625" style="1566"/>
    <col min="13303" max="13303" width="3.140625" style="1566" customWidth="1"/>
    <col min="13304" max="13304" width="47.7109375" style="1566" customWidth="1"/>
    <col min="13305" max="13305" width="12.28515625" style="1566" customWidth="1"/>
    <col min="13306" max="13306" width="13.140625" style="1566" customWidth="1"/>
    <col min="13307" max="13307" width="11.7109375" style="1566" customWidth="1"/>
    <col min="13308" max="13308" width="12.85546875" style="1566" customWidth="1"/>
    <col min="13309" max="13309" width="11.5703125" style="1566" customWidth="1"/>
    <col min="13310" max="13310" width="10.5703125" style="1566" customWidth="1"/>
    <col min="13311" max="13311" width="11.28515625" style="1566" customWidth="1"/>
    <col min="13312" max="13313" width="9.85546875" style="1566" customWidth="1"/>
    <col min="13314" max="13314" width="9.85546875" style="1566" bestFit="1" customWidth="1"/>
    <col min="13315" max="13315" width="9.140625" style="1566"/>
    <col min="13316" max="13316" width="9.42578125" style="1566" bestFit="1" customWidth="1"/>
    <col min="13317" max="13318" width="9.28515625" style="1566" bestFit="1" customWidth="1"/>
    <col min="13319" max="13321" width="9.28515625" style="1566" customWidth="1"/>
    <col min="13322" max="13322" width="9.28515625" style="1566" bestFit="1" customWidth="1"/>
    <col min="13323" max="13558" width="9.140625" style="1566"/>
    <col min="13559" max="13559" width="3.140625" style="1566" customWidth="1"/>
    <col min="13560" max="13560" width="47.7109375" style="1566" customWidth="1"/>
    <col min="13561" max="13561" width="12.28515625" style="1566" customWidth="1"/>
    <col min="13562" max="13562" width="13.140625" style="1566" customWidth="1"/>
    <col min="13563" max="13563" width="11.7109375" style="1566" customWidth="1"/>
    <col min="13564" max="13564" width="12.85546875" style="1566" customWidth="1"/>
    <col min="13565" max="13565" width="11.5703125" style="1566" customWidth="1"/>
    <col min="13566" max="13566" width="10.5703125" style="1566" customWidth="1"/>
    <col min="13567" max="13567" width="11.28515625" style="1566" customWidth="1"/>
    <col min="13568" max="13569" width="9.85546875" style="1566" customWidth="1"/>
    <col min="13570" max="13570" width="9.85546875" style="1566" bestFit="1" customWidth="1"/>
    <col min="13571" max="13571" width="9.140625" style="1566"/>
    <col min="13572" max="13572" width="9.42578125" style="1566" bestFit="1" customWidth="1"/>
    <col min="13573" max="13574" width="9.28515625" style="1566" bestFit="1" customWidth="1"/>
    <col min="13575" max="13577" width="9.28515625" style="1566" customWidth="1"/>
    <col min="13578" max="13578" width="9.28515625" style="1566" bestFit="1" customWidth="1"/>
    <col min="13579" max="13814" width="9.140625" style="1566"/>
    <col min="13815" max="13815" width="3.140625" style="1566" customWidth="1"/>
    <col min="13816" max="13816" width="47.7109375" style="1566" customWidth="1"/>
    <col min="13817" max="13817" width="12.28515625" style="1566" customWidth="1"/>
    <col min="13818" max="13818" width="13.140625" style="1566" customWidth="1"/>
    <col min="13819" max="13819" width="11.7109375" style="1566" customWidth="1"/>
    <col min="13820" max="13820" width="12.85546875" style="1566" customWidth="1"/>
    <col min="13821" max="13821" width="11.5703125" style="1566" customWidth="1"/>
    <col min="13822" max="13822" width="10.5703125" style="1566" customWidth="1"/>
    <col min="13823" max="13823" width="11.28515625" style="1566" customWidth="1"/>
    <col min="13824" max="13825" width="9.85546875" style="1566" customWidth="1"/>
    <col min="13826" max="13826" width="9.85546875" style="1566" bestFit="1" customWidth="1"/>
    <col min="13827" max="13827" width="9.140625" style="1566"/>
    <col min="13828" max="13828" width="9.42578125" style="1566" bestFit="1" customWidth="1"/>
    <col min="13829" max="13830" width="9.28515625" style="1566" bestFit="1" customWidth="1"/>
    <col min="13831" max="13833" width="9.28515625" style="1566" customWidth="1"/>
    <col min="13834" max="13834" width="9.28515625" style="1566" bestFit="1" customWidth="1"/>
    <col min="13835" max="14070" width="9.140625" style="1566"/>
    <col min="14071" max="14071" width="3.140625" style="1566" customWidth="1"/>
    <col min="14072" max="14072" width="47.7109375" style="1566" customWidth="1"/>
    <col min="14073" max="14073" width="12.28515625" style="1566" customWidth="1"/>
    <col min="14074" max="14074" width="13.140625" style="1566" customWidth="1"/>
    <col min="14075" max="14075" width="11.7109375" style="1566" customWidth="1"/>
    <col min="14076" max="14076" width="12.85546875" style="1566" customWidth="1"/>
    <col min="14077" max="14077" width="11.5703125" style="1566" customWidth="1"/>
    <col min="14078" max="14078" width="10.5703125" style="1566" customWidth="1"/>
    <col min="14079" max="14079" width="11.28515625" style="1566" customWidth="1"/>
    <col min="14080" max="14081" width="9.85546875" style="1566" customWidth="1"/>
    <col min="14082" max="14082" width="9.85546875" style="1566" bestFit="1" customWidth="1"/>
    <col min="14083" max="14083" width="9.140625" style="1566"/>
    <col min="14084" max="14084" width="9.42578125" style="1566" bestFit="1" customWidth="1"/>
    <col min="14085" max="14086" width="9.28515625" style="1566" bestFit="1" customWidth="1"/>
    <col min="14087" max="14089" width="9.28515625" style="1566" customWidth="1"/>
    <col min="14090" max="14090" width="9.28515625" style="1566" bestFit="1" customWidth="1"/>
    <col min="14091" max="14326" width="9.140625" style="1566"/>
    <col min="14327" max="14327" width="3.140625" style="1566" customWidth="1"/>
    <col min="14328" max="14328" width="47.7109375" style="1566" customWidth="1"/>
    <col min="14329" max="14329" width="12.28515625" style="1566" customWidth="1"/>
    <col min="14330" max="14330" width="13.140625" style="1566" customWidth="1"/>
    <col min="14331" max="14331" width="11.7109375" style="1566" customWidth="1"/>
    <col min="14332" max="14332" width="12.85546875" style="1566" customWidth="1"/>
    <col min="14333" max="14333" width="11.5703125" style="1566" customWidth="1"/>
    <col min="14334" max="14334" width="10.5703125" style="1566" customWidth="1"/>
    <col min="14335" max="14335" width="11.28515625" style="1566" customWidth="1"/>
    <col min="14336" max="14337" width="9.85546875" style="1566" customWidth="1"/>
    <col min="14338" max="14338" width="9.85546875" style="1566" bestFit="1" customWidth="1"/>
    <col min="14339" max="14339" width="9.140625" style="1566"/>
    <col min="14340" max="14340" width="9.42578125" style="1566" bestFit="1" customWidth="1"/>
    <col min="14341" max="14342" width="9.28515625" style="1566" bestFit="1" customWidth="1"/>
    <col min="14343" max="14345" width="9.28515625" style="1566" customWidth="1"/>
    <col min="14346" max="14346" width="9.28515625" style="1566" bestFit="1" customWidth="1"/>
    <col min="14347" max="14582" width="9.140625" style="1566"/>
    <col min="14583" max="14583" width="3.140625" style="1566" customWidth="1"/>
    <col min="14584" max="14584" width="47.7109375" style="1566" customWidth="1"/>
    <col min="14585" max="14585" width="12.28515625" style="1566" customWidth="1"/>
    <col min="14586" max="14586" width="13.140625" style="1566" customWidth="1"/>
    <col min="14587" max="14587" width="11.7109375" style="1566" customWidth="1"/>
    <col min="14588" max="14588" width="12.85546875" style="1566" customWidth="1"/>
    <col min="14589" max="14589" width="11.5703125" style="1566" customWidth="1"/>
    <col min="14590" max="14590" width="10.5703125" style="1566" customWidth="1"/>
    <col min="14591" max="14591" width="11.28515625" style="1566" customWidth="1"/>
    <col min="14592" max="14593" width="9.85546875" style="1566" customWidth="1"/>
    <col min="14594" max="14594" width="9.85546875" style="1566" bestFit="1" customWidth="1"/>
    <col min="14595" max="14595" width="9.140625" style="1566"/>
    <col min="14596" max="14596" width="9.42578125" style="1566" bestFit="1" customWidth="1"/>
    <col min="14597" max="14598" width="9.28515625" style="1566" bestFit="1" customWidth="1"/>
    <col min="14599" max="14601" width="9.28515625" style="1566" customWidth="1"/>
    <col min="14602" max="14602" width="9.28515625" style="1566" bestFit="1" customWidth="1"/>
    <col min="14603" max="14838" width="9.140625" style="1566"/>
    <col min="14839" max="14839" width="3.140625" style="1566" customWidth="1"/>
    <col min="14840" max="14840" width="47.7109375" style="1566" customWidth="1"/>
    <col min="14841" max="14841" width="12.28515625" style="1566" customWidth="1"/>
    <col min="14842" max="14842" width="13.140625" style="1566" customWidth="1"/>
    <col min="14843" max="14843" width="11.7109375" style="1566" customWidth="1"/>
    <col min="14844" max="14844" width="12.85546875" style="1566" customWidth="1"/>
    <col min="14845" max="14845" width="11.5703125" style="1566" customWidth="1"/>
    <col min="14846" max="14846" width="10.5703125" style="1566" customWidth="1"/>
    <col min="14847" max="14847" width="11.28515625" style="1566" customWidth="1"/>
    <col min="14848" max="14849" width="9.85546875" style="1566" customWidth="1"/>
    <col min="14850" max="14850" width="9.85546875" style="1566" bestFit="1" customWidth="1"/>
    <col min="14851" max="14851" width="9.140625" style="1566"/>
    <col min="14852" max="14852" width="9.42578125" style="1566" bestFit="1" customWidth="1"/>
    <col min="14853" max="14854" width="9.28515625" style="1566" bestFit="1" customWidth="1"/>
    <col min="14855" max="14857" width="9.28515625" style="1566" customWidth="1"/>
    <col min="14858" max="14858" width="9.28515625" style="1566" bestFit="1" customWidth="1"/>
    <col min="14859" max="15094" width="9.140625" style="1566"/>
    <col min="15095" max="15095" width="3.140625" style="1566" customWidth="1"/>
    <col min="15096" max="15096" width="47.7109375" style="1566" customWidth="1"/>
    <col min="15097" max="15097" width="12.28515625" style="1566" customWidth="1"/>
    <col min="15098" max="15098" width="13.140625" style="1566" customWidth="1"/>
    <col min="15099" max="15099" width="11.7109375" style="1566" customWidth="1"/>
    <col min="15100" max="15100" width="12.85546875" style="1566" customWidth="1"/>
    <col min="15101" max="15101" width="11.5703125" style="1566" customWidth="1"/>
    <col min="15102" max="15102" width="10.5703125" style="1566" customWidth="1"/>
    <col min="15103" max="15103" width="11.28515625" style="1566" customWidth="1"/>
    <col min="15104" max="15105" width="9.85546875" style="1566" customWidth="1"/>
    <col min="15106" max="15106" width="9.85546875" style="1566" bestFit="1" customWidth="1"/>
    <col min="15107" max="15107" width="9.140625" style="1566"/>
    <col min="15108" max="15108" width="9.42578125" style="1566" bestFit="1" customWidth="1"/>
    <col min="15109" max="15110" width="9.28515625" style="1566" bestFit="1" customWidth="1"/>
    <col min="15111" max="15113" width="9.28515625" style="1566" customWidth="1"/>
    <col min="15114" max="15114" width="9.28515625" style="1566" bestFit="1" customWidth="1"/>
    <col min="15115" max="15350" width="9.140625" style="1566"/>
    <col min="15351" max="15351" width="3.140625" style="1566" customWidth="1"/>
    <col min="15352" max="15352" width="47.7109375" style="1566" customWidth="1"/>
    <col min="15353" max="15353" width="12.28515625" style="1566" customWidth="1"/>
    <col min="15354" max="15354" width="13.140625" style="1566" customWidth="1"/>
    <col min="15355" max="15355" width="11.7109375" style="1566" customWidth="1"/>
    <col min="15356" max="15356" width="12.85546875" style="1566" customWidth="1"/>
    <col min="15357" max="15357" width="11.5703125" style="1566" customWidth="1"/>
    <col min="15358" max="15358" width="10.5703125" style="1566" customWidth="1"/>
    <col min="15359" max="15359" width="11.28515625" style="1566" customWidth="1"/>
    <col min="15360" max="15361" width="9.85546875" style="1566" customWidth="1"/>
    <col min="15362" max="15362" width="9.85546875" style="1566" bestFit="1" customWidth="1"/>
    <col min="15363" max="15363" width="9.140625" style="1566"/>
    <col min="15364" max="15364" width="9.42578125" style="1566" bestFit="1" customWidth="1"/>
    <col min="15365" max="15366" width="9.28515625" style="1566" bestFit="1" customWidth="1"/>
    <col min="15367" max="15369" width="9.28515625" style="1566" customWidth="1"/>
    <col min="15370" max="15370" width="9.28515625" style="1566" bestFit="1" customWidth="1"/>
    <col min="15371" max="15606" width="9.140625" style="1566"/>
    <col min="15607" max="15607" width="3.140625" style="1566" customWidth="1"/>
    <col min="15608" max="15608" width="47.7109375" style="1566" customWidth="1"/>
    <col min="15609" max="15609" width="12.28515625" style="1566" customWidth="1"/>
    <col min="15610" max="15610" width="13.140625" style="1566" customWidth="1"/>
    <col min="15611" max="15611" width="11.7109375" style="1566" customWidth="1"/>
    <col min="15612" max="15612" width="12.85546875" style="1566" customWidth="1"/>
    <col min="15613" max="15613" width="11.5703125" style="1566" customWidth="1"/>
    <col min="15614" max="15614" width="10.5703125" style="1566" customWidth="1"/>
    <col min="15615" max="15615" width="11.28515625" style="1566" customWidth="1"/>
    <col min="15616" max="15617" width="9.85546875" style="1566" customWidth="1"/>
    <col min="15618" max="15618" width="9.85546875" style="1566" bestFit="1" customWidth="1"/>
    <col min="15619" max="15619" width="9.140625" style="1566"/>
    <col min="15620" max="15620" width="9.42578125" style="1566" bestFit="1" customWidth="1"/>
    <col min="15621" max="15622" width="9.28515625" style="1566" bestFit="1" customWidth="1"/>
    <col min="15623" max="15625" width="9.28515625" style="1566" customWidth="1"/>
    <col min="15626" max="15626" width="9.28515625" style="1566" bestFit="1" customWidth="1"/>
    <col min="15627" max="15862" width="9.140625" style="1566"/>
    <col min="15863" max="15863" width="3.140625" style="1566" customWidth="1"/>
    <col min="15864" max="15864" width="47.7109375" style="1566" customWidth="1"/>
    <col min="15865" max="15865" width="12.28515625" style="1566" customWidth="1"/>
    <col min="15866" max="15866" width="13.140625" style="1566" customWidth="1"/>
    <col min="15867" max="15867" width="11.7109375" style="1566" customWidth="1"/>
    <col min="15868" max="15868" width="12.85546875" style="1566" customWidth="1"/>
    <col min="15869" max="15869" width="11.5703125" style="1566" customWidth="1"/>
    <col min="15870" max="15870" width="10.5703125" style="1566" customWidth="1"/>
    <col min="15871" max="15871" width="11.28515625" style="1566" customWidth="1"/>
    <col min="15872" max="15873" width="9.85546875" style="1566" customWidth="1"/>
    <col min="15874" max="15874" width="9.85546875" style="1566" bestFit="1" customWidth="1"/>
    <col min="15875" max="15875" width="9.140625" style="1566"/>
    <col min="15876" max="15876" width="9.42578125" style="1566" bestFit="1" customWidth="1"/>
    <col min="15877" max="15878" width="9.28515625" style="1566" bestFit="1" customWidth="1"/>
    <col min="15879" max="15881" width="9.28515625" style="1566" customWidth="1"/>
    <col min="15882" max="15882" width="9.28515625" style="1566" bestFit="1" customWidth="1"/>
    <col min="15883" max="16118" width="9.140625" style="1566"/>
    <col min="16119" max="16119" width="3.140625" style="1566" customWidth="1"/>
    <col min="16120" max="16120" width="47.7109375" style="1566" customWidth="1"/>
    <col min="16121" max="16121" width="12.28515625" style="1566" customWidth="1"/>
    <col min="16122" max="16122" width="13.140625" style="1566" customWidth="1"/>
    <col min="16123" max="16123" width="11.7109375" style="1566" customWidth="1"/>
    <col min="16124" max="16124" width="12.85546875" style="1566" customWidth="1"/>
    <col min="16125" max="16125" width="11.5703125" style="1566" customWidth="1"/>
    <col min="16126" max="16126" width="10.5703125" style="1566" customWidth="1"/>
    <col min="16127" max="16127" width="11.28515625" style="1566" customWidth="1"/>
    <col min="16128" max="16129" width="9.85546875" style="1566" customWidth="1"/>
    <col min="16130" max="16130" width="9.85546875" style="1566" bestFit="1" customWidth="1"/>
    <col min="16131" max="16131" width="9.140625" style="1566"/>
    <col min="16132" max="16132" width="9.42578125" style="1566" bestFit="1" customWidth="1"/>
    <col min="16133" max="16134" width="9.28515625" style="1566" bestFit="1" customWidth="1"/>
    <col min="16135" max="16137" width="9.28515625" style="1566" customWidth="1"/>
    <col min="16138" max="16138" width="9.28515625" style="1566" bestFit="1" customWidth="1"/>
    <col min="16139" max="16384" width="9.140625" style="1566"/>
  </cols>
  <sheetData>
    <row r="1" spans="1:8" ht="17.25" x14ac:dyDescent="0.25">
      <c r="A1" s="1564" t="s">
        <v>3923</v>
      </c>
      <c r="B1" s="1565"/>
      <c r="C1" s="1565"/>
      <c r="D1" s="1565"/>
    </row>
    <row r="2" spans="1:8" ht="18" thickBot="1" x14ac:dyDescent="0.3">
      <c r="A2" s="1567"/>
      <c r="B2" s="1568"/>
      <c r="C2" s="1569"/>
      <c r="D2" s="1569"/>
      <c r="F2" s="1477"/>
    </row>
    <row r="3" spans="1:8" ht="18" thickBot="1" x14ac:dyDescent="0.3">
      <c r="A3" s="1570"/>
      <c r="B3" s="1571"/>
      <c r="C3" s="3434" t="s">
        <v>3901</v>
      </c>
      <c r="D3" s="3435"/>
      <c r="E3" s="3435"/>
      <c r="F3" s="3435"/>
      <c r="G3" s="3435"/>
      <c r="H3" s="1572"/>
    </row>
    <row r="4" spans="1:8" ht="18" thickBot="1" x14ac:dyDescent="0.3">
      <c r="A4" s="1573"/>
      <c r="B4" s="1574"/>
      <c r="C4" s="1575">
        <v>44743</v>
      </c>
      <c r="D4" s="1575">
        <v>44750</v>
      </c>
      <c r="E4" s="1576">
        <v>44757</v>
      </c>
      <c r="F4" s="1576">
        <v>44764</v>
      </c>
      <c r="G4" s="1576">
        <v>44771</v>
      </c>
    </row>
    <row r="5" spans="1:8" ht="17.25" x14ac:dyDescent="0.25">
      <c r="A5" s="1577"/>
      <c r="B5" s="1578" t="s">
        <v>3924</v>
      </c>
      <c r="C5" s="1579"/>
      <c r="D5" s="1580"/>
      <c r="E5" s="1580"/>
      <c r="F5" s="1580"/>
      <c r="G5" s="1580"/>
    </row>
    <row r="6" spans="1:8" ht="17.25" x14ac:dyDescent="0.25">
      <c r="A6" s="1581">
        <v>1</v>
      </c>
      <c r="B6" s="1582" t="s">
        <v>3925</v>
      </c>
      <c r="C6" s="1583">
        <v>1</v>
      </c>
      <c r="D6" s="1583">
        <v>1</v>
      </c>
      <c r="E6" s="1583">
        <v>1</v>
      </c>
      <c r="F6" s="1583">
        <v>1</v>
      </c>
      <c r="G6" s="1583">
        <v>1</v>
      </c>
    </row>
    <row r="7" spans="1:8" ht="17.25" x14ac:dyDescent="0.25">
      <c r="A7" s="1581">
        <v>2</v>
      </c>
      <c r="B7" s="1584" t="s">
        <v>3926</v>
      </c>
      <c r="C7" s="1583">
        <v>1.05</v>
      </c>
      <c r="D7" s="1583">
        <v>1.0900000000000001</v>
      </c>
      <c r="E7" s="1583">
        <v>1.1000000000000001</v>
      </c>
      <c r="F7" s="1585">
        <v>1.1200000000000001</v>
      </c>
      <c r="G7" s="1585">
        <v>1.1200000000000001</v>
      </c>
    </row>
    <row r="8" spans="1:8" ht="17.25" x14ac:dyDescent="0.25">
      <c r="A8" s="1581">
        <v>3</v>
      </c>
      <c r="B8" s="1584" t="s">
        <v>3927</v>
      </c>
      <c r="C8" s="1583">
        <v>1.28</v>
      </c>
      <c r="D8" s="1583">
        <v>1.28</v>
      </c>
      <c r="E8" s="1583">
        <v>1.28</v>
      </c>
      <c r="F8" s="1583">
        <v>1.28</v>
      </c>
      <c r="G8" s="1585">
        <v>1.3</v>
      </c>
    </row>
    <row r="9" spans="1:8" ht="18" thickBot="1" x14ac:dyDescent="0.3">
      <c r="A9" s="1573"/>
      <c r="B9" s="1586"/>
      <c r="C9" s="1587"/>
      <c r="D9" s="1588"/>
      <c r="E9" s="1588"/>
      <c r="F9" s="1588"/>
      <c r="G9" s="1588"/>
    </row>
    <row r="10" spans="1:8" s="1590" customFormat="1" ht="17.100000000000001" customHeight="1" x14ac:dyDescent="0.3">
      <c r="A10" s="1507" t="s">
        <v>3921</v>
      </c>
      <c r="B10" s="1589"/>
      <c r="C10" s="1589"/>
      <c r="D10" s="1589"/>
    </row>
    <row r="11" spans="1:8" s="1590" customFormat="1" ht="17.100000000000001" customHeight="1" x14ac:dyDescent="0.3">
      <c r="A11" s="1591" t="s">
        <v>3907</v>
      </c>
      <c r="B11" s="1592"/>
      <c r="C11" s="1592"/>
      <c r="D11" s="1592"/>
    </row>
    <row r="22" spans="4:8" ht="17.25" x14ac:dyDescent="0.25">
      <c r="D22" s="1593"/>
      <c r="E22" s="1593"/>
      <c r="F22" s="1593"/>
      <c r="G22" s="1593"/>
      <c r="H22" s="1593"/>
    </row>
  </sheetData>
  <mergeCells count="1">
    <mergeCell ref="C3:G3"/>
  </mergeCells>
  <pageMargins left="0.7" right="0.7" top="0.75" bottom="0.75" header="0.3" footer="0.3"/>
  <pageSetup paperSize="9" scale="88"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8D0B1-181A-4E06-B843-46427E5DF673}">
  <sheetPr>
    <pageSetUpPr fitToPage="1"/>
  </sheetPr>
  <dimension ref="A1:O215"/>
  <sheetViews>
    <sheetView zoomScale="90" zoomScaleNormal="90" zoomScaleSheetLayoutView="80" workbookViewId="0">
      <selection activeCell="C112" sqref="C112"/>
    </sheetView>
  </sheetViews>
  <sheetFormatPr defaultColWidth="9.140625" defaultRowHeight="20.100000000000001" customHeight="1" x14ac:dyDescent="0.25"/>
  <cols>
    <col min="1" max="1" width="4.7109375" style="1534" customWidth="1"/>
    <col min="2" max="2" width="42" style="1534" customWidth="1"/>
    <col min="3" max="3" width="14.140625" style="1641" customWidth="1"/>
    <col min="4" max="4" width="14.42578125" style="1641" bestFit="1" customWidth="1"/>
    <col min="5" max="14" width="14.140625" style="1641" customWidth="1"/>
    <col min="15" max="15" width="14.28515625" style="1534" customWidth="1"/>
    <col min="16" max="16384" width="9.140625" style="1534"/>
  </cols>
  <sheetData>
    <row r="1" spans="1:14" s="1535" customFormat="1" ht="17.25" x14ac:dyDescent="0.25">
      <c r="A1" s="1594" t="s">
        <v>3928</v>
      </c>
      <c r="B1" s="1595"/>
      <c r="C1" s="1596"/>
      <c r="D1" s="1596"/>
      <c r="E1" s="1596"/>
      <c r="F1" s="1596"/>
      <c r="G1" s="1596"/>
      <c r="H1" s="1596"/>
      <c r="I1" s="1596"/>
      <c r="J1" s="1596"/>
      <c r="K1" s="1596"/>
      <c r="L1" s="1596"/>
      <c r="M1" s="1596"/>
      <c r="N1" s="1596"/>
    </row>
    <row r="2" spans="1:14" ht="18" thickBot="1" x14ac:dyDescent="0.3">
      <c r="A2" s="1565"/>
      <c r="B2" s="1565"/>
      <c r="C2" s="1597"/>
      <c r="D2" s="1598"/>
      <c r="E2" s="1598"/>
      <c r="F2" s="1598"/>
      <c r="G2" s="1598"/>
      <c r="H2" s="1597"/>
      <c r="I2" s="1597"/>
      <c r="J2" s="1598"/>
      <c r="K2" s="1597"/>
      <c r="L2" s="1597"/>
      <c r="M2" s="1597"/>
      <c r="N2" s="1598"/>
    </row>
    <row r="3" spans="1:14" ht="30.75" customHeight="1" thickBot="1" x14ac:dyDescent="0.3">
      <c r="A3" s="1599"/>
      <c r="B3" s="1600"/>
      <c r="C3" s="3436" t="s">
        <v>3929</v>
      </c>
      <c r="D3" s="3437"/>
      <c r="E3" s="3436" t="s">
        <v>3930</v>
      </c>
      <c r="F3" s="3438"/>
      <c r="G3" s="3436" t="s">
        <v>3931</v>
      </c>
      <c r="H3" s="3438"/>
      <c r="I3" s="3436" t="s">
        <v>3932</v>
      </c>
      <c r="J3" s="3437"/>
      <c r="K3" s="3436" t="s">
        <v>3933</v>
      </c>
      <c r="L3" s="3437"/>
      <c r="M3" s="3436" t="s">
        <v>3934</v>
      </c>
      <c r="N3" s="3437"/>
    </row>
    <row r="4" spans="1:14" ht="18" thickBot="1" x14ac:dyDescent="0.3">
      <c r="A4" s="1573"/>
      <c r="B4" s="1574"/>
      <c r="C4" s="1601" t="s">
        <v>3935</v>
      </c>
      <c r="D4" s="1601" t="s">
        <v>3936</v>
      </c>
      <c r="E4" s="1601" t="s">
        <v>3937</v>
      </c>
      <c r="F4" s="1601">
        <v>44725</v>
      </c>
      <c r="G4" s="1601" t="s">
        <v>3938</v>
      </c>
      <c r="H4" s="1601" t="s">
        <v>3939</v>
      </c>
      <c r="I4" s="1602">
        <v>44519</v>
      </c>
      <c r="J4" s="1602">
        <v>44659</v>
      </c>
      <c r="K4" s="1602">
        <v>44575</v>
      </c>
      <c r="L4" s="1603">
        <v>44701</v>
      </c>
      <c r="M4" s="1604">
        <v>44596</v>
      </c>
      <c r="N4" s="1604">
        <v>44736</v>
      </c>
    </row>
    <row r="5" spans="1:14" ht="17.25" x14ac:dyDescent="0.25">
      <c r="A5" s="1581">
        <v>1</v>
      </c>
      <c r="B5" s="1605" t="s">
        <v>3940</v>
      </c>
      <c r="C5" s="1606">
        <v>3500</v>
      </c>
      <c r="D5" s="1606">
        <v>3000</v>
      </c>
      <c r="E5" s="1606">
        <v>2000</v>
      </c>
      <c r="F5" s="1606">
        <v>2500</v>
      </c>
      <c r="G5" s="1606">
        <v>2200</v>
      </c>
      <c r="H5" s="1606">
        <v>1700</v>
      </c>
      <c r="I5" s="1606">
        <v>2000</v>
      </c>
      <c r="J5" s="1606">
        <v>2500</v>
      </c>
      <c r="K5" s="1606">
        <v>2500</v>
      </c>
      <c r="L5" s="1606">
        <v>2000</v>
      </c>
      <c r="M5" s="1607">
        <v>2000</v>
      </c>
      <c r="N5" s="1607">
        <v>2500</v>
      </c>
    </row>
    <row r="6" spans="1:14" ht="17.25" x14ac:dyDescent="0.25">
      <c r="A6" s="1581">
        <v>2</v>
      </c>
      <c r="B6" s="1584" t="s">
        <v>3941</v>
      </c>
      <c r="C6" s="1606">
        <v>8750</v>
      </c>
      <c r="D6" s="1606">
        <v>6100</v>
      </c>
      <c r="E6" s="1606">
        <v>5200</v>
      </c>
      <c r="F6" s="1606">
        <v>5400</v>
      </c>
      <c r="G6" s="1606">
        <v>6260</v>
      </c>
      <c r="H6" s="1606">
        <v>4510</v>
      </c>
      <c r="I6" s="1606">
        <v>5600</v>
      </c>
      <c r="J6" s="1606">
        <v>6650</v>
      </c>
      <c r="K6" s="1606">
        <v>6550</v>
      </c>
      <c r="L6" s="1606">
        <v>5300</v>
      </c>
      <c r="M6" s="1607">
        <v>5600</v>
      </c>
      <c r="N6" s="1607">
        <v>6650</v>
      </c>
    </row>
    <row r="7" spans="1:14" ht="17.25" x14ac:dyDescent="0.25">
      <c r="A7" s="1581">
        <v>3</v>
      </c>
      <c r="B7" s="1584" t="s">
        <v>3942</v>
      </c>
      <c r="C7" s="1606">
        <v>3500</v>
      </c>
      <c r="D7" s="1606">
        <v>3700</v>
      </c>
      <c r="E7" s="1606">
        <v>2000</v>
      </c>
      <c r="F7" s="1606">
        <v>2800</v>
      </c>
      <c r="G7" s="1606">
        <v>2200</v>
      </c>
      <c r="H7" s="1606">
        <v>1700</v>
      </c>
      <c r="I7" s="1606">
        <v>2000</v>
      </c>
      <c r="J7" s="1606">
        <v>2500</v>
      </c>
      <c r="K7" s="1606">
        <v>2500</v>
      </c>
      <c r="L7" s="1606">
        <v>2000</v>
      </c>
      <c r="M7" s="1607">
        <v>2000</v>
      </c>
      <c r="N7" s="1607">
        <v>2500</v>
      </c>
    </row>
    <row r="8" spans="1:14" ht="17.25" x14ac:dyDescent="0.25">
      <c r="A8" s="1581">
        <v>4</v>
      </c>
      <c r="B8" s="1584" t="s">
        <v>3943</v>
      </c>
      <c r="C8" s="1608">
        <v>0.72</v>
      </c>
      <c r="D8" s="1608">
        <v>0.72</v>
      </c>
      <c r="E8" s="1608">
        <v>2.25</v>
      </c>
      <c r="F8" s="1608">
        <v>2.76</v>
      </c>
      <c r="G8" s="1608">
        <v>2.88</v>
      </c>
      <c r="H8" s="1608">
        <v>3.45</v>
      </c>
      <c r="I8" s="1608">
        <v>4.1900000000000004</v>
      </c>
      <c r="J8" s="1608">
        <v>4.29</v>
      </c>
      <c r="K8" s="1608">
        <v>4.4000000000000004</v>
      </c>
      <c r="L8" s="1608">
        <v>4.82</v>
      </c>
      <c r="M8" s="1609">
        <v>4.5599999999999996</v>
      </c>
      <c r="N8" s="1609">
        <v>5.25</v>
      </c>
    </row>
    <row r="9" spans="1:14" ht="17.25" x14ac:dyDescent="0.25">
      <c r="A9" s="1581">
        <v>5</v>
      </c>
      <c r="B9" s="1584" t="s">
        <v>3944</v>
      </c>
      <c r="C9" s="1608">
        <v>0.72</v>
      </c>
      <c r="D9" s="1608">
        <v>1.6</v>
      </c>
      <c r="E9" s="1608">
        <v>2.64</v>
      </c>
      <c r="F9" s="1608">
        <v>2.84</v>
      </c>
      <c r="G9" s="1608">
        <v>3.25</v>
      </c>
      <c r="H9" s="1608">
        <v>3.5</v>
      </c>
      <c r="I9" s="1608">
        <v>4.45</v>
      </c>
      <c r="J9" s="1608">
        <v>4.5</v>
      </c>
      <c r="K9" s="1608">
        <v>4.4800000000000004</v>
      </c>
      <c r="L9" s="1608">
        <v>5</v>
      </c>
      <c r="M9" s="1609">
        <v>4.6500000000000004</v>
      </c>
      <c r="N9" s="1609">
        <v>5.35</v>
      </c>
    </row>
    <row r="10" spans="1:14" ht="17.25" x14ac:dyDescent="0.25">
      <c r="A10" s="1581">
        <v>6</v>
      </c>
      <c r="B10" s="1584" t="s">
        <v>3945</v>
      </c>
      <c r="C10" s="1608">
        <v>0.72</v>
      </c>
      <c r="D10" s="1608">
        <v>1.54</v>
      </c>
      <c r="E10" s="1608">
        <v>2.59</v>
      </c>
      <c r="F10" s="1608">
        <v>2.81</v>
      </c>
      <c r="G10" s="1608">
        <v>3.22</v>
      </c>
      <c r="H10" s="1608">
        <v>3.48</v>
      </c>
      <c r="I10" s="1608">
        <v>4.3600000000000003</v>
      </c>
      <c r="J10" s="1608">
        <v>4.3899999999999997</v>
      </c>
      <c r="K10" s="1608">
        <v>4.45</v>
      </c>
      <c r="L10" s="1608">
        <v>4.96</v>
      </c>
      <c r="M10" s="1609">
        <v>4.6100000000000003</v>
      </c>
      <c r="N10" s="1609">
        <v>5.31</v>
      </c>
    </row>
    <row r="11" spans="1:14" ht="17.25" x14ac:dyDescent="0.25">
      <c r="A11" s="1581">
        <v>7</v>
      </c>
      <c r="B11" s="1584" t="s">
        <v>3946</v>
      </c>
      <c r="C11" s="1610">
        <v>100</v>
      </c>
      <c r="D11" s="1610">
        <v>98.421000000000006</v>
      </c>
      <c r="E11" s="1610">
        <v>99.076999999999998</v>
      </c>
      <c r="F11" s="1610">
        <v>99.856999999999999</v>
      </c>
      <c r="G11" s="1610">
        <v>98.488</v>
      </c>
      <c r="H11" s="1610">
        <v>99.863</v>
      </c>
      <c r="I11" s="1610">
        <v>98.634</v>
      </c>
      <c r="J11" s="1610">
        <v>99.197999999999993</v>
      </c>
      <c r="K11" s="1610">
        <v>99.456999999999994</v>
      </c>
      <c r="L11" s="1610">
        <v>98.531000000000006</v>
      </c>
      <c r="M11" s="1611">
        <v>99.350999999999999</v>
      </c>
      <c r="N11" s="1611">
        <v>99.266000000000005</v>
      </c>
    </row>
    <row r="12" spans="1:14" ht="18" thickBot="1" x14ac:dyDescent="0.3">
      <c r="A12" s="1612"/>
      <c r="B12" s="1574"/>
      <c r="C12" s="1613"/>
      <c r="D12" s="1613"/>
      <c r="E12" s="1613"/>
      <c r="F12" s="1613"/>
      <c r="G12" s="1613"/>
      <c r="H12" s="1613"/>
      <c r="I12" s="1613"/>
      <c r="J12" s="1613"/>
      <c r="K12" s="1613"/>
      <c r="L12" s="1613"/>
      <c r="M12" s="1614"/>
      <c r="N12" s="1614"/>
    </row>
    <row r="13" spans="1:14" s="1550" customFormat="1" ht="17.25" x14ac:dyDescent="0.3">
      <c r="A13" s="1615" t="s">
        <v>3947</v>
      </c>
      <c r="B13" s="1616"/>
      <c r="C13" s="1616"/>
      <c r="D13" s="1616"/>
      <c r="E13" s="1616"/>
      <c r="F13" s="1616"/>
      <c r="G13" s="1616"/>
      <c r="H13" s="1616"/>
      <c r="I13" s="1616"/>
      <c r="J13" s="1616"/>
      <c r="K13" s="1616"/>
      <c r="L13" s="1616"/>
      <c r="M13" s="1616"/>
      <c r="N13" s="1616"/>
    </row>
    <row r="14" spans="1:14" s="1550" customFormat="1" ht="17.25" x14ac:dyDescent="0.3">
      <c r="A14" s="1615" t="s">
        <v>3948</v>
      </c>
      <c r="B14" s="1616"/>
      <c r="C14" s="1616"/>
      <c r="D14" s="1616"/>
      <c r="E14" s="1616"/>
      <c r="F14" s="1616"/>
      <c r="G14" s="1616"/>
      <c r="H14" s="1616"/>
      <c r="I14" s="1616"/>
      <c r="J14" s="1616"/>
      <c r="K14" s="1616"/>
      <c r="L14" s="1616"/>
      <c r="M14" s="1616"/>
      <c r="N14" s="1616"/>
    </row>
    <row r="15" spans="1:14" s="1550" customFormat="1" ht="17.25" x14ac:dyDescent="0.3">
      <c r="A15" s="1615" t="s">
        <v>3949</v>
      </c>
      <c r="B15" s="1616"/>
      <c r="C15" s="1616"/>
      <c r="D15" s="1616"/>
      <c r="E15" s="1616"/>
      <c r="F15" s="1616"/>
      <c r="G15" s="1616"/>
      <c r="H15" s="1616"/>
      <c r="I15" s="1616"/>
      <c r="J15" s="1616"/>
      <c r="K15" s="1616"/>
      <c r="L15" s="1616"/>
      <c r="M15" s="1616"/>
      <c r="N15" s="1616"/>
    </row>
    <row r="16" spans="1:14" s="1550" customFormat="1" ht="17.25" x14ac:dyDescent="0.3">
      <c r="A16" s="1615" t="s">
        <v>3907</v>
      </c>
      <c r="B16" s="1616"/>
      <c r="C16" s="1616"/>
      <c r="D16" s="1616"/>
      <c r="E16" s="1616"/>
      <c r="F16" s="1616"/>
      <c r="G16" s="1616"/>
      <c r="H16" s="1616"/>
      <c r="I16" s="1616"/>
      <c r="J16" s="1616"/>
      <c r="K16" s="1616"/>
      <c r="L16" s="1616"/>
      <c r="M16" s="1616"/>
      <c r="N16" s="1616"/>
    </row>
    <row r="17" spans="1:15" ht="17.25" x14ac:dyDescent="0.3">
      <c r="A17" s="1617"/>
      <c r="B17" s="1616"/>
      <c r="C17" s="1616"/>
      <c r="D17" s="1616"/>
      <c r="E17" s="1616"/>
      <c r="F17" s="1616"/>
      <c r="G17" s="1616"/>
      <c r="H17" s="1616"/>
      <c r="I17" s="1616"/>
      <c r="J17" s="1616"/>
      <c r="K17" s="1616"/>
      <c r="L17" s="1616"/>
      <c r="M17" s="1616"/>
      <c r="N17" s="1616"/>
      <c r="O17" s="1616"/>
    </row>
    <row r="18" spans="1:15" s="1535" customFormat="1" ht="17.25" x14ac:dyDescent="0.25">
      <c r="A18" s="1594" t="s">
        <v>3950</v>
      </c>
      <c r="B18" s="1595"/>
      <c r="C18" s="1596"/>
      <c r="D18" s="1596"/>
      <c r="E18" s="1596"/>
      <c r="F18" s="1596"/>
      <c r="G18" s="1596"/>
      <c r="H18" s="1596"/>
      <c r="I18" s="1596"/>
      <c r="J18" s="1596"/>
      <c r="K18" s="1596"/>
      <c r="L18" s="1596"/>
      <c r="M18" s="1596"/>
      <c r="N18" s="1596"/>
    </row>
    <row r="19" spans="1:15" ht="18" thickBot="1" x14ac:dyDescent="0.35">
      <c r="A19" s="1618"/>
      <c r="B19" s="1618"/>
      <c r="C19" s="1618"/>
      <c r="D19" s="1618"/>
      <c r="E19" s="1618"/>
      <c r="F19" s="1618"/>
      <c r="G19" s="1616"/>
      <c r="H19" s="1616"/>
      <c r="I19" s="1616"/>
      <c r="J19" s="1616"/>
      <c r="K19" s="1616"/>
      <c r="L19" s="1616"/>
      <c r="M19" s="1616"/>
      <c r="N19" s="1616"/>
    </row>
    <row r="20" spans="1:15" ht="18.75" thickTop="1" thickBot="1" x14ac:dyDescent="0.35">
      <c r="A20" s="1619"/>
      <c r="B20" s="1620"/>
      <c r="C20" s="1621">
        <v>43560</v>
      </c>
      <c r="D20" s="1622">
        <v>43896</v>
      </c>
      <c r="E20" s="1623"/>
      <c r="F20" s="1623"/>
      <c r="G20" s="1616"/>
      <c r="H20" s="1616"/>
      <c r="I20" s="1616"/>
      <c r="J20" s="1616"/>
      <c r="K20" s="1616"/>
      <c r="L20" s="1616"/>
      <c r="M20" s="1616"/>
      <c r="N20" s="1616"/>
    </row>
    <row r="21" spans="1:15" ht="17.25" x14ac:dyDescent="0.3">
      <c r="A21" s="1624">
        <v>1</v>
      </c>
      <c r="B21" s="1625" t="s">
        <v>3951</v>
      </c>
      <c r="C21" s="1626">
        <v>1400</v>
      </c>
      <c r="D21" s="1627">
        <v>1500</v>
      </c>
      <c r="E21" s="1623"/>
      <c r="F21" s="1623"/>
      <c r="G21" s="1616"/>
      <c r="H21" s="1616"/>
      <c r="I21" s="1616"/>
      <c r="J21" s="1616"/>
      <c r="K21" s="1616"/>
      <c r="L21" s="1616"/>
      <c r="M21" s="1616"/>
      <c r="N21" s="1616"/>
    </row>
    <row r="22" spans="1:15" ht="17.25" x14ac:dyDescent="0.3">
      <c r="A22" s="1624">
        <v>2</v>
      </c>
      <c r="B22" s="1628" t="s">
        <v>3952</v>
      </c>
      <c r="C22" s="1629">
        <v>4620</v>
      </c>
      <c r="D22" s="1630">
        <v>3850</v>
      </c>
      <c r="E22" s="1623"/>
      <c r="F22" s="1623"/>
      <c r="G22" s="1616"/>
      <c r="H22" s="1616"/>
      <c r="I22" s="1616"/>
      <c r="J22" s="1616"/>
      <c r="K22" s="1616"/>
      <c r="L22" s="1616"/>
      <c r="M22" s="1616"/>
      <c r="N22" s="1616"/>
    </row>
    <row r="23" spans="1:15" ht="17.25" x14ac:dyDescent="0.3">
      <c r="A23" s="1624">
        <v>3</v>
      </c>
      <c r="B23" s="1628" t="s">
        <v>3953</v>
      </c>
      <c r="C23" s="1629">
        <v>600</v>
      </c>
      <c r="D23" s="1630" t="s">
        <v>197</v>
      </c>
      <c r="E23" s="1623"/>
      <c r="F23" s="1623"/>
      <c r="G23" s="1616"/>
      <c r="H23" s="1616"/>
      <c r="I23" s="1616"/>
      <c r="J23" s="1616"/>
      <c r="K23" s="1616"/>
      <c r="L23" s="1616"/>
      <c r="M23" s="1616"/>
      <c r="N23" s="1616"/>
    </row>
    <row r="24" spans="1:15" ht="17.25" x14ac:dyDescent="0.3">
      <c r="A24" s="1624">
        <v>4</v>
      </c>
      <c r="B24" s="1628" t="s">
        <v>3954</v>
      </c>
      <c r="C24" s="1631" t="s">
        <v>3955</v>
      </c>
      <c r="D24" s="1632" t="s">
        <v>3956</v>
      </c>
      <c r="E24" s="1633"/>
      <c r="F24" s="1633"/>
      <c r="G24" s="1616"/>
      <c r="H24" s="1616"/>
      <c r="I24" s="1616"/>
      <c r="J24" s="1616"/>
      <c r="K24" s="1616"/>
      <c r="L24" s="1616"/>
      <c r="M24" s="1616"/>
      <c r="N24" s="1616"/>
    </row>
    <row r="25" spans="1:15" ht="17.25" x14ac:dyDescent="0.3">
      <c r="A25" s="1624">
        <v>5</v>
      </c>
      <c r="B25" s="1628" t="s">
        <v>3957</v>
      </c>
      <c r="C25" s="1631" t="s">
        <v>3958</v>
      </c>
      <c r="D25" s="1632" t="s">
        <v>3959</v>
      </c>
      <c r="E25" s="1633"/>
      <c r="F25" s="1633"/>
      <c r="G25" s="1616"/>
      <c r="H25" s="1616"/>
      <c r="I25" s="1616"/>
      <c r="J25" s="1616"/>
      <c r="K25" s="1616"/>
      <c r="L25" s="1616"/>
      <c r="M25" s="1616"/>
      <c r="N25" s="1616"/>
    </row>
    <row r="26" spans="1:15" ht="17.25" x14ac:dyDescent="0.3">
      <c r="A26" s="1624">
        <v>6</v>
      </c>
      <c r="B26" s="1628" t="s">
        <v>3960</v>
      </c>
      <c r="C26" s="1631" t="s">
        <v>3961</v>
      </c>
      <c r="D26" s="1632" t="s">
        <v>197</v>
      </c>
      <c r="E26" s="1633"/>
      <c r="F26" s="1633"/>
      <c r="G26" s="1616"/>
      <c r="H26" s="1616"/>
      <c r="I26" s="1616"/>
      <c r="J26" s="1616"/>
      <c r="K26" s="1616"/>
      <c r="L26" s="1616"/>
      <c r="M26" s="1616"/>
      <c r="N26" s="1616"/>
    </row>
    <row r="27" spans="1:15" ht="18" thickBot="1" x14ac:dyDescent="0.35">
      <c r="A27" s="1634"/>
      <c r="B27" s="1635"/>
      <c r="C27" s="1636"/>
      <c r="D27" s="1637"/>
      <c r="E27" s="1638"/>
      <c r="F27" s="1638"/>
      <c r="G27" s="1616"/>
      <c r="H27" s="1616"/>
      <c r="I27" s="1616"/>
      <c r="J27" s="1616"/>
      <c r="K27" s="1616"/>
      <c r="L27" s="1616"/>
      <c r="M27" s="1616"/>
      <c r="N27" s="1616"/>
    </row>
    <row r="28" spans="1:15" s="1550" customFormat="1" ht="18" thickTop="1" x14ac:dyDescent="0.3">
      <c r="A28" s="1639" t="s">
        <v>3962</v>
      </c>
      <c r="B28" s="1640"/>
      <c r="C28" s="1638"/>
      <c r="D28" s="1638"/>
      <c r="E28" s="1638"/>
      <c r="F28" s="1638"/>
      <c r="G28" s="1616"/>
      <c r="H28" s="1616"/>
      <c r="I28" s="1616"/>
      <c r="J28" s="1616"/>
      <c r="K28" s="1616"/>
      <c r="L28" s="1616"/>
      <c r="M28" s="1616"/>
      <c r="N28" s="1616"/>
    </row>
    <row r="29" spans="1:15" s="1550" customFormat="1" ht="17.25" x14ac:dyDescent="0.3">
      <c r="A29" s="1615" t="s">
        <v>3907</v>
      </c>
      <c r="B29" s="1633"/>
      <c r="C29" s="1633"/>
      <c r="D29" s="1633"/>
      <c r="E29" s="1633"/>
      <c r="F29" s="1633"/>
      <c r="G29" s="1616"/>
      <c r="H29" s="1616"/>
      <c r="I29" s="1616"/>
      <c r="J29" s="1616"/>
      <c r="K29" s="1616"/>
      <c r="L29" s="1616"/>
      <c r="M29" s="1616"/>
      <c r="N29" s="1616"/>
    </row>
    <row r="30" spans="1:15" ht="17.25" x14ac:dyDescent="0.3">
      <c r="B30" s="1633"/>
      <c r="C30" s="1633"/>
      <c r="D30" s="1633"/>
      <c r="E30" s="1633"/>
      <c r="F30" s="1633"/>
      <c r="G30" s="1616"/>
      <c r="H30" s="1616"/>
      <c r="I30" s="1616"/>
      <c r="J30" s="1616"/>
      <c r="K30" s="1616"/>
      <c r="L30" s="1616"/>
      <c r="M30" s="1616"/>
      <c r="N30" s="1616"/>
    </row>
    <row r="31" spans="1:15" ht="17.25" x14ac:dyDescent="0.3">
      <c r="G31" s="1616"/>
      <c r="H31" s="1616"/>
      <c r="I31" s="1616"/>
      <c r="J31" s="1616"/>
      <c r="K31" s="1616"/>
      <c r="L31" s="1616"/>
      <c r="M31" s="1616"/>
      <c r="N31" s="1616"/>
    </row>
    <row r="32" spans="1:15" ht="17.25" x14ac:dyDescent="0.3">
      <c r="G32" s="1616"/>
      <c r="H32" s="1616"/>
      <c r="I32" s="1616"/>
      <c r="J32" s="1616"/>
      <c r="K32" s="1616"/>
      <c r="L32" s="1616"/>
      <c r="M32" s="1616"/>
      <c r="N32" s="1616"/>
    </row>
    <row r="33" spans="7:14" ht="20.100000000000001" customHeight="1" x14ac:dyDescent="0.3">
      <c r="G33" s="1616"/>
      <c r="H33" s="1616"/>
      <c r="I33" s="1616"/>
      <c r="J33" s="1616"/>
      <c r="K33" s="1616"/>
      <c r="L33" s="1616"/>
      <c r="M33" s="1616"/>
      <c r="N33" s="1616"/>
    </row>
    <row r="34" spans="7:14" ht="20.100000000000001" customHeight="1" x14ac:dyDescent="0.3">
      <c r="G34" s="1616"/>
      <c r="H34" s="1616"/>
      <c r="I34" s="1616"/>
      <c r="J34" s="1616"/>
      <c r="K34" s="1616"/>
      <c r="L34" s="1616"/>
      <c r="M34" s="1616"/>
      <c r="N34" s="1616"/>
    </row>
    <row r="35" spans="7:14" ht="20.100000000000001" customHeight="1" x14ac:dyDescent="0.3">
      <c r="G35" s="1616"/>
      <c r="H35" s="1616"/>
      <c r="I35" s="1616"/>
      <c r="J35" s="1616"/>
      <c r="K35" s="1616"/>
      <c r="L35" s="1616"/>
      <c r="M35" s="1616"/>
      <c r="N35" s="1616"/>
    </row>
    <row r="36" spans="7:14" ht="20.100000000000001" customHeight="1" x14ac:dyDescent="0.3">
      <c r="G36" s="1616"/>
      <c r="H36" s="1616"/>
      <c r="I36" s="1616"/>
      <c r="J36" s="1616"/>
      <c r="K36" s="1616"/>
      <c r="L36" s="1616"/>
      <c r="M36" s="1616"/>
      <c r="N36" s="1616"/>
    </row>
    <row r="37" spans="7:14" ht="20.100000000000001" customHeight="1" x14ac:dyDescent="0.3">
      <c r="G37" s="1616"/>
      <c r="H37" s="1616"/>
      <c r="I37" s="1616"/>
      <c r="J37" s="1616"/>
      <c r="K37" s="1616"/>
      <c r="L37" s="1616"/>
      <c r="M37" s="1616"/>
      <c r="N37" s="1616"/>
    </row>
    <row r="38" spans="7:14" ht="20.100000000000001" customHeight="1" x14ac:dyDescent="0.3">
      <c r="G38" s="1616"/>
      <c r="H38" s="1616"/>
      <c r="I38" s="1616"/>
      <c r="J38" s="1616"/>
      <c r="K38" s="1616"/>
      <c r="L38" s="1616"/>
      <c r="M38" s="1616"/>
      <c r="N38" s="1616"/>
    </row>
    <row r="39" spans="7:14" ht="20.100000000000001" customHeight="1" x14ac:dyDescent="0.3">
      <c r="G39" s="1616"/>
      <c r="H39" s="1616"/>
      <c r="I39" s="1616"/>
      <c r="J39" s="1616"/>
      <c r="K39" s="1616"/>
      <c r="L39" s="1616"/>
      <c r="M39" s="1616"/>
      <c r="N39" s="1616"/>
    </row>
    <row r="40" spans="7:14" ht="20.100000000000001" customHeight="1" x14ac:dyDescent="0.3">
      <c r="G40" s="1616"/>
      <c r="H40" s="1616"/>
      <c r="I40" s="1616"/>
      <c r="J40" s="1616"/>
      <c r="K40" s="1616"/>
      <c r="L40" s="1616"/>
      <c r="M40" s="1616"/>
      <c r="N40" s="1616"/>
    </row>
    <row r="41" spans="7:14" ht="20.100000000000001" customHeight="1" x14ac:dyDescent="0.3">
      <c r="G41" s="1616"/>
      <c r="H41" s="1616"/>
      <c r="I41" s="1616"/>
      <c r="J41" s="1616"/>
      <c r="K41" s="1616"/>
      <c r="L41" s="1616"/>
      <c r="M41" s="1616"/>
      <c r="N41" s="1616"/>
    </row>
    <row r="42" spans="7:14" ht="20.100000000000001" customHeight="1" x14ac:dyDescent="0.3">
      <c r="G42" s="1616"/>
      <c r="H42" s="1616"/>
      <c r="I42" s="1616"/>
      <c r="J42" s="1616"/>
      <c r="K42" s="1616"/>
      <c r="L42" s="1616"/>
      <c r="M42" s="1616"/>
      <c r="N42" s="1616"/>
    </row>
    <row r="43" spans="7:14" ht="20.100000000000001" customHeight="1" x14ac:dyDescent="0.3">
      <c r="G43" s="1616"/>
      <c r="H43" s="1616"/>
      <c r="I43" s="1616"/>
      <c r="J43" s="1616"/>
      <c r="K43" s="1616"/>
      <c r="L43" s="1616"/>
      <c r="M43" s="1616"/>
      <c r="N43" s="1616"/>
    </row>
    <row r="44" spans="7:14" ht="20.100000000000001" customHeight="1" x14ac:dyDescent="0.3">
      <c r="G44" s="1616"/>
      <c r="H44" s="1616"/>
      <c r="I44" s="1616"/>
      <c r="J44" s="1616"/>
      <c r="K44" s="1616"/>
      <c r="L44" s="1616"/>
      <c r="M44" s="1616"/>
      <c r="N44" s="1616"/>
    </row>
    <row r="45" spans="7:14" ht="20.100000000000001" customHeight="1" x14ac:dyDescent="0.3">
      <c r="G45" s="1616"/>
      <c r="H45" s="1616"/>
      <c r="I45" s="1616"/>
      <c r="J45" s="1616"/>
      <c r="K45" s="1616"/>
      <c r="L45" s="1616"/>
      <c r="M45" s="1616"/>
      <c r="N45" s="1616"/>
    </row>
    <row r="46" spans="7:14" ht="20.100000000000001" customHeight="1" x14ac:dyDescent="0.3">
      <c r="G46" s="1616"/>
      <c r="H46" s="1616"/>
      <c r="I46" s="1616"/>
      <c r="J46" s="1616"/>
      <c r="K46" s="1616"/>
      <c r="L46" s="1616"/>
      <c r="M46" s="1616"/>
      <c r="N46" s="1616"/>
    </row>
    <row r="47" spans="7:14" ht="20.100000000000001" customHeight="1" x14ac:dyDescent="0.3">
      <c r="G47" s="1616"/>
      <c r="H47" s="1616"/>
      <c r="I47" s="1616"/>
      <c r="J47" s="1616"/>
      <c r="K47" s="1616"/>
      <c r="L47" s="1616"/>
      <c r="M47" s="1616"/>
      <c r="N47" s="1616"/>
    </row>
    <row r="48" spans="7:14" ht="20.100000000000001" customHeight="1" x14ac:dyDescent="0.3">
      <c r="G48" s="1616"/>
      <c r="H48" s="1616"/>
      <c r="I48" s="1616"/>
      <c r="J48" s="1616"/>
      <c r="K48" s="1616"/>
      <c r="L48" s="1616"/>
      <c r="M48" s="1616"/>
      <c r="N48" s="1616"/>
    </row>
    <row r="49" spans="7:14" ht="20.100000000000001" customHeight="1" x14ac:dyDescent="0.3">
      <c r="G49" s="1616"/>
      <c r="H49" s="1616"/>
      <c r="I49" s="1616"/>
      <c r="J49" s="1616"/>
      <c r="K49" s="1616"/>
      <c r="L49" s="1616"/>
      <c r="M49" s="1616"/>
      <c r="N49" s="1616"/>
    </row>
    <row r="50" spans="7:14" ht="20.100000000000001" customHeight="1" x14ac:dyDescent="0.3">
      <c r="G50" s="1616"/>
      <c r="H50" s="1616"/>
      <c r="I50" s="1616"/>
      <c r="J50" s="1616"/>
      <c r="K50" s="1616"/>
      <c r="L50" s="1616"/>
      <c r="M50" s="1616"/>
      <c r="N50" s="1616"/>
    </row>
    <row r="51" spans="7:14" ht="20.100000000000001" customHeight="1" x14ac:dyDescent="0.3">
      <c r="G51" s="1616"/>
      <c r="H51" s="1616"/>
      <c r="I51" s="1616"/>
      <c r="J51" s="1616"/>
      <c r="K51" s="1616"/>
      <c r="L51" s="1616"/>
      <c r="M51" s="1616"/>
      <c r="N51" s="1616"/>
    </row>
    <row r="52" spans="7:14" ht="20.100000000000001" customHeight="1" x14ac:dyDescent="0.3">
      <c r="G52" s="1616"/>
      <c r="H52" s="1616"/>
      <c r="I52" s="1616"/>
      <c r="J52" s="1616"/>
      <c r="K52" s="1616"/>
      <c r="L52" s="1616"/>
      <c r="M52" s="1616"/>
      <c r="N52" s="1616"/>
    </row>
    <row r="53" spans="7:14" ht="20.100000000000001" customHeight="1" x14ac:dyDescent="0.3">
      <c r="G53" s="1616"/>
      <c r="H53" s="1616"/>
      <c r="I53" s="1616"/>
      <c r="J53" s="1616"/>
      <c r="K53" s="1616"/>
      <c r="L53" s="1616"/>
      <c r="M53" s="1616"/>
      <c r="N53" s="1616"/>
    </row>
    <row r="54" spans="7:14" ht="20.100000000000001" customHeight="1" x14ac:dyDescent="0.3">
      <c r="G54" s="1616"/>
      <c r="H54" s="1616"/>
      <c r="I54" s="1616"/>
      <c r="J54" s="1616"/>
      <c r="K54" s="1616"/>
      <c r="L54" s="1616"/>
      <c r="M54" s="1616"/>
      <c r="N54" s="1616"/>
    </row>
    <row r="55" spans="7:14" ht="20.100000000000001" customHeight="1" x14ac:dyDescent="0.3">
      <c r="G55" s="1616"/>
      <c r="H55" s="1616"/>
      <c r="I55" s="1616"/>
      <c r="J55" s="1616"/>
      <c r="K55" s="1616"/>
      <c r="L55" s="1616"/>
      <c r="M55" s="1616"/>
      <c r="N55" s="1616"/>
    </row>
    <row r="56" spans="7:14" ht="20.100000000000001" customHeight="1" x14ac:dyDescent="0.3">
      <c r="G56" s="1616"/>
      <c r="H56" s="1616"/>
      <c r="I56" s="1616"/>
      <c r="J56" s="1616"/>
      <c r="K56" s="1616"/>
      <c r="L56" s="1616"/>
      <c r="M56" s="1616"/>
      <c r="N56" s="1616"/>
    </row>
    <row r="57" spans="7:14" ht="20.100000000000001" customHeight="1" x14ac:dyDescent="0.3">
      <c r="G57" s="1616"/>
      <c r="H57" s="1616"/>
      <c r="I57" s="1616"/>
      <c r="J57" s="1616"/>
      <c r="K57" s="1616"/>
      <c r="L57" s="1616"/>
      <c r="M57" s="1616"/>
      <c r="N57" s="1616"/>
    </row>
    <row r="58" spans="7:14" ht="20.100000000000001" customHeight="1" x14ac:dyDescent="0.3">
      <c r="G58" s="1616"/>
      <c r="H58" s="1616"/>
      <c r="I58" s="1616"/>
      <c r="J58" s="1616"/>
      <c r="K58" s="1616"/>
      <c r="L58" s="1616"/>
      <c r="M58" s="1616"/>
      <c r="N58" s="1616"/>
    </row>
    <row r="59" spans="7:14" ht="20.100000000000001" customHeight="1" x14ac:dyDescent="0.3">
      <c r="G59" s="1616"/>
      <c r="H59" s="1616"/>
      <c r="I59" s="1616"/>
      <c r="J59" s="1616"/>
      <c r="K59" s="1616"/>
      <c r="L59" s="1616"/>
      <c r="M59" s="1616"/>
      <c r="N59" s="1616"/>
    </row>
    <row r="60" spans="7:14" ht="20.100000000000001" customHeight="1" x14ac:dyDescent="0.3">
      <c r="G60" s="1616"/>
      <c r="H60" s="1616"/>
      <c r="I60" s="1616"/>
      <c r="J60" s="1616"/>
      <c r="K60" s="1616"/>
      <c r="L60" s="1616"/>
      <c r="M60" s="1616"/>
      <c r="N60" s="1616"/>
    </row>
    <row r="61" spans="7:14" ht="20.100000000000001" customHeight="1" x14ac:dyDescent="0.3">
      <c r="G61" s="1616"/>
      <c r="H61" s="1616"/>
      <c r="I61" s="1616"/>
      <c r="J61" s="1616"/>
      <c r="K61" s="1616"/>
      <c r="L61" s="1616"/>
      <c r="M61" s="1616"/>
      <c r="N61" s="1616"/>
    </row>
    <row r="62" spans="7:14" ht="20.100000000000001" customHeight="1" x14ac:dyDescent="0.3">
      <c r="G62" s="1616"/>
      <c r="H62" s="1616"/>
      <c r="I62" s="1616"/>
      <c r="J62" s="1616"/>
      <c r="K62" s="1616"/>
      <c r="L62" s="1616"/>
      <c r="M62" s="1616"/>
      <c r="N62" s="1616"/>
    </row>
    <row r="63" spans="7:14" ht="20.100000000000001" customHeight="1" x14ac:dyDescent="0.3">
      <c r="G63" s="1616"/>
      <c r="H63" s="1616"/>
      <c r="I63" s="1616"/>
      <c r="J63" s="1616"/>
      <c r="K63" s="1616"/>
      <c r="L63" s="1616"/>
      <c r="M63" s="1616"/>
      <c r="N63" s="1616"/>
    </row>
    <row r="64" spans="7:14" ht="20.100000000000001" customHeight="1" x14ac:dyDescent="0.3">
      <c r="G64" s="1616"/>
      <c r="H64" s="1616"/>
      <c r="I64" s="1616"/>
      <c r="J64" s="1616"/>
      <c r="K64" s="1616"/>
      <c r="L64" s="1616"/>
      <c r="M64" s="1616"/>
      <c r="N64" s="1616"/>
    </row>
    <row r="65" spans="7:14" ht="20.100000000000001" customHeight="1" x14ac:dyDescent="0.3">
      <c r="G65" s="1616"/>
      <c r="H65" s="1616"/>
      <c r="I65" s="1616"/>
      <c r="J65" s="1616"/>
      <c r="K65" s="1616"/>
      <c r="L65" s="1616"/>
      <c r="M65" s="1616"/>
      <c r="N65" s="1616"/>
    </row>
    <row r="66" spans="7:14" ht="20.100000000000001" customHeight="1" x14ac:dyDescent="0.3">
      <c r="G66" s="1616"/>
      <c r="H66" s="1616"/>
      <c r="I66" s="1616"/>
      <c r="J66" s="1616"/>
      <c r="K66" s="1616"/>
      <c r="L66" s="1616"/>
      <c r="M66" s="1616"/>
      <c r="N66" s="1616"/>
    </row>
    <row r="67" spans="7:14" ht="20.100000000000001" customHeight="1" x14ac:dyDescent="0.3">
      <c r="G67" s="1616"/>
      <c r="H67" s="1616"/>
      <c r="I67" s="1616"/>
      <c r="J67" s="1616"/>
      <c r="K67" s="1616"/>
      <c r="L67" s="1616"/>
      <c r="M67" s="1616"/>
      <c r="N67" s="1616"/>
    </row>
    <row r="68" spans="7:14" ht="20.100000000000001" customHeight="1" x14ac:dyDescent="0.3">
      <c r="G68" s="1616"/>
      <c r="H68" s="1616"/>
      <c r="I68" s="1616"/>
      <c r="J68" s="1616"/>
      <c r="K68" s="1616"/>
      <c r="L68" s="1616"/>
      <c r="M68" s="1616"/>
      <c r="N68" s="1616"/>
    </row>
    <row r="69" spans="7:14" ht="20.100000000000001" customHeight="1" x14ac:dyDescent="0.3">
      <c r="G69" s="1616"/>
      <c r="H69" s="1616"/>
      <c r="I69" s="1616"/>
      <c r="J69" s="1616"/>
      <c r="K69" s="1616"/>
      <c r="L69" s="1616"/>
      <c r="M69" s="1616"/>
      <c r="N69" s="1616"/>
    </row>
    <row r="70" spans="7:14" ht="20.100000000000001" customHeight="1" x14ac:dyDescent="0.3">
      <c r="G70" s="1616"/>
      <c r="H70" s="1616"/>
      <c r="I70" s="1616"/>
      <c r="J70" s="1616"/>
      <c r="K70" s="1616"/>
      <c r="L70" s="1616"/>
      <c r="M70" s="1616"/>
      <c r="N70" s="1616"/>
    </row>
    <row r="71" spans="7:14" ht="20.100000000000001" customHeight="1" x14ac:dyDescent="0.3">
      <c r="G71" s="1616"/>
      <c r="H71" s="1616"/>
      <c r="I71" s="1616"/>
      <c r="J71" s="1616"/>
      <c r="K71" s="1616"/>
      <c r="L71" s="1616"/>
      <c r="M71" s="1616"/>
      <c r="N71" s="1616"/>
    </row>
    <row r="72" spans="7:14" ht="20.100000000000001" customHeight="1" x14ac:dyDescent="0.3">
      <c r="G72" s="1616"/>
      <c r="H72" s="1616"/>
      <c r="I72" s="1616"/>
      <c r="J72" s="1616"/>
      <c r="K72" s="1616"/>
      <c r="L72" s="1616"/>
      <c r="M72" s="1616"/>
      <c r="N72" s="1616"/>
    </row>
    <row r="73" spans="7:14" ht="20.100000000000001" customHeight="1" x14ac:dyDescent="0.3">
      <c r="G73" s="1616"/>
      <c r="H73" s="1616"/>
      <c r="I73" s="1616"/>
      <c r="J73" s="1616"/>
      <c r="K73" s="1616"/>
      <c r="L73" s="1616"/>
      <c r="M73" s="1616"/>
      <c r="N73" s="1616"/>
    </row>
    <row r="74" spans="7:14" ht="20.100000000000001" customHeight="1" x14ac:dyDescent="0.3">
      <c r="G74" s="1616"/>
      <c r="H74" s="1616"/>
      <c r="I74" s="1616"/>
      <c r="J74" s="1616"/>
      <c r="K74" s="1616"/>
      <c r="L74" s="1616"/>
      <c r="M74" s="1616"/>
      <c r="N74" s="1616"/>
    </row>
    <row r="75" spans="7:14" ht="20.100000000000001" customHeight="1" x14ac:dyDescent="0.3">
      <c r="G75" s="1616"/>
      <c r="H75" s="1616"/>
      <c r="I75" s="1616"/>
      <c r="J75" s="1616"/>
      <c r="K75" s="1616"/>
      <c r="L75" s="1616"/>
      <c r="M75" s="1616"/>
      <c r="N75" s="1616"/>
    </row>
    <row r="76" spans="7:14" ht="20.100000000000001" customHeight="1" x14ac:dyDescent="0.3">
      <c r="G76" s="1616"/>
      <c r="H76" s="1616"/>
      <c r="I76" s="1616"/>
      <c r="J76" s="1616"/>
      <c r="K76" s="1616"/>
      <c r="L76" s="1616"/>
      <c r="M76" s="1616"/>
      <c r="N76" s="1616"/>
    </row>
    <row r="77" spans="7:14" ht="20.100000000000001" customHeight="1" x14ac:dyDescent="0.3">
      <c r="G77" s="1616"/>
      <c r="H77" s="1616"/>
      <c r="I77" s="1616"/>
      <c r="J77" s="1616"/>
      <c r="K77" s="1616"/>
      <c r="L77" s="1616"/>
      <c r="M77" s="1616"/>
      <c r="N77" s="1616"/>
    </row>
    <row r="78" spans="7:14" ht="20.100000000000001" customHeight="1" x14ac:dyDescent="0.3">
      <c r="G78" s="1616"/>
      <c r="H78" s="1616"/>
      <c r="I78" s="1616"/>
      <c r="J78" s="1616"/>
      <c r="K78" s="1616"/>
      <c r="L78" s="1616"/>
      <c r="M78" s="1616"/>
      <c r="N78" s="1616"/>
    </row>
    <row r="79" spans="7:14" ht="20.100000000000001" customHeight="1" x14ac:dyDescent="0.3">
      <c r="G79" s="1616"/>
      <c r="H79" s="1616"/>
      <c r="I79" s="1616"/>
      <c r="J79" s="1616"/>
      <c r="K79" s="1616"/>
      <c r="L79" s="1616"/>
      <c r="M79" s="1616"/>
      <c r="N79" s="1616"/>
    </row>
    <row r="80" spans="7:14" ht="20.100000000000001" customHeight="1" x14ac:dyDescent="0.3">
      <c r="G80" s="1616"/>
      <c r="H80" s="1616"/>
      <c r="I80" s="1616"/>
      <c r="J80" s="1616"/>
      <c r="K80" s="1616"/>
      <c r="L80" s="1616"/>
      <c r="M80" s="1616"/>
      <c r="N80" s="1616"/>
    </row>
    <row r="81" spans="7:14" ht="20.100000000000001" customHeight="1" x14ac:dyDescent="0.3">
      <c r="G81" s="1616"/>
      <c r="H81" s="1616"/>
      <c r="I81" s="1616"/>
      <c r="J81" s="1616"/>
      <c r="K81" s="1616"/>
      <c r="L81" s="1616"/>
      <c r="M81" s="1616"/>
      <c r="N81" s="1616"/>
    </row>
    <row r="82" spans="7:14" ht="20.100000000000001" customHeight="1" x14ac:dyDescent="0.3">
      <c r="G82" s="1616"/>
      <c r="H82" s="1616"/>
      <c r="I82" s="1616"/>
      <c r="J82" s="1616"/>
      <c r="K82" s="1616"/>
      <c r="L82" s="1616"/>
      <c r="M82" s="1616"/>
      <c r="N82" s="1616"/>
    </row>
    <row r="83" spans="7:14" ht="20.100000000000001" customHeight="1" x14ac:dyDescent="0.3">
      <c r="G83" s="1616"/>
      <c r="H83" s="1616"/>
      <c r="I83" s="1616"/>
      <c r="J83" s="1616"/>
      <c r="K83" s="1616"/>
      <c r="L83" s="1616"/>
      <c r="M83" s="1616"/>
      <c r="N83" s="1616"/>
    </row>
    <row r="84" spans="7:14" ht="20.100000000000001" customHeight="1" x14ac:dyDescent="0.3">
      <c r="G84" s="1616"/>
      <c r="H84" s="1616"/>
      <c r="I84" s="1616"/>
      <c r="J84" s="1616"/>
      <c r="K84" s="1616"/>
      <c r="L84" s="1616"/>
      <c r="M84" s="1616"/>
      <c r="N84" s="1616"/>
    </row>
    <row r="85" spans="7:14" ht="20.100000000000001" customHeight="1" x14ac:dyDescent="0.3">
      <c r="G85" s="1616"/>
      <c r="H85" s="1616"/>
      <c r="I85" s="1616"/>
      <c r="J85" s="1616"/>
      <c r="K85" s="1616"/>
      <c r="L85" s="1616"/>
      <c r="M85" s="1616"/>
      <c r="N85" s="1616"/>
    </row>
    <row r="86" spans="7:14" ht="20.100000000000001" customHeight="1" x14ac:dyDescent="0.3">
      <c r="G86" s="1616"/>
      <c r="H86" s="1616"/>
      <c r="I86" s="1616"/>
      <c r="J86" s="1616"/>
      <c r="K86" s="1616"/>
      <c r="L86" s="1616"/>
      <c r="M86" s="1616"/>
      <c r="N86" s="1616"/>
    </row>
    <row r="87" spans="7:14" ht="20.100000000000001" customHeight="1" x14ac:dyDescent="0.3">
      <c r="G87" s="1616"/>
      <c r="H87" s="1616"/>
      <c r="I87" s="1616"/>
      <c r="J87" s="1616"/>
      <c r="K87" s="1616"/>
      <c r="L87" s="1616"/>
      <c r="M87" s="1616"/>
      <c r="N87" s="1616"/>
    </row>
    <row r="88" spans="7:14" ht="20.100000000000001" customHeight="1" x14ac:dyDescent="0.3">
      <c r="G88" s="1616"/>
      <c r="H88" s="1616"/>
      <c r="I88" s="1616"/>
      <c r="J88" s="1616"/>
      <c r="K88" s="1616"/>
      <c r="L88" s="1616"/>
      <c r="M88" s="1616"/>
      <c r="N88" s="1616"/>
    </row>
    <row r="89" spans="7:14" ht="20.100000000000001" customHeight="1" x14ac:dyDescent="0.3">
      <c r="G89" s="1616"/>
      <c r="H89" s="1616"/>
      <c r="I89" s="1616"/>
      <c r="J89" s="1616"/>
      <c r="K89" s="1616"/>
      <c r="L89" s="1616"/>
      <c r="M89" s="1616"/>
      <c r="N89" s="1616"/>
    </row>
    <row r="90" spans="7:14" ht="20.100000000000001" customHeight="1" x14ac:dyDescent="0.3">
      <c r="G90" s="1616"/>
      <c r="H90" s="1616"/>
      <c r="I90" s="1616"/>
      <c r="J90" s="1616"/>
      <c r="K90" s="1616"/>
      <c r="L90" s="1616"/>
      <c r="M90" s="1616"/>
      <c r="N90" s="1616"/>
    </row>
    <row r="91" spans="7:14" ht="20.100000000000001" customHeight="1" x14ac:dyDescent="0.3">
      <c r="G91" s="1616"/>
      <c r="H91" s="1616"/>
      <c r="I91" s="1616"/>
      <c r="J91" s="1616"/>
      <c r="K91" s="1616"/>
      <c r="L91" s="1616"/>
      <c r="M91" s="1616"/>
      <c r="N91" s="1616"/>
    </row>
    <row r="92" spans="7:14" ht="20.100000000000001" customHeight="1" x14ac:dyDescent="0.3">
      <c r="G92" s="1616"/>
      <c r="H92" s="1616"/>
      <c r="I92" s="1616"/>
      <c r="J92" s="1616"/>
      <c r="K92" s="1616"/>
      <c r="L92" s="1616"/>
      <c r="M92" s="1616"/>
      <c r="N92" s="1616"/>
    </row>
    <row r="93" spans="7:14" ht="20.100000000000001" customHeight="1" x14ac:dyDescent="0.3">
      <c r="G93" s="1616"/>
      <c r="H93" s="1616"/>
      <c r="I93" s="1616"/>
      <c r="J93" s="1616"/>
      <c r="K93" s="1616"/>
      <c r="L93" s="1616"/>
      <c r="M93" s="1616"/>
      <c r="N93" s="1616"/>
    </row>
    <row r="94" spans="7:14" ht="20.100000000000001" customHeight="1" x14ac:dyDescent="0.3">
      <c r="G94" s="1616"/>
      <c r="H94" s="1616"/>
      <c r="I94" s="1616"/>
      <c r="J94" s="1616"/>
      <c r="K94" s="1616"/>
      <c r="L94" s="1616"/>
      <c r="M94" s="1616"/>
      <c r="N94" s="1616"/>
    </row>
    <row r="95" spans="7:14" ht="20.100000000000001" customHeight="1" x14ac:dyDescent="0.3">
      <c r="G95" s="1616"/>
      <c r="H95" s="1616"/>
      <c r="I95" s="1616"/>
      <c r="J95" s="1616"/>
      <c r="K95" s="1616"/>
      <c r="L95" s="1616"/>
      <c r="M95" s="1616"/>
      <c r="N95" s="1616"/>
    </row>
    <row r="96" spans="7:14" ht="20.100000000000001" customHeight="1" x14ac:dyDescent="0.3">
      <c r="G96" s="1616"/>
      <c r="H96" s="1616"/>
      <c r="I96" s="1616"/>
      <c r="J96" s="1616"/>
      <c r="K96" s="1616"/>
      <c r="L96" s="1616"/>
      <c r="M96" s="1616"/>
      <c r="N96" s="1616"/>
    </row>
    <row r="97" spans="7:14" ht="20.100000000000001" customHeight="1" x14ac:dyDescent="0.3">
      <c r="G97" s="1616"/>
      <c r="H97" s="1616"/>
      <c r="I97" s="1616"/>
      <c r="J97" s="1616"/>
      <c r="K97" s="1616"/>
      <c r="L97" s="1616"/>
      <c r="M97" s="1616"/>
      <c r="N97" s="1616"/>
    </row>
    <row r="98" spans="7:14" ht="20.100000000000001" customHeight="1" x14ac:dyDescent="0.3">
      <c r="G98" s="1616"/>
      <c r="H98" s="1616"/>
      <c r="I98" s="1616"/>
      <c r="J98" s="1616"/>
      <c r="K98" s="1616"/>
      <c r="L98" s="1616"/>
      <c r="M98" s="1616"/>
      <c r="N98" s="1616"/>
    </row>
    <row r="99" spans="7:14" ht="20.100000000000001" customHeight="1" x14ac:dyDescent="0.3">
      <c r="G99" s="1616"/>
      <c r="H99" s="1616"/>
      <c r="I99" s="1616"/>
      <c r="J99" s="1616"/>
      <c r="K99" s="1616"/>
      <c r="L99" s="1616"/>
      <c r="M99" s="1616"/>
      <c r="N99" s="1616"/>
    </row>
    <row r="100" spans="7:14" ht="20.100000000000001" customHeight="1" x14ac:dyDescent="0.3">
      <c r="G100" s="1616"/>
      <c r="H100" s="1616"/>
      <c r="I100" s="1616"/>
      <c r="J100" s="1616"/>
      <c r="K100" s="1616"/>
      <c r="L100" s="1616"/>
      <c r="M100" s="1616"/>
      <c r="N100" s="1616"/>
    </row>
    <row r="101" spans="7:14" ht="20.100000000000001" customHeight="1" x14ac:dyDescent="0.3">
      <c r="G101" s="1616"/>
      <c r="H101" s="1616"/>
      <c r="I101" s="1616"/>
      <c r="J101" s="1616"/>
      <c r="K101" s="1616"/>
      <c r="L101" s="1616"/>
      <c r="M101" s="1616"/>
      <c r="N101" s="1616"/>
    </row>
    <row r="102" spans="7:14" ht="20.100000000000001" customHeight="1" x14ac:dyDescent="0.3">
      <c r="G102" s="1616"/>
      <c r="H102" s="1616"/>
      <c r="I102" s="1616"/>
      <c r="J102" s="1616"/>
      <c r="K102" s="1616"/>
      <c r="L102" s="1616"/>
      <c r="M102" s="1616"/>
      <c r="N102" s="1616"/>
    </row>
    <row r="103" spans="7:14" ht="20.100000000000001" customHeight="1" x14ac:dyDescent="0.3">
      <c r="G103" s="1616"/>
      <c r="H103" s="1616"/>
      <c r="I103" s="1616"/>
      <c r="J103" s="1616"/>
      <c r="K103" s="1616"/>
      <c r="L103" s="1616"/>
      <c r="M103" s="1616"/>
      <c r="N103" s="1616"/>
    </row>
    <row r="104" spans="7:14" ht="20.100000000000001" customHeight="1" x14ac:dyDescent="0.3">
      <c r="G104" s="1616"/>
      <c r="H104" s="1616"/>
      <c r="I104" s="1616"/>
      <c r="J104" s="1616"/>
      <c r="K104" s="1616"/>
      <c r="L104" s="1616"/>
      <c r="M104" s="1616"/>
      <c r="N104" s="1616"/>
    </row>
    <row r="105" spans="7:14" ht="20.100000000000001" customHeight="1" x14ac:dyDescent="0.3">
      <c r="G105" s="1616"/>
      <c r="H105" s="1616"/>
      <c r="I105" s="1616"/>
      <c r="J105" s="1616"/>
      <c r="K105" s="1616"/>
      <c r="L105" s="1616"/>
      <c r="M105" s="1616"/>
      <c r="N105" s="1616"/>
    </row>
    <row r="106" spans="7:14" ht="20.100000000000001" customHeight="1" x14ac:dyDescent="0.3">
      <c r="G106" s="1616"/>
      <c r="H106" s="1616"/>
      <c r="I106" s="1616"/>
      <c r="J106" s="1616"/>
      <c r="K106" s="1616"/>
      <c r="L106" s="1616"/>
      <c r="M106" s="1616"/>
      <c r="N106" s="1616"/>
    </row>
    <row r="107" spans="7:14" ht="20.100000000000001" customHeight="1" x14ac:dyDescent="0.3">
      <c r="G107" s="1616"/>
      <c r="H107" s="1616"/>
      <c r="I107" s="1616"/>
      <c r="J107" s="1616"/>
      <c r="K107" s="1616"/>
      <c r="L107" s="1616"/>
      <c r="M107" s="1616"/>
      <c r="N107" s="1616"/>
    </row>
    <row r="108" spans="7:14" ht="20.100000000000001" customHeight="1" x14ac:dyDescent="0.3">
      <c r="G108" s="1616"/>
      <c r="H108" s="1616"/>
      <c r="I108" s="1616"/>
      <c r="J108" s="1616"/>
      <c r="K108" s="1616"/>
      <c r="L108" s="1616"/>
      <c r="M108" s="1616"/>
      <c r="N108" s="1616"/>
    </row>
    <row r="109" spans="7:14" ht="20.100000000000001" customHeight="1" x14ac:dyDescent="0.3">
      <c r="G109" s="1616"/>
      <c r="H109" s="1616"/>
      <c r="I109" s="1616"/>
      <c r="J109" s="1616"/>
      <c r="K109" s="1616"/>
      <c r="L109" s="1616"/>
      <c r="M109" s="1616"/>
      <c r="N109" s="1616"/>
    </row>
    <row r="110" spans="7:14" ht="20.100000000000001" customHeight="1" x14ac:dyDescent="0.3">
      <c r="G110" s="1616"/>
      <c r="H110" s="1616"/>
      <c r="I110" s="1616"/>
      <c r="J110" s="1616"/>
      <c r="K110" s="1616"/>
      <c r="L110" s="1616"/>
      <c r="M110" s="1616"/>
      <c r="N110" s="1616"/>
    </row>
    <row r="111" spans="7:14" ht="20.100000000000001" customHeight="1" x14ac:dyDescent="0.3">
      <c r="G111" s="1616"/>
      <c r="H111" s="1616"/>
      <c r="I111" s="1616"/>
      <c r="J111" s="1616"/>
      <c r="K111" s="1616"/>
      <c r="L111" s="1616"/>
      <c r="M111" s="1616"/>
      <c r="N111" s="1616"/>
    </row>
    <row r="112" spans="7:14" ht="20.100000000000001" customHeight="1" x14ac:dyDescent="0.3">
      <c r="G112" s="1616"/>
      <c r="H112" s="1616"/>
      <c r="I112" s="1616"/>
      <c r="J112" s="1616"/>
      <c r="K112" s="1616"/>
      <c r="L112" s="1616"/>
      <c r="M112" s="1616"/>
      <c r="N112" s="1616"/>
    </row>
    <row r="113" spans="7:14" ht="20.100000000000001" customHeight="1" x14ac:dyDescent="0.3">
      <c r="G113" s="1616"/>
      <c r="H113" s="1616"/>
      <c r="I113" s="1616"/>
      <c r="J113" s="1616"/>
      <c r="K113" s="1616"/>
      <c r="L113" s="1616"/>
      <c r="M113" s="1616"/>
      <c r="N113" s="1616"/>
    </row>
    <row r="114" spans="7:14" ht="20.100000000000001" customHeight="1" x14ac:dyDescent="0.3">
      <c r="G114" s="1616"/>
      <c r="H114" s="1616"/>
      <c r="I114" s="1616"/>
      <c r="J114" s="1616"/>
      <c r="K114" s="1616"/>
      <c r="L114" s="1616"/>
      <c r="M114" s="1616"/>
      <c r="N114" s="1616"/>
    </row>
    <row r="115" spans="7:14" ht="20.100000000000001" customHeight="1" x14ac:dyDescent="0.3">
      <c r="G115" s="1616"/>
      <c r="H115" s="1616"/>
      <c r="I115" s="1616"/>
      <c r="J115" s="1616"/>
      <c r="K115" s="1616"/>
      <c r="L115" s="1616"/>
      <c r="M115" s="1616"/>
      <c r="N115" s="1616"/>
    </row>
    <row r="116" spans="7:14" ht="20.100000000000001" customHeight="1" x14ac:dyDescent="0.3">
      <c r="G116" s="1616"/>
      <c r="H116" s="1616"/>
      <c r="I116" s="1616"/>
      <c r="J116" s="1616"/>
      <c r="K116" s="1616"/>
      <c r="L116" s="1616"/>
      <c r="M116" s="1616"/>
      <c r="N116" s="1616"/>
    </row>
    <row r="117" spans="7:14" ht="20.100000000000001" customHeight="1" x14ac:dyDescent="0.3">
      <c r="G117" s="1616"/>
      <c r="H117" s="1616"/>
      <c r="I117" s="1616"/>
      <c r="J117" s="1616"/>
      <c r="K117" s="1616"/>
      <c r="L117" s="1616"/>
      <c r="M117" s="1616"/>
      <c r="N117" s="1616"/>
    </row>
    <row r="118" spans="7:14" ht="20.100000000000001" customHeight="1" x14ac:dyDescent="0.3">
      <c r="G118" s="1616"/>
      <c r="H118" s="1616"/>
      <c r="I118" s="1616"/>
      <c r="J118" s="1616"/>
      <c r="K118" s="1616"/>
      <c r="L118" s="1616"/>
      <c r="M118" s="1616"/>
      <c r="N118" s="1616"/>
    </row>
    <row r="119" spans="7:14" ht="20.100000000000001" customHeight="1" x14ac:dyDescent="0.3">
      <c r="G119" s="1616"/>
      <c r="H119" s="1616"/>
      <c r="I119" s="1616"/>
      <c r="J119" s="1616"/>
      <c r="K119" s="1616"/>
      <c r="L119" s="1616"/>
      <c r="M119" s="1616"/>
      <c r="N119" s="1616"/>
    </row>
    <row r="120" spans="7:14" ht="20.100000000000001" customHeight="1" x14ac:dyDescent="0.3">
      <c r="G120" s="1616"/>
      <c r="H120" s="1616"/>
      <c r="I120" s="1616"/>
      <c r="J120" s="1616"/>
      <c r="K120" s="1616"/>
      <c r="L120" s="1616"/>
      <c r="M120" s="1616"/>
      <c r="N120" s="1616"/>
    </row>
    <row r="121" spans="7:14" ht="20.100000000000001" customHeight="1" x14ac:dyDescent="0.3">
      <c r="G121" s="1616"/>
      <c r="H121" s="1616"/>
      <c r="I121" s="1616"/>
      <c r="J121" s="1616"/>
      <c r="K121" s="1616"/>
      <c r="L121" s="1616"/>
      <c r="M121" s="1616"/>
      <c r="N121" s="1616"/>
    </row>
    <row r="122" spans="7:14" ht="20.100000000000001" customHeight="1" x14ac:dyDescent="0.3">
      <c r="G122" s="1616"/>
      <c r="H122" s="1616"/>
      <c r="I122" s="1616"/>
      <c r="J122" s="1616"/>
      <c r="K122" s="1616"/>
      <c r="L122" s="1616"/>
      <c r="M122" s="1616"/>
      <c r="N122" s="1616"/>
    </row>
    <row r="123" spans="7:14" ht="20.100000000000001" customHeight="1" x14ac:dyDescent="0.3">
      <c r="G123" s="1616"/>
      <c r="H123" s="1616"/>
      <c r="I123" s="1616"/>
      <c r="J123" s="1616"/>
      <c r="K123" s="1616"/>
      <c r="L123" s="1616"/>
      <c r="M123" s="1616"/>
      <c r="N123" s="1616"/>
    </row>
    <row r="124" spans="7:14" ht="20.100000000000001" customHeight="1" x14ac:dyDescent="0.3">
      <c r="G124" s="1616"/>
      <c r="H124" s="1616"/>
      <c r="I124" s="1616"/>
      <c r="J124" s="1616"/>
      <c r="K124" s="1616"/>
      <c r="L124" s="1616"/>
      <c r="M124" s="1616"/>
      <c r="N124" s="1616"/>
    </row>
    <row r="125" spans="7:14" ht="20.100000000000001" customHeight="1" x14ac:dyDescent="0.3">
      <c r="G125" s="1616"/>
      <c r="H125" s="1616"/>
      <c r="I125" s="1616"/>
      <c r="J125" s="1616"/>
      <c r="K125" s="1616"/>
      <c r="L125" s="1616"/>
      <c r="M125" s="1616"/>
      <c r="N125" s="1616"/>
    </row>
    <row r="126" spans="7:14" ht="20.100000000000001" customHeight="1" x14ac:dyDescent="0.3">
      <c r="G126" s="1616"/>
      <c r="H126" s="1616"/>
      <c r="I126" s="1616"/>
      <c r="J126" s="1616"/>
      <c r="K126" s="1616"/>
      <c r="L126" s="1616"/>
      <c r="M126" s="1616"/>
      <c r="N126" s="1616"/>
    </row>
    <row r="127" spans="7:14" ht="20.100000000000001" customHeight="1" x14ac:dyDescent="0.3">
      <c r="G127" s="1616"/>
      <c r="H127" s="1616"/>
      <c r="I127" s="1616"/>
      <c r="J127" s="1616"/>
      <c r="K127" s="1616"/>
      <c r="L127" s="1616"/>
      <c r="M127" s="1616"/>
      <c r="N127" s="1616"/>
    </row>
    <row r="128" spans="7:14" ht="20.100000000000001" customHeight="1" x14ac:dyDescent="0.3">
      <c r="G128" s="1616"/>
      <c r="H128" s="1616"/>
      <c r="I128" s="1616"/>
      <c r="J128" s="1616"/>
      <c r="K128" s="1616"/>
      <c r="L128" s="1616"/>
      <c r="M128" s="1616"/>
      <c r="N128" s="1616"/>
    </row>
    <row r="129" spans="7:14" ht="20.100000000000001" customHeight="1" x14ac:dyDescent="0.3">
      <c r="G129" s="1616"/>
      <c r="H129" s="1616"/>
      <c r="I129" s="1616"/>
      <c r="J129" s="1616"/>
      <c r="K129" s="1616"/>
      <c r="L129" s="1616"/>
      <c r="M129" s="1616"/>
      <c r="N129" s="1616"/>
    </row>
    <row r="130" spans="7:14" ht="20.100000000000001" customHeight="1" x14ac:dyDescent="0.3">
      <c r="G130" s="1616"/>
      <c r="H130" s="1616"/>
      <c r="I130" s="1616"/>
      <c r="J130" s="1616"/>
      <c r="K130" s="1616"/>
      <c r="L130" s="1616"/>
      <c r="M130" s="1616"/>
      <c r="N130" s="1616"/>
    </row>
    <row r="131" spans="7:14" ht="20.100000000000001" customHeight="1" x14ac:dyDescent="0.3">
      <c r="G131" s="1616"/>
      <c r="H131" s="1616"/>
      <c r="I131" s="1616"/>
      <c r="J131" s="1616"/>
      <c r="K131" s="1616"/>
      <c r="L131" s="1616"/>
      <c r="M131" s="1616"/>
      <c r="N131" s="1616"/>
    </row>
    <row r="132" spans="7:14" ht="20.100000000000001" customHeight="1" x14ac:dyDescent="0.3">
      <c r="G132" s="1616"/>
      <c r="H132" s="1616"/>
      <c r="I132" s="1616"/>
      <c r="J132" s="1616"/>
      <c r="K132" s="1616"/>
      <c r="L132" s="1616"/>
      <c r="M132" s="1616"/>
      <c r="N132" s="1616"/>
    </row>
    <row r="133" spans="7:14" ht="20.100000000000001" customHeight="1" x14ac:dyDescent="0.3">
      <c r="G133" s="1616"/>
      <c r="H133" s="1616"/>
      <c r="I133" s="1616"/>
      <c r="J133" s="1616"/>
      <c r="K133" s="1616"/>
      <c r="L133" s="1616"/>
      <c r="M133" s="1616"/>
      <c r="N133" s="1616"/>
    </row>
    <row r="134" spans="7:14" ht="20.100000000000001" customHeight="1" x14ac:dyDescent="0.3">
      <c r="G134" s="1616"/>
      <c r="H134" s="1616"/>
      <c r="I134" s="1616"/>
      <c r="J134" s="1616"/>
      <c r="K134" s="1616"/>
      <c r="L134" s="1616"/>
      <c r="M134" s="1616"/>
      <c r="N134" s="1616"/>
    </row>
    <row r="135" spans="7:14" ht="20.100000000000001" customHeight="1" x14ac:dyDescent="0.3">
      <c r="G135" s="1616"/>
      <c r="H135" s="1616"/>
      <c r="I135" s="1616"/>
      <c r="J135" s="1616"/>
      <c r="K135" s="1616"/>
      <c r="L135" s="1616"/>
      <c r="M135" s="1616"/>
      <c r="N135" s="1616"/>
    </row>
    <row r="136" spans="7:14" ht="20.100000000000001" customHeight="1" x14ac:dyDescent="0.3">
      <c r="G136" s="1616"/>
      <c r="H136" s="1616"/>
      <c r="I136" s="1616"/>
      <c r="J136" s="1616"/>
      <c r="K136" s="1616"/>
      <c r="L136" s="1616"/>
      <c r="M136" s="1616"/>
      <c r="N136" s="1616"/>
    </row>
    <row r="137" spans="7:14" ht="20.100000000000001" customHeight="1" x14ac:dyDescent="0.3">
      <c r="G137" s="1616"/>
      <c r="H137" s="1616"/>
      <c r="I137" s="1616"/>
      <c r="J137" s="1616"/>
      <c r="K137" s="1616"/>
      <c r="L137" s="1616"/>
      <c r="M137" s="1616"/>
      <c r="N137" s="1616"/>
    </row>
    <row r="138" spans="7:14" ht="20.100000000000001" customHeight="1" x14ac:dyDescent="0.3">
      <c r="G138" s="1616"/>
      <c r="H138" s="1616"/>
      <c r="I138" s="1616"/>
      <c r="J138" s="1616"/>
      <c r="K138" s="1616"/>
      <c r="L138" s="1616"/>
      <c r="M138" s="1616"/>
      <c r="N138" s="1616"/>
    </row>
    <row r="139" spans="7:14" ht="20.100000000000001" customHeight="1" x14ac:dyDescent="0.3">
      <c r="G139" s="1616"/>
      <c r="H139" s="1616"/>
      <c r="I139" s="1616"/>
      <c r="J139" s="1616"/>
      <c r="K139" s="1616"/>
      <c r="L139" s="1616"/>
      <c r="M139" s="1616"/>
      <c r="N139" s="1616"/>
    </row>
    <row r="140" spans="7:14" ht="20.100000000000001" customHeight="1" x14ac:dyDescent="0.3">
      <c r="G140" s="1616"/>
      <c r="H140" s="1616"/>
      <c r="I140" s="1616"/>
      <c r="J140" s="1616"/>
      <c r="K140" s="1616"/>
      <c r="L140" s="1616"/>
      <c r="M140" s="1616"/>
      <c r="N140" s="1616"/>
    </row>
    <row r="141" spans="7:14" ht="20.100000000000001" customHeight="1" x14ac:dyDescent="0.3">
      <c r="G141" s="1616"/>
      <c r="H141" s="1616"/>
      <c r="I141" s="1616"/>
      <c r="J141" s="1616"/>
      <c r="K141" s="1616"/>
      <c r="L141" s="1616"/>
      <c r="M141" s="1616"/>
      <c r="N141" s="1616"/>
    </row>
    <row r="142" spans="7:14" ht="20.100000000000001" customHeight="1" x14ac:dyDescent="0.3">
      <c r="G142" s="1616"/>
      <c r="H142" s="1616"/>
      <c r="I142" s="1616"/>
      <c r="J142" s="1616"/>
      <c r="K142" s="1616"/>
      <c r="L142" s="1616"/>
      <c r="M142" s="1616"/>
      <c r="N142" s="1616"/>
    </row>
    <row r="143" spans="7:14" ht="20.100000000000001" customHeight="1" x14ac:dyDescent="0.3">
      <c r="G143" s="1616"/>
      <c r="H143" s="1616"/>
      <c r="I143" s="1616"/>
      <c r="J143" s="1616"/>
      <c r="K143" s="1616"/>
      <c r="L143" s="1616"/>
      <c r="M143" s="1616"/>
      <c r="N143" s="1616"/>
    </row>
    <row r="144" spans="7:14" ht="20.100000000000001" customHeight="1" x14ac:dyDescent="0.3">
      <c r="G144" s="1616"/>
      <c r="H144" s="1616"/>
      <c r="I144" s="1616"/>
      <c r="J144" s="1616"/>
      <c r="K144" s="1616"/>
      <c r="L144" s="1616"/>
      <c r="M144" s="1616"/>
      <c r="N144" s="1616"/>
    </row>
    <row r="145" spans="7:14" ht="20.100000000000001" customHeight="1" x14ac:dyDescent="0.3">
      <c r="G145" s="1616"/>
      <c r="H145" s="1616"/>
      <c r="I145" s="1616"/>
      <c r="J145" s="1616"/>
      <c r="K145" s="1616"/>
      <c r="L145" s="1616"/>
      <c r="M145" s="1616"/>
      <c r="N145" s="1616"/>
    </row>
    <row r="146" spans="7:14" ht="20.100000000000001" customHeight="1" x14ac:dyDescent="0.3">
      <c r="G146" s="1616"/>
      <c r="H146" s="1616"/>
      <c r="I146" s="1616"/>
      <c r="J146" s="1616"/>
      <c r="K146" s="1616"/>
      <c r="L146" s="1616"/>
      <c r="M146" s="1616"/>
      <c r="N146" s="1616"/>
    </row>
    <row r="147" spans="7:14" ht="20.100000000000001" customHeight="1" x14ac:dyDescent="0.3">
      <c r="G147" s="1616"/>
      <c r="H147" s="1616"/>
      <c r="I147" s="1616"/>
      <c r="J147" s="1616"/>
      <c r="K147" s="1616"/>
      <c r="L147" s="1616"/>
      <c r="M147" s="1616"/>
      <c r="N147" s="1616"/>
    </row>
    <row r="148" spans="7:14" ht="20.100000000000001" customHeight="1" x14ac:dyDescent="0.3">
      <c r="G148" s="1616"/>
      <c r="H148" s="1616"/>
      <c r="I148" s="1616"/>
      <c r="J148" s="1616"/>
      <c r="K148" s="1616"/>
      <c r="L148" s="1616"/>
      <c r="M148" s="1616"/>
      <c r="N148" s="1616"/>
    </row>
    <row r="149" spans="7:14" ht="20.100000000000001" customHeight="1" x14ac:dyDescent="0.3">
      <c r="G149" s="1616"/>
      <c r="H149" s="1616"/>
      <c r="I149" s="1616"/>
      <c r="J149" s="1616"/>
      <c r="K149" s="1616"/>
      <c r="L149" s="1616"/>
      <c r="M149" s="1616"/>
      <c r="N149" s="1616"/>
    </row>
    <row r="150" spans="7:14" ht="20.100000000000001" customHeight="1" x14ac:dyDescent="0.3">
      <c r="G150" s="1616"/>
      <c r="H150" s="1616"/>
      <c r="I150" s="1616"/>
      <c r="J150" s="1616"/>
      <c r="K150" s="1616"/>
      <c r="L150" s="1616"/>
      <c r="M150" s="1616"/>
      <c r="N150" s="1616"/>
    </row>
    <row r="151" spans="7:14" ht="20.100000000000001" customHeight="1" x14ac:dyDescent="0.3">
      <c r="G151" s="1616"/>
      <c r="H151" s="1616"/>
      <c r="I151" s="1616"/>
      <c r="J151" s="1616"/>
      <c r="K151" s="1616"/>
      <c r="L151" s="1616"/>
      <c r="M151" s="1616"/>
      <c r="N151" s="1616"/>
    </row>
    <row r="152" spans="7:14" ht="20.100000000000001" customHeight="1" x14ac:dyDescent="0.3">
      <c r="G152" s="1616"/>
      <c r="H152" s="1616"/>
      <c r="I152" s="1616"/>
      <c r="J152" s="1616"/>
      <c r="K152" s="1616"/>
      <c r="L152" s="1616"/>
      <c r="M152" s="1616"/>
      <c r="N152" s="1616"/>
    </row>
    <row r="153" spans="7:14" ht="20.100000000000001" customHeight="1" x14ac:dyDescent="0.3">
      <c r="G153" s="1616"/>
      <c r="H153" s="1616"/>
      <c r="I153" s="1616"/>
      <c r="J153" s="1616"/>
      <c r="K153" s="1616"/>
      <c r="L153" s="1616"/>
      <c r="M153" s="1616"/>
      <c r="N153" s="1616"/>
    </row>
    <row r="154" spans="7:14" ht="20.100000000000001" customHeight="1" x14ac:dyDescent="0.3">
      <c r="G154" s="1616"/>
      <c r="H154" s="1616"/>
      <c r="I154" s="1616"/>
      <c r="J154" s="1616"/>
      <c r="K154" s="1616"/>
      <c r="L154" s="1616"/>
      <c r="M154" s="1616"/>
      <c r="N154" s="1616"/>
    </row>
    <row r="155" spans="7:14" ht="20.100000000000001" customHeight="1" x14ac:dyDescent="0.3">
      <c r="G155" s="1616"/>
      <c r="H155" s="1616"/>
      <c r="I155" s="1616"/>
      <c r="J155" s="1616"/>
      <c r="K155" s="1616"/>
      <c r="L155" s="1616"/>
      <c r="M155" s="1616"/>
      <c r="N155" s="1616"/>
    </row>
    <row r="156" spans="7:14" ht="20.100000000000001" customHeight="1" x14ac:dyDescent="0.3">
      <c r="G156" s="1616"/>
      <c r="H156" s="1616"/>
      <c r="I156" s="1616"/>
      <c r="J156" s="1616"/>
      <c r="K156" s="1616"/>
      <c r="L156" s="1616"/>
      <c r="M156" s="1616"/>
      <c r="N156" s="1616"/>
    </row>
    <row r="157" spans="7:14" ht="20.100000000000001" customHeight="1" x14ac:dyDescent="0.3">
      <c r="G157" s="1616"/>
      <c r="H157" s="1616"/>
      <c r="I157" s="1616"/>
      <c r="J157" s="1616"/>
      <c r="K157" s="1616"/>
      <c r="L157" s="1616"/>
      <c r="M157" s="1616"/>
      <c r="N157" s="1616"/>
    </row>
    <row r="158" spans="7:14" ht="20.100000000000001" customHeight="1" x14ac:dyDescent="0.3">
      <c r="G158" s="1616"/>
      <c r="H158" s="1616"/>
      <c r="I158" s="1616"/>
      <c r="J158" s="1616"/>
      <c r="K158" s="1616"/>
      <c r="L158" s="1616"/>
      <c r="M158" s="1616"/>
      <c r="N158" s="1616"/>
    </row>
    <row r="159" spans="7:14" ht="20.100000000000001" customHeight="1" x14ac:dyDescent="0.3">
      <c r="G159" s="1616"/>
      <c r="H159" s="1616"/>
      <c r="I159" s="1616"/>
      <c r="J159" s="1616"/>
      <c r="K159" s="1616"/>
      <c r="L159" s="1616"/>
      <c r="M159" s="1616"/>
      <c r="N159" s="1616"/>
    </row>
    <row r="160" spans="7:14" ht="20.100000000000001" customHeight="1" x14ac:dyDescent="0.3">
      <c r="G160" s="1616"/>
      <c r="H160" s="1616"/>
      <c r="I160" s="1616"/>
      <c r="J160" s="1616"/>
      <c r="K160" s="1616"/>
      <c r="L160" s="1616"/>
      <c r="M160" s="1616"/>
      <c r="N160" s="1616"/>
    </row>
    <row r="161" spans="7:14" ht="20.100000000000001" customHeight="1" x14ac:dyDescent="0.3">
      <c r="G161" s="1616"/>
      <c r="H161" s="1616"/>
      <c r="I161" s="1616"/>
      <c r="J161" s="1616"/>
      <c r="K161" s="1616"/>
      <c r="L161" s="1616"/>
      <c r="M161" s="1616"/>
      <c r="N161" s="1616"/>
    </row>
    <row r="162" spans="7:14" ht="20.100000000000001" customHeight="1" x14ac:dyDescent="0.3">
      <c r="G162" s="1616"/>
      <c r="H162" s="1616"/>
      <c r="I162" s="1616"/>
      <c r="J162" s="1616"/>
      <c r="K162" s="1616"/>
      <c r="L162" s="1616"/>
      <c r="M162" s="1616"/>
      <c r="N162" s="1616"/>
    </row>
    <row r="163" spans="7:14" ht="20.100000000000001" customHeight="1" x14ac:dyDescent="0.3">
      <c r="G163" s="1616"/>
      <c r="H163" s="1616"/>
      <c r="I163" s="1616"/>
      <c r="J163" s="1616"/>
      <c r="K163" s="1616"/>
      <c r="L163" s="1616"/>
      <c r="M163" s="1616"/>
      <c r="N163" s="1616"/>
    </row>
    <row r="164" spans="7:14" ht="20.100000000000001" customHeight="1" x14ac:dyDescent="0.3">
      <c r="G164" s="1616"/>
      <c r="H164" s="1616"/>
      <c r="I164" s="1616"/>
      <c r="J164" s="1616"/>
      <c r="K164" s="1616"/>
      <c r="L164" s="1616"/>
      <c r="M164" s="1616"/>
      <c r="N164" s="1616"/>
    </row>
    <row r="165" spans="7:14" ht="20.100000000000001" customHeight="1" x14ac:dyDescent="0.3">
      <c r="G165" s="1616"/>
      <c r="H165" s="1616"/>
      <c r="I165" s="1616"/>
      <c r="J165" s="1616"/>
      <c r="K165" s="1616"/>
      <c r="L165" s="1616"/>
      <c r="M165" s="1616"/>
      <c r="N165" s="1616"/>
    </row>
    <row r="166" spans="7:14" ht="20.100000000000001" customHeight="1" x14ac:dyDescent="0.3">
      <c r="G166" s="1616"/>
      <c r="H166" s="1616"/>
      <c r="I166" s="1616"/>
      <c r="J166" s="1616"/>
      <c r="K166" s="1616"/>
      <c r="L166" s="1616"/>
      <c r="M166" s="1616"/>
      <c r="N166" s="1616"/>
    </row>
    <row r="167" spans="7:14" ht="20.100000000000001" customHeight="1" x14ac:dyDescent="0.3">
      <c r="G167" s="1616"/>
      <c r="H167" s="1616"/>
      <c r="I167" s="1616"/>
      <c r="J167" s="1616"/>
      <c r="K167" s="1616"/>
      <c r="L167" s="1616"/>
      <c r="M167" s="1616"/>
      <c r="N167" s="1616"/>
    </row>
    <row r="168" spans="7:14" ht="20.100000000000001" customHeight="1" x14ac:dyDescent="0.3">
      <c r="G168" s="1616"/>
      <c r="H168" s="1616"/>
      <c r="I168" s="1616"/>
      <c r="J168" s="1616"/>
      <c r="K168" s="1616"/>
      <c r="L168" s="1616"/>
      <c r="M168" s="1616"/>
      <c r="N168" s="1616"/>
    </row>
    <row r="169" spans="7:14" ht="20.100000000000001" customHeight="1" x14ac:dyDescent="0.3">
      <c r="G169" s="1616"/>
      <c r="H169" s="1616"/>
      <c r="I169" s="1616"/>
      <c r="J169" s="1616"/>
      <c r="K169" s="1616"/>
      <c r="L169" s="1616"/>
      <c r="M169" s="1616"/>
      <c r="N169" s="1616"/>
    </row>
    <row r="170" spans="7:14" ht="20.100000000000001" customHeight="1" x14ac:dyDescent="0.3">
      <c r="G170" s="1616"/>
      <c r="H170" s="1616"/>
      <c r="I170" s="1616"/>
      <c r="J170" s="1616"/>
      <c r="K170" s="1616"/>
      <c r="L170" s="1616"/>
      <c r="M170" s="1616"/>
      <c r="N170" s="1616"/>
    </row>
    <row r="171" spans="7:14" ht="20.100000000000001" customHeight="1" x14ac:dyDescent="0.3">
      <c r="G171" s="1616"/>
      <c r="H171" s="1616"/>
      <c r="I171" s="1616"/>
      <c r="J171" s="1616"/>
      <c r="K171" s="1616"/>
      <c r="L171" s="1616"/>
      <c r="M171" s="1616"/>
      <c r="N171" s="1616"/>
    </row>
    <row r="172" spans="7:14" ht="20.100000000000001" customHeight="1" x14ac:dyDescent="0.3">
      <c r="G172" s="1616"/>
      <c r="H172" s="1616"/>
      <c r="I172" s="1616"/>
      <c r="J172" s="1616"/>
      <c r="K172" s="1616"/>
      <c r="L172" s="1616"/>
      <c r="M172" s="1616"/>
      <c r="N172" s="1616"/>
    </row>
    <row r="173" spans="7:14" ht="20.100000000000001" customHeight="1" x14ac:dyDescent="0.3">
      <c r="G173" s="1616"/>
      <c r="H173" s="1616"/>
      <c r="I173" s="1616"/>
      <c r="J173" s="1616"/>
      <c r="K173" s="1616"/>
      <c r="L173" s="1616"/>
      <c r="M173" s="1616"/>
      <c r="N173" s="1616"/>
    </row>
    <row r="174" spans="7:14" ht="20.100000000000001" customHeight="1" x14ac:dyDescent="0.3">
      <c r="G174" s="1616"/>
      <c r="H174" s="1616"/>
      <c r="I174" s="1616"/>
      <c r="J174" s="1616"/>
      <c r="K174" s="1616"/>
      <c r="L174" s="1616"/>
      <c r="M174" s="1616"/>
      <c r="N174" s="1616"/>
    </row>
    <row r="175" spans="7:14" ht="20.100000000000001" customHeight="1" x14ac:dyDescent="0.3">
      <c r="G175" s="1616"/>
      <c r="H175" s="1616"/>
      <c r="I175" s="1616"/>
      <c r="J175" s="1616"/>
      <c r="K175" s="1616"/>
      <c r="L175" s="1616"/>
      <c r="M175" s="1616"/>
      <c r="N175" s="1616"/>
    </row>
    <row r="176" spans="7:14" ht="20.100000000000001" customHeight="1" x14ac:dyDescent="0.3">
      <c r="G176" s="1616"/>
      <c r="H176" s="1616"/>
      <c r="I176" s="1616"/>
      <c r="J176" s="1616"/>
      <c r="K176" s="1616"/>
      <c r="L176" s="1616"/>
      <c r="M176" s="1616"/>
      <c r="N176" s="1616"/>
    </row>
    <row r="177" spans="7:14" ht="20.100000000000001" customHeight="1" x14ac:dyDescent="0.3">
      <c r="G177" s="1616"/>
      <c r="H177" s="1616"/>
      <c r="I177" s="1616"/>
      <c r="J177" s="1616"/>
      <c r="K177" s="1616"/>
      <c r="L177" s="1616"/>
      <c r="M177" s="1616"/>
      <c r="N177" s="1616"/>
    </row>
    <row r="178" spans="7:14" ht="20.100000000000001" customHeight="1" x14ac:dyDescent="0.3">
      <c r="G178" s="1616"/>
      <c r="H178" s="1616"/>
      <c r="I178" s="1616"/>
      <c r="J178" s="1616"/>
      <c r="K178" s="1616"/>
      <c r="L178" s="1616"/>
      <c r="M178" s="1616"/>
      <c r="N178" s="1616"/>
    </row>
    <row r="179" spans="7:14" ht="20.100000000000001" customHeight="1" x14ac:dyDescent="0.3">
      <c r="G179" s="1616"/>
      <c r="H179" s="1616"/>
      <c r="I179" s="1616"/>
      <c r="J179" s="1616"/>
      <c r="K179" s="1616"/>
      <c r="L179" s="1616"/>
      <c r="M179" s="1616"/>
      <c r="N179" s="1616"/>
    </row>
    <row r="180" spans="7:14" ht="20.100000000000001" customHeight="1" x14ac:dyDescent="0.3">
      <c r="G180" s="1616"/>
      <c r="H180" s="1616"/>
      <c r="I180" s="1616"/>
      <c r="J180" s="1616"/>
      <c r="K180" s="1616"/>
      <c r="L180" s="1616"/>
      <c r="M180" s="1616"/>
      <c r="N180" s="1616"/>
    </row>
    <row r="181" spans="7:14" ht="20.100000000000001" customHeight="1" x14ac:dyDescent="0.3">
      <c r="G181" s="1616"/>
      <c r="H181" s="1616"/>
      <c r="I181" s="1616"/>
      <c r="J181" s="1616"/>
      <c r="K181" s="1616"/>
      <c r="L181" s="1616"/>
      <c r="M181" s="1616"/>
      <c r="N181" s="1616"/>
    </row>
    <row r="182" spans="7:14" ht="20.100000000000001" customHeight="1" x14ac:dyDescent="0.3">
      <c r="G182" s="1616"/>
      <c r="H182" s="1616"/>
      <c r="I182" s="1616"/>
      <c r="J182" s="1616"/>
      <c r="K182" s="1616"/>
      <c r="L182" s="1616"/>
      <c r="M182" s="1616"/>
      <c r="N182" s="1616"/>
    </row>
    <row r="183" spans="7:14" ht="20.100000000000001" customHeight="1" x14ac:dyDescent="0.3">
      <c r="G183" s="1616"/>
      <c r="H183" s="1616"/>
      <c r="I183" s="1616"/>
      <c r="J183" s="1616"/>
      <c r="K183" s="1616"/>
      <c r="L183" s="1616"/>
      <c r="M183" s="1616"/>
      <c r="N183" s="1616"/>
    </row>
    <row r="184" spans="7:14" ht="20.100000000000001" customHeight="1" x14ac:dyDescent="0.3">
      <c r="G184" s="1616"/>
      <c r="H184" s="1616"/>
      <c r="I184" s="1616"/>
      <c r="J184" s="1616"/>
      <c r="K184" s="1616"/>
      <c r="L184" s="1616"/>
      <c r="M184" s="1616"/>
      <c r="N184" s="1616"/>
    </row>
    <row r="185" spans="7:14" ht="20.100000000000001" customHeight="1" x14ac:dyDescent="0.3">
      <c r="G185" s="1616"/>
      <c r="H185" s="1616"/>
      <c r="I185" s="1616"/>
      <c r="J185" s="1616"/>
      <c r="K185" s="1616"/>
      <c r="L185" s="1616"/>
      <c r="M185" s="1616"/>
      <c r="N185" s="1616"/>
    </row>
    <row r="186" spans="7:14" ht="20.100000000000001" customHeight="1" x14ac:dyDescent="0.3">
      <c r="G186" s="1616"/>
      <c r="H186" s="1616"/>
      <c r="I186" s="1616"/>
      <c r="J186" s="1616"/>
      <c r="K186" s="1616"/>
      <c r="L186" s="1616"/>
      <c r="M186" s="1616"/>
      <c r="N186" s="1616"/>
    </row>
    <row r="187" spans="7:14" ht="20.100000000000001" customHeight="1" x14ac:dyDescent="0.3">
      <c r="G187" s="1616"/>
      <c r="H187" s="1616"/>
      <c r="I187" s="1616"/>
      <c r="J187" s="1616"/>
      <c r="K187" s="1616"/>
      <c r="L187" s="1616"/>
      <c r="M187" s="1616"/>
      <c r="N187" s="1616"/>
    </row>
    <row r="188" spans="7:14" ht="20.100000000000001" customHeight="1" x14ac:dyDescent="0.3">
      <c r="G188" s="1616"/>
      <c r="H188" s="1616"/>
      <c r="I188" s="1616"/>
      <c r="J188" s="1616"/>
      <c r="K188" s="1616"/>
      <c r="L188" s="1616"/>
      <c r="M188" s="1616"/>
      <c r="N188" s="1616"/>
    </row>
    <row r="189" spans="7:14" ht="20.100000000000001" customHeight="1" x14ac:dyDescent="0.3">
      <c r="G189" s="1616"/>
      <c r="H189" s="1616"/>
      <c r="I189" s="1616"/>
      <c r="J189" s="1616"/>
      <c r="K189" s="1616"/>
      <c r="L189" s="1616"/>
      <c r="M189" s="1616"/>
      <c r="N189" s="1616"/>
    </row>
    <row r="190" spans="7:14" ht="20.100000000000001" customHeight="1" x14ac:dyDescent="0.3">
      <c r="G190" s="1616"/>
      <c r="H190" s="1616"/>
      <c r="I190" s="1616"/>
      <c r="J190" s="1616"/>
      <c r="K190" s="1616"/>
      <c r="L190" s="1616"/>
      <c r="M190" s="1616"/>
      <c r="N190" s="1616"/>
    </row>
    <row r="191" spans="7:14" ht="20.100000000000001" customHeight="1" x14ac:dyDescent="0.3">
      <c r="G191" s="1616"/>
      <c r="H191" s="1616"/>
      <c r="I191" s="1616"/>
      <c r="J191" s="1616"/>
      <c r="K191" s="1616"/>
      <c r="L191" s="1616"/>
      <c r="M191" s="1616"/>
      <c r="N191" s="1616"/>
    </row>
    <row r="192" spans="7:14" ht="20.100000000000001" customHeight="1" x14ac:dyDescent="0.3">
      <c r="G192" s="1616"/>
      <c r="H192" s="1616"/>
      <c r="I192" s="1616"/>
      <c r="J192" s="1616"/>
      <c r="K192" s="1616"/>
      <c r="L192" s="1616"/>
      <c r="M192" s="1616"/>
      <c r="N192" s="1616"/>
    </row>
    <row r="193" spans="7:14" ht="20.100000000000001" customHeight="1" x14ac:dyDescent="0.3">
      <c r="G193" s="1616"/>
      <c r="H193" s="1616"/>
      <c r="I193" s="1616"/>
      <c r="J193" s="1616"/>
      <c r="K193" s="1616"/>
      <c r="L193" s="1616"/>
      <c r="M193" s="1616"/>
      <c r="N193" s="1616"/>
    </row>
    <row r="194" spans="7:14" ht="20.100000000000001" customHeight="1" x14ac:dyDescent="0.3">
      <c r="G194" s="1616"/>
      <c r="H194" s="1616"/>
      <c r="I194" s="1616"/>
      <c r="J194" s="1616"/>
      <c r="K194" s="1616"/>
      <c r="L194" s="1616"/>
      <c r="M194" s="1616"/>
      <c r="N194" s="1616"/>
    </row>
    <row r="195" spans="7:14" ht="20.100000000000001" customHeight="1" x14ac:dyDescent="0.3">
      <c r="G195" s="1616"/>
      <c r="H195" s="1616"/>
      <c r="I195" s="1616"/>
      <c r="J195" s="1616"/>
      <c r="K195" s="1616"/>
      <c r="L195" s="1616"/>
      <c r="M195" s="1616"/>
      <c r="N195" s="1616"/>
    </row>
    <row r="196" spans="7:14" ht="20.100000000000001" customHeight="1" x14ac:dyDescent="0.3">
      <c r="G196" s="1616"/>
      <c r="H196" s="1616"/>
      <c r="I196" s="1616"/>
      <c r="J196" s="1616"/>
      <c r="K196" s="1616"/>
      <c r="L196" s="1616"/>
      <c r="M196" s="1616"/>
      <c r="N196" s="1616"/>
    </row>
    <row r="197" spans="7:14" ht="20.100000000000001" customHeight="1" x14ac:dyDescent="0.3">
      <c r="G197" s="1616"/>
      <c r="H197" s="1616"/>
      <c r="I197" s="1616"/>
      <c r="J197" s="1616"/>
      <c r="K197" s="1616"/>
      <c r="L197" s="1616"/>
      <c r="M197" s="1616"/>
      <c r="N197" s="1616"/>
    </row>
    <row r="198" spans="7:14" ht="20.100000000000001" customHeight="1" x14ac:dyDescent="0.3">
      <c r="G198" s="1616"/>
      <c r="H198" s="1616"/>
      <c r="I198" s="1616"/>
      <c r="J198" s="1616"/>
      <c r="K198" s="1616"/>
      <c r="L198" s="1616"/>
      <c r="M198" s="1616"/>
      <c r="N198" s="1616"/>
    </row>
    <row r="199" spans="7:14" ht="20.100000000000001" customHeight="1" x14ac:dyDescent="0.3">
      <c r="G199" s="1616"/>
      <c r="H199" s="1616"/>
      <c r="I199" s="1616"/>
      <c r="J199" s="1616"/>
      <c r="K199" s="1616"/>
      <c r="L199" s="1616"/>
      <c r="M199" s="1616"/>
      <c r="N199" s="1616"/>
    </row>
    <row r="200" spans="7:14" ht="20.100000000000001" customHeight="1" x14ac:dyDescent="0.3">
      <c r="G200" s="1616"/>
      <c r="H200" s="1616"/>
      <c r="I200" s="1616"/>
      <c r="J200" s="1616"/>
      <c r="K200" s="1616"/>
      <c r="L200" s="1616"/>
      <c r="M200" s="1616"/>
      <c r="N200" s="1616"/>
    </row>
    <row r="201" spans="7:14" ht="20.100000000000001" customHeight="1" x14ac:dyDescent="0.3">
      <c r="G201" s="1616"/>
      <c r="H201" s="1616"/>
      <c r="I201" s="1616"/>
      <c r="J201" s="1616"/>
      <c r="K201" s="1616"/>
      <c r="L201" s="1616"/>
      <c r="M201" s="1616"/>
      <c r="N201" s="1616"/>
    </row>
    <row r="202" spans="7:14" ht="20.100000000000001" customHeight="1" x14ac:dyDescent="0.3">
      <c r="G202" s="1616"/>
      <c r="H202" s="1616"/>
      <c r="I202" s="1616"/>
      <c r="J202" s="1616"/>
      <c r="K202" s="1616"/>
      <c r="L202" s="1616"/>
      <c r="M202" s="1616"/>
      <c r="N202" s="1616"/>
    </row>
    <row r="203" spans="7:14" ht="20.100000000000001" customHeight="1" x14ac:dyDescent="0.3">
      <c r="G203" s="1616"/>
      <c r="H203" s="1616"/>
      <c r="I203" s="1616"/>
      <c r="J203" s="1616"/>
      <c r="K203" s="1616"/>
      <c r="L203" s="1616"/>
      <c r="M203" s="1616"/>
      <c r="N203" s="1616"/>
    </row>
    <row r="204" spans="7:14" ht="20.100000000000001" customHeight="1" x14ac:dyDescent="0.3">
      <c r="G204" s="1616"/>
      <c r="H204" s="1616"/>
      <c r="I204" s="1616"/>
      <c r="J204" s="1616"/>
      <c r="K204" s="1616"/>
      <c r="L204" s="1616"/>
      <c r="M204" s="1616"/>
      <c r="N204" s="1616"/>
    </row>
    <row r="205" spans="7:14" ht="20.100000000000001" customHeight="1" x14ac:dyDescent="0.3">
      <c r="G205" s="1616"/>
      <c r="H205" s="1616"/>
      <c r="I205" s="1616"/>
      <c r="J205" s="1616"/>
      <c r="K205" s="1616"/>
      <c r="L205" s="1616"/>
      <c r="M205" s="1616"/>
      <c r="N205" s="1616"/>
    </row>
    <row r="206" spans="7:14" ht="20.100000000000001" customHeight="1" x14ac:dyDescent="0.3">
      <c r="G206" s="1616"/>
      <c r="H206" s="1616"/>
      <c r="I206" s="1616"/>
      <c r="J206" s="1616"/>
      <c r="K206" s="1616"/>
      <c r="L206" s="1616"/>
      <c r="M206" s="1616"/>
      <c r="N206" s="1616"/>
    </row>
    <row r="207" spans="7:14" ht="20.100000000000001" customHeight="1" x14ac:dyDescent="0.3">
      <c r="G207" s="1616"/>
      <c r="H207" s="1616"/>
      <c r="I207" s="1616"/>
      <c r="J207" s="1616"/>
      <c r="K207" s="1616"/>
      <c r="L207" s="1616"/>
      <c r="M207" s="1616"/>
      <c r="N207" s="1616"/>
    </row>
    <row r="208" spans="7:14" ht="20.100000000000001" customHeight="1" x14ac:dyDescent="0.3">
      <c r="G208" s="1616"/>
      <c r="H208" s="1616"/>
      <c r="I208" s="1616"/>
      <c r="J208" s="1616"/>
      <c r="K208" s="1616"/>
      <c r="L208" s="1616"/>
      <c r="M208" s="1616"/>
      <c r="N208" s="1616"/>
    </row>
    <row r="209" spans="7:14" ht="20.100000000000001" customHeight="1" x14ac:dyDescent="0.3">
      <c r="G209" s="1616"/>
      <c r="H209" s="1616"/>
      <c r="I209" s="1616"/>
      <c r="J209" s="1616"/>
      <c r="K209" s="1616"/>
      <c r="L209" s="1616"/>
      <c r="M209" s="1616"/>
      <c r="N209" s="1616"/>
    </row>
    <row r="210" spans="7:14" ht="20.100000000000001" customHeight="1" x14ac:dyDescent="0.3">
      <c r="G210" s="1616"/>
      <c r="H210" s="1616"/>
      <c r="I210" s="1616"/>
      <c r="J210" s="1616"/>
      <c r="K210" s="1616"/>
      <c r="L210" s="1616"/>
      <c r="M210" s="1616"/>
      <c r="N210" s="1616"/>
    </row>
    <row r="211" spans="7:14" ht="20.100000000000001" customHeight="1" x14ac:dyDescent="0.3">
      <c r="G211" s="1616"/>
      <c r="H211" s="1616"/>
      <c r="I211" s="1616"/>
      <c r="J211" s="1616"/>
      <c r="K211" s="1616"/>
      <c r="L211" s="1616"/>
      <c r="M211" s="1616"/>
      <c r="N211" s="1616"/>
    </row>
    <row r="212" spans="7:14" ht="20.100000000000001" customHeight="1" x14ac:dyDescent="0.3">
      <c r="G212" s="1616"/>
      <c r="H212" s="1616"/>
      <c r="I212" s="1616"/>
      <c r="J212" s="1616"/>
      <c r="K212" s="1616"/>
      <c r="L212" s="1616"/>
      <c r="M212" s="1616"/>
      <c r="N212" s="1616"/>
    </row>
    <row r="213" spans="7:14" ht="20.100000000000001" customHeight="1" x14ac:dyDescent="0.3">
      <c r="G213" s="1616"/>
      <c r="H213" s="1616"/>
      <c r="I213" s="1616"/>
      <c r="J213" s="1616"/>
      <c r="K213" s="1616"/>
      <c r="L213" s="1616"/>
      <c r="M213" s="1616"/>
      <c r="N213" s="1616"/>
    </row>
    <row r="214" spans="7:14" ht="20.100000000000001" customHeight="1" x14ac:dyDescent="0.3">
      <c r="G214" s="1616"/>
      <c r="H214" s="1616"/>
      <c r="I214" s="1616"/>
      <c r="J214" s="1616"/>
      <c r="K214" s="1616"/>
      <c r="L214" s="1616"/>
      <c r="M214" s="1616"/>
      <c r="N214" s="1616"/>
    </row>
    <row r="215" spans="7:14" ht="20.100000000000001" customHeight="1" x14ac:dyDescent="0.3">
      <c r="G215" s="1616"/>
      <c r="H215" s="1616"/>
      <c r="I215" s="1616"/>
      <c r="J215" s="1616"/>
      <c r="K215" s="1616"/>
      <c r="L215" s="1616"/>
      <c r="M215" s="1616"/>
      <c r="N215" s="1616"/>
    </row>
  </sheetData>
  <mergeCells count="6">
    <mergeCell ref="M3:N3"/>
    <mergeCell ref="C3:D3"/>
    <mergeCell ref="E3:F3"/>
    <mergeCell ref="G3:H3"/>
    <mergeCell ref="I3:J3"/>
    <mergeCell ref="K3:L3"/>
  </mergeCells>
  <pageMargins left="0.7" right="0.7" top="0.75" bottom="0.75" header="0.3" footer="0.3"/>
  <pageSetup paperSize="9" scale="60"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8040C-AD1E-4AD9-856D-9F992E34CE67}">
  <dimension ref="A1:O24"/>
  <sheetViews>
    <sheetView topLeftCell="B1" zoomScaleNormal="100" zoomScaleSheetLayoutView="70" workbookViewId="0">
      <selection activeCell="C112" sqref="C112"/>
    </sheetView>
  </sheetViews>
  <sheetFormatPr defaultRowHeight="20.100000000000001" customHeight="1" x14ac:dyDescent="0.25"/>
  <cols>
    <col min="1" max="1" width="1.28515625" style="1644" hidden="1" customWidth="1"/>
    <col min="2" max="2" width="6.28515625" style="1644" customWidth="1"/>
    <col min="3" max="3" width="53" style="1644" bestFit="1" customWidth="1"/>
    <col min="4" max="13" width="15.7109375" style="1644" customWidth="1"/>
    <col min="14" max="14" width="27.85546875" style="1644" customWidth="1"/>
    <col min="15" max="250" width="9.140625" style="1644"/>
    <col min="251" max="251" width="40.28515625" style="1644" customWidth="1"/>
    <col min="252" max="252" width="14.42578125" style="1644" customWidth="1"/>
    <col min="253" max="253" width="16" style="1644" customWidth="1"/>
    <col min="254" max="254" width="14.42578125" style="1644" customWidth="1"/>
    <col min="255" max="255" width="16" style="1644" customWidth="1"/>
    <col min="256" max="256" width="3.42578125" style="1644" customWidth="1"/>
    <col min="257" max="506" width="9.140625" style="1644"/>
    <col min="507" max="507" width="40.28515625" style="1644" customWidth="1"/>
    <col min="508" max="508" width="14.42578125" style="1644" customWidth="1"/>
    <col min="509" max="509" width="16" style="1644" customWidth="1"/>
    <col min="510" max="510" width="14.42578125" style="1644" customWidth="1"/>
    <col min="511" max="511" width="16" style="1644" customWidth="1"/>
    <col min="512" max="512" width="3.42578125" style="1644" customWidth="1"/>
    <col min="513" max="762" width="9.140625" style="1644"/>
    <col min="763" max="763" width="40.28515625" style="1644" customWidth="1"/>
    <col min="764" max="764" width="14.42578125" style="1644" customWidth="1"/>
    <col min="765" max="765" width="16" style="1644" customWidth="1"/>
    <col min="766" max="766" width="14.42578125" style="1644" customWidth="1"/>
    <col min="767" max="767" width="16" style="1644" customWidth="1"/>
    <col min="768" max="768" width="3.42578125" style="1644" customWidth="1"/>
    <col min="769" max="1018" width="9.140625" style="1644"/>
    <col min="1019" max="1019" width="40.28515625" style="1644" customWidth="1"/>
    <col min="1020" max="1020" width="14.42578125" style="1644" customWidth="1"/>
    <col min="1021" max="1021" width="16" style="1644" customWidth="1"/>
    <col min="1022" max="1022" width="14.42578125" style="1644" customWidth="1"/>
    <col min="1023" max="1023" width="16" style="1644" customWidth="1"/>
    <col min="1024" max="1024" width="3.42578125" style="1644" customWidth="1"/>
    <col min="1025" max="1274" width="9.140625" style="1644"/>
    <col min="1275" max="1275" width="40.28515625" style="1644" customWidth="1"/>
    <col min="1276" max="1276" width="14.42578125" style="1644" customWidth="1"/>
    <col min="1277" max="1277" width="16" style="1644" customWidth="1"/>
    <col min="1278" max="1278" width="14.42578125" style="1644" customWidth="1"/>
    <col min="1279" max="1279" width="16" style="1644" customWidth="1"/>
    <col min="1280" max="1280" width="3.42578125" style="1644" customWidth="1"/>
    <col min="1281" max="1530" width="9.140625" style="1644"/>
    <col min="1531" max="1531" width="40.28515625" style="1644" customWidth="1"/>
    <col min="1532" max="1532" width="14.42578125" style="1644" customWidth="1"/>
    <col min="1533" max="1533" width="16" style="1644" customWidth="1"/>
    <col min="1534" max="1534" width="14.42578125" style="1644" customWidth="1"/>
    <col min="1535" max="1535" width="16" style="1644" customWidth="1"/>
    <col min="1536" max="1536" width="3.42578125" style="1644" customWidth="1"/>
    <col min="1537" max="1786" width="9.140625" style="1644"/>
    <col min="1787" max="1787" width="40.28515625" style="1644" customWidth="1"/>
    <col min="1788" max="1788" width="14.42578125" style="1644" customWidth="1"/>
    <col min="1789" max="1789" width="16" style="1644" customWidth="1"/>
    <col min="1790" max="1790" width="14.42578125" style="1644" customWidth="1"/>
    <col min="1791" max="1791" width="16" style="1644" customWidth="1"/>
    <col min="1792" max="1792" width="3.42578125" style="1644" customWidth="1"/>
    <col min="1793" max="2042" width="9.140625" style="1644"/>
    <col min="2043" max="2043" width="40.28515625" style="1644" customWidth="1"/>
    <col min="2044" max="2044" width="14.42578125" style="1644" customWidth="1"/>
    <col min="2045" max="2045" width="16" style="1644" customWidth="1"/>
    <col min="2046" max="2046" width="14.42578125" style="1644" customWidth="1"/>
    <col min="2047" max="2047" width="16" style="1644" customWidth="1"/>
    <col min="2048" max="2048" width="3.42578125" style="1644" customWidth="1"/>
    <col min="2049" max="2298" width="9.140625" style="1644"/>
    <col min="2299" max="2299" width="40.28515625" style="1644" customWidth="1"/>
    <col min="2300" max="2300" width="14.42578125" style="1644" customWidth="1"/>
    <col min="2301" max="2301" width="16" style="1644" customWidth="1"/>
    <col min="2302" max="2302" width="14.42578125" style="1644" customWidth="1"/>
    <col min="2303" max="2303" width="16" style="1644" customWidth="1"/>
    <col min="2304" max="2304" width="3.42578125" style="1644" customWidth="1"/>
    <col min="2305" max="2554" width="9.140625" style="1644"/>
    <col min="2555" max="2555" width="40.28515625" style="1644" customWidth="1"/>
    <col min="2556" max="2556" width="14.42578125" style="1644" customWidth="1"/>
    <col min="2557" max="2557" width="16" style="1644" customWidth="1"/>
    <col min="2558" max="2558" width="14.42578125" style="1644" customWidth="1"/>
    <col min="2559" max="2559" width="16" style="1644" customWidth="1"/>
    <col min="2560" max="2560" width="3.42578125" style="1644" customWidth="1"/>
    <col min="2561" max="2810" width="9.140625" style="1644"/>
    <col min="2811" max="2811" width="40.28515625" style="1644" customWidth="1"/>
    <col min="2812" max="2812" width="14.42578125" style="1644" customWidth="1"/>
    <col min="2813" max="2813" width="16" style="1644" customWidth="1"/>
    <col min="2814" max="2814" width="14.42578125" style="1644" customWidth="1"/>
    <col min="2815" max="2815" width="16" style="1644" customWidth="1"/>
    <col min="2816" max="2816" width="3.42578125" style="1644" customWidth="1"/>
    <col min="2817" max="3066" width="9.140625" style="1644"/>
    <col min="3067" max="3067" width="40.28515625" style="1644" customWidth="1"/>
    <col min="3068" max="3068" width="14.42578125" style="1644" customWidth="1"/>
    <col min="3069" max="3069" width="16" style="1644" customWidth="1"/>
    <col min="3070" max="3070" width="14.42578125" style="1644" customWidth="1"/>
    <col min="3071" max="3071" width="16" style="1644" customWidth="1"/>
    <col min="3072" max="3072" width="3.42578125" style="1644" customWidth="1"/>
    <col min="3073" max="3322" width="9.140625" style="1644"/>
    <col min="3323" max="3323" width="40.28515625" style="1644" customWidth="1"/>
    <col min="3324" max="3324" width="14.42578125" style="1644" customWidth="1"/>
    <col min="3325" max="3325" width="16" style="1644" customWidth="1"/>
    <col min="3326" max="3326" width="14.42578125" style="1644" customWidth="1"/>
    <col min="3327" max="3327" width="16" style="1644" customWidth="1"/>
    <col min="3328" max="3328" width="3.42578125" style="1644" customWidth="1"/>
    <col min="3329" max="3578" width="9.140625" style="1644"/>
    <col min="3579" max="3579" width="40.28515625" style="1644" customWidth="1"/>
    <col min="3580" max="3580" width="14.42578125" style="1644" customWidth="1"/>
    <col min="3581" max="3581" width="16" style="1644" customWidth="1"/>
    <col min="3582" max="3582" width="14.42578125" style="1644" customWidth="1"/>
    <col min="3583" max="3583" width="16" style="1644" customWidth="1"/>
    <col min="3584" max="3584" width="3.42578125" style="1644" customWidth="1"/>
    <col min="3585" max="3834" width="9.140625" style="1644"/>
    <col min="3835" max="3835" width="40.28515625" style="1644" customWidth="1"/>
    <col min="3836" max="3836" width="14.42578125" style="1644" customWidth="1"/>
    <col min="3837" max="3837" width="16" style="1644" customWidth="1"/>
    <col min="3838" max="3838" width="14.42578125" style="1644" customWidth="1"/>
    <col min="3839" max="3839" width="16" style="1644" customWidth="1"/>
    <col min="3840" max="3840" width="3.42578125" style="1644" customWidth="1"/>
    <col min="3841" max="4090" width="9.140625" style="1644"/>
    <col min="4091" max="4091" width="40.28515625" style="1644" customWidth="1"/>
    <col min="4092" max="4092" width="14.42578125" style="1644" customWidth="1"/>
    <col min="4093" max="4093" width="16" style="1644" customWidth="1"/>
    <col min="4094" max="4094" width="14.42578125" style="1644" customWidth="1"/>
    <col min="4095" max="4095" width="16" style="1644" customWidth="1"/>
    <col min="4096" max="4096" width="3.42578125" style="1644" customWidth="1"/>
    <col min="4097" max="4346" width="9.140625" style="1644"/>
    <col min="4347" max="4347" width="40.28515625" style="1644" customWidth="1"/>
    <col min="4348" max="4348" width="14.42578125" style="1644" customWidth="1"/>
    <col min="4349" max="4349" width="16" style="1644" customWidth="1"/>
    <col min="4350" max="4350" width="14.42578125" style="1644" customWidth="1"/>
    <col min="4351" max="4351" width="16" style="1644" customWidth="1"/>
    <col min="4352" max="4352" width="3.42578125" style="1644" customWidth="1"/>
    <col min="4353" max="4602" width="9.140625" style="1644"/>
    <col min="4603" max="4603" width="40.28515625" style="1644" customWidth="1"/>
    <col min="4604" max="4604" width="14.42578125" style="1644" customWidth="1"/>
    <col min="4605" max="4605" width="16" style="1644" customWidth="1"/>
    <col min="4606" max="4606" width="14.42578125" style="1644" customWidth="1"/>
    <col min="4607" max="4607" width="16" style="1644" customWidth="1"/>
    <col min="4608" max="4608" width="3.42578125" style="1644" customWidth="1"/>
    <col min="4609" max="4858" width="9.140625" style="1644"/>
    <col min="4859" max="4859" width="40.28515625" style="1644" customWidth="1"/>
    <col min="4860" max="4860" width="14.42578125" style="1644" customWidth="1"/>
    <col min="4861" max="4861" width="16" style="1644" customWidth="1"/>
    <col min="4862" max="4862" width="14.42578125" style="1644" customWidth="1"/>
    <col min="4863" max="4863" width="16" style="1644" customWidth="1"/>
    <col min="4864" max="4864" width="3.42578125" style="1644" customWidth="1"/>
    <col min="4865" max="5114" width="9.140625" style="1644"/>
    <col min="5115" max="5115" width="40.28515625" style="1644" customWidth="1"/>
    <col min="5116" max="5116" width="14.42578125" style="1644" customWidth="1"/>
    <col min="5117" max="5117" width="16" style="1644" customWidth="1"/>
    <col min="5118" max="5118" width="14.42578125" style="1644" customWidth="1"/>
    <col min="5119" max="5119" width="16" style="1644" customWidth="1"/>
    <col min="5120" max="5120" width="3.42578125" style="1644" customWidth="1"/>
    <col min="5121" max="5370" width="9.140625" style="1644"/>
    <col min="5371" max="5371" width="40.28515625" style="1644" customWidth="1"/>
    <col min="5372" max="5372" width="14.42578125" style="1644" customWidth="1"/>
    <col min="5373" max="5373" width="16" style="1644" customWidth="1"/>
    <col min="5374" max="5374" width="14.42578125" style="1644" customWidth="1"/>
    <col min="5375" max="5375" width="16" style="1644" customWidth="1"/>
    <col min="5376" max="5376" width="3.42578125" style="1644" customWidth="1"/>
    <col min="5377" max="5626" width="9.140625" style="1644"/>
    <col min="5627" max="5627" width="40.28515625" style="1644" customWidth="1"/>
    <col min="5628" max="5628" width="14.42578125" style="1644" customWidth="1"/>
    <col min="5629" max="5629" width="16" style="1644" customWidth="1"/>
    <col min="5630" max="5630" width="14.42578125" style="1644" customWidth="1"/>
    <col min="5631" max="5631" width="16" style="1644" customWidth="1"/>
    <col min="5632" max="5632" width="3.42578125" style="1644" customWidth="1"/>
    <col min="5633" max="5882" width="9.140625" style="1644"/>
    <col min="5883" max="5883" width="40.28515625" style="1644" customWidth="1"/>
    <col min="5884" max="5884" width="14.42578125" style="1644" customWidth="1"/>
    <col min="5885" max="5885" width="16" style="1644" customWidth="1"/>
    <col min="5886" max="5886" width="14.42578125" style="1644" customWidth="1"/>
    <col min="5887" max="5887" width="16" style="1644" customWidth="1"/>
    <col min="5888" max="5888" width="3.42578125" style="1644" customWidth="1"/>
    <col min="5889" max="6138" width="9.140625" style="1644"/>
    <col min="6139" max="6139" width="40.28515625" style="1644" customWidth="1"/>
    <col min="6140" max="6140" width="14.42578125" style="1644" customWidth="1"/>
    <col min="6141" max="6141" width="16" style="1644" customWidth="1"/>
    <col min="6142" max="6142" width="14.42578125" style="1644" customWidth="1"/>
    <col min="6143" max="6143" width="16" style="1644" customWidth="1"/>
    <col min="6144" max="6144" width="3.42578125" style="1644" customWidth="1"/>
    <col min="6145" max="6394" width="9.140625" style="1644"/>
    <col min="6395" max="6395" width="40.28515625" style="1644" customWidth="1"/>
    <col min="6396" max="6396" width="14.42578125" style="1644" customWidth="1"/>
    <col min="6397" max="6397" width="16" style="1644" customWidth="1"/>
    <col min="6398" max="6398" width="14.42578125" style="1644" customWidth="1"/>
    <col min="6399" max="6399" width="16" style="1644" customWidth="1"/>
    <col min="6400" max="6400" width="3.42578125" style="1644" customWidth="1"/>
    <col min="6401" max="6650" width="9.140625" style="1644"/>
    <col min="6651" max="6651" width="40.28515625" style="1644" customWidth="1"/>
    <col min="6652" max="6652" width="14.42578125" style="1644" customWidth="1"/>
    <col min="6653" max="6653" width="16" style="1644" customWidth="1"/>
    <col min="6654" max="6654" width="14.42578125" style="1644" customWidth="1"/>
    <col min="6655" max="6655" width="16" style="1644" customWidth="1"/>
    <col min="6656" max="6656" width="3.42578125" style="1644" customWidth="1"/>
    <col min="6657" max="6906" width="9.140625" style="1644"/>
    <col min="6907" max="6907" width="40.28515625" style="1644" customWidth="1"/>
    <col min="6908" max="6908" width="14.42578125" style="1644" customWidth="1"/>
    <col min="6909" max="6909" width="16" style="1644" customWidth="1"/>
    <col min="6910" max="6910" width="14.42578125" style="1644" customWidth="1"/>
    <col min="6911" max="6911" width="16" style="1644" customWidth="1"/>
    <col min="6912" max="6912" width="3.42578125" style="1644" customWidth="1"/>
    <col min="6913" max="7162" width="9.140625" style="1644"/>
    <col min="7163" max="7163" width="40.28515625" style="1644" customWidth="1"/>
    <col min="7164" max="7164" width="14.42578125" style="1644" customWidth="1"/>
    <col min="7165" max="7165" width="16" style="1644" customWidth="1"/>
    <col min="7166" max="7166" width="14.42578125" style="1644" customWidth="1"/>
    <col min="7167" max="7167" width="16" style="1644" customWidth="1"/>
    <col min="7168" max="7168" width="3.42578125" style="1644" customWidth="1"/>
    <col min="7169" max="7418" width="9.140625" style="1644"/>
    <col min="7419" max="7419" width="40.28515625" style="1644" customWidth="1"/>
    <col min="7420" max="7420" width="14.42578125" style="1644" customWidth="1"/>
    <col min="7421" max="7421" width="16" style="1644" customWidth="1"/>
    <col min="7422" max="7422" width="14.42578125" style="1644" customWidth="1"/>
    <col min="7423" max="7423" width="16" style="1644" customWidth="1"/>
    <col min="7424" max="7424" width="3.42578125" style="1644" customWidth="1"/>
    <col min="7425" max="7674" width="9.140625" style="1644"/>
    <col min="7675" max="7675" width="40.28515625" style="1644" customWidth="1"/>
    <col min="7676" max="7676" width="14.42578125" style="1644" customWidth="1"/>
    <col min="7677" max="7677" width="16" style="1644" customWidth="1"/>
    <col min="7678" max="7678" width="14.42578125" style="1644" customWidth="1"/>
    <col min="7679" max="7679" width="16" style="1644" customWidth="1"/>
    <col min="7680" max="7680" width="3.42578125" style="1644" customWidth="1"/>
    <col min="7681" max="7930" width="9.140625" style="1644"/>
    <col min="7931" max="7931" width="40.28515625" style="1644" customWidth="1"/>
    <col min="7932" max="7932" width="14.42578125" style="1644" customWidth="1"/>
    <col min="7933" max="7933" width="16" style="1644" customWidth="1"/>
    <col min="7934" max="7934" width="14.42578125" style="1644" customWidth="1"/>
    <col min="7935" max="7935" width="16" style="1644" customWidth="1"/>
    <col min="7936" max="7936" width="3.42578125" style="1644" customWidth="1"/>
    <col min="7937" max="8186" width="9.140625" style="1644"/>
    <col min="8187" max="8187" width="40.28515625" style="1644" customWidth="1"/>
    <col min="8188" max="8188" width="14.42578125" style="1644" customWidth="1"/>
    <col min="8189" max="8189" width="16" style="1644" customWidth="1"/>
    <col min="8190" max="8190" width="14.42578125" style="1644" customWidth="1"/>
    <col min="8191" max="8191" width="16" style="1644" customWidth="1"/>
    <col min="8192" max="8192" width="3.42578125" style="1644" customWidth="1"/>
    <col min="8193" max="8442" width="9.140625" style="1644"/>
    <col min="8443" max="8443" width="40.28515625" style="1644" customWidth="1"/>
    <col min="8444" max="8444" width="14.42578125" style="1644" customWidth="1"/>
    <col min="8445" max="8445" width="16" style="1644" customWidth="1"/>
    <col min="8446" max="8446" width="14.42578125" style="1644" customWidth="1"/>
    <col min="8447" max="8447" width="16" style="1644" customWidth="1"/>
    <col min="8448" max="8448" width="3.42578125" style="1644" customWidth="1"/>
    <col min="8449" max="8698" width="9.140625" style="1644"/>
    <col min="8699" max="8699" width="40.28515625" style="1644" customWidth="1"/>
    <col min="8700" max="8700" width="14.42578125" style="1644" customWidth="1"/>
    <col min="8701" max="8701" width="16" style="1644" customWidth="1"/>
    <col min="8702" max="8702" width="14.42578125" style="1644" customWidth="1"/>
    <col min="8703" max="8703" width="16" style="1644" customWidth="1"/>
    <col min="8704" max="8704" width="3.42578125" style="1644" customWidth="1"/>
    <col min="8705" max="8954" width="9.140625" style="1644"/>
    <col min="8955" max="8955" width="40.28515625" style="1644" customWidth="1"/>
    <col min="8956" max="8956" width="14.42578125" style="1644" customWidth="1"/>
    <col min="8957" max="8957" width="16" style="1644" customWidth="1"/>
    <col min="8958" max="8958" width="14.42578125" style="1644" customWidth="1"/>
    <col min="8959" max="8959" width="16" style="1644" customWidth="1"/>
    <col min="8960" max="8960" width="3.42578125" style="1644" customWidth="1"/>
    <col min="8961" max="9210" width="9.140625" style="1644"/>
    <col min="9211" max="9211" width="40.28515625" style="1644" customWidth="1"/>
    <col min="9212" max="9212" width="14.42578125" style="1644" customWidth="1"/>
    <col min="9213" max="9213" width="16" style="1644" customWidth="1"/>
    <col min="9214" max="9214" width="14.42578125" style="1644" customWidth="1"/>
    <col min="9215" max="9215" width="16" style="1644" customWidth="1"/>
    <col min="9216" max="9216" width="3.42578125" style="1644" customWidth="1"/>
    <col min="9217" max="9466" width="9.140625" style="1644"/>
    <col min="9467" max="9467" width="40.28515625" style="1644" customWidth="1"/>
    <col min="9468" max="9468" width="14.42578125" style="1644" customWidth="1"/>
    <col min="9469" max="9469" width="16" style="1644" customWidth="1"/>
    <col min="9470" max="9470" width="14.42578125" style="1644" customWidth="1"/>
    <col min="9471" max="9471" width="16" style="1644" customWidth="1"/>
    <col min="9472" max="9472" width="3.42578125" style="1644" customWidth="1"/>
    <col min="9473" max="9722" width="9.140625" style="1644"/>
    <col min="9723" max="9723" width="40.28515625" style="1644" customWidth="1"/>
    <col min="9724" max="9724" width="14.42578125" style="1644" customWidth="1"/>
    <col min="9725" max="9725" width="16" style="1644" customWidth="1"/>
    <col min="9726" max="9726" width="14.42578125" style="1644" customWidth="1"/>
    <col min="9727" max="9727" width="16" style="1644" customWidth="1"/>
    <col min="9728" max="9728" width="3.42578125" style="1644" customWidth="1"/>
    <col min="9729" max="9978" width="9.140625" style="1644"/>
    <col min="9979" max="9979" width="40.28515625" style="1644" customWidth="1"/>
    <col min="9980" max="9980" width="14.42578125" style="1644" customWidth="1"/>
    <col min="9981" max="9981" width="16" style="1644" customWidth="1"/>
    <col min="9982" max="9982" width="14.42578125" style="1644" customWidth="1"/>
    <col min="9983" max="9983" width="16" style="1644" customWidth="1"/>
    <col min="9984" max="9984" width="3.42578125" style="1644" customWidth="1"/>
    <col min="9985" max="10234" width="9.140625" style="1644"/>
    <col min="10235" max="10235" width="40.28515625" style="1644" customWidth="1"/>
    <col min="10236" max="10236" width="14.42578125" style="1644" customWidth="1"/>
    <col min="10237" max="10237" width="16" style="1644" customWidth="1"/>
    <col min="10238" max="10238" width="14.42578125" style="1644" customWidth="1"/>
    <col min="10239" max="10239" width="16" style="1644" customWidth="1"/>
    <col min="10240" max="10240" width="3.42578125" style="1644" customWidth="1"/>
    <col min="10241" max="10490" width="9.140625" style="1644"/>
    <col min="10491" max="10491" width="40.28515625" style="1644" customWidth="1"/>
    <col min="10492" max="10492" width="14.42578125" style="1644" customWidth="1"/>
    <col min="10493" max="10493" width="16" style="1644" customWidth="1"/>
    <col min="10494" max="10494" width="14.42578125" style="1644" customWidth="1"/>
    <col min="10495" max="10495" width="16" style="1644" customWidth="1"/>
    <col min="10496" max="10496" width="3.42578125" style="1644" customWidth="1"/>
    <col min="10497" max="10746" width="9.140625" style="1644"/>
    <col min="10747" max="10747" width="40.28515625" style="1644" customWidth="1"/>
    <col min="10748" max="10748" width="14.42578125" style="1644" customWidth="1"/>
    <col min="10749" max="10749" width="16" style="1644" customWidth="1"/>
    <col min="10750" max="10750" width="14.42578125" style="1644" customWidth="1"/>
    <col min="10751" max="10751" width="16" style="1644" customWidth="1"/>
    <col min="10752" max="10752" width="3.42578125" style="1644" customWidth="1"/>
    <col min="10753" max="11002" width="9.140625" style="1644"/>
    <col min="11003" max="11003" width="40.28515625" style="1644" customWidth="1"/>
    <col min="11004" max="11004" width="14.42578125" style="1644" customWidth="1"/>
    <col min="11005" max="11005" width="16" style="1644" customWidth="1"/>
    <col min="11006" max="11006" width="14.42578125" style="1644" customWidth="1"/>
    <col min="11007" max="11007" width="16" style="1644" customWidth="1"/>
    <col min="11008" max="11008" width="3.42578125" style="1644" customWidth="1"/>
    <col min="11009" max="11258" width="9.140625" style="1644"/>
    <col min="11259" max="11259" width="40.28515625" style="1644" customWidth="1"/>
    <col min="11260" max="11260" width="14.42578125" style="1644" customWidth="1"/>
    <col min="11261" max="11261" width="16" style="1644" customWidth="1"/>
    <col min="11262" max="11262" width="14.42578125" style="1644" customWidth="1"/>
    <col min="11263" max="11263" width="16" style="1644" customWidth="1"/>
    <col min="11264" max="11264" width="3.42578125" style="1644" customWidth="1"/>
    <col min="11265" max="11514" width="9.140625" style="1644"/>
    <col min="11515" max="11515" width="40.28515625" style="1644" customWidth="1"/>
    <col min="11516" max="11516" width="14.42578125" style="1644" customWidth="1"/>
    <col min="11517" max="11517" width="16" style="1644" customWidth="1"/>
    <col min="11518" max="11518" width="14.42578125" style="1644" customWidth="1"/>
    <col min="11519" max="11519" width="16" style="1644" customWidth="1"/>
    <col min="11520" max="11520" width="3.42578125" style="1644" customWidth="1"/>
    <col min="11521" max="11770" width="9.140625" style="1644"/>
    <col min="11771" max="11771" width="40.28515625" style="1644" customWidth="1"/>
    <col min="11772" max="11772" width="14.42578125" style="1644" customWidth="1"/>
    <col min="11773" max="11773" width="16" style="1644" customWidth="1"/>
    <col min="11774" max="11774" width="14.42578125" style="1644" customWidth="1"/>
    <col min="11775" max="11775" width="16" style="1644" customWidth="1"/>
    <col min="11776" max="11776" width="3.42578125" style="1644" customWidth="1"/>
    <col min="11777" max="12026" width="9.140625" style="1644"/>
    <col min="12027" max="12027" width="40.28515625" style="1644" customWidth="1"/>
    <col min="12028" max="12028" width="14.42578125" style="1644" customWidth="1"/>
    <col min="12029" max="12029" width="16" style="1644" customWidth="1"/>
    <col min="12030" max="12030" width="14.42578125" style="1644" customWidth="1"/>
    <col min="12031" max="12031" width="16" style="1644" customWidth="1"/>
    <col min="12032" max="12032" width="3.42578125" style="1644" customWidth="1"/>
    <col min="12033" max="12282" width="9.140625" style="1644"/>
    <col min="12283" max="12283" width="40.28515625" style="1644" customWidth="1"/>
    <col min="12284" max="12284" width="14.42578125" style="1644" customWidth="1"/>
    <col min="12285" max="12285" width="16" style="1644" customWidth="1"/>
    <col min="12286" max="12286" width="14.42578125" style="1644" customWidth="1"/>
    <col min="12287" max="12287" width="16" style="1644" customWidth="1"/>
    <col min="12288" max="12288" width="3.42578125" style="1644" customWidth="1"/>
    <col min="12289" max="12538" width="9.140625" style="1644"/>
    <col min="12539" max="12539" width="40.28515625" style="1644" customWidth="1"/>
    <col min="12540" max="12540" width="14.42578125" style="1644" customWidth="1"/>
    <col min="12541" max="12541" width="16" style="1644" customWidth="1"/>
    <col min="12542" max="12542" width="14.42578125" style="1644" customWidth="1"/>
    <col min="12543" max="12543" width="16" style="1644" customWidth="1"/>
    <col min="12544" max="12544" width="3.42578125" style="1644" customWidth="1"/>
    <col min="12545" max="12794" width="9.140625" style="1644"/>
    <col min="12795" max="12795" width="40.28515625" style="1644" customWidth="1"/>
    <col min="12796" max="12796" width="14.42578125" style="1644" customWidth="1"/>
    <col min="12797" max="12797" width="16" style="1644" customWidth="1"/>
    <col min="12798" max="12798" width="14.42578125" style="1644" customWidth="1"/>
    <col min="12799" max="12799" width="16" style="1644" customWidth="1"/>
    <col min="12800" max="12800" width="3.42578125" style="1644" customWidth="1"/>
    <col min="12801" max="13050" width="9.140625" style="1644"/>
    <col min="13051" max="13051" width="40.28515625" style="1644" customWidth="1"/>
    <col min="13052" max="13052" width="14.42578125" style="1644" customWidth="1"/>
    <col min="13053" max="13053" width="16" style="1644" customWidth="1"/>
    <col min="13054" max="13054" width="14.42578125" style="1644" customWidth="1"/>
    <col min="13055" max="13055" width="16" style="1644" customWidth="1"/>
    <col min="13056" max="13056" width="3.42578125" style="1644" customWidth="1"/>
    <col min="13057" max="13306" width="9.140625" style="1644"/>
    <col min="13307" max="13307" width="40.28515625" style="1644" customWidth="1"/>
    <col min="13308" max="13308" width="14.42578125" style="1644" customWidth="1"/>
    <col min="13309" max="13309" width="16" style="1644" customWidth="1"/>
    <col min="13310" max="13310" width="14.42578125" style="1644" customWidth="1"/>
    <col min="13311" max="13311" width="16" style="1644" customWidth="1"/>
    <col min="13312" max="13312" width="3.42578125" style="1644" customWidth="1"/>
    <col min="13313" max="13562" width="9.140625" style="1644"/>
    <col min="13563" max="13563" width="40.28515625" style="1644" customWidth="1"/>
    <col min="13564" max="13564" width="14.42578125" style="1644" customWidth="1"/>
    <col min="13565" max="13565" width="16" style="1644" customWidth="1"/>
    <col min="13566" max="13566" width="14.42578125" style="1644" customWidth="1"/>
    <col min="13567" max="13567" width="16" style="1644" customWidth="1"/>
    <col min="13568" max="13568" width="3.42578125" style="1644" customWidth="1"/>
    <col min="13569" max="13818" width="9.140625" style="1644"/>
    <col min="13819" max="13819" width="40.28515625" style="1644" customWidth="1"/>
    <col min="13820" max="13820" width="14.42578125" style="1644" customWidth="1"/>
    <col min="13821" max="13821" width="16" style="1644" customWidth="1"/>
    <col min="13822" max="13822" width="14.42578125" style="1644" customWidth="1"/>
    <col min="13823" max="13823" width="16" style="1644" customWidth="1"/>
    <col min="13824" max="13824" width="3.42578125" style="1644" customWidth="1"/>
    <col min="13825" max="14074" width="9.140625" style="1644"/>
    <col min="14075" max="14075" width="40.28515625" style="1644" customWidth="1"/>
    <col min="14076" max="14076" width="14.42578125" style="1644" customWidth="1"/>
    <col min="14077" max="14077" width="16" style="1644" customWidth="1"/>
    <col min="14078" max="14078" width="14.42578125" style="1644" customWidth="1"/>
    <col min="14079" max="14079" width="16" style="1644" customWidth="1"/>
    <col min="14080" max="14080" width="3.42578125" style="1644" customWidth="1"/>
    <col min="14081" max="14330" width="9.140625" style="1644"/>
    <col min="14331" max="14331" width="40.28515625" style="1644" customWidth="1"/>
    <col min="14332" max="14332" width="14.42578125" style="1644" customWidth="1"/>
    <col min="14333" max="14333" width="16" style="1644" customWidth="1"/>
    <col min="14334" max="14334" width="14.42578125" style="1644" customWidth="1"/>
    <col min="14335" max="14335" width="16" style="1644" customWidth="1"/>
    <col min="14336" max="14336" width="3.42578125" style="1644" customWidth="1"/>
    <col min="14337" max="14586" width="9.140625" style="1644"/>
    <col min="14587" max="14587" width="40.28515625" style="1644" customWidth="1"/>
    <col min="14588" max="14588" width="14.42578125" style="1644" customWidth="1"/>
    <col min="14589" max="14589" width="16" style="1644" customWidth="1"/>
    <col min="14590" max="14590" width="14.42578125" style="1644" customWidth="1"/>
    <col min="14591" max="14591" width="16" style="1644" customWidth="1"/>
    <col min="14592" max="14592" width="3.42578125" style="1644" customWidth="1"/>
    <col min="14593" max="14842" width="9.140625" style="1644"/>
    <col min="14843" max="14843" width="40.28515625" style="1644" customWidth="1"/>
    <col min="14844" max="14844" width="14.42578125" style="1644" customWidth="1"/>
    <col min="14845" max="14845" width="16" style="1644" customWidth="1"/>
    <col min="14846" max="14846" width="14.42578125" style="1644" customWidth="1"/>
    <col min="14847" max="14847" width="16" style="1644" customWidth="1"/>
    <col min="14848" max="14848" width="3.42578125" style="1644" customWidth="1"/>
    <col min="14849" max="15098" width="9.140625" style="1644"/>
    <col min="15099" max="15099" width="40.28515625" style="1644" customWidth="1"/>
    <col min="15100" max="15100" width="14.42578125" style="1644" customWidth="1"/>
    <col min="15101" max="15101" width="16" style="1644" customWidth="1"/>
    <col min="15102" max="15102" width="14.42578125" style="1644" customWidth="1"/>
    <col min="15103" max="15103" width="16" style="1644" customWidth="1"/>
    <col min="15104" max="15104" width="3.42578125" style="1644" customWidth="1"/>
    <col min="15105" max="15354" width="9.140625" style="1644"/>
    <col min="15355" max="15355" width="40.28515625" style="1644" customWidth="1"/>
    <col min="15356" max="15356" width="14.42578125" style="1644" customWidth="1"/>
    <col min="15357" max="15357" width="16" style="1644" customWidth="1"/>
    <col min="15358" max="15358" width="14.42578125" style="1644" customWidth="1"/>
    <col min="15359" max="15359" width="16" style="1644" customWidth="1"/>
    <col min="15360" max="15360" width="3.42578125" style="1644" customWidth="1"/>
    <col min="15361" max="15610" width="9.140625" style="1644"/>
    <col min="15611" max="15611" width="40.28515625" style="1644" customWidth="1"/>
    <col min="15612" max="15612" width="14.42578125" style="1644" customWidth="1"/>
    <col min="15613" max="15613" width="16" style="1644" customWidth="1"/>
    <col min="15614" max="15614" width="14.42578125" style="1644" customWidth="1"/>
    <col min="15615" max="15615" width="16" style="1644" customWidth="1"/>
    <col min="15616" max="15616" width="3.42578125" style="1644" customWidth="1"/>
    <col min="15617" max="15866" width="9.140625" style="1644"/>
    <col min="15867" max="15867" width="40.28515625" style="1644" customWidth="1"/>
    <col min="15868" max="15868" width="14.42578125" style="1644" customWidth="1"/>
    <col min="15869" max="15869" width="16" style="1644" customWidth="1"/>
    <col min="15870" max="15870" width="14.42578125" style="1644" customWidth="1"/>
    <col min="15871" max="15871" width="16" style="1644" customWidth="1"/>
    <col min="15872" max="15872" width="3.42578125" style="1644" customWidth="1"/>
    <col min="15873" max="16122" width="9.140625" style="1644"/>
    <col min="16123" max="16123" width="40.28515625" style="1644" customWidth="1"/>
    <col min="16124" max="16124" width="14.42578125" style="1644" customWidth="1"/>
    <col min="16125" max="16125" width="16" style="1644" customWidth="1"/>
    <col min="16126" max="16126" width="14.42578125" style="1644" customWidth="1"/>
    <col min="16127" max="16127" width="16" style="1644" customWidth="1"/>
    <col min="16128" max="16128" width="3.42578125" style="1644" customWidth="1"/>
    <col min="16129" max="16384" width="9.140625" style="1644"/>
  </cols>
  <sheetData>
    <row r="1" spans="2:15" ht="17.25" x14ac:dyDescent="0.25">
      <c r="B1" s="1642" t="s">
        <v>3963</v>
      </c>
      <c r="C1" s="1643"/>
    </row>
    <row r="2" spans="2:15" ht="18" thickBot="1" x14ac:dyDescent="0.3">
      <c r="B2" s="1643"/>
      <c r="C2" s="1645"/>
      <c r="D2" s="1646"/>
      <c r="E2" s="1646"/>
      <c r="F2" s="1646"/>
      <c r="G2" s="1646"/>
      <c r="H2" s="1646"/>
      <c r="I2" s="1646"/>
      <c r="J2" s="1646"/>
      <c r="K2" s="1646"/>
      <c r="L2" s="1646"/>
      <c r="M2" s="1646"/>
    </row>
    <row r="3" spans="2:15" s="1566" customFormat="1" ht="33.75" thickBot="1" x14ac:dyDescent="0.3">
      <c r="B3" s="3439"/>
      <c r="C3" s="3440"/>
      <c r="D3" s="3443" t="s">
        <v>3964</v>
      </c>
      <c r="E3" s="3444"/>
      <c r="F3" s="3443" t="s">
        <v>3965</v>
      </c>
      <c r="G3" s="3445"/>
      <c r="H3" s="3443" t="s">
        <v>3966</v>
      </c>
      <c r="I3" s="3444"/>
      <c r="J3" s="3446" t="s">
        <v>3967</v>
      </c>
      <c r="K3" s="3447"/>
      <c r="L3" s="1647" t="s">
        <v>3968</v>
      </c>
      <c r="M3" s="1648" t="s">
        <v>3969</v>
      </c>
      <c r="O3" s="1617"/>
    </row>
    <row r="4" spans="2:15" s="1566" customFormat="1" ht="18" thickBot="1" x14ac:dyDescent="0.3">
      <c r="B4" s="3441"/>
      <c r="C4" s="3442"/>
      <c r="D4" s="1649" t="s">
        <v>3970</v>
      </c>
      <c r="E4" s="1649" t="s">
        <v>3971</v>
      </c>
      <c r="F4" s="1649" t="s">
        <v>3972</v>
      </c>
      <c r="G4" s="1649" t="s">
        <v>3973</v>
      </c>
      <c r="H4" s="1650" t="s">
        <v>3974</v>
      </c>
      <c r="I4" s="1649" t="s">
        <v>3975</v>
      </c>
      <c r="J4" s="1649" t="s">
        <v>3976</v>
      </c>
      <c r="K4" s="1649" t="s">
        <v>3977</v>
      </c>
      <c r="L4" s="1649" t="s">
        <v>3978</v>
      </c>
      <c r="M4" s="1651" t="s">
        <v>3979</v>
      </c>
    </row>
    <row r="5" spans="2:15" s="1566" customFormat="1" ht="17.25" x14ac:dyDescent="0.25">
      <c r="B5" s="1652">
        <v>1</v>
      </c>
      <c r="C5" s="1605" t="s">
        <v>3980</v>
      </c>
      <c r="D5" s="1606">
        <v>3500</v>
      </c>
      <c r="E5" s="1606">
        <v>3500</v>
      </c>
      <c r="F5" s="1607">
        <v>4000</v>
      </c>
      <c r="G5" s="1607">
        <v>3500</v>
      </c>
      <c r="H5" s="1606">
        <v>2000</v>
      </c>
      <c r="I5" s="1606">
        <v>3500</v>
      </c>
      <c r="J5" s="1606">
        <v>3000</v>
      </c>
      <c r="K5" s="1606">
        <v>3000</v>
      </c>
      <c r="L5" s="1606">
        <v>5000</v>
      </c>
      <c r="M5" s="1606" t="s">
        <v>197</v>
      </c>
    </row>
    <row r="6" spans="2:15" s="1566" customFormat="1" ht="17.25" x14ac:dyDescent="0.25">
      <c r="B6" s="1581">
        <v>2</v>
      </c>
      <c r="C6" s="1584" t="s">
        <v>3981</v>
      </c>
      <c r="D6" s="1606">
        <f>7500</f>
        <v>7500</v>
      </c>
      <c r="E6" s="1606">
        <v>8750</v>
      </c>
      <c r="F6" s="1607">
        <v>8600</v>
      </c>
      <c r="G6" s="1607">
        <v>6900</v>
      </c>
      <c r="H6" s="1606">
        <v>4700</v>
      </c>
      <c r="I6" s="1606">
        <v>8750</v>
      </c>
      <c r="J6" s="1606">
        <v>7100</v>
      </c>
      <c r="K6" s="1606">
        <v>5650</v>
      </c>
      <c r="L6" s="1606">
        <v>12400</v>
      </c>
      <c r="M6" s="1606">
        <v>500</v>
      </c>
    </row>
    <row r="7" spans="2:15" s="1566" customFormat="1" ht="17.25" x14ac:dyDescent="0.25">
      <c r="B7" s="1581">
        <v>3</v>
      </c>
      <c r="C7" s="1584" t="s">
        <v>3982</v>
      </c>
      <c r="D7" s="1606">
        <v>6000</v>
      </c>
      <c r="E7" s="1606">
        <v>3500</v>
      </c>
      <c r="F7" s="1607">
        <f>1000+2900</f>
        <v>3900</v>
      </c>
      <c r="G7" s="1607">
        <v>3500</v>
      </c>
      <c r="H7" s="1606">
        <v>1500</v>
      </c>
      <c r="I7" s="1606">
        <v>3500</v>
      </c>
      <c r="J7" s="1606">
        <v>600</v>
      </c>
      <c r="K7" s="1606" t="s">
        <v>197</v>
      </c>
      <c r="L7" s="1606">
        <f>400+5000</f>
        <v>5400</v>
      </c>
      <c r="M7" s="1606">
        <v>500</v>
      </c>
    </row>
    <row r="8" spans="2:15" s="1566" customFormat="1" ht="17.25" x14ac:dyDescent="0.25">
      <c r="B8" s="1581">
        <v>4</v>
      </c>
      <c r="C8" s="1584" t="s">
        <v>3983</v>
      </c>
      <c r="D8" s="1608">
        <v>1.62</v>
      </c>
      <c r="E8" s="1608">
        <v>0.95</v>
      </c>
      <c r="F8" s="1609">
        <v>1.7</v>
      </c>
      <c r="G8" s="1609">
        <v>1.79</v>
      </c>
      <c r="H8" s="1608">
        <v>1.89</v>
      </c>
      <c r="I8" s="1608">
        <v>1.45</v>
      </c>
      <c r="J8" s="1608">
        <v>1.9</v>
      </c>
      <c r="K8" s="1608">
        <v>1.9</v>
      </c>
      <c r="L8" s="1608">
        <v>1.95</v>
      </c>
      <c r="M8" s="1608">
        <v>6.95</v>
      </c>
    </row>
    <row r="9" spans="2:15" s="1566" customFormat="1" ht="17.25" x14ac:dyDescent="0.25">
      <c r="B9" s="1581">
        <v>5</v>
      </c>
      <c r="C9" s="1584" t="s">
        <v>3984</v>
      </c>
      <c r="D9" s="1609">
        <v>1.69</v>
      </c>
      <c r="E9" s="1609">
        <v>1.1399999999999999</v>
      </c>
      <c r="F9" s="1609">
        <v>1.7</v>
      </c>
      <c r="G9" s="1609">
        <v>1.82</v>
      </c>
      <c r="H9" s="1608">
        <v>1.89</v>
      </c>
      <c r="I9" s="1608">
        <v>1.45</v>
      </c>
      <c r="J9" s="1608">
        <v>1.9</v>
      </c>
      <c r="K9" s="1608" t="s">
        <v>197</v>
      </c>
      <c r="L9" s="1608">
        <v>2.12</v>
      </c>
      <c r="M9" s="1608" t="s">
        <v>197</v>
      </c>
    </row>
    <row r="10" spans="2:15" s="1566" customFormat="1" ht="17.25" x14ac:dyDescent="0.25">
      <c r="B10" s="1581">
        <v>6</v>
      </c>
      <c r="C10" s="1584" t="s">
        <v>3985</v>
      </c>
      <c r="D10" s="1608">
        <v>1.69</v>
      </c>
      <c r="E10" s="1608">
        <v>1.04</v>
      </c>
      <c r="F10" s="1609">
        <v>1.7</v>
      </c>
      <c r="G10" s="1609">
        <v>1.8</v>
      </c>
      <c r="H10" s="1608">
        <v>1.89</v>
      </c>
      <c r="I10" s="1608">
        <v>1.45</v>
      </c>
      <c r="J10" s="1608">
        <v>1.9</v>
      </c>
      <c r="K10" s="1608" t="s">
        <v>197</v>
      </c>
      <c r="L10" s="1608">
        <v>2.02</v>
      </c>
      <c r="M10" s="1608">
        <v>7.6</v>
      </c>
    </row>
    <row r="11" spans="2:15" s="1566" customFormat="1" ht="17.25" x14ac:dyDescent="0.25">
      <c r="B11" s="1581">
        <v>7</v>
      </c>
      <c r="C11" s="1584" t="s">
        <v>3986</v>
      </c>
      <c r="D11" s="1610">
        <v>99.863</v>
      </c>
      <c r="E11" s="1610">
        <v>99.822000000000003</v>
      </c>
      <c r="F11" s="1611">
        <v>100</v>
      </c>
      <c r="G11" s="1611">
        <v>99.971000000000004</v>
      </c>
      <c r="H11" s="1608">
        <v>100</v>
      </c>
      <c r="I11" s="1608">
        <v>100</v>
      </c>
      <c r="J11" s="1610">
        <v>100</v>
      </c>
      <c r="K11" s="1610" t="s">
        <v>197</v>
      </c>
      <c r="L11" s="1610">
        <v>99.369</v>
      </c>
      <c r="M11" s="1653">
        <v>94.241</v>
      </c>
    </row>
    <row r="12" spans="2:15" s="1566" customFormat="1" ht="18" thickBot="1" x14ac:dyDescent="0.3">
      <c r="B12" s="1654"/>
      <c r="C12" s="1574"/>
      <c r="D12" s="1613"/>
      <c r="E12" s="1613"/>
      <c r="F12" s="1614"/>
      <c r="G12" s="1614"/>
      <c r="H12" s="1613"/>
      <c r="I12" s="1613"/>
      <c r="J12" s="1613"/>
      <c r="K12" s="1613"/>
      <c r="L12" s="1613"/>
      <c r="M12" s="1613"/>
    </row>
    <row r="13" spans="2:15" s="1659" customFormat="1" ht="15.75" x14ac:dyDescent="0.25">
      <c r="B13" s="1655" t="s">
        <v>3987</v>
      </c>
      <c r="C13" s="1656"/>
      <c r="D13" s="1657"/>
      <c r="E13" s="1657"/>
      <c r="F13" s="1658"/>
      <c r="G13" s="1658"/>
      <c r="H13" s="1658"/>
      <c r="I13" s="1658"/>
      <c r="J13" s="1658"/>
      <c r="K13" s="1658"/>
      <c r="L13" s="1658"/>
      <c r="M13" s="1658"/>
    </row>
    <row r="14" spans="2:15" s="1659" customFormat="1" ht="15.75" x14ac:dyDescent="0.25">
      <c r="B14" s="1655" t="s">
        <v>3988</v>
      </c>
      <c r="C14" s="1656"/>
      <c r="D14" s="1657"/>
      <c r="E14" s="1657"/>
      <c r="F14" s="1658"/>
      <c r="G14" s="1658"/>
      <c r="H14" s="1658"/>
      <c r="I14" s="1658"/>
      <c r="J14" s="1658"/>
      <c r="K14" s="1658"/>
      <c r="L14" s="1658"/>
      <c r="M14" s="1658"/>
    </row>
    <row r="15" spans="2:15" s="1659" customFormat="1" ht="15.75" x14ac:dyDescent="0.25">
      <c r="B15" s="1655" t="s">
        <v>3989</v>
      </c>
      <c r="C15" s="1656"/>
      <c r="D15" s="1657"/>
      <c r="F15" s="1658"/>
      <c r="G15" s="1658"/>
      <c r="H15" s="1658"/>
      <c r="I15" s="1658"/>
      <c r="J15" s="1658"/>
      <c r="K15" s="1658"/>
      <c r="L15" s="1658"/>
      <c r="M15" s="1658"/>
    </row>
    <row r="16" spans="2:15" s="1659" customFormat="1" ht="15.75" x14ac:dyDescent="0.25">
      <c r="B16" s="1655" t="s">
        <v>3990</v>
      </c>
      <c r="C16" s="1656"/>
      <c r="D16" s="1657"/>
      <c r="F16" s="1658"/>
      <c r="G16" s="1658"/>
      <c r="H16" s="1658"/>
      <c r="I16" s="1658"/>
      <c r="J16" s="1658"/>
      <c r="K16" s="1658"/>
      <c r="L16" s="1658"/>
      <c r="M16" s="1658"/>
    </row>
    <row r="17" spans="2:13" s="1659" customFormat="1" ht="15.75" x14ac:dyDescent="0.25">
      <c r="B17" s="1655" t="s">
        <v>3991</v>
      </c>
      <c r="C17" s="1656"/>
      <c r="D17" s="1657"/>
      <c r="F17" s="1658"/>
      <c r="G17" s="1658"/>
      <c r="H17" s="1658"/>
      <c r="I17" s="1658"/>
      <c r="J17" s="1658"/>
      <c r="K17" s="1658"/>
      <c r="L17" s="1658"/>
      <c r="M17" s="1658"/>
    </row>
    <row r="18" spans="2:13" s="1659" customFormat="1" ht="15.75" x14ac:dyDescent="0.25">
      <c r="B18" s="1655" t="s">
        <v>3992</v>
      </c>
      <c r="C18" s="1660"/>
      <c r="D18" s="1658"/>
      <c r="F18" s="1658"/>
      <c r="G18" s="1658"/>
      <c r="H18" s="1658"/>
      <c r="I18" s="1658"/>
      <c r="J18" s="1658"/>
      <c r="K18" s="1658"/>
      <c r="L18" s="1658"/>
      <c r="M18" s="1658"/>
    </row>
    <row r="19" spans="2:13" s="1659" customFormat="1" ht="15.75" x14ac:dyDescent="0.25">
      <c r="B19" s="1655" t="s">
        <v>3993</v>
      </c>
      <c r="C19" s="1656"/>
      <c r="D19" s="1657"/>
      <c r="F19" s="1658"/>
      <c r="G19" s="1658"/>
      <c r="H19" s="1658"/>
      <c r="I19" s="1658"/>
      <c r="J19" s="1658"/>
      <c r="K19" s="1658"/>
      <c r="L19" s="1658"/>
      <c r="M19" s="1658"/>
    </row>
    <row r="20" spans="2:13" s="1659" customFormat="1" ht="15.75" x14ac:dyDescent="0.25">
      <c r="B20" s="1655" t="s">
        <v>3994</v>
      </c>
      <c r="C20" s="1656"/>
      <c r="D20" s="1657"/>
      <c r="F20" s="1658"/>
      <c r="G20" s="1658"/>
      <c r="H20" s="1658"/>
      <c r="I20" s="1658"/>
      <c r="J20" s="1658"/>
      <c r="K20" s="1658"/>
      <c r="L20" s="1658"/>
      <c r="M20" s="1658"/>
    </row>
    <row r="21" spans="2:13" s="1662" customFormat="1" ht="14.25" x14ac:dyDescent="0.25">
      <c r="B21" s="1615" t="s">
        <v>3907</v>
      </c>
      <c r="C21" s="1661"/>
    </row>
    <row r="24" spans="2:13" ht="17.25" x14ac:dyDescent="0.25">
      <c r="D24" s="1663"/>
      <c r="E24" s="1663"/>
      <c r="F24" s="1663"/>
      <c r="G24" s="1663"/>
      <c r="H24" s="1663"/>
    </row>
  </sheetData>
  <mergeCells count="5">
    <mergeCell ref="B3:C4"/>
    <mergeCell ref="D3:E3"/>
    <mergeCell ref="F3:G3"/>
    <mergeCell ref="H3:I3"/>
    <mergeCell ref="J3:K3"/>
  </mergeCells>
  <pageMargins left="0.7" right="0.7" top="0.75" bottom="0.75" header="0.3" footer="0.3"/>
  <pageSetup paperSize="9" scale="60"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0C61F-74E1-4421-8ADE-977A9C42C04A}">
  <dimension ref="A1:AA22"/>
  <sheetViews>
    <sheetView zoomScaleNormal="100" zoomScaleSheetLayoutView="90" workbookViewId="0">
      <selection activeCell="C112" sqref="C112"/>
    </sheetView>
  </sheetViews>
  <sheetFormatPr defaultColWidth="9.140625" defaultRowHeight="20.100000000000001" customHeight="1" x14ac:dyDescent="0.25"/>
  <cols>
    <col min="1" max="1" width="5.140625" style="1534" customWidth="1"/>
    <col min="2" max="2" width="54.140625" style="1534" bestFit="1" customWidth="1"/>
    <col min="3" max="6" width="15.7109375" style="1534" customWidth="1"/>
    <col min="7" max="7" width="3" style="1534" customWidth="1"/>
    <col min="8" max="13" width="9.28515625" style="1534" customWidth="1"/>
    <col min="14" max="16384" width="9.140625" style="1534"/>
  </cols>
  <sheetData>
    <row r="1" spans="1:27" ht="17.25" x14ac:dyDescent="0.25">
      <c r="A1" s="1475" t="s">
        <v>3995</v>
      </c>
      <c r="B1" s="1476"/>
      <c r="C1" s="1476"/>
      <c r="D1" s="1476"/>
      <c r="E1" s="1476"/>
      <c r="F1" s="1476"/>
      <c r="G1" s="1476"/>
      <c r="H1" s="1476"/>
      <c r="I1" s="1477"/>
      <c r="J1" s="1477"/>
    </row>
    <row r="2" spans="1:27" ht="18" thickBot="1" x14ac:dyDescent="0.3">
      <c r="A2" s="1476"/>
      <c r="B2" s="1476"/>
      <c r="C2" s="1525"/>
      <c r="D2" s="1525"/>
      <c r="E2" s="1525"/>
      <c r="F2" s="1525"/>
    </row>
    <row r="3" spans="1:27" ht="18" thickBot="1" x14ac:dyDescent="0.3">
      <c r="A3" s="3423"/>
      <c r="B3" s="3448"/>
      <c r="C3" s="3425" t="s">
        <v>3901</v>
      </c>
      <c r="D3" s="3427"/>
      <c r="E3" s="3425" t="s">
        <v>3628</v>
      </c>
      <c r="F3" s="3427"/>
    </row>
    <row r="4" spans="1:27" ht="18" thickBot="1" x14ac:dyDescent="0.3">
      <c r="A4" s="1485"/>
      <c r="B4" s="1486"/>
      <c r="C4" s="1664">
        <v>43894</v>
      </c>
      <c r="D4" s="1664">
        <v>43908</v>
      </c>
      <c r="E4" s="1488">
        <v>43862</v>
      </c>
      <c r="F4" s="1665">
        <v>43891</v>
      </c>
      <c r="R4" s="1477"/>
      <c r="S4" s="1477"/>
      <c r="T4" s="1477"/>
      <c r="U4" s="1477"/>
      <c r="V4" s="1477"/>
      <c r="W4" s="1477"/>
      <c r="X4" s="1477"/>
      <c r="Y4" s="1477"/>
      <c r="Z4" s="1477"/>
      <c r="AA4" s="1477"/>
    </row>
    <row r="5" spans="1:27" ht="17.25" x14ac:dyDescent="0.25">
      <c r="A5" s="1514">
        <v>1</v>
      </c>
      <c r="B5" s="1666" t="s">
        <v>3996</v>
      </c>
      <c r="C5" s="1496">
        <v>2000</v>
      </c>
      <c r="D5" s="1496">
        <v>2000</v>
      </c>
      <c r="E5" s="1497">
        <v>10500</v>
      </c>
      <c r="F5" s="1497">
        <f>SUM(C5:D5)</f>
        <v>4000</v>
      </c>
    </row>
    <row r="6" spans="1:27" ht="17.25" x14ac:dyDescent="0.25">
      <c r="A6" s="1514">
        <v>2</v>
      </c>
      <c r="B6" s="1666" t="s">
        <v>3941</v>
      </c>
      <c r="C6" s="1496">
        <v>5600</v>
      </c>
      <c r="D6" s="1496">
        <v>6100</v>
      </c>
      <c r="E6" s="1497">
        <v>26300</v>
      </c>
      <c r="F6" s="1497">
        <f>SUM(C6:D6)</f>
        <v>11700</v>
      </c>
    </row>
    <row r="7" spans="1:27" ht="17.25" x14ac:dyDescent="0.25">
      <c r="A7" s="1514">
        <v>3</v>
      </c>
      <c r="B7" s="1667" t="s">
        <v>3997</v>
      </c>
      <c r="C7" s="1496">
        <v>2000</v>
      </c>
      <c r="D7" s="1496">
        <v>2000</v>
      </c>
      <c r="E7" s="1497">
        <v>10500</v>
      </c>
      <c r="F7" s="1497">
        <f>SUM(C7:D7)</f>
        <v>4000</v>
      </c>
    </row>
    <row r="8" spans="1:27" ht="17.25" x14ac:dyDescent="0.25">
      <c r="A8" s="1514">
        <v>4</v>
      </c>
      <c r="B8" s="1666" t="s">
        <v>3998</v>
      </c>
      <c r="C8" s="1668">
        <v>1.82</v>
      </c>
      <c r="D8" s="1669" t="s">
        <v>3999</v>
      </c>
      <c r="E8" s="1496" t="s">
        <v>197</v>
      </c>
      <c r="F8" s="1497" t="s">
        <v>197</v>
      </c>
    </row>
    <row r="9" spans="1:27" ht="17.25" x14ac:dyDescent="0.25">
      <c r="A9" s="1514">
        <v>5</v>
      </c>
      <c r="B9" s="1666" t="s">
        <v>3946</v>
      </c>
      <c r="C9" s="1670">
        <v>99.861000000000004</v>
      </c>
      <c r="D9" s="1670">
        <v>99.87</v>
      </c>
      <c r="E9" s="1496" t="s">
        <v>197</v>
      </c>
      <c r="F9" s="1497" t="s">
        <v>197</v>
      </c>
    </row>
    <row r="10" spans="1:27" ht="18" thickBot="1" x14ac:dyDescent="0.3">
      <c r="A10" s="1671"/>
      <c r="B10" s="1501"/>
      <c r="C10" s="1502"/>
      <c r="D10" s="1502"/>
      <c r="E10" s="1502"/>
      <c r="F10" s="1502"/>
    </row>
    <row r="11" spans="1:27" s="1550" customFormat="1" ht="17.25" x14ac:dyDescent="0.3">
      <c r="A11" s="1507" t="s">
        <v>396</v>
      </c>
      <c r="B11" s="1672"/>
      <c r="C11" s="1672"/>
      <c r="D11" s="1672"/>
      <c r="E11" s="1672"/>
    </row>
    <row r="12" spans="1:27" s="1550" customFormat="1" ht="17.25" x14ac:dyDescent="0.3">
      <c r="A12" s="1507" t="s">
        <v>4000</v>
      </c>
      <c r="B12" s="1672"/>
      <c r="C12" s="1672"/>
      <c r="D12" s="1672"/>
      <c r="E12" s="1672"/>
    </row>
    <row r="13" spans="1:27" s="1550" customFormat="1" ht="17.25" x14ac:dyDescent="0.3">
      <c r="A13" s="3449" t="s">
        <v>4001</v>
      </c>
      <c r="B13" s="3449"/>
      <c r="C13" s="3449"/>
      <c r="D13" s="3449"/>
      <c r="E13" s="3449"/>
    </row>
    <row r="14" spans="1:27" s="1550" customFormat="1" ht="17.25" x14ac:dyDescent="0.3">
      <c r="A14" s="1507" t="s">
        <v>4002</v>
      </c>
      <c r="B14" s="1507"/>
      <c r="C14" s="1507"/>
      <c r="D14" s="1507"/>
      <c r="E14" s="1507"/>
    </row>
    <row r="15" spans="1:27" s="1550" customFormat="1" ht="17.25" x14ac:dyDescent="0.3">
      <c r="A15" s="1507" t="s">
        <v>3907</v>
      </c>
      <c r="B15" s="1672"/>
      <c r="C15" s="1672"/>
      <c r="D15" s="1672"/>
      <c r="E15" s="1672"/>
    </row>
    <row r="18" spans="4:8" ht="17.25" x14ac:dyDescent="0.25">
      <c r="H18" s="1534" t="s">
        <v>3922</v>
      </c>
    </row>
    <row r="22" spans="4:8" ht="17.25" x14ac:dyDescent="0.25">
      <c r="D22" s="1673"/>
      <c r="E22" s="1673"/>
      <c r="F22" s="1673"/>
      <c r="G22" s="1673"/>
      <c r="H22" s="1673"/>
    </row>
  </sheetData>
  <mergeCells count="4">
    <mergeCell ref="A3:B3"/>
    <mergeCell ref="C3:D3"/>
    <mergeCell ref="E3:F3"/>
    <mergeCell ref="A13:E13"/>
  </mergeCells>
  <pageMargins left="0.7" right="0.7" top="0.75" bottom="0.75" header="0.3" footer="0.3"/>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E94F8-036D-4C40-AE1A-C68B74B2BF49}">
  <sheetPr>
    <pageSetUpPr fitToPage="1"/>
  </sheetPr>
  <dimension ref="A1:F21"/>
  <sheetViews>
    <sheetView zoomScaleNormal="100" zoomScaleSheetLayoutView="100" workbookViewId="0">
      <selection activeCell="C112" sqref="C112"/>
    </sheetView>
  </sheetViews>
  <sheetFormatPr defaultRowHeight="20.100000000000001" customHeight="1" x14ac:dyDescent="0.25"/>
  <cols>
    <col min="1" max="1" width="5.5703125" style="1644" customWidth="1"/>
    <col min="2" max="2" width="45.42578125" style="1644" bestFit="1" customWidth="1"/>
    <col min="3" max="6" width="31.85546875" style="1644" bestFit="1" customWidth="1"/>
    <col min="7" max="248" width="9.140625" style="1644"/>
    <col min="249" max="249" width="40.28515625" style="1644" customWidth="1"/>
    <col min="250" max="250" width="14.42578125" style="1644" customWidth="1"/>
    <col min="251" max="251" width="16" style="1644" customWidth="1"/>
    <col min="252" max="252" width="14.42578125" style="1644" customWidth="1"/>
    <col min="253" max="253" width="16" style="1644" customWidth="1"/>
    <col min="254" max="254" width="3.42578125" style="1644" customWidth="1"/>
    <col min="255" max="504" width="9.140625" style="1644"/>
    <col min="505" max="505" width="40.28515625" style="1644" customWidth="1"/>
    <col min="506" max="506" width="14.42578125" style="1644" customWidth="1"/>
    <col min="507" max="507" width="16" style="1644" customWidth="1"/>
    <col min="508" max="508" width="14.42578125" style="1644" customWidth="1"/>
    <col min="509" max="509" width="16" style="1644" customWidth="1"/>
    <col min="510" max="510" width="3.42578125" style="1644" customWidth="1"/>
    <col min="511" max="760" width="9.140625" style="1644"/>
    <col min="761" max="761" width="40.28515625" style="1644" customWidth="1"/>
    <col min="762" max="762" width="14.42578125" style="1644" customWidth="1"/>
    <col min="763" max="763" width="16" style="1644" customWidth="1"/>
    <col min="764" max="764" width="14.42578125" style="1644" customWidth="1"/>
    <col min="765" max="765" width="16" style="1644" customWidth="1"/>
    <col min="766" max="766" width="3.42578125" style="1644" customWidth="1"/>
    <col min="767" max="1016" width="9.140625" style="1644"/>
    <col min="1017" max="1017" width="40.28515625" style="1644" customWidth="1"/>
    <col min="1018" max="1018" width="14.42578125" style="1644" customWidth="1"/>
    <col min="1019" max="1019" width="16" style="1644" customWidth="1"/>
    <col min="1020" max="1020" width="14.42578125" style="1644" customWidth="1"/>
    <col min="1021" max="1021" width="16" style="1644" customWidth="1"/>
    <col min="1022" max="1022" width="3.42578125" style="1644" customWidth="1"/>
    <col min="1023" max="1272" width="9.140625" style="1644"/>
    <col min="1273" max="1273" width="40.28515625" style="1644" customWidth="1"/>
    <col min="1274" max="1274" width="14.42578125" style="1644" customWidth="1"/>
    <col min="1275" max="1275" width="16" style="1644" customWidth="1"/>
    <col min="1276" max="1276" width="14.42578125" style="1644" customWidth="1"/>
    <col min="1277" max="1277" width="16" style="1644" customWidth="1"/>
    <col min="1278" max="1278" width="3.42578125" style="1644" customWidth="1"/>
    <col min="1279" max="1528" width="9.140625" style="1644"/>
    <col min="1529" max="1529" width="40.28515625" style="1644" customWidth="1"/>
    <col min="1530" max="1530" width="14.42578125" style="1644" customWidth="1"/>
    <col min="1531" max="1531" width="16" style="1644" customWidth="1"/>
    <col min="1532" max="1532" width="14.42578125" style="1644" customWidth="1"/>
    <col min="1533" max="1533" width="16" style="1644" customWidth="1"/>
    <col min="1534" max="1534" width="3.42578125" style="1644" customWidth="1"/>
    <col min="1535" max="1784" width="9.140625" style="1644"/>
    <col min="1785" max="1785" width="40.28515625" style="1644" customWidth="1"/>
    <col min="1786" max="1786" width="14.42578125" style="1644" customWidth="1"/>
    <col min="1787" max="1787" width="16" style="1644" customWidth="1"/>
    <col min="1788" max="1788" width="14.42578125" style="1644" customWidth="1"/>
    <col min="1789" max="1789" width="16" style="1644" customWidth="1"/>
    <col min="1790" max="1790" width="3.42578125" style="1644" customWidth="1"/>
    <col min="1791" max="2040" width="9.140625" style="1644"/>
    <col min="2041" max="2041" width="40.28515625" style="1644" customWidth="1"/>
    <col min="2042" max="2042" width="14.42578125" style="1644" customWidth="1"/>
    <col min="2043" max="2043" width="16" style="1644" customWidth="1"/>
    <col min="2044" max="2044" width="14.42578125" style="1644" customWidth="1"/>
    <col min="2045" max="2045" width="16" style="1644" customWidth="1"/>
    <col min="2046" max="2046" width="3.42578125" style="1644" customWidth="1"/>
    <col min="2047" max="2296" width="9.140625" style="1644"/>
    <col min="2297" max="2297" width="40.28515625" style="1644" customWidth="1"/>
    <col min="2298" max="2298" width="14.42578125" style="1644" customWidth="1"/>
    <col min="2299" max="2299" width="16" style="1644" customWidth="1"/>
    <col min="2300" max="2300" width="14.42578125" style="1644" customWidth="1"/>
    <col min="2301" max="2301" width="16" style="1644" customWidth="1"/>
    <col min="2302" max="2302" width="3.42578125" style="1644" customWidth="1"/>
    <col min="2303" max="2552" width="9.140625" style="1644"/>
    <col min="2553" max="2553" width="40.28515625" style="1644" customWidth="1"/>
    <col min="2554" max="2554" width="14.42578125" style="1644" customWidth="1"/>
    <col min="2555" max="2555" width="16" style="1644" customWidth="1"/>
    <col min="2556" max="2556" width="14.42578125" style="1644" customWidth="1"/>
    <col min="2557" max="2557" width="16" style="1644" customWidth="1"/>
    <col min="2558" max="2558" width="3.42578125" style="1644" customWidth="1"/>
    <col min="2559" max="2808" width="9.140625" style="1644"/>
    <col min="2809" max="2809" width="40.28515625" style="1644" customWidth="1"/>
    <col min="2810" max="2810" width="14.42578125" style="1644" customWidth="1"/>
    <col min="2811" max="2811" width="16" style="1644" customWidth="1"/>
    <col min="2812" max="2812" width="14.42578125" style="1644" customWidth="1"/>
    <col min="2813" max="2813" width="16" style="1644" customWidth="1"/>
    <col min="2814" max="2814" width="3.42578125" style="1644" customWidth="1"/>
    <col min="2815" max="3064" width="9.140625" style="1644"/>
    <col min="3065" max="3065" width="40.28515625" style="1644" customWidth="1"/>
    <col min="3066" max="3066" width="14.42578125" style="1644" customWidth="1"/>
    <col min="3067" max="3067" width="16" style="1644" customWidth="1"/>
    <col min="3068" max="3068" width="14.42578125" style="1644" customWidth="1"/>
    <col min="3069" max="3069" width="16" style="1644" customWidth="1"/>
    <col min="3070" max="3070" width="3.42578125" style="1644" customWidth="1"/>
    <col min="3071" max="3320" width="9.140625" style="1644"/>
    <col min="3321" max="3321" width="40.28515625" style="1644" customWidth="1"/>
    <col min="3322" max="3322" width="14.42578125" style="1644" customWidth="1"/>
    <col min="3323" max="3323" width="16" style="1644" customWidth="1"/>
    <col min="3324" max="3324" width="14.42578125" style="1644" customWidth="1"/>
    <col min="3325" max="3325" width="16" style="1644" customWidth="1"/>
    <col min="3326" max="3326" width="3.42578125" style="1644" customWidth="1"/>
    <col min="3327" max="3576" width="9.140625" style="1644"/>
    <col min="3577" max="3577" width="40.28515625" style="1644" customWidth="1"/>
    <col min="3578" max="3578" width="14.42578125" style="1644" customWidth="1"/>
    <col min="3579" max="3579" width="16" style="1644" customWidth="1"/>
    <col min="3580" max="3580" width="14.42578125" style="1644" customWidth="1"/>
    <col min="3581" max="3581" width="16" style="1644" customWidth="1"/>
    <col min="3582" max="3582" width="3.42578125" style="1644" customWidth="1"/>
    <col min="3583" max="3832" width="9.140625" style="1644"/>
    <col min="3833" max="3833" width="40.28515625" style="1644" customWidth="1"/>
    <col min="3834" max="3834" width="14.42578125" style="1644" customWidth="1"/>
    <col min="3835" max="3835" width="16" style="1644" customWidth="1"/>
    <col min="3836" max="3836" width="14.42578125" style="1644" customWidth="1"/>
    <col min="3837" max="3837" width="16" style="1644" customWidth="1"/>
    <col min="3838" max="3838" width="3.42578125" style="1644" customWidth="1"/>
    <col min="3839" max="4088" width="9.140625" style="1644"/>
    <col min="4089" max="4089" width="40.28515625" style="1644" customWidth="1"/>
    <col min="4090" max="4090" width="14.42578125" style="1644" customWidth="1"/>
    <col min="4091" max="4091" width="16" style="1644" customWidth="1"/>
    <col min="4092" max="4092" width="14.42578125" style="1644" customWidth="1"/>
    <col min="4093" max="4093" width="16" style="1644" customWidth="1"/>
    <col min="4094" max="4094" width="3.42578125" style="1644" customWidth="1"/>
    <col min="4095" max="4344" width="9.140625" style="1644"/>
    <col min="4345" max="4345" width="40.28515625" style="1644" customWidth="1"/>
    <col min="4346" max="4346" width="14.42578125" style="1644" customWidth="1"/>
    <col min="4347" max="4347" width="16" style="1644" customWidth="1"/>
    <col min="4348" max="4348" width="14.42578125" style="1644" customWidth="1"/>
    <col min="4349" max="4349" width="16" style="1644" customWidth="1"/>
    <col min="4350" max="4350" width="3.42578125" style="1644" customWidth="1"/>
    <col min="4351" max="4600" width="9.140625" style="1644"/>
    <col min="4601" max="4601" width="40.28515625" style="1644" customWidth="1"/>
    <col min="4602" max="4602" width="14.42578125" style="1644" customWidth="1"/>
    <col min="4603" max="4603" width="16" style="1644" customWidth="1"/>
    <col min="4604" max="4604" width="14.42578125" style="1644" customWidth="1"/>
    <col min="4605" max="4605" width="16" style="1644" customWidth="1"/>
    <col min="4606" max="4606" width="3.42578125" style="1644" customWidth="1"/>
    <col min="4607" max="4856" width="9.140625" style="1644"/>
    <col min="4857" max="4857" width="40.28515625" style="1644" customWidth="1"/>
    <col min="4858" max="4858" width="14.42578125" style="1644" customWidth="1"/>
    <col min="4859" max="4859" width="16" style="1644" customWidth="1"/>
    <col min="4860" max="4860" width="14.42578125" style="1644" customWidth="1"/>
    <col min="4861" max="4861" width="16" style="1644" customWidth="1"/>
    <col min="4862" max="4862" width="3.42578125" style="1644" customWidth="1"/>
    <col min="4863" max="5112" width="9.140625" style="1644"/>
    <col min="5113" max="5113" width="40.28515625" style="1644" customWidth="1"/>
    <col min="5114" max="5114" width="14.42578125" style="1644" customWidth="1"/>
    <col min="5115" max="5115" width="16" style="1644" customWidth="1"/>
    <col min="5116" max="5116" width="14.42578125" style="1644" customWidth="1"/>
    <col min="5117" max="5117" width="16" style="1644" customWidth="1"/>
    <col min="5118" max="5118" width="3.42578125" style="1644" customWidth="1"/>
    <col min="5119" max="5368" width="9.140625" style="1644"/>
    <col min="5369" max="5369" width="40.28515625" style="1644" customWidth="1"/>
    <col min="5370" max="5370" width="14.42578125" style="1644" customWidth="1"/>
    <col min="5371" max="5371" width="16" style="1644" customWidth="1"/>
    <col min="5372" max="5372" width="14.42578125" style="1644" customWidth="1"/>
    <col min="5373" max="5373" width="16" style="1644" customWidth="1"/>
    <col min="5374" max="5374" width="3.42578125" style="1644" customWidth="1"/>
    <col min="5375" max="5624" width="9.140625" style="1644"/>
    <col min="5625" max="5625" width="40.28515625" style="1644" customWidth="1"/>
    <col min="5626" max="5626" width="14.42578125" style="1644" customWidth="1"/>
    <col min="5627" max="5627" width="16" style="1644" customWidth="1"/>
    <col min="5628" max="5628" width="14.42578125" style="1644" customWidth="1"/>
    <col min="5629" max="5629" width="16" style="1644" customWidth="1"/>
    <col min="5630" max="5630" width="3.42578125" style="1644" customWidth="1"/>
    <col min="5631" max="5880" width="9.140625" style="1644"/>
    <col min="5881" max="5881" width="40.28515625" style="1644" customWidth="1"/>
    <col min="5882" max="5882" width="14.42578125" style="1644" customWidth="1"/>
    <col min="5883" max="5883" width="16" style="1644" customWidth="1"/>
    <col min="5884" max="5884" width="14.42578125" style="1644" customWidth="1"/>
    <col min="5885" max="5885" width="16" style="1644" customWidth="1"/>
    <col min="5886" max="5886" width="3.42578125" style="1644" customWidth="1"/>
    <col min="5887" max="6136" width="9.140625" style="1644"/>
    <col min="6137" max="6137" width="40.28515625" style="1644" customWidth="1"/>
    <col min="6138" max="6138" width="14.42578125" style="1644" customWidth="1"/>
    <col min="6139" max="6139" width="16" style="1644" customWidth="1"/>
    <col min="6140" max="6140" width="14.42578125" style="1644" customWidth="1"/>
    <col min="6141" max="6141" width="16" style="1644" customWidth="1"/>
    <col min="6142" max="6142" width="3.42578125" style="1644" customWidth="1"/>
    <col min="6143" max="6392" width="9.140625" style="1644"/>
    <col min="6393" max="6393" width="40.28515625" style="1644" customWidth="1"/>
    <col min="6394" max="6394" width="14.42578125" style="1644" customWidth="1"/>
    <col min="6395" max="6395" width="16" style="1644" customWidth="1"/>
    <col min="6396" max="6396" width="14.42578125" style="1644" customWidth="1"/>
    <col min="6397" max="6397" width="16" style="1644" customWidth="1"/>
    <col min="6398" max="6398" width="3.42578125" style="1644" customWidth="1"/>
    <col min="6399" max="6648" width="9.140625" style="1644"/>
    <col min="6649" max="6649" width="40.28515625" style="1644" customWidth="1"/>
    <col min="6650" max="6650" width="14.42578125" style="1644" customWidth="1"/>
    <col min="6651" max="6651" width="16" style="1644" customWidth="1"/>
    <col min="6652" max="6652" width="14.42578125" style="1644" customWidth="1"/>
    <col min="6653" max="6653" width="16" style="1644" customWidth="1"/>
    <col min="6654" max="6654" width="3.42578125" style="1644" customWidth="1"/>
    <col min="6655" max="6904" width="9.140625" style="1644"/>
    <col min="6905" max="6905" width="40.28515625" style="1644" customWidth="1"/>
    <col min="6906" max="6906" width="14.42578125" style="1644" customWidth="1"/>
    <col min="6907" max="6907" width="16" style="1644" customWidth="1"/>
    <col min="6908" max="6908" width="14.42578125" style="1644" customWidth="1"/>
    <col min="6909" max="6909" width="16" style="1644" customWidth="1"/>
    <col min="6910" max="6910" width="3.42578125" style="1644" customWidth="1"/>
    <col min="6911" max="7160" width="9.140625" style="1644"/>
    <col min="7161" max="7161" width="40.28515625" style="1644" customWidth="1"/>
    <col min="7162" max="7162" width="14.42578125" style="1644" customWidth="1"/>
    <col min="7163" max="7163" width="16" style="1644" customWidth="1"/>
    <col min="7164" max="7164" width="14.42578125" style="1644" customWidth="1"/>
    <col min="7165" max="7165" width="16" style="1644" customWidth="1"/>
    <col min="7166" max="7166" width="3.42578125" style="1644" customWidth="1"/>
    <col min="7167" max="7416" width="9.140625" style="1644"/>
    <col min="7417" max="7417" width="40.28515625" style="1644" customWidth="1"/>
    <col min="7418" max="7418" width="14.42578125" style="1644" customWidth="1"/>
    <col min="7419" max="7419" width="16" style="1644" customWidth="1"/>
    <col min="7420" max="7420" width="14.42578125" style="1644" customWidth="1"/>
    <col min="7421" max="7421" width="16" style="1644" customWidth="1"/>
    <col min="7422" max="7422" width="3.42578125" style="1644" customWidth="1"/>
    <col min="7423" max="7672" width="9.140625" style="1644"/>
    <col min="7673" max="7673" width="40.28515625" style="1644" customWidth="1"/>
    <col min="7674" max="7674" width="14.42578125" style="1644" customWidth="1"/>
    <col min="7675" max="7675" width="16" style="1644" customWidth="1"/>
    <col min="7676" max="7676" width="14.42578125" style="1644" customWidth="1"/>
    <col min="7677" max="7677" width="16" style="1644" customWidth="1"/>
    <col min="7678" max="7678" width="3.42578125" style="1644" customWidth="1"/>
    <col min="7679" max="7928" width="9.140625" style="1644"/>
    <col min="7929" max="7929" width="40.28515625" style="1644" customWidth="1"/>
    <col min="7930" max="7930" width="14.42578125" style="1644" customWidth="1"/>
    <col min="7931" max="7931" width="16" style="1644" customWidth="1"/>
    <col min="7932" max="7932" width="14.42578125" style="1644" customWidth="1"/>
    <col min="7933" max="7933" width="16" style="1644" customWidth="1"/>
    <col min="7934" max="7934" width="3.42578125" style="1644" customWidth="1"/>
    <col min="7935" max="8184" width="9.140625" style="1644"/>
    <col min="8185" max="8185" width="40.28515625" style="1644" customWidth="1"/>
    <col min="8186" max="8186" width="14.42578125" style="1644" customWidth="1"/>
    <col min="8187" max="8187" width="16" style="1644" customWidth="1"/>
    <col min="8188" max="8188" width="14.42578125" style="1644" customWidth="1"/>
    <col min="8189" max="8189" width="16" style="1644" customWidth="1"/>
    <col min="8190" max="8190" width="3.42578125" style="1644" customWidth="1"/>
    <col min="8191" max="8440" width="9.140625" style="1644"/>
    <col min="8441" max="8441" width="40.28515625" style="1644" customWidth="1"/>
    <col min="8442" max="8442" width="14.42578125" style="1644" customWidth="1"/>
    <col min="8443" max="8443" width="16" style="1644" customWidth="1"/>
    <col min="8444" max="8444" width="14.42578125" style="1644" customWidth="1"/>
    <col min="8445" max="8445" width="16" style="1644" customWidth="1"/>
    <col min="8446" max="8446" width="3.42578125" style="1644" customWidth="1"/>
    <col min="8447" max="8696" width="9.140625" style="1644"/>
    <col min="8697" max="8697" width="40.28515625" style="1644" customWidth="1"/>
    <col min="8698" max="8698" width="14.42578125" style="1644" customWidth="1"/>
    <col min="8699" max="8699" width="16" style="1644" customWidth="1"/>
    <col min="8700" max="8700" width="14.42578125" style="1644" customWidth="1"/>
    <col min="8701" max="8701" width="16" style="1644" customWidth="1"/>
    <col min="8702" max="8702" width="3.42578125" style="1644" customWidth="1"/>
    <col min="8703" max="8952" width="9.140625" style="1644"/>
    <col min="8953" max="8953" width="40.28515625" style="1644" customWidth="1"/>
    <col min="8954" max="8954" width="14.42578125" style="1644" customWidth="1"/>
    <col min="8955" max="8955" width="16" style="1644" customWidth="1"/>
    <col min="8956" max="8956" width="14.42578125" style="1644" customWidth="1"/>
    <col min="8957" max="8957" width="16" style="1644" customWidth="1"/>
    <col min="8958" max="8958" width="3.42578125" style="1644" customWidth="1"/>
    <col min="8959" max="9208" width="9.140625" style="1644"/>
    <col min="9209" max="9209" width="40.28515625" style="1644" customWidth="1"/>
    <col min="9210" max="9210" width="14.42578125" style="1644" customWidth="1"/>
    <col min="9211" max="9211" width="16" style="1644" customWidth="1"/>
    <col min="9212" max="9212" width="14.42578125" style="1644" customWidth="1"/>
    <col min="9213" max="9213" width="16" style="1644" customWidth="1"/>
    <col min="9214" max="9214" width="3.42578125" style="1644" customWidth="1"/>
    <col min="9215" max="9464" width="9.140625" style="1644"/>
    <col min="9465" max="9465" width="40.28515625" style="1644" customWidth="1"/>
    <col min="9466" max="9466" width="14.42578125" style="1644" customWidth="1"/>
    <col min="9467" max="9467" width="16" style="1644" customWidth="1"/>
    <col min="9468" max="9468" width="14.42578125" style="1644" customWidth="1"/>
    <col min="9469" max="9469" width="16" style="1644" customWidth="1"/>
    <col min="9470" max="9470" width="3.42578125" style="1644" customWidth="1"/>
    <col min="9471" max="9720" width="9.140625" style="1644"/>
    <col min="9721" max="9721" width="40.28515625" style="1644" customWidth="1"/>
    <col min="9722" max="9722" width="14.42578125" style="1644" customWidth="1"/>
    <col min="9723" max="9723" width="16" style="1644" customWidth="1"/>
    <col min="9724" max="9724" width="14.42578125" style="1644" customWidth="1"/>
    <col min="9725" max="9725" width="16" style="1644" customWidth="1"/>
    <col min="9726" max="9726" width="3.42578125" style="1644" customWidth="1"/>
    <col min="9727" max="9976" width="9.140625" style="1644"/>
    <col min="9977" max="9977" width="40.28515625" style="1644" customWidth="1"/>
    <col min="9978" max="9978" width="14.42578125" style="1644" customWidth="1"/>
    <col min="9979" max="9979" width="16" style="1644" customWidth="1"/>
    <col min="9980" max="9980" width="14.42578125" style="1644" customWidth="1"/>
    <col min="9981" max="9981" width="16" style="1644" customWidth="1"/>
    <col min="9982" max="9982" width="3.42578125" style="1644" customWidth="1"/>
    <col min="9983" max="10232" width="9.140625" style="1644"/>
    <col min="10233" max="10233" width="40.28515625" style="1644" customWidth="1"/>
    <col min="10234" max="10234" width="14.42578125" style="1644" customWidth="1"/>
    <col min="10235" max="10235" width="16" style="1644" customWidth="1"/>
    <col min="10236" max="10236" width="14.42578125" style="1644" customWidth="1"/>
    <col min="10237" max="10237" width="16" style="1644" customWidth="1"/>
    <col min="10238" max="10238" width="3.42578125" style="1644" customWidth="1"/>
    <col min="10239" max="10488" width="9.140625" style="1644"/>
    <col min="10489" max="10489" width="40.28515625" style="1644" customWidth="1"/>
    <col min="10490" max="10490" width="14.42578125" style="1644" customWidth="1"/>
    <col min="10491" max="10491" width="16" style="1644" customWidth="1"/>
    <col min="10492" max="10492" width="14.42578125" style="1644" customWidth="1"/>
    <col min="10493" max="10493" width="16" style="1644" customWidth="1"/>
    <col min="10494" max="10494" width="3.42578125" style="1644" customWidth="1"/>
    <col min="10495" max="10744" width="9.140625" style="1644"/>
    <col min="10745" max="10745" width="40.28515625" style="1644" customWidth="1"/>
    <col min="10746" max="10746" width="14.42578125" style="1644" customWidth="1"/>
    <col min="10747" max="10747" width="16" style="1644" customWidth="1"/>
    <col min="10748" max="10748" width="14.42578125" style="1644" customWidth="1"/>
    <col min="10749" max="10749" width="16" style="1644" customWidth="1"/>
    <col min="10750" max="10750" width="3.42578125" style="1644" customWidth="1"/>
    <col min="10751" max="11000" width="9.140625" style="1644"/>
    <col min="11001" max="11001" width="40.28515625" style="1644" customWidth="1"/>
    <col min="11002" max="11002" width="14.42578125" style="1644" customWidth="1"/>
    <col min="11003" max="11003" width="16" style="1644" customWidth="1"/>
    <col min="11004" max="11004" width="14.42578125" style="1644" customWidth="1"/>
    <col min="11005" max="11005" width="16" style="1644" customWidth="1"/>
    <col min="11006" max="11006" width="3.42578125" style="1644" customWidth="1"/>
    <col min="11007" max="11256" width="9.140625" style="1644"/>
    <col min="11257" max="11257" width="40.28515625" style="1644" customWidth="1"/>
    <col min="11258" max="11258" width="14.42578125" style="1644" customWidth="1"/>
    <col min="11259" max="11259" width="16" style="1644" customWidth="1"/>
    <col min="11260" max="11260" width="14.42578125" style="1644" customWidth="1"/>
    <col min="11261" max="11261" width="16" style="1644" customWidth="1"/>
    <col min="11262" max="11262" width="3.42578125" style="1644" customWidth="1"/>
    <col min="11263" max="11512" width="9.140625" style="1644"/>
    <col min="11513" max="11513" width="40.28515625" style="1644" customWidth="1"/>
    <col min="11514" max="11514" width="14.42578125" style="1644" customWidth="1"/>
    <col min="11515" max="11515" width="16" style="1644" customWidth="1"/>
    <col min="11516" max="11516" width="14.42578125" style="1644" customWidth="1"/>
    <col min="11517" max="11517" width="16" style="1644" customWidth="1"/>
    <col min="11518" max="11518" width="3.42578125" style="1644" customWidth="1"/>
    <col min="11519" max="11768" width="9.140625" style="1644"/>
    <col min="11769" max="11769" width="40.28515625" style="1644" customWidth="1"/>
    <col min="11770" max="11770" width="14.42578125" style="1644" customWidth="1"/>
    <col min="11771" max="11771" width="16" style="1644" customWidth="1"/>
    <col min="11772" max="11772" width="14.42578125" style="1644" customWidth="1"/>
    <col min="11773" max="11773" width="16" style="1644" customWidth="1"/>
    <col min="11774" max="11774" width="3.42578125" style="1644" customWidth="1"/>
    <col min="11775" max="12024" width="9.140625" style="1644"/>
    <col min="12025" max="12025" width="40.28515625" style="1644" customWidth="1"/>
    <col min="12026" max="12026" width="14.42578125" style="1644" customWidth="1"/>
    <col min="12027" max="12027" width="16" style="1644" customWidth="1"/>
    <col min="12028" max="12028" width="14.42578125" style="1644" customWidth="1"/>
    <col min="12029" max="12029" width="16" style="1644" customWidth="1"/>
    <col min="12030" max="12030" width="3.42578125" style="1644" customWidth="1"/>
    <col min="12031" max="12280" width="9.140625" style="1644"/>
    <col min="12281" max="12281" width="40.28515625" style="1644" customWidth="1"/>
    <col min="12282" max="12282" width="14.42578125" style="1644" customWidth="1"/>
    <col min="12283" max="12283" width="16" style="1644" customWidth="1"/>
    <col min="12284" max="12284" width="14.42578125" style="1644" customWidth="1"/>
    <col min="12285" max="12285" width="16" style="1644" customWidth="1"/>
    <col min="12286" max="12286" width="3.42578125" style="1644" customWidth="1"/>
    <col min="12287" max="12536" width="9.140625" style="1644"/>
    <col min="12537" max="12537" width="40.28515625" style="1644" customWidth="1"/>
    <col min="12538" max="12538" width="14.42578125" style="1644" customWidth="1"/>
    <col min="12539" max="12539" width="16" style="1644" customWidth="1"/>
    <col min="12540" max="12540" width="14.42578125" style="1644" customWidth="1"/>
    <col min="12541" max="12541" width="16" style="1644" customWidth="1"/>
    <col min="12542" max="12542" width="3.42578125" style="1644" customWidth="1"/>
    <col min="12543" max="12792" width="9.140625" style="1644"/>
    <col min="12793" max="12793" width="40.28515625" style="1644" customWidth="1"/>
    <col min="12794" max="12794" width="14.42578125" style="1644" customWidth="1"/>
    <col min="12795" max="12795" width="16" style="1644" customWidth="1"/>
    <col min="12796" max="12796" width="14.42578125" style="1644" customWidth="1"/>
    <col min="12797" max="12797" width="16" style="1644" customWidth="1"/>
    <col min="12798" max="12798" width="3.42578125" style="1644" customWidth="1"/>
    <col min="12799" max="13048" width="9.140625" style="1644"/>
    <col min="13049" max="13049" width="40.28515625" style="1644" customWidth="1"/>
    <col min="13050" max="13050" width="14.42578125" style="1644" customWidth="1"/>
    <col min="13051" max="13051" width="16" style="1644" customWidth="1"/>
    <col min="13052" max="13052" width="14.42578125" style="1644" customWidth="1"/>
    <col min="13053" max="13053" width="16" style="1644" customWidth="1"/>
    <col min="13054" max="13054" width="3.42578125" style="1644" customWidth="1"/>
    <col min="13055" max="13304" width="9.140625" style="1644"/>
    <col min="13305" max="13305" width="40.28515625" style="1644" customWidth="1"/>
    <col min="13306" max="13306" width="14.42578125" style="1644" customWidth="1"/>
    <col min="13307" max="13307" width="16" style="1644" customWidth="1"/>
    <col min="13308" max="13308" width="14.42578125" style="1644" customWidth="1"/>
    <col min="13309" max="13309" width="16" style="1644" customWidth="1"/>
    <col min="13310" max="13310" width="3.42578125" style="1644" customWidth="1"/>
    <col min="13311" max="13560" width="9.140625" style="1644"/>
    <col min="13561" max="13561" width="40.28515625" style="1644" customWidth="1"/>
    <col min="13562" max="13562" width="14.42578125" style="1644" customWidth="1"/>
    <col min="13563" max="13563" width="16" style="1644" customWidth="1"/>
    <col min="13564" max="13564" width="14.42578125" style="1644" customWidth="1"/>
    <col min="13565" max="13565" width="16" style="1644" customWidth="1"/>
    <col min="13566" max="13566" width="3.42578125" style="1644" customWidth="1"/>
    <col min="13567" max="13816" width="9.140625" style="1644"/>
    <col min="13817" max="13817" width="40.28515625" style="1644" customWidth="1"/>
    <col min="13818" max="13818" width="14.42578125" style="1644" customWidth="1"/>
    <col min="13819" max="13819" width="16" style="1644" customWidth="1"/>
    <col min="13820" max="13820" width="14.42578125" style="1644" customWidth="1"/>
    <col min="13821" max="13821" width="16" style="1644" customWidth="1"/>
    <col min="13822" max="13822" width="3.42578125" style="1644" customWidth="1"/>
    <col min="13823" max="14072" width="9.140625" style="1644"/>
    <col min="14073" max="14073" width="40.28515625" style="1644" customWidth="1"/>
    <col min="14074" max="14074" width="14.42578125" style="1644" customWidth="1"/>
    <col min="14075" max="14075" width="16" style="1644" customWidth="1"/>
    <col min="14076" max="14076" width="14.42578125" style="1644" customWidth="1"/>
    <col min="14077" max="14077" width="16" style="1644" customWidth="1"/>
    <col min="14078" max="14078" width="3.42578125" style="1644" customWidth="1"/>
    <col min="14079" max="14328" width="9.140625" style="1644"/>
    <col min="14329" max="14329" width="40.28515625" style="1644" customWidth="1"/>
    <col min="14330" max="14330" width="14.42578125" style="1644" customWidth="1"/>
    <col min="14331" max="14331" width="16" style="1644" customWidth="1"/>
    <col min="14332" max="14332" width="14.42578125" style="1644" customWidth="1"/>
    <col min="14333" max="14333" width="16" style="1644" customWidth="1"/>
    <col min="14334" max="14334" width="3.42578125" style="1644" customWidth="1"/>
    <col min="14335" max="14584" width="9.140625" style="1644"/>
    <col min="14585" max="14585" width="40.28515625" style="1644" customWidth="1"/>
    <col min="14586" max="14586" width="14.42578125" style="1644" customWidth="1"/>
    <col min="14587" max="14587" width="16" style="1644" customWidth="1"/>
    <col min="14588" max="14588" width="14.42578125" style="1644" customWidth="1"/>
    <col min="14589" max="14589" width="16" style="1644" customWidth="1"/>
    <col min="14590" max="14590" width="3.42578125" style="1644" customWidth="1"/>
    <col min="14591" max="14840" width="9.140625" style="1644"/>
    <col min="14841" max="14841" width="40.28515625" style="1644" customWidth="1"/>
    <col min="14842" max="14842" width="14.42578125" style="1644" customWidth="1"/>
    <col min="14843" max="14843" width="16" style="1644" customWidth="1"/>
    <col min="14844" max="14844" width="14.42578125" style="1644" customWidth="1"/>
    <col min="14845" max="14845" width="16" style="1644" customWidth="1"/>
    <col min="14846" max="14846" width="3.42578125" style="1644" customWidth="1"/>
    <col min="14847" max="15096" width="9.140625" style="1644"/>
    <col min="15097" max="15097" width="40.28515625" style="1644" customWidth="1"/>
    <col min="15098" max="15098" width="14.42578125" style="1644" customWidth="1"/>
    <col min="15099" max="15099" width="16" style="1644" customWidth="1"/>
    <col min="15100" max="15100" width="14.42578125" style="1644" customWidth="1"/>
    <col min="15101" max="15101" width="16" style="1644" customWidth="1"/>
    <col min="15102" max="15102" width="3.42578125" style="1644" customWidth="1"/>
    <col min="15103" max="15352" width="9.140625" style="1644"/>
    <col min="15353" max="15353" width="40.28515625" style="1644" customWidth="1"/>
    <col min="15354" max="15354" width="14.42578125" style="1644" customWidth="1"/>
    <col min="15355" max="15355" width="16" style="1644" customWidth="1"/>
    <col min="15356" max="15356" width="14.42578125" style="1644" customWidth="1"/>
    <col min="15357" max="15357" width="16" style="1644" customWidth="1"/>
    <col min="15358" max="15358" width="3.42578125" style="1644" customWidth="1"/>
    <col min="15359" max="15608" width="9.140625" style="1644"/>
    <col min="15609" max="15609" width="40.28515625" style="1644" customWidth="1"/>
    <col min="15610" max="15610" width="14.42578125" style="1644" customWidth="1"/>
    <col min="15611" max="15611" width="16" style="1644" customWidth="1"/>
    <col min="15612" max="15612" width="14.42578125" style="1644" customWidth="1"/>
    <col min="15613" max="15613" width="16" style="1644" customWidth="1"/>
    <col min="15614" max="15614" width="3.42578125" style="1644" customWidth="1"/>
    <col min="15615" max="15864" width="9.140625" style="1644"/>
    <col min="15865" max="15865" width="40.28515625" style="1644" customWidth="1"/>
    <col min="15866" max="15866" width="14.42578125" style="1644" customWidth="1"/>
    <col min="15867" max="15867" width="16" style="1644" customWidth="1"/>
    <col min="15868" max="15868" width="14.42578125" style="1644" customWidth="1"/>
    <col min="15869" max="15869" width="16" style="1644" customWidth="1"/>
    <col min="15870" max="15870" width="3.42578125" style="1644" customWidth="1"/>
    <col min="15871" max="16120" width="9.140625" style="1644"/>
    <col min="16121" max="16121" width="40.28515625" style="1644" customWidth="1"/>
    <col min="16122" max="16122" width="14.42578125" style="1644" customWidth="1"/>
    <col min="16123" max="16123" width="16" style="1644" customWidth="1"/>
    <col min="16124" max="16124" width="14.42578125" style="1644" customWidth="1"/>
    <col min="16125" max="16125" width="16" style="1644" customWidth="1"/>
    <col min="16126" max="16126" width="3.42578125" style="1644" customWidth="1"/>
    <col min="16127" max="16384" width="9.140625" style="1644"/>
  </cols>
  <sheetData>
    <row r="1" spans="1:6" ht="17.25" x14ac:dyDescent="0.25">
      <c r="A1" s="1642" t="s">
        <v>4003</v>
      </c>
      <c r="B1" s="1643"/>
    </row>
    <row r="2" spans="1:6" ht="18" thickBot="1" x14ac:dyDescent="0.3">
      <c r="A2" s="1643"/>
      <c r="B2" s="1643"/>
    </row>
    <row r="3" spans="1:6" s="1566" customFormat="1" ht="33" customHeight="1" thickBot="1" x14ac:dyDescent="0.3">
      <c r="A3" s="1674"/>
      <c r="B3" s="1674"/>
      <c r="C3" s="1675" t="s">
        <v>4004</v>
      </c>
      <c r="D3" s="1675" t="s">
        <v>4005</v>
      </c>
      <c r="E3" s="1675" t="s">
        <v>4006</v>
      </c>
      <c r="F3" s="1675" t="s">
        <v>4007</v>
      </c>
    </row>
    <row r="4" spans="1:6" s="1566" customFormat="1" ht="18" thickBot="1" x14ac:dyDescent="0.3">
      <c r="A4" s="1676"/>
      <c r="B4" s="1676"/>
      <c r="C4" s="1677" t="s">
        <v>4008</v>
      </c>
      <c r="D4" s="1677" t="s">
        <v>4008</v>
      </c>
      <c r="E4" s="1677" t="s">
        <v>4008</v>
      </c>
      <c r="F4" s="1677" t="s">
        <v>4008</v>
      </c>
    </row>
    <row r="5" spans="1:6" s="1566" customFormat="1" ht="17.25" x14ac:dyDescent="0.25">
      <c r="A5" s="1678">
        <v>1</v>
      </c>
      <c r="B5" s="1679" t="s">
        <v>3981</v>
      </c>
      <c r="C5" s="1680" t="s">
        <v>4009</v>
      </c>
      <c r="D5" s="1680">
        <v>205</v>
      </c>
      <c r="E5" s="1680">
        <v>200</v>
      </c>
      <c r="F5" s="1680" t="s">
        <v>4009</v>
      </c>
    </row>
    <row r="6" spans="1:6" s="1566" customFormat="1" ht="17.25" x14ac:dyDescent="0.25">
      <c r="A6" s="1678">
        <v>2</v>
      </c>
      <c r="B6" s="1679" t="s">
        <v>4010</v>
      </c>
      <c r="C6" s="1680" t="s">
        <v>4009</v>
      </c>
      <c r="D6" s="1680" t="s">
        <v>4009</v>
      </c>
      <c r="E6" s="1680">
        <v>200</v>
      </c>
      <c r="F6" s="1680" t="s">
        <v>4009</v>
      </c>
    </row>
    <row r="7" spans="1:6" s="1566" customFormat="1" ht="17.25" x14ac:dyDescent="0.25">
      <c r="A7" s="1678">
        <v>3</v>
      </c>
      <c r="B7" s="1679" t="s">
        <v>4011</v>
      </c>
      <c r="C7" s="1610" t="s">
        <v>197</v>
      </c>
      <c r="D7" s="1610" t="s">
        <v>197</v>
      </c>
      <c r="E7" s="1610">
        <v>100.024</v>
      </c>
      <c r="F7" s="1610" t="s">
        <v>197</v>
      </c>
    </row>
    <row r="8" spans="1:6" s="1566" customFormat="1" ht="17.25" x14ac:dyDescent="0.25">
      <c r="A8" s="1678">
        <v>4</v>
      </c>
      <c r="B8" s="1679" t="s">
        <v>4012</v>
      </c>
      <c r="C8" s="1610" t="s">
        <v>197</v>
      </c>
      <c r="D8" s="1610" t="s">
        <v>197</v>
      </c>
      <c r="E8" s="1610">
        <v>100.024</v>
      </c>
      <c r="F8" s="1610" t="s">
        <v>197</v>
      </c>
    </row>
    <row r="9" spans="1:6" s="1566" customFormat="1" ht="18" thickBot="1" x14ac:dyDescent="0.3">
      <c r="A9" s="1681"/>
      <c r="B9" s="1676"/>
      <c r="C9" s="1682"/>
      <c r="D9" s="1682"/>
      <c r="E9" s="1682"/>
      <c r="F9" s="1682"/>
    </row>
    <row r="10" spans="1:6" s="1683" customFormat="1" ht="17.25" x14ac:dyDescent="0.3">
      <c r="A10" s="1615" t="s">
        <v>4013</v>
      </c>
    </row>
    <row r="11" spans="1:6" s="1683" customFormat="1" ht="17.25" x14ac:dyDescent="0.3">
      <c r="A11" s="1615" t="s">
        <v>3907</v>
      </c>
    </row>
    <row r="12" spans="1:6" s="1685" customFormat="1" ht="17.25" x14ac:dyDescent="0.25">
      <c r="A12" s="1684"/>
    </row>
    <row r="21" ht="17.25" x14ac:dyDescent="0.25"/>
  </sheetData>
  <pageMargins left="0.7" right="0.7" top="0.75" bottom="0.75" header="0.3" footer="0.3"/>
  <pageSetup paperSize="9" scale="73"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57E93-6805-40E6-B778-99D876ED5229}">
  <sheetPr>
    <pageSetUpPr fitToPage="1"/>
  </sheetPr>
  <dimension ref="A1:IW336"/>
  <sheetViews>
    <sheetView zoomScale="96" zoomScaleNormal="96" zoomScaleSheetLayoutView="70" workbookViewId="0">
      <selection activeCell="C112" sqref="C112"/>
    </sheetView>
  </sheetViews>
  <sheetFormatPr defaultRowHeight="14.25" x14ac:dyDescent="0.25"/>
  <cols>
    <col min="1" max="1" width="15.7109375" style="719" customWidth="1"/>
    <col min="2" max="4" width="15.7109375" style="428" customWidth="1"/>
    <col min="5" max="5" width="18" style="428" customWidth="1"/>
    <col min="6" max="8" width="15.7109375" style="428" customWidth="1"/>
    <col min="9" max="9" width="2" style="428" customWidth="1"/>
    <col min="10" max="10" width="2.85546875" style="428" customWidth="1"/>
    <col min="11" max="11" width="16.140625" style="428" bestFit="1" customWidth="1"/>
    <col min="12" max="12" width="17" style="428" bestFit="1" customWidth="1"/>
    <col min="13" max="13" width="17.28515625" style="428" bestFit="1" customWidth="1"/>
    <col min="14" max="17" width="16.140625" style="428" bestFit="1" customWidth="1"/>
    <col min="18" max="21" width="16" style="428" bestFit="1" customWidth="1"/>
    <col min="22" max="257" width="9.140625" style="428"/>
    <col min="258" max="263" width="15.7109375" style="428" customWidth="1"/>
    <col min="264" max="264" width="2" style="428" customWidth="1"/>
    <col min="265" max="265" width="8.140625" style="428" customWidth="1"/>
    <col min="266" max="266" width="10.85546875" style="428" customWidth="1"/>
    <col min="267" max="268" width="9.140625" style="428"/>
    <col min="269" max="269" width="11.28515625" style="428" bestFit="1" customWidth="1"/>
    <col min="270" max="513" width="9.140625" style="428"/>
    <col min="514" max="519" width="15.7109375" style="428" customWidth="1"/>
    <col min="520" max="520" width="2" style="428" customWidth="1"/>
    <col min="521" max="521" width="8.140625" style="428" customWidth="1"/>
    <col min="522" max="522" width="10.85546875" style="428" customWidth="1"/>
    <col min="523" max="524" width="9.140625" style="428"/>
    <col min="525" max="525" width="11.28515625" style="428" bestFit="1" customWidth="1"/>
    <col min="526" max="769" width="9.140625" style="428"/>
    <col min="770" max="775" width="15.7109375" style="428" customWidth="1"/>
    <col min="776" max="776" width="2" style="428" customWidth="1"/>
    <col min="777" max="777" width="8.140625" style="428" customWidth="1"/>
    <col min="778" max="778" width="10.85546875" style="428" customWidth="1"/>
    <col min="779" max="780" width="9.140625" style="428"/>
    <col min="781" max="781" width="11.28515625" style="428" bestFit="1" customWidth="1"/>
    <col min="782" max="1025" width="9.140625" style="428"/>
    <col min="1026" max="1031" width="15.7109375" style="428" customWidth="1"/>
    <col min="1032" max="1032" width="2" style="428" customWidth="1"/>
    <col min="1033" max="1033" width="8.140625" style="428" customWidth="1"/>
    <col min="1034" max="1034" width="10.85546875" style="428" customWidth="1"/>
    <col min="1035" max="1036" width="9.140625" style="428"/>
    <col min="1037" max="1037" width="11.28515625" style="428" bestFit="1" customWidth="1"/>
    <col min="1038" max="1281" width="9.140625" style="428"/>
    <col min="1282" max="1287" width="15.7109375" style="428" customWidth="1"/>
    <col min="1288" max="1288" width="2" style="428" customWidth="1"/>
    <col min="1289" max="1289" width="8.140625" style="428" customWidth="1"/>
    <col min="1290" max="1290" width="10.85546875" style="428" customWidth="1"/>
    <col min="1291" max="1292" width="9.140625" style="428"/>
    <col min="1293" max="1293" width="11.28515625" style="428" bestFit="1" customWidth="1"/>
    <col min="1294" max="1537" width="9.140625" style="428"/>
    <col min="1538" max="1543" width="15.7109375" style="428" customWidth="1"/>
    <col min="1544" max="1544" width="2" style="428" customWidth="1"/>
    <col min="1545" max="1545" width="8.140625" style="428" customWidth="1"/>
    <col min="1546" max="1546" width="10.85546875" style="428" customWidth="1"/>
    <col min="1547" max="1548" width="9.140625" style="428"/>
    <col min="1549" max="1549" width="11.28515625" style="428" bestFit="1" customWidth="1"/>
    <col min="1550" max="1793" width="9.140625" style="428"/>
    <col min="1794" max="1799" width="15.7109375" style="428" customWidth="1"/>
    <col min="1800" max="1800" width="2" style="428" customWidth="1"/>
    <col min="1801" max="1801" width="8.140625" style="428" customWidth="1"/>
    <col min="1802" max="1802" width="10.85546875" style="428" customWidth="1"/>
    <col min="1803" max="1804" width="9.140625" style="428"/>
    <col min="1805" max="1805" width="11.28515625" style="428" bestFit="1" customWidth="1"/>
    <col min="1806" max="2049" width="9.140625" style="428"/>
    <col min="2050" max="2055" width="15.7109375" style="428" customWidth="1"/>
    <col min="2056" max="2056" width="2" style="428" customWidth="1"/>
    <col min="2057" max="2057" width="8.140625" style="428" customWidth="1"/>
    <col min="2058" max="2058" width="10.85546875" style="428" customWidth="1"/>
    <col min="2059" max="2060" width="9.140625" style="428"/>
    <col min="2061" max="2061" width="11.28515625" style="428" bestFit="1" customWidth="1"/>
    <col min="2062" max="2305" width="9.140625" style="428"/>
    <col min="2306" max="2311" width="15.7109375" style="428" customWidth="1"/>
    <col min="2312" max="2312" width="2" style="428" customWidth="1"/>
    <col min="2313" max="2313" width="8.140625" style="428" customWidth="1"/>
    <col min="2314" max="2314" width="10.85546875" style="428" customWidth="1"/>
    <col min="2315" max="2316" width="9.140625" style="428"/>
    <col min="2317" max="2317" width="11.28515625" style="428" bestFit="1" customWidth="1"/>
    <col min="2318" max="2561" width="9.140625" style="428"/>
    <col min="2562" max="2567" width="15.7109375" style="428" customWidth="1"/>
    <col min="2568" max="2568" width="2" style="428" customWidth="1"/>
    <col min="2569" max="2569" width="8.140625" style="428" customWidth="1"/>
    <col min="2570" max="2570" width="10.85546875" style="428" customWidth="1"/>
    <col min="2571" max="2572" width="9.140625" style="428"/>
    <col min="2573" max="2573" width="11.28515625" style="428" bestFit="1" customWidth="1"/>
    <col min="2574" max="2817" width="9.140625" style="428"/>
    <col min="2818" max="2823" width="15.7109375" style="428" customWidth="1"/>
    <col min="2824" max="2824" width="2" style="428" customWidth="1"/>
    <col min="2825" max="2825" width="8.140625" style="428" customWidth="1"/>
    <col min="2826" max="2826" width="10.85546875" style="428" customWidth="1"/>
    <col min="2827" max="2828" width="9.140625" style="428"/>
    <col min="2829" max="2829" width="11.28515625" style="428" bestFit="1" customWidth="1"/>
    <col min="2830" max="3073" width="9.140625" style="428"/>
    <col min="3074" max="3079" width="15.7109375" style="428" customWidth="1"/>
    <col min="3080" max="3080" width="2" style="428" customWidth="1"/>
    <col min="3081" max="3081" width="8.140625" style="428" customWidth="1"/>
    <col min="3082" max="3082" width="10.85546875" style="428" customWidth="1"/>
    <col min="3083" max="3084" width="9.140625" style="428"/>
    <col min="3085" max="3085" width="11.28515625" style="428" bestFit="1" customWidth="1"/>
    <col min="3086" max="3329" width="9.140625" style="428"/>
    <col min="3330" max="3335" width="15.7109375" style="428" customWidth="1"/>
    <col min="3336" max="3336" width="2" style="428" customWidth="1"/>
    <col min="3337" max="3337" width="8.140625" style="428" customWidth="1"/>
    <col min="3338" max="3338" width="10.85546875" style="428" customWidth="1"/>
    <col min="3339" max="3340" width="9.140625" style="428"/>
    <col min="3341" max="3341" width="11.28515625" style="428" bestFit="1" customWidth="1"/>
    <col min="3342" max="3585" width="9.140625" style="428"/>
    <col min="3586" max="3591" width="15.7109375" style="428" customWidth="1"/>
    <col min="3592" max="3592" width="2" style="428" customWidth="1"/>
    <col min="3593" max="3593" width="8.140625" style="428" customWidth="1"/>
    <col min="3594" max="3594" width="10.85546875" style="428" customWidth="1"/>
    <col min="3595" max="3596" width="9.140625" style="428"/>
    <col min="3597" max="3597" width="11.28515625" style="428" bestFit="1" customWidth="1"/>
    <col min="3598" max="3841" width="9.140625" style="428"/>
    <col min="3842" max="3847" width="15.7109375" style="428" customWidth="1"/>
    <col min="3848" max="3848" width="2" style="428" customWidth="1"/>
    <col min="3849" max="3849" width="8.140625" style="428" customWidth="1"/>
    <col min="3850" max="3850" width="10.85546875" style="428" customWidth="1"/>
    <col min="3851" max="3852" width="9.140625" style="428"/>
    <col min="3853" max="3853" width="11.28515625" style="428" bestFit="1" customWidth="1"/>
    <col min="3854" max="4097" width="9.140625" style="428"/>
    <col min="4098" max="4103" width="15.7109375" style="428" customWidth="1"/>
    <col min="4104" max="4104" width="2" style="428" customWidth="1"/>
    <col min="4105" max="4105" width="8.140625" style="428" customWidth="1"/>
    <col min="4106" max="4106" width="10.85546875" style="428" customWidth="1"/>
    <col min="4107" max="4108" width="9.140625" style="428"/>
    <col min="4109" max="4109" width="11.28515625" style="428" bestFit="1" customWidth="1"/>
    <col min="4110" max="4353" width="9.140625" style="428"/>
    <col min="4354" max="4359" width="15.7109375" style="428" customWidth="1"/>
    <col min="4360" max="4360" width="2" style="428" customWidth="1"/>
    <col min="4361" max="4361" width="8.140625" style="428" customWidth="1"/>
    <col min="4362" max="4362" width="10.85546875" style="428" customWidth="1"/>
    <col min="4363" max="4364" width="9.140625" style="428"/>
    <col min="4365" max="4365" width="11.28515625" style="428" bestFit="1" customWidth="1"/>
    <col min="4366" max="4609" width="9.140625" style="428"/>
    <col min="4610" max="4615" width="15.7109375" style="428" customWidth="1"/>
    <col min="4616" max="4616" width="2" style="428" customWidth="1"/>
    <col min="4617" max="4617" width="8.140625" style="428" customWidth="1"/>
    <col min="4618" max="4618" width="10.85546875" style="428" customWidth="1"/>
    <col min="4619" max="4620" width="9.140625" style="428"/>
    <col min="4621" max="4621" width="11.28515625" style="428" bestFit="1" customWidth="1"/>
    <col min="4622" max="4865" width="9.140625" style="428"/>
    <col min="4866" max="4871" width="15.7109375" style="428" customWidth="1"/>
    <col min="4872" max="4872" width="2" style="428" customWidth="1"/>
    <col min="4873" max="4873" width="8.140625" style="428" customWidth="1"/>
    <col min="4874" max="4874" width="10.85546875" style="428" customWidth="1"/>
    <col min="4875" max="4876" width="9.140625" style="428"/>
    <col min="4877" max="4877" width="11.28515625" style="428" bestFit="1" customWidth="1"/>
    <col min="4878" max="5121" width="9.140625" style="428"/>
    <col min="5122" max="5127" width="15.7109375" style="428" customWidth="1"/>
    <col min="5128" max="5128" width="2" style="428" customWidth="1"/>
    <col min="5129" max="5129" width="8.140625" style="428" customWidth="1"/>
    <col min="5130" max="5130" width="10.85546875" style="428" customWidth="1"/>
    <col min="5131" max="5132" width="9.140625" style="428"/>
    <col min="5133" max="5133" width="11.28515625" style="428" bestFit="1" customWidth="1"/>
    <col min="5134" max="5377" width="9.140625" style="428"/>
    <col min="5378" max="5383" width="15.7109375" style="428" customWidth="1"/>
    <col min="5384" max="5384" width="2" style="428" customWidth="1"/>
    <col min="5385" max="5385" width="8.140625" style="428" customWidth="1"/>
    <col min="5386" max="5386" width="10.85546875" style="428" customWidth="1"/>
    <col min="5387" max="5388" width="9.140625" style="428"/>
    <col min="5389" max="5389" width="11.28515625" style="428" bestFit="1" customWidth="1"/>
    <col min="5390" max="5633" width="9.140625" style="428"/>
    <col min="5634" max="5639" width="15.7109375" style="428" customWidth="1"/>
    <col min="5640" max="5640" width="2" style="428" customWidth="1"/>
    <col min="5641" max="5641" width="8.140625" style="428" customWidth="1"/>
    <col min="5642" max="5642" width="10.85546875" style="428" customWidth="1"/>
    <col min="5643" max="5644" width="9.140625" style="428"/>
    <col min="5645" max="5645" width="11.28515625" style="428" bestFit="1" customWidth="1"/>
    <col min="5646" max="5889" width="9.140625" style="428"/>
    <col min="5890" max="5895" width="15.7109375" style="428" customWidth="1"/>
    <col min="5896" max="5896" width="2" style="428" customWidth="1"/>
    <col min="5897" max="5897" width="8.140625" style="428" customWidth="1"/>
    <col min="5898" max="5898" width="10.85546875" style="428" customWidth="1"/>
    <col min="5899" max="5900" width="9.140625" style="428"/>
    <col min="5901" max="5901" width="11.28515625" style="428" bestFit="1" customWidth="1"/>
    <col min="5902" max="6145" width="9.140625" style="428"/>
    <col min="6146" max="6151" width="15.7109375" style="428" customWidth="1"/>
    <col min="6152" max="6152" width="2" style="428" customWidth="1"/>
    <col min="6153" max="6153" width="8.140625" style="428" customWidth="1"/>
    <col min="6154" max="6154" width="10.85546875" style="428" customWidth="1"/>
    <col min="6155" max="6156" width="9.140625" style="428"/>
    <col min="6157" max="6157" width="11.28515625" style="428" bestFit="1" customWidth="1"/>
    <col min="6158" max="6401" width="9.140625" style="428"/>
    <col min="6402" max="6407" width="15.7109375" style="428" customWidth="1"/>
    <col min="6408" max="6408" width="2" style="428" customWidth="1"/>
    <col min="6409" max="6409" width="8.140625" style="428" customWidth="1"/>
    <col min="6410" max="6410" width="10.85546875" style="428" customWidth="1"/>
    <col min="6411" max="6412" width="9.140625" style="428"/>
    <col min="6413" max="6413" width="11.28515625" style="428" bestFit="1" customWidth="1"/>
    <col min="6414" max="6657" width="9.140625" style="428"/>
    <col min="6658" max="6663" width="15.7109375" style="428" customWidth="1"/>
    <col min="6664" max="6664" width="2" style="428" customWidth="1"/>
    <col min="6665" max="6665" width="8.140625" style="428" customWidth="1"/>
    <col min="6666" max="6666" width="10.85546875" style="428" customWidth="1"/>
    <col min="6667" max="6668" width="9.140625" style="428"/>
    <col min="6669" max="6669" width="11.28515625" style="428" bestFit="1" customWidth="1"/>
    <col min="6670" max="6913" width="9.140625" style="428"/>
    <col min="6914" max="6919" width="15.7109375" style="428" customWidth="1"/>
    <col min="6920" max="6920" width="2" style="428" customWidth="1"/>
    <col min="6921" max="6921" width="8.140625" style="428" customWidth="1"/>
    <col min="6922" max="6922" width="10.85546875" style="428" customWidth="1"/>
    <col min="6923" max="6924" width="9.140625" style="428"/>
    <col min="6925" max="6925" width="11.28515625" style="428" bestFit="1" customWidth="1"/>
    <col min="6926" max="7169" width="9.140625" style="428"/>
    <col min="7170" max="7175" width="15.7109375" style="428" customWidth="1"/>
    <col min="7176" max="7176" width="2" style="428" customWidth="1"/>
    <col min="7177" max="7177" width="8.140625" style="428" customWidth="1"/>
    <col min="7178" max="7178" width="10.85546875" style="428" customWidth="1"/>
    <col min="7179" max="7180" width="9.140625" style="428"/>
    <col min="7181" max="7181" width="11.28515625" style="428" bestFit="1" customWidth="1"/>
    <col min="7182" max="7425" width="9.140625" style="428"/>
    <col min="7426" max="7431" width="15.7109375" style="428" customWidth="1"/>
    <col min="7432" max="7432" width="2" style="428" customWidth="1"/>
    <col min="7433" max="7433" width="8.140625" style="428" customWidth="1"/>
    <col min="7434" max="7434" width="10.85546875" style="428" customWidth="1"/>
    <col min="7435" max="7436" width="9.140625" style="428"/>
    <col min="7437" max="7437" width="11.28515625" style="428" bestFit="1" customWidth="1"/>
    <col min="7438" max="7681" width="9.140625" style="428"/>
    <col min="7682" max="7687" width="15.7109375" style="428" customWidth="1"/>
    <col min="7688" max="7688" width="2" style="428" customWidth="1"/>
    <col min="7689" max="7689" width="8.140625" style="428" customWidth="1"/>
    <col min="7690" max="7690" width="10.85546875" style="428" customWidth="1"/>
    <col min="7691" max="7692" width="9.140625" style="428"/>
    <col min="7693" max="7693" width="11.28515625" style="428" bestFit="1" customWidth="1"/>
    <col min="7694" max="7937" width="9.140625" style="428"/>
    <col min="7938" max="7943" width="15.7109375" style="428" customWidth="1"/>
    <col min="7944" max="7944" width="2" style="428" customWidth="1"/>
    <col min="7945" max="7945" width="8.140625" style="428" customWidth="1"/>
    <col min="7946" max="7946" width="10.85546875" style="428" customWidth="1"/>
    <col min="7947" max="7948" width="9.140625" style="428"/>
    <col min="7949" max="7949" width="11.28515625" style="428" bestFit="1" customWidth="1"/>
    <col min="7950" max="8193" width="9.140625" style="428"/>
    <col min="8194" max="8199" width="15.7109375" style="428" customWidth="1"/>
    <col min="8200" max="8200" width="2" style="428" customWidth="1"/>
    <col min="8201" max="8201" width="8.140625" style="428" customWidth="1"/>
    <col min="8202" max="8202" width="10.85546875" style="428" customWidth="1"/>
    <col min="8203" max="8204" width="9.140625" style="428"/>
    <col min="8205" max="8205" width="11.28515625" style="428" bestFit="1" customWidth="1"/>
    <col min="8206" max="8449" width="9.140625" style="428"/>
    <col min="8450" max="8455" width="15.7109375" style="428" customWidth="1"/>
    <col min="8456" max="8456" width="2" style="428" customWidth="1"/>
    <col min="8457" max="8457" width="8.140625" style="428" customWidth="1"/>
    <col min="8458" max="8458" width="10.85546875" style="428" customWidth="1"/>
    <col min="8459" max="8460" width="9.140625" style="428"/>
    <col min="8461" max="8461" width="11.28515625" style="428" bestFit="1" customWidth="1"/>
    <col min="8462" max="8705" width="9.140625" style="428"/>
    <col min="8706" max="8711" width="15.7109375" style="428" customWidth="1"/>
    <col min="8712" max="8712" width="2" style="428" customWidth="1"/>
    <col min="8713" max="8713" width="8.140625" style="428" customWidth="1"/>
    <col min="8714" max="8714" width="10.85546875" style="428" customWidth="1"/>
    <col min="8715" max="8716" width="9.140625" style="428"/>
    <col min="8717" max="8717" width="11.28515625" style="428" bestFit="1" customWidth="1"/>
    <col min="8718" max="8961" width="9.140625" style="428"/>
    <col min="8962" max="8967" width="15.7109375" style="428" customWidth="1"/>
    <col min="8968" max="8968" width="2" style="428" customWidth="1"/>
    <col min="8969" max="8969" width="8.140625" style="428" customWidth="1"/>
    <col min="8970" max="8970" width="10.85546875" style="428" customWidth="1"/>
    <col min="8971" max="8972" width="9.140625" style="428"/>
    <col min="8973" max="8973" width="11.28515625" style="428" bestFit="1" customWidth="1"/>
    <col min="8974" max="9217" width="9.140625" style="428"/>
    <col min="9218" max="9223" width="15.7109375" style="428" customWidth="1"/>
    <col min="9224" max="9224" width="2" style="428" customWidth="1"/>
    <col min="9225" max="9225" width="8.140625" style="428" customWidth="1"/>
    <col min="9226" max="9226" width="10.85546875" style="428" customWidth="1"/>
    <col min="9227" max="9228" width="9.140625" style="428"/>
    <col min="9229" max="9229" width="11.28515625" style="428" bestFit="1" customWidth="1"/>
    <col min="9230" max="9473" width="9.140625" style="428"/>
    <col min="9474" max="9479" width="15.7109375" style="428" customWidth="1"/>
    <col min="9480" max="9480" width="2" style="428" customWidth="1"/>
    <col min="9481" max="9481" width="8.140625" style="428" customWidth="1"/>
    <col min="9482" max="9482" width="10.85546875" style="428" customWidth="1"/>
    <col min="9483" max="9484" width="9.140625" style="428"/>
    <col min="9485" max="9485" width="11.28515625" style="428" bestFit="1" customWidth="1"/>
    <col min="9486" max="9729" width="9.140625" style="428"/>
    <col min="9730" max="9735" width="15.7109375" style="428" customWidth="1"/>
    <col min="9736" max="9736" width="2" style="428" customWidth="1"/>
    <col min="9737" max="9737" width="8.140625" style="428" customWidth="1"/>
    <col min="9738" max="9738" width="10.85546875" style="428" customWidth="1"/>
    <col min="9739" max="9740" width="9.140625" style="428"/>
    <col min="9741" max="9741" width="11.28515625" style="428" bestFit="1" customWidth="1"/>
    <col min="9742" max="9985" width="9.140625" style="428"/>
    <col min="9986" max="9991" width="15.7109375" style="428" customWidth="1"/>
    <col min="9992" max="9992" width="2" style="428" customWidth="1"/>
    <col min="9993" max="9993" width="8.140625" style="428" customWidth="1"/>
    <col min="9994" max="9994" width="10.85546875" style="428" customWidth="1"/>
    <col min="9995" max="9996" width="9.140625" style="428"/>
    <col min="9997" max="9997" width="11.28515625" style="428" bestFit="1" customWidth="1"/>
    <col min="9998" max="10241" width="9.140625" style="428"/>
    <col min="10242" max="10247" width="15.7109375" style="428" customWidth="1"/>
    <col min="10248" max="10248" width="2" style="428" customWidth="1"/>
    <col min="10249" max="10249" width="8.140625" style="428" customWidth="1"/>
    <col min="10250" max="10250" width="10.85546875" style="428" customWidth="1"/>
    <col min="10251" max="10252" width="9.140625" style="428"/>
    <col min="10253" max="10253" width="11.28515625" style="428" bestFit="1" customWidth="1"/>
    <col min="10254" max="10497" width="9.140625" style="428"/>
    <col min="10498" max="10503" width="15.7109375" style="428" customWidth="1"/>
    <col min="10504" max="10504" width="2" style="428" customWidth="1"/>
    <col min="10505" max="10505" width="8.140625" style="428" customWidth="1"/>
    <col min="10506" max="10506" width="10.85546875" style="428" customWidth="1"/>
    <col min="10507" max="10508" width="9.140625" style="428"/>
    <col min="10509" max="10509" width="11.28515625" style="428" bestFit="1" customWidth="1"/>
    <col min="10510" max="10753" width="9.140625" style="428"/>
    <col min="10754" max="10759" width="15.7109375" style="428" customWidth="1"/>
    <col min="10760" max="10760" width="2" style="428" customWidth="1"/>
    <col min="10761" max="10761" width="8.140625" style="428" customWidth="1"/>
    <col min="10762" max="10762" width="10.85546875" style="428" customWidth="1"/>
    <col min="10763" max="10764" width="9.140625" style="428"/>
    <col min="10765" max="10765" width="11.28515625" style="428" bestFit="1" customWidth="1"/>
    <col min="10766" max="11009" width="9.140625" style="428"/>
    <col min="11010" max="11015" width="15.7109375" style="428" customWidth="1"/>
    <col min="11016" max="11016" width="2" style="428" customWidth="1"/>
    <col min="11017" max="11017" width="8.140625" style="428" customWidth="1"/>
    <col min="11018" max="11018" width="10.85546875" style="428" customWidth="1"/>
    <col min="11019" max="11020" width="9.140625" style="428"/>
    <col min="11021" max="11021" width="11.28515625" style="428" bestFit="1" customWidth="1"/>
    <col min="11022" max="11265" width="9.140625" style="428"/>
    <col min="11266" max="11271" width="15.7109375" style="428" customWidth="1"/>
    <col min="11272" max="11272" width="2" style="428" customWidth="1"/>
    <col min="11273" max="11273" width="8.140625" style="428" customWidth="1"/>
    <col min="11274" max="11274" width="10.85546875" style="428" customWidth="1"/>
    <col min="11275" max="11276" width="9.140625" style="428"/>
    <col min="11277" max="11277" width="11.28515625" style="428" bestFit="1" customWidth="1"/>
    <col min="11278" max="11521" width="9.140625" style="428"/>
    <col min="11522" max="11527" width="15.7109375" style="428" customWidth="1"/>
    <col min="11528" max="11528" width="2" style="428" customWidth="1"/>
    <col min="11529" max="11529" width="8.140625" style="428" customWidth="1"/>
    <col min="11530" max="11530" width="10.85546875" style="428" customWidth="1"/>
    <col min="11531" max="11532" width="9.140625" style="428"/>
    <col min="11533" max="11533" width="11.28515625" style="428" bestFit="1" customWidth="1"/>
    <col min="11534" max="11777" width="9.140625" style="428"/>
    <col min="11778" max="11783" width="15.7109375" style="428" customWidth="1"/>
    <col min="11784" max="11784" width="2" style="428" customWidth="1"/>
    <col min="11785" max="11785" width="8.140625" style="428" customWidth="1"/>
    <col min="11786" max="11786" width="10.85546875" style="428" customWidth="1"/>
    <col min="11787" max="11788" width="9.140625" style="428"/>
    <col min="11789" max="11789" width="11.28515625" style="428" bestFit="1" customWidth="1"/>
    <col min="11790" max="12033" width="9.140625" style="428"/>
    <col min="12034" max="12039" width="15.7109375" style="428" customWidth="1"/>
    <col min="12040" max="12040" width="2" style="428" customWidth="1"/>
    <col min="12041" max="12041" width="8.140625" style="428" customWidth="1"/>
    <col min="12042" max="12042" width="10.85546875" style="428" customWidth="1"/>
    <col min="12043" max="12044" width="9.140625" style="428"/>
    <col min="12045" max="12045" width="11.28515625" style="428" bestFit="1" customWidth="1"/>
    <col min="12046" max="12289" width="9.140625" style="428"/>
    <col min="12290" max="12295" width="15.7109375" style="428" customWidth="1"/>
    <col min="12296" max="12296" width="2" style="428" customWidth="1"/>
    <col min="12297" max="12297" width="8.140625" style="428" customWidth="1"/>
    <col min="12298" max="12298" width="10.85546875" style="428" customWidth="1"/>
    <col min="12299" max="12300" width="9.140625" style="428"/>
    <col min="12301" max="12301" width="11.28515625" style="428" bestFit="1" customWidth="1"/>
    <col min="12302" max="12545" width="9.140625" style="428"/>
    <col min="12546" max="12551" width="15.7109375" style="428" customWidth="1"/>
    <col min="12552" max="12552" width="2" style="428" customWidth="1"/>
    <col min="12553" max="12553" width="8.140625" style="428" customWidth="1"/>
    <col min="12554" max="12554" width="10.85546875" style="428" customWidth="1"/>
    <col min="12555" max="12556" width="9.140625" style="428"/>
    <col min="12557" max="12557" width="11.28515625" style="428" bestFit="1" customWidth="1"/>
    <col min="12558" max="12801" width="9.140625" style="428"/>
    <col min="12802" max="12807" width="15.7109375" style="428" customWidth="1"/>
    <col min="12808" max="12808" width="2" style="428" customWidth="1"/>
    <col min="12809" max="12809" width="8.140625" style="428" customWidth="1"/>
    <col min="12810" max="12810" width="10.85546875" style="428" customWidth="1"/>
    <col min="12811" max="12812" width="9.140625" style="428"/>
    <col min="12813" max="12813" width="11.28515625" style="428" bestFit="1" customWidth="1"/>
    <col min="12814" max="13057" width="9.140625" style="428"/>
    <col min="13058" max="13063" width="15.7109375" style="428" customWidth="1"/>
    <col min="13064" max="13064" width="2" style="428" customWidth="1"/>
    <col min="13065" max="13065" width="8.140625" style="428" customWidth="1"/>
    <col min="13066" max="13066" width="10.85546875" style="428" customWidth="1"/>
    <col min="13067" max="13068" width="9.140625" style="428"/>
    <col min="13069" max="13069" width="11.28515625" style="428" bestFit="1" customWidth="1"/>
    <col min="13070" max="13313" width="9.140625" style="428"/>
    <col min="13314" max="13319" width="15.7109375" style="428" customWidth="1"/>
    <col min="13320" max="13320" width="2" style="428" customWidth="1"/>
    <col min="13321" max="13321" width="8.140625" style="428" customWidth="1"/>
    <col min="13322" max="13322" width="10.85546875" style="428" customWidth="1"/>
    <col min="13323" max="13324" width="9.140625" style="428"/>
    <col min="13325" max="13325" width="11.28515625" style="428" bestFit="1" customWidth="1"/>
    <col min="13326" max="13569" width="9.140625" style="428"/>
    <col min="13570" max="13575" width="15.7109375" style="428" customWidth="1"/>
    <col min="13576" max="13576" width="2" style="428" customWidth="1"/>
    <col min="13577" max="13577" width="8.140625" style="428" customWidth="1"/>
    <col min="13578" max="13578" width="10.85546875" style="428" customWidth="1"/>
    <col min="13579" max="13580" width="9.140625" style="428"/>
    <col min="13581" max="13581" width="11.28515625" style="428" bestFit="1" customWidth="1"/>
    <col min="13582" max="13825" width="9.140625" style="428"/>
    <col min="13826" max="13831" width="15.7109375" style="428" customWidth="1"/>
    <col min="13832" max="13832" width="2" style="428" customWidth="1"/>
    <col min="13833" max="13833" width="8.140625" style="428" customWidth="1"/>
    <col min="13834" max="13834" width="10.85546875" style="428" customWidth="1"/>
    <col min="13835" max="13836" width="9.140625" style="428"/>
    <col min="13837" max="13837" width="11.28515625" style="428" bestFit="1" customWidth="1"/>
    <col min="13838" max="14081" width="9.140625" style="428"/>
    <col min="14082" max="14087" width="15.7109375" style="428" customWidth="1"/>
    <col min="14088" max="14088" width="2" style="428" customWidth="1"/>
    <col min="14089" max="14089" width="8.140625" style="428" customWidth="1"/>
    <col min="14090" max="14090" width="10.85546875" style="428" customWidth="1"/>
    <col min="14091" max="14092" width="9.140625" style="428"/>
    <col min="14093" max="14093" width="11.28515625" style="428" bestFit="1" customWidth="1"/>
    <col min="14094" max="14337" width="9.140625" style="428"/>
    <col min="14338" max="14343" width="15.7109375" style="428" customWidth="1"/>
    <col min="14344" max="14344" width="2" style="428" customWidth="1"/>
    <col min="14345" max="14345" width="8.140625" style="428" customWidth="1"/>
    <col min="14346" max="14346" width="10.85546875" style="428" customWidth="1"/>
    <col min="14347" max="14348" width="9.140625" style="428"/>
    <col min="14349" max="14349" width="11.28515625" style="428" bestFit="1" customWidth="1"/>
    <col min="14350" max="14593" width="9.140625" style="428"/>
    <col min="14594" max="14599" width="15.7109375" style="428" customWidth="1"/>
    <col min="14600" max="14600" width="2" style="428" customWidth="1"/>
    <col min="14601" max="14601" width="8.140625" style="428" customWidth="1"/>
    <col min="14602" max="14602" width="10.85546875" style="428" customWidth="1"/>
    <col min="14603" max="14604" width="9.140625" style="428"/>
    <col min="14605" max="14605" width="11.28515625" style="428" bestFit="1" customWidth="1"/>
    <col min="14606" max="14849" width="9.140625" style="428"/>
    <col min="14850" max="14855" width="15.7109375" style="428" customWidth="1"/>
    <col min="14856" max="14856" width="2" style="428" customWidth="1"/>
    <col min="14857" max="14857" width="8.140625" style="428" customWidth="1"/>
    <col min="14858" max="14858" width="10.85546875" style="428" customWidth="1"/>
    <col min="14859" max="14860" width="9.140625" style="428"/>
    <col min="14861" max="14861" width="11.28515625" style="428" bestFit="1" customWidth="1"/>
    <col min="14862" max="15105" width="9.140625" style="428"/>
    <col min="15106" max="15111" width="15.7109375" style="428" customWidth="1"/>
    <col min="15112" max="15112" width="2" style="428" customWidth="1"/>
    <col min="15113" max="15113" width="8.140625" style="428" customWidth="1"/>
    <col min="15114" max="15114" width="10.85546875" style="428" customWidth="1"/>
    <col min="15115" max="15116" width="9.140625" style="428"/>
    <col min="15117" max="15117" width="11.28515625" style="428" bestFit="1" customWidth="1"/>
    <col min="15118" max="15361" width="9.140625" style="428"/>
    <col min="15362" max="15367" width="15.7109375" style="428" customWidth="1"/>
    <col min="15368" max="15368" width="2" style="428" customWidth="1"/>
    <col min="15369" max="15369" width="8.140625" style="428" customWidth="1"/>
    <col min="15370" max="15370" width="10.85546875" style="428" customWidth="1"/>
    <col min="15371" max="15372" width="9.140625" style="428"/>
    <col min="15373" max="15373" width="11.28515625" style="428" bestFit="1" customWidth="1"/>
    <col min="15374" max="15617" width="9.140625" style="428"/>
    <col min="15618" max="15623" width="15.7109375" style="428" customWidth="1"/>
    <col min="15624" max="15624" width="2" style="428" customWidth="1"/>
    <col min="15625" max="15625" width="8.140625" style="428" customWidth="1"/>
    <col min="15626" max="15626" width="10.85546875" style="428" customWidth="1"/>
    <col min="15627" max="15628" width="9.140625" style="428"/>
    <col min="15629" max="15629" width="11.28515625" style="428" bestFit="1" customWidth="1"/>
    <col min="15630" max="15873" width="9.140625" style="428"/>
    <col min="15874" max="15879" width="15.7109375" style="428" customWidth="1"/>
    <col min="15880" max="15880" width="2" style="428" customWidth="1"/>
    <col min="15881" max="15881" width="8.140625" style="428" customWidth="1"/>
    <col min="15882" max="15882" width="10.85546875" style="428" customWidth="1"/>
    <col min="15883" max="15884" width="9.140625" style="428"/>
    <col min="15885" max="15885" width="11.28515625" style="428" bestFit="1" customWidth="1"/>
    <col min="15886" max="16129" width="9.140625" style="428"/>
    <col min="16130" max="16135" width="15.7109375" style="428" customWidth="1"/>
    <col min="16136" max="16136" width="2" style="428" customWidth="1"/>
    <col min="16137" max="16137" width="8.140625" style="428" customWidth="1"/>
    <col min="16138" max="16138" width="10.85546875" style="428" customWidth="1"/>
    <col min="16139" max="16140" width="9.140625" style="428"/>
    <col min="16141" max="16141" width="11.28515625" style="428" bestFit="1" customWidth="1"/>
    <col min="16142" max="16384" width="9.140625" style="428"/>
  </cols>
  <sheetData>
    <row r="1" spans="1:257" ht="18.75" x14ac:dyDescent="0.25">
      <c r="A1" s="1686" t="s">
        <v>4014</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7"/>
    </row>
    <row r="2" spans="1:257" ht="15" thickBot="1" x14ac:dyDescent="0.3">
      <c r="H2" s="408" t="s">
        <v>8</v>
      </c>
    </row>
    <row r="3" spans="1:257" ht="34.5" thickTop="1" thickBot="1" x14ac:dyDescent="0.3">
      <c r="A3" s="1688"/>
      <c r="B3" s="1689" t="s">
        <v>4015</v>
      </c>
      <c r="C3" s="1689" t="s">
        <v>4016</v>
      </c>
      <c r="D3" s="1690" t="s">
        <v>4017</v>
      </c>
      <c r="E3" s="1690" t="s">
        <v>4018</v>
      </c>
      <c r="F3" s="1690" t="s">
        <v>4019</v>
      </c>
      <c r="G3" s="1691" t="s">
        <v>4020</v>
      </c>
      <c r="H3" s="1692" t="s">
        <v>532</v>
      </c>
      <c r="I3" s="1693"/>
      <c r="J3" s="1693"/>
      <c r="K3" s="1693"/>
      <c r="L3" s="1693"/>
      <c r="M3" s="1693"/>
      <c r="N3" s="1693"/>
      <c r="O3" s="1693"/>
      <c r="P3" s="1693"/>
      <c r="Q3" s="1693"/>
      <c r="R3" s="1693"/>
      <c r="S3" s="1693"/>
      <c r="T3" s="1693"/>
      <c r="U3" s="1693"/>
      <c r="V3" s="1693"/>
      <c r="W3" s="1693"/>
      <c r="X3" s="1693"/>
      <c r="Y3" s="1693"/>
      <c r="Z3" s="1693"/>
      <c r="AA3" s="1693"/>
      <c r="AB3" s="1693"/>
      <c r="AC3" s="1693"/>
      <c r="AD3" s="1693"/>
      <c r="AE3" s="1693"/>
      <c r="AF3" s="1693"/>
      <c r="AG3" s="1693"/>
      <c r="AH3" s="1693"/>
      <c r="AI3" s="1693"/>
      <c r="AJ3" s="1693"/>
      <c r="AK3" s="1693"/>
      <c r="AL3" s="1693"/>
      <c r="AM3" s="1693"/>
      <c r="AN3" s="1693"/>
      <c r="AO3" s="1693"/>
      <c r="AP3" s="1693"/>
      <c r="AQ3" s="1693"/>
      <c r="AR3" s="1693"/>
      <c r="AS3" s="1693"/>
      <c r="AT3" s="1693"/>
      <c r="AU3" s="1693"/>
      <c r="AV3" s="1693"/>
      <c r="AW3" s="1693"/>
      <c r="AX3" s="1693"/>
      <c r="AY3" s="1693"/>
      <c r="AZ3" s="1693"/>
      <c r="BA3" s="1693"/>
      <c r="BB3" s="1693"/>
      <c r="BC3" s="1693"/>
      <c r="BD3" s="1693"/>
      <c r="BE3" s="1693"/>
      <c r="BF3" s="1693"/>
      <c r="BG3" s="1693"/>
      <c r="BH3" s="1693"/>
      <c r="BI3" s="1693"/>
      <c r="BJ3" s="1693"/>
      <c r="BK3" s="1693"/>
      <c r="BL3" s="1693"/>
      <c r="BM3" s="1693"/>
      <c r="BN3" s="1693"/>
      <c r="BO3" s="1693"/>
      <c r="BP3" s="1693"/>
      <c r="BQ3" s="1693"/>
      <c r="BR3" s="1693"/>
      <c r="BS3" s="1693"/>
      <c r="BT3" s="1693"/>
      <c r="BU3" s="1693"/>
      <c r="BV3" s="1693"/>
      <c r="BW3" s="1693"/>
      <c r="BX3" s="1693"/>
      <c r="BY3" s="1693"/>
      <c r="BZ3" s="1693"/>
      <c r="CA3" s="1693"/>
      <c r="CB3" s="1693"/>
      <c r="CC3" s="1693"/>
      <c r="CD3" s="1693"/>
      <c r="CE3" s="1693"/>
      <c r="CF3" s="1693"/>
      <c r="CG3" s="1693"/>
      <c r="CH3" s="1693"/>
      <c r="CI3" s="1693"/>
      <c r="CJ3" s="1693"/>
      <c r="CK3" s="1693"/>
      <c r="CL3" s="1693"/>
      <c r="CM3" s="1693"/>
      <c r="CN3" s="1693"/>
      <c r="CO3" s="1693"/>
      <c r="CP3" s="1693"/>
      <c r="CQ3" s="1693"/>
      <c r="CR3" s="1693"/>
      <c r="CS3" s="1693"/>
      <c r="CT3" s="1693"/>
      <c r="CU3" s="1693"/>
      <c r="CV3" s="1693"/>
      <c r="CW3" s="1693"/>
      <c r="CX3" s="1693"/>
      <c r="CY3" s="1693"/>
      <c r="CZ3" s="1693"/>
      <c r="DA3" s="1693"/>
      <c r="DB3" s="1693"/>
      <c r="DC3" s="1693"/>
      <c r="DD3" s="1693"/>
      <c r="DE3" s="1693"/>
      <c r="DF3" s="1693"/>
      <c r="DG3" s="1693"/>
      <c r="DH3" s="1693"/>
      <c r="DI3" s="1693"/>
      <c r="DJ3" s="1693"/>
      <c r="DK3" s="1693"/>
      <c r="DL3" s="1693"/>
      <c r="DM3" s="1693"/>
      <c r="DN3" s="1693"/>
      <c r="DO3" s="1693"/>
      <c r="DP3" s="1693"/>
      <c r="DQ3" s="1693"/>
      <c r="DR3" s="1693"/>
      <c r="DS3" s="1693"/>
      <c r="DT3" s="1693"/>
      <c r="DU3" s="1693"/>
      <c r="DV3" s="1693"/>
      <c r="DW3" s="1693"/>
      <c r="DX3" s="1693"/>
      <c r="DY3" s="1693"/>
      <c r="DZ3" s="1693"/>
      <c r="EA3" s="1693"/>
      <c r="EB3" s="1693"/>
      <c r="EC3" s="1693"/>
      <c r="ED3" s="1693"/>
      <c r="EE3" s="1693"/>
      <c r="EF3" s="1693"/>
      <c r="EG3" s="1693"/>
      <c r="EH3" s="1693"/>
      <c r="EI3" s="1693"/>
      <c r="EJ3" s="1693"/>
      <c r="EK3" s="1693"/>
      <c r="EL3" s="1693"/>
      <c r="EM3" s="1693"/>
      <c r="EN3" s="1693"/>
      <c r="EO3" s="1693"/>
      <c r="EP3" s="1693"/>
      <c r="EQ3" s="1693"/>
      <c r="ER3" s="1693"/>
      <c r="ES3" s="1693"/>
      <c r="ET3" s="1693"/>
      <c r="EU3" s="1693"/>
      <c r="EV3" s="1693"/>
      <c r="EW3" s="1693"/>
      <c r="EX3" s="1693"/>
      <c r="EY3" s="1693"/>
      <c r="EZ3" s="1693"/>
      <c r="FA3" s="1693"/>
      <c r="FB3" s="1693"/>
      <c r="FC3" s="1693"/>
      <c r="FD3" s="1693"/>
      <c r="FE3" s="1693"/>
      <c r="FF3" s="1693"/>
      <c r="FG3" s="1693"/>
      <c r="FH3" s="1693"/>
      <c r="FI3" s="1693"/>
      <c r="FJ3" s="1693"/>
      <c r="FK3" s="1693"/>
      <c r="FL3" s="1693"/>
      <c r="FM3" s="1693"/>
      <c r="FN3" s="1693"/>
      <c r="FO3" s="1693"/>
      <c r="FP3" s="1693"/>
      <c r="FQ3" s="1693"/>
      <c r="FR3" s="1693"/>
      <c r="FS3" s="1693"/>
      <c r="FT3" s="1693"/>
      <c r="FU3" s="1693"/>
      <c r="FV3" s="1693"/>
      <c r="FW3" s="1693"/>
      <c r="FX3" s="1693"/>
      <c r="FY3" s="1693"/>
      <c r="FZ3" s="1693"/>
      <c r="GA3" s="1693"/>
      <c r="GB3" s="1693"/>
      <c r="GC3" s="1693"/>
      <c r="GD3" s="1693"/>
      <c r="GE3" s="1693"/>
      <c r="GF3" s="1693"/>
      <c r="GG3" s="1693"/>
      <c r="GH3" s="1693"/>
      <c r="GI3" s="1693"/>
      <c r="GJ3" s="1693"/>
      <c r="GK3" s="1693"/>
      <c r="GL3" s="1693"/>
      <c r="GM3" s="1693"/>
      <c r="GN3" s="1693"/>
      <c r="GO3" s="1693"/>
      <c r="GP3" s="1693"/>
      <c r="GQ3" s="1693"/>
      <c r="GR3" s="1693"/>
      <c r="GS3" s="1693"/>
      <c r="GT3" s="1693"/>
      <c r="GU3" s="1693"/>
      <c r="GV3" s="1693"/>
      <c r="GW3" s="1693"/>
      <c r="GX3" s="1693"/>
      <c r="GY3" s="1693"/>
      <c r="GZ3" s="1693"/>
      <c r="HA3" s="1693"/>
      <c r="HB3" s="1693"/>
      <c r="HC3" s="1693"/>
      <c r="HD3" s="1693"/>
      <c r="HE3" s="1693"/>
      <c r="HF3" s="1693"/>
      <c r="HG3" s="1693"/>
      <c r="HH3" s="1693"/>
      <c r="HI3" s="1693"/>
      <c r="HJ3" s="1693"/>
      <c r="HK3" s="1693"/>
      <c r="HL3" s="1693"/>
      <c r="HM3" s="1693"/>
      <c r="HN3" s="1693"/>
      <c r="HO3" s="1693"/>
      <c r="HP3" s="1693"/>
      <c r="HQ3" s="1693"/>
      <c r="HR3" s="1693"/>
      <c r="HS3" s="1693"/>
      <c r="HT3" s="1693"/>
      <c r="HU3" s="1693"/>
      <c r="HV3" s="1693"/>
      <c r="HW3" s="1693"/>
      <c r="HX3" s="1693"/>
      <c r="HY3" s="1693"/>
      <c r="HZ3" s="1693"/>
      <c r="IA3" s="1693"/>
      <c r="IB3" s="1693"/>
      <c r="IC3" s="1693"/>
      <c r="ID3" s="1693"/>
      <c r="IE3" s="1693"/>
      <c r="IF3" s="1693"/>
      <c r="IG3" s="1693"/>
      <c r="IH3" s="1693"/>
      <c r="II3" s="1693"/>
      <c r="IJ3" s="1693"/>
      <c r="IK3" s="1693"/>
      <c r="IL3" s="1693"/>
      <c r="IM3" s="1693"/>
      <c r="IN3" s="1693"/>
      <c r="IO3" s="1693"/>
      <c r="IP3" s="1693"/>
      <c r="IQ3" s="1693"/>
      <c r="IR3" s="1693"/>
      <c r="IS3" s="1693"/>
      <c r="IT3" s="1693"/>
      <c r="IU3" s="1693"/>
      <c r="IV3" s="1693"/>
      <c r="IW3" s="1693"/>
    </row>
    <row r="4" spans="1:257" ht="16.5" x14ac:dyDescent="0.25">
      <c r="A4" s="1694">
        <v>44408</v>
      </c>
      <c r="B4" s="1695">
        <v>26950</v>
      </c>
      <c r="C4" s="1695">
        <v>12656.5</v>
      </c>
      <c r="D4" s="1696">
        <v>59325</v>
      </c>
      <c r="E4" s="1696">
        <v>91950</v>
      </c>
      <c r="F4" s="1696">
        <v>121464.3</v>
      </c>
      <c r="G4" s="1696">
        <v>6498.75</v>
      </c>
      <c r="H4" s="1697">
        <f t="shared" ref="H4:H16" si="0">SUM(B4:G4)</f>
        <v>318844.55</v>
      </c>
      <c r="L4" s="1698"/>
      <c r="M4" s="1698"/>
      <c r="N4" s="1698"/>
      <c r="O4" s="1698"/>
      <c r="P4" s="1698"/>
      <c r="Q4" s="1698"/>
      <c r="R4" s="1698"/>
      <c r="S4" s="1699"/>
      <c r="T4" s="1699"/>
    </row>
    <row r="5" spans="1:257" ht="16.5" x14ac:dyDescent="0.25">
      <c r="A5" s="1694">
        <v>44439</v>
      </c>
      <c r="B5" s="1695">
        <v>26750</v>
      </c>
      <c r="C5" s="1695">
        <v>12534</v>
      </c>
      <c r="D5" s="1696">
        <v>61325</v>
      </c>
      <c r="E5" s="1696">
        <v>94150</v>
      </c>
      <c r="F5" s="1696">
        <v>123464</v>
      </c>
      <c r="G5" s="1696">
        <v>6484</v>
      </c>
      <c r="H5" s="1697">
        <f t="shared" si="0"/>
        <v>324707</v>
      </c>
      <c r="L5" s="1698"/>
      <c r="M5" s="1698"/>
      <c r="N5" s="1698"/>
      <c r="O5" s="1698"/>
      <c r="P5" s="1698"/>
      <c r="Q5" s="1698"/>
      <c r="R5" s="1698"/>
      <c r="S5" s="1699"/>
      <c r="T5" s="1699"/>
    </row>
    <row r="6" spans="1:257" ht="16.5" x14ac:dyDescent="0.25">
      <c r="A6" s="1694">
        <v>44469</v>
      </c>
      <c r="B6" s="1695">
        <v>25494</v>
      </c>
      <c r="C6" s="1695">
        <v>12454</v>
      </c>
      <c r="D6" s="1696">
        <v>63825</v>
      </c>
      <c r="E6" s="1696">
        <v>95700</v>
      </c>
      <c r="F6" s="1696">
        <v>123036</v>
      </c>
      <c r="G6" s="1696">
        <v>6472.3249999999998</v>
      </c>
      <c r="H6" s="1697">
        <f t="shared" si="0"/>
        <v>326981.32500000001</v>
      </c>
      <c r="L6" s="1698"/>
      <c r="M6" s="1698"/>
      <c r="N6" s="1698"/>
      <c r="O6" s="1698"/>
      <c r="P6" s="1698"/>
      <c r="Q6" s="1698"/>
      <c r="R6" s="1698"/>
      <c r="S6" s="1699"/>
      <c r="T6" s="1699"/>
    </row>
    <row r="7" spans="1:257" ht="16.5" x14ac:dyDescent="0.25">
      <c r="A7" s="1694">
        <v>44500</v>
      </c>
      <c r="B7" s="1695">
        <v>27793.8</v>
      </c>
      <c r="C7" s="1695">
        <v>11492.75</v>
      </c>
      <c r="D7" s="1696">
        <v>61800</v>
      </c>
      <c r="E7" s="1696">
        <v>92700</v>
      </c>
      <c r="F7" s="1696">
        <v>123036.2</v>
      </c>
      <c r="G7" s="1696">
        <v>6460.0749999999998</v>
      </c>
      <c r="H7" s="1697">
        <f t="shared" si="0"/>
        <v>323282.82500000001</v>
      </c>
      <c r="L7" s="1698"/>
      <c r="M7" s="1698"/>
      <c r="N7" s="1698"/>
      <c r="O7" s="1698"/>
      <c r="P7" s="1698"/>
      <c r="Q7" s="1698"/>
      <c r="R7" s="1698"/>
      <c r="S7" s="1699"/>
      <c r="T7" s="1699"/>
    </row>
    <row r="8" spans="1:257" ht="16.5" x14ac:dyDescent="0.25">
      <c r="A8" s="1694">
        <v>44530</v>
      </c>
      <c r="B8" s="1695">
        <v>27543.8</v>
      </c>
      <c r="C8" s="1695">
        <v>11388.75</v>
      </c>
      <c r="D8" s="1696">
        <v>64300</v>
      </c>
      <c r="E8" s="1696">
        <v>94900</v>
      </c>
      <c r="F8" s="1696">
        <v>124644.5</v>
      </c>
      <c r="G8" s="1696">
        <v>6447.55</v>
      </c>
      <c r="H8" s="1697">
        <f t="shared" si="0"/>
        <v>329224.59999999998</v>
      </c>
      <c r="L8" s="1698"/>
      <c r="M8" s="1698"/>
      <c r="N8" s="1698"/>
      <c r="O8" s="1698"/>
      <c r="P8" s="1698"/>
      <c r="Q8" s="1698"/>
      <c r="R8" s="1698"/>
      <c r="S8" s="1699"/>
      <c r="T8" s="1699"/>
    </row>
    <row r="9" spans="1:257" ht="16.5" x14ac:dyDescent="0.25">
      <c r="A9" s="1694">
        <v>44561</v>
      </c>
      <c r="B9" s="1695">
        <v>22120</v>
      </c>
      <c r="C9" s="1695">
        <v>10311.25</v>
      </c>
      <c r="D9" s="1696">
        <v>56935.4</v>
      </c>
      <c r="E9" s="1696">
        <v>95750</v>
      </c>
      <c r="F9" s="1696">
        <v>124644.5</v>
      </c>
      <c r="G9" s="1696">
        <v>6440.3249999999998</v>
      </c>
      <c r="H9" s="1697">
        <f t="shared" si="0"/>
        <v>316201.47500000003</v>
      </c>
      <c r="L9" s="1698"/>
      <c r="M9" s="1698"/>
      <c r="N9" s="1698"/>
      <c r="O9" s="1698"/>
      <c r="P9" s="1698"/>
      <c r="Q9" s="1698"/>
      <c r="R9" s="1698"/>
      <c r="S9" s="1699"/>
      <c r="T9" s="1699"/>
    </row>
    <row r="10" spans="1:257" ht="16.5" x14ac:dyDescent="0.25">
      <c r="A10" s="1694">
        <v>44592</v>
      </c>
      <c r="B10" s="1695">
        <v>22920</v>
      </c>
      <c r="C10" s="1695">
        <v>9892.25</v>
      </c>
      <c r="D10" s="1696">
        <v>58935.4</v>
      </c>
      <c r="E10" s="1696">
        <v>95750</v>
      </c>
      <c r="F10" s="1696">
        <v>127144.5</v>
      </c>
      <c r="G10" s="1696">
        <v>6426.5249999999996</v>
      </c>
      <c r="H10" s="1697">
        <f t="shared" si="0"/>
        <v>321068.67500000005</v>
      </c>
      <c r="L10" s="1698"/>
      <c r="M10" s="1698"/>
      <c r="N10" s="1698"/>
      <c r="O10" s="1698"/>
      <c r="P10" s="1698"/>
      <c r="Q10" s="1698"/>
      <c r="R10" s="1698"/>
      <c r="S10" s="1699"/>
      <c r="T10" s="1699"/>
    </row>
    <row r="11" spans="1:257" ht="16.5" x14ac:dyDescent="0.25">
      <c r="A11" s="1694">
        <v>44620</v>
      </c>
      <c r="B11" s="1695">
        <v>24520</v>
      </c>
      <c r="C11" s="1695">
        <v>9435.25</v>
      </c>
      <c r="D11" s="1696">
        <v>57435.4</v>
      </c>
      <c r="E11" s="1696">
        <v>91950</v>
      </c>
      <c r="F11" s="1696">
        <v>129144.5</v>
      </c>
      <c r="G11" s="1696">
        <v>6413.45</v>
      </c>
      <c r="H11" s="1697">
        <f t="shared" si="0"/>
        <v>318898.60000000003</v>
      </c>
      <c r="L11" s="1698"/>
      <c r="M11" s="1698"/>
      <c r="N11" s="1698"/>
      <c r="O11" s="1698"/>
      <c r="P11" s="1698"/>
      <c r="Q11" s="1698"/>
      <c r="R11" s="1698"/>
      <c r="S11" s="1699"/>
      <c r="T11" s="1699"/>
    </row>
    <row r="12" spans="1:257" ht="16.5" x14ac:dyDescent="0.25">
      <c r="A12" s="1694">
        <v>44651</v>
      </c>
      <c r="B12" s="1695">
        <v>25570</v>
      </c>
      <c r="C12" s="1695">
        <v>8705.25</v>
      </c>
      <c r="D12" s="1696">
        <v>59935.4</v>
      </c>
      <c r="E12" s="1696">
        <v>94150</v>
      </c>
      <c r="F12" s="1696">
        <v>129144.5</v>
      </c>
      <c r="G12" s="1696">
        <v>6398.3249999999998</v>
      </c>
      <c r="H12" s="1697">
        <f t="shared" si="0"/>
        <v>323903.47500000003</v>
      </c>
      <c r="L12" s="1698"/>
      <c r="M12" s="1698"/>
      <c r="N12" s="1698"/>
      <c r="O12" s="1698"/>
      <c r="P12" s="1698"/>
      <c r="Q12" s="1698"/>
      <c r="R12" s="1698"/>
      <c r="S12" s="1699"/>
      <c r="T12" s="1699"/>
    </row>
    <row r="13" spans="1:257" ht="16.5" x14ac:dyDescent="0.25">
      <c r="A13" s="1694">
        <v>44681</v>
      </c>
      <c r="B13" s="1695">
        <v>26033</v>
      </c>
      <c r="C13" s="1695">
        <v>8558.4</v>
      </c>
      <c r="D13" s="1696">
        <v>59525.4</v>
      </c>
      <c r="E13" s="1696">
        <v>96350</v>
      </c>
      <c r="F13" s="1696">
        <v>131644.5</v>
      </c>
      <c r="G13" s="1696">
        <v>6368.5749999999998</v>
      </c>
      <c r="H13" s="1697">
        <f t="shared" si="0"/>
        <v>328479.875</v>
      </c>
      <c r="L13" s="1698"/>
      <c r="M13" s="1698"/>
      <c r="N13" s="1698"/>
      <c r="O13" s="1698"/>
      <c r="P13" s="1698"/>
      <c r="Q13" s="1698"/>
      <c r="R13" s="1698"/>
      <c r="S13" s="1699"/>
      <c r="T13" s="1699"/>
    </row>
    <row r="14" spans="1:257" ht="16.5" x14ac:dyDescent="0.25">
      <c r="A14" s="1694">
        <v>44712</v>
      </c>
      <c r="B14" s="1695">
        <v>26235.8</v>
      </c>
      <c r="C14" s="1695">
        <v>8208.4</v>
      </c>
      <c r="D14" s="1696">
        <v>61525.4</v>
      </c>
      <c r="E14" s="1696">
        <v>98550</v>
      </c>
      <c r="F14" s="1696">
        <v>133484.70000000001</v>
      </c>
      <c r="G14" s="1696">
        <v>6355.4750000000004</v>
      </c>
      <c r="H14" s="1697">
        <f t="shared" si="0"/>
        <v>334359.77500000002</v>
      </c>
      <c r="L14" s="1698"/>
      <c r="M14" s="1698"/>
      <c r="N14" s="1698"/>
      <c r="O14" s="1698"/>
      <c r="P14" s="1698"/>
      <c r="Q14" s="1698"/>
      <c r="R14" s="1698"/>
      <c r="S14" s="1699"/>
      <c r="T14" s="1699"/>
    </row>
    <row r="15" spans="1:257" ht="16.5" x14ac:dyDescent="0.25">
      <c r="A15" s="1694">
        <v>44742</v>
      </c>
      <c r="B15" s="1695">
        <v>24611.8</v>
      </c>
      <c r="C15" s="1695">
        <v>14218.4</v>
      </c>
      <c r="D15" s="1696">
        <v>57758.95</v>
      </c>
      <c r="E15" s="1696">
        <v>100750</v>
      </c>
      <c r="F15" s="1696">
        <v>134533.70000000001</v>
      </c>
      <c r="G15" s="1696">
        <v>6348.8</v>
      </c>
      <c r="H15" s="1697">
        <f t="shared" si="0"/>
        <v>338221.64999999997</v>
      </c>
      <c r="L15" s="1698"/>
      <c r="M15" s="1698"/>
      <c r="N15" s="1698"/>
      <c r="O15" s="1698"/>
      <c r="P15" s="1698"/>
      <c r="Q15" s="1698"/>
      <c r="R15" s="1698"/>
      <c r="S15" s="1699"/>
      <c r="T15" s="1699"/>
    </row>
    <row r="16" spans="1:257" ht="17.25" thickBot="1" x14ac:dyDescent="0.3">
      <c r="A16" s="1700">
        <v>44773</v>
      </c>
      <c r="B16" s="1701">
        <v>27799.5</v>
      </c>
      <c r="C16" s="1701">
        <v>14022.8</v>
      </c>
      <c r="D16" s="1702">
        <v>57758.95</v>
      </c>
      <c r="E16" s="1702">
        <v>97800</v>
      </c>
      <c r="F16" s="1702">
        <v>134533.70000000001</v>
      </c>
      <c r="G16" s="1702">
        <v>6337.35</v>
      </c>
      <c r="H16" s="1703">
        <f t="shared" si="0"/>
        <v>338252.3</v>
      </c>
      <c r="L16" s="1698"/>
      <c r="M16" s="1698"/>
      <c r="N16" s="1698"/>
      <c r="O16" s="1698"/>
      <c r="P16" s="1698"/>
      <c r="Q16" s="1698"/>
      <c r="R16" s="1698"/>
      <c r="S16" s="1699"/>
      <c r="T16" s="1699"/>
    </row>
    <row r="17" spans="1:257" s="435" customFormat="1" ht="15" thickTop="1" x14ac:dyDescent="0.25">
      <c r="A17" s="435" t="s">
        <v>396</v>
      </c>
      <c r="H17" s="1704"/>
    </row>
    <row r="18" spans="1:257" s="435" customFormat="1" x14ac:dyDescent="0.25">
      <c r="A18" s="435" t="s">
        <v>297</v>
      </c>
      <c r="H18" s="1704"/>
    </row>
    <row r="19" spans="1:257" x14ac:dyDescent="0.25">
      <c r="A19" s="428"/>
      <c r="D19" s="1698"/>
      <c r="H19" s="719"/>
      <c r="M19" s="1705"/>
    </row>
    <row r="20" spans="1:257" x14ac:dyDescent="0.25">
      <c r="M20" s="1705"/>
    </row>
    <row r="21" spans="1:257" ht="17.25" x14ac:dyDescent="0.25">
      <c r="A21" s="1686" t="s">
        <v>4021</v>
      </c>
      <c r="B21" s="1706"/>
      <c r="C21" s="1706"/>
      <c r="D21" s="1706"/>
      <c r="E21" s="1706"/>
      <c r="F21" s="1706"/>
      <c r="G21" s="1706"/>
      <c r="H21" s="1706"/>
      <c r="I21" s="1706"/>
      <c r="J21" s="1706"/>
      <c r="K21" s="1706"/>
      <c r="L21" s="1707"/>
      <c r="M21" s="1708"/>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c r="AL21" s="1706"/>
      <c r="AM21" s="1706"/>
      <c r="AN21" s="1706"/>
      <c r="AO21" s="1706"/>
      <c r="AP21" s="1706"/>
      <c r="AQ21" s="1706"/>
      <c r="AR21" s="1706"/>
      <c r="AS21" s="1706"/>
      <c r="AT21" s="1706"/>
      <c r="AU21" s="1706"/>
      <c r="AV21" s="1706"/>
      <c r="AW21" s="1706"/>
      <c r="AX21" s="1706"/>
      <c r="AY21" s="1706"/>
      <c r="AZ21" s="1706"/>
      <c r="BA21" s="1706"/>
      <c r="BB21" s="1706"/>
      <c r="BC21" s="1706"/>
      <c r="BD21" s="1706"/>
      <c r="BE21" s="1706"/>
      <c r="BF21" s="1706"/>
      <c r="BG21" s="1706"/>
      <c r="BH21" s="1706"/>
      <c r="BI21" s="1706"/>
      <c r="BJ21" s="1706"/>
      <c r="BK21" s="1706"/>
      <c r="BL21" s="1706"/>
      <c r="BM21" s="1706"/>
      <c r="BN21" s="1706"/>
      <c r="BO21" s="1706"/>
      <c r="BP21" s="1706"/>
      <c r="BQ21" s="1706"/>
      <c r="BR21" s="1706"/>
      <c r="BS21" s="1706"/>
      <c r="BT21" s="1706"/>
      <c r="BU21" s="1706"/>
      <c r="BV21" s="1706"/>
      <c r="BW21" s="1706"/>
      <c r="BX21" s="1706"/>
      <c r="BY21" s="1706"/>
      <c r="BZ21" s="1706"/>
      <c r="CA21" s="1706"/>
      <c r="CB21" s="1706"/>
      <c r="CC21" s="1706"/>
      <c r="CD21" s="1706"/>
      <c r="CE21" s="1706"/>
      <c r="CF21" s="1706"/>
      <c r="CG21" s="1706"/>
      <c r="CH21" s="1706"/>
      <c r="CI21" s="1706"/>
      <c r="CJ21" s="1706"/>
      <c r="CK21" s="1706"/>
      <c r="CL21" s="1706"/>
      <c r="CM21" s="1706"/>
      <c r="CN21" s="1706"/>
      <c r="CO21" s="1706"/>
      <c r="CP21" s="1706"/>
      <c r="CQ21" s="1706"/>
      <c r="CR21" s="1706"/>
      <c r="CS21" s="1706"/>
      <c r="CT21" s="1706"/>
      <c r="CU21" s="1706"/>
      <c r="CV21" s="1706"/>
      <c r="CW21" s="1706"/>
      <c r="CX21" s="1706"/>
      <c r="CY21" s="1706"/>
      <c r="CZ21" s="1706"/>
      <c r="DA21" s="1706"/>
      <c r="DB21" s="1706"/>
      <c r="DC21" s="1706"/>
      <c r="DD21" s="1706"/>
      <c r="DE21" s="1706"/>
      <c r="DF21" s="1706"/>
      <c r="DG21" s="1706"/>
      <c r="DH21" s="1706"/>
      <c r="DI21" s="1706"/>
      <c r="DJ21" s="1706"/>
      <c r="DK21" s="1706"/>
      <c r="DL21" s="1706"/>
      <c r="DM21" s="1706"/>
      <c r="DN21" s="1706"/>
      <c r="DO21" s="1706"/>
      <c r="DP21" s="1706"/>
      <c r="DQ21" s="1706"/>
      <c r="DR21" s="1706"/>
      <c r="DS21" s="1706"/>
      <c r="DT21" s="1706"/>
      <c r="DU21" s="1706"/>
      <c r="DV21" s="1706"/>
      <c r="DW21" s="1706"/>
      <c r="DX21" s="1706"/>
      <c r="DY21" s="1706"/>
      <c r="DZ21" s="1706"/>
      <c r="EA21" s="1706"/>
      <c r="EB21" s="1706"/>
      <c r="EC21" s="1706"/>
      <c r="ED21" s="1706"/>
      <c r="EE21" s="1706"/>
      <c r="EF21" s="1706"/>
      <c r="EG21" s="1706"/>
      <c r="EH21" s="1706"/>
      <c r="EI21" s="1706"/>
      <c r="EJ21" s="1706"/>
      <c r="EK21" s="1706"/>
      <c r="EL21" s="1706"/>
      <c r="EM21" s="1706"/>
      <c r="EN21" s="1706"/>
      <c r="EO21" s="1706"/>
      <c r="EP21" s="1706"/>
      <c r="EQ21" s="1706"/>
      <c r="ER21" s="1706"/>
      <c r="ES21" s="1706"/>
      <c r="ET21" s="1706"/>
      <c r="EU21" s="1706"/>
      <c r="EV21" s="1706"/>
      <c r="EW21" s="1706"/>
      <c r="EX21" s="1706"/>
      <c r="EY21" s="1706"/>
      <c r="EZ21" s="1706"/>
      <c r="FA21" s="1706"/>
      <c r="FB21" s="1706"/>
      <c r="FC21" s="1706"/>
      <c r="FD21" s="1706"/>
      <c r="FE21" s="1706"/>
      <c r="FF21" s="1706"/>
      <c r="FG21" s="1706"/>
      <c r="FH21" s="1706"/>
      <c r="FI21" s="1706"/>
      <c r="FJ21" s="1706"/>
      <c r="FK21" s="1706"/>
      <c r="FL21" s="1706"/>
      <c r="FM21" s="1706"/>
      <c r="FN21" s="1706"/>
      <c r="FO21" s="1706"/>
      <c r="FP21" s="1706"/>
      <c r="FQ21" s="1706"/>
      <c r="FR21" s="1706"/>
      <c r="FS21" s="1706"/>
      <c r="FT21" s="1706"/>
      <c r="FU21" s="1706"/>
      <c r="FV21" s="1706"/>
      <c r="FW21" s="1706"/>
      <c r="FX21" s="1706"/>
      <c r="FY21" s="1706"/>
      <c r="FZ21" s="1706"/>
      <c r="GA21" s="1706"/>
      <c r="GB21" s="1706"/>
      <c r="GC21" s="1706"/>
      <c r="GD21" s="1706"/>
      <c r="GE21" s="1706"/>
      <c r="GF21" s="1706"/>
      <c r="GG21" s="1706"/>
      <c r="GH21" s="1706"/>
      <c r="GI21" s="1706"/>
      <c r="GJ21" s="1706"/>
      <c r="GK21" s="1706"/>
      <c r="GL21" s="1706"/>
      <c r="GM21" s="1706"/>
      <c r="GN21" s="1706"/>
      <c r="GO21" s="1706"/>
      <c r="GP21" s="1706"/>
      <c r="GQ21" s="1706"/>
      <c r="GR21" s="1706"/>
      <c r="GS21" s="1706"/>
      <c r="GT21" s="1706"/>
      <c r="GU21" s="1706"/>
      <c r="GV21" s="1706"/>
      <c r="GW21" s="1706"/>
      <c r="GX21" s="1706"/>
      <c r="GY21" s="1706"/>
      <c r="GZ21" s="1706"/>
      <c r="HA21" s="1706"/>
      <c r="HB21" s="1706"/>
      <c r="HC21" s="1706"/>
      <c r="HD21" s="1706"/>
      <c r="HE21" s="1706"/>
      <c r="HF21" s="1706"/>
      <c r="HG21" s="1706"/>
      <c r="HH21" s="1706"/>
      <c r="HI21" s="1706"/>
      <c r="HJ21" s="1706"/>
      <c r="HK21" s="1706"/>
      <c r="HL21" s="1706"/>
      <c r="HM21" s="1706"/>
      <c r="HN21" s="1706"/>
      <c r="HO21" s="1706"/>
      <c r="HP21" s="1706"/>
      <c r="HQ21" s="1706"/>
      <c r="HR21" s="1706"/>
      <c r="HS21" s="1706"/>
      <c r="HT21" s="1706"/>
      <c r="HU21" s="1706"/>
      <c r="HV21" s="1706"/>
      <c r="HW21" s="1706"/>
      <c r="HX21" s="1706"/>
      <c r="HY21" s="1706"/>
      <c r="HZ21" s="1706"/>
      <c r="IA21" s="1706"/>
      <c r="IB21" s="1706"/>
      <c r="IC21" s="1706"/>
      <c r="ID21" s="1706"/>
      <c r="IE21" s="1706"/>
      <c r="IF21" s="1706"/>
      <c r="IG21" s="1706"/>
      <c r="IH21" s="1706"/>
      <c r="II21" s="1706"/>
      <c r="IJ21" s="1706"/>
      <c r="IK21" s="1706"/>
      <c r="IL21" s="1706"/>
      <c r="IM21" s="1706"/>
      <c r="IN21" s="1706"/>
      <c r="IO21" s="1706"/>
      <c r="IP21" s="1706"/>
      <c r="IQ21" s="1706"/>
      <c r="IR21" s="1706"/>
      <c r="IS21" s="1706"/>
      <c r="IT21" s="1706"/>
      <c r="IU21" s="1706"/>
      <c r="IV21" s="1706"/>
      <c r="IW21" s="1706"/>
    </row>
    <row r="22" spans="1:257" ht="15" thickBot="1" x14ac:dyDescent="0.3">
      <c r="B22" s="1709"/>
      <c r="C22" s="1709"/>
      <c r="D22" s="1709"/>
      <c r="F22" s="408"/>
      <c r="G22" s="408"/>
      <c r="H22" s="408" t="s">
        <v>8</v>
      </c>
      <c r="L22" s="1710"/>
      <c r="M22" s="1705"/>
    </row>
    <row r="23" spans="1:257" ht="34.5" thickTop="1" thickBot="1" x14ac:dyDescent="0.3">
      <c r="A23" s="1711"/>
      <c r="B23" s="1689" t="s">
        <v>4015</v>
      </c>
      <c r="C23" s="1689" t="s">
        <v>4016</v>
      </c>
      <c r="D23" s="1690" t="s">
        <v>4017</v>
      </c>
      <c r="E23" s="1690" t="s">
        <v>4018</v>
      </c>
      <c r="F23" s="1690" t="s">
        <v>4022</v>
      </c>
      <c r="G23" s="1691" t="s">
        <v>4020</v>
      </c>
      <c r="H23" s="1692" t="s">
        <v>532</v>
      </c>
      <c r="L23" s="1698"/>
      <c r="M23" s="1705"/>
    </row>
    <row r="24" spans="1:257" ht="16.5" x14ac:dyDescent="0.25">
      <c r="A24" s="1712" t="s">
        <v>4023</v>
      </c>
      <c r="B24" s="1695">
        <v>25749.5</v>
      </c>
      <c r="C24" s="1695">
        <v>14022.8</v>
      </c>
      <c r="D24" s="1695">
        <f>3000+3717.5+3344.5+3700</f>
        <v>13762</v>
      </c>
      <c r="E24" s="1695">
        <f>6000+6000</f>
        <v>12000</v>
      </c>
      <c r="F24" s="1695">
        <f>995+340.3+1000+296.1</f>
        <v>2631.4</v>
      </c>
      <c r="G24" s="1695" t="s">
        <v>197</v>
      </c>
      <c r="H24" s="1713">
        <f>SUM(B24:G24)</f>
        <v>68165.7</v>
      </c>
      <c r="L24" s="1705"/>
      <c r="M24" s="1705"/>
      <c r="Q24" s="1705"/>
      <c r="R24" s="1705"/>
      <c r="S24" s="1705"/>
    </row>
    <row r="25" spans="1:257" ht="16.5" x14ac:dyDescent="0.25">
      <c r="A25" s="1712" t="s">
        <v>4024</v>
      </c>
      <c r="B25" s="1695">
        <v>2050</v>
      </c>
      <c r="C25" s="1695" t="s">
        <v>197</v>
      </c>
      <c r="D25" s="1695">
        <f>1800+3800+3600+4400+6200</f>
        <v>19800</v>
      </c>
      <c r="E25" s="1695">
        <f>3700+4400+3600</f>
        <v>11700</v>
      </c>
      <c r="F25" s="1695">
        <f>1200+1195+918.1+1400+1800</f>
        <v>6513.1</v>
      </c>
      <c r="G25" s="1695" t="s">
        <v>197</v>
      </c>
      <c r="H25" s="1713">
        <f t="shared" ref="H25:H44" si="1">SUM(B25:G25)</f>
        <v>40063.1</v>
      </c>
      <c r="L25" s="1705"/>
      <c r="M25" s="1705"/>
      <c r="Q25" s="1705"/>
      <c r="R25" s="1705"/>
      <c r="S25" s="1705"/>
    </row>
    <row r="26" spans="1:257" ht="16.5" x14ac:dyDescent="0.25">
      <c r="A26" s="1712" t="s">
        <v>4025</v>
      </c>
      <c r="B26" s="1695" t="s">
        <v>197</v>
      </c>
      <c r="C26" s="1695" t="s">
        <v>197</v>
      </c>
      <c r="D26" s="1695">
        <f>4779.45+5117.5+4500+7000+2800</f>
        <v>24196.95</v>
      </c>
      <c r="E26" s="1695">
        <f>3200+5000+1600+2000+15000+3500</f>
        <v>30300</v>
      </c>
      <c r="F26" s="1695">
        <f>2182.5+1400+2500</f>
        <v>6082.5</v>
      </c>
      <c r="G26" s="1695" t="s">
        <v>197</v>
      </c>
      <c r="H26" s="1713">
        <f>SUM(B26:G26)</f>
        <v>60579.45</v>
      </c>
      <c r="L26" s="1705"/>
      <c r="M26" s="1705"/>
      <c r="Q26" s="1705"/>
      <c r="R26" s="1705"/>
      <c r="S26" s="1705"/>
    </row>
    <row r="27" spans="1:257" ht="16.5" x14ac:dyDescent="0.25">
      <c r="A27" s="1712" t="s">
        <v>4026</v>
      </c>
      <c r="B27" s="1695" t="s">
        <v>197</v>
      </c>
      <c r="C27" s="1695" t="s">
        <v>197</v>
      </c>
      <c r="D27" s="1695" t="s">
        <v>197</v>
      </c>
      <c r="E27" s="1695">
        <f>4000+4000+4000+5500+5450</f>
        <v>22950</v>
      </c>
      <c r="F27" s="1695">
        <f>1600+4440.8+1500+1500+621.1</f>
        <v>9661.9</v>
      </c>
      <c r="G27" s="1695" t="s">
        <v>197</v>
      </c>
      <c r="H27" s="1713">
        <f t="shared" si="1"/>
        <v>32611.9</v>
      </c>
      <c r="L27" s="1705"/>
      <c r="M27" s="1705"/>
      <c r="O27" s="1714"/>
      <c r="Q27" s="1705"/>
      <c r="R27" s="1705"/>
      <c r="S27" s="1705"/>
    </row>
    <row r="28" spans="1:257" ht="16.5" x14ac:dyDescent="0.25">
      <c r="A28" s="1712" t="s">
        <v>4027</v>
      </c>
      <c r="B28" s="1695" t="s">
        <v>197</v>
      </c>
      <c r="C28" s="1695" t="s">
        <v>197</v>
      </c>
      <c r="D28" s="1695" t="s">
        <v>197</v>
      </c>
      <c r="E28" s="1695">
        <f>5950+6600+6600</f>
        <v>19150</v>
      </c>
      <c r="F28" s="1695">
        <f>1400+227.1+1400+2000+1709+228.8+327.9+1000</f>
        <v>8292.7999999999993</v>
      </c>
      <c r="G28" s="1695" t="s">
        <v>197</v>
      </c>
      <c r="H28" s="1713">
        <f t="shared" si="1"/>
        <v>27442.799999999999</v>
      </c>
      <c r="L28" s="1705"/>
      <c r="M28" s="1705"/>
      <c r="O28" s="1714"/>
      <c r="Q28" s="1705"/>
      <c r="R28" s="1705"/>
      <c r="S28" s="1705"/>
    </row>
    <row r="29" spans="1:257" ht="16.5" x14ac:dyDescent="0.25">
      <c r="A29" s="1712" t="s">
        <v>4028</v>
      </c>
      <c r="B29" s="1695" t="s">
        <v>197</v>
      </c>
      <c r="C29" s="1695" t="s">
        <v>197</v>
      </c>
      <c r="D29" s="1695" t="s">
        <v>197</v>
      </c>
      <c r="E29" s="1695">
        <v>1700</v>
      </c>
      <c r="F29" s="1695">
        <f>1800+1800+2094.2+191+1900+1395.5+293.7+353.5+795.7+1000</f>
        <v>11623.600000000002</v>
      </c>
      <c r="G29" s="1695" t="s">
        <v>197</v>
      </c>
      <c r="H29" s="1713">
        <f t="shared" si="1"/>
        <v>13323.600000000002</v>
      </c>
      <c r="L29" s="1705"/>
      <c r="M29" s="1705"/>
      <c r="O29" s="1714"/>
      <c r="Q29" s="1705"/>
      <c r="R29" s="1705"/>
      <c r="S29" s="1705"/>
    </row>
    <row r="30" spans="1:257" ht="16.5" x14ac:dyDescent="0.25">
      <c r="A30" s="1712" t="s">
        <v>4029</v>
      </c>
      <c r="B30" s="1695" t="s">
        <v>197</v>
      </c>
      <c r="C30" s="1695" t="s">
        <v>197</v>
      </c>
      <c r="D30" s="1695" t="s">
        <v>197</v>
      </c>
      <c r="E30" s="1695" t="s">
        <v>197</v>
      </c>
      <c r="F30" s="1695">
        <f>2000+2000+1208.5+411.3+409+1400+1500+167.3</f>
        <v>9096.0999999999985</v>
      </c>
      <c r="G30" s="1695" t="s">
        <v>197</v>
      </c>
      <c r="H30" s="1713">
        <f t="shared" si="1"/>
        <v>9096.0999999999985</v>
      </c>
      <c r="L30" s="1705"/>
      <c r="M30" s="1705"/>
      <c r="O30" s="1714"/>
      <c r="Q30" s="1705"/>
      <c r="R30" s="1705"/>
      <c r="S30" s="1705"/>
    </row>
    <row r="31" spans="1:257" ht="16.5" x14ac:dyDescent="0.25">
      <c r="A31" s="1712" t="s">
        <v>4030</v>
      </c>
      <c r="B31" s="1695" t="s">
        <v>197</v>
      </c>
      <c r="C31" s="1695" t="s">
        <v>197</v>
      </c>
      <c r="D31" s="1695" t="s">
        <v>197</v>
      </c>
      <c r="E31" s="1695" t="s">
        <v>197</v>
      </c>
      <c r="F31" s="1695">
        <f>1500+2003+314+265.3+2000+1500+1800+1000+1200</f>
        <v>11582.3</v>
      </c>
      <c r="G31" s="1695" t="s">
        <v>197</v>
      </c>
      <c r="H31" s="1713">
        <f t="shared" si="1"/>
        <v>11582.3</v>
      </c>
      <c r="L31" s="1705"/>
      <c r="M31" s="1705"/>
      <c r="O31" s="1714"/>
      <c r="Q31" s="1705"/>
      <c r="R31" s="1705"/>
      <c r="S31" s="1705"/>
    </row>
    <row r="32" spans="1:257" ht="16.5" x14ac:dyDescent="0.25">
      <c r="A32" s="1712" t="s">
        <v>4031</v>
      </c>
      <c r="B32" s="1695" t="s">
        <v>197</v>
      </c>
      <c r="C32" s="1695" t="s">
        <v>197</v>
      </c>
      <c r="D32" s="1695" t="s">
        <v>197</v>
      </c>
      <c r="E32" s="1695" t="s">
        <v>197</v>
      </c>
      <c r="F32" s="1695">
        <f>2000+1500+1500+2000+2500+1500+1500</f>
        <v>12500</v>
      </c>
      <c r="G32" s="1695" t="s">
        <v>197</v>
      </c>
      <c r="H32" s="1713">
        <f t="shared" si="1"/>
        <v>12500</v>
      </c>
      <c r="L32" s="1705"/>
      <c r="M32" s="1705"/>
      <c r="O32" s="1714"/>
      <c r="Q32" s="1705"/>
      <c r="R32" s="1705"/>
      <c r="S32" s="1705"/>
    </row>
    <row r="33" spans="1:257" ht="16.5" x14ac:dyDescent="0.25">
      <c r="A33" s="1712" t="s">
        <v>4032</v>
      </c>
      <c r="B33" s="1695" t="s">
        <v>197</v>
      </c>
      <c r="C33" s="1695" t="s">
        <v>197</v>
      </c>
      <c r="D33" s="1695" t="s">
        <v>197</v>
      </c>
      <c r="E33" s="1695" t="s">
        <v>197</v>
      </c>
      <c r="F33" s="1695">
        <f>2000+1500+2500+600</f>
        <v>6600</v>
      </c>
      <c r="G33" s="1695" t="s">
        <v>197</v>
      </c>
      <c r="H33" s="1713">
        <f t="shared" si="1"/>
        <v>6600</v>
      </c>
      <c r="L33" s="1705"/>
      <c r="M33" s="1705"/>
      <c r="O33" s="1714"/>
      <c r="Q33" s="1705"/>
      <c r="R33" s="1705"/>
      <c r="S33" s="1705"/>
    </row>
    <row r="34" spans="1:257" ht="16.5" x14ac:dyDescent="0.25">
      <c r="A34" s="1712" t="s">
        <v>4033</v>
      </c>
      <c r="B34" s="1695" t="s">
        <v>197</v>
      </c>
      <c r="C34" s="1695" t="s">
        <v>197</v>
      </c>
      <c r="D34" s="1695" t="s">
        <v>197</v>
      </c>
      <c r="E34" s="1695" t="s">
        <v>197</v>
      </c>
      <c r="F34" s="1695">
        <f>1500+1200</f>
        <v>2700</v>
      </c>
      <c r="G34" s="1695" t="s">
        <v>197</v>
      </c>
      <c r="H34" s="1713">
        <f t="shared" si="1"/>
        <v>2700</v>
      </c>
      <c r="L34" s="1705"/>
      <c r="M34" s="1705"/>
      <c r="O34" s="1714"/>
      <c r="Q34" s="1705"/>
      <c r="R34" s="1705"/>
      <c r="S34" s="1705"/>
    </row>
    <row r="35" spans="1:257" ht="16.5" x14ac:dyDescent="0.25">
      <c r="A35" s="1712" t="s">
        <v>4034</v>
      </c>
      <c r="B35" s="1695" t="s">
        <v>197</v>
      </c>
      <c r="C35" s="1695" t="s">
        <v>197</v>
      </c>
      <c r="D35" s="1695" t="s">
        <v>197</v>
      </c>
      <c r="E35" s="1695" t="s">
        <v>197</v>
      </c>
      <c r="F35" s="1695">
        <f>1800+600</f>
        <v>2400</v>
      </c>
      <c r="G35" s="1695" t="s">
        <v>197</v>
      </c>
      <c r="H35" s="1713">
        <f t="shared" si="1"/>
        <v>2400</v>
      </c>
      <c r="L35" s="1705"/>
      <c r="M35" s="1705"/>
      <c r="O35" s="1714"/>
      <c r="Q35" s="1705"/>
      <c r="R35" s="1705"/>
      <c r="S35" s="1705"/>
    </row>
    <row r="36" spans="1:257" ht="16.5" x14ac:dyDescent="0.25">
      <c r="A36" s="1712" t="s">
        <v>4035</v>
      </c>
      <c r="B36" s="1695" t="s">
        <v>197</v>
      </c>
      <c r="C36" s="1695" t="s">
        <v>197</v>
      </c>
      <c r="D36" s="1695" t="s">
        <v>197</v>
      </c>
      <c r="E36" s="1695" t="s">
        <v>197</v>
      </c>
      <c r="F36" s="1695">
        <f>1500+1500</f>
        <v>3000</v>
      </c>
      <c r="G36" s="1695" t="s">
        <v>197</v>
      </c>
      <c r="H36" s="1713">
        <f t="shared" si="1"/>
        <v>3000</v>
      </c>
      <c r="L36" s="1705"/>
      <c r="M36" s="1705"/>
      <c r="O36" s="1714"/>
      <c r="Q36" s="1705"/>
      <c r="R36" s="1705"/>
      <c r="S36" s="1705"/>
    </row>
    <row r="37" spans="1:257" ht="16.5" x14ac:dyDescent="0.25">
      <c r="A37" s="1712" t="s">
        <v>4036</v>
      </c>
      <c r="B37" s="1695" t="s">
        <v>197</v>
      </c>
      <c r="C37" s="1695" t="s">
        <v>197</v>
      </c>
      <c r="D37" s="1695" t="s">
        <v>197</v>
      </c>
      <c r="E37" s="1695" t="s">
        <v>197</v>
      </c>
      <c r="F37" s="1695">
        <f>2000+2000+2150+1500+1500</f>
        <v>9150</v>
      </c>
      <c r="G37" s="1695" t="s">
        <v>197</v>
      </c>
      <c r="H37" s="1713">
        <f t="shared" si="1"/>
        <v>9150</v>
      </c>
      <c r="L37" s="1705"/>
      <c r="M37" s="1705"/>
      <c r="O37" s="1714"/>
      <c r="Q37" s="1705"/>
      <c r="R37" s="1705"/>
      <c r="S37" s="1705"/>
    </row>
    <row r="38" spans="1:257" ht="16.5" x14ac:dyDescent="0.25">
      <c r="A38" s="1712" t="s">
        <v>4037</v>
      </c>
      <c r="B38" s="1695" t="s">
        <v>197</v>
      </c>
      <c r="C38" s="1695" t="s">
        <v>197</v>
      </c>
      <c r="D38" s="1695" t="s">
        <v>197</v>
      </c>
      <c r="E38" s="1695" t="s">
        <v>197</v>
      </c>
      <c r="F38" s="1695">
        <f>2000+2500+2000+1500+1900</f>
        <v>9900</v>
      </c>
      <c r="G38" s="1695" t="s">
        <v>197</v>
      </c>
      <c r="H38" s="1713">
        <f t="shared" si="1"/>
        <v>9900</v>
      </c>
      <c r="L38" s="1705"/>
      <c r="M38" s="1705"/>
      <c r="O38" s="1714"/>
      <c r="Q38" s="1705"/>
      <c r="R38" s="1705"/>
      <c r="S38" s="1705"/>
    </row>
    <row r="39" spans="1:257" ht="16.5" x14ac:dyDescent="0.25">
      <c r="A39" s="1712" t="s">
        <v>4038</v>
      </c>
      <c r="B39" s="1695" t="s">
        <v>197</v>
      </c>
      <c r="C39" s="1695" t="s">
        <v>197</v>
      </c>
      <c r="D39" s="1695" t="s">
        <v>197</v>
      </c>
      <c r="E39" s="1695" t="s">
        <v>197</v>
      </c>
      <c r="F39" s="1695">
        <f>1500+1500</f>
        <v>3000</v>
      </c>
      <c r="G39" s="1695" t="s">
        <v>197</v>
      </c>
      <c r="H39" s="1713">
        <f t="shared" si="1"/>
        <v>3000</v>
      </c>
      <c r="L39" s="1705"/>
      <c r="M39" s="1705"/>
      <c r="O39" s="1714"/>
      <c r="Q39" s="1705"/>
      <c r="R39" s="1705"/>
      <c r="S39" s="1705"/>
    </row>
    <row r="40" spans="1:257" ht="16.5" x14ac:dyDescent="0.25">
      <c r="A40" s="1712" t="s">
        <v>4039</v>
      </c>
      <c r="B40" s="1695" t="s">
        <v>197</v>
      </c>
      <c r="C40" s="1695" t="s">
        <v>197</v>
      </c>
      <c r="D40" s="1695" t="s">
        <v>197</v>
      </c>
      <c r="E40" s="1695" t="s">
        <v>197</v>
      </c>
      <c r="F40" s="1695">
        <f>2300+1900</f>
        <v>4200</v>
      </c>
      <c r="G40" s="1695" t="s">
        <v>197</v>
      </c>
      <c r="H40" s="1713">
        <f t="shared" si="1"/>
        <v>4200</v>
      </c>
      <c r="L40" s="1705"/>
      <c r="M40" s="1698"/>
      <c r="O40" s="1714"/>
      <c r="Q40" s="1705"/>
      <c r="R40" s="1705"/>
      <c r="S40" s="1705"/>
    </row>
    <row r="41" spans="1:257" ht="16.5" x14ac:dyDescent="0.25">
      <c r="A41" s="1712" t="s">
        <v>4040</v>
      </c>
      <c r="B41" s="1695" t="s">
        <v>197</v>
      </c>
      <c r="C41" s="1695" t="s">
        <v>197</v>
      </c>
      <c r="D41" s="1695" t="s">
        <v>197</v>
      </c>
      <c r="E41" s="1695" t="s">
        <v>197</v>
      </c>
      <c r="F41" s="1695">
        <f>1800+2000</f>
        <v>3800</v>
      </c>
      <c r="G41" s="1695" t="s">
        <v>197</v>
      </c>
      <c r="H41" s="1713">
        <f t="shared" si="1"/>
        <v>3800</v>
      </c>
      <c r="L41" s="1705"/>
      <c r="M41" s="1698"/>
      <c r="O41" s="1714"/>
      <c r="Q41" s="1705"/>
      <c r="R41" s="1705"/>
      <c r="S41" s="1705"/>
    </row>
    <row r="42" spans="1:257" ht="16.5" x14ac:dyDescent="0.25">
      <c r="A42" s="1712" t="s">
        <v>4041</v>
      </c>
      <c r="B42" s="1695" t="s">
        <v>197</v>
      </c>
      <c r="C42" s="1695" t="s">
        <v>197</v>
      </c>
      <c r="D42" s="1695" t="s">
        <v>197</v>
      </c>
      <c r="E42" s="1695" t="s">
        <v>197</v>
      </c>
      <c r="F42" s="1695">
        <f>2000+2800</f>
        <v>4800</v>
      </c>
      <c r="G42" s="1695" t="s">
        <v>197</v>
      </c>
      <c r="H42" s="1713">
        <f t="shared" si="1"/>
        <v>4800</v>
      </c>
      <c r="L42" s="1705"/>
      <c r="M42" s="1698"/>
      <c r="O42" s="1714"/>
      <c r="Q42" s="1705"/>
      <c r="R42" s="1705"/>
      <c r="S42" s="1705"/>
    </row>
    <row r="43" spans="1:257" ht="16.5" x14ac:dyDescent="0.25">
      <c r="A43" s="1712" t="s">
        <v>4042</v>
      </c>
      <c r="B43" s="1695" t="s">
        <v>197</v>
      </c>
      <c r="C43" s="1695" t="s">
        <v>197</v>
      </c>
      <c r="D43" s="1695" t="s">
        <v>197</v>
      </c>
      <c r="E43" s="1695" t="s">
        <v>197</v>
      </c>
      <c r="F43" s="1695">
        <f>2500+2000+2500</f>
        <v>7000</v>
      </c>
      <c r="G43" s="1695" t="s">
        <v>197</v>
      </c>
      <c r="H43" s="1713">
        <f t="shared" si="1"/>
        <v>7000</v>
      </c>
      <c r="L43" s="1705"/>
      <c r="M43" s="1698"/>
      <c r="O43" s="1714"/>
      <c r="Q43" s="1705"/>
      <c r="R43" s="1705"/>
      <c r="S43" s="1705"/>
    </row>
    <row r="44" spans="1:257" ht="17.25" thickBot="1" x14ac:dyDescent="0.3">
      <c r="A44" s="1712" t="s">
        <v>4020</v>
      </c>
      <c r="B44" s="1695" t="s">
        <v>197</v>
      </c>
      <c r="C44" s="1695" t="s">
        <v>197</v>
      </c>
      <c r="D44" s="1695" t="s">
        <v>197</v>
      </c>
      <c r="E44" s="1695" t="s">
        <v>197</v>
      </c>
      <c r="F44" s="1715" t="s">
        <v>197</v>
      </c>
      <c r="G44" s="1715">
        <v>6337.35</v>
      </c>
      <c r="H44" s="1713">
        <f t="shared" si="1"/>
        <v>6337.35</v>
      </c>
      <c r="L44" s="1705"/>
      <c r="Q44" s="1705"/>
      <c r="R44" s="1705"/>
      <c r="S44" s="1705"/>
    </row>
    <row r="45" spans="1:257" ht="17.25" thickBot="1" x14ac:dyDescent="0.3">
      <c r="A45" s="1716" t="s">
        <v>532</v>
      </c>
      <c r="B45" s="1717">
        <f t="shared" ref="B45:H45" si="2">SUM(B24:B44)</f>
        <v>27799.5</v>
      </c>
      <c r="C45" s="1717">
        <f t="shared" si="2"/>
        <v>14022.8</v>
      </c>
      <c r="D45" s="1718">
        <f t="shared" si="2"/>
        <v>57758.95</v>
      </c>
      <c r="E45" s="1718">
        <f t="shared" si="2"/>
        <v>97800</v>
      </c>
      <c r="F45" s="1718">
        <f t="shared" si="2"/>
        <v>134533.70000000001</v>
      </c>
      <c r="G45" s="1719">
        <f t="shared" si="2"/>
        <v>6337.35</v>
      </c>
      <c r="H45" s="1720">
        <f t="shared" si="2"/>
        <v>338252.3</v>
      </c>
      <c r="I45" s="719"/>
      <c r="L45" s="1705"/>
      <c r="O45" s="435"/>
      <c r="Q45" s="1705"/>
      <c r="R45" s="1705"/>
      <c r="S45" s="1705"/>
      <c r="T45" s="719"/>
      <c r="U45" s="719"/>
      <c r="V45" s="719"/>
      <c r="W45" s="719"/>
      <c r="X45" s="719"/>
      <c r="Y45" s="719"/>
      <c r="Z45" s="719"/>
      <c r="AA45" s="719"/>
      <c r="AB45" s="719"/>
      <c r="AC45" s="719"/>
      <c r="AD45" s="719"/>
      <c r="AE45" s="719"/>
      <c r="AF45" s="719"/>
      <c r="AG45" s="719"/>
      <c r="AH45" s="719"/>
      <c r="AI45" s="719"/>
      <c r="AJ45" s="719"/>
      <c r="AK45" s="719"/>
      <c r="AL45" s="719"/>
      <c r="AM45" s="719"/>
      <c r="AN45" s="719"/>
      <c r="AO45" s="719"/>
      <c r="AP45" s="719"/>
      <c r="AQ45" s="719"/>
      <c r="AR45" s="719"/>
      <c r="AS45" s="719"/>
      <c r="AT45" s="719"/>
      <c r="AU45" s="719"/>
      <c r="AV45" s="719"/>
      <c r="AW45" s="719"/>
      <c r="AX45" s="719"/>
      <c r="AY45" s="719"/>
      <c r="AZ45" s="719"/>
      <c r="BA45" s="719"/>
      <c r="BB45" s="719"/>
      <c r="BC45" s="719"/>
      <c r="BD45" s="719"/>
      <c r="BE45" s="719"/>
      <c r="BF45" s="719"/>
      <c r="BG45" s="719"/>
      <c r="BH45" s="719"/>
      <c r="BI45" s="719"/>
      <c r="BJ45" s="719"/>
      <c r="BK45" s="719"/>
      <c r="BL45" s="719"/>
      <c r="BM45" s="719"/>
      <c r="BN45" s="719"/>
      <c r="BO45" s="719"/>
      <c r="BP45" s="719"/>
      <c r="BQ45" s="719"/>
      <c r="BR45" s="719"/>
      <c r="BS45" s="719"/>
      <c r="BT45" s="719"/>
      <c r="BU45" s="719"/>
      <c r="BV45" s="719"/>
      <c r="BW45" s="719"/>
      <c r="BX45" s="719"/>
      <c r="BY45" s="719"/>
      <c r="BZ45" s="719"/>
      <c r="CA45" s="719"/>
      <c r="CB45" s="719"/>
      <c r="CC45" s="719"/>
      <c r="CD45" s="719"/>
      <c r="CE45" s="719"/>
      <c r="CF45" s="719"/>
      <c r="CG45" s="719"/>
      <c r="CH45" s="719"/>
      <c r="CI45" s="719"/>
      <c r="CJ45" s="719"/>
      <c r="CK45" s="719"/>
      <c r="CL45" s="719"/>
      <c r="CM45" s="719"/>
      <c r="CN45" s="719"/>
      <c r="CO45" s="719"/>
      <c r="CP45" s="719"/>
      <c r="CQ45" s="719"/>
      <c r="CR45" s="719"/>
      <c r="CS45" s="719"/>
      <c r="CT45" s="719"/>
      <c r="CU45" s="719"/>
      <c r="CV45" s="719"/>
      <c r="CW45" s="719"/>
      <c r="CX45" s="719"/>
      <c r="CY45" s="719"/>
      <c r="CZ45" s="719"/>
      <c r="DA45" s="719"/>
      <c r="DB45" s="719"/>
      <c r="DC45" s="719"/>
      <c r="DD45" s="719"/>
      <c r="DE45" s="719"/>
      <c r="DF45" s="719"/>
      <c r="DG45" s="719"/>
      <c r="DH45" s="719"/>
      <c r="DI45" s="719"/>
      <c r="DJ45" s="719"/>
      <c r="DK45" s="719"/>
      <c r="DL45" s="719"/>
      <c r="DM45" s="719"/>
      <c r="DN45" s="719"/>
      <c r="DO45" s="719"/>
      <c r="DP45" s="719"/>
      <c r="DQ45" s="719"/>
      <c r="DR45" s="719"/>
      <c r="DS45" s="719"/>
      <c r="DT45" s="719"/>
      <c r="DU45" s="719"/>
      <c r="DV45" s="719"/>
      <c r="DW45" s="719"/>
      <c r="DX45" s="719"/>
      <c r="DY45" s="719"/>
      <c r="DZ45" s="719"/>
      <c r="EA45" s="719"/>
      <c r="EB45" s="719"/>
      <c r="EC45" s="719"/>
      <c r="ED45" s="719"/>
      <c r="EE45" s="719"/>
      <c r="EF45" s="719"/>
      <c r="EG45" s="719"/>
      <c r="EH45" s="719"/>
      <c r="EI45" s="719"/>
      <c r="EJ45" s="719"/>
      <c r="EK45" s="719"/>
      <c r="EL45" s="719"/>
      <c r="EM45" s="719"/>
      <c r="EN45" s="719"/>
      <c r="EO45" s="719"/>
      <c r="EP45" s="719"/>
      <c r="EQ45" s="719"/>
      <c r="ER45" s="719"/>
      <c r="ES45" s="719"/>
      <c r="ET45" s="719"/>
      <c r="EU45" s="719"/>
      <c r="EV45" s="719"/>
      <c r="EW45" s="719"/>
      <c r="EX45" s="719"/>
      <c r="EY45" s="719"/>
      <c r="EZ45" s="719"/>
      <c r="FA45" s="719"/>
      <c r="FB45" s="719"/>
      <c r="FC45" s="719"/>
      <c r="FD45" s="719"/>
      <c r="FE45" s="719"/>
      <c r="FF45" s="719"/>
      <c r="FG45" s="719"/>
      <c r="FH45" s="719"/>
      <c r="FI45" s="719"/>
      <c r="FJ45" s="719"/>
      <c r="FK45" s="719"/>
      <c r="FL45" s="719"/>
      <c r="FM45" s="719"/>
      <c r="FN45" s="719"/>
      <c r="FO45" s="719"/>
      <c r="FP45" s="719"/>
      <c r="FQ45" s="719"/>
      <c r="FR45" s="719"/>
      <c r="FS45" s="719"/>
      <c r="FT45" s="719"/>
      <c r="FU45" s="719"/>
      <c r="FV45" s="719"/>
      <c r="FW45" s="719"/>
      <c r="FX45" s="719"/>
      <c r="FY45" s="719"/>
      <c r="FZ45" s="719"/>
      <c r="GA45" s="719"/>
      <c r="GB45" s="719"/>
      <c r="GC45" s="719"/>
      <c r="GD45" s="719"/>
      <c r="GE45" s="719"/>
      <c r="GF45" s="719"/>
      <c r="GG45" s="719"/>
      <c r="GH45" s="719"/>
      <c r="GI45" s="719"/>
      <c r="GJ45" s="719"/>
      <c r="GK45" s="719"/>
      <c r="GL45" s="719"/>
      <c r="GM45" s="719"/>
      <c r="GN45" s="719"/>
      <c r="GO45" s="719"/>
      <c r="GP45" s="719"/>
      <c r="GQ45" s="719"/>
      <c r="GR45" s="719"/>
      <c r="GS45" s="719"/>
      <c r="GT45" s="719"/>
      <c r="GU45" s="719"/>
      <c r="GV45" s="719"/>
      <c r="GW45" s="719"/>
      <c r="GX45" s="719"/>
      <c r="GY45" s="719"/>
      <c r="GZ45" s="719"/>
      <c r="HA45" s="719"/>
      <c r="HB45" s="719"/>
      <c r="HC45" s="719"/>
      <c r="HD45" s="719"/>
      <c r="HE45" s="719"/>
      <c r="HF45" s="719"/>
      <c r="HG45" s="719"/>
      <c r="HH45" s="719"/>
      <c r="HI45" s="719"/>
      <c r="HJ45" s="719"/>
      <c r="HK45" s="719"/>
      <c r="HL45" s="719"/>
      <c r="HM45" s="719"/>
      <c r="HN45" s="719"/>
      <c r="HO45" s="719"/>
      <c r="HP45" s="719"/>
      <c r="HQ45" s="719"/>
      <c r="HR45" s="719"/>
      <c r="HS45" s="719"/>
      <c r="HT45" s="719"/>
      <c r="HU45" s="719"/>
      <c r="HV45" s="719"/>
      <c r="HW45" s="719"/>
      <c r="HX45" s="719"/>
      <c r="HY45" s="719"/>
      <c r="HZ45" s="719"/>
      <c r="IA45" s="719"/>
      <c r="IB45" s="719"/>
      <c r="IC45" s="719"/>
      <c r="ID45" s="719"/>
      <c r="IE45" s="719"/>
      <c r="IF45" s="719"/>
      <c r="IG45" s="719"/>
      <c r="IH45" s="719"/>
      <c r="II45" s="719"/>
      <c r="IJ45" s="719"/>
      <c r="IK45" s="719"/>
      <c r="IL45" s="719"/>
      <c r="IM45" s="719"/>
      <c r="IN45" s="719"/>
      <c r="IO45" s="719"/>
      <c r="IP45" s="719"/>
      <c r="IQ45" s="719"/>
      <c r="IR45" s="719"/>
      <c r="IS45" s="719"/>
      <c r="IT45" s="719"/>
      <c r="IU45" s="719"/>
      <c r="IV45" s="719"/>
      <c r="IW45" s="719"/>
    </row>
    <row r="46" spans="1:257" s="435" customFormat="1" ht="15" thickTop="1" x14ac:dyDescent="0.25">
      <c r="A46" s="435" t="s">
        <v>4043</v>
      </c>
      <c r="B46" s="435" t="s">
        <v>4044</v>
      </c>
      <c r="H46" s="1704"/>
      <c r="J46" s="428"/>
      <c r="K46" s="428"/>
      <c r="L46" s="428"/>
      <c r="M46" s="428"/>
      <c r="N46" s="428"/>
      <c r="Q46" s="1705"/>
      <c r="R46" s="1705"/>
      <c r="S46" s="1705"/>
    </row>
    <row r="47" spans="1:257" s="435" customFormat="1" x14ac:dyDescent="0.25">
      <c r="A47" s="435" t="s">
        <v>396</v>
      </c>
      <c r="J47" s="428"/>
      <c r="K47" s="428"/>
      <c r="L47" s="428"/>
      <c r="M47" s="428"/>
      <c r="N47" s="428"/>
      <c r="Q47" s="1705"/>
      <c r="R47" s="1705"/>
      <c r="S47" s="1705"/>
    </row>
    <row r="48" spans="1:257" s="435" customFormat="1" x14ac:dyDescent="0.25">
      <c r="A48" s="435" t="s">
        <v>297</v>
      </c>
      <c r="F48" s="1721"/>
      <c r="H48" s="1722"/>
      <c r="J48" s="428"/>
      <c r="K48" s="428"/>
      <c r="L48" s="428"/>
      <c r="M48" s="428"/>
      <c r="N48" s="428"/>
      <c r="Q48" s="1705"/>
      <c r="R48" s="1705"/>
      <c r="S48" s="1705"/>
    </row>
    <row r="49" spans="2:19" x14ac:dyDescent="0.25">
      <c r="F49" s="1723"/>
      <c r="Q49" s="1705"/>
      <c r="R49" s="1705"/>
      <c r="S49" s="1705"/>
    </row>
    <row r="50" spans="2:19" x14ac:dyDescent="0.25">
      <c r="B50" s="1698"/>
      <c r="C50" s="1698"/>
      <c r="D50" s="1698"/>
      <c r="E50" s="1698"/>
      <c r="F50" s="1698"/>
      <c r="G50" s="1698"/>
      <c r="Q50" s="1705"/>
      <c r="R50" s="1705"/>
      <c r="S50" s="1705"/>
    </row>
    <row r="51" spans="2:19" x14ac:dyDescent="0.25">
      <c r="Q51" s="1705"/>
      <c r="R51" s="1705"/>
      <c r="S51" s="1705"/>
    </row>
    <row r="52" spans="2:19" x14ac:dyDescent="0.25">
      <c r="Q52" s="1705"/>
      <c r="R52" s="1705"/>
      <c r="S52" s="1705"/>
    </row>
    <row r="53" spans="2:19" x14ac:dyDescent="0.25">
      <c r="Q53" s="1705"/>
      <c r="R53" s="1705"/>
      <c r="S53" s="1705"/>
    </row>
    <row r="54" spans="2:19" x14ac:dyDescent="0.25">
      <c r="Q54" s="1705"/>
      <c r="R54" s="1705"/>
      <c r="S54" s="1705"/>
    </row>
    <row r="55" spans="2:19" x14ac:dyDescent="0.25">
      <c r="B55" s="1698"/>
      <c r="C55" s="1698"/>
      <c r="D55" s="1698"/>
      <c r="E55" s="1698"/>
      <c r="F55" s="1698"/>
      <c r="G55" s="1698"/>
      <c r="H55" s="1698"/>
      <c r="Q55" s="1705"/>
      <c r="R55" s="1705"/>
      <c r="S55" s="1705"/>
    </row>
    <row r="56" spans="2:19" x14ac:dyDescent="0.25">
      <c r="Q56" s="1705"/>
      <c r="R56" s="1705"/>
      <c r="S56" s="1705"/>
    </row>
    <row r="57" spans="2:19" x14ac:dyDescent="0.25">
      <c r="Q57" s="1705"/>
      <c r="R57" s="1705"/>
      <c r="S57" s="1705"/>
    </row>
    <row r="58" spans="2:19" x14ac:dyDescent="0.25">
      <c r="Q58" s="1705"/>
      <c r="R58" s="1705"/>
      <c r="S58" s="1705"/>
    </row>
    <row r="59" spans="2:19" x14ac:dyDescent="0.25">
      <c r="Q59" s="1705"/>
      <c r="R59" s="1705"/>
      <c r="S59" s="1705"/>
    </row>
    <row r="60" spans="2:19" x14ac:dyDescent="0.25">
      <c r="Q60" s="1705"/>
      <c r="R60" s="1705"/>
      <c r="S60" s="1705"/>
    </row>
    <row r="61" spans="2:19" x14ac:dyDescent="0.25">
      <c r="Q61" s="1705"/>
      <c r="R61" s="1705"/>
      <c r="S61" s="1705"/>
    </row>
    <row r="62" spans="2:19" x14ac:dyDescent="0.25">
      <c r="Q62" s="1705"/>
      <c r="R62" s="1705"/>
      <c r="S62" s="1705"/>
    </row>
    <row r="63" spans="2:19" x14ac:dyDescent="0.25">
      <c r="Q63" s="1705"/>
      <c r="R63" s="1705"/>
      <c r="S63" s="1705"/>
    </row>
    <row r="64" spans="2:19" x14ac:dyDescent="0.25">
      <c r="Q64" s="1705"/>
      <c r="R64" s="1705"/>
      <c r="S64" s="1705"/>
    </row>
    <row r="65" spans="17:19" x14ac:dyDescent="0.25">
      <c r="Q65" s="1705"/>
      <c r="R65" s="1705"/>
      <c r="S65" s="1705"/>
    </row>
    <row r="66" spans="17:19" x14ac:dyDescent="0.25">
      <c r="Q66" s="1705"/>
      <c r="R66" s="1705"/>
      <c r="S66" s="1705"/>
    </row>
    <row r="67" spans="17:19" x14ac:dyDescent="0.25">
      <c r="Q67" s="1705"/>
      <c r="R67" s="1705"/>
      <c r="S67" s="1705"/>
    </row>
    <row r="68" spans="17:19" x14ac:dyDescent="0.25">
      <c r="Q68" s="1705"/>
      <c r="R68" s="1705"/>
      <c r="S68" s="1705"/>
    </row>
    <row r="69" spans="17:19" x14ac:dyDescent="0.25">
      <c r="Q69" s="1705"/>
      <c r="R69" s="1705"/>
      <c r="S69" s="1705"/>
    </row>
    <row r="70" spans="17:19" x14ac:dyDescent="0.25">
      <c r="Q70" s="1705"/>
      <c r="R70" s="1705"/>
      <c r="S70" s="1705"/>
    </row>
    <row r="71" spans="17:19" x14ac:dyDescent="0.25">
      <c r="Q71" s="1705"/>
      <c r="R71" s="1705"/>
      <c r="S71" s="1705"/>
    </row>
    <row r="72" spans="17:19" x14ac:dyDescent="0.25">
      <c r="Q72" s="1705"/>
      <c r="R72" s="1705"/>
      <c r="S72" s="1705"/>
    </row>
    <row r="73" spans="17:19" x14ac:dyDescent="0.25">
      <c r="Q73" s="1705"/>
      <c r="R73" s="1705"/>
      <c r="S73" s="1705"/>
    </row>
    <row r="74" spans="17:19" x14ac:dyDescent="0.25">
      <c r="Q74" s="1705"/>
      <c r="R74" s="1705"/>
      <c r="S74" s="1705"/>
    </row>
    <row r="75" spans="17:19" x14ac:dyDescent="0.25">
      <c r="Q75" s="1705"/>
      <c r="R75" s="1705"/>
      <c r="S75" s="1705"/>
    </row>
    <row r="76" spans="17:19" x14ac:dyDescent="0.25">
      <c r="Q76" s="1705"/>
      <c r="R76" s="1705"/>
      <c r="S76" s="1705"/>
    </row>
    <row r="77" spans="17:19" x14ac:dyDescent="0.25">
      <c r="Q77" s="1705"/>
      <c r="R77" s="1705"/>
      <c r="S77" s="1705"/>
    </row>
    <row r="78" spans="17:19" x14ac:dyDescent="0.25">
      <c r="Q78" s="1705"/>
      <c r="R78" s="1705"/>
      <c r="S78" s="1705"/>
    </row>
    <row r="79" spans="17:19" x14ac:dyDescent="0.25">
      <c r="Q79" s="1705"/>
      <c r="R79" s="1705"/>
      <c r="S79" s="1705"/>
    </row>
    <row r="80" spans="17:19" x14ac:dyDescent="0.25">
      <c r="Q80" s="1705"/>
      <c r="R80" s="1705"/>
      <c r="S80" s="1705"/>
    </row>
    <row r="81" spans="17:19" x14ac:dyDescent="0.25">
      <c r="Q81" s="1705"/>
      <c r="R81" s="1705"/>
      <c r="S81" s="1705"/>
    </row>
    <row r="82" spans="17:19" x14ac:dyDescent="0.25">
      <c r="Q82" s="1705"/>
      <c r="R82" s="1705"/>
      <c r="S82" s="1705"/>
    </row>
    <row r="83" spans="17:19" x14ac:dyDescent="0.25">
      <c r="Q83" s="1705"/>
      <c r="R83" s="1705"/>
      <c r="S83" s="1705"/>
    </row>
    <row r="84" spans="17:19" x14ac:dyDescent="0.25">
      <c r="Q84" s="1705"/>
      <c r="R84" s="1705"/>
      <c r="S84" s="1705"/>
    </row>
    <row r="85" spans="17:19" x14ac:dyDescent="0.25">
      <c r="Q85" s="1705"/>
      <c r="R85" s="1705"/>
      <c r="S85" s="1705"/>
    </row>
    <row r="86" spans="17:19" x14ac:dyDescent="0.25">
      <c r="Q86" s="1705"/>
      <c r="R86" s="1705"/>
      <c r="S86" s="1705"/>
    </row>
    <row r="87" spans="17:19" x14ac:dyDescent="0.25">
      <c r="Q87" s="1705"/>
      <c r="R87" s="1705"/>
      <c r="S87" s="1705"/>
    </row>
    <row r="88" spans="17:19" x14ac:dyDescent="0.25">
      <c r="Q88" s="1705"/>
      <c r="R88" s="1705"/>
      <c r="S88" s="1705"/>
    </row>
    <row r="89" spans="17:19" x14ac:dyDescent="0.25">
      <c r="Q89" s="1705"/>
      <c r="R89" s="1705"/>
      <c r="S89" s="1705"/>
    </row>
    <row r="90" spans="17:19" x14ac:dyDescent="0.25">
      <c r="Q90" s="1705"/>
      <c r="R90" s="1705"/>
      <c r="S90" s="1705"/>
    </row>
    <row r="91" spans="17:19" x14ac:dyDescent="0.25">
      <c r="Q91" s="1705"/>
      <c r="R91" s="1705"/>
      <c r="S91" s="1705"/>
    </row>
    <row r="92" spans="17:19" x14ac:dyDescent="0.25">
      <c r="Q92" s="1705"/>
      <c r="R92" s="1705"/>
      <c r="S92" s="1705"/>
    </row>
    <row r="93" spans="17:19" x14ac:dyDescent="0.25">
      <c r="Q93" s="1705"/>
      <c r="R93" s="1705"/>
      <c r="S93" s="1705"/>
    </row>
    <row r="94" spans="17:19" x14ac:dyDescent="0.25">
      <c r="Q94" s="1705"/>
      <c r="R94" s="1705"/>
      <c r="S94" s="1705"/>
    </row>
    <row r="95" spans="17:19" x14ac:dyDescent="0.25">
      <c r="Q95" s="1705"/>
      <c r="R95" s="1705"/>
      <c r="S95" s="1705"/>
    </row>
    <row r="96" spans="17:19" x14ac:dyDescent="0.25">
      <c r="Q96" s="1705"/>
      <c r="R96" s="1705"/>
      <c r="S96" s="1705"/>
    </row>
    <row r="97" spans="17:19" x14ac:dyDescent="0.25">
      <c r="Q97" s="1705"/>
      <c r="R97" s="1705"/>
      <c r="S97" s="1705"/>
    </row>
    <row r="98" spans="17:19" x14ac:dyDescent="0.25">
      <c r="Q98" s="1705"/>
      <c r="R98" s="1705"/>
      <c r="S98" s="1705"/>
    </row>
    <row r="99" spans="17:19" x14ac:dyDescent="0.25">
      <c r="Q99" s="1705"/>
      <c r="R99" s="1705"/>
      <c r="S99" s="1705"/>
    </row>
    <row r="100" spans="17:19" x14ac:dyDescent="0.25">
      <c r="Q100" s="1705"/>
      <c r="R100" s="1705"/>
      <c r="S100" s="1705"/>
    </row>
    <row r="101" spans="17:19" x14ac:dyDescent="0.25">
      <c r="Q101" s="1705"/>
      <c r="R101" s="1705"/>
      <c r="S101" s="1705"/>
    </row>
    <row r="102" spans="17:19" x14ac:dyDescent="0.25">
      <c r="Q102" s="1705"/>
      <c r="R102" s="1705"/>
      <c r="S102" s="1705"/>
    </row>
    <row r="103" spans="17:19" x14ac:dyDescent="0.25">
      <c r="Q103" s="1705"/>
      <c r="R103" s="1705"/>
      <c r="S103" s="1705"/>
    </row>
    <row r="104" spans="17:19" x14ac:dyDescent="0.25">
      <c r="Q104" s="1705"/>
      <c r="R104" s="1705"/>
      <c r="S104" s="1705"/>
    </row>
    <row r="105" spans="17:19" x14ac:dyDescent="0.25">
      <c r="Q105" s="1705"/>
      <c r="R105" s="1705"/>
      <c r="S105" s="1705"/>
    </row>
    <row r="106" spans="17:19" x14ac:dyDescent="0.25">
      <c r="Q106" s="1705"/>
      <c r="R106" s="1705"/>
      <c r="S106" s="1705"/>
    </row>
    <row r="107" spans="17:19" x14ac:dyDescent="0.25">
      <c r="Q107" s="1705"/>
      <c r="R107" s="1705"/>
      <c r="S107" s="1705"/>
    </row>
    <row r="108" spans="17:19" x14ac:dyDescent="0.25">
      <c r="Q108" s="1705"/>
      <c r="R108" s="1705"/>
      <c r="S108" s="1705"/>
    </row>
    <row r="109" spans="17:19" x14ac:dyDescent="0.25">
      <c r="Q109" s="1705"/>
      <c r="R109" s="1705"/>
      <c r="S109" s="1705"/>
    </row>
    <row r="110" spans="17:19" x14ac:dyDescent="0.25">
      <c r="Q110" s="1705"/>
      <c r="R110" s="1705"/>
      <c r="S110" s="1705"/>
    </row>
    <row r="111" spans="17:19" x14ac:dyDescent="0.25">
      <c r="Q111" s="1705"/>
      <c r="R111" s="1705"/>
      <c r="S111" s="1705"/>
    </row>
    <row r="112" spans="17:19" x14ac:dyDescent="0.25">
      <c r="Q112" s="1705"/>
      <c r="R112" s="1705"/>
      <c r="S112" s="1705"/>
    </row>
    <row r="113" spans="17:19" x14ac:dyDescent="0.25">
      <c r="Q113" s="1705"/>
      <c r="R113" s="1705"/>
      <c r="S113" s="1705"/>
    </row>
    <row r="114" spans="17:19" x14ac:dyDescent="0.25">
      <c r="Q114" s="1705"/>
      <c r="R114" s="1705"/>
      <c r="S114" s="1705"/>
    </row>
    <row r="115" spans="17:19" x14ac:dyDescent="0.25">
      <c r="Q115" s="1705"/>
      <c r="R115" s="1705"/>
      <c r="S115" s="1705"/>
    </row>
    <row r="116" spans="17:19" x14ac:dyDescent="0.25">
      <c r="Q116" s="1705"/>
      <c r="R116" s="1705"/>
      <c r="S116" s="1705"/>
    </row>
    <row r="117" spans="17:19" x14ac:dyDescent="0.25">
      <c r="Q117" s="1705"/>
      <c r="R117" s="1705"/>
      <c r="S117" s="1705"/>
    </row>
    <row r="118" spans="17:19" x14ac:dyDescent="0.25">
      <c r="Q118" s="1705"/>
      <c r="R118" s="1705"/>
      <c r="S118" s="1705"/>
    </row>
    <row r="119" spans="17:19" x14ac:dyDescent="0.25">
      <c r="Q119" s="1705"/>
      <c r="R119" s="1705"/>
      <c r="S119" s="1705"/>
    </row>
    <row r="120" spans="17:19" x14ac:dyDescent="0.25">
      <c r="Q120" s="1705"/>
      <c r="R120" s="1705"/>
      <c r="S120" s="1705"/>
    </row>
    <row r="121" spans="17:19" x14ac:dyDescent="0.25">
      <c r="Q121" s="1705"/>
      <c r="R121" s="1705"/>
      <c r="S121" s="1705"/>
    </row>
    <row r="122" spans="17:19" x14ac:dyDescent="0.25">
      <c r="Q122" s="1705"/>
      <c r="R122" s="1705"/>
      <c r="S122" s="1705"/>
    </row>
    <row r="123" spans="17:19" x14ac:dyDescent="0.25">
      <c r="Q123" s="1705"/>
      <c r="R123" s="1705"/>
      <c r="S123" s="1705"/>
    </row>
    <row r="124" spans="17:19" x14ac:dyDescent="0.25">
      <c r="Q124" s="1705"/>
      <c r="R124" s="1705"/>
      <c r="S124" s="1705"/>
    </row>
    <row r="125" spans="17:19" x14ac:dyDescent="0.25">
      <c r="Q125" s="1705"/>
      <c r="R125" s="1705"/>
      <c r="S125" s="1705"/>
    </row>
    <row r="126" spans="17:19" x14ac:dyDescent="0.25">
      <c r="Q126" s="1705"/>
      <c r="R126" s="1705"/>
      <c r="S126" s="1705"/>
    </row>
    <row r="127" spans="17:19" x14ac:dyDescent="0.25">
      <c r="Q127" s="1705"/>
      <c r="R127" s="1705"/>
      <c r="S127" s="1705"/>
    </row>
    <row r="128" spans="17:19" x14ac:dyDescent="0.25">
      <c r="Q128" s="1705"/>
      <c r="R128" s="1705"/>
      <c r="S128" s="1705"/>
    </row>
    <row r="129" spans="17:19" x14ac:dyDescent="0.25">
      <c r="Q129" s="1705"/>
      <c r="R129" s="1705"/>
      <c r="S129" s="1705"/>
    </row>
    <row r="130" spans="17:19" x14ac:dyDescent="0.25">
      <c r="Q130" s="1705"/>
      <c r="R130" s="1705"/>
      <c r="S130" s="1705"/>
    </row>
    <row r="131" spans="17:19" x14ac:dyDescent="0.25">
      <c r="Q131" s="1705"/>
      <c r="R131" s="1705"/>
      <c r="S131" s="1705"/>
    </row>
    <row r="132" spans="17:19" x14ac:dyDescent="0.25">
      <c r="Q132" s="1705"/>
      <c r="R132" s="1705"/>
      <c r="S132" s="1705"/>
    </row>
    <row r="133" spans="17:19" x14ac:dyDescent="0.25">
      <c r="Q133" s="1705"/>
      <c r="R133" s="1705"/>
      <c r="S133" s="1705"/>
    </row>
    <row r="134" spans="17:19" x14ac:dyDescent="0.25">
      <c r="Q134" s="1705"/>
      <c r="R134" s="1705"/>
      <c r="S134" s="1705"/>
    </row>
    <row r="135" spans="17:19" x14ac:dyDescent="0.25">
      <c r="Q135" s="1705"/>
      <c r="R135" s="1705"/>
      <c r="S135" s="1705"/>
    </row>
    <row r="136" spans="17:19" x14ac:dyDescent="0.25">
      <c r="Q136" s="1705"/>
      <c r="R136" s="1705"/>
      <c r="S136" s="1705"/>
    </row>
    <row r="137" spans="17:19" x14ac:dyDescent="0.25">
      <c r="Q137" s="1705"/>
      <c r="R137" s="1705"/>
      <c r="S137" s="1705"/>
    </row>
    <row r="138" spans="17:19" x14ac:dyDescent="0.25">
      <c r="Q138" s="1705"/>
      <c r="R138" s="1705"/>
      <c r="S138" s="1705"/>
    </row>
    <row r="139" spans="17:19" x14ac:dyDescent="0.25">
      <c r="Q139" s="1705"/>
      <c r="R139" s="1705"/>
      <c r="S139" s="1705"/>
    </row>
    <row r="140" spans="17:19" x14ac:dyDescent="0.25">
      <c r="Q140" s="1705"/>
      <c r="R140" s="1705"/>
      <c r="S140" s="1705"/>
    </row>
    <row r="141" spans="17:19" x14ac:dyDescent="0.25">
      <c r="Q141" s="1705"/>
      <c r="R141" s="1705"/>
      <c r="S141" s="1705"/>
    </row>
    <row r="142" spans="17:19" x14ac:dyDescent="0.25">
      <c r="Q142" s="1705"/>
      <c r="R142" s="1705"/>
      <c r="S142" s="1705"/>
    </row>
    <row r="143" spans="17:19" x14ac:dyDescent="0.25">
      <c r="Q143" s="1705"/>
      <c r="R143" s="1705"/>
      <c r="S143" s="1705"/>
    </row>
    <row r="144" spans="17:19" x14ac:dyDescent="0.25">
      <c r="Q144" s="1705"/>
      <c r="R144" s="1705"/>
      <c r="S144" s="1705"/>
    </row>
    <row r="145" spans="17:19" x14ac:dyDescent="0.25">
      <c r="Q145" s="1705"/>
      <c r="R145" s="1705"/>
      <c r="S145" s="1705"/>
    </row>
    <row r="146" spans="17:19" x14ac:dyDescent="0.25">
      <c r="Q146" s="1705"/>
      <c r="R146" s="1705"/>
      <c r="S146" s="1705"/>
    </row>
    <row r="147" spans="17:19" x14ac:dyDescent="0.25">
      <c r="Q147" s="1705"/>
      <c r="R147" s="1705"/>
      <c r="S147" s="1705"/>
    </row>
    <row r="148" spans="17:19" x14ac:dyDescent="0.25">
      <c r="Q148" s="1705"/>
      <c r="R148" s="1705"/>
      <c r="S148" s="1705"/>
    </row>
    <row r="149" spans="17:19" x14ac:dyDescent="0.25">
      <c r="Q149" s="1705"/>
      <c r="R149" s="1705"/>
      <c r="S149" s="1705"/>
    </row>
    <row r="150" spans="17:19" x14ac:dyDescent="0.25">
      <c r="Q150" s="1705"/>
      <c r="R150" s="1705"/>
      <c r="S150" s="1705"/>
    </row>
    <row r="151" spans="17:19" x14ac:dyDescent="0.25">
      <c r="Q151" s="1705"/>
      <c r="R151" s="1705"/>
      <c r="S151" s="1705"/>
    </row>
    <row r="152" spans="17:19" x14ac:dyDescent="0.25">
      <c r="Q152" s="1705"/>
      <c r="R152" s="1705"/>
      <c r="S152" s="1705"/>
    </row>
    <row r="153" spans="17:19" x14ac:dyDescent="0.25">
      <c r="Q153" s="1705"/>
      <c r="R153" s="1705"/>
      <c r="S153" s="1705"/>
    </row>
    <row r="154" spans="17:19" x14ac:dyDescent="0.25">
      <c r="Q154" s="1705"/>
      <c r="R154" s="1705"/>
      <c r="S154" s="1705"/>
    </row>
    <row r="155" spans="17:19" x14ac:dyDescent="0.25">
      <c r="Q155" s="1705"/>
      <c r="R155" s="1705"/>
      <c r="S155" s="1705"/>
    </row>
    <row r="156" spans="17:19" x14ac:dyDescent="0.25">
      <c r="Q156" s="1705"/>
      <c r="R156" s="1705"/>
      <c r="S156" s="1705"/>
    </row>
    <row r="157" spans="17:19" x14ac:dyDescent="0.25">
      <c r="Q157" s="1705"/>
      <c r="R157" s="1705"/>
      <c r="S157" s="1705"/>
    </row>
    <row r="158" spans="17:19" x14ac:dyDescent="0.25">
      <c r="Q158" s="1705"/>
      <c r="R158" s="1705"/>
      <c r="S158" s="1705"/>
    </row>
    <row r="159" spans="17:19" x14ac:dyDescent="0.25">
      <c r="Q159" s="1705"/>
      <c r="R159" s="1705"/>
      <c r="S159" s="1705"/>
    </row>
    <row r="160" spans="17:19" x14ac:dyDescent="0.25">
      <c r="Q160" s="1705"/>
      <c r="R160" s="1705"/>
      <c r="S160" s="1705"/>
    </row>
    <row r="161" spans="17:19" x14ac:dyDescent="0.25">
      <c r="Q161" s="1705"/>
      <c r="R161" s="1705"/>
      <c r="S161" s="1705"/>
    </row>
    <row r="162" spans="17:19" x14ac:dyDescent="0.25">
      <c r="Q162" s="1705"/>
      <c r="R162" s="1705"/>
      <c r="S162" s="1705"/>
    </row>
    <row r="163" spans="17:19" x14ac:dyDescent="0.25">
      <c r="Q163" s="1705"/>
      <c r="R163" s="1705"/>
      <c r="S163" s="1705"/>
    </row>
    <row r="164" spans="17:19" x14ac:dyDescent="0.25">
      <c r="Q164" s="1705"/>
      <c r="R164" s="1705"/>
      <c r="S164" s="1705"/>
    </row>
    <row r="165" spans="17:19" x14ac:dyDescent="0.25">
      <c r="Q165" s="1705"/>
      <c r="R165" s="1705"/>
      <c r="S165" s="1705"/>
    </row>
    <row r="166" spans="17:19" x14ac:dyDescent="0.25">
      <c r="Q166" s="1705"/>
      <c r="R166" s="1705"/>
      <c r="S166" s="1705"/>
    </row>
    <row r="167" spans="17:19" x14ac:dyDescent="0.25">
      <c r="Q167" s="1705"/>
      <c r="R167" s="1705"/>
      <c r="S167" s="1705"/>
    </row>
    <row r="168" spans="17:19" x14ac:dyDescent="0.25">
      <c r="Q168" s="1705"/>
      <c r="R168" s="1705"/>
      <c r="S168" s="1705"/>
    </row>
    <row r="169" spans="17:19" x14ac:dyDescent="0.25">
      <c r="Q169" s="1705"/>
      <c r="R169" s="1705"/>
      <c r="S169" s="1705"/>
    </row>
    <row r="170" spans="17:19" x14ac:dyDescent="0.25">
      <c r="Q170" s="1705"/>
      <c r="R170" s="1705"/>
      <c r="S170" s="1705"/>
    </row>
    <row r="171" spans="17:19" x14ac:dyDescent="0.25">
      <c r="Q171" s="1705"/>
      <c r="R171" s="1705"/>
      <c r="S171" s="1705"/>
    </row>
    <row r="172" spans="17:19" x14ac:dyDescent="0.25">
      <c r="Q172" s="1705"/>
      <c r="R172" s="1705"/>
      <c r="S172" s="1705"/>
    </row>
    <row r="173" spans="17:19" x14ac:dyDescent="0.25">
      <c r="Q173" s="1705"/>
      <c r="R173" s="1705"/>
      <c r="S173" s="1705"/>
    </row>
    <row r="174" spans="17:19" x14ac:dyDescent="0.25">
      <c r="Q174" s="1705"/>
      <c r="R174" s="1705"/>
      <c r="S174" s="1705"/>
    </row>
    <row r="175" spans="17:19" x14ac:dyDescent="0.25">
      <c r="Q175" s="1705"/>
      <c r="R175" s="1705"/>
      <c r="S175" s="1705"/>
    </row>
    <row r="176" spans="17:19" x14ac:dyDescent="0.25">
      <c r="Q176" s="1705"/>
      <c r="R176" s="1705"/>
      <c r="S176" s="1705"/>
    </row>
    <row r="177" spans="17:19" x14ac:dyDescent="0.25">
      <c r="Q177" s="1705"/>
      <c r="R177" s="1705"/>
      <c r="S177" s="1705"/>
    </row>
    <row r="178" spans="17:19" x14ac:dyDescent="0.25">
      <c r="Q178" s="1705"/>
      <c r="R178" s="1705"/>
      <c r="S178" s="1705"/>
    </row>
    <row r="179" spans="17:19" x14ac:dyDescent="0.25">
      <c r="Q179" s="1705"/>
      <c r="R179" s="1705"/>
      <c r="S179" s="1705"/>
    </row>
    <row r="180" spans="17:19" x14ac:dyDescent="0.25">
      <c r="Q180" s="1705"/>
      <c r="R180" s="1705"/>
      <c r="S180" s="1705"/>
    </row>
    <row r="181" spans="17:19" x14ac:dyDescent="0.25">
      <c r="Q181" s="1705"/>
      <c r="R181" s="1705"/>
      <c r="S181" s="1705"/>
    </row>
    <row r="182" spans="17:19" x14ac:dyDescent="0.25">
      <c r="Q182" s="1705"/>
      <c r="R182" s="1705"/>
      <c r="S182" s="1705"/>
    </row>
    <row r="183" spans="17:19" x14ac:dyDescent="0.25">
      <c r="Q183" s="1705"/>
      <c r="R183" s="1705"/>
      <c r="S183" s="1705"/>
    </row>
    <row r="184" spans="17:19" x14ac:dyDescent="0.25">
      <c r="Q184" s="1705"/>
      <c r="R184" s="1705"/>
      <c r="S184" s="1705"/>
    </row>
    <row r="185" spans="17:19" x14ac:dyDescent="0.25">
      <c r="Q185" s="1705"/>
      <c r="R185" s="1705"/>
      <c r="S185" s="1705"/>
    </row>
    <row r="186" spans="17:19" x14ac:dyDescent="0.25">
      <c r="Q186" s="1705"/>
      <c r="R186" s="1705"/>
      <c r="S186" s="1705"/>
    </row>
    <row r="187" spans="17:19" x14ac:dyDescent="0.25">
      <c r="Q187" s="1705"/>
      <c r="R187" s="1705"/>
      <c r="S187" s="1705"/>
    </row>
    <row r="188" spans="17:19" x14ac:dyDescent="0.25">
      <c r="Q188" s="1705"/>
      <c r="R188" s="1705"/>
      <c r="S188" s="1705"/>
    </row>
    <row r="189" spans="17:19" x14ac:dyDescent="0.25">
      <c r="Q189" s="1705"/>
      <c r="R189" s="1705"/>
      <c r="S189" s="1705"/>
    </row>
    <row r="190" spans="17:19" x14ac:dyDescent="0.25">
      <c r="Q190" s="1705"/>
      <c r="R190" s="1705"/>
      <c r="S190" s="1705"/>
    </row>
    <row r="191" spans="17:19" x14ac:dyDescent="0.25">
      <c r="Q191" s="1705"/>
      <c r="R191" s="1705"/>
      <c r="S191" s="1705"/>
    </row>
    <row r="192" spans="17:19" x14ac:dyDescent="0.25">
      <c r="Q192" s="1705"/>
      <c r="R192" s="1705"/>
      <c r="S192" s="1705"/>
    </row>
    <row r="193" spans="17:19" x14ac:dyDescent="0.25">
      <c r="Q193" s="1705"/>
      <c r="R193" s="1705"/>
      <c r="S193" s="1705"/>
    </row>
    <row r="194" spans="17:19" x14ac:dyDescent="0.25">
      <c r="Q194" s="1705"/>
      <c r="R194" s="1705"/>
      <c r="S194" s="1705"/>
    </row>
    <row r="195" spans="17:19" x14ac:dyDescent="0.25">
      <c r="Q195" s="1705"/>
      <c r="R195" s="1705"/>
      <c r="S195" s="1705"/>
    </row>
    <row r="196" spans="17:19" x14ac:dyDescent="0.25">
      <c r="Q196" s="1705"/>
      <c r="R196" s="1705"/>
      <c r="S196" s="1705"/>
    </row>
    <row r="197" spans="17:19" x14ac:dyDescent="0.25">
      <c r="Q197" s="1705"/>
      <c r="R197" s="1705"/>
      <c r="S197" s="1705"/>
    </row>
    <row r="198" spans="17:19" x14ac:dyDescent="0.25">
      <c r="Q198" s="1705"/>
      <c r="R198" s="1705"/>
      <c r="S198" s="1705"/>
    </row>
    <row r="199" spans="17:19" x14ac:dyDescent="0.25">
      <c r="Q199" s="1705"/>
      <c r="R199" s="1705"/>
      <c r="S199" s="1705"/>
    </row>
    <row r="200" spans="17:19" x14ac:dyDescent="0.25">
      <c r="Q200" s="1705"/>
      <c r="R200" s="1705"/>
      <c r="S200" s="1705"/>
    </row>
    <row r="201" spans="17:19" x14ac:dyDescent="0.25">
      <c r="Q201" s="1705"/>
      <c r="R201" s="1705"/>
      <c r="S201" s="1705"/>
    </row>
    <row r="202" spans="17:19" x14ac:dyDescent="0.25">
      <c r="Q202" s="1705"/>
      <c r="R202" s="1705"/>
      <c r="S202" s="1705"/>
    </row>
    <row r="203" spans="17:19" x14ac:dyDescent="0.25">
      <c r="Q203" s="1705"/>
      <c r="R203" s="1705"/>
      <c r="S203" s="1705"/>
    </row>
    <row r="204" spans="17:19" x14ac:dyDescent="0.25">
      <c r="Q204" s="1705"/>
      <c r="R204" s="1705"/>
      <c r="S204" s="1705"/>
    </row>
    <row r="205" spans="17:19" x14ac:dyDescent="0.25">
      <c r="Q205" s="1705"/>
      <c r="R205" s="1705"/>
      <c r="S205" s="1705"/>
    </row>
    <row r="206" spans="17:19" x14ac:dyDescent="0.25">
      <c r="Q206" s="1705"/>
      <c r="R206" s="1705"/>
      <c r="S206" s="1705"/>
    </row>
    <row r="207" spans="17:19" x14ac:dyDescent="0.25">
      <c r="Q207" s="1705"/>
      <c r="R207" s="1705"/>
      <c r="S207" s="1705"/>
    </row>
    <row r="208" spans="17:19" x14ac:dyDescent="0.25">
      <c r="Q208" s="1705"/>
      <c r="R208" s="1705"/>
      <c r="S208" s="1705"/>
    </row>
    <row r="209" spans="17:19" x14ac:dyDescent="0.25">
      <c r="Q209" s="1705"/>
      <c r="R209" s="1705"/>
      <c r="S209" s="1705"/>
    </row>
    <row r="210" spans="17:19" x14ac:dyDescent="0.25">
      <c r="Q210" s="1705"/>
      <c r="R210" s="1705"/>
      <c r="S210" s="1705"/>
    </row>
    <row r="211" spans="17:19" x14ac:dyDescent="0.25">
      <c r="Q211" s="1705"/>
      <c r="R211" s="1705"/>
      <c r="S211" s="1705"/>
    </row>
    <row r="212" spans="17:19" x14ac:dyDescent="0.25">
      <c r="Q212" s="1705"/>
      <c r="R212" s="1705"/>
      <c r="S212" s="1705"/>
    </row>
    <row r="213" spans="17:19" x14ac:dyDescent="0.25">
      <c r="Q213" s="1705"/>
      <c r="R213" s="1705"/>
      <c r="S213" s="1705"/>
    </row>
    <row r="214" spans="17:19" x14ac:dyDescent="0.25">
      <c r="Q214" s="1705"/>
      <c r="R214" s="1705"/>
      <c r="S214" s="1705"/>
    </row>
    <row r="215" spans="17:19" x14ac:dyDescent="0.25">
      <c r="Q215" s="1705"/>
      <c r="R215" s="1705"/>
      <c r="S215" s="1705"/>
    </row>
    <row r="216" spans="17:19" x14ac:dyDescent="0.25">
      <c r="Q216" s="1705"/>
      <c r="R216" s="1705"/>
      <c r="S216" s="1705"/>
    </row>
    <row r="217" spans="17:19" x14ac:dyDescent="0.25">
      <c r="Q217" s="1705"/>
      <c r="R217" s="1705"/>
      <c r="S217" s="1705"/>
    </row>
    <row r="218" spans="17:19" x14ac:dyDescent="0.25">
      <c r="Q218" s="1705"/>
      <c r="R218" s="1705"/>
      <c r="S218" s="1705"/>
    </row>
    <row r="219" spans="17:19" x14ac:dyDescent="0.25">
      <c r="Q219" s="1705"/>
      <c r="R219" s="1705"/>
      <c r="S219" s="1705"/>
    </row>
    <row r="220" spans="17:19" x14ac:dyDescent="0.25">
      <c r="Q220" s="1705"/>
      <c r="R220" s="1705"/>
      <c r="S220" s="1705"/>
    </row>
    <row r="221" spans="17:19" x14ac:dyDescent="0.25">
      <c r="Q221" s="1705"/>
      <c r="R221" s="1705"/>
      <c r="S221" s="1705"/>
    </row>
    <row r="222" spans="17:19" x14ac:dyDescent="0.25">
      <c r="Q222" s="1705"/>
      <c r="R222" s="1705"/>
      <c r="S222" s="1705"/>
    </row>
    <row r="223" spans="17:19" x14ac:dyDescent="0.25">
      <c r="Q223" s="1705"/>
      <c r="R223" s="1705"/>
      <c r="S223" s="1705"/>
    </row>
    <row r="224" spans="17:19" x14ac:dyDescent="0.25">
      <c r="Q224" s="1705"/>
      <c r="R224" s="1705"/>
      <c r="S224" s="1705"/>
    </row>
    <row r="225" spans="17:19" x14ac:dyDescent="0.25">
      <c r="Q225" s="1705"/>
      <c r="R225" s="1705"/>
      <c r="S225" s="1705"/>
    </row>
    <row r="226" spans="17:19" x14ac:dyDescent="0.25">
      <c r="Q226" s="1705"/>
      <c r="R226" s="1705"/>
      <c r="S226" s="1705"/>
    </row>
    <row r="227" spans="17:19" x14ac:dyDescent="0.25">
      <c r="Q227" s="1705"/>
      <c r="R227" s="1705"/>
      <c r="S227" s="1705"/>
    </row>
    <row r="228" spans="17:19" x14ac:dyDescent="0.25">
      <c r="Q228" s="1705"/>
      <c r="R228" s="1705"/>
      <c r="S228" s="1705"/>
    </row>
    <row r="229" spans="17:19" x14ac:dyDescent="0.25">
      <c r="Q229" s="1705"/>
      <c r="R229" s="1705"/>
      <c r="S229" s="1705"/>
    </row>
    <row r="230" spans="17:19" x14ac:dyDescent="0.25">
      <c r="Q230" s="1705"/>
      <c r="R230" s="1705"/>
      <c r="S230" s="1705"/>
    </row>
    <row r="231" spans="17:19" x14ac:dyDescent="0.25">
      <c r="Q231" s="1705"/>
      <c r="R231" s="1705"/>
      <c r="S231" s="1705"/>
    </row>
    <row r="232" spans="17:19" x14ac:dyDescent="0.25">
      <c r="Q232" s="1705"/>
      <c r="R232" s="1705"/>
      <c r="S232" s="1705"/>
    </row>
    <row r="233" spans="17:19" x14ac:dyDescent="0.25">
      <c r="Q233" s="1705"/>
      <c r="R233" s="1705"/>
      <c r="S233" s="1705"/>
    </row>
    <row r="234" spans="17:19" x14ac:dyDescent="0.25">
      <c r="Q234" s="1705"/>
      <c r="R234" s="1705"/>
      <c r="S234" s="1705"/>
    </row>
    <row r="235" spans="17:19" x14ac:dyDescent="0.25">
      <c r="Q235" s="1705"/>
      <c r="R235" s="1705"/>
      <c r="S235" s="1705"/>
    </row>
    <row r="236" spans="17:19" x14ac:dyDescent="0.25">
      <c r="Q236" s="1705"/>
      <c r="R236" s="1705"/>
      <c r="S236" s="1705"/>
    </row>
    <row r="237" spans="17:19" x14ac:dyDescent="0.25">
      <c r="Q237" s="1705"/>
      <c r="R237" s="1705"/>
      <c r="S237" s="1705"/>
    </row>
    <row r="238" spans="17:19" x14ac:dyDescent="0.25">
      <c r="Q238" s="1705"/>
      <c r="R238" s="1705"/>
      <c r="S238" s="1705"/>
    </row>
    <row r="239" spans="17:19" x14ac:dyDescent="0.25">
      <c r="Q239" s="1705"/>
      <c r="R239" s="1705"/>
      <c r="S239" s="1705"/>
    </row>
    <row r="240" spans="17:19" x14ac:dyDescent="0.25">
      <c r="Q240" s="1705"/>
      <c r="R240" s="1705"/>
      <c r="S240" s="1705"/>
    </row>
    <row r="241" spans="17:19" x14ac:dyDescent="0.25">
      <c r="Q241" s="1705"/>
      <c r="R241" s="1705"/>
      <c r="S241" s="1705"/>
    </row>
    <row r="242" spans="17:19" x14ac:dyDescent="0.25">
      <c r="Q242" s="1705"/>
      <c r="R242" s="1705"/>
      <c r="S242" s="1705"/>
    </row>
    <row r="243" spans="17:19" x14ac:dyDescent="0.25">
      <c r="Q243" s="1705"/>
      <c r="R243" s="1705"/>
      <c r="S243" s="1705"/>
    </row>
    <row r="244" spans="17:19" x14ac:dyDescent="0.25">
      <c r="Q244" s="1705"/>
      <c r="R244" s="1705"/>
      <c r="S244" s="1705"/>
    </row>
    <row r="245" spans="17:19" x14ac:dyDescent="0.25">
      <c r="Q245" s="1705"/>
      <c r="R245" s="1705"/>
      <c r="S245" s="1705"/>
    </row>
    <row r="246" spans="17:19" x14ac:dyDescent="0.25">
      <c r="Q246" s="1705"/>
      <c r="R246" s="1705"/>
      <c r="S246" s="1705"/>
    </row>
    <row r="247" spans="17:19" x14ac:dyDescent="0.25">
      <c r="Q247" s="1705"/>
      <c r="R247" s="1705"/>
      <c r="S247" s="1705"/>
    </row>
    <row r="248" spans="17:19" x14ac:dyDescent="0.25">
      <c r="Q248" s="1705"/>
      <c r="R248" s="1705"/>
      <c r="S248" s="1705"/>
    </row>
    <row r="249" spans="17:19" x14ac:dyDescent="0.25">
      <c r="Q249" s="1705"/>
      <c r="R249" s="1705"/>
      <c r="S249" s="1705"/>
    </row>
    <row r="250" spans="17:19" x14ac:dyDescent="0.25">
      <c r="Q250" s="1705"/>
      <c r="R250" s="1705"/>
      <c r="S250" s="1705"/>
    </row>
    <row r="251" spans="17:19" x14ac:dyDescent="0.25">
      <c r="Q251" s="1705"/>
      <c r="R251" s="1705"/>
      <c r="S251" s="1705"/>
    </row>
    <row r="252" spans="17:19" x14ac:dyDescent="0.25">
      <c r="Q252" s="1705"/>
      <c r="R252" s="1705"/>
      <c r="S252" s="1705"/>
    </row>
    <row r="253" spans="17:19" x14ac:dyDescent="0.25">
      <c r="Q253" s="1705"/>
      <c r="R253" s="1705"/>
      <c r="S253" s="1705"/>
    </row>
    <row r="254" spans="17:19" x14ac:dyDescent="0.25">
      <c r="Q254" s="1705"/>
      <c r="R254" s="1705"/>
      <c r="S254" s="1705"/>
    </row>
    <row r="255" spans="17:19" x14ac:dyDescent="0.25">
      <c r="Q255" s="1705"/>
      <c r="R255" s="1705"/>
      <c r="S255" s="1705"/>
    </row>
    <row r="256" spans="17:19" x14ac:dyDescent="0.25">
      <c r="Q256" s="1705"/>
      <c r="R256" s="1705"/>
      <c r="S256" s="1705"/>
    </row>
    <row r="257" spans="17:19" x14ac:dyDescent="0.25">
      <c r="Q257" s="1705"/>
      <c r="R257" s="1705"/>
      <c r="S257" s="1705"/>
    </row>
    <row r="258" spans="17:19" x14ac:dyDescent="0.25">
      <c r="Q258" s="1705"/>
      <c r="R258" s="1705"/>
      <c r="S258" s="1705"/>
    </row>
    <row r="259" spans="17:19" x14ac:dyDescent="0.25">
      <c r="Q259" s="1705"/>
      <c r="R259" s="1705"/>
      <c r="S259" s="1705"/>
    </row>
    <row r="260" spans="17:19" x14ac:dyDescent="0.25">
      <c r="Q260" s="1705"/>
      <c r="R260" s="1705"/>
      <c r="S260" s="1705"/>
    </row>
    <row r="261" spans="17:19" x14ac:dyDescent="0.25">
      <c r="Q261" s="1705"/>
      <c r="R261" s="1705"/>
      <c r="S261" s="1705"/>
    </row>
    <row r="262" spans="17:19" x14ac:dyDescent="0.25">
      <c r="Q262" s="1705"/>
      <c r="R262" s="1705"/>
      <c r="S262" s="1705"/>
    </row>
    <row r="263" spans="17:19" x14ac:dyDescent="0.25">
      <c r="Q263" s="1705"/>
      <c r="R263" s="1705"/>
      <c r="S263" s="1705"/>
    </row>
    <row r="264" spans="17:19" x14ac:dyDescent="0.25">
      <c r="Q264" s="1705"/>
      <c r="R264" s="1705"/>
      <c r="S264" s="1705"/>
    </row>
    <row r="265" spans="17:19" x14ac:dyDescent="0.25">
      <c r="Q265" s="1705"/>
      <c r="R265" s="1705"/>
      <c r="S265" s="1705"/>
    </row>
    <row r="266" spans="17:19" x14ac:dyDescent="0.25">
      <c r="Q266" s="1705"/>
      <c r="R266" s="1705"/>
      <c r="S266" s="1705"/>
    </row>
    <row r="267" spans="17:19" x14ac:dyDescent="0.25">
      <c r="Q267" s="1705"/>
      <c r="R267" s="1705"/>
      <c r="S267" s="1705"/>
    </row>
    <row r="268" spans="17:19" x14ac:dyDescent="0.25">
      <c r="Q268" s="1705"/>
      <c r="R268" s="1705"/>
      <c r="S268" s="1705"/>
    </row>
    <row r="269" spans="17:19" x14ac:dyDescent="0.25">
      <c r="Q269" s="1705"/>
      <c r="R269" s="1705"/>
      <c r="S269" s="1705"/>
    </row>
    <row r="270" spans="17:19" x14ac:dyDescent="0.25">
      <c r="Q270" s="1705"/>
      <c r="R270" s="1705"/>
      <c r="S270" s="1705"/>
    </row>
    <row r="271" spans="17:19" x14ac:dyDescent="0.25">
      <c r="Q271" s="1705"/>
      <c r="R271" s="1705"/>
      <c r="S271" s="1705"/>
    </row>
    <row r="272" spans="17:19" x14ac:dyDescent="0.25">
      <c r="Q272" s="1705"/>
      <c r="R272" s="1705"/>
      <c r="S272" s="1705"/>
    </row>
    <row r="273" spans="17:19" x14ac:dyDescent="0.25">
      <c r="Q273" s="1705"/>
      <c r="R273" s="1705"/>
      <c r="S273" s="1705"/>
    </row>
    <row r="274" spans="17:19" x14ac:dyDescent="0.25">
      <c r="Q274" s="1705"/>
      <c r="R274" s="1705"/>
      <c r="S274" s="1705"/>
    </row>
    <row r="275" spans="17:19" x14ac:dyDescent="0.25">
      <c r="Q275" s="1705"/>
      <c r="R275" s="1705"/>
      <c r="S275" s="1705"/>
    </row>
    <row r="276" spans="17:19" x14ac:dyDescent="0.25">
      <c r="Q276" s="1705"/>
      <c r="R276" s="1705"/>
      <c r="S276" s="1705"/>
    </row>
    <row r="277" spans="17:19" x14ac:dyDescent="0.25">
      <c r="Q277" s="1705"/>
      <c r="R277" s="1705"/>
      <c r="S277" s="1705"/>
    </row>
    <row r="278" spans="17:19" x14ac:dyDescent="0.25">
      <c r="Q278" s="1705"/>
      <c r="R278" s="1705"/>
      <c r="S278" s="1705"/>
    </row>
    <row r="279" spans="17:19" x14ac:dyDescent="0.25">
      <c r="Q279" s="1705"/>
      <c r="R279" s="1705"/>
      <c r="S279" s="1705"/>
    </row>
    <row r="280" spans="17:19" x14ac:dyDescent="0.25">
      <c r="Q280" s="1705"/>
      <c r="R280" s="1705"/>
      <c r="S280" s="1705"/>
    </row>
    <row r="281" spans="17:19" x14ac:dyDescent="0.25">
      <c r="Q281" s="1705"/>
      <c r="R281" s="1705"/>
      <c r="S281" s="1705"/>
    </row>
    <row r="282" spans="17:19" x14ac:dyDescent="0.25">
      <c r="Q282" s="1705"/>
      <c r="R282" s="1705"/>
      <c r="S282" s="1705"/>
    </row>
    <row r="283" spans="17:19" x14ac:dyDescent="0.25">
      <c r="Q283" s="1705"/>
      <c r="R283" s="1705"/>
      <c r="S283" s="1705"/>
    </row>
    <row r="284" spans="17:19" x14ac:dyDescent="0.25">
      <c r="Q284" s="1705"/>
      <c r="R284" s="1705"/>
      <c r="S284" s="1705"/>
    </row>
    <row r="285" spans="17:19" x14ac:dyDescent="0.25">
      <c r="Q285" s="1705"/>
      <c r="R285" s="1705"/>
      <c r="S285" s="1705"/>
    </row>
    <row r="286" spans="17:19" x14ac:dyDescent="0.25">
      <c r="Q286" s="1705"/>
      <c r="R286" s="1705"/>
      <c r="S286" s="1705"/>
    </row>
    <row r="287" spans="17:19" x14ac:dyDescent="0.25">
      <c r="Q287" s="1705"/>
      <c r="R287" s="1705"/>
      <c r="S287" s="1705"/>
    </row>
    <row r="288" spans="17:19" x14ac:dyDescent="0.25">
      <c r="Q288" s="1705"/>
      <c r="R288" s="1705"/>
      <c r="S288" s="1705"/>
    </row>
    <row r="289" spans="13:19" x14ac:dyDescent="0.25">
      <c r="Q289" s="1705"/>
      <c r="R289" s="1705"/>
      <c r="S289" s="1705"/>
    </row>
    <row r="290" spans="13:19" x14ac:dyDescent="0.25">
      <c r="Q290" s="1705"/>
      <c r="R290" s="1705"/>
      <c r="S290" s="1705"/>
    </row>
    <row r="291" spans="13:19" x14ac:dyDescent="0.25">
      <c r="Q291" s="1705"/>
      <c r="R291" s="1705"/>
      <c r="S291" s="1705"/>
    </row>
    <row r="292" spans="13:19" x14ac:dyDescent="0.25">
      <c r="Q292" s="1705"/>
      <c r="R292" s="1705"/>
      <c r="S292" s="1705"/>
    </row>
    <row r="293" spans="13:19" x14ac:dyDescent="0.25">
      <c r="Q293" s="1705"/>
      <c r="R293" s="1705"/>
      <c r="S293" s="1705"/>
    </row>
    <row r="294" spans="13:19" x14ac:dyDescent="0.25">
      <c r="Q294" s="1705"/>
      <c r="R294" s="1705"/>
      <c r="S294" s="1705"/>
    </row>
    <row r="295" spans="13:19" x14ac:dyDescent="0.25">
      <c r="Q295" s="1705"/>
      <c r="R295" s="1705"/>
      <c r="S295" s="1705"/>
    </row>
    <row r="296" spans="13:19" x14ac:dyDescent="0.25">
      <c r="Q296" s="1705"/>
      <c r="R296" s="1705"/>
      <c r="S296" s="1705"/>
    </row>
    <row r="297" spans="13:19" x14ac:dyDescent="0.25">
      <c r="Q297" s="1705"/>
      <c r="R297" s="1705"/>
      <c r="S297" s="1705"/>
    </row>
    <row r="298" spans="13:19" x14ac:dyDescent="0.25">
      <c r="Q298" s="1705"/>
      <c r="R298" s="1705"/>
      <c r="S298" s="1705"/>
    </row>
    <row r="299" spans="13:19" x14ac:dyDescent="0.25">
      <c r="M299" s="1705"/>
      <c r="N299" s="1705"/>
      <c r="O299" s="1705"/>
      <c r="P299" s="1705"/>
      <c r="Q299" s="1705"/>
      <c r="R299" s="1705"/>
      <c r="S299" s="1705"/>
    </row>
    <row r="300" spans="13:19" x14ac:dyDescent="0.25">
      <c r="M300" s="1705"/>
      <c r="N300" s="1705"/>
      <c r="O300" s="1705"/>
      <c r="P300" s="1705"/>
      <c r="Q300" s="1705"/>
      <c r="R300" s="1705"/>
      <c r="S300" s="1705"/>
    </row>
    <row r="301" spans="13:19" x14ac:dyDescent="0.25">
      <c r="M301" s="1705"/>
      <c r="N301" s="1705"/>
      <c r="O301" s="1705"/>
      <c r="P301" s="1705"/>
      <c r="Q301" s="1705"/>
      <c r="R301" s="1705"/>
      <c r="S301" s="1705"/>
    </row>
    <row r="302" spans="13:19" x14ac:dyDescent="0.25">
      <c r="M302" s="1705"/>
      <c r="N302" s="1705"/>
      <c r="O302" s="1705"/>
      <c r="P302" s="1705"/>
      <c r="Q302" s="1705"/>
      <c r="R302" s="1705"/>
      <c r="S302" s="1705"/>
    </row>
    <row r="303" spans="13:19" x14ac:dyDescent="0.25">
      <c r="M303" s="1705"/>
      <c r="N303" s="1705"/>
      <c r="O303" s="1705"/>
      <c r="P303" s="1705"/>
      <c r="Q303" s="1705"/>
      <c r="R303" s="1705"/>
      <c r="S303" s="1705"/>
    </row>
    <row r="304" spans="13:19" x14ac:dyDescent="0.25">
      <c r="M304" s="1705"/>
      <c r="N304" s="1705"/>
      <c r="O304" s="1705"/>
      <c r="P304" s="1705"/>
      <c r="Q304" s="1705"/>
      <c r="R304" s="1705"/>
      <c r="S304" s="1705"/>
    </row>
    <row r="305" spans="13:19" x14ac:dyDescent="0.25">
      <c r="M305" s="1705"/>
      <c r="N305" s="1705"/>
      <c r="O305" s="1705"/>
      <c r="P305" s="1705"/>
      <c r="Q305" s="1705"/>
      <c r="R305" s="1705"/>
      <c r="S305" s="1705"/>
    </row>
    <row r="306" spans="13:19" x14ac:dyDescent="0.25">
      <c r="M306" s="1705"/>
      <c r="N306" s="1705"/>
      <c r="O306" s="1705"/>
      <c r="P306" s="1705"/>
      <c r="Q306" s="1705"/>
      <c r="R306" s="1705"/>
      <c r="S306" s="1705"/>
    </row>
    <row r="307" spans="13:19" x14ac:dyDescent="0.25">
      <c r="M307" s="1705"/>
      <c r="N307" s="1705"/>
      <c r="O307" s="1705"/>
      <c r="P307" s="1705"/>
      <c r="Q307" s="1705"/>
      <c r="R307" s="1705"/>
      <c r="S307" s="1705"/>
    </row>
    <row r="308" spans="13:19" x14ac:dyDescent="0.25">
      <c r="M308" s="1705"/>
      <c r="N308" s="1705"/>
      <c r="O308" s="1705"/>
      <c r="P308" s="1705"/>
      <c r="Q308" s="1705"/>
      <c r="R308" s="1705"/>
      <c r="S308" s="1705"/>
    </row>
    <row r="309" spans="13:19" x14ac:dyDescent="0.25">
      <c r="M309" s="1705"/>
      <c r="N309" s="1705"/>
      <c r="O309" s="1705"/>
      <c r="P309" s="1705"/>
      <c r="Q309" s="1705"/>
      <c r="R309" s="1705"/>
      <c r="S309" s="1705"/>
    </row>
    <row r="310" spans="13:19" x14ac:dyDescent="0.25">
      <c r="M310" s="1705"/>
      <c r="N310" s="1705"/>
      <c r="O310" s="1705"/>
      <c r="P310" s="1705"/>
      <c r="Q310" s="1705"/>
      <c r="R310" s="1705"/>
      <c r="S310" s="1705"/>
    </row>
    <row r="311" spans="13:19" x14ac:dyDescent="0.25">
      <c r="M311" s="1705"/>
      <c r="N311" s="1705"/>
      <c r="O311" s="1705"/>
      <c r="P311" s="1705"/>
      <c r="Q311" s="1705"/>
      <c r="R311" s="1705"/>
      <c r="S311" s="1705"/>
    </row>
    <row r="312" spans="13:19" x14ac:dyDescent="0.25">
      <c r="M312" s="1705"/>
      <c r="N312" s="1705"/>
      <c r="O312" s="1705"/>
      <c r="P312" s="1705"/>
      <c r="Q312" s="1705"/>
      <c r="R312" s="1705"/>
      <c r="S312" s="1705"/>
    </row>
    <row r="313" spans="13:19" x14ac:dyDescent="0.25">
      <c r="M313" s="1705"/>
      <c r="N313" s="1705"/>
      <c r="O313" s="1705"/>
      <c r="P313" s="1705"/>
      <c r="Q313" s="1705"/>
      <c r="R313" s="1705"/>
      <c r="S313" s="1705"/>
    </row>
    <row r="314" spans="13:19" x14ac:dyDescent="0.25">
      <c r="M314" s="1705"/>
      <c r="N314" s="1705"/>
      <c r="O314" s="1705"/>
      <c r="P314" s="1705"/>
      <c r="Q314" s="1705"/>
      <c r="R314" s="1705"/>
      <c r="S314" s="1705"/>
    </row>
    <row r="315" spans="13:19" x14ac:dyDescent="0.25">
      <c r="M315" s="1705"/>
      <c r="N315" s="1705"/>
      <c r="O315" s="1705"/>
      <c r="P315" s="1705"/>
      <c r="Q315" s="1705"/>
      <c r="R315" s="1705"/>
      <c r="S315" s="1705"/>
    </row>
    <row r="316" spans="13:19" x14ac:dyDescent="0.25">
      <c r="M316" s="1705"/>
      <c r="N316" s="1705"/>
      <c r="O316" s="1705"/>
      <c r="P316" s="1705"/>
      <c r="Q316" s="1705"/>
      <c r="R316" s="1705"/>
      <c r="S316" s="1705"/>
    </row>
    <row r="317" spans="13:19" x14ac:dyDescent="0.25">
      <c r="M317" s="1705"/>
      <c r="N317" s="1705"/>
      <c r="O317" s="1705"/>
      <c r="P317" s="1705"/>
      <c r="Q317" s="1705"/>
      <c r="R317" s="1705"/>
      <c r="S317" s="1705"/>
    </row>
    <row r="318" spans="13:19" x14ac:dyDescent="0.25">
      <c r="M318" s="1705"/>
      <c r="N318" s="1705"/>
      <c r="O318" s="1705"/>
      <c r="P318" s="1705"/>
      <c r="Q318" s="1705"/>
      <c r="R318" s="1705"/>
      <c r="S318" s="1705"/>
    </row>
    <row r="319" spans="13:19" x14ac:dyDescent="0.25">
      <c r="M319" s="1705"/>
      <c r="N319" s="1705"/>
      <c r="O319" s="1705"/>
      <c r="P319" s="1705"/>
      <c r="Q319" s="1705"/>
      <c r="R319" s="1705"/>
      <c r="S319" s="1705"/>
    </row>
    <row r="320" spans="13:19" x14ac:dyDescent="0.25">
      <c r="M320" s="1705"/>
      <c r="N320" s="1705"/>
      <c r="O320" s="1705"/>
      <c r="P320" s="1705"/>
      <c r="Q320" s="1705"/>
      <c r="R320" s="1705"/>
      <c r="S320" s="1705"/>
    </row>
    <row r="321" spans="13:19" x14ac:dyDescent="0.25">
      <c r="M321" s="1705"/>
      <c r="N321" s="1705"/>
      <c r="O321" s="1705"/>
      <c r="P321" s="1705"/>
      <c r="Q321" s="1705"/>
      <c r="R321" s="1705"/>
      <c r="S321" s="1705"/>
    </row>
    <row r="322" spans="13:19" x14ac:dyDescent="0.25">
      <c r="M322" s="1705"/>
      <c r="N322" s="1705"/>
      <c r="O322" s="1705"/>
      <c r="P322" s="1705"/>
      <c r="Q322" s="1705"/>
      <c r="R322" s="1705"/>
      <c r="S322" s="1705"/>
    </row>
    <row r="323" spans="13:19" x14ac:dyDescent="0.25">
      <c r="M323" s="1705"/>
      <c r="N323" s="1705"/>
      <c r="O323" s="1705"/>
      <c r="P323" s="1705"/>
      <c r="Q323" s="1705"/>
      <c r="R323" s="1705"/>
      <c r="S323" s="1705"/>
    </row>
    <row r="324" spans="13:19" x14ac:dyDescent="0.25">
      <c r="M324" s="1705"/>
      <c r="N324" s="1705"/>
      <c r="O324" s="1705"/>
      <c r="P324" s="1705"/>
      <c r="Q324" s="1705"/>
      <c r="R324" s="1705"/>
      <c r="S324" s="1705"/>
    </row>
    <row r="325" spans="13:19" x14ac:dyDescent="0.25">
      <c r="M325" s="1705"/>
      <c r="N325" s="1705"/>
      <c r="O325" s="1705"/>
      <c r="P325" s="1705"/>
      <c r="Q325" s="1705"/>
      <c r="R325" s="1705"/>
      <c r="S325" s="1705"/>
    </row>
    <row r="326" spans="13:19" x14ac:dyDescent="0.25">
      <c r="M326" s="1705"/>
      <c r="N326" s="1705"/>
      <c r="O326" s="1705"/>
      <c r="P326" s="1705"/>
      <c r="Q326" s="1705"/>
      <c r="R326" s="1705"/>
      <c r="S326" s="1705"/>
    </row>
    <row r="327" spans="13:19" x14ac:dyDescent="0.25">
      <c r="M327" s="1705"/>
      <c r="N327" s="1705"/>
      <c r="O327" s="1705"/>
      <c r="P327" s="1705"/>
      <c r="Q327" s="1705"/>
      <c r="R327" s="1705"/>
      <c r="S327" s="1705"/>
    </row>
    <row r="328" spans="13:19" x14ac:dyDescent="0.25">
      <c r="M328" s="1705"/>
      <c r="N328" s="1705"/>
      <c r="O328" s="1705"/>
      <c r="P328" s="1705"/>
      <c r="Q328" s="1705"/>
      <c r="R328" s="1705"/>
      <c r="S328" s="1705"/>
    </row>
    <row r="329" spans="13:19" x14ac:dyDescent="0.25">
      <c r="M329" s="1705"/>
      <c r="N329" s="1705"/>
      <c r="O329" s="1705"/>
      <c r="P329" s="1705"/>
      <c r="Q329" s="1705"/>
      <c r="R329" s="1705"/>
      <c r="S329" s="1705"/>
    </row>
    <row r="330" spans="13:19" x14ac:dyDescent="0.25">
      <c r="M330" s="1705"/>
      <c r="N330" s="1705"/>
      <c r="O330" s="1705"/>
      <c r="P330" s="1705"/>
      <c r="Q330" s="1705"/>
      <c r="R330" s="1705"/>
      <c r="S330" s="1705"/>
    </row>
    <row r="331" spans="13:19" x14ac:dyDescent="0.25">
      <c r="M331" s="1705"/>
      <c r="N331" s="1705"/>
      <c r="O331" s="1705"/>
      <c r="P331" s="1705"/>
      <c r="Q331" s="1705"/>
      <c r="R331" s="1705"/>
      <c r="S331" s="1705"/>
    </row>
    <row r="332" spans="13:19" x14ac:dyDescent="0.25">
      <c r="M332" s="1705"/>
      <c r="N332" s="1705"/>
      <c r="O332" s="1705"/>
      <c r="P332" s="1705"/>
      <c r="Q332" s="1705"/>
      <c r="R332" s="1705"/>
      <c r="S332" s="1705"/>
    </row>
    <row r="333" spans="13:19" x14ac:dyDescent="0.25">
      <c r="M333" s="1705"/>
      <c r="N333" s="1705"/>
      <c r="O333" s="1705"/>
      <c r="P333" s="1705"/>
      <c r="Q333" s="1705"/>
      <c r="R333" s="1705"/>
      <c r="S333" s="1705"/>
    </row>
    <row r="334" spans="13:19" x14ac:dyDescent="0.25">
      <c r="M334" s="1705"/>
      <c r="N334" s="1705"/>
      <c r="O334" s="1705"/>
      <c r="P334" s="1705"/>
      <c r="Q334" s="1705"/>
      <c r="R334" s="1705"/>
      <c r="S334" s="1705"/>
    </row>
    <row r="335" spans="13:19" x14ac:dyDescent="0.25">
      <c r="M335" s="1705"/>
      <c r="N335" s="1705"/>
      <c r="O335" s="1705"/>
      <c r="P335" s="1705"/>
      <c r="Q335" s="1705"/>
      <c r="R335" s="1705"/>
      <c r="S335" s="1705"/>
    </row>
    <row r="336" spans="13:19" x14ac:dyDescent="0.25">
      <c r="M336" s="1705"/>
      <c r="N336" s="1705"/>
      <c r="O336" s="1705"/>
      <c r="P336" s="1705"/>
      <c r="Q336" s="1705"/>
      <c r="R336" s="1705"/>
      <c r="S336" s="1705"/>
    </row>
  </sheetData>
  <pageMargins left="0.75" right="0.75" top="0.75" bottom="0.75" header="0" footer="0"/>
  <pageSetup paperSize="9" scale="6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EA9B-6144-4E7F-9086-AD827CE2F953}">
  <dimension ref="A1:M27"/>
  <sheetViews>
    <sheetView zoomScaleNormal="100" zoomScaleSheetLayoutView="100" workbookViewId="0">
      <selection activeCell="C112" sqref="C112"/>
    </sheetView>
  </sheetViews>
  <sheetFormatPr defaultColWidth="9.140625" defaultRowHeight="20.100000000000001" customHeight="1" x14ac:dyDescent="0.25"/>
  <cols>
    <col min="1" max="1" width="40.140625" style="1728" customWidth="1"/>
    <col min="2" max="2" width="23.140625" style="1728" customWidth="1"/>
    <col min="3" max="3" width="21.5703125" style="1728" customWidth="1"/>
    <col min="4" max="4" width="9.140625" style="1728"/>
    <col min="5" max="5" width="2.85546875" style="1728" customWidth="1"/>
    <col min="6" max="9" width="9.140625" style="1728"/>
    <col min="10" max="10" width="11.140625" style="1728" bestFit="1" customWidth="1"/>
    <col min="11" max="16384" width="9.140625" style="1728"/>
  </cols>
  <sheetData>
    <row r="1" spans="1:13" s="1725" customFormat="1" ht="18" thickBot="1" x14ac:dyDescent="0.3">
      <c r="A1" s="1724" t="s">
        <v>4045</v>
      </c>
    </row>
    <row r="2" spans="1:13" ht="18" thickTop="1" x14ac:dyDescent="0.25">
      <c r="A2" s="3450"/>
      <c r="B2" s="1726" t="s">
        <v>4046</v>
      </c>
      <c r="C2" s="1727" t="s">
        <v>4047</v>
      </c>
    </row>
    <row r="3" spans="1:13" ht="18" thickBot="1" x14ac:dyDescent="0.3">
      <c r="A3" s="3451"/>
      <c r="B3" s="1729" t="s">
        <v>4048</v>
      </c>
      <c r="C3" s="1730" t="s">
        <v>8</v>
      </c>
    </row>
    <row r="4" spans="1:13" ht="18" thickTop="1" x14ac:dyDescent="0.25">
      <c r="A4" s="1731" t="s">
        <v>282</v>
      </c>
      <c r="B4" s="1732">
        <f>SUM(B6:B7)</f>
        <v>16</v>
      </c>
      <c r="C4" s="1733">
        <f>SUM(C6:C7)</f>
        <v>2415</v>
      </c>
    </row>
    <row r="5" spans="1:13" s="1737" customFormat="1" ht="17.25" x14ac:dyDescent="0.25">
      <c r="A5" s="1734" t="s">
        <v>4049</v>
      </c>
      <c r="B5" s="1735"/>
      <c r="C5" s="1736"/>
      <c r="L5" s="1728"/>
      <c r="M5" s="1728"/>
    </row>
    <row r="6" spans="1:13" ht="17.25" x14ac:dyDescent="0.25">
      <c r="A6" s="1738" t="s">
        <v>4050</v>
      </c>
      <c r="B6" s="1739">
        <v>2</v>
      </c>
      <c r="C6" s="1740">
        <v>700</v>
      </c>
    </row>
    <row r="7" spans="1:13" ht="17.25" x14ac:dyDescent="0.25">
      <c r="A7" s="1738" t="s">
        <v>4051</v>
      </c>
      <c r="B7" s="1739">
        <v>14</v>
      </c>
      <c r="C7" s="1740">
        <v>1715</v>
      </c>
    </row>
    <row r="8" spans="1:13" ht="17.25" x14ac:dyDescent="0.25">
      <c r="A8" s="1741" t="s">
        <v>4052</v>
      </c>
      <c r="B8" s="1742">
        <f>SUM(B10:B12)</f>
        <v>278</v>
      </c>
      <c r="C8" s="1733">
        <f>SUM(C10:C12)</f>
        <v>8724.2000000000007</v>
      </c>
    </row>
    <row r="9" spans="1:13" s="1737" customFormat="1" ht="17.25" x14ac:dyDescent="0.25">
      <c r="A9" s="1734" t="s">
        <v>4049</v>
      </c>
      <c r="B9" s="1743"/>
      <c r="C9" s="1736"/>
      <c r="L9" s="1728"/>
      <c r="M9" s="1728"/>
    </row>
    <row r="10" spans="1:13" ht="17.25" x14ac:dyDescent="0.25">
      <c r="A10" s="1738" t="s">
        <v>4053</v>
      </c>
      <c r="B10" s="1744">
        <v>183</v>
      </c>
      <c r="C10" s="1740">
        <v>7032.7</v>
      </c>
    </row>
    <row r="11" spans="1:13" ht="17.25" x14ac:dyDescent="0.25">
      <c r="A11" s="1738" t="s">
        <v>4054</v>
      </c>
      <c r="B11" s="1744">
        <v>12</v>
      </c>
      <c r="C11" s="1740">
        <v>549</v>
      </c>
    </row>
    <row r="12" spans="1:13" ht="17.25" x14ac:dyDescent="0.25">
      <c r="A12" s="1738" t="s">
        <v>284</v>
      </c>
      <c r="B12" s="1744">
        <v>83</v>
      </c>
      <c r="C12" s="1740">
        <v>1142.5</v>
      </c>
      <c r="J12" s="1745"/>
    </row>
    <row r="13" spans="1:13" ht="17.25" x14ac:dyDescent="0.25">
      <c r="A13" s="1741" t="s">
        <v>4055</v>
      </c>
      <c r="B13" s="1742">
        <v>12</v>
      </c>
      <c r="C13" s="1733">
        <v>969.5</v>
      </c>
      <c r="G13" s="1745"/>
    </row>
    <row r="14" spans="1:13" ht="18" thickBot="1" x14ac:dyDescent="0.3">
      <c r="A14" s="1741" t="s">
        <v>4056</v>
      </c>
      <c r="B14" s="1746">
        <v>94</v>
      </c>
      <c r="C14" s="1733">
        <v>133.15</v>
      </c>
    </row>
    <row r="15" spans="1:13" ht="18.75" thickTop="1" thickBot="1" x14ac:dyDescent="0.3">
      <c r="A15" s="1747" t="s">
        <v>3628</v>
      </c>
      <c r="B15" s="1748">
        <f>B4+B8+B13+B14</f>
        <v>400</v>
      </c>
      <c r="C15" s="1749">
        <f>C4+C8+C13+C14</f>
        <v>12241.85</v>
      </c>
    </row>
    <row r="16" spans="1:13" ht="18" thickTop="1" x14ac:dyDescent="0.25">
      <c r="A16" s="1750"/>
    </row>
    <row r="17" spans="1:8" ht="18" thickBot="1" x14ac:dyDescent="0.3">
      <c r="A17" s="1475" t="s">
        <v>4057</v>
      </c>
      <c r="B17" s="1476"/>
      <c r="C17" s="1476"/>
    </row>
    <row r="18" spans="1:8" ht="18" thickTop="1" x14ac:dyDescent="0.25">
      <c r="A18" s="1751"/>
      <c r="B18" s="1726" t="s">
        <v>4046</v>
      </c>
      <c r="C18" s="1726" t="s">
        <v>4058</v>
      </c>
    </row>
    <row r="19" spans="1:8" ht="18" thickBot="1" x14ac:dyDescent="0.3">
      <c r="A19" s="1752"/>
      <c r="B19" s="1729" t="s">
        <v>4048</v>
      </c>
      <c r="C19" s="1730" t="s">
        <v>8</v>
      </c>
    </row>
    <row r="20" spans="1:8" ht="18" thickTop="1" x14ac:dyDescent="0.25">
      <c r="A20" s="1753">
        <v>44743</v>
      </c>
      <c r="B20" s="1739"/>
      <c r="C20" s="1754"/>
    </row>
    <row r="21" spans="1:8" ht="17.25" x14ac:dyDescent="0.25">
      <c r="A21" s="1755">
        <v>44743</v>
      </c>
      <c r="B21" s="1739">
        <v>9</v>
      </c>
      <c r="C21" s="1740">
        <v>7.9</v>
      </c>
    </row>
    <row r="22" spans="1:8" ht="17.25" x14ac:dyDescent="0.25">
      <c r="A22" s="1755" t="s">
        <v>4059</v>
      </c>
      <c r="B22" s="1739">
        <v>201</v>
      </c>
      <c r="C22" s="1740">
        <v>6184.35</v>
      </c>
      <c r="D22" s="1756"/>
      <c r="E22" s="1756"/>
      <c r="F22" s="1756"/>
      <c r="G22" s="1756"/>
      <c r="H22" s="1756"/>
    </row>
    <row r="23" spans="1:8" ht="17.25" x14ac:dyDescent="0.25">
      <c r="A23" s="1755" t="s">
        <v>4060</v>
      </c>
      <c r="B23" s="1739">
        <v>28</v>
      </c>
      <c r="C23" s="1740">
        <v>1471.05</v>
      </c>
    </row>
    <row r="24" spans="1:8" ht="17.25" x14ac:dyDescent="0.25">
      <c r="A24" s="1755" t="s">
        <v>4061</v>
      </c>
      <c r="B24" s="1739">
        <v>106</v>
      </c>
      <c r="C24" s="1740">
        <v>2751.45</v>
      </c>
    </row>
    <row r="25" spans="1:8" ht="18" thickBot="1" x14ac:dyDescent="0.3">
      <c r="A25" s="1755" t="s">
        <v>4062</v>
      </c>
      <c r="B25" s="1739">
        <v>56</v>
      </c>
      <c r="C25" s="1740">
        <v>1827.1</v>
      </c>
    </row>
    <row r="26" spans="1:8" s="1759" customFormat="1" ht="18.75" thickTop="1" thickBot="1" x14ac:dyDescent="0.3">
      <c r="A26" s="1747" t="s">
        <v>3628</v>
      </c>
      <c r="B26" s="1757">
        <f>SUM(B21:B25)</f>
        <v>400</v>
      </c>
      <c r="C26" s="1758">
        <f>SUM(C21:C25)</f>
        <v>12241.85</v>
      </c>
    </row>
    <row r="27" spans="1:8" ht="18" thickTop="1" x14ac:dyDescent="0.25">
      <c r="A27" s="1760" t="s">
        <v>3907</v>
      </c>
    </row>
  </sheetData>
  <mergeCells count="1">
    <mergeCell ref="A2:A3"/>
  </mergeCells>
  <pageMargins left="0.7" right="0.7" top="0.75" bottom="0.75" header="0.3" footer="0.3"/>
  <pageSetup paperSize="9" orientation="landscape" r:id="rId1"/>
  <colBreaks count="1" manualBreakCount="1">
    <brk id="8"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5E2DE-953A-444A-B416-8C4EC0402DC3}">
  <dimension ref="A1:H22"/>
  <sheetViews>
    <sheetView zoomScaleNormal="100" zoomScaleSheetLayoutView="90" workbookViewId="0">
      <selection activeCell="C112" sqref="C112"/>
    </sheetView>
  </sheetViews>
  <sheetFormatPr defaultColWidth="9.140625" defaultRowHeight="20.100000000000001" customHeight="1" x14ac:dyDescent="0.25"/>
  <cols>
    <col min="1" max="1" width="28.85546875" style="1534" bestFit="1" customWidth="1"/>
    <col min="2" max="2" width="16.42578125" style="1534" customWidth="1"/>
    <col min="3" max="3" width="14" style="1534" customWidth="1"/>
    <col min="4" max="4" width="13.140625" style="1534" bestFit="1" customWidth="1"/>
    <col min="5" max="5" width="8.85546875" style="1534" customWidth="1"/>
    <col min="6" max="6" width="7.28515625" style="1534" customWidth="1"/>
    <col min="7" max="7" width="28.85546875" style="1534" bestFit="1" customWidth="1"/>
    <col min="8" max="9" width="24.28515625" style="1534" bestFit="1" customWidth="1"/>
    <col min="10" max="10" width="25.5703125" style="1534" bestFit="1" customWidth="1"/>
    <col min="11" max="11" width="21" style="1534" bestFit="1" customWidth="1"/>
    <col min="12" max="12" width="8.140625" style="1534" bestFit="1" customWidth="1"/>
    <col min="13" max="16384" width="9.140625" style="1534"/>
  </cols>
  <sheetData>
    <row r="1" spans="1:6" ht="17.25" x14ac:dyDescent="0.25">
      <c r="A1" s="1475" t="s">
        <v>4063</v>
      </c>
      <c r="B1" s="1617"/>
      <c r="C1" s="1617"/>
      <c r="D1" s="1617"/>
      <c r="E1" s="1476"/>
      <c r="F1" s="1476"/>
    </row>
    <row r="2" spans="1:6" ht="18" thickBot="1" x14ac:dyDescent="0.3">
      <c r="A2" s="1476"/>
      <c r="B2" s="1476"/>
      <c r="C2" s="1476"/>
      <c r="D2" s="1476"/>
      <c r="E2" s="1476"/>
      <c r="F2" s="1476"/>
    </row>
    <row r="3" spans="1:6" ht="33.75" thickBot="1" x14ac:dyDescent="0.3">
      <c r="A3" s="1488" t="s">
        <v>4064</v>
      </c>
      <c r="B3" s="1761" t="s">
        <v>4065</v>
      </c>
      <c r="C3" s="1488" t="s">
        <v>4066</v>
      </c>
      <c r="D3" s="1476"/>
      <c r="E3" s="1476"/>
      <c r="F3" s="1476"/>
    </row>
    <row r="4" spans="1:6" ht="18" thickBot="1" x14ac:dyDescent="0.3">
      <c r="A4" s="1488"/>
      <c r="B4" s="1762" t="s">
        <v>4067</v>
      </c>
      <c r="C4" s="1762" t="s">
        <v>10</v>
      </c>
      <c r="D4" s="1476"/>
      <c r="E4" s="1476"/>
      <c r="F4" s="1476"/>
    </row>
    <row r="5" spans="1:6" ht="17.25" x14ac:dyDescent="0.25">
      <c r="A5" s="1763" t="s">
        <v>4068</v>
      </c>
      <c r="B5" s="1764">
        <v>5514.7</v>
      </c>
      <c r="C5" s="1765" t="s">
        <v>4069</v>
      </c>
      <c r="D5" s="1476"/>
      <c r="E5" s="1476"/>
      <c r="F5" s="1476"/>
    </row>
    <row r="6" spans="1:6" ht="17.25" x14ac:dyDescent="0.25">
      <c r="A6" s="1766" t="s">
        <v>4070</v>
      </c>
      <c r="B6" s="1767">
        <v>1114.45</v>
      </c>
      <c r="C6" s="1768" t="s">
        <v>4071</v>
      </c>
      <c r="D6" s="1476"/>
      <c r="E6" s="1476"/>
      <c r="F6" s="1476"/>
    </row>
    <row r="7" spans="1:6" ht="17.25" x14ac:dyDescent="0.25">
      <c r="A7" s="1766" t="s">
        <v>4072</v>
      </c>
      <c r="B7" s="1767">
        <v>1257.9000000000001</v>
      </c>
      <c r="C7" s="1768" t="s">
        <v>4073</v>
      </c>
      <c r="D7" s="1769"/>
      <c r="E7" s="1476"/>
      <c r="F7" s="1476"/>
    </row>
    <row r="8" spans="1:6" ht="17.25" x14ac:dyDescent="0.25">
      <c r="A8" s="1766" t="s">
        <v>4074</v>
      </c>
      <c r="B8" s="1767">
        <v>555.9</v>
      </c>
      <c r="C8" s="1768" t="s">
        <v>4075</v>
      </c>
      <c r="D8" s="1476"/>
      <c r="E8" s="1476"/>
      <c r="F8" s="1476"/>
    </row>
    <row r="9" spans="1:6" ht="17.25" x14ac:dyDescent="0.25">
      <c r="A9" s="1766" t="s">
        <v>4076</v>
      </c>
      <c r="B9" s="1767">
        <v>1867.55</v>
      </c>
      <c r="C9" s="1768" t="s">
        <v>4077</v>
      </c>
      <c r="D9" s="1769"/>
      <c r="E9" s="1476"/>
      <c r="F9" s="1476"/>
    </row>
    <row r="10" spans="1:6" ht="17.25" x14ac:dyDescent="0.25">
      <c r="A10" s="1766" t="s">
        <v>4078</v>
      </c>
      <c r="B10" s="1767">
        <v>1498.5</v>
      </c>
      <c r="C10" s="1768" t="s">
        <v>4079</v>
      </c>
      <c r="D10" s="1476"/>
      <c r="E10" s="1476"/>
      <c r="F10" s="1476"/>
    </row>
    <row r="11" spans="1:6" ht="18" thickBot="1" x14ac:dyDescent="0.3">
      <c r="A11" s="1766" t="s">
        <v>4080</v>
      </c>
      <c r="B11" s="1767">
        <v>432.85</v>
      </c>
      <c r="C11" s="1768" t="s">
        <v>4081</v>
      </c>
      <c r="D11" s="1769"/>
      <c r="E11" s="1476"/>
      <c r="F11" s="1476"/>
    </row>
    <row r="12" spans="1:6" ht="18" thickBot="1" x14ac:dyDescent="0.3">
      <c r="A12" s="1770" t="s">
        <v>3628</v>
      </c>
      <c r="B12" s="1771">
        <f>SUM(B5:B11)</f>
        <v>12241.849999999999</v>
      </c>
      <c r="C12" s="1771" t="s">
        <v>4082</v>
      </c>
      <c r="D12" s="1769"/>
      <c r="E12" s="1476"/>
      <c r="F12" s="1476"/>
    </row>
    <row r="13" spans="1:6" s="1773" customFormat="1" ht="17.25" x14ac:dyDescent="0.25">
      <c r="A13" s="1760" t="s">
        <v>3907</v>
      </c>
      <c r="B13" s="1760"/>
      <c r="C13" s="1772"/>
      <c r="D13" s="1772"/>
      <c r="E13" s="1476"/>
      <c r="F13" s="1476"/>
    </row>
    <row r="14" spans="1:6" ht="20.100000000000001" customHeight="1" x14ac:dyDescent="0.25">
      <c r="D14" s="1774"/>
    </row>
    <row r="22" spans="4:8" ht="17.25" x14ac:dyDescent="0.25">
      <c r="D22" s="1673"/>
      <c r="E22" s="1673"/>
      <c r="F22" s="1673"/>
      <c r="G22" s="1673"/>
      <c r="H22" s="1673"/>
    </row>
  </sheetData>
  <pageMargins left="0.7" right="0.7" top="0.75" bottom="0.75" header="0.3" footer="0.3"/>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3DB97-8381-4424-8E31-47546E503348}">
  <sheetPr>
    <pageSetUpPr fitToPage="1"/>
  </sheetPr>
  <dimension ref="A1:O33"/>
  <sheetViews>
    <sheetView zoomScaleNormal="100" workbookViewId="0">
      <selection activeCell="C112" sqref="C112"/>
    </sheetView>
  </sheetViews>
  <sheetFormatPr defaultColWidth="11.42578125" defaultRowHeight="17.25" x14ac:dyDescent="0.25"/>
  <cols>
    <col min="1" max="1" width="17.85546875" style="1783" customWidth="1"/>
    <col min="2" max="2" width="21.85546875" style="1783" customWidth="1"/>
    <col min="3" max="4" width="19.140625" style="1783" customWidth="1"/>
    <col min="5" max="5" width="11.140625" style="1783" bestFit="1" customWidth="1"/>
    <col min="6" max="15" width="11.42578125" style="1780" customWidth="1"/>
    <col min="16" max="251" width="11.42578125" style="1783"/>
    <col min="252" max="252" width="14.85546875" style="1783" customWidth="1"/>
    <col min="253" max="254" width="12.5703125" style="1783" customWidth="1"/>
    <col min="255" max="255" width="12.140625" style="1783" customWidth="1"/>
    <col min="256" max="256" width="14" style="1783" bestFit="1" customWidth="1"/>
    <col min="257" max="257" width="13.5703125" style="1783" bestFit="1" customWidth="1"/>
    <col min="258" max="258" width="10.5703125" style="1783" bestFit="1" customWidth="1"/>
    <col min="259" max="259" width="11.85546875" style="1783" bestFit="1" customWidth="1"/>
    <col min="260" max="260" width="5.7109375" style="1783" customWidth="1"/>
    <col min="261" max="271" width="11.42578125" style="1783" customWidth="1"/>
    <col min="272" max="507" width="11.42578125" style="1783"/>
    <col min="508" max="508" width="14.85546875" style="1783" customWidth="1"/>
    <col min="509" max="510" width="12.5703125" style="1783" customWidth="1"/>
    <col min="511" max="511" width="12.140625" style="1783" customWidth="1"/>
    <col min="512" max="512" width="14" style="1783" bestFit="1" customWidth="1"/>
    <col min="513" max="513" width="13.5703125" style="1783" bestFit="1" customWidth="1"/>
    <col min="514" max="514" width="10.5703125" style="1783" bestFit="1" customWidth="1"/>
    <col min="515" max="515" width="11.85546875" style="1783" bestFit="1" customWidth="1"/>
    <col min="516" max="516" width="5.7109375" style="1783" customWidth="1"/>
    <col min="517" max="527" width="11.42578125" style="1783" customWidth="1"/>
    <col min="528" max="763" width="11.42578125" style="1783"/>
    <col min="764" max="764" width="14.85546875" style="1783" customWidth="1"/>
    <col min="765" max="766" width="12.5703125" style="1783" customWidth="1"/>
    <col min="767" max="767" width="12.140625" style="1783" customWidth="1"/>
    <col min="768" max="768" width="14" style="1783" bestFit="1" customWidth="1"/>
    <col min="769" max="769" width="13.5703125" style="1783" bestFit="1" customWidth="1"/>
    <col min="770" max="770" width="10.5703125" style="1783" bestFit="1" customWidth="1"/>
    <col min="771" max="771" width="11.85546875" style="1783" bestFit="1" customWidth="1"/>
    <col min="772" max="772" width="5.7109375" style="1783" customWidth="1"/>
    <col min="773" max="783" width="11.42578125" style="1783" customWidth="1"/>
    <col min="784" max="1019" width="11.42578125" style="1783"/>
    <col min="1020" max="1020" width="14.85546875" style="1783" customWidth="1"/>
    <col min="1021" max="1022" width="12.5703125" style="1783" customWidth="1"/>
    <col min="1023" max="1023" width="12.140625" style="1783" customWidth="1"/>
    <col min="1024" max="1024" width="14" style="1783" bestFit="1" customWidth="1"/>
    <col min="1025" max="1025" width="13.5703125" style="1783" bestFit="1" customWidth="1"/>
    <col min="1026" max="1026" width="10.5703125" style="1783" bestFit="1" customWidth="1"/>
    <col min="1027" max="1027" width="11.85546875" style="1783" bestFit="1" customWidth="1"/>
    <col min="1028" max="1028" width="5.7109375" style="1783" customWidth="1"/>
    <col min="1029" max="1039" width="11.42578125" style="1783" customWidth="1"/>
    <col min="1040" max="1275" width="11.42578125" style="1783"/>
    <col min="1276" max="1276" width="14.85546875" style="1783" customWidth="1"/>
    <col min="1277" max="1278" width="12.5703125" style="1783" customWidth="1"/>
    <col min="1279" max="1279" width="12.140625" style="1783" customWidth="1"/>
    <col min="1280" max="1280" width="14" style="1783" bestFit="1" customWidth="1"/>
    <col min="1281" max="1281" width="13.5703125" style="1783" bestFit="1" customWidth="1"/>
    <col min="1282" max="1282" width="10.5703125" style="1783" bestFit="1" customWidth="1"/>
    <col min="1283" max="1283" width="11.85546875" style="1783" bestFit="1" customWidth="1"/>
    <col min="1284" max="1284" width="5.7109375" style="1783" customWidth="1"/>
    <col min="1285" max="1295" width="11.42578125" style="1783" customWidth="1"/>
    <col min="1296" max="1531" width="11.42578125" style="1783"/>
    <col min="1532" max="1532" width="14.85546875" style="1783" customWidth="1"/>
    <col min="1533" max="1534" width="12.5703125" style="1783" customWidth="1"/>
    <col min="1535" max="1535" width="12.140625" style="1783" customWidth="1"/>
    <col min="1536" max="1536" width="14" style="1783" bestFit="1" customWidth="1"/>
    <col min="1537" max="1537" width="13.5703125" style="1783" bestFit="1" customWidth="1"/>
    <col min="1538" max="1538" width="10.5703125" style="1783" bestFit="1" customWidth="1"/>
    <col min="1539" max="1539" width="11.85546875" style="1783" bestFit="1" customWidth="1"/>
    <col min="1540" max="1540" width="5.7109375" style="1783" customWidth="1"/>
    <col min="1541" max="1551" width="11.42578125" style="1783" customWidth="1"/>
    <col min="1552" max="1787" width="11.42578125" style="1783"/>
    <col min="1788" max="1788" width="14.85546875" style="1783" customWidth="1"/>
    <col min="1789" max="1790" width="12.5703125" style="1783" customWidth="1"/>
    <col min="1791" max="1791" width="12.140625" style="1783" customWidth="1"/>
    <col min="1792" max="1792" width="14" style="1783" bestFit="1" customWidth="1"/>
    <col min="1793" max="1793" width="13.5703125" style="1783" bestFit="1" customWidth="1"/>
    <col min="1794" max="1794" width="10.5703125" style="1783" bestFit="1" customWidth="1"/>
    <col min="1795" max="1795" width="11.85546875" style="1783" bestFit="1" customWidth="1"/>
    <col min="1796" max="1796" width="5.7109375" style="1783" customWidth="1"/>
    <col min="1797" max="1807" width="11.42578125" style="1783" customWidth="1"/>
    <col min="1808" max="2043" width="11.42578125" style="1783"/>
    <col min="2044" max="2044" width="14.85546875" style="1783" customWidth="1"/>
    <col min="2045" max="2046" width="12.5703125" style="1783" customWidth="1"/>
    <col min="2047" max="2047" width="12.140625" style="1783" customWidth="1"/>
    <col min="2048" max="2048" width="14" style="1783" bestFit="1" customWidth="1"/>
    <col min="2049" max="2049" width="13.5703125" style="1783" bestFit="1" customWidth="1"/>
    <col min="2050" max="2050" width="10.5703125" style="1783" bestFit="1" customWidth="1"/>
    <col min="2051" max="2051" width="11.85546875" style="1783" bestFit="1" customWidth="1"/>
    <col min="2052" max="2052" width="5.7109375" style="1783" customWidth="1"/>
    <col min="2053" max="2063" width="11.42578125" style="1783" customWidth="1"/>
    <col min="2064" max="2299" width="11.42578125" style="1783"/>
    <col min="2300" max="2300" width="14.85546875" style="1783" customWidth="1"/>
    <col min="2301" max="2302" width="12.5703125" style="1783" customWidth="1"/>
    <col min="2303" max="2303" width="12.140625" style="1783" customWidth="1"/>
    <col min="2304" max="2304" width="14" style="1783" bestFit="1" customWidth="1"/>
    <col min="2305" max="2305" width="13.5703125" style="1783" bestFit="1" customWidth="1"/>
    <col min="2306" max="2306" width="10.5703125" style="1783" bestFit="1" customWidth="1"/>
    <col min="2307" max="2307" width="11.85546875" style="1783" bestFit="1" customWidth="1"/>
    <col min="2308" max="2308" width="5.7109375" style="1783" customWidth="1"/>
    <col min="2309" max="2319" width="11.42578125" style="1783" customWidth="1"/>
    <col min="2320" max="2555" width="11.42578125" style="1783"/>
    <col min="2556" max="2556" width="14.85546875" style="1783" customWidth="1"/>
    <col min="2557" max="2558" width="12.5703125" style="1783" customWidth="1"/>
    <col min="2559" max="2559" width="12.140625" style="1783" customWidth="1"/>
    <col min="2560" max="2560" width="14" style="1783" bestFit="1" customWidth="1"/>
    <col min="2561" max="2561" width="13.5703125" style="1783" bestFit="1" customWidth="1"/>
    <col min="2562" max="2562" width="10.5703125" style="1783" bestFit="1" customWidth="1"/>
    <col min="2563" max="2563" width="11.85546875" style="1783" bestFit="1" customWidth="1"/>
    <col min="2564" max="2564" width="5.7109375" style="1783" customWidth="1"/>
    <col min="2565" max="2575" width="11.42578125" style="1783" customWidth="1"/>
    <col min="2576" max="2811" width="11.42578125" style="1783"/>
    <col min="2812" max="2812" width="14.85546875" style="1783" customWidth="1"/>
    <col min="2813" max="2814" width="12.5703125" style="1783" customWidth="1"/>
    <col min="2815" max="2815" width="12.140625" style="1783" customWidth="1"/>
    <col min="2816" max="2816" width="14" style="1783" bestFit="1" customWidth="1"/>
    <col min="2817" max="2817" width="13.5703125" style="1783" bestFit="1" customWidth="1"/>
    <col min="2818" max="2818" width="10.5703125" style="1783" bestFit="1" customWidth="1"/>
    <col min="2819" max="2819" width="11.85546875" style="1783" bestFit="1" customWidth="1"/>
    <col min="2820" max="2820" width="5.7109375" style="1783" customWidth="1"/>
    <col min="2821" max="2831" width="11.42578125" style="1783" customWidth="1"/>
    <col min="2832" max="3067" width="11.42578125" style="1783"/>
    <col min="3068" max="3068" width="14.85546875" style="1783" customWidth="1"/>
    <col min="3069" max="3070" width="12.5703125" style="1783" customWidth="1"/>
    <col min="3071" max="3071" width="12.140625" style="1783" customWidth="1"/>
    <col min="3072" max="3072" width="14" style="1783" bestFit="1" customWidth="1"/>
    <col min="3073" max="3073" width="13.5703125" style="1783" bestFit="1" customWidth="1"/>
    <col min="3074" max="3074" width="10.5703125" style="1783" bestFit="1" customWidth="1"/>
    <col min="3075" max="3075" width="11.85546875" style="1783" bestFit="1" customWidth="1"/>
    <col min="3076" max="3076" width="5.7109375" style="1783" customWidth="1"/>
    <col min="3077" max="3087" width="11.42578125" style="1783" customWidth="1"/>
    <col min="3088" max="3323" width="11.42578125" style="1783"/>
    <col min="3324" max="3324" width="14.85546875" style="1783" customWidth="1"/>
    <col min="3325" max="3326" width="12.5703125" style="1783" customWidth="1"/>
    <col min="3327" max="3327" width="12.140625" style="1783" customWidth="1"/>
    <col min="3328" max="3328" width="14" style="1783" bestFit="1" customWidth="1"/>
    <col min="3329" max="3329" width="13.5703125" style="1783" bestFit="1" customWidth="1"/>
    <col min="3330" max="3330" width="10.5703125" style="1783" bestFit="1" customWidth="1"/>
    <col min="3331" max="3331" width="11.85546875" style="1783" bestFit="1" customWidth="1"/>
    <col min="3332" max="3332" width="5.7109375" style="1783" customWidth="1"/>
    <col min="3333" max="3343" width="11.42578125" style="1783" customWidth="1"/>
    <col min="3344" max="3579" width="11.42578125" style="1783"/>
    <col min="3580" max="3580" width="14.85546875" style="1783" customWidth="1"/>
    <col min="3581" max="3582" width="12.5703125" style="1783" customWidth="1"/>
    <col min="3583" max="3583" width="12.140625" style="1783" customWidth="1"/>
    <col min="3584" max="3584" width="14" style="1783" bestFit="1" customWidth="1"/>
    <col min="3585" max="3585" width="13.5703125" style="1783" bestFit="1" customWidth="1"/>
    <col min="3586" max="3586" width="10.5703125" style="1783" bestFit="1" customWidth="1"/>
    <col min="3587" max="3587" width="11.85546875" style="1783" bestFit="1" customWidth="1"/>
    <col min="3588" max="3588" width="5.7109375" style="1783" customWidth="1"/>
    <col min="3589" max="3599" width="11.42578125" style="1783" customWidth="1"/>
    <col min="3600" max="3835" width="11.42578125" style="1783"/>
    <col min="3836" max="3836" width="14.85546875" style="1783" customWidth="1"/>
    <col min="3837" max="3838" width="12.5703125" style="1783" customWidth="1"/>
    <col min="3839" max="3839" width="12.140625" style="1783" customWidth="1"/>
    <col min="3840" max="3840" width="14" style="1783" bestFit="1" customWidth="1"/>
    <col min="3841" max="3841" width="13.5703125" style="1783" bestFit="1" customWidth="1"/>
    <col min="3842" max="3842" width="10.5703125" style="1783" bestFit="1" customWidth="1"/>
    <col min="3843" max="3843" width="11.85546875" style="1783" bestFit="1" customWidth="1"/>
    <col min="3844" max="3844" width="5.7109375" style="1783" customWidth="1"/>
    <col min="3845" max="3855" width="11.42578125" style="1783" customWidth="1"/>
    <col min="3856" max="4091" width="11.42578125" style="1783"/>
    <col min="4092" max="4092" width="14.85546875" style="1783" customWidth="1"/>
    <col min="4093" max="4094" width="12.5703125" style="1783" customWidth="1"/>
    <col min="4095" max="4095" width="12.140625" style="1783" customWidth="1"/>
    <col min="4096" max="4096" width="14" style="1783" bestFit="1" customWidth="1"/>
    <col min="4097" max="4097" width="13.5703125" style="1783" bestFit="1" customWidth="1"/>
    <col min="4098" max="4098" width="10.5703125" style="1783" bestFit="1" customWidth="1"/>
    <col min="4099" max="4099" width="11.85546875" style="1783" bestFit="1" customWidth="1"/>
    <col min="4100" max="4100" width="5.7109375" style="1783" customWidth="1"/>
    <col min="4101" max="4111" width="11.42578125" style="1783" customWidth="1"/>
    <col min="4112" max="4347" width="11.42578125" style="1783"/>
    <col min="4348" max="4348" width="14.85546875" style="1783" customWidth="1"/>
    <col min="4349" max="4350" width="12.5703125" style="1783" customWidth="1"/>
    <col min="4351" max="4351" width="12.140625" style="1783" customWidth="1"/>
    <col min="4352" max="4352" width="14" style="1783" bestFit="1" customWidth="1"/>
    <col min="4353" max="4353" width="13.5703125" style="1783" bestFit="1" customWidth="1"/>
    <col min="4354" max="4354" width="10.5703125" style="1783" bestFit="1" customWidth="1"/>
    <col min="4355" max="4355" width="11.85546875" style="1783" bestFit="1" customWidth="1"/>
    <col min="4356" max="4356" width="5.7109375" style="1783" customWidth="1"/>
    <col min="4357" max="4367" width="11.42578125" style="1783" customWidth="1"/>
    <col min="4368" max="4603" width="11.42578125" style="1783"/>
    <col min="4604" max="4604" width="14.85546875" style="1783" customWidth="1"/>
    <col min="4605" max="4606" width="12.5703125" style="1783" customWidth="1"/>
    <col min="4607" max="4607" width="12.140625" style="1783" customWidth="1"/>
    <col min="4608" max="4608" width="14" style="1783" bestFit="1" customWidth="1"/>
    <col min="4609" max="4609" width="13.5703125" style="1783" bestFit="1" customWidth="1"/>
    <col min="4610" max="4610" width="10.5703125" style="1783" bestFit="1" customWidth="1"/>
    <col min="4611" max="4611" width="11.85546875" style="1783" bestFit="1" customWidth="1"/>
    <col min="4612" max="4612" width="5.7109375" style="1783" customWidth="1"/>
    <col min="4613" max="4623" width="11.42578125" style="1783" customWidth="1"/>
    <col min="4624" max="4859" width="11.42578125" style="1783"/>
    <col min="4860" max="4860" width="14.85546875" style="1783" customWidth="1"/>
    <col min="4861" max="4862" width="12.5703125" style="1783" customWidth="1"/>
    <col min="4863" max="4863" width="12.140625" style="1783" customWidth="1"/>
    <col min="4864" max="4864" width="14" style="1783" bestFit="1" customWidth="1"/>
    <col min="4865" max="4865" width="13.5703125" style="1783" bestFit="1" customWidth="1"/>
    <col min="4866" max="4866" width="10.5703125" style="1783" bestFit="1" customWidth="1"/>
    <col min="4867" max="4867" width="11.85546875" style="1783" bestFit="1" customWidth="1"/>
    <col min="4868" max="4868" width="5.7109375" style="1783" customWidth="1"/>
    <col min="4869" max="4879" width="11.42578125" style="1783" customWidth="1"/>
    <col min="4880" max="5115" width="11.42578125" style="1783"/>
    <col min="5116" max="5116" width="14.85546875" style="1783" customWidth="1"/>
    <col min="5117" max="5118" width="12.5703125" style="1783" customWidth="1"/>
    <col min="5119" max="5119" width="12.140625" style="1783" customWidth="1"/>
    <col min="5120" max="5120" width="14" style="1783" bestFit="1" customWidth="1"/>
    <col min="5121" max="5121" width="13.5703125" style="1783" bestFit="1" customWidth="1"/>
    <col min="5122" max="5122" width="10.5703125" style="1783" bestFit="1" customWidth="1"/>
    <col min="5123" max="5123" width="11.85546875" style="1783" bestFit="1" customWidth="1"/>
    <col min="5124" max="5124" width="5.7109375" style="1783" customWidth="1"/>
    <col min="5125" max="5135" width="11.42578125" style="1783" customWidth="1"/>
    <col min="5136" max="5371" width="11.42578125" style="1783"/>
    <col min="5372" max="5372" width="14.85546875" style="1783" customWidth="1"/>
    <col min="5373" max="5374" width="12.5703125" style="1783" customWidth="1"/>
    <col min="5375" max="5375" width="12.140625" style="1783" customWidth="1"/>
    <col min="5376" max="5376" width="14" style="1783" bestFit="1" customWidth="1"/>
    <col min="5377" max="5377" width="13.5703125" style="1783" bestFit="1" customWidth="1"/>
    <col min="5378" max="5378" width="10.5703125" style="1783" bestFit="1" customWidth="1"/>
    <col min="5379" max="5379" width="11.85546875" style="1783" bestFit="1" customWidth="1"/>
    <col min="5380" max="5380" width="5.7109375" style="1783" customWidth="1"/>
    <col min="5381" max="5391" width="11.42578125" style="1783" customWidth="1"/>
    <col min="5392" max="5627" width="11.42578125" style="1783"/>
    <col min="5628" max="5628" width="14.85546875" style="1783" customWidth="1"/>
    <col min="5629" max="5630" width="12.5703125" style="1783" customWidth="1"/>
    <col min="5631" max="5631" width="12.140625" style="1783" customWidth="1"/>
    <col min="5632" max="5632" width="14" style="1783" bestFit="1" customWidth="1"/>
    <col min="5633" max="5633" width="13.5703125" style="1783" bestFit="1" customWidth="1"/>
    <col min="5634" max="5634" width="10.5703125" style="1783" bestFit="1" customWidth="1"/>
    <col min="5635" max="5635" width="11.85546875" style="1783" bestFit="1" customWidth="1"/>
    <col min="5636" max="5636" width="5.7109375" style="1783" customWidth="1"/>
    <col min="5637" max="5647" width="11.42578125" style="1783" customWidth="1"/>
    <col min="5648" max="5883" width="11.42578125" style="1783"/>
    <col min="5884" max="5884" width="14.85546875" style="1783" customWidth="1"/>
    <col min="5885" max="5886" width="12.5703125" style="1783" customWidth="1"/>
    <col min="5887" max="5887" width="12.140625" style="1783" customWidth="1"/>
    <col min="5888" max="5888" width="14" style="1783" bestFit="1" customWidth="1"/>
    <col min="5889" max="5889" width="13.5703125" style="1783" bestFit="1" customWidth="1"/>
    <col min="5890" max="5890" width="10.5703125" style="1783" bestFit="1" customWidth="1"/>
    <col min="5891" max="5891" width="11.85546875" style="1783" bestFit="1" customWidth="1"/>
    <col min="5892" max="5892" width="5.7109375" style="1783" customWidth="1"/>
    <col min="5893" max="5903" width="11.42578125" style="1783" customWidth="1"/>
    <col min="5904" max="6139" width="11.42578125" style="1783"/>
    <col min="6140" max="6140" width="14.85546875" style="1783" customWidth="1"/>
    <col min="6141" max="6142" width="12.5703125" style="1783" customWidth="1"/>
    <col min="6143" max="6143" width="12.140625" style="1783" customWidth="1"/>
    <col min="6144" max="6144" width="14" style="1783" bestFit="1" customWidth="1"/>
    <col min="6145" max="6145" width="13.5703125" style="1783" bestFit="1" customWidth="1"/>
    <col min="6146" max="6146" width="10.5703125" style="1783" bestFit="1" customWidth="1"/>
    <col min="6147" max="6147" width="11.85546875" style="1783" bestFit="1" customWidth="1"/>
    <col min="6148" max="6148" width="5.7109375" style="1783" customWidth="1"/>
    <col min="6149" max="6159" width="11.42578125" style="1783" customWidth="1"/>
    <col min="6160" max="6395" width="11.42578125" style="1783"/>
    <col min="6396" max="6396" width="14.85546875" style="1783" customWidth="1"/>
    <col min="6397" max="6398" width="12.5703125" style="1783" customWidth="1"/>
    <col min="6399" max="6399" width="12.140625" style="1783" customWidth="1"/>
    <col min="6400" max="6400" width="14" style="1783" bestFit="1" customWidth="1"/>
    <col min="6401" max="6401" width="13.5703125" style="1783" bestFit="1" customWidth="1"/>
    <col min="6402" max="6402" width="10.5703125" style="1783" bestFit="1" customWidth="1"/>
    <col min="6403" max="6403" width="11.85546875" style="1783" bestFit="1" customWidth="1"/>
    <col min="6404" max="6404" width="5.7109375" style="1783" customWidth="1"/>
    <col min="6405" max="6415" width="11.42578125" style="1783" customWidth="1"/>
    <col min="6416" max="6651" width="11.42578125" style="1783"/>
    <col min="6652" max="6652" width="14.85546875" style="1783" customWidth="1"/>
    <col min="6653" max="6654" width="12.5703125" style="1783" customWidth="1"/>
    <col min="6655" max="6655" width="12.140625" style="1783" customWidth="1"/>
    <col min="6656" max="6656" width="14" style="1783" bestFit="1" customWidth="1"/>
    <col min="6657" max="6657" width="13.5703125" style="1783" bestFit="1" customWidth="1"/>
    <col min="6658" max="6658" width="10.5703125" style="1783" bestFit="1" customWidth="1"/>
    <col min="6659" max="6659" width="11.85546875" style="1783" bestFit="1" customWidth="1"/>
    <col min="6660" max="6660" width="5.7109375" style="1783" customWidth="1"/>
    <col min="6661" max="6671" width="11.42578125" style="1783" customWidth="1"/>
    <col min="6672" max="6907" width="11.42578125" style="1783"/>
    <col min="6908" max="6908" width="14.85546875" style="1783" customWidth="1"/>
    <col min="6909" max="6910" width="12.5703125" style="1783" customWidth="1"/>
    <col min="6911" max="6911" width="12.140625" style="1783" customWidth="1"/>
    <col min="6912" max="6912" width="14" style="1783" bestFit="1" customWidth="1"/>
    <col min="6913" max="6913" width="13.5703125" style="1783" bestFit="1" customWidth="1"/>
    <col min="6914" max="6914" width="10.5703125" style="1783" bestFit="1" customWidth="1"/>
    <col min="6915" max="6915" width="11.85546875" style="1783" bestFit="1" customWidth="1"/>
    <col min="6916" max="6916" width="5.7109375" style="1783" customWidth="1"/>
    <col min="6917" max="6927" width="11.42578125" style="1783" customWidth="1"/>
    <col min="6928" max="7163" width="11.42578125" style="1783"/>
    <col min="7164" max="7164" width="14.85546875" style="1783" customWidth="1"/>
    <col min="7165" max="7166" width="12.5703125" style="1783" customWidth="1"/>
    <col min="7167" max="7167" width="12.140625" style="1783" customWidth="1"/>
    <col min="7168" max="7168" width="14" style="1783" bestFit="1" customWidth="1"/>
    <col min="7169" max="7169" width="13.5703125" style="1783" bestFit="1" customWidth="1"/>
    <col min="7170" max="7170" width="10.5703125" style="1783" bestFit="1" customWidth="1"/>
    <col min="7171" max="7171" width="11.85546875" style="1783" bestFit="1" customWidth="1"/>
    <col min="7172" max="7172" width="5.7109375" style="1783" customWidth="1"/>
    <col min="7173" max="7183" width="11.42578125" style="1783" customWidth="1"/>
    <col min="7184" max="7419" width="11.42578125" style="1783"/>
    <col min="7420" max="7420" width="14.85546875" style="1783" customWidth="1"/>
    <col min="7421" max="7422" width="12.5703125" style="1783" customWidth="1"/>
    <col min="7423" max="7423" width="12.140625" style="1783" customWidth="1"/>
    <col min="7424" max="7424" width="14" style="1783" bestFit="1" customWidth="1"/>
    <col min="7425" max="7425" width="13.5703125" style="1783" bestFit="1" customWidth="1"/>
    <col min="7426" max="7426" width="10.5703125" style="1783" bestFit="1" customWidth="1"/>
    <col min="7427" max="7427" width="11.85546875" style="1783" bestFit="1" customWidth="1"/>
    <col min="7428" max="7428" width="5.7109375" style="1783" customWidth="1"/>
    <col min="7429" max="7439" width="11.42578125" style="1783" customWidth="1"/>
    <col min="7440" max="7675" width="11.42578125" style="1783"/>
    <col min="7676" max="7676" width="14.85546875" style="1783" customWidth="1"/>
    <col min="7677" max="7678" width="12.5703125" style="1783" customWidth="1"/>
    <col min="7679" max="7679" width="12.140625" style="1783" customWidth="1"/>
    <col min="7680" max="7680" width="14" style="1783" bestFit="1" customWidth="1"/>
    <col min="7681" max="7681" width="13.5703125" style="1783" bestFit="1" customWidth="1"/>
    <col min="7682" max="7682" width="10.5703125" style="1783" bestFit="1" customWidth="1"/>
    <col min="7683" max="7683" width="11.85546875" style="1783" bestFit="1" customWidth="1"/>
    <col min="7684" max="7684" width="5.7109375" style="1783" customWidth="1"/>
    <col min="7685" max="7695" width="11.42578125" style="1783" customWidth="1"/>
    <col min="7696" max="7931" width="11.42578125" style="1783"/>
    <col min="7932" max="7932" width="14.85546875" style="1783" customWidth="1"/>
    <col min="7933" max="7934" width="12.5703125" style="1783" customWidth="1"/>
    <col min="7935" max="7935" width="12.140625" style="1783" customWidth="1"/>
    <col min="7936" max="7936" width="14" style="1783" bestFit="1" customWidth="1"/>
    <col min="7937" max="7937" width="13.5703125" style="1783" bestFit="1" customWidth="1"/>
    <col min="7938" max="7938" width="10.5703125" style="1783" bestFit="1" customWidth="1"/>
    <col min="7939" max="7939" width="11.85546875" style="1783" bestFit="1" customWidth="1"/>
    <col min="7940" max="7940" width="5.7109375" style="1783" customWidth="1"/>
    <col min="7941" max="7951" width="11.42578125" style="1783" customWidth="1"/>
    <col min="7952" max="8187" width="11.42578125" style="1783"/>
    <col min="8188" max="8188" width="14.85546875" style="1783" customWidth="1"/>
    <col min="8189" max="8190" width="12.5703125" style="1783" customWidth="1"/>
    <col min="8191" max="8191" width="12.140625" style="1783" customWidth="1"/>
    <col min="8192" max="8192" width="14" style="1783" bestFit="1" customWidth="1"/>
    <col min="8193" max="8193" width="13.5703125" style="1783" bestFit="1" customWidth="1"/>
    <col min="8194" max="8194" width="10.5703125" style="1783" bestFit="1" customWidth="1"/>
    <col min="8195" max="8195" width="11.85546875" style="1783" bestFit="1" customWidth="1"/>
    <col min="8196" max="8196" width="5.7109375" style="1783" customWidth="1"/>
    <col min="8197" max="8207" width="11.42578125" style="1783" customWidth="1"/>
    <col min="8208" max="8443" width="11.42578125" style="1783"/>
    <col min="8444" max="8444" width="14.85546875" style="1783" customWidth="1"/>
    <col min="8445" max="8446" width="12.5703125" style="1783" customWidth="1"/>
    <col min="8447" max="8447" width="12.140625" style="1783" customWidth="1"/>
    <col min="8448" max="8448" width="14" style="1783" bestFit="1" customWidth="1"/>
    <col min="8449" max="8449" width="13.5703125" style="1783" bestFit="1" customWidth="1"/>
    <col min="8450" max="8450" width="10.5703125" style="1783" bestFit="1" customWidth="1"/>
    <col min="8451" max="8451" width="11.85546875" style="1783" bestFit="1" customWidth="1"/>
    <col min="8452" max="8452" width="5.7109375" style="1783" customWidth="1"/>
    <col min="8453" max="8463" width="11.42578125" style="1783" customWidth="1"/>
    <col min="8464" max="8699" width="11.42578125" style="1783"/>
    <col min="8700" max="8700" width="14.85546875" style="1783" customWidth="1"/>
    <col min="8701" max="8702" width="12.5703125" style="1783" customWidth="1"/>
    <col min="8703" max="8703" width="12.140625" style="1783" customWidth="1"/>
    <col min="8704" max="8704" width="14" style="1783" bestFit="1" customWidth="1"/>
    <col min="8705" max="8705" width="13.5703125" style="1783" bestFit="1" customWidth="1"/>
    <col min="8706" max="8706" width="10.5703125" style="1783" bestFit="1" customWidth="1"/>
    <col min="8707" max="8707" width="11.85546875" style="1783" bestFit="1" customWidth="1"/>
    <col min="8708" max="8708" width="5.7109375" style="1783" customWidth="1"/>
    <col min="8709" max="8719" width="11.42578125" style="1783" customWidth="1"/>
    <col min="8720" max="8955" width="11.42578125" style="1783"/>
    <col min="8956" max="8956" width="14.85546875" style="1783" customWidth="1"/>
    <col min="8957" max="8958" width="12.5703125" style="1783" customWidth="1"/>
    <col min="8959" max="8959" width="12.140625" style="1783" customWidth="1"/>
    <col min="8960" max="8960" width="14" style="1783" bestFit="1" customWidth="1"/>
    <col min="8961" max="8961" width="13.5703125" style="1783" bestFit="1" customWidth="1"/>
    <col min="8962" max="8962" width="10.5703125" style="1783" bestFit="1" customWidth="1"/>
    <col min="8963" max="8963" width="11.85546875" style="1783" bestFit="1" customWidth="1"/>
    <col min="8964" max="8964" width="5.7109375" style="1783" customWidth="1"/>
    <col min="8965" max="8975" width="11.42578125" style="1783" customWidth="1"/>
    <col min="8976" max="9211" width="11.42578125" style="1783"/>
    <col min="9212" max="9212" width="14.85546875" style="1783" customWidth="1"/>
    <col min="9213" max="9214" width="12.5703125" style="1783" customWidth="1"/>
    <col min="9215" max="9215" width="12.140625" style="1783" customWidth="1"/>
    <col min="9216" max="9216" width="14" style="1783" bestFit="1" customWidth="1"/>
    <col min="9217" max="9217" width="13.5703125" style="1783" bestFit="1" customWidth="1"/>
    <col min="9218" max="9218" width="10.5703125" style="1783" bestFit="1" customWidth="1"/>
    <col min="9219" max="9219" width="11.85546875" style="1783" bestFit="1" customWidth="1"/>
    <col min="9220" max="9220" width="5.7109375" style="1783" customWidth="1"/>
    <col min="9221" max="9231" width="11.42578125" style="1783" customWidth="1"/>
    <col min="9232" max="9467" width="11.42578125" style="1783"/>
    <col min="9468" max="9468" width="14.85546875" style="1783" customWidth="1"/>
    <col min="9469" max="9470" width="12.5703125" style="1783" customWidth="1"/>
    <col min="9471" max="9471" width="12.140625" style="1783" customWidth="1"/>
    <col min="9472" max="9472" width="14" style="1783" bestFit="1" customWidth="1"/>
    <col min="9473" max="9473" width="13.5703125" style="1783" bestFit="1" customWidth="1"/>
    <col min="9474" max="9474" width="10.5703125" style="1783" bestFit="1" customWidth="1"/>
    <col min="9475" max="9475" width="11.85546875" style="1783" bestFit="1" customWidth="1"/>
    <col min="9476" max="9476" width="5.7109375" style="1783" customWidth="1"/>
    <col min="9477" max="9487" width="11.42578125" style="1783" customWidth="1"/>
    <col min="9488" max="9723" width="11.42578125" style="1783"/>
    <col min="9724" max="9724" width="14.85546875" style="1783" customWidth="1"/>
    <col min="9725" max="9726" width="12.5703125" style="1783" customWidth="1"/>
    <col min="9727" max="9727" width="12.140625" style="1783" customWidth="1"/>
    <col min="9728" max="9728" width="14" style="1783" bestFit="1" customWidth="1"/>
    <col min="9729" max="9729" width="13.5703125" style="1783" bestFit="1" customWidth="1"/>
    <col min="9730" max="9730" width="10.5703125" style="1783" bestFit="1" customWidth="1"/>
    <col min="9731" max="9731" width="11.85546875" style="1783" bestFit="1" customWidth="1"/>
    <col min="9732" max="9732" width="5.7109375" style="1783" customWidth="1"/>
    <col min="9733" max="9743" width="11.42578125" style="1783" customWidth="1"/>
    <col min="9744" max="9979" width="11.42578125" style="1783"/>
    <col min="9980" max="9980" width="14.85546875" style="1783" customWidth="1"/>
    <col min="9981" max="9982" width="12.5703125" style="1783" customWidth="1"/>
    <col min="9983" max="9983" width="12.140625" style="1783" customWidth="1"/>
    <col min="9984" max="9984" width="14" style="1783" bestFit="1" customWidth="1"/>
    <col min="9985" max="9985" width="13.5703125" style="1783" bestFit="1" customWidth="1"/>
    <col min="9986" max="9986" width="10.5703125" style="1783" bestFit="1" customWidth="1"/>
    <col min="9987" max="9987" width="11.85546875" style="1783" bestFit="1" customWidth="1"/>
    <col min="9988" max="9988" width="5.7109375" style="1783" customWidth="1"/>
    <col min="9989" max="9999" width="11.42578125" style="1783" customWidth="1"/>
    <col min="10000" max="10235" width="11.42578125" style="1783"/>
    <col min="10236" max="10236" width="14.85546875" style="1783" customWidth="1"/>
    <col min="10237" max="10238" width="12.5703125" style="1783" customWidth="1"/>
    <col min="10239" max="10239" width="12.140625" style="1783" customWidth="1"/>
    <col min="10240" max="10240" width="14" style="1783" bestFit="1" customWidth="1"/>
    <col min="10241" max="10241" width="13.5703125" style="1783" bestFit="1" customWidth="1"/>
    <col min="10242" max="10242" width="10.5703125" style="1783" bestFit="1" customWidth="1"/>
    <col min="10243" max="10243" width="11.85546875" style="1783" bestFit="1" customWidth="1"/>
    <col min="10244" max="10244" width="5.7109375" style="1783" customWidth="1"/>
    <col min="10245" max="10255" width="11.42578125" style="1783" customWidth="1"/>
    <col min="10256" max="10491" width="11.42578125" style="1783"/>
    <col min="10492" max="10492" width="14.85546875" style="1783" customWidth="1"/>
    <col min="10493" max="10494" width="12.5703125" style="1783" customWidth="1"/>
    <col min="10495" max="10495" width="12.140625" style="1783" customWidth="1"/>
    <col min="10496" max="10496" width="14" style="1783" bestFit="1" customWidth="1"/>
    <col min="10497" max="10497" width="13.5703125" style="1783" bestFit="1" customWidth="1"/>
    <col min="10498" max="10498" width="10.5703125" style="1783" bestFit="1" customWidth="1"/>
    <col min="10499" max="10499" width="11.85546875" style="1783" bestFit="1" customWidth="1"/>
    <col min="10500" max="10500" width="5.7109375" style="1783" customWidth="1"/>
    <col min="10501" max="10511" width="11.42578125" style="1783" customWidth="1"/>
    <col min="10512" max="10747" width="11.42578125" style="1783"/>
    <col min="10748" max="10748" width="14.85546875" style="1783" customWidth="1"/>
    <col min="10749" max="10750" width="12.5703125" style="1783" customWidth="1"/>
    <col min="10751" max="10751" width="12.140625" style="1783" customWidth="1"/>
    <col min="10752" max="10752" width="14" style="1783" bestFit="1" customWidth="1"/>
    <col min="10753" max="10753" width="13.5703125" style="1783" bestFit="1" customWidth="1"/>
    <col min="10754" max="10754" width="10.5703125" style="1783" bestFit="1" customWidth="1"/>
    <col min="10755" max="10755" width="11.85546875" style="1783" bestFit="1" customWidth="1"/>
    <col min="10756" max="10756" width="5.7109375" style="1783" customWidth="1"/>
    <col min="10757" max="10767" width="11.42578125" style="1783" customWidth="1"/>
    <col min="10768" max="11003" width="11.42578125" style="1783"/>
    <col min="11004" max="11004" width="14.85546875" style="1783" customWidth="1"/>
    <col min="11005" max="11006" width="12.5703125" style="1783" customWidth="1"/>
    <col min="11007" max="11007" width="12.140625" style="1783" customWidth="1"/>
    <col min="11008" max="11008" width="14" style="1783" bestFit="1" customWidth="1"/>
    <col min="11009" max="11009" width="13.5703125" style="1783" bestFit="1" customWidth="1"/>
    <col min="11010" max="11010" width="10.5703125" style="1783" bestFit="1" customWidth="1"/>
    <col min="11011" max="11011" width="11.85546875" style="1783" bestFit="1" customWidth="1"/>
    <col min="11012" max="11012" width="5.7109375" style="1783" customWidth="1"/>
    <col min="11013" max="11023" width="11.42578125" style="1783" customWidth="1"/>
    <col min="11024" max="11259" width="11.42578125" style="1783"/>
    <col min="11260" max="11260" width="14.85546875" style="1783" customWidth="1"/>
    <col min="11261" max="11262" width="12.5703125" style="1783" customWidth="1"/>
    <col min="11263" max="11263" width="12.140625" style="1783" customWidth="1"/>
    <col min="11264" max="11264" width="14" style="1783" bestFit="1" customWidth="1"/>
    <col min="11265" max="11265" width="13.5703125" style="1783" bestFit="1" customWidth="1"/>
    <col min="11266" max="11266" width="10.5703125" style="1783" bestFit="1" customWidth="1"/>
    <col min="11267" max="11267" width="11.85546875" style="1783" bestFit="1" customWidth="1"/>
    <col min="11268" max="11268" width="5.7109375" style="1783" customWidth="1"/>
    <col min="11269" max="11279" width="11.42578125" style="1783" customWidth="1"/>
    <col min="11280" max="11515" width="11.42578125" style="1783"/>
    <col min="11516" max="11516" width="14.85546875" style="1783" customWidth="1"/>
    <col min="11517" max="11518" width="12.5703125" style="1783" customWidth="1"/>
    <col min="11519" max="11519" width="12.140625" style="1783" customWidth="1"/>
    <col min="11520" max="11520" width="14" style="1783" bestFit="1" customWidth="1"/>
    <col min="11521" max="11521" width="13.5703125" style="1783" bestFit="1" customWidth="1"/>
    <col min="11522" max="11522" width="10.5703125" style="1783" bestFit="1" customWidth="1"/>
    <col min="11523" max="11523" width="11.85546875" style="1783" bestFit="1" customWidth="1"/>
    <col min="11524" max="11524" width="5.7109375" style="1783" customWidth="1"/>
    <col min="11525" max="11535" width="11.42578125" style="1783" customWidth="1"/>
    <col min="11536" max="11771" width="11.42578125" style="1783"/>
    <col min="11772" max="11772" width="14.85546875" style="1783" customWidth="1"/>
    <col min="11773" max="11774" width="12.5703125" style="1783" customWidth="1"/>
    <col min="11775" max="11775" width="12.140625" style="1783" customWidth="1"/>
    <col min="11776" max="11776" width="14" style="1783" bestFit="1" customWidth="1"/>
    <col min="11777" max="11777" width="13.5703125" style="1783" bestFit="1" customWidth="1"/>
    <col min="11778" max="11778" width="10.5703125" style="1783" bestFit="1" customWidth="1"/>
    <col min="11779" max="11779" width="11.85546875" style="1783" bestFit="1" customWidth="1"/>
    <col min="11780" max="11780" width="5.7109375" style="1783" customWidth="1"/>
    <col min="11781" max="11791" width="11.42578125" style="1783" customWidth="1"/>
    <col min="11792" max="12027" width="11.42578125" style="1783"/>
    <col min="12028" max="12028" width="14.85546875" style="1783" customWidth="1"/>
    <col min="12029" max="12030" width="12.5703125" style="1783" customWidth="1"/>
    <col min="12031" max="12031" width="12.140625" style="1783" customWidth="1"/>
    <col min="12032" max="12032" width="14" style="1783" bestFit="1" customWidth="1"/>
    <col min="12033" max="12033" width="13.5703125" style="1783" bestFit="1" customWidth="1"/>
    <col min="12034" max="12034" width="10.5703125" style="1783" bestFit="1" customWidth="1"/>
    <col min="12035" max="12035" width="11.85546875" style="1783" bestFit="1" customWidth="1"/>
    <col min="12036" max="12036" width="5.7109375" style="1783" customWidth="1"/>
    <col min="12037" max="12047" width="11.42578125" style="1783" customWidth="1"/>
    <col min="12048" max="12283" width="11.42578125" style="1783"/>
    <col min="12284" max="12284" width="14.85546875" style="1783" customWidth="1"/>
    <col min="12285" max="12286" width="12.5703125" style="1783" customWidth="1"/>
    <col min="12287" max="12287" width="12.140625" style="1783" customWidth="1"/>
    <col min="12288" max="12288" width="14" style="1783" bestFit="1" customWidth="1"/>
    <col min="12289" max="12289" width="13.5703125" style="1783" bestFit="1" customWidth="1"/>
    <col min="12290" max="12290" width="10.5703125" style="1783" bestFit="1" customWidth="1"/>
    <col min="12291" max="12291" width="11.85546875" style="1783" bestFit="1" customWidth="1"/>
    <col min="12292" max="12292" width="5.7109375" style="1783" customWidth="1"/>
    <col min="12293" max="12303" width="11.42578125" style="1783" customWidth="1"/>
    <col min="12304" max="12539" width="11.42578125" style="1783"/>
    <col min="12540" max="12540" width="14.85546875" style="1783" customWidth="1"/>
    <col min="12541" max="12542" width="12.5703125" style="1783" customWidth="1"/>
    <col min="12543" max="12543" width="12.140625" style="1783" customWidth="1"/>
    <col min="12544" max="12544" width="14" style="1783" bestFit="1" customWidth="1"/>
    <col min="12545" max="12545" width="13.5703125" style="1783" bestFit="1" customWidth="1"/>
    <col min="12546" max="12546" width="10.5703125" style="1783" bestFit="1" customWidth="1"/>
    <col min="12547" max="12547" width="11.85546875" style="1783" bestFit="1" customWidth="1"/>
    <col min="12548" max="12548" width="5.7109375" style="1783" customWidth="1"/>
    <col min="12549" max="12559" width="11.42578125" style="1783" customWidth="1"/>
    <col min="12560" max="12795" width="11.42578125" style="1783"/>
    <col min="12796" max="12796" width="14.85546875" style="1783" customWidth="1"/>
    <col min="12797" max="12798" width="12.5703125" style="1783" customWidth="1"/>
    <col min="12799" max="12799" width="12.140625" style="1783" customWidth="1"/>
    <col min="12800" max="12800" width="14" style="1783" bestFit="1" customWidth="1"/>
    <col min="12801" max="12801" width="13.5703125" style="1783" bestFit="1" customWidth="1"/>
    <col min="12802" max="12802" width="10.5703125" style="1783" bestFit="1" customWidth="1"/>
    <col min="12803" max="12803" width="11.85546875" style="1783" bestFit="1" customWidth="1"/>
    <col min="12804" max="12804" width="5.7109375" style="1783" customWidth="1"/>
    <col min="12805" max="12815" width="11.42578125" style="1783" customWidth="1"/>
    <col min="12816" max="13051" width="11.42578125" style="1783"/>
    <col min="13052" max="13052" width="14.85546875" style="1783" customWidth="1"/>
    <col min="13053" max="13054" width="12.5703125" style="1783" customWidth="1"/>
    <col min="13055" max="13055" width="12.140625" style="1783" customWidth="1"/>
    <col min="13056" max="13056" width="14" style="1783" bestFit="1" customWidth="1"/>
    <col min="13057" max="13057" width="13.5703125" style="1783" bestFit="1" customWidth="1"/>
    <col min="13058" max="13058" width="10.5703125" style="1783" bestFit="1" customWidth="1"/>
    <col min="13059" max="13059" width="11.85546875" style="1783" bestFit="1" customWidth="1"/>
    <col min="13060" max="13060" width="5.7109375" style="1783" customWidth="1"/>
    <col min="13061" max="13071" width="11.42578125" style="1783" customWidth="1"/>
    <col min="13072" max="13307" width="11.42578125" style="1783"/>
    <col min="13308" max="13308" width="14.85546875" style="1783" customWidth="1"/>
    <col min="13309" max="13310" width="12.5703125" style="1783" customWidth="1"/>
    <col min="13311" max="13311" width="12.140625" style="1783" customWidth="1"/>
    <col min="13312" max="13312" width="14" style="1783" bestFit="1" customWidth="1"/>
    <col min="13313" max="13313" width="13.5703125" style="1783" bestFit="1" customWidth="1"/>
    <col min="13314" max="13314" width="10.5703125" style="1783" bestFit="1" customWidth="1"/>
    <col min="13315" max="13315" width="11.85546875" style="1783" bestFit="1" customWidth="1"/>
    <col min="13316" max="13316" width="5.7109375" style="1783" customWidth="1"/>
    <col min="13317" max="13327" width="11.42578125" style="1783" customWidth="1"/>
    <col min="13328" max="13563" width="11.42578125" style="1783"/>
    <col min="13564" max="13564" width="14.85546875" style="1783" customWidth="1"/>
    <col min="13565" max="13566" width="12.5703125" style="1783" customWidth="1"/>
    <col min="13567" max="13567" width="12.140625" style="1783" customWidth="1"/>
    <col min="13568" max="13568" width="14" style="1783" bestFit="1" customWidth="1"/>
    <col min="13569" max="13569" width="13.5703125" style="1783" bestFit="1" customWidth="1"/>
    <col min="13570" max="13570" width="10.5703125" style="1783" bestFit="1" customWidth="1"/>
    <col min="13571" max="13571" width="11.85546875" style="1783" bestFit="1" customWidth="1"/>
    <col min="13572" max="13572" width="5.7109375" style="1783" customWidth="1"/>
    <col min="13573" max="13583" width="11.42578125" style="1783" customWidth="1"/>
    <col min="13584" max="13819" width="11.42578125" style="1783"/>
    <col min="13820" max="13820" width="14.85546875" style="1783" customWidth="1"/>
    <col min="13821" max="13822" width="12.5703125" style="1783" customWidth="1"/>
    <col min="13823" max="13823" width="12.140625" style="1783" customWidth="1"/>
    <col min="13824" max="13824" width="14" style="1783" bestFit="1" customWidth="1"/>
    <col min="13825" max="13825" width="13.5703125" style="1783" bestFit="1" customWidth="1"/>
    <col min="13826" max="13826" width="10.5703125" style="1783" bestFit="1" customWidth="1"/>
    <col min="13827" max="13827" width="11.85546875" style="1783" bestFit="1" customWidth="1"/>
    <col min="13828" max="13828" width="5.7109375" style="1783" customWidth="1"/>
    <col min="13829" max="13839" width="11.42578125" style="1783" customWidth="1"/>
    <col min="13840" max="14075" width="11.42578125" style="1783"/>
    <col min="14076" max="14076" width="14.85546875" style="1783" customWidth="1"/>
    <col min="14077" max="14078" width="12.5703125" style="1783" customWidth="1"/>
    <col min="14079" max="14079" width="12.140625" style="1783" customWidth="1"/>
    <col min="14080" max="14080" width="14" style="1783" bestFit="1" customWidth="1"/>
    <col min="14081" max="14081" width="13.5703125" style="1783" bestFit="1" customWidth="1"/>
    <col min="14082" max="14082" width="10.5703125" style="1783" bestFit="1" customWidth="1"/>
    <col min="14083" max="14083" width="11.85546875" style="1783" bestFit="1" customWidth="1"/>
    <col min="14084" max="14084" width="5.7109375" style="1783" customWidth="1"/>
    <col min="14085" max="14095" width="11.42578125" style="1783" customWidth="1"/>
    <col min="14096" max="14331" width="11.42578125" style="1783"/>
    <col min="14332" max="14332" width="14.85546875" style="1783" customWidth="1"/>
    <col min="14333" max="14334" width="12.5703125" style="1783" customWidth="1"/>
    <col min="14335" max="14335" width="12.140625" style="1783" customWidth="1"/>
    <col min="14336" max="14336" width="14" style="1783" bestFit="1" customWidth="1"/>
    <col min="14337" max="14337" width="13.5703125" style="1783" bestFit="1" customWidth="1"/>
    <col min="14338" max="14338" width="10.5703125" style="1783" bestFit="1" customWidth="1"/>
    <col min="14339" max="14339" width="11.85546875" style="1783" bestFit="1" customWidth="1"/>
    <col min="14340" max="14340" width="5.7109375" style="1783" customWidth="1"/>
    <col min="14341" max="14351" width="11.42578125" style="1783" customWidth="1"/>
    <col min="14352" max="14587" width="11.42578125" style="1783"/>
    <col min="14588" max="14588" width="14.85546875" style="1783" customWidth="1"/>
    <col min="14589" max="14590" width="12.5703125" style="1783" customWidth="1"/>
    <col min="14591" max="14591" width="12.140625" style="1783" customWidth="1"/>
    <col min="14592" max="14592" width="14" style="1783" bestFit="1" customWidth="1"/>
    <col min="14593" max="14593" width="13.5703125" style="1783" bestFit="1" customWidth="1"/>
    <col min="14594" max="14594" width="10.5703125" style="1783" bestFit="1" customWidth="1"/>
    <col min="14595" max="14595" width="11.85546875" style="1783" bestFit="1" customWidth="1"/>
    <col min="14596" max="14596" width="5.7109375" style="1783" customWidth="1"/>
    <col min="14597" max="14607" width="11.42578125" style="1783" customWidth="1"/>
    <col min="14608" max="14843" width="11.42578125" style="1783"/>
    <col min="14844" max="14844" width="14.85546875" style="1783" customWidth="1"/>
    <col min="14845" max="14846" width="12.5703125" style="1783" customWidth="1"/>
    <col min="14847" max="14847" width="12.140625" style="1783" customWidth="1"/>
    <col min="14848" max="14848" width="14" style="1783" bestFit="1" customWidth="1"/>
    <col min="14849" max="14849" width="13.5703125" style="1783" bestFit="1" customWidth="1"/>
    <col min="14850" max="14850" width="10.5703125" style="1783" bestFit="1" customWidth="1"/>
    <col min="14851" max="14851" width="11.85546875" style="1783" bestFit="1" customWidth="1"/>
    <col min="14852" max="14852" width="5.7109375" style="1783" customWidth="1"/>
    <col min="14853" max="14863" width="11.42578125" style="1783" customWidth="1"/>
    <col min="14864" max="15099" width="11.42578125" style="1783"/>
    <col min="15100" max="15100" width="14.85546875" style="1783" customWidth="1"/>
    <col min="15101" max="15102" width="12.5703125" style="1783" customWidth="1"/>
    <col min="15103" max="15103" width="12.140625" style="1783" customWidth="1"/>
    <col min="15104" max="15104" width="14" style="1783" bestFit="1" customWidth="1"/>
    <col min="15105" max="15105" width="13.5703125" style="1783" bestFit="1" customWidth="1"/>
    <col min="15106" max="15106" width="10.5703125" style="1783" bestFit="1" customWidth="1"/>
    <col min="15107" max="15107" width="11.85546875" style="1783" bestFit="1" customWidth="1"/>
    <col min="15108" max="15108" width="5.7109375" style="1783" customWidth="1"/>
    <col min="15109" max="15119" width="11.42578125" style="1783" customWidth="1"/>
    <col min="15120" max="15355" width="11.42578125" style="1783"/>
    <col min="15356" max="15356" width="14.85546875" style="1783" customWidth="1"/>
    <col min="15357" max="15358" width="12.5703125" style="1783" customWidth="1"/>
    <col min="15359" max="15359" width="12.140625" style="1783" customWidth="1"/>
    <col min="15360" max="15360" width="14" style="1783" bestFit="1" customWidth="1"/>
    <col min="15361" max="15361" width="13.5703125" style="1783" bestFit="1" customWidth="1"/>
    <col min="15362" max="15362" width="10.5703125" style="1783" bestFit="1" customWidth="1"/>
    <col min="15363" max="15363" width="11.85546875" style="1783" bestFit="1" customWidth="1"/>
    <col min="15364" max="15364" width="5.7109375" style="1783" customWidth="1"/>
    <col min="15365" max="15375" width="11.42578125" style="1783" customWidth="1"/>
    <col min="15376" max="15611" width="11.42578125" style="1783"/>
    <col min="15612" max="15612" width="14.85546875" style="1783" customWidth="1"/>
    <col min="15613" max="15614" width="12.5703125" style="1783" customWidth="1"/>
    <col min="15615" max="15615" width="12.140625" style="1783" customWidth="1"/>
    <col min="15616" max="15616" width="14" style="1783" bestFit="1" customWidth="1"/>
    <col min="15617" max="15617" width="13.5703125" style="1783" bestFit="1" customWidth="1"/>
    <col min="15618" max="15618" width="10.5703125" style="1783" bestFit="1" customWidth="1"/>
    <col min="15619" max="15619" width="11.85546875" style="1783" bestFit="1" customWidth="1"/>
    <col min="15620" max="15620" width="5.7109375" style="1783" customWidth="1"/>
    <col min="15621" max="15631" width="11.42578125" style="1783" customWidth="1"/>
    <col min="15632" max="15867" width="11.42578125" style="1783"/>
    <col min="15868" max="15868" width="14.85546875" style="1783" customWidth="1"/>
    <col min="15869" max="15870" width="12.5703125" style="1783" customWidth="1"/>
    <col min="15871" max="15871" width="12.140625" style="1783" customWidth="1"/>
    <col min="15872" max="15872" width="14" style="1783" bestFit="1" customWidth="1"/>
    <col min="15873" max="15873" width="13.5703125" style="1783" bestFit="1" customWidth="1"/>
    <col min="15874" max="15874" width="10.5703125" style="1783" bestFit="1" customWidth="1"/>
    <col min="15875" max="15875" width="11.85546875" style="1783" bestFit="1" customWidth="1"/>
    <col min="15876" max="15876" width="5.7109375" style="1783" customWidth="1"/>
    <col min="15877" max="15887" width="11.42578125" style="1783" customWidth="1"/>
    <col min="15888" max="16123" width="11.42578125" style="1783"/>
    <col min="16124" max="16124" width="14.85546875" style="1783" customWidth="1"/>
    <col min="16125" max="16126" width="12.5703125" style="1783" customWidth="1"/>
    <col min="16127" max="16127" width="12.140625" style="1783" customWidth="1"/>
    <col min="16128" max="16128" width="14" style="1783" bestFit="1" customWidth="1"/>
    <col min="16129" max="16129" width="13.5703125" style="1783" bestFit="1" customWidth="1"/>
    <col min="16130" max="16130" width="10.5703125" style="1783" bestFit="1" customWidth="1"/>
    <col min="16131" max="16131" width="11.85546875" style="1783" bestFit="1" customWidth="1"/>
    <col min="16132" max="16132" width="5.7109375" style="1783" customWidth="1"/>
    <col min="16133" max="16143" width="11.42578125" style="1783" customWidth="1"/>
    <col min="16144" max="16384" width="11.42578125" style="1783"/>
  </cols>
  <sheetData>
    <row r="1" spans="1:15" s="1780" customFormat="1" ht="24" customHeight="1" x14ac:dyDescent="0.25">
      <c r="A1" s="1775" t="s">
        <v>4083</v>
      </c>
      <c r="B1" s="1776"/>
      <c r="C1" s="1777"/>
      <c r="D1" s="1778"/>
      <c r="E1" s="1779"/>
    </row>
    <row r="2" spans="1:15" s="1780" customFormat="1" ht="4.5" customHeight="1" thickBot="1" x14ac:dyDescent="0.3">
      <c r="D2" s="1781"/>
      <c r="E2" s="1781"/>
    </row>
    <row r="3" spans="1:15" ht="19.5" customHeight="1" thickTop="1" x14ac:dyDescent="0.25">
      <c r="A3" s="1782"/>
      <c r="B3" s="3452" t="s">
        <v>4084</v>
      </c>
      <c r="C3" s="3455" t="s">
        <v>4085</v>
      </c>
      <c r="D3" s="3458" t="s">
        <v>4086</v>
      </c>
    </row>
    <row r="4" spans="1:15" x14ac:dyDescent="0.25">
      <c r="A4" s="1784"/>
      <c r="B4" s="3453"/>
      <c r="C4" s="3456"/>
      <c r="D4" s="3459"/>
    </row>
    <row r="5" spans="1:15" x14ac:dyDescent="0.25">
      <c r="A5" s="1784"/>
      <c r="B5" s="3453"/>
      <c r="C5" s="3456"/>
      <c r="D5" s="3459"/>
    </row>
    <row r="6" spans="1:15" x14ac:dyDescent="0.25">
      <c r="A6" s="1784" t="s">
        <v>1</v>
      </c>
      <c r="B6" s="3453"/>
      <c r="C6" s="3456"/>
      <c r="D6" s="3459"/>
    </row>
    <row r="7" spans="1:15" x14ac:dyDescent="0.25">
      <c r="A7" s="1784"/>
      <c r="B7" s="3453"/>
      <c r="C7" s="3456"/>
      <c r="D7" s="3459"/>
    </row>
    <row r="8" spans="1:15" ht="18" thickBot="1" x14ac:dyDescent="0.3">
      <c r="A8" s="1784"/>
      <c r="B8" s="3454"/>
      <c r="C8" s="3457"/>
      <c r="D8" s="3460"/>
      <c r="E8" s="1780"/>
      <c r="J8" s="1785"/>
    </row>
    <row r="9" spans="1:15" x14ac:dyDescent="0.25">
      <c r="A9" s="1786"/>
      <c r="B9" s="1787"/>
      <c r="C9" s="1788" t="s">
        <v>8</v>
      </c>
      <c r="D9" s="1789"/>
    </row>
    <row r="10" spans="1:15" ht="18.75" customHeight="1" x14ac:dyDescent="0.25">
      <c r="A10" s="1790">
        <v>44743</v>
      </c>
      <c r="B10" s="1791"/>
      <c r="C10" s="1792"/>
      <c r="D10" s="1793"/>
      <c r="G10" s="1794"/>
    </row>
    <row r="11" spans="1:15" ht="18" customHeight="1" x14ac:dyDescent="0.3">
      <c r="A11" s="1795" t="s">
        <v>4087</v>
      </c>
      <c r="B11" s="1796">
        <v>15000</v>
      </c>
      <c r="C11" s="1797">
        <v>11</v>
      </c>
      <c r="D11" s="1793">
        <f>C11</f>
        <v>11</v>
      </c>
      <c r="E11" s="1798"/>
      <c r="F11" s="1799"/>
    </row>
    <row r="12" spans="1:15" ht="18" customHeight="1" x14ac:dyDescent="0.3">
      <c r="A12" s="1800" t="s">
        <v>4088</v>
      </c>
      <c r="B12" s="1796">
        <v>15000</v>
      </c>
      <c r="C12" s="1797">
        <v>4126.1499999999996</v>
      </c>
      <c r="D12" s="1793">
        <f>C12</f>
        <v>4126.1499999999996</v>
      </c>
      <c r="E12" s="1798"/>
      <c r="F12" s="1801"/>
    </row>
    <row r="13" spans="1:15" ht="18" customHeight="1" x14ac:dyDescent="0.3">
      <c r="A13" s="1800" t="s">
        <v>4060</v>
      </c>
      <c r="B13" s="1796">
        <v>15000</v>
      </c>
      <c r="C13" s="1797">
        <v>3505.65</v>
      </c>
      <c r="D13" s="1793">
        <f>C13</f>
        <v>3505.65</v>
      </c>
      <c r="E13" s="1798"/>
      <c r="F13" s="1802"/>
    </row>
    <row r="14" spans="1:15" ht="18" customHeight="1" x14ac:dyDescent="0.3">
      <c r="A14" s="1800" t="s">
        <v>4061</v>
      </c>
      <c r="B14" s="1796">
        <v>15000</v>
      </c>
      <c r="C14" s="1797">
        <v>2838.25</v>
      </c>
      <c r="D14" s="1793">
        <f>C14</f>
        <v>2838.25</v>
      </c>
      <c r="E14" s="1798"/>
      <c r="F14" s="1801"/>
    </row>
    <row r="15" spans="1:15" ht="18" customHeight="1" x14ac:dyDescent="0.3">
      <c r="A15" s="1803" t="s">
        <v>4062</v>
      </c>
      <c r="B15" s="1804">
        <v>15000</v>
      </c>
      <c r="C15" s="1805">
        <v>1841.05</v>
      </c>
      <c r="D15" s="1793">
        <f>C15</f>
        <v>1841.05</v>
      </c>
      <c r="E15" s="1798"/>
      <c r="F15" s="1801"/>
      <c r="G15" s="1794"/>
      <c r="H15" s="1794"/>
    </row>
    <row r="16" spans="1:15" s="1808" customFormat="1" ht="18" customHeight="1" x14ac:dyDescent="0.25">
      <c r="A16" s="1806">
        <v>44408</v>
      </c>
      <c r="B16" s="1797">
        <v>15000</v>
      </c>
      <c r="C16" s="1797">
        <v>6938.1</v>
      </c>
      <c r="D16" s="1807">
        <v>6938.1</v>
      </c>
      <c r="F16" s="1809"/>
      <c r="G16" s="1809"/>
      <c r="H16" s="1809"/>
      <c r="I16" s="1809"/>
      <c r="J16" s="1809"/>
      <c r="K16" s="1809"/>
      <c r="L16" s="1809"/>
      <c r="M16" s="1809"/>
      <c r="N16" s="1809"/>
      <c r="O16" s="1809"/>
    </row>
    <row r="17" spans="1:15" s="1808" customFormat="1" ht="18" customHeight="1" x14ac:dyDescent="0.25">
      <c r="A17" s="1806">
        <v>44439</v>
      </c>
      <c r="B17" s="1797">
        <v>15000</v>
      </c>
      <c r="C17" s="1797">
        <v>12673</v>
      </c>
      <c r="D17" s="1793">
        <v>12673</v>
      </c>
      <c r="F17" s="1809"/>
      <c r="G17" s="1809"/>
      <c r="H17" s="1809"/>
      <c r="I17" s="1809"/>
      <c r="J17" s="1809"/>
      <c r="K17" s="1809"/>
      <c r="L17" s="1809"/>
      <c r="M17" s="1809"/>
      <c r="N17" s="1809"/>
      <c r="O17" s="1809"/>
    </row>
    <row r="18" spans="1:15" s="1808" customFormat="1" ht="18" customHeight="1" x14ac:dyDescent="0.25">
      <c r="A18" s="1806">
        <v>44469</v>
      </c>
      <c r="B18" s="1797">
        <v>15000</v>
      </c>
      <c r="C18" s="1797">
        <v>21345</v>
      </c>
      <c r="D18" s="1793">
        <v>21345</v>
      </c>
      <c r="F18" s="1809"/>
      <c r="G18" s="1809"/>
      <c r="H18" s="1809"/>
      <c r="I18" s="1809"/>
      <c r="J18" s="1809"/>
      <c r="K18" s="1809"/>
      <c r="L18" s="1809"/>
      <c r="M18" s="1809"/>
      <c r="N18" s="1809"/>
      <c r="O18" s="1809"/>
    </row>
    <row r="19" spans="1:15" s="1808" customFormat="1" ht="18" customHeight="1" x14ac:dyDescent="0.25">
      <c r="A19" s="1806">
        <v>44500</v>
      </c>
      <c r="B19" s="1797">
        <v>15000</v>
      </c>
      <c r="C19" s="1797">
        <v>12471.85</v>
      </c>
      <c r="D19" s="1793">
        <v>12471.85</v>
      </c>
      <c r="F19" s="1809"/>
      <c r="G19" s="1809"/>
      <c r="H19" s="1809"/>
      <c r="I19" s="1809"/>
      <c r="J19" s="1809"/>
      <c r="K19" s="1809"/>
      <c r="L19" s="1809"/>
      <c r="M19" s="1809"/>
      <c r="N19" s="1809"/>
      <c r="O19" s="1809"/>
    </row>
    <row r="20" spans="1:15" s="1808" customFormat="1" ht="18" customHeight="1" x14ac:dyDescent="0.25">
      <c r="A20" s="1806">
        <v>44530</v>
      </c>
      <c r="B20" s="1797">
        <v>15000</v>
      </c>
      <c r="C20" s="1797">
        <v>15475.45</v>
      </c>
      <c r="D20" s="1793">
        <v>15475.45</v>
      </c>
      <c r="F20" s="1809"/>
      <c r="G20" s="1809"/>
      <c r="H20" s="1809"/>
      <c r="I20" s="1809"/>
      <c r="J20" s="1809"/>
      <c r="K20" s="1809"/>
      <c r="L20" s="1809"/>
      <c r="M20" s="1809"/>
      <c r="N20" s="1809"/>
      <c r="O20" s="1809"/>
    </row>
    <row r="21" spans="1:15" s="1808" customFormat="1" ht="18" customHeight="1" x14ac:dyDescent="0.25">
      <c r="A21" s="1806">
        <v>44561</v>
      </c>
      <c r="B21" s="1810">
        <v>15000</v>
      </c>
      <c r="C21" s="1797">
        <v>18268.599999999999</v>
      </c>
      <c r="D21" s="1793">
        <v>18268.599999999999</v>
      </c>
      <c r="F21" s="1809"/>
      <c r="G21" s="1809"/>
      <c r="H21" s="1809"/>
      <c r="I21" s="1809"/>
      <c r="J21" s="1809"/>
      <c r="K21" s="1809"/>
      <c r="L21" s="1809"/>
      <c r="M21" s="1809"/>
      <c r="N21" s="1809"/>
      <c r="O21" s="1809"/>
    </row>
    <row r="22" spans="1:15" s="1808" customFormat="1" ht="18" customHeight="1" x14ac:dyDescent="0.25">
      <c r="A22" s="1806">
        <v>44592</v>
      </c>
      <c r="B22" s="1810">
        <v>15000</v>
      </c>
      <c r="C22" s="1797">
        <v>27084.65</v>
      </c>
      <c r="D22" s="1793">
        <v>27084.65</v>
      </c>
      <c r="F22" s="1809"/>
      <c r="G22" s="1809"/>
      <c r="H22" s="1809"/>
      <c r="I22" s="1809"/>
      <c r="J22" s="1809"/>
      <c r="K22" s="1809"/>
      <c r="L22" s="1809"/>
      <c r="M22" s="1809"/>
      <c r="N22" s="1809"/>
      <c r="O22" s="1809"/>
    </row>
    <row r="23" spans="1:15" s="1808" customFormat="1" ht="18" customHeight="1" x14ac:dyDescent="0.25">
      <c r="A23" s="1806">
        <v>44620</v>
      </c>
      <c r="B23" s="1810">
        <v>15000</v>
      </c>
      <c r="C23" s="1797">
        <v>8734.4</v>
      </c>
      <c r="D23" s="1793">
        <v>8734.4</v>
      </c>
      <c r="F23" s="1809"/>
      <c r="G23" s="1809"/>
      <c r="H23" s="1809"/>
      <c r="I23" s="1809"/>
      <c r="J23" s="1809"/>
      <c r="K23" s="1809"/>
      <c r="L23" s="1809"/>
      <c r="M23" s="1809"/>
      <c r="N23" s="1809"/>
      <c r="O23" s="1809"/>
    </row>
    <row r="24" spans="1:15" s="1808" customFormat="1" ht="18" customHeight="1" x14ac:dyDescent="0.25">
      <c r="A24" s="1806">
        <v>44651</v>
      </c>
      <c r="B24" s="1810">
        <v>15000</v>
      </c>
      <c r="C24" s="1797">
        <v>21685.8</v>
      </c>
      <c r="D24" s="1793">
        <v>21685.8</v>
      </c>
      <c r="F24" s="1809"/>
      <c r="G24" s="1809"/>
      <c r="H24" s="1809"/>
      <c r="I24" s="1809"/>
      <c r="J24" s="1809"/>
      <c r="K24" s="1809"/>
      <c r="L24" s="1809"/>
      <c r="M24" s="1809"/>
      <c r="N24" s="1809"/>
      <c r="O24" s="1809"/>
    </row>
    <row r="25" spans="1:15" s="1808" customFormat="1" ht="18" customHeight="1" x14ac:dyDescent="0.25">
      <c r="A25" s="1806">
        <v>44681</v>
      </c>
      <c r="B25" s="1810">
        <v>15000</v>
      </c>
      <c r="C25" s="1797">
        <v>26199.95</v>
      </c>
      <c r="D25" s="1793">
        <v>26199.95</v>
      </c>
      <c r="F25" s="1809"/>
      <c r="G25" s="1809"/>
      <c r="H25" s="1809"/>
      <c r="I25" s="1809"/>
      <c r="J25" s="1809"/>
      <c r="K25" s="1809"/>
      <c r="L25" s="1809"/>
      <c r="M25" s="1809"/>
      <c r="N25" s="1809"/>
      <c r="O25" s="1809"/>
    </row>
    <row r="26" spans="1:15" s="1808" customFormat="1" ht="18" customHeight="1" x14ac:dyDescent="0.25">
      <c r="A26" s="1806">
        <v>44712</v>
      </c>
      <c r="B26" s="1810">
        <v>15000</v>
      </c>
      <c r="C26" s="1797">
        <v>12642.35</v>
      </c>
      <c r="D26" s="1793">
        <v>12642.35</v>
      </c>
      <c r="F26" s="1809"/>
      <c r="G26" s="1809"/>
      <c r="H26" s="1809"/>
      <c r="I26" s="1809"/>
      <c r="J26" s="1809"/>
      <c r="K26" s="1809"/>
      <c r="L26" s="1809"/>
      <c r="M26" s="1809"/>
      <c r="N26" s="1809"/>
      <c r="O26" s="1809"/>
    </row>
    <row r="27" spans="1:15" s="1808" customFormat="1" ht="18" customHeight="1" x14ac:dyDescent="0.25">
      <c r="A27" s="1806">
        <v>44742</v>
      </c>
      <c r="B27" s="1810">
        <v>15000</v>
      </c>
      <c r="C27" s="1797">
        <v>22238.95</v>
      </c>
      <c r="D27" s="1793">
        <v>22238.95</v>
      </c>
      <c r="F27" s="1809"/>
      <c r="G27" s="1809"/>
      <c r="H27" s="1809"/>
      <c r="I27" s="1809"/>
      <c r="J27" s="1809"/>
      <c r="K27" s="1809"/>
      <c r="L27" s="1809"/>
      <c r="M27" s="1809"/>
      <c r="N27" s="1809"/>
      <c r="O27" s="1809"/>
    </row>
    <row r="28" spans="1:15" s="1808" customFormat="1" ht="18" customHeight="1" thickBot="1" x14ac:dyDescent="0.3">
      <c r="A28" s="1811">
        <v>44773</v>
      </c>
      <c r="B28" s="1812">
        <v>15000</v>
      </c>
      <c r="C28" s="1812">
        <v>12322.1</v>
      </c>
      <c r="D28" s="1813">
        <v>12322.1</v>
      </c>
      <c r="F28" s="1814"/>
      <c r="G28" s="1809"/>
      <c r="H28" s="1809"/>
      <c r="I28" s="1809"/>
      <c r="J28" s="1809"/>
      <c r="K28" s="1809"/>
      <c r="L28" s="1809"/>
      <c r="M28" s="1809"/>
      <c r="N28" s="1809"/>
      <c r="O28" s="1809"/>
    </row>
    <row r="29" spans="1:15" s="1817" customFormat="1" ht="18" customHeight="1" thickTop="1" x14ac:dyDescent="0.25">
      <c r="A29" s="1815" t="s">
        <v>4089</v>
      </c>
      <c r="B29" s="1816"/>
      <c r="C29" s="1816"/>
      <c r="D29" s="1816"/>
      <c r="F29" s="1818"/>
      <c r="G29" s="1819"/>
      <c r="H29" s="1819"/>
      <c r="I29" s="1819"/>
      <c r="J29" s="1819"/>
      <c r="K29" s="1819"/>
      <c r="L29" s="1819"/>
      <c r="M29" s="1819"/>
      <c r="N29" s="1819"/>
      <c r="O29" s="1819"/>
    </row>
    <row r="30" spans="1:15" s="1817" customFormat="1" ht="19.5" customHeight="1" x14ac:dyDescent="0.25">
      <c r="A30" s="1815" t="s">
        <v>4090</v>
      </c>
      <c r="B30" s="1820"/>
      <c r="C30" s="1821"/>
      <c r="D30" s="1822"/>
      <c r="F30" s="1823"/>
      <c r="G30" s="1819"/>
      <c r="H30" s="1819"/>
      <c r="I30" s="1819"/>
      <c r="J30" s="1819"/>
      <c r="K30" s="1819"/>
      <c r="L30" s="1819"/>
      <c r="M30" s="1819"/>
      <c r="N30" s="1819"/>
      <c r="O30" s="1819"/>
    </row>
    <row r="31" spans="1:15" s="1817" customFormat="1" ht="17.25" customHeight="1" x14ac:dyDescent="0.25">
      <c r="A31" s="3461" t="s">
        <v>4091</v>
      </c>
      <c r="B31" s="3461"/>
      <c r="C31" s="3461"/>
      <c r="D31" s="3461"/>
      <c r="F31" s="1819"/>
      <c r="G31" s="1819"/>
      <c r="H31" s="1819"/>
      <c r="I31" s="1819"/>
      <c r="J31" s="1819"/>
      <c r="K31" s="1819"/>
      <c r="L31" s="1819"/>
      <c r="M31" s="1819"/>
      <c r="N31" s="1819"/>
      <c r="O31" s="1819"/>
    </row>
    <row r="32" spans="1:15" s="1817" customFormat="1" ht="18" customHeight="1" x14ac:dyDescent="0.25">
      <c r="A32" s="1824" t="s">
        <v>4092</v>
      </c>
      <c r="B32" s="1824"/>
      <c r="C32" s="1824"/>
      <c r="D32" s="1824"/>
      <c r="F32" s="1819"/>
      <c r="G32" s="1819"/>
      <c r="H32" s="1819"/>
      <c r="I32" s="1819"/>
      <c r="J32" s="1819"/>
      <c r="K32" s="1819"/>
      <c r="L32" s="1819"/>
      <c r="M32" s="1819"/>
      <c r="N32" s="1819"/>
      <c r="O32" s="1819"/>
    </row>
    <row r="33" spans="4:4" s="1808" customFormat="1" x14ac:dyDescent="0.25">
      <c r="D33" s="1825"/>
    </row>
  </sheetData>
  <mergeCells count="4">
    <mergeCell ref="B3:B8"/>
    <mergeCell ref="C3:C8"/>
    <mergeCell ref="D3:D8"/>
    <mergeCell ref="A31:D31"/>
  </mergeCells>
  <pageMargins left="0.75" right="0.75" top="0.75" bottom="0.75" header="0.3" footer="0"/>
  <pageSetup paperSize="9" scale="9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AC20D-0725-48C4-AADF-01F28B45CA8E}">
  <sheetPr>
    <pageSetUpPr fitToPage="1"/>
  </sheetPr>
  <dimension ref="A1:O288"/>
  <sheetViews>
    <sheetView zoomScaleNormal="100" zoomScaleSheetLayoutView="100" workbookViewId="0">
      <pane xSplit="1" ySplit="6" topLeftCell="B7"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20.100000000000001" customHeight="1" x14ac:dyDescent="0.25"/>
  <cols>
    <col min="1" max="1" width="18.7109375" style="1828" customWidth="1"/>
    <col min="2" max="2" width="10.5703125" style="1828" bestFit="1" customWidth="1"/>
    <col min="3" max="3" width="11.28515625" style="1828" bestFit="1" customWidth="1"/>
    <col min="4" max="4" width="8.42578125" style="1828" bestFit="1" customWidth="1"/>
    <col min="5" max="5" width="12.140625" style="1828" customWidth="1"/>
    <col min="6" max="7" width="14.42578125" style="1828" customWidth="1"/>
    <col min="8" max="8" width="5.140625" style="1828" hidden="1" customWidth="1"/>
    <col min="9" max="9" width="4.5703125" style="1828" customWidth="1"/>
    <col min="10" max="10" width="9.140625" style="1828"/>
    <col min="11" max="11" width="5.85546875" style="1828" customWidth="1"/>
    <col min="12" max="12" width="7.28515625" style="1828" customWidth="1"/>
    <col min="13" max="16384" width="9.140625" style="1828"/>
  </cols>
  <sheetData>
    <row r="1" spans="1:14" ht="20.100000000000001" customHeight="1" x14ac:dyDescent="0.25">
      <c r="A1" s="1826" t="s">
        <v>4093</v>
      </c>
      <c r="B1" s="1827"/>
      <c r="C1" s="1827"/>
      <c r="D1" s="1827"/>
      <c r="E1" s="1827"/>
      <c r="F1" s="1827"/>
      <c r="G1" s="1827"/>
    </row>
    <row r="2" spans="1:14" ht="20.100000000000001" customHeight="1" thickBot="1" x14ac:dyDescent="0.3">
      <c r="A2" s="1827"/>
      <c r="I2" s="1828" t="s">
        <v>2027</v>
      </c>
    </row>
    <row r="3" spans="1:14" ht="20.100000000000001" customHeight="1" thickTop="1" x14ac:dyDescent="0.25">
      <c r="A3" s="3462" t="s">
        <v>1</v>
      </c>
      <c r="B3" s="3465" t="s">
        <v>4094</v>
      </c>
      <c r="C3" s="3466"/>
      <c r="D3" s="3467"/>
      <c r="E3" s="1829" t="s">
        <v>4095</v>
      </c>
      <c r="F3" s="1829" t="s">
        <v>4096</v>
      </c>
      <c r="G3" s="1830" t="s">
        <v>4097</v>
      </c>
      <c r="H3" s="1831" t="s">
        <v>4098</v>
      </c>
      <c r="I3" s="1828" t="s">
        <v>2027</v>
      </c>
    </row>
    <row r="4" spans="1:14" ht="20.100000000000001" customHeight="1" thickBot="1" x14ac:dyDescent="0.3">
      <c r="A4" s="3463"/>
      <c r="B4" s="3468"/>
      <c r="C4" s="3469"/>
      <c r="D4" s="3470"/>
      <c r="E4" s="1832" t="s">
        <v>4099</v>
      </c>
      <c r="F4" s="1832" t="s">
        <v>4100</v>
      </c>
      <c r="G4" s="1833" t="s">
        <v>4101</v>
      </c>
      <c r="H4" s="1834" t="s">
        <v>4102</v>
      </c>
    </row>
    <row r="5" spans="1:14" ht="20.100000000000001" customHeight="1" thickBot="1" x14ac:dyDescent="0.3">
      <c r="A5" s="3463"/>
      <c r="B5" s="1835" t="s">
        <v>4103</v>
      </c>
      <c r="C5" s="1836" t="s">
        <v>4104</v>
      </c>
      <c r="D5" s="1837" t="s">
        <v>3628</v>
      </c>
      <c r="E5" s="1838"/>
      <c r="F5" s="1838" t="s">
        <v>4105</v>
      </c>
      <c r="G5" s="1839" t="s">
        <v>4106</v>
      </c>
      <c r="H5" s="1840"/>
    </row>
    <row r="6" spans="1:14" ht="20.100000000000001" customHeight="1" thickBot="1" x14ac:dyDescent="0.3">
      <c r="A6" s="3464"/>
      <c r="B6" s="3471" t="s">
        <v>8</v>
      </c>
      <c r="C6" s="3472"/>
      <c r="D6" s="3472"/>
      <c r="E6" s="3473"/>
      <c r="F6" s="3474" t="s">
        <v>683</v>
      </c>
      <c r="G6" s="3475"/>
      <c r="H6" s="1841"/>
    </row>
    <row r="7" spans="1:14" ht="20.100000000000001" customHeight="1" thickTop="1" x14ac:dyDescent="0.25">
      <c r="A7" s="1842">
        <v>44743</v>
      </c>
      <c r="B7" s="1843"/>
      <c r="C7" s="1844"/>
      <c r="D7" s="1844"/>
      <c r="E7" s="1844"/>
      <c r="F7" s="1845"/>
      <c r="G7" s="1846"/>
      <c r="H7" s="1847"/>
    </row>
    <row r="8" spans="1:14" ht="20.100000000000001" customHeight="1" x14ac:dyDescent="0.25">
      <c r="A8" s="1848" t="s">
        <v>4107</v>
      </c>
      <c r="B8" s="1849">
        <v>165</v>
      </c>
      <c r="C8" s="1696">
        <v>950</v>
      </c>
      <c r="D8" s="1696">
        <v>2725</v>
      </c>
      <c r="E8" s="1696">
        <v>389.29</v>
      </c>
      <c r="F8" s="1850" t="s">
        <v>4108</v>
      </c>
      <c r="G8" s="1851">
        <v>0.66</v>
      </c>
      <c r="H8" s="1852"/>
      <c r="I8" s="1853"/>
      <c r="J8" s="1854"/>
      <c r="K8" s="1854"/>
      <c r="L8" s="1854"/>
      <c r="N8" s="1855"/>
    </row>
    <row r="9" spans="1:14" ht="20.100000000000001" customHeight="1" x14ac:dyDescent="0.25">
      <c r="A9" s="1848" t="s">
        <v>4109</v>
      </c>
      <c r="B9" s="1849">
        <v>650</v>
      </c>
      <c r="C9" s="1696">
        <v>920</v>
      </c>
      <c r="D9" s="1696">
        <v>2870</v>
      </c>
      <c r="E9" s="1696">
        <v>717.5</v>
      </c>
      <c r="F9" s="1850" t="s">
        <v>4110</v>
      </c>
      <c r="G9" s="1851">
        <v>0.62</v>
      </c>
      <c r="H9" s="1852"/>
      <c r="I9" s="1853"/>
      <c r="J9" s="1854"/>
      <c r="K9" s="1854"/>
      <c r="L9" s="1854"/>
      <c r="N9" s="1855"/>
    </row>
    <row r="10" spans="1:14" ht="20.100000000000001" customHeight="1" x14ac:dyDescent="0.25">
      <c r="A10" s="1848" t="s">
        <v>4111</v>
      </c>
      <c r="B10" s="1849">
        <v>200</v>
      </c>
      <c r="C10" s="1696">
        <v>400</v>
      </c>
      <c r="D10" s="1696">
        <v>1400</v>
      </c>
      <c r="E10" s="1696">
        <v>350</v>
      </c>
      <c r="F10" s="1850">
        <v>0.6</v>
      </c>
      <c r="G10" s="1851">
        <v>0.6</v>
      </c>
      <c r="H10" s="1852"/>
      <c r="I10" s="1853"/>
      <c r="J10" s="1854"/>
      <c r="K10" s="1854"/>
      <c r="L10" s="1854"/>
      <c r="N10" s="1855"/>
    </row>
    <row r="11" spans="1:14" ht="20.100000000000001" customHeight="1" x14ac:dyDescent="0.25">
      <c r="A11" s="1848" t="s">
        <v>4112</v>
      </c>
      <c r="B11" s="1849">
        <v>250</v>
      </c>
      <c r="C11" s="1696">
        <v>300</v>
      </c>
      <c r="D11" s="1696">
        <v>2050</v>
      </c>
      <c r="E11" s="1696">
        <v>292.86</v>
      </c>
      <c r="F11" s="1850">
        <v>0.65</v>
      </c>
      <c r="G11" s="1851">
        <v>0.65</v>
      </c>
      <c r="H11" s="1852"/>
      <c r="I11" s="1853"/>
      <c r="J11" s="1854"/>
      <c r="K11" s="1854"/>
      <c r="L11" s="1854"/>
      <c r="N11" s="1855"/>
    </row>
    <row r="12" spans="1:14" ht="20.100000000000001" customHeight="1" x14ac:dyDescent="0.25">
      <c r="A12" s="1848" t="s">
        <v>4113</v>
      </c>
      <c r="B12" s="1849">
        <v>200</v>
      </c>
      <c r="C12" s="1696">
        <v>200</v>
      </c>
      <c r="D12" s="1696">
        <v>600</v>
      </c>
      <c r="E12" s="1696">
        <v>200</v>
      </c>
      <c r="F12" s="1850">
        <v>0.6</v>
      </c>
      <c r="G12" s="1856">
        <v>0.6</v>
      </c>
      <c r="H12" s="1852"/>
      <c r="I12" s="1853"/>
      <c r="J12" s="1854"/>
      <c r="K12" s="1854"/>
      <c r="L12" s="1854"/>
      <c r="N12" s="1855"/>
    </row>
    <row r="13" spans="1:14" ht="20.100000000000001" customHeight="1" thickBot="1" x14ac:dyDescent="0.3">
      <c r="A13" s="1857"/>
      <c r="B13" s="1858"/>
      <c r="C13" s="1859"/>
      <c r="D13" s="1859"/>
      <c r="E13" s="1859"/>
      <c r="F13" s="1860"/>
      <c r="G13" s="1861"/>
      <c r="H13" s="1852"/>
      <c r="I13" s="1853"/>
      <c r="J13" s="1854"/>
      <c r="K13" s="1854"/>
      <c r="L13" s="1854"/>
      <c r="N13" s="1855"/>
    </row>
    <row r="14" spans="1:14" ht="20.100000000000001" hidden="1" customHeight="1" thickTop="1" x14ac:dyDescent="0.25">
      <c r="A14" s="1862"/>
      <c r="B14" s="1863"/>
      <c r="C14" s="1864"/>
      <c r="D14" s="1864"/>
      <c r="E14" s="1864"/>
      <c r="F14" s="1865"/>
      <c r="G14" s="1866"/>
      <c r="H14" s="1852"/>
      <c r="I14" s="1867"/>
      <c r="K14" s="1827"/>
      <c r="M14" s="1827"/>
      <c r="N14" s="1855"/>
    </row>
    <row r="15" spans="1:14" ht="20.100000000000001" hidden="1" customHeight="1" x14ac:dyDescent="0.25">
      <c r="A15" s="1868">
        <v>36312</v>
      </c>
      <c r="B15" s="1863">
        <v>10</v>
      </c>
      <c r="C15" s="1864">
        <v>230</v>
      </c>
      <c r="D15" s="1864">
        <v>2385</v>
      </c>
      <c r="E15" s="1864">
        <v>80</v>
      </c>
      <c r="F15" s="1865" t="s">
        <v>4114</v>
      </c>
      <c r="G15" s="1866">
        <v>9.9600000000000009</v>
      </c>
      <c r="H15" s="1852">
        <v>12.61</v>
      </c>
      <c r="I15" s="1867"/>
    </row>
    <row r="16" spans="1:14" ht="20.100000000000001" hidden="1" customHeight="1" x14ac:dyDescent="0.25">
      <c r="A16" s="1868">
        <v>36404</v>
      </c>
      <c r="B16" s="1863">
        <v>10</v>
      </c>
      <c r="C16" s="1864">
        <v>120</v>
      </c>
      <c r="D16" s="1864">
        <v>1223</v>
      </c>
      <c r="E16" s="1864">
        <v>52.96</v>
      </c>
      <c r="F16" s="1865" t="s">
        <v>4115</v>
      </c>
      <c r="G16" s="1866">
        <v>9.5630000000000006</v>
      </c>
      <c r="H16" s="1852">
        <v>12.72</v>
      </c>
      <c r="I16" s="1867"/>
    </row>
    <row r="17" spans="1:9" ht="20.100000000000001" hidden="1" customHeight="1" thickBot="1" x14ac:dyDescent="0.3">
      <c r="A17" s="1868">
        <v>36495</v>
      </c>
      <c r="B17" s="1863">
        <v>85</v>
      </c>
      <c r="C17" s="1864">
        <v>500</v>
      </c>
      <c r="D17" s="1864">
        <v>6285</v>
      </c>
      <c r="E17" s="1864">
        <v>273</v>
      </c>
      <c r="F17" s="1865" t="s">
        <v>4116</v>
      </c>
      <c r="G17" s="1866">
        <v>9.67</v>
      </c>
      <c r="H17" s="1852">
        <v>12.36</v>
      </c>
      <c r="I17" s="1867"/>
    </row>
    <row r="18" spans="1:9" ht="20.100000000000001" hidden="1" customHeight="1" thickTop="1" x14ac:dyDescent="0.25">
      <c r="A18" s="1869">
        <v>36586</v>
      </c>
      <c r="B18" s="1863">
        <v>10</v>
      </c>
      <c r="C18" s="1864">
        <v>255</v>
      </c>
      <c r="D18" s="1864">
        <v>3163.2</v>
      </c>
      <c r="E18" s="1864">
        <v>102</v>
      </c>
      <c r="F18" s="1865" t="s">
        <v>871</v>
      </c>
      <c r="G18" s="1866">
        <v>9.1199999999999992</v>
      </c>
      <c r="H18" s="1852">
        <v>11.71</v>
      </c>
      <c r="I18" s="1867"/>
    </row>
    <row r="19" spans="1:9" ht="20.100000000000001" hidden="1" customHeight="1" x14ac:dyDescent="0.25">
      <c r="A19" s="1868">
        <v>36678</v>
      </c>
      <c r="B19" s="1863">
        <v>20</v>
      </c>
      <c r="C19" s="1864">
        <v>600</v>
      </c>
      <c r="D19" s="1864">
        <v>3421</v>
      </c>
      <c r="E19" s="1864">
        <v>118</v>
      </c>
      <c r="F19" s="1865" t="s">
        <v>1098</v>
      </c>
      <c r="G19" s="1866">
        <v>7.27</v>
      </c>
      <c r="H19" s="1852">
        <v>10.039999999999999</v>
      </c>
      <c r="I19" s="1867"/>
    </row>
    <row r="20" spans="1:9" ht="20.100000000000001" hidden="1" customHeight="1" x14ac:dyDescent="0.25">
      <c r="A20" s="1868">
        <v>36708</v>
      </c>
      <c r="B20" s="1863">
        <v>10</v>
      </c>
      <c r="C20" s="1864">
        <v>830</v>
      </c>
      <c r="D20" s="1864">
        <v>6813</v>
      </c>
      <c r="E20" s="1864">
        <v>243</v>
      </c>
      <c r="F20" s="1865" t="s">
        <v>3271</v>
      </c>
      <c r="G20" s="1866">
        <v>7.46</v>
      </c>
      <c r="H20" s="1852">
        <v>10.08</v>
      </c>
      <c r="I20" s="1867"/>
    </row>
    <row r="21" spans="1:9" ht="20.100000000000001" hidden="1" customHeight="1" x14ac:dyDescent="0.25">
      <c r="A21" s="1868">
        <v>36739</v>
      </c>
      <c r="B21" s="1863">
        <v>25</v>
      </c>
      <c r="C21" s="1864">
        <v>460</v>
      </c>
      <c r="D21" s="1870">
        <v>6528</v>
      </c>
      <c r="E21" s="1870">
        <v>211</v>
      </c>
      <c r="F21" s="1870" t="s">
        <v>779</v>
      </c>
      <c r="G21" s="1871">
        <v>7.03</v>
      </c>
      <c r="H21" s="1872">
        <v>10.32</v>
      </c>
      <c r="I21" s="1867"/>
    </row>
    <row r="22" spans="1:9" ht="20.100000000000001" hidden="1" customHeight="1" x14ac:dyDescent="0.25">
      <c r="A22" s="1868">
        <v>36770</v>
      </c>
      <c r="B22" s="1863">
        <v>30</v>
      </c>
      <c r="C22" s="1864">
        <v>168</v>
      </c>
      <c r="D22" s="1864">
        <v>2859</v>
      </c>
      <c r="E22" s="1864">
        <v>95</v>
      </c>
      <c r="F22" s="1865" t="s">
        <v>4117</v>
      </c>
      <c r="G22" s="1866">
        <v>7.13</v>
      </c>
      <c r="H22" s="1852">
        <v>9.9550000000000001</v>
      </c>
      <c r="I22" s="1867"/>
    </row>
    <row r="23" spans="1:9" ht="20.100000000000001" hidden="1" customHeight="1" x14ac:dyDescent="0.25">
      <c r="A23" s="1868">
        <v>36800</v>
      </c>
      <c r="B23" s="1863">
        <v>30</v>
      </c>
      <c r="C23" s="1864">
        <v>270</v>
      </c>
      <c r="D23" s="1864">
        <v>3581</v>
      </c>
      <c r="E23" s="1864">
        <v>138</v>
      </c>
      <c r="F23" s="1865" t="s">
        <v>956</v>
      </c>
      <c r="G23" s="1866">
        <v>7.48</v>
      </c>
      <c r="H23" s="1852">
        <v>10.16</v>
      </c>
      <c r="I23" s="1867"/>
    </row>
    <row r="24" spans="1:9" ht="20.100000000000001" hidden="1" customHeight="1" x14ac:dyDescent="0.25">
      <c r="A24" s="1868">
        <v>36831</v>
      </c>
      <c r="B24" s="1863">
        <v>40</v>
      </c>
      <c r="C24" s="1864">
        <v>201</v>
      </c>
      <c r="D24" s="1864">
        <v>2859</v>
      </c>
      <c r="E24" s="1864">
        <v>95</v>
      </c>
      <c r="F24" s="1865" t="s">
        <v>2908</v>
      </c>
      <c r="G24" s="1866">
        <v>7.98</v>
      </c>
      <c r="H24" s="1852">
        <v>10.77</v>
      </c>
      <c r="I24" s="1867"/>
    </row>
    <row r="25" spans="1:9" ht="20.100000000000001" hidden="1" customHeight="1" x14ac:dyDescent="0.25">
      <c r="A25" s="1868">
        <v>36861</v>
      </c>
      <c r="B25" s="1863">
        <v>16</v>
      </c>
      <c r="C25" s="1864">
        <v>398</v>
      </c>
      <c r="D25" s="1864">
        <v>5734</v>
      </c>
      <c r="E25" s="1864">
        <v>185</v>
      </c>
      <c r="F25" s="1865" t="s">
        <v>823</v>
      </c>
      <c r="G25" s="1866">
        <v>7.96</v>
      </c>
      <c r="H25" s="1852">
        <v>11.29</v>
      </c>
      <c r="I25" s="1867"/>
    </row>
    <row r="26" spans="1:9" ht="20.100000000000001" hidden="1" customHeight="1" x14ac:dyDescent="0.25">
      <c r="A26" s="1868">
        <v>36892</v>
      </c>
      <c r="B26" s="1863">
        <v>10</v>
      </c>
      <c r="C26" s="1864">
        <v>590</v>
      </c>
      <c r="D26" s="1864">
        <v>4252</v>
      </c>
      <c r="E26" s="1864">
        <v>185</v>
      </c>
      <c r="F26" s="1865" t="s">
        <v>881</v>
      </c>
      <c r="G26" s="1866">
        <v>6.8</v>
      </c>
      <c r="H26" s="1852">
        <v>11.05</v>
      </c>
      <c r="I26" s="1867"/>
    </row>
    <row r="27" spans="1:9" ht="20.100000000000001" hidden="1" customHeight="1" x14ac:dyDescent="0.25">
      <c r="A27" s="1868">
        <v>36923</v>
      </c>
      <c r="B27" s="1863">
        <v>30</v>
      </c>
      <c r="C27" s="1864">
        <v>594</v>
      </c>
      <c r="D27" s="1864">
        <v>4815</v>
      </c>
      <c r="E27" s="1864">
        <v>172</v>
      </c>
      <c r="F27" s="1865" t="s">
        <v>4118</v>
      </c>
      <c r="G27" s="1866">
        <v>7.2584999999999997</v>
      </c>
      <c r="H27" s="1852">
        <v>11.2</v>
      </c>
      <c r="I27" s="1867"/>
    </row>
    <row r="28" spans="1:9" ht="20.100000000000001" hidden="1" customHeight="1" x14ac:dyDescent="0.25">
      <c r="A28" s="1868">
        <v>36951</v>
      </c>
      <c r="B28" s="1863">
        <v>40</v>
      </c>
      <c r="C28" s="1864">
        <v>410</v>
      </c>
      <c r="D28" s="1864">
        <v>4583</v>
      </c>
      <c r="E28" s="1864">
        <v>148</v>
      </c>
      <c r="F28" s="1865" t="s">
        <v>2118</v>
      </c>
      <c r="G28" s="1866">
        <v>7.5</v>
      </c>
      <c r="H28" s="1852">
        <v>10.67</v>
      </c>
      <c r="I28" s="1867"/>
    </row>
    <row r="29" spans="1:9" ht="20.100000000000001" hidden="1" customHeight="1" x14ac:dyDescent="0.25">
      <c r="A29" s="1868">
        <v>36982</v>
      </c>
      <c r="B29" s="1863">
        <v>50</v>
      </c>
      <c r="C29" s="1864">
        <v>560</v>
      </c>
      <c r="D29" s="1864">
        <v>8724</v>
      </c>
      <c r="E29" s="1864">
        <v>291</v>
      </c>
      <c r="F29" s="1865" t="s">
        <v>2958</v>
      </c>
      <c r="G29" s="1866">
        <v>7.8</v>
      </c>
      <c r="H29" s="1852">
        <v>11.01</v>
      </c>
      <c r="I29" s="1867"/>
    </row>
    <row r="30" spans="1:9" ht="20.100000000000001" hidden="1" customHeight="1" x14ac:dyDescent="0.25">
      <c r="A30" s="1868">
        <v>37012</v>
      </c>
      <c r="B30" s="1863">
        <v>80</v>
      </c>
      <c r="C30" s="1864">
        <v>435</v>
      </c>
      <c r="D30" s="1864">
        <v>5942</v>
      </c>
      <c r="E30" s="1864">
        <v>192</v>
      </c>
      <c r="F30" s="1865" t="s">
        <v>3417</v>
      </c>
      <c r="G30" s="1866">
        <v>8.43</v>
      </c>
      <c r="H30" s="1852">
        <v>11.53</v>
      </c>
      <c r="I30" s="1867"/>
    </row>
    <row r="31" spans="1:9" ht="20.100000000000001" hidden="1" customHeight="1" x14ac:dyDescent="0.25">
      <c r="A31" s="1868">
        <v>37043</v>
      </c>
      <c r="B31" s="1863">
        <v>10</v>
      </c>
      <c r="C31" s="1864">
        <v>570</v>
      </c>
      <c r="D31" s="1864">
        <v>5355</v>
      </c>
      <c r="E31" s="1864">
        <v>178.5</v>
      </c>
      <c r="F31" s="1865" t="s">
        <v>4119</v>
      </c>
      <c r="G31" s="1866">
        <v>7.29</v>
      </c>
      <c r="H31" s="1852">
        <v>11.12</v>
      </c>
      <c r="I31" s="1867"/>
    </row>
    <row r="32" spans="1:9" ht="20.100000000000001" hidden="1" customHeight="1" x14ac:dyDescent="0.25">
      <c r="A32" s="1868">
        <v>37073</v>
      </c>
      <c r="B32" s="1863">
        <v>50</v>
      </c>
      <c r="C32" s="1864">
        <v>570</v>
      </c>
      <c r="D32" s="1864">
        <v>6170</v>
      </c>
      <c r="E32" s="1864">
        <v>199</v>
      </c>
      <c r="F32" s="1865" t="s">
        <v>4117</v>
      </c>
      <c r="G32" s="1866">
        <v>7.18</v>
      </c>
      <c r="H32" s="1852">
        <v>11.03</v>
      </c>
      <c r="I32" s="1867"/>
    </row>
    <row r="33" spans="1:9" ht="20.100000000000001" hidden="1" customHeight="1" x14ac:dyDescent="0.25">
      <c r="A33" s="1868">
        <v>37104</v>
      </c>
      <c r="B33" s="1863">
        <v>35</v>
      </c>
      <c r="C33" s="1864">
        <v>482</v>
      </c>
      <c r="D33" s="1864">
        <v>4954</v>
      </c>
      <c r="E33" s="1864">
        <v>160</v>
      </c>
      <c r="F33" s="1865" t="s">
        <v>3478</v>
      </c>
      <c r="G33" s="1866">
        <v>7.28</v>
      </c>
      <c r="H33" s="1852">
        <v>10.51</v>
      </c>
      <c r="I33" s="1867"/>
    </row>
    <row r="34" spans="1:9" ht="20.100000000000001" hidden="1" customHeight="1" x14ac:dyDescent="0.25">
      <c r="A34" s="1868">
        <v>37135</v>
      </c>
      <c r="B34" s="1863">
        <v>3</v>
      </c>
      <c r="C34" s="1864">
        <v>333</v>
      </c>
      <c r="D34" s="1864">
        <v>4828</v>
      </c>
      <c r="E34" s="1864">
        <v>161</v>
      </c>
      <c r="F34" s="1865" t="s">
        <v>4120</v>
      </c>
      <c r="G34" s="1866">
        <v>7.13</v>
      </c>
      <c r="H34" s="1852">
        <v>10.14</v>
      </c>
      <c r="I34" s="1867"/>
    </row>
    <row r="35" spans="1:9" ht="20.100000000000001" hidden="1" customHeight="1" x14ac:dyDescent="0.25">
      <c r="A35" s="1868">
        <v>37165</v>
      </c>
      <c r="B35" s="1863">
        <v>115</v>
      </c>
      <c r="C35" s="1864">
        <v>615</v>
      </c>
      <c r="D35" s="1864">
        <v>9010</v>
      </c>
      <c r="E35" s="1864">
        <v>291</v>
      </c>
      <c r="F35" s="1865" t="s">
        <v>4121</v>
      </c>
      <c r="G35" s="1866">
        <v>7.12</v>
      </c>
      <c r="H35" s="1852">
        <v>10.36</v>
      </c>
      <c r="I35" s="1867"/>
    </row>
    <row r="36" spans="1:9" ht="20.100000000000001" hidden="1" customHeight="1" x14ac:dyDescent="0.25">
      <c r="A36" s="1868">
        <v>37196</v>
      </c>
      <c r="B36" s="1863">
        <v>50</v>
      </c>
      <c r="C36" s="1864">
        <v>720</v>
      </c>
      <c r="D36" s="1864">
        <v>7487</v>
      </c>
      <c r="E36" s="1864">
        <v>267</v>
      </c>
      <c r="F36" s="1865" t="s">
        <v>2358</v>
      </c>
      <c r="G36" s="1866">
        <v>6.86</v>
      </c>
      <c r="H36" s="1852">
        <v>9.89</v>
      </c>
      <c r="I36" s="1867"/>
    </row>
    <row r="37" spans="1:9" ht="20.100000000000001" hidden="1" customHeight="1" x14ac:dyDescent="0.25">
      <c r="A37" s="1868">
        <v>37226</v>
      </c>
      <c r="B37" s="1863">
        <v>30</v>
      </c>
      <c r="C37" s="1864">
        <v>895</v>
      </c>
      <c r="D37" s="1864">
        <v>9060</v>
      </c>
      <c r="E37" s="1864">
        <v>292</v>
      </c>
      <c r="F37" s="1865" t="s">
        <v>780</v>
      </c>
      <c r="G37" s="1866">
        <v>6.95</v>
      </c>
      <c r="H37" s="1852">
        <v>10.27</v>
      </c>
      <c r="I37" s="1867"/>
    </row>
    <row r="38" spans="1:9" ht="20.100000000000001" hidden="1" customHeight="1" x14ac:dyDescent="0.25">
      <c r="A38" s="1868">
        <v>37257</v>
      </c>
      <c r="B38" s="1863">
        <v>5</v>
      </c>
      <c r="C38" s="1864">
        <v>310</v>
      </c>
      <c r="D38" s="1864">
        <v>3355</v>
      </c>
      <c r="E38" s="1864">
        <v>116</v>
      </c>
      <c r="F38" s="1865" t="s">
        <v>3421</v>
      </c>
      <c r="G38" s="1866">
        <v>6.69</v>
      </c>
      <c r="H38" s="1852">
        <v>10.039999999999999</v>
      </c>
      <c r="I38" s="1867"/>
    </row>
    <row r="39" spans="1:9" ht="20.100000000000001" hidden="1" customHeight="1" x14ac:dyDescent="0.25">
      <c r="A39" s="1868">
        <v>37288</v>
      </c>
      <c r="B39" s="1863">
        <v>10</v>
      </c>
      <c r="C39" s="1864">
        <v>640</v>
      </c>
      <c r="D39" s="1864">
        <v>6100</v>
      </c>
      <c r="E39" s="1864">
        <v>218</v>
      </c>
      <c r="F39" s="1865" t="s">
        <v>4122</v>
      </c>
      <c r="G39" s="1866">
        <v>6.22</v>
      </c>
      <c r="H39" s="1852"/>
      <c r="I39" s="1867"/>
    </row>
    <row r="40" spans="1:9" ht="20.100000000000001" hidden="1" customHeight="1" x14ac:dyDescent="0.25">
      <c r="A40" s="1868">
        <v>37316</v>
      </c>
      <c r="B40" s="1863">
        <v>5</v>
      </c>
      <c r="C40" s="1864">
        <v>418</v>
      </c>
      <c r="D40" s="1864">
        <v>7338</v>
      </c>
      <c r="E40" s="1864">
        <v>237</v>
      </c>
      <c r="F40" s="1865" t="s">
        <v>1945</v>
      </c>
      <c r="G40" s="1866">
        <v>6.63</v>
      </c>
      <c r="H40" s="1852">
        <v>9.9</v>
      </c>
      <c r="I40" s="1867"/>
    </row>
    <row r="41" spans="1:9" ht="20.100000000000001" hidden="1" customHeight="1" x14ac:dyDescent="0.25">
      <c r="A41" s="1868">
        <v>37347</v>
      </c>
      <c r="B41" s="1863">
        <v>70</v>
      </c>
      <c r="C41" s="1864">
        <v>310</v>
      </c>
      <c r="D41" s="1864">
        <v>5516</v>
      </c>
      <c r="E41" s="1864">
        <v>184</v>
      </c>
      <c r="F41" s="1865" t="s">
        <v>2629</v>
      </c>
      <c r="G41" s="1866">
        <v>6.74</v>
      </c>
      <c r="H41" s="1852">
        <v>10.09</v>
      </c>
      <c r="I41" s="1867"/>
    </row>
    <row r="42" spans="1:9" ht="20.100000000000001" hidden="1" customHeight="1" x14ac:dyDescent="0.25">
      <c r="A42" s="1868">
        <v>37377</v>
      </c>
      <c r="B42" s="1863">
        <v>30</v>
      </c>
      <c r="C42" s="1864">
        <v>330</v>
      </c>
      <c r="D42" s="1864">
        <v>4300</v>
      </c>
      <c r="E42" s="1864">
        <v>143</v>
      </c>
      <c r="F42" s="1865" t="s">
        <v>4123</v>
      </c>
      <c r="G42" s="1866">
        <v>6.43</v>
      </c>
      <c r="H42" s="1852">
        <v>10.02</v>
      </c>
      <c r="I42" s="1867"/>
    </row>
    <row r="43" spans="1:9" ht="20.100000000000001" hidden="1" customHeight="1" x14ac:dyDescent="0.25">
      <c r="A43" s="1868">
        <v>37408</v>
      </c>
      <c r="B43" s="1863">
        <v>10</v>
      </c>
      <c r="C43" s="1864">
        <v>390</v>
      </c>
      <c r="D43" s="1864">
        <v>2970</v>
      </c>
      <c r="E43" s="1864">
        <v>149</v>
      </c>
      <c r="F43" s="1865" t="s">
        <v>4124</v>
      </c>
      <c r="G43" s="1866">
        <v>6.5</v>
      </c>
      <c r="H43" s="1852">
        <v>9.92</v>
      </c>
      <c r="I43" s="1867"/>
    </row>
    <row r="44" spans="1:9" ht="20.100000000000001" hidden="1" customHeight="1" x14ac:dyDescent="0.25">
      <c r="A44" s="1868">
        <v>37438</v>
      </c>
      <c r="B44" s="1863">
        <v>10</v>
      </c>
      <c r="C44" s="1864">
        <v>735</v>
      </c>
      <c r="D44" s="1864">
        <v>7661</v>
      </c>
      <c r="E44" s="1864">
        <v>255</v>
      </c>
      <c r="F44" s="1865" t="s">
        <v>4125</v>
      </c>
      <c r="G44" s="1866">
        <v>5.73</v>
      </c>
      <c r="H44" s="1852">
        <v>9.89</v>
      </c>
      <c r="I44" s="1867"/>
    </row>
    <row r="45" spans="1:9" ht="20.100000000000001" hidden="1" customHeight="1" x14ac:dyDescent="0.25">
      <c r="A45" s="1868">
        <v>37469</v>
      </c>
      <c r="B45" s="1863">
        <v>10</v>
      </c>
      <c r="C45" s="1864">
        <v>455</v>
      </c>
      <c r="D45" s="1864">
        <v>8185</v>
      </c>
      <c r="E45" s="1864">
        <v>264</v>
      </c>
      <c r="F45" s="1865" t="s">
        <v>4126</v>
      </c>
      <c r="G45" s="1866">
        <v>7.37</v>
      </c>
      <c r="H45" s="1852">
        <v>9.73</v>
      </c>
    </row>
    <row r="46" spans="1:9" ht="20.100000000000001" hidden="1" customHeight="1" x14ac:dyDescent="0.25">
      <c r="A46" s="1868">
        <v>37500</v>
      </c>
      <c r="B46" s="1863">
        <v>205</v>
      </c>
      <c r="C46" s="1864">
        <v>627</v>
      </c>
      <c r="D46" s="1864">
        <v>9421</v>
      </c>
      <c r="E46" s="1864">
        <v>314</v>
      </c>
      <c r="F46" s="1865" t="s">
        <v>4127</v>
      </c>
      <c r="G46" s="1866">
        <v>7.74</v>
      </c>
      <c r="H46" s="1852">
        <v>9.65</v>
      </c>
    </row>
    <row r="47" spans="1:9" ht="20.100000000000001" hidden="1" customHeight="1" x14ac:dyDescent="0.25">
      <c r="A47" s="1868">
        <v>37530</v>
      </c>
      <c r="B47" s="1863">
        <v>250</v>
      </c>
      <c r="C47" s="1864">
        <v>812</v>
      </c>
      <c r="D47" s="1864">
        <v>17979</v>
      </c>
      <c r="E47" s="1864">
        <v>580</v>
      </c>
      <c r="F47" s="1865" t="s">
        <v>4126</v>
      </c>
      <c r="G47" s="1866">
        <v>7.67</v>
      </c>
      <c r="H47" s="1852">
        <v>10.07</v>
      </c>
    </row>
    <row r="48" spans="1:9" ht="20.100000000000001" hidden="1" customHeight="1" x14ac:dyDescent="0.25">
      <c r="A48" s="1868">
        <v>37561</v>
      </c>
      <c r="B48" s="1863">
        <v>20</v>
      </c>
      <c r="C48" s="1864">
        <v>695</v>
      </c>
      <c r="D48" s="1864">
        <v>6205</v>
      </c>
      <c r="E48" s="1864">
        <v>270</v>
      </c>
      <c r="F48" s="1865" t="s">
        <v>4127</v>
      </c>
      <c r="G48" s="1866">
        <v>7.42</v>
      </c>
      <c r="H48" s="1852">
        <v>9.59</v>
      </c>
    </row>
    <row r="49" spans="1:8" ht="20.100000000000001" hidden="1" customHeight="1" x14ac:dyDescent="0.25">
      <c r="A49" s="1868">
        <v>37591</v>
      </c>
      <c r="B49" s="1863">
        <v>10</v>
      </c>
      <c r="C49" s="1864">
        <v>235</v>
      </c>
      <c r="D49" s="1864">
        <v>2869</v>
      </c>
      <c r="E49" s="1864">
        <v>125</v>
      </c>
      <c r="F49" s="1865" t="s">
        <v>4128</v>
      </c>
      <c r="G49" s="1866">
        <v>4.92</v>
      </c>
      <c r="H49" s="1852">
        <v>9.17</v>
      </c>
    </row>
    <row r="50" spans="1:8" ht="20.100000000000001" hidden="1" customHeight="1" x14ac:dyDescent="0.25">
      <c r="A50" s="1868">
        <v>37622</v>
      </c>
      <c r="B50" s="1863">
        <v>90</v>
      </c>
      <c r="C50" s="1864">
        <v>425</v>
      </c>
      <c r="D50" s="1864">
        <v>4318</v>
      </c>
      <c r="E50" s="1864">
        <v>254</v>
      </c>
      <c r="F50" s="1865" t="s">
        <v>4129</v>
      </c>
      <c r="G50" s="1866">
        <v>3.72</v>
      </c>
      <c r="H50" s="1852">
        <v>9.0399999999999991</v>
      </c>
    </row>
    <row r="51" spans="1:8" ht="20.100000000000001" hidden="1" customHeight="1" x14ac:dyDescent="0.25">
      <c r="A51" s="1868">
        <v>37653</v>
      </c>
      <c r="B51" s="1863">
        <v>15</v>
      </c>
      <c r="C51" s="1864">
        <v>545</v>
      </c>
      <c r="D51" s="1864">
        <v>6869</v>
      </c>
      <c r="E51" s="1864">
        <v>275</v>
      </c>
      <c r="F51" s="1865" t="s">
        <v>3322</v>
      </c>
      <c r="G51" s="1866">
        <v>4.75</v>
      </c>
      <c r="H51" s="1852">
        <v>8.59</v>
      </c>
    </row>
    <row r="52" spans="1:8" ht="20.100000000000001" hidden="1" customHeight="1" x14ac:dyDescent="0.25">
      <c r="A52" s="1868">
        <v>37681</v>
      </c>
      <c r="B52" s="1863">
        <v>30</v>
      </c>
      <c r="C52" s="1864">
        <v>200</v>
      </c>
      <c r="D52" s="1864">
        <v>2485</v>
      </c>
      <c r="E52" s="1864">
        <v>124</v>
      </c>
      <c r="F52" s="1865" t="s">
        <v>1781</v>
      </c>
      <c r="G52" s="1866">
        <v>3.64</v>
      </c>
      <c r="H52" s="1852">
        <v>8.5500000000000007</v>
      </c>
    </row>
    <row r="53" spans="1:8" ht="20.100000000000001" hidden="1" customHeight="1" x14ac:dyDescent="0.25">
      <c r="A53" s="1868">
        <v>37712</v>
      </c>
      <c r="B53" s="1863">
        <v>5</v>
      </c>
      <c r="C53" s="1864">
        <v>530</v>
      </c>
      <c r="D53" s="1864">
        <v>4181</v>
      </c>
      <c r="E53" s="1864">
        <v>144</v>
      </c>
      <c r="F53" s="1865" t="s">
        <v>4130</v>
      </c>
      <c r="G53" s="1866">
        <v>3.66</v>
      </c>
      <c r="H53" s="1852">
        <v>8.5073333333333316</v>
      </c>
    </row>
    <row r="54" spans="1:8" ht="20.100000000000001" hidden="1" customHeight="1" x14ac:dyDescent="0.25">
      <c r="A54" s="1868">
        <v>37742</v>
      </c>
      <c r="B54" s="1863">
        <v>10</v>
      </c>
      <c r="C54" s="1864">
        <v>565</v>
      </c>
      <c r="D54" s="1864">
        <v>6318</v>
      </c>
      <c r="E54" s="1864">
        <v>218</v>
      </c>
      <c r="F54" s="1865" t="s">
        <v>4131</v>
      </c>
      <c r="G54" s="1866">
        <v>4.12</v>
      </c>
      <c r="H54" s="1852">
        <v>8.3699999999999992</v>
      </c>
    </row>
    <row r="55" spans="1:8" ht="20.100000000000001" hidden="1" customHeight="1" x14ac:dyDescent="0.25">
      <c r="A55" s="1868">
        <v>37773</v>
      </c>
      <c r="B55" s="1863">
        <v>28</v>
      </c>
      <c r="C55" s="1864">
        <v>275</v>
      </c>
      <c r="D55" s="1864">
        <v>2768</v>
      </c>
      <c r="E55" s="1864">
        <v>115</v>
      </c>
      <c r="F55" s="1865" t="s">
        <v>3322</v>
      </c>
      <c r="G55" s="1866">
        <v>4.45</v>
      </c>
      <c r="H55" s="1852">
        <v>8.3699999999999992</v>
      </c>
    </row>
    <row r="56" spans="1:8" ht="20.100000000000001" hidden="1" customHeight="1" x14ac:dyDescent="0.25">
      <c r="A56" s="1868">
        <v>37803</v>
      </c>
      <c r="B56" s="1863">
        <v>20</v>
      </c>
      <c r="C56" s="1864">
        <v>975</v>
      </c>
      <c r="D56" s="1864">
        <v>12795</v>
      </c>
      <c r="E56" s="1864">
        <v>413</v>
      </c>
      <c r="F56" s="1865" t="s">
        <v>4132</v>
      </c>
      <c r="G56" s="1866">
        <v>4.08</v>
      </c>
      <c r="H56" s="1852">
        <v>8.33</v>
      </c>
    </row>
    <row r="57" spans="1:8" ht="20.100000000000001" hidden="1" customHeight="1" x14ac:dyDescent="0.25">
      <c r="A57" s="1868">
        <v>37834</v>
      </c>
      <c r="B57" s="1863">
        <v>110</v>
      </c>
      <c r="C57" s="1864">
        <v>595</v>
      </c>
      <c r="D57" s="1864">
        <v>5646</v>
      </c>
      <c r="E57" s="1864">
        <v>268.85000000000002</v>
      </c>
      <c r="F57" s="1865" t="s">
        <v>4133</v>
      </c>
      <c r="G57" s="1866">
        <v>3.89</v>
      </c>
      <c r="H57" s="1852">
        <v>8.42</v>
      </c>
    </row>
    <row r="58" spans="1:8" ht="20.100000000000001" hidden="1" customHeight="1" x14ac:dyDescent="0.25">
      <c r="A58" s="1868">
        <v>37865</v>
      </c>
      <c r="B58" s="1863">
        <v>20</v>
      </c>
      <c r="C58" s="1864">
        <v>130</v>
      </c>
      <c r="D58" s="1864">
        <v>668</v>
      </c>
      <c r="E58" s="1864">
        <v>67</v>
      </c>
      <c r="F58" s="1865" t="s">
        <v>796</v>
      </c>
      <c r="G58" s="1866">
        <v>2.78</v>
      </c>
      <c r="H58" s="1852">
        <v>8.2799999999999994</v>
      </c>
    </row>
    <row r="59" spans="1:8" ht="20.100000000000001" hidden="1" customHeight="1" x14ac:dyDescent="0.25">
      <c r="A59" s="1868">
        <v>37895</v>
      </c>
      <c r="B59" s="1863">
        <v>10</v>
      </c>
      <c r="C59" s="1864">
        <v>552</v>
      </c>
      <c r="D59" s="1864">
        <v>3155</v>
      </c>
      <c r="E59" s="1864">
        <v>186</v>
      </c>
      <c r="F59" s="1865" t="s">
        <v>1016</v>
      </c>
      <c r="G59" s="1866">
        <v>1.96</v>
      </c>
      <c r="H59" s="1852">
        <v>7.83</v>
      </c>
    </row>
    <row r="60" spans="1:8" ht="20.100000000000001" hidden="1" customHeight="1" x14ac:dyDescent="0.25">
      <c r="A60" s="1868">
        <v>37926</v>
      </c>
      <c r="B60" s="1863">
        <v>10</v>
      </c>
      <c r="C60" s="1864">
        <v>431</v>
      </c>
      <c r="D60" s="1864">
        <v>2211</v>
      </c>
      <c r="E60" s="1864">
        <v>130</v>
      </c>
      <c r="F60" s="1865" t="s">
        <v>4134</v>
      </c>
      <c r="G60" s="1866">
        <v>1.26</v>
      </c>
      <c r="H60" s="1852">
        <v>7.806</v>
      </c>
    </row>
    <row r="61" spans="1:8" ht="20.100000000000001" hidden="1" customHeight="1" x14ac:dyDescent="0.25">
      <c r="A61" s="1868">
        <v>37956</v>
      </c>
      <c r="B61" s="1863">
        <v>50</v>
      </c>
      <c r="C61" s="1864">
        <v>695</v>
      </c>
      <c r="D61" s="1864">
        <v>5392</v>
      </c>
      <c r="E61" s="1864">
        <v>174</v>
      </c>
      <c r="F61" s="1865" t="s">
        <v>2006</v>
      </c>
      <c r="G61" s="1866">
        <v>1.4</v>
      </c>
      <c r="H61" s="1852">
        <v>7.35</v>
      </c>
    </row>
    <row r="62" spans="1:8" ht="20.100000000000001" hidden="1" customHeight="1" x14ac:dyDescent="0.25">
      <c r="A62" s="1868">
        <v>37987</v>
      </c>
      <c r="B62" s="1863">
        <v>1</v>
      </c>
      <c r="C62" s="1864">
        <v>695</v>
      </c>
      <c r="D62" s="1864">
        <v>5670</v>
      </c>
      <c r="E62" s="1864">
        <v>247</v>
      </c>
      <c r="F62" s="1865" t="s">
        <v>2006</v>
      </c>
      <c r="G62" s="1866">
        <v>1.27</v>
      </c>
      <c r="H62" s="1852">
        <v>7.1</v>
      </c>
    </row>
    <row r="63" spans="1:8" ht="20.100000000000001" hidden="1" customHeight="1" x14ac:dyDescent="0.25">
      <c r="A63" s="1868">
        <v>38018</v>
      </c>
      <c r="B63" s="1863">
        <v>15</v>
      </c>
      <c r="C63" s="1864">
        <v>875</v>
      </c>
      <c r="D63" s="1864">
        <v>6570</v>
      </c>
      <c r="E63" s="1864">
        <v>365</v>
      </c>
      <c r="F63" s="1865" t="s">
        <v>1684</v>
      </c>
      <c r="G63" s="1866">
        <v>1.45</v>
      </c>
      <c r="H63" s="1852">
        <v>6.3</v>
      </c>
    </row>
    <row r="64" spans="1:8" ht="20.100000000000001" hidden="1" customHeight="1" x14ac:dyDescent="0.25">
      <c r="A64" s="1868">
        <v>38047</v>
      </c>
      <c r="B64" s="1863">
        <v>25</v>
      </c>
      <c r="C64" s="1864">
        <v>190</v>
      </c>
      <c r="D64" s="1864">
        <v>2405</v>
      </c>
      <c r="E64" s="1864">
        <v>93</v>
      </c>
      <c r="F64" s="1865" t="s">
        <v>4135</v>
      </c>
      <c r="G64" s="1866">
        <v>1</v>
      </c>
      <c r="H64" s="1852">
        <v>5.31</v>
      </c>
    </row>
    <row r="65" spans="1:8" ht="20.100000000000001" hidden="1" customHeight="1" x14ac:dyDescent="0.25">
      <c r="A65" s="1868">
        <v>38078</v>
      </c>
      <c r="B65" s="1863">
        <v>10</v>
      </c>
      <c r="C65" s="1864">
        <v>695</v>
      </c>
      <c r="D65" s="1864">
        <v>4911</v>
      </c>
      <c r="E65" s="1864">
        <v>163.69999999999999</v>
      </c>
      <c r="F65" s="1865" t="s">
        <v>4136</v>
      </c>
      <c r="G65" s="1866">
        <v>1.0026999999999999</v>
      </c>
      <c r="H65" s="1852">
        <v>4.25</v>
      </c>
    </row>
    <row r="66" spans="1:8" ht="20.100000000000001" hidden="1" customHeight="1" x14ac:dyDescent="0.25">
      <c r="A66" s="1868">
        <v>38108</v>
      </c>
      <c r="B66" s="1863">
        <v>10</v>
      </c>
      <c r="C66" s="1864">
        <v>350</v>
      </c>
      <c r="D66" s="1864">
        <v>2915</v>
      </c>
      <c r="E66" s="1864">
        <v>101</v>
      </c>
      <c r="F66" s="1865">
        <v>1</v>
      </c>
      <c r="G66" s="1866">
        <v>1</v>
      </c>
      <c r="H66" s="1852">
        <v>3.43</v>
      </c>
    </row>
    <row r="67" spans="1:8" ht="20.100000000000001" hidden="1" customHeight="1" x14ac:dyDescent="0.25">
      <c r="A67" s="1868">
        <v>38139</v>
      </c>
      <c r="B67" s="1863">
        <v>40</v>
      </c>
      <c r="C67" s="1864">
        <v>1100</v>
      </c>
      <c r="D67" s="1864">
        <v>7232</v>
      </c>
      <c r="E67" s="1864">
        <v>241.1</v>
      </c>
      <c r="F67" s="1865" t="s">
        <v>4137</v>
      </c>
      <c r="G67" s="1866">
        <v>1.02</v>
      </c>
      <c r="H67" s="1852">
        <v>4.55</v>
      </c>
    </row>
    <row r="68" spans="1:8" ht="20.100000000000001" hidden="1" customHeight="1" x14ac:dyDescent="0.25">
      <c r="A68" s="1868">
        <v>38169</v>
      </c>
      <c r="B68" s="1863">
        <v>40</v>
      </c>
      <c r="C68" s="1864">
        <v>375</v>
      </c>
      <c r="D68" s="1864">
        <v>5978</v>
      </c>
      <c r="E68" s="1864">
        <v>193</v>
      </c>
      <c r="F68" s="1865" t="s">
        <v>3072</v>
      </c>
      <c r="G68" s="1866">
        <v>1.07</v>
      </c>
      <c r="H68" s="1852">
        <v>5.03</v>
      </c>
    </row>
    <row r="69" spans="1:8" ht="20.100000000000001" hidden="1" customHeight="1" x14ac:dyDescent="0.25">
      <c r="A69" s="1868">
        <v>38200</v>
      </c>
      <c r="B69" s="1863">
        <v>20</v>
      </c>
      <c r="C69" s="1864">
        <v>870</v>
      </c>
      <c r="D69" s="1864">
        <v>11835</v>
      </c>
      <c r="E69" s="1864">
        <v>438.3</v>
      </c>
      <c r="F69" s="1865" t="s">
        <v>4138</v>
      </c>
      <c r="G69" s="1866">
        <v>1</v>
      </c>
      <c r="H69" s="1852">
        <v>5.26</v>
      </c>
    </row>
    <row r="70" spans="1:8" ht="20.100000000000001" hidden="1" customHeight="1" x14ac:dyDescent="0.25">
      <c r="A70" s="1868">
        <v>38231</v>
      </c>
      <c r="B70" s="1863">
        <v>200</v>
      </c>
      <c r="C70" s="1864">
        <v>1170</v>
      </c>
      <c r="D70" s="1864">
        <v>11979</v>
      </c>
      <c r="E70" s="1864">
        <v>444</v>
      </c>
      <c r="F70" s="1865" t="s">
        <v>4139</v>
      </c>
      <c r="G70" s="1866">
        <v>1</v>
      </c>
      <c r="H70" s="1852">
        <v>5.38</v>
      </c>
    </row>
    <row r="71" spans="1:8" ht="20.100000000000001" hidden="1" customHeight="1" x14ac:dyDescent="0.25">
      <c r="A71" s="1868">
        <v>38261</v>
      </c>
      <c r="B71" s="1863">
        <v>220</v>
      </c>
      <c r="C71" s="1864">
        <v>1090</v>
      </c>
      <c r="D71" s="1864">
        <v>19154</v>
      </c>
      <c r="E71" s="1864">
        <v>617.87</v>
      </c>
      <c r="F71" s="1865" t="s">
        <v>2006</v>
      </c>
      <c r="G71" s="1866">
        <v>1.35</v>
      </c>
      <c r="H71" s="1852">
        <v>5.3606451612903223</v>
      </c>
    </row>
    <row r="72" spans="1:8" ht="20.100000000000001" hidden="1" customHeight="1" x14ac:dyDescent="0.25">
      <c r="A72" s="1868">
        <v>38292</v>
      </c>
      <c r="B72" s="1863">
        <v>8</v>
      </c>
      <c r="C72" s="1864">
        <v>715</v>
      </c>
      <c r="D72" s="1864">
        <v>4458</v>
      </c>
      <c r="E72" s="1864">
        <v>186</v>
      </c>
      <c r="F72" s="1865" t="s">
        <v>4140</v>
      </c>
      <c r="G72" s="1866">
        <v>3.51</v>
      </c>
      <c r="H72" s="1852">
        <v>5.64</v>
      </c>
    </row>
    <row r="73" spans="1:8" ht="20.100000000000001" hidden="1" customHeight="1" x14ac:dyDescent="0.25">
      <c r="A73" s="1868">
        <v>38322</v>
      </c>
      <c r="B73" s="1863">
        <v>30</v>
      </c>
      <c r="C73" s="1864">
        <v>860</v>
      </c>
      <c r="D73" s="1864">
        <v>10355</v>
      </c>
      <c r="E73" s="1864">
        <v>334.03</v>
      </c>
      <c r="F73" s="1865" t="s">
        <v>4140</v>
      </c>
      <c r="G73" s="1866">
        <v>1.69</v>
      </c>
      <c r="H73" s="1852">
        <v>5.6</v>
      </c>
    </row>
    <row r="74" spans="1:8" ht="20.100000000000001" hidden="1" customHeight="1" x14ac:dyDescent="0.25">
      <c r="A74" s="1868">
        <v>38353</v>
      </c>
      <c r="B74" s="1863">
        <v>15</v>
      </c>
      <c r="C74" s="1864">
        <v>553</v>
      </c>
      <c r="D74" s="1864">
        <v>7391</v>
      </c>
      <c r="E74" s="1864">
        <v>238.4</v>
      </c>
      <c r="F74" s="1865" t="s">
        <v>4141</v>
      </c>
      <c r="G74" s="1866">
        <v>1.67</v>
      </c>
      <c r="H74" s="1852">
        <v>5.5</v>
      </c>
    </row>
    <row r="75" spans="1:8" ht="20.100000000000001" hidden="1" customHeight="1" x14ac:dyDescent="0.25">
      <c r="A75" s="1868">
        <v>38384</v>
      </c>
      <c r="B75" s="1863">
        <v>135</v>
      </c>
      <c r="C75" s="1864">
        <v>915</v>
      </c>
      <c r="D75" s="1864">
        <v>11798.5</v>
      </c>
      <c r="E75" s="1864">
        <v>437</v>
      </c>
      <c r="F75" s="1865" t="s">
        <v>4142</v>
      </c>
      <c r="G75" s="1866">
        <v>2.08</v>
      </c>
      <c r="H75" s="1852">
        <v>5.7</v>
      </c>
    </row>
    <row r="76" spans="1:8" ht="20.100000000000001" hidden="1" customHeight="1" x14ac:dyDescent="0.25">
      <c r="A76" s="1868">
        <v>38412</v>
      </c>
      <c r="B76" s="1863">
        <v>93</v>
      </c>
      <c r="C76" s="1864">
        <v>468</v>
      </c>
      <c r="D76" s="1864">
        <v>7692</v>
      </c>
      <c r="E76" s="1864">
        <v>248</v>
      </c>
      <c r="F76" s="1873" t="s">
        <v>4143</v>
      </c>
      <c r="G76" s="1866">
        <v>1.89</v>
      </c>
      <c r="H76" s="1852">
        <v>6.14</v>
      </c>
    </row>
    <row r="77" spans="1:8" ht="20.100000000000001" hidden="1" customHeight="1" x14ac:dyDescent="0.25">
      <c r="A77" s="1868">
        <v>38443</v>
      </c>
      <c r="B77" s="1863">
        <v>5</v>
      </c>
      <c r="C77" s="1864">
        <v>665</v>
      </c>
      <c r="D77" s="1864">
        <v>6352</v>
      </c>
      <c r="E77" s="1864">
        <v>244.3</v>
      </c>
      <c r="F77" s="1873" t="s">
        <v>4144</v>
      </c>
      <c r="G77" s="1866">
        <v>1.49</v>
      </c>
      <c r="H77" s="1852">
        <v>6.01</v>
      </c>
    </row>
    <row r="78" spans="1:8" ht="20.100000000000001" hidden="1" customHeight="1" x14ac:dyDescent="0.25">
      <c r="A78" s="1868">
        <v>38473</v>
      </c>
      <c r="B78" s="1863">
        <v>80</v>
      </c>
      <c r="C78" s="1864">
        <v>545</v>
      </c>
      <c r="D78" s="1864">
        <v>6923</v>
      </c>
      <c r="E78" s="1864">
        <v>223.3</v>
      </c>
      <c r="F78" s="1865" t="s">
        <v>4134</v>
      </c>
      <c r="G78" s="1866">
        <v>1.43</v>
      </c>
      <c r="H78" s="1852">
        <v>6.01</v>
      </c>
    </row>
    <row r="79" spans="1:8" ht="20.100000000000001" hidden="1" customHeight="1" x14ac:dyDescent="0.25">
      <c r="A79" s="1868">
        <v>38504</v>
      </c>
      <c r="B79" s="1863">
        <v>10</v>
      </c>
      <c r="C79" s="1864">
        <v>465</v>
      </c>
      <c r="D79" s="1864">
        <v>5208</v>
      </c>
      <c r="E79" s="1864">
        <v>179.6</v>
      </c>
      <c r="F79" s="1865" t="s">
        <v>803</v>
      </c>
      <c r="G79" s="1866">
        <v>1.62</v>
      </c>
      <c r="H79" s="1852">
        <v>5.98</v>
      </c>
    </row>
    <row r="80" spans="1:8" ht="20.100000000000001" hidden="1" customHeight="1" x14ac:dyDescent="0.25">
      <c r="A80" s="1868">
        <v>38534</v>
      </c>
      <c r="B80" s="1863">
        <v>35</v>
      </c>
      <c r="C80" s="1864">
        <v>1080</v>
      </c>
      <c r="D80" s="1864">
        <v>9733</v>
      </c>
      <c r="E80" s="1864">
        <v>361</v>
      </c>
      <c r="F80" s="1865" t="s">
        <v>4145</v>
      </c>
      <c r="G80" s="1866">
        <v>1.74</v>
      </c>
      <c r="H80" s="1852">
        <v>5.94</v>
      </c>
    </row>
    <row r="81" spans="1:15" ht="20.100000000000001" hidden="1" customHeight="1" x14ac:dyDescent="0.25">
      <c r="A81" s="1868">
        <v>38565</v>
      </c>
      <c r="B81" s="1863">
        <v>45</v>
      </c>
      <c r="C81" s="1864">
        <v>635</v>
      </c>
      <c r="D81" s="1864">
        <v>8734</v>
      </c>
      <c r="E81" s="1864">
        <v>281.7</v>
      </c>
      <c r="F81" s="1865" t="s">
        <v>4146</v>
      </c>
      <c r="G81" s="1866">
        <v>4.9000000000000004</v>
      </c>
      <c r="H81" s="1852">
        <v>6.22</v>
      </c>
    </row>
    <row r="82" spans="1:15" ht="20.100000000000001" hidden="1" customHeight="1" x14ac:dyDescent="0.25">
      <c r="A82" s="1868">
        <v>38596</v>
      </c>
      <c r="B82" s="1863">
        <v>20</v>
      </c>
      <c r="C82" s="1864">
        <v>525</v>
      </c>
      <c r="D82" s="1864">
        <v>5817</v>
      </c>
      <c r="E82" s="1864">
        <v>232.7</v>
      </c>
      <c r="F82" s="1865" t="s">
        <v>3209</v>
      </c>
      <c r="G82" s="1866">
        <v>2.98</v>
      </c>
      <c r="H82" s="1852">
        <v>6.4</v>
      </c>
    </row>
    <row r="83" spans="1:15" ht="20.100000000000001" hidden="1" customHeight="1" x14ac:dyDescent="0.25">
      <c r="A83" s="1868">
        <v>38626</v>
      </c>
      <c r="B83" s="1863">
        <v>140</v>
      </c>
      <c r="C83" s="1864">
        <v>965</v>
      </c>
      <c r="D83" s="1864">
        <v>14032</v>
      </c>
      <c r="E83" s="1864">
        <v>452.6</v>
      </c>
      <c r="F83" s="1865" t="s">
        <v>830</v>
      </c>
      <c r="G83" s="1866">
        <v>2.82</v>
      </c>
      <c r="H83" s="1852">
        <v>6.38</v>
      </c>
      <c r="K83" s="1874"/>
    </row>
    <row r="84" spans="1:15" ht="20.100000000000001" hidden="1" customHeight="1" x14ac:dyDescent="0.25">
      <c r="A84" s="1868">
        <v>38657</v>
      </c>
      <c r="B84" s="1863">
        <v>100</v>
      </c>
      <c r="C84" s="1864">
        <v>690</v>
      </c>
      <c r="D84" s="1864">
        <v>6927</v>
      </c>
      <c r="E84" s="1864">
        <v>238.9</v>
      </c>
      <c r="F84" s="1865" t="s">
        <v>830</v>
      </c>
      <c r="G84" s="1866">
        <v>2.89</v>
      </c>
      <c r="H84" s="1852">
        <v>6.42</v>
      </c>
    </row>
    <row r="85" spans="1:15" ht="20.100000000000001" hidden="1" customHeight="1" x14ac:dyDescent="0.25">
      <c r="A85" s="1868">
        <v>38687</v>
      </c>
      <c r="B85" s="1863">
        <v>40</v>
      </c>
      <c r="C85" s="1864">
        <v>1175</v>
      </c>
      <c r="D85" s="1864">
        <v>10982</v>
      </c>
      <c r="E85" s="1864">
        <v>366.1</v>
      </c>
      <c r="F85" s="1865" t="s">
        <v>2082</v>
      </c>
      <c r="G85" s="1866">
        <v>3.87</v>
      </c>
      <c r="H85" s="1852">
        <v>7.16</v>
      </c>
    </row>
    <row r="86" spans="1:15" ht="20.100000000000001" hidden="1" customHeight="1" x14ac:dyDescent="0.25">
      <c r="A86" s="1868">
        <v>38718</v>
      </c>
      <c r="B86" s="1863">
        <v>40</v>
      </c>
      <c r="C86" s="1864">
        <v>1175</v>
      </c>
      <c r="D86" s="1864">
        <v>11848</v>
      </c>
      <c r="E86" s="1864">
        <v>382.19</v>
      </c>
      <c r="F86" s="1865" t="s">
        <v>4147</v>
      </c>
      <c r="G86" s="1866">
        <v>5.68</v>
      </c>
      <c r="H86" s="1852">
        <v>7.53</v>
      </c>
    </row>
    <row r="87" spans="1:15" ht="20.100000000000001" hidden="1" customHeight="1" x14ac:dyDescent="0.25">
      <c r="A87" s="1868">
        <v>38749</v>
      </c>
      <c r="B87" s="1863">
        <v>30</v>
      </c>
      <c r="C87" s="1864">
        <v>725</v>
      </c>
      <c r="D87" s="1864">
        <v>5512</v>
      </c>
      <c r="E87" s="1864">
        <v>220</v>
      </c>
      <c r="F87" s="1865" t="s">
        <v>968</v>
      </c>
      <c r="G87" s="1866">
        <v>3.87</v>
      </c>
      <c r="H87" s="1852">
        <v>7.44</v>
      </c>
    </row>
    <row r="88" spans="1:15" ht="20.100000000000001" hidden="1" customHeight="1" x14ac:dyDescent="0.25">
      <c r="A88" s="1868">
        <v>38777</v>
      </c>
      <c r="B88" s="1863">
        <v>19</v>
      </c>
      <c r="C88" s="1864">
        <v>280</v>
      </c>
      <c r="D88" s="1864">
        <v>2453</v>
      </c>
      <c r="E88" s="1864">
        <v>82</v>
      </c>
      <c r="F88" s="1865" t="s">
        <v>968</v>
      </c>
      <c r="G88" s="1866">
        <v>3.83</v>
      </c>
      <c r="H88" s="1852">
        <v>7.52</v>
      </c>
    </row>
    <row r="89" spans="1:15" ht="20.100000000000001" hidden="1" customHeight="1" x14ac:dyDescent="0.25">
      <c r="A89" s="1868">
        <v>38808</v>
      </c>
      <c r="B89" s="1863">
        <v>44</v>
      </c>
      <c r="C89" s="1864">
        <v>630</v>
      </c>
      <c r="D89" s="1864">
        <v>10167</v>
      </c>
      <c r="E89" s="1864">
        <v>363.1</v>
      </c>
      <c r="F89" s="1865" t="s">
        <v>4148</v>
      </c>
      <c r="G89" s="1866">
        <v>3.88</v>
      </c>
      <c r="H89" s="1852">
        <v>7.51</v>
      </c>
      <c r="L89" s="1827"/>
      <c r="N89" s="1827"/>
      <c r="O89" s="1855"/>
    </row>
    <row r="90" spans="1:15" ht="20.100000000000001" hidden="1" customHeight="1" x14ac:dyDescent="0.25">
      <c r="A90" s="1868">
        <v>38838</v>
      </c>
      <c r="B90" s="1863">
        <v>15</v>
      </c>
      <c r="C90" s="1864">
        <v>1050</v>
      </c>
      <c r="D90" s="1864">
        <v>10439</v>
      </c>
      <c r="E90" s="1864">
        <v>336.7</v>
      </c>
      <c r="F90" s="1865" t="s">
        <v>1985</v>
      </c>
      <c r="G90" s="1866">
        <v>3.52</v>
      </c>
      <c r="H90" s="1852">
        <v>7.47</v>
      </c>
    </row>
    <row r="91" spans="1:15" ht="20.100000000000001" hidden="1" customHeight="1" x14ac:dyDescent="0.25">
      <c r="A91" s="1868">
        <v>38869</v>
      </c>
      <c r="B91" s="1863">
        <v>6</v>
      </c>
      <c r="C91" s="1864">
        <v>625</v>
      </c>
      <c r="D91" s="1864">
        <v>4852</v>
      </c>
      <c r="E91" s="1864">
        <v>194.08</v>
      </c>
      <c r="F91" s="1865" t="s">
        <v>1106</v>
      </c>
      <c r="G91" s="1866">
        <v>3.54</v>
      </c>
      <c r="H91" s="1852">
        <v>7.34</v>
      </c>
    </row>
    <row r="92" spans="1:15" ht="20.100000000000001" hidden="1" customHeight="1" x14ac:dyDescent="0.25">
      <c r="A92" s="1868">
        <v>38899</v>
      </c>
      <c r="B92" s="1863">
        <v>25</v>
      </c>
      <c r="C92" s="1864">
        <v>718.5</v>
      </c>
      <c r="D92" s="1864">
        <v>6063.5</v>
      </c>
      <c r="E92" s="1864">
        <v>209.09</v>
      </c>
      <c r="F92" s="1865" t="s">
        <v>1106</v>
      </c>
      <c r="G92" s="1866">
        <v>3.65</v>
      </c>
      <c r="H92" s="1852">
        <v>7.34</v>
      </c>
    </row>
    <row r="93" spans="1:15" ht="20.100000000000001" hidden="1" customHeight="1" x14ac:dyDescent="0.25">
      <c r="A93" s="1868">
        <v>38930</v>
      </c>
      <c r="B93" s="1863">
        <v>205</v>
      </c>
      <c r="C93" s="1864">
        <v>1651</v>
      </c>
      <c r="D93" s="1864">
        <v>15286</v>
      </c>
      <c r="E93" s="1864">
        <v>493.09699999999998</v>
      </c>
      <c r="F93" s="1865" t="s">
        <v>4149</v>
      </c>
      <c r="G93" s="1866">
        <v>5.15</v>
      </c>
      <c r="H93" s="1852">
        <v>7.26</v>
      </c>
    </row>
    <row r="94" spans="1:15" ht="20.100000000000001" hidden="1" customHeight="1" x14ac:dyDescent="0.25">
      <c r="A94" s="1868">
        <v>38961</v>
      </c>
      <c r="B94" s="1863">
        <v>40</v>
      </c>
      <c r="C94" s="1864">
        <v>1075</v>
      </c>
      <c r="D94" s="1864">
        <v>14115</v>
      </c>
      <c r="E94" s="1864">
        <v>470</v>
      </c>
      <c r="F94" s="1865" t="s">
        <v>3267</v>
      </c>
      <c r="G94" s="1866">
        <v>8.0399999999999991</v>
      </c>
      <c r="H94" s="1852">
        <v>8.7899999999999991</v>
      </c>
    </row>
    <row r="95" spans="1:15" ht="20.100000000000001" hidden="1" customHeight="1" x14ac:dyDescent="0.25">
      <c r="A95" s="1868">
        <v>38991</v>
      </c>
      <c r="B95" s="1875">
        <v>450</v>
      </c>
      <c r="C95" s="1864">
        <v>1290</v>
      </c>
      <c r="D95" s="1864">
        <v>24863</v>
      </c>
      <c r="E95" s="1876">
        <v>802</v>
      </c>
      <c r="F95" s="1876" t="s">
        <v>4150</v>
      </c>
      <c r="G95" s="1877">
        <v>10.83</v>
      </c>
      <c r="H95" s="1878">
        <v>10.17</v>
      </c>
    </row>
    <row r="96" spans="1:15" ht="20.100000000000001" hidden="1" customHeight="1" x14ac:dyDescent="0.25">
      <c r="A96" s="1868">
        <v>39022</v>
      </c>
      <c r="B96" s="1863">
        <v>197</v>
      </c>
      <c r="C96" s="1864">
        <v>1005</v>
      </c>
      <c r="D96" s="1864">
        <v>17569.5</v>
      </c>
      <c r="E96" s="1864">
        <v>585.65</v>
      </c>
      <c r="F96" s="1865" t="s">
        <v>1702</v>
      </c>
      <c r="G96" s="1866">
        <v>8.98</v>
      </c>
      <c r="H96" s="1852">
        <v>10.66</v>
      </c>
    </row>
    <row r="97" spans="1:11" ht="20.100000000000001" hidden="1" customHeight="1" x14ac:dyDescent="0.25">
      <c r="A97" s="1868">
        <v>39052</v>
      </c>
      <c r="B97" s="1863">
        <v>10</v>
      </c>
      <c r="C97" s="1864">
        <v>595</v>
      </c>
      <c r="D97" s="1864">
        <v>6183.5</v>
      </c>
      <c r="E97" s="1864">
        <v>237.8</v>
      </c>
      <c r="F97" s="1865" t="s">
        <v>4151</v>
      </c>
      <c r="G97" s="1866">
        <v>8.86</v>
      </c>
      <c r="H97" s="1852">
        <v>11.84</v>
      </c>
    </row>
    <row r="98" spans="1:11" ht="20.100000000000001" hidden="1" customHeight="1" x14ac:dyDescent="0.25">
      <c r="A98" s="1868">
        <v>39083</v>
      </c>
      <c r="B98" s="1863">
        <v>100</v>
      </c>
      <c r="C98" s="1864">
        <v>918</v>
      </c>
      <c r="D98" s="1864">
        <v>13445</v>
      </c>
      <c r="E98" s="1864">
        <v>433.7</v>
      </c>
      <c r="F98" s="1865" t="s">
        <v>952</v>
      </c>
      <c r="G98" s="1866">
        <v>8.5500000000000007</v>
      </c>
      <c r="H98" s="1852">
        <v>12.99</v>
      </c>
    </row>
    <row r="99" spans="1:11" ht="20.100000000000001" hidden="1" customHeight="1" x14ac:dyDescent="0.25">
      <c r="A99" s="1868">
        <v>39114</v>
      </c>
      <c r="B99" s="1863">
        <v>113.5</v>
      </c>
      <c r="C99" s="1864">
        <v>730</v>
      </c>
      <c r="D99" s="1864">
        <v>8733</v>
      </c>
      <c r="E99" s="1864">
        <v>311.89999999999998</v>
      </c>
      <c r="F99" s="1865" t="s">
        <v>4152</v>
      </c>
      <c r="G99" s="1866">
        <v>9.0399999999999991</v>
      </c>
      <c r="H99" s="1852">
        <v>13.25</v>
      </c>
    </row>
    <row r="100" spans="1:11" ht="20.100000000000001" hidden="1" customHeight="1" x14ac:dyDescent="0.25">
      <c r="A100" s="1868">
        <v>39142</v>
      </c>
      <c r="B100" s="1875">
        <v>26</v>
      </c>
      <c r="C100" s="1864">
        <v>1094</v>
      </c>
      <c r="D100" s="1864">
        <v>8516</v>
      </c>
      <c r="E100" s="1876">
        <v>284</v>
      </c>
      <c r="F100" s="1876" t="s">
        <v>3410</v>
      </c>
      <c r="G100" s="1877">
        <v>8.31</v>
      </c>
      <c r="H100" s="1878">
        <v>12.11</v>
      </c>
      <c r="J100" s="1879"/>
      <c r="K100" s="1854"/>
    </row>
    <row r="101" spans="1:11" ht="20.100000000000001" hidden="1" customHeight="1" x14ac:dyDescent="0.25">
      <c r="A101" s="1868">
        <v>39173</v>
      </c>
      <c r="B101" s="1863">
        <v>18</v>
      </c>
      <c r="C101" s="1864">
        <v>730</v>
      </c>
      <c r="D101" s="1864">
        <v>6819.5</v>
      </c>
      <c r="E101" s="1864">
        <v>227.3</v>
      </c>
      <c r="F101" s="1865" t="s">
        <v>4153</v>
      </c>
      <c r="G101" s="1866">
        <v>8.1</v>
      </c>
      <c r="H101" s="1852">
        <v>11.47</v>
      </c>
      <c r="J101" s="1879"/>
      <c r="K101" s="1854"/>
    </row>
    <row r="102" spans="1:11" ht="20.100000000000001" hidden="1" customHeight="1" x14ac:dyDescent="0.25">
      <c r="A102" s="1868">
        <v>39203</v>
      </c>
      <c r="B102" s="1863">
        <v>30</v>
      </c>
      <c r="C102" s="1864">
        <v>1095</v>
      </c>
      <c r="D102" s="1864">
        <v>11416.5</v>
      </c>
      <c r="E102" s="1864">
        <v>368</v>
      </c>
      <c r="F102" s="1865" t="s">
        <v>3410</v>
      </c>
      <c r="G102" s="1866">
        <v>8.3699999999999992</v>
      </c>
      <c r="H102" s="1852">
        <v>11.67</v>
      </c>
      <c r="J102" s="1879"/>
      <c r="K102" s="1854"/>
    </row>
    <row r="103" spans="1:11" ht="20.100000000000001" hidden="1" customHeight="1" x14ac:dyDescent="0.25">
      <c r="A103" s="1868">
        <v>39240</v>
      </c>
      <c r="B103" s="1863">
        <v>35</v>
      </c>
      <c r="C103" s="1864">
        <v>520</v>
      </c>
      <c r="D103" s="1864">
        <v>7316</v>
      </c>
      <c r="E103" s="1864">
        <v>252.3</v>
      </c>
      <c r="F103" s="1865" t="s">
        <v>4154</v>
      </c>
      <c r="G103" s="1866">
        <v>8.31</v>
      </c>
      <c r="H103" s="1852">
        <v>11.08</v>
      </c>
      <c r="J103" s="1879"/>
      <c r="K103" s="1854"/>
    </row>
    <row r="104" spans="1:11" ht="20.100000000000001" hidden="1" customHeight="1" x14ac:dyDescent="0.25">
      <c r="A104" s="1868">
        <v>39270</v>
      </c>
      <c r="B104" s="1863">
        <v>35</v>
      </c>
      <c r="C104" s="1864">
        <v>1300</v>
      </c>
      <c r="D104" s="1864">
        <v>11424</v>
      </c>
      <c r="E104" s="1864">
        <v>369</v>
      </c>
      <c r="F104" s="1865" t="s">
        <v>4155</v>
      </c>
      <c r="G104" s="1866">
        <v>8.77</v>
      </c>
      <c r="H104" s="1852">
        <v>11.23</v>
      </c>
      <c r="J104" s="1879"/>
      <c r="K104" s="1854"/>
    </row>
    <row r="105" spans="1:11" ht="20.100000000000001" hidden="1" customHeight="1" x14ac:dyDescent="0.25">
      <c r="A105" s="1868">
        <v>39301</v>
      </c>
      <c r="B105" s="1863">
        <v>102</v>
      </c>
      <c r="C105" s="1864">
        <v>1355</v>
      </c>
      <c r="D105" s="1864">
        <v>14748</v>
      </c>
      <c r="E105" s="1864">
        <v>508.6</v>
      </c>
      <c r="F105" s="1865" t="s">
        <v>4156</v>
      </c>
      <c r="G105" s="1866">
        <v>8.77</v>
      </c>
      <c r="H105" s="1852">
        <v>10.199999999999999</v>
      </c>
    </row>
    <row r="106" spans="1:11" ht="20.100000000000001" hidden="1" customHeight="1" x14ac:dyDescent="0.25">
      <c r="A106" s="1868">
        <v>39332</v>
      </c>
      <c r="B106" s="1863">
        <v>180</v>
      </c>
      <c r="C106" s="1864">
        <v>1355</v>
      </c>
      <c r="D106" s="1864">
        <v>19377</v>
      </c>
      <c r="E106" s="1864">
        <v>645.9</v>
      </c>
      <c r="F106" s="1865" t="s">
        <v>4157</v>
      </c>
      <c r="G106" s="1866">
        <v>8.94</v>
      </c>
      <c r="H106" s="1852">
        <v>9.49</v>
      </c>
    </row>
    <row r="107" spans="1:11" ht="20.100000000000001" hidden="1" customHeight="1" x14ac:dyDescent="0.25">
      <c r="A107" s="1868">
        <v>39362</v>
      </c>
      <c r="B107" s="1863">
        <v>20</v>
      </c>
      <c r="C107" s="1864">
        <v>580</v>
      </c>
      <c r="D107" s="1864">
        <v>5229</v>
      </c>
      <c r="E107" s="1864">
        <v>169</v>
      </c>
      <c r="F107" s="1865" t="s">
        <v>4157</v>
      </c>
      <c r="G107" s="1866">
        <v>9.2200000000000006</v>
      </c>
      <c r="H107" s="1852">
        <v>9.24</v>
      </c>
    </row>
    <row r="108" spans="1:11" ht="20.100000000000001" hidden="1" customHeight="1" x14ac:dyDescent="0.25">
      <c r="A108" s="1868">
        <v>39393</v>
      </c>
      <c r="B108" s="1863">
        <v>15</v>
      </c>
      <c r="C108" s="1864">
        <v>765</v>
      </c>
      <c r="D108" s="1864">
        <v>7274</v>
      </c>
      <c r="E108" s="1864">
        <v>291</v>
      </c>
      <c r="F108" s="1865" t="s">
        <v>4158</v>
      </c>
      <c r="G108" s="1866">
        <v>8.6</v>
      </c>
      <c r="H108" s="1852">
        <v>9.07</v>
      </c>
    </row>
    <row r="109" spans="1:11" ht="20.100000000000001" hidden="1" customHeight="1" x14ac:dyDescent="0.25">
      <c r="A109" s="1868">
        <v>39423</v>
      </c>
      <c r="B109" s="1863">
        <v>50</v>
      </c>
      <c r="C109" s="1864">
        <v>570</v>
      </c>
      <c r="D109" s="1864">
        <v>8113</v>
      </c>
      <c r="E109" s="1864">
        <v>262</v>
      </c>
      <c r="F109" s="1865" t="s">
        <v>4159</v>
      </c>
      <c r="G109" s="1866">
        <v>8.75</v>
      </c>
      <c r="H109" s="1852">
        <v>9.93</v>
      </c>
    </row>
    <row r="110" spans="1:11" ht="20.100000000000001" hidden="1" customHeight="1" x14ac:dyDescent="0.25">
      <c r="A110" s="1868">
        <v>39454</v>
      </c>
      <c r="B110" s="1863">
        <v>100</v>
      </c>
      <c r="C110" s="1864">
        <v>494</v>
      </c>
      <c r="D110" s="1864">
        <v>9109</v>
      </c>
      <c r="E110" s="1864">
        <v>293.8</v>
      </c>
      <c r="F110" s="1865" t="s">
        <v>3410</v>
      </c>
      <c r="G110" s="1866">
        <v>8.67</v>
      </c>
      <c r="H110" s="1852">
        <v>9.82</v>
      </c>
    </row>
    <row r="111" spans="1:11" ht="20.100000000000001" hidden="1" customHeight="1" x14ac:dyDescent="0.25">
      <c r="A111" s="1868">
        <v>39485</v>
      </c>
      <c r="B111" s="1863">
        <v>210</v>
      </c>
      <c r="C111" s="1864">
        <v>985</v>
      </c>
      <c r="D111" s="1864">
        <v>19697</v>
      </c>
      <c r="E111" s="1864">
        <v>679.2</v>
      </c>
      <c r="F111" s="1865" t="s">
        <v>3423</v>
      </c>
      <c r="G111" s="1866">
        <v>8.0500000000000007</v>
      </c>
      <c r="H111" s="1852">
        <v>8.6300000000000008</v>
      </c>
    </row>
    <row r="112" spans="1:11" ht="20.100000000000001" hidden="1" customHeight="1" x14ac:dyDescent="0.25">
      <c r="A112" s="1868">
        <v>39514</v>
      </c>
      <c r="B112" s="1863">
        <v>40</v>
      </c>
      <c r="C112" s="1864">
        <v>1270</v>
      </c>
      <c r="D112" s="1864">
        <v>16270</v>
      </c>
      <c r="E112" s="1864">
        <v>524.79999999999995</v>
      </c>
      <c r="F112" s="1865" t="s">
        <v>4160</v>
      </c>
      <c r="G112" s="1866">
        <v>7.48</v>
      </c>
      <c r="H112" s="1852">
        <v>7.6</v>
      </c>
    </row>
    <row r="113" spans="1:8" ht="20.100000000000001" hidden="1" customHeight="1" x14ac:dyDescent="0.25">
      <c r="A113" s="1868">
        <v>39545</v>
      </c>
      <c r="B113" s="1863">
        <v>23</v>
      </c>
      <c r="C113" s="1864">
        <v>673</v>
      </c>
      <c r="D113" s="1864">
        <v>3832</v>
      </c>
      <c r="E113" s="1864">
        <v>128</v>
      </c>
      <c r="F113" s="1865" t="s">
        <v>4161</v>
      </c>
      <c r="G113" s="1866">
        <v>6.84</v>
      </c>
      <c r="H113" s="1852">
        <v>7.49</v>
      </c>
    </row>
    <row r="114" spans="1:8" ht="20.100000000000001" hidden="1" customHeight="1" x14ac:dyDescent="0.25">
      <c r="A114" s="1868">
        <v>39575</v>
      </c>
      <c r="B114" s="1863">
        <v>35</v>
      </c>
      <c r="C114" s="1864">
        <v>750</v>
      </c>
      <c r="D114" s="1864">
        <v>11303</v>
      </c>
      <c r="E114" s="1864">
        <v>364.61</v>
      </c>
      <c r="F114" s="1865" t="s">
        <v>4162</v>
      </c>
      <c r="G114" s="1866">
        <v>6.67</v>
      </c>
      <c r="H114" s="1852">
        <v>7.34</v>
      </c>
    </row>
    <row r="115" spans="1:8" ht="20.100000000000001" hidden="1" customHeight="1" x14ac:dyDescent="0.25">
      <c r="A115" s="1868">
        <v>39606</v>
      </c>
      <c r="B115" s="1863">
        <v>79</v>
      </c>
      <c r="C115" s="1864">
        <v>1014</v>
      </c>
      <c r="D115" s="1864">
        <v>9849</v>
      </c>
      <c r="E115" s="1864">
        <v>328.3</v>
      </c>
      <c r="F115" s="1865" t="s">
        <v>4163</v>
      </c>
      <c r="G115" s="1866">
        <v>6.54</v>
      </c>
      <c r="H115" s="1852">
        <v>7.35</v>
      </c>
    </row>
    <row r="116" spans="1:8" ht="20.100000000000001" hidden="1" customHeight="1" x14ac:dyDescent="0.25">
      <c r="A116" s="1868">
        <v>39636</v>
      </c>
      <c r="B116" s="1863">
        <v>120</v>
      </c>
      <c r="C116" s="1864">
        <v>2085</v>
      </c>
      <c r="D116" s="1864">
        <v>23482</v>
      </c>
      <c r="E116" s="1864">
        <v>757.5</v>
      </c>
      <c r="F116" s="1865" t="s">
        <v>4164</v>
      </c>
      <c r="G116" s="1866">
        <v>6.82</v>
      </c>
      <c r="H116" s="1852">
        <v>7.37</v>
      </c>
    </row>
    <row r="117" spans="1:8" ht="20.100000000000001" hidden="1" customHeight="1" x14ac:dyDescent="0.25">
      <c r="A117" s="1868">
        <v>39667</v>
      </c>
      <c r="B117" s="1863">
        <v>15</v>
      </c>
      <c r="C117" s="1864">
        <v>975</v>
      </c>
      <c r="D117" s="1864">
        <v>10122</v>
      </c>
      <c r="E117" s="1864">
        <v>326.52</v>
      </c>
      <c r="F117" s="1865" t="s">
        <v>780</v>
      </c>
      <c r="G117" s="1866">
        <v>6.78</v>
      </c>
      <c r="H117" s="1852">
        <v>7.83</v>
      </c>
    </row>
    <row r="118" spans="1:8" ht="20.100000000000001" hidden="1" customHeight="1" x14ac:dyDescent="0.25">
      <c r="A118" s="1868">
        <v>39698</v>
      </c>
      <c r="B118" s="1863">
        <v>650</v>
      </c>
      <c r="C118" s="1864">
        <v>2070</v>
      </c>
      <c r="D118" s="1864">
        <v>39405</v>
      </c>
      <c r="E118" s="1864">
        <v>1313.5</v>
      </c>
      <c r="F118" s="1865" t="s">
        <v>2593</v>
      </c>
      <c r="G118" s="1866">
        <v>8.9700000000000006</v>
      </c>
      <c r="H118" s="1852">
        <v>8.6999999999999993</v>
      </c>
    </row>
    <row r="119" spans="1:8" ht="20.100000000000001" hidden="1" customHeight="1" x14ac:dyDescent="0.25">
      <c r="A119" s="1868">
        <v>39728</v>
      </c>
      <c r="B119" s="1863">
        <v>125</v>
      </c>
      <c r="C119" s="1864">
        <v>2310</v>
      </c>
      <c r="D119" s="1864">
        <v>25466</v>
      </c>
      <c r="E119" s="1864">
        <v>821</v>
      </c>
      <c r="F119" s="1865" t="s">
        <v>4165</v>
      </c>
      <c r="G119" s="1866">
        <v>8.94</v>
      </c>
      <c r="H119" s="1852">
        <v>9.39</v>
      </c>
    </row>
    <row r="120" spans="1:8" ht="20.100000000000001" hidden="1" customHeight="1" x14ac:dyDescent="0.25">
      <c r="A120" s="1868">
        <v>39759</v>
      </c>
      <c r="B120" s="1863">
        <v>59</v>
      </c>
      <c r="C120" s="1864">
        <v>1324</v>
      </c>
      <c r="D120" s="1864">
        <v>14905</v>
      </c>
      <c r="E120" s="1864">
        <v>496.84</v>
      </c>
      <c r="F120" s="1865" t="s">
        <v>2593</v>
      </c>
      <c r="G120" s="1866">
        <v>8.89</v>
      </c>
      <c r="H120" s="1852">
        <v>9.2799999999999994</v>
      </c>
    </row>
    <row r="121" spans="1:8" ht="20.100000000000001" hidden="1" customHeight="1" x14ac:dyDescent="0.25">
      <c r="A121" s="1868">
        <v>39789</v>
      </c>
      <c r="B121" s="1863">
        <v>19.34</v>
      </c>
      <c r="C121" s="1864">
        <v>1549.34</v>
      </c>
      <c r="D121" s="1864">
        <v>12040.54</v>
      </c>
      <c r="E121" s="1864">
        <v>388.4</v>
      </c>
      <c r="F121" s="1865" t="s">
        <v>3343</v>
      </c>
      <c r="G121" s="1866">
        <v>7.24</v>
      </c>
      <c r="H121" s="1852">
        <v>9.06</v>
      </c>
    </row>
    <row r="122" spans="1:8" ht="20.100000000000001" hidden="1" customHeight="1" x14ac:dyDescent="0.25">
      <c r="A122" s="1868">
        <v>39820</v>
      </c>
      <c r="B122" s="1863">
        <v>14.5</v>
      </c>
      <c r="C122" s="1864">
        <v>1504.34</v>
      </c>
      <c r="D122" s="1864">
        <v>19368.099999999999</v>
      </c>
      <c r="E122" s="1864">
        <v>624.78</v>
      </c>
      <c r="F122" s="1865" t="s">
        <v>3511</v>
      </c>
      <c r="G122" s="1866">
        <v>6.96</v>
      </c>
      <c r="H122" s="1852">
        <v>8.2100000000000009</v>
      </c>
    </row>
    <row r="123" spans="1:8" ht="20.100000000000001" hidden="1" customHeight="1" x14ac:dyDescent="0.25">
      <c r="A123" s="1868">
        <v>39851</v>
      </c>
      <c r="B123" s="1863">
        <v>4.5</v>
      </c>
      <c r="C123" s="1864">
        <v>1229.5</v>
      </c>
      <c r="D123" s="1864">
        <v>11511</v>
      </c>
      <c r="E123" s="1864">
        <v>411</v>
      </c>
      <c r="F123" s="1865" t="s">
        <v>825</v>
      </c>
      <c r="G123" s="1866">
        <v>6.53</v>
      </c>
      <c r="H123" s="1852">
        <v>7.17</v>
      </c>
    </row>
    <row r="124" spans="1:8" ht="20.100000000000001" hidden="1" customHeight="1" x14ac:dyDescent="0.25">
      <c r="A124" s="1868">
        <v>39879</v>
      </c>
      <c r="B124" s="1863">
        <v>5</v>
      </c>
      <c r="C124" s="1864">
        <v>1020</v>
      </c>
      <c r="D124" s="1864">
        <v>12544.5</v>
      </c>
      <c r="E124" s="1864">
        <v>404.7</v>
      </c>
      <c r="F124" s="1865" t="s">
        <v>4166</v>
      </c>
      <c r="G124" s="1866">
        <v>5.77</v>
      </c>
      <c r="H124" s="1852">
        <v>6.31</v>
      </c>
    </row>
    <row r="125" spans="1:8" ht="20.100000000000001" hidden="1" customHeight="1" x14ac:dyDescent="0.25">
      <c r="A125" s="1868">
        <v>39910</v>
      </c>
      <c r="B125" s="1863">
        <v>44.5</v>
      </c>
      <c r="C125" s="1864">
        <v>619.5</v>
      </c>
      <c r="D125" s="1864">
        <v>9119.5</v>
      </c>
      <c r="E125" s="1864">
        <v>303.98</v>
      </c>
      <c r="F125" s="1865" t="s">
        <v>4167</v>
      </c>
      <c r="G125" s="1866">
        <v>4.8099999999999996</v>
      </c>
      <c r="H125" s="1852">
        <v>5.0999999999999996</v>
      </c>
    </row>
    <row r="126" spans="1:8" ht="20.100000000000001" hidden="1" customHeight="1" x14ac:dyDescent="0.25">
      <c r="A126" s="1868">
        <v>39940</v>
      </c>
      <c r="B126" s="1863">
        <v>144.5</v>
      </c>
      <c r="C126" s="1864">
        <v>839.5</v>
      </c>
      <c r="D126" s="1864">
        <v>10281.5</v>
      </c>
      <c r="E126" s="1864">
        <v>331.66</v>
      </c>
      <c r="F126" s="1865" t="s">
        <v>4168</v>
      </c>
      <c r="G126" s="1866">
        <v>4.7</v>
      </c>
      <c r="H126" s="1852">
        <v>4.8099999999999996</v>
      </c>
    </row>
    <row r="127" spans="1:8" ht="20.100000000000001" hidden="1" customHeight="1" x14ac:dyDescent="0.25">
      <c r="A127" s="1868">
        <v>39971</v>
      </c>
      <c r="B127" s="1863">
        <v>104.5</v>
      </c>
      <c r="C127" s="1864">
        <v>1119.5</v>
      </c>
      <c r="D127" s="1864">
        <v>11690</v>
      </c>
      <c r="E127" s="1864">
        <v>389.67</v>
      </c>
      <c r="F127" s="1865" t="s">
        <v>882</v>
      </c>
      <c r="G127" s="1866">
        <v>4.28</v>
      </c>
      <c r="H127" s="1852">
        <v>4.75</v>
      </c>
    </row>
    <row r="128" spans="1:8" ht="20.100000000000001" hidden="1" customHeight="1" x14ac:dyDescent="0.25">
      <c r="A128" s="1868">
        <v>40001</v>
      </c>
      <c r="B128" s="1863">
        <v>4.66</v>
      </c>
      <c r="C128" s="1864">
        <v>864.5</v>
      </c>
      <c r="D128" s="1864">
        <v>10376.1</v>
      </c>
      <c r="E128" s="1864">
        <v>334.71</v>
      </c>
      <c r="F128" s="1865" t="s">
        <v>882</v>
      </c>
      <c r="G128" s="1866">
        <v>4.05</v>
      </c>
      <c r="H128" s="1852">
        <v>4.6900000000000004</v>
      </c>
    </row>
    <row r="129" spans="1:8" ht="20.100000000000001" hidden="1" customHeight="1" x14ac:dyDescent="0.25">
      <c r="A129" s="1868">
        <v>40032</v>
      </c>
      <c r="B129" s="1863">
        <v>70</v>
      </c>
      <c r="C129" s="1864">
        <v>1444.6</v>
      </c>
      <c r="D129" s="1864">
        <v>16163.6</v>
      </c>
      <c r="E129" s="1864">
        <v>577.27</v>
      </c>
      <c r="F129" s="1865" t="s">
        <v>4169</v>
      </c>
      <c r="G129" s="1866">
        <v>4.0199999999999996</v>
      </c>
      <c r="H129" s="1852">
        <v>4.51</v>
      </c>
    </row>
    <row r="130" spans="1:8" ht="20.100000000000001" hidden="1" customHeight="1" x14ac:dyDescent="0.25">
      <c r="A130" s="1868">
        <v>40063</v>
      </c>
      <c r="B130" s="1863">
        <v>100</v>
      </c>
      <c r="C130" s="1864">
        <v>1090</v>
      </c>
      <c r="D130" s="1864">
        <v>16460</v>
      </c>
      <c r="E130" s="1864">
        <v>549</v>
      </c>
      <c r="F130" s="1865" t="s">
        <v>4170</v>
      </c>
      <c r="G130" s="1866">
        <v>4.0599999999999996</v>
      </c>
      <c r="H130" s="1852">
        <v>4.4400000000000004</v>
      </c>
    </row>
    <row r="131" spans="1:8" ht="20.100000000000001" hidden="1" customHeight="1" x14ac:dyDescent="0.25">
      <c r="A131" s="1868">
        <v>40093</v>
      </c>
      <c r="B131" s="1863">
        <v>175</v>
      </c>
      <c r="C131" s="1864">
        <v>1255</v>
      </c>
      <c r="D131" s="1864">
        <v>14700</v>
      </c>
      <c r="E131" s="1864">
        <v>474.19</v>
      </c>
      <c r="F131" s="1865" t="s">
        <v>4170</v>
      </c>
      <c r="G131" s="1866">
        <v>4.04</v>
      </c>
      <c r="H131" s="1852">
        <v>4.7300000000000004</v>
      </c>
    </row>
    <row r="132" spans="1:8" ht="20.100000000000001" hidden="1" customHeight="1" x14ac:dyDescent="0.25">
      <c r="A132" s="1868">
        <v>40124</v>
      </c>
      <c r="B132" s="1863">
        <v>55</v>
      </c>
      <c r="C132" s="1864">
        <v>895</v>
      </c>
      <c r="D132" s="1864">
        <v>13796</v>
      </c>
      <c r="E132" s="1864">
        <v>459.87</v>
      </c>
      <c r="F132" s="1865" t="s">
        <v>4171</v>
      </c>
      <c r="G132" s="1866">
        <v>4.0199999999999996</v>
      </c>
      <c r="H132" s="1852">
        <v>4.53</v>
      </c>
    </row>
    <row r="133" spans="1:8" ht="20.100000000000001" hidden="1" customHeight="1" x14ac:dyDescent="0.25">
      <c r="A133" s="1868">
        <v>40148</v>
      </c>
      <c r="B133" s="1863">
        <v>75</v>
      </c>
      <c r="C133" s="1864">
        <v>1932.5</v>
      </c>
      <c r="D133" s="1864">
        <v>23618.5</v>
      </c>
      <c r="E133" s="1864">
        <v>761.89</v>
      </c>
      <c r="F133" s="1865" t="s">
        <v>3241</v>
      </c>
      <c r="G133" s="1866">
        <v>4.26</v>
      </c>
      <c r="H133" s="1852">
        <v>4.4000000000000004</v>
      </c>
    </row>
    <row r="134" spans="1:8" ht="20.100000000000001" hidden="1" customHeight="1" x14ac:dyDescent="0.25">
      <c r="A134" s="1868">
        <v>40179</v>
      </c>
      <c r="B134" s="1863">
        <v>70.400000000000006</v>
      </c>
      <c r="C134" s="1864">
        <v>1245.4000000000001</v>
      </c>
      <c r="D134" s="1864">
        <v>16488.2</v>
      </c>
      <c r="E134" s="1864">
        <v>531.88</v>
      </c>
      <c r="F134" s="1865" t="s">
        <v>3241</v>
      </c>
      <c r="G134" s="1866">
        <v>4.26</v>
      </c>
      <c r="H134" s="1852">
        <v>4.51</v>
      </c>
    </row>
    <row r="135" spans="1:8" ht="20.100000000000001" hidden="1" customHeight="1" x14ac:dyDescent="0.25">
      <c r="A135" s="1868">
        <v>40210</v>
      </c>
      <c r="B135" s="1863">
        <v>70.400000000000006</v>
      </c>
      <c r="C135" s="1864">
        <v>1245</v>
      </c>
      <c r="D135" s="1864">
        <v>16179.2</v>
      </c>
      <c r="E135" s="1864">
        <v>577.83000000000004</v>
      </c>
      <c r="F135" s="1865" t="s">
        <v>4172</v>
      </c>
      <c r="G135" s="1866">
        <v>3.91</v>
      </c>
      <c r="H135" s="1852">
        <v>4.5</v>
      </c>
    </row>
    <row r="136" spans="1:8" ht="20.100000000000001" hidden="1" customHeight="1" x14ac:dyDescent="0.25">
      <c r="A136" s="1868">
        <v>40238</v>
      </c>
      <c r="B136" s="1863">
        <v>20.399999999999999</v>
      </c>
      <c r="C136" s="1864">
        <v>800.4</v>
      </c>
      <c r="D136" s="1864">
        <v>4135.3999999999996</v>
      </c>
      <c r="E136" s="1864">
        <v>133.4</v>
      </c>
      <c r="F136" s="1865" t="s">
        <v>4173</v>
      </c>
      <c r="G136" s="1866">
        <v>3.88</v>
      </c>
      <c r="H136" s="1852">
        <v>4.3099999999999996</v>
      </c>
    </row>
    <row r="137" spans="1:8" ht="20.100000000000001" hidden="1" customHeight="1" x14ac:dyDescent="0.25">
      <c r="A137" s="1868">
        <v>40269</v>
      </c>
      <c r="B137" s="1863">
        <v>20.399999999999999</v>
      </c>
      <c r="C137" s="1864">
        <v>655.4</v>
      </c>
      <c r="D137" s="1864">
        <v>7522</v>
      </c>
      <c r="E137" s="1864">
        <v>250.73</v>
      </c>
      <c r="F137" s="1865" t="s">
        <v>4174</v>
      </c>
      <c r="G137" s="1866">
        <v>3.94</v>
      </c>
      <c r="H137" s="1852">
        <v>4.51</v>
      </c>
    </row>
    <row r="138" spans="1:8" ht="20.100000000000001" hidden="1" customHeight="1" x14ac:dyDescent="0.25">
      <c r="A138" s="1868">
        <v>40299</v>
      </c>
      <c r="B138" s="1863">
        <v>20.399999999999999</v>
      </c>
      <c r="C138" s="1864">
        <v>915.4</v>
      </c>
      <c r="D138" s="1864">
        <v>9407.4</v>
      </c>
      <c r="E138" s="1864">
        <v>303.45999999999998</v>
      </c>
      <c r="F138" s="1865" t="s">
        <v>4173</v>
      </c>
      <c r="G138" s="1866">
        <v>3.74</v>
      </c>
      <c r="H138" s="1852">
        <v>4.04</v>
      </c>
    </row>
    <row r="139" spans="1:8" ht="20.100000000000001" hidden="1" customHeight="1" x14ac:dyDescent="0.25">
      <c r="A139" s="1868">
        <v>40330</v>
      </c>
      <c r="B139" s="1863">
        <v>20.399999999999999</v>
      </c>
      <c r="C139" s="1864">
        <v>1515.4</v>
      </c>
      <c r="D139" s="1864">
        <v>10598</v>
      </c>
      <c r="E139" s="1864">
        <v>353.3</v>
      </c>
      <c r="F139" s="1865" t="s">
        <v>4175</v>
      </c>
      <c r="G139" s="1866">
        <v>3.36</v>
      </c>
      <c r="H139" s="1852">
        <v>3.47</v>
      </c>
    </row>
    <row r="140" spans="1:8" ht="20.100000000000001" hidden="1" customHeight="1" x14ac:dyDescent="0.25">
      <c r="A140" s="1868">
        <v>40360</v>
      </c>
      <c r="B140" s="1863">
        <v>5</v>
      </c>
      <c r="C140" s="1864">
        <v>1150</v>
      </c>
      <c r="D140" s="1864">
        <v>7431</v>
      </c>
      <c r="E140" s="1864">
        <v>239.71</v>
      </c>
      <c r="F140" s="1865" t="s">
        <v>4176</v>
      </c>
      <c r="G140" s="1866">
        <v>3.45</v>
      </c>
      <c r="H140" s="1852">
        <v>3.87</v>
      </c>
    </row>
    <row r="141" spans="1:8" ht="20.100000000000001" hidden="1" customHeight="1" x14ac:dyDescent="0.25">
      <c r="A141" s="1868">
        <v>40391</v>
      </c>
      <c r="B141" s="1863">
        <v>15</v>
      </c>
      <c r="C141" s="1864">
        <v>360</v>
      </c>
      <c r="D141" s="1864">
        <v>2422</v>
      </c>
      <c r="E141" s="1864">
        <v>100.92</v>
      </c>
      <c r="F141" s="1865" t="s">
        <v>4177</v>
      </c>
      <c r="G141" s="1866">
        <v>2.52</v>
      </c>
      <c r="H141" s="1852">
        <v>3.02</v>
      </c>
    </row>
    <row r="142" spans="1:8" ht="20.100000000000001" hidden="1" customHeight="1" x14ac:dyDescent="0.25">
      <c r="A142" s="1868">
        <v>40422</v>
      </c>
      <c r="B142" s="1863">
        <v>60</v>
      </c>
      <c r="C142" s="1864">
        <v>490</v>
      </c>
      <c r="D142" s="1864">
        <v>7090</v>
      </c>
      <c r="E142" s="1864">
        <v>253</v>
      </c>
      <c r="F142" s="1865" t="s">
        <v>4178</v>
      </c>
      <c r="G142" s="1866">
        <v>2.0699999999999998</v>
      </c>
      <c r="H142" s="1852">
        <v>2.73</v>
      </c>
    </row>
    <row r="143" spans="1:8" ht="20.100000000000001" hidden="1" customHeight="1" x14ac:dyDescent="0.25">
      <c r="A143" s="1868">
        <v>40452</v>
      </c>
      <c r="B143" s="1863">
        <v>95</v>
      </c>
      <c r="C143" s="1864">
        <v>670</v>
      </c>
      <c r="D143" s="1864">
        <v>11070</v>
      </c>
      <c r="E143" s="1864">
        <v>357.1</v>
      </c>
      <c r="F143" s="1865" t="s">
        <v>3096</v>
      </c>
      <c r="G143" s="1866">
        <v>2.27</v>
      </c>
      <c r="H143" s="1852">
        <v>4.3099999999999996</v>
      </c>
    </row>
    <row r="144" spans="1:8" ht="20.100000000000001" hidden="1" customHeight="1" x14ac:dyDescent="0.25">
      <c r="A144" s="1868">
        <v>40483</v>
      </c>
      <c r="B144" s="1863">
        <v>157</v>
      </c>
      <c r="C144" s="1864">
        <v>730</v>
      </c>
      <c r="D144" s="1864">
        <v>9951</v>
      </c>
      <c r="E144" s="1864">
        <v>331.7</v>
      </c>
      <c r="F144" s="1865" t="s">
        <v>4178</v>
      </c>
      <c r="G144" s="1866">
        <v>2.17</v>
      </c>
      <c r="H144" s="1852">
        <v>3.95</v>
      </c>
    </row>
    <row r="145" spans="1:8" ht="20.100000000000001" hidden="1" customHeight="1" x14ac:dyDescent="0.25">
      <c r="A145" s="1868">
        <v>40513</v>
      </c>
      <c r="B145" s="1863">
        <v>235</v>
      </c>
      <c r="C145" s="1864">
        <v>772</v>
      </c>
      <c r="D145" s="1864">
        <v>15575</v>
      </c>
      <c r="E145" s="1864">
        <v>502.4</v>
      </c>
      <c r="F145" s="1865" t="s">
        <v>4179</v>
      </c>
      <c r="G145" s="1866">
        <v>2.04</v>
      </c>
      <c r="H145" s="1852">
        <v>3.11</v>
      </c>
    </row>
    <row r="146" spans="1:8" ht="20.100000000000001" hidden="1" customHeight="1" x14ac:dyDescent="0.25">
      <c r="A146" s="1868">
        <v>40544</v>
      </c>
      <c r="B146" s="1863">
        <v>220</v>
      </c>
      <c r="C146" s="1864">
        <v>985</v>
      </c>
      <c r="D146" s="1864">
        <v>14845</v>
      </c>
      <c r="E146" s="1864">
        <v>478.87</v>
      </c>
      <c r="F146" s="1865" t="s">
        <v>4180</v>
      </c>
      <c r="G146" s="1866">
        <v>2.0099999999999998</v>
      </c>
      <c r="H146" s="1852">
        <v>3.02</v>
      </c>
    </row>
    <row r="147" spans="1:8" ht="20.100000000000001" hidden="1" customHeight="1" x14ac:dyDescent="0.25">
      <c r="A147" s="1868">
        <v>40575</v>
      </c>
      <c r="B147" s="1863">
        <v>335</v>
      </c>
      <c r="C147" s="1864">
        <v>2350</v>
      </c>
      <c r="D147" s="1864">
        <v>25115</v>
      </c>
      <c r="E147" s="1864">
        <v>896.96</v>
      </c>
      <c r="F147" s="1865" t="s">
        <v>4181</v>
      </c>
      <c r="G147" s="1866">
        <v>1.86</v>
      </c>
      <c r="H147" s="1852">
        <v>2.83</v>
      </c>
    </row>
    <row r="148" spans="1:8" ht="20.100000000000001" hidden="1" customHeight="1" x14ac:dyDescent="0.25">
      <c r="A148" s="1868">
        <v>40603</v>
      </c>
      <c r="B148" s="1863">
        <v>20</v>
      </c>
      <c r="C148" s="1864">
        <v>2420</v>
      </c>
      <c r="D148" s="1864">
        <v>16505</v>
      </c>
      <c r="E148" s="1864">
        <v>611</v>
      </c>
      <c r="F148" s="1865" t="s">
        <v>4182</v>
      </c>
      <c r="G148" s="1866">
        <v>1.64</v>
      </c>
      <c r="H148" s="1852">
        <v>2.41</v>
      </c>
    </row>
    <row r="149" spans="1:8" ht="20.100000000000001" hidden="1" customHeight="1" x14ac:dyDescent="0.25">
      <c r="A149" s="1868">
        <v>40634</v>
      </c>
      <c r="B149" s="1863">
        <v>630</v>
      </c>
      <c r="C149" s="1864">
        <v>2200</v>
      </c>
      <c r="D149" s="1864">
        <v>40323</v>
      </c>
      <c r="E149" s="1864">
        <v>1344</v>
      </c>
      <c r="F149" s="1865" t="s">
        <v>4183</v>
      </c>
      <c r="G149" s="1866">
        <v>1.51</v>
      </c>
      <c r="H149" s="1852">
        <v>4.12</v>
      </c>
    </row>
    <row r="150" spans="1:8" ht="20.100000000000001" hidden="1" customHeight="1" x14ac:dyDescent="0.25">
      <c r="A150" s="1868">
        <v>40664</v>
      </c>
      <c r="B150" s="1863">
        <v>100</v>
      </c>
      <c r="C150" s="1864">
        <v>1975</v>
      </c>
      <c r="D150" s="1864">
        <v>25594</v>
      </c>
      <c r="E150" s="1864">
        <v>947.93</v>
      </c>
      <c r="F150" s="1865" t="s">
        <v>801</v>
      </c>
      <c r="G150" s="1866">
        <v>1.4</v>
      </c>
      <c r="H150" s="1852">
        <v>4.0599999999999996</v>
      </c>
    </row>
    <row r="151" spans="1:8" ht="20.100000000000001" hidden="1" customHeight="1" x14ac:dyDescent="0.25">
      <c r="A151" s="1868">
        <v>40695</v>
      </c>
      <c r="B151" s="1863">
        <v>100</v>
      </c>
      <c r="C151" s="1864">
        <v>1595</v>
      </c>
      <c r="D151" s="1864">
        <v>15057</v>
      </c>
      <c r="E151" s="1864">
        <v>501.9</v>
      </c>
      <c r="F151" s="1865" t="s">
        <v>4184</v>
      </c>
      <c r="G151" s="1866">
        <v>2.63</v>
      </c>
      <c r="H151" s="1852">
        <v>4.29</v>
      </c>
    </row>
    <row r="152" spans="1:8" ht="20.100000000000001" hidden="1" customHeight="1" x14ac:dyDescent="0.25">
      <c r="A152" s="1868">
        <v>40725</v>
      </c>
      <c r="B152" s="1863">
        <v>425</v>
      </c>
      <c r="C152" s="1864">
        <v>1525</v>
      </c>
      <c r="D152" s="1864">
        <v>34075</v>
      </c>
      <c r="E152" s="1864">
        <v>1099.19</v>
      </c>
      <c r="F152" s="1865" t="s">
        <v>4185</v>
      </c>
      <c r="G152" s="1866">
        <v>1.95</v>
      </c>
      <c r="H152" s="1852">
        <v>4.41</v>
      </c>
    </row>
    <row r="153" spans="1:8" ht="20.100000000000001" hidden="1" customHeight="1" x14ac:dyDescent="0.25">
      <c r="A153" s="1868">
        <v>40756</v>
      </c>
      <c r="B153" s="1863">
        <v>25</v>
      </c>
      <c r="C153" s="1864">
        <v>1895</v>
      </c>
      <c r="D153" s="1864">
        <v>34690</v>
      </c>
      <c r="E153" s="1864">
        <v>1156.33</v>
      </c>
      <c r="F153" s="1865" t="s">
        <v>4186</v>
      </c>
      <c r="G153" s="1866">
        <v>3.58</v>
      </c>
      <c r="H153" s="1852">
        <v>4.3899999999999997</v>
      </c>
    </row>
    <row r="154" spans="1:8" ht="20.100000000000001" hidden="1" customHeight="1" x14ac:dyDescent="0.25">
      <c r="A154" s="1868">
        <v>40787</v>
      </c>
      <c r="B154" s="1863">
        <v>40</v>
      </c>
      <c r="C154" s="1864">
        <v>2025</v>
      </c>
      <c r="D154" s="1864">
        <v>15795</v>
      </c>
      <c r="E154" s="1864">
        <v>658.13</v>
      </c>
      <c r="F154" s="1865" t="s">
        <v>4187</v>
      </c>
      <c r="G154" s="1866">
        <v>3.27</v>
      </c>
      <c r="H154" s="1852">
        <v>4.46</v>
      </c>
    </row>
    <row r="155" spans="1:8" ht="20.100000000000001" hidden="1" customHeight="1" x14ac:dyDescent="0.25">
      <c r="A155" s="1868">
        <v>40817</v>
      </c>
      <c r="B155" s="1863">
        <v>100</v>
      </c>
      <c r="C155" s="1864">
        <v>2105</v>
      </c>
      <c r="D155" s="1864">
        <v>31715</v>
      </c>
      <c r="E155" s="1864">
        <v>1023.06</v>
      </c>
      <c r="F155" s="1865" t="s">
        <v>4188</v>
      </c>
      <c r="G155" s="1866">
        <v>2.61</v>
      </c>
      <c r="H155" s="1852">
        <v>4.43</v>
      </c>
    </row>
    <row r="156" spans="1:8" ht="20.100000000000001" hidden="1" customHeight="1" x14ac:dyDescent="0.25">
      <c r="A156" s="1868">
        <v>40848</v>
      </c>
      <c r="B156" s="1863">
        <v>50</v>
      </c>
      <c r="C156" s="1864">
        <v>2480</v>
      </c>
      <c r="D156" s="1864">
        <v>40844</v>
      </c>
      <c r="E156" s="1864">
        <v>1361</v>
      </c>
      <c r="F156" s="1865" t="s">
        <v>830</v>
      </c>
      <c r="G156" s="1866">
        <v>2.96</v>
      </c>
      <c r="H156" s="1852">
        <v>4.42</v>
      </c>
    </row>
    <row r="157" spans="1:8" ht="20.100000000000001" hidden="1" customHeight="1" x14ac:dyDescent="0.25">
      <c r="A157" s="1868">
        <v>40878</v>
      </c>
      <c r="B157" s="1863">
        <v>30</v>
      </c>
      <c r="C157" s="1864">
        <v>2125</v>
      </c>
      <c r="D157" s="1864">
        <v>30845</v>
      </c>
      <c r="E157" s="1864">
        <v>1186.3499999999999</v>
      </c>
      <c r="F157" s="1865" t="s">
        <v>4189</v>
      </c>
      <c r="G157" s="1866">
        <v>3.32</v>
      </c>
      <c r="H157" s="1852">
        <v>4.5199999999999996</v>
      </c>
    </row>
    <row r="158" spans="1:8" ht="20.100000000000001" hidden="1" customHeight="1" x14ac:dyDescent="0.25">
      <c r="A158" s="1868">
        <v>40909</v>
      </c>
      <c r="B158" s="1863">
        <v>110</v>
      </c>
      <c r="C158" s="1864">
        <v>1065</v>
      </c>
      <c r="D158" s="1864">
        <v>10195</v>
      </c>
      <c r="E158" s="1864">
        <v>407.8</v>
      </c>
      <c r="F158" s="1865" t="s">
        <v>4190</v>
      </c>
      <c r="G158" s="1866">
        <v>2.4</v>
      </c>
      <c r="H158" s="1852">
        <v>4.33</v>
      </c>
    </row>
    <row r="159" spans="1:8" ht="20.100000000000001" hidden="1" customHeight="1" x14ac:dyDescent="0.25">
      <c r="A159" s="1868">
        <v>40940</v>
      </c>
      <c r="B159" s="1863">
        <v>45</v>
      </c>
      <c r="C159" s="1864">
        <v>1485</v>
      </c>
      <c r="D159" s="1864">
        <v>17085</v>
      </c>
      <c r="E159" s="1864">
        <v>589.14</v>
      </c>
      <c r="F159" s="1865" t="s">
        <v>4191</v>
      </c>
      <c r="G159" s="1866">
        <v>2.34</v>
      </c>
      <c r="H159" s="1852">
        <v>4.22</v>
      </c>
    </row>
    <row r="160" spans="1:8" ht="20.100000000000001" hidden="1" customHeight="1" x14ac:dyDescent="0.25">
      <c r="A160" s="1868">
        <v>40969</v>
      </c>
      <c r="B160" s="1863">
        <v>40</v>
      </c>
      <c r="C160" s="1864">
        <v>1155</v>
      </c>
      <c r="D160" s="1864">
        <v>9890</v>
      </c>
      <c r="E160" s="1864">
        <v>353.21</v>
      </c>
      <c r="F160" s="1865" t="s">
        <v>4192</v>
      </c>
      <c r="G160" s="1866">
        <v>1.97</v>
      </c>
      <c r="H160" s="1852">
        <v>4.0999999999999996</v>
      </c>
    </row>
    <row r="161" spans="1:8" ht="20.100000000000001" hidden="1" customHeight="1" x14ac:dyDescent="0.25">
      <c r="A161" s="1868">
        <v>41000</v>
      </c>
      <c r="B161" s="1863">
        <v>170</v>
      </c>
      <c r="C161" s="1864">
        <v>1685</v>
      </c>
      <c r="D161" s="1864">
        <v>22085</v>
      </c>
      <c r="E161" s="1864">
        <v>736.17</v>
      </c>
      <c r="F161" s="1865" t="s">
        <v>4193</v>
      </c>
      <c r="G161" s="1866">
        <v>1.87</v>
      </c>
      <c r="H161" s="1852">
        <v>3.7</v>
      </c>
    </row>
    <row r="162" spans="1:8" ht="20.100000000000001" hidden="1" customHeight="1" x14ac:dyDescent="0.25">
      <c r="A162" s="1868">
        <v>41030</v>
      </c>
      <c r="B162" s="1863">
        <v>50</v>
      </c>
      <c r="C162" s="1864">
        <v>1680</v>
      </c>
      <c r="D162" s="1864">
        <v>15635</v>
      </c>
      <c r="E162" s="1864">
        <v>504.35</v>
      </c>
      <c r="F162" s="1865" t="s">
        <v>4194</v>
      </c>
      <c r="G162" s="1866">
        <v>1.59</v>
      </c>
      <c r="H162" s="1852">
        <v>3.64</v>
      </c>
    </row>
    <row r="163" spans="1:8" ht="20.100000000000001" hidden="1" customHeight="1" x14ac:dyDescent="0.25">
      <c r="A163" s="1868">
        <v>41061</v>
      </c>
      <c r="B163" s="1863">
        <v>140</v>
      </c>
      <c r="C163" s="1864">
        <v>2230</v>
      </c>
      <c r="D163" s="1864">
        <v>27510</v>
      </c>
      <c r="E163" s="1864">
        <v>917</v>
      </c>
      <c r="F163" s="1865" t="s">
        <v>4195</v>
      </c>
      <c r="G163" s="1866">
        <v>1.75</v>
      </c>
      <c r="H163" s="1852">
        <v>3.51</v>
      </c>
    </row>
    <row r="164" spans="1:8" ht="20.100000000000001" hidden="1" customHeight="1" x14ac:dyDescent="0.25">
      <c r="A164" s="1868">
        <v>41091</v>
      </c>
      <c r="B164" s="1863">
        <v>25</v>
      </c>
      <c r="C164" s="1864">
        <v>1625</v>
      </c>
      <c r="D164" s="1864">
        <v>15695</v>
      </c>
      <c r="E164" s="1864">
        <v>506</v>
      </c>
      <c r="F164" s="1865" t="s">
        <v>3085</v>
      </c>
      <c r="G164" s="1866">
        <v>1.91</v>
      </c>
      <c r="H164" s="1852"/>
    </row>
    <row r="165" spans="1:8" ht="20.100000000000001" hidden="1" customHeight="1" x14ac:dyDescent="0.25">
      <c r="A165" s="1868">
        <v>41122</v>
      </c>
      <c r="B165" s="1863">
        <v>65</v>
      </c>
      <c r="C165" s="1864">
        <v>1630</v>
      </c>
      <c r="D165" s="1864">
        <v>22930</v>
      </c>
      <c r="E165" s="1864">
        <v>739.68</v>
      </c>
      <c r="F165" s="1865" t="s">
        <v>4196</v>
      </c>
      <c r="G165" s="1866">
        <v>1.85</v>
      </c>
      <c r="H165" s="1852">
        <v>3.43</v>
      </c>
    </row>
    <row r="166" spans="1:8" ht="20.100000000000001" hidden="1" customHeight="1" x14ac:dyDescent="0.25">
      <c r="A166" s="1868">
        <v>41153</v>
      </c>
      <c r="B166" s="1863">
        <v>15</v>
      </c>
      <c r="C166" s="1864">
        <v>575</v>
      </c>
      <c r="D166" s="1864">
        <v>6885</v>
      </c>
      <c r="E166" s="1864">
        <v>286.88</v>
      </c>
      <c r="F166" s="1865" t="s">
        <v>4197</v>
      </c>
      <c r="G166" s="1866">
        <v>1.67</v>
      </c>
      <c r="H166" s="1852">
        <v>3.47</v>
      </c>
    </row>
    <row r="167" spans="1:8" ht="20.100000000000001" hidden="1" customHeight="1" x14ac:dyDescent="0.25">
      <c r="A167" s="1868">
        <v>41183</v>
      </c>
      <c r="B167" s="1863">
        <v>60</v>
      </c>
      <c r="C167" s="1864">
        <v>980</v>
      </c>
      <c r="D167" s="1864">
        <v>12570</v>
      </c>
      <c r="E167" s="1864">
        <v>433.45</v>
      </c>
      <c r="F167" s="1865" t="s">
        <v>4198</v>
      </c>
      <c r="G167" s="1866">
        <v>1.57</v>
      </c>
      <c r="H167" s="1852">
        <v>3.26</v>
      </c>
    </row>
    <row r="168" spans="1:8" ht="20.100000000000001" hidden="1" customHeight="1" x14ac:dyDescent="0.25">
      <c r="A168" s="1868">
        <v>41214</v>
      </c>
      <c r="B168" s="1863">
        <v>415</v>
      </c>
      <c r="C168" s="1864">
        <v>2180</v>
      </c>
      <c r="D168" s="1864">
        <v>37795</v>
      </c>
      <c r="E168" s="1864">
        <v>1259.83</v>
      </c>
      <c r="F168" s="1865" t="s">
        <v>4199</v>
      </c>
      <c r="G168" s="1866">
        <v>1.53</v>
      </c>
      <c r="H168" s="1852">
        <v>3.08</v>
      </c>
    </row>
    <row r="169" spans="1:8" ht="20.100000000000001" hidden="1" customHeight="1" x14ac:dyDescent="0.25">
      <c r="A169" s="1868">
        <v>41244</v>
      </c>
      <c r="B169" s="1863">
        <v>160</v>
      </c>
      <c r="C169" s="1864">
        <v>1650</v>
      </c>
      <c r="D169" s="1864">
        <v>26110</v>
      </c>
      <c r="E169" s="1864">
        <v>842.26</v>
      </c>
      <c r="F169" s="1865" t="s">
        <v>4200</v>
      </c>
      <c r="G169" s="1866">
        <v>1.61</v>
      </c>
      <c r="H169" s="1852">
        <v>2.95</v>
      </c>
    </row>
    <row r="170" spans="1:8" ht="20.100000000000001" hidden="1" customHeight="1" x14ac:dyDescent="0.25">
      <c r="A170" s="1868">
        <v>41275</v>
      </c>
      <c r="B170" s="1863">
        <v>75</v>
      </c>
      <c r="C170" s="1864">
        <v>1210</v>
      </c>
      <c r="D170" s="1864">
        <v>9470</v>
      </c>
      <c r="E170" s="1864">
        <v>305.48</v>
      </c>
      <c r="F170" s="1865" t="s">
        <v>4201</v>
      </c>
      <c r="G170" s="1866">
        <v>1.49</v>
      </c>
      <c r="H170" s="1852">
        <v>2.84</v>
      </c>
    </row>
    <row r="171" spans="1:8" ht="20.100000000000001" hidden="1" customHeight="1" x14ac:dyDescent="0.25">
      <c r="A171" s="1868">
        <v>41306</v>
      </c>
      <c r="B171" s="1863">
        <v>50</v>
      </c>
      <c r="C171" s="1864">
        <v>1655</v>
      </c>
      <c r="D171" s="1864">
        <v>22350</v>
      </c>
      <c r="E171" s="1864">
        <v>798.21</v>
      </c>
      <c r="F171" s="1865" t="s">
        <v>4141</v>
      </c>
      <c r="G171" s="1866">
        <v>1.42</v>
      </c>
      <c r="H171" s="1852">
        <v>2.74</v>
      </c>
    </row>
    <row r="172" spans="1:8" ht="20.100000000000001" hidden="1" customHeight="1" x14ac:dyDescent="0.25">
      <c r="A172" s="1868">
        <v>41334</v>
      </c>
      <c r="B172" s="1863">
        <v>30</v>
      </c>
      <c r="C172" s="1864">
        <v>2200</v>
      </c>
      <c r="D172" s="1864">
        <v>27940</v>
      </c>
      <c r="E172" s="1864">
        <v>901.29</v>
      </c>
      <c r="F172" s="1865" t="s">
        <v>4202</v>
      </c>
      <c r="G172" s="1866">
        <v>1.36</v>
      </c>
      <c r="H172" s="1852">
        <v>2.46</v>
      </c>
    </row>
    <row r="173" spans="1:8" ht="20.100000000000001" hidden="1" customHeight="1" x14ac:dyDescent="0.25">
      <c r="A173" s="1868">
        <v>41365</v>
      </c>
      <c r="B173" s="1863">
        <v>265</v>
      </c>
      <c r="C173" s="1864">
        <v>1855</v>
      </c>
      <c r="D173" s="1864">
        <v>28346</v>
      </c>
      <c r="E173" s="1864">
        <v>944.87</v>
      </c>
      <c r="F173" s="1865" t="s">
        <v>4203</v>
      </c>
      <c r="G173" s="1866">
        <v>1.36</v>
      </c>
      <c r="H173" s="1852">
        <v>2.33</v>
      </c>
    </row>
    <row r="174" spans="1:8" ht="20.100000000000001" hidden="1" customHeight="1" x14ac:dyDescent="0.25">
      <c r="A174" s="1868">
        <v>41395</v>
      </c>
      <c r="B174" s="1863">
        <v>70</v>
      </c>
      <c r="C174" s="1864">
        <v>1735</v>
      </c>
      <c r="D174" s="1864">
        <v>24695</v>
      </c>
      <c r="E174" s="1864">
        <v>796.61</v>
      </c>
      <c r="F174" s="1865" t="s">
        <v>4203</v>
      </c>
      <c r="G174" s="1866">
        <v>1.36</v>
      </c>
      <c r="H174" s="1852">
        <v>2.29</v>
      </c>
    </row>
    <row r="175" spans="1:8" ht="20.100000000000001" hidden="1" customHeight="1" x14ac:dyDescent="0.25">
      <c r="A175" s="1868">
        <v>41426</v>
      </c>
      <c r="B175" s="1863">
        <v>405</v>
      </c>
      <c r="C175" s="1864">
        <v>1325</v>
      </c>
      <c r="D175" s="1864">
        <v>21281.5</v>
      </c>
      <c r="E175" s="1864">
        <v>709.38</v>
      </c>
      <c r="F175" s="1865" t="s">
        <v>4204</v>
      </c>
      <c r="G175" s="1866">
        <v>1.99</v>
      </c>
      <c r="H175" s="1852">
        <v>2.52</v>
      </c>
    </row>
    <row r="176" spans="1:8" ht="20.100000000000001" hidden="1" customHeight="1" x14ac:dyDescent="0.25">
      <c r="A176" s="1868">
        <v>41456</v>
      </c>
      <c r="B176" s="1863">
        <v>125</v>
      </c>
      <c r="C176" s="1864">
        <v>1910</v>
      </c>
      <c r="D176" s="1864">
        <v>31140</v>
      </c>
      <c r="E176" s="1864">
        <v>1004.52</v>
      </c>
      <c r="F176" s="1865" t="s">
        <v>1681</v>
      </c>
      <c r="G176" s="1866">
        <v>2.0099999999999998</v>
      </c>
      <c r="H176" s="1852">
        <v>2.77</v>
      </c>
    </row>
    <row r="177" spans="1:8" ht="20.100000000000001" hidden="1" customHeight="1" x14ac:dyDescent="0.25">
      <c r="A177" s="1868">
        <v>41487</v>
      </c>
      <c r="B177" s="1863">
        <v>140</v>
      </c>
      <c r="C177" s="1864">
        <v>920</v>
      </c>
      <c r="D177" s="1864">
        <v>17510</v>
      </c>
      <c r="E177" s="1864">
        <v>564.84</v>
      </c>
      <c r="F177" s="1865" t="s">
        <v>4205</v>
      </c>
      <c r="G177" s="1866">
        <v>1.68</v>
      </c>
      <c r="H177" s="1852">
        <v>2.8</v>
      </c>
    </row>
    <row r="178" spans="1:8" ht="20.100000000000001" hidden="1" customHeight="1" x14ac:dyDescent="0.25">
      <c r="A178" s="1868">
        <v>41518</v>
      </c>
      <c r="B178" s="1863">
        <v>60</v>
      </c>
      <c r="C178" s="1864">
        <v>1625</v>
      </c>
      <c r="D178" s="1864">
        <v>23310</v>
      </c>
      <c r="E178" s="1864">
        <v>777</v>
      </c>
      <c r="F178" s="1865" t="s">
        <v>4205</v>
      </c>
      <c r="G178" s="1866">
        <v>1.64</v>
      </c>
      <c r="H178" s="1852">
        <v>2.75</v>
      </c>
    </row>
    <row r="179" spans="1:8" ht="20.100000000000001" hidden="1" customHeight="1" x14ac:dyDescent="0.25">
      <c r="A179" s="1868">
        <v>41548</v>
      </c>
      <c r="B179" s="1863">
        <v>990</v>
      </c>
      <c r="C179" s="1864">
        <v>2560</v>
      </c>
      <c r="D179" s="1864">
        <v>56785</v>
      </c>
      <c r="E179" s="1864">
        <v>1831.77</v>
      </c>
      <c r="F179" s="1865" t="s">
        <v>1590</v>
      </c>
      <c r="G179" s="1866">
        <v>2.5299999999999998</v>
      </c>
      <c r="H179" s="1852">
        <v>2.87</v>
      </c>
    </row>
    <row r="180" spans="1:8" ht="20.100000000000001" hidden="1" customHeight="1" x14ac:dyDescent="0.25">
      <c r="A180" s="1868">
        <v>41579</v>
      </c>
      <c r="B180" s="1863">
        <v>225</v>
      </c>
      <c r="C180" s="1864">
        <v>2780</v>
      </c>
      <c r="D180" s="1864">
        <v>48017</v>
      </c>
      <c r="E180" s="1864">
        <v>1600.57</v>
      </c>
      <c r="F180" s="1865" t="s">
        <v>1997</v>
      </c>
      <c r="G180" s="1866">
        <v>3.58</v>
      </c>
      <c r="H180" s="1852">
        <v>3.35</v>
      </c>
    </row>
    <row r="181" spans="1:8" ht="20.100000000000001" hidden="1" customHeight="1" x14ac:dyDescent="0.25">
      <c r="A181" s="1868">
        <v>41609</v>
      </c>
      <c r="B181" s="1863">
        <v>310</v>
      </c>
      <c r="C181" s="1864">
        <v>2825</v>
      </c>
      <c r="D181" s="1864">
        <v>47480</v>
      </c>
      <c r="E181" s="1864">
        <v>1531.61</v>
      </c>
      <c r="F181" s="1865" t="s">
        <v>4206</v>
      </c>
      <c r="G181" s="1866">
        <v>3.52</v>
      </c>
      <c r="H181" s="1852">
        <v>3.54</v>
      </c>
    </row>
    <row r="182" spans="1:8" ht="20.100000000000001" hidden="1" customHeight="1" x14ac:dyDescent="0.25">
      <c r="A182" s="1868">
        <v>41640</v>
      </c>
      <c r="B182" s="1863">
        <v>5</v>
      </c>
      <c r="C182" s="1864">
        <v>2000</v>
      </c>
      <c r="D182" s="1864">
        <v>12670</v>
      </c>
      <c r="E182" s="1864">
        <v>436.9</v>
      </c>
      <c r="F182" s="1865" t="s">
        <v>4207</v>
      </c>
      <c r="G182" s="1866">
        <v>3.63</v>
      </c>
      <c r="H182" s="1852">
        <v>3.54</v>
      </c>
    </row>
    <row r="183" spans="1:8" ht="20.100000000000001" hidden="1" customHeight="1" x14ac:dyDescent="0.25">
      <c r="A183" s="1868">
        <v>41671</v>
      </c>
      <c r="B183" s="1863">
        <v>30</v>
      </c>
      <c r="C183" s="1864">
        <v>520</v>
      </c>
      <c r="D183" s="1864">
        <v>6385</v>
      </c>
      <c r="E183" s="1864">
        <v>228.04</v>
      </c>
      <c r="F183" s="1865" t="s">
        <v>4208</v>
      </c>
      <c r="G183" s="1866">
        <v>2.6</v>
      </c>
      <c r="H183" s="1852">
        <v>3.36</v>
      </c>
    </row>
    <row r="184" spans="1:8" ht="20.100000000000001" hidden="1" customHeight="1" x14ac:dyDescent="0.25">
      <c r="A184" s="1868">
        <v>41699</v>
      </c>
      <c r="B184" s="1863">
        <v>10</v>
      </c>
      <c r="C184" s="1864">
        <v>260</v>
      </c>
      <c r="D184" s="1864">
        <v>1660</v>
      </c>
      <c r="E184" s="1864">
        <v>111</v>
      </c>
      <c r="F184" s="1865" t="s">
        <v>4209</v>
      </c>
      <c r="G184" s="1866">
        <v>2.35</v>
      </c>
      <c r="H184" s="1852">
        <v>3.16</v>
      </c>
    </row>
    <row r="185" spans="1:8" ht="20.100000000000001" hidden="1" customHeight="1" x14ac:dyDescent="0.25">
      <c r="A185" s="1868">
        <v>41730</v>
      </c>
      <c r="B185" s="1863">
        <v>25</v>
      </c>
      <c r="C185" s="1864">
        <v>550</v>
      </c>
      <c r="D185" s="1864">
        <v>2815</v>
      </c>
      <c r="E185" s="1864">
        <v>112.6</v>
      </c>
      <c r="F185" s="1865" t="s">
        <v>4210</v>
      </c>
      <c r="G185" s="1866">
        <v>2.0299999999999998</v>
      </c>
      <c r="H185" s="1852">
        <v>2.95</v>
      </c>
    </row>
    <row r="186" spans="1:8" ht="20.100000000000001" hidden="1" customHeight="1" x14ac:dyDescent="0.25">
      <c r="A186" s="1868">
        <v>41760</v>
      </c>
      <c r="B186" s="1863">
        <v>105</v>
      </c>
      <c r="C186" s="1864">
        <v>1100</v>
      </c>
      <c r="D186" s="1864">
        <v>9525</v>
      </c>
      <c r="E186" s="1864">
        <v>340.18</v>
      </c>
      <c r="F186" s="1865" t="s">
        <v>4211</v>
      </c>
      <c r="G186" s="1866">
        <v>1.77</v>
      </c>
      <c r="H186" s="1852">
        <v>2.83</v>
      </c>
    </row>
    <row r="187" spans="1:8" ht="20.100000000000001" hidden="1" customHeight="1" x14ac:dyDescent="0.25">
      <c r="A187" s="1868">
        <v>41791</v>
      </c>
      <c r="B187" s="1863">
        <v>100</v>
      </c>
      <c r="C187" s="1864">
        <v>1195</v>
      </c>
      <c r="D187" s="1864">
        <v>8640</v>
      </c>
      <c r="E187" s="1864">
        <v>360</v>
      </c>
      <c r="F187" s="1865" t="s">
        <v>4212</v>
      </c>
      <c r="G187" s="1866">
        <v>1.49</v>
      </c>
      <c r="H187" s="1852">
        <v>2.61</v>
      </c>
    </row>
    <row r="188" spans="1:8" ht="20.100000000000001" hidden="1" customHeight="1" x14ac:dyDescent="0.25">
      <c r="A188" s="1868">
        <v>41821</v>
      </c>
      <c r="B188" s="1863">
        <v>20</v>
      </c>
      <c r="C188" s="1864">
        <v>2385</v>
      </c>
      <c r="D188" s="1864">
        <v>20495</v>
      </c>
      <c r="E188" s="1864">
        <v>683.17</v>
      </c>
      <c r="F188" s="1865" t="s">
        <v>4213</v>
      </c>
      <c r="G188" s="1866">
        <v>1.2</v>
      </c>
      <c r="H188" s="1852"/>
    </row>
    <row r="189" spans="1:8" ht="20.100000000000001" hidden="1" customHeight="1" x14ac:dyDescent="0.25">
      <c r="A189" s="1868">
        <v>41852</v>
      </c>
      <c r="B189" s="1863">
        <v>200</v>
      </c>
      <c r="C189" s="1864">
        <v>2475</v>
      </c>
      <c r="D189" s="1864">
        <v>47715</v>
      </c>
      <c r="E189" s="1864">
        <v>1539.19</v>
      </c>
      <c r="F189" s="1865" t="s">
        <v>4214</v>
      </c>
      <c r="G189" s="1866">
        <v>0.98</v>
      </c>
      <c r="H189" s="1852"/>
    </row>
    <row r="190" spans="1:8" ht="20.100000000000001" hidden="1" customHeight="1" x14ac:dyDescent="0.25">
      <c r="A190" s="1868">
        <v>41883</v>
      </c>
      <c r="B190" s="1863">
        <v>1070</v>
      </c>
      <c r="C190" s="1864">
        <v>2840</v>
      </c>
      <c r="D190" s="1864">
        <v>57825</v>
      </c>
      <c r="E190" s="1864">
        <v>1927.5</v>
      </c>
      <c r="F190" s="1865" t="s">
        <v>4215</v>
      </c>
      <c r="G190" s="1866">
        <v>0.75</v>
      </c>
      <c r="H190" s="1852"/>
    </row>
    <row r="191" spans="1:8" ht="20.100000000000001" hidden="1" customHeight="1" x14ac:dyDescent="0.25">
      <c r="A191" s="1868">
        <v>41913</v>
      </c>
      <c r="B191" s="1863">
        <v>290</v>
      </c>
      <c r="C191" s="1864">
        <v>2710</v>
      </c>
      <c r="D191" s="1864">
        <v>53324</v>
      </c>
      <c r="E191" s="1864">
        <v>1720.13</v>
      </c>
      <c r="F191" s="1865" t="s">
        <v>4216</v>
      </c>
      <c r="G191" s="1866">
        <v>0.72</v>
      </c>
      <c r="H191" s="1852"/>
    </row>
    <row r="192" spans="1:8" ht="20.100000000000001" hidden="1" customHeight="1" x14ac:dyDescent="0.25">
      <c r="A192" s="1868">
        <v>41944</v>
      </c>
      <c r="B192" s="1863">
        <v>125</v>
      </c>
      <c r="C192" s="1864">
        <v>1800</v>
      </c>
      <c r="D192" s="1864">
        <v>30475</v>
      </c>
      <c r="E192" s="1864">
        <v>1015.83</v>
      </c>
      <c r="F192" s="1865" t="s">
        <v>4108</v>
      </c>
      <c r="G192" s="1866">
        <v>0.63</v>
      </c>
      <c r="H192" s="1852"/>
    </row>
    <row r="193" spans="1:8" ht="20.100000000000001" hidden="1" customHeight="1" x14ac:dyDescent="0.25">
      <c r="A193" s="1868">
        <v>41974</v>
      </c>
      <c r="B193" s="1863">
        <v>1105</v>
      </c>
      <c r="C193" s="1864">
        <v>2880</v>
      </c>
      <c r="D193" s="1864">
        <v>62445</v>
      </c>
      <c r="E193" s="1864">
        <v>2014.35</v>
      </c>
      <c r="F193" s="1865" t="s">
        <v>4217</v>
      </c>
      <c r="G193" s="1866">
        <v>2.2999999999999998</v>
      </c>
      <c r="H193" s="1852"/>
    </row>
    <row r="194" spans="1:8" ht="20.100000000000001" hidden="1" customHeight="1" x14ac:dyDescent="0.25">
      <c r="A194" s="1868">
        <v>42005</v>
      </c>
      <c r="B194" s="1863">
        <v>175</v>
      </c>
      <c r="C194" s="1864">
        <v>1150</v>
      </c>
      <c r="D194" s="1864">
        <v>18123</v>
      </c>
      <c r="E194" s="1864">
        <v>584.61</v>
      </c>
      <c r="F194" s="1865" t="s">
        <v>4218</v>
      </c>
      <c r="G194" s="1866">
        <v>2.5299999999999998</v>
      </c>
      <c r="H194" s="1852"/>
    </row>
    <row r="195" spans="1:8" ht="20.100000000000001" hidden="1" customHeight="1" x14ac:dyDescent="0.25">
      <c r="A195" s="1868">
        <v>42036</v>
      </c>
      <c r="B195" s="1863">
        <v>95</v>
      </c>
      <c r="C195" s="1864">
        <v>1460</v>
      </c>
      <c r="D195" s="1864">
        <v>20972</v>
      </c>
      <c r="E195" s="1864">
        <v>749</v>
      </c>
      <c r="F195" s="1865" t="s">
        <v>3084</v>
      </c>
      <c r="G195" s="1866">
        <v>2.0299999999999998</v>
      </c>
      <c r="H195" s="1852"/>
    </row>
    <row r="196" spans="1:8" ht="20.100000000000001" hidden="1" customHeight="1" x14ac:dyDescent="0.25">
      <c r="A196" s="1868">
        <v>42064</v>
      </c>
      <c r="B196" s="1863">
        <v>50</v>
      </c>
      <c r="C196" s="1864">
        <v>1175</v>
      </c>
      <c r="D196" s="1864">
        <v>10260</v>
      </c>
      <c r="E196" s="1864">
        <v>330.97</v>
      </c>
      <c r="F196" s="1865" t="s">
        <v>1918</v>
      </c>
      <c r="G196" s="1866">
        <v>1.91</v>
      </c>
      <c r="H196" s="1852"/>
    </row>
    <row r="197" spans="1:8" ht="20.100000000000001" hidden="1" customHeight="1" x14ac:dyDescent="0.25">
      <c r="A197" s="1868">
        <v>42095</v>
      </c>
      <c r="B197" s="1863">
        <v>100</v>
      </c>
      <c r="C197" s="1864">
        <v>800</v>
      </c>
      <c r="D197" s="1864">
        <v>9785</v>
      </c>
      <c r="E197" s="1864">
        <v>349.46</v>
      </c>
      <c r="F197" s="1865" t="s">
        <v>4219</v>
      </c>
      <c r="G197" s="1866">
        <v>1.68</v>
      </c>
      <c r="H197" s="1852"/>
    </row>
    <row r="198" spans="1:8" ht="20.100000000000001" hidden="1" customHeight="1" x14ac:dyDescent="0.25">
      <c r="A198" s="1868">
        <v>42125</v>
      </c>
      <c r="B198" s="1863">
        <v>40</v>
      </c>
      <c r="C198" s="1864">
        <v>165</v>
      </c>
      <c r="D198" s="1864">
        <v>960</v>
      </c>
      <c r="E198" s="1864">
        <v>120</v>
      </c>
      <c r="F198" s="1865" t="s">
        <v>4220</v>
      </c>
      <c r="G198" s="1866">
        <v>1.47</v>
      </c>
      <c r="H198" s="1852"/>
    </row>
    <row r="199" spans="1:8" ht="20.100000000000001" hidden="1" customHeight="1" x14ac:dyDescent="0.25">
      <c r="A199" s="1868">
        <v>42156</v>
      </c>
      <c r="B199" s="1863">
        <v>25</v>
      </c>
      <c r="C199" s="1864">
        <v>425</v>
      </c>
      <c r="D199" s="1864">
        <v>2335</v>
      </c>
      <c r="E199" s="1864">
        <v>194.58</v>
      </c>
      <c r="F199" s="1865" t="s">
        <v>4138</v>
      </c>
      <c r="G199" s="1866">
        <v>1.06</v>
      </c>
      <c r="H199" s="1852"/>
    </row>
    <row r="200" spans="1:8" ht="20.100000000000001" hidden="1" customHeight="1" x14ac:dyDescent="0.25">
      <c r="A200" s="1868">
        <v>42186</v>
      </c>
      <c r="B200" s="1863">
        <v>25</v>
      </c>
      <c r="C200" s="1864">
        <v>100</v>
      </c>
      <c r="D200" s="1864">
        <v>445</v>
      </c>
      <c r="E200" s="1864">
        <v>55.63</v>
      </c>
      <c r="F200" s="1865" t="s">
        <v>4135</v>
      </c>
      <c r="G200" s="1866">
        <v>0.99</v>
      </c>
      <c r="H200" s="1852"/>
    </row>
    <row r="201" spans="1:8" ht="20.100000000000001" hidden="1" customHeight="1" x14ac:dyDescent="0.25">
      <c r="A201" s="1868">
        <v>42217</v>
      </c>
      <c r="B201" s="1863">
        <v>250</v>
      </c>
      <c r="C201" s="1864">
        <v>1880</v>
      </c>
      <c r="D201" s="1864">
        <v>7560</v>
      </c>
      <c r="E201" s="1864">
        <v>687.27</v>
      </c>
      <c r="F201" s="1865" t="s">
        <v>3138</v>
      </c>
      <c r="G201" s="1866">
        <v>1.1000000000000001</v>
      </c>
      <c r="H201" s="1852"/>
    </row>
    <row r="202" spans="1:8" ht="20.100000000000001" hidden="1" customHeight="1" x14ac:dyDescent="0.25">
      <c r="A202" s="1868">
        <v>42248</v>
      </c>
      <c r="B202" s="1863">
        <v>16</v>
      </c>
      <c r="C202" s="1864">
        <v>530</v>
      </c>
      <c r="D202" s="1864">
        <v>5116</v>
      </c>
      <c r="E202" s="1864">
        <v>222.43</v>
      </c>
      <c r="F202" s="1865" t="s">
        <v>3076</v>
      </c>
      <c r="G202" s="1866">
        <v>1.18</v>
      </c>
      <c r="H202" s="1852"/>
    </row>
    <row r="203" spans="1:8" ht="20.100000000000001" hidden="1" customHeight="1" x14ac:dyDescent="0.25">
      <c r="A203" s="1868">
        <v>42278</v>
      </c>
      <c r="B203" s="1863">
        <v>25</v>
      </c>
      <c r="C203" s="1864">
        <v>1095</v>
      </c>
      <c r="D203" s="1864">
        <v>6250</v>
      </c>
      <c r="E203" s="1864">
        <v>297.62</v>
      </c>
      <c r="F203" s="1865" t="s">
        <v>4221</v>
      </c>
      <c r="G203" s="1866">
        <v>1.1100000000000001</v>
      </c>
      <c r="H203" s="1852"/>
    </row>
    <row r="204" spans="1:8" ht="20.100000000000001" hidden="1" customHeight="1" x14ac:dyDescent="0.25">
      <c r="A204" s="1868">
        <v>42309</v>
      </c>
      <c r="B204" s="1863">
        <v>80</v>
      </c>
      <c r="C204" s="1864">
        <v>515</v>
      </c>
      <c r="D204" s="1864">
        <v>8780</v>
      </c>
      <c r="E204" s="1864">
        <v>313.57</v>
      </c>
      <c r="F204" s="1865" t="s">
        <v>4222</v>
      </c>
      <c r="G204" s="1866">
        <v>1.1100000000000001</v>
      </c>
      <c r="H204" s="1852"/>
    </row>
    <row r="205" spans="1:8" ht="20.100000000000001" hidden="1" customHeight="1" x14ac:dyDescent="0.25">
      <c r="A205" s="1880">
        <v>42339</v>
      </c>
      <c r="B205" s="1881">
        <v>100</v>
      </c>
      <c r="C205" s="1882">
        <v>555</v>
      </c>
      <c r="D205" s="1882">
        <v>9405</v>
      </c>
      <c r="E205" s="1882">
        <v>303.39</v>
      </c>
      <c r="F205" s="1883" t="s">
        <v>4134</v>
      </c>
      <c r="G205" s="1884">
        <v>1.28</v>
      </c>
      <c r="H205" s="1852"/>
    </row>
    <row r="206" spans="1:8" ht="20.100000000000001" hidden="1" customHeight="1" x14ac:dyDescent="0.25">
      <c r="A206" s="1868">
        <v>42370</v>
      </c>
      <c r="B206" s="1863">
        <v>20</v>
      </c>
      <c r="C206" s="1864">
        <v>420</v>
      </c>
      <c r="D206" s="1864">
        <v>5370</v>
      </c>
      <c r="E206" s="1864">
        <v>173.23</v>
      </c>
      <c r="F206" s="1865" t="s">
        <v>802</v>
      </c>
      <c r="G206" s="1866">
        <v>1.6</v>
      </c>
      <c r="H206" s="1852"/>
    </row>
    <row r="207" spans="1:8" ht="20.100000000000001" hidden="1" customHeight="1" x14ac:dyDescent="0.25">
      <c r="A207" s="1868">
        <v>42401</v>
      </c>
      <c r="B207" s="1863">
        <v>105</v>
      </c>
      <c r="C207" s="1864">
        <v>1830</v>
      </c>
      <c r="D207" s="1864">
        <v>20405</v>
      </c>
      <c r="E207" s="1864">
        <v>703.62</v>
      </c>
      <c r="F207" s="1865" t="s">
        <v>4223</v>
      </c>
      <c r="G207" s="1866">
        <v>1.56</v>
      </c>
      <c r="H207" s="1852"/>
    </row>
    <row r="208" spans="1:8" ht="20.100000000000001" hidden="1" customHeight="1" x14ac:dyDescent="0.25">
      <c r="A208" s="1868">
        <v>42430</v>
      </c>
      <c r="B208" s="1863">
        <v>125</v>
      </c>
      <c r="C208" s="1864">
        <v>775</v>
      </c>
      <c r="D208" s="1864">
        <v>8305</v>
      </c>
      <c r="E208" s="1864">
        <v>319.42</v>
      </c>
      <c r="F208" s="1865" t="s">
        <v>4224</v>
      </c>
      <c r="G208" s="1866">
        <v>1.46</v>
      </c>
      <c r="H208" s="1852"/>
    </row>
    <row r="209" spans="1:8" ht="20.100000000000001" hidden="1" customHeight="1" x14ac:dyDescent="0.25">
      <c r="A209" s="1868">
        <v>42461</v>
      </c>
      <c r="B209" s="1863">
        <v>250</v>
      </c>
      <c r="C209" s="1864">
        <v>1980</v>
      </c>
      <c r="D209" s="1864">
        <v>24710</v>
      </c>
      <c r="E209" s="1864">
        <v>823.67</v>
      </c>
      <c r="F209" s="1865" t="s">
        <v>4225</v>
      </c>
      <c r="G209" s="1866">
        <v>1.45</v>
      </c>
      <c r="H209" s="1852"/>
    </row>
    <row r="210" spans="1:8" ht="20.100000000000001" hidden="1" customHeight="1" x14ac:dyDescent="0.25">
      <c r="A210" s="1868">
        <v>42491</v>
      </c>
      <c r="B210" s="1863">
        <v>30</v>
      </c>
      <c r="C210" s="1864">
        <v>1980</v>
      </c>
      <c r="D210" s="1864">
        <v>4920</v>
      </c>
      <c r="E210" s="1864">
        <v>378.46</v>
      </c>
      <c r="F210" s="1865" t="s">
        <v>4144</v>
      </c>
      <c r="G210" s="1866">
        <v>1.58</v>
      </c>
      <c r="H210" s="1852"/>
    </row>
    <row r="211" spans="1:8" ht="20.100000000000001" hidden="1" customHeight="1" x14ac:dyDescent="0.25">
      <c r="A211" s="1868">
        <v>42522</v>
      </c>
      <c r="B211" s="1863">
        <v>30</v>
      </c>
      <c r="C211" s="1864">
        <v>975</v>
      </c>
      <c r="D211" s="1864">
        <v>13740</v>
      </c>
      <c r="E211" s="1864">
        <v>528.46</v>
      </c>
      <c r="F211" s="1865" t="s">
        <v>4226</v>
      </c>
      <c r="G211" s="1866">
        <v>1.38</v>
      </c>
      <c r="H211" s="1852"/>
    </row>
    <row r="212" spans="1:8" ht="20.100000000000001" hidden="1" customHeight="1" x14ac:dyDescent="0.25">
      <c r="A212" s="1868">
        <v>42552</v>
      </c>
      <c r="B212" s="1863">
        <v>100</v>
      </c>
      <c r="C212" s="1864">
        <v>2830</v>
      </c>
      <c r="D212" s="1864">
        <v>30170</v>
      </c>
      <c r="E212" s="1864">
        <v>1005.67</v>
      </c>
      <c r="F212" s="1865" t="s">
        <v>1681</v>
      </c>
      <c r="G212" s="1866">
        <v>2.63</v>
      </c>
      <c r="H212" s="1852"/>
    </row>
    <row r="213" spans="1:8" ht="20.100000000000001" hidden="1" customHeight="1" x14ac:dyDescent="0.25">
      <c r="A213" s="1868">
        <v>42583</v>
      </c>
      <c r="B213" s="1863">
        <v>100</v>
      </c>
      <c r="C213" s="1864">
        <v>775</v>
      </c>
      <c r="D213" s="1864">
        <v>10245</v>
      </c>
      <c r="E213" s="1864">
        <v>330.48</v>
      </c>
      <c r="F213" s="1865" t="s">
        <v>4227</v>
      </c>
      <c r="G213" s="1866">
        <v>1.423</v>
      </c>
      <c r="H213" s="1852"/>
    </row>
    <row r="214" spans="1:8" ht="20.100000000000001" hidden="1" customHeight="1" x14ac:dyDescent="0.25">
      <c r="A214" s="1868">
        <v>42614</v>
      </c>
      <c r="B214" s="1863">
        <v>75</v>
      </c>
      <c r="C214" s="1864">
        <v>1005</v>
      </c>
      <c r="D214" s="1864">
        <v>13065</v>
      </c>
      <c r="E214" s="1864">
        <v>522.6</v>
      </c>
      <c r="F214" s="1865" t="s">
        <v>4228</v>
      </c>
      <c r="G214" s="1866">
        <v>1.37</v>
      </c>
      <c r="H214" s="1852"/>
    </row>
    <row r="215" spans="1:8" ht="20.100000000000001" hidden="1" customHeight="1" x14ac:dyDescent="0.25">
      <c r="A215" s="1868">
        <v>42644</v>
      </c>
      <c r="B215" s="1863">
        <v>200</v>
      </c>
      <c r="C215" s="1864">
        <v>2010</v>
      </c>
      <c r="D215" s="1864">
        <v>25120</v>
      </c>
      <c r="E215" s="1864">
        <v>810</v>
      </c>
      <c r="F215" s="1865" t="s">
        <v>4228</v>
      </c>
      <c r="G215" s="1866">
        <v>1.39</v>
      </c>
      <c r="H215" s="1852"/>
    </row>
    <row r="216" spans="1:8" ht="20.100000000000001" hidden="1" customHeight="1" x14ac:dyDescent="0.25">
      <c r="A216" s="1868">
        <v>42675</v>
      </c>
      <c r="B216" s="1863">
        <v>100</v>
      </c>
      <c r="C216" s="1864">
        <v>1780</v>
      </c>
      <c r="D216" s="1864">
        <v>16430</v>
      </c>
      <c r="E216" s="1864">
        <v>547.66999999999996</v>
      </c>
      <c r="F216" s="1865" t="s">
        <v>4229</v>
      </c>
      <c r="G216" s="1866">
        <v>1.66</v>
      </c>
      <c r="H216" s="1852"/>
    </row>
    <row r="217" spans="1:8" ht="20.100000000000001" hidden="1" customHeight="1" x14ac:dyDescent="0.25">
      <c r="A217" s="1868">
        <v>42705</v>
      </c>
      <c r="B217" s="1863">
        <v>50</v>
      </c>
      <c r="C217" s="1864">
        <v>420</v>
      </c>
      <c r="D217" s="1864">
        <v>5285</v>
      </c>
      <c r="E217" s="1864">
        <v>170.48</v>
      </c>
      <c r="F217" s="1865" t="s">
        <v>4224</v>
      </c>
      <c r="G217" s="1866">
        <v>1.52</v>
      </c>
      <c r="H217" s="1852"/>
    </row>
    <row r="218" spans="1:8" ht="20.100000000000001" hidden="1" customHeight="1" x14ac:dyDescent="0.25">
      <c r="A218" s="1885">
        <v>42736</v>
      </c>
      <c r="B218" s="1886">
        <v>50</v>
      </c>
      <c r="C218" s="1887">
        <v>250</v>
      </c>
      <c r="D218" s="1887">
        <v>3100</v>
      </c>
      <c r="E218" s="1887">
        <v>124</v>
      </c>
      <c r="F218" s="1873" t="s">
        <v>4230</v>
      </c>
      <c r="G218" s="1888">
        <v>1.31</v>
      </c>
      <c r="H218" s="1852"/>
    </row>
    <row r="219" spans="1:8" ht="20.100000000000001" hidden="1" customHeight="1" x14ac:dyDescent="0.25">
      <c r="A219" s="1868">
        <v>42767</v>
      </c>
      <c r="B219" s="1863">
        <v>50</v>
      </c>
      <c r="C219" s="1864">
        <v>600</v>
      </c>
      <c r="D219" s="1864">
        <v>4891</v>
      </c>
      <c r="E219" s="1864">
        <v>232.9</v>
      </c>
      <c r="F219" s="1865" t="s">
        <v>4231</v>
      </c>
      <c r="G219" s="1866">
        <v>1.08</v>
      </c>
      <c r="H219" s="1852"/>
    </row>
    <row r="220" spans="1:8" ht="20.100000000000001" hidden="1" customHeight="1" x14ac:dyDescent="0.25">
      <c r="A220" s="1868">
        <v>42795</v>
      </c>
      <c r="B220" s="1863">
        <v>70.5</v>
      </c>
      <c r="C220" s="1864">
        <v>1205.5</v>
      </c>
      <c r="D220" s="1864">
        <v>15525.5</v>
      </c>
      <c r="E220" s="1864">
        <v>500.82</v>
      </c>
      <c r="F220" s="1865" t="s">
        <v>4231</v>
      </c>
      <c r="G220" s="1866">
        <v>1.1499999999999999</v>
      </c>
      <c r="H220" s="1852"/>
    </row>
    <row r="221" spans="1:8" ht="20.100000000000001" hidden="1" customHeight="1" x14ac:dyDescent="0.25">
      <c r="A221" s="1868">
        <v>42826</v>
      </c>
      <c r="B221" s="1863">
        <v>20.5</v>
      </c>
      <c r="C221" s="1864">
        <v>1040.5</v>
      </c>
      <c r="D221" s="1864">
        <v>8445</v>
      </c>
      <c r="E221" s="1864">
        <v>281.5</v>
      </c>
      <c r="F221" s="1865" t="s">
        <v>4231</v>
      </c>
      <c r="G221" s="1866">
        <v>1.0900000000000001</v>
      </c>
      <c r="H221" s="1852"/>
    </row>
    <row r="222" spans="1:8" ht="20.100000000000001" hidden="1" customHeight="1" x14ac:dyDescent="0.25">
      <c r="A222" s="1868">
        <v>42856</v>
      </c>
      <c r="B222" s="1863">
        <v>20.5</v>
      </c>
      <c r="C222" s="1864">
        <v>420.5</v>
      </c>
      <c r="D222" s="1864">
        <v>3537.5</v>
      </c>
      <c r="E222" s="1864">
        <v>117.92</v>
      </c>
      <c r="F222" s="1865" t="s">
        <v>4232</v>
      </c>
      <c r="G222" s="1866">
        <v>1.23</v>
      </c>
      <c r="H222" s="1852"/>
    </row>
    <row r="223" spans="1:8" ht="20.100000000000001" hidden="1" customHeight="1" x14ac:dyDescent="0.25">
      <c r="A223" s="1868">
        <v>42887</v>
      </c>
      <c r="B223" s="1863">
        <v>50</v>
      </c>
      <c r="C223" s="1864">
        <v>450</v>
      </c>
      <c r="D223" s="1864">
        <v>3605</v>
      </c>
      <c r="E223" s="1864">
        <v>171.67</v>
      </c>
      <c r="F223" s="1865" t="s">
        <v>4233</v>
      </c>
      <c r="G223" s="1866">
        <v>1.01</v>
      </c>
      <c r="H223" s="1852"/>
    </row>
    <row r="224" spans="1:8" ht="20.100000000000001" hidden="1" customHeight="1" x14ac:dyDescent="0.25">
      <c r="A224" s="1868">
        <v>42917</v>
      </c>
      <c r="B224" s="1863">
        <v>50</v>
      </c>
      <c r="C224" s="1864">
        <v>600</v>
      </c>
      <c r="D224" s="1864">
        <v>5820</v>
      </c>
      <c r="E224" s="1864">
        <v>291</v>
      </c>
      <c r="F224" s="1865" t="s">
        <v>4234</v>
      </c>
      <c r="G224" s="1866">
        <v>0.83</v>
      </c>
      <c r="H224" s="1852"/>
    </row>
    <row r="225" spans="1:8" ht="20.100000000000001" hidden="1" customHeight="1" x14ac:dyDescent="0.25">
      <c r="A225" s="1868">
        <v>42948</v>
      </c>
      <c r="B225" s="1863">
        <v>100</v>
      </c>
      <c r="C225" s="1864">
        <v>475</v>
      </c>
      <c r="D225" s="1864">
        <v>2510</v>
      </c>
      <c r="E225" s="1864">
        <v>313.75</v>
      </c>
      <c r="F225" s="1865" t="s">
        <v>4235</v>
      </c>
      <c r="G225" s="1866">
        <v>0.8</v>
      </c>
      <c r="H225" s="1852"/>
    </row>
    <row r="226" spans="1:8" ht="20.100000000000001" hidden="1" customHeight="1" x14ac:dyDescent="0.25">
      <c r="A226" s="1868">
        <v>42979</v>
      </c>
      <c r="B226" s="1863">
        <v>150</v>
      </c>
      <c r="C226" s="1864">
        <v>750</v>
      </c>
      <c r="D226" s="1864">
        <v>7300</v>
      </c>
      <c r="E226" s="1864">
        <v>456.25</v>
      </c>
      <c r="F226" s="1865" t="s">
        <v>4236</v>
      </c>
      <c r="G226" s="1866">
        <v>1.01</v>
      </c>
      <c r="H226" s="1852"/>
    </row>
    <row r="227" spans="1:8" ht="20.100000000000001" hidden="1" customHeight="1" x14ac:dyDescent="0.25">
      <c r="A227" s="1868">
        <v>43009</v>
      </c>
      <c r="B227" s="1863">
        <v>10</v>
      </c>
      <c r="C227" s="1864">
        <v>1570</v>
      </c>
      <c r="D227" s="1864">
        <v>18570</v>
      </c>
      <c r="E227" s="1864">
        <v>599</v>
      </c>
      <c r="F227" s="1865" t="s">
        <v>4237</v>
      </c>
      <c r="G227" s="1866">
        <v>0.92</v>
      </c>
      <c r="H227" s="1852"/>
    </row>
    <row r="228" spans="1:8" ht="20.100000000000001" hidden="1" customHeight="1" x14ac:dyDescent="0.25">
      <c r="A228" s="1868">
        <v>43040</v>
      </c>
      <c r="B228" s="1863">
        <v>25</v>
      </c>
      <c r="C228" s="1864">
        <v>980</v>
      </c>
      <c r="D228" s="1864">
        <v>14235</v>
      </c>
      <c r="E228" s="1864">
        <v>508.39</v>
      </c>
      <c r="F228" s="1865" t="s">
        <v>4238</v>
      </c>
      <c r="G228" s="1866">
        <v>1.02</v>
      </c>
      <c r="H228" s="1852"/>
    </row>
    <row r="229" spans="1:8" ht="20.100000000000001" hidden="1" customHeight="1" x14ac:dyDescent="0.25">
      <c r="A229" s="1868">
        <v>43070</v>
      </c>
      <c r="B229" s="1863">
        <v>50</v>
      </c>
      <c r="C229" s="1864">
        <v>1385</v>
      </c>
      <c r="D229" s="1864">
        <v>20925</v>
      </c>
      <c r="E229" s="1864">
        <v>747</v>
      </c>
      <c r="F229" s="1865" t="s">
        <v>4239</v>
      </c>
      <c r="G229" s="1866">
        <v>1.28</v>
      </c>
      <c r="H229" s="1852"/>
    </row>
    <row r="230" spans="1:8" ht="20.100000000000001" hidden="1" customHeight="1" x14ac:dyDescent="0.25">
      <c r="A230" s="1868">
        <v>43101</v>
      </c>
      <c r="B230" s="1863">
        <v>175</v>
      </c>
      <c r="C230" s="1864">
        <v>2600</v>
      </c>
      <c r="D230" s="1864">
        <v>40265</v>
      </c>
      <c r="E230" s="1864">
        <v>1298.8699999999999</v>
      </c>
      <c r="F230" s="1865" t="s">
        <v>4240</v>
      </c>
      <c r="G230" s="1866">
        <v>1.37</v>
      </c>
      <c r="H230" s="1852"/>
    </row>
    <row r="231" spans="1:8" ht="20.100000000000001" hidden="1" customHeight="1" x14ac:dyDescent="0.25">
      <c r="A231" s="1868">
        <v>43132</v>
      </c>
      <c r="B231" s="1863">
        <v>550</v>
      </c>
      <c r="C231" s="1864">
        <v>4200</v>
      </c>
      <c r="D231" s="1864">
        <v>58260</v>
      </c>
      <c r="E231" s="1864">
        <v>2080.71</v>
      </c>
      <c r="F231" s="1865" t="s">
        <v>4241</v>
      </c>
      <c r="G231" s="1866">
        <v>2.36</v>
      </c>
      <c r="H231" s="1852"/>
    </row>
    <row r="232" spans="1:8" ht="20.100000000000001" hidden="1" customHeight="1" x14ac:dyDescent="0.25">
      <c r="A232" s="1868">
        <v>43160</v>
      </c>
      <c r="B232" s="1863">
        <v>100</v>
      </c>
      <c r="C232" s="1864">
        <v>1600</v>
      </c>
      <c r="D232" s="1864">
        <v>16760</v>
      </c>
      <c r="E232" s="1864">
        <v>540.65</v>
      </c>
      <c r="F232" s="1865" t="s">
        <v>4242</v>
      </c>
      <c r="G232" s="1866">
        <v>2.99</v>
      </c>
      <c r="H232" s="1852"/>
    </row>
    <row r="233" spans="1:8" ht="20.100000000000001" hidden="1" customHeight="1" x14ac:dyDescent="0.25">
      <c r="A233" s="1868">
        <v>43191</v>
      </c>
      <c r="B233" s="1863">
        <v>275</v>
      </c>
      <c r="C233" s="1864">
        <v>3045</v>
      </c>
      <c r="D233" s="1864">
        <v>59510</v>
      </c>
      <c r="E233" s="1864">
        <v>1983.67</v>
      </c>
      <c r="F233" s="1865" t="s">
        <v>4243</v>
      </c>
      <c r="G233" s="1866">
        <v>3.46</v>
      </c>
      <c r="H233" s="1852"/>
    </row>
    <row r="234" spans="1:8" ht="20.100000000000001" hidden="1" customHeight="1" x14ac:dyDescent="0.25">
      <c r="A234" s="1868">
        <v>43221</v>
      </c>
      <c r="B234" s="1863">
        <v>200</v>
      </c>
      <c r="C234" s="1864">
        <v>1575</v>
      </c>
      <c r="D234" s="1864">
        <v>25625</v>
      </c>
      <c r="E234" s="1864">
        <v>826.61</v>
      </c>
      <c r="F234" s="1865" t="s">
        <v>4244</v>
      </c>
      <c r="G234" s="1866">
        <v>3.41</v>
      </c>
      <c r="H234" s="1852"/>
    </row>
    <row r="235" spans="1:8" ht="20.100000000000001" hidden="1" customHeight="1" x14ac:dyDescent="0.25">
      <c r="A235" s="1868">
        <v>43252</v>
      </c>
      <c r="B235" s="1863">
        <v>400</v>
      </c>
      <c r="C235" s="1864">
        <v>2610</v>
      </c>
      <c r="D235" s="1864">
        <v>37945</v>
      </c>
      <c r="E235" s="1864">
        <v>1264.83</v>
      </c>
      <c r="F235" s="1865" t="s">
        <v>4245</v>
      </c>
      <c r="G235" s="1866">
        <v>3.38</v>
      </c>
      <c r="H235" s="1852"/>
    </row>
    <row r="236" spans="1:8" ht="20.100000000000001" hidden="1" customHeight="1" x14ac:dyDescent="0.25">
      <c r="A236" s="1868">
        <v>43282</v>
      </c>
      <c r="B236" s="1863">
        <v>75</v>
      </c>
      <c r="C236" s="1864">
        <v>2470</v>
      </c>
      <c r="D236" s="1864">
        <v>14870</v>
      </c>
      <c r="E236" s="1864">
        <v>479.67741935483872</v>
      </c>
      <c r="F236" s="1865" t="s">
        <v>4246</v>
      </c>
      <c r="G236" s="1866">
        <v>3.3753711163416278</v>
      </c>
      <c r="H236" s="1852"/>
    </row>
    <row r="237" spans="1:8" ht="20.100000000000001" hidden="1" customHeight="1" x14ac:dyDescent="0.25">
      <c r="A237" s="1868">
        <v>43313</v>
      </c>
      <c r="B237" s="1863">
        <v>50</v>
      </c>
      <c r="C237" s="1864">
        <v>1900</v>
      </c>
      <c r="D237" s="1864">
        <v>12700</v>
      </c>
      <c r="E237" s="1864">
        <v>635</v>
      </c>
      <c r="F237" s="1865" t="s">
        <v>4244</v>
      </c>
      <c r="G237" s="1866">
        <v>3.48</v>
      </c>
      <c r="H237" s="1852"/>
    </row>
    <row r="238" spans="1:8" ht="20.100000000000001" hidden="1" customHeight="1" x14ac:dyDescent="0.25">
      <c r="A238" s="1868">
        <v>43344</v>
      </c>
      <c r="B238" s="1863">
        <v>70</v>
      </c>
      <c r="C238" s="1864">
        <v>1625</v>
      </c>
      <c r="D238" s="1864">
        <v>17300</v>
      </c>
      <c r="E238" s="1864">
        <v>720.83</v>
      </c>
      <c r="F238" s="1865" t="s">
        <v>4247</v>
      </c>
      <c r="G238" s="1866">
        <v>3.34</v>
      </c>
      <c r="H238" s="1852"/>
    </row>
    <row r="239" spans="1:8" ht="20.100000000000001" hidden="1" customHeight="1" x14ac:dyDescent="0.25">
      <c r="A239" s="1868">
        <v>43374</v>
      </c>
      <c r="B239" s="1863">
        <v>75</v>
      </c>
      <c r="C239" s="1864">
        <v>1380</v>
      </c>
      <c r="D239" s="1864">
        <v>18980</v>
      </c>
      <c r="E239" s="1864">
        <v>790.83</v>
      </c>
      <c r="F239" s="1865" t="s">
        <v>4248</v>
      </c>
      <c r="G239" s="1866">
        <v>3.49</v>
      </c>
      <c r="H239" s="1852"/>
    </row>
    <row r="240" spans="1:8" ht="20.100000000000001" hidden="1" customHeight="1" x14ac:dyDescent="0.25">
      <c r="A240" s="1868">
        <v>43405</v>
      </c>
      <c r="B240" s="1863">
        <v>100</v>
      </c>
      <c r="C240" s="1864">
        <v>1550</v>
      </c>
      <c r="D240" s="1864">
        <v>25255</v>
      </c>
      <c r="E240" s="1864">
        <v>870.86</v>
      </c>
      <c r="F240" s="1865" t="s">
        <v>4249</v>
      </c>
      <c r="G240" s="1866">
        <v>3.26</v>
      </c>
      <c r="H240" s="1852"/>
    </row>
    <row r="241" spans="1:8" ht="20.100000000000001" hidden="1" customHeight="1" x14ac:dyDescent="0.25">
      <c r="A241" s="1868">
        <v>43435</v>
      </c>
      <c r="B241" s="1863">
        <v>100</v>
      </c>
      <c r="C241" s="1864">
        <v>2528</v>
      </c>
      <c r="D241" s="1864">
        <v>27474</v>
      </c>
      <c r="E241" s="1864">
        <v>1017.56</v>
      </c>
      <c r="F241" s="1865" t="s">
        <v>4250</v>
      </c>
      <c r="G241" s="1866">
        <v>3.44</v>
      </c>
      <c r="H241" s="1852"/>
    </row>
    <row r="242" spans="1:8" ht="20.100000000000001" hidden="1" customHeight="1" x14ac:dyDescent="0.25">
      <c r="A242" s="1868">
        <v>43466</v>
      </c>
      <c r="B242" s="1863">
        <v>453</v>
      </c>
      <c r="C242" s="1864">
        <v>3203</v>
      </c>
      <c r="D242" s="1864">
        <v>49388</v>
      </c>
      <c r="E242" s="1864">
        <v>1593.16</v>
      </c>
      <c r="F242" s="1865" t="s">
        <v>3221</v>
      </c>
      <c r="G242" s="1866">
        <v>3.74</v>
      </c>
      <c r="H242" s="1852"/>
    </row>
    <row r="243" spans="1:8" ht="20.100000000000001" hidden="1" customHeight="1" x14ac:dyDescent="0.25">
      <c r="A243" s="1868">
        <v>43497</v>
      </c>
      <c r="B243" s="1863">
        <v>453</v>
      </c>
      <c r="C243" s="1864">
        <v>2283</v>
      </c>
      <c r="D243" s="1864">
        <v>31848</v>
      </c>
      <c r="E243" s="1864">
        <v>1137.43</v>
      </c>
      <c r="F243" s="1865" t="s">
        <v>4251</v>
      </c>
      <c r="G243" s="1866">
        <v>3.86</v>
      </c>
      <c r="H243" s="1852"/>
    </row>
    <row r="244" spans="1:8" ht="20.100000000000001" hidden="1" customHeight="1" x14ac:dyDescent="0.25">
      <c r="A244" s="1868">
        <v>43525</v>
      </c>
      <c r="B244" s="1863">
        <v>592</v>
      </c>
      <c r="C244" s="1864">
        <v>1292</v>
      </c>
      <c r="D244" s="1864">
        <v>22727</v>
      </c>
      <c r="E244" s="1864">
        <v>733.13</v>
      </c>
      <c r="F244" s="1865" t="s">
        <v>4252</v>
      </c>
      <c r="G244" s="1866">
        <v>4.29</v>
      </c>
      <c r="H244" s="1852"/>
    </row>
    <row r="245" spans="1:8" ht="20.100000000000001" hidden="1" customHeight="1" x14ac:dyDescent="0.25">
      <c r="A245" s="1868">
        <v>43556</v>
      </c>
      <c r="B245" s="1863">
        <v>154</v>
      </c>
      <c r="C245" s="1864">
        <v>1509</v>
      </c>
      <c r="D245" s="1864">
        <v>24350</v>
      </c>
      <c r="E245" s="1864">
        <v>811.67</v>
      </c>
      <c r="F245" s="1865" t="s">
        <v>4253</v>
      </c>
      <c r="G245" s="1866">
        <v>3.65</v>
      </c>
      <c r="H245" s="1852"/>
    </row>
    <row r="246" spans="1:8" ht="20.100000000000001" hidden="1" customHeight="1" x14ac:dyDescent="0.25">
      <c r="A246" s="1868">
        <v>43586</v>
      </c>
      <c r="B246" s="1863">
        <v>29</v>
      </c>
      <c r="C246" s="1864">
        <v>1350</v>
      </c>
      <c r="D246" s="1864">
        <v>11451</v>
      </c>
      <c r="E246" s="1864">
        <v>440.42</v>
      </c>
      <c r="F246" s="1865" t="s">
        <v>4254</v>
      </c>
      <c r="G246" s="1866">
        <v>2.89</v>
      </c>
      <c r="H246" s="1852"/>
    </row>
    <row r="247" spans="1:8" ht="20.100000000000001" hidden="1" customHeight="1" x14ac:dyDescent="0.25">
      <c r="A247" s="1868">
        <v>43617</v>
      </c>
      <c r="B247" s="1863">
        <v>100</v>
      </c>
      <c r="C247" s="1864">
        <v>1425</v>
      </c>
      <c r="D247" s="1864">
        <v>13735</v>
      </c>
      <c r="E247" s="1864">
        <v>528.27</v>
      </c>
      <c r="F247" s="1889" t="s">
        <v>4255</v>
      </c>
      <c r="G247" s="1866">
        <v>2.06</v>
      </c>
      <c r="H247" s="1852"/>
    </row>
    <row r="248" spans="1:8" ht="20.100000000000001" hidden="1" customHeight="1" thickTop="1" x14ac:dyDescent="0.25">
      <c r="A248" s="1868">
        <v>43647</v>
      </c>
      <c r="B248" s="1849">
        <v>50</v>
      </c>
      <c r="C248" s="1696">
        <v>450</v>
      </c>
      <c r="D248" s="1696">
        <v>4400</v>
      </c>
      <c r="E248" s="1696">
        <v>191</v>
      </c>
      <c r="F248" s="1890" t="s">
        <v>4256</v>
      </c>
      <c r="G248" s="1856">
        <v>2.11</v>
      </c>
      <c r="H248" s="1852"/>
    </row>
    <row r="249" spans="1:8" ht="20.100000000000001" hidden="1" customHeight="1" thickTop="1" x14ac:dyDescent="0.25">
      <c r="A249" s="1868">
        <v>43678</v>
      </c>
      <c r="B249" s="1849">
        <v>70</v>
      </c>
      <c r="C249" s="1696">
        <v>1100</v>
      </c>
      <c r="D249" s="1696">
        <v>11920</v>
      </c>
      <c r="E249" s="1696">
        <v>425.71</v>
      </c>
      <c r="F249" s="1890" t="s">
        <v>4178</v>
      </c>
      <c r="G249" s="1856">
        <v>2.11</v>
      </c>
      <c r="H249" s="1852"/>
    </row>
    <row r="250" spans="1:8" ht="20.100000000000001" hidden="1" customHeight="1" thickTop="1" x14ac:dyDescent="0.25">
      <c r="A250" s="1868">
        <v>43709</v>
      </c>
      <c r="B250" s="1849">
        <v>100</v>
      </c>
      <c r="C250" s="1696">
        <v>1100</v>
      </c>
      <c r="D250" s="1696">
        <v>8720</v>
      </c>
      <c r="E250" s="1696">
        <v>290.67</v>
      </c>
      <c r="F250" s="1890" t="s">
        <v>4257</v>
      </c>
      <c r="G250" s="1856">
        <v>2.0699999999999998</v>
      </c>
      <c r="H250" s="1852"/>
    </row>
    <row r="251" spans="1:8" ht="20.100000000000001" hidden="1" customHeight="1" thickTop="1" x14ac:dyDescent="0.25">
      <c r="A251" s="1868">
        <v>43739</v>
      </c>
      <c r="B251" s="1849">
        <v>50</v>
      </c>
      <c r="C251" s="1696">
        <v>1500</v>
      </c>
      <c r="D251" s="1696">
        <v>12335</v>
      </c>
      <c r="E251" s="1696">
        <v>397.90322580645159</v>
      </c>
      <c r="F251" s="1890" t="s">
        <v>4258</v>
      </c>
      <c r="G251" s="1856">
        <v>1.9458229023104987</v>
      </c>
      <c r="H251" s="1852"/>
    </row>
    <row r="252" spans="1:8" ht="20.100000000000001" hidden="1" customHeight="1" thickTop="1" x14ac:dyDescent="0.25">
      <c r="A252" s="1868">
        <v>43770</v>
      </c>
      <c r="B252" s="1849">
        <v>75</v>
      </c>
      <c r="C252" s="1696">
        <v>1650</v>
      </c>
      <c r="D252" s="1696">
        <v>18135</v>
      </c>
      <c r="E252" s="1696">
        <v>648</v>
      </c>
      <c r="F252" s="1890" t="s">
        <v>4259</v>
      </c>
      <c r="G252" s="1856">
        <v>2.08</v>
      </c>
      <c r="H252" s="1852"/>
    </row>
    <row r="253" spans="1:8" ht="20.100000000000001" hidden="1" customHeight="1" thickTop="1" x14ac:dyDescent="0.25">
      <c r="A253" s="1868">
        <v>43800</v>
      </c>
      <c r="B253" s="1849">
        <v>25</v>
      </c>
      <c r="C253" s="1696">
        <v>1600</v>
      </c>
      <c r="D253" s="1696">
        <v>7900</v>
      </c>
      <c r="E253" s="1696">
        <v>359.09</v>
      </c>
      <c r="F253" s="1890" t="s">
        <v>4260</v>
      </c>
      <c r="G253" s="1856">
        <v>2.08</v>
      </c>
      <c r="H253" s="1852"/>
    </row>
    <row r="254" spans="1:8" ht="20.100000000000001" hidden="1" customHeight="1" thickTop="1" x14ac:dyDescent="0.25">
      <c r="A254" s="1868">
        <v>43831</v>
      </c>
      <c r="B254" s="1849">
        <v>50</v>
      </c>
      <c r="C254" s="1696">
        <v>1525</v>
      </c>
      <c r="D254" s="1696">
        <v>6415</v>
      </c>
      <c r="E254" s="1696">
        <v>267.29000000000002</v>
      </c>
      <c r="F254" s="1890" t="s">
        <v>3202</v>
      </c>
      <c r="G254" s="1856">
        <v>1.99</v>
      </c>
      <c r="H254" s="1852"/>
    </row>
    <row r="255" spans="1:8" ht="20.100000000000001" hidden="1" customHeight="1" thickTop="1" x14ac:dyDescent="0.25">
      <c r="A255" s="1868">
        <v>43862</v>
      </c>
      <c r="B255" s="1849">
        <v>25</v>
      </c>
      <c r="C255" s="1696">
        <v>1525</v>
      </c>
      <c r="D255" s="1696">
        <v>11470</v>
      </c>
      <c r="E255" s="1696">
        <v>459</v>
      </c>
      <c r="F255" s="1890" t="s">
        <v>4261</v>
      </c>
      <c r="G255" s="1856">
        <v>2.09</v>
      </c>
      <c r="H255" s="1852"/>
    </row>
    <row r="256" spans="1:8" ht="20.100000000000001" hidden="1" customHeight="1" thickTop="1" x14ac:dyDescent="0.25">
      <c r="A256" s="1868">
        <v>43891</v>
      </c>
      <c r="B256" s="1849">
        <v>35</v>
      </c>
      <c r="C256" s="1696">
        <v>320</v>
      </c>
      <c r="D256" s="1696">
        <v>6165</v>
      </c>
      <c r="E256" s="1696">
        <v>205.5</v>
      </c>
      <c r="F256" s="1890" t="s">
        <v>4262</v>
      </c>
      <c r="G256" s="1856">
        <v>1.56</v>
      </c>
      <c r="H256" s="1852"/>
    </row>
    <row r="257" spans="1:12" ht="20.100000000000001" hidden="1" customHeight="1" thickTop="1" x14ac:dyDescent="0.25">
      <c r="A257" s="1868">
        <v>43922</v>
      </c>
      <c r="B257" s="1849">
        <v>100</v>
      </c>
      <c r="C257" s="1696">
        <v>315</v>
      </c>
      <c r="D257" s="1696">
        <v>4415</v>
      </c>
      <c r="E257" s="1696">
        <v>147.16999999999999</v>
      </c>
      <c r="F257" s="1890" t="s">
        <v>4263</v>
      </c>
      <c r="G257" s="1856">
        <v>1.52</v>
      </c>
      <c r="H257" s="1852"/>
    </row>
    <row r="258" spans="1:12" ht="20.100000000000001" hidden="1" customHeight="1" thickTop="1" x14ac:dyDescent="0.25">
      <c r="A258" s="1868">
        <v>43952</v>
      </c>
      <c r="B258" s="1849">
        <v>100</v>
      </c>
      <c r="C258" s="1696">
        <v>410</v>
      </c>
      <c r="D258" s="1696">
        <v>2360</v>
      </c>
      <c r="E258" s="1696">
        <v>236</v>
      </c>
      <c r="F258" s="1890" t="s">
        <v>4264</v>
      </c>
      <c r="G258" s="1856">
        <v>1.1200000000000001</v>
      </c>
      <c r="H258" s="1852"/>
    </row>
    <row r="259" spans="1:12" ht="20.100000000000001" hidden="1" customHeight="1" thickTop="1" x14ac:dyDescent="0.25">
      <c r="A259" s="1868">
        <v>43983</v>
      </c>
      <c r="B259" s="1849">
        <v>75</v>
      </c>
      <c r="C259" s="1696">
        <v>75</v>
      </c>
      <c r="D259" s="1696">
        <v>75</v>
      </c>
      <c r="E259" s="1696">
        <v>75</v>
      </c>
      <c r="F259" s="1891">
        <v>0.65</v>
      </c>
      <c r="G259" s="1856">
        <v>0.65</v>
      </c>
      <c r="H259" s="1852"/>
    </row>
    <row r="260" spans="1:12" ht="20.100000000000001" customHeight="1" thickTop="1" x14ac:dyDescent="0.25">
      <c r="A260" s="1868">
        <v>44013</v>
      </c>
      <c r="B260" s="1849">
        <v>50</v>
      </c>
      <c r="C260" s="1696">
        <v>300</v>
      </c>
      <c r="D260" s="1696">
        <v>3525</v>
      </c>
      <c r="E260" s="1696">
        <v>220.31</v>
      </c>
      <c r="F260" s="1891" t="s">
        <v>4265</v>
      </c>
      <c r="G260" s="1856">
        <v>0.68</v>
      </c>
      <c r="H260" s="1852"/>
    </row>
    <row r="261" spans="1:12" ht="20.100000000000001" customHeight="1" x14ac:dyDescent="0.25">
      <c r="A261" s="1868">
        <v>44044</v>
      </c>
      <c r="B261" s="1849">
        <v>100</v>
      </c>
      <c r="C261" s="1696">
        <v>750</v>
      </c>
      <c r="D261" s="1696">
        <v>5175</v>
      </c>
      <c r="E261" s="1696">
        <v>258.75</v>
      </c>
      <c r="F261" s="1891" t="s">
        <v>4266</v>
      </c>
      <c r="G261" s="1856">
        <v>0.43</v>
      </c>
      <c r="H261" s="1852"/>
    </row>
    <row r="262" spans="1:12" ht="20.100000000000001" customHeight="1" x14ac:dyDescent="0.25">
      <c r="A262" s="1868">
        <v>44075</v>
      </c>
      <c r="B262" s="1849">
        <v>100</v>
      </c>
      <c r="C262" s="1696">
        <v>865</v>
      </c>
      <c r="D262" s="1696">
        <v>9270</v>
      </c>
      <c r="E262" s="1696">
        <v>343.33</v>
      </c>
      <c r="F262" s="1891" t="s">
        <v>4267</v>
      </c>
      <c r="G262" s="1856">
        <v>0.45</v>
      </c>
      <c r="H262" s="1852"/>
    </row>
    <row r="263" spans="1:12" ht="20.100000000000001" customHeight="1" x14ac:dyDescent="0.25">
      <c r="A263" s="1868">
        <v>44105</v>
      </c>
      <c r="B263" s="1849">
        <v>15</v>
      </c>
      <c r="C263" s="1696">
        <v>565</v>
      </c>
      <c r="D263" s="1696">
        <v>9200</v>
      </c>
      <c r="E263" s="1696">
        <v>296.77</v>
      </c>
      <c r="F263" s="1891" t="s">
        <v>4267</v>
      </c>
      <c r="G263" s="1856">
        <v>0.46</v>
      </c>
      <c r="H263" s="1852"/>
    </row>
    <row r="264" spans="1:12" ht="20.100000000000001" customHeight="1" x14ac:dyDescent="0.25">
      <c r="A264" s="1868">
        <v>44136</v>
      </c>
      <c r="B264" s="1849">
        <v>50</v>
      </c>
      <c r="C264" s="1696">
        <v>200</v>
      </c>
      <c r="D264" s="1696">
        <v>2900</v>
      </c>
      <c r="E264" s="1696">
        <v>126.09</v>
      </c>
      <c r="F264" s="1891" t="s">
        <v>4268</v>
      </c>
      <c r="G264" s="1856">
        <v>0.41</v>
      </c>
      <c r="H264" s="1852"/>
    </row>
    <row r="265" spans="1:12" ht="20.100000000000001" customHeight="1" x14ac:dyDescent="0.25">
      <c r="A265" s="1868">
        <v>44166</v>
      </c>
      <c r="B265" s="1849">
        <v>100</v>
      </c>
      <c r="C265" s="1696">
        <v>250</v>
      </c>
      <c r="D265" s="1696">
        <v>620</v>
      </c>
      <c r="E265" s="1696">
        <v>155</v>
      </c>
      <c r="F265" s="1891" t="s">
        <v>4269</v>
      </c>
      <c r="G265" s="1856">
        <v>0.3</v>
      </c>
      <c r="H265" s="1852"/>
    </row>
    <row r="266" spans="1:12" ht="20.100000000000001" customHeight="1" x14ac:dyDescent="0.25">
      <c r="A266" s="1868">
        <v>44197</v>
      </c>
      <c r="B266" s="1849">
        <v>100</v>
      </c>
      <c r="C266" s="1696">
        <v>450</v>
      </c>
      <c r="D266" s="1696">
        <v>7525</v>
      </c>
      <c r="E266" s="1696">
        <v>268.75</v>
      </c>
      <c r="F266" s="1891" t="s">
        <v>4270</v>
      </c>
      <c r="G266" s="1856">
        <v>0.18</v>
      </c>
      <c r="H266" s="1852"/>
    </row>
    <row r="267" spans="1:12" ht="20.100000000000001" customHeight="1" x14ac:dyDescent="0.25">
      <c r="A267" s="1868">
        <v>44228</v>
      </c>
      <c r="B267" s="1849">
        <v>20</v>
      </c>
      <c r="C267" s="1696">
        <v>350</v>
      </c>
      <c r="D267" s="1696">
        <v>4000</v>
      </c>
      <c r="E267" s="1696">
        <v>148.15</v>
      </c>
      <c r="F267" s="1891" t="s">
        <v>4271</v>
      </c>
      <c r="G267" s="1856">
        <v>0.14000000000000001</v>
      </c>
      <c r="H267" s="1852"/>
    </row>
    <row r="268" spans="1:12" ht="20.100000000000001" customHeight="1" thickBot="1" x14ac:dyDescent="0.3">
      <c r="A268" s="1862">
        <v>44256</v>
      </c>
      <c r="B268" s="1849">
        <v>30</v>
      </c>
      <c r="C268" s="1696">
        <v>100</v>
      </c>
      <c r="D268" s="1696">
        <v>935</v>
      </c>
      <c r="E268" s="1696">
        <v>62</v>
      </c>
      <c r="F268" s="1892">
        <v>0.12</v>
      </c>
      <c r="G268" s="1856">
        <v>0.12</v>
      </c>
      <c r="H268" s="1893"/>
    </row>
    <row r="269" spans="1:12" ht="20.100000000000001" customHeight="1" thickTop="1" thickBot="1" x14ac:dyDescent="0.3">
      <c r="A269" s="1862">
        <v>44287</v>
      </c>
      <c r="B269" s="1849">
        <v>35</v>
      </c>
      <c r="C269" s="1696">
        <v>2150</v>
      </c>
      <c r="D269" s="1696">
        <v>10590</v>
      </c>
      <c r="E269" s="1696">
        <v>814.62</v>
      </c>
      <c r="F269" s="1892" t="s">
        <v>1055</v>
      </c>
      <c r="G269" s="1856">
        <v>0.25</v>
      </c>
      <c r="H269" s="1893"/>
      <c r="L269" s="1894"/>
    </row>
    <row r="270" spans="1:12" ht="20.100000000000001" customHeight="1" thickTop="1" thickBot="1" x14ac:dyDescent="0.3">
      <c r="A270" s="1862">
        <v>44317</v>
      </c>
      <c r="B270" s="1849">
        <v>25</v>
      </c>
      <c r="C270" s="1696">
        <v>2629</v>
      </c>
      <c r="D270" s="1696">
        <v>48924</v>
      </c>
      <c r="E270" s="1696">
        <v>1578.19</v>
      </c>
      <c r="F270" s="1892">
        <v>0.25</v>
      </c>
      <c r="G270" s="1856">
        <v>0.25</v>
      </c>
      <c r="H270" s="1893"/>
    </row>
    <row r="271" spans="1:12" ht="20.100000000000001" customHeight="1" thickTop="1" thickBot="1" x14ac:dyDescent="0.3">
      <c r="A271" s="1862">
        <v>44348</v>
      </c>
      <c r="B271" s="1849">
        <v>100</v>
      </c>
      <c r="C271" s="1696">
        <v>1600</v>
      </c>
      <c r="D271" s="1696">
        <v>20540</v>
      </c>
      <c r="E271" s="1696">
        <v>684.67</v>
      </c>
      <c r="F271" s="1892" t="s">
        <v>4272</v>
      </c>
      <c r="G271" s="1856">
        <v>0.34</v>
      </c>
      <c r="H271" s="1893"/>
    </row>
    <row r="272" spans="1:12" ht="20.100000000000001" customHeight="1" thickTop="1" thickBot="1" x14ac:dyDescent="0.3">
      <c r="A272" s="1862">
        <v>44378</v>
      </c>
      <c r="B272" s="1849">
        <v>100</v>
      </c>
      <c r="C272" s="1696">
        <v>1150</v>
      </c>
      <c r="D272" s="1696">
        <v>6550</v>
      </c>
      <c r="E272" s="1696">
        <v>436.67</v>
      </c>
      <c r="F272" s="1892" t="s">
        <v>4272</v>
      </c>
      <c r="G272" s="1856">
        <v>0.32</v>
      </c>
      <c r="H272" s="1893"/>
    </row>
    <row r="273" spans="1:8" ht="20.100000000000001" customHeight="1" thickTop="1" thickBot="1" x14ac:dyDescent="0.3">
      <c r="A273" s="1862">
        <v>44409</v>
      </c>
      <c r="B273" s="1849">
        <v>20</v>
      </c>
      <c r="C273" s="1696">
        <v>1540</v>
      </c>
      <c r="D273" s="1696">
        <v>17155</v>
      </c>
      <c r="E273" s="1696">
        <v>659.81</v>
      </c>
      <c r="F273" s="1892" t="s">
        <v>4273</v>
      </c>
      <c r="G273" s="1856">
        <v>0.39</v>
      </c>
      <c r="H273" s="1893"/>
    </row>
    <row r="274" spans="1:8" ht="20.100000000000001" customHeight="1" thickTop="1" thickBot="1" x14ac:dyDescent="0.3">
      <c r="A274" s="1862">
        <v>44440</v>
      </c>
      <c r="B274" s="1849">
        <v>10</v>
      </c>
      <c r="C274" s="1696">
        <v>3815</v>
      </c>
      <c r="D274" s="1696">
        <v>30235</v>
      </c>
      <c r="E274" s="1696">
        <v>1259.79</v>
      </c>
      <c r="F274" s="1892" t="s">
        <v>1605</v>
      </c>
      <c r="G274" s="1856">
        <v>1.18</v>
      </c>
      <c r="H274" s="1893"/>
    </row>
    <row r="275" spans="1:8" ht="20.100000000000001" customHeight="1" thickTop="1" thickBot="1" x14ac:dyDescent="0.3">
      <c r="A275" s="1862">
        <v>44470</v>
      </c>
      <c r="B275" s="1849">
        <v>50</v>
      </c>
      <c r="C275" s="1696">
        <v>1645</v>
      </c>
      <c r="D275" s="1696">
        <v>14040</v>
      </c>
      <c r="E275" s="1696">
        <v>540</v>
      </c>
      <c r="F275" s="1892" t="s">
        <v>4274</v>
      </c>
      <c r="G275" s="1856">
        <v>1.02</v>
      </c>
      <c r="H275" s="1893"/>
    </row>
    <row r="276" spans="1:8" ht="20.100000000000001" customHeight="1" thickTop="1" thickBot="1" x14ac:dyDescent="0.3">
      <c r="A276" s="1862">
        <v>44501</v>
      </c>
      <c r="B276" s="1849">
        <v>35</v>
      </c>
      <c r="C276" s="1696">
        <v>1150</v>
      </c>
      <c r="D276" s="1696">
        <v>10410</v>
      </c>
      <c r="E276" s="1696">
        <v>495.71</v>
      </c>
      <c r="F276" s="1892" t="s">
        <v>4275</v>
      </c>
      <c r="G276" s="1856">
        <v>0.32</v>
      </c>
      <c r="H276" s="1893"/>
    </row>
    <row r="277" spans="1:8" ht="20.100000000000001" customHeight="1" thickTop="1" thickBot="1" x14ac:dyDescent="0.3">
      <c r="A277" s="1862">
        <v>44531</v>
      </c>
      <c r="B277" s="1849">
        <v>35</v>
      </c>
      <c r="C277" s="1696">
        <v>1000</v>
      </c>
      <c r="D277" s="1696">
        <v>9820</v>
      </c>
      <c r="E277" s="1696">
        <v>338.62</v>
      </c>
      <c r="F277" s="1892" t="s">
        <v>1062</v>
      </c>
      <c r="G277" s="1856">
        <v>0.27</v>
      </c>
      <c r="H277" s="1893"/>
    </row>
    <row r="278" spans="1:8" ht="20.100000000000001" customHeight="1" thickTop="1" thickBot="1" x14ac:dyDescent="0.3">
      <c r="A278" s="1862">
        <v>44562</v>
      </c>
      <c r="B278" s="1849">
        <v>100</v>
      </c>
      <c r="C278" s="1696">
        <v>1650</v>
      </c>
      <c r="D278" s="1696">
        <v>20510</v>
      </c>
      <c r="E278" s="1696">
        <v>976.67</v>
      </c>
      <c r="F278" s="1892" t="s">
        <v>1062</v>
      </c>
      <c r="G278" s="1856">
        <v>0.26</v>
      </c>
      <c r="H278" s="1893"/>
    </row>
    <row r="279" spans="1:8" ht="20.100000000000001" customHeight="1" thickTop="1" thickBot="1" x14ac:dyDescent="0.3">
      <c r="A279" s="1862">
        <v>44593</v>
      </c>
      <c r="B279" s="1849">
        <v>200</v>
      </c>
      <c r="C279" s="1696">
        <v>1950</v>
      </c>
      <c r="D279" s="1696">
        <v>19825</v>
      </c>
      <c r="E279" s="1696">
        <v>708.04</v>
      </c>
      <c r="F279" s="1892" t="s">
        <v>4276</v>
      </c>
      <c r="G279" s="1856">
        <v>0.26</v>
      </c>
      <c r="H279" s="1893"/>
    </row>
    <row r="280" spans="1:8" ht="20.100000000000001" customHeight="1" thickTop="1" thickBot="1" x14ac:dyDescent="0.3">
      <c r="A280" s="1862">
        <v>44621</v>
      </c>
      <c r="B280" s="1849">
        <v>350</v>
      </c>
      <c r="C280" s="1696">
        <v>2720</v>
      </c>
      <c r="D280" s="1696">
        <v>44330</v>
      </c>
      <c r="E280" s="1696">
        <v>1430</v>
      </c>
      <c r="F280" s="1892" t="s">
        <v>4272</v>
      </c>
      <c r="G280" s="1856">
        <v>0.37</v>
      </c>
      <c r="H280" s="1893"/>
    </row>
    <row r="281" spans="1:8" ht="20.100000000000001" customHeight="1" thickTop="1" thickBot="1" x14ac:dyDescent="0.3">
      <c r="A281" s="1862">
        <v>44652</v>
      </c>
      <c r="B281" s="1849">
        <v>30</v>
      </c>
      <c r="C281" s="1696">
        <v>2975</v>
      </c>
      <c r="D281" s="1696">
        <v>34445</v>
      </c>
      <c r="E281" s="1696">
        <v>1275.74</v>
      </c>
      <c r="F281" s="1892" t="s">
        <v>4277</v>
      </c>
      <c r="G281" s="1856">
        <v>0.52</v>
      </c>
      <c r="H281" s="1893"/>
    </row>
    <row r="282" spans="1:8" ht="20.100000000000001" customHeight="1" thickTop="1" thickBot="1" x14ac:dyDescent="0.3">
      <c r="A282" s="1862">
        <v>44682</v>
      </c>
      <c r="B282" s="1849">
        <v>150</v>
      </c>
      <c r="C282" s="1696">
        <v>2450</v>
      </c>
      <c r="D282" s="1696">
        <v>37470</v>
      </c>
      <c r="E282" s="1696">
        <v>1208.71</v>
      </c>
      <c r="F282" s="1892" t="s">
        <v>4278</v>
      </c>
      <c r="G282" s="1856">
        <v>0.61</v>
      </c>
      <c r="H282" s="1893"/>
    </row>
    <row r="283" spans="1:8" ht="20.100000000000001" customHeight="1" thickTop="1" thickBot="1" x14ac:dyDescent="0.3">
      <c r="A283" s="1862">
        <v>44713</v>
      </c>
      <c r="B283" s="1849">
        <v>150</v>
      </c>
      <c r="C283" s="1696">
        <v>2050</v>
      </c>
      <c r="D283" s="1696">
        <v>25250</v>
      </c>
      <c r="E283" s="1696">
        <v>841.67</v>
      </c>
      <c r="F283" s="1892" t="s">
        <v>4279</v>
      </c>
      <c r="G283" s="1856">
        <v>0.64</v>
      </c>
      <c r="H283" s="1893"/>
    </row>
    <row r="284" spans="1:8" ht="20.100000000000001" customHeight="1" thickTop="1" thickBot="1" x14ac:dyDescent="0.3">
      <c r="A284" s="1862">
        <v>44743</v>
      </c>
      <c r="B284" s="1849">
        <v>165</v>
      </c>
      <c r="C284" s="1696">
        <v>950</v>
      </c>
      <c r="D284" s="1696">
        <v>9645</v>
      </c>
      <c r="E284" s="1696">
        <v>385.8</v>
      </c>
      <c r="F284" s="1892" t="s">
        <v>4108</v>
      </c>
      <c r="G284" s="1856">
        <v>0.63</v>
      </c>
      <c r="H284" s="1893"/>
    </row>
    <row r="285" spans="1:8" ht="9.75" customHeight="1" thickTop="1" thickBot="1" x14ac:dyDescent="0.3">
      <c r="A285" s="1895"/>
      <c r="B285" s="1896"/>
      <c r="C285" s="1897"/>
      <c r="D285" s="1897"/>
      <c r="E285" s="1897"/>
      <c r="F285" s="1898"/>
      <c r="G285" s="1899"/>
      <c r="H285" s="1893"/>
    </row>
    <row r="286" spans="1:8" s="1903" customFormat="1" ht="20.100000000000001" customHeight="1" thickTop="1" x14ac:dyDescent="0.25">
      <c r="A286" s="866" t="s">
        <v>4280</v>
      </c>
      <c r="B286" s="866"/>
      <c r="C286" s="866"/>
      <c r="D286" s="1900"/>
      <c r="E286" s="866" t="s">
        <v>4281</v>
      </c>
      <c r="F286" s="866"/>
      <c r="G286" s="1901"/>
      <c r="H286" s="1902"/>
    </row>
    <row r="287" spans="1:8" s="1903" customFormat="1" ht="20.100000000000001" customHeight="1" x14ac:dyDescent="0.25">
      <c r="A287" s="866" t="s">
        <v>396</v>
      </c>
      <c r="B287" s="866"/>
      <c r="C287" s="866"/>
      <c r="D287" s="866"/>
      <c r="E287" s="866"/>
      <c r="F287" s="866"/>
      <c r="G287" s="1901"/>
      <c r="H287" s="1902"/>
    </row>
    <row r="288" spans="1:8" s="1903" customFormat="1" ht="20.100000000000001" customHeight="1" x14ac:dyDescent="0.25">
      <c r="A288" s="866" t="s">
        <v>3907</v>
      </c>
      <c r="B288" s="866"/>
      <c r="C288" s="866"/>
      <c r="D288" s="866"/>
      <c r="E288" s="866"/>
      <c r="F288" s="866"/>
      <c r="G288" s="1901"/>
      <c r="H288" s="1902"/>
    </row>
  </sheetData>
  <mergeCells count="4">
    <mergeCell ref="A3:A6"/>
    <mergeCell ref="B3:D4"/>
    <mergeCell ref="B6:E6"/>
    <mergeCell ref="F6:G6"/>
  </mergeCells>
  <pageMargins left="0.75" right="0.75" top="0.75" bottom="0.75" header="0.31496062992125984" footer="0"/>
  <pageSetup paperSize="9" scale="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08A36-425D-457B-8F18-CE40547E036D}">
  <sheetPr>
    <pageSetUpPr fitToPage="1"/>
  </sheetPr>
  <dimension ref="A1:J30"/>
  <sheetViews>
    <sheetView showGridLines="0" zoomScaleNormal="100" zoomScaleSheetLayoutView="85" workbookViewId="0">
      <pane xSplit="1" ySplit="3" topLeftCell="B4"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7.25" x14ac:dyDescent="0.25"/>
  <cols>
    <col min="1" max="1" width="29.85546875" style="190" customWidth="1"/>
    <col min="2" max="3" width="9.140625" style="190"/>
    <col min="4" max="7" width="7.5703125" style="190" customWidth="1"/>
    <col min="8" max="16384" width="9.140625" style="190"/>
  </cols>
  <sheetData>
    <row r="1" spans="1:7" ht="18.75" x14ac:dyDescent="0.25">
      <c r="A1" s="189" t="s">
        <v>216</v>
      </c>
    </row>
    <row r="2" spans="1:7" ht="12" customHeight="1" thickBot="1" x14ac:dyDescent="0.3">
      <c r="A2" s="191"/>
    </row>
    <row r="3" spans="1:7" s="195" customFormat="1" ht="18" thickTop="1" thickBot="1" x14ac:dyDescent="0.3">
      <c r="A3" s="192" t="s">
        <v>217</v>
      </c>
      <c r="B3" s="193">
        <v>2017</v>
      </c>
      <c r="C3" s="193">
        <v>2018</v>
      </c>
      <c r="D3" s="193">
        <v>2019</v>
      </c>
      <c r="E3" s="193">
        <v>2020</v>
      </c>
      <c r="F3" s="193">
        <v>2021</v>
      </c>
      <c r="G3" s="194">
        <v>2022</v>
      </c>
    </row>
    <row r="4" spans="1:7" ht="18" thickTop="1" x14ac:dyDescent="0.25">
      <c r="A4" s="196" t="s">
        <v>218</v>
      </c>
      <c r="B4" s="197">
        <v>110.2</v>
      </c>
      <c r="C4" s="197">
        <v>117</v>
      </c>
      <c r="D4" s="197">
        <v>103.8</v>
      </c>
      <c r="E4" s="197">
        <v>105.9</v>
      </c>
      <c r="F4" s="198">
        <v>107</v>
      </c>
      <c r="G4" s="199">
        <v>114.9</v>
      </c>
    </row>
    <row r="5" spans="1:7" x14ac:dyDescent="0.25">
      <c r="A5" s="196" t="s">
        <v>152</v>
      </c>
      <c r="B5" s="197">
        <v>111.5</v>
      </c>
      <c r="C5" s="197">
        <v>119.3</v>
      </c>
      <c r="D5" s="197">
        <v>104.4</v>
      </c>
      <c r="E5" s="197">
        <v>106.6</v>
      </c>
      <c r="F5" s="197">
        <v>107.9</v>
      </c>
      <c r="G5" s="200">
        <v>117.6</v>
      </c>
    </row>
    <row r="6" spans="1:7" ht="18" thickBot="1" x14ac:dyDescent="0.3">
      <c r="A6" s="201" t="s">
        <v>219</v>
      </c>
      <c r="B6" s="197">
        <v>112.5</v>
      </c>
      <c r="C6" s="202">
        <v>120</v>
      </c>
      <c r="D6" s="197">
        <v>104.4</v>
      </c>
      <c r="E6" s="197">
        <v>107.4</v>
      </c>
      <c r="F6" s="197">
        <v>108.5</v>
      </c>
      <c r="G6" s="199">
        <v>120.1</v>
      </c>
    </row>
    <row r="7" spans="1:7" ht="18" thickTop="1" x14ac:dyDescent="0.25">
      <c r="A7" s="196" t="s">
        <v>154</v>
      </c>
      <c r="B7" s="197">
        <v>113.4</v>
      </c>
      <c r="C7" s="197">
        <v>103.8</v>
      </c>
      <c r="D7" s="197">
        <v>104.4</v>
      </c>
      <c r="E7" s="197">
        <v>108.8</v>
      </c>
      <c r="F7" s="197">
        <v>109</v>
      </c>
      <c r="G7" s="200">
        <v>121</v>
      </c>
    </row>
    <row r="8" spans="1:7" x14ac:dyDescent="0.25">
      <c r="A8" s="196" t="s">
        <v>155</v>
      </c>
      <c r="B8" s="197">
        <v>114.6</v>
      </c>
      <c r="C8" s="197">
        <v>103.6</v>
      </c>
      <c r="D8" s="197">
        <v>104.4</v>
      </c>
      <c r="E8" s="197">
        <v>107.3</v>
      </c>
      <c r="F8" s="197">
        <v>109.8</v>
      </c>
      <c r="G8" s="200">
        <v>121.6</v>
      </c>
    </row>
    <row r="9" spans="1:7" x14ac:dyDescent="0.25">
      <c r="A9" s="196" t="s">
        <v>164</v>
      </c>
      <c r="B9" s="197">
        <v>115.3</v>
      </c>
      <c r="C9" s="197">
        <v>102.8</v>
      </c>
      <c r="D9" s="197">
        <v>103.4</v>
      </c>
      <c r="E9" s="197">
        <v>105.2</v>
      </c>
      <c r="F9" s="197">
        <v>111.4</v>
      </c>
      <c r="G9" s="200">
        <v>122.1</v>
      </c>
    </row>
    <row r="10" spans="1:7" x14ac:dyDescent="0.25">
      <c r="A10" s="196" t="s">
        <v>165</v>
      </c>
      <c r="B10" s="197">
        <v>114.3</v>
      </c>
      <c r="C10" s="197">
        <v>102.6</v>
      </c>
      <c r="D10" s="197">
        <v>103.4</v>
      </c>
      <c r="E10" s="197">
        <v>104.9</v>
      </c>
      <c r="F10" s="197">
        <v>111.7</v>
      </c>
      <c r="G10" s="200">
        <v>124</v>
      </c>
    </row>
    <row r="11" spans="1:7" x14ac:dyDescent="0.25">
      <c r="A11" s="196" t="s">
        <v>158</v>
      </c>
      <c r="B11" s="197">
        <v>114.4</v>
      </c>
      <c r="C11" s="197">
        <v>101.9</v>
      </c>
      <c r="D11" s="197">
        <v>103.7</v>
      </c>
      <c r="E11" s="197">
        <v>105.3</v>
      </c>
      <c r="F11" s="197">
        <v>111.6</v>
      </c>
      <c r="G11" s="200"/>
    </row>
    <row r="12" spans="1:7" x14ac:dyDescent="0.25">
      <c r="A12" s="196" t="s">
        <v>159</v>
      </c>
      <c r="B12" s="197">
        <v>113.4</v>
      </c>
      <c r="C12" s="197">
        <v>102</v>
      </c>
      <c r="D12" s="197">
        <v>103.3</v>
      </c>
      <c r="E12" s="198">
        <v>106</v>
      </c>
      <c r="F12" s="197">
        <v>111.7</v>
      </c>
      <c r="G12" s="200"/>
    </row>
    <row r="13" spans="1:7" x14ac:dyDescent="0.25">
      <c r="A13" s="196" t="s">
        <v>160</v>
      </c>
      <c r="B13" s="197">
        <v>112.9</v>
      </c>
      <c r="C13" s="197">
        <v>102.4</v>
      </c>
      <c r="D13" s="197">
        <v>102.8</v>
      </c>
      <c r="E13" s="198">
        <v>106.1</v>
      </c>
      <c r="F13" s="197">
        <v>112.3</v>
      </c>
      <c r="G13" s="200"/>
    </row>
    <row r="14" spans="1:7" x14ac:dyDescent="0.25">
      <c r="A14" s="196" t="s">
        <v>161</v>
      </c>
      <c r="B14" s="197">
        <v>113.3</v>
      </c>
      <c r="C14" s="197">
        <v>102.8</v>
      </c>
      <c r="D14" s="197">
        <v>103.1</v>
      </c>
      <c r="E14" s="198">
        <v>106.3</v>
      </c>
      <c r="F14" s="197">
        <v>113.1</v>
      </c>
      <c r="G14" s="200"/>
    </row>
    <row r="15" spans="1:7" x14ac:dyDescent="0.25">
      <c r="A15" s="196" t="s">
        <v>162</v>
      </c>
      <c r="B15" s="197">
        <v>114</v>
      </c>
      <c r="C15" s="197">
        <v>102.4</v>
      </c>
      <c r="D15" s="197">
        <v>103.3</v>
      </c>
      <c r="E15" s="198">
        <v>106.1</v>
      </c>
      <c r="F15" s="198">
        <v>113.3</v>
      </c>
      <c r="G15" s="199"/>
    </row>
    <row r="16" spans="1:7" ht="10.5" customHeight="1" x14ac:dyDescent="0.25">
      <c r="A16" s="196"/>
      <c r="B16" s="203"/>
      <c r="C16" s="203"/>
      <c r="D16" s="203"/>
      <c r="E16" s="204"/>
      <c r="F16" s="204"/>
      <c r="G16" s="205"/>
    </row>
    <row r="17" spans="1:10" x14ac:dyDescent="0.25">
      <c r="A17" s="196" t="s">
        <v>220</v>
      </c>
      <c r="B17" s="206">
        <f>AVERAGE(B4:B15)</f>
        <v>113.31666666666666</v>
      </c>
      <c r="C17" s="206"/>
      <c r="D17" s="206">
        <f>AVERAGE(D4:D15)</f>
        <v>103.69999999999999</v>
      </c>
      <c r="E17" s="207">
        <f>AVERAGE(E4:E15)</f>
        <v>106.32499999999999</v>
      </c>
      <c r="F17" s="207">
        <f>AVERAGE(F4:F15)</f>
        <v>110.60833333333333</v>
      </c>
      <c r="G17" s="208"/>
      <c r="H17" s="209"/>
    </row>
    <row r="18" spans="1:10" x14ac:dyDescent="0.25">
      <c r="A18" s="196"/>
      <c r="B18" s="206"/>
      <c r="C18" s="206"/>
      <c r="D18" s="206"/>
      <c r="E18" s="207"/>
      <c r="F18" s="207"/>
      <c r="G18" s="208"/>
    </row>
    <row r="19" spans="1:10" x14ac:dyDescent="0.25">
      <c r="A19" s="210" t="s">
        <v>10</v>
      </c>
      <c r="B19" s="203"/>
      <c r="C19" s="203"/>
      <c r="D19" s="203"/>
      <c r="E19" s="204"/>
      <c r="F19" s="204"/>
      <c r="G19" s="205"/>
    </row>
    <row r="20" spans="1:10" x14ac:dyDescent="0.25">
      <c r="A20" s="196" t="s">
        <v>221</v>
      </c>
      <c r="B20" s="211" t="s">
        <v>222</v>
      </c>
      <c r="C20" s="211" t="s">
        <v>223</v>
      </c>
      <c r="D20" s="211" t="s">
        <v>224</v>
      </c>
      <c r="E20" s="212" t="s">
        <v>225</v>
      </c>
      <c r="F20" s="212" t="s">
        <v>226</v>
      </c>
      <c r="G20" s="213" t="s">
        <v>227</v>
      </c>
      <c r="J20" s="214"/>
    </row>
    <row r="21" spans="1:10" ht="18" thickBot="1" x14ac:dyDescent="0.3">
      <c r="A21" s="215" t="s">
        <v>228</v>
      </c>
      <c r="B21" s="216" t="s">
        <v>229</v>
      </c>
      <c r="C21" s="216" t="s">
        <v>230</v>
      </c>
      <c r="D21" s="216" t="s">
        <v>231</v>
      </c>
      <c r="E21" s="217" t="s">
        <v>232</v>
      </c>
      <c r="F21" s="217" t="s">
        <v>233</v>
      </c>
      <c r="G21" s="218" t="s">
        <v>234</v>
      </c>
    </row>
    <row r="22" spans="1:10" s="220" customFormat="1" ht="16.5" thickTop="1" x14ac:dyDescent="0.25">
      <c r="A22" s="219" t="s">
        <v>235</v>
      </c>
    </row>
    <row r="23" spans="1:10" s="220" customFormat="1" ht="14.25" x14ac:dyDescent="0.25">
      <c r="A23" s="219" t="s">
        <v>236</v>
      </c>
    </row>
    <row r="24" spans="1:10" s="220" customFormat="1" ht="15.75" x14ac:dyDescent="0.25">
      <c r="A24" s="221" t="s">
        <v>237</v>
      </c>
    </row>
    <row r="25" spans="1:10" s="220" customFormat="1" ht="15.75" x14ac:dyDescent="0.25">
      <c r="A25" s="219" t="s">
        <v>238</v>
      </c>
    </row>
    <row r="26" spans="1:10" s="220" customFormat="1" ht="14.25" x14ac:dyDescent="0.25">
      <c r="A26" s="222" t="s">
        <v>239</v>
      </c>
    </row>
    <row r="27" spans="1:10" s="220" customFormat="1" ht="14.25" x14ac:dyDescent="0.25">
      <c r="A27" s="222" t="s">
        <v>240</v>
      </c>
    </row>
    <row r="28" spans="1:10" s="220" customFormat="1" ht="14.25" x14ac:dyDescent="0.25">
      <c r="A28" s="222" t="s">
        <v>241</v>
      </c>
    </row>
    <row r="29" spans="1:10" s="220" customFormat="1" ht="14.25" x14ac:dyDescent="0.25">
      <c r="A29" s="222" t="s">
        <v>242</v>
      </c>
    </row>
    <row r="30" spans="1:10" s="220" customFormat="1" ht="14.25" x14ac:dyDescent="0.25">
      <c r="A30" s="219" t="s">
        <v>243</v>
      </c>
    </row>
  </sheetData>
  <printOptions horizontalCentered="1"/>
  <pageMargins left="0.75" right="0.75" top="0.75" bottom="0.75" header="0.3" footer="0"/>
  <pageSetup paperSize="9"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A6BE3-ED84-4F72-9CEF-0816F78B7F56}">
  <sheetPr>
    <pageSetUpPr fitToPage="1"/>
  </sheetPr>
  <dimension ref="A1:H112"/>
  <sheetViews>
    <sheetView zoomScaleNormal="100" zoomScaleSheetLayoutView="100" workbookViewId="0">
      <pane xSplit="1" ySplit="36" topLeftCell="B37"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20.100000000000001" customHeight="1" x14ac:dyDescent="0.25"/>
  <cols>
    <col min="1" max="1" width="17.7109375" style="1534" customWidth="1"/>
    <col min="2" max="2" width="15.7109375" style="1534" customWidth="1"/>
    <col min="3" max="3" width="18" style="1534" customWidth="1"/>
    <col min="4" max="4" width="21.140625" style="1534" customWidth="1"/>
    <col min="5" max="5" width="20.28515625" style="1534" customWidth="1"/>
    <col min="6" max="6" width="8" style="1534" customWidth="1"/>
    <col min="7" max="7" width="9.140625" style="1534"/>
    <col min="8" max="8" width="6.28515625" style="1534" customWidth="1"/>
    <col min="9" max="9" width="4.5703125" style="1534" customWidth="1"/>
    <col min="10" max="16384" width="9.140625" style="1534"/>
  </cols>
  <sheetData>
    <row r="1" spans="1:6" ht="20.100000000000001" customHeight="1" x14ac:dyDescent="0.25">
      <c r="A1" s="1904" t="s">
        <v>4282</v>
      </c>
      <c r="B1" s="1478"/>
      <c r="C1" s="1478"/>
      <c r="D1" s="1478"/>
      <c r="E1" s="1478"/>
    </row>
    <row r="2" spans="1:6" ht="20.100000000000001" customHeight="1" thickBot="1" x14ac:dyDescent="0.3">
      <c r="A2" s="1905"/>
      <c r="B2" s="1478"/>
      <c r="C2" s="1478"/>
      <c r="D2" s="1478"/>
      <c r="E2" s="1478"/>
    </row>
    <row r="3" spans="1:6" ht="50.1" customHeight="1" thickTop="1" thickBot="1" x14ac:dyDescent="0.3">
      <c r="A3" s="1906" t="s">
        <v>1</v>
      </c>
      <c r="B3" s="1907" t="s">
        <v>416</v>
      </c>
      <c r="C3" s="1908" t="s">
        <v>4283</v>
      </c>
      <c r="D3" s="1909" t="s">
        <v>3758</v>
      </c>
      <c r="E3" s="1908" t="s">
        <v>4284</v>
      </c>
    </row>
    <row r="4" spans="1:6" ht="20.100000000000001" hidden="1" customHeight="1" x14ac:dyDescent="0.25">
      <c r="A4" s="1910">
        <v>42917</v>
      </c>
      <c r="B4" s="1911" t="s">
        <v>197</v>
      </c>
      <c r="C4" s="1912" t="s">
        <v>197</v>
      </c>
      <c r="D4" s="1913" t="s">
        <v>197</v>
      </c>
      <c r="E4" s="1914" t="s">
        <v>197</v>
      </c>
    </row>
    <row r="5" spans="1:6" ht="20.100000000000001" hidden="1" customHeight="1" x14ac:dyDescent="0.25">
      <c r="A5" s="1910">
        <v>42948</v>
      </c>
      <c r="B5" s="1911" t="s">
        <v>4285</v>
      </c>
      <c r="C5" s="1912">
        <v>50</v>
      </c>
      <c r="D5" s="1913">
        <v>182</v>
      </c>
      <c r="E5" s="1914">
        <v>1.95</v>
      </c>
    </row>
    <row r="6" spans="1:6" ht="20.100000000000001" hidden="1" customHeight="1" x14ac:dyDescent="0.25">
      <c r="A6" s="1910">
        <v>42979</v>
      </c>
      <c r="B6" s="1911" t="s">
        <v>4286</v>
      </c>
      <c r="C6" s="1912">
        <v>504</v>
      </c>
      <c r="D6" s="1913">
        <v>49</v>
      </c>
      <c r="E6" s="1914">
        <v>2.1</v>
      </c>
    </row>
    <row r="7" spans="1:6" ht="20.100000000000001" hidden="1" customHeight="1" x14ac:dyDescent="0.25">
      <c r="A7" s="1910">
        <v>43009</v>
      </c>
      <c r="B7" s="1911" t="s">
        <v>4285</v>
      </c>
      <c r="C7" s="1912">
        <v>50</v>
      </c>
      <c r="D7" s="1913">
        <v>182</v>
      </c>
      <c r="E7" s="1914">
        <v>1.9567000000000001</v>
      </c>
    </row>
    <row r="8" spans="1:6" ht="20.100000000000001" hidden="1" customHeight="1" x14ac:dyDescent="0.25">
      <c r="A8" s="1910">
        <v>43040</v>
      </c>
      <c r="B8" s="1911" t="s">
        <v>4285</v>
      </c>
      <c r="C8" s="1912">
        <v>25</v>
      </c>
      <c r="D8" s="1913">
        <v>181</v>
      </c>
      <c r="E8" s="1914">
        <v>2.0680999999999998</v>
      </c>
    </row>
    <row r="9" spans="1:6" ht="20.100000000000001" hidden="1" customHeight="1" x14ac:dyDescent="0.25">
      <c r="A9" s="1910">
        <v>43070</v>
      </c>
      <c r="B9" s="1911" t="s">
        <v>197</v>
      </c>
      <c r="C9" s="1912" t="s">
        <v>197</v>
      </c>
      <c r="D9" s="1913" t="s">
        <v>197</v>
      </c>
      <c r="E9" s="1914" t="s">
        <v>197</v>
      </c>
    </row>
    <row r="10" spans="1:6" ht="20.100000000000001" hidden="1" customHeight="1" x14ac:dyDescent="0.25">
      <c r="A10" s="1910">
        <v>43101</v>
      </c>
      <c r="B10" s="1911" t="s">
        <v>197</v>
      </c>
      <c r="C10" s="1912" t="s">
        <v>197</v>
      </c>
      <c r="D10" s="1913" t="s">
        <v>197</v>
      </c>
      <c r="E10" s="1914" t="s">
        <v>197</v>
      </c>
    </row>
    <row r="11" spans="1:6" ht="20.100000000000001" hidden="1" customHeight="1" x14ac:dyDescent="0.25">
      <c r="A11" s="1910">
        <v>43132</v>
      </c>
      <c r="B11" s="1911" t="s">
        <v>197</v>
      </c>
      <c r="C11" s="1912" t="s">
        <v>197</v>
      </c>
      <c r="D11" s="1913" t="s">
        <v>197</v>
      </c>
      <c r="E11" s="1914" t="s">
        <v>197</v>
      </c>
    </row>
    <row r="12" spans="1:6" ht="20.100000000000001" hidden="1" customHeight="1" x14ac:dyDescent="0.25">
      <c r="A12" s="1910">
        <v>43160</v>
      </c>
      <c r="B12" s="1911" t="s">
        <v>4285</v>
      </c>
      <c r="C12" s="1912">
        <v>50</v>
      </c>
      <c r="D12" s="1913">
        <v>184</v>
      </c>
      <c r="E12" s="1914">
        <v>3.2103000000000002</v>
      </c>
      <c r="F12" s="1915" t="s">
        <v>4287</v>
      </c>
    </row>
    <row r="13" spans="1:6" ht="20.100000000000001" hidden="1" customHeight="1" x14ac:dyDescent="0.25">
      <c r="A13" s="1910">
        <v>43191</v>
      </c>
      <c r="B13" s="1911" t="s">
        <v>4285</v>
      </c>
      <c r="C13" s="1912">
        <v>50</v>
      </c>
      <c r="D13" s="1913">
        <v>91</v>
      </c>
      <c r="E13" s="1914">
        <v>2.8889999999999998</v>
      </c>
    </row>
    <row r="14" spans="1:6" ht="20.100000000000001" hidden="1" customHeight="1" x14ac:dyDescent="0.25">
      <c r="A14" s="1910"/>
      <c r="B14" s="1911" t="s">
        <v>4285</v>
      </c>
      <c r="C14" s="1912">
        <v>50</v>
      </c>
      <c r="D14" s="1913">
        <v>183</v>
      </c>
      <c r="E14" s="1914">
        <v>2.94</v>
      </c>
    </row>
    <row r="15" spans="1:6" ht="20.100000000000001" hidden="1" customHeight="1" x14ac:dyDescent="0.25">
      <c r="A15" s="1910">
        <v>43221</v>
      </c>
      <c r="B15" s="1911" t="s">
        <v>4286</v>
      </c>
      <c r="C15" s="1912">
        <v>500</v>
      </c>
      <c r="D15" s="1913">
        <v>33</v>
      </c>
      <c r="E15" s="1914">
        <v>3.45</v>
      </c>
    </row>
    <row r="16" spans="1:6" ht="20.100000000000001" hidden="1" customHeight="1" x14ac:dyDescent="0.25">
      <c r="A16" s="1910">
        <v>43252</v>
      </c>
      <c r="B16" s="1911" t="s">
        <v>4285</v>
      </c>
      <c r="C16" s="1912">
        <v>50</v>
      </c>
      <c r="D16" s="1913">
        <v>183</v>
      </c>
      <c r="E16" s="1914">
        <v>2.9525000000000001</v>
      </c>
    </row>
    <row r="17" spans="1:8" ht="20.100000000000001" hidden="1" customHeight="1" x14ac:dyDescent="0.25">
      <c r="A17" s="1910">
        <v>43282</v>
      </c>
      <c r="B17" s="1911" t="s">
        <v>4286</v>
      </c>
      <c r="C17" s="1912">
        <v>500</v>
      </c>
      <c r="D17" s="1913">
        <v>14</v>
      </c>
      <c r="E17" s="1914">
        <v>3.5</v>
      </c>
      <c r="H17" s="1916"/>
    </row>
    <row r="18" spans="1:8" ht="20.100000000000001" hidden="1" customHeight="1" x14ac:dyDescent="0.25">
      <c r="A18" s="1910">
        <v>43313</v>
      </c>
      <c r="B18" s="1911" t="s">
        <v>4285</v>
      </c>
      <c r="C18" s="1912">
        <v>50</v>
      </c>
      <c r="D18" s="1913">
        <v>92</v>
      </c>
      <c r="E18" s="1914">
        <v>2.9531000000000001</v>
      </c>
      <c r="H18" s="1916"/>
    </row>
    <row r="19" spans="1:8" ht="20.100000000000001" hidden="1" customHeight="1" x14ac:dyDescent="0.25">
      <c r="A19" s="1910"/>
      <c r="B19" s="1911" t="s">
        <v>4285</v>
      </c>
      <c r="C19" s="1912">
        <v>50</v>
      </c>
      <c r="D19" s="1913">
        <v>94</v>
      </c>
      <c r="E19" s="1914">
        <v>2.9483000000000001</v>
      </c>
      <c r="H19" s="1916"/>
    </row>
    <row r="20" spans="1:8" ht="20.100000000000001" hidden="1" customHeight="1" x14ac:dyDescent="0.25">
      <c r="A20" s="1910"/>
      <c r="B20" s="1911" t="s">
        <v>4288</v>
      </c>
      <c r="C20" s="1912">
        <v>75</v>
      </c>
      <c r="D20" s="1913">
        <v>364</v>
      </c>
      <c r="E20" s="1914">
        <v>0.53900000000000003</v>
      </c>
      <c r="H20" s="1916"/>
    </row>
    <row r="21" spans="1:8" ht="20.100000000000001" hidden="1" customHeight="1" x14ac:dyDescent="0.25">
      <c r="A21" s="1910"/>
      <c r="B21" s="1911" t="s">
        <v>4286</v>
      </c>
      <c r="C21" s="1912">
        <v>505.7</v>
      </c>
      <c r="D21" s="1913">
        <v>184</v>
      </c>
      <c r="E21" s="1914">
        <v>3.6</v>
      </c>
      <c r="H21" s="1916"/>
    </row>
    <row r="22" spans="1:8" ht="20.100000000000001" hidden="1" customHeight="1" x14ac:dyDescent="0.25">
      <c r="A22" s="1910">
        <v>43344</v>
      </c>
      <c r="B22" s="1911" t="s">
        <v>4285</v>
      </c>
      <c r="C22" s="1912">
        <v>50</v>
      </c>
      <c r="D22" s="1912">
        <v>731</v>
      </c>
      <c r="E22" s="1912" t="s">
        <v>4289</v>
      </c>
      <c r="F22" s="1673"/>
      <c r="G22" s="1673"/>
      <c r="H22" s="1673"/>
    </row>
    <row r="23" spans="1:8" ht="20.100000000000001" hidden="1" customHeight="1" x14ac:dyDescent="0.25">
      <c r="A23" s="1910">
        <v>43374</v>
      </c>
      <c r="B23" s="1911" t="s">
        <v>4285</v>
      </c>
      <c r="C23" s="1912">
        <v>50</v>
      </c>
      <c r="D23" s="1913">
        <v>182</v>
      </c>
      <c r="E23" s="1914">
        <v>3.2038000000000002</v>
      </c>
      <c r="H23" s="1916"/>
    </row>
    <row r="24" spans="1:8" ht="20.100000000000001" hidden="1" customHeight="1" x14ac:dyDescent="0.25">
      <c r="A24" s="1910">
        <v>43405</v>
      </c>
      <c r="B24" s="1911" t="s">
        <v>4285</v>
      </c>
      <c r="C24" s="1912">
        <v>0.5</v>
      </c>
      <c r="D24" s="1913">
        <v>3</v>
      </c>
      <c r="E24" s="1914">
        <v>2.5</v>
      </c>
      <c r="H24" s="1916"/>
    </row>
    <row r="25" spans="1:8" ht="20.100000000000001" hidden="1" customHeight="1" x14ac:dyDescent="0.25">
      <c r="A25" s="1910">
        <v>43435</v>
      </c>
      <c r="B25" s="1911" t="s">
        <v>4286</v>
      </c>
      <c r="C25" s="1912">
        <v>400</v>
      </c>
      <c r="D25" s="1913">
        <v>31</v>
      </c>
      <c r="E25" s="1914">
        <v>3.37</v>
      </c>
      <c r="H25" s="1916"/>
    </row>
    <row r="26" spans="1:8" ht="20.100000000000001" hidden="1" customHeight="1" x14ac:dyDescent="0.25">
      <c r="A26" s="1910">
        <v>43466</v>
      </c>
      <c r="B26" s="1911" t="s">
        <v>4285</v>
      </c>
      <c r="C26" s="1912">
        <v>50</v>
      </c>
      <c r="D26" s="1913">
        <v>181</v>
      </c>
      <c r="E26" s="1914">
        <v>3.25</v>
      </c>
      <c r="H26" s="1916"/>
    </row>
    <row r="27" spans="1:8" ht="20.100000000000001" hidden="1" customHeight="1" x14ac:dyDescent="0.25">
      <c r="A27" s="1910"/>
      <c r="B27" s="1911" t="s">
        <v>4286</v>
      </c>
      <c r="C27" s="1912">
        <v>1000</v>
      </c>
      <c r="D27" s="1913">
        <v>31</v>
      </c>
      <c r="E27" s="1914">
        <v>3.05</v>
      </c>
      <c r="H27" s="1916"/>
    </row>
    <row r="28" spans="1:8" ht="20.100000000000001" hidden="1" customHeight="1" x14ac:dyDescent="0.25">
      <c r="A28" s="1910">
        <v>43497</v>
      </c>
      <c r="B28" s="1911" t="s">
        <v>197</v>
      </c>
      <c r="C28" s="1912" t="s">
        <v>197</v>
      </c>
      <c r="D28" s="1913" t="s">
        <v>197</v>
      </c>
      <c r="E28" s="1914" t="s">
        <v>197</v>
      </c>
      <c r="H28" s="1916"/>
    </row>
    <row r="29" spans="1:8" ht="20.100000000000001" hidden="1" customHeight="1" x14ac:dyDescent="0.25">
      <c r="A29" s="1910">
        <v>43525</v>
      </c>
      <c r="B29" s="1911" t="s">
        <v>197</v>
      </c>
      <c r="C29" s="1912" t="s">
        <v>197</v>
      </c>
      <c r="D29" s="1913" t="s">
        <v>197</v>
      </c>
      <c r="E29" s="1914" t="s">
        <v>197</v>
      </c>
      <c r="H29" s="1916"/>
    </row>
    <row r="30" spans="1:8" ht="20.100000000000001" hidden="1" customHeight="1" x14ac:dyDescent="0.25">
      <c r="A30" s="1910">
        <v>43556</v>
      </c>
      <c r="B30" s="1911" t="s">
        <v>197</v>
      </c>
      <c r="C30" s="1912" t="s">
        <v>197</v>
      </c>
      <c r="D30" s="1913" t="s">
        <v>197</v>
      </c>
      <c r="E30" s="1914" t="s">
        <v>197</v>
      </c>
      <c r="H30" s="1916"/>
    </row>
    <row r="31" spans="1:8" ht="20.100000000000001" hidden="1" customHeight="1" x14ac:dyDescent="0.25">
      <c r="A31" s="1910">
        <v>43586</v>
      </c>
      <c r="B31" s="1911" t="s">
        <v>197</v>
      </c>
      <c r="C31" s="1912" t="s">
        <v>197</v>
      </c>
      <c r="D31" s="1913" t="s">
        <v>197</v>
      </c>
      <c r="E31" s="1914" t="s">
        <v>197</v>
      </c>
      <c r="H31" s="1916"/>
    </row>
    <row r="32" spans="1:8" ht="20.100000000000001" hidden="1" customHeight="1" x14ac:dyDescent="0.25">
      <c r="A32" s="1910">
        <v>43617</v>
      </c>
      <c r="B32" s="1911" t="s">
        <v>4285</v>
      </c>
      <c r="C32" s="1912">
        <v>50</v>
      </c>
      <c r="D32" s="1913">
        <v>180</v>
      </c>
      <c r="E32" s="1914">
        <v>3.15</v>
      </c>
      <c r="H32" s="1916"/>
    </row>
    <row r="33" spans="1:8" ht="20.100000000000001" hidden="1" customHeight="1" x14ac:dyDescent="0.25">
      <c r="A33" s="1910"/>
      <c r="B33" s="1911" t="s">
        <v>4285</v>
      </c>
      <c r="C33" s="1912">
        <v>100</v>
      </c>
      <c r="D33" s="1913">
        <v>183</v>
      </c>
      <c r="E33" s="1914">
        <v>3.05</v>
      </c>
      <c r="H33" s="1916"/>
    </row>
    <row r="34" spans="1:8" ht="20.100000000000001" hidden="1" customHeight="1" x14ac:dyDescent="0.25">
      <c r="A34" s="1910"/>
      <c r="B34" s="1911" t="s">
        <v>4288</v>
      </c>
      <c r="C34" s="1912">
        <v>20</v>
      </c>
      <c r="D34" s="1913">
        <v>91</v>
      </c>
      <c r="E34" s="1914">
        <v>0.22</v>
      </c>
      <c r="H34" s="1916"/>
    </row>
    <row r="35" spans="1:8" ht="20.100000000000001" hidden="1" customHeight="1" x14ac:dyDescent="0.25">
      <c r="A35" s="1910">
        <v>43647</v>
      </c>
      <c r="B35" s="1911" t="s">
        <v>197</v>
      </c>
      <c r="C35" s="1912" t="s">
        <v>197</v>
      </c>
      <c r="D35" s="1913" t="s">
        <v>197</v>
      </c>
      <c r="E35" s="1914" t="s">
        <v>197</v>
      </c>
      <c r="H35" s="1916"/>
    </row>
    <row r="36" spans="1:8" ht="20.100000000000001" hidden="1" customHeight="1" x14ac:dyDescent="0.25">
      <c r="A36" s="1910">
        <v>43678</v>
      </c>
      <c r="B36" s="1911" t="s">
        <v>197</v>
      </c>
      <c r="C36" s="1912" t="s">
        <v>197</v>
      </c>
      <c r="D36" s="1913" t="s">
        <v>197</v>
      </c>
      <c r="E36" s="1914" t="s">
        <v>197</v>
      </c>
      <c r="H36" s="1916"/>
    </row>
    <row r="37" spans="1:8" ht="20.100000000000001" hidden="1" customHeight="1" x14ac:dyDescent="0.25">
      <c r="A37" s="1910">
        <v>43709</v>
      </c>
      <c r="B37" s="1917" t="s">
        <v>4288</v>
      </c>
      <c r="C37" s="1918">
        <v>50</v>
      </c>
      <c r="D37" s="1919">
        <v>123</v>
      </c>
      <c r="E37" s="1920">
        <v>0.15</v>
      </c>
      <c r="H37" s="1916"/>
    </row>
    <row r="38" spans="1:8" ht="20.100000000000001" hidden="1" customHeight="1" x14ac:dyDescent="0.25">
      <c r="A38" s="1910">
        <v>43739</v>
      </c>
      <c r="B38" s="1917" t="s">
        <v>4286</v>
      </c>
      <c r="C38" s="1918">
        <v>1000</v>
      </c>
      <c r="D38" s="1919">
        <v>94</v>
      </c>
      <c r="E38" s="1920">
        <v>2.85</v>
      </c>
      <c r="H38" s="1916"/>
    </row>
    <row r="39" spans="1:8" ht="20.100000000000001" hidden="1" customHeight="1" x14ac:dyDescent="0.25">
      <c r="A39" s="1910">
        <v>43770</v>
      </c>
      <c r="B39" s="1917" t="s">
        <v>4286</v>
      </c>
      <c r="C39" s="1918">
        <v>4.5</v>
      </c>
      <c r="D39" s="1919">
        <v>91</v>
      </c>
      <c r="E39" s="1920">
        <v>2.59</v>
      </c>
      <c r="H39" s="1916"/>
    </row>
    <row r="40" spans="1:8" ht="20.100000000000001" hidden="1" customHeight="1" x14ac:dyDescent="0.25">
      <c r="A40" s="1910"/>
      <c r="B40" s="1917" t="s">
        <v>4286</v>
      </c>
      <c r="C40" s="1918">
        <v>4.5</v>
      </c>
      <c r="D40" s="1919">
        <v>91</v>
      </c>
      <c r="E40" s="1920">
        <v>2.75</v>
      </c>
      <c r="H40" s="1916"/>
    </row>
    <row r="41" spans="1:8" ht="20.100000000000001" hidden="1" customHeight="1" x14ac:dyDescent="0.25">
      <c r="A41" s="1910">
        <v>43800</v>
      </c>
      <c r="B41" s="1917" t="s">
        <v>197</v>
      </c>
      <c r="C41" s="1918" t="s">
        <v>197</v>
      </c>
      <c r="D41" s="1919" t="s">
        <v>197</v>
      </c>
      <c r="E41" s="1920" t="s">
        <v>197</v>
      </c>
      <c r="H41" s="1916"/>
    </row>
    <row r="42" spans="1:8" ht="20.100000000000001" hidden="1" customHeight="1" x14ac:dyDescent="0.25">
      <c r="A42" s="1910">
        <v>43831</v>
      </c>
      <c r="B42" s="1917" t="s">
        <v>4286</v>
      </c>
      <c r="C42" s="1918">
        <v>1000</v>
      </c>
      <c r="D42" s="1919">
        <v>182</v>
      </c>
      <c r="E42" s="1920">
        <v>2.8</v>
      </c>
      <c r="H42" s="1916"/>
    </row>
    <row r="43" spans="1:8" ht="20.100000000000001" hidden="1" customHeight="1" x14ac:dyDescent="0.25">
      <c r="A43" s="1910"/>
      <c r="B43" s="1917" t="s">
        <v>4288</v>
      </c>
      <c r="C43" s="1918">
        <v>50</v>
      </c>
      <c r="D43" s="1919">
        <v>182</v>
      </c>
      <c r="E43" s="1920">
        <v>0.2</v>
      </c>
      <c r="H43" s="1916"/>
    </row>
    <row r="44" spans="1:8" ht="20.100000000000001" hidden="1" customHeight="1" x14ac:dyDescent="0.25">
      <c r="A44" s="1910">
        <v>43862</v>
      </c>
      <c r="B44" s="1917" t="s">
        <v>197</v>
      </c>
      <c r="C44" s="1918" t="s">
        <v>197</v>
      </c>
      <c r="D44" s="1919" t="s">
        <v>197</v>
      </c>
      <c r="E44" s="1920" t="s">
        <v>197</v>
      </c>
      <c r="H44" s="1916"/>
    </row>
    <row r="45" spans="1:8" ht="20.100000000000001" hidden="1" customHeight="1" x14ac:dyDescent="0.25">
      <c r="A45" s="1910">
        <v>43891</v>
      </c>
      <c r="B45" s="1917" t="s">
        <v>4285</v>
      </c>
      <c r="C45" s="1918">
        <v>30</v>
      </c>
      <c r="D45" s="1919">
        <v>96</v>
      </c>
      <c r="E45" s="1920">
        <v>1.8158000000000001</v>
      </c>
      <c r="H45" s="1916"/>
    </row>
    <row r="46" spans="1:8" ht="20.100000000000001" hidden="1" customHeight="1" x14ac:dyDescent="0.25">
      <c r="A46" s="1910"/>
      <c r="B46" s="1917" t="s">
        <v>4285</v>
      </c>
      <c r="C46" s="1918">
        <v>100</v>
      </c>
      <c r="D46" s="1919">
        <v>184</v>
      </c>
      <c r="E46" s="1920">
        <v>1.4</v>
      </c>
      <c r="H46" s="1916"/>
    </row>
    <row r="47" spans="1:8" ht="20.100000000000001" hidden="1" customHeight="1" x14ac:dyDescent="0.25">
      <c r="A47" s="1910"/>
      <c r="B47" s="1917" t="s">
        <v>4285</v>
      </c>
      <c r="C47" s="1918">
        <v>100</v>
      </c>
      <c r="D47" s="1919">
        <v>365</v>
      </c>
      <c r="E47" s="1920">
        <v>1.8</v>
      </c>
      <c r="H47" s="1916"/>
    </row>
    <row r="48" spans="1:8" ht="20.100000000000001" hidden="1" customHeight="1" x14ac:dyDescent="0.25">
      <c r="A48" s="1910"/>
      <c r="B48" s="1917" t="s">
        <v>4285</v>
      </c>
      <c r="C48" s="1918">
        <v>50</v>
      </c>
      <c r="D48" s="1919">
        <v>365</v>
      </c>
      <c r="E48" s="1920">
        <v>1.7</v>
      </c>
      <c r="H48" s="1916"/>
    </row>
    <row r="49" spans="1:8" ht="20.100000000000001" hidden="1" customHeight="1" x14ac:dyDescent="0.25">
      <c r="A49" s="1910"/>
      <c r="B49" s="1917" t="s">
        <v>4285</v>
      </c>
      <c r="C49" s="1918">
        <v>100</v>
      </c>
      <c r="D49" s="1919">
        <v>728</v>
      </c>
      <c r="E49" s="1920">
        <v>1.8225</v>
      </c>
      <c r="H49" s="1916"/>
    </row>
    <row r="50" spans="1:8" ht="20.100000000000001" hidden="1" customHeight="1" x14ac:dyDescent="0.25">
      <c r="A50" s="1910"/>
      <c r="B50" s="1917" t="s">
        <v>4285</v>
      </c>
      <c r="C50" s="1918">
        <v>100</v>
      </c>
      <c r="D50" s="1919">
        <v>728</v>
      </c>
      <c r="E50" s="1920">
        <v>1.3646</v>
      </c>
      <c r="H50" s="1916"/>
    </row>
    <row r="51" spans="1:8" ht="20.100000000000001" hidden="1" customHeight="1" x14ac:dyDescent="0.25">
      <c r="A51" s="1910"/>
      <c r="B51" s="1917" t="s">
        <v>4285</v>
      </c>
      <c r="C51" s="1918">
        <v>50</v>
      </c>
      <c r="D51" s="1919">
        <v>14</v>
      </c>
      <c r="E51" s="1920">
        <v>2</v>
      </c>
      <c r="H51" s="1916"/>
    </row>
    <row r="52" spans="1:8" ht="20.100000000000001" hidden="1" customHeight="1" x14ac:dyDescent="0.25">
      <c r="A52" s="1910">
        <v>43922</v>
      </c>
      <c r="B52" s="1917" t="s">
        <v>4285</v>
      </c>
      <c r="C52" s="1918">
        <v>25</v>
      </c>
      <c r="D52" s="1919">
        <v>91</v>
      </c>
      <c r="E52" s="1920">
        <v>2.7</v>
      </c>
      <c r="H52" s="1916"/>
    </row>
    <row r="53" spans="1:8" ht="20.100000000000001" hidden="1" customHeight="1" x14ac:dyDescent="0.25">
      <c r="A53" s="1910"/>
      <c r="B53" s="1917" t="s">
        <v>4285</v>
      </c>
      <c r="C53" s="1918">
        <v>30</v>
      </c>
      <c r="D53" s="1919">
        <v>84</v>
      </c>
      <c r="E53" s="1920">
        <v>3</v>
      </c>
      <c r="H53" s="1916"/>
    </row>
    <row r="54" spans="1:8" ht="20.100000000000001" hidden="1" customHeight="1" x14ac:dyDescent="0.25">
      <c r="A54" s="1910"/>
      <c r="B54" s="1917" t="s">
        <v>4285</v>
      </c>
      <c r="C54" s="1918">
        <v>50</v>
      </c>
      <c r="D54" s="1919">
        <v>91</v>
      </c>
      <c r="E54" s="1920">
        <v>2.75</v>
      </c>
      <c r="H54" s="1916"/>
    </row>
    <row r="55" spans="1:8" ht="20.100000000000001" hidden="1" customHeight="1" x14ac:dyDescent="0.25">
      <c r="A55" s="1910">
        <v>43952</v>
      </c>
      <c r="B55" s="1917" t="s">
        <v>197</v>
      </c>
      <c r="C55" s="1918" t="s">
        <v>197</v>
      </c>
      <c r="D55" s="1919" t="s">
        <v>197</v>
      </c>
      <c r="E55" s="1920" t="s">
        <v>197</v>
      </c>
      <c r="H55" s="1916"/>
    </row>
    <row r="56" spans="1:8" ht="20.100000000000001" hidden="1" customHeight="1" x14ac:dyDescent="0.25">
      <c r="A56" s="1910">
        <v>43983</v>
      </c>
      <c r="B56" s="1917" t="s">
        <v>4285</v>
      </c>
      <c r="C56" s="1918">
        <v>25</v>
      </c>
      <c r="D56" s="1919">
        <v>183</v>
      </c>
      <c r="E56" s="1920">
        <v>1.35</v>
      </c>
      <c r="H56" s="1916"/>
    </row>
    <row r="57" spans="1:8" ht="20.100000000000001" hidden="1" customHeight="1" x14ac:dyDescent="0.25">
      <c r="A57" s="1910"/>
      <c r="B57" s="1917" t="s">
        <v>4285</v>
      </c>
      <c r="C57" s="1918">
        <v>25</v>
      </c>
      <c r="D57" s="1919">
        <v>365</v>
      </c>
      <c r="E57" s="1920">
        <v>1.7</v>
      </c>
      <c r="H57" s="1916"/>
    </row>
    <row r="58" spans="1:8" ht="20.100000000000001" customHeight="1" x14ac:dyDescent="0.25">
      <c r="A58" s="1910">
        <v>44013</v>
      </c>
      <c r="B58" s="1917" t="s">
        <v>4285</v>
      </c>
      <c r="C58" s="1918">
        <v>50</v>
      </c>
      <c r="D58" s="1919">
        <v>365</v>
      </c>
      <c r="E58" s="1920">
        <v>1.5255000000000001</v>
      </c>
      <c r="H58" s="1916"/>
    </row>
    <row r="59" spans="1:8" ht="20.100000000000001" customHeight="1" x14ac:dyDescent="0.25">
      <c r="A59" s="1910"/>
      <c r="B59" s="1917" t="s">
        <v>4286</v>
      </c>
      <c r="C59" s="1918">
        <v>250</v>
      </c>
      <c r="D59" s="1919">
        <v>130</v>
      </c>
      <c r="E59" s="1920">
        <v>0.95</v>
      </c>
      <c r="H59" s="1916"/>
    </row>
    <row r="60" spans="1:8" ht="20.100000000000001" customHeight="1" x14ac:dyDescent="0.25">
      <c r="A60" s="1910"/>
      <c r="B60" s="1917" t="s">
        <v>4286</v>
      </c>
      <c r="C60" s="1918">
        <v>250</v>
      </c>
      <c r="D60" s="1919">
        <v>163</v>
      </c>
      <c r="E60" s="1920">
        <v>1.1000000000000001</v>
      </c>
      <c r="H60" s="1916"/>
    </row>
    <row r="61" spans="1:8" ht="20.100000000000001" customHeight="1" x14ac:dyDescent="0.25">
      <c r="A61" s="1910"/>
      <c r="B61" s="1917" t="s">
        <v>4286</v>
      </c>
      <c r="C61" s="1918">
        <v>250</v>
      </c>
      <c r="D61" s="1919">
        <v>35</v>
      </c>
      <c r="E61" s="1920">
        <v>0.75</v>
      </c>
      <c r="H61" s="1916"/>
    </row>
    <row r="62" spans="1:8" ht="20.100000000000001" customHeight="1" x14ac:dyDescent="0.25">
      <c r="A62" s="1910"/>
      <c r="B62" s="1917" t="s">
        <v>4286</v>
      </c>
      <c r="C62" s="1918">
        <v>250</v>
      </c>
      <c r="D62" s="1919">
        <v>67</v>
      </c>
      <c r="E62" s="1920">
        <v>0.85</v>
      </c>
      <c r="H62" s="1916"/>
    </row>
    <row r="63" spans="1:8" ht="20.100000000000001" customHeight="1" x14ac:dyDescent="0.25">
      <c r="A63" s="1910">
        <v>44044</v>
      </c>
      <c r="B63" s="1917" t="s">
        <v>4285</v>
      </c>
      <c r="C63" s="1918">
        <v>50</v>
      </c>
      <c r="D63" s="1919">
        <v>730</v>
      </c>
      <c r="E63" s="1920">
        <v>1.0825</v>
      </c>
      <c r="H63" s="1916"/>
    </row>
    <row r="64" spans="1:8" ht="20.100000000000001" customHeight="1" x14ac:dyDescent="0.25">
      <c r="A64" s="1910"/>
      <c r="B64" s="1917" t="s">
        <v>4285</v>
      </c>
      <c r="C64" s="1918">
        <v>50</v>
      </c>
      <c r="D64" s="1919">
        <v>1095</v>
      </c>
      <c r="E64" s="1920">
        <v>1.3325</v>
      </c>
      <c r="H64" s="1916"/>
    </row>
    <row r="65" spans="1:8" ht="20.100000000000001" customHeight="1" x14ac:dyDescent="0.25">
      <c r="A65" s="1910">
        <v>44075</v>
      </c>
      <c r="B65" s="1917" t="s">
        <v>197</v>
      </c>
      <c r="C65" s="1918" t="s">
        <v>197</v>
      </c>
      <c r="D65" s="1919" t="s">
        <v>197</v>
      </c>
      <c r="E65" s="1920" t="s">
        <v>197</v>
      </c>
      <c r="H65" s="1916"/>
    </row>
    <row r="66" spans="1:8" ht="20.100000000000001" customHeight="1" x14ac:dyDescent="0.25">
      <c r="A66" s="1910">
        <v>44105</v>
      </c>
      <c r="B66" s="1917" t="s">
        <v>197</v>
      </c>
      <c r="C66" s="1918" t="s">
        <v>197</v>
      </c>
      <c r="D66" s="1919" t="s">
        <v>197</v>
      </c>
      <c r="E66" s="1920" t="s">
        <v>197</v>
      </c>
      <c r="H66" s="1916"/>
    </row>
    <row r="67" spans="1:8" ht="20.100000000000001" customHeight="1" x14ac:dyDescent="0.25">
      <c r="A67" s="1910">
        <v>44136</v>
      </c>
      <c r="B67" s="1917" t="s">
        <v>4285</v>
      </c>
      <c r="C67" s="1918">
        <v>25</v>
      </c>
      <c r="D67" s="1919">
        <v>181</v>
      </c>
      <c r="E67" s="1920">
        <v>0.95</v>
      </c>
      <c r="H67" s="1916"/>
    </row>
    <row r="68" spans="1:8" ht="20.100000000000001" customHeight="1" x14ac:dyDescent="0.25">
      <c r="A68" s="1910">
        <v>44166</v>
      </c>
      <c r="B68" s="1917" t="s">
        <v>4285</v>
      </c>
      <c r="C68" s="1918">
        <v>100</v>
      </c>
      <c r="D68" s="1919">
        <v>1095</v>
      </c>
      <c r="E68" s="1920">
        <v>1.5364</v>
      </c>
      <c r="H68" s="1916"/>
    </row>
    <row r="69" spans="1:8" ht="20.100000000000001" customHeight="1" x14ac:dyDescent="0.25">
      <c r="A69" s="1910">
        <v>44197</v>
      </c>
      <c r="B69" s="1917" t="s">
        <v>4285</v>
      </c>
      <c r="C69" s="1918">
        <v>150</v>
      </c>
      <c r="D69" s="1919">
        <v>365</v>
      </c>
      <c r="E69" s="1920">
        <v>1.1975</v>
      </c>
      <c r="H69" s="1916"/>
    </row>
    <row r="70" spans="1:8" ht="20.100000000000001" customHeight="1" x14ac:dyDescent="0.25">
      <c r="A70" s="1910">
        <v>44228</v>
      </c>
      <c r="B70" s="1917" t="s">
        <v>197</v>
      </c>
      <c r="C70" s="1918" t="s">
        <v>197</v>
      </c>
      <c r="D70" s="1919" t="s">
        <v>197</v>
      </c>
      <c r="E70" s="1920" t="s">
        <v>197</v>
      </c>
      <c r="H70" s="1916"/>
    </row>
    <row r="71" spans="1:8" ht="20.100000000000001" customHeight="1" x14ac:dyDescent="0.25">
      <c r="A71" s="1910">
        <v>44256</v>
      </c>
      <c r="B71" s="1917" t="s">
        <v>4285</v>
      </c>
      <c r="C71" s="1918">
        <v>100</v>
      </c>
      <c r="D71" s="1919">
        <v>365</v>
      </c>
      <c r="E71" s="1920">
        <v>0.8</v>
      </c>
      <c r="H71" s="1916"/>
    </row>
    <row r="72" spans="1:8" ht="20.100000000000001" customHeight="1" x14ac:dyDescent="0.25">
      <c r="A72" s="1910"/>
      <c r="B72" s="1917" t="s">
        <v>4285</v>
      </c>
      <c r="C72" s="1918">
        <v>50</v>
      </c>
      <c r="D72" s="1919">
        <v>365</v>
      </c>
      <c r="E72" s="1920">
        <v>0.75</v>
      </c>
      <c r="H72" s="1916"/>
    </row>
    <row r="73" spans="1:8" ht="20.100000000000001" customHeight="1" x14ac:dyDescent="0.25">
      <c r="A73" s="1910">
        <v>44287</v>
      </c>
      <c r="B73" s="1917" t="s">
        <v>4288</v>
      </c>
      <c r="C73" s="1918">
        <v>20</v>
      </c>
      <c r="D73" s="1919">
        <v>183</v>
      </c>
      <c r="E73" s="1920">
        <v>0.09</v>
      </c>
      <c r="H73" s="1916"/>
    </row>
    <row r="74" spans="1:8" ht="20.100000000000001" customHeight="1" x14ac:dyDescent="0.25">
      <c r="A74" s="1910">
        <v>44317</v>
      </c>
      <c r="B74" s="1917" t="s">
        <v>4288</v>
      </c>
      <c r="C74" s="1918">
        <v>50</v>
      </c>
      <c r="D74" s="1919">
        <v>184</v>
      </c>
      <c r="E74" s="1920">
        <v>7.0000000000000007E-2</v>
      </c>
      <c r="H74" s="1916"/>
    </row>
    <row r="75" spans="1:8" ht="20.100000000000001" customHeight="1" x14ac:dyDescent="0.25">
      <c r="A75" s="1910"/>
      <c r="B75" s="1917" t="s">
        <v>4286</v>
      </c>
      <c r="C75" s="1918">
        <v>1000</v>
      </c>
      <c r="D75" s="1919">
        <v>14</v>
      </c>
      <c r="E75" s="1920">
        <v>0.35</v>
      </c>
      <c r="H75" s="1916"/>
    </row>
    <row r="76" spans="1:8" ht="20.100000000000001" customHeight="1" x14ac:dyDescent="0.25">
      <c r="A76" s="1910"/>
      <c r="B76" s="1917" t="s">
        <v>4285</v>
      </c>
      <c r="C76" s="1918">
        <v>7</v>
      </c>
      <c r="D76" s="1919">
        <v>7</v>
      </c>
      <c r="E76" s="1920">
        <v>0</v>
      </c>
      <c r="H76" s="1916"/>
    </row>
    <row r="77" spans="1:8" ht="20.100000000000001" customHeight="1" x14ac:dyDescent="0.25">
      <c r="A77" s="1910">
        <v>44348</v>
      </c>
      <c r="B77" s="1917" t="s">
        <v>4286</v>
      </c>
      <c r="C77" s="1918">
        <v>1000</v>
      </c>
      <c r="D77" s="1919">
        <v>14</v>
      </c>
      <c r="E77" s="1920">
        <v>0.35</v>
      </c>
      <c r="H77" s="1916"/>
    </row>
    <row r="78" spans="1:8" ht="20.100000000000001" customHeight="1" x14ac:dyDescent="0.25">
      <c r="A78" s="1910"/>
      <c r="B78" s="1917" t="s">
        <v>4286</v>
      </c>
      <c r="C78" s="1918">
        <v>1000</v>
      </c>
      <c r="D78" s="1919">
        <v>14</v>
      </c>
      <c r="E78" s="1920">
        <v>0.45</v>
      </c>
      <c r="H78" s="1916"/>
    </row>
    <row r="79" spans="1:8" ht="20.100000000000001" customHeight="1" x14ac:dyDescent="0.25">
      <c r="A79" s="1910"/>
      <c r="B79" s="1917" t="s">
        <v>4286</v>
      </c>
      <c r="C79" s="1918">
        <v>1000</v>
      </c>
      <c r="D79" s="1919">
        <v>30</v>
      </c>
      <c r="E79" s="1920">
        <v>0.75</v>
      </c>
      <c r="H79" s="1916"/>
    </row>
    <row r="80" spans="1:8" ht="20.100000000000001" customHeight="1" x14ac:dyDescent="0.25">
      <c r="A80" s="1910">
        <v>44378</v>
      </c>
      <c r="B80" s="1917" t="s">
        <v>4288</v>
      </c>
      <c r="C80" s="1918">
        <v>25</v>
      </c>
      <c r="D80" s="1919">
        <v>184</v>
      </c>
      <c r="E80" s="1920">
        <v>0.1</v>
      </c>
      <c r="H80" s="1916"/>
    </row>
    <row r="81" spans="1:8" ht="20.100000000000001" customHeight="1" x14ac:dyDescent="0.25">
      <c r="A81" s="1910">
        <v>44409</v>
      </c>
      <c r="B81" s="1917" t="s">
        <v>4286</v>
      </c>
      <c r="C81" s="1918">
        <v>1000</v>
      </c>
      <c r="D81" s="1919">
        <v>7</v>
      </c>
      <c r="E81" s="1920">
        <v>0.35</v>
      </c>
      <c r="H81" s="1916"/>
    </row>
    <row r="82" spans="1:8" ht="20.100000000000001" customHeight="1" x14ac:dyDescent="0.25">
      <c r="A82" s="1910"/>
      <c r="B82" s="1917" t="s">
        <v>4286</v>
      </c>
      <c r="C82" s="1918">
        <v>2500</v>
      </c>
      <c r="D82" s="1919">
        <v>7</v>
      </c>
      <c r="E82" s="1920">
        <v>1.25</v>
      </c>
      <c r="H82" s="1916"/>
    </row>
    <row r="83" spans="1:8" ht="20.100000000000001" customHeight="1" x14ac:dyDescent="0.25">
      <c r="A83" s="1910">
        <v>44440</v>
      </c>
      <c r="B83" s="1917" t="s">
        <v>197</v>
      </c>
      <c r="C83" s="1918" t="s">
        <v>197</v>
      </c>
      <c r="D83" s="1919" t="s">
        <v>197</v>
      </c>
      <c r="E83" s="1920" t="s">
        <v>197</v>
      </c>
      <c r="H83" s="1916"/>
    </row>
    <row r="84" spans="1:8" ht="20.100000000000001" customHeight="1" x14ac:dyDescent="0.25">
      <c r="A84" s="1910">
        <v>44470</v>
      </c>
      <c r="B84" s="1917" t="s">
        <v>4285</v>
      </c>
      <c r="C84" s="1918">
        <v>5</v>
      </c>
      <c r="D84" s="1919">
        <v>7</v>
      </c>
      <c r="E84" s="1920">
        <v>0.15</v>
      </c>
      <c r="H84" s="1916"/>
    </row>
    <row r="85" spans="1:8" ht="20.100000000000001" customHeight="1" x14ac:dyDescent="0.25">
      <c r="A85" s="1910">
        <v>44501</v>
      </c>
      <c r="B85" s="1917" t="s">
        <v>197</v>
      </c>
      <c r="C85" s="1918" t="s">
        <v>197</v>
      </c>
      <c r="D85" s="1919" t="s">
        <v>197</v>
      </c>
      <c r="E85" s="1920" t="s">
        <v>197</v>
      </c>
      <c r="H85" s="1916"/>
    </row>
    <row r="86" spans="1:8" ht="20.100000000000001" customHeight="1" x14ac:dyDescent="0.25">
      <c r="A86" s="1910">
        <v>44531</v>
      </c>
      <c r="B86" s="1917" t="s">
        <v>197</v>
      </c>
      <c r="C86" s="1918" t="s">
        <v>197</v>
      </c>
      <c r="D86" s="1919" t="s">
        <v>197</v>
      </c>
      <c r="E86" s="1920" t="s">
        <v>197</v>
      </c>
      <c r="H86" s="1916"/>
    </row>
    <row r="87" spans="1:8" ht="20.100000000000001" customHeight="1" x14ac:dyDescent="0.25">
      <c r="A87" s="1910">
        <v>44562</v>
      </c>
      <c r="B87" s="1917" t="s">
        <v>4286</v>
      </c>
      <c r="C87" s="1918">
        <v>2000</v>
      </c>
      <c r="D87" s="1919">
        <v>14</v>
      </c>
      <c r="E87" s="1920">
        <v>0.4</v>
      </c>
      <c r="H87" s="1916"/>
    </row>
    <row r="88" spans="1:8" ht="20.100000000000001" customHeight="1" x14ac:dyDescent="0.25">
      <c r="A88" s="1910"/>
      <c r="B88" s="1917" t="s">
        <v>4286</v>
      </c>
      <c r="C88" s="1918">
        <v>400</v>
      </c>
      <c r="D88" s="1919">
        <v>7</v>
      </c>
      <c r="E88" s="1920">
        <v>0.3</v>
      </c>
      <c r="H88" s="1916"/>
    </row>
    <row r="89" spans="1:8" ht="20.100000000000001" customHeight="1" x14ac:dyDescent="0.25">
      <c r="A89" s="1910">
        <v>44593</v>
      </c>
      <c r="B89" s="1917" t="s">
        <v>4286</v>
      </c>
      <c r="C89" s="1918">
        <v>1000</v>
      </c>
      <c r="D89" s="1919">
        <v>7</v>
      </c>
      <c r="E89" s="1920">
        <v>0.45</v>
      </c>
      <c r="H89" s="1916"/>
    </row>
    <row r="90" spans="1:8" ht="20.100000000000001" customHeight="1" x14ac:dyDescent="0.25">
      <c r="A90" s="1910"/>
      <c r="B90" s="1917" t="s">
        <v>4286</v>
      </c>
      <c r="C90" s="1918">
        <v>1000</v>
      </c>
      <c r="D90" s="1919">
        <v>7</v>
      </c>
      <c r="E90" s="1920">
        <v>0.45</v>
      </c>
      <c r="H90" s="1916"/>
    </row>
    <row r="91" spans="1:8" ht="20.100000000000001" customHeight="1" x14ac:dyDescent="0.25">
      <c r="A91" s="1910"/>
      <c r="B91" s="1917" t="s">
        <v>4286</v>
      </c>
      <c r="C91" s="1918">
        <v>400</v>
      </c>
      <c r="D91" s="1919">
        <v>7</v>
      </c>
      <c r="E91" s="1920">
        <v>0.35</v>
      </c>
      <c r="H91" s="1916"/>
    </row>
    <row r="92" spans="1:8" ht="20.100000000000001" customHeight="1" x14ac:dyDescent="0.25">
      <c r="A92" s="1910">
        <v>44621</v>
      </c>
      <c r="B92" s="1917" t="s">
        <v>4286</v>
      </c>
      <c r="C92" s="1918">
        <v>1500</v>
      </c>
      <c r="D92" s="1919">
        <v>30</v>
      </c>
      <c r="E92" s="1920">
        <v>0.75</v>
      </c>
      <c r="H92" s="1916"/>
    </row>
    <row r="93" spans="1:8" ht="20.100000000000001" customHeight="1" x14ac:dyDescent="0.25">
      <c r="A93" s="1910"/>
      <c r="B93" s="1917" t="s">
        <v>4286</v>
      </c>
      <c r="C93" s="1918">
        <v>2500</v>
      </c>
      <c r="D93" s="1919">
        <v>14</v>
      </c>
      <c r="E93" s="1920">
        <v>0.6</v>
      </c>
      <c r="H93" s="1916"/>
    </row>
    <row r="94" spans="1:8" ht="20.100000000000001" customHeight="1" x14ac:dyDescent="0.25">
      <c r="A94" s="1910"/>
      <c r="B94" s="1917" t="s">
        <v>4286</v>
      </c>
      <c r="C94" s="1918">
        <v>280</v>
      </c>
      <c r="D94" s="1919">
        <v>7</v>
      </c>
      <c r="E94" s="1920">
        <v>0.3</v>
      </c>
      <c r="H94" s="1916"/>
    </row>
    <row r="95" spans="1:8" ht="20.100000000000001" customHeight="1" x14ac:dyDescent="0.25">
      <c r="A95" s="1910">
        <v>44652</v>
      </c>
      <c r="B95" s="1917" t="s">
        <v>4286</v>
      </c>
      <c r="C95" s="1918">
        <v>2000</v>
      </c>
      <c r="D95" s="1919">
        <v>8</v>
      </c>
      <c r="E95" s="1920">
        <v>0.75</v>
      </c>
      <c r="H95" s="1916"/>
    </row>
    <row r="96" spans="1:8" ht="20.100000000000001" customHeight="1" x14ac:dyDescent="0.25">
      <c r="A96" s="1910">
        <v>44682</v>
      </c>
      <c r="B96" s="1917" t="s">
        <v>197</v>
      </c>
      <c r="C96" s="1918" t="s">
        <v>197</v>
      </c>
      <c r="D96" s="1919" t="s">
        <v>197</v>
      </c>
      <c r="E96" s="1920" t="s">
        <v>197</v>
      </c>
      <c r="H96" s="1916"/>
    </row>
    <row r="97" spans="1:8" ht="20.100000000000001" customHeight="1" x14ac:dyDescent="0.25">
      <c r="A97" s="1910">
        <v>44713</v>
      </c>
      <c r="B97" s="1917" t="s">
        <v>4286</v>
      </c>
      <c r="C97" s="1918">
        <v>150</v>
      </c>
      <c r="D97" s="1919">
        <v>30</v>
      </c>
      <c r="E97" s="1920">
        <v>0.85</v>
      </c>
      <c r="H97" s="1916"/>
    </row>
    <row r="98" spans="1:8" ht="20.100000000000001" customHeight="1" x14ac:dyDescent="0.25">
      <c r="A98" s="1910">
        <v>44743</v>
      </c>
      <c r="B98" s="1917" t="s">
        <v>4286</v>
      </c>
      <c r="C98" s="1918">
        <v>150</v>
      </c>
      <c r="D98" s="1919">
        <v>31</v>
      </c>
      <c r="E98" s="1920">
        <v>0.75</v>
      </c>
      <c r="H98" s="1916"/>
    </row>
    <row r="99" spans="1:8" ht="11.25" customHeight="1" thickBot="1" x14ac:dyDescent="0.3">
      <c r="A99" s="1921"/>
      <c r="B99" s="1922"/>
      <c r="C99" s="1923"/>
      <c r="D99" s="1924"/>
      <c r="E99" s="1925"/>
      <c r="H99" s="1916"/>
    </row>
    <row r="100" spans="1:8" s="1926" customFormat="1" ht="20.100000000000001" customHeight="1" thickTop="1" x14ac:dyDescent="0.25">
      <c r="A100" s="866" t="s">
        <v>4290</v>
      </c>
      <c r="B100" s="1903"/>
    </row>
    <row r="101" spans="1:8" s="1926" customFormat="1" ht="15" customHeight="1" x14ac:dyDescent="0.25">
      <c r="A101" s="1927" t="s">
        <v>3907</v>
      </c>
      <c r="B101" s="1928"/>
      <c r="C101" s="1928"/>
      <c r="D101" s="1928"/>
      <c r="E101" s="1928"/>
    </row>
    <row r="106" spans="1:8" ht="20.100000000000001" customHeight="1" x14ac:dyDescent="0.25">
      <c r="C106" s="1916"/>
    </row>
    <row r="107" spans="1:8" ht="20.100000000000001" customHeight="1" x14ac:dyDescent="0.25">
      <c r="C107" s="1916"/>
    </row>
    <row r="111" spans="1:8" ht="20.100000000000001" customHeight="1" x14ac:dyDescent="0.25">
      <c r="C111" s="1916"/>
    </row>
    <row r="112" spans="1:8" ht="20.100000000000001" customHeight="1" x14ac:dyDescent="0.25">
      <c r="C112" s="1916"/>
    </row>
  </sheetData>
  <printOptions horizontalCentered="1"/>
  <pageMargins left="0.75" right="0.75" top="0.75" bottom="0.75" header="0.31496062992126" footer="0"/>
  <pageSetup paperSize="9" scale="7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D2175-F2B7-4D92-BE8F-8C6C0AC85222}">
  <sheetPr>
    <pageSetUpPr fitToPage="1"/>
  </sheetPr>
  <dimension ref="A1:W254"/>
  <sheetViews>
    <sheetView zoomScale="85" zoomScaleNormal="85" zoomScaleSheetLayoutView="100" workbookViewId="0">
      <pane xSplit="1" ySplit="7" topLeftCell="B226" activePane="bottomRight" state="frozen"/>
      <selection activeCell="C112" sqref="C112"/>
      <selection pane="topRight" activeCell="C112" sqref="C112"/>
      <selection pane="bottomLeft" activeCell="C112" sqref="C112"/>
      <selection pane="bottomRight"/>
    </sheetView>
  </sheetViews>
  <sheetFormatPr defaultRowHeight="14.25" x14ac:dyDescent="0.25"/>
  <cols>
    <col min="1" max="1" width="20.28515625" style="1929" customWidth="1"/>
    <col min="2" max="2" width="16.7109375" style="428" customWidth="1"/>
    <col min="3" max="3" width="16.42578125" style="428" bestFit="1" customWidth="1"/>
    <col min="4" max="4" width="15.140625" style="428" bestFit="1" customWidth="1"/>
    <col min="5" max="5" width="13.140625" style="428" bestFit="1" customWidth="1"/>
    <col min="6" max="6" width="10.85546875" style="428" customWidth="1"/>
    <col min="7" max="7" width="19.85546875" style="428" customWidth="1"/>
    <col min="8" max="8" width="2" style="428" customWidth="1"/>
    <col min="9" max="9" width="3.7109375" style="428" customWidth="1"/>
    <col min="10" max="12" width="9.140625" style="428"/>
    <col min="13" max="13" width="10.42578125" style="428" bestFit="1" customWidth="1"/>
    <col min="14" max="14" width="14.5703125" style="428" bestFit="1" customWidth="1"/>
    <col min="15" max="15" width="13.5703125" style="428" bestFit="1" customWidth="1"/>
    <col min="16" max="18" width="12.42578125" style="428" bestFit="1" customWidth="1"/>
    <col min="19" max="19" width="13.5703125" style="428" bestFit="1" customWidth="1"/>
    <col min="20" max="233" width="9.140625" style="428"/>
    <col min="234" max="234" width="16.5703125" style="428" customWidth="1"/>
    <col min="235" max="235" width="10.42578125" style="428" customWidth="1"/>
    <col min="236" max="236" width="11.85546875" style="428" customWidth="1"/>
    <col min="237" max="237" width="10.42578125" style="428" customWidth="1"/>
    <col min="238" max="238" width="10.28515625" style="428" customWidth="1"/>
    <col min="239" max="239" width="8.28515625" style="428" customWidth="1"/>
    <col min="240" max="240" width="11" style="428" customWidth="1"/>
    <col min="241" max="241" width="8.7109375" style="428" customWidth="1"/>
    <col min="242" max="242" width="9.7109375" style="428" customWidth="1"/>
    <col min="243" max="243" width="12.85546875" style="428" customWidth="1"/>
    <col min="244" max="244" width="9.85546875" style="428" customWidth="1"/>
    <col min="245" max="245" width="8.7109375" style="428" customWidth="1"/>
    <col min="246" max="489" width="9.140625" style="428"/>
    <col min="490" max="490" width="16.5703125" style="428" customWidth="1"/>
    <col min="491" max="491" width="10.42578125" style="428" customWidth="1"/>
    <col min="492" max="492" width="11.85546875" style="428" customWidth="1"/>
    <col min="493" max="493" width="10.42578125" style="428" customWidth="1"/>
    <col min="494" max="494" width="10.28515625" style="428" customWidth="1"/>
    <col min="495" max="495" width="8.28515625" style="428" customWidth="1"/>
    <col min="496" max="496" width="11" style="428" customWidth="1"/>
    <col min="497" max="497" width="8.7109375" style="428" customWidth="1"/>
    <col min="498" max="498" width="9.7109375" style="428" customWidth="1"/>
    <col min="499" max="499" width="12.85546875" style="428" customWidth="1"/>
    <col min="500" max="500" width="9.85546875" style="428" customWidth="1"/>
    <col min="501" max="501" width="8.7109375" style="428" customWidth="1"/>
    <col min="502" max="745" width="9.140625" style="428"/>
    <col min="746" max="746" width="16.5703125" style="428" customWidth="1"/>
    <col min="747" max="747" width="10.42578125" style="428" customWidth="1"/>
    <col min="748" max="748" width="11.85546875" style="428" customWidth="1"/>
    <col min="749" max="749" width="10.42578125" style="428" customWidth="1"/>
    <col min="750" max="750" width="10.28515625" style="428" customWidth="1"/>
    <col min="751" max="751" width="8.28515625" style="428" customWidth="1"/>
    <col min="752" max="752" width="11" style="428" customWidth="1"/>
    <col min="753" max="753" width="8.7109375" style="428" customWidth="1"/>
    <col min="754" max="754" width="9.7109375" style="428" customWidth="1"/>
    <col min="755" max="755" width="12.85546875" style="428" customWidth="1"/>
    <col min="756" max="756" width="9.85546875" style="428" customWidth="1"/>
    <col min="757" max="757" width="8.7109375" style="428" customWidth="1"/>
    <col min="758" max="1001" width="9.140625" style="428"/>
    <col min="1002" max="1002" width="16.5703125" style="428" customWidth="1"/>
    <col min="1003" max="1003" width="10.42578125" style="428" customWidth="1"/>
    <col min="1004" max="1004" width="11.85546875" style="428" customWidth="1"/>
    <col min="1005" max="1005" width="10.42578125" style="428" customWidth="1"/>
    <col min="1006" max="1006" width="10.28515625" style="428" customWidth="1"/>
    <col min="1007" max="1007" width="8.28515625" style="428" customWidth="1"/>
    <col min="1008" max="1008" width="11" style="428" customWidth="1"/>
    <col min="1009" max="1009" width="8.7109375" style="428" customWidth="1"/>
    <col min="1010" max="1010" width="9.7109375" style="428" customWidth="1"/>
    <col min="1011" max="1011" width="12.85546875" style="428" customWidth="1"/>
    <col min="1012" max="1012" width="9.85546875" style="428" customWidth="1"/>
    <col min="1013" max="1013" width="8.7109375" style="428" customWidth="1"/>
    <col min="1014" max="1257" width="9.140625" style="428"/>
    <col min="1258" max="1258" width="16.5703125" style="428" customWidth="1"/>
    <col min="1259" max="1259" width="10.42578125" style="428" customWidth="1"/>
    <col min="1260" max="1260" width="11.85546875" style="428" customWidth="1"/>
    <col min="1261" max="1261" width="10.42578125" style="428" customWidth="1"/>
    <col min="1262" max="1262" width="10.28515625" style="428" customWidth="1"/>
    <col min="1263" max="1263" width="8.28515625" style="428" customWidth="1"/>
    <col min="1264" max="1264" width="11" style="428" customWidth="1"/>
    <col min="1265" max="1265" width="8.7109375" style="428" customWidth="1"/>
    <col min="1266" max="1266" width="9.7109375" style="428" customWidth="1"/>
    <col min="1267" max="1267" width="12.85546875" style="428" customWidth="1"/>
    <col min="1268" max="1268" width="9.85546875" style="428" customWidth="1"/>
    <col min="1269" max="1269" width="8.7109375" style="428" customWidth="1"/>
    <col min="1270" max="1513" width="9.140625" style="428"/>
    <col min="1514" max="1514" width="16.5703125" style="428" customWidth="1"/>
    <col min="1515" max="1515" width="10.42578125" style="428" customWidth="1"/>
    <col min="1516" max="1516" width="11.85546875" style="428" customWidth="1"/>
    <col min="1517" max="1517" width="10.42578125" style="428" customWidth="1"/>
    <col min="1518" max="1518" width="10.28515625" style="428" customWidth="1"/>
    <col min="1519" max="1519" width="8.28515625" style="428" customWidth="1"/>
    <col min="1520" max="1520" width="11" style="428" customWidth="1"/>
    <col min="1521" max="1521" width="8.7109375" style="428" customWidth="1"/>
    <col min="1522" max="1522" width="9.7109375" style="428" customWidth="1"/>
    <col min="1523" max="1523" width="12.85546875" style="428" customWidth="1"/>
    <col min="1524" max="1524" width="9.85546875" style="428" customWidth="1"/>
    <col min="1525" max="1525" width="8.7109375" style="428" customWidth="1"/>
    <col min="1526" max="1769" width="9.140625" style="428"/>
    <col min="1770" max="1770" width="16.5703125" style="428" customWidth="1"/>
    <col min="1771" max="1771" width="10.42578125" style="428" customWidth="1"/>
    <col min="1772" max="1772" width="11.85546875" style="428" customWidth="1"/>
    <col min="1773" max="1773" width="10.42578125" style="428" customWidth="1"/>
    <col min="1774" max="1774" width="10.28515625" style="428" customWidth="1"/>
    <col min="1775" max="1775" width="8.28515625" style="428" customWidth="1"/>
    <col min="1776" max="1776" width="11" style="428" customWidth="1"/>
    <col min="1777" max="1777" width="8.7109375" style="428" customWidth="1"/>
    <col min="1778" max="1778" width="9.7109375" style="428" customWidth="1"/>
    <col min="1779" max="1779" width="12.85546875" style="428" customWidth="1"/>
    <col min="1780" max="1780" width="9.85546875" style="428" customWidth="1"/>
    <col min="1781" max="1781" width="8.7109375" style="428" customWidth="1"/>
    <col min="1782" max="2025" width="9.140625" style="428"/>
    <col min="2026" max="2026" width="16.5703125" style="428" customWidth="1"/>
    <col min="2027" max="2027" width="10.42578125" style="428" customWidth="1"/>
    <col min="2028" max="2028" width="11.85546875" style="428" customWidth="1"/>
    <col min="2029" max="2029" width="10.42578125" style="428" customWidth="1"/>
    <col min="2030" max="2030" width="10.28515625" style="428" customWidth="1"/>
    <col min="2031" max="2031" width="8.28515625" style="428" customWidth="1"/>
    <col min="2032" max="2032" width="11" style="428" customWidth="1"/>
    <col min="2033" max="2033" width="8.7109375" style="428" customWidth="1"/>
    <col min="2034" max="2034" width="9.7109375" style="428" customWidth="1"/>
    <col min="2035" max="2035" width="12.85546875" style="428" customWidth="1"/>
    <col min="2036" max="2036" width="9.85546875" style="428" customWidth="1"/>
    <col min="2037" max="2037" width="8.7109375" style="428" customWidth="1"/>
    <col min="2038" max="2281" width="9.140625" style="428"/>
    <col min="2282" max="2282" width="16.5703125" style="428" customWidth="1"/>
    <col min="2283" max="2283" width="10.42578125" style="428" customWidth="1"/>
    <col min="2284" max="2284" width="11.85546875" style="428" customWidth="1"/>
    <col min="2285" max="2285" width="10.42578125" style="428" customWidth="1"/>
    <col min="2286" max="2286" width="10.28515625" style="428" customWidth="1"/>
    <col min="2287" max="2287" width="8.28515625" style="428" customWidth="1"/>
    <col min="2288" max="2288" width="11" style="428" customWidth="1"/>
    <col min="2289" max="2289" width="8.7109375" style="428" customWidth="1"/>
    <col min="2290" max="2290" width="9.7109375" style="428" customWidth="1"/>
    <col min="2291" max="2291" width="12.85546875" style="428" customWidth="1"/>
    <col min="2292" max="2292" width="9.85546875" style="428" customWidth="1"/>
    <col min="2293" max="2293" width="8.7109375" style="428" customWidth="1"/>
    <col min="2294" max="2537" width="9.140625" style="428"/>
    <col min="2538" max="2538" width="16.5703125" style="428" customWidth="1"/>
    <col min="2539" max="2539" width="10.42578125" style="428" customWidth="1"/>
    <col min="2540" max="2540" width="11.85546875" style="428" customWidth="1"/>
    <col min="2541" max="2541" width="10.42578125" style="428" customWidth="1"/>
    <col min="2542" max="2542" width="10.28515625" style="428" customWidth="1"/>
    <col min="2543" max="2543" width="8.28515625" style="428" customWidth="1"/>
    <col min="2544" max="2544" width="11" style="428" customWidth="1"/>
    <col min="2545" max="2545" width="8.7109375" style="428" customWidth="1"/>
    <col min="2546" max="2546" width="9.7109375" style="428" customWidth="1"/>
    <col min="2547" max="2547" width="12.85546875" style="428" customWidth="1"/>
    <col min="2548" max="2548" width="9.85546875" style="428" customWidth="1"/>
    <col min="2549" max="2549" width="8.7109375" style="428" customWidth="1"/>
    <col min="2550" max="2793" width="9.140625" style="428"/>
    <col min="2794" max="2794" width="16.5703125" style="428" customWidth="1"/>
    <col min="2795" max="2795" width="10.42578125" style="428" customWidth="1"/>
    <col min="2796" max="2796" width="11.85546875" style="428" customWidth="1"/>
    <col min="2797" max="2797" width="10.42578125" style="428" customWidth="1"/>
    <col min="2798" max="2798" width="10.28515625" style="428" customWidth="1"/>
    <col min="2799" max="2799" width="8.28515625" style="428" customWidth="1"/>
    <col min="2800" max="2800" width="11" style="428" customWidth="1"/>
    <col min="2801" max="2801" width="8.7109375" style="428" customWidth="1"/>
    <col min="2802" max="2802" width="9.7109375" style="428" customWidth="1"/>
    <col min="2803" max="2803" width="12.85546875" style="428" customWidth="1"/>
    <col min="2804" max="2804" width="9.85546875" style="428" customWidth="1"/>
    <col min="2805" max="2805" width="8.7109375" style="428" customWidth="1"/>
    <col min="2806" max="3049" width="9.140625" style="428"/>
    <col min="3050" max="3050" width="16.5703125" style="428" customWidth="1"/>
    <col min="3051" max="3051" width="10.42578125" style="428" customWidth="1"/>
    <col min="3052" max="3052" width="11.85546875" style="428" customWidth="1"/>
    <col min="3053" max="3053" width="10.42578125" style="428" customWidth="1"/>
    <col min="3054" max="3054" width="10.28515625" style="428" customWidth="1"/>
    <col min="3055" max="3055" width="8.28515625" style="428" customWidth="1"/>
    <col min="3056" max="3056" width="11" style="428" customWidth="1"/>
    <col min="3057" max="3057" width="8.7109375" style="428" customWidth="1"/>
    <col min="3058" max="3058" width="9.7109375" style="428" customWidth="1"/>
    <col min="3059" max="3059" width="12.85546875" style="428" customWidth="1"/>
    <col min="3060" max="3060" width="9.85546875" style="428" customWidth="1"/>
    <col min="3061" max="3061" width="8.7109375" style="428" customWidth="1"/>
    <col min="3062" max="3305" width="9.140625" style="428"/>
    <col min="3306" max="3306" width="16.5703125" style="428" customWidth="1"/>
    <col min="3307" max="3307" width="10.42578125" style="428" customWidth="1"/>
    <col min="3308" max="3308" width="11.85546875" style="428" customWidth="1"/>
    <col min="3309" max="3309" width="10.42578125" style="428" customWidth="1"/>
    <col min="3310" max="3310" width="10.28515625" style="428" customWidth="1"/>
    <col min="3311" max="3311" width="8.28515625" style="428" customWidth="1"/>
    <col min="3312" max="3312" width="11" style="428" customWidth="1"/>
    <col min="3313" max="3313" width="8.7109375" style="428" customWidth="1"/>
    <col min="3314" max="3314" width="9.7109375" style="428" customWidth="1"/>
    <col min="3315" max="3315" width="12.85546875" style="428" customWidth="1"/>
    <col min="3316" max="3316" width="9.85546875" style="428" customWidth="1"/>
    <col min="3317" max="3317" width="8.7109375" style="428" customWidth="1"/>
    <col min="3318" max="3561" width="9.140625" style="428"/>
    <col min="3562" max="3562" width="16.5703125" style="428" customWidth="1"/>
    <col min="3563" max="3563" width="10.42578125" style="428" customWidth="1"/>
    <col min="3564" max="3564" width="11.85546875" style="428" customWidth="1"/>
    <col min="3565" max="3565" width="10.42578125" style="428" customWidth="1"/>
    <col min="3566" max="3566" width="10.28515625" style="428" customWidth="1"/>
    <col min="3567" max="3567" width="8.28515625" style="428" customWidth="1"/>
    <col min="3568" max="3568" width="11" style="428" customWidth="1"/>
    <col min="3569" max="3569" width="8.7109375" style="428" customWidth="1"/>
    <col min="3570" max="3570" width="9.7109375" style="428" customWidth="1"/>
    <col min="3571" max="3571" width="12.85546875" style="428" customWidth="1"/>
    <col min="3572" max="3572" width="9.85546875" style="428" customWidth="1"/>
    <col min="3573" max="3573" width="8.7109375" style="428" customWidth="1"/>
    <col min="3574" max="3817" width="9.140625" style="428"/>
    <col min="3818" max="3818" width="16.5703125" style="428" customWidth="1"/>
    <col min="3819" max="3819" width="10.42578125" style="428" customWidth="1"/>
    <col min="3820" max="3820" width="11.85546875" style="428" customWidth="1"/>
    <col min="3821" max="3821" width="10.42578125" style="428" customWidth="1"/>
    <col min="3822" max="3822" width="10.28515625" style="428" customWidth="1"/>
    <col min="3823" max="3823" width="8.28515625" style="428" customWidth="1"/>
    <col min="3824" max="3824" width="11" style="428" customWidth="1"/>
    <col min="3825" max="3825" width="8.7109375" style="428" customWidth="1"/>
    <col min="3826" max="3826" width="9.7109375" style="428" customWidth="1"/>
    <col min="3827" max="3827" width="12.85546875" style="428" customWidth="1"/>
    <col min="3828" max="3828" width="9.85546875" style="428" customWidth="1"/>
    <col min="3829" max="3829" width="8.7109375" style="428" customWidth="1"/>
    <col min="3830" max="4073" width="9.140625" style="428"/>
    <col min="4074" max="4074" width="16.5703125" style="428" customWidth="1"/>
    <col min="4075" max="4075" width="10.42578125" style="428" customWidth="1"/>
    <col min="4076" max="4076" width="11.85546875" style="428" customWidth="1"/>
    <col min="4077" max="4077" width="10.42578125" style="428" customWidth="1"/>
    <col min="4078" max="4078" width="10.28515625" style="428" customWidth="1"/>
    <col min="4079" max="4079" width="8.28515625" style="428" customWidth="1"/>
    <col min="4080" max="4080" width="11" style="428" customWidth="1"/>
    <col min="4081" max="4081" width="8.7109375" style="428" customWidth="1"/>
    <col min="4082" max="4082" width="9.7109375" style="428" customWidth="1"/>
    <col min="4083" max="4083" width="12.85546875" style="428" customWidth="1"/>
    <col min="4084" max="4084" width="9.85546875" style="428" customWidth="1"/>
    <col min="4085" max="4085" width="8.7109375" style="428" customWidth="1"/>
    <col min="4086" max="4329" width="9.140625" style="428"/>
    <col min="4330" max="4330" width="16.5703125" style="428" customWidth="1"/>
    <col min="4331" max="4331" width="10.42578125" style="428" customWidth="1"/>
    <col min="4332" max="4332" width="11.85546875" style="428" customWidth="1"/>
    <col min="4333" max="4333" width="10.42578125" style="428" customWidth="1"/>
    <col min="4334" max="4334" width="10.28515625" style="428" customWidth="1"/>
    <col min="4335" max="4335" width="8.28515625" style="428" customWidth="1"/>
    <col min="4336" max="4336" width="11" style="428" customWidth="1"/>
    <col min="4337" max="4337" width="8.7109375" style="428" customWidth="1"/>
    <col min="4338" max="4338" width="9.7109375" style="428" customWidth="1"/>
    <col min="4339" max="4339" width="12.85546875" style="428" customWidth="1"/>
    <col min="4340" max="4340" width="9.85546875" style="428" customWidth="1"/>
    <col min="4341" max="4341" width="8.7109375" style="428" customWidth="1"/>
    <col min="4342" max="4585" width="9.140625" style="428"/>
    <col min="4586" max="4586" width="16.5703125" style="428" customWidth="1"/>
    <col min="4587" max="4587" width="10.42578125" style="428" customWidth="1"/>
    <col min="4588" max="4588" width="11.85546875" style="428" customWidth="1"/>
    <col min="4589" max="4589" width="10.42578125" style="428" customWidth="1"/>
    <col min="4590" max="4590" width="10.28515625" style="428" customWidth="1"/>
    <col min="4591" max="4591" width="8.28515625" style="428" customWidth="1"/>
    <col min="4592" max="4592" width="11" style="428" customWidth="1"/>
    <col min="4593" max="4593" width="8.7109375" style="428" customWidth="1"/>
    <col min="4594" max="4594" width="9.7109375" style="428" customWidth="1"/>
    <col min="4595" max="4595" width="12.85546875" style="428" customWidth="1"/>
    <col min="4596" max="4596" width="9.85546875" style="428" customWidth="1"/>
    <col min="4597" max="4597" width="8.7109375" style="428" customWidth="1"/>
    <col min="4598" max="4841" width="9.140625" style="428"/>
    <col min="4842" max="4842" width="16.5703125" style="428" customWidth="1"/>
    <col min="4843" max="4843" width="10.42578125" style="428" customWidth="1"/>
    <col min="4844" max="4844" width="11.85546875" style="428" customWidth="1"/>
    <col min="4845" max="4845" width="10.42578125" style="428" customWidth="1"/>
    <col min="4846" max="4846" width="10.28515625" style="428" customWidth="1"/>
    <col min="4847" max="4847" width="8.28515625" style="428" customWidth="1"/>
    <col min="4848" max="4848" width="11" style="428" customWidth="1"/>
    <col min="4849" max="4849" width="8.7109375" style="428" customWidth="1"/>
    <col min="4850" max="4850" width="9.7109375" style="428" customWidth="1"/>
    <col min="4851" max="4851" width="12.85546875" style="428" customWidth="1"/>
    <col min="4852" max="4852" width="9.85546875" style="428" customWidth="1"/>
    <col min="4853" max="4853" width="8.7109375" style="428" customWidth="1"/>
    <col min="4854" max="5097" width="9.140625" style="428"/>
    <col min="5098" max="5098" width="16.5703125" style="428" customWidth="1"/>
    <col min="5099" max="5099" width="10.42578125" style="428" customWidth="1"/>
    <col min="5100" max="5100" width="11.85546875" style="428" customWidth="1"/>
    <col min="5101" max="5101" width="10.42578125" style="428" customWidth="1"/>
    <col min="5102" max="5102" width="10.28515625" style="428" customWidth="1"/>
    <col min="5103" max="5103" width="8.28515625" style="428" customWidth="1"/>
    <col min="5104" max="5104" width="11" style="428" customWidth="1"/>
    <col min="5105" max="5105" width="8.7109375" style="428" customWidth="1"/>
    <col min="5106" max="5106" width="9.7109375" style="428" customWidth="1"/>
    <col min="5107" max="5107" width="12.85546875" style="428" customWidth="1"/>
    <col min="5108" max="5108" width="9.85546875" style="428" customWidth="1"/>
    <col min="5109" max="5109" width="8.7109375" style="428" customWidth="1"/>
    <col min="5110" max="5353" width="9.140625" style="428"/>
    <col min="5354" max="5354" width="16.5703125" style="428" customWidth="1"/>
    <col min="5355" max="5355" width="10.42578125" style="428" customWidth="1"/>
    <col min="5356" max="5356" width="11.85546875" style="428" customWidth="1"/>
    <col min="5357" max="5357" width="10.42578125" style="428" customWidth="1"/>
    <col min="5358" max="5358" width="10.28515625" style="428" customWidth="1"/>
    <col min="5359" max="5359" width="8.28515625" style="428" customWidth="1"/>
    <col min="5360" max="5360" width="11" style="428" customWidth="1"/>
    <col min="5361" max="5361" width="8.7109375" style="428" customWidth="1"/>
    <col min="5362" max="5362" width="9.7109375" style="428" customWidth="1"/>
    <col min="5363" max="5363" width="12.85546875" style="428" customWidth="1"/>
    <col min="5364" max="5364" width="9.85546875" style="428" customWidth="1"/>
    <col min="5365" max="5365" width="8.7109375" style="428" customWidth="1"/>
    <col min="5366" max="5609" width="9.140625" style="428"/>
    <col min="5610" max="5610" width="16.5703125" style="428" customWidth="1"/>
    <col min="5611" max="5611" width="10.42578125" style="428" customWidth="1"/>
    <col min="5612" max="5612" width="11.85546875" style="428" customWidth="1"/>
    <col min="5613" max="5613" width="10.42578125" style="428" customWidth="1"/>
    <col min="5614" max="5614" width="10.28515625" style="428" customWidth="1"/>
    <col min="5615" max="5615" width="8.28515625" style="428" customWidth="1"/>
    <col min="5616" max="5616" width="11" style="428" customWidth="1"/>
    <col min="5617" max="5617" width="8.7109375" style="428" customWidth="1"/>
    <col min="5618" max="5618" width="9.7109375" style="428" customWidth="1"/>
    <col min="5619" max="5619" width="12.85546875" style="428" customWidth="1"/>
    <col min="5620" max="5620" width="9.85546875" style="428" customWidth="1"/>
    <col min="5621" max="5621" width="8.7109375" style="428" customWidth="1"/>
    <col min="5622" max="5865" width="9.140625" style="428"/>
    <col min="5866" max="5866" width="16.5703125" style="428" customWidth="1"/>
    <col min="5867" max="5867" width="10.42578125" style="428" customWidth="1"/>
    <col min="5868" max="5868" width="11.85546875" style="428" customWidth="1"/>
    <col min="5869" max="5869" width="10.42578125" style="428" customWidth="1"/>
    <col min="5870" max="5870" width="10.28515625" style="428" customWidth="1"/>
    <col min="5871" max="5871" width="8.28515625" style="428" customWidth="1"/>
    <col min="5872" max="5872" width="11" style="428" customWidth="1"/>
    <col min="5873" max="5873" width="8.7109375" style="428" customWidth="1"/>
    <col min="5874" max="5874" width="9.7109375" style="428" customWidth="1"/>
    <col min="5875" max="5875" width="12.85546875" style="428" customWidth="1"/>
    <col min="5876" max="5876" width="9.85546875" style="428" customWidth="1"/>
    <col min="5877" max="5877" width="8.7109375" style="428" customWidth="1"/>
    <col min="5878" max="6121" width="9.140625" style="428"/>
    <col min="6122" max="6122" width="16.5703125" style="428" customWidth="1"/>
    <col min="6123" max="6123" width="10.42578125" style="428" customWidth="1"/>
    <col min="6124" max="6124" width="11.85546875" style="428" customWidth="1"/>
    <col min="6125" max="6125" width="10.42578125" style="428" customWidth="1"/>
    <col min="6126" max="6126" width="10.28515625" style="428" customWidth="1"/>
    <col min="6127" max="6127" width="8.28515625" style="428" customWidth="1"/>
    <col min="6128" max="6128" width="11" style="428" customWidth="1"/>
    <col min="6129" max="6129" width="8.7109375" style="428" customWidth="1"/>
    <col min="6130" max="6130" width="9.7109375" style="428" customWidth="1"/>
    <col min="6131" max="6131" width="12.85546875" style="428" customWidth="1"/>
    <col min="6132" max="6132" width="9.85546875" style="428" customWidth="1"/>
    <col min="6133" max="6133" width="8.7109375" style="428" customWidth="1"/>
    <col min="6134" max="6377" width="9.140625" style="428"/>
    <col min="6378" max="6378" width="16.5703125" style="428" customWidth="1"/>
    <col min="6379" max="6379" width="10.42578125" style="428" customWidth="1"/>
    <col min="6380" max="6380" width="11.85546875" style="428" customWidth="1"/>
    <col min="6381" max="6381" width="10.42578125" style="428" customWidth="1"/>
    <col min="6382" max="6382" width="10.28515625" style="428" customWidth="1"/>
    <col min="6383" max="6383" width="8.28515625" style="428" customWidth="1"/>
    <col min="6384" max="6384" width="11" style="428" customWidth="1"/>
    <col min="6385" max="6385" width="8.7109375" style="428" customWidth="1"/>
    <col min="6386" max="6386" width="9.7109375" style="428" customWidth="1"/>
    <col min="6387" max="6387" width="12.85546875" style="428" customWidth="1"/>
    <col min="6388" max="6388" width="9.85546875" style="428" customWidth="1"/>
    <col min="6389" max="6389" width="8.7109375" style="428" customWidth="1"/>
    <col min="6390" max="6633" width="9.140625" style="428"/>
    <col min="6634" max="6634" width="16.5703125" style="428" customWidth="1"/>
    <col min="6635" max="6635" width="10.42578125" style="428" customWidth="1"/>
    <col min="6636" max="6636" width="11.85546875" style="428" customWidth="1"/>
    <col min="6637" max="6637" width="10.42578125" style="428" customWidth="1"/>
    <col min="6638" max="6638" width="10.28515625" style="428" customWidth="1"/>
    <col min="6639" max="6639" width="8.28515625" style="428" customWidth="1"/>
    <col min="6640" max="6640" width="11" style="428" customWidth="1"/>
    <col min="6641" max="6641" width="8.7109375" style="428" customWidth="1"/>
    <col min="6642" max="6642" width="9.7109375" style="428" customWidth="1"/>
    <col min="6643" max="6643" width="12.85546875" style="428" customWidth="1"/>
    <col min="6644" max="6644" width="9.85546875" style="428" customWidth="1"/>
    <col min="6645" max="6645" width="8.7109375" style="428" customWidth="1"/>
    <col min="6646" max="6889" width="9.140625" style="428"/>
    <col min="6890" max="6890" width="16.5703125" style="428" customWidth="1"/>
    <col min="6891" max="6891" width="10.42578125" style="428" customWidth="1"/>
    <col min="6892" max="6892" width="11.85546875" style="428" customWidth="1"/>
    <col min="6893" max="6893" width="10.42578125" style="428" customWidth="1"/>
    <col min="6894" max="6894" width="10.28515625" style="428" customWidth="1"/>
    <col min="6895" max="6895" width="8.28515625" style="428" customWidth="1"/>
    <col min="6896" max="6896" width="11" style="428" customWidth="1"/>
    <col min="6897" max="6897" width="8.7109375" style="428" customWidth="1"/>
    <col min="6898" max="6898" width="9.7109375" style="428" customWidth="1"/>
    <col min="6899" max="6899" width="12.85546875" style="428" customWidth="1"/>
    <col min="6900" max="6900" width="9.85546875" style="428" customWidth="1"/>
    <col min="6901" max="6901" width="8.7109375" style="428" customWidth="1"/>
    <col min="6902" max="7145" width="9.140625" style="428"/>
    <col min="7146" max="7146" width="16.5703125" style="428" customWidth="1"/>
    <col min="7147" max="7147" width="10.42578125" style="428" customWidth="1"/>
    <col min="7148" max="7148" width="11.85546875" style="428" customWidth="1"/>
    <col min="7149" max="7149" width="10.42578125" style="428" customWidth="1"/>
    <col min="7150" max="7150" width="10.28515625" style="428" customWidth="1"/>
    <col min="7151" max="7151" width="8.28515625" style="428" customWidth="1"/>
    <col min="7152" max="7152" width="11" style="428" customWidth="1"/>
    <col min="7153" max="7153" width="8.7109375" style="428" customWidth="1"/>
    <col min="7154" max="7154" width="9.7109375" style="428" customWidth="1"/>
    <col min="7155" max="7155" width="12.85546875" style="428" customWidth="1"/>
    <col min="7156" max="7156" width="9.85546875" style="428" customWidth="1"/>
    <col min="7157" max="7157" width="8.7109375" style="428" customWidth="1"/>
    <col min="7158" max="7401" width="9.140625" style="428"/>
    <col min="7402" max="7402" width="16.5703125" style="428" customWidth="1"/>
    <col min="7403" max="7403" width="10.42578125" style="428" customWidth="1"/>
    <col min="7404" max="7404" width="11.85546875" style="428" customWidth="1"/>
    <col min="7405" max="7405" width="10.42578125" style="428" customWidth="1"/>
    <col min="7406" max="7406" width="10.28515625" style="428" customWidth="1"/>
    <col min="7407" max="7407" width="8.28515625" style="428" customWidth="1"/>
    <col min="7408" max="7408" width="11" style="428" customWidth="1"/>
    <col min="7409" max="7409" width="8.7109375" style="428" customWidth="1"/>
    <col min="7410" max="7410" width="9.7109375" style="428" customWidth="1"/>
    <col min="7411" max="7411" width="12.85546875" style="428" customWidth="1"/>
    <col min="7412" max="7412" width="9.85546875" style="428" customWidth="1"/>
    <col min="7413" max="7413" width="8.7109375" style="428" customWidth="1"/>
    <col min="7414" max="7657" width="9.140625" style="428"/>
    <col min="7658" max="7658" width="16.5703125" style="428" customWidth="1"/>
    <col min="7659" max="7659" width="10.42578125" style="428" customWidth="1"/>
    <col min="7660" max="7660" width="11.85546875" style="428" customWidth="1"/>
    <col min="7661" max="7661" width="10.42578125" style="428" customWidth="1"/>
    <col min="7662" max="7662" width="10.28515625" style="428" customWidth="1"/>
    <col min="7663" max="7663" width="8.28515625" style="428" customWidth="1"/>
    <col min="7664" max="7664" width="11" style="428" customWidth="1"/>
    <col min="7665" max="7665" width="8.7109375" style="428" customWidth="1"/>
    <col min="7666" max="7666" width="9.7109375" style="428" customWidth="1"/>
    <col min="7667" max="7667" width="12.85546875" style="428" customWidth="1"/>
    <col min="7668" max="7668" width="9.85546875" style="428" customWidth="1"/>
    <col min="7669" max="7669" width="8.7109375" style="428" customWidth="1"/>
    <col min="7670" max="7913" width="9.140625" style="428"/>
    <col min="7914" max="7914" width="16.5703125" style="428" customWidth="1"/>
    <col min="7915" max="7915" width="10.42578125" style="428" customWidth="1"/>
    <col min="7916" max="7916" width="11.85546875" style="428" customWidth="1"/>
    <col min="7917" max="7917" width="10.42578125" style="428" customWidth="1"/>
    <col min="7918" max="7918" width="10.28515625" style="428" customWidth="1"/>
    <col min="7919" max="7919" width="8.28515625" style="428" customWidth="1"/>
    <col min="7920" max="7920" width="11" style="428" customWidth="1"/>
    <col min="7921" max="7921" width="8.7109375" style="428" customWidth="1"/>
    <col min="7922" max="7922" width="9.7109375" style="428" customWidth="1"/>
    <col min="7923" max="7923" width="12.85546875" style="428" customWidth="1"/>
    <col min="7924" max="7924" width="9.85546875" style="428" customWidth="1"/>
    <col min="7925" max="7925" width="8.7109375" style="428" customWidth="1"/>
    <col min="7926" max="8169" width="9.140625" style="428"/>
    <col min="8170" max="8170" width="16.5703125" style="428" customWidth="1"/>
    <col min="8171" max="8171" width="10.42578125" style="428" customWidth="1"/>
    <col min="8172" max="8172" width="11.85546875" style="428" customWidth="1"/>
    <col min="8173" max="8173" width="10.42578125" style="428" customWidth="1"/>
    <col min="8174" max="8174" width="10.28515625" style="428" customWidth="1"/>
    <col min="8175" max="8175" width="8.28515625" style="428" customWidth="1"/>
    <col min="8176" max="8176" width="11" style="428" customWidth="1"/>
    <col min="8177" max="8177" width="8.7109375" style="428" customWidth="1"/>
    <col min="8178" max="8178" width="9.7109375" style="428" customWidth="1"/>
    <col min="8179" max="8179" width="12.85546875" style="428" customWidth="1"/>
    <col min="8180" max="8180" width="9.85546875" style="428" customWidth="1"/>
    <col min="8181" max="8181" width="8.7109375" style="428" customWidth="1"/>
    <col min="8182" max="8425" width="9.140625" style="428"/>
    <col min="8426" max="8426" width="16.5703125" style="428" customWidth="1"/>
    <col min="8427" max="8427" width="10.42578125" style="428" customWidth="1"/>
    <col min="8428" max="8428" width="11.85546875" style="428" customWidth="1"/>
    <col min="8429" max="8429" width="10.42578125" style="428" customWidth="1"/>
    <col min="8430" max="8430" width="10.28515625" style="428" customWidth="1"/>
    <col min="8431" max="8431" width="8.28515625" style="428" customWidth="1"/>
    <col min="8432" max="8432" width="11" style="428" customWidth="1"/>
    <col min="8433" max="8433" width="8.7109375" style="428" customWidth="1"/>
    <col min="8434" max="8434" width="9.7109375" style="428" customWidth="1"/>
    <col min="8435" max="8435" width="12.85546875" style="428" customWidth="1"/>
    <col min="8436" max="8436" width="9.85546875" style="428" customWidth="1"/>
    <col min="8437" max="8437" width="8.7109375" style="428" customWidth="1"/>
    <col min="8438" max="8681" width="9.140625" style="428"/>
    <col min="8682" max="8682" width="16.5703125" style="428" customWidth="1"/>
    <col min="8683" max="8683" width="10.42578125" style="428" customWidth="1"/>
    <col min="8684" max="8684" width="11.85546875" style="428" customWidth="1"/>
    <col min="8685" max="8685" width="10.42578125" style="428" customWidth="1"/>
    <col min="8686" max="8686" width="10.28515625" style="428" customWidth="1"/>
    <col min="8687" max="8687" width="8.28515625" style="428" customWidth="1"/>
    <col min="8688" max="8688" width="11" style="428" customWidth="1"/>
    <col min="8689" max="8689" width="8.7109375" style="428" customWidth="1"/>
    <col min="8690" max="8690" width="9.7109375" style="428" customWidth="1"/>
    <col min="8691" max="8691" width="12.85546875" style="428" customWidth="1"/>
    <col min="8692" max="8692" width="9.85546875" style="428" customWidth="1"/>
    <col min="8693" max="8693" width="8.7109375" style="428" customWidth="1"/>
    <col min="8694" max="8937" width="9.140625" style="428"/>
    <col min="8938" max="8938" width="16.5703125" style="428" customWidth="1"/>
    <col min="8939" max="8939" width="10.42578125" style="428" customWidth="1"/>
    <col min="8940" max="8940" width="11.85546875" style="428" customWidth="1"/>
    <col min="8941" max="8941" width="10.42578125" style="428" customWidth="1"/>
    <col min="8942" max="8942" width="10.28515625" style="428" customWidth="1"/>
    <col min="8943" max="8943" width="8.28515625" style="428" customWidth="1"/>
    <col min="8944" max="8944" width="11" style="428" customWidth="1"/>
    <col min="8945" max="8945" width="8.7109375" style="428" customWidth="1"/>
    <col min="8946" max="8946" width="9.7109375" style="428" customWidth="1"/>
    <col min="8947" max="8947" width="12.85546875" style="428" customWidth="1"/>
    <col min="8948" max="8948" width="9.85546875" style="428" customWidth="1"/>
    <col min="8949" max="8949" width="8.7109375" style="428" customWidth="1"/>
    <col min="8950" max="9193" width="9.140625" style="428"/>
    <col min="9194" max="9194" width="16.5703125" style="428" customWidth="1"/>
    <col min="9195" max="9195" width="10.42578125" style="428" customWidth="1"/>
    <col min="9196" max="9196" width="11.85546875" style="428" customWidth="1"/>
    <col min="9197" max="9197" width="10.42578125" style="428" customWidth="1"/>
    <col min="9198" max="9198" width="10.28515625" style="428" customWidth="1"/>
    <col min="9199" max="9199" width="8.28515625" style="428" customWidth="1"/>
    <col min="9200" max="9200" width="11" style="428" customWidth="1"/>
    <col min="9201" max="9201" width="8.7109375" style="428" customWidth="1"/>
    <col min="9202" max="9202" width="9.7109375" style="428" customWidth="1"/>
    <col min="9203" max="9203" width="12.85546875" style="428" customWidth="1"/>
    <col min="9204" max="9204" width="9.85546875" style="428" customWidth="1"/>
    <col min="9205" max="9205" width="8.7109375" style="428" customWidth="1"/>
    <col min="9206" max="9449" width="9.140625" style="428"/>
    <col min="9450" max="9450" width="16.5703125" style="428" customWidth="1"/>
    <col min="9451" max="9451" width="10.42578125" style="428" customWidth="1"/>
    <col min="9452" max="9452" width="11.85546875" style="428" customWidth="1"/>
    <col min="9453" max="9453" width="10.42578125" style="428" customWidth="1"/>
    <col min="9454" max="9454" width="10.28515625" style="428" customWidth="1"/>
    <col min="9455" max="9455" width="8.28515625" style="428" customWidth="1"/>
    <col min="9456" max="9456" width="11" style="428" customWidth="1"/>
    <col min="9457" max="9457" width="8.7109375" style="428" customWidth="1"/>
    <col min="9458" max="9458" width="9.7109375" style="428" customWidth="1"/>
    <col min="9459" max="9459" width="12.85546875" style="428" customWidth="1"/>
    <col min="9460" max="9460" width="9.85546875" style="428" customWidth="1"/>
    <col min="9461" max="9461" width="8.7109375" style="428" customWidth="1"/>
    <col min="9462" max="9705" width="9.140625" style="428"/>
    <col min="9706" max="9706" width="16.5703125" style="428" customWidth="1"/>
    <col min="9707" max="9707" width="10.42578125" style="428" customWidth="1"/>
    <col min="9708" max="9708" width="11.85546875" style="428" customWidth="1"/>
    <col min="9709" max="9709" width="10.42578125" style="428" customWidth="1"/>
    <col min="9710" max="9710" width="10.28515625" style="428" customWidth="1"/>
    <col min="9711" max="9711" width="8.28515625" style="428" customWidth="1"/>
    <col min="9712" max="9712" width="11" style="428" customWidth="1"/>
    <col min="9713" max="9713" width="8.7109375" style="428" customWidth="1"/>
    <col min="9714" max="9714" width="9.7109375" style="428" customWidth="1"/>
    <col min="9715" max="9715" width="12.85546875" style="428" customWidth="1"/>
    <col min="9716" max="9716" width="9.85546875" style="428" customWidth="1"/>
    <col min="9717" max="9717" width="8.7109375" style="428" customWidth="1"/>
    <col min="9718" max="9961" width="9.140625" style="428"/>
    <col min="9962" max="9962" width="16.5703125" style="428" customWidth="1"/>
    <col min="9963" max="9963" width="10.42578125" style="428" customWidth="1"/>
    <col min="9964" max="9964" width="11.85546875" style="428" customWidth="1"/>
    <col min="9965" max="9965" width="10.42578125" style="428" customWidth="1"/>
    <col min="9966" max="9966" width="10.28515625" style="428" customWidth="1"/>
    <col min="9967" max="9967" width="8.28515625" style="428" customWidth="1"/>
    <col min="9968" max="9968" width="11" style="428" customWidth="1"/>
    <col min="9969" max="9969" width="8.7109375" style="428" customWidth="1"/>
    <col min="9970" max="9970" width="9.7109375" style="428" customWidth="1"/>
    <col min="9971" max="9971" width="12.85546875" style="428" customWidth="1"/>
    <col min="9972" max="9972" width="9.85546875" style="428" customWidth="1"/>
    <col min="9973" max="9973" width="8.7109375" style="428" customWidth="1"/>
    <col min="9974" max="10217" width="9.140625" style="428"/>
    <col min="10218" max="10218" width="16.5703125" style="428" customWidth="1"/>
    <col min="10219" max="10219" width="10.42578125" style="428" customWidth="1"/>
    <col min="10220" max="10220" width="11.85546875" style="428" customWidth="1"/>
    <col min="10221" max="10221" width="10.42578125" style="428" customWidth="1"/>
    <col min="10222" max="10222" width="10.28515625" style="428" customWidth="1"/>
    <col min="10223" max="10223" width="8.28515625" style="428" customWidth="1"/>
    <col min="10224" max="10224" width="11" style="428" customWidth="1"/>
    <col min="10225" max="10225" width="8.7109375" style="428" customWidth="1"/>
    <col min="10226" max="10226" width="9.7109375" style="428" customWidth="1"/>
    <col min="10227" max="10227" width="12.85546875" style="428" customWidth="1"/>
    <col min="10228" max="10228" width="9.85546875" style="428" customWidth="1"/>
    <col min="10229" max="10229" width="8.7109375" style="428" customWidth="1"/>
    <col min="10230" max="10473" width="9.140625" style="428"/>
    <col min="10474" max="10474" width="16.5703125" style="428" customWidth="1"/>
    <col min="10475" max="10475" width="10.42578125" style="428" customWidth="1"/>
    <col min="10476" max="10476" width="11.85546875" style="428" customWidth="1"/>
    <col min="10477" max="10477" width="10.42578125" style="428" customWidth="1"/>
    <col min="10478" max="10478" width="10.28515625" style="428" customWidth="1"/>
    <col min="10479" max="10479" width="8.28515625" style="428" customWidth="1"/>
    <col min="10480" max="10480" width="11" style="428" customWidth="1"/>
    <col min="10481" max="10481" width="8.7109375" style="428" customWidth="1"/>
    <col min="10482" max="10482" width="9.7109375" style="428" customWidth="1"/>
    <col min="10483" max="10483" width="12.85546875" style="428" customWidth="1"/>
    <col min="10484" max="10484" width="9.85546875" style="428" customWidth="1"/>
    <col min="10485" max="10485" width="8.7109375" style="428" customWidth="1"/>
    <col min="10486" max="10729" width="9.140625" style="428"/>
    <col min="10730" max="10730" width="16.5703125" style="428" customWidth="1"/>
    <col min="10731" max="10731" width="10.42578125" style="428" customWidth="1"/>
    <col min="10732" max="10732" width="11.85546875" style="428" customWidth="1"/>
    <col min="10733" max="10733" width="10.42578125" style="428" customWidth="1"/>
    <col min="10734" max="10734" width="10.28515625" style="428" customWidth="1"/>
    <col min="10735" max="10735" width="8.28515625" style="428" customWidth="1"/>
    <col min="10736" max="10736" width="11" style="428" customWidth="1"/>
    <col min="10737" max="10737" width="8.7109375" style="428" customWidth="1"/>
    <col min="10738" max="10738" width="9.7109375" style="428" customWidth="1"/>
    <col min="10739" max="10739" width="12.85546875" style="428" customWidth="1"/>
    <col min="10740" max="10740" width="9.85546875" style="428" customWidth="1"/>
    <col min="10741" max="10741" width="8.7109375" style="428" customWidth="1"/>
    <col min="10742" max="10985" width="9.140625" style="428"/>
    <col min="10986" max="10986" width="16.5703125" style="428" customWidth="1"/>
    <col min="10987" max="10987" width="10.42578125" style="428" customWidth="1"/>
    <col min="10988" max="10988" width="11.85546875" style="428" customWidth="1"/>
    <col min="10989" max="10989" width="10.42578125" style="428" customWidth="1"/>
    <col min="10990" max="10990" width="10.28515625" style="428" customWidth="1"/>
    <col min="10991" max="10991" width="8.28515625" style="428" customWidth="1"/>
    <col min="10992" max="10992" width="11" style="428" customWidth="1"/>
    <col min="10993" max="10993" width="8.7109375" style="428" customWidth="1"/>
    <col min="10994" max="10994" width="9.7109375" style="428" customWidth="1"/>
    <col min="10995" max="10995" width="12.85546875" style="428" customWidth="1"/>
    <col min="10996" max="10996" width="9.85546875" style="428" customWidth="1"/>
    <col min="10997" max="10997" width="8.7109375" style="428" customWidth="1"/>
    <col min="10998" max="11241" width="9.140625" style="428"/>
    <col min="11242" max="11242" width="16.5703125" style="428" customWidth="1"/>
    <col min="11243" max="11243" width="10.42578125" style="428" customWidth="1"/>
    <col min="11244" max="11244" width="11.85546875" style="428" customWidth="1"/>
    <col min="11245" max="11245" width="10.42578125" style="428" customWidth="1"/>
    <col min="11246" max="11246" width="10.28515625" style="428" customWidth="1"/>
    <col min="11247" max="11247" width="8.28515625" style="428" customWidth="1"/>
    <col min="11248" max="11248" width="11" style="428" customWidth="1"/>
    <col min="11249" max="11249" width="8.7109375" style="428" customWidth="1"/>
    <col min="11250" max="11250" width="9.7109375" style="428" customWidth="1"/>
    <col min="11251" max="11251" width="12.85546875" style="428" customWidth="1"/>
    <col min="11252" max="11252" width="9.85546875" style="428" customWidth="1"/>
    <col min="11253" max="11253" width="8.7109375" style="428" customWidth="1"/>
    <col min="11254" max="11497" width="9.140625" style="428"/>
    <col min="11498" max="11498" width="16.5703125" style="428" customWidth="1"/>
    <col min="11499" max="11499" width="10.42578125" style="428" customWidth="1"/>
    <col min="11500" max="11500" width="11.85546875" style="428" customWidth="1"/>
    <col min="11501" max="11501" width="10.42578125" style="428" customWidth="1"/>
    <col min="11502" max="11502" width="10.28515625" style="428" customWidth="1"/>
    <col min="11503" max="11503" width="8.28515625" style="428" customWidth="1"/>
    <col min="11504" max="11504" width="11" style="428" customWidth="1"/>
    <col min="11505" max="11505" width="8.7109375" style="428" customWidth="1"/>
    <col min="11506" max="11506" width="9.7109375" style="428" customWidth="1"/>
    <col min="11507" max="11507" width="12.85546875" style="428" customWidth="1"/>
    <col min="11508" max="11508" width="9.85546875" style="428" customWidth="1"/>
    <col min="11509" max="11509" width="8.7109375" style="428" customWidth="1"/>
    <col min="11510" max="11753" width="9.140625" style="428"/>
    <col min="11754" max="11754" width="16.5703125" style="428" customWidth="1"/>
    <col min="11755" max="11755" width="10.42578125" style="428" customWidth="1"/>
    <col min="11756" max="11756" width="11.85546875" style="428" customWidth="1"/>
    <col min="11757" max="11757" width="10.42578125" style="428" customWidth="1"/>
    <col min="11758" max="11758" width="10.28515625" style="428" customWidth="1"/>
    <col min="11759" max="11759" width="8.28515625" style="428" customWidth="1"/>
    <col min="11760" max="11760" width="11" style="428" customWidth="1"/>
    <col min="11761" max="11761" width="8.7109375" style="428" customWidth="1"/>
    <col min="11762" max="11762" width="9.7109375" style="428" customWidth="1"/>
    <col min="11763" max="11763" width="12.85546875" style="428" customWidth="1"/>
    <col min="11764" max="11764" width="9.85546875" style="428" customWidth="1"/>
    <col min="11765" max="11765" width="8.7109375" style="428" customWidth="1"/>
    <col min="11766" max="12009" width="9.140625" style="428"/>
    <col min="12010" max="12010" width="16.5703125" style="428" customWidth="1"/>
    <col min="12011" max="12011" width="10.42578125" style="428" customWidth="1"/>
    <col min="12012" max="12012" width="11.85546875" style="428" customWidth="1"/>
    <col min="12013" max="12013" width="10.42578125" style="428" customWidth="1"/>
    <col min="12014" max="12014" width="10.28515625" style="428" customWidth="1"/>
    <col min="12015" max="12015" width="8.28515625" style="428" customWidth="1"/>
    <col min="12016" max="12016" width="11" style="428" customWidth="1"/>
    <col min="12017" max="12017" width="8.7109375" style="428" customWidth="1"/>
    <col min="12018" max="12018" width="9.7109375" style="428" customWidth="1"/>
    <col min="12019" max="12019" width="12.85546875" style="428" customWidth="1"/>
    <col min="12020" max="12020" width="9.85546875" style="428" customWidth="1"/>
    <col min="12021" max="12021" width="8.7109375" style="428" customWidth="1"/>
    <col min="12022" max="12265" width="9.140625" style="428"/>
    <col min="12266" max="12266" width="16.5703125" style="428" customWidth="1"/>
    <col min="12267" max="12267" width="10.42578125" style="428" customWidth="1"/>
    <col min="12268" max="12268" width="11.85546875" style="428" customWidth="1"/>
    <col min="12269" max="12269" width="10.42578125" style="428" customWidth="1"/>
    <col min="12270" max="12270" width="10.28515625" style="428" customWidth="1"/>
    <col min="12271" max="12271" width="8.28515625" style="428" customWidth="1"/>
    <col min="12272" max="12272" width="11" style="428" customWidth="1"/>
    <col min="12273" max="12273" width="8.7109375" style="428" customWidth="1"/>
    <col min="12274" max="12274" width="9.7109375" style="428" customWidth="1"/>
    <col min="12275" max="12275" width="12.85546875" style="428" customWidth="1"/>
    <col min="12276" max="12276" width="9.85546875" style="428" customWidth="1"/>
    <col min="12277" max="12277" width="8.7109375" style="428" customWidth="1"/>
    <col min="12278" max="12521" width="9.140625" style="428"/>
    <col min="12522" max="12522" width="16.5703125" style="428" customWidth="1"/>
    <col min="12523" max="12523" width="10.42578125" style="428" customWidth="1"/>
    <col min="12524" max="12524" width="11.85546875" style="428" customWidth="1"/>
    <col min="12525" max="12525" width="10.42578125" style="428" customWidth="1"/>
    <col min="12526" max="12526" width="10.28515625" style="428" customWidth="1"/>
    <col min="12527" max="12527" width="8.28515625" style="428" customWidth="1"/>
    <col min="12528" max="12528" width="11" style="428" customWidth="1"/>
    <col min="12529" max="12529" width="8.7109375" style="428" customWidth="1"/>
    <col min="12530" max="12530" width="9.7109375" style="428" customWidth="1"/>
    <col min="12531" max="12531" width="12.85546875" style="428" customWidth="1"/>
    <col min="12532" max="12532" width="9.85546875" style="428" customWidth="1"/>
    <col min="12533" max="12533" width="8.7109375" style="428" customWidth="1"/>
    <col min="12534" max="12777" width="9.140625" style="428"/>
    <col min="12778" max="12778" width="16.5703125" style="428" customWidth="1"/>
    <col min="12779" max="12779" width="10.42578125" style="428" customWidth="1"/>
    <col min="12780" max="12780" width="11.85546875" style="428" customWidth="1"/>
    <col min="12781" max="12781" width="10.42578125" style="428" customWidth="1"/>
    <col min="12782" max="12782" width="10.28515625" style="428" customWidth="1"/>
    <col min="12783" max="12783" width="8.28515625" style="428" customWidth="1"/>
    <col min="12784" max="12784" width="11" style="428" customWidth="1"/>
    <col min="12785" max="12785" width="8.7109375" style="428" customWidth="1"/>
    <col min="12786" max="12786" width="9.7109375" style="428" customWidth="1"/>
    <col min="12787" max="12787" width="12.85546875" style="428" customWidth="1"/>
    <col min="12788" max="12788" width="9.85546875" style="428" customWidth="1"/>
    <col min="12789" max="12789" width="8.7109375" style="428" customWidth="1"/>
    <col min="12790" max="13033" width="9.140625" style="428"/>
    <col min="13034" max="13034" width="16.5703125" style="428" customWidth="1"/>
    <col min="13035" max="13035" width="10.42578125" style="428" customWidth="1"/>
    <col min="13036" max="13036" width="11.85546875" style="428" customWidth="1"/>
    <col min="13037" max="13037" width="10.42578125" style="428" customWidth="1"/>
    <col min="13038" max="13038" width="10.28515625" style="428" customWidth="1"/>
    <col min="13039" max="13039" width="8.28515625" style="428" customWidth="1"/>
    <col min="13040" max="13040" width="11" style="428" customWidth="1"/>
    <col min="13041" max="13041" width="8.7109375" style="428" customWidth="1"/>
    <col min="13042" max="13042" width="9.7109375" style="428" customWidth="1"/>
    <col min="13043" max="13043" width="12.85546875" style="428" customWidth="1"/>
    <col min="13044" max="13044" width="9.85546875" style="428" customWidth="1"/>
    <col min="13045" max="13045" width="8.7109375" style="428" customWidth="1"/>
    <col min="13046" max="13289" width="9.140625" style="428"/>
    <col min="13290" max="13290" width="16.5703125" style="428" customWidth="1"/>
    <col min="13291" max="13291" width="10.42578125" style="428" customWidth="1"/>
    <col min="13292" max="13292" width="11.85546875" style="428" customWidth="1"/>
    <col min="13293" max="13293" width="10.42578125" style="428" customWidth="1"/>
    <col min="13294" max="13294" width="10.28515625" style="428" customWidth="1"/>
    <col min="13295" max="13295" width="8.28515625" style="428" customWidth="1"/>
    <col min="13296" max="13296" width="11" style="428" customWidth="1"/>
    <col min="13297" max="13297" width="8.7109375" style="428" customWidth="1"/>
    <col min="13298" max="13298" width="9.7109375" style="428" customWidth="1"/>
    <col min="13299" max="13299" width="12.85546875" style="428" customWidth="1"/>
    <col min="13300" max="13300" width="9.85546875" style="428" customWidth="1"/>
    <col min="13301" max="13301" width="8.7109375" style="428" customWidth="1"/>
    <col min="13302" max="13545" width="9.140625" style="428"/>
    <col min="13546" max="13546" width="16.5703125" style="428" customWidth="1"/>
    <col min="13547" max="13547" width="10.42578125" style="428" customWidth="1"/>
    <col min="13548" max="13548" width="11.85546875" style="428" customWidth="1"/>
    <col min="13549" max="13549" width="10.42578125" style="428" customWidth="1"/>
    <col min="13550" max="13550" width="10.28515625" style="428" customWidth="1"/>
    <col min="13551" max="13551" width="8.28515625" style="428" customWidth="1"/>
    <col min="13552" max="13552" width="11" style="428" customWidth="1"/>
    <col min="13553" max="13553" width="8.7109375" style="428" customWidth="1"/>
    <col min="13554" max="13554" width="9.7109375" style="428" customWidth="1"/>
    <col min="13555" max="13555" width="12.85546875" style="428" customWidth="1"/>
    <col min="13556" max="13556" width="9.85546875" style="428" customWidth="1"/>
    <col min="13557" max="13557" width="8.7109375" style="428" customWidth="1"/>
    <col min="13558" max="13801" width="9.140625" style="428"/>
    <col min="13802" max="13802" width="16.5703125" style="428" customWidth="1"/>
    <col min="13803" max="13803" width="10.42578125" style="428" customWidth="1"/>
    <col min="13804" max="13804" width="11.85546875" style="428" customWidth="1"/>
    <col min="13805" max="13805" width="10.42578125" style="428" customWidth="1"/>
    <col min="13806" max="13806" width="10.28515625" style="428" customWidth="1"/>
    <col min="13807" max="13807" width="8.28515625" style="428" customWidth="1"/>
    <col min="13808" max="13808" width="11" style="428" customWidth="1"/>
    <col min="13809" max="13809" width="8.7109375" style="428" customWidth="1"/>
    <col min="13810" max="13810" width="9.7109375" style="428" customWidth="1"/>
    <col min="13811" max="13811" width="12.85546875" style="428" customWidth="1"/>
    <col min="13812" max="13812" width="9.85546875" style="428" customWidth="1"/>
    <col min="13813" max="13813" width="8.7109375" style="428" customWidth="1"/>
    <col min="13814" max="14057" width="9.140625" style="428"/>
    <col min="14058" max="14058" width="16.5703125" style="428" customWidth="1"/>
    <col min="14059" max="14059" width="10.42578125" style="428" customWidth="1"/>
    <col min="14060" max="14060" width="11.85546875" style="428" customWidth="1"/>
    <col min="14061" max="14061" width="10.42578125" style="428" customWidth="1"/>
    <col min="14062" max="14062" width="10.28515625" style="428" customWidth="1"/>
    <col min="14063" max="14063" width="8.28515625" style="428" customWidth="1"/>
    <col min="14064" max="14064" width="11" style="428" customWidth="1"/>
    <col min="14065" max="14065" width="8.7109375" style="428" customWidth="1"/>
    <col min="14066" max="14066" width="9.7109375" style="428" customWidth="1"/>
    <col min="14067" max="14067" width="12.85546875" style="428" customWidth="1"/>
    <col min="14068" max="14068" width="9.85546875" style="428" customWidth="1"/>
    <col min="14069" max="14069" width="8.7109375" style="428" customWidth="1"/>
    <col min="14070" max="14313" width="9.140625" style="428"/>
    <col min="14314" max="14314" width="16.5703125" style="428" customWidth="1"/>
    <col min="14315" max="14315" width="10.42578125" style="428" customWidth="1"/>
    <col min="14316" max="14316" width="11.85546875" style="428" customWidth="1"/>
    <col min="14317" max="14317" width="10.42578125" style="428" customWidth="1"/>
    <col min="14318" max="14318" width="10.28515625" style="428" customWidth="1"/>
    <col min="14319" max="14319" width="8.28515625" style="428" customWidth="1"/>
    <col min="14320" max="14320" width="11" style="428" customWidth="1"/>
    <col min="14321" max="14321" width="8.7109375" style="428" customWidth="1"/>
    <col min="14322" max="14322" width="9.7109375" style="428" customWidth="1"/>
    <col min="14323" max="14323" width="12.85546875" style="428" customWidth="1"/>
    <col min="14324" max="14324" width="9.85546875" style="428" customWidth="1"/>
    <col min="14325" max="14325" width="8.7109375" style="428" customWidth="1"/>
    <col min="14326" max="14569" width="9.140625" style="428"/>
    <col min="14570" max="14570" width="16.5703125" style="428" customWidth="1"/>
    <col min="14571" max="14571" width="10.42578125" style="428" customWidth="1"/>
    <col min="14572" max="14572" width="11.85546875" style="428" customWidth="1"/>
    <col min="14573" max="14573" width="10.42578125" style="428" customWidth="1"/>
    <col min="14574" max="14574" width="10.28515625" style="428" customWidth="1"/>
    <col min="14575" max="14575" width="8.28515625" style="428" customWidth="1"/>
    <col min="14576" max="14576" width="11" style="428" customWidth="1"/>
    <col min="14577" max="14577" width="8.7109375" style="428" customWidth="1"/>
    <col min="14578" max="14578" width="9.7109375" style="428" customWidth="1"/>
    <col min="14579" max="14579" width="12.85546875" style="428" customWidth="1"/>
    <col min="14580" max="14580" width="9.85546875" style="428" customWidth="1"/>
    <col min="14581" max="14581" width="8.7109375" style="428" customWidth="1"/>
    <col min="14582" max="14825" width="9.140625" style="428"/>
    <col min="14826" max="14826" width="16.5703125" style="428" customWidth="1"/>
    <col min="14827" max="14827" width="10.42578125" style="428" customWidth="1"/>
    <col min="14828" max="14828" width="11.85546875" style="428" customWidth="1"/>
    <col min="14829" max="14829" width="10.42578125" style="428" customWidth="1"/>
    <col min="14830" max="14830" width="10.28515625" style="428" customWidth="1"/>
    <col min="14831" max="14831" width="8.28515625" style="428" customWidth="1"/>
    <col min="14832" max="14832" width="11" style="428" customWidth="1"/>
    <col min="14833" max="14833" width="8.7109375" style="428" customWidth="1"/>
    <col min="14834" max="14834" width="9.7109375" style="428" customWidth="1"/>
    <col min="14835" max="14835" width="12.85546875" style="428" customWidth="1"/>
    <col min="14836" max="14836" width="9.85546875" style="428" customWidth="1"/>
    <col min="14837" max="14837" width="8.7109375" style="428" customWidth="1"/>
    <col min="14838" max="15081" width="9.140625" style="428"/>
    <col min="15082" max="15082" width="16.5703125" style="428" customWidth="1"/>
    <col min="15083" max="15083" width="10.42578125" style="428" customWidth="1"/>
    <col min="15084" max="15084" width="11.85546875" style="428" customWidth="1"/>
    <col min="15085" max="15085" width="10.42578125" style="428" customWidth="1"/>
    <col min="15086" max="15086" width="10.28515625" style="428" customWidth="1"/>
    <col min="15087" max="15087" width="8.28515625" style="428" customWidth="1"/>
    <col min="15088" max="15088" width="11" style="428" customWidth="1"/>
    <col min="15089" max="15089" width="8.7109375" style="428" customWidth="1"/>
    <col min="15090" max="15090" width="9.7109375" style="428" customWidth="1"/>
    <col min="15091" max="15091" width="12.85546875" style="428" customWidth="1"/>
    <col min="15092" max="15092" width="9.85546875" style="428" customWidth="1"/>
    <col min="15093" max="15093" width="8.7109375" style="428" customWidth="1"/>
    <col min="15094" max="15337" width="9.140625" style="428"/>
    <col min="15338" max="15338" width="16.5703125" style="428" customWidth="1"/>
    <col min="15339" max="15339" width="10.42578125" style="428" customWidth="1"/>
    <col min="15340" max="15340" width="11.85546875" style="428" customWidth="1"/>
    <col min="15341" max="15341" width="10.42578125" style="428" customWidth="1"/>
    <col min="15342" max="15342" width="10.28515625" style="428" customWidth="1"/>
    <col min="15343" max="15343" width="8.28515625" style="428" customWidth="1"/>
    <col min="15344" max="15344" width="11" style="428" customWidth="1"/>
    <col min="15345" max="15345" width="8.7109375" style="428" customWidth="1"/>
    <col min="15346" max="15346" width="9.7109375" style="428" customWidth="1"/>
    <col min="15347" max="15347" width="12.85546875" style="428" customWidth="1"/>
    <col min="15348" max="15348" width="9.85546875" style="428" customWidth="1"/>
    <col min="15349" max="15349" width="8.7109375" style="428" customWidth="1"/>
    <col min="15350" max="15593" width="9.140625" style="428"/>
    <col min="15594" max="15594" width="16.5703125" style="428" customWidth="1"/>
    <col min="15595" max="15595" width="10.42578125" style="428" customWidth="1"/>
    <col min="15596" max="15596" width="11.85546875" style="428" customWidth="1"/>
    <col min="15597" max="15597" width="10.42578125" style="428" customWidth="1"/>
    <col min="15598" max="15598" width="10.28515625" style="428" customWidth="1"/>
    <col min="15599" max="15599" width="8.28515625" style="428" customWidth="1"/>
    <col min="15600" max="15600" width="11" style="428" customWidth="1"/>
    <col min="15601" max="15601" width="8.7109375" style="428" customWidth="1"/>
    <col min="15602" max="15602" width="9.7109375" style="428" customWidth="1"/>
    <col min="15603" max="15603" width="12.85546875" style="428" customWidth="1"/>
    <col min="15604" max="15604" width="9.85546875" style="428" customWidth="1"/>
    <col min="15605" max="15605" width="8.7109375" style="428" customWidth="1"/>
    <col min="15606" max="15849" width="9.140625" style="428"/>
    <col min="15850" max="15850" width="16.5703125" style="428" customWidth="1"/>
    <col min="15851" max="15851" width="10.42578125" style="428" customWidth="1"/>
    <col min="15852" max="15852" width="11.85546875" style="428" customWidth="1"/>
    <col min="15853" max="15853" width="10.42578125" style="428" customWidth="1"/>
    <col min="15854" max="15854" width="10.28515625" style="428" customWidth="1"/>
    <col min="15855" max="15855" width="8.28515625" style="428" customWidth="1"/>
    <col min="15856" max="15856" width="11" style="428" customWidth="1"/>
    <col min="15857" max="15857" width="8.7109375" style="428" customWidth="1"/>
    <col min="15858" max="15858" width="9.7109375" style="428" customWidth="1"/>
    <col min="15859" max="15859" width="12.85546875" style="428" customWidth="1"/>
    <col min="15860" max="15860" width="9.85546875" style="428" customWidth="1"/>
    <col min="15861" max="15861" width="8.7109375" style="428" customWidth="1"/>
    <col min="15862" max="16105" width="9.140625" style="428"/>
    <col min="16106" max="16106" width="16.5703125" style="428" customWidth="1"/>
    <col min="16107" max="16107" width="10.42578125" style="428" customWidth="1"/>
    <col min="16108" max="16108" width="11.85546875" style="428" customWidth="1"/>
    <col min="16109" max="16109" width="10.42578125" style="428" customWidth="1"/>
    <col min="16110" max="16110" width="10.28515625" style="428" customWidth="1"/>
    <col min="16111" max="16111" width="8.28515625" style="428" customWidth="1"/>
    <col min="16112" max="16112" width="11" style="428" customWidth="1"/>
    <col min="16113" max="16113" width="8.7109375" style="428" customWidth="1"/>
    <col min="16114" max="16114" width="9.7109375" style="428" customWidth="1"/>
    <col min="16115" max="16115" width="12.85546875" style="428" customWidth="1"/>
    <col min="16116" max="16116" width="9.85546875" style="428" customWidth="1"/>
    <col min="16117" max="16117" width="8.7109375" style="428" customWidth="1"/>
    <col min="16118" max="16384" width="9.140625" style="428"/>
  </cols>
  <sheetData>
    <row r="1" spans="1:23" s="1706" customFormat="1" ht="18" customHeight="1" x14ac:dyDescent="0.25">
      <c r="A1" s="1826" t="s">
        <v>4291</v>
      </c>
      <c r="E1" s="1686"/>
      <c r="F1" s="1686"/>
    </row>
    <row r="2" spans="1:23" ht="9.75" customHeight="1" thickBot="1" x14ac:dyDescent="0.3">
      <c r="G2" s="1930"/>
    </row>
    <row r="3" spans="1:23" s="430" customFormat="1" ht="24" customHeight="1" thickTop="1" thickBot="1" x14ac:dyDescent="0.3">
      <c r="A3" s="1931"/>
      <c r="B3" s="1932" t="s">
        <v>4292</v>
      </c>
      <c r="C3" s="1933" t="s">
        <v>4293</v>
      </c>
      <c r="D3" s="3476" t="s">
        <v>4294</v>
      </c>
      <c r="E3" s="3477"/>
      <c r="F3" s="3476" t="s">
        <v>4295</v>
      </c>
      <c r="G3" s="3478"/>
    </row>
    <row r="4" spans="1:23" s="430" customFormat="1" ht="21.75" customHeight="1" x14ac:dyDescent="0.25">
      <c r="A4" s="1934"/>
      <c r="B4" s="1935" t="s">
        <v>4296</v>
      </c>
      <c r="C4" s="1936" t="s">
        <v>4297</v>
      </c>
      <c r="D4" s="1937" t="s">
        <v>4298</v>
      </c>
      <c r="E4" s="1937" t="s">
        <v>2829</v>
      </c>
      <c r="F4" s="3479" t="s">
        <v>4299</v>
      </c>
      <c r="G4" s="3480"/>
    </row>
    <row r="5" spans="1:23" s="430" customFormat="1" ht="17.25" x14ac:dyDescent="0.25">
      <c r="A5" s="1934"/>
      <c r="B5" s="1935" t="s">
        <v>4300</v>
      </c>
      <c r="C5" s="1936" t="s">
        <v>4301</v>
      </c>
      <c r="D5" s="1936" t="s">
        <v>4302</v>
      </c>
      <c r="E5" s="1936" t="s">
        <v>4303</v>
      </c>
      <c r="F5" s="3479"/>
      <c r="G5" s="3480"/>
    </row>
    <row r="6" spans="1:23" s="430" customFormat="1" ht="16.5" x14ac:dyDescent="0.25">
      <c r="A6" s="1934"/>
      <c r="B6" s="1938"/>
      <c r="C6" s="1936" t="s">
        <v>4304</v>
      </c>
      <c r="D6" s="1936"/>
      <c r="E6" s="1936"/>
      <c r="F6" s="3479"/>
      <c r="G6" s="3480"/>
      <c r="J6" s="428"/>
      <c r="K6" s="428"/>
      <c r="L6" s="428"/>
      <c r="M6" s="428"/>
      <c r="N6" s="428"/>
      <c r="O6" s="428"/>
      <c r="P6" s="428"/>
      <c r="Q6" s="428"/>
      <c r="R6" s="428"/>
      <c r="S6" s="428"/>
      <c r="T6" s="428"/>
      <c r="U6" s="428"/>
      <c r="V6" s="428"/>
      <c r="W6" s="428"/>
    </row>
    <row r="7" spans="1:23" s="1942" customFormat="1" ht="16.5" thickBot="1" x14ac:dyDescent="0.3">
      <c r="A7" s="1939"/>
      <c r="B7" s="1940" t="s">
        <v>4305</v>
      </c>
      <c r="C7" s="1941" t="s">
        <v>4305</v>
      </c>
      <c r="D7" s="1941" t="s">
        <v>4305</v>
      </c>
      <c r="E7" s="1941" t="s">
        <v>8</v>
      </c>
      <c r="F7" s="3481" t="s">
        <v>4306</v>
      </c>
      <c r="G7" s="3482"/>
      <c r="J7" s="428"/>
      <c r="K7" s="428"/>
      <c r="L7" s="428"/>
      <c r="M7" s="428"/>
      <c r="N7" s="428"/>
      <c r="O7" s="428"/>
      <c r="P7" s="428"/>
      <c r="Q7" s="428"/>
      <c r="R7" s="428"/>
      <c r="S7" s="428"/>
      <c r="T7" s="428"/>
      <c r="U7" s="428"/>
      <c r="V7" s="428"/>
      <c r="W7" s="428"/>
    </row>
    <row r="8" spans="1:23" ht="16.5" x14ac:dyDescent="0.25">
      <c r="A8" s="1943">
        <v>44743</v>
      </c>
      <c r="B8" s="1944"/>
      <c r="C8" s="1891"/>
      <c r="D8" s="1891"/>
      <c r="E8" s="1891"/>
      <c r="F8" s="1945"/>
      <c r="G8" s="1946"/>
    </row>
    <row r="9" spans="1:23" ht="16.5" x14ac:dyDescent="0.25">
      <c r="A9" s="1947" t="s">
        <v>4307</v>
      </c>
      <c r="B9" s="1948">
        <v>0.65600000000000003</v>
      </c>
      <c r="C9" s="1891">
        <v>0.68799999999999994</v>
      </c>
      <c r="D9" s="1891">
        <v>1.8169999999999999</v>
      </c>
      <c r="E9" s="1891">
        <v>83.057520000000011</v>
      </c>
      <c r="F9" s="3489">
        <v>45.636000000000003</v>
      </c>
      <c r="G9" s="3490"/>
      <c r="K9" s="1949"/>
      <c r="L9" s="1949"/>
      <c r="M9" s="1950"/>
      <c r="N9" s="1951"/>
      <c r="O9" s="1952"/>
      <c r="P9" s="1714"/>
    </row>
    <row r="10" spans="1:23" ht="16.5" x14ac:dyDescent="0.25">
      <c r="A10" s="1953" t="s">
        <v>4308</v>
      </c>
      <c r="B10" s="1948">
        <v>1.3160000000000001</v>
      </c>
      <c r="C10" s="1891">
        <v>0.98799999999999999</v>
      </c>
      <c r="D10" s="1891">
        <v>2.4180000000000001</v>
      </c>
      <c r="E10" s="1891">
        <v>109.940358</v>
      </c>
      <c r="F10" s="3489" t="s">
        <v>4309</v>
      </c>
      <c r="G10" s="3490"/>
      <c r="K10" s="1949"/>
      <c r="M10" s="1950"/>
      <c r="N10" s="1951"/>
      <c r="O10" s="1952"/>
      <c r="P10" s="1714"/>
    </row>
    <row r="11" spans="1:23" ht="16.5" x14ac:dyDescent="0.25">
      <c r="A11" s="1953" t="s">
        <v>4310</v>
      </c>
      <c r="B11" s="1948">
        <v>1.157</v>
      </c>
      <c r="C11" s="1891">
        <v>1.2629999999999999</v>
      </c>
      <c r="D11" s="1891">
        <v>3.0270000000000001</v>
      </c>
      <c r="E11" s="1891">
        <v>136.675725</v>
      </c>
      <c r="F11" s="3489" t="s">
        <v>4311</v>
      </c>
      <c r="G11" s="3490"/>
      <c r="K11" s="1949"/>
      <c r="M11" s="1950"/>
      <c r="N11" s="1951"/>
      <c r="O11" s="1952"/>
      <c r="P11" s="1714"/>
    </row>
    <row r="12" spans="1:23" ht="16.5" x14ac:dyDescent="0.25">
      <c r="A12" s="1953" t="s">
        <v>4312</v>
      </c>
      <c r="B12" s="1948">
        <v>1.8560000000000001</v>
      </c>
      <c r="C12" s="1891">
        <v>2.7189999999999999</v>
      </c>
      <c r="D12" s="1891">
        <v>5.9290000000000003</v>
      </c>
      <c r="E12" s="1891">
        <v>267.07178199999998</v>
      </c>
      <c r="F12" s="3489" t="s">
        <v>4313</v>
      </c>
      <c r="G12" s="3490"/>
      <c r="K12" s="1949"/>
      <c r="M12" s="1950"/>
      <c r="N12" s="1951"/>
      <c r="O12" s="1952"/>
      <c r="P12" s="1714"/>
    </row>
    <row r="13" spans="1:23" ht="16.5" x14ac:dyDescent="0.25">
      <c r="A13" s="1953" t="s">
        <v>4314</v>
      </c>
      <c r="B13" s="1948">
        <v>0.53500000000000003</v>
      </c>
      <c r="C13" s="1891">
        <v>1.401</v>
      </c>
      <c r="D13" s="1891">
        <v>3.9660000000000002</v>
      </c>
      <c r="E13" s="1850">
        <v>179.34633800000003</v>
      </c>
      <c r="F13" s="3489" t="s">
        <v>4315</v>
      </c>
      <c r="G13" s="3490"/>
      <c r="K13" s="1949"/>
      <c r="M13" s="1950"/>
      <c r="N13" s="1951"/>
      <c r="O13" s="1952"/>
    </row>
    <row r="14" spans="1:23" ht="16.5" hidden="1" x14ac:dyDescent="0.25">
      <c r="A14" s="1953"/>
      <c r="B14" s="1948"/>
      <c r="C14" s="1891"/>
      <c r="D14" s="1891"/>
      <c r="E14" s="1850"/>
      <c r="F14" s="3489"/>
      <c r="G14" s="3490"/>
      <c r="K14" s="1949"/>
      <c r="M14" s="1950"/>
      <c r="N14" s="1951"/>
      <c r="O14" s="1952"/>
    </row>
    <row r="15" spans="1:23" ht="14.25" customHeight="1" thickBot="1" x14ac:dyDescent="0.3">
      <c r="A15" s="1954"/>
      <c r="B15" s="1955"/>
      <c r="C15" s="1956"/>
      <c r="D15" s="1956"/>
      <c r="E15" s="1956"/>
      <c r="F15" s="3483"/>
      <c r="G15" s="3484"/>
      <c r="M15" s="1950"/>
      <c r="N15" s="1951"/>
      <c r="O15" s="1952"/>
      <c r="P15" s="1951"/>
    </row>
    <row r="16" spans="1:23" ht="17.25" hidden="1" customHeight="1" thickTop="1" x14ac:dyDescent="0.25">
      <c r="A16" s="1957">
        <v>37073</v>
      </c>
      <c r="B16" s="1948">
        <v>0</v>
      </c>
      <c r="C16" s="1891">
        <v>1.98</v>
      </c>
      <c r="D16" s="1891">
        <v>1.98</v>
      </c>
      <c r="E16" s="1891">
        <v>58.15</v>
      </c>
      <c r="F16" s="3485" t="s">
        <v>4316</v>
      </c>
      <c r="G16" s="3486"/>
      <c r="M16" s="1950"/>
      <c r="O16" s="1952"/>
    </row>
    <row r="17" spans="1:15" ht="17.25" hidden="1" customHeight="1" x14ac:dyDescent="0.25">
      <c r="A17" s="1957">
        <v>37104</v>
      </c>
      <c r="B17" s="1948">
        <v>0</v>
      </c>
      <c r="C17" s="1891">
        <v>0</v>
      </c>
      <c r="D17" s="1891">
        <v>0</v>
      </c>
      <c r="E17" s="1891">
        <v>0</v>
      </c>
      <c r="F17" s="3487" t="s">
        <v>4317</v>
      </c>
      <c r="G17" s="3488"/>
      <c r="M17" s="1950"/>
      <c r="O17" s="1952"/>
    </row>
    <row r="18" spans="1:15" ht="17.25" hidden="1" customHeight="1" x14ac:dyDescent="0.25">
      <c r="A18" s="1957">
        <v>37135</v>
      </c>
      <c r="B18" s="1948">
        <v>0</v>
      </c>
      <c r="C18" s="1891">
        <v>1.56</v>
      </c>
      <c r="D18" s="1891">
        <v>1.56</v>
      </c>
      <c r="E18" s="1891">
        <v>46.53</v>
      </c>
      <c r="F18" s="3487" t="s">
        <v>4318</v>
      </c>
      <c r="G18" s="3488"/>
      <c r="M18" s="1950"/>
      <c r="O18" s="1952"/>
    </row>
    <row r="19" spans="1:15" ht="17.25" hidden="1" customHeight="1" x14ac:dyDescent="0.25">
      <c r="A19" s="1957">
        <v>37165</v>
      </c>
      <c r="B19" s="1948">
        <v>0.1</v>
      </c>
      <c r="C19" s="1891">
        <v>0.46</v>
      </c>
      <c r="D19" s="1891">
        <v>0.56000000000000005</v>
      </c>
      <c r="E19" s="1891">
        <v>16.829999999999998</v>
      </c>
      <c r="F19" s="3487" t="s">
        <v>4319</v>
      </c>
      <c r="G19" s="3488"/>
      <c r="M19" s="1950"/>
      <c r="O19" s="1952"/>
    </row>
    <row r="20" spans="1:15" ht="17.25" hidden="1" customHeight="1" x14ac:dyDescent="0.25">
      <c r="A20" s="1957">
        <v>37196</v>
      </c>
      <c r="B20" s="1948">
        <v>0</v>
      </c>
      <c r="C20" s="1891">
        <v>0</v>
      </c>
      <c r="D20" s="1891" t="s">
        <v>4320</v>
      </c>
      <c r="E20" s="1891">
        <v>5.18</v>
      </c>
      <c r="F20" s="3487" t="s">
        <v>4321</v>
      </c>
      <c r="G20" s="3488"/>
      <c r="M20" s="1950"/>
      <c r="O20" s="1952"/>
    </row>
    <row r="21" spans="1:15" ht="17.25" hidden="1" customHeight="1" x14ac:dyDescent="0.25">
      <c r="A21" s="1957">
        <v>37226</v>
      </c>
      <c r="B21" s="1948">
        <v>0.3</v>
      </c>
      <c r="C21" s="1891">
        <v>0.06</v>
      </c>
      <c r="D21" s="1891" t="s">
        <v>4322</v>
      </c>
      <c r="E21" s="1891">
        <v>19.14</v>
      </c>
      <c r="F21" s="3487" t="s">
        <v>4323</v>
      </c>
      <c r="G21" s="3488"/>
      <c r="M21" s="1950"/>
      <c r="O21" s="1952"/>
    </row>
    <row r="22" spans="1:15" ht="17.25" hidden="1" customHeight="1" x14ac:dyDescent="0.25">
      <c r="A22" s="1957">
        <v>37530</v>
      </c>
      <c r="B22" s="1948">
        <v>3.89</v>
      </c>
      <c r="C22" s="1891">
        <v>0</v>
      </c>
      <c r="D22" s="1958" t="s">
        <v>4324</v>
      </c>
      <c r="E22" s="1958">
        <v>115.74</v>
      </c>
      <c r="F22" s="3491" t="s">
        <v>4325</v>
      </c>
      <c r="G22" s="3492"/>
      <c r="H22" s="1959"/>
      <c r="M22" s="1950"/>
      <c r="O22" s="1952"/>
    </row>
    <row r="23" spans="1:15" ht="17.25" hidden="1" customHeight="1" x14ac:dyDescent="0.25">
      <c r="A23" s="1957">
        <v>37895</v>
      </c>
      <c r="B23" s="1948">
        <v>1.75</v>
      </c>
      <c r="C23" s="1891">
        <v>1.99</v>
      </c>
      <c r="D23" s="1891" t="s">
        <v>4326</v>
      </c>
      <c r="E23" s="1891">
        <v>106.74</v>
      </c>
      <c r="F23" s="3487" t="s">
        <v>4327</v>
      </c>
      <c r="G23" s="3488"/>
      <c r="M23" s="1950"/>
      <c r="O23" s="1952"/>
    </row>
    <row r="24" spans="1:15" ht="17.25" hidden="1" customHeight="1" thickBot="1" x14ac:dyDescent="0.3">
      <c r="A24" s="1957">
        <v>38534</v>
      </c>
      <c r="B24" s="1948">
        <v>2.0299999999999998</v>
      </c>
      <c r="C24" s="1891">
        <v>1</v>
      </c>
      <c r="D24" s="1891" t="s">
        <v>4328</v>
      </c>
      <c r="E24" s="1891">
        <v>100.76</v>
      </c>
      <c r="F24" s="3487" t="s">
        <v>4329</v>
      </c>
      <c r="G24" s="3488"/>
      <c r="M24" s="1950"/>
      <c r="O24" s="1952"/>
    </row>
    <row r="25" spans="1:15" ht="17.25" hidden="1" customHeight="1" thickTop="1" x14ac:dyDescent="0.25">
      <c r="A25" s="1960">
        <v>38596</v>
      </c>
      <c r="B25" s="1948">
        <v>5.1100000000000003</v>
      </c>
      <c r="C25" s="1891">
        <v>0.66</v>
      </c>
      <c r="D25" s="1891" t="s">
        <v>4330</v>
      </c>
      <c r="E25" s="1891">
        <v>210.7</v>
      </c>
      <c r="F25" s="3487" t="s">
        <v>4331</v>
      </c>
      <c r="G25" s="3488"/>
      <c r="M25" s="1950"/>
      <c r="O25" s="1952"/>
    </row>
    <row r="26" spans="1:15" ht="17.25" hidden="1" customHeight="1" x14ac:dyDescent="0.25">
      <c r="A26" s="1957">
        <v>38626</v>
      </c>
      <c r="B26" s="1948"/>
      <c r="C26" s="1891"/>
      <c r="D26" s="1891"/>
      <c r="E26" s="1891"/>
      <c r="F26" s="1961"/>
      <c r="G26" s="1962"/>
      <c r="M26" s="1950"/>
      <c r="O26" s="1952"/>
    </row>
    <row r="27" spans="1:15" ht="17.25" hidden="1" customHeight="1" x14ac:dyDescent="0.25">
      <c r="A27" s="1957">
        <v>38657</v>
      </c>
      <c r="B27" s="1948">
        <v>0.4</v>
      </c>
      <c r="C27" s="1891">
        <v>1.36</v>
      </c>
      <c r="D27" s="1891" t="s">
        <v>4332</v>
      </c>
      <c r="E27" s="1891">
        <v>68.89</v>
      </c>
      <c r="F27" s="3487" t="s">
        <v>4333</v>
      </c>
      <c r="G27" s="3488"/>
      <c r="M27" s="1950"/>
      <c r="O27" s="1952"/>
    </row>
    <row r="28" spans="1:15" ht="17.25" hidden="1" customHeight="1" x14ac:dyDescent="0.25">
      <c r="A28" s="1957">
        <v>38687</v>
      </c>
      <c r="B28" s="1948">
        <v>5.91</v>
      </c>
      <c r="C28" s="1891">
        <v>0.7</v>
      </c>
      <c r="D28" s="1891" t="s">
        <v>4334</v>
      </c>
      <c r="E28" s="1891">
        <v>540.69000000000005</v>
      </c>
      <c r="F28" s="3487" t="s">
        <v>4335</v>
      </c>
      <c r="G28" s="3488"/>
      <c r="M28" s="1950"/>
      <c r="O28" s="1952"/>
    </row>
    <row r="29" spans="1:15" ht="17.25" hidden="1" customHeight="1" x14ac:dyDescent="0.25">
      <c r="A29" s="1957">
        <v>38718</v>
      </c>
      <c r="B29" s="1948">
        <v>1.66</v>
      </c>
      <c r="C29" s="1891">
        <v>1.57</v>
      </c>
      <c r="D29" s="1891" t="s">
        <v>4336</v>
      </c>
      <c r="E29" s="1891">
        <v>148.76</v>
      </c>
      <c r="F29" s="3487" t="s">
        <v>4337</v>
      </c>
      <c r="G29" s="3488"/>
      <c r="M29" s="1950"/>
      <c r="O29" s="1952"/>
    </row>
    <row r="30" spans="1:15" ht="17.25" hidden="1" customHeight="1" x14ac:dyDescent="0.25">
      <c r="A30" s="1957">
        <v>38749</v>
      </c>
      <c r="B30" s="1948">
        <v>0.17</v>
      </c>
      <c r="C30" s="1891">
        <v>0.26</v>
      </c>
      <c r="D30" s="1891" t="s">
        <v>4338</v>
      </c>
      <c r="E30" s="1891">
        <v>53.89</v>
      </c>
      <c r="F30" s="3487" t="s">
        <v>4339</v>
      </c>
      <c r="G30" s="3488"/>
      <c r="M30" s="1950"/>
      <c r="O30" s="1952"/>
    </row>
    <row r="31" spans="1:15" ht="17.25" hidden="1" customHeight="1" x14ac:dyDescent="0.25">
      <c r="A31" s="1957">
        <v>38777</v>
      </c>
      <c r="B31" s="1948">
        <v>0.36</v>
      </c>
      <c r="C31" s="1891">
        <v>0.67</v>
      </c>
      <c r="D31" s="1891" t="s">
        <v>4340</v>
      </c>
      <c r="E31" s="1891">
        <v>414.24</v>
      </c>
      <c r="F31" s="3487" t="s">
        <v>4341</v>
      </c>
      <c r="G31" s="3488"/>
      <c r="M31" s="1950"/>
      <c r="O31" s="1952"/>
    </row>
    <row r="32" spans="1:15" ht="17.25" hidden="1" customHeight="1" x14ac:dyDescent="0.25">
      <c r="A32" s="1957">
        <v>38808</v>
      </c>
      <c r="B32" s="1948">
        <v>0.74</v>
      </c>
      <c r="C32" s="1891">
        <v>0.25</v>
      </c>
      <c r="D32" s="1891" t="s">
        <v>4342</v>
      </c>
      <c r="E32" s="1891">
        <v>116.01</v>
      </c>
      <c r="F32" s="3487" t="s">
        <v>4343</v>
      </c>
      <c r="G32" s="3488"/>
      <c r="M32" s="1950"/>
      <c r="O32" s="1952"/>
    </row>
    <row r="33" spans="1:15" ht="17.25" hidden="1" customHeight="1" x14ac:dyDescent="0.25">
      <c r="A33" s="1957">
        <v>38838</v>
      </c>
      <c r="B33" s="1948">
        <v>0.23</v>
      </c>
      <c r="C33" s="1891">
        <v>0.94</v>
      </c>
      <c r="D33" s="1891" t="s">
        <v>4344</v>
      </c>
      <c r="E33" s="1891">
        <v>50.61</v>
      </c>
      <c r="F33" s="3489">
        <v>30.922499999999999</v>
      </c>
      <c r="G33" s="3490"/>
      <c r="M33" s="1950"/>
      <c r="O33" s="1952"/>
    </row>
    <row r="34" spans="1:15" ht="17.25" hidden="1" customHeight="1" x14ac:dyDescent="0.25">
      <c r="A34" s="1957">
        <v>38869</v>
      </c>
      <c r="B34" s="1948">
        <v>0.49</v>
      </c>
      <c r="C34" s="1891">
        <v>0.76</v>
      </c>
      <c r="D34" s="1891" t="s">
        <v>4345</v>
      </c>
      <c r="E34" s="1891">
        <v>52.15</v>
      </c>
      <c r="F34" s="3489" t="s">
        <v>4346</v>
      </c>
      <c r="G34" s="3490"/>
      <c r="M34" s="1950"/>
      <c r="O34" s="1952"/>
    </row>
    <row r="35" spans="1:15" ht="17.25" hidden="1" customHeight="1" x14ac:dyDescent="0.25">
      <c r="A35" s="1957">
        <v>38899</v>
      </c>
      <c r="B35" s="1948">
        <v>0.44</v>
      </c>
      <c r="C35" s="1891">
        <v>4.05</v>
      </c>
      <c r="D35" s="1891" t="s">
        <v>4347</v>
      </c>
      <c r="E35" s="1891">
        <v>155.75</v>
      </c>
      <c r="F35" s="3489" t="s">
        <v>4348</v>
      </c>
      <c r="G35" s="3490"/>
      <c r="M35" s="1950"/>
      <c r="O35" s="1952"/>
    </row>
    <row r="36" spans="1:15" ht="17.25" hidden="1" customHeight="1" x14ac:dyDescent="0.25">
      <c r="A36" s="1957">
        <v>38930</v>
      </c>
      <c r="B36" s="1948">
        <v>1.01</v>
      </c>
      <c r="C36" s="1891">
        <v>2.2000000000000002</v>
      </c>
      <c r="D36" s="1891" t="s">
        <v>4349</v>
      </c>
      <c r="E36" s="1891">
        <v>115.01</v>
      </c>
      <c r="F36" s="3489" t="s">
        <v>4350</v>
      </c>
      <c r="G36" s="3490"/>
      <c r="M36" s="1950"/>
      <c r="O36" s="1952"/>
    </row>
    <row r="37" spans="1:15" ht="17.25" hidden="1" customHeight="1" x14ac:dyDescent="0.25">
      <c r="A37" s="1957">
        <v>38961</v>
      </c>
      <c r="B37" s="1948">
        <v>1.93</v>
      </c>
      <c r="C37" s="1891">
        <v>2.31</v>
      </c>
      <c r="D37" s="1891" t="s">
        <v>4351</v>
      </c>
      <c r="E37" s="1891">
        <v>456.78</v>
      </c>
      <c r="F37" s="3489" t="s">
        <v>4352</v>
      </c>
      <c r="G37" s="3490"/>
      <c r="M37" s="1950"/>
      <c r="O37" s="1952"/>
    </row>
    <row r="38" spans="1:15" ht="17.25" hidden="1" customHeight="1" x14ac:dyDescent="0.25">
      <c r="A38" s="1957">
        <v>38991</v>
      </c>
      <c r="B38" s="1948">
        <v>0.4</v>
      </c>
      <c r="C38" s="1891">
        <v>0.75</v>
      </c>
      <c r="D38" s="1891" t="s">
        <v>4353</v>
      </c>
      <c r="E38" s="1891">
        <v>49.98</v>
      </c>
      <c r="F38" s="3489" t="s">
        <v>4354</v>
      </c>
      <c r="G38" s="3490"/>
      <c r="M38" s="1950"/>
      <c r="O38" s="1952"/>
    </row>
    <row r="39" spans="1:15" ht="17.25" hidden="1" customHeight="1" x14ac:dyDescent="0.25">
      <c r="A39" s="1957">
        <v>39022</v>
      </c>
      <c r="B39" s="1948">
        <v>0.56000000000000005</v>
      </c>
      <c r="C39" s="1891">
        <v>1.94</v>
      </c>
      <c r="D39" s="1891" t="s">
        <v>4355</v>
      </c>
      <c r="E39" s="1891">
        <v>112.75</v>
      </c>
      <c r="F39" s="3489" t="s">
        <v>4356</v>
      </c>
      <c r="G39" s="3490"/>
      <c r="M39" s="1950"/>
      <c r="O39" s="1952"/>
    </row>
    <row r="40" spans="1:15" ht="17.25" hidden="1" customHeight="1" x14ac:dyDescent="0.25">
      <c r="A40" s="1957">
        <v>39052</v>
      </c>
      <c r="B40" s="1948">
        <v>0.5</v>
      </c>
      <c r="C40" s="1891">
        <v>1.61</v>
      </c>
      <c r="D40" s="1891" t="s">
        <v>4357</v>
      </c>
      <c r="E40" s="1891">
        <v>83.33</v>
      </c>
      <c r="F40" s="3489" t="s">
        <v>4358</v>
      </c>
      <c r="G40" s="3490"/>
      <c r="M40" s="1950"/>
      <c r="O40" s="1952"/>
    </row>
    <row r="41" spans="1:15" ht="17.25" hidden="1" customHeight="1" x14ac:dyDescent="0.25">
      <c r="A41" s="1957">
        <v>39083</v>
      </c>
      <c r="B41" s="1948">
        <v>0.25</v>
      </c>
      <c r="C41" s="1891">
        <v>0.81</v>
      </c>
      <c r="D41" s="1891" t="s">
        <v>4359</v>
      </c>
      <c r="E41" s="1891">
        <v>46.62</v>
      </c>
      <c r="F41" s="3489" t="s">
        <v>4360</v>
      </c>
      <c r="G41" s="3490"/>
      <c r="M41" s="1950"/>
      <c r="O41" s="1952"/>
    </row>
    <row r="42" spans="1:15" ht="17.25" hidden="1" customHeight="1" x14ac:dyDescent="0.25">
      <c r="A42" s="1957">
        <v>39114</v>
      </c>
      <c r="B42" s="1948">
        <v>16.86</v>
      </c>
      <c r="C42" s="1891">
        <v>2.95</v>
      </c>
      <c r="D42" s="1891" t="s">
        <v>4361</v>
      </c>
      <c r="E42" s="1891">
        <v>666.46</v>
      </c>
      <c r="F42" s="3489" t="s">
        <v>4362</v>
      </c>
      <c r="G42" s="3490"/>
      <c r="M42" s="1950"/>
      <c r="O42" s="1952"/>
    </row>
    <row r="43" spans="1:15" ht="17.25" hidden="1" customHeight="1" x14ac:dyDescent="0.25">
      <c r="A43" s="1957">
        <v>39142</v>
      </c>
      <c r="B43" s="1948">
        <v>4.4000000000000004</v>
      </c>
      <c r="C43" s="1891">
        <v>1.45</v>
      </c>
      <c r="D43" s="1891" t="s">
        <v>4363</v>
      </c>
      <c r="E43" s="1891">
        <v>226.42</v>
      </c>
      <c r="F43" s="3489" t="s">
        <v>4364</v>
      </c>
      <c r="G43" s="3490"/>
      <c r="M43" s="1950"/>
      <c r="O43" s="1952"/>
    </row>
    <row r="44" spans="1:15" ht="17.25" hidden="1" customHeight="1" x14ac:dyDescent="0.25">
      <c r="A44" s="1957">
        <v>39173</v>
      </c>
      <c r="B44" s="1948">
        <v>5.85</v>
      </c>
      <c r="C44" s="1891">
        <v>0.64</v>
      </c>
      <c r="D44" s="1891" t="s">
        <v>4365</v>
      </c>
      <c r="E44" s="1891">
        <v>244.12</v>
      </c>
      <c r="F44" s="3489" t="s">
        <v>4366</v>
      </c>
      <c r="G44" s="3490"/>
      <c r="M44" s="1950"/>
      <c r="O44" s="1952"/>
    </row>
    <row r="45" spans="1:15" ht="17.25" hidden="1" customHeight="1" x14ac:dyDescent="0.25">
      <c r="A45" s="1957">
        <v>39203</v>
      </c>
      <c r="B45" s="1948">
        <v>8.9600000000000009</v>
      </c>
      <c r="C45" s="1891">
        <v>1.31</v>
      </c>
      <c r="D45" s="1891" t="s">
        <v>4367</v>
      </c>
      <c r="E45" s="1891">
        <v>342.3</v>
      </c>
      <c r="F45" s="3489" t="s">
        <v>4368</v>
      </c>
      <c r="G45" s="3490"/>
      <c r="M45" s="1950"/>
      <c r="O45" s="1952"/>
    </row>
    <row r="46" spans="1:15" ht="17.25" hidden="1" customHeight="1" x14ac:dyDescent="0.25">
      <c r="A46" s="1957">
        <v>39234</v>
      </c>
      <c r="B46" s="1948">
        <v>4.5599999999999996</v>
      </c>
      <c r="C46" s="1891">
        <v>1.66</v>
      </c>
      <c r="D46" s="1891" t="s">
        <v>4369</v>
      </c>
      <c r="E46" s="1891">
        <v>209.69</v>
      </c>
      <c r="F46" s="3489" t="s">
        <v>4370</v>
      </c>
      <c r="G46" s="3490"/>
      <c r="M46" s="1950"/>
      <c r="O46" s="1952"/>
    </row>
    <row r="47" spans="1:15" ht="17.25" hidden="1" customHeight="1" x14ac:dyDescent="0.25">
      <c r="A47" s="1957">
        <v>39264</v>
      </c>
      <c r="B47" s="1948">
        <v>7.6</v>
      </c>
      <c r="C47" s="1891">
        <v>1.08</v>
      </c>
      <c r="D47" s="1891" t="s">
        <v>4371</v>
      </c>
      <c r="E47" s="1891">
        <v>288.64999999999998</v>
      </c>
      <c r="F47" s="3489" t="s">
        <v>4372</v>
      </c>
      <c r="G47" s="3490"/>
      <c r="M47" s="1950"/>
      <c r="O47" s="1952"/>
    </row>
    <row r="48" spans="1:15" ht="17.25" hidden="1" customHeight="1" x14ac:dyDescent="0.25">
      <c r="A48" s="1957">
        <v>39295</v>
      </c>
      <c r="B48" s="1948">
        <v>2.38</v>
      </c>
      <c r="C48" s="1891">
        <v>0.96</v>
      </c>
      <c r="D48" s="1891" t="s">
        <v>4373</v>
      </c>
      <c r="E48" s="1891">
        <v>124.61</v>
      </c>
      <c r="F48" s="3489" t="s">
        <v>4374</v>
      </c>
      <c r="G48" s="3490"/>
      <c r="M48" s="1950"/>
      <c r="O48" s="1952"/>
    </row>
    <row r="49" spans="1:15" ht="17.25" hidden="1" customHeight="1" x14ac:dyDescent="0.25">
      <c r="A49" s="1957">
        <v>39326</v>
      </c>
      <c r="B49" s="1948">
        <v>8.48</v>
      </c>
      <c r="C49" s="1891">
        <v>1.53</v>
      </c>
      <c r="D49" s="1891" t="s">
        <v>4375</v>
      </c>
      <c r="E49" s="1891">
        <v>335.52</v>
      </c>
      <c r="F49" s="3489" t="s">
        <v>4376</v>
      </c>
      <c r="G49" s="3490"/>
      <c r="M49" s="1950"/>
      <c r="O49" s="1952"/>
    </row>
    <row r="50" spans="1:15" ht="17.25" hidden="1" customHeight="1" x14ac:dyDescent="0.25">
      <c r="A50" s="1957">
        <v>39387</v>
      </c>
      <c r="B50" s="1948">
        <v>3.45</v>
      </c>
      <c r="C50" s="1891">
        <v>5.52</v>
      </c>
      <c r="D50" s="1891" t="s">
        <v>4377</v>
      </c>
      <c r="E50" s="1891">
        <v>290.58</v>
      </c>
      <c r="F50" s="3489" t="s">
        <v>4378</v>
      </c>
      <c r="G50" s="3490"/>
      <c r="M50" s="1950"/>
      <c r="O50" s="1952"/>
    </row>
    <row r="51" spans="1:15" ht="17.25" hidden="1" customHeight="1" x14ac:dyDescent="0.25">
      <c r="A51" s="1957">
        <v>39417</v>
      </c>
      <c r="B51" s="1948">
        <v>3.96</v>
      </c>
      <c r="C51" s="1891">
        <v>3.16</v>
      </c>
      <c r="D51" s="1891" t="s">
        <v>4379</v>
      </c>
      <c r="E51" s="1891">
        <v>264.17</v>
      </c>
      <c r="F51" s="3489" t="s">
        <v>4380</v>
      </c>
      <c r="G51" s="3490"/>
      <c r="M51" s="1950"/>
      <c r="O51" s="1952"/>
    </row>
    <row r="52" spans="1:15" ht="17.25" hidden="1" customHeight="1" x14ac:dyDescent="0.25">
      <c r="A52" s="1957">
        <v>39448</v>
      </c>
      <c r="B52" s="1948">
        <v>5.99</v>
      </c>
      <c r="C52" s="1891">
        <v>2.34</v>
      </c>
      <c r="D52" s="1891" t="s">
        <v>4381</v>
      </c>
      <c r="E52" s="1891">
        <v>274.18</v>
      </c>
      <c r="F52" s="3489" t="s">
        <v>4382</v>
      </c>
      <c r="G52" s="3490"/>
      <c r="M52" s="1950"/>
      <c r="O52" s="1952"/>
    </row>
    <row r="53" spans="1:15" ht="17.25" hidden="1" customHeight="1" x14ac:dyDescent="0.25">
      <c r="A53" s="1957">
        <v>39479</v>
      </c>
      <c r="B53" s="1948">
        <v>8.43</v>
      </c>
      <c r="C53" s="1891">
        <v>13.15</v>
      </c>
      <c r="D53" s="1891" t="s">
        <v>4383</v>
      </c>
      <c r="E53" s="1891">
        <v>665.18</v>
      </c>
      <c r="F53" s="3489" t="s">
        <v>4384</v>
      </c>
      <c r="G53" s="3490"/>
      <c r="M53" s="1950"/>
      <c r="O53" s="1952"/>
    </row>
    <row r="54" spans="1:15" ht="17.25" hidden="1" customHeight="1" x14ac:dyDescent="0.25">
      <c r="A54" s="1957">
        <v>39508</v>
      </c>
      <c r="B54" s="1948">
        <v>3.91</v>
      </c>
      <c r="C54" s="1891">
        <v>18.399999999999999</v>
      </c>
      <c r="D54" s="1891" t="s">
        <v>4385</v>
      </c>
      <c r="E54" s="1891">
        <v>621.45000000000005</v>
      </c>
      <c r="F54" s="3489" t="s">
        <v>4386</v>
      </c>
      <c r="G54" s="3490"/>
      <c r="M54" s="1950"/>
      <c r="O54" s="1952"/>
    </row>
    <row r="55" spans="1:15" ht="17.25" hidden="1" customHeight="1" x14ac:dyDescent="0.25">
      <c r="A55" s="1957">
        <v>39539</v>
      </c>
      <c r="B55" s="1948">
        <v>4.55</v>
      </c>
      <c r="C55" s="1891">
        <v>6.63</v>
      </c>
      <c r="D55" s="1891" t="s">
        <v>4387</v>
      </c>
      <c r="E55" s="1891">
        <v>354.72</v>
      </c>
      <c r="F55" s="3489" t="s">
        <v>4388</v>
      </c>
      <c r="G55" s="3490"/>
      <c r="M55" s="1950"/>
      <c r="O55" s="1952"/>
    </row>
    <row r="56" spans="1:15" ht="17.25" hidden="1" customHeight="1" x14ac:dyDescent="0.25">
      <c r="A56" s="1957">
        <v>39569</v>
      </c>
      <c r="B56" s="1948">
        <v>11.79</v>
      </c>
      <c r="C56" s="1891">
        <v>7.15</v>
      </c>
      <c r="D56" s="1891" t="s">
        <v>4389</v>
      </c>
      <c r="E56" s="1891">
        <v>567.78</v>
      </c>
      <c r="F56" s="3489" t="s">
        <v>4390</v>
      </c>
      <c r="G56" s="3490"/>
      <c r="M56" s="1950"/>
      <c r="O56" s="1952"/>
    </row>
    <row r="57" spans="1:15" ht="17.25" hidden="1" customHeight="1" x14ac:dyDescent="0.25">
      <c r="A57" s="1957">
        <v>39600</v>
      </c>
      <c r="B57" s="1948">
        <v>4.1100000000000003</v>
      </c>
      <c r="C57" s="1891">
        <v>16.68</v>
      </c>
      <c r="D57" s="1891" t="s">
        <v>4391</v>
      </c>
      <c r="E57" s="1891">
        <v>579.89</v>
      </c>
      <c r="F57" s="3489" t="s">
        <v>4392</v>
      </c>
      <c r="G57" s="3490"/>
      <c r="M57" s="1950"/>
      <c r="O57" s="1952"/>
    </row>
    <row r="58" spans="1:15" ht="17.25" hidden="1" customHeight="1" x14ac:dyDescent="0.25">
      <c r="A58" s="1957">
        <v>39630</v>
      </c>
      <c r="B58" s="1948">
        <v>5.43</v>
      </c>
      <c r="C58" s="1891">
        <v>13.57</v>
      </c>
      <c r="D58" s="1891" t="s">
        <v>4393</v>
      </c>
      <c r="E58" s="1891">
        <v>537.29</v>
      </c>
      <c r="F58" s="3489" t="s">
        <v>4394</v>
      </c>
      <c r="G58" s="3490"/>
      <c r="M58" s="1950"/>
      <c r="O58" s="1952"/>
    </row>
    <row r="59" spans="1:15" ht="17.25" hidden="1" customHeight="1" x14ac:dyDescent="0.25">
      <c r="A59" s="1957">
        <v>39661</v>
      </c>
      <c r="B59" s="1948">
        <v>1.95</v>
      </c>
      <c r="C59" s="1891">
        <v>1.71</v>
      </c>
      <c r="D59" s="1891" t="s">
        <v>4395</v>
      </c>
      <c r="E59" s="1891">
        <v>165.77</v>
      </c>
      <c r="F59" s="3489" t="s">
        <v>4396</v>
      </c>
      <c r="G59" s="3490"/>
      <c r="M59" s="1950"/>
      <c r="O59" s="1952"/>
    </row>
    <row r="60" spans="1:15" ht="17.25" hidden="1" customHeight="1" x14ac:dyDescent="0.25">
      <c r="A60" s="1957">
        <v>39692</v>
      </c>
      <c r="B60" s="1948">
        <v>10.93</v>
      </c>
      <c r="C60" s="1891">
        <v>9.76</v>
      </c>
      <c r="D60" s="1891" t="s">
        <v>4397</v>
      </c>
      <c r="E60" s="1891">
        <v>669.09</v>
      </c>
      <c r="F60" s="3489" t="s">
        <v>4398</v>
      </c>
      <c r="G60" s="3490"/>
      <c r="M60" s="1950"/>
      <c r="O60" s="1952"/>
    </row>
    <row r="61" spans="1:15" ht="17.25" hidden="1" customHeight="1" x14ac:dyDescent="0.25">
      <c r="A61" s="1957">
        <v>39722</v>
      </c>
      <c r="B61" s="1948">
        <v>1.3</v>
      </c>
      <c r="C61" s="1891">
        <v>12.87</v>
      </c>
      <c r="D61" s="1891" t="s">
        <v>4399</v>
      </c>
      <c r="E61" s="1891">
        <v>464.44</v>
      </c>
      <c r="F61" s="3489" t="s">
        <v>4400</v>
      </c>
      <c r="G61" s="3490"/>
      <c r="M61" s="1950"/>
      <c r="O61" s="1952"/>
    </row>
    <row r="62" spans="1:15" ht="17.25" hidden="1" customHeight="1" x14ac:dyDescent="0.25">
      <c r="A62" s="1957">
        <v>39753</v>
      </c>
      <c r="B62" s="1948">
        <v>2.66</v>
      </c>
      <c r="C62" s="1891">
        <v>6.73</v>
      </c>
      <c r="D62" s="1891" t="s">
        <v>4401</v>
      </c>
      <c r="E62" s="1891">
        <v>326.2</v>
      </c>
      <c r="F62" s="3489" t="s">
        <v>4402</v>
      </c>
      <c r="G62" s="3490"/>
      <c r="M62" s="1950"/>
      <c r="O62" s="1952"/>
    </row>
    <row r="63" spans="1:15" ht="17.25" hidden="1" customHeight="1" x14ac:dyDescent="0.25">
      <c r="A63" s="1957">
        <v>39783</v>
      </c>
      <c r="B63" s="1948">
        <v>4.08</v>
      </c>
      <c r="C63" s="1891">
        <v>11.7</v>
      </c>
      <c r="D63" s="1891" t="s">
        <v>4403</v>
      </c>
      <c r="E63" s="1891">
        <v>558.11</v>
      </c>
      <c r="F63" s="3489" t="s">
        <v>4404</v>
      </c>
      <c r="G63" s="3490"/>
      <c r="M63" s="1950"/>
      <c r="O63" s="1952"/>
    </row>
    <row r="64" spans="1:15" ht="17.25" hidden="1" customHeight="1" x14ac:dyDescent="0.25">
      <c r="A64" s="1957">
        <v>39814</v>
      </c>
      <c r="B64" s="1948">
        <v>3.52</v>
      </c>
      <c r="C64" s="1891">
        <v>3.45</v>
      </c>
      <c r="D64" s="1891" t="s">
        <v>4405</v>
      </c>
      <c r="E64" s="1891">
        <v>261.17</v>
      </c>
      <c r="F64" s="3489" t="s">
        <v>4406</v>
      </c>
      <c r="G64" s="3490"/>
      <c r="M64" s="1950"/>
      <c r="O64" s="1952"/>
    </row>
    <row r="65" spans="1:15" ht="17.25" hidden="1" customHeight="1" x14ac:dyDescent="0.25">
      <c r="A65" s="1957">
        <v>39845</v>
      </c>
      <c r="B65" s="1948">
        <v>6.68</v>
      </c>
      <c r="C65" s="1891">
        <v>3.28</v>
      </c>
      <c r="D65" s="1891" t="s">
        <v>4407</v>
      </c>
      <c r="E65" s="1891">
        <v>437.05</v>
      </c>
      <c r="F65" s="3489" t="s">
        <v>4408</v>
      </c>
      <c r="G65" s="3490"/>
      <c r="M65" s="1950"/>
      <c r="O65" s="1952"/>
    </row>
    <row r="66" spans="1:15" ht="17.25" hidden="1" customHeight="1" x14ac:dyDescent="0.25">
      <c r="A66" s="1957">
        <v>39873</v>
      </c>
      <c r="B66" s="1948">
        <v>4.8099999999999996</v>
      </c>
      <c r="C66" s="1891">
        <v>7.3</v>
      </c>
      <c r="D66" s="1891" t="s">
        <v>4409</v>
      </c>
      <c r="E66" s="1891">
        <v>488.8</v>
      </c>
      <c r="F66" s="3489" t="s">
        <v>4410</v>
      </c>
      <c r="G66" s="3490"/>
      <c r="M66" s="1950"/>
      <c r="O66" s="1952"/>
    </row>
    <row r="67" spans="1:15" ht="17.25" hidden="1" customHeight="1" x14ac:dyDescent="0.25">
      <c r="A67" s="1957">
        <v>39904</v>
      </c>
      <c r="B67" s="1948">
        <v>4.34</v>
      </c>
      <c r="C67" s="1891">
        <v>7.63</v>
      </c>
      <c r="D67" s="1891" t="s">
        <v>4411</v>
      </c>
      <c r="E67" s="1891">
        <v>429.09</v>
      </c>
      <c r="F67" s="3489" t="s">
        <v>4412</v>
      </c>
      <c r="G67" s="3490"/>
      <c r="M67" s="1950"/>
      <c r="O67" s="1952"/>
    </row>
    <row r="68" spans="1:15" ht="17.25" hidden="1" customHeight="1" x14ac:dyDescent="0.25">
      <c r="A68" s="1957">
        <v>39934</v>
      </c>
      <c r="B68" s="1948">
        <v>2.41</v>
      </c>
      <c r="C68" s="1891">
        <v>5.57</v>
      </c>
      <c r="D68" s="1891" t="s">
        <v>4413</v>
      </c>
      <c r="E68" s="1891">
        <v>304.04000000000002</v>
      </c>
      <c r="F68" s="3489" t="s">
        <v>4414</v>
      </c>
      <c r="G68" s="3490"/>
      <c r="M68" s="1950"/>
      <c r="O68" s="1952"/>
    </row>
    <row r="69" spans="1:15" ht="17.25" hidden="1" customHeight="1" x14ac:dyDescent="0.25">
      <c r="A69" s="1957">
        <v>39965</v>
      </c>
      <c r="B69" s="1948">
        <v>3.08</v>
      </c>
      <c r="C69" s="1891">
        <v>6.08</v>
      </c>
      <c r="D69" s="1891" t="s">
        <v>4415</v>
      </c>
      <c r="E69" s="1891">
        <v>374.1</v>
      </c>
      <c r="F69" s="3489" t="s">
        <v>4416</v>
      </c>
      <c r="G69" s="3490"/>
      <c r="M69" s="1950"/>
      <c r="O69" s="1952"/>
    </row>
    <row r="70" spans="1:15" ht="17.25" hidden="1" customHeight="1" x14ac:dyDescent="0.25">
      <c r="A70" s="1957">
        <v>39995</v>
      </c>
      <c r="B70" s="1948">
        <v>3.62</v>
      </c>
      <c r="C70" s="1891">
        <v>3.56</v>
      </c>
      <c r="D70" s="1891" t="s">
        <v>4417</v>
      </c>
      <c r="E70" s="1891">
        <v>289.12</v>
      </c>
      <c r="F70" s="3489" t="s">
        <v>4418</v>
      </c>
      <c r="G70" s="3490"/>
      <c r="M70" s="1950"/>
      <c r="O70" s="1952"/>
    </row>
    <row r="71" spans="1:15" ht="17.25" hidden="1" customHeight="1" x14ac:dyDescent="0.25">
      <c r="A71" s="1957">
        <v>40026</v>
      </c>
      <c r="B71" s="1948">
        <v>6.85</v>
      </c>
      <c r="C71" s="1891">
        <v>1.93</v>
      </c>
      <c r="D71" s="1891" t="s">
        <v>4419</v>
      </c>
      <c r="E71" s="1891">
        <v>582.69000000000005</v>
      </c>
      <c r="F71" s="3489" t="s">
        <v>4420</v>
      </c>
      <c r="G71" s="3490"/>
      <c r="M71" s="1950"/>
      <c r="O71" s="1952"/>
    </row>
    <row r="72" spans="1:15" ht="17.25" hidden="1" customHeight="1" x14ac:dyDescent="0.25">
      <c r="A72" s="1957">
        <v>40057</v>
      </c>
      <c r="B72" s="1948">
        <v>22.08</v>
      </c>
      <c r="C72" s="1891">
        <v>1.18</v>
      </c>
      <c r="D72" s="1891" t="s">
        <v>4421</v>
      </c>
      <c r="E72" s="1850">
        <v>1111.92</v>
      </c>
      <c r="F72" s="3489" t="s">
        <v>4422</v>
      </c>
      <c r="G72" s="3490"/>
      <c r="M72" s="1950"/>
      <c r="O72" s="1952"/>
    </row>
    <row r="73" spans="1:15" ht="17.25" hidden="1" customHeight="1" x14ac:dyDescent="0.25">
      <c r="A73" s="1957">
        <v>40087</v>
      </c>
      <c r="B73" s="1948">
        <v>24.84</v>
      </c>
      <c r="C73" s="1891">
        <v>6.38</v>
      </c>
      <c r="D73" s="1891" t="s">
        <v>4423</v>
      </c>
      <c r="E73" s="1850">
        <v>1261</v>
      </c>
      <c r="F73" s="3489" t="s">
        <v>4424</v>
      </c>
      <c r="G73" s="3490"/>
      <c r="M73" s="1950"/>
      <c r="O73" s="1952"/>
    </row>
    <row r="74" spans="1:15" ht="17.25" hidden="1" customHeight="1" x14ac:dyDescent="0.25">
      <c r="A74" s="1957">
        <v>40118</v>
      </c>
      <c r="B74" s="1948">
        <v>21.1</v>
      </c>
      <c r="C74" s="1891">
        <v>3.05</v>
      </c>
      <c r="D74" s="1891" t="s">
        <v>4425</v>
      </c>
      <c r="E74" s="1850">
        <v>1456.85</v>
      </c>
      <c r="F74" s="3489" t="s">
        <v>4426</v>
      </c>
      <c r="G74" s="3490"/>
      <c r="M74" s="1950"/>
      <c r="O74" s="1952"/>
    </row>
    <row r="75" spans="1:15" ht="17.25" hidden="1" customHeight="1" x14ac:dyDescent="0.25">
      <c r="A75" s="1957">
        <v>40148</v>
      </c>
      <c r="B75" s="1948">
        <v>11.45</v>
      </c>
      <c r="C75" s="1891">
        <v>4</v>
      </c>
      <c r="D75" s="1891" t="s">
        <v>4427</v>
      </c>
      <c r="E75" s="1850">
        <v>1080.6500000000001</v>
      </c>
      <c r="F75" s="3489" t="s">
        <v>4428</v>
      </c>
      <c r="G75" s="3490"/>
      <c r="M75" s="1950"/>
      <c r="O75" s="1952"/>
    </row>
    <row r="76" spans="1:15" ht="17.25" hidden="1" customHeight="1" x14ac:dyDescent="0.25">
      <c r="A76" s="1957">
        <v>40179</v>
      </c>
      <c r="B76" s="1948">
        <v>27.21</v>
      </c>
      <c r="C76" s="1891">
        <v>3.38</v>
      </c>
      <c r="D76" s="1891" t="s">
        <v>4429</v>
      </c>
      <c r="E76" s="1850">
        <v>1222.32</v>
      </c>
      <c r="F76" s="3489" t="s">
        <v>4430</v>
      </c>
      <c r="G76" s="3490"/>
      <c r="M76" s="1950"/>
      <c r="O76" s="1952"/>
    </row>
    <row r="77" spans="1:15" ht="17.25" hidden="1" customHeight="1" x14ac:dyDescent="0.25">
      <c r="A77" s="1957">
        <v>40210</v>
      </c>
      <c r="B77" s="1948">
        <v>19.239999999999998</v>
      </c>
      <c r="C77" s="1891">
        <v>3.63</v>
      </c>
      <c r="D77" s="1891" t="s">
        <v>4431</v>
      </c>
      <c r="E77" s="1850">
        <v>951.84</v>
      </c>
      <c r="F77" s="3489" t="s">
        <v>4432</v>
      </c>
      <c r="G77" s="3490"/>
      <c r="M77" s="1950"/>
      <c r="O77" s="1952"/>
    </row>
    <row r="78" spans="1:15" ht="17.25" hidden="1" customHeight="1" x14ac:dyDescent="0.25">
      <c r="A78" s="1957">
        <v>40238</v>
      </c>
      <c r="B78" s="1948">
        <v>23.2</v>
      </c>
      <c r="C78" s="1891">
        <v>12.02</v>
      </c>
      <c r="D78" s="1891" t="s">
        <v>4433</v>
      </c>
      <c r="E78" s="1850">
        <v>1425.47</v>
      </c>
      <c r="F78" s="3489" t="s">
        <v>4434</v>
      </c>
      <c r="G78" s="3490"/>
      <c r="M78" s="1950"/>
      <c r="O78" s="1952"/>
    </row>
    <row r="79" spans="1:15" ht="17.25" hidden="1" customHeight="1" x14ac:dyDescent="0.25">
      <c r="A79" s="1957">
        <v>40269</v>
      </c>
      <c r="B79" s="1948">
        <v>16.72</v>
      </c>
      <c r="C79" s="1891">
        <v>8</v>
      </c>
      <c r="D79" s="1891" t="s">
        <v>4435</v>
      </c>
      <c r="E79" s="1850">
        <v>947.83</v>
      </c>
      <c r="F79" s="3489" t="s">
        <v>4436</v>
      </c>
      <c r="G79" s="3490"/>
      <c r="M79" s="1950"/>
      <c r="O79" s="1952"/>
    </row>
    <row r="80" spans="1:15" ht="17.25" hidden="1" customHeight="1" x14ac:dyDescent="0.25">
      <c r="A80" s="1957">
        <v>40299</v>
      </c>
      <c r="B80" s="1948">
        <v>18.41</v>
      </c>
      <c r="C80" s="1891">
        <v>12.21</v>
      </c>
      <c r="D80" s="1891" t="s">
        <v>4437</v>
      </c>
      <c r="E80" s="1850">
        <v>1336.56</v>
      </c>
      <c r="F80" s="3489" t="s">
        <v>4438</v>
      </c>
      <c r="G80" s="3490"/>
      <c r="M80" s="1950"/>
      <c r="O80" s="1952"/>
    </row>
    <row r="81" spans="1:15" ht="17.25" hidden="1" customHeight="1" x14ac:dyDescent="0.25">
      <c r="A81" s="1957">
        <v>40330</v>
      </c>
      <c r="B81" s="1948">
        <v>21.85</v>
      </c>
      <c r="C81" s="1891">
        <v>9.68</v>
      </c>
      <c r="D81" s="1891" t="s">
        <v>4439</v>
      </c>
      <c r="E81" s="1850">
        <v>1227.8</v>
      </c>
      <c r="F81" s="3489" t="s">
        <v>4440</v>
      </c>
      <c r="G81" s="3490"/>
      <c r="M81" s="1950"/>
      <c r="O81" s="1952"/>
    </row>
    <row r="82" spans="1:15" ht="17.25" hidden="1" customHeight="1" x14ac:dyDescent="0.25">
      <c r="A82" s="1957">
        <v>40360</v>
      </c>
      <c r="B82" s="1948">
        <v>16.600000000000001</v>
      </c>
      <c r="C82" s="1891">
        <v>28.12</v>
      </c>
      <c r="D82" s="1891" t="s">
        <v>4441</v>
      </c>
      <c r="E82" s="1850">
        <v>1714.26</v>
      </c>
      <c r="F82" s="3489" t="s">
        <v>4442</v>
      </c>
      <c r="G82" s="3490"/>
      <c r="M82" s="1950"/>
      <c r="O82" s="1952"/>
    </row>
    <row r="83" spans="1:15" ht="17.25" hidden="1" customHeight="1" x14ac:dyDescent="0.25">
      <c r="A83" s="1957">
        <v>40391</v>
      </c>
      <c r="B83" s="1948">
        <v>13.24</v>
      </c>
      <c r="C83" s="1891">
        <v>11.83</v>
      </c>
      <c r="D83" s="1891" t="s">
        <v>4443</v>
      </c>
      <c r="E83" s="1850">
        <v>939.88</v>
      </c>
      <c r="F83" s="3489" t="s">
        <v>4444</v>
      </c>
      <c r="G83" s="3490"/>
      <c r="M83" s="1950"/>
      <c r="O83" s="1952"/>
    </row>
    <row r="84" spans="1:15" ht="17.25" hidden="1" customHeight="1" x14ac:dyDescent="0.25">
      <c r="A84" s="1957">
        <v>40422</v>
      </c>
      <c r="B84" s="1948">
        <v>20.89</v>
      </c>
      <c r="C84" s="1891">
        <v>6.03</v>
      </c>
      <c r="D84" s="1891" t="s">
        <v>4445</v>
      </c>
      <c r="E84" s="1850">
        <v>1097.56</v>
      </c>
      <c r="F84" s="3489" t="s">
        <v>4446</v>
      </c>
      <c r="G84" s="3490"/>
      <c r="M84" s="1950"/>
      <c r="O84" s="1952"/>
    </row>
    <row r="85" spans="1:15" ht="17.25" hidden="1" customHeight="1" x14ac:dyDescent="0.25">
      <c r="A85" s="1957">
        <v>40452</v>
      </c>
      <c r="B85" s="1948">
        <v>18.71</v>
      </c>
      <c r="C85" s="1891">
        <v>5.26</v>
      </c>
      <c r="D85" s="1891" t="s">
        <v>4447</v>
      </c>
      <c r="E85" s="1850">
        <v>1046.9100000000001</v>
      </c>
      <c r="F85" s="3489" t="s">
        <v>4448</v>
      </c>
      <c r="G85" s="3490"/>
      <c r="M85" s="1950"/>
      <c r="O85" s="1952"/>
    </row>
    <row r="86" spans="1:15" ht="17.25" hidden="1" customHeight="1" x14ac:dyDescent="0.25">
      <c r="A86" s="1957">
        <v>40483</v>
      </c>
      <c r="B86" s="1948">
        <v>29.44</v>
      </c>
      <c r="C86" s="1891">
        <v>5.84</v>
      </c>
      <c r="D86" s="1891" t="s">
        <v>4449</v>
      </c>
      <c r="E86" s="1850">
        <v>1280.3800000000001</v>
      </c>
      <c r="F86" s="3489" t="s">
        <v>4450</v>
      </c>
      <c r="G86" s="3490"/>
      <c r="M86" s="1950"/>
      <c r="O86" s="1952"/>
    </row>
    <row r="87" spans="1:15" ht="17.25" hidden="1" customHeight="1" x14ac:dyDescent="0.25">
      <c r="A87" s="1957">
        <v>40513</v>
      </c>
      <c r="B87" s="1948">
        <v>35.69</v>
      </c>
      <c r="C87" s="1891">
        <v>5.16</v>
      </c>
      <c r="D87" s="1891" t="s">
        <v>4451</v>
      </c>
      <c r="E87" s="1850">
        <v>1728.3</v>
      </c>
      <c r="F87" s="3489" t="s">
        <v>4452</v>
      </c>
      <c r="G87" s="3490"/>
      <c r="M87" s="1950"/>
      <c r="O87" s="1952"/>
    </row>
    <row r="88" spans="1:15" ht="17.25" hidden="1" customHeight="1" x14ac:dyDescent="0.25">
      <c r="A88" s="1957">
        <v>40544</v>
      </c>
      <c r="B88" s="1948">
        <v>23.73</v>
      </c>
      <c r="C88" s="1891">
        <v>7.69</v>
      </c>
      <c r="D88" s="1891" t="s">
        <v>4453</v>
      </c>
      <c r="E88" s="1850">
        <v>1204.47</v>
      </c>
      <c r="F88" s="3489" t="s">
        <v>4454</v>
      </c>
      <c r="G88" s="3490"/>
      <c r="M88" s="1950"/>
      <c r="O88" s="1952"/>
    </row>
    <row r="89" spans="1:15" ht="17.25" hidden="1" customHeight="1" x14ac:dyDescent="0.25">
      <c r="A89" s="1957">
        <v>40575</v>
      </c>
      <c r="B89" s="1948">
        <v>24.14</v>
      </c>
      <c r="C89" s="1891">
        <v>6.37</v>
      </c>
      <c r="D89" s="1891" t="s">
        <v>4455</v>
      </c>
      <c r="E89" s="1850">
        <v>1096.3599999999999</v>
      </c>
      <c r="F89" s="3489" t="s">
        <v>4456</v>
      </c>
      <c r="G89" s="3490"/>
      <c r="M89" s="1950"/>
      <c r="O89" s="1952"/>
    </row>
    <row r="90" spans="1:15" ht="17.25" hidden="1" customHeight="1" x14ac:dyDescent="0.25">
      <c r="A90" s="1957">
        <v>40603</v>
      </c>
      <c r="B90" s="1948">
        <v>24.19</v>
      </c>
      <c r="C90" s="1891">
        <v>13.15</v>
      </c>
      <c r="D90" s="1891" t="s">
        <v>4457</v>
      </c>
      <c r="E90" s="1850">
        <v>1310.5</v>
      </c>
      <c r="F90" s="3489" t="s">
        <v>4458</v>
      </c>
      <c r="G90" s="3490"/>
      <c r="M90" s="1950"/>
      <c r="O90" s="1952"/>
    </row>
    <row r="91" spans="1:15" ht="17.25" hidden="1" customHeight="1" x14ac:dyDescent="0.25">
      <c r="A91" s="1957">
        <v>40634</v>
      </c>
      <c r="B91" s="1948">
        <v>21.19</v>
      </c>
      <c r="C91" s="1891">
        <v>6.92</v>
      </c>
      <c r="D91" s="1891" t="s">
        <v>4459</v>
      </c>
      <c r="E91" s="1850">
        <v>929.43</v>
      </c>
      <c r="F91" s="3489" t="s">
        <v>4460</v>
      </c>
      <c r="G91" s="3490"/>
      <c r="M91" s="1950"/>
      <c r="O91" s="1952"/>
    </row>
    <row r="92" spans="1:15" ht="17.25" hidden="1" customHeight="1" x14ac:dyDescent="0.25">
      <c r="A92" s="1957">
        <v>40664</v>
      </c>
      <c r="B92" s="1948">
        <v>23.22</v>
      </c>
      <c r="C92" s="1891">
        <v>7.6</v>
      </c>
      <c r="D92" s="1891" t="s">
        <v>4461</v>
      </c>
      <c r="E92" s="1850">
        <v>1014.25</v>
      </c>
      <c r="F92" s="3489" t="s">
        <v>4462</v>
      </c>
      <c r="G92" s="3490"/>
      <c r="M92" s="1950"/>
      <c r="O92" s="1952"/>
    </row>
    <row r="93" spans="1:15" ht="17.25" hidden="1" customHeight="1" x14ac:dyDescent="0.25">
      <c r="A93" s="1957">
        <v>40695</v>
      </c>
      <c r="B93" s="1948">
        <v>30.73</v>
      </c>
      <c r="C93" s="1891">
        <v>6.97</v>
      </c>
      <c r="D93" s="1891" t="s">
        <v>4463</v>
      </c>
      <c r="E93" s="1850">
        <v>1273.55</v>
      </c>
      <c r="F93" s="3489" t="s">
        <v>4464</v>
      </c>
      <c r="G93" s="3490"/>
      <c r="M93" s="1950"/>
      <c r="O93" s="1952"/>
    </row>
    <row r="94" spans="1:15" ht="17.25" hidden="1" customHeight="1" x14ac:dyDescent="0.25">
      <c r="A94" s="1957">
        <v>40725</v>
      </c>
      <c r="B94" s="1948">
        <v>24.62</v>
      </c>
      <c r="C94" s="1891">
        <v>14.9</v>
      </c>
      <c r="D94" s="1891" t="s">
        <v>4465</v>
      </c>
      <c r="E94" s="1850">
        <v>1280.47</v>
      </c>
      <c r="F94" s="3489" t="s">
        <v>4466</v>
      </c>
      <c r="G94" s="3490"/>
      <c r="M94" s="1950"/>
      <c r="O94" s="1952"/>
    </row>
    <row r="95" spans="1:15" ht="17.25" hidden="1" customHeight="1" x14ac:dyDescent="0.25">
      <c r="A95" s="1957">
        <v>40756</v>
      </c>
      <c r="B95" s="1948">
        <v>26.96</v>
      </c>
      <c r="C95" s="1891">
        <v>16.64</v>
      </c>
      <c r="D95" s="1891" t="s">
        <v>4467</v>
      </c>
      <c r="E95" s="1850">
        <v>1478.06</v>
      </c>
      <c r="F95" s="3489" t="s">
        <v>4468</v>
      </c>
      <c r="G95" s="3490"/>
      <c r="M95" s="1950"/>
      <c r="O95" s="1952"/>
    </row>
    <row r="96" spans="1:15" ht="17.25" hidden="1" customHeight="1" x14ac:dyDescent="0.25">
      <c r="A96" s="1957">
        <v>40787</v>
      </c>
      <c r="B96" s="1948">
        <v>41.07</v>
      </c>
      <c r="C96" s="1891">
        <v>20.440000000000001</v>
      </c>
      <c r="D96" s="1891" t="s">
        <v>4469</v>
      </c>
      <c r="E96" s="1850">
        <v>1888.03</v>
      </c>
      <c r="F96" s="3489" t="s">
        <v>4470</v>
      </c>
      <c r="G96" s="3490"/>
      <c r="M96" s="1950"/>
      <c r="O96" s="1952"/>
    </row>
    <row r="97" spans="1:15" ht="17.25" hidden="1" customHeight="1" x14ac:dyDescent="0.25">
      <c r="A97" s="1957">
        <v>40817</v>
      </c>
      <c r="B97" s="1948">
        <v>40.25</v>
      </c>
      <c r="C97" s="1891">
        <v>11.88</v>
      </c>
      <c r="D97" s="1891" t="s">
        <v>4471</v>
      </c>
      <c r="E97" s="1850">
        <v>1679.33</v>
      </c>
      <c r="F97" s="3489" t="s">
        <v>4472</v>
      </c>
      <c r="G97" s="3490"/>
      <c r="M97" s="1950"/>
      <c r="O97" s="1952"/>
    </row>
    <row r="98" spans="1:15" ht="17.25" hidden="1" customHeight="1" x14ac:dyDescent="0.25">
      <c r="A98" s="1957">
        <v>40848</v>
      </c>
      <c r="B98" s="1948">
        <v>26.19</v>
      </c>
      <c r="C98" s="1891">
        <v>13.3</v>
      </c>
      <c r="D98" s="1891" t="s">
        <v>4473</v>
      </c>
      <c r="E98" s="1850">
        <v>1310.44</v>
      </c>
      <c r="F98" s="3489" t="s">
        <v>4474</v>
      </c>
      <c r="G98" s="3490"/>
      <c r="M98" s="1950"/>
      <c r="O98" s="1952"/>
    </row>
    <row r="99" spans="1:15" ht="17.25" hidden="1" customHeight="1" x14ac:dyDescent="0.25">
      <c r="A99" s="1957">
        <v>40878</v>
      </c>
      <c r="B99" s="1948">
        <v>28.96</v>
      </c>
      <c r="C99" s="1891">
        <v>10.96</v>
      </c>
      <c r="D99" s="1891" t="s">
        <v>4475</v>
      </c>
      <c r="E99" s="1850">
        <v>1374.71</v>
      </c>
      <c r="F99" s="3489" t="s">
        <v>4476</v>
      </c>
      <c r="G99" s="3490"/>
      <c r="M99" s="1950"/>
      <c r="O99" s="1952"/>
    </row>
    <row r="100" spans="1:15" ht="17.25" hidden="1" customHeight="1" x14ac:dyDescent="0.25">
      <c r="A100" s="1957">
        <v>40909</v>
      </c>
      <c r="B100" s="1948">
        <v>43.62</v>
      </c>
      <c r="C100" s="1891">
        <v>11.42</v>
      </c>
      <c r="D100" s="1891" t="s">
        <v>4477</v>
      </c>
      <c r="E100" s="1850">
        <v>1757.35</v>
      </c>
      <c r="F100" s="3489" t="s">
        <v>4478</v>
      </c>
      <c r="G100" s="3490"/>
      <c r="M100" s="1950"/>
      <c r="O100" s="1952"/>
    </row>
    <row r="101" spans="1:15" ht="17.25" hidden="1" customHeight="1" x14ac:dyDescent="0.25">
      <c r="A101" s="1957">
        <v>40940</v>
      </c>
      <c r="B101" s="1948">
        <v>34.33</v>
      </c>
      <c r="C101" s="1891">
        <v>13.84</v>
      </c>
      <c r="D101" s="1891" t="s">
        <v>4479</v>
      </c>
      <c r="E101" s="1850">
        <v>1529.15</v>
      </c>
      <c r="F101" s="3489" t="s">
        <v>4480</v>
      </c>
      <c r="G101" s="3490"/>
      <c r="M101" s="1950"/>
      <c r="O101" s="1952"/>
    </row>
    <row r="102" spans="1:15" ht="17.25" hidden="1" customHeight="1" x14ac:dyDescent="0.25">
      <c r="A102" s="1957">
        <v>40969</v>
      </c>
      <c r="B102" s="1948">
        <v>36.18</v>
      </c>
      <c r="C102" s="1891">
        <v>10.08</v>
      </c>
      <c r="D102" s="1891">
        <v>51.65</v>
      </c>
      <c r="E102" s="1850">
        <v>1511.19</v>
      </c>
      <c r="F102" s="3489" t="s">
        <v>4481</v>
      </c>
      <c r="G102" s="3490"/>
      <c r="M102" s="1950"/>
      <c r="O102" s="1952"/>
    </row>
    <row r="103" spans="1:15" ht="17.25" hidden="1" customHeight="1" x14ac:dyDescent="0.25">
      <c r="A103" s="1957">
        <v>41000</v>
      </c>
      <c r="B103" s="1948">
        <v>43.08</v>
      </c>
      <c r="C103" s="1891">
        <v>11.34</v>
      </c>
      <c r="D103" s="1891">
        <v>58.45</v>
      </c>
      <c r="E103" s="1850">
        <v>1713.55</v>
      </c>
      <c r="F103" s="3489" t="s">
        <v>4482</v>
      </c>
      <c r="G103" s="3490"/>
      <c r="M103" s="1950"/>
      <c r="O103" s="1952"/>
    </row>
    <row r="104" spans="1:15" ht="17.25" hidden="1" customHeight="1" x14ac:dyDescent="0.25">
      <c r="A104" s="1957">
        <v>41030</v>
      </c>
      <c r="B104" s="1948">
        <v>25.34</v>
      </c>
      <c r="C104" s="1891">
        <v>8.5500000000000007</v>
      </c>
      <c r="D104" s="1891">
        <v>37.869999999999997</v>
      </c>
      <c r="E104" s="1850">
        <v>1124.6199999999999</v>
      </c>
      <c r="F104" s="3489" t="s">
        <v>4483</v>
      </c>
      <c r="G104" s="3490"/>
      <c r="M104" s="1950"/>
      <c r="O104" s="1952"/>
    </row>
    <row r="105" spans="1:15" ht="17.25" hidden="1" customHeight="1" x14ac:dyDescent="0.25">
      <c r="A105" s="1957">
        <v>41061</v>
      </c>
      <c r="B105" s="1948">
        <v>134.1</v>
      </c>
      <c r="C105" s="1891">
        <v>10.27</v>
      </c>
      <c r="D105" s="1891">
        <v>161.47999999999999</v>
      </c>
      <c r="E105" s="1850">
        <v>4958.6400000000003</v>
      </c>
      <c r="F105" s="3489" t="s">
        <v>4484</v>
      </c>
      <c r="G105" s="3490"/>
      <c r="M105" s="1950"/>
      <c r="O105" s="1952"/>
    </row>
    <row r="106" spans="1:15" ht="17.25" hidden="1" customHeight="1" x14ac:dyDescent="0.25">
      <c r="A106" s="1957">
        <v>41091</v>
      </c>
      <c r="B106" s="1948">
        <v>67.73</v>
      </c>
      <c r="C106" s="1891">
        <v>10.91</v>
      </c>
      <c r="D106" s="1891">
        <v>92.16</v>
      </c>
      <c r="E106" s="1850">
        <v>2888.91</v>
      </c>
      <c r="F106" s="3489" t="s">
        <v>4485</v>
      </c>
      <c r="G106" s="3490"/>
      <c r="M106" s="1950"/>
      <c r="O106" s="1952"/>
    </row>
    <row r="107" spans="1:15" ht="17.25" hidden="1" customHeight="1" x14ac:dyDescent="0.25">
      <c r="A107" s="1957">
        <v>41122</v>
      </c>
      <c r="B107" s="1948">
        <v>69.150000000000006</v>
      </c>
      <c r="C107" s="1891">
        <v>5.58</v>
      </c>
      <c r="D107" s="1891">
        <v>73.48</v>
      </c>
      <c r="E107" s="1850">
        <v>3172.96</v>
      </c>
      <c r="F107" s="3489" t="s">
        <v>4486</v>
      </c>
      <c r="G107" s="3490"/>
      <c r="M107" s="1950"/>
      <c r="O107" s="1952"/>
    </row>
    <row r="108" spans="1:15" ht="17.25" hidden="1" customHeight="1" x14ac:dyDescent="0.25">
      <c r="A108" s="1957">
        <v>41153</v>
      </c>
      <c r="B108" s="1948">
        <v>37.659999999999997</v>
      </c>
      <c r="C108" s="1891">
        <v>16.37</v>
      </c>
      <c r="D108" s="1891">
        <v>95.18</v>
      </c>
      <c r="E108" s="1850">
        <v>2899.88</v>
      </c>
      <c r="F108" s="3489" t="s">
        <v>4487</v>
      </c>
      <c r="G108" s="3490"/>
      <c r="M108" s="1950"/>
      <c r="O108" s="1952"/>
    </row>
    <row r="109" spans="1:15" ht="17.25" hidden="1" customHeight="1" x14ac:dyDescent="0.25">
      <c r="A109" s="1957">
        <v>41183</v>
      </c>
      <c r="B109" s="1948">
        <v>51.55</v>
      </c>
      <c r="C109" s="1891">
        <v>13.34</v>
      </c>
      <c r="D109" s="1891">
        <v>79.239999999999995</v>
      </c>
      <c r="E109" s="1850">
        <v>2457.33</v>
      </c>
      <c r="F109" s="3489" t="s">
        <v>4488</v>
      </c>
      <c r="G109" s="3490"/>
      <c r="M109" s="1950"/>
      <c r="O109" s="1952"/>
    </row>
    <row r="110" spans="1:15" ht="17.25" hidden="1" customHeight="1" x14ac:dyDescent="0.25">
      <c r="A110" s="1957">
        <v>41214</v>
      </c>
      <c r="B110" s="1948">
        <v>47.28</v>
      </c>
      <c r="C110" s="1891">
        <v>8.08</v>
      </c>
      <c r="D110" s="1891">
        <v>68.89</v>
      </c>
      <c r="E110" s="1850">
        <v>2150.52</v>
      </c>
      <c r="F110" s="3489" t="s">
        <v>4489</v>
      </c>
      <c r="G110" s="3490"/>
      <c r="M110" s="1950"/>
      <c r="O110" s="1952"/>
    </row>
    <row r="111" spans="1:15" ht="17.25" hidden="1" customHeight="1" x14ac:dyDescent="0.25">
      <c r="A111" s="1957">
        <v>41244</v>
      </c>
      <c r="B111" s="1948">
        <v>90.51</v>
      </c>
      <c r="C111" s="1891">
        <v>9.85</v>
      </c>
      <c r="D111" s="1891">
        <v>126.57</v>
      </c>
      <c r="E111" s="1850">
        <v>3910.75</v>
      </c>
      <c r="F111" s="3489" t="s">
        <v>4490</v>
      </c>
      <c r="G111" s="3490"/>
      <c r="M111" s="1950"/>
      <c r="O111" s="1952"/>
    </row>
    <row r="112" spans="1:15" ht="17.25" hidden="1" customHeight="1" x14ac:dyDescent="0.25">
      <c r="A112" s="1957">
        <v>41275</v>
      </c>
      <c r="B112" s="1948">
        <v>97.06</v>
      </c>
      <c r="C112" s="1891">
        <v>14.61</v>
      </c>
      <c r="D112" s="1891">
        <v>148.71</v>
      </c>
      <c r="E112" s="1850">
        <v>4557.99</v>
      </c>
      <c r="F112" s="3489" t="s">
        <v>4491</v>
      </c>
      <c r="G112" s="3490"/>
      <c r="M112" s="1950"/>
      <c r="O112" s="1952"/>
    </row>
    <row r="113" spans="1:15" ht="17.25" hidden="1" customHeight="1" x14ac:dyDescent="0.25">
      <c r="A113" s="1957">
        <v>41306</v>
      </c>
      <c r="B113" s="1948">
        <v>72.33</v>
      </c>
      <c r="C113" s="1891">
        <v>8.5</v>
      </c>
      <c r="D113" s="1891">
        <v>116.56</v>
      </c>
      <c r="E113" s="1850">
        <v>3580.41</v>
      </c>
      <c r="F113" s="3489" t="s">
        <v>4492</v>
      </c>
      <c r="G113" s="3490"/>
      <c r="M113" s="1950"/>
      <c r="O113" s="1952"/>
    </row>
    <row r="114" spans="1:15" ht="17.25" hidden="1" customHeight="1" x14ac:dyDescent="0.25">
      <c r="A114" s="1957">
        <v>41334</v>
      </c>
      <c r="B114" s="1948">
        <v>32.83</v>
      </c>
      <c r="C114" s="1891">
        <v>8.01</v>
      </c>
      <c r="D114" s="1891">
        <v>104.06</v>
      </c>
      <c r="E114" s="1850">
        <v>3245.21</v>
      </c>
      <c r="F114" s="3489" t="s">
        <v>4493</v>
      </c>
      <c r="G114" s="3490"/>
      <c r="M114" s="1950"/>
      <c r="O114" s="1952"/>
    </row>
    <row r="115" spans="1:15" ht="17.25" hidden="1" customHeight="1" x14ac:dyDescent="0.25">
      <c r="A115" s="1957">
        <v>41365</v>
      </c>
      <c r="B115" s="1948">
        <v>31.14</v>
      </c>
      <c r="C115" s="1891">
        <v>6.42</v>
      </c>
      <c r="D115" s="1891">
        <v>94.44</v>
      </c>
      <c r="E115" s="1850">
        <v>2949.84</v>
      </c>
      <c r="F115" s="3489" t="s">
        <v>4494</v>
      </c>
      <c r="G115" s="3490"/>
      <c r="M115" s="1950"/>
      <c r="O115" s="1952"/>
    </row>
    <row r="116" spans="1:15" ht="17.25" hidden="1" customHeight="1" x14ac:dyDescent="0.25">
      <c r="A116" s="1957">
        <v>41395</v>
      </c>
      <c r="B116" s="1948">
        <v>37.270000000000003</v>
      </c>
      <c r="C116" s="1891">
        <v>8.11</v>
      </c>
      <c r="D116" s="1891">
        <v>67.290000000000006</v>
      </c>
      <c r="E116" s="1850">
        <v>3522.92</v>
      </c>
      <c r="F116" s="3489" t="s">
        <v>4495</v>
      </c>
      <c r="G116" s="3490"/>
      <c r="M116" s="1950"/>
      <c r="O116" s="1952"/>
    </row>
    <row r="117" spans="1:15" ht="17.25" hidden="1" customHeight="1" x14ac:dyDescent="0.25">
      <c r="A117" s="1957">
        <v>41426</v>
      </c>
      <c r="B117" s="1948">
        <v>24.57</v>
      </c>
      <c r="C117" s="1891">
        <v>6.94</v>
      </c>
      <c r="D117" s="1891">
        <v>78.48</v>
      </c>
      <c r="E117" s="1850">
        <v>2440.63</v>
      </c>
      <c r="F117" s="3489" t="s">
        <v>4496</v>
      </c>
      <c r="G117" s="3490"/>
      <c r="M117" s="1950"/>
      <c r="O117" s="1952"/>
    </row>
    <row r="118" spans="1:15" ht="17.25" hidden="1" customHeight="1" x14ac:dyDescent="0.25">
      <c r="A118" s="1957">
        <v>41456</v>
      </c>
      <c r="B118" s="1948">
        <v>38.03</v>
      </c>
      <c r="C118" s="1891">
        <v>10.35</v>
      </c>
      <c r="D118" s="1891">
        <v>120.38</v>
      </c>
      <c r="E118" s="1850">
        <v>3739.79</v>
      </c>
      <c r="F118" s="3489" t="s">
        <v>4497</v>
      </c>
      <c r="G118" s="3490"/>
      <c r="M118" s="1950"/>
      <c r="O118" s="1952"/>
    </row>
    <row r="119" spans="1:15" ht="17.25" hidden="1" customHeight="1" x14ac:dyDescent="0.25">
      <c r="A119" s="1957">
        <v>41487</v>
      </c>
      <c r="B119" s="1948">
        <v>24.08</v>
      </c>
      <c r="C119" s="1891">
        <v>6.38</v>
      </c>
      <c r="D119" s="1891">
        <v>48.17</v>
      </c>
      <c r="E119" s="1850">
        <v>1492.87</v>
      </c>
      <c r="F119" s="3489" t="s">
        <v>4498</v>
      </c>
      <c r="G119" s="3490"/>
      <c r="M119" s="1950"/>
      <c r="O119" s="1952"/>
    </row>
    <row r="120" spans="1:15" ht="17.25" hidden="1" customHeight="1" x14ac:dyDescent="0.25">
      <c r="A120" s="1957">
        <v>41518</v>
      </c>
      <c r="B120" s="1948">
        <v>23.82</v>
      </c>
      <c r="C120" s="1891">
        <v>8.5</v>
      </c>
      <c r="D120" s="1891">
        <v>41.91</v>
      </c>
      <c r="E120" s="1850">
        <v>1297.1099999999999</v>
      </c>
      <c r="F120" s="3489" t="s">
        <v>4499</v>
      </c>
      <c r="G120" s="3490"/>
      <c r="M120" s="1950"/>
      <c r="O120" s="1952"/>
    </row>
    <row r="121" spans="1:15" ht="17.25" hidden="1" customHeight="1" x14ac:dyDescent="0.25">
      <c r="A121" s="1957">
        <v>41548</v>
      </c>
      <c r="B121" s="1948">
        <v>37.909999999999997</v>
      </c>
      <c r="C121" s="1891">
        <v>13.13</v>
      </c>
      <c r="D121" s="1891">
        <v>89.72</v>
      </c>
      <c r="E121" s="1850">
        <v>2724.34</v>
      </c>
      <c r="F121" s="3489" t="s">
        <v>4500</v>
      </c>
      <c r="G121" s="3490"/>
      <c r="M121" s="1950"/>
      <c r="O121" s="1952"/>
    </row>
    <row r="122" spans="1:15" ht="17.25" hidden="1" customHeight="1" x14ac:dyDescent="0.25">
      <c r="A122" s="1957">
        <v>41579</v>
      </c>
      <c r="B122" s="1948">
        <v>19.329999999999998</v>
      </c>
      <c r="C122" s="1891">
        <v>9.5</v>
      </c>
      <c r="D122" s="1891">
        <v>93.5</v>
      </c>
      <c r="E122" s="1850">
        <v>2861.6</v>
      </c>
      <c r="F122" s="3489" t="s">
        <v>4501</v>
      </c>
      <c r="G122" s="3490"/>
      <c r="M122" s="1950"/>
      <c r="O122" s="1952"/>
    </row>
    <row r="123" spans="1:15" ht="17.25" hidden="1" customHeight="1" x14ac:dyDescent="0.25">
      <c r="A123" s="1957">
        <v>41609</v>
      </c>
      <c r="B123" s="1948">
        <v>88.1</v>
      </c>
      <c r="C123" s="1891">
        <v>16.989999999999998</v>
      </c>
      <c r="D123" s="1891">
        <v>153.71</v>
      </c>
      <c r="E123" s="1850">
        <v>4662.2299999999996</v>
      </c>
      <c r="F123" s="3489" t="s">
        <v>4502</v>
      </c>
      <c r="G123" s="3490"/>
      <c r="M123" s="1950"/>
      <c r="O123" s="1952"/>
    </row>
    <row r="124" spans="1:15" ht="17.25" hidden="1" customHeight="1" x14ac:dyDescent="0.25">
      <c r="A124" s="1957">
        <v>41640</v>
      </c>
      <c r="B124" s="1948">
        <v>67.38</v>
      </c>
      <c r="C124" s="1891">
        <v>5.07</v>
      </c>
      <c r="D124" s="1891">
        <v>136.83000000000001</v>
      </c>
      <c r="E124" s="1850">
        <v>4159.8999999999996</v>
      </c>
      <c r="F124" s="3489" t="s">
        <v>4503</v>
      </c>
      <c r="G124" s="3490"/>
      <c r="M124" s="1950"/>
      <c r="O124" s="1952"/>
    </row>
    <row r="125" spans="1:15" ht="17.25" hidden="1" customHeight="1" x14ac:dyDescent="0.25">
      <c r="A125" s="1957">
        <v>41671</v>
      </c>
      <c r="B125" s="1948">
        <v>51.98</v>
      </c>
      <c r="C125" s="1891">
        <v>6.99</v>
      </c>
      <c r="D125" s="1891">
        <v>151.44999999999999</v>
      </c>
      <c r="E125" s="1850">
        <v>4603.47</v>
      </c>
      <c r="F125" s="3489" t="s">
        <v>4504</v>
      </c>
      <c r="G125" s="3490"/>
      <c r="M125" s="1950"/>
      <c r="O125" s="1952"/>
    </row>
    <row r="126" spans="1:15" ht="17.25" hidden="1" customHeight="1" x14ac:dyDescent="0.25">
      <c r="A126" s="1957">
        <v>41699</v>
      </c>
      <c r="B126" s="1948">
        <v>62.26</v>
      </c>
      <c r="C126" s="1891">
        <v>9.14</v>
      </c>
      <c r="D126" s="1891">
        <v>123.72</v>
      </c>
      <c r="E126" s="1850">
        <v>3736.8</v>
      </c>
      <c r="F126" s="3489" t="s">
        <v>4505</v>
      </c>
      <c r="G126" s="3490"/>
      <c r="M126" s="1950"/>
      <c r="O126" s="1952"/>
    </row>
    <row r="127" spans="1:15" ht="17.25" hidden="1" customHeight="1" x14ac:dyDescent="0.25">
      <c r="A127" s="1957">
        <v>41730</v>
      </c>
      <c r="B127" s="1948">
        <v>78.150000000000006</v>
      </c>
      <c r="C127" s="1891">
        <v>12.89</v>
      </c>
      <c r="D127" s="1891">
        <v>169.02</v>
      </c>
      <c r="E127" s="1850">
        <v>5100.54</v>
      </c>
      <c r="F127" s="3489" t="s">
        <v>4506</v>
      </c>
      <c r="G127" s="3490"/>
      <c r="M127" s="1950"/>
      <c r="O127" s="1952"/>
    </row>
    <row r="128" spans="1:15" ht="17.25" hidden="1" customHeight="1" x14ac:dyDescent="0.25">
      <c r="A128" s="1957">
        <v>41760</v>
      </c>
      <c r="B128" s="1948">
        <v>58.18</v>
      </c>
      <c r="C128" s="1891">
        <v>40.369999999999997</v>
      </c>
      <c r="D128" s="1891">
        <v>161.15</v>
      </c>
      <c r="E128" s="1850">
        <v>4867.96</v>
      </c>
      <c r="F128" s="3489" t="s">
        <v>4507</v>
      </c>
      <c r="G128" s="3490"/>
      <c r="M128" s="1950"/>
      <c r="O128" s="1952"/>
    </row>
    <row r="129" spans="1:15" ht="17.25" hidden="1" customHeight="1" x14ac:dyDescent="0.25">
      <c r="A129" s="1957">
        <v>41791</v>
      </c>
      <c r="B129" s="1948">
        <v>47.57</v>
      </c>
      <c r="C129" s="1891">
        <v>10.68</v>
      </c>
      <c r="D129" s="1891">
        <v>132.34</v>
      </c>
      <c r="E129" s="1850">
        <v>4029.02</v>
      </c>
      <c r="F129" s="3489" t="s">
        <v>4508</v>
      </c>
      <c r="G129" s="3490"/>
      <c r="M129" s="1950"/>
      <c r="O129" s="1952"/>
    </row>
    <row r="130" spans="1:15" ht="17.25" hidden="1" customHeight="1" x14ac:dyDescent="0.25">
      <c r="A130" s="1957">
        <v>41821</v>
      </c>
      <c r="B130" s="1948">
        <v>59.9</v>
      </c>
      <c r="C130" s="1891">
        <v>15.14</v>
      </c>
      <c r="D130" s="1891">
        <v>124.94</v>
      </c>
      <c r="E130" s="1850">
        <v>3805.36</v>
      </c>
      <c r="F130" s="3489" t="s">
        <v>4509</v>
      </c>
      <c r="G130" s="3490"/>
      <c r="M130" s="1950"/>
      <c r="O130" s="1952"/>
    </row>
    <row r="131" spans="1:15" ht="17.25" hidden="1" customHeight="1" x14ac:dyDescent="0.25">
      <c r="A131" s="1957">
        <v>41852</v>
      </c>
      <c r="B131" s="1948">
        <v>45.89</v>
      </c>
      <c r="C131" s="1891">
        <v>12.53</v>
      </c>
      <c r="D131" s="1891">
        <v>63.82</v>
      </c>
      <c r="E131" s="1850">
        <v>1962.38</v>
      </c>
      <c r="F131" s="3489" t="s">
        <v>4510</v>
      </c>
      <c r="G131" s="3490"/>
      <c r="M131" s="1950"/>
      <c r="O131" s="1952"/>
    </row>
    <row r="132" spans="1:15" ht="17.25" hidden="1" customHeight="1" x14ac:dyDescent="0.25">
      <c r="A132" s="1957">
        <v>41883</v>
      </c>
      <c r="B132" s="1948">
        <v>46.91</v>
      </c>
      <c r="C132" s="1891">
        <v>8.64</v>
      </c>
      <c r="D132" s="1891">
        <v>104.53</v>
      </c>
      <c r="E132" s="1850">
        <v>3278.6</v>
      </c>
      <c r="F132" s="3489" t="s">
        <v>4511</v>
      </c>
      <c r="G132" s="3490"/>
      <c r="M132" s="1950"/>
      <c r="O132" s="1952"/>
    </row>
    <row r="133" spans="1:15" ht="17.25" hidden="1" customHeight="1" x14ac:dyDescent="0.25">
      <c r="A133" s="1957">
        <v>41913</v>
      </c>
      <c r="B133" s="1948">
        <v>63.45</v>
      </c>
      <c r="C133" s="1891">
        <v>10.41</v>
      </c>
      <c r="D133" s="1891">
        <v>78.709999999999994</v>
      </c>
      <c r="E133" s="1850">
        <v>2477.8000000000002</v>
      </c>
      <c r="F133" s="3489" t="s">
        <v>4512</v>
      </c>
      <c r="G133" s="3490"/>
      <c r="M133" s="1950"/>
      <c r="O133" s="1952"/>
    </row>
    <row r="134" spans="1:15" ht="17.25" hidden="1" customHeight="1" x14ac:dyDescent="0.25">
      <c r="A134" s="1957">
        <v>41944</v>
      </c>
      <c r="B134" s="1948">
        <v>84.59</v>
      </c>
      <c r="C134" s="1891">
        <v>15.48</v>
      </c>
      <c r="D134" s="1891">
        <v>106.93</v>
      </c>
      <c r="E134" s="1850">
        <v>3379.67</v>
      </c>
      <c r="F134" s="3489" t="s">
        <v>4513</v>
      </c>
      <c r="G134" s="3490"/>
      <c r="M134" s="1950"/>
      <c r="O134" s="1952"/>
    </row>
    <row r="135" spans="1:15" ht="17.25" hidden="1" customHeight="1" x14ac:dyDescent="0.25">
      <c r="A135" s="1957">
        <v>41974</v>
      </c>
      <c r="B135" s="1948">
        <v>150.36000000000001</v>
      </c>
      <c r="C135" s="1891">
        <v>12.23</v>
      </c>
      <c r="D135" s="1891">
        <v>181.06</v>
      </c>
      <c r="E135" s="1850">
        <v>5739.8</v>
      </c>
      <c r="F135" s="3489" t="s">
        <v>4514</v>
      </c>
      <c r="G135" s="3490"/>
      <c r="M135" s="1950"/>
      <c r="O135" s="1952"/>
    </row>
    <row r="136" spans="1:15" ht="17.25" hidden="1" customHeight="1" x14ac:dyDescent="0.25">
      <c r="A136" s="1957">
        <v>42005</v>
      </c>
      <c r="B136" s="1948">
        <v>76.5</v>
      </c>
      <c r="C136" s="1891">
        <v>13.11</v>
      </c>
      <c r="D136" s="1891">
        <v>96.61</v>
      </c>
      <c r="E136" s="1850">
        <v>3132.72</v>
      </c>
      <c r="F136" s="3489" t="s">
        <v>4515</v>
      </c>
      <c r="G136" s="3490"/>
      <c r="M136" s="1950"/>
      <c r="O136" s="1952"/>
    </row>
    <row r="137" spans="1:15" ht="17.25" hidden="1" customHeight="1" x14ac:dyDescent="0.25">
      <c r="A137" s="1957">
        <v>42036</v>
      </c>
      <c r="B137" s="1948">
        <v>126.07</v>
      </c>
      <c r="C137" s="1891">
        <v>15.69</v>
      </c>
      <c r="D137" s="1891">
        <v>145.72</v>
      </c>
      <c r="E137" s="1850">
        <v>4827.0600000000004</v>
      </c>
      <c r="F137" s="3489" t="s">
        <v>4516</v>
      </c>
      <c r="G137" s="3490"/>
      <c r="M137" s="1950"/>
      <c r="O137" s="1952"/>
    </row>
    <row r="138" spans="1:15" ht="17.25" hidden="1" customHeight="1" x14ac:dyDescent="0.25">
      <c r="A138" s="1957">
        <v>42064</v>
      </c>
      <c r="B138" s="1948">
        <v>117.91</v>
      </c>
      <c r="C138" s="1891">
        <v>13.34</v>
      </c>
      <c r="D138" s="1891">
        <v>135.36000000000001</v>
      </c>
      <c r="E138" s="1850">
        <v>4815.3900000000003</v>
      </c>
      <c r="F138" s="3489" t="s">
        <v>4517</v>
      </c>
      <c r="G138" s="3490"/>
      <c r="M138" s="1950"/>
      <c r="O138" s="1952"/>
    </row>
    <row r="139" spans="1:15" ht="17.25" hidden="1" customHeight="1" x14ac:dyDescent="0.25">
      <c r="A139" s="1957">
        <v>42095</v>
      </c>
      <c r="B139" s="1948">
        <v>54.83</v>
      </c>
      <c r="C139" s="1891">
        <v>8.0299999999999994</v>
      </c>
      <c r="D139" s="1891">
        <v>67.709999999999994</v>
      </c>
      <c r="E139" s="1850">
        <v>2452.87</v>
      </c>
      <c r="F139" s="3489" t="s">
        <v>4518</v>
      </c>
      <c r="G139" s="3490"/>
      <c r="M139" s="1950"/>
      <c r="O139" s="1952"/>
    </row>
    <row r="140" spans="1:15" ht="17.25" hidden="1" customHeight="1" x14ac:dyDescent="0.25">
      <c r="A140" s="1957">
        <v>42125</v>
      </c>
      <c r="B140" s="1948">
        <v>114.69</v>
      </c>
      <c r="C140" s="1891">
        <v>7.39</v>
      </c>
      <c r="D140" s="1891">
        <v>127.34</v>
      </c>
      <c r="E140" s="1850">
        <v>4462.5</v>
      </c>
      <c r="F140" s="3489" t="s">
        <v>4519</v>
      </c>
      <c r="G140" s="3490"/>
      <c r="M140" s="1950"/>
      <c r="O140" s="1952"/>
    </row>
    <row r="141" spans="1:15" ht="17.25" hidden="1" customHeight="1" x14ac:dyDescent="0.25">
      <c r="A141" s="1957">
        <v>42156</v>
      </c>
      <c r="B141" s="1948">
        <v>98.34</v>
      </c>
      <c r="C141" s="1891">
        <v>15.01</v>
      </c>
      <c r="D141" s="1891">
        <v>119.64</v>
      </c>
      <c r="E141" s="1850">
        <v>4216.55</v>
      </c>
      <c r="F141" s="3489" t="s">
        <v>4520</v>
      </c>
      <c r="G141" s="3490"/>
      <c r="M141" s="1950"/>
      <c r="O141" s="1952"/>
    </row>
    <row r="142" spans="1:15" ht="17.25" hidden="1" customHeight="1" x14ac:dyDescent="0.25">
      <c r="A142" s="1957">
        <v>42186</v>
      </c>
      <c r="B142" s="1948">
        <v>67.58</v>
      </c>
      <c r="C142" s="1891">
        <v>7.24</v>
      </c>
      <c r="D142" s="1891">
        <v>82.99</v>
      </c>
      <c r="E142" s="1850">
        <v>2951.84</v>
      </c>
      <c r="F142" s="3489" t="s">
        <v>4521</v>
      </c>
      <c r="G142" s="3490"/>
      <c r="M142" s="1950"/>
      <c r="O142" s="1952"/>
    </row>
    <row r="143" spans="1:15" ht="17.25" hidden="1" customHeight="1" x14ac:dyDescent="0.25">
      <c r="A143" s="1957">
        <v>42217</v>
      </c>
      <c r="B143" s="1948">
        <v>48.67</v>
      </c>
      <c r="C143" s="1891">
        <v>13.26</v>
      </c>
      <c r="D143" s="1891">
        <v>75.52</v>
      </c>
      <c r="E143" s="1850">
        <v>2682.6</v>
      </c>
      <c r="F143" s="3489" t="s">
        <v>4522</v>
      </c>
      <c r="G143" s="3490"/>
      <c r="M143" s="1950"/>
      <c r="O143" s="1952"/>
    </row>
    <row r="144" spans="1:15" ht="17.25" hidden="1" customHeight="1" x14ac:dyDescent="0.25">
      <c r="A144" s="1957">
        <v>42248</v>
      </c>
      <c r="B144" s="1948">
        <v>101.52</v>
      </c>
      <c r="C144" s="1891">
        <v>9.01</v>
      </c>
      <c r="D144" s="1891">
        <v>116.81</v>
      </c>
      <c r="E144" s="1850">
        <v>4143.67</v>
      </c>
      <c r="F144" s="3489" t="s">
        <v>4523</v>
      </c>
      <c r="G144" s="3490"/>
      <c r="M144" s="1950"/>
      <c r="O144" s="1952"/>
    </row>
    <row r="145" spans="1:15" ht="17.25" hidden="1" customHeight="1" x14ac:dyDescent="0.25">
      <c r="A145" s="1957">
        <v>42278</v>
      </c>
      <c r="B145" s="1948">
        <v>129.46</v>
      </c>
      <c r="C145" s="1891">
        <v>11.96</v>
      </c>
      <c r="D145" s="1891">
        <v>151.30000000000001</v>
      </c>
      <c r="E145" s="1850">
        <v>5394.74</v>
      </c>
      <c r="F145" s="3489" t="s">
        <v>4524</v>
      </c>
      <c r="G145" s="3490"/>
      <c r="M145" s="1950"/>
      <c r="O145" s="1952"/>
    </row>
    <row r="146" spans="1:15" ht="17.25" hidden="1" customHeight="1" x14ac:dyDescent="0.25">
      <c r="A146" s="1957">
        <v>42309</v>
      </c>
      <c r="B146" s="1948">
        <v>92.13</v>
      </c>
      <c r="C146" s="1891">
        <v>12.51</v>
      </c>
      <c r="D146" s="1891">
        <v>112.64</v>
      </c>
      <c r="E146" s="1850">
        <v>4081.54</v>
      </c>
      <c r="F146" s="3489" t="s">
        <v>4525</v>
      </c>
      <c r="G146" s="3490"/>
      <c r="M146" s="1950"/>
      <c r="O146" s="1952"/>
    </row>
    <row r="147" spans="1:15" ht="17.25" hidden="1" customHeight="1" x14ac:dyDescent="0.25">
      <c r="A147" s="1957">
        <v>42339</v>
      </c>
      <c r="B147" s="1948">
        <v>78.27</v>
      </c>
      <c r="C147" s="1891">
        <v>12.06</v>
      </c>
      <c r="D147" s="1891">
        <v>109.05</v>
      </c>
      <c r="E147" s="1850">
        <v>3948.94</v>
      </c>
      <c r="F147" s="3489" t="s">
        <v>4526</v>
      </c>
      <c r="G147" s="3490"/>
      <c r="M147" s="1950"/>
      <c r="O147" s="1952"/>
    </row>
    <row r="148" spans="1:15" ht="17.25" hidden="1" customHeight="1" x14ac:dyDescent="0.25">
      <c r="A148" s="1957">
        <v>42370</v>
      </c>
      <c r="B148" s="1948">
        <v>106.08</v>
      </c>
      <c r="C148" s="1891">
        <v>7.79</v>
      </c>
      <c r="D148" s="1891">
        <v>122.96</v>
      </c>
      <c r="E148" s="1850">
        <v>4453.17</v>
      </c>
      <c r="F148" s="3489" t="s">
        <v>4527</v>
      </c>
      <c r="G148" s="3490"/>
      <c r="M148" s="1950"/>
      <c r="O148" s="1952"/>
    </row>
    <row r="149" spans="1:15" ht="17.25" hidden="1" customHeight="1" x14ac:dyDescent="0.25">
      <c r="A149" s="1957">
        <v>42401</v>
      </c>
      <c r="B149" s="1948">
        <v>131.71</v>
      </c>
      <c r="C149" s="1891">
        <v>7.38</v>
      </c>
      <c r="D149" s="1891">
        <v>149.55000000000001</v>
      </c>
      <c r="E149" s="1850">
        <v>5356.33</v>
      </c>
      <c r="F149" s="3489" t="s">
        <v>4528</v>
      </c>
      <c r="G149" s="3490"/>
      <c r="M149" s="1950"/>
      <c r="O149" s="1952"/>
    </row>
    <row r="150" spans="1:15" ht="17.25" hidden="1" customHeight="1" x14ac:dyDescent="0.25">
      <c r="A150" s="1957">
        <v>42430</v>
      </c>
      <c r="B150" s="1948">
        <v>100.72</v>
      </c>
      <c r="C150" s="1891">
        <v>9.75</v>
      </c>
      <c r="D150" s="1891">
        <v>117.25</v>
      </c>
      <c r="E150" s="1850">
        <v>4179.8500000000004</v>
      </c>
      <c r="F150" s="3489" t="s">
        <v>4529</v>
      </c>
      <c r="G150" s="3490"/>
      <c r="M150" s="1950"/>
      <c r="O150" s="1952"/>
    </row>
    <row r="151" spans="1:15" ht="17.25" hidden="1" customHeight="1" x14ac:dyDescent="0.25">
      <c r="A151" s="1957">
        <v>42461</v>
      </c>
      <c r="B151" s="1948">
        <v>46.22</v>
      </c>
      <c r="C151" s="1891">
        <v>8.5299999999999994</v>
      </c>
      <c r="D151" s="1891">
        <v>59.55</v>
      </c>
      <c r="E151" s="1850">
        <v>2100.6999999999998</v>
      </c>
      <c r="F151" s="3489" t="s">
        <v>4530</v>
      </c>
      <c r="G151" s="3490"/>
      <c r="M151" s="1950"/>
      <c r="O151" s="1952"/>
    </row>
    <row r="152" spans="1:15" ht="17.25" hidden="1" customHeight="1" x14ac:dyDescent="0.25">
      <c r="A152" s="1957">
        <v>42491</v>
      </c>
      <c r="B152" s="1948">
        <v>105.6</v>
      </c>
      <c r="C152" s="1891">
        <v>10.31</v>
      </c>
      <c r="D152" s="1891">
        <v>123.15</v>
      </c>
      <c r="E152" s="1850">
        <v>4335.43</v>
      </c>
      <c r="F152" s="3489" t="s">
        <v>4531</v>
      </c>
      <c r="G152" s="3490"/>
      <c r="M152" s="1950"/>
      <c r="O152" s="1952"/>
    </row>
    <row r="153" spans="1:15" ht="17.25" hidden="1" customHeight="1" x14ac:dyDescent="0.25">
      <c r="A153" s="1957">
        <v>42522</v>
      </c>
      <c r="B153" s="1948">
        <v>138.33000000000001</v>
      </c>
      <c r="C153" s="1891">
        <v>13.91</v>
      </c>
      <c r="D153" s="1891">
        <v>164.03</v>
      </c>
      <c r="E153" s="1850">
        <v>5826.27</v>
      </c>
      <c r="F153" s="3489" t="s">
        <v>4532</v>
      </c>
      <c r="G153" s="3490"/>
      <c r="M153" s="1950"/>
      <c r="O153" s="1952"/>
    </row>
    <row r="154" spans="1:15" ht="17.25" hidden="1" customHeight="1" x14ac:dyDescent="0.25">
      <c r="A154" s="1957">
        <v>42552</v>
      </c>
      <c r="B154" s="1948">
        <v>26.16</v>
      </c>
      <c r="C154" s="1891">
        <v>6.72</v>
      </c>
      <c r="D154" s="1891">
        <v>36.159999999999997</v>
      </c>
      <c r="E154" s="1850">
        <v>1286.73</v>
      </c>
      <c r="F154" s="3489" t="s">
        <v>4533</v>
      </c>
      <c r="G154" s="3490"/>
      <c r="M154" s="1950"/>
      <c r="O154" s="1952"/>
    </row>
    <row r="155" spans="1:15" ht="17.25" hidden="1" customHeight="1" x14ac:dyDescent="0.25">
      <c r="A155" s="1957">
        <v>42583</v>
      </c>
      <c r="B155" s="1948">
        <v>50.3</v>
      </c>
      <c r="C155" s="1891">
        <v>6.46</v>
      </c>
      <c r="D155" s="1891">
        <v>64.23</v>
      </c>
      <c r="E155" s="1850">
        <v>2265.6999999999998</v>
      </c>
      <c r="F155" s="3489" t="s">
        <v>4534</v>
      </c>
      <c r="G155" s="3490"/>
      <c r="M155" s="1950"/>
      <c r="O155" s="1952"/>
    </row>
    <row r="156" spans="1:15" ht="17.25" hidden="1" customHeight="1" x14ac:dyDescent="0.25">
      <c r="A156" s="1957">
        <v>42614</v>
      </c>
      <c r="B156" s="1948">
        <v>78.010000000000005</v>
      </c>
      <c r="C156" s="1891">
        <v>7.78</v>
      </c>
      <c r="D156" s="1891">
        <v>90.43</v>
      </c>
      <c r="E156" s="1850">
        <v>3205.96</v>
      </c>
      <c r="F156" s="3489" t="s">
        <v>4535</v>
      </c>
      <c r="G156" s="3490"/>
      <c r="M156" s="1950"/>
      <c r="O156" s="1952"/>
    </row>
    <row r="157" spans="1:15" ht="17.25" hidden="1" customHeight="1" x14ac:dyDescent="0.25">
      <c r="A157" s="1957">
        <v>42644</v>
      </c>
      <c r="B157" s="1948">
        <v>42.3</v>
      </c>
      <c r="C157" s="1891">
        <v>8.91</v>
      </c>
      <c r="D157" s="1891">
        <v>55.29</v>
      </c>
      <c r="E157" s="1850">
        <v>1976.62</v>
      </c>
      <c r="F157" s="3489" t="s">
        <v>4536</v>
      </c>
      <c r="G157" s="3490"/>
      <c r="M157" s="1950"/>
      <c r="O157" s="1952"/>
    </row>
    <row r="158" spans="1:15" ht="17.25" hidden="1" customHeight="1" x14ac:dyDescent="0.25">
      <c r="A158" s="1957">
        <v>42675</v>
      </c>
      <c r="B158" s="1948">
        <v>85.56</v>
      </c>
      <c r="C158" s="1891">
        <v>11.36</v>
      </c>
      <c r="D158" s="1891">
        <v>103.1</v>
      </c>
      <c r="E158" s="1850">
        <v>3710.62</v>
      </c>
      <c r="F158" s="3489" t="s">
        <v>4537</v>
      </c>
      <c r="G158" s="3490"/>
      <c r="M158" s="1950"/>
      <c r="O158" s="1952"/>
    </row>
    <row r="159" spans="1:15" ht="17.25" hidden="1" customHeight="1" x14ac:dyDescent="0.25">
      <c r="A159" s="1957">
        <v>42705</v>
      </c>
      <c r="B159" s="1948">
        <v>90.38</v>
      </c>
      <c r="C159" s="1891">
        <v>9</v>
      </c>
      <c r="D159" s="1891">
        <v>121.39</v>
      </c>
      <c r="E159" s="1850">
        <v>4384.13</v>
      </c>
      <c r="F159" s="3489" t="s">
        <v>4538</v>
      </c>
      <c r="G159" s="3490"/>
      <c r="M159" s="1950"/>
      <c r="O159" s="1952"/>
    </row>
    <row r="160" spans="1:15" ht="17.25" hidden="1" customHeight="1" x14ac:dyDescent="0.25">
      <c r="A160" s="1957">
        <v>42736</v>
      </c>
      <c r="B160" s="1948">
        <v>103.41</v>
      </c>
      <c r="C160" s="1891">
        <v>8.66</v>
      </c>
      <c r="D160" s="1891">
        <v>121.95</v>
      </c>
      <c r="E160" s="1850">
        <v>4375.96</v>
      </c>
      <c r="F160" s="3489" t="s">
        <v>4539</v>
      </c>
      <c r="G160" s="3490"/>
      <c r="M160" s="1950"/>
      <c r="O160" s="1952"/>
    </row>
    <row r="161" spans="1:15" ht="17.25" hidden="1" customHeight="1" x14ac:dyDescent="0.25">
      <c r="A161" s="1957">
        <v>42767</v>
      </c>
      <c r="B161" s="1948">
        <v>27.85</v>
      </c>
      <c r="C161" s="1891">
        <v>10.119999999999999</v>
      </c>
      <c r="D161" s="1891">
        <v>42.78</v>
      </c>
      <c r="E161" s="1850">
        <v>1527.41</v>
      </c>
      <c r="F161" s="3489" t="s">
        <v>4540</v>
      </c>
      <c r="G161" s="3490"/>
      <c r="M161" s="1950"/>
      <c r="O161" s="1952"/>
    </row>
    <row r="162" spans="1:15" ht="17.25" hidden="1" customHeight="1" x14ac:dyDescent="0.25">
      <c r="A162" s="1957">
        <v>42795</v>
      </c>
      <c r="B162" s="1948">
        <v>97.44</v>
      </c>
      <c r="C162" s="1891">
        <v>18.11</v>
      </c>
      <c r="D162" s="1891">
        <v>124.15</v>
      </c>
      <c r="E162" s="1850">
        <v>4412.17</v>
      </c>
      <c r="F162" s="3489" t="s">
        <v>4541</v>
      </c>
      <c r="G162" s="3490"/>
      <c r="M162" s="1950"/>
      <c r="O162" s="1952"/>
    </row>
    <row r="163" spans="1:15" ht="17.25" hidden="1" customHeight="1" x14ac:dyDescent="0.25">
      <c r="A163" s="1957">
        <v>42826</v>
      </c>
      <c r="B163" s="1948">
        <v>184.65</v>
      </c>
      <c r="C163" s="1891">
        <v>10.43</v>
      </c>
      <c r="D163" s="1891">
        <v>198.43</v>
      </c>
      <c r="E163" s="1850">
        <v>6987.93</v>
      </c>
      <c r="F163" s="3489" t="s">
        <v>4542</v>
      </c>
      <c r="G163" s="3490"/>
      <c r="M163" s="1950"/>
      <c r="O163" s="1952"/>
    </row>
    <row r="164" spans="1:15" ht="17.25" hidden="1" customHeight="1" x14ac:dyDescent="0.25">
      <c r="A164" s="1957">
        <v>42856</v>
      </c>
      <c r="B164" s="1948">
        <v>121.05</v>
      </c>
      <c r="C164" s="1891">
        <v>10.67</v>
      </c>
      <c r="D164" s="1891">
        <v>137.61000000000001</v>
      </c>
      <c r="E164" s="1850">
        <v>4812.5600000000004</v>
      </c>
      <c r="F164" s="3489" t="s">
        <v>4543</v>
      </c>
      <c r="G164" s="3490"/>
      <c r="M164" s="1950"/>
      <c r="O164" s="1952"/>
    </row>
    <row r="165" spans="1:15" ht="17.25" hidden="1" customHeight="1" x14ac:dyDescent="0.25">
      <c r="A165" s="1957">
        <v>42887</v>
      </c>
      <c r="B165" s="1948">
        <v>74.2</v>
      </c>
      <c r="C165" s="1891">
        <v>19.73</v>
      </c>
      <c r="D165" s="1891">
        <v>99.16</v>
      </c>
      <c r="E165" s="1850">
        <v>3460.36</v>
      </c>
      <c r="F165" s="3489" t="s">
        <v>4544</v>
      </c>
      <c r="G165" s="3490"/>
      <c r="M165" s="1950"/>
      <c r="O165" s="1952"/>
    </row>
    <row r="166" spans="1:15" ht="17.25" hidden="1" customHeight="1" x14ac:dyDescent="0.25">
      <c r="A166" s="1957">
        <v>42917</v>
      </c>
      <c r="B166" s="1948">
        <v>51.58</v>
      </c>
      <c r="C166" s="1891">
        <v>3.85</v>
      </c>
      <c r="D166" s="1891">
        <v>59.74</v>
      </c>
      <c r="E166" s="1850">
        <v>2042.27</v>
      </c>
      <c r="F166" s="3489" t="s">
        <v>4545</v>
      </c>
      <c r="G166" s="3490"/>
      <c r="M166" s="1950"/>
      <c r="O166" s="1952"/>
    </row>
    <row r="167" spans="1:15" ht="17.25" hidden="1" customHeight="1" x14ac:dyDescent="0.25">
      <c r="A167" s="1957">
        <v>42948</v>
      </c>
      <c r="B167" s="1948">
        <v>170.71</v>
      </c>
      <c r="C167" s="1891">
        <v>5.64</v>
      </c>
      <c r="D167" s="1891">
        <v>179.28</v>
      </c>
      <c r="E167" s="1850">
        <v>5979.07</v>
      </c>
      <c r="F167" s="3489" t="s">
        <v>4546</v>
      </c>
      <c r="G167" s="3490"/>
      <c r="M167" s="1950"/>
      <c r="O167" s="1952"/>
    </row>
    <row r="168" spans="1:15" ht="17.25" hidden="1" customHeight="1" x14ac:dyDescent="0.25">
      <c r="A168" s="1957">
        <v>42979</v>
      </c>
      <c r="B168" s="1948">
        <v>97.2</v>
      </c>
      <c r="C168" s="1891">
        <v>5.48</v>
      </c>
      <c r="D168" s="1891">
        <v>110.62</v>
      </c>
      <c r="E168" s="1850">
        <v>3708.58</v>
      </c>
      <c r="F168" s="3489" t="s">
        <v>4547</v>
      </c>
      <c r="G168" s="3490"/>
      <c r="M168" s="1950"/>
      <c r="O168" s="1952"/>
    </row>
    <row r="169" spans="1:15" ht="17.25" hidden="1" customHeight="1" x14ac:dyDescent="0.25">
      <c r="A169" s="1957">
        <v>43009</v>
      </c>
      <c r="B169" s="1948">
        <v>54.12</v>
      </c>
      <c r="C169" s="1891">
        <v>6.43</v>
      </c>
      <c r="D169" s="1891">
        <v>68.89</v>
      </c>
      <c r="E169" s="1850">
        <v>2361.08</v>
      </c>
      <c r="F169" s="3489" t="s">
        <v>4548</v>
      </c>
      <c r="G169" s="3490"/>
      <c r="M169" s="1950"/>
      <c r="O169" s="1952"/>
    </row>
    <row r="170" spans="1:15" ht="17.25" hidden="1" customHeight="1" x14ac:dyDescent="0.25">
      <c r="A170" s="1957">
        <v>43040</v>
      </c>
      <c r="B170" s="1948">
        <v>52.82</v>
      </c>
      <c r="C170" s="1891">
        <v>6.38</v>
      </c>
      <c r="D170" s="1891">
        <v>68.400000000000006</v>
      </c>
      <c r="E170" s="1850">
        <v>2345</v>
      </c>
      <c r="F170" s="3489" t="s">
        <v>4549</v>
      </c>
      <c r="G170" s="3490"/>
      <c r="M170" s="1950"/>
      <c r="O170" s="1952"/>
    </row>
    <row r="171" spans="1:15" ht="17.25" hidden="1" customHeight="1" x14ac:dyDescent="0.25">
      <c r="A171" s="1957">
        <v>43070</v>
      </c>
      <c r="B171" s="1948">
        <v>85.12</v>
      </c>
      <c r="C171" s="1891">
        <v>4.24</v>
      </c>
      <c r="D171" s="1891">
        <v>105.67</v>
      </c>
      <c r="E171" s="1850">
        <v>3595.71</v>
      </c>
      <c r="F171" s="3489" t="s">
        <v>4550</v>
      </c>
      <c r="G171" s="3490"/>
      <c r="M171" s="1950"/>
      <c r="O171" s="1952"/>
    </row>
    <row r="172" spans="1:15" ht="17.25" hidden="1" customHeight="1" x14ac:dyDescent="0.25">
      <c r="A172" s="1957">
        <v>43101</v>
      </c>
      <c r="B172" s="1948">
        <v>72.290000000000006</v>
      </c>
      <c r="C172" s="1891">
        <v>1.08</v>
      </c>
      <c r="D172" s="1891">
        <v>88.08</v>
      </c>
      <c r="E172" s="1850">
        <v>2942.7</v>
      </c>
      <c r="F172" s="3489" t="s">
        <v>4551</v>
      </c>
      <c r="G172" s="3490"/>
      <c r="M172" s="1950"/>
      <c r="O172" s="1952"/>
    </row>
    <row r="173" spans="1:15" ht="17.25" hidden="1" customHeight="1" x14ac:dyDescent="0.25">
      <c r="A173" s="1957">
        <v>43132</v>
      </c>
      <c r="B173" s="1948">
        <v>122.15</v>
      </c>
      <c r="C173" s="1891">
        <v>6.6</v>
      </c>
      <c r="D173" s="1891">
        <v>141.04</v>
      </c>
      <c r="E173" s="1850">
        <v>4651.05</v>
      </c>
      <c r="F173" s="3489" t="s">
        <v>4552</v>
      </c>
      <c r="G173" s="3490"/>
      <c r="M173" s="1950"/>
      <c r="O173" s="1952"/>
    </row>
    <row r="174" spans="1:15" ht="17.25" hidden="1" customHeight="1" x14ac:dyDescent="0.25">
      <c r="A174" s="1957">
        <v>43160</v>
      </c>
      <c r="B174" s="1948">
        <v>155.85</v>
      </c>
      <c r="C174" s="1891">
        <v>3.55</v>
      </c>
      <c r="D174" s="1891">
        <v>168.12</v>
      </c>
      <c r="E174" s="1850">
        <v>5619.62</v>
      </c>
      <c r="F174" s="3489" t="s">
        <v>4553</v>
      </c>
      <c r="G174" s="3490"/>
      <c r="M174" s="1950"/>
      <c r="O174" s="1952"/>
    </row>
    <row r="175" spans="1:15" ht="17.25" hidden="1" customHeight="1" x14ac:dyDescent="0.25">
      <c r="A175" s="1957">
        <v>43191</v>
      </c>
      <c r="B175" s="1948">
        <v>105.05</v>
      </c>
      <c r="C175" s="1891">
        <v>4.49</v>
      </c>
      <c r="D175" s="1891">
        <v>117.41</v>
      </c>
      <c r="E175" s="1850">
        <v>4012.87</v>
      </c>
      <c r="F175" s="3489" t="s">
        <v>4554</v>
      </c>
      <c r="G175" s="3490"/>
      <c r="M175" s="1950"/>
      <c r="O175" s="1952"/>
    </row>
    <row r="176" spans="1:15" ht="17.25" hidden="1" customHeight="1" x14ac:dyDescent="0.25">
      <c r="A176" s="1957">
        <v>43221</v>
      </c>
      <c r="B176" s="1948">
        <v>176.65</v>
      </c>
      <c r="C176" s="1891">
        <v>16.84</v>
      </c>
      <c r="D176" s="1891">
        <v>201.57</v>
      </c>
      <c r="E176" s="1850">
        <v>7035.45</v>
      </c>
      <c r="F176" s="3489" t="s">
        <v>4555</v>
      </c>
      <c r="G176" s="3490"/>
      <c r="M176" s="1950"/>
      <c r="O176" s="1952"/>
    </row>
    <row r="177" spans="1:16" ht="17.25" hidden="1" customHeight="1" x14ac:dyDescent="0.25">
      <c r="A177" s="1957">
        <v>43252</v>
      </c>
      <c r="B177" s="1948">
        <v>44.99</v>
      </c>
      <c r="C177" s="1891">
        <v>2.74</v>
      </c>
      <c r="D177" s="1891">
        <v>54.07</v>
      </c>
      <c r="E177" s="1850">
        <v>1873.44</v>
      </c>
      <c r="F177" s="3489" t="s">
        <v>4556</v>
      </c>
      <c r="G177" s="3490"/>
      <c r="M177" s="1950"/>
      <c r="O177" s="1952"/>
    </row>
    <row r="178" spans="1:16" ht="17.25" hidden="1" thickTop="1" x14ac:dyDescent="0.25">
      <c r="A178" s="1957">
        <v>43282</v>
      </c>
      <c r="B178" s="1948">
        <v>43.98</v>
      </c>
      <c r="C178" s="1891">
        <v>2.46</v>
      </c>
      <c r="D178" s="1891">
        <v>54.96</v>
      </c>
      <c r="E178" s="1850">
        <v>1902.97</v>
      </c>
      <c r="F178" s="3489" t="s">
        <v>4557</v>
      </c>
      <c r="G178" s="3490"/>
      <c r="M178" s="1950"/>
      <c r="O178" s="1952"/>
    </row>
    <row r="179" spans="1:16" ht="17.25" hidden="1" thickTop="1" x14ac:dyDescent="0.25">
      <c r="A179" s="1957">
        <v>43313</v>
      </c>
      <c r="B179" s="1948">
        <v>42.19</v>
      </c>
      <c r="C179" s="1891">
        <v>2.1</v>
      </c>
      <c r="D179" s="1891">
        <v>51.35</v>
      </c>
      <c r="E179" s="1850">
        <v>1781.03</v>
      </c>
      <c r="F179" s="3489" t="s">
        <v>4558</v>
      </c>
      <c r="G179" s="3490"/>
      <c r="M179" s="1950"/>
      <c r="O179" s="1952"/>
    </row>
    <row r="180" spans="1:16" ht="17.25" hidden="1" thickTop="1" x14ac:dyDescent="0.25">
      <c r="A180" s="1957">
        <v>43344</v>
      </c>
      <c r="B180" s="1948">
        <v>40.659999999999997</v>
      </c>
      <c r="C180" s="1891">
        <v>4.5</v>
      </c>
      <c r="D180" s="1891">
        <v>51.61</v>
      </c>
      <c r="E180" s="1850">
        <v>1781.98</v>
      </c>
      <c r="F180" s="3489" t="s">
        <v>4559</v>
      </c>
      <c r="G180" s="3490"/>
      <c r="M180" s="1950"/>
      <c r="O180" s="1952"/>
    </row>
    <row r="181" spans="1:16" ht="17.25" hidden="1" thickTop="1" x14ac:dyDescent="0.25">
      <c r="A181" s="1957">
        <v>43374</v>
      </c>
      <c r="B181" s="1948">
        <v>33.909999999999997</v>
      </c>
      <c r="C181" s="1891">
        <v>6.27</v>
      </c>
      <c r="D181" s="1891">
        <v>47.23</v>
      </c>
      <c r="E181" s="1850">
        <v>1640.59</v>
      </c>
      <c r="F181" s="3489" t="s">
        <v>4560</v>
      </c>
      <c r="G181" s="3490"/>
      <c r="M181" s="1950"/>
      <c r="O181" s="1952"/>
    </row>
    <row r="182" spans="1:16" ht="17.25" hidden="1" thickTop="1" x14ac:dyDescent="0.25">
      <c r="A182" s="1957">
        <v>43405</v>
      </c>
      <c r="B182" s="1948">
        <v>40.18</v>
      </c>
      <c r="C182" s="1891">
        <v>2.09</v>
      </c>
      <c r="D182" s="1891">
        <v>52.58</v>
      </c>
      <c r="E182" s="1850">
        <v>1828.88</v>
      </c>
      <c r="F182" s="3489" t="s">
        <v>4561</v>
      </c>
      <c r="G182" s="3490"/>
      <c r="M182" s="1950"/>
      <c r="O182" s="1952"/>
    </row>
    <row r="183" spans="1:16" ht="17.25" hidden="1" thickTop="1" x14ac:dyDescent="0.25">
      <c r="A183" s="1957">
        <v>43435</v>
      </c>
      <c r="B183" s="1948">
        <v>41.61</v>
      </c>
      <c r="C183" s="1891">
        <v>1.93</v>
      </c>
      <c r="D183" s="1891">
        <v>55.73</v>
      </c>
      <c r="E183" s="1850">
        <v>1925.79</v>
      </c>
      <c r="F183" s="3489" t="s">
        <v>4562</v>
      </c>
      <c r="G183" s="3490"/>
      <c r="M183" s="1950"/>
      <c r="O183" s="1952"/>
    </row>
    <row r="184" spans="1:16" ht="17.25" hidden="1" thickTop="1" x14ac:dyDescent="0.25">
      <c r="A184" s="1957">
        <v>43466</v>
      </c>
      <c r="B184" s="1948">
        <v>38.33</v>
      </c>
      <c r="C184" s="1891">
        <v>2.76</v>
      </c>
      <c r="D184" s="1891">
        <v>51.1</v>
      </c>
      <c r="E184" s="1850">
        <v>1760.4</v>
      </c>
      <c r="F184" s="3489" t="s">
        <v>4563</v>
      </c>
      <c r="G184" s="3490"/>
      <c r="M184" s="1950"/>
      <c r="O184" s="1952"/>
      <c r="P184" s="1714"/>
    </row>
    <row r="185" spans="1:16" ht="17.25" hidden="1" thickTop="1" x14ac:dyDescent="0.25">
      <c r="A185" s="1957">
        <v>43497</v>
      </c>
      <c r="B185" s="1948">
        <v>29.27</v>
      </c>
      <c r="C185" s="1891">
        <v>10.95</v>
      </c>
      <c r="D185" s="1891">
        <v>46.39</v>
      </c>
      <c r="E185" s="1850">
        <v>1599.61</v>
      </c>
      <c r="F185" s="3489" t="s">
        <v>4564</v>
      </c>
      <c r="G185" s="3490"/>
      <c r="M185" s="1950"/>
      <c r="N185" s="1950"/>
    </row>
    <row r="186" spans="1:16" ht="17.25" hidden="1" thickTop="1" x14ac:dyDescent="0.25">
      <c r="A186" s="1957">
        <v>43525</v>
      </c>
      <c r="B186" s="1948">
        <v>19.47</v>
      </c>
      <c r="C186" s="1891">
        <v>7.5</v>
      </c>
      <c r="D186" s="1891">
        <v>34.35</v>
      </c>
      <c r="E186" s="1850">
        <v>1196.19</v>
      </c>
      <c r="F186" s="3489" t="s">
        <v>4565</v>
      </c>
      <c r="G186" s="3490"/>
      <c r="M186" s="1950"/>
    </row>
    <row r="187" spans="1:16" ht="17.25" hidden="1" thickTop="1" x14ac:dyDescent="0.25">
      <c r="A187" s="1957">
        <v>43556</v>
      </c>
      <c r="B187" s="1948">
        <v>19.61</v>
      </c>
      <c r="C187" s="1891">
        <v>1.63</v>
      </c>
      <c r="D187" s="1891">
        <v>31.46</v>
      </c>
      <c r="E187" s="1850">
        <v>1105.1099999999999</v>
      </c>
      <c r="F187" s="3489" t="s">
        <v>4566</v>
      </c>
      <c r="G187" s="3490"/>
    </row>
    <row r="188" spans="1:16" ht="17.25" hidden="1" thickTop="1" x14ac:dyDescent="0.25">
      <c r="A188" s="1957">
        <v>43586</v>
      </c>
      <c r="B188" s="1948">
        <v>22.46</v>
      </c>
      <c r="C188" s="1891">
        <v>202.75</v>
      </c>
      <c r="D188" s="1891">
        <v>237.92</v>
      </c>
      <c r="E188" s="1850">
        <v>8457.9</v>
      </c>
      <c r="F188" s="3489" t="s">
        <v>4567</v>
      </c>
      <c r="G188" s="3490"/>
    </row>
    <row r="189" spans="1:16" ht="17.25" hidden="1" thickTop="1" x14ac:dyDescent="0.25">
      <c r="A189" s="1957">
        <v>43617</v>
      </c>
      <c r="B189" s="1948">
        <v>22.63</v>
      </c>
      <c r="C189" s="1891">
        <v>1.58</v>
      </c>
      <c r="D189" s="1891">
        <v>31.53</v>
      </c>
      <c r="E189" s="1850">
        <v>1121.2326229999999</v>
      </c>
      <c r="F189" s="3489" t="s">
        <v>4568</v>
      </c>
      <c r="G189" s="3490"/>
    </row>
    <row r="190" spans="1:16" ht="17.25" hidden="1" thickTop="1" x14ac:dyDescent="0.25">
      <c r="A190" s="1957">
        <v>43647</v>
      </c>
      <c r="B190" s="1948">
        <v>55.946874080000001</v>
      </c>
      <c r="C190" s="1891">
        <v>137.66948097</v>
      </c>
      <c r="D190" s="1891">
        <v>202.67218257348588</v>
      </c>
      <c r="E190" s="1850">
        <v>7313.11</v>
      </c>
      <c r="F190" s="3489" t="s">
        <v>4569</v>
      </c>
      <c r="G190" s="3490"/>
    </row>
    <row r="191" spans="1:16" ht="17.25" hidden="1" thickTop="1" x14ac:dyDescent="0.25">
      <c r="A191" s="1957">
        <v>43678</v>
      </c>
      <c r="B191" s="1948">
        <v>44.98</v>
      </c>
      <c r="C191" s="1891">
        <v>2.4900000000000002</v>
      </c>
      <c r="D191" s="1891">
        <v>58.713999999999999</v>
      </c>
      <c r="E191" s="1850">
        <v>2110.56</v>
      </c>
      <c r="F191" s="3489" t="s">
        <v>4570</v>
      </c>
      <c r="G191" s="3490"/>
    </row>
    <row r="192" spans="1:16" ht="17.25" hidden="1" thickTop="1" x14ac:dyDescent="0.25">
      <c r="A192" s="1957">
        <v>43709</v>
      </c>
      <c r="B192" s="1948">
        <v>55.97</v>
      </c>
      <c r="C192" s="1891">
        <v>3.19</v>
      </c>
      <c r="D192" s="1891">
        <v>65.3</v>
      </c>
      <c r="E192" s="1850">
        <v>2370.0500000000002</v>
      </c>
      <c r="F192" s="3489" t="s">
        <v>4571</v>
      </c>
      <c r="G192" s="3490"/>
    </row>
    <row r="193" spans="1:7" ht="17.25" hidden="1" thickTop="1" x14ac:dyDescent="0.25">
      <c r="A193" s="1957">
        <v>43739</v>
      </c>
      <c r="B193" s="1948">
        <v>28.74</v>
      </c>
      <c r="C193" s="1891">
        <v>2.54</v>
      </c>
      <c r="D193" s="1891">
        <v>39.340000000000003</v>
      </c>
      <c r="E193" s="1850">
        <v>1434.05</v>
      </c>
      <c r="F193" s="3489" t="s">
        <v>4572</v>
      </c>
      <c r="G193" s="3490"/>
    </row>
    <row r="194" spans="1:7" ht="17.25" hidden="1" thickTop="1" x14ac:dyDescent="0.25">
      <c r="A194" s="1957">
        <v>43770</v>
      </c>
      <c r="B194" s="1948">
        <v>34.598112699999994</v>
      </c>
      <c r="C194" s="1891">
        <v>7.9434623839885505</v>
      </c>
      <c r="D194" s="1891">
        <v>42.541575083988548</v>
      </c>
      <c r="E194" s="1850">
        <v>1556.91</v>
      </c>
      <c r="F194" s="3489" t="s">
        <v>4573</v>
      </c>
      <c r="G194" s="3490"/>
    </row>
    <row r="195" spans="1:7" ht="17.25" hidden="1" thickTop="1" x14ac:dyDescent="0.25">
      <c r="A195" s="1957">
        <v>43800</v>
      </c>
      <c r="B195" s="1948">
        <v>36.317514300000006</v>
      </c>
      <c r="C195" s="1891">
        <v>1.3479330199999999</v>
      </c>
      <c r="D195" s="1891">
        <v>47.383884382333058</v>
      </c>
      <c r="E195" s="1850">
        <v>1736.05</v>
      </c>
      <c r="F195" s="3489" t="s">
        <v>4574</v>
      </c>
      <c r="G195" s="3490"/>
    </row>
    <row r="196" spans="1:7" ht="17.25" hidden="1" thickTop="1" x14ac:dyDescent="0.25">
      <c r="A196" s="1957">
        <v>43831</v>
      </c>
      <c r="B196" s="1948">
        <v>39.72</v>
      </c>
      <c r="C196" s="1891">
        <v>2.4300000000000002</v>
      </c>
      <c r="D196" s="1891">
        <v>57.52</v>
      </c>
      <c r="E196" s="1850">
        <v>2108.19</v>
      </c>
      <c r="F196" s="3489" t="s">
        <v>4575</v>
      </c>
      <c r="G196" s="3490"/>
    </row>
    <row r="197" spans="1:7" ht="17.25" hidden="1" thickTop="1" x14ac:dyDescent="0.25">
      <c r="A197" s="1957">
        <v>43862</v>
      </c>
      <c r="B197" s="1948">
        <v>55.02</v>
      </c>
      <c r="C197" s="1891">
        <v>2.33</v>
      </c>
      <c r="D197" s="1891">
        <v>64.23</v>
      </c>
      <c r="E197" s="1850">
        <v>2406.65</v>
      </c>
      <c r="F197" s="3489" t="s">
        <v>4576</v>
      </c>
      <c r="G197" s="3490"/>
    </row>
    <row r="198" spans="1:7" ht="17.25" hidden="1" thickTop="1" x14ac:dyDescent="0.25">
      <c r="A198" s="1957">
        <v>43891</v>
      </c>
      <c r="B198" s="1948">
        <v>32.83</v>
      </c>
      <c r="C198" s="1891">
        <v>1.18</v>
      </c>
      <c r="D198" s="1891">
        <v>42.51</v>
      </c>
      <c r="E198" s="1850">
        <v>1620.33</v>
      </c>
      <c r="F198" s="3489" t="s">
        <v>4577</v>
      </c>
      <c r="G198" s="3490"/>
    </row>
    <row r="199" spans="1:7" ht="17.25" hidden="1" thickTop="1" x14ac:dyDescent="0.25">
      <c r="A199" s="1957">
        <v>43922</v>
      </c>
      <c r="B199" s="1948">
        <v>19.77</v>
      </c>
      <c r="C199" s="1891">
        <v>5.9</v>
      </c>
      <c r="D199" s="1891">
        <v>32.94</v>
      </c>
      <c r="E199" s="1850">
        <v>1318.44</v>
      </c>
      <c r="F199" s="3489" t="s">
        <v>4578</v>
      </c>
      <c r="G199" s="3490"/>
    </row>
    <row r="200" spans="1:7" ht="17.25" hidden="1" thickTop="1" x14ac:dyDescent="0.25">
      <c r="A200" s="1957">
        <v>43952</v>
      </c>
      <c r="B200" s="1948">
        <v>7.99</v>
      </c>
      <c r="C200" s="1891">
        <v>67.2</v>
      </c>
      <c r="D200" s="1891">
        <v>77.3</v>
      </c>
      <c r="E200" s="1850">
        <v>3112.19</v>
      </c>
      <c r="F200" s="3489" t="s">
        <v>4579</v>
      </c>
      <c r="G200" s="3490"/>
    </row>
    <row r="201" spans="1:7" ht="17.25" hidden="1" thickTop="1" x14ac:dyDescent="0.25">
      <c r="A201" s="1957">
        <v>43983</v>
      </c>
      <c r="B201" s="1948">
        <v>13.37</v>
      </c>
      <c r="C201" s="1891">
        <v>1.8</v>
      </c>
      <c r="D201" s="1891">
        <v>18.440000000000001</v>
      </c>
      <c r="E201" s="1850">
        <v>742.63</v>
      </c>
      <c r="F201" s="3489" t="s">
        <v>4580</v>
      </c>
      <c r="G201" s="3490"/>
    </row>
    <row r="202" spans="1:7" ht="17.25" thickTop="1" x14ac:dyDescent="0.25">
      <c r="A202" s="1957">
        <v>44013</v>
      </c>
      <c r="B202" s="1948">
        <v>8.9499999999999993</v>
      </c>
      <c r="C202" s="1891">
        <v>1.78</v>
      </c>
      <c r="D202" s="1891">
        <v>14.06</v>
      </c>
      <c r="E202" s="1850">
        <v>566.14</v>
      </c>
      <c r="F202" s="3489" t="s">
        <v>4581</v>
      </c>
      <c r="G202" s="3490"/>
    </row>
    <row r="203" spans="1:7" ht="16.5" x14ac:dyDescent="0.25">
      <c r="A203" s="1957">
        <v>44044</v>
      </c>
      <c r="B203" s="1948">
        <v>17.43</v>
      </c>
      <c r="C203" s="1891">
        <v>1.27</v>
      </c>
      <c r="D203" s="1891">
        <v>21.76</v>
      </c>
      <c r="E203" s="1850">
        <v>866.72</v>
      </c>
      <c r="F203" s="3489" t="s">
        <v>4582</v>
      </c>
      <c r="G203" s="3490"/>
    </row>
    <row r="204" spans="1:7" ht="16.5" x14ac:dyDescent="0.25">
      <c r="A204" s="1957">
        <v>44075</v>
      </c>
      <c r="B204" s="1948">
        <v>10.78</v>
      </c>
      <c r="C204" s="1891">
        <v>6.33</v>
      </c>
      <c r="D204" s="1891">
        <v>20.34</v>
      </c>
      <c r="E204" s="1850">
        <v>810.35</v>
      </c>
      <c r="F204" s="3489" t="s">
        <v>4583</v>
      </c>
      <c r="G204" s="3490"/>
    </row>
    <row r="205" spans="1:7" ht="16.5" x14ac:dyDescent="0.25">
      <c r="A205" s="1957">
        <v>44105</v>
      </c>
      <c r="B205" s="1948">
        <v>13.19</v>
      </c>
      <c r="C205" s="1891">
        <v>1.86</v>
      </c>
      <c r="D205" s="1891">
        <v>19.02</v>
      </c>
      <c r="E205" s="1850">
        <v>761.8</v>
      </c>
      <c r="F205" s="3489" t="s">
        <v>4584</v>
      </c>
      <c r="G205" s="3490"/>
    </row>
    <row r="206" spans="1:7" ht="16.5" x14ac:dyDescent="0.25">
      <c r="A206" s="1957">
        <v>44136</v>
      </c>
      <c r="B206" s="1948">
        <v>15.88</v>
      </c>
      <c r="C206" s="1891">
        <v>2.2400000000000002</v>
      </c>
      <c r="D206" s="1891">
        <v>21.12</v>
      </c>
      <c r="E206" s="1850">
        <v>848.25</v>
      </c>
      <c r="F206" s="3489" t="s">
        <v>4585</v>
      </c>
      <c r="G206" s="3490"/>
    </row>
    <row r="207" spans="1:7" ht="16.5" x14ac:dyDescent="0.25">
      <c r="A207" s="1957">
        <v>44166</v>
      </c>
      <c r="B207" s="1948">
        <v>42.410464060000002</v>
      </c>
      <c r="C207" s="1891">
        <v>1.68349628</v>
      </c>
      <c r="D207" s="1891">
        <v>48.768692449974566</v>
      </c>
      <c r="E207" s="1850">
        <v>1942.59</v>
      </c>
      <c r="F207" s="3489" t="s">
        <v>4586</v>
      </c>
      <c r="G207" s="3490"/>
    </row>
    <row r="208" spans="1:7" ht="16.5" x14ac:dyDescent="0.25">
      <c r="A208" s="1957">
        <v>44197</v>
      </c>
      <c r="B208" s="1948">
        <v>13.77</v>
      </c>
      <c r="C208" s="1891">
        <v>3.58</v>
      </c>
      <c r="D208" s="1891">
        <v>20.47</v>
      </c>
      <c r="E208" s="1850">
        <v>811.64</v>
      </c>
      <c r="F208" s="3489" t="s">
        <v>4587</v>
      </c>
      <c r="G208" s="3490"/>
    </row>
    <row r="209" spans="1:7" ht="16.5" x14ac:dyDescent="0.25">
      <c r="A209" s="1957">
        <v>44228</v>
      </c>
      <c r="B209" s="1948">
        <v>10.5</v>
      </c>
      <c r="C209" s="1891">
        <v>1.7</v>
      </c>
      <c r="D209" s="1891">
        <v>15.45</v>
      </c>
      <c r="E209" s="1850">
        <v>618.22</v>
      </c>
      <c r="F209" s="3489" t="s">
        <v>4588</v>
      </c>
      <c r="G209" s="3490"/>
    </row>
    <row r="210" spans="1:7" s="336" customFormat="1" ht="18" customHeight="1" x14ac:dyDescent="0.25">
      <c r="A210" s="1957">
        <v>44256</v>
      </c>
      <c r="B210" s="1948">
        <v>9.0459417700000007</v>
      </c>
      <c r="C210" s="1891">
        <v>0.91555689000000018</v>
      </c>
      <c r="D210" s="1891">
        <v>11.68</v>
      </c>
      <c r="E210" s="1850">
        <v>471.8</v>
      </c>
      <c r="F210" s="3489" t="s">
        <v>4589</v>
      </c>
      <c r="G210" s="3490"/>
    </row>
    <row r="211" spans="1:7" s="336" customFormat="1" ht="18" customHeight="1" x14ac:dyDescent="0.25">
      <c r="A211" s="1957">
        <v>44287</v>
      </c>
      <c r="B211" s="1948">
        <v>8.8699999999999992</v>
      </c>
      <c r="C211" s="1891">
        <v>1.7833556700000002</v>
      </c>
      <c r="D211" s="1891">
        <v>12.86</v>
      </c>
      <c r="E211" s="1850">
        <v>524.52</v>
      </c>
      <c r="F211" s="3489" t="s">
        <v>4590</v>
      </c>
      <c r="G211" s="3490"/>
    </row>
    <row r="212" spans="1:7" s="336" customFormat="1" ht="18" customHeight="1" x14ac:dyDescent="0.25">
      <c r="A212" s="1957">
        <v>44317</v>
      </c>
      <c r="B212" s="1948">
        <v>7.0565552900000004</v>
      </c>
      <c r="C212" s="1891">
        <v>10.96272037</v>
      </c>
      <c r="D212" s="1891">
        <v>21.69</v>
      </c>
      <c r="E212" s="1850">
        <v>884.25</v>
      </c>
      <c r="F212" s="3489" t="s">
        <v>4591</v>
      </c>
      <c r="G212" s="3490"/>
    </row>
    <row r="213" spans="1:7" s="336" customFormat="1" ht="18" customHeight="1" x14ac:dyDescent="0.25">
      <c r="A213" s="1957">
        <v>44348</v>
      </c>
      <c r="B213" s="1948">
        <v>51.269436660000004</v>
      </c>
      <c r="C213" s="1891">
        <v>8.11</v>
      </c>
      <c r="D213" s="1891">
        <v>61.07</v>
      </c>
      <c r="E213" s="1850">
        <v>2522.6999999999998</v>
      </c>
      <c r="F213" s="3489" t="s">
        <v>4592</v>
      </c>
      <c r="G213" s="3490"/>
    </row>
    <row r="214" spans="1:7" s="336" customFormat="1" ht="18" customHeight="1" x14ac:dyDescent="0.25">
      <c r="A214" s="1957">
        <v>44378</v>
      </c>
      <c r="B214" s="1948">
        <v>12.361380519999999</v>
      </c>
      <c r="C214" s="1891">
        <v>1.7925805800000001</v>
      </c>
      <c r="D214" s="1891">
        <v>16.34</v>
      </c>
      <c r="E214" s="1850">
        <v>701.04</v>
      </c>
      <c r="F214" s="3489" t="s">
        <v>4593</v>
      </c>
      <c r="G214" s="3490"/>
    </row>
    <row r="215" spans="1:7" s="336" customFormat="1" ht="18" customHeight="1" x14ac:dyDescent="0.25">
      <c r="A215" s="1957">
        <v>44409</v>
      </c>
      <c r="B215" s="1948">
        <v>8.4991085099999992</v>
      </c>
      <c r="C215" s="1891">
        <v>2.7719187300000003</v>
      </c>
      <c r="D215" s="1891">
        <v>12.93</v>
      </c>
      <c r="E215" s="1850">
        <v>555.09</v>
      </c>
      <c r="F215" s="3489" t="s">
        <v>4594</v>
      </c>
      <c r="G215" s="3490"/>
    </row>
    <row r="216" spans="1:7" s="336" customFormat="1" ht="18" customHeight="1" x14ac:dyDescent="0.25">
      <c r="A216" s="1957">
        <v>44440</v>
      </c>
      <c r="B216" s="1948">
        <v>11.894251759999998</v>
      </c>
      <c r="C216" s="1891">
        <v>11.525916090000001</v>
      </c>
      <c r="D216" s="1891">
        <v>26.41</v>
      </c>
      <c r="E216" s="1850">
        <v>1131.77</v>
      </c>
      <c r="F216" s="3489" t="s">
        <v>4595</v>
      </c>
      <c r="G216" s="3490"/>
    </row>
    <row r="217" spans="1:7" s="336" customFormat="1" ht="18" customHeight="1" x14ac:dyDescent="0.25">
      <c r="A217" s="1957">
        <v>44470</v>
      </c>
      <c r="B217" s="1948">
        <v>7.9263375500000004</v>
      </c>
      <c r="C217" s="1891">
        <v>1.9705972499999997</v>
      </c>
      <c r="D217" s="1891">
        <v>12.48</v>
      </c>
      <c r="E217" s="1850">
        <v>537.22</v>
      </c>
      <c r="F217" s="3489" t="s">
        <v>4596</v>
      </c>
      <c r="G217" s="3490"/>
    </row>
    <row r="218" spans="1:7" s="336" customFormat="1" ht="18" customHeight="1" x14ac:dyDescent="0.25">
      <c r="A218" s="1957">
        <v>44501</v>
      </c>
      <c r="B218" s="1948">
        <v>13</v>
      </c>
      <c r="C218" s="1891">
        <v>2.34</v>
      </c>
      <c r="D218" s="1891">
        <v>18.88</v>
      </c>
      <c r="E218" s="1850">
        <v>820.83</v>
      </c>
      <c r="F218" s="3489" t="s">
        <v>4597</v>
      </c>
      <c r="G218" s="3490"/>
    </row>
    <row r="219" spans="1:7" s="336" customFormat="1" ht="18" customHeight="1" x14ac:dyDescent="0.25">
      <c r="A219" s="1957">
        <v>44531</v>
      </c>
      <c r="B219" s="1948">
        <v>11.351227510000001</v>
      </c>
      <c r="C219" s="1891">
        <v>3.7605743599999997</v>
      </c>
      <c r="D219" s="1891">
        <v>19.3</v>
      </c>
      <c r="E219" s="1850">
        <v>844.23</v>
      </c>
      <c r="F219" s="3489" t="s">
        <v>4598</v>
      </c>
      <c r="G219" s="3490"/>
    </row>
    <row r="220" spans="1:7" s="336" customFormat="1" ht="18" customHeight="1" x14ac:dyDescent="0.25">
      <c r="A220" s="1957">
        <v>44562</v>
      </c>
      <c r="B220" s="1948">
        <v>10.600160489999999</v>
      </c>
      <c r="C220" s="1891">
        <v>7.3011858000000007</v>
      </c>
      <c r="D220" s="1891">
        <v>22.79</v>
      </c>
      <c r="E220" s="1850">
        <v>1001.39</v>
      </c>
      <c r="F220" s="3489" t="s">
        <v>4599</v>
      </c>
      <c r="G220" s="3490"/>
    </row>
    <row r="221" spans="1:7" s="336" customFormat="1" ht="18" customHeight="1" x14ac:dyDescent="0.25">
      <c r="A221" s="1957">
        <v>44593</v>
      </c>
      <c r="B221" s="1948">
        <v>18.255956319999999</v>
      </c>
      <c r="C221" s="1891">
        <v>3.9692368200000003</v>
      </c>
      <c r="D221" s="1891">
        <v>24.61</v>
      </c>
      <c r="E221" s="1850">
        <v>1085.58</v>
      </c>
      <c r="F221" s="3489" t="s">
        <v>4600</v>
      </c>
      <c r="G221" s="3490"/>
    </row>
    <row r="222" spans="1:7" s="336" customFormat="1" ht="18" customHeight="1" x14ac:dyDescent="0.25">
      <c r="A222" s="1957">
        <v>44621</v>
      </c>
      <c r="B222" s="1948">
        <v>7.9747900599999992</v>
      </c>
      <c r="C222" s="1891">
        <v>4.5635680800000005</v>
      </c>
      <c r="D222" s="1891">
        <v>17.04</v>
      </c>
      <c r="E222" s="1850">
        <v>757.79</v>
      </c>
      <c r="F222" s="3489" t="s">
        <v>4601</v>
      </c>
      <c r="G222" s="3490"/>
    </row>
    <row r="223" spans="1:7" s="336" customFormat="1" ht="18" customHeight="1" x14ac:dyDescent="0.25">
      <c r="A223" s="1957">
        <v>44652</v>
      </c>
      <c r="B223" s="1948">
        <v>4.6111698099999998</v>
      </c>
      <c r="C223" s="1891">
        <v>6.5653724899999997</v>
      </c>
      <c r="D223" s="1891">
        <v>13.6</v>
      </c>
      <c r="E223" s="1850">
        <v>595.20000000000005</v>
      </c>
      <c r="F223" s="3489" t="s">
        <v>4602</v>
      </c>
      <c r="G223" s="3490"/>
    </row>
    <row r="224" spans="1:7" s="336" customFormat="1" ht="18" customHeight="1" x14ac:dyDescent="0.25">
      <c r="A224" s="1957">
        <v>44682</v>
      </c>
      <c r="B224" s="1948">
        <v>2.6339439499999995</v>
      </c>
      <c r="C224" s="1891">
        <v>15.048955139999999</v>
      </c>
      <c r="D224" s="1891">
        <v>19.93</v>
      </c>
      <c r="E224" s="1850">
        <v>861.61</v>
      </c>
      <c r="F224" s="3489" t="s">
        <v>4603</v>
      </c>
      <c r="G224" s="3490"/>
    </row>
    <row r="225" spans="1:7" s="336" customFormat="1" ht="18" customHeight="1" x14ac:dyDescent="0.25">
      <c r="A225" s="1957">
        <v>44713</v>
      </c>
      <c r="B225" s="1948">
        <v>7.936860030000001</v>
      </c>
      <c r="C225" s="1891">
        <v>3.7040520500000005</v>
      </c>
      <c r="D225" s="1891">
        <v>15.566483739651897</v>
      </c>
      <c r="E225" s="1850">
        <v>694.83635800000002</v>
      </c>
      <c r="F225" s="3489" t="s">
        <v>4604</v>
      </c>
      <c r="G225" s="3490"/>
    </row>
    <row r="226" spans="1:7" s="336" customFormat="1" ht="18" customHeight="1" thickBot="1" x14ac:dyDescent="0.3">
      <c r="A226" s="1963">
        <v>44743</v>
      </c>
      <c r="B226" s="1964">
        <v>5.54</v>
      </c>
      <c r="C226" s="1965">
        <v>7.0579999999999998</v>
      </c>
      <c r="D226" s="1965">
        <v>17.170000000000002</v>
      </c>
      <c r="E226" s="1966">
        <v>776.1</v>
      </c>
      <c r="F226" s="3493" t="s">
        <v>4605</v>
      </c>
      <c r="G226" s="3494"/>
    </row>
    <row r="227" spans="1:7" s="336" customFormat="1" ht="18.95" customHeight="1" thickTop="1" x14ac:dyDescent="0.25">
      <c r="A227" s="339" t="s">
        <v>4606</v>
      </c>
      <c r="B227" s="1967"/>
      <c r="C227" s="1967"/>
      <c r="D227" s="1967"/>
      <c r="E227" s="1967"/>
      <c r="F227" s="343"/>
    </row>
    <row r="228" spans="1:7" s="336" customFormat="1" ht="18.95" customHeight="1" x14ac:dyDescent="0.25">
      <c r="A228" s="339" t="s">
        <v>4607</v>
      </c>
      <c r="B228" s="1967"/>
      <c r="C228" s="1967"/>
      <c r="D228" s="1967"/>
      <c r="E228" s="1967"/>
      <c r="F228" s="343"/>
    </row>
    <row r="229" spans="1:7" s="336" customFormat="1" ht="18.95" customHeight="1" x14ac:dyDescent="0.25">
      <c r="A229" s="336" t="s">
        <v>396</v>
      </c>
      <c r="B229" s="1967"/>
      <c r="C229" s="1967"/>
      <c r="D229" s="1967"/>
      <c r="E229" s="1967"/>
      <c r="F229" s="343"/>
    </row>
    <row r="230" spans="1:7" s="435" customFormat="1" ht="18.95" customHeight="1" x14ac:dyDescent="0.25">
      <c r="A230" s="1968" t="s">
        <v>3907</v>
      </c>
      <c r="B230" s="1967"/>
      <c r="C230" s="1967"/>
      <c r="D230" s="1967"/>
      <c r="E230" s="1967"/>
      <c r="F230" s="343"/>
      <c r="G230" s="336"/>
    </row>
    <row r="231" spans="1:7" x14ac:dyDescent="0.25">
      <c r="A231" s="428"/>
      <c r="C231" s="1969"/>
      <c r="D231" s="1970"/>
      <c r="G231" s="435"/>
    </row>
    <row r="232" spans="1:7" ht="15" customHeight="1" x14ac:dyDescent="0.25">
      <c r="A232" s="866"/>
      <c r="B232" s="1950"/>
      <c r="C232" s="1950"/>
      <c r="D232" s="1971"/>
      <c r="F232" s="1969"/>
    </row>
    <row r="233" spans="1:7" s="435" customFormat="1" ht="17.25" customHeight="1" x14ac:dyDescent="0.25">
      <c r="A233" s="1972"/>
      <c r="B233" s="428"/>
      <c r="C233" s="428"/>
      <c r="D233" s="428"/>
      <c r="E233" s="428"/>
      <c r="F233" s="428"/>
      <c r="G233" s="1930"/>
    </row>
    <row r="234" spans="1:7" s="435" customFormat="1" ht="17.25" customHeight="1" x14ac:dyDescent="0.25">
      <c r="A234" s="1973"/>
      <c r="C234" s="408"/>
      <c r="D234" s="1974"/>
    </row>
    <row r="235" spans="1:7" s="435" customFormat="1" x14ac:dyDescent="0.25">
      <c r="A235" s="1973"/>
      <c r="C235" s="408"/>
      <c r="D235" s="1974"/>
    </row>
    <row r="236" spans="1:7" x14ac:dyDescent="0.25">
      <c r="A236" s="1973"/>
      <c r="B236" s="435"/>
      <c r="C236" s="408"/>
      <c r="D236" s="1974"/>
      <c r="E236" s="435"/>
      <c r="F236" s="435"/>
      <c r="G236" s="435"/>
    </row>
    <row r="238" spans="1:7" x14ac:dyDescent="0.25">
      <c r="A238" s="1975"/>
    </row>
    <row r="241" spans="1:6" x14ac:dyDescent="0.25">
      <c r="F241" s="428" t="s">
        <v>2027</v>
      </c>
    </row>
    <row r="254" spans="1:6" x14ac:dyDescent="0.25">
      <c r="A254" s="428"/>
      <c r="D254" s="1976"/>
    </row>
  </sheetData>
  <mergeCells count="223">
    <mergeCell ref="F226:G226"/>
    <mergeCell ref="F220:G220"/>
    <mergeCell ref="F221:G221"/>
    <mergeCell ref="F222:G222"/>
    <mergeCell ref="F223:G223"/>
    <mergeCell ref="F224:G224"/>
    <mergeCell ref="F225:G225"/>
    <mergeCell ref="F214:G214"/>
    <mergeCell ref="F215:G215"/>
    <mergeCell ref="F216:G216"/>
    <mergeCell ref="F217:G217"/>
    <mergeCell ref="F218:G218"/>
    <mergeCell ref="F219:G219"/>
    <mergeCell ref="F208:G208"/>
    <mergeCell ref="F209:G209"/>
    <mergeCell ref="F210:G210"/>
    <mergeCell ref="F211:G211"/>
    <mergeCell ref="F212:G212"/>
    <mergeCell ref="F213:G213"/>
    <mergeCell ref="F202:G202"/>
    <mergeCell ref="F203:G203"/>
    <mergeCell ref="F204:G204"/>
    <mergeCell ref="F205:G205"/>
    <mergeCell ref="F206:G206"/>
    <mergeCell ref="F207:G207"/>
    <mergeCell ref="F196:G196"/>
    <mergeCell ref="F197:G197"/>
    <mergeCell ref="F198:G198"/>
    <mergeCell ref="F199:G199"/>
    <mergeCell ref="F200:G200"/>
    <mergeCell ref="F201:G201"/>
    <mergeCell ref="F190:G190"/>
    <mergeCell ref="F191:G191"/>
    <mergeCell ref="F192:G192"/>
    <mergeCell ref="F193:G193"/>
    <mergeCell ref="F194:G194"/>
    <mergeCell ref="F195:G195"/>
    <mergeCell ref="F184:G184"/>
    <mergeCell ref="F185:G185"/>
    <mergeCell ref="F186:G186"/>
    <mergeCell ref="F187:G187"/>
    <mergeCell ref="F188:G188"/>
    <mergeCell ref="F189:G189"/>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1:G21"/>
    <mergeCell ref="F22:G22"/>
    <mergeCell ref="F23:G23"/>
    <mergeCell ref="F24:G24"/>
    <mergeCell ref="F25:G25"/>
    <mergeCell ref="F27:G27"/>
    <mergeCell ref="F18:G18"/>
    <mergeCell ref="F19:G19"/>
    <mergeCell ref="F20:G20"/>
    <mergeCell ref="F9:G9"/>
    <mergeCell ref="F10:G10"/>
    <mergeCell ref="F11:G11"/>
    <mergeCell ref="F12:G12"/>
    <mergeCell ref="F13:G13"/>
    <mergeCell ref="F14:G14"/>
    <mergeCell ref="D3:E3"/>
    <mergeCell ref="F3:G3"/>
    <mergeCell ref="F4:G4"/>
    <mergeCell ref="F5:G5"/>
    <mergeCell ref="F6:G6"/>
    <mergeCell ref="F7:G7"/>
    <mergeCell ref="F15:G15"/>
    <mergeCell ref="F16:G16"/>
    <mergeCell ref="F17:G17"/>
  </mergeCells>
  <printOptions horizontalCentered="1"/>
  <pageMargins left="0.75" right="0.75" top="0.75" bottom="0.75" header="0.31496062992126" footer="0"/>
  <pageSetup paperSize="9" scale="76"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CF3CC-E3FC-4220-97D5-96E79FED893E}">
  <sheetPr>
    <pageSetUpPr fitToPage="1"/>
  </sheetPr>
  <dimension ref="A1:S240"/>
  <sheetViews>
    <sheetView showGridLines="0" topLeftCell="A82" zoomScale="85" zoomScaleNormal="85" zoomScaleSheetLayoutView="70" workbookViewId="0">
      <selection activeCell="C112" sqref="C112"/>
    </sheetView>
  </sheetViews>
  <sheetFormatPr defaultColWidth="8.85546875" defaultRowHeight="15" x14ac:dyDescent="0.25"/>
  <cols>
    <col min="1" max="1" width="13.42578125" style="2054" customWidth="1"/>
    <col min="2" max="3" width="16.140625" style="2054" customWidth="1"/>
    <col min="4" max="4" width="14.28515625" style="2054" customWidth="1"/>
    <col min="5" max="5" width="15.7109375" style="2054" customWidth="1"/>
    <col min="6" max="7" width="14" style="2054" customWidth="1"/>
    <col min="8" max="8" width="10.7109375" style="2054" bestFit="1" customWidth="1"/>
    <col min="9" max="15" width="12.85546875" style="2054" customWidth="1"/>
    <col min="16" max="16" width="4.28515625" style="2054" customWidth="1"/>
    <col min="17" max="17" width="13.28515625" style="2054" bestFit="1" customWidth="1"/>
    <col min="18" max="16384" width="8.85546875" style="2054"/>
  </cols>
  <sheetData>
    <row r="1" spans="1:15" s="1978" customFormat="1" ht="17.25" x14ac:dyDescent="0.25">
      <c r="A1" s="1977" t="s">
        <v>4608</v>
      </c>
    </row>
    <row r="2" spans="1:15" s="1980" customFormat="1" ht="18" customHeight="1" thickBot="1" x14ac:dyDescent="0.3">
      <c r="A2" s="1979"/>
      <c r="J2" s="1981"/>
      <c r="K2" s="1981"/>
    </row>
    <row r="3" spans="1:15" s="1984" customFormat="1" ht="16.5" x14ac:dyDescent="0.25">
      <c r="A3" s="3497" t="s">
        <v>1</v>
      </c>
      <c r="B3" s="1982" t="s">
        <v>4609</v>
      </c>
      <c r="C3" s="1982" t="s">
        <v>4096</v>
      </c>
      <c r="D3" s="1982" t="s">
        <v>4610</v>
      </c>
      <c r="E3" s="1982" t="s">
        <v>4611</v>
      </c>
      <c r="F3" s="1982" t="s">
        <v>4612</v>
      </c>
      <c r="G3" s="1982" t="s">
        <v>4096</v>
      </c>
      <c r="H3" s="1983"/>
      <c r="I3" s="1983"/>
      <c r="J3" s="1983"/>
      <c r="K3" s="1983"/>
      <c r="L3" s="1983"/>
      <c r="M3" s="1983"/>
      <c r="N3" s="1983"/>
      <c r="O3" s="1983"/>
    </row>
    <row r="4" spans="1:15" s="1984" customFormat="1" ht="16.5" x14ac:dyDescent="0.25">
      <c r="A4" s="3498"/>
      <c r="B4" s="1985" t="s">
        <v>4613</v>
      </c>
      <c r="C4" s="1985" t="s">
        <v>4614</v>
      </c>
      <c r="D4" s="1985" t="s">
        <v>4615</v>
      </c>
      <c r="E4" s="1985" t="s">
        <v>4616</v>
      </c>
      <c r="F4" s="1985" t="s">
        <v>4613</v>
      </c>
      <c r="G4" s="1985" t="s">
        <v>4614</v>
      </c>
      <c r="H4" s="1983"/>
      <c r="I4" s="1983"/>
      <c r="J4" s="1983"/>
      <c r="K4" s="1983"/>
      <c r="L4" s="1983"/>
      <c r="M4" s="1983"/>
      <c r="N4" s="1983"/>
      <c r="O4" s="1983"/>
    </row>
    <row r="5" spans="1:15" s="1984" customFormat="1" ht="16.5" x14ac:dyDescent="0.25">
      <c r="A5" s="3498"/>
      <c r="B5" s="1985"/>
      <c r="C5" s="1985" t="s">
        <v>4617</v>
      </c>
      <c r="D5" s="1985"/>
      <c r="E5" s="1985"/>
      <c r="F5" s="1985"/>
      <c r="G5" s="1985" t="s">
        <v>4618</v>
      </c>
      <c r="H5" s="1983"/>
      <c r="I5" s="1983"/>
      <c r="J5" s="1983"/>
      <c r="K5" s="1983"/>
      <c r="L5" s="1983"/>
      <c r="M5" s="1983"/>
      <c r="N5" s="1983"/>
      <c r="O5" s="1983"/>
    </row>
    <row r="6" spans="1:15" s="1988" customFormat="1" ht="29.25" customHeight="1" thickBot="1" x14ac:dyDescent="0.3">
      <c r="A6" s="3499"/>
      <c r="B6" s="1986" t="s">
        <v>4619</v>
      </c>
      <c r="C6" s="1986" t="s">
        <v>4306</v>
      </c>
      <c r="D6" s="1986" t="s">
        <v>4620</v>
      </c>
      <c r="E6" s="1986" t="s">
        <v>4621</v>
      </c>
      <c r="F6" s="1986" t="s">
        <v>4619</v>
      </c>
      <c r="G6" s="1986" t="s">
        <v>4306</v>
      </c>
      <c r="H6" s="1987"/>
      <c r="I6" s="1987"/>
      <c r="J6" s="1987"/>
      <c r="K6" s="1987"/>
      <c r="L6" s="1987"/>
      <c r="M6" s="1987"/>
      <c r="N6" s="1987"/>
      <c r="O6" s="1987"/>
    </row>
    <row r="7" spans="1:15" s="1993" customFormat="1" ht="16.5" hidden="1" x14ac:dyDescent="0.3">
      <c r="A7" s="1989">
        <v>42370</v>
      </c>
      <c r="B7" s="1990">
        <v>80.3</v>
      </c>
      <c r="C7" s="1583">
        <v>36.299999999999997</v>
      </c>
      <c r="D7" s="1991">
        <v>1066.5</v>
      </c>
      <c r="E7" s="1583">
        <v>3.4</v>
      </c>
      <c r="F7" s="1992" t="s">
        <v>197</v>
      </c>
      <c r="G7" s="1583" t="s">
        <v>197</v>
      </c>
    </row>
    <row r="8" spans="1:15" s="1993" customFormat="1" ht="16.5" hidden="1" x14ac:dyDescent="0.3">
      <c r="A8" s="1989">
        <v>42401</v>
      </c>
      <c r="B8" s="1990">
        <v>71.099999999999994</v>
      </c>
      <c r="C8" s="1583" t="s">
        <v>4622</v>
      </c>
      <c r="D8" s="1991">
        <v>1193.25</v>
      </c>
      <c r="E8" s="1583">
        <v>2.5</v>
      </c>
      <c r="F8" s="1992" t="s">
        <v>197</v>
      </c>
      <c r="G8" s="1583" t="s">
        <v>197</v>
      </c>
    </row>
    <row r="9" spans="1:15" s="1993" customFormat="1" ht="16.5" hidden="1" x14ac:dyDescent="0.3">
      <c r="A9" s="1989">
        <v>42430</v>
      </c>
      <c r="B9" s="1990">
        <v>50</v>
      </c>
      <c r="C9" s="1583">
        <v>35.700000000000003</v>
      </c>
      <c r="D9" s="1991">
        <v>960</v>
      </c>
      <c r="E9" s="1583">
        <v>2.7</v>
      </c>
      <c r="F9" s="1992" t="s">
        <v>197</v>
      </c>
      <c r="G9" s="1583" t="s">
        <v>197</v>
      </c>
    </row>
    <row r="10" spans="1:15" s="1993" customFormat="1" ht="16.5" hidden="1" x14ac:dyDescent="0.3">
      <c r="A10" s="1989">
        <v>42461</v>
      </c>
      <c r="B10" s="1990">
        <v>16.600000000000001</v>
      </c>
      <c r="C10" s="1583">
        <v>35.549999999999997</v>
      </c>
      <c r="D10" s="1991" t="s">
        <v>197</v>
      </c>
      <c r="E10" s="1583" t="s">
        <v>197</v>
      </c>
      <c r="F10" s="1992" t="s">
        <v>197</v>
      </c>
      <c r="G10" s="1583" t="s">
        <v>197</v>
      </c>
    </row>
    <row r="11" spans="1:15" s="1993" customFormat="1" ht="16.5" hidden="1" x14ac:dyDescent="0.3">
      <c r="A11" s="1989">
        <v>42491</v>
      </c>
      <c r="B11" s="1583">
        <v>73.05</v>
      </c>
      <c r="C11" s="1583">
        <v>35.35</v>
      </c>
      <c r="D11" s="1994">
        <v>1000</v>
      </c>
      <c r="E11" s="1583">
        <v>3.7</v>
      </c>
      <c r="F11" s="1992" t="s">
        <v>197</v>
      </c>
      <c r="G11" s="1583" t="s">
        <v>197</v>
      </c>
    </row>
    <row r="12" spans="1:15" s="1993" customFormat="1" ht="16.5" hidden="1" x14ac:dyDescent="0.3">
      <c r="A12" s="1989">
        <v>42522</v>
      </c>
      <c r="B12" s="1992">
        <v>96</v>
      </c>
      <c r="C12" s="1583" t="s">
        <v>4623</v>
      </c>
      <c r="D12" s="1991">
        <v>3424.5149999999999</v>
      </c>
      <c r="E12" s="1583" t="s">
        <v>4624</v>
      </c>
      <c r="F12" s="1992" t="s">
        <v>197</v>
      </c>
      <c r="G12" s="1583" t="s">
        <v>197</v>
      </c>
    </row>
    <row r="13" spans="1:15" s="1993" customFormat="1" ht="16.5" hidden="1" x14ac:dyDescent="0.3">
      <c r="A13" s="1989">
        <v>42552</v>
      </c>
      <c r="B13" s="1992">
        <v>10</v>
      </c>
      <c r="C13" s="1583">
        <v>35.5</v>
      </c>
      <c r="D13" s="1991" t="s">
        <v>197</v>
      </c>
      <c r="E13" s="1583" t="s">
        <v>197</v>
      </c>
      <c r="F13" s="1992" t="s">
        <v>197</v>
      </c>
      <c r="G13" s="1583" t="s">
        <v>197</v>
      </c>
    </row>
    <row r="14" spans="1:15" s="1993" customFormat="1" ht="16.5" hidden="1" x14ac:dyDescent="0.3">
      <c r="A14" s="1989">
        <v>42583</v>
      </c>
      <c r="B14" s="1992">
        <v>10</v>
      </c>
      <c r="C14" s="1583">
        <v>35.200000000000003</v>
      </c>
      <c r="D14" s="1994">
        <v>352</v>
      </c>
      <c r="E14" s="1583">
        <v>2.68</v>
      </c>
      <c r="F14" s="1992" t="s">
        <v>197</v>
      </c>
      <c r="G14" s="1583" t="s">
        <v>197</v>
      </c>
    </row>
    <row r="15" spans="1:15" s="1993" customFormat="1" ht="16.5" hidden="1" x14ac:dyDescent="0.3">
      <c r="A15" s="1989">
        <v>42614</v>
      </c>
      <c r="B15" s="1992">
        <v>43.2</v>
      </c>
      <c r="C15" s="1583">
        <v>35.479999999999997</v>
      </c>
      <c r="D15" s="1991">
        <v>1532.7360000000003</v>
      </c>
      <c r="E15" s="1583">
        <v>2.69</v>
      </c>
      <c r="F15" s="1992" t="s">
        <v>197</v>
      </c>
      <c r="G15" s="1583" t="s">
        <v>197</v>
      </c>
    </row>
    <row r="16" spans="1:15" s="1993" customFormat="1" ht="16.5" hidden="1" x14ac:dyDescent="0.3">
      <c r="A16" s="1989">
        <v>42644</v>
      </c>
      <c r="B16" s="1990" t="s">
        <v>197</v>
      </c>
      <c r="C16" s="1583" t="s">
        <v>197</v>
      </c>
      <c r="D16" s="1991" t="s">
        <v>197</v>
      </c>
      <c r="E16" s="1583" t="s">
        <v>197</v>
      </c>
      <c r="F16" s="1992" t="s">
        <v>197</v>
      </c>
      <c r="G16" s="1583" t="s">
        <v>197</v>
      </c>
    </row>
    <row r="17" spans="1:8" s="1993" customFormat="1" ht="16.5" hidden="1" x14ac:dyDescent="0.3">
      <c r="A17" s="1989">
        <v>42675</v>
      </c>
      <c r="B17" s="1583">
        <v>47.35</v>
      </c>
      <c r="C17" s="1583">
        <v>36.15</v>
      </c>
      <c r="D17" s="1991" t="s">
        <v>197</v>
      </c>
      <c r="E17" s="1583" t="s">
        <v>197</v>
      </c>
      <c r="F17" s="1992" t="s">
        <v>197</v>
      </c>
      <c r="G17" s="1583" t="s">
        <v>197</v>
      </c>
    </row>
    <row r="18" spans="1:8" s="1993" customFormat="1" ht="16.5" hidden="1" x14ac:dyDescent="0.3">
      <c r="A18" s="1989">
        <v>42705</v>
      </c>
      <c r="B18" s="1992">
        <v>55.5</v>
      </c>
      <c r="C18" s="1583">
        <v>36.200000000000003</v>
      </c>
      <c r="D18" s="1994">
        <v>905</v>
      </c>
      <c r="E18" s="1583">
        <v>2.8</v>
      </c>
      <c r="F18" s="1992" t="s">
        <v>197</v>
      </c>
      <c r="G18" s="1583" t="s">
        <v>197</v>
      </c>
    </row>
    <row r="19" spans="1:8" s="1993" customFormat="1" ht="16.5" hidden="1" x14ac:dyDescent="0.3">
      <c r="A19" s="1995">
        <v>42736</v>
      </c>
      <c r="B19" s="1990">
        <v>55.594999999999999</v>
      </c>
      <c r="C19" s="1583">
        <v>35.9</v>
      </c>
      <c r="D19" s="1991">
        <v>2540.3609999999999</v>
      </c>
      <c r="E19" s="1583" t="s">
        <v>4625</v>
      </c>
      <c r="F19" s="1992" t="s">
        <v>197</v>
      </c>
      <c r="G19" s="1583" t="s">
        <v>197</v>
      </c>
    </row>
    <row r="20" spans="1:8" s="1993" customFormat="1" ht="16.5" hidden="1" x14ac:dyDescent="0.3">
      <c r="A20" s="1995">
        <v>42767</v>
      </c>
      <c r="B20" s="1990" t="s">
        <v>197</v>
      </c>
      <c r="C20" s="1583" t="s">
        <v>197</v>
      </c>
      <c r="D20" s="1991" t="s">
        <v>197</v>
      </c>
      <c r="E20" s="1583" t="s">
        <v>197</v>
      </c>
      <c r="F20" s="1992" t="s">
        <v>197</v>
      </c>
      <c r="G20" s="1583" t="s">
        <v>197</v>
      </c>
    </row>
    <row r="21" spans="1:8" s="1993" customFormat="1" ht="16.5" hidden="1" x14ac:dyDescent="0.3">
      <c r="A21" s="1995">
        <v>42795</v>
      </c>
      <c r="B21" s="1992">
        <v>40</v>
      </c>
      <c r="C21" s="1583">
        <v>35.5</v>
      </c>
      <c r="D21" s="1994">
        <v>1420</v>
      </c>
      <c r="E21" s="1583">
        <v>2.58</v>
      </c>
      <c r="F21" s="1992" t="s">
        <v>197</v>
      </c>
      <c r="G21" s="1583" t="s">
        <v>197</v>
      </c>
    </row>
    <row r="22" spans="1:8" s="1993" customFormat="1" ht="16.5" hidden="1" x14ac:dyDescent="0.3">
      <c r="A22" s="1995">
        <v>42826</v>
      </c>
      <c r="B22" s="1992">
        <v>118</v>
      </c>
      <c r="C22" s="1583">
        <v>35.020000000000003</v>
      </c>
      <c r="D22" s="1996" t="s">
        <v>197</v>
      </c>
      <c r="E22" s="1997" t="s">
        <v>197</v>
      </c>
      <c r="F22" s="1997" t="s">
        <v>197</v>
      </c>
      <c r="G22" s="1997" t="s">
        <v>197</v>
      </c>
      <c r="H22" s="1998"/>
    </row>
    <row r="23" spans="1:8" s="1993" customFormat="1" ht="16.5" hidden="1" x14ac:dyDescent="0.3">
      <c r="A23" s="1995">
        <v>42856</v>
      </c>
      <c r="B23" s="1992">
        <v>45</v>
      </c>
      <c r="C23" s="1583" t="s">
        <v>4626</v>
      </c>
      <c r="D23" s="1994">
        <v>1577</v>
      </c>
      <c r="E23" s="1583" t="s">
        <v>4627</v>
      </c>
      <c r="F23" s="1992" t="s">
        <v>197</v>
      </c>
      <c r="G23" s="1583" t="s">
        <v>197</v>
      </c>
    </row>
    <row r="24" spans="1:8" s="1993" customFormat="1" ht="16.5" hidden="1" x14ac:dyDescent="0.3">
      <c r="A24" s="1995">
        <v>42887</v>
      </c>
      <c r="B24" s="1992">
        <v>25</v>
      </c>
      <c r="C24" s="1583">
        <v>34.85</v>
      </c>
      <c r="D24" s="1999">
        <v>700.48500000000001</v>
      </c>
      <c r="E24" s="1583">
        <v>2.1800000000000002</v>
      </c>
      <c r="F24" s="1992" t="s">
        <v>197</v>
      </c>
      <c r="G24" s="1583" t="s">
        <v>197</v>
      </c>
    </row>
    <row r="25" spans="1:8" s="1993" customFormat="1" ht="16.5" hidden="1" x14ac:dyDescent="0.3">
      <c r="A25" s="1995">
        <v>42917</v>
      </c>
      <c r="B25" s="1992" t="s">
        <v>197</v>
      </c>
      <c r="C25" s="1583" t="s">
        <v>197</v>
      </c>
      <c r="D25" s="1999" t="s">
        <v>197</v>
      </c>
      <c r="E25" s="1583" t="s">
        <v>197</v>
      </c>
      <c r="F25" s="1992" t="s">
        <v>197</v>
      </c>
      <c r="G25" s="1583" t="s">
        <v>197</v>
      </c>
    </row>
    <row r="26" spans="1:8" s="1993" customFormat="1" ht="16.5" hidden="1" x14ac:dyDescent="0.3">
      <c r="A26" s="1995">
        <v>42948</v>
      </c>
      <c r="B26" s="1992">
        <v>101</v>
      </c>
      <c r="C26" s="1583" t="s">
        <v>4628</v>
      </c>
      <c r="D26" s="1999">
        <v>1494</v>
      </c>
      <c r="E26" s="1583">
        <v>2.1</v>
      </c>
      <c r="F26" s="1992" t="s">
        <v>197</v>
      </c>
      <c r="G26" s="1583" t="s">
        <v>197</v>
      </c>
    </row>
    <row r="27" spans="1:8" s="1993" customFormat="1" ht="16.5" hidden="1" x14ac:dyDescent="0.3">
      <c r="A27" s="1995">
        <v>42979</v>
      </c>
      <c r="B27" s="1992">
        <v>30</v>
      </c>
      <c r="C27" s="1583" t="s">
        <v>4629</v>
      </c>
      <c r="D27" s="1994" t="s">
        <v>197</v>
      </c>
      <c r="E27" s="1583" t="s">
        <v>197</v>
      </c>
      <c r="F27" s="1992" t="s">
        <v>197</v>
      </c>
      <c r="G27" s="1583" t="s">
        <v>197</v>
      </c>
    </row>
    <row r="28" spans="1:8" s="1993" customFormat="1" ht="16.5" hidden="1" x14ac:dyDescent="0.3">
      <c r="A28" s="1995">
        <v>43009</v>
      </c>
      <c r="B28" s="1992" t="s">
        <v>197</v>
      </c>
      <c r="C28" s="1583" t="s">
        <v>197</v>
      </c>
      <c r="D28" s="1994" t="s">
        <v>197</v>
      </c>
      <c r="E28" s="1583" t="s">
        <v>197</v>
      </c>
      <c r="F28" s="1992" t="s">
        <v>197</v>
      </c>
      <c r="G28" s="1583" t="s">
        <v>197</v>
      </c>
    </row>
    <row r="29" spans="1:8" s="1993" customFormat="1" ht="16.5" hidden="1" x14ac:dyDescent="0.3">
      <c r="A29" s="1995">
        <v>43040</v>
      </c>
      <c r="B29" s="1992" t="s">
        <v>197</v>
      </c>
      <c r="C29" s="1583" t="s">
        <v>197</v>
      </c>
      <c r="D29" s="1994" t="s">
        <v>197</v>
      </c>
      <c r="E29" s="1583" t="s">
        <v>197</v>
      </c>
      <c r="F29" s="1992" t="s">
        <v>197</v>
      </c>
      <c r="G29" s="1583" t="s">
        <v>197</v>
      </c>
    </row>
    <row r="30" spans="1:8" s="1993" customFormat="1" ht="17.25" hidden="1" customHeight="1" x14ac:dyDescent="0.3">
      <c r="A30" s="1995">
        <v>43070</v>
      </c>
      <c r="B30" s="1992">
        <v>30</v>
      </c>
      <c r="C30" s="1583">
        <v>34</v>
      </c>
      <c r="D30" s="1994">
        <v>1020</v>
      </c>
      <c r="E30" s="1583">
        <v>2.5</v>
      </c>
      <c r="F30" s="1992" t="s">
        <v>197</v>
      </c>
      <c r="G30" s="1583" t="s">
        <v>197</v>
      </c>
    </row>
    <row r="31" spans="1:8" s="1993" customFormat="1" ht="16.5" hidden="1" x14ac:dyDescent="0.3">
      <c r="A31" s="1995">
        <v>43101</v>
      </c>
      <c r="B31" s="1992">
        <v>30</v>
      </c>
      <c r="C31" s="1583">
        <v>33.549999999999997</v>
      </c>
      <c r="D31" s="1994">
        <v>1006.5</v>
      </c>
      <c r="E31" s="1583">
        <v>2.5299999999999998</v>
      </c>
      <c r="F31" s="1992" t="s">
        <v>197</v>
      </c>
      <c r="G31" s="1583" t="s">
        <v>197</v>
      </c>
    </row>
    <row r="32" spans="1:8" s="1993" customFormat="1" ht="16.5" hidden="1" x14ac:dyDescent="0.3">
      <c r="A32" s="1995">
        <v>43132</v>
      </c>
      <c r="B32" s="1992">
        <v>95</v>
      </c>
      <c r="C32" s="1583" t="s">
        <v>4630</v>
      </c>
      <c r="D32" s="1994">
        <v>3133.5</v>
      </c>
      <c r="E32" s="1583" t="s">
        <v>4631</v>
      </c>
      <c r="F32" s="1992" t="s">
        <v>197</v>
      </c>
      <c r="G32" s="1583" t="s">
        <v>197</v>
      </c>
    </row>
    <row r="33" spans="1:7" s="1993" customFormat="1" ht="16.5" hidden="1" x14ac:dyDescent="0.3">
      <c r="A33" s="1995">
        <v>43160</v>
      </c>
      <c r="B33" s="1992">
        <v>116.9</v>
      </c>
      <c r="C33" s="1583" t="s">
        <v>4632</v>
      </c>
      <c r="D33" s="1994">
        <v>3867.9</v>
      </c>
      <c r="E33" s="1583">
        <v>3.82</v>
      </c>
      <c r="F33" s="1992" t="s">
        <v>197</v>
      </c>
      <c r="G33" s="1583" t="s">
        <v>197</v>
      </c>
    </row>
    <row r="34" spans="1:7" s="1993" customFormat="1" ht="19.5" hidden="1" customHeight="1" x14ac:dyDescent="0.3">
      <c r="A34" s="1995">
        <v>43191</v>
      </c>
      <c r="B34" s="1992">
        <v>75</v>
      </c>
      <c r="C34" s="1583" t="s">
        <v>4633</v>
      </c>
      <c r="D34" s="1994">
        <v>2563.5</v>
      </c>
      <c r="E34" s="1583" t="s">
        <v>4634</v>
      </c>
      <c r="F34" s="1992" t="s">
        <v>197</v>
      </c>
      <c r="G34" s="1583" t="s">
        <v>197</v>
      </c>
    </row>
    <row r="35" spans="1:7" s="1993" customFormat="1" ht="19.5" hidden="1" customHeight="1" x14ac:dyDescent="0.3">
      <c r="A35" s="1995">
        <v>43221</v>
      </c>
      <c r="B35" s="1992">
        <v>150</v>
      </c>
      <c r="C35" s="1583">
        <v>34.5</v>
      </c>
      <c r="D35" s="1994">
        <v>5175</v>
      </c>
      <c r="E35" s="1583">
        <v>3.65</v>
      </c>
      <c r="F35" s="1992" t="s">
        <v>197</v>
      </c>
      <c r="G35" s="1583" t="s">
        <v>197</v>
      </c>
    </row>
    <row r="36" spans="1:7" s="1993" customFormat="1" ht="19.5" hidden="1" customHeight="1" x14ac:dyDescent="0.3">
      <c r="A36" s="1995">
        <v>43252</v>
      </c>
      <c r="B36" s="1992">
        <v>15</v>
      </c>
      <c r="C36" s="1583">
        <v>34.28</v>
      </c>
      <c r="D36" s="1994">
        <v>514.20000000000005</v>
      </c>
      <c r="E36" s="1583">
        <v>3.5</v>
      </c>
      <c r="F36" s="1992" t="s">
        <v>197</v>
      </c>
      <c r="G36" s="1583" t="s">
        <v>197</v>
      </c>
    </row>
    <row r="37" spans="1:7" s="1993" customFormat="1" ht="19.5" hidden="1" customHeight="1" x14ac:dyDescent="0.3">
      <c r="A37" s="1995">
        <v>43282</v>
      </c>
      <c r="B37" s="1992" t="s">
        <v>197</v>
      </c>
      <c r="C37" s="1583" t="s">
        <v>197</v>
      </c>
      <c r="D37" s="1994" t="s">
        <v>197</v>
      </c>
      <c r="E37" s="1583" t="s">
        <v>197</v>
      </c>
      <c r="F37" s="1992" t="s">
        <v>197</v>
      </c>
      <c r="G37" s="1583" t="s">
        <v>197</v>
      </c>
    </row>
    <row r="38" spans="1:7" s="1993" customFormat="1" ht="19.5" hidden="1" customHeight="1" x14ac:dyDescent="0.3">
      <c r="A38" s="1995">
        <v>43313</v>
      </c>
      <c r="B38" s="1992">
        <v>15</v>
      </c>
      <c r="C38" s="1583">
        <v>34.450000000000003</v>
      </c>
      <c r="D38" s="1994" t="s">
        <v>197</v>
      </c>
      <c r="E38" s="1583" t="s">
        <v>197</v>
      </c>
      <c r="F38" s="1992" t="s">
        <v>197</v>
      </c>
      <c r="G38" s="1583" t="s">
        <v>197</v>
      </c>
    </row>
    <row r="39" spans="1:7" s="1993" customFormat="1" ht="19.5" hidden="1" customHeight="1" x14ac:dyDescent="0.3">
      <c r="A39" s="1995">
        <v>43344</v>
      </c>
      <c r="B39" s="1992">
        <v>10</v>
      </c>
      <c r="C39" s="1583">
        <v>34.5</v>
      </c>
      <c r="D39" s="1994" t="s">
        <v>197</v>
      </c>
      <c r="E39" s="1583" t="s">
        <v>197</v>
      </c>
      <c r="F39" s="1992" t="s">
        <v>197</v>
      </c>
      <c r="G39" s="1583" t="s">
        <v>197</v>
      </c>
    </row>
    <row r="40" spans="1:7" s="1993" customFormat="1" ht="19.5" hidden="1" customHeight="1" x14ac:dyDescent="0.3">
      <c r="A40" s="1995">
        <v>43374</v>
      </c>
      <c r="B40" s="1992" t="s">
        <v>197</v>
      </c>
      <c r="C40" s="1583" t="s">
        <v>197</v>
      </c>
      <c r="D40" s="1994" t="s">
        <v>197</v>
      </c>
      <c r="E40" s="1583" t="s">
        <v>197</v>
      </c>
      <c r="F40" s="1992" t="s">
        <v>197</v>
      </c>
      <c r="G40" s="1583" t="s">
        <v>197</v>
      </c>
    </row>
    <row r="41" spans="1:7" s="1993" customFormat="1" ht="19.5" hidden="1" customHeight="1" x14ac:dyDescent="0.3">
      <c r="A41" s="1995">
        <v>43405</v>
      </c>
      <c r="B41" s="1992">
        <v>15</v>
      </c>
      <c r="C41" s="1583">
        <v>34.75</v>
      </c>
      <c r="D41" s="1994" t="s">
        <v>197</v>
      </c>
      <c r="E41" s="1583" t="s">
        <v>197</v>
      </c>
      <c r="F41" s="1992" t="s">
        <v>197</v>
      </c>
      <c r="G41" s="1583" t="s">
        <v>197</v>
      </c>
    </row>
    <row r="42" spans="1:7" s="1993" customFormat="1" ht="19.5" hidden="1" customHeight="1" x14ac:dyDescent="0.3">
      <c r="A42" s="1995">
        <v>43435</v>
      </c>
      <c r="B42" s="1992">
        <v>15</v>
      </c>
      <c r="C42" s="1583">
        <v>34.4</v>
      </c>
      <c r="D42" s="1994">
        <v>516</v>
      </c>
      <c r="E42" s="1583">
        <v>3.6</v>
      </c>
      <c r="F42" s="1992" t="s">
        <v>197</v>
      </c>
      <c r="G42" s="1583" t="s">
        <v>197</v>
      </c>
    </row>
    <row r="43" spans="1:7" s="1993" customFormat="1" ht="19.5" hidden="1" customHeight="1" x14ac:dyDescent="0.3">
      <c r="A43" s="1995">
        <v>43466</v>
      </c>
      <c r="B43" s="1992">
        <v>10</v>
      </c>
      <c r="C43" s="1583">
        <v>34.5</v>
      </c>
      <c r="D43" s="1994">
        <v>345</v>
      </c>
      <c r="E43" s="1583">
        <v>3.5</v>
      </c>
      <c r="F43" s="1992" t="s">
        <v>197</v>
      </c>
      <c r="G43" s="1583" t="s">
        <v>197</v>
      </c>
    </row>
    <row r="44" spans="1:7" s="1993" customFormat="1" ht="19.5" hidden="1" customHeight="1" x14ac:dyDescent="0.3">
      <c r="A44" s="1995">
        <v>43497</v>
      </c>
      <c r="B44" s="1992">
        <v>30</v>
      </c>
      <c r="C44" s="1583">
        <v>34.299999999999997</v>
      </c>
      <c r="D44" s="1994" t="s">
        <v>197</v>
      </c>
      <c r="E44" s="1583" t="s">
        <v>197</v>
      </c>
      <c r="F44" s="1992" t="s">
        <v>197</v>
      </c>
      <c r="G44" s="1583" t="s">
        <v>197</v>
      </c>
    </row>
    <row r="45" spans="1:7" s="1993" customFormat="1" ht="19.5" hidden="1" customHeight="1" x14ac:dyDescent="0.3">
      <c r="A45" s="1995">
        <v>43525</v>
      </c>
      <c r="B45" s="1992">
        <v>33</v>
      </c>
      <c r="C45" s="2000" t="s">
        <v>4635</v>
      </c>
      <c r="D45" s="1994" t="s">
        <v>197</v>
      </c>
      <c r="E45" s="1583" t="s">
        <v>197</v>
      </c>
      <c r="F45" s="1992" t="s">
        <v>197</v>
      </c>
      <c r="G45" s="1583" t="s">
        <v>197</v>
      </c>
    </row>
    <row r="46" spans="1:7" s="1993" customFormat="1" ht="19.5" hidden="1" customHeight="1" x14ac:dyDescent="0.3">
      <c r="A46" s="1995">
        <v>43556</v>
      </c>
      <c r="B46" s="1992">
        <v>20</v>
      </c>
      <c r="C46" s="1583">
        <v>34.799999999999997</v>
      </c>
      <c r="D46" s="1994">
        <v>696</v>
      </c>
      <c r="E46" s="1583">
        <v>3.5</v>
      </c>
      <c r="F46" s="1992" t="s">
        <v>197</v>
      </c>
      <c r="G46" s="1583" t="s">
        <v>197</v>
      </c>
    </row>
    <row r="47" spans="1:7" s="1993" customFormat="1" ht="19.5" hidden="1" customHeight="1" x14ac:dyDescent="0.3">
      <c r="A47" s="1995">
        <v>43586</v>
      </c>
      <c r="B47" s="1992">
        <v>212.9</v>
      </c>
      <c r="C47" s="1583" t="s">
        <v>4636</v>
      </c>
      <c r="D47" s="1994" t="s">
        <v>197</v>
      </c>
      <c r="E47" s="1583" t="s">
        <v>197</v>
      </c>
      <c r="F47" s="1992" t="s">
        <v>197</v>
      </c>
      <c r="G47" s="1583" t="s">
        <v>197</v>
      </c>
    </row>
    <row r="48" spans="1:7" s="1993" customFormat="1" ht="19.5" hidden="1" customHeight="1" x14ac:dyDescent="0.3">
      <c r="A48" s="1995">
        <v>43617</v>
      </c>
      <c r="B48" s="1992">
        <v>105</v>
      </c>
      <c r="C48" s="1583" t="s">
        <v>4637</v>
      </c>
      <c r="D48" s="1994">
        <v>3738.6</v>
      </c>
      <c r="E48" s="1583" t="s">
        <v>4638</v>
      </c>
      <c r="F48" s="1992" t="s">
        <v>197</v>
      </c>
      <c r="G48" s="1583" t="s">
        <v>197</v>
      </c>
    </row>
    <row r="49" spans="1:7" s="1993" customFormat="1" ht="19.5" hidden="1" customHeight="1" x14ac:dyDescent="0.3">
      <c r="A49" s="1995">
        <v>43647</v>
      </c>
      <c r="B49" s="1992">
        <v>30</v>
      </c>
      <c r="C49" s="1583">
        <v>35.950000000000003</v>
      </c>
      <c r="D49" s="1994">
        <v>1078.5</v>
      </c>
      <c r="E49" s="1583">
        <v>3.34</v>
      </c>
      <c r="F49" s="1992" t="s">
        <v>197</v>
      </c>
      <c r="G49" s="1583" t="s">
        <v>197</v>
      </c>
    </row>
    <row r="50" spans="1:7" s="1993" customFormat="1" ht="19.5" hidden="1" customHeight="1" x14ac:dyDescent="0.3">
      <c r="A50" s="1995">
        <v>43678</v>
      </c>
      <c r="B50" s="1992">
        <v>50</v>
      </c>
      <c r="C50" s="1583">
        <v>36.1</v>
      </c>
      <c r="D50" s="1994" t="s">
        <v>197</v>
      </c>
      <c r="E50" s="1583" t="s">
        <v>197</v>
      </c>
      <c r="F50" s="1992">
        <v>76.8</v>
      </c>
      <c r="G50" s="1583" t="s">
        <v>4639</v>
      </c>
    </row>
    <row r="51" spans="1:7" s="1993" customFormat="1" ht="19.5" hidden="1" customHeight="1" x14ac:dyDescent="0.3">
      <c r="A51" s="1995">
        <v>43709</v>
      </c>
      <c r="B51" s="1992" t="s">
        <v>197</v>
      </c>
      <c r="C51" s="1583" t="s">
        <v>197</v>
      </c>
      <c r="D51" s="1994" t="s">
        <v>197</v>
      </c>
      <c r="E51" s="1583" t="s">
        <v>197</v>
      </c>
      <c r="F51" s="1992" t="s">
        <v>197</v>
      </c>
      <c r="G51" s="1583" t="s">
        <v>197</v>
      </c>
    </row>
    <row r="52" spans="1:7" s="1993" customFormat="1" ht="19.5" hidden="1" customHeight="1" x14ac:dyDescent="0.3">
      <c r="A52" s="1995">
        <v>43739</v>
      </c>
      <c r="B52" s="1992" t="s">
        <v>197</v>
      </c>
      <c r="C52" s="1583" t="s">
        <v>197</v>
      </c>
      <c r="D52" s="1994" t="s">
        <v>197</v>
      </c>
      <c r="E52" s="1583" t="s">
        <v>197</v>
      </c>
      <c r="F52" s="1992" t="s">
        <v>197</v>
      </c>
      <c r="G52" s="1583" t="s">
        <v>197</v>
      </c>
    </row>
    <row r="53" spans="1:7" s="1993" customFormat="1" ht="19.5" hidden="1" customHeight="1" x14ac:dyDescent="0.3">
      <c r="A53" s="1995">
        <v>43770</v>
      </c>
      <c r="B53" s="1992" t="s">
        <v>197</v>
      </c>
      <c r="C53" s="1583" t="s">
        <v>197</v>
      </c>
      <c r="D53" s="1994" t="s">
        <v>197</v>
      </c>
      <c r="E53" s="1583" t="s">
        <v>197</v>
      </c>
      <c r="F53" s="1992" t="s">
        <v>197</v>
      </c>
      <c r="G53" s="1583" t="s">
        <v>197</v>
      </c>
    </row>
    <row r="54" spans="1:7" s="1993" customFormat="1" ht="19.5" hidden="1" customHeight="1" x14ac:dyDescent="0.3">
      <c r="A54" s="1995">
        <v>43800</v>
      </c>
      <c r="B54" s="1992" t="s">
        <v>197</v>
      </c>
      <c r="C54" s="1583" t="s">
        <v>197</v>
      </c>
      <c r="D54" s="1994" t="s">
        <v>197</v>
      </c>
      <c r="E54" s="1583" t="s">
        <v>197</v>
      </c>
      <c r="F54" s="1992" t="s">
        <v>197</v>
      </c>
      <c r="G54" s="1583" t="s">
        <v>197</v>
      </c>
    </row>
    <row r="55" spans="1:7" s="1993" customFormat="1" ht="19.5" hidden="1" customHeight="1" x14ac:dyDescent="0.3">
      <c r="A55" s="1995">
        <v>43831</v>
      </c>
      <c r="B55" s="1992" t="s">
        <v>197</v>
      </c>
      <c r="C55" s="1583" t="s">
        <v>197</v>
      </c>
      <c r="D55" s="1994" t="s">
        <v>197</v>
      </c>
      <c r="E55" s="1583" t="s">
        <v>197</v>
      </c>
      <c r="F55" s="1992" t="s">
        <v>197</v>
      </c>
      <c r="G55" s="1583" t="s">
        <v>197</v>
      </c>
    </row>
    <row r="56" spans="1:7" s="1993" customFormat="1" ht="19.5" hidden="1" customHeight="1" x14ac:dyDescent="0.3">
      <c r="A56" s="1995">
        <v>43862</v>
      </c>
      <c r="B56" s="1992" t="s">
        <v>197</v>
      </c>
      <c r="C56" s="1583" t="s">
        <v>197</v>
      </c>
      <c r="D56" s="1994" t="s">
        <v>197</v>
      </c>
      <c r="E56" s="1583" t="s">
        <v>197</v>
      </c>
      <c r="F56" s="1992" t="s">
        <v>197</v>
      </c>
      <c r="G56" s="1583" t="s">
        <v>197</v>
      </c>
    </row>
    <row r="57" spans="1:7" s="1993" customFormat="1" ht="19.5" hidden="1" customHeight="1" x14ac:dyDescent="0.3">
      <c r="A57" s="1995">
        <v>43891</v>
      </c>
      <c r="B57" s="1992">
        <v>11.2</v>
      </c>
      <c r="C57" s="1583" t="s">
        <v>4640</v>
      </c>
      <c r="D57" s="1994" t="s">
        <v>197</v>
      </c>
      <c r="E57" s="1583" t="s">
        <v>197</v>
      </c>
      <c r="F57" s="1992">
        <v>20</v>
      </c>
      <c r="G57" s="1583" t="s">
        <v>4641</v>
      </c>
    </row>
    <row r="58" spans="1:7" s="1993" customFormat="1" ht="19.5" hidden="1" customHeight="1" x14ac:dyDescent="0.3">
      <c r="A58" s="1995">
        <v>43922</v>
      </c>
      <c r="B58" s="1992" t="s">
        <v>197</v>
      </c>
      <c r="C58" s="1583" t="s">
        <v>197</v>
      </c>
      <c r="D58" s="1994" t="s">
        <v>197</v>
      </c>
      <c r="E58" s="1583" t="s">
        <v>197</v>
      </c>
      <c r="F58" s="1992">
        <v>52.3</v>
      </c>
      <c r="G58" s="1583" t="s">
        <v>4642</v>
      </c>
    </row>
    <row r="59" spans="1:7" s="1993" customFormat="1" ht="19.5" hidden="1" customHeight="1" x14ac:dyDescent="0.3">
      <c r="A59" s="1995">
        <v>43952</v>
      </c>
      <c r="B59" s="1992" t="s">
        <v>197</v>
      </c>
      <c r="C59" s="1583" t="s">
        <v>197</v>
      </c>
      <c r="D59" s="1994" t="s">
        <v>197</v>
      </c>
      <c r="E59" s="1583" t="s">
        <v>197</v>
      </c>
      <c r="F59" s="1992">
        <v>100</v>
      </c>
      <c r="G59" s="1583">
        <v>39.85</v>
      </c>
    </row>
    <row r="60" spans="1:7" s="1993" customFormat="1" ht="19.5" hidden="1" customHeight="1" x14ac:dyDescent="0.3">
      <c r="A60" s="1995">
        <v>43983</v>
      </c>
      <c r="B60" s="1992" t="s">
        <v>197</v>
      </c>
      <c r="C60" s="1583" t="s">
        <v>197</v>
      </c>
      <c r="D60" s="1994" t="s">
        <v>197</v>
      </c>
      <c r="E60" s="1583" t="s">
        <v>197</v>
      </c>
      <c r="F60" s="1992">
        <v>50</v>
      </c>
      <c r="G60" s="1583" t="s">
        <v>4643</v>
      </c>
    </row>
    <row r="61" spans="1:7" s="1993" customFormat="1" ht="19.5" hidden="1" customHeight="1" x14ac:dyDescent="0.3">
      <c r="A61" s="1995">
        <v>44013</v>
      </c>
      <c r="B61" s="1992" t="s">
        <v>197</v>
      </c>
      <c r="C61" s="1583" t="s">
        <v>197</v>
      </c>
      <c r="D61" s="1994" t="s">
        <v>197</v>
      </c>
      <c r="E61" s="1583" t="s">
        <v>197</v>
      </c>
      <c r="F61" s="1992">
        <v>105.1</v>
      </c>
      <c r="G61" s="1583" t="s">
        <v>4644</v>
      </c>
    </row>
    <row r="62" spans="1:7" s="1993" customFormat="1" ht="19.5" hidden="1" customHeight="1" x14ac:dyDescent="0.3">
      <c r="A62" s="1995">
        <v>44044</v>
      </c>
      <c r="B62" s="1992">
        <v>2</v>
      </c>
      <c r="C62" s="1583">
        <v>39.700000000000003</v>
      </c>
      <c r="D62" s="1994" t="s">
        <v>197</v>
      </c>
      <c r="E62" s="1583" t="s">
        <v>197</v>
      </c>
      <c r="F62" s="1992">
        <v>275</v>
      </c>
      <c r="G62" s="1583" t="s">
        <v>4643</v>
      </c>
    </row>
    <row r="63" spans="1:7" s="1993" customFormat="1" ht="19.5" hidden="1" customHeight="1" x14ac:dyDescent="0.3">
      <c r="A63" s="1995">
        <v>44075</v>
      </c>
      <c r="B63" s="1992" t="s">
        <v>197</v>
      </c>
      <c r="C63" s="1583" t="s">
        <v>197</v>
      </c>
      <c r="D63" s="1994" t="s">
        <v>197</v>
      </c>
      <c r="E63" s="1583" t="s">
        <v>197</v>
      </c>
      <c r="F63" s="1992">
        <v>125</v>
      </c>
      <c r="G63" s="1583" t="s">
        <v>4645</v>
      </c>
    </row>
    <row r="64" spans="1:7" s="1993" customFormat="1" ht="19.5" hidden="1" customHeight="1" x14ac:dyDescent="0.3">
      <c r="A64" s="1995">
        <v>44105</v>
      </c>
      <c r="B64" s="1992" t="s">
        <v>197</v>
      </c>
      <c r="C64" s="1583" t="s">
        <v>197</v>
      </c>
      <c r="D64" s="1994" t="s">
        <v>197</v>
      </c>
      <c r="E64" s="1583" t="s">
        <v>197</v>
      </c>
      <c r="F64" s="1992">
        <v>100</v>
      </c>
      <c r="G64" s="1583" t="s">
        <v>4646</v>
      </c>
    </row>
    <row r="65" spans="1:7" s="1993" customFormat="1" ht="19.5" hidden="1" customHeight="1" x14ac:dyDescent="0.3">
      <c r="A65" s="1995">
        <v>44136</v>
      </c>
      <c r="B65" s="1992" t="s">
        <v>197</v>
      </c>
      <c r="C65" s="1583" t="s">
        <v>197</v>
      </c>
      <c r="D65" s="1994" t="s">
        <v>197</v>
      </c>
      <c r="E65" s="1583" t="s">
        <v>197</v>
      </c>
      <c r="F65" s="1992">
        <v>100</v>
      </c>
      <c r="G65" s="1583" t="s">
        <v>4645</v>
      </c>
    </row>
    <row r="66" spans="1:7" s="1993" customFormat="1" ht="19.5" hidden="1" customHeight="1" x14ac:dyDescent="0.3">
      <c r="A66" s="1995">
        <v>44166</v>
      </c>
      <c r="B66" s="1992" t="s">
        <v>197</v>
      </c>
      <c r="C66" s="1583" t="s">
        <v>197</v>
      </c>
      <c r="D66" s="1994" t="s">
        <v>197</v>
      </c>
      <c r="E66" s="1583" t="s">
        <v>197</v>
      </c>
      <c r="F66" s="1992">
        <v>50</v>
      </c>
      <c r="G66" s="1583" t="s">
        <v>4647</v>
      </c>
    </row>
    <row r="67" spans="1:7" s="1993" customFormat="1" ht="19.5" hidden="1" customHeight="1" x14ac:dyDescent="0.3">
      <c r="A67" s="1995">
        <v>44197</v>
      </c>
      <c r="B67" s="1992" t="s">
        <v>197</v>
      </c>
      <c r="C67" s="1583" t="s">
        <v>197</v>
      </c>
      <c r="D67" s="1994" t="s">
        <v>197</v>
      </c>
      <c r="E67" s="1583" t="s">
        <v>197</v>
      </c>
      <c r="F67" s="1992">
        <v>100</v>
      </c>
      <c r="G67" s="1583" t="s">
        <v>4648</v>
      </c>
    </row>
    <row r="68" spans="1:7" s="1993" customFormat="1" ht="19.5" hidden="1" customHeight="1" x14ac:dyDescent="0.3">
      <c r="A68" s="1995">
        <v>44228</v>
      </c>
      <c r="B68" s="1992" t="s">
        <v>197</v>
      </c>
      <c r="C68" s="1583" t="s">
        <v>197</v>
      </c>
      <c r="D68" s="1994" t="s">
        <v>197</v>
      </c>
      <c r="E68" s="1583" t="s">
        <v>197</v>
      </c>
      <c r="F68" s="1992">
        <v>75</v>
      </c>
      <c r="G68" s="1583" t="s">
        <v>4649</v>
      </c>
    </row>
    <row r="69" spans="1:7" s="1993" customFormat="1" ht="19.5" hidden="1" customHeight="1" x14ac:dyDescent="0.3">
      <c r="A69" s="1995">
        <v>44256</v>
      </c>
      <c r="B69" s="1992" t="s">
        <v>197</v>
      </c>
      <c r="C69" s="1583" t="s">
        <v>197</v>
      </c>
      <c r="D69" s="1994" t="s">
        <v>197</v>
      </c>
      <c r="E69" s="1583" t="s">
        <v>197</v>
      </c>
      <c r="F69" s="1992">
        <v>125</v>
      </c>
      <c r="G69" s="1583" t="s">
        <v>4650</v>
      </c>
    </row>
    <row r="70" spans="1:7" s="1993" customFormat="1" ht="19.5" hidden="1" customHeight="1" x14ac:dyDescent="0.3">
      <c r="A70" s="1995">
        <v>44287</v>
      </c>
      <c r="B70" s="1992" t="s">
        <v>197</v>
      </c>
      <c r="C70" s="1583" t="s">
        <v>197</v>
      </c>
      <c r="D70" s="1994" t="s">
        <v>197</v>
      </c>
      <c r="E70" s="1583" t="s">
        <v>197</v>
      </c>
      <c r="F70" s="1992">
        <v>150</v>
      </c>
      <c r="G70" s="1583" t="s">
        <v>4651</v>
      </c>
    </row>
    <row r="71" spans="1:7" s="1993" customFormat="1" ht="19.5" hidden="1" customHeight="1" x14ac:dyDescent="0.3">
      <c r="A71" s="1995">
        <v>44317</v>
      </c>
      <c r="B71" s="1992" t="s">
        <v>197</v>
      </c>
      <c r="C71" s="1583" t="s">
        <v>197</v>
      </c>
      <c r="D71" s="1994" t="s">
        <v>197</v>
      </c>
      <c r="E71" s="1583" t="s">
        <v>197</v>
      </c>
      <c r="F71" s="1992">
        <v>75</v>
      </c>
      <c r="G71" s="1583" t="s">
        <v>4651</v>
      </c>
    </row>
    <row r="72" spans="1:7" s="1993" customFormat="1" ht="19.5" hidden="1" customHeight="1" x14ac:dyDescent="0.3">
      <c r="A72" s="1995">
        <v>44348</v>
      </c>
      <c r="B72" s="1992" t="s">
        <v>197</v>
      </c>
      <c r="C72" s="1583" t="s">
        <v>197</v>
      </c>
      <c r="D72" s="1994" t="s">
        <v>197</v>
      </c>
      <c r="E72" s="1583" t="s">
        <v>197</v>
      </c>
      <c r="F72" s="1992">
        <v>50</v>
      </c>
      <c r="G72" s="1583" t="s">
        <v>4652</v>
      </c>
    </row>
    <row r="73" spans="1:7" s="1993" customFormat="1" ht="19.5" customHeight="1" x14ac:dyDescent="0.3">
      <c r="A73" s="1995">
        <v>44378</v>
      </c>
      <c r="B73" s="1992" t="s">
        <v>197</v>
      </c>
      <c r="C73" s="1583" t="s">
        <v>197</v>
      </c>
      <c r="D73" s="1994" t="s">
        <v>197</v>
      </c>
      <c r="E73" s="1583" t="s">
        <v>197</v>
      </c>
      <c r="F73" s="1992">
        <v>85</v>
      </c>
      <c r="G73" s="1583" t="s">
        <v>4653</v>
      </c>
    </row>
    <row r="74" spans="1:7" s="1993" customFormat="1" ht="19.5" customHeight="1" x14ac:dyDescent="0.3">
      <c r="A74" s="1995">
        <v>44409</v>
      </c>
      <c r="B74" s="1992" t="s">
        <v>197</v>
      </c>
      <c r="C74" s="1583" t="s">
        <v>197</v>
      </c>
      <c r="D74" s="1994" t="s">
        <v>197</v>
      </c>
      <c r="E74" s="1583" t="s">
        <v>197</v>
      </c>
      <c r="F74" s="1992">
        <v>75</v>
      </c>
      <c r="G74" s="1583" t="s">
        <v>4654</v>
      </c>
    </row>
    <row r="75" spans="1:7" s="1993" customFormat="1" ht="19.5" customHeight="1" x14ac:dyDescent="0.3">
      <c r="A75" s="1995">
        <v>44440</v>
      </c>
      <c r="B75" s="1992" t="s">
        <v>197</v>
      </c>
      <c r="C75" s="1583" t="s">
        <v>197</v>
      </c>
      <c r="D75" s="1994" t="s">
        <v>197</v>
      </c>
      <c r="E75" s="1583" t="s">
        <v>197</v>
      </c>
      <c r="F75" s="1992">
        <v>75</v>
      </c>
      <c r="G75" s="1583" t="s">
        <v>4655</v>
      </c>
    </row>
    <row r="76" spans="1:7" s="1993" customFormat="1" ht="19.5" customHeight="1" x14ac:dyDescent="0.3">
      <c r="A76" s="1995">
        <v>44470</v>
      </c>
      <c r="B76" s="1992" t="s">
        <v>197</v>
      </c>
      <c r="C76" s="1583" t="s">
        <v>197</v>
      </c>
      <c r="D76" s="1994" t="s">
        <v>197</v>
      </c>
      <c r="E76" s="1583" t="s">
        <v>197</v>
      </c>
      <c r="F76" s="1992">
        <v>100</v>
      </c>
      <c r="G76" s="1583" t="s">
        <v>4656</v>
      </c>
    </row>
    <row r="77" spans="1:7" s="1993" customFormat="1" ht="19.5" customHeight="1" x14ac:dyDescent="0.3">
      <c r="A77" s="1995">
        <v>44501</v>
      </c>
      <c r="B77" s="1992">
        <v>10.112830000000001</v>
      </c>
      <c r="C77" s="1583" t="s">
        <v>4657</v>
      </c>
      <c r="D77" s="1994" t="s">
        <v>197</v>
      </c>
      <c r="E77" s="1583" t="s">
        <v>197</v>
      </c>
      <c r="F77" s="1992">
        <v>50</v>
      </c>
      <c r="G77" s="1583" t="s">
        <v>4658</v>
      </c>
    </row>
    <row r="78" spans="1:7" s="1993" customFormat="1" ht="19.5" customHeight="1" x14ac:dyDescent="0.3">
      <c r="A78" s="1995">
        <v>44531</v>
      </c>
      <c r="B78" s="1992" t="s">
        <v>197</v>
      </c>
      <c r="C78" s="1583" t="s">
        <v>197</v>
      </c>
      <c r="D78" s="1994" t="s">
        <v>197</v>
      </c>
      <c r="E78" s="1583" t="s">
        <v>197</v>
      </c>
      <c r="F78" s="1992">
        <v>30</v>
      </c>
      <c r="G78" s="1583" t="s">
        <v>4659</v>
      </c>
    </row>
    <row r="79" spans="1:7" s="1993" customFormat="1" ht="19.5" customHeight="1" x14ac:dyDescent="0.3">
      <c r="A79" s="1995">
        <v>44562</v>
      </c>
      <c r="B79" s="1992" t="s">
        <v>197</v>
      </c>
      <c r="C79" s="1583" t="s">
        <v>197</v>
      </c>
      <c r="D79" s="1994" t="s">
        <v>197</v>
      </c>
      <c r="E79" s="1583" t="s">
        <v>197</v>
      </c>
      <c r="F79" s="1992">
        <v>20</v>
      </c>
      <c r="G79" s="1583" t="s">
        <v>4660</v>
      </c>
    </row>
    <row r="80" spans="1:7" s="1993" customFormat="1" ht="19.5" customHeight="1" x14ac:dyDescent="0.3">
      <c r="A80" s="1995">
        <v>44593</v>
      </c>
      <c r="B80" s="1992" t="s">
        <v>197</v>
      </c>
      <c r="C80" s="1583" t="s">
        <v>197</v>
      </c>
      <c r="D80" s="1994" t="s">
        <v>197</v>
      </c>
      <c r="E80" s="1583" t="s">
        <v>197</v>
      </c>
      <c r="F80" s="1992">
        <v>10</v>
      </c>
      <c r="G80" s="1583">
        <v>43.15</v>
      </c>
    </row>
    <row r="81" spans="1:16" s="1993" customFormat="1" ht="19.5" customHeight="1" x14ac:dyDescent="0.3">
      <c r="A81" s="1995">
        <v>44621</v>
      </c>
      <c r="B81" s="1992" t="s">
        <v>197</v>
      </c>
      <c r="C81" s="1583" t="s">
        <v>197</v>
      </c>
      <c r="D81" s="1994" t="s">
        <v>197</v>
      </c>
      <c r="E81" s="1583" t="s">
        <v>197</v>
      </c>
      <c r="F81" s="1992">
        <v>15</v>
      </c>
      <c r="G81" s="1583">
        <v>43.25</v>
      </c>
    </row>
    <row r="82" spans="1:16" s="1993" customFormat="1" ht="19.5" customHeight="1" x14ac:dyDescent="0.3">
      <c r="A82" s="1995">
        <v>44652</v>
      </c>
      <c r="B82" s="1992" t="s">
        <v>197</v>
      </c>
      <c r="C82" s="1583" t="s">
        <v>197</v>
      </c>
      <c r="D82" s="1994" t="s">
        <v>197</v>
      </c>
      <c r="E82" s="1583" t="s">
        <v>197</v>
      </c>
      <c r="F82" s="1992">
        <v>240</v>
      </c>
      <c r="G82" s="1583" t="s">
        <v>4661</v>
      </c>
    </row>
    <row r="83" spans="1:16" s="1993" customFormat="1" ht="19.5" customHeight="1" x14ac:dyDescent="0.3">
      <c r="A83" s="1995">
        <v>44682</v>
      </c>
      <c r="B83" s="1992" t="s">
        <v>197</v>
      </c>
      <c r="C83" s="1583" t="s">
        <v>197</v>
      </c>
      <c r="D83" s="1994" t="s">
        <v>197</v>
      </c>
      <c r="E83" s="1583" t="s">
        <v>197</v>
      </c>
      <c r="F83" s="1992">
        <v>30</v>
      </c>
      <c r="G83" s="1583" t="s">
        <v>4662</v>
      </c>
    </row>
    <row r="84" spans="1:16" s="1993" customFormat="1" ht="19.5" customHeight="1" x14ac:dyDescent="0.3">
      <c r="A84" s="1995">
        <v>44713</v>
      </c>
      <c r="B84" s="1992" t="s">
        <v>197</v>
      </c>
      <c r="C84" s="1583" t="s">
        <v>197</v>
      </c>
      <c r="D84" s="1994" t="s">
        <v>197</v>
      </c>
      <c r="E84" s="1583" t="s">
        <v>197</v>
      </c>
      <c r="F84" s="1992" t="s">
        <v>197</v>
      </c>
      <c r="G84" s="1583" t="s">
        <v>197</v>
      </c>
    </row>
    <row r="85" spans="1:16" s="1993" customFormat="1" ht="19.5" customHeight="1" x14ac:dyDescent="0.3">
      <c r="A85" s="1995">
        <v>44743</v>
      </c>
      <c r="B85" s="1992" t="s">
        <v>197</v>
      </c>
      <c r="C85" s="1583" t="s">
        <v>197</v>
      </c>
      <c r="D85" s="1994" t="s">
        <v>197</v>
      </c>
      <c r="E85" s="1583" t="s">
        <v>197</v>
      </c>
      <c r="F85" s="1992">
        <v>55</v>
      </c>
      <c r="G85" s="1583" t="s">
        <v>4663</v>
      </c>
    </row>
    <row r="86" spans="1:16" s="1993" customFormat="1" ht="10.5" customHeight="1" thickBot="1" x14ac:dyDescent="0.35">
      <c r="A86" s="2001"/>
      <c r="B86" s="2002"/>
      <c r="C86" s="2002"/>
      <c r="D86" s="2002"/>
      <c r="E86" s="2003"/>
      <c r="F86" s="2002"/>
      <c r="G86" s="2002"/>
    </row>
    <row r="87" spans="1:16" s="2005" customFormat="1" ht="18.75" customHeight="1" x14ac:dyDescent="0.25">
      <c r="A87" s="2004" t="s">
        <v>3907</v>
      </c>
      <c r="C87" s="2006"/>
      <c r="D87" s="2007"/>
      <c r="P87" s="2008"/>
    </row>
    <row r="88" spans="1:16" s="1993" customFormat="1" ht="15" customHeight="1" x14ac:dyDescent="0.3">
      <c r="A88" s="2004"/>
    </row>
    <row r="89" spans="1:16" s="1993" customFormat="1" ht="15" customHeight="1" x14ac:dyDescent="0.3">
      <c r="A89" s="2004"/>
    </row>
    <row r="90" spans="1:16" s="1978" customFormat="1" ht="21.75" customHeight="1" x14ac:dyDescent="0.25">
      <c r="A90" s="1564" t="s">
        <v>4664</v>
      </c>
    </row>
    <row r="91" spans="1:16" s="1980" customFormat="1" ht="13.5" customHeight="1" thickBot="1" x14ac:dyDescent="0.3">
      <c r="A91" s="1979"/>
    </row>
    <row r="92" spans="1:16" s="1984" customFormat="1" ht="18" thickTop="1" thickBot="1" x14ac:dyDescent="0.3">
      <c r="A92" s="3500" t="s">
        <v>1</v>
      </c>
      <c r="B92" s="3503" t="s">
        <v>4665</v>
      </c>
      <c r="C92" s="3504"/>
      <c r="D92" s="3504"/>
      <c r="E92" s="3504"/>
      <c r="F92" s="3504"/>
      <c r="G92" s="3504"/>
      <c r="H92" s="3504"/>
      <c r="I92" s="3505" t="s">
        <v>4666</v>
      </c>
      <c r="J92" s="3504"/>
      <c r="K92" s="3504"/>
      <c r="L92" s="3504"/>
      <c r="M92" s="3504"/>
      <c r="N92" s="3504"/>
      <c r="O92" s="3506"/>
    </row>
    <row r="93" spans="1:16" s="1984" customFormat="1" ht="16.5" x14ac:dyDescent="0.25">
      <c r="A93" s="3501"/>
      <c r="B93" s="1985" t="s">
        <v>4667</v>
      </c>
      <c r="C93" s="1985" t="s">
        <v>4616</v>
      </c>
      <c r="D93" s="1985" t="s">
        <v>4668</v>
      </c>
      <c r="E93" s="1985" t="s">
        <v>4616</v>
      </c>
      <c r="F93" s="2009" t="s">
        <v>4669</v>
      </c>
      <c r="G93" s="2010" t="s">
        <v>4616</v>
      </c>
      <c r="H93" s="2011" t="s">
        <v>3627</v>
      </c>
      <c r="I93" s="2012" t="s">
        <v>4667</v>
      </c>
      <c r="J93" s="1985" t="s">
        <v>4616</v>
      </c>
      <c r="K93" s="1985" t="s">
        <v>4668</v>
      </c>
      <c r="L93" s="1985" t="s">
        <v>4616</v>
      </c>
      <c r="M93" s="2009" t="s">
        <v>4669</v>
      </c>
      <c r="N93" s="2010" t="s">
        <v>4616</v>
      </c>
      <c r="O93" s="2013" t="s">
        <v>3627</v>
      </c>
    </row>
    <row r="94" spans="1:16" s="2016" customFormat="1" ht="16.5" x14ac:dyDescent="0.25">
      <c r="A94" s="3501"/>
      <c r="B94" s="3507" t="s">
        <v>4619</v>
      </c>
      <c r="C94" s="3507" t="s">
        <v>4306</v>
      </c>
      <c r="D94" s="3507" t="s">
        <v>4670</v>
      </c>
      <c r="E94" s="3507" t="s">
        <v>4671</v>
      </c>
      <c r="F94" s="3509" t="s">
        <v>4672</v>
      </c>
      <c r="G94" s="3495" t="s">
        <v>4673</v>
      </c>
      <c r="H94" s="2014" t="s">
        <v>4674</v>
      </c>
      <c r="I94" s="3511" t="s">
        <v>4619</v>
      </c>
      <c r="J94" s="3507" t="s">
        <v>4306</v>
      </c>
      <c r="K94" s="3507" t="s">
        <v>4670</v>
      </c>
      <c r="L94" s="3507" t="s">
        <v>4671</v>
      </c>
      <c r="M94" s="3509" t="s">
        <v>4672</v>
      </c>
      <c r="N94" s="3495" t="s">
        <v>4673</v>
      </c>
      <c r="O94" s="2015" t="s">
        <v>4674</v>
      </c>
    </row>
    <row r="95" spans="1:16" s="2016" customFormat="1" ht="17.25" thickBot="1" x14ac:dyDescent="0.3">
      <c r="A95" s="3502"/>
      <c r="B95" s="3508"/>
      <c r="C95" s="3508"/>
      <c r="D95" s="3508"/>
      <c r="E95" s="3508"/>
      <c r="F95" s="3510"/>
      <c r="G95" s="3496"/>
      <c r="H95" s="2017" t="s">
        <v>4675</v>
      </c>
      <c r="I95" s="3512"/>
      <c r="J95" s="3508"/>
      <c r="K95" s="3508"/>
      <c r="L95" s="3508"/>
      <c r="M95" s="3510"/>
      <c r="N95" s="3496"/>
      <c r="O95" s="2018" t="s">
        <v>4675</v>
      </c>
    </row>
    <row r="96" spans="1:16" s="1980" customFormat="1" ht="19.5" hidden="1" customHeight="1" x14ac:dyDescent="0.25">
      <c r="A96" s="2019">
        <v>42370</v>
      </c>
      <c r="B96" s="2020"/>
      <c r="C96" s="2021"/>
      <c r="D96" s="2020">
        <v>0.251</v>
      </c>
      <c r="E96" s="2021" t="s">
        <v>4676</v>
      </c>
      <c r="F96" s="2022" t="s">
        <v>197</v>
      </c>
      <c r="G96" s="2023" t="s">
        <v>197</v>
      </c>
      <c r="H96" s="2024" t="s">
        <v>197</v>
      </c>
      <c r="I96" s="2025">
        <v>4</v>
      </c>
      <c r="J96" s="2023">
        <v>36.549999999999997</v>
      </c>
      <c r="K96" s="2026">
        <v>1.0167999999999999</v>
      </c>
      <c r="L96" s="2023" t="s">
        <v>4677</v>
      </c>
      <c r="M96" s="2023" t="s">
        <v>197</v>
      </c>
      <c r="N96" s="2023" t="s">
        <v>197</v>
      </c>
      <c r="O96" s="2027" t="s">
        <v>197</v>
      </c>
    </row>
    <row r="97" spans="1:15" s="1980" customFormat="1" ht="19.5" hidden="1" customHeight="1" x14ac:dyDescent="0.25">
      <c r="A97" s="2019">
        <v>42401</v>
      </c>
      <c r="B97" s="2020"/>
      <c r="C97" s="2021"/>
      <c r="D97" s="2020">
        <v>5.6000000000000001E-2</v>
      </c>
      <c r="E97" s="2021" t="s">
        <v>4678</v>
      </c>
      <c r="F97" s="2022" t="s">
        <v>197</v>
      </c>
      <c r="G97" s="2023" t="s">
        <v>197</v>
      </c>
      <c r="H97" s="2024" t="s">
        <v>197</v>
      </c>
      <c r="I97" s="2025">
        <v>3.7919999999999998</v>
      </c>
      <c r="J97" s="2023" t="s">
        <v>4679</v>
      </c>
      <c r="K97" s="2026">
        <v>0.69299999999999995</v>
      </c>
      <c r="L97" s="2023" t="s">
        <v>4680</v>
      </c>
      <c r="M97" s="2026">
        <v>0.19</v>
      </c>
      <c r="N97" s="2023" t="s">
        <v>4681</v>
      </c>
      <c r="O97" s="2027" t="s">
        <v>197</v>
      </c>
    </row>
    <row r="98" spans="1:15" s="1980" customFormat="1" ht="19.5" hidden="1" customHeight="1" x14ac:dyDescent="0.25">
      <c r="A98" s="2019">
        <v>42430</v>
      </c>
      <c r="B98" s="2020"/>
      <c r="C98" s="2021"/>
      <c r="D98" s="2020">
        <v>1.4159999999999999</v>
      </c>
      <c r="E98" s="2021" t="s">
        <v>4682</v>
      </c>
      <c r="F98" s="2022" t="s">
        <v>197</v>
      </c>
      <c r="G98" s="2023" t="s">
        <v>197</v>
      </c>
      <c r="H98" s="2024" t="s">
        <v>197</v>
      </c>
      <c r="I98" s="2025">
        <v>5.1832750000000001</v>
      </c>
      <c r="J98" s="2023" t="s">
        <v>4683</v>
      </c>
      <c r="K98" s="2026">
        <v>12.425000000000001</v>
      </c>
      <c r="L98" s="2023" t="s">
        <v>4684</v>
      </c>
      <c r="M98" s="2026">
        <v>0.108</v>
      </c>
      <c r="N98" s="2023" t="s">
        <v>4685</v>
      </c>
      <c r="O98" s="2027" t="s">
        <v>197</v>
      </c>
    </row>
    <row r="99" spans="1:15" s="1980" customFormat="1" ht="19.5" hidden="1" customHeight="1" x14ac:dyDescent="0.25">
      <c r="A99" s="2019">
        <v>42461</v>
      </c>
      <c r="B99" s="2020">
        <v>0.14199999999999999</v>
      </c>
      <c r="C99" s="2021">
        <v>35.130000000000003</v>
      </c>
      <c r="D99" s="2020">
        <v>0.122</v>
      </c>
      <c r="E99" s="2021" t="s">
        <v>4686</v>
      </c>
      <c r="F99" s="2022" t="s">
        <v>197</v>
      </c>
      <c r="G99" s="2023" t="s">
        <v>197</v>
      </c>
      <c r="H99" s="2024" t="s">
        <v>197</v>
      </c>
      <c r="I99" s="2025">
        <v>3.2</v>
      </c>
      <c r="J99" s="2023">
        <v>35.549999999999997</v>
      </c>
      <c r="K99" s="2026">
        <v>0.96499999999999997</v>
      </c>
      <c r="L99" s="2023" t="s">
        <v>4687</v>
      </c>
      <c r="M99" s="2026">
        <v>0.34899999999999998</v>
      </c>
      <c r="N99" s="2023" t="s">
        <v>4688</v>
      </c>
      <c r="O99" s="2027" t="s">
        <v>197</v>
      </c>
    </row>
    <row r="100" spans="1:15" s="1980" customFormat="1" ht="19.5" hidden="1" customHeight="1" x14ac:dyDescent="0.25">
      <c r="A100" s="2019">
        <v>42491</v>
      </c>
      <c r="B100" s="2028">
        <v>45</v>
      </c>
      <c r="C100" s="2021">
        <v>35.04</v>
      </c>
      <c r="D100" s="2020">
        <v>0.63100000000000001</v>
      </c>
      <c r="E100" s="2021" t="s">
        <v>4689</v>
      </c>
      <c r="F100" s="2022" t="s">
        <v>197</v>
      </c>
      <c r="G100" s="2023" t="s">
        <v>197</v>
      </c>
      <c r="H100" s="2024" t="s">
        <v>197</v>
      </c>
      <c r="I100" s="2025">
        <v>4.3380000000000001</v>
      </c>
      <c r="J100" s="2023" t="s">
        <v>4622</v>
      </c>
      <c r="K100" s="2026">
        <v>3.1059999999999999</v>
      </c>
      <c r="L100" s="2023" t="s">
        <v>4690</v>
      </c>
      <c r="M100" s="2026">
        <v>0.34399999999999997</v>
      </c>
      <c r="N100" s="2023" t="s">
        <v>4691</v>
      </c>
      <c r="O100" s="2027" t="s">
        <v>197</v>
      </c>
    </row>
    <row r="101" spans="1:15" s="1980" customFormat="1" ht="19.5" hidden="1" customHeight="1" x14ac:dyDescent="0.25">
      <c r="A101" s="2019">
        <v>42522</v>
      </c>
      <c r="B101" s="2020">
        <v>0.39800000000000002</v>
      </c>
      <c r="C101" s="2021">
        <v>35.21</v>
      </c>
      <c r="D101" s="2021">
        <v>10.050000000000001</v>
      </c>
      <c r="E101" s="2021" t="s">
        <v>4692</v>
      </c>
      <c r="F101" s="2022" t="s">
        <v>197</v>
      </c>
      <c r="G101" s="2023" t="s">
        <v>197</v>
      </c>
      <c r="H101" s="2024" t="s">
        <v>197</v>
      </c>
      <c r="I101" s="2025">
        <v>4.4889999999999999</v>
      </c>
      <c r="J101" s="2023" t="s">
        <v>4693</v>
      </c>
      <c r="K101" s="2026">
        <v>2.5750000000000002</v>
      </c>
      <c r="L101" s="2023" t="s">
        <v>4694</v>
      </c>
      <c r="M101" s="2026">
        <v>1.2470000000000001</v>
      </c>
      <c r="N101" s="2023" t="s">
        <v>4695</v>
      </c>
      <c r="O101" s="2027" t="s">
        <v>197</v>
      </c>
    </row>
    <row r="102" spans="1:15" s="1980" customFormat="1" ht="19.5" hidden="1" customHeight="1" x14ac:dyDescent="0.25">
      <c r="A102" s="2019">
        <v>42552</v>
      </c>
      <c r="B102" s="2020" t="s">
        <v>197</v>
      </c>
      <c r="C102" s="2021" t="s">
        <v>197</v>
      </c>
      <c r="D102" s="2020">
        <v>0.29299999999999998</v>
      </c>
      <c r="E102" s="2021" t="s">
        <v>4696</v>
      </c>
      <c r="F102" s="2022" t="s">
        <v>197</v>
      </c>
      <c r="G102" s="2023" t="s">
        <v>197</v>
      </c>
      <c r="H102" s="2024" t="s">
        <v>197</v>
      </c>
      <c r="I102" s="2025">
        <v>1.663</v>
      </c>
      <c r="J102" s="2023">
        <v>35.85</v>
      </c>
      <c r="K102" s="2026">
        <v>0.64900000000000002</v>
      </c>
      <c r="L102" s="2023" t="s">
        <v>4697</v>
      </c>
      <c r="M102" s="2026">
        <v>0.129</v>
      </c>
      <c r="N102" s="2023">
        <v>47.86</v>
      </c>
      <c r="O102" s="2027" t="s">
        <v>197</v>
      </c>
    </row>
    <row r="103" spans="1:15" s="1980" customFormat="1" ht="19.5" hidden="1" customHeight="1" x14ac:dyDescent="0.25">
      <c r="A103" s="2019">
        <v>42583</v>
      </c>
      <c r="B103" s="2020" t="s">
        <v>197</v>
      </c>
      <c r="C103" s="2021" t="s">
        <v>197</v>
      </c>
      <c r="D103" s="2020">
        <v>0.96099999999999997</v>
      </c>
      <c r="E103" s="2021" t="s">
        <v>4698</v>
      </c>
      <c r="F103" s="2022" t="s">
        <v>197</v>
      </c>
      <c r="G103" s="2023" t="s">
        <v>197</v>
      </c>
      <c r="H103" s="2024" t="s">
        <v>197</v>
      </c>
      <c r="I103" s="2025" t="s">
        <v>197</v>
      </c>
      <c r="J103" s="2023" t="s">
        <v>197</v>
      </c>
      <c r="K103" s="2026">
        <v>1.2110000000000001</v>
      </c>
      <c r="L103" s="2023" t="s">
        <v>4699</v>
      </c>
      <c r="M103" s="2026" t="s">
        <v>197</v>
      </c>
      <c r="N103" s="2023" t="s">
        <v>197</v>
      </c>
      <c r="O103" s="2027" t="s">
        <v>197</v>
      </c>
    </row>
    <row r="104" spans="1:15" s="1980" customFormat="1" ht="19.5" hidden="1" customHeight="1" x14ac:dyDescent="0.25">
      <c r="A104" s="2019">
        <v>42614</v>
      </c>
      <c r="B104" s="2020" t="s">
        <v>197</v>
      </c>
      <c r="C104" s="2021" t="s">
        <v>197</v>
      </c>
      <c r="D104" s="2020">
        <v>15.598000000000001</v>
      </c>
      <c r="E104" s="2021" t="s">
        <v>4700</v>
      </c>
      <c r="F104" s="2022" t="s">
        <v>197</v>
      </c>
      <c r="G104" s="2023" t="s">
        <v>197</v>
      </c>
      <c r="H104" s="2024" t="s">
        <v>197</v>
      </c>
      <c r="I104" s="2025" t="s">
        <v>197</v>
      </c>
      <c r="J104" s="2023" t="s">
        <v>197</v>
      </c>
      <c r="K104" s="2026">
        <v>8.7690000000000001</v>
      </c>
      <c r="L104" s="2023" t="s">
        <v>4701</v>
      </c>
      <c r="M104" s="2026">
        <v>8.2000000000000003E-2</v>
      </c>
      <c r="N104" s="2023" t="s">
        <v>4702</v>
      </c>
      <c r="O104" s="2027" t="s">
        <v>197</v>
      </c>
    </row>
    <row r="105" spans="1:15" s="1980" customFormat="1" ht="19.5" hidden="1" customHeight="1" x14ac:dyDescent="0.25">
      <c r="A105" s="2019">
        <v>42644</v>
      </c>
      <c r="B105" s="2020" t="s">
        <v>197</v>
      </c>
      <c r="C105" s="2021" t="s">
        <v>197</v>
      </c>
      <c r="D105" s="2020">
        <v>0.93145199999999995</v>
      </c>
      <c r="E105" s="2021" t="s">
        <v>4703</v>
      </c>
      <c r="F105" s="2022" t="s">
        <v>197</v>
      </c>
      <c r="G105" s="2023" t="s">
        <v>197</v>
      </c>
      <c r="H105" s="2024" t="s">
        <v>197</v>
      </c>
      <c r="I105" s="2025" t="s">
        <v>197</v>
      </c>
      <c r="J105" s="2023" t="s">
        <v>197</v>
      </c>
      <c r="K105" s="2026">
        <v>0.504</v>
      </c>
      <c r="L105" s="2023" t="s">
        <v>4704</v>
      </c>
      <c r="M105" s="2026">
        <v>0.33200000000000002</v>
      </c>
      <c r="N105" s="2023" t="s">
        <v>4705</v>
      </c>
      <c r="O105" s="2027" t="s">
        <v>197</v>
      </c>
    </row>
    <row r="106" spans="1:15" s="1980" customFormat="1" ht="19.5" hidden="1" customHeight="1" x14ac:dyDescent="0.25">
      <c r="A106" s="2019">
        <v>42675</v>
      </c>
      <c r="B106" s="2020" t="s">
        <v>197</v>
      </c>
      <c r="C106" s="2021" t="s">
        <v>197</v>
      </c>
      <c r="D106" s="2020">
        <v>5.6289999999999996</v>
      </c>
      <c r="E106" s="2021" t="s">
        <v>4706</v>
      </c>
      <c r="F106" s="2022" t="s">
        <v>197</v>
      </c>
      <c r="G106" s="2023" t="s">
        <v>197</v>
      </c>
      <c r="H106" s="2024" t="s">
        <v>197</v>
      </c>
      <c r="I106" s="2025" t="s">
        <v>197</v>
      </c>
      <c r="J106" s="2023" t="s">
        <v>197</v>
      </c>
      <c r="K106" s="2026">
        <v>3.8</v>
      </c>
      <c r="L106" s="2023" t="s">
        <v>4707</v>
      </c>
      <c r="M106" s="2026">
        <v>0.32100000000000001</v>
      </c>
      <c r="N106" s="2023" t="s">
        <v>4708</v>
      </c>
      <c r="O106" s="2027" t="s">
        <v>197</v>
      </c>
    </row>
    <row r="107" spans="1:15" s="1980" customFormat="1" ht="19.5" hidden="1" customHeight="1" x14ac:dyDescent="0.25">
      <c r="A107" s="2019">
        <v>42705</v>
      </c>
      <c r="B107" s="2020" t="s">
        <v>197</v>
      </c>
      <c r="C107" s="2021" t="s">
        <v>197</v>
      </c>
      <c r="D107" s="2020">
        <v>27.902999999999999</v>
      </c>
      <c r="E107" s="2021" t="s">
        <v>4709</v>
      </c>
      <c r="F107" s="2022" t="s">
        <v>197</v>
      </c>
      <c r="G107" s="2023" t="s">
        <v>197</v>
      </c>
      <c r="H107" s="2024" t="s">
        <v>197</v>
      </c>
      <c r="I107" s="2025" t="s">
        <v>197</v>
      </c>
      <c r="J107" s="2023" t="s">
        <v>197</v>
      </c>
      <c r="K107" s="2026">
        <v>3.714</v>
      </c>
      <c r="L107" s="2023" t="s">
        <v>4710</v>
      </c>
      <c r="M107" s="2026">
        <v>1.226</v>
      </c>
      <c r="N107" s="2023" t="s">
        <v>4711</v>
      </c>
      <c r="O107" s="2027" t="s">
        <v>197</v>
      </c>
    </row>
    <row r="108" spans="1:15" s="1980" customFormat="1" ht="16.5" hidden="1" x14ac:dyDescent="0.25">
      <c r="A108" s="2029">
        <v>42736</v>
      </c>
      <c r="B108" s="1990" t="s">
        <v>197</v>
      </c>
      <c r="C108" s="1583" t="s">
        <v>197</v>
      </c>
      <c r="D108" s="1990">
        <v>0.41349999999999998</v>
      </c>
      <c r="E108" s="1583" t="s">
        <v>4712</v>
      </c>
      <c r="F108" s="2030" t="s">
        <v>197</v>
      </c>
      <c r="G108" s="2031" t="s">
        <v>197</v>
      </c>
      <c r="H108" s="2032" t="s">
        <v>197</v>
      </c>
      <c r="I108" s="2033" t="s">
        <v>197</v>
      </c>
      <c r="J108" s="2031" t="s">
        <v>197</v>
      </c>
      <c r="K108" s="2034">
        <v>1.214</v>
      </c>
      <c r="L108" s="2031" t="s">
        <v>4713</v>
      </c>
      <c r="M108" s="2034">
        <v>0.69879999999999998</v>
      </c>
      <c r="N108" s="2031" t="s">
        <v>4714</v>
      </c>
      <c r="O108" s="2035" t="s">
        <v>197</v>
      </c>
    </row>
    <row r="109" spans="1:15" s="1980" customFormat="1" ht="16.5" hidden="1" x14ac:dyDescent="0.25">
      <c r="A109" s="2029">
        <v>42767</v>
      </c>
      <c r="B109" s="1990" t="s">
        <v>197</v>
      </c>
      <c r="C109" s="1583" t="s">
        <v>197</v>
      </c>
      <c r="D109" s="1990">
        <v>0.29399999999999998</v>
      </c>
      <c r="E109" s="1583" t="s">
        <v>4715</v>
      </c>
      <c r="F109" s="2030" t="s">
        <v>197</v>
      </c>
      <c r="G109" s="2031" t="s">
        <v>197</v>
      </c>
      <c r="H109" s="2032" t="s">
        <v>197</v>
      </c>
      <c r="I109" s="2033" t="s">
        <v>197</v>
      </c>
      <c r="J109" s="2031" t="s">
        <v>197</v>
      </c>
      <c r="K109" s="2034">
        <v>0.377</v>
      </c>
      <c r="L109" s="2031" t="s">
        <v>4716</v>
      </c>
      <c r="M109" s="2034">
        <v>0.39</v>
      </c>
      <c r="N109" s="2031" t="s">
        <v>4717</v>
      </c>
      <c r="O109" s="2035" t="s">
        <v>197</v>
      </c>
    </row>
    <row r="110" spans="1:15" s="1980" customFormat="1" ht="16.5" hidden="1" x14ac:dyDescent="0.25">
      <c r="A110" s="2029">
        <v>42795</v>
      </c>
      <c r="B110" s="1990" t="s">
        <v>197</v>
      </c>
      <c r="C110" s="1583" t="s">
        <v>197</v>
      </c>
      <c r="D110" s="1990">
        <v>5.3479999999999999</v>
      </c>
      <c r="E110" s="1583" t="s">
        <v>4718</v>
      </c>
      <c r="F110" s="2030" t="s">
        <v>197</v>
      </c>
      <c r="G110" s="2031" t="s">
        <v>197</v>
      </c>
      <c r="H110" s="2032" t="s">
        <v>197</v>
      </c>
      <c r="I110" s="2033" t="s">
        <v>197</v>
      </c>
      <c r="J110" s="2031" t="s">
        <v>197</v>
      </c>
      <c r="K110" s="2034">
        <v>12.314</v>
      </c>
      <c r="L110" s="2031" t="s">
        <v>4719</v>
      </c>
      <c r="M110" s="2034" t="s">
        <v>197</v>
      </c>
      <c r="N110" s="2031" t="s">
        <v>197</v>
      </c>
      <c r="O110" s="2036">
        <v>1.2150000000000001</v>
      </c>
    </row>
    <row r="111" spans="1:15" s="1980" customFormat="1" ht="16.5" hidden="1" x14ac:dyDescent="0.25">
      <c r="A111" s="2029">
        <v>42826</v>
      </c>
      <c r="B111" s="1990" t="s">
        <v>197</v>
      </c>
      <c r="C111" s="1583" t="s">
        <v>197</v>
      </c>
      <c r="D111" s="1990">
        <v>0.60699999999999998</v>
      </c>
      <c r="E111" s="1583" t="s">
        <v>4720</v>
      </c>
      <c r="F111" s="2030" t="s">
        <v>197</v>
      </c>
      <c r="G111" s="2031" t="s">
        <v>197</v>
      </c>
      <c r="H111" s="2037">
        <v>4.4589999999999996</v>
      </c>
      <c r="I111" s="2033" t="s">
        <v>197</v>
      </c>
      <c r="J111" s="2031" t="s">
        <v>197</v>
      </c>
      <c r="K111" s="2034">
        <v>1.226</v>
      </c>
      <c r="L111" s="2031" t="s">
        <v>4721</v>
      </c>
      <c r="M111" s="2034">
        <v>0.255</v>
      </c>
      <c r="N111" s="2031" t="s">
        <v>4722</v>
      </c>
      <c r="O111" s="2036">
        <v>0.02</v>
      </c>
    </row>
    <row r="112" spans="1:15" s="1980" customFormat="1" ht="16.5" hidden="1" x14ac:dyDescent="0.25">
      <c r="A112" s="2029">
        <v>42856</v>
      </c>
      <c r="B112" s="1990" t="s">
        <v>197</v>
      </c>
      <c r="C112" s="1583" t="s">
        <v>197</v>
      </c>
      <c r="D112" s="1990">
        <v>0.504</v>
      </c>
      <c r="E112" s="1583" t="s">
        <v>4723</v>
      </c>
      <c r="F112" s="2030" t="s">
        <v>197</v>
      </c>
      <c r="G112" s="2031" t="s">
        <v>197</v>
      </c>
      <c r="H112" s="2037">
        <v>1E-3</v>
      </c>
      <c r="I112" s="2033" t="s">
        <v>197</v>
      </c>
      <c r="J112" s="2031" t="s">
        <v>197</v>
      </c>
      <c r="K112" s="2034">
        <v>3.6259999999999999</v>
      </c>
      <c r="L112" s="2031" t="s">
        <v>4724</v>
      </c>
      <c r="M112" s="2034">
        <v>4.7600000000000003E-2</v>
      </c>
      <c r="N112" s="2031" t="s">
        <v>4725</v>
      </c>
      <c r="O112" s="2036">
        <v>3.1798E-2</v>
      </c>
    </row>
    <row r="113" spans="1:15" s="1980" customFormat="1" ht="16.5" hidden="1" x14ac:dyDescent="0.25">
      <c r="A113" s="2029">
        <v>42887</v>
      </c>
      <c r="B113" s="1990" t="s">
        <v>197</v>
      </c>
      <c r="C113" s="1583" t="s">
        <v>197</v>
      </c>
      <c r="D113" s="1990">
        <v>9.0690000000000008</v>
      </c>
      <c r="E113" s="1583" t="s">
        <v>4726</v>
      </c>
      <c r="F113" s="2030" t="s">
        <v>197</v>
      </c>
      <c r="G113" s="2031" t="s">
        <v>197</v>
      </c>
      <c r="H113" s="2037">
        <v>0.71</v>
      </c>
      <c r="I113" s="2033" t="s">
        <v>197</v>
      </c>
      <c r="J113" s="2031" t="s">
        <v>197</v>
      </c>
      <c r="K113" s="2034">
        <v>3.855</v>
      </c>
      <c r="L113" s="2031" t="s">
        <v>4727</v>
      </c>
      <c r="M113" s="2034">
        <v>1.105</v>
      </c>
      <c r="N113" s="2031" t="s">
        <v>4728</v>
      </c>
      <c r="O113" s="2036">
        <v>0.112</v>
      </c>
    </row>
    <row r="114" spans="1:15" s="1980" customFormat="1" ht="16.5" hidden="1" x14ac:dyDescent="0.25">
      <c r="A114" s="2029">
        <v>42917</v>
      </c>
      <c r="B114" s="1990" t="s">
        <v>197</v>
      </c>
      <c r="C114" s="1583" t="s">
        <v>197</v>
      </c>
      <c r="D114" s="1990">
        <v>1.1140000000000001</v>
      </c>
      <c r="E114" s="1583" t="s">
        <v>4729</v>
      </c>
      <c r="F114" s="2030" t="s">
        <v>197</v>
      </c>
      <c r="G114" s="2031" t="s">
        <v>197</v>
      </c>
      <c r="H114" s="2037">
        <v>0.19500000000000001</v>
      </c>
      <c r="I114" s="2033" t="s">
        <v>197</v>
      </c>
      <c r="J114" s="2031" t="s">
        <v>197</v>
      </c>
      <c r="K114" s="2034">
        <v>0.54100000000000004</v>
      </c>
      <c r="L114" s="2031" t="s">
        <v>4730</v>
      </c>
      <c r="M114" s="2034" t="s">
        <v>197</v>
      </c>
      <c r="N114" s="2031" t="s">
        <v>197</v>
      </c>
      <c r="O114" s="2036">
        <v>2.4E-2</v>
      </c>
    </row>
    <row r="115" spans="1:15" s="1980" customFormat="1" ht="16.5" hidden="1" x14ac:dyDescent="0.25">
      <c r="A115" s="2029">
        <v>42948</v>
      </c>
      <c r="B115" s="1990" t="s">
        <v>197</v>
      </c>
      <c r="C115" s="1583" t="s">
        <v>197</v>
      </c>
      <c r="D115" s="1990">
        <v>0.4536</v>
      </c>
      <c r="E115" s="1583" t="s">
        <v>4731</v>
      </c>
      <c r="F115" s="2030" t="s">
        <v>197</v>
      </c>
      <c r="G115" s="2031" t="s">
        <v>197</v>
      </c>
      <c r="H115" s="2037">
        <v>3.7650000000000003E-2</v>
      </c>
      <c r="I115" s="2033" t="s">
        <v>197</v>
      </c>
      <c r="J115" s="2031" t="s">
        <v>197</v>
      </c>
      <c r="K115" s="2034">
        <v>1.0980350000000001</v>
      </c>
      <c r="L115" s="2031" t="s">
        <v>4732</v>
      </c>
      <c r="M115" s="2034" t="s">
        <v>197</v>
      </c>
      <c r="N115" s="2031" t="s">
        <v>197</v>
      </c>
      <c r="O115" s="2036">
        <v>0.37590000000000001</v>
      </c>
    </row>
    <row r="116" spans="1:15" s="1980" customFormat="1" ht="16.5" hidden="1" x14ac:dyDescent="0.25">
      <c r="A116" s="2029">
        <v>42979</v>
      </c>
      <c r="B116" s="1990" t="s">
        <v>197</v>
      </c>
      <c r="C116" s="1583" t="s">
        <v>197</v>
      </c>
      <c r="D116" s="1990">
        <v>2.1080000000000001</v>
      </c>
      <c r="E116" s="1583" t="s">
        <v>4733</v>
      </c>
      <c r="F116" s="2030" t="s">
        <v>197</v>
      </c>
      <c r="G116" s="2031" t="s">
        <v>197</v>
      </c>
      <c r="H116" s="2037">
        <v>0.24299999999999999</v>
      </c>
      <c r="I116" s="2033" t="s">
        <v>197</v>
      </c>
      <c r="J116" s="2031" t="s">
        <v>197</v>
      </c>
      <c r="K116" s="2034">
        <v>12.426</v>
      </c>
      <c r="L116" s="2031" t="s">
        <v>4734</v>
      </c>
      <c r="M116" s="2034" t="s">
        <v>197</v>
      </c>
      <c r="N116" s="2031" t="s">
        <v>197</v>
      </c>
      <c r="O116" s="2036">
        <v>1.2669999999999999</v>
      </c>
    </row>
    <row r="117" spans="1:15" s="1980" customFormat="1" ht="16.5" hidden="1" x14ac:dyDescent="0.25">
      <c r="A117" s="2029">
        <v>43009</v>
      </c>
      <c r="B117" s="1990" t="s">
        <v>197</v>
      </c>
      <c r="C117" s="1583" t="s">
        <v>197</v>
      </c>
      <c r="D117" s="1990">
        <v>13.933999999999999</v>
      </c>
      <c r="E117" s="1583" t="s">
        <v>4735</v>
      </c>
      <c r="F117" s="2030" t="s">
        <v>197</v>
      </c>
      <c r="G117" s="2031" t="s">
        <v>197</v>
      </c>
      <c r="H117" s="2037">
        <v>0.38927699999999998</v>
      </c>
      <c r="I117" s="2033" t="s">
        <v>197</v>
      </c>
      <c r="J117" s="2031" t="s">
        <v>197</v>
      </c>
      <c r="K117" s="2034">
        <v>0.55583499999999997</v>
      </c>
      <c r="L117" s="2031" t="s">
        <v>4736</v>
      </c>
      <c r="M117" s="2034">
        <v>8.6999999999999994E-2</v>
      </c>
      <c r="N117" s="2031" t="s">
        <v>4737</v>
      </c>
      <c r="O117" s="2036">
        <v>1.7999999999999999E-2</v>
      </c>
    </row>
    <row r="118" spans="1:15" s="1980" customFormat="1" ht="16.5" hidden="1" x14ac:dyDescent="0.25">
      <c r="A118" s="2029">
        <v>43040</v>
      </c>
      <c r="B118" s="1990" t="s">
        <v>197</v>
      </c>
      <c r="C118" s="1583" t="s">
        <v>197</v>
      </c>
      <c r="D118" s="1990">
        <v>1.0269999999999999</v>
      </c>
      <c r="E118" s="1583" t="s">
        <v>4738</v>
      </c>
      <c r="F118" s="2030" t="s">
        <v>197</v>
      </c>
      <c r="G118" s="2031" t="s">
        <v>197</v>
      </c>
      <c r="H118" s="2037">
        <v>1.6E-2</v>
      </c>
      <c r="I118" s="2033" t="s">
        <v>197</v>
      </c>
      <c r="J118" s="2031" t="s">
        <v>197</v>
      </c>
      <c r="K118" s="2034">
        <v>3.3029999999999999</v>
      </c>
      <c r="L118" s="2031" t="s">
        <v>4739</v>
      </c>
      <c r="M118" s="2034">
        <v>0.41199999999999998</v>
      </c>
      <c r="N118" s="2031" t="s">
        <v>4740</v>
      </c>
      <c r="O118" s="2036">
        <v>7.5999999999999998E-2</v>
      </c>
    </row>
    <row r="119" spans="1:15" s="1980" customFormat="1" ht="16.5" hidden="1" x14ac:dyDescent="0.25">
      <c r="A119" s="2029">
        <v>43070</v>
      </c>
      <c r="B119" s="1990" t="s">
        <v>197</v>
      </c>
      <c r="C119" s="1583" t="s">
        <v>197</v>
      </c>
      <c r="D119" s="1990">
        <v>6.9969999999999999</v>
      </c>
      <c r="E119" s="1583" t="s">
        <v>4741</v>
      </c>
      <c r="F119" s="2030" t="s">
        <v>197</v>
      </c>
      <c r="G119" s="2031" t="s">
        <v>197</v>
      </c>
      <c r="H119" s="2037">
        <v>1.3640000000000001</v>
      </c>
      <c r="I119" s="2033" t="s">
        <v>197</v>
      </c>
      <c r="J119" s="2031" t="s">
        <v>197</v>
      </c>
      <c r="K119" s="2034">
        <v>3.5510000000000002</v>
      </c>
      <c r="L119" s="2031" t="s">
        <v>4742</v>
      </c>
      <c r="M119" s="2034">
        <v>1.0349999999999999</v>
      </c>
      <c r="N119" s="2031" t="s">
        <v>4743</v>
      </c>
      <c r="O119" s="2036">
        <v>4.2000000000000003E-2</v>
      </c>
    </row>
    <row r="120" spans="1:15" s="1980" customFormat="1" ht="16.5" hidden="1" x14ac:dyDescent="0.25">
      <c r="A120" s="2029">
        <v>43101</v>
      </c>
      <c r="B120" s="1990" t="s">
        <v>197</v>
      </c>
      <c r="C120" s="1583" t="s">
        <v>197</v>
      </c>
      <c r="D120" s="1990">
        <v>1.919</v>
      </c>
      <c r="E120" s="1583" t="s">
        <v>4744</v>
      </c>
      <c r="F120" s="2030" t="s">
        <v>197</v>
      </c>
      <c r="G120" s="2031" t="s">
        <v>197</v>
      </c>
      <c r="H120" s="2037">
        <v>1E-3</v>
      </c>
      <c r="I120" s="2033" t="s">
        <v>197</v>
      </c>
      <c r="J120" s="2031" t="s">
        <v>197</v>
      </c>
      <c r="K120" s="2034">
        <v>1.0469999999999999</v>
      </c>
      <c r="L120" s="2031" t="s">
        <v>4745</v>
      </c>
      <c r="M120" s="2034" t="s">
        <v>197</v>
      </c>
      <c r="N120" s="2031" t="s">
        <v>197</v>
      </c>
      <c r="O120" s="2036">
        <v>2.5999999999999999E-2</v>
      </c>
    </row>
    <row r="121" spans="1:15" s="1980" customFormat="1" ht="12.75" hidden="1" customHeight="1" x14ac:dyDescent="0.25">
      <c r="A121" s="2029">
        <v>43132</v>
      </c>
      <c r="B121" s="1990" t="s">
        <v>197</v>
      </c>
      <c r="C121" s="1583" t="s">
        <v>197</v>
      </c>
      <c r="D121" s="1990">
        <v>0.59199999999999997</v>
      </c>
      <c r="E121" s="1583" t="s">
        <v>4746</v>
      </c>
      <c r="F121" s="2030" t="s">
        <v>197</v>
      </c>
      <c r="G121" s="2031" t="s">
        <v>197</v>
      </c>
      <c r="H121" s="2037">
        <v>0.02</v>
      </c>
      <c r="I121" s="2033" t="s">
        <v>197</v>
      </c>
      <c r="J121" s="2031" t="s">
        <v>197</v>
      </c>
      <c r="K121" s="2034">
        <v>1.0489999999999999</v>
      </c>
      <c r="L121" s="2031" t="s">
        <v>4747</v>
      </c>
      <c r="M121" s="2034">
        <v>0.57499999999999996</v>
      </c>
      <c r="N121" s="2031" t="s">
        <v>4748</v>
      </c>
      <c r="O121" s="2036">
        <v>0.39</v>
      </c>
    </row>
    <row r="122" spans="1:15" s="1980" customFormat="1" ht="16.5" hidden="1" x14ac:dyDescent="0.25">
      <c r="A122" s="2029">
        <v>43160</v>
      </c>
      <c r="B122" s="1990" t="s">
        <v>197</v>
      </c>
      <c r="C122" s="1583" t="s">
        <v>197</v>
      </c>
      <c r="D122" s="1990">
        <v>3.3392770000000001</v>
      </c>
      <c r="E122" s="1583" t="s">
        <v>4749</v>
      </c>
      <c r="F122" s="2030" t="s">
        <v>197</v>
      </c>
      <c r="G122" s="2031" t="s">
        <v>197</v>
      </c>
      <c r="H122" s="2038">
        <v>0.11</v>
      </c>
      <c r="I122" s="2033" t="s">
        <v>197</v>
      </c>
      <c r="J122" s="2031" t="s">
        <v>197</v>
      </c>
      <c r="K122" s="2034">
        <v>12.500999999999999</v>
      </c>
      <c r="L122" s="2031" t="s">
        <v>4750</v>
      </c>
      <c r="M122" s="2034">
        <v>0.23200000000000001</v>
      </c>
      <c r="N122" s="2031" t="s">
        <v>4751</v>
      </c>
      <c r="O122" s="2039">
        <v>1.4630000000000001</v>
      </c>
    </row>
    <row r="123" spans="1:15" s="1980" customFormat="1" ht="16.5" hidden="1" x14ac:dyDescent="0.25">
      <c r="A123" s="2029">
        <v>43191</v>
      </c>
      <c r="B123" s="1990" t="s">
        <v>197</v>
      </c>
      <c r="C123" s="1583" t="s">
        <v>197</v>
      </c>
      <c r="D123" s="1990">
        <v>14.351000000000001</v>
      </c>
      <c r="E123" s="1583" t="s">
        <v>4752</v>
      </c>
      <c r="F123" s="2030" t="s">
        <v>197</v>
      </c>
      <c r="G123" s="2031" t="s">
        <v>197</v>
      </c>
      <c r="H123" s="2037">
        <v>2.3E-2</v>
      </c>
      <c r="I123" s="2033" t="s">
        <v>197</v>
      </c>
      <c r="J123" s="2031" t="s">
        <v>197</v>
      </c>
      <c r="K123" s="2034">
        <v>0.57299999999999995</v>
      </c>
      <c r="L123" s="2031" t="s">
        <v>4753</v>
      </c>
      <c r="M123" s="2034">
        <v>0.73899999999999999</v>
      </c>
      <c r="N123" s="2031" t="s">
        <v>4754</v>
      </c>
      <c r="O123" s="2036">
        <v>0.79800000000000004</v>
      </c>
    </row>
    <row r="124" spans="1:15" s="1980" customFormat="1" ht="16.5" hidden="1" x14ac:dyDescent="0.25">
      <c r="A124" s="2029">
        <v>43221</v>
      </c>
      <c r="B124" s="1990">
        <v>12.712</v>
      </c>
      <c r="C124" s="1583">
        <v>34.22</v>
      </c>
      <c r="D124" s="1990">
        <v>1.101</v>
      </c>
      <c r="E124" s="1583" t="s">
        <v>4755</v>
      </c>
      <c r="F124" s="2030" t="s">
        <v>197</v>
      </c>
      <c r="G124" s="2031" t="s">
        <v>197</v>
      </c>
      <c r="H124" s="2037">
        <v>1.9E-2</v>
      </c>
      <c r="I124" s="2033" t="s">
        <v>197</v>
      </c>
      <c r="J124" s="2031" t="s">
        <v>197</v>
      </c>
      <c r="K124" s="2034">
        <v>4.7489999999999997</v>
      </c>
      <c r="L124" s="2031" t="s">
        <v>4756</v>
      </c>
      <c r="M124" s="2034">
        <v>0.22900000000000001</v>
      </c>
      <c r="N124" s="2031" t="s">
        <v>4757</v>
      </c>
      <c r="O124" s="2036">
        <v>6.5000000000000002E-2</v>
      </c>
    </row>
    <row r="125" spans="1:15" s="1980" customFormat="1" ht="16.5" hidden="1" x14ac:dyDescent="0.25">
      <c r="A125" s="2029">
        <v>43252</v>
      </c>
      <c r="B125" s="1990" t="s">
        <v>197</v>
      </c>
      <c r="C125" s="1583" t="s">
        <v>197</v>
      </c>
      <c r="D125" s="1990">
        <v>9.5920000000000005</v>
      </c>
      <c r="E125" s="1583" t="s">
        <v>4758</v>
      </c>
      <c r="F125" s="2030" t="s">
        <v>197</v>
      </c>
      <c r="G125" s="2031" t="s">
        <v>197</v>
      </c>
      <c r="H125" s="2037">
        <v>1.504</v>
      </c>
      <c r="I125" s="2033" t="s">
        <v>197</v>
      </c>
      <c r="J125" s="2031" t="s">
        <v>197</v>
      </c>
      <c r="K125" s="2034">
        <v>21.206</v>
      </c>
      <c r="L125" s="2031" t="s">
        <v>4759</v>
      </c>
      <c r="M125" s="2034">
        <v>1.175</v>
      </c>
      <c r="N125" s="2031" t="s">
        <v>4760</v>
      </c>
      <c r="O125" s="2036">
        <v>0.10100000000000001</v>
      </c>
    </row>
    <row r="126" spans="1:15" s="1980" customFormat="1" ht="16.5" hidden="1" x14ac:dyDescent="0.25">
      <c r="A126" s="2029">
        <v>43282</v>
      </c>
      <c r="B126" s="1990" t="s">
        <v>197</v>
      </c>
      <c r="C126" s="1583" t="s">
        <v>197</v>
      </c>
      <c r="D126" s="1990">
        <v>0.84981899999999999</v>
      </c>
      <c r="E126" s="1583" t="s">
        <v>4761</v>
      </c>
      <c r="F126" s="2030" t="s">
        <v>197</v>
      </c>
      <c r="G126" s="2031" t="s">
        <v>197</v>
      </c>
      <c r="H126" s="2037">
        <v>6.0000000000000001E-3</v>
      </c>
      <c r="I126" s="2033" t="s">
        <v>197</v>
      </c>
      <c r="J126" s="2031" t="s">
        <v>197</v>
      </c>
      <c r="K126" s="2034">
        <v>0.457623</v>
      </c>
      <c r="L126" s="2031" t="s">
        <v>4762</v>
      </c>
      <c r="M126" s="2034">
        <v>0.128</v>
      </c>
      <c r="N126" s="2031">
        <v>46.03</v>
      </c>
      <c r="O126" s="2036">
        <v>5.7000000000000002E-2</v>
      </c>
    </row>
    <row r="127" spans="1:15" s="1980" customFormat="1" ht="16.5" hidden="1" x14ac:dyDescent="0.25">
      <c r="A127" s="2029">
        <v>43313</v>
      </c>
      <c r="B127" s="1990" t="s">
        <v>197</v>
      </c>
      <c r="C127" s="1583" t="s">
        <v>197</v>
      </c>
      <c r="D127" s="1990">
        <v>0.998</v>
      </c>
      <c r="E127" s="1583" t="s">
        <v>4763</v>
      </c>
      <c r="F127" s="2030" t="s">
        <v>197</v>
      </c>
      <c r="G127" s="2031" t="s">
        <v>197</v>
      </c>
      <c r="H127" s="2037">
        <v>1.7999999999999999E-2</v>
      </c>
      <c r="I127" s="2033" t="s">
        <v>197</v>
      </c>
      <c r="J127" s="2031" t="s">
        <v>197</v>
      </c>
      <c r="K127" s="2034">
        <v>5.8879999999999999</v>
      </c>
      <c r="L127" s="2031" t="s">
        <v>4764</v>
      </c>
      <c r="M127" s="2034" t="s">
        <v>197</v>
      </c>
      <c r="N127" s="2031" t="s">
        <v>197</v>
      </c>
      <c r="O127" s="2036">
        <v>0.38600000000000001</v>
      </c>
    </row>
    <row r="128" spans="1:15" s="1980" customFormat="1" ht="16.5" hidden="1" x14ac:dyDescent="0.25">
      <c r="A128" s="2029">
        <v>43344</v>
      </c>
      <c r="B128" s="1990" t="s">
        <v>197</v>
      </c>
      <c r="C128" s="1583" t="s">
        <v>197</v>
      </c>
      <c r="D128" s="1990">
        <v>1.387</v>
      </c>
      <c r="E128" s="1583" t="s">
        <v>4765</v>
      </c>
      <c r="F128" s="2030" t="s">
        <v>197</v>
      </c>
      <c r="G128" s="2031" t="s">
        <v>197</v>
      </c>
      <c r="H128" s="2037">
        <v>0.26400000000000001</v>
      </c>
      <c r="I128" s="2033" t="s">
        <v>197</v>
      </c>
      <c r="J128" s="2031" t="s">
        <v>197</v>
      </c>
      <c r="K128" s="2034">
        <v>12.827</v>
      </c>
      <c r="L128" s="2031" t="s">
        <v>4766</v>
      </c>
      <c r="M128" s="2034" t="s">
        <v>197</v>
      </c>
      <c r="N128" s="2031" t="s">
        <v>197</v>
      </c>
      <c r="O128" s="2036">
        <v>1.2969999999999999</v>
      </c>
    </row>
    <row r="129" spans="1:15" s="1980" customFormat="1" ht="16.5" hidden="1" x14ac:dyDescent="0.25">
      <c r="A129" s="2029">
        <v>43374</v>
      </c>
      <c r="B129" s="1990" t="s">
        <v>197</v>
      </c>
      <c r="C129" s="1583" t="s">
        <v>197</v>
      </c>
      <c r="D129" s="1990">
        <v>0.73099999999999998</v>
      </c>
      <c r="E129" s="1583" t="s">
        <v>4767</v>
      </c>
      <c r="F129" s="2030" t="s">
        <v>197</v>
      </c>
      <c r="G129" s="2031" t="s">
        <v>197</v>
      </c>
      <c r="H129" s="2037">
        <v>0.66600000000000004</v>
      </c>
      <c r="I129" s="2033" t="s">
        <v>197</v>
      </c>
      <c r="J129" s="2031" t="s">
        <v>197</v>
      </c>
      <c r="K129" s="2034">
        <v>0.79900000000000004</v>
      </c>
      <c r="L129" s="2031" t="s">
        <v>4768</v>
      </c>
      <c r="M129" s="2034">
        <v>0.38</v>
      </c>
      <c r="N129" s="2031" t="s">
        <v>4769</v>
      </c>
      <c r="O129" s="2036">
        <v>3.9E-2</v>
      </c>
    </row>
    <row r="130" spans="1:15" s="1980" customFormat="1" ht="16.5" hidden="1" x14ac:dyDescent="0.25">
      <c r="A130" s="2029">
        <v>43405</v>
      </c>
      <c r="B130" s="1990">
        <v>29</v>
      </c>
      <c r="C130" s="1583">
        <v>34.119999999999997</v>
      </c>
      <c r="D130" s="1990">
        <v>1.473516</v>
      </c>
      <c r="E130" s="1583" t="s">
        <v>4770</v>
      </c>
      <c r="F130" s="2030" t="s">
        <v>197</v>
      </c>
      <c r="G130" s="2031" t="s">
        <v>197</v>
      </c>
      <c r="H130" s="2037">
        <v>9.0499999999999997E-2</v>
      </c>
      <c r="I130" s="2033" t="s">
        <v>197</v>
      </c>
      <c r="J130" s="2031" t="s">
        <v>197</v>
      </c>
      <c r="K130" s="2034">
        <v>4.7976999999999999</v>
      </c>
      <c r="L130" s="2031" t="s">
        <v>4771</v>
      </c>
      <c r="M130" s="2034">
        <v>0.51970000000000005</v>
      </c>
      <c r="N130" s="2031" t="s">
        <v>4772</v>
      </c>
      <c r="O130" s="2036">
        <v>7.8E-2</v>
      </c>
    </row>
    <row r="131" spans="1:15" s="1980" customFormat="1" ht="16.5" hidden="1" x14ac:dyDescent="0.25">
      <c r="A131" s="2029">
        <v>43435</v>
      </c>
      <c r="B131" s="1990">
        <v>79.91</v>
      </c>
      <c r="C131" s="1583" t="s">
        <v>4773</v>
      </c>
      <c r="D131" s="1990">
        <v>7.2030000000000003</v>
      </c>
      <c r="E131" s="1583" t="s">
        <v>4774</v>
      </c>
      <c r="F131" s="2030" t="s">
        <v>197</v>
      </c>
      <c r="G131" s="2031" t="s">
        <v>197</v>
      </c>
      <c r="H131" s="2037">
        <v>0.39800000000000002</v>
      </c>
      <c r="I131" s="2033" t="s">
        <v>197</v>
      </c>
      <c r="J131" s="2031" t="s">
        <v>197</v>
      </c>
      <c r="K131" s="2034">
        <v>4.62</v>
      </c>
      <c r="L131" s="2031" t="s">
        <v>4775</v>
      </c>
      <c r="M131" s="2034">
        <v>1.6339999999999999</v>
      </c>
      <c r="N131" s="2031" t="s">
        <v>4776</v>
      </c>
      <c r="O131" s="2036">
        <v>8.7999999999999995E-2</v>
      </c>
    </row>
    <row r="132" spans="1:15" s="1980" customFormat="1" ht="18" hidden="1" customHeight="1" x14ac:dyDescent="0.25">
      <c r="A132" s="2029">
        <v>43466</v>
      </c>
      <c r="B132" s="1990" t="s">
        <v>197</v>
      </c>
      <c r="C132" s="1583" t="s">
        <v>197</v>
      </c>
      <c r="D132" s="1990">
        <v>0.95299999999999996</v>
      </c>
      <c r="E132" s="1583" t="s">
        <v>4777</v>
      </c>
      <c r="F132" s="2030" t="s">
        <v>197</v>
      </c>
      <c r="G132" s="2031" t="s">
        <v>197</v>
      </c>
      <c r="H132" s="2037">
        <v>2.9000000000000001E-2</v>
      </c>
      <c r="I132" s="2033" t="s">
        <v>197</v>
      </c>
      <c r="J132" s="2031" t="s">
        <v>197</v>
      </c>
      <c r="K132" s="2034">
        <v>10.601000000000001</v>
      </c>
      <c r="L132" s="2031" t="s">
        <v>4778</v>
      </c>
      <c r="M132" s="2034">
        <v>0.10299999999999999</v>
      </c>
      <c r="N132" s="2031" t="s">
        <v>4779</v>
      </c>
      <c r="O132" s="2036">
        <v>0.16</v>
      </c>
    </row>
    <row r="133" spans="1:15" s="1980" customFormat="1" ht="18" hidden="1" customHeight="1" x14ac:dyDescent="0.25">
      <c r="A133" s="2029">
        <v>43497</v>
      </c>
      <c r="B133" s="1990" t="s">
        <v>197</v>
      </c>
      <c r="C133" s="1583" t="s">
        <v>197</v>
      </c>
      <c r="D133" s="1990">
        <v>0.376</v>
      </c>
      <c r="E133" s="1583" t="s">
        <v>4780</v>
      </c>
      <c r="F133" s="2030" t="s">
        <v>197</v>
      </c>
      <c r="G133" s="2031" t="s">
        <v>197</v>
      </c>
      <c r="H133" s="2037">
        <v>0.193</v>
      </c>
      <c r="I133" s="2033" t="s">
        <v>197</v>
      </c>
      <c r="J133" s="2031" t="s">
        <v>197</v>
      </c>
      <c r="K133" s="2034">
        <v>1.0820000000000001</v>
      </c>
      <c r="L133" s="2031" t="s">
        <v>4781</v>
      </c>
      <c r="M133" s="2034">
        <v>0.67200000000000004</v>
      </c>
      <c r="N133" s="2031" t="s">
        <v>4782</v>
      </c>
      <c r="O133" s="2036">
        <v>0.35499999999999998</v>
      </c>
    </row>
    <row r="134" spans="1:15" s="1980" customFormat="1" ht="18" hidden="1" customHeight="1" x14ac:dyDescent="0.25">
      <c r="A134" s="2029">
        <v>43525</v>
      </c>
      <c r="B134" s="1990" t="s">
        <v>197</v>
      </c>
      <c r="C134" s="1583" t="s">
        <v>197</v>
      </c>
      <c r="D134" s="1990">
        <v>1.0669999999999999</v>
      </c>
      <c r="E134" s="1583" t="s">
        <v>4783</v>
      </c>
      <c r="F134" s="2030" t="s">
        <v>197</v>
      </c>
      <c r="G134" s="2031" t="s">
        <v>197</v>
      </c>
      <c r="H134" s="2037">
        <v>6.5000000000000002E-2</v>
      </c>
      <c r="I134" s="2033" t="s">
        <v>197</v>
      </c>
      <c r="J134" s="2031" t="s">
        <v>197</v>
      </c>
      <c r="K134" s="2034">
        <v>20.87</v>
      </c>
      <c r="L134" s="2031" t="s">
        <v>4784</v>
      </c>
      <c r="M134" s="2034">
        <v>6.4000000000000001E-2</v>
      </c>
      <c r="N134" s="2031" t="s">
        <v>4785</v>
      </c>
      <c r="O134" s="2036">
        <v>1.3320000000000001</v>
      </c>
    </row>
    <row r="135" spans="1:15" s="1980" customFormat="1" ht="18" hidden="1" customHeight="1" x14ac:dyDescent="0.25">
      <c r="A135" s="2029">
        <v>43556</v>
      </c>
      <c r="B135" s="1990" t="s">
        <v>197</v>
      </c>
      <c r="C135" s="1583" t="s">
        <v>197</v>
      </c>
      <c r="D135" s="1990">
        <v>2.532</v>
      </c>
      <c r="E135" s="1583" t="s">
        <v>4786</v>
      </c>
      <c r="F135" s="2030" t="s">
        <v>197</v>
      </c>
      <c r="G135" s="2031" t="s">
        <v>197</v>
      </c>
      <c r="H135" s="2037">
        <v>0.03</v>
      </c>
      <c r="I135" s="2033" t="s">
        <v>197</v>
      </c>
      <c r="J135" s="2031" t="s">
        <v>197</v>
      </c>
      <c r="K135" s="2034">
        <v>0.47</v>
      </c>
      <c r="L135" s="2031" t="s">
        <v>4787</v>
      </c>
      <c r="M135" s="2034">
        <v>0.64100000000000001</v>
      </c>
      <c r="N135" s="2031" t="s">
        <v>4788</v>
      </c>
      <c r="O135" s="2036">
        <v>7.9000000000000001E-2</v>
      </c>
    </row>
    <row r="136" spans="1:15" s="1980" customFormat="1" ht="18" hidden="1" customHeight="1" x14ac:dyDescent="0.25">
      <c r="A136" s="2029">
        <v>43586</v>
      </c>
      <c r="B136" s="1990" t="s">
        <v>197</v>
      </c>
      <c r="C136" s="1583" t="s">
        <v>197</v>
      </c>
      <c r="D136" s="1990">
        <v>0.46800000000000003</v>
      </c>
      <c r="E136" s="1583" t="s">
        <v>4789</v>
      </c>
      <c r="F136" s="2030" t="s">
        <v>197</v>
      </c>
      <c r="G136" s="2031" t="s">
        <v>197</v>
      </c>
      <c r="H136" s="2037">
        <v>0.105</v>
      </c>
      <c r="I136" s="2033" t="s">
        <v>197</v>
      </c>
      <c r="J136" s="2031" t="s">
        <v>197</v>
      </c>
      <c r="K136" s="2034">
        <v>7.7039999999999997</v>
      </c>
      <c r="L136" s="2031" t="s">
        <v>4790</v>
      </c>
      <c r="M136" s="2034">
        <v>0.155</v>
      </c>
      <c r="N136" s="2031" t="s">
        <v>4791</v>
      </c>
      <c r="O136" s="2036">
        <v>0.183</v>
      </c>
    </row>
    <row r="137" spans="1:15" s="1980" customFormat="1" ht="18" hidden="1" customHeight="1" x14ac:dyDescent="0.25">
      <c r="A137" s="2029">
        <v>43617</v>
      </c>
      <c r="B137" s="1990">
        <v>130.08799999999999</v>
      </c>
      <c r="C137" s="1583" t="s">
        <v>4792</v>
      </c>
      <c r="D137" s="1990">
        <v>8.3640000000000008</v>
      </c>
      <c r="E137" s="1583" t="s">
        <v>4793</v>
      </c>
      <c r="F137" s="2030" t="s">
        <v>197</v>
      </c>
      <c r="G137" s="2031" t="s">
        <v>197</v>
      </c>
      <c r="H137" s="2037">
        <v>1.419</v>
      </c>
      <c r="I137" s="2033" t="s">
        <v>197</v>
      </c>
      <c r="J137" s="2031" t="s">
        <v>197</v>
      </c>
      <c r="K137" s="2034">
        <v>6.8550000000000004</v>
      </c>
      <c r="L137" s="2031" t="s">
        <v>4794</v>
      </c>
      <c r="M137" s="2034">
        <v>1.222</v>
      </c>
      <c r="N137" s="2031" t="s">
        <v>4795</v>
      </c>
      <c r="O137" s="2036">
        <v>5.5E-2</v>
      </c>
    </row>
    <row r="138" spans="1:15" s="1980" customFormat="1" ht="18" hidden="1" customHeight="1" x14ac:dyDescent="0.25">
      <c r="A138" s="2029">
        <v>43647</v>
      </c>
      <c r="B138" s="1990" t="s">
        <v>197</v>
      </c>
      <c r="C138" s="1583" t="s">
        <v>197</v>
      </c>
      <c r="D138" s="1990">
        <v>0.93799999999999994</v>
      </c>
      <c r="E138" s="1583" t="s">
        <v>4796</v>
      </c>
      <c r="F138" s="2030" t="s">
        <v>197</v>
      </c>
      <c r="G138" s="2031" t="s">
        <v>197</v>
      </c>
      <c r="H138" s="2037">
        <v>0.05</v>
      </c>
      <c r="I138" s="2033" t="s">
        <v>197</v>
      </c>
      <c r="J138" s="2031" t="s">
        <v>197</v>
      </c>
      <c r="K138" s="2034">
        <v>0.442</v>
      </c>
      <c r="L138" s="2031" t="s">
        <v>4797</v>
      </c>
      <c r="M138" s="2034">
        <v>5.0000000000000001E-3</v>
      </c>
      <c r="N138" s="2031" t="s">
        <v>4798</v>
      </c>
      <c r="O138" s="2036">
        <v>0.152</v>
      </c>
    </row>
    <row r="139" spans="1:15" s="1980" customFormat="1" ht="18" hidden="1" customHeight="1" x14ac:dyDescent="0.25">
      <c r="A139" s="2029">
        <v>43678</v>
      </c>
      <c r="B139" s="1990" t="s">
        <v>197</v>
      </c>
      <c r="C139" s="1583" t="s">
        <v>197</v>
      </c>
      <c r="D139" s="1990">
        <v>0.55600000000000005</v>
      </c>
      <c r="E139" s="1583" t="s">
        <v>4799</v>
      </c>
      <c r="F139" s="2030" t="s">
        <v>197</v>
      </c>
      <c r="G139" s="2031" t="s">
        <v>197</v>
      </c>
      <c r="H139" s="2037">
        <v>3.4000000000000002E-2</v>
      </c>
      <c r="I139" s="2033" t="s">
        <v>197</v>
      </c>
      <c r="J139" s="2031" t="s">
        <v>197</v>
      </c>
      <c r="K139" s="2034">
        <v>9.6059999999999999</v>
      </c>
      <c r="L139" s="2031" t="s">
        <v>4800</v>
      </c>
      <c r="M139" s="2034" t="s">
        <v>197</v>
      </c>
      <c r="N139" s="2031" t="s">
        <v>197</v>
      </c>
      <c r="O139" s="2036">
        <v>0.38200000000000001</v>
      </c>
    </row>
    <row r="140" spans="1:15" s="1980" customFormat="1" ht="18" hidden="1" customHeight="1" x14ac:dyDescent="0.25">
      <c r="A140" s="2029">
        <v>43709</v>
      </c>
      <c r="B140" s="1990" t="s">
        <v>197</v>
      </c>
      <c r="C140" s="1583" t="s">
        <v>197</v>
      </c>
      <c r="D140" s="1990">
        <v>1.9530000000000001</v>
      </c>
      <c r="E140" s="1583" t="s">
        <v>4801</v>
      </c>
      <c r="F140" s="2030" t="s">
        <v>197</v>
      </c>
      <c r="G140" s="2031" t="s">
        <v>197</v>
      </c>
      <c r="H140" s="2037">
        <v>0.38600000000000001</v>
      </c>
      <c r="I140" s="2033" t="s">
        <v>197</v>
      </c>
      <c r="J140" s="2031" t="s">
        <v>197</v>
      </c>
      <c r="K140" s="2034">
        <v>22.109511999999999</v>
      </c>
      <c r="L140" s="2031" t="s">
        <v>4802</v>
      </c>
      <c r="M140" s="2034" t="s">
        <v>197</v>
      </c>
      <c r="N140" s="2031" t="s">
        <v>197</v>
      </c>
      <c r="O140" s="2036">
        <v>1.996</v>
      </c>
    </row>
    <row r="141" spans="1:15" s="1980" customFormat="1" ht="18" hidden="1" customHeight="1" x14ac:dyDescent="0.25">
      <c r="A141" s="2029">
        <v>43739</v>
      </c>
      <c r="B141" s="1990">
        <v>49.070974</v>
      </c>
      <c r="C141" s="1583">
        <v>36.03</v>
      </c>
      <c r="D141" s="1990">
        <v>1.357815</v>
      </c>
      <c r="E141" s="1583" t="s">
        <v>4803</v>
      </c>
      <c r="F141" s="2030" t="s">
        <v>197</v>
      </c>
      <c r="G141" s="2031" t="s">
        <v>197</v>
      </c>
      <c r="H141" s="2037">
        <v>8.0500000000000002E-2</v>
      </c>
      <c r="I141" s="2033" t="s">
        <v>197</v>
      </c>
      <c r="J141" s="2031" t="s">
        <v>197</v>
      </c>
      <c r="K141" s="2034">
        <v>2.7803749999999998</v>
      </c>
      <c r="L141" s="2031" t="s">
        <v>4804</v>
      </c>
      <c r="M141" s="2034" t="s">
        <v>197</v>
      </c>
      <c r="N141" s="2031" t="s">
        <v>197</v>
      </c>
      <c r="O141" s="2036">
        <v>0.20599999999999999</v>
      </c>
    </row>
    <row r="142" spans="1:15" s="1980" customFormat="1" ht="18" hidden="1" customHeight="1" x14ac:dyDescent="0.25">
      <c r="A142" s="2029">
        <v>43770</v>
      </c>
      <c r="B142" s="1990">
        <v>15.038</v>
      </c>
      <c r="C142" s="1583">
        <v>36.44</v>
      </c>
      <c r="D142" s="1990">
        <v>0.99079099999999998</v>
      </c>
      <c r="E142" s="1583" t="s">
        <v>4805</v>
      </c>
      <c r="F142" s="2030" t="s">
        <v>197</v>
      </c>
      <c r="G142" s="2031" t="s">
        <v>197</v>
      </c>
      <c r="H142" s="2037">
        <v>5.9999999999999995E-4</v>
      </c>
      <c r="I142" s="2033" t="s">
        <v>197</v>
      </c>
      <c r="J142" s="2031" t="s">
        <v>197</v>
      </c>
      <c r="K142" s="2034">
        <v>4.1235999999999997</v>
      </c>
      <c r="L142" s="2031" t="s">
        <v>4806</v>
      </c>
      <c r="M142" s="2034" t="s">
        <v>197</v>
      </c>
      <c r="N142" s="2031" t="s">
        <v>197</v>
      </c>
      <c r="O142" s="2036">
        <v>1.7999999999999999E-2</v>
      </c>
    </row>
    <row r="143" spans="1:15" s="1980" customFormat="1" ht="18" hidden="1" customHeight="1" x14ac:dyDescent="0.25">
      <c r="A143" s="2029">
        <v>43800</v>
      </c>
      <c r="B143" s="1990" t="s">
        <v>197</v>
      </c>
      <c r="C143" s="1583" t="s">
        <v>197</v>
      </c>
      <c r="D143" s="1990">
        <v>7.5060000000000002</v>
      </c>
      <c r="E143" s="1583" t="s">
        <v>4807</v>
      </c>
      <c r="F143" s="2030" t="s">
        <v>197</v>
      </c>
      <c r="G143" s="2031" t="s">
        <v>197</v>
      </c>
      <c r="H143" s="2037">
        <v>0.41899999999999998</v>
      </c>
      <c r="I143" s="2033" t="s">
        <v>197</v>
      </c>
      <c r="J143" s="2031" t="s">
        <v>197</v>
      </c>
      <c r="K143" s="2034">
        <v>6.2709999999999999</v>
      </c>
      <c r="L143" s="2031" t="s">
        <v>4808</v>
      </c>
      <c r="M143" s="2034">
        <v>0.191</v>
      </c>
      <c r="N143" s="2031" t="s">
        <v>4809</v>
      </c>
      <c r="O143" s="2036">
        <v>0.23400000000000001</v>
      </c>
    </row>
    <row r="144" spans="1:15" s="1980" customFormat="1" ht="18" hidden="1" customHeight="1" x14ac:dyDescent="0.25">
      <c r="A144" s="2029">
        <v>43831</v>
      </c>
      <c r="B144" s="1990" t="s">
        <v>197</v>
      </c>
      <c r="C144" s="1583" t="s">
        <v>197</v>
      </c>
      <c r="D144" s="1990">
        <v>0.71534399999999998</v>
      </c>
      <c r="E144" s="1583" t="s">
        <v>4810</v>
      </c>
      <c r="F144" s="2030" t="s">
        <v>197</v>
      </c>
      <c r="G144" s="2031" t="s">
        <v>197</v>
      </c>
      <c r="H144" s="2037">
        <v>3.2000000000000001E-2</v>
      </c>
      <c r="I144" s="2033">
        <v>124.73699999999999</v>
      </c>
      <c r="J144" s="2031" t="s">
        <v>4811</v>
      </c>
      <c r="K144" s="2034">
        <v>6.6797589999999998</v>
      </c>
      <c r="L144" s="2031" t="s">
        <v>4812</v>
      </c>
      <c r="M144" s="2034" t="s">
        <v>197</v>
      </c>
      <c r="N144" s="2031" t="s">
        <v>197</v>
      </c>
      <c r="O144" s="2036">
        <v>0.1055</v>
      </c>
    </row>
    <row r="145" spans="1:15" s="1980" customFormat="1" ht="18" hidden="1" customHeight="1" x14ac:dyDescent="0.25">
      <c r="A145" s="2029">
        <v>43862</v>
      </c>
      <c r="B145" s="1990">
        <v>7.8323989999999997</v>
      </c>
      <c r="C145" s="1583">
        <v>37.36</v>
      </c>
      <c r="D145" s="1990">
        <v>0.29888900000000002</v>
      </c>
      <c r="E145" s="1583" t="s">
        <v>4813</v>
      </c>
      <c r="F145" s="2030" t="s">
        <v>197</v>
      </c>
      <c r="G145" s="2031" t="s">
        <v>197</v>
      </c>
      <c r="H145" s="2037">
        <v>1.5299999999999999E-2</v>
      </c>
      <c r="I145" s="2033">
        <v>6.2573449999999999</v>
      </c>
      <c r="J145" s="2031" t="s">
        <v>4814</v>
      </c>
      <c r="K145" s="2034">
        <v>0.69825599999999999</v>
      </c>
      <c r="L145" s="2031" t="s">
        <v>4815</v>
      </c>
      <c r="M145" s="2034">
        <v>0.71540899999999996</v>
      </c>
      <c r="N145" s="2031" t="s">
        <v>4816</v>
      </c>
      <c r="O145" s="2036">
        <v>1.4E-2</v>
      </c>
    </row>
    <row r="146" spans="1:15" s="1980" customFormat="1" ht="18" hidden="1" customHeight="1" x14ac:dyDescent="0.25">
      <c r="A146" s="2029">
        <v>43891</v>
      </c>
      <c r="B146" s="1990" t="s">
        <v>197</v>
      </c>
      <c r="C146" s="1583" t="s">
        <v>197</v>
      </c>
      <c r="D146" s="1990">
        <v>1.6689000000000001</v>
      </c>
      <c r="E146" s="1583" t="s">
        <v>4817</v>
      </c>
      <c r="F146" s="2030" t="s">
        <v>197</v>
      </c>
      <c r="G146" s="2031" t="s">
        <v>197</v>
      </c>
      <c r="H146" s="2037">
        <v>3.7999999999999999E-2</v>
      </c>
      <c r="I146" s="2033">
        <v>19.608000000000001</v>
      </c>
      <c r="J146" s="2031" t="s">
        <v>4818</v>
      </c>
      <c r="K146" s="2034">
        <v>11.872999999999999</v>
      </c>
      <c r="L146" s="2031" t="s">
        <v>4819</v>
      </c>
      <c r="M146" s="2034">
        <v>0.03</v>
      </c>
      <c r="N146" s="2031">
        <v>48.78</v>
      </c>
      <c r="O146" s="2036">
        <v>0.33900000000000002</v>
      </c>
    </row>
    <row r="147" spans="1:15" s="1980" customFormat="1" ht="18" hidden="1" customHeight="1" x14ac:dyDescent="0.25">
      <c r="A147" s="2029">
        <v>43922</v>
      </c>
      <c r="B147" s="1990" t="s">
        <v>197</v>
      </c>
      <c r="C147" s="1583" t="s">
        <v>197</v>
      </c>
      <c r="D147" s="1990">
        <v>1.927</v>
      </c>
      <c r="E147" s="1583" t="s">
        <v>4820</v>
      </c>
      <c r="F147" s="2030" t="s">
        <v>197</v>
      </c>
      <c r="G147" s="2031" t="s">
        <v>197</v>
      </c>
      <c r="H147" s="2037">
        <v>2.4E-2</v>
      </c>
      <c r="I147" s="2033">
        <v>25</v>
      </c>
      <c r="J147" s="2031" t="s">
        <v>4821</v>
      </c>
      <c r="K147" s="2034">
        <v>1.288</v>
      </c>
      <c r="L147" s="2031" t="s">
        <v>4822</v>
      </c>
      <c r="M147" s="2034">
        <v>0.58299999999999996</v>
      </c>
      <c r="N147" s="2031" t="s">
        <v>4823</v>
      </c>
      <c r="O147" s="2036">
        <v>0.248</v>
      </c>
    </row>
    <row r="148" spans="1:15" s="1980" customFormat="1" ht="18" hidden="1" customHeight="1" x14ac:dyDescent="0.25">
      <c r="A148" s="2029">
        <v>43952</v>
      </c>
      <c r="B148" s="1990" t="s">
        <v>197</v>
      </c>
      <c r="C148" s="1583" t="s">
        <v>197</v>
      </c>
      <c r="D148" s="1990">
        <v>0.41899999999999998</v>
      </c>
      <c r="E148" s="1583" t="s">
        <v>4824</v>
      </c>
      <c r="F148" s="2030" t="s">
        <v>197</v>
      </c>
      <c r="G148" s="2031" t="s">
        <v>197</v>
      </c>
      <c r="H148" s="2037">
        <v>2E-3</v>
      </c>
      <c r="I148" s="2033">
        <v>22.2</v>
      </c>
      <c r="J148" s="2031" t="s">
        <v>4825</v>
      </c>
      <c r="K148" s="2034">
        <v>4.2649999999999997</v>
      </c>
      <c r="L148" s="2031" t="s">
        <v>4826</v>
      </c>
      <c r="M148" s="2034">
        <v>0.1</v>
      </c>
      <c r="N148" s="2031" t="s">
        <v>4827</v>
      </c>
      <c r="O148" s="2036">
        <v>8.6999999999999994E-2</v>
      </c>
    </row>
    <row r="149" spans="1:15" s="1980" customFormat="1" ht="18" hidden="1" customHeight="1" x14ac:dyDescent="0.25">
      <c r="A149" s="2029">
        <v>43983</v>
      </c>
      <c r="B149" s="1990" t="s">
        <v>197</v>
      </c>
      <c r="C149" s="1583" t="s">
        <v>197</v>
      </c>
      <c r="D149" s="1990">
        <v>197.34200000000001</v>
      </c>
      <c r="E149" s="1583" t="s">
        <v>4828</v>
      </c>
      <c r="F149" s="2030" t="s">
        <v>197</v>
      </c>
      <c r="G149" s="2031" t="s">
        <v>197</v>
      </c>
      <c r="H149" s="2037">
        <v>0.66100000000000003</v>
      </c>
      <c r="I149" s="2033">
        <v>18.832999999999998</v>
      </c>
      <c r="J149" s="2031" t="s">
        <v>4829</v>
      </c>
      <c r="K149" s="2034">
        <v>8.0030000000000001</v>
      </c>
      <c r="L149" s="2031" t="s">
        <v>4830</v>
      </c>
      <c r="M149" s="2034">
        <v>1.1930000000000001</v>
      </c>
      <c r="N149" s="2031" t="s">
        <v>4831</v>
      </c>
      <c r="O149" s="2036">
        <v>0.05</v>
      </c>
    </row>
    <row r="150" spans="1:15" s="1980" customFormat="1" ht="18" hidden="1" customHeight="1" x14ac:dyDescent="0.25">
      <c r="A150" s="2029">
        <v>44013</v>
      </c>
      <c r="B150" s="1990" t="s">
        <v>197</v>
      </c>
      <c r="C150" s="1583" t="s">
        <v>197</v>
      </c>
      <c r="D150" s="1990">
        <v>300.98700000000002</v>
      </c>
      <c r="E150" s="1583" t="s">
        <v>4832</v>
      </c>
      <c r="F150" s="2030" t="s">
        <v>197</v>
      </c>
      <c r="G150" s="2031" t="s">
        <v>197</v>
      </c>
      <c r="H150" s="2037" t="s">
        <v>197</v>
      </c>
      <c r="I150" s="2033">
        <v>11.137</v>
      </c>
      <c r="J150" s="2031" t="s">
        <v>4833</v>
      </c>
      <c r="K150" s="2034">
        <v>6.0090000000000003</v>
      </c>
      <c r="L150" s="2031" t="s">
        <v>4834</v>
      </c>
      <c r="M150" s="2034" t="s">
        <v>197</v>
      </c>
      <c r="N150" s="2031" t="s">
        <v>197</v>
      </c>
      <c r="O150" s="2036">
        <v>0.14799999999999999</v>
      </c>
    </row>
    <row r="151" spans="1:15" s="1980" customFormat="1" ht="18" hidden="1" customHeight="1" x14ac:dyDescent="0.25">
      <c r="A151" s="2029">
        <v>44044</v>
      </c>
      <c r="B151" s="1990" t="s">
        <v>197</v>
      </c>
      <c r="C151" s="1583" t="s">
        <v>197</v>
      </c>
      <c r="D151" s="1990">
        <v>1.1830000000000001</v>
      </c>
      <c r="E151" s="1583" t="s">
        <v>4835</v>
      </c>
      <c r="F151" s="2030" t="s">
        <v>197</v>
      </c>
      <c r="G151" s="2031" t="s">
        <v>197</v>
      </c>
      <c r="H151" s="2037">
        <v>0.02</v>
      </c>
      <c r="I151" s="2033">
        <v>21.945</v>
      </c>
      <c r="J151" s="2031" t="s">
        <v>4836</v>
      </c>
      <c r="K151" s="2034">
        <v>1.2909999999999999</v>
      </c>
      <c r="L151" s="2031" t="s">
        <v>4837</v>
      </c>
      <c r="M151" s="2034" t="s">
        <v>197</v>
      </c>
      <c r="N151" s="2031" t="s">
        <v>197</v>
      </c>
      <c r="O151" s="2036">
        <v>0.09</v>
      </c>
    </row>
    <row r="152" spans="1:15" s="1980" customFormat="1" ht="18.75" hidden="1" customHeight="1" x14ac:dyDescent="0.25">
      <c r="A152" s="2029">
        <v>44075</v>
      </c>
      <c r="B152" s="1990" t="s">
        <v>197</v>
      </c>
      <c r="C152" s="1583" t="s">
        <v>197</v>
      </c>
      <c r="D152" s="1990">
        <v>2.7419600000000002</v>
      </c>
      <c r="E152" s="1583" t="s">
        <v>4838</v>
      </c>
      <c r="F152" s="2030" t="s">
        <v>197</v>
      </c>
      <c r="G152" s="2031" t="s">
        <v>197</v>
      </c>
      <c r="H152" s="2037">
        <v>0.222</v>
      </c>
      <c r="I152" s="2033">
        <v>26.196000000000002</v>
      </c>
      <c r="J152" s="2031" t="s">
        <v>4839</v>
      </c>
      <c r="K152" s="2034">
        <v>12.595000000000001</v>
      </c>
      <c r="L152" s="2031" t="s">
        <v>4840</v>
      </c>
      <c r="M152" s="2034" t="s">
        <v>197</v>
      </c>
      <c r="N152" s="2031" t="s">
        <v>197</v>
      </c>
      <c r="O152" s="2036">
        <v>5.8000000000000003E-2</v>
      </c>
    </row>
    <row r="153" spans="1:15" s="1980" customFormat="1" ht="18.75" hidden="1" customHeight="1" x14ac:dyDescent="0.25">
      <c r="A153" s="2029">
        <v>44105</v>
      </c>
      <c r="B153" s="1990" t="s">
        <v>197</v>
      </c>
      <c r="C153" s="1583" t="s">
        <v>197</v>
      </c>
      <c r="D153" s="1990">
        <v>0.248</v>
      </c>
      <c r="E153" s="1583" t="s">
        <v>4841</v>
      </c>
      <c r="F153" s="2030" t="s">
        <v>197</v>
      </c>
      <c r="G153" s="2031" t="s">
        <v>197</v>
      </c>
      <c r="H153" s="2037">
        <v>5.8999999999999997E-2</v>
      </c>
      <c r="I153" s="2033">
        <v>19.094999999999999</v>
      </c>
      <c r="J153" s="2031" t="s">
        <v>4842</v>
      </c>
      <c r="K153" s="2034">
        <v>0.97299999999999998</v>
      </c>
      <c r="L153" s="2031" t="s">
        <v>4843</v>
      </c>
      <c r="M153" s="2034" t="s">
        <v>197</v>
      </c>
      <c r="N153" s="2031" t="s">
        <v>197</v>
      </c>
      <c r="O153" s="2036">
        <v>3.6999999999999998E-2</v>
      </c>
    </row>
    <row r="154" spans="1:15" s="1980" customFormat="1" ht="18.75" hidden="1" customHeight="1" x14ac:dyDescent="0.25">
      <c r="A154" s="2029">
        <v>44136</v>
      </c>
      <c r="B154" s="1990" t="s">
        <v>197</v>
      </c>
      <c r="C154" s="1583" t="s">
        <v>197</v>
      </c>
      <c r="D154" s="1990">
        <v>0.79300000000000004</v>
      </c>
      <c r="E154" s="1583" t="s">
        <v>4844</v>
      </c>
      <c r="F154" s="2030" t="s">
        <v>197</v>
      </c>
      <c r="G154" s="2031" t="s">
        <v>197</v>
      </c>
      <c r="H154" s="2037">
        <v>6.0000000000000001E-3</v>
      </c>
      <c r="I154" s="2033">
        <v>21.260999999999999</v>
      </c>
      <c r="J154" s="2031" t="s">
        <v>4845</v>
      </c>
      <c r="K154" s="2034">
        <v>4.0919999999999996</v>
      </c>
      <c r="L154" s="2031" t="s">
        <v>4846</v>
      </c>
      <c r="M154" s="2034" t="s">
        <v>197</v>
      </c>
      <c r="N154" s="2031" t="s">
        <v>197</v>
      </c>
      <c r="O154" s="2036">
        <v>0.23599999999999999</v>
      </c>
    </row>
    <row r="155" spans="1:15" s="1980" customFormat="1" ht="18.75" hidden="1" customHeight="1" x14ac:dyDescent="0.25">
      <c r="A155" s="2029">
        <v>44166</v>
      </c>
      <c r="B155" s="1990" t="s">
        <v>197</v>
      </c>
      <c r="C155" s="1583" t="s">
        <v>197</v>
      </c>
      <c r="D155" s="1990">
        <v>6.8250000000000002</v>
      </c>
      <c r="E155" s="1583" t="s">
        <v>4847</v>
      </c>
      <c r="F155" s="2030" t="s">
        <v>197</v>
      </c>
      <c r="G155" s="2031" t="s">
        <v>197</v>
      </c>
      <c r="H155" s="2037">
        <v>0.157</v>
      </c>
      <c r="I155" s="2033">
        <v>20.010000000000002</v>
      </c>
      <c r="J155" s="2031" t="s">
        <v>4848</v>
      </c>
      <c r="K155" s="2034">
        <v>6.4109999999999996</v>
      </c>
      <c r="L155" s="2031" t="s">
        <v>4849</v>
      </c>
      <c r="M155" s="2034">
        <v>0.995</v>
      </c>
      <c r="N155" s="2031" t="s">
        <v>4850</v>
      </c>
      <c r="O155" s="2036">
        <v>5.7000000000000002E-2</v>
      </c>
    </row>
    <row r="156" spans="1:15" s="1980" customFormat="1" ht="18.75" hidden="1" customHeight="1" x14ac:dyDescent="0.25">
      <c r="A156" s="2029">
        <v>44197</v>
      </c>
      <c r="B156" s="1990" t="s">
        <v>197</v>
      </c>
      <c r="C156" s="1583" t="s">
        <v>197</v>
      </c>
      <c r="D156" s="1990">
        <v>0.20699999999999999</v>
      </c>
      <c r="E156" s="1583" t="s">
        <v>4851</v>
      </c>
      <c r="F156" s="2030" t="s">
        <v>197</v>
      </c>
      <c r="G156" s="2031" t="s">
        <v>197</v>
      </c>
      <c r="H156" s="2037">
        <v>3.0700000000000002E-2</v>
      </c>
      <c r="I156" s="2033">
        <v>24.558</v>
      </c>
      <c r="J156" s="2031" t="s">
        <v>4852</v>
      </c>
      <c r="K156" s="2034">
        <v>7.4130000000000003</v>
      </c>
      <c r="L156" s="2031" t="s">
        <v>4853</v>
      </c>
      <c r="M156" s="2034" t="s">
        <v>197</v>
      </c>
      <c r="N156" s="2031" t="s">
        <v>197</v>
      </c>
      <c r="O156" s="2036">
        <v>0.05</v>
      </c>
    </row>
    <row r="157" spans="1:15" s="1980" customFormat="1" ht="18.75" hidden="1" customHeight="1" x14ac:dyDescent="0.25">
      <c r="A157" s="2029">
        <v>44228</v>
      </c>
      <c r="B157" s="1990" t="s">
        <v>197</v>
      </c>
      <c r="C157" s="1583" t="s">
        <v>197</v>
      </c>
      <c r="D157" s="1990">
        <v>0.251133</v>
      </c>
      <c r="E157" s="1583" t="s">
        <v>4854</v>
      </c>
      <c r="F157" s="2030" t="s">
        <v>197</v>
      </c>
      <c r="G157" s="2031" t="s">
        <v>197</v>
      </c>
      <c r="H157" s="2037">
        <v>1E-4</v>
      </c>
      <c r="I157" s="2033">
        <v>10.016999999999999</v>
      </c>
      <c r="J157" s="2031" t="s">
        <v>4855</v>
      </c>
      <c r="K157" s="2034">
        <v>0.52541099999999996</v>
      </c>
      <c r="L157" s="2031" t="s">
        <v>4856</v>
      </c>
      <c r="M157" s="2034">
        <v>0.76783900000000005</v>
      </c>
      <c r="N157" s="2031" t="s">
        <v>4857</v>
      </c>
      <c r="O157" s="2036">
        <v>0.14199999999999999</v>
      </c>
    </row>
    <row r="158" spans="1:15" s="1980" customFormat="1" ht="18.75" hidden="1" customHeight="1" x14ac:dyDescent="0.25">
      <c r="A158" s="2029">
        <v>44256</v>
      </c>
      <c r="B158" s="1990" t="s">
        <v>197</v>
      </c>
      <c r="C158" s="1583" t="s">
        <v>197</v>
      </c>
      <c r="D158" s="1990">
        <v>0.23300000000000001</v>
      </c>
      <c r="E158" s="1583" t="s">
        <v>4858</v>
      </c>
      <c r="F158" s="2030" t="s">
        <v>197</v>
      </c>
      <c r="G158" s="2031" t="s">
        <v>197</v>
      </c>
      <c r="H158" s="2037">
        <v>270.80799999999999</v>
      </c>
      <c r="I158" s="2033">
        <v>28.193000000000001</v>
      </c>
      <c r="J158" s="2031" t="s">
        <v>4859</v>
      </c>
      <c r="K158" s="2034">
        <v>11.134</v>
      </c>
      <c r="L158" s="2031" t="s">
        <v>4860</v>
      </c>
      <c r="M158" s="2034">
        <v>0.14299999999999999</v>
      </c>
      <c r="N158" s="2031" t="s">
        <v>4861</v>
      </c>
      <c r="O158" s="2036">
        <v>1.631</v>
      </c>
    </row>
    <row r="159" spans="1:15" s="1980" customFormat="1" ht="18.75" hidden="1" customHeight="1" x14ac:dyDescent="0.25">
      <c r="A159" s="2029">
        <v>44287</v>
      </c>
      <c r="B159" s="1990" t="s">
        <v>197</v>
      </c>
      <c r="C159" s="1583" t="s">
        <v>197</v>
      </c>
      <c r="D159" s="1990">
        <v>1.0980000000000001</v>
      </c>
      <c r="E159" s="1583" t="s">
        <v>4862</v>
      </c>
      <c r="F159" s="2030" t="s">
        <v>197</v>
      </c>
      <c r="G159" s="2031" t="s">
        <v>197</v>
      </c>
      <c r="H159" s="2037">
        <v>3.3000000000000002E-2</v>
      </c>
      <c r="I159" s="2033">
        <v>3.8180000000000001</v>
      </c>
      <c r="J159" s="2031" t="s">
        <v>4863</v>
      </c>
      <c r="K159" s="2034">
        <v>1.6839999999999999</v>
      </c>
      <c r="L159" s="2031" t="s">
        <v>4864</v>
      </c>
      <c r="M159" s="2034">
        <v>9.1999999999999998E-2</v>
      </c>
      <c r="N159" s="2031">
        <v>57.25</v>
      </c>
      <c r="O159" s="2036">
        <v>0.307</v>
      </c>
    </row>
    <row r="160" spans="1:15" s="1980" customFormat="1" ht="18.75" hidden="1" customHeight="1" x14ac:dyDescent="0.25">
      <c r="A160" s="2029">
        <v>44317</v>
      </c>
      <c r="B160" s="1990" t="s">
        <v>197</v>
      </c>
      <c r="C160" s="1583" t="s">
        <v>197</v>
      </c>
      <c r="D160" s="1990">
        <v>0.2964</v>
      </c>
      <c r="E160" s="1583" t="s">
        <v>4865</v>
      </c>
      <c r="F160" s="2030" t="s">
        <v>197</v>
      </c>
      <c r="G160" s="2031" t="s">
        <v>197</v>
      </c>
      <c r="H160" s="2037">
        <v>7.0000000000000001E-3</v>
      </c>
      <c r="I160" s="2033">
        <v>32</v>
      </c>
      <c r="J160" s="2031" t="s">
        <v>4866</v>
      </c>
      <c r="K160" s="2034">
        <v>6.7145000000000001</v>
      </c>
      <c r="L160" s="2031" t="s">
        <v>4867</v>
      </c>
      <c r="M160" s="2034">
        <v>0.35846</v>
      </c>
      <c r="N160" s="2031" t="s">
        <v>4868</v>
      </c>
      <c r="O160" s="2036">
        <v>0.35499999999999998</v>
      </c>
    </row>
    <row r="161" spans="1:15" s="1980" customFormat="1" ht="18.75" hidden="1" customHeight="1" x14ac:dyDescent="0.25">
      <c r="A161" s="2029">
        <v>44348</v>
      </c>
      <c r="B161" s="1990" t="s">
        <v>197</v>
      </c>
      <c r="C161" s="1583" t="s">
        <v>197</v>
      </c>
      <c r="D161" s="1990">
        <v>8.0090000000000003</v>
      </c>
      <c r="E161" s="1583" t="s">
        <v>4869</v>
      </c>
      <c r="F161" s="2030" t="s">
        <v>197</v>
      </c>
      <c r="G161" s="2031" t="s">
        <v>197</v>
      </c>
      <c r="H161" s="2037">
        <v>0.6</v>
      </c>
      <c r="I161" s="2033">
        <v>185.49299999999999</v>
      </c>
      <c r="J161" s="2031" t="s">
        <v>4870</v>
      </c>
      <c r="K161" s="2034">
        <v>11.778</v>
      </c>
      <c r="L161" s="2031" t="s">
        <v>4871</v>
      </c>
      <c r="M161" s="2034">
        <v>1.17</v>
      </c>
      <c r="N161" s="2031" t="s">
        <v>4872</v>
      </c>
      <c r="O161" s="2036">
        <v>0.189</v>
      </c>
    </row>
    <row r="162" spans="1:15" s="1980" customFormat="1" ht="18.75" customHeight="1" x14ac:dyDescent="0.25">
      <c r="A162" s="2029">
        <v>44378</v>
      </c>
      <c r="B162" s="1990" t="s">
        <v>197</v>
      </c>
      <c r="C162" s="1583" t="s">
        <v>197</v>
      </c>
      <c r="D162" s="1990">
        <v>1.1599999999999999</v>
      </c>
      <c r="E162" s="1583" t="s">
        <v>4873</v>
      </c>
      <c r="F162" s="2030" t="s">
        <v>197</v>
      </c>
      <c r="G162" s="2031" t="s">
        <v>197</v>
      </c>
      <c r="H162" s="2037" t="s">
        <v>197</v>
      </c>
      <c r="I162" s="2033">
        <v>1</v>
      </c>
      <c r="J162" s="2031">
        <v>43.23</v>
      </c>
      <c r="K162" s="2034">
        <v>7.468</v>
      </c>
      <c r="L162" s="2031" t="s">
        <v>4874</v>
      </c>
      <c r="M162" s="2034" t="s">
        <v>197</v>
      </c>
      <c r="N162" s="2031" t="s">
        <v>197</v>
      </c>
      <c r="O162" s="2036">
        <v>0.44800000000000001</v>
      </c>
    </row>
    <row r="163" spans="1:15" s="1980" customFormat="1" ht="18.75" customHeight="1" x14ac:dyDescent="0.25">
      <c r="A163" s="2029">
        <v>44409</v>
      </c>
      <c r="B163" s="1990" t="s">
        <v>197</v>
      </c>
      <c r="C163" s="1583" t="s">
        <v>197</v>
      </c>
      <c r="D163" s="1990">
        <v>0.61130200000000001</v>
      </c>
      <c r="E163" s="1583" t="s">
        <v>4875</v>
      </c>
      <c r="F163" s="2030" t="s">
        <v>197</v>
      </c>
      <c r="G163" s="2031" t="s">
        <v>197</v>
      </c>
      <c r="H163" s="2037">
        <v>4.0000000000000001E-3</v>
      </c>
      <c r="I163" s="2033">
        <v>14.474</v>
      </c>
      <c r="J163" s="2031" t="s">
        <v>4876</v>
      </c>
      <c r="K163" s="2034">
        <v>0.53754900000000005</v>
      </c>
      <c r="L163" s="2031" t="s">
        <v>4877</v>
      </c>
      <c r="M163" s="2034" t="s">
        <v>197</v>
      </c>
      <c r="N163" s="2031" t="s">
        <v>197</v>
      </c>
      <c r="O163" s="2036">
        <v>7.0999999999999994E-2</v>
      </c>
    </row>
    <row r="164" spans="1:15" s="1980" customFormat="1" ht="18.75" customHeight="1" x14ac:dyDescent="0.25">
      <c r="A164" s="2029">
        <v>44440</v>
      </c>
      <c r="B164" s="1990" t="s">
        <v>197</v>
      </c>
      <c r="C164" s="1583" t="s">
        <v>197</v>
      </c>
      <c r="D164" s="1990">
        <v>2.536</v>
      </c>
      <c r="E164" s="1583" t="s">
        <v>4878</v>
      </c>
      <c r="F164" s="2030" t="s">
        <v>197</v>
      </c>
      <c r="G164" s="2031" t="s">
        <v>197</v>
      </c>
      <c r="H164" s="2037">
        <v>0.52300000000000002</v>
      </c>
      <c r="I164" s="2033">
        <v>43.218000000000004</v>
      </c>
      <c r="J164" s="2031" t="s">
        <v>4879</v>
      </c>
      <c r="K164" s="2034">
        <v>11.393000000000001</v>
      </c>
      <c r="L164" s="2031" t="s">
        <v>4880</v>
      </c>
      <c r="M164" s="2034" t="s">
        <v>197</v>
      </c>
      <c r="N164" s="2031" t="s">
        <v>197</v>
      </c>
      <c r="O164" s="2036">
        <v>8.1000000000000003E-2</v>
      </c>
    </row>
    <row r="165" spans="1:15" s="1980" customFormat="1" ht="18.75" customHeight="1" x14ac:dyDescent="0.25">
      <c r="A165" s="2029">
        <v>44470</v>
      </c>
      <c r="B165" s="1990" t="s">
        <v>197</v>
      </c>
      <c r="C165" s="1583" t="s">
        <v>197</v>
      </c>
      <c r="D165" s="1990">
        <v>0.73922699999999997</v>
      </c>
      <c r="E165" s="1583" t="s">
        <v>4881</v>
      </c>
      <c r="F165" s="2030" t="s">
        <v>197</v>
      </c>
      <c r="G165" s="2031" t="s">
        <v>197</v>
      </c>
      <c r="H165" s="2037">
        <v>2.5999999999999999E-2</v>
      </c>
      <c r="I165" s="2033">
        <v>116.967</v>
      </c>
      <c r="J165" s="2031" t="s">
        <v>4882</v>
      </c>
      <c r="K165" s="2034">
        <v>1.421</v>
      </c>
      <c r="L165" s="2031" t="s">
        <v>4883</v>
      </c>
      <c r="M165" s="2034">
        <v>0.48599999999999999</v>
      </c>
      <c r="N165" s="2031">
        <v>59.59</v>
      </c>
      <c r="O165" s="2036">
        <v>4.3999999999999997E-2</v>
      </c>
    </row>
    <row r="166" spans="1:15" s="1980" customFormat="1" ht="18.75" customHeight="1" x14ac:dyDescent="0.25">
      <c r="A166" s="2029">
        <v>44501</v>
      </c>
      <c r="B166" s="1990" t="s">
        <v>197</v>
      </c>
      <c r="C166" s="1583" t="s">
        <v>197</v>
      </c>
      <c r="D166" s="1990">
        <v>0.80669800000000003</v>
      </c>
      <c r="E166" s="1583" t="s">
        <v>4884</v>
      </c>
      <c r="F166" s="2030" t="s">
        <v>197</v>
      </c>
      <c r="G166" s="2031" t="s">
        <v>197</v>
      </c>
      <c r="H166" s="2037">
        <v>3.2500000000000001E-2</v>
      </c>
      <c r="I166" s="2033">
        <v>21.815000000000001</v>
      </c>
      <c r="J166" s="2031" t="s">
        <v>4885</v>
      </c>
      <c r="K166" s="2034">
        <v>5.4290000000000003</v>
      </c>
      <c r="L166" s="2031" t="s">
        <v>4886</v>
      </c>
      <c r="M166" s="2034">
        <v>0.48027300000000001</v>
      </c>
      <c r="N166" s="2031" t="s">
        <v>4887</v>
      </c>
      <c r="O166" s="2036">
        <v>3.5000000000000003E-2</v>
      </c>
    </row>
    <row r="167" spans="1:15" s="1980" customFormat="1" ht="18.75" customHeight="1" x14ac:dyDescent="0.25">
      <c r="A167" s="2029">
        <v>44531</v>
      </c>
      <c r="B167" s="1990" t="s">
        <v>197</v>
      </c>
      <c r="C167" s="1583" t="s">
        <v>197</v>
      </c>
      <c r="D167" s="1990">
        <v>4.0255049999999999</v>
      </c>
      <c r="E167" s="1583" t="s">
        <v>4888</v>
      </c>
      <c r="F167" s="2030" t="s">
        <v>197</v>
      </c>
      <c r="G167" s="2031" t="s">
        <v>197</v>
      </c>
      <c r="H167" s="2037">
        <v>0.58499999999999996</v>
      </c>
      <c r="I167" s="2033">
        <v>47.578000000000003</v>
      </c>
      <c r="J167" s="2031" t="s">
        <v>4889</v>
      </c>
      <c r="K167" s="2034">
        <v>6.286689</v>
      </c>
      <c r="L167" s="2031" t="s">
        <v>4890</v>
      </c>
      <c r="M167" s="2034">
        <v>1.319</v>
      </c>
      <c r="N167" s="2031" t="s">
        <v>4891</v>
      </c>
      <c r="O167" s="2036">
        <v>5.5E-2</v>
      </c>
    </row>
    <row r="168" spans="1:15" s="1980" customFormat="1" ht="19.5" customHeight="1" x14ac:dyDescent="0.25">
      <c r="A168" s="2029">
        <v>44562</v>
      </c>
      <c r="B168" s="1990" t="s">
        <v>197</v>
      </c>
      <c r="C168" s="1583" t="s">
        <v>197</v>
      </c>
      <c r="D168" s="2040">
        <v>0.30984400000000001</v>
      </c>
      <c r="E168" s="2041" t="s">
        <v>4892</v>
      </c>
      <c r="F168" s="2042" t="s">
        <v>197</v>
      </c>
      <c r="G168" s="2043" t="s">
        <v>197</v>
      </c>
      <c r="H168" s="2037" t="s">
        <v>197</v>
      </c>
      <c r="I168" s="2033">
        <v>37.429000000000002</v>
      </c>
      <c r="J168" s="2031" t="s">
        <v>4893</v>
      </c>
      <c r="K168" s="2034">
        <v>8.3187610000000003</v>
      </c>
      <c r="L168" s="2031" t="s">
        <v>4894</v>
      </c>
      <c r="M168" s="2034">
        <v>9.5098000000000002E-2</v>
      </c>
      <c r="N168" s="2031" t="s">
        <v>4895</v>
      </c>
      <c r="O168" s="2036">
        <v>6.8000000000000005E-2</v>
      </c>
    </row>
    <row r="169" spans="1:15" s="1980" customFormat="1" ht="19.5" customHeight="1" x14ac:dyDescent="0.25">
      <c r="A169" s="2029">
        <v>44593</v>
      </c>
      <c r="B169" s="1990" t="s">
        <v>197</v>
      </c>
      <c r="C169" s="1583" t="s">
        <v>197</v>
      </c>
      <c r="D169" s="2040">
        <v>0.60829200000000005</v>
      </c>
      <c r="E169" s="2041" t="s">
        <v>4896</v>
      </c>
      <c r="F169" s="2042" t="s">
        <v>197</v>
      </c>
      <c r="G169" s="2043" t="s">
        <v>197</v>
      </c>
      <c r="H169" s="2037">
        <v>8.9999999999999993E-3</v>
      </c>
      <c r="I169" s="2033">
        <v>36.493000000000002</v>
      </c>
      <c r="J169" s="2031" t="s">
        <v>4897</v>
      </c>
      <c r="K169" s="2034">
        <v>2.5539999999999998</v>
      </c>
      <c r="L169" s="2031" t="s">
        <v>4898</v>
      </c>
      <c r="M169" s="2034">
        <v>0.458152</v>
      </c>
      <c r="N169" s="2031">
        <v>59.842700000000001</v>
      </c>
      <c r="O169" s="2036">
        <v>8.4000000000000005E-2</v>
      </c>
    </row>
    <row r="170" spans="1:15" s="1980" customFormat="1" ht="19.5" customHeight="1" x14ac:dyDescent="0.25">
      <c r="A170" s="2029">
        <v>44621</v>
      </c>
      <c r="B170" s="1990" t="s">
        <v>197</v>
      </c>
      <c r="C170" s="1583" t="s">
        <v>197</v>
      </c>
      <c r="D170" s="2040">
        <v>0.77823600000000004</v>
      </c>
      <c r="E170" s="2041" t="s">
        <v>4899</v>
      </c>
      <c r="F170" s="2042" t="s">
        <v>197</v>
      </c>
      <c r="G170" s="2043" t="s">
        <v>197</v>
      </c>
      <c r="H170" s="2037" t="s">
        <v>197</v>
      </c>
      <c r="I170" s="2033">
        <v>41.067999999999998</v>
      </c>
      <c r="J170" s="2031" t="s">
        <v>4900</v>
      </c>
      <c r="K170" s="2034">
        <v>8.2710000000000008</v>
      </c>
      <c r="L170" s="2031" t="s">
        <v>4901</v>
      </c>
      <c r="M170" s="2034">
        <v>2.7060000000000001E-2</v>
      </c>
      <c r="N170" s="2031">
        <v>58.79</v>
      </c>
      <c r="O170" s="2036">
        <v>1.141</v>
      </c>
    </row>
    <row r="171" spans="1:15" s="1980" customFormat="1" ht="19.5" customHeight="1" x14ac:dyDescent="0.25">
      <c r="A171" s="2029">
        <v>44652</v>
      </c>
      <c r="B171" s="1990">
        <v>110.5</v>
      </c>
      <c r="C171" s="1583" t="s">
        <v>4902</v>
      </c>
      <c r="D171" s="2040">
        <v>4.6539999999999999</v>
      </c>
      <c r="E171" s="2041" t="s">
        <v>4903</v>
      </c>
      <c r="F171" s="2042" t="s">
        <v>197</v>
      </c>
      <c r="G171" s="2043" t="s">
        <v>197</v>
      </c>
      <c r="H171" s="2037">
        <v>0.191</v>
      </c>
      <c r="I171" s="2033">
        <f>48.87+10</f>
        <v>58.87</v>
      </c>
      <c r="J171" s="2031" t="s">
        <v>4904</v>
      </c>
      <c r="K171" s="2034">
        <v>1.377</v>
      </c>
      <c r="L171" s="2031" t="s">
        <v>4905</v>
      </c>
      <c r="M171" s="2034">
        <v>0.70865999999999996</v>
      </c>
      <c r="N171" s="2031" t="s">
        <v>4906</v>
      </c>
      <c r="O171" s="2036">
        <v>0.154</v>
      </c>
    </row>
    <row r="172" spans="1:15" s="1980" customFormat="1" ht="19.5" customHeight="1" x14ac:dyDescent="0.25">
      <c r="A172" s="2029">
        <v>44682</v>
      </c>
      <c r="B172" s="1990">
        <v>35</v>
      </c>
      <c r="C172" s="1583">
        <v>42.96</v>
      </c>
      <c r="D172" s="2040">
        <v>1.0920000000000001</v>
      </c>
      <c r="E172" s="2041" t="s">
        <v>4907</v>
      </c>
      <c r="F172" s="2042" t="s">
        <v>197</v>
      </c>
      <c r="G172" s="2043" t="s">
        <v>197</v>
      </c>
      <c r="H172" s="2037">
        <v>7.3800000000000003E-3</v>
      </c>
      <c r="I172" s="2033" t="s">
        <v>197</v>
      </c>
      <c r="J172" s="2031" t="s">
        <v>197</v>
      </c>
      <c r="K172" s="2034">
        <v>5.2889999999999997</v>
      </c>
      <c r="L172" s="2031" t="s">
        <v>4908</v>
      </c>
      <c r="M172" s="2034">
        <v>0.13200000000000001</v>
      </c>
      <c r="N172" s="2031" t="s">
        <v>4909</v>
      </c>
      <c r="O172" s="2036">
        <v>5.6000000000000001E-2</v>
      </c>
    </row>
    <row r="173" spans="1:15" s="1980" customFormat="1" ht="19.5" customHeight="1" x14ac:dyDescent="0.25">
      <c r="A173" s="2029">
        <v>44713</v>
      </c>
      <c r="B173" s="1990">
        <v>52</v>
      </c>
      <c r="C173" s="1583" t="s">
        <v>4910</v>
      </c>
      <c r="D173" s="2040">
        <v>9.9920000000000009</v>
      </c>
      <c r="E173" s="2041" t="s">
        <v>4911</v>
      </c>
      <c r="F173" s="2042" t="s">
        <v>197</v>
      </c>
      <c r="G173" s="2043" t="s">
        <v>197</v>
      </c>
      <c r="H173" s="2037">
        <v>3.3860000000000001</v>
      </c>
      <c r="I173" s="2033">
        <v>24.45</v>
      </c>
      <c r="J173" s="2031" t="s">
        <v>4912</v>
      </c>
      <c r="K173" s="2034">
        <v>7.992</v>
      </c>
      <c r="L173" s="2031" t="s">
        <v>4913</v>
      </c>
      <c r="M173" s="2034">
        <v>1.0840000000000001</v>
      </c>
      <c r="N173" s="2031" t="s">
        <v>4914</v>
      </c>
      <c r="O173" s="2036">
        <v>5.6000000000000001E-2</v>
      </c>
    </row>
    <row r="174" spans="1:15" s="1980" customFormat="1" ht="19.5" customHeight="1" x14ac:dyDescent="0.25">
      <c r="A174" s="2029">
        <v>44743</v>
      </c>
      <c r="B174" s="1990">
        <v>36</v>
      </c>
      <c r="C174" s="1583" t="s">
        <v>4915</v>
      </c>
      <c r="D174" s="2040">
        <v>1.4770000000000001</v>
      </c>
      <c r="E174" s="2041" t="s">
        <v>4916</v>
      </c>
      <c r="F174" s="2042" t="s">
        <v>197</v>
      </c>
      <c r="G174" s="2043" t="s">
        <v>197</v>
      </c>
      <c r="H174" s="2037">
        <v>7.2999999999999995E-2</v>
      </c>
      <c r="I174" s="2033">
        <v>13.5</v>
      </c>
      <c r="J174" s="2031" t="s">
        <v>4917</v>
      </c>
      <c r="K174" s="2034">
        <v>3.1749999999999998</v>
      </c>
      <c r="L174" s="2031" t="s">
        <v>4918</v>
      </c>
      <c r="M174" s="2034" t="s">
        <v>197</v>
      </c>
      <c r="N174" s="2031" t="s">
        <v>197</v>
      </c>
      <c r="O174" s="2036">
        <v>0.14899999999999999</v>
      </c>
    </row>
    <row r="175" spans="1:15" s="1980" customFormat="1" ht="11.25" customHeight="1" thickBot="1" x14ac:dyDescent="0.3">
      <c r="A175" s="2044"/>
      <c r="B175" s="2045"/>
      <c r="C175" s="2045"/>
      <c r="D175" s="2045"/>
      <c r="E175" s="2045"/>
      <c r="F175" s="2046"/>
      <c r="G175" s="2047"/>
      <c r="H175" s="2048"/>
      <c r="I175" s="2049"/>
      <c r="J175" s="2050"/>
      <c r="K175" s="2051"/>
      <c r="L175" s="2047"/>
      <c r="M175" s="2052"/>
      <c r="N175" s="2052"/>
      <c r="O175" s="2053"/>
    </row>
    <row r="176" spans="1:15" s="2005" customFormat="1" ht="18" customHeight="1" thickTop="1" x14ac:dyDescent="0.25">
      <c r="A176" s="2004" t="s">
        <v>4919</v>
      </c>
      <c r="B176" s="2004"/>
      <c r="C176" s="2004"/>
      <c r="D176" s="2004"/>
    </row>
    <row r="177" spans="2:19" s="1993" customFormat="1" ht="22.5" customHeight="1" x14ac:dyDescent="0.3">
      <c r="Q177" s="1980"/>
      <c r="R177" s="1980"/>
      <c r="S177" s="1980"/>
    </row>
    <row r="178" spans="2:19" s="1993" customFormat="1" ht="19.5" customHeight="1" x14ac:dyDescent="0.3">
      <c r="Q178" s="1980"/>
      <c r="R178" s="1980"/>
      <c r="S178" s="1980"/>
    </row>
    <row r="179" spans="2:19" s="1993" customFormat="1" ht="19.5" hidden="1" customHeight="1" x14ac:dyDescent="0.3">
      <c r="Q179" s="1980"/>
      <c r="R179" s="1980"/>
      <c r="S179" s="1980"/>
    </row>
    <row r="180" spans="2:19" s="1993" customFormat="1" ht="19.5" hidden="1" customHeight="1" x14ac:dyDescent="0.3">
      <c r="I180" s="1993">
        <v>1820487</v>
      </c>
      <c r="J180" s="1993">
        <v>2.6183999999999998</v>
      </c>
      <c r="K180" s="1993">
        <f>I180*J180</f>
        <v>4766763.1607999997</v>
      </c>
      <c r="Q180" s="1980"/>
      <c r="R180" s="1980"/>
      <c r="S180" s="1980"/>
    </row>
    <row r="181" spans="2:19" s="1993" customFormat="1" ht="19.5" hidden="1" customHeight="1" x14ac:dyDescent="0.3">
      <c r="I181" s="1993">
        <v>747</v>
      </c>
      <c r="J181" s="1993">
        <v>2.5840000000000001</v>
      </c>
      <c r="K181" s="1993">
        <f>I181*J181</f>
        <v>1930.248</v>
      </c>
      <c r="Q181" s="1980"/>
      <c r="R181" s="1980"/>
      <c r="S181" s="1980"/>
    </row>
    <row r="182" spans="2:19" s="1993" customFormat="1" ht="16.5" hidden="1" x14ac:dyDescent="0.3">
      <c r="I182" s="1993">
        <v>157386</v>
      </c>
      <c r="J182" s="1993">
        <v>2.6297999999999999</v>
      </c>
      <c r="K182" s="1993">
        <f>I182*J182</f>
        <v>413893.70279999997</v>
      </c>
      <c r="N182" s="1993">
        <v>34.42</v>
      </c>
      <c r="S182" s="1980"/>
    </row>
    <row r="183" spans="2:19" s="1993" customFormat="1" ht="16.5" hidden="1" x14ac:dyDescent="0.3">
      <c r="I183" s="1993">
        <v>488750</v>
      </c>
      <c r="J183" s="1993">
        <v>2.5956000000000001</v>
      </c>
      <c r="K183" s="1993">
        <f>I183*J183</f>
        <v>1268599.5</v>
      </c>
    </row>
    <row r="184" spans="2:19" s="1993" customFormat="1" ht="16.5" hidden="1" x14ac:dyDescent="0.3">
      <c r="K184" s="1993">
        <f>SUM(K180:K183)</f>
        <v>6451186.6115999995</v>
      </c>
      <c r="L184" s="1993">
        <f>K184/33.15</f>
        <v>194605.93096832579</v>
      </c>
    </row>
    <row r="185" spans="2:19" s="1993" customFormat="1" ht="16.5" hidden="1" x14ac:dyDescent="0.3"/>
    <row r="186" spans="2:19" s="1993" customFormat="1" ht="16.5" hidden="1" x14ac:dyDescent="0.3">
      <c r="N186" s="1993">
        <v>25500</v>
      </c>
      <c r="O186" s="1993">
        <v>2.6023999999999998</v>
      </c>
      <c r="P186" s="1993">
        <f>N186*O186</f>
        <v>66361.2</v>
      </c>
    </row>
    <row r="187" spans="2:19" s="1993" customFormat="1" ht="16.5" hidden="1" x14ac:dyDescent="0.3">
      <c r="N187" s="1993">
        <v>300000</v>
      </c>
      <c r="O187" s="1993">
        <v>2.5851000000000002</v>
      </c>
      <c r="P187" s="1993">
        <f>N187*O187</f>
        <v>775530</v>
      </c>
    </row>
    <row r="188" spans="2:19" s="1993" customFormat="1" ht="16.5" hidden="1" x14ac:dyDescent="0.3">
      <c r="P188" s="1993">
        <f>SUM(P186:P187)</f>
        <v>841891.2</v>
      </c>
      <c r="Q188" s="1993">
        <f>P188/34.42</f>
        <v>24459.360836722833</v>
      </c>
    </row>
    <row r="189" spans="2:19" s="1993" customFormat="1" ht="16.5" hidden="1" x14ac:dyDescent="0.3"/>
    <row r="190" spans="2:19" s="1993" customFormat="1" ht="16.5" hidden="1" x14ac:dyDescent="0.3"/>
    <row r="191" spans="2:19" s="1993" customFormat="1" ht="16.5" hidden="1" x14ac:dyDescent="0.3"/>
    <row r="192" spans="2:19" ht="16.5" x14ac:dyDescent="0.3">
      <c r="B192" s="1993"/>
      <c r="C192" s="1993"/>
      <c r="D192" s="1993"/>
      <c r="E192" s="1993"/>
      <c r="F192" s="1993"/>
      <c r="G192" s="1993"/>
      <c r="H192" s="1993"/>
      <c r="I192" s="1993"/>
      <c r="J192" s="1993"/>
      <c r="K192" s="1993"/>
      <c r="L192" s="1993"/>
      <c r="M192" s="1993"/>
      <c r="N192" s="1993"/>
      <c r="O192" s="1993"/>
      <c r="P192" s="1993"/>
      <c r="Q192" s="1993"/>
    </row>
    <row r="195" spans="8:14" hidden="1" x14ac:dyDescent="0.25"/>
    <row r="196" spans="8:14" hidden="1" x14ac:dyDescent="0.25">
      <c r="I196" s="2055" t="s">
        <v>4920</v>
      </c>
    </row>
    <row r="197" spans="8:14" hidden="1" x14ac:dyDescent="0.25">
      <c r="H197" s="2054" t="s">
        <v>4921</v>
      </c>
      <c r="I197" s="2056">
        <v>616339</v>
      </c>
      <c r="J197" s="2054">
        <v>2.2462</v>
      </c>
      <c r="K197" s="2057">
        <f t="shared" ref="K197:K207" si="0">I197*J197</f>
        <v>1384420.6617999999</v>
      </c>
    </row>
    <row r="198" spans="8:14" hidden="1" x14ac:dyDescent="0.25">
      <c r="I198" s="2056">
        <v>18627</v>
      </c>
      <c r="J198" s="2054">
        <v>2.2040000000000002</v>
      </c>
      <c r="K198" s="2057">
        <f t="shared" si="0"/>
        <v>41053.908000000003</v>
      </c>
    </row>
    <row r="199" spans="8:14" hidden="1" x14ac:dyDescent="0.25">
      <c r="I199" s="2054">
        <v>41066</v>
      </c>
      <c r="J199" s="2054">
        <v>2.1720999999999999</v>
      </c>
      <c r="K199" s="2054">
        <f t="shared" si="0"/>
        <v>89199.458599999998</v>
      </c>
    </row>
    <row r="200" spans="8:14" hidden="1" x14ac:dyDescent="0.25">
      <c r="K200" s="2054">
        <f t="shared" si="0"/>
        <v>0</v>
      </c>
    </row>
    <row r="201" spans="8:14" hidden="1" x14ac:dyDescent="0.25">
      <c r="K201" s="2054">
        <f t="shared" si="0"/>
        <v>0</v>
      </c>
    </row>
    <row r="202" spans="8:14" hidden="1" x14ac:dyDescent="0.25">
      <c r="K202" s="2054">
        <f t="shared" si="0"/>
        <v>0</v>
      </c>
    </row>
    <row r="203" spans="8:14" hidden="1" x14ac:dyDescent="0.25">
      <c r="K203" s="2054">
        <f t="shared" si="0"/>
        <v>0</v>
      </c>
    </row>
    <row r="204" spans="8:14" hidden="1" x14ac:dyDescent="0.25">
      <c r="K204" s="2054">
        <f t="shared" si="0"/>
        <v>0</v>
      </c>
    </row>
    <row r="205" spans="8:14" hidden="1" x14ac:dyDescent="0.25">
      <c r="K205" s="2054">
        <f t="shared" si="0"/>
        <v>0</v>
      </c>
    </row>
    <row r="206" spans="8:14" hidden="1" x14ac:dyDescent="0.25">
      <c r="K206" s="2054">
        <f t="shared" si="0"/>
        <v>0</v>
      </c>
    </row>
    <row r="207" spans="8:14" hidden="1" x14ac:dyDescent="0.25">
      <c r="K207" s="2054">
        <f t="shared" si="0"/>
        <v>0</v>
      </c>
    </row>
    <row r="208" spans="8:14" ht="15.75" hidden="1" thickBot="1" x14ac:dyDescent="0.3">
      <c r="I208" s="2058">
        <f>SUM(I197:I207)</f>
        <v>676032</v>
      </c>
      <c r="J208" s="2059"/>
      <c r="K208" s="2058">
        <f>SUM(K197:K207)</f>
        <v>1514674.0284</v>
      </c>
      <c r="L208" s="2054">
        <v>39.399299999999997</v>
      </c>
      <c r="M208" s="2054" t="s">
        <v>4922</v>
      </c>
      <c r="N208" s="2060"/>
    </row>
    <row r="209" spans="8:14" hidden="1" x14ac:dyDescent="0.25">
      <c r="I209" s="2056"/>
      <c r="K209" s="2057"/>
      <c r="N209" s="2061"/>
    </row>
    <row r="210" spans="8:14" hidden="1" x14ac:dyDescent="0.25">
      <c r="I210" s="2056"/>
      <c r="K210" s="2057"/>
      <c r="N210" s="2061"/>
    </row>
    <row r="211" spans="8:14" ht="15.75" hidden="1" thickBot="1" x14ac:dyDescent="0.3">
      <c r="I211" s="2058"/>
      <c r="J211" s="2059"/>
      <c r="K211" s="2058"/>
      <c r="L211" s="2056">
        <f>K208/$L$208</f>
        <v>38444.186277421177</v>
      </c>
      <c r="M211" s="2056"/>
    </row>
    <row r="212" spans="8:14" hidden="1" x14ac:dyDescent="0.25">
      <c r="M212" s="2054">
        <f>L211/1000000</f>
        <v>3.8444186277421175E-2</v>
      </c>
    </row>
    <row r="213" spans="8:14" hidden="1" x14ac:dyDescent="0.25">
      <c r="I213" s="2054" t="s">
        <v>4923</v>
      </c>
    </row>
    <row r="214" spans="8:14" hidden="1" x14ac:dyDescent="0.25">
      <c r="H214" s="2054" t="s">
        <v>4921</v>
      </c>
      <c r="I214" s="2054">
        <v>1501500</v>
      </c>
      <c r="J214" s="2054">
        <v>2.3689</v>
      </c>
      <c r="K214" s="2054">
        <f t="shared" ref="K214:K220" si="1">I214*J214</f>
        <v>3556903.35</v>
      </c>
    </row>
    <row r="215" spans="8:14" hidden="1" x14ac:dyDescent="0.25">
      <c r="I215" s="2054">
        <v>753285.5</v>
      </c>
      <c r="J215" s="2054">
        <v>2.2999999999999998</v>
      </c>
      <c r="K215" s="2054">
        <f t="shared" si="1"/>
        <v>1732556.65</v>
      </c>
    </row>
    <row r="216" spans="8:14" hidden="1" x14ac:dyDescent="0.25">
      <c r="K216" s="2054">
        <f t="shared" si="1"/>
        <v>0</v>
      </c>
    </row>
    <row r="217" spans="8:14" hidden="1" x14ac:dyDescent="0.25">
      <c r="K217" s="2054">
        <f t="shared" si="1"/>
        <v>0</v>
      </c>
    </row>
    <row r="218" spans="8:14" hidden="1" x14ac:dyDescent="0.25">
      <c r="K218" s="2054">
        <f t="shared" si="1"/>
        <v>0</v>
      </c>
    </row>
    <row r="219" spans="8:14" hidden="1" x14ac:dyDescent="0.25">
      <c r="K219" s="2054">
        <f t="shared" si="1"/>
        <v>0</v>
      </c>
    </row>
    <row r="220" spans="8:14" hidden="1" x14ac:dyDescent="0.25">
      <c r="K220" s="2054">
        <f t="shared" si="1"/>
        <v>0</v>
      </c>
    </row>
    <row r="221" spans="8:14" hidden="1" x14ac:dyDescent="0.25">
      <c r="I221" s="2062">
        <f>SUM(I214:I220)</f>
        <v>2254785.5</v>
      </c>
      <c r="K221" s="2057">
        <f>SUM(K214:K220)</f>
        <v>5289460</v>
      </c>
      <c r="L221" s="2056">
        <f>K221/$L$208</f>
        <v>134252.63900627676</v>
      </c>
      <c r="M221" s="2054">
        <f>L221/1000000</f>
        <v>0.13425263900627676</v>
      </c>
    </row>
    <row r="222" spans="8:14" hidden="1" x14ac:dyDescent="0.25">
      <c r="I222" s="2057"/>
      <c r="K222" s="2057"/>
      <c r="L222" s="2056"/>
    </row>
    <row r="223" spans="8:14" hidden="1" x14ac:dyDescent="0.25">
      <c r="H223" s="2054" t="s">
        <v>4924</v>
      </c>
      <c r="I223" s="2056"/>
      <c r="K223" s="2056">
        <f>I223*J223</f>
        <v>0</v>
      </c>
      <c r="L223" s="2056"/>
    </row>
    <row r="224" spans="8:14" hidden="1" x14ac:dyDescent="0.25">
      <c r="K224" s="2056">
        <f>I224*J224</f>
        <v>0</v>
      </c>
    </row>
    <row r="225" spans="8:13" hidden="1" x14ac:dyDescent="0.25">
      <c r="I225" s="2057">
        <f>SUM(I223:I224)</f>
        <v>0</v>
      </c>
      <c r="K225" s="2057">
        <f>SUM(K223:K224)</f>
        <v>0</v>
      </c>
      <c r="L225" s="2054">
        <f>K225/$L$208</f>
        <v>0</v>
      </c>
      <c r="M225" s="2054">
        <f>L225/1000000</f>
        <v>0</v>
      </c>
    </row>
    <row r="226" spans="8:13" hidden="1" x14ac:dyDescent="0.25">
      <c r="K226" s="2057"/>
    </row>
    <row r="227" spans="8:13" hidden="1" x14ac:dyDescent="0.25">
      <c r="H227" s="2054" t="s">
        <v>4925</v>
      </c>
      <c r="I227" s="2054">
        <v>100000</v>
      </c>
      <c r="J227" s="2054">
        <v>40.651600000000002</v>
      </c>
      <c r="K227" s="2056">
        <f>I227*J227</f>
        <v>4065160</v>
      </c>
    </row>
    <row r="228" spans="8:13" hidden="1" x14ac:dyDescent="0.25">
      <c r="I228" s="2054">
        <v>12100</v>
      </c>
      <c r="J228" s="2054">
        <v>41.478000000000002</v>
      </c>
      <c r="K228" s="2056">
        <f>I228*J228</f>
        <v>501883.80000000005</v>
      </c>
      <c r="L228" s="2056"/>
    </row>
    <row r="229" spans="8:13" hidden="1" x14ac:dyDescent="0.25">
      <c r="L229" s="2056"/>
    </row>
    <row r="230" spans="8:13" hidden="1" x14ac:dyDescent="0.25">
      <c r="I230" s="2054">
        <f>SUM(I227:I229)</f>
        <v>112100</v>
      </c>
      <c r="K230" s="2057">
        <f>SUM(K227:K229)</f>
        <v>4567043.8</v>
      </c>
      <c r="L230" s="2056">
        <f>K230/$L$208</f>
        <v>115916.87669577886</v>
      </c>
      <c r="M230" s="2054">
        <f>L230/1000000</f>
        <v>0.11591687669577887</v>
      </c>
    </row>
    <row r="231" spans="8:13" hidden="1" x14ac:dyDescent="0.25"/>
    <row r="232" spans="8:13" hidden="1" x14ac:dyDescent="0.25">
      <c r="H232" s="2054" t="s">
        <v>4926</v>
      </c>
      <c r="I232" s="2054">
        <v>143051.21</v>
      </c>
      <c r="J232" s="2054">
        <v>23.5489</v>
      </c>
      <c r="K232" s="2056">
        <f>I232*J232</f>
        <v>3368698.6391689996</v>
      </c>
    </row>
    <row r="233" spans="8:13" hidden="1" x14ac:dyDescent="0.25">
      <c r="I233" s="2054">
        <v>6000</v>
      </c>
      <c r="J233" s="2054">
        <v>24.5442</v>
      </c>
      <c r="K233" s="2056">
        <f>I233*J233</f>
        <v>147265.20000000001</v>
      </c>
    </row>
    <row r="234" spans="8:13" hidden="1" x14ac:dyDescent="0.25">
      <c r="K234" s="2056">
        <f>I234*J234</f>
        <v>0</v>
      </c>
    </row>
    <row r="235" spans="8:13" hidden="1" x14ac:dyDescent="0.25">
      <c r="I235" s="2055">
        <f>SUM(I232:I234)</f>
        <v>149051.21</v>
      </c>
      <c r="K235" s="2057">
        <f>SUM(K232:K234)</f>
        <v>3515963.8391689998</v>
      </c>
      <c r="L235" s="2063">
        <f>K235/$L$208</f>
        <v>89239.246361458208</v>
      </c>
      <c r="M235" s="2064">
        <f>L235/1000000</f>
        <v>8.9239246361458205E-2</v>
      </c>
    </row>
    <row r="236" spans="8:13" hidden="1" x14ac:dyDescent="0.25">
      <c r="K236" s="2057"/>
    </row>
    <row r="237" spans="8:13" hidden="1" x14ac:dyDescent="0.25">
      <c r="K237" s="2057">
        <f>K221+K225+K230+K235</f>
        <v>13372467.639169</v>
      </c>
      <c r="L237" s="2054">
        <f>K237/$L$208</f>
        <v>339408.76206351386</v>
      </c>
      <c r="M237" s="2065">
        <f>SUM(M221:M236)</f>
        <v>0.33940876206351384</v>
      </c>
    </row>
    <row r="238" spans="8:13" hidden="1" x14ac:dyDescent="0.25"/>
    <row r="239" spans="8:13" hidden="1" x14ac:dyDescent="0.25">
      <c r="K239" s="2066" t="s">
        <v>4927</v>
      </c>
      <c r="L239" s="2065">
        <f>L237/1000000</f>
        <v>0.33940876206351384</v>
      </c>
    </row>
    <row r="240" spans="8:13" hidden="1" x14ac:dyDescent="0.25"/>
  </sheetData>
  <mergeCells count="16">
    <mergeCell ref="N94:N95"/>
    <mergeCell ref="A3:A6"/>
    <mergeCell ref="A92:A95"/>
    <mergeCell ref="B92:H92"/>
    <mergeCell ref="I92:O92"/>
    <mergeCell ref="B94:B95"/>
    <mergeCell ref="C94:C95"/>
    <mergeCell ref="D94:D95"/>
    <mergeCell ref="E94:E95"/>
    <mergeCell ref="F94:F95"/>
    <mergeCell ref="G94:G95"/>
    <mergeCell ref="I94:I95"/>
    <mergeCell ref="J94:J95"/>
    <mergeCell ref="K94:K95"/>
    <mergeCell ref="L94:L95"/>
    <mergeCell ref="M94:M95"/>
  </mergeCells>
  <pageMargins left="0.25" right="0.25" top="0.25" bottom="0.25" header="0.31496062992126" footer="0"/>
  <pageSetup paperSize="9" scale="6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A1BEC-929C-4B87-8550-A999662EFF3D}">
  <sheetPr>
    <pageSetUpPr fitToPage="1"/>
  </sheetPr>
  <dimension ref="A1:K129"/>
  <sheetViews>
    <sheetView showGridLines="0" zoomScaleNormal="100" zoomScaleSheetLayoutView="100" workbookViewId="0">
      <pane xSplit="1" ySplit="79" topLeftCell="B80" activePane="bottomRight" state="frozen"/>
      <selection activeCell="C112" sqref="C112"/>
      <selection pane="topRight" activeCell="C112" sqref="C112"/>
      <selection pane="bottomLeft" activeCell="C112" sqref="C112"/>
      <selection pane="bottomRight" activeCell="C112" sqref="C112"/>
    </sheetView>
  </sheetViews>
  <sheetFormatPr defaultColWidth="8.85546875" defaultRowHeight="14.25" x14ac:dyDescent="0.25"/>
  <cols>
    <col min="1" max="1" width="13.85546875" style="1979" customWidth="1"/>
    <col min="2" max="2" width="13.85546875" style="1980" customWidth="1"/>
    <col min="3" max="3" width="15" style="1980" bestFit="1" customWidth="1"/>
    <col min="4" max="4" width="14.28515625" style="1980" bestFit="1" customWidth="1"/>
    <col min="5" max="5" width="15" style="1980" bestFit="1" customWidth="1"/>
    <col min="6" max="6" width="12.42578125" style="1980" bestFit="1" customWidth="1"/>
    <col min="7" max="7" width="15" style="1980" bestFit="1" customWidth="1"/>
    <col min="8" max="8" width="11.42578125" style="1980" customWidth="1"/>
    <col min="9" max="9" width="15" style="1980" bestFit="1" customWidth="1"/>
    <col min="10" max="10" width="13.42578125" style="1980" customWidth="1"/>
    <col min="11" max="11" width="15" style="1980" bestFit="1" customWidth="1"/>
    <col min="12" max="12" width="19.42578125" style="1980" bestFit="1" customWidth="1"/>
    <col min="13" max="13" width="8.85546875" style="1980"/>
    <col min="14" max="14" width="8.7109375" style="1980" customWidth="1"/>
    <col min="15" max="15" width="8.85546875" style="1980"/>
    <col min="16" max="16" width="14.28515625" style="1980" bestFit="1" customWidth="1"/>
    <col min="17" max="256" width="8.85546875" style="1980"/>
    <col min="257" max="257" width="10.7109375" style="1980" customWidth="1"/>
    <col min="258" max="258" width="11.85546875" style="1980" bestFit="1" customWidth="1"/>
    <col min="259" max="259" width="15" style="1980" bestFit="1" customWidth="1"/>
    <col min="260" max="260" width="14.28515625" style="1980" bestFit="1" customWidth="1"/>
    <col min="261" max="261" width="15" style="1980" bestFit="1" customWidth="1"/>
    <col min="262" max="262" width="11.28515625" style="1980" bestFit="1" customWidth="1"/>
    <col min="263" max="263" width="15" style="1980" bestFit="1" customWidth="1"/>
    <col min="264" max="264" width="13.140625" style="1980" customWidth="1"/>
    <col min="265" max="265" width="15" style="1980" bestFit="1" customWidth="1"/>
    <col min="266" max="266" width="13.42578125" style="1980" customWidth="1"/>
    <col min="267" max="267" width="15" style="1980" bestFit="1" customWidth="1"/>
    <col min="268" max="268" width="19.42578125" style="1980" bestFit="1" customWidth="1"/>
    <col min="269" max="269" width="8.85546875" style="1980"/>
    <col min="270" max="270" width="8.7109375" style="1980" customWidth="1"/>
    <col min="271" max="271" width="8.85546875" style="1980"/>
    <col min="272" max="272" width="14.28515625" style="1980" bestFit="1" customWidth="1"/>
    <col min="273" max="512" width="8.85546875" style="1980"/>
    <col min="513" max="513" width="10.7109375" style="1980" customWidth="1"/>
    <col min="514" max="514" width="11.85546875" style="1980" bestFit="1" customWidth="1"/>
    <col min="515" max="515" width="15" style="1980" bestFit="1" customWidth="1"/>
    <col min="516" max="516" width="14.28515625" style="1980" bestFit="1" customWidth="1"/>
    <col min="517" max="517" width="15" style="1980" bestFit="1" customWidth="1"/>
    <col min="518" max="518" width="11.28515625" style="1980" bestFit="1" customWidth="1"/>
    <col min="519" max="519" width="15" style="1980" bestFit="1" customWidth="1"/>
    <col min="520" max="520" width="13.140625" style="1980" customWidth="1"/>
    <col min="521" max="521" width="15" style="1980" bestFit="1" customWidth="1"/>
    <col min="522" max="522" width="13.42578125" style="1980" customWidth="1"/>
    <col min="523" max="523" width="15" style="1980" bestFit="1" customWidth="1"/>
    <col min="524" max="524" width="19.42578125" style="1980" bestFit="1" customWidth="1"/>
    <col min="525" max="525" width="8.85546875" style="1980"/>
    <col min="526" max="526" width="8.7109375" style="1980" customWidth="1"/>
    <col min="527" max="527" width="8.85546875" style="1980"/>
    <col min="528" max="528" width="14.28515625" style="1980" bestFit="1" customWidth="1"/>
    <col min="529" max="768" width="8.85546875" style="1980"/>
    <col min="769" max="769" width="10.7109375" style="1980" customWidth="1"/>
    <col min="770" max="770" width="11.85546875" style="1980" bestFit="1" customWidth="1"/>
    <col min="771" max="771" width="15" style="1980" bestFit="1" customWidth="1"/>
    <col min="772" max="772" width="14.28515625" style="1980" bestFit="1" customWidth="1"/>
    <col min="773" max="773" width="15" style="1980" bestFit="1" customWidth="1"/>
    <col min="774" max="774" width="11.28515625" style="1980" bestFit="1" customWidth="1"/>
    <col min="775" max="775" width="15" style="1980" bestFit="1" customWidth="1"/>
    <col min="776" max="776" width="13.140625" style="1980" customWidth="1"/>
    <col min="777" max="777" width="15" style="1980" bestFit="1" customWidth="1"/>
    <col min="778" max="778" width="13.42578125" style="1980" customWidth="1"/>
    <col min="779" max="779" width="15" style="1980" bestFit="1" customWidth="1"/>
    <col min="780" max="780" width="19.42578125" style="1980" bestFit="1" customWidth="1"/>
    <col min="781" max="781" width="8.85546875" style="1980"/>
    <col min="782" max="782" width="8.7109375" style="1980" customWidth="1"/>
    <col min="783" max="783" width="8.85546875" style="1980"/>
    <col min="784" max="784" width="14.28515625" style="1980" bestFit="1" customWidth="1"/>
    <col min="785" max="1024" width="8.85546875" style="1980"/>
    <col min="1025" max="1025" width="10.7109375" style="1980" customWidth="1"/>
    <col min="1026" max="1026" width="11.85546875" style="1980" bestFit="1" customWidth="1"/>
    <col min="1027" max="1027" width="15" style="1980" bestFit="1" customWidth="1"/>
    <col min="1028" max="1028" width="14.28515625" style="1980" bestFit="1" customWidth="1"/>
    <col min="1029" max="1029" width="15" style="1980" bestFit="1" customWidth="1"/>
    <col min="1030" max="1030" width="11.28515625" style="1980" bestFit="1" customWidth="1"/>
    <col min="1031" max="1031" width="15" style="1980" bestFit="1" customWidth="1"/>
    <col min="1032" max="1032" width="13.140625" style="1980" customWidth="1"/>
    <col min="1033" max="1033" width="15" style="1980" bestFit="1" customWidth="1"/>
    <col min="1034" max="1034" width="13.42578125" style="1980" customWidth="1"/>
    <col min="1035" max="1035" width="15" style="1980" bestFit="1" customWidth="1"/>
    <col min="1036" max="1036" width="19.42578125" style="1980" bestFit="1" customWidth="1"/>
    <col min="1037" max="1037" width="8.85546875" style="1980"/>
    <col min="1038" max="1038" width="8.7109375" style="1980" customWidth="1"/>
    <col min="1039" max="1039" width="8.85546875" style="1980"/>
    <col min="1040" max="1040" width="14.28515625" style="1980" bestFit="1" customWidth="1"/>
    <col min="1041" max="1280" width="8.85546875" style="1980"/>
    <col min="1281" max="1281" width="10.7109375" style="1980" customWidth="1"/>
    <col min="1282" max="1282" width="11.85546875" style="1980" bestFit="1" customWidth="1"/>
    <col min="1283" max="1283" width="15" style="1980" bestFit="1" customWidth="1"/>
    <col min="1284" max="1284" width="14.28515625" style="1980" bestFit="1" customWidth="1"/>
    <col min="1285" max="1285" width="15" style="1980" bestFit="1" customWidth="1"/>
    <col min="1286" max="1286" width="11.28515625" style="1980" bestFit="1" customWidth="1"/>
    <col min="1287" max="1287" width="15" style="1980" bestFit="1" customWidth="1"/>
    <col min="1288" max="1288" width="13.140625" style="1980" customWidth="1"/>
    <col min="1289" max="1289" width="15" style="1980" bestFit="1" customWidth="1"/>
    <col min="1290" max="1290" width="13.42578125" style="1980" customWidth="1"/>
    <col min="1291" max="1291" width="15" style="1980" bestFit="1" customWidth="1"/>
    <col min="1292" max="1292" width="19.42578125" style="1980" bestFit="1" customWidth="1"/>
    <col min="1293" max="1293" width="8.85546875" style="1980"/>
    <col min="1294" max="1294" width="8.7109375" style="1980" customWidth="1"/>
    <col min="1295" max="1295" width="8.85546875" style="1980"/>
    <col min="1296" max="1296" width="14.28515625" style="1980" bestFit="1" customWidth="1"/>
    <col min="1297" max="1536" width="8.85546875" style="1980"/>
    <col min="1537" max="1537" width="10.7109375" style="1980" customWidth="1"/>
    <col min="1538" max="1538" width="11.85546875" style="1980" bestFit="1" customWidth="1"/>
    <col min="1539" max="1539" width="15" style="1980" bestFit="1" customWidth="1"/>
    <col min="1540" max="1540" width="14.28515625" style="1980" bestFit="1" customWidth="1"/>
    <col min="1541" max="1541" width="15" style="1980" bestFit="1" customWidth="1"/>
    <col min="1542" max="1542" width="11.28515625" style="1980" bestFit="1" customWidth="1"/>
    <col min="1543" max="1543" width="15" style="1980" bestFit="1" customWidth="1"/>
    <col min="1544" max="1544" width="13.140625" style="1980" customWidth="1"/>
    <col min="1545" max="1545" width="15" style="1980" bestFit="1" customWidth="1"/>
    <col min="1546" max="1546" width="13.42578125" style="1980" customWidth="1"/>
    <col min="1547" max="1547" width="15" style="1980" bestFit="1" customWidth="1"/>
    <col min="1548" max="1548" width="19.42578125" style="1980" bestFit="1" customWidth="1"/>
    <col min="1549" max="1549" width="8.85546875" style="1980"/>
    <col min="1550" max="1550" width="8.7109375" style="1980" customWidth="1"/>
    <col min="1551" max="1551" width="8.85546875" style="1980"/>
    <col min="1552" max="1552" width="14.28515625" style="1980" bestFit="1" customWidth="1"/>
    <col min="1553" max="1792" width="8.85546875" style="1980"/>
    <col min="1793" max="1793" width="10.7109375" style="1980" customWidth="1"/>
    <col min="1794" max="1794" width="11.85546875" style="1980" bestFit="1" customWidth="1"/>
    <col min="1795" max="1795" width="15" style="1980" bestFit="1" customWidth="1"/>
    <col min="1796" max="1796" width="14.28515625" style="1980" bestFit="1" customWidth="1"/>
    <col min="1797" max="1797" width="15" style="1980" bestFit="1" customWidth="1"/>
    <col min="1798" max="1798" width="11.28515625" style="1980" bestFit="1" customWidth="1"/>
    <col min="1799" max="1799" width="15" style="1980" bestFit="1" customWidth="1"/>
    <col min="1800" max="1800" width="13.140625" style="1980" customWidth="1"/>
    <col min="1801" max="1801" width="15" style="1980" bestFit="1" customWidth="1"/>
    <col min="1802" max="1802" width="13.42578125" style="1980" customWidth="1"/>
    <col min="1803" max="1803" width="15" style="1980" bestFit="1" customWidth="1"/>
    <col min="1804" max="1804" width="19.42578125" style="1980" bestFit="1" customWidth="1"/>
    <col min="1805" max="1805" width="8.85546875" style="1980"/>
    <col min="1806" max="1806" width="8.7109375" style="1980" customWidth="1"/>
    <col min="1807" max="1807" width="8.85546875" style="1980"/>
    <col min="1808" max="1808" width="14.28515625" style="1980" bestFit="1" customWidth="1"/>
    <col min="1809" max="2048" width="8.85546875" style="1980"/>
    <col min="2049" max="2049" width="10.7109375" style="1980" customWidth="1"/>
    <col min="2050" max="2050" width="11.85546875" style="1980" bestFit="1" customWidth="1"/>
    <col min="2051" max="2051" width="15" style="1980" bestFit="1" customWidth="1"/>
    <col min="2052" max="2052" width="14.28515625" style="1980" bestFit="1" customWidth="1"/>
    <col min="2053" max="2053" width="15" style="1980" bestFit="1" customWidth="1"/>
    <col min="2054" max="2054" width="11.28515625" style="1980" bestFit="1" customWidth="1"/>
    <col min="2055" max="2055" width="15" style="1980" bestFit="1" customWidth="1"/>
    <col min="2056" max="2056" width="13.140625" style="1980" customWidth="1"/>
    <col min="2057" max="2057" width="15" style="1980" bestFit="1" customWidth="1"/>
    <col min="2058" max="2058" width="13.42578125" style="1980" customWidth="1"/>
    <col min="2059" max="2059" width="15" style="1980" bestFit="1" customWidth="1"/>
    <col min="2060" max="2060" width="19.42578125" style="1980" bestFit="1" customWidth="1"/>
    <col min="2061" max="2061" width="8.85546875" style="1980"/>
    <col min="2062" max="2062" width="8.7109375" style="1980" customWidth="1"/>
    <col min="2063" max="2063" width="8.85546875" style="1980"/>
    <col min="2064" max="2064" width="14.28515625" style="1980" bestFit="1" customWidth="1"/>
    <col min="2065" max="2304" width="8.85546875" style="1980"/>
    <col min="2305" max="2305" width="10.7109375" style="1980" customWidth="1"/>
    <col min="2306" max="2306" width="11.85546875" style="1980" bestFit="1" customWidth="1"/>
    <col min="2307" max="2307" width="15" style="1980" bestFit="1" customWidth="1"/>
    <col min="2308" max="2308" width="14.28515625" style="1980" bestFit="1" customWidth="1"/>
    <col min="2309" max="2309" width="15" style="1980" bestFit="1" customWidth="1"/>
    <col min="2310" max="2310" width="11.28515625" style="1980" bestFit="1" customWidth="1"/>
    <col min="2311" max="2311" width="15" style="1980" bestFit="1" customWidth="1"/>
    <col min="2312" max="2312" width="13.140625" style="1980" customWidth="1"/>
    <col min="2313" max="2313" width="15" style="1980" bestFit="1" customWidth="1"/>
    <col min="2314" max="2314" width="13.42578125" style="1980" customWidth="1"/>
    <col min="2315" max="2315" width="15" style="1980" bestFit="1" customWidth="1"/>
    <col min="2316" max="2316" width="19.42578125" style="1980" bestFit="1" customWidth="1"/>
    <col min="2317" max="2317" width="8.85546875" style="1980"/>
    <col min="2318" max="2318" width="8.7109375" style="1980" customWidth="1"/>
    <col min="2319" max="2319" width="8.85546875" style="1980"/>
    <col min="2320" max="2320" width="14.28515625" style="1980" bestFit="1" customWidth="1"/>
    <col min="2321" max="2560" width="8.85546875" style="1980"/>
    <col min="2561" max="2561" width="10.7109375" style="1980" customWidth="1"/>
    <col min="2562" max="2562" width="11.85546875" style="1980" bestFit="1" customWidth="1"/>
    <col min="2563" max="2563" width="15" style="1980" bestFit="1" customWidth="1"/>
    <col min="2564" max="2564" width="14.28515625" style="1980" bestFit="1" customWidth="1"/>
    <col min="2565" max="2565" width="15" style="1980" bestFit="1" customWidth="1"/>
    <col min="2566" max="2566" width="11.28515625" style="1980" bestFit="1" customWidth="1"/>
    <col min="2567" max="2567" width="15" style="1980" bestFit="1" customWidth="1"/>
    <col min="2568" max="2568" width="13.140625" style="1980" customWidth="1"/>
    <col min="2569" max="2569" width="15" style="1980" bestFit="1" customWidth="1"/>
    <col min="2570" max="2570" width="13.42578125" style="1980" customWidth="1"/>
    <col min="2571" max="2571" width="15" style="1980" bestFit="1" customWidth="1"/>
    <col min="2572" max="2572" width="19.42578125" style="1980" bestFit="1" customWidth="1"/>
    <col min="2573" max="2573" width="8.85546875" style="1980"/>
    <col min="2574" max="2574" width="8.7109375" style="1980" customWidth="1"/>
    <col min="2575" max="2575" width="8.85546875" style="1980"/>
    <col min="2576" max="2576" width="14.28515625" style="1980" bestFit="1" customWidth="1"/>
    <col min="2577" max="2816" width="8.85546875" style="1980"/>
    <col min="2817" max="2817" width="10.7109375" style="1980" customWidth="1"/>
    <col min="2818" max="2818" width="11.85546875" style="1980" bestFit="1" customWidth="1"/>
    <col min="2819" max="2819" width="15" style="1980" bestFit="1" customWidth="1"/>
    <col min="2820" max="2820" width="14.28515625" style="1980" bestFit="1" customWidth="1"/>
    <col min="2821" max="2821" width="15" style="1980" bestFit="1" customWidth="1"/>
    <col min="2822" max="2822" width="11.28515625" style="1980" bestFit="1" customWidth="1"/>
    <col min="2823" max="2823" width="15" style="1980" bestFit="1" customWidth="1"/>
    <col min="2824" max="2824" width="13.140625" style="1980" customWidth="1"/>
    <col min="2825" max="2825" width="15" style="1980" bestFit="1" customWidth="1"/>
    <col min="2826" max="2826" width="13.42578125" style="1980" customWidth="1"/>
    <col min="2827" max="2827" width="15" style="1980" bestFit="1" customWidth="1"/>
    <col min="2828" max="2828" width="19.42578125" style="1980" bestFit="1" customWidth="1"/>
    <col min="2829" max="2829" width="8.85546875" style="1980"/>
    <col min="2830" max="2830" width="8.7109375" style="1980" customWidth="1"/>
    <col min="2831" max="2831" width="8.85546875" style="1980"/>
    <col min="2832" max="2832" width="14.28515625" style="1980" bestFit="1" customWidth="1"/>
    <col min="2833" max="3072" width="8.85546875" style="1980"/>
    <col min="3073" max="3073" width="10.7109375" style="1980" customWidth="1"/>
    <col min="3074" max="3074" width="11.85546875" style="1980" bestFit="1" customWidth="1"/>
    <col min="3075" max="3075" width="15" style="1980" bestFit="1" customWidth="1"/>
    <col min="3076" max="3076" width="14.28515625" style="1980" bestFit="1" customWidth="1"/>
    <col min="3077" max="3077" width="15" style="1980" bestFit="1" customWidth="1"/>
    <col min="3078" max="3078" width="11.28515625" style="1980" bestFit="1" customWidth="1"/>
    <col min="3079" max="3079" width="15" style="1980" bestFit="1" customWidth="1"/>
    <col min="3080" max="3080" width="13.140625" style="1980" customWidth="1"/>
    <col min="3081" max="3081" width="15" style="1980" bestFit="1" customWidth="1"/>
    <col min="3082" max="3082" width="13.42578125" style="1980" customWidth="1"/>
    <col min="3083" max="3083" width="15" style="1980" bestFit="1" customWidth="1"/>
    <col min="3084" max="3084" width="19.42578125" style="1980" bestFit="1" customWidth="1"/>
    <col min="3085" max="3085" width="8.85546875" style="1980"/>
    <col min="3086" max="3086" width="8.7109375" style="1980" customWidth="1"/>
    <col min="3087" max="3087" width="8.85546875" style="1980"/>
    <col min="3088" max="3088" width="14.28515625" style="1980" bestFit="1" customWidth="1"/>
    <col min="3089" max="3328" width="8.85546875" style="1980"/>
    <col min="3329" max="3329" width="10.7109375" style="1980" customWidth="1"/>
    <col min="3330" max="3330" width="11.85546875" style="1980" bestFit="1" customWidth="1"/>
    <col min="3331" max="3331" width="15" style="1980" bestFit="1" customWidth="1"/>
    <col min="3332" max="3332" width="14.28515625" style="1980" bestFit="1" customWidth="1"/>
    <col min="3333" max="3333" width="15" style="1980" bestFit="1" customWidth="1"/>
    <col min="3334" max="3334" width="11.28515625" style="1980" bestFit="1" customWidth="1"/>
    <col min="3335" max="3335" width="15" style="1980" bestFit="1" customWidth="1"/>
    <col min="3336" max="3336" width="13.140625" style="1980" customWidth="1"/>
    <col min="3337" max="3337" width="15" style="1980" bestFit="1" customWidth="1"/>
    <col min="3338" max="3338" width="13.42578125" style="1980" customWidth="1"/>
    <col min="3339" max="3339" width="15" style="1980" bestFit="1" customWidth="1"/>
    <col min="3340" max="3340" width="19.42578125" style="1980" bestFit="1" customWidth="1"/>
    <col min="3341" max="3341" width="8.85546875" style="1980"/>
    <col min="3342" max="3342" width="8.7109375" style="1980" customWidth="1"/>
    <col min="3343" max="3343" width="8.85546875" style="1980"/>
    <col min="3344" max="3344" width="14.28515625" style="1980" bestFit="1" customWidth="1"/>
    <col min="3345" max="3584" width="8.85546875" style="1980"/>
    <col min="3585" max="3585" width="10.7109375" style="1980" customWidth="1"/>
    <col min="3586" max="3586" width="11.85546875" style="1980" bestFit="1" customWidth="1"/>
    <col min="3587" max="3587" width="15" style="1980" bestFit="1" customWidth="1"/>
    <col min="3588" max="3588" width="14.28515625" style="1980" bestFit="1" customWidth="1"/>
    <col min="3589" max="3589" width="15" style="1980" bestFit="1" customWidth="1"/>
    <col min="3590" max="3590" width="11.28515625" style="1980" bestFit="1" customWidth="1"/>
    <col min="3591" max="3591" width="15" style="1980" bestFit="1" customWidth="1"/>
    <col min="3592" max="3592" width="13.140625" style="1980" customWidth="1"/>
    <col min="3593" max="3593" width="15" style="1980" bestFit="1" customWidth="1"/>
    <col min="3594" max="3594" width="13.42578125" style="1980" customWidth="1"/>
    <col min="3595" max="3595" width="15" style="1980" bestFit="1" customWidth="1"/>
    <col min="3596" max="3596" width="19.42578125" style="1980" bestFit="1" customWidth="1"/>
    <col min="3597" max="3597" width="8.85546875" style="1980"/>
    <col min="3598" max="3598" width="8.7109375" style="1980" customWidth="1"/>
    <col min="3599" max="3599" width="8.85546875" style="1980"/>
    <col min="3600" max="3600" width="14.28515625" style="1980" bestFit="1" customWidth="1"/>
    <col min="3601" max="3840" width="8.85546875" style="1980"/>
    <col min="3841" max="3841" width="10.7109375" style="1980" customWidth="1"/>
    <col min="3842" max="3842" width="11.85546875" style="1980" bestFit="1" customWidth="1"/>
    <col min="3843" max="3843" width="15" style="1980" bestFit="1" customWidth="1"/>
    <col min="3844" max="3844" width="14.28515625" style="1980" bestFit="1" customWidth="1"/>
    <col min="3845" max="3845" width="15" style="1980" bestFit="1" customWidth="1"/>
    <col min="3846" max="3846" width="11.28515625" style="1980" bestFit="1" customWidth="1"/>
    <col min="3847" max="3847" width="15" style="1980" bestFit="1" customWidth="1"/>
    <col min="3848" max="3848" width="13.140625" style="1980" customWidth="1"/>
    <col min="3849" max="3849" width="15" style="1980" bestFit="1" customWidth="1"/>
    <col min="3850" max="3850" width="13.42578125" style="1980" customWidth="1"/>
    <col min="3851" max="3851" width="15" style="1980" bestFit="1" customWidth="1"/>
    <col min="3852" max="3852" width="19.42578125" style="1980" bestFit="1" customWidth="1"/>
    <col min="3853" max="3853" width="8.85546875" style="1980"/>
    <col min="3854" max="3854" width="8.7109375" style="1980" customWidth="1"/>
    <col min="3855" max="3855" width="8.85546875" style="1980"/>
    <col min="3856" max="3856" width="14.28515625" style="1980" bestFit="1" customWidth="1"/>
    <col min="3857" max="4096" width="8.85546875" style="1980"/>
    <col min="4097" max="4097" width="10.7109375" style="1980" customWidth="1"/>
    <col min="4098" max="4098" width="11.85546875" style="1980" bestFit="1" customWidth="1"/>
    <col min="4099" max="4099" width="15" style="1980" bestFit="1" customWidth="1"/>
    <col min="4100" max="4100" width="14.28515625" style="1980" bestFit="1" customWidth="1"/>
    <col min="4101" max="4101" width="15" style="1980" bestFit="1" customWidth="1"/>
    <col min="4102" max="4102" width="11.28515625" style="1980" bestFit="1" customWidth="1"/>
    <col min="4103" max="4103" width="15" style="1980" bestFit="1" customWidth="1"/>
    <col min="4104" max="4104" width="13.140625" style="1980" customWidth="1"/>
    <col min="4105" max="4105" width="15" style="1980" bestFit="1" customWidth="1"/>
    <col min="4106" max="4106" width="13.42578125" style="1980" customWidth="1"/>
    <col min="4107" max="4107" width="15" style="1980" bestFit="1" customWidth="1"/>
    <col min="4108" max="4108" width="19.42578125" style="1980" bestFit="1" customWidth="1"/>
    <col min="4109" max="4109" width="8.85546875" style="1980"/>
    <col min="4110" max="4110" width="8.7109375" style="1980" customWidth="1"/>
    <col min="4111" max="4111" width="8.85546875" style="1980"/>
    <col min="4112" max="4112" width="14.28515625" style="1980" bestFit="1" customWidth="1"/>
    <col min="4113" max="4352" width="8.85546875" style="1980"/>
    <col min="4353" max="4353" width="10.7109375" style="1980" customWidth="1"/>
    <col min="4354" max="4354" width="11.85546875" style="1980" bestFit="1" customWidth="1"/>
    <col min="4355" max="4355" width="15" style="1980" bestFit="1" customWidth="1"/>
    <col min="4356" max="4356" width="14.28515625" style="1980" bestFit="1" customWidth="1"/>
    <col min="4357" max="4357" width="15" style="1980" bestFit="1" customWidth="1"/>
    <col min="4358" max="4358" width="11.28515625" style="1980" bestFit="1" customWidth="1"/>
    <col min="4359" max="4359" width="15" style="1980" bestFit="1" customWidth="1"/>
    <col min="4360" max="4360" width="13.140625" style="1980" customWidth="1"/>
    <col min="4361" max="4361" width="15" style="1980" bestFit="1" customWidth="1"/>
    <col min="4362" max="4362" width="13.42578125" style="1980" customWidth="1"/>
    <col min="4363" max="4363" width="15" style="1980" bestFit="1" customWidth="1"/>
    <col min="4364" max="4364" width="19.42578125" style="1980" bestFit="1" customWidth="1"/>
    <col min="4365" max="4365" width="8.85546875" style="1980"/>
    <col min="4366" max="4366" width="8.7109375" style="1980" customWidth="1"/>
    <col min="4367" max="4367" width="8.85546875" style="1980"/>
    <col min="4368" max="4368" width="14.28515625" style="1980" bestFit="1" customWidth="1"/>
    <col min="4369" max="4608" width="8.85546875" style="1980"/>
    <col min="4609" max="4609" width="10.7109375" style="1980" customWidth="1"/>
    <col min="4610" max="4610" width="11.85546875" style="1980" bestFit="1" customWidth="1"/>
    <col min="4611" max="4611" width="15" style="1980" bestFit="1" customWidth="1"/>
    <col min="4612" max="4612" width="14.28515625" style="1980" bestFit="1" customWidth="1"/>
    <col min="4613" max="4613" width="15" style="1980" bestFit="1" customWidth="1"/>
    <col min="4614" max="4614" width="11.28515625" style="1980" bestFit="1" customWidth="1"/>
    <col min="4615" max="4615" width="15" style="1980" bestFit="1" customWidth="1"/>
    <col min="4616" max="4616" width="13.140625" style="1980" customWidth="1"/>
    <col min="4617" max="4617" width="15" style="1980" bestFit="1" customWidth="1"/>
    <col min="4618" max="4618" width="13.42578125" style="1980" customWidth="1"/>
    <col min="4619" max="4619" width="15" style="1980" bestFit="1" customWidth="1"/>
    <col min="4620" max="4620" width="19.42578125" style="1980" bestFit="1" customWidth="1"/>
    <col min="4621" max="4621" width="8.85546875" style="1980"/>
    <col min="4622" max="4622" width="8.7109375" style="1980" customWidth="1"/>
    <col min="4623" max="4623" width="8.85546875" style="1980"/>
    <col min="4624" max="4624" width="14.28515625" style="1980" bestFit="1" customWidth="1"/>
    <col min="4625" max="4864" width="8.85546875" style="1980"/>
    <col min="4865" max="4865" width="10.7109375" style="1980" customWidth="1"/>
    <col min="4866" max="4866" width="11.85546875" style="1980" bestFit="1" customWidth="1"/>
    <col min="4867" max="4867" width="15" style="1980" bestFit="1" customWidth="1"/>
    <col min="4868" max="4868" width="14.28515625" style="1980" bestFit="1" customWidth="1"/>
    <col min="4869" max="4869" width="15" style="1980" bestFit="1" customWidth="1"/>
    <col min="4870" max="4870" width="11.28515625" style="1980" bestFit="1" customWidth="1"/>
    <col min="4871" max="4871" width="15" style="1980" bestFit="1" customWidth="1"/>
    <col min="4872" max="4872" width="13.140625" style="1980" customWidth="1"/>
    <col min="4873" max="4873" width="15" style="1980" bestFit="1" customWidth="1"/>
    <col min="4874" max="4874" width="13.42578125" style="1980" customWidth="1"/>
    <col min="4875" max="4875" width="15" style="1980" bestFit="1" customWidth="1"/>
    <col min="4876" max="4876" width="19.42578125" style="1980" bestFit="1" customWidth="1"/>
    <col min="4877" max="4877" width="8.85546875" style="1980"/>
    <col min="4878" max="4878" width="8.7109375" style="1980" customWidth="1"/>
    <col min="4879" max="4879" width="8.85546875" style="1980"/>
    <col min="4880" max="4880" width="14.28515625" style="1980" bestFit="1" customWidth="1"/>
    <col min="4881" max="5120" width="8.85546875" style="1980"/>
    <col min="5121" max="5121" width="10.7109375" style="1980" customWidth="1"/>
    <col min="5122" max="5122" width="11.85546875" style="1980" bestFit="1" customWidth="1"/>
    <col min="5123" max="5123" width="15" style="1980" bestFit="1" customWidth="1"/>
    <col min="5124" max="5124" width="14.28515625" style="1980" bestFit="1" customWidth="1"/>
    <col min="5125" max="5125" width="15" style="1980" bestFit="1" customWidth="1"/>
    <col min="5126" max="5126" width="11.28515625" style="1980" bestFit="1" customWidth="1"/>
    <col min="5127" max="5127" width="15" style="1980" bestFit="1" customWidth="1"/>
    <col min="5128" max="5128" width="13.140625" style="1980" customWidth="1"/>
    <col min="5129" max="5129" width="15" style="1980" bestFit="1" customWidth="1"/>
    <col min="5130" max="5130" width="13.42578125" style="1980" customWidth="1"/>
    <col min="5131" max="5131" width="15" style="1980" bestFit="1" customWidth="1"/>
    <col min="5132" max="5132" width="19.42578125" style="1980" bestFit="1" customWidth="1"/>
    <col min="5133" max="5133" width="8.85546875" style="1980"/>
    <col min="5134" max="5134" width="8.7109375" style="1980" customWidth="1"/>
    <col min="5135" max="5135" width="8.85546875" style="1980"/>
    <col min="5136" max="5136" width="14.28515625" style="1980" bestFit="1" customWidth="1"/>
    <col min="5137" max="5376" width="8.85546875" style="1980"/>
    <col min="5377" max="5377" width="10.7109375" style="1980" customWidth="1"/>
    <col min="5378" max="5378" width="11.85546875" style="1980" bestFit="1" customWidth="1"/>
    <col min="5379" max="5379" width="15" style="1980" bestFit="1" customWidth="1"/>
    <col min="5380" max="5380" width="14.28515625" style="1980" bestFit="1" customWidth="1"/>
    <col min="5381" max="5381" width="15" style="1980" bestFit="1" customWidth="1"/>
    <col min="5382" max="5382" width="11.28515625" style="1980" bestFit="1" customWidth="1"/>
    <col min="5383" max="5383" width="15" style="1980" bestFit="1" customWidth="1"/>
    <col min="5384" max="5384" width="13.140625" style="1980" customWidth="1"/>
    <col min="5385" max="5385" width="15" style="1980" bestFit="1" customWidth="1"/>
    <col min="5386" max="5386" width="13.42578125" style="1980" customWidth="1"/>
    <col min="5387" max="5387" width="15" style="1980" bestFit="1" customWidth="1"/>
    <col min="5388" max="5388" width="19.42578125" style="1980" bestFit="1" customWidth="1"/>
    <col min="5389" max="5389" width="8.85546875" style="1980"/>
    <col min="5390" max="5390" width="8.7109375" style="1980" customWidth="1"/>
    <col min="5391" max="5391" width="8.85546875" style="1980"/>
    <col min="5392" max="5392" width="14.28515625" style="1980" bestFit="1" customWidth="1"/>
    <col min="5393" max="5632" width="8.85546875" style="1980"/>
    <col min="5633" max="5633" width="10.7109375" style="1980" customWidth="1"/>
    <col min="5634" max="5634" width="11.85546875" style="1980" bestFit="1" customWidth="1"/>
    <col min="5635" max="5635" width="15" style="1980" bestFit="1" customWidth="1"/>
    <col min="5636" max="5636" width="14.28515625" style="1980" bestFit="1" customWidth="1"/>
    <col min="5637" max="5637" width="15" style="1980" bestFit="1" customWidth="1"/>
    <col min="5638" max="5638" width="11.28515625" style="1980" bestFit="1" customWidth="1"/>
    <col min="5639" max="5639" width="15" style="1980" bestFit="1" customWidth="1"/>
    <col min="5640" max="5640" width="13.140625" style="1980" customWidth="1"/>
    <col min="5641" max="5641" width="15" style="1980" bestFit="1" customWidth="1"/>
    <col min="5642" max="5642" width="13.42578125" style="1980" customWidth="1"/>
    <col min="5643" max="5643" width="15" style="1980" bestFit="1" customWidth="1"/>
    <col min="5644" max="5644" width="19.42578125" style="1980" bestFit="1" customWidth="1"/>
    <col min="5645" max="5645" width="8.85546875" style="1980"/>
    <col min="5646" max="5646" width="8.7109375" style="1980" customWidth="1"/>
    <col min="5647" max="5647" width="8.85546875" style="1980"/>
    <col min="5648" max="5648" width="14.28515625" style="1980" bestFit="1" customWidth="1"/>
    <col min="5649" max="5888" width="8.85546875" style="1980"/>
    <col min="5889" max="5889" width="10.7109375" style="1980" customWidth="1"/>
    <col min="5890" max="5890" width="11.85546875" style="1980" bestFit="1" customWidth="1"/>
    <col min="5891" max="5891" width="15" style="1980" bestFit="1" customWidth="1"/>
    <col min="5892" max="5892" width="14.28515625" style="1980" bestFit="1" customWidth="1"/>
    <col min="5893" max="5893" width="15" style="1980" bestFit="1" customWidth="1"/>
    <col min="5894" max="5894" width="11.28515625" style="1980" bestFit="1" customWidth="1"/>
    <col min="5895" max="5895" width="15" style="1980" bestFit="1" customWidth="1"/>
    <col min="5896" max="5896" width="13.140625" style="1980" customWidth="1"/>
    <col min="5897" max="5897" width="15" style="1980" bestFit="1" customWidth="1"/>
    <col min="5898" max="5898" width="13.42578125" style="1980" customWidth="1"/>
    <col min="5899" max="5899" width="15" style="1980" bestFit="1" customWidth="1"/>
    <col min="5900" max="5900" width="19.42578125" style="1980" bestFit="1" customWidth="1"/>
    <col min="5901" max="5901" width="8.85546875" style="1980"/>
    <col min="5902" max="5902" width="8.7109375" style="1980" customWidth="1"/>
    <col min="5903" max="5903" width="8.85546875" style="1980"/>
    <col min="5904" max="5904" width="14.28515625" style="1980" bestFit="1" customWidth="1"/>
    <col min="5905" max="6144" width="8.85546875" style="1980"/>
    <col min="6145" max="6145" width="10.7109375" style="1980" customWidth="1"/>
    <col min="6146" max="6146" width="11.85546875" style="1980" bestFit="1" customWidth="1"/>
    <col min="6147" max="6147" width="15" style="1980" bestFit="1" customWidth="1"/>
    <col min="6148" max="6148" width="14.28515625" style="1980" bestFit="1" customWidth="1"/>
    <col min="6149" max="6149" width="15" style="1980" bestFit="1" customWidth="1"/>
    <col min="6150" max="6150" width="11.28515625" style="1980" bestFit="1" customWidth="1"/>
    <col min="6151" max="6151" width="15" style="1980" bestFit="1" customWidth="1"/>
    <col min="6152" max="6152" width="13.140625" style="1980" customWidth="1"/>
    <col min="6153" max="6153" width="15" style="1980" bestFit="1" customWidth="1"/>
    <col min="6154" max="6154" width="13.42578125" style="1980" customWidth="1"/>
    <col min="6155" max="6155" width="15" style="1980" bestFit="1" customWidth="1"/>
    <col min="6156" max="6156" width="19.42578125" style="1980" bestFit="1" customWidth="1"/>
    <col min="6157" max="6157" width="8.85546875" style="1980"/>
    <col min="6158" max="6158" width="8.7109375" style="1980" customWidth="1"/>
    <col min="6159" max="6159" width="8.85546875" style="1980"/>
    <col min="6160" max="6160" width="14.28515625" style="1980" bestFit="1" customWidth="1"/>
    <col min="6161" max="6400" width="8.85546875" style="1980"/>
    <col min="6401" max="6401" width="10.7109375" style="1980" customWidth="1"/>
    <col min="6402" max="6402" width="11.85546875" style="1980" bestFit="1" customWidth="1"/>
    <col min="6403" max="6403" width="15" style="1980" bestFit="1" customWidth="1"/>
    <col min="6404" max="6404" width="14.28515625" style="1980" bestFit="1" customWidth="1"/>
    <col min="6405" max="6405" width="15" style="1980" bestFit="1" customWidth="1"/>
    <col min="6406" max="6406" width="11.28515625" style="1980" bestFit="1" customWidth="1"/>
    <col min="6407" max="6407" width="15" style="1980" bestFit="1" customWidth="1"/>
    <col min="6408" max="6408" width="13.140625" style="1980" customWidth="1"/>
    <col min="6409" max="6409" width="15" style="1980" bestFit="1" customWidth="1"/>
    <col min="6410" max="6410" width="13.42578125" style="1980" customWidth="1"/>
    <col min="6411" max="6411" width="15" style="1980" bestFit="1" customWidth="1"/>
    <col min="6412" max="6412" width="19.42578125" style="1980" bestFit="1" customWidth="1"/>
    <col min="6413" max="6413" width="8.85546875" style="1980"/>
    <col min="6414" max="6414" width="8.7109375" style="1980" customWidth="1"/>
    <col min="6415" max="6415" width="8.85546875" style="1980"/>
    <col min="6416" max="6416" width="14.28515625" style="1980" bestFit="1" customWidth="1"/>
    <col min="6417" max="6656" width="8.85546875" style="1980"/>
    <col min="6657" max="6657" width="10.7109375" style="1980" customWidth="1"/>
    <col min="6658" max="6658" width="11.85546875" style="1980" bestFit="1" customWidth="1"/>
    <col min="6659" max="6659" width="15" style="1980" bestFit="1" customWidth="1"/>
    <col min="6660" max="6660" width="14.28515625" style="1980" bestFit="1" customWidth="1"/>
    <col min="6661" max="6661" width="15" style="1980" bestFit="1" customWidth="1"/>
    <col min="6662" max="6662" width="11.28515625" style="1980" bestFit="1" customWidth="1"/>
    <col min="6663" max="6663" width="15" style="1980" bestFit="1" customWidth="1"/>
    <col min="6664" max="6664" width="13.140625" style="1980" customWidth="1"/>
    <col min="6665" max="6665" width="15" style="1980" bestFit="1" customWidth="1"/>
    <col min="6666" max="6666" width="13.42578125" style="1980" customWidth="1"/>
    <col min="6667" max="6667" width="15" style="1980" bestFit="1" customWidth="1"/>
    <col min="6668" max="6668" width="19.42578125" style="1980" bestFit="1" customWidth="1"/>
    <col min="6669" max="6669" width="8.85546875" style="1980"/>
    <col min="6670" max="6670" width="8.7109375" style="1980" customWidth="1"/>
    <col min="6671" max="6671" width="8.85546875" style="1980"/>
    <col min="6672" max="6672" width="14.28515625" style="1980" bestFit="1" customWidth="1"/>
    <col min="6673" max="6912" width="8.85546875" style="1980"/>
    <col min="6913" max="6913" width="10.7109375" style="1980" customWidth="1"/>
    <col min="6914" max="6914" width="11.85546875" style="1980" bestFit="1" customWidth="1"/>
    <col min="6915" max="6915" width="15" style="1980" bestFit="1" customWidth="1"/>
    <col min="6916" max="6916" width="14.28515625" style="1980" bestFit="1" customWidth="1"/>
    <col min="6917" max="6917" width="15" style="1980" bestFit="1" customWidth="1"/>
    <col min="6918" max="6918" width="11.28515625" style="1980" bestFit="1" customWidth="1"/>
    <col min="6919" max="6919" width="15" style="1980" bestFit="1" customWidth="1"/>
    <col min="6920" max="6920" width="13.140625" style="1980" customWidth="1"/>
    <col min="6921" max="6921" width="15" style="1980" bestFit="1" customWidth="1"/>
    <col min="6922" max="6922" width="13.42578125" style="1980" customWidth="1"/>
    <col min="6923" max="6923" width="15" style="1980" bestFit="1" customWidth="1"/>
    <col min="6924" max="6924" width="19.42578125" style="1980" bestFit="1" customWidth="1"/>
    <col min="6925" max="6925" width="8.85546875" style="1980"/>
    <col min="6926" max="6926" width="8.7109375" style="1980" customWidth="1"/>
    <col min="6927" max="6927" width="8.85546875" style="1980"/>
    <col min="6928" max="6928" width="14.28515625" style="1980" bestFit="1" customWidth="1"/>
    <col min="6929" max="7168" width="8.85546875" style="1980"/>
    <col min="7169" max="7169" width="10.7109375" style="1980" customWidth="1"/>
    <col min="7170" max="7170" width="11.85546875" style="1980" bestFit="1" customWidth="1"/>
    <col min="7171" max="7171" width="15" style="1980" bestFit="1" customWidth="1"/>
    <col min="7172" max="7172" width="14.28515625" style="1980" bestFit="1" customWidth="1"/>
    <col min="7173" max="7173" width="15" style="1980" bestFit="1" customWidth="1"/>
    <col min="7174" max="7174" width="11.28515625" style="1980" bestFit="1" customWidth="1"/>
    <col min="7175" max="7175" width="15" style="1980" bestFit="1" customWidth="1"/>
    <col min="7176" max="7176" width="13.140625" style="1980" customWidth="1"/>
    <col min="7177" max="7177" width="15" style="1980" bestFit="1" customWidth="1"/>
    <col min="7178" max="7178" width="13.42578125" style="1980" customWidth="1"/>
    <col min="7179" max="7179" width="15" style="1980" bestFit="1" customWidth="1"/>
    <col min="7180" max="7180" width="19.42578125" style="1980" bestFit="1" customWidth="1"/>
    <col min="7181" max="7181" width="8.85546875" style="1980"/>
    <col min="7182" max="7182" width="8.7109375" style="1980" customWidth="1"/>
    <col min="7183" max="7183" width="8.85546875" style="1980"/>
    <col min="7184" max="7184" width="14.28515625" style="1980" bestFit="1" customWidth="1"/>
    <col min="7185" max="7424" width="8.85546875" style="1980"/>
    <col min="7425" max="7425" width="10.7109375" style="1980" customWidth="1"/>
    <col min="7426" max="7426" width="11.85546875" style="1980" bestFit="1" customWidth="1"/>
    <col min="7427" max="7427" width="15" style="1980" bestFit="1" customWidth="1"/>
    <col min="7428" max="7428" width="14.28515625" style="1980" bestFit="1" customWidth="1"/>
    <col min="7429" max="7429" width="15" style="1980" bestFit="1" customWidth="1"/>
    <col min="7430" max="7430" width="11.28515625" style="1980" bestFit="1" customWidth="1"/>
    <col min="7431" max="7431" width="15" style="1980" bestFit="1" customWidth="1"/>
    <col min="7432" max="7432" width="13.140625" style="1980" customWidth="1"/>
    <col min="7433" max="7433" width="15" style="1980" bestFit="1" customWidth="1"/>
    <col min="7434" max="7434" width="13.42578125" style="1980" customWidth="1"/>
    <col min="7435" max="7435" width="15" style="1980" bestFit="1" customWidth="1"/>
    <col min="7436" max="7436" width="19.42578125" style="1980" bestFit="1" customWidth="1"/>
    <col min="7437" max="7437" width="8.85546875" style="1980"/>
    <col min="7438" max="7438" width="8.7109375" style="1980" customWidth="1"/>
    <col min="7439" max="7439" width="8.85546875" style="1980"/>
    <col min="7440" max="7440" width="14.28515625" style="1980" bestFit="1" customWidth="1"/>
    <col min="7441" max="7680" width="8.85546875" style="1980"/>
    <col min="7681" max="7681" width="10.7109375" style="1980" customWidth="1"/>
    <col min="7682" max="7682" width="11.85546875" style="1980" bestFit="1" customWidth="1"/>
    <col min="7683" max="7683" width="15" style="1980" bestFit="1" customWidth="1"/>
    <col min="7684" max="7684" width="14.28515625" style="1980" bestFit="1" customWidth="1"/>
    <col min="7685" max="7685" width="15" style="1980" bestFit="1" customWidth="1"/>
    <col min="7686" max="7686" width="11.28515625" style="1980" bestFit="1" customWidth="1"/>
    <col min="7687" max="7687" width="15" style="1980" bestFit="1" customWidth="1"/>
    <col min="7688" max="7688" width="13.140625" style="1980" customWidth="1"/>
    <col min="7689" max="7689" width="15" style="1980" bestFit="1" customWidth="1"/>
    <col min="7690" max="7690" width="13.42578125" style="1980" customWidth="1"/>
    <col min="7691" max="7691" width="15" style="1980" bestFit="1" customWidth="1"/>
    <col min="7692" max="7692" width="19.42578125" style="1980" bestFit="1" customWidth="1"/>
    <col min="7693" max="7693" width="8.85546875" style="1980"/>
    <col min="7694" max="7694" width="8.7109375" style="1980" customWidth="1"/>
    <col min="7695" max="7695" width="8.85546875" style="1980"/>
    <col min="7696" max="7696" width="14.28515625" style="1980" bestFit="1" customWidth="1"/>
    <col min="7697" max="7936" width="8.85546875" style="1980"/>
    <col min="7937" max="7937" width="10.7109375" style="1980" customWidth="1"/>
    <col min="7938" max="7938" width="11.85546875" style="1980" bestFit="1" customWidth="1"/>
    <col min="7939" max="7939" width="15" style="1980" bestFit="1" customWidth="1"/>
    <col min="7940" max="7940" width="14.28515625" style="1980" bestFit="1" customWidth="1"/>
    <col min="7941" max="7941" width="15" style="1980" bestFit="1" customWidth="1"/>
    <col min="7942" max="7942" width="11.28515625" style="1980" bestFit="1" customWidth="1"/>
    <col min="7943" max="7943" width="15" style="1980" bestFit="1" customWidth="1"/>
    <col min="7944" max="7944" width="13.140625" style="1980" customWidth="1"/>
    <col min="7945" max="7945" width="15" style="1980" bestFit="1" customWidth="1"/>
    <col min="7946" max="7946" width="13.42578125" style="1980" customWidth="1"/>
    <col min="7947" max="7947" width="15" style="1980" bestFit="1" customWidth="1"/>
    <col min="7948" max="7948" width="19.42578125" style="1980" bestFit="1" customWidth="1"/>
    <col min="7949" max="7949" width="8.85546875" style="1980"/>
    <col min="7950" max="7950" width="8.7109375" style="1980" customWidth="1"/>
    <col min="7951" max="7951" width="8.85546875" style="1980"/>
    <col min="7952" max="7952" width="14.28515625" style="1980" bestFit="1" customWidth="1"/>
    <col min="7953" max="8192" width="8.85546875" style="1980"/>
    <col min="8193" max="8193" width="10.7109375" style="1980" customWidth="1"/>
    <col min="8194" max="8194" width="11.85546875" style="1980" bestFit="1" customWidth="1"/>
    <col min="8195" max="8195" width="15" style="1980" bestFit="1" customWidth="1"/>
    <col min="8196" max="8196" width="14.28515625" style="1980" bestFit="1" customWidth="1"/>
    <col min="8197" max="8197" width="15" style="1980" bestFit="1" customWidth="1"/>
    <col min="8198" max="8198" width="11.28515625" style="1980" bestFit="1" customWidth="1"/>
    <col min="8199" max="8199" width="15" style="1980" bestFit="1" customWidth="1"/>
    <col min="8200" max="8200" width="13.140625" style="1980" customWidth="1"/>
    <col min="8201" max="8201" width="15" style="1980" bestFit="1" customWidth="1"/>
    <col min="8202" max="8202" width="13.42578125" style="1980" customWidth="1"/>
    <col min="8203" max="8203" width="15" style="1980" bestFit="1" customWidth="1"/>
    <col min="8204" max="8204" width="19.42578125" style="1980" bestFit="1" customWidth="1"/>
    <col min="8205" max="8205" width="8.85546875" style="1980"/>
    <col min="8206" max="8206" width="8.7109375" style="1980" customWidth="1"/>
    <col min="8207" max="8207" width="8.85546875" style="1980"/>
    <col min="8208" max="8208" width="14.28515625" style="1980" bestFit="1" customWidth="1"/>
    <col min="8209" max="8448" width="8.85546875" style="1980"/>
    <col min="8449" max="8449" width="10.7109375" style="1980" customWidth="1"/>
    <col min="8450" max="8450" width="11.85546875" style="1980" bestFit="1" customWidth="1"/>
    <col min="8451" max="8451" width="15" style="1980" bestFit="1" customWidth="1"/>
    <col min="8452" max="8452" width="14.28515625" style="1980" bestFit="1" customWidth="1"/>
    <col min="8453" max="8453" width="15" style="1980" bestFit="1" customWidth="1"/>
    <col min="8454" max="8454" width="11.28515625" style="1980" bestFit="1" customWidth="1"/>
    <col min="8455" max="8455" width="15" style="1980" bestFit="1" customWidth="1"/>
    <col min="8456" max="8456" width="13.140625" style="1980" customWidth="1"/>
    <col min="8457" max="8457" width="15" style="1980" bestFit="1" customWidth="1"/>
    <col min="8458" max="8458" width="13.42578125" style="1980" customWidth="1"/>
    <col min="8459" max="8459" width="15" style="1980" bestFit="1" customWidth="1"/>
    <col min="8460" max="8460" width="19.42578125" style="1980" bestFit="1" customWidth="1"/>
    <col min="8461" max="8461" width="8.85546875" style="1980"/>
    <col min="8462" max="8462" width="8.7109375" style="1980" customWidth="1"/>
    <col min="8463" max="8463" width="8.85546875" style="1980"/>
    <col min="8464" max="8464" width="14.28515625" style="1980" bestFit="1" customWidth="1"/>
    <col min="8465" max="8704" width="8.85546875" style="1980"/>
    <col min="8705" max="8705" width="10.7109375" style="1980" customWidth="1"/>
    <col min="8706" max="8706" width="11.85546875" style="1980" bestFit="1" customWidth="1"/>
    <col min="8707" max="8707" width="15" style="1980" bestFit="1" customWidth="1"/>
    <col min="8708" max="8708" width="14.28515625" style="1980" bestFit="1" customWidth="1"/>
    <col min="8709" max="8709" width="15" style="1980" bestFit="1" customWidth="1"/>
    <col min="8710" max="8710" width="11.28515625" style="1980" bestFit="1" customWidth="1"/>
    <col min="8711" max="8711" width="15" style="1980" bestFit="1" customWidth="1"/>
    <col min="8712" max="8712" width="13.140625" style="1980" customWidth="1"/>
    <col min="8713" max="8713" width="15" style="1980" bestFit="1" customWidth="1"/>
    <col min="8714" max="8714" width="13.42578125" style="1980" customWidth="1"/>
    <col min="8715" max="8715" width="15" style="1980" bestFit="1" customWidth="1"/>
    <col min="8716" max="8716" width="19.42578125" style="1980" bestFit="1" customWidth="1"/>
    <col min="8717" max="8717" width="8.85546875" style="1980"/>
    <col min="8718" max="8718" width="8.7109375" style="1980" customWidth="1"/>
    <col min="8719" max="8719" width="8.85546875" style="1980"/>
    <col min="8720" max="8720" width="14.28515625" style="1980" bestFit="1" customWidth="1"/>
    <col min="8721" max="8960" width="8.85546875" style="1980"/>
    <col min="8961" max="8961" width="10.7109375" style="1980" customWidth="1"/>
    <col min="8962" max="8962" width="11.85546875" style="1980" bestFit="1" customWidth="1"/>
    <col min="8963" max="8963" width="15" style="1980" bestFit="1" customWidth="1"/>
    <col min="8964" max="8964" width="14.28515625" style="1980" bestFit="1" customWidth="1"/>
    <col min="8965" max="8965" width="15" style="1980" bestFit="1" customWidth="1"/>
    <col min="8966" max="8966" width="11.28515625" style="1980" bestFit="1" customWidth="1"/>
    <col min="8967" max="8967" width="15" style="1980" bestFit="1" customWidth="1"/>
    <col min="8968" max="8968" width="13.140625" style="1980" customWidth="1"/>
    <col min="8969" max="8969" width="15" style="1980" bestFit="1" customWidth="1"/>
    <col min="8970" max="8970" width="13.42578125" style="1980" customWidth="1"/>
    <col min="8971" max="8971" width="15" style="1980" bestFit="1" customWidth="1"/>
    <col min="8972" max="8972" width="19.42578125" style="1980" bestFit="1" customWidth="1"/>
    <col min="8973" max="8973" width="8.85546875" style="1980"/>
    <col min="8974" max="8974" width="8.7109375" style="1980" customWidth="1"/>
    <col min="8975" max="8975" width="8.85546875" style="1980"/>
    <col min="8976" max="8976" width="14.28515625" style="1980" bestFit="1" customWidth="1"/>
    <col min="8977" max="9216" width="8.85546875" style="1980"/>
    <col min="9217" max="9217" width="10.7109375" style="1980" customWidth="1"/>
    <col min="9218" max="9218" width="11.85546875" style="1980" bestFit="1" customWidth="1"/>
    <col min="9219" max="9219" width="15" style="1980" bestFit="1" customWidth="1"/>
    <col min="9220" max="9220" width="14.28515625" style="1980" bestFit="1" customWidth="1"/>
    <col min="9221" max="9221" width="15" style="1980" bestFit="1" customWidth="1"/>
    <col min="9222" max="9222" width="11.28515625" style="1980" bestFit="1" customWidth="1"/>
    <col min="9223" max="9223" width="15" style="1980" bestFit="1" customWidth="1"/>
    <col min="9224" max="9224" width="13.140625" style="1980" customWidth="1"/>
    <col min="9225" max="9225" width="15" style="1980" bestFit="1" customWidth="1"/>
    <col min="9226" max="9226" width="13.42578125" style="1980" customWidth="1"/>
    <col min="9227" max="9227" width="15" style="1980" bestFit="1" customWidth="1"/>
    <col min="9228" max="9228" width="19.42578125" style="1980" bestFit="1" customWidth="1"/>
    <col min="9229" max="9229" width="8.85546875" style="1980"/>
    <col min="9230" max="9230" width="8.7109375" style="1980" customWidth="1"/>
    <col min="9231" max="9231" width="8.85546875" style="1980"/>
    <col min="9232" max="9232" width="14.28515625" style="1980" bestFit="1" customWidth="1"/>
    <col min="9233" max="9472" width="8.85546875" style="1980"/>
    <col min="9473" max="9473" width="10.7109375" style="1980" customWidth="1"/>
    <col min="9474" max="9474" width="11.85546875" style="1980" bestFit="1" customWidth="1"/>
    <col min="9475" max="9475" width="15" style="1980" bestFit="1" customWidth="1"/>
    <col min="9476" max="9476" width="14.28515625" style="1980" bestFit="1" customWidth="1"/>
    <col min="9477" max="9477" width="15" style="1980" bestFit="1" customWidth="1"/>
    <col min="9478" max="9478" width="11.28515625" style="1980" bestFit="1" customWidth="1"/>
    <col min="9479" max="9479" width="15" style="1980" bestFit="1" customWidth="1"/>
    <col min="9480" max="9480" width="13.140625" style="1980" customWidth="1"/>
    <col min="9481" max="9481" width="15" style="1980" bestFit="1" customWidth="1"/>
    <col min="9482" max="9482" width="13.42578125" style="1980" customWidth="1"/>
    <col min="9483" max="9483" width="15" style="1980" bestFit="1" customWidth="1"/>
    <col min="9484" max="9484" width="19.42578125" style="1980" bestFit="1" customWidth="1"/>
    <col min="9485" max="9485" width="8.85546875" style="1980"/>
    <col min="9486" max="9486" width="8.7109375" style="1980" customWidth="1"/>
    <col min="9487" max="9487" width="8.85546875" style="1980"/>
    <col min="9488" max="9488" width="14.28515625" style="1980" bestFit="1" customWidth="1"/>
    <col min="9489" max="9728" width="8.85546875" style="1980"/>
    <col min="9729" max="9729" width="10.7109375" style="1980" customWidth="1"/>
    <col min="9730" max="9730" width="11.85546875" style="1980" bestFit="1" customWidth="1"/>
    <col min="9731" max="9731" width="15" style="1980" bestFit="1" customWidth="1"/>
    <col min="9732" max="9732" width="14.28515625" style="1980" bestFit="1" customWidth="1"/>
    <col min="9733" max="9733" width="15" style="1980" bestFit="1" customWidth="1"/>
    <col min="9734" max="9734" width="11.28515625" style="1980" bestFit="1" customWidth="1"/>
    <col min="9735" max="9735" width="15" style="1980" bestFit="1" customWidth="1"/>
    <col min="9736" max="9736" width="13.140625" style="1980" customWidth="1"/>
    <col min="9737" max="9737" width="15" style="1980" bestFit="1" customWidth="1"/>
    <col min="9738" max="9738" width="13.42578125" style="1980" customWidth="1"/>
    <col min="9739" max="9739" width="15" style="1980" bestFit="1" customWidth="1"/>
    <col min="9740" max="9740" width="19.42578125" style="1980" bestFit="1" customWidth="1"/>
    <col min="9741" max="9741" width="8.85546875" style="1980"/>
    <col min="9742" max="9742" width="8.7109375" style="1980" customWidth="1"/>
    <col min="9743" max="9743" width="8.85546875" style="1980"/>
    <col min="9744" max="9744" width="14.28515625" style="1980" bestFit="1" customWidth="1"/>
    <col min="9745" max="9984" width="8.85546875" style="1980"/>
    <col min="9985" max="9985" width="10.7109375" style="1980" customWidth="1"/>
    <col min="9986" max="9986" width="11.85546875" style="1980" bestFit="1" customWidth="1"/>
    <col min="9987" max="9987" width="15" style="1980" bestFit="1" customWidth="1"/>
    <col min="9988" max="9988" width="14.28515625" style="1980" bestFit="1" customWidth="1"/>
    <col min="9989" max="9989" width="15" style="1980" bestFit="1" customWidth="1"/>
    <col min="9990" max="9990" width="11.28515625" style="1980" bestFit="1" customWidth="1"/>
    <col min="9991" max="9991" width="15" style="1980" bestFit="1" customWidth="1"/>
    <col min="9992" max="9992" width="13.140625" style="1980" customWidth="1"/>
    <col min="9993" max="9993" width="15" style="1980" bestFit="1" customWidth="1"/>
    <col min="9994" max="9994" width="13.42578125" style="1980" customWidth="1"/>
    <col min="9995" max="9995" width="15" style="1980" bestFit="1" customWidth="1"/>
    <col min="9996" max="9996" width="19.42578125" style="1980" bestFit="1" customWidth="1"/>
    <col min="9997" max="9997" width="8.85546875" style="1980"/>
    <col min="9998" max="9998" width="8.7109375" style="1980" customWidth="1"/>
    <col min="9999" max="9999" width="8.85546875" style="1980"/>
    <col min="10000" max="10000" width="14.28515625" style="1980" bestFit="1" customWidth="1"/>
    <col min="10001" max="10240" width="8.85546875" style="1980"/>
    <col min="10241" max="10241" width="10.7109375" style="1980" customWidth="1"/>
    <col min="10242" max="10242" width="11.85546875" style="1980" bestFit="1" customWidth="1"/>
    <col min="10243" max="10243" width="15" style="1980" bestFit="1" customWidth="1"/>
    <col min="10244" max="10244" width="14.28515625" style="1980" bestFit="1" customWidth="1"/>
    <col min="10245" max="10245" width="15" style="1980" bestFit="1" customWidth="1"/>
    <col min="10246" max="10246" width="11.28515625" style="1980" bestFit="1" customWidth="1"/>
    <col min="10247" max="10247" width="15" style="1980" bestFit="1" customWidth="1"/>
    <col min="10248" max="10248" width="13.140625" style="1980" customWidth="1"/>
    <col min="10249" max="10249" width="15" style="1980" bestFit="1" customWidth="1"/>
    <col min="10250" max="10250" width="13.42578125" style="1980" customWidth="1"/>
    <col min="10251" max="10251" width="15" style="1980" bestFit="1" customWidth="1"/>
    <col min="10252" max="10252" width="19.42578125" style="1980" bestFit="1" customWidth="1"/>
    <col min="10253" max="10253" width="8.85546875" style="1980"/>
    <col min="10254" max="10254" width="8.7109375" style="1980" customWidth="1"/>
    <col min="10255" max="10255" width="8.85546875" style="1980"/>
    <col min="10256" max="10256" width="14.28515625" style="1980" bestFit="1" customWidth="1"/>
    <col min="10257" max="10496" width="8.85546875" style="1980"/>
    <col min="10497" max="10497" width="10.7109375" style="1980" customWidth="1"/>
    <col min="10498" max="10498" width="11.85546875" style="1980" bestFit="1" customWidth="1"/>
    <col min="10499" max="10499" width="15" style="1980" bestFit="1" customWidth="1"/>
    <col min="10500" max="10500" width="14.28515625" style="1980" bestFit="1" customWidth="1"/>
    <col min="10501" max="10501" width="15" style="1980" bestFit="1" customWidth="1"/>
    <col min="10502" max="10502" width="11.28515625" style="1980" bestFit="1" customWidth="1"/>
    <col min="10503" max="10503" width="15" style="1980" bestFit="1" customWidth="1"/>
    <col min="10504" max="10504" width="13.140625" style="1980" customWidth="1"/>
    <col min="10505" max="10505" width="15" style="1980" bestFit="1" customWidth="1"/>
    <col min="10506" max="10506" width="13.42578125" style="1980" customWidth="1"/>
    <col min="10507" max="10507" width="15" style="1980" bestFit="1" customWidth="1"/>
    <col min="10508" max="10508" width="19.42578125" style="1980" bestFit="1" customWidth="1"/>
    <col min="10509" max="10509" width="8.85546875" style="1980"/>
    <col min="10510" max="10510" width="8.7109375" style="1980" customWidth="1"/>
    <col min="10511" max="10511" width="8.85546875" style="1980"/>
    <col min="10512" max="10512" width="14.28515625" style="1980" bestFit="1" customWidth="1"/>
    <col min="10513" max="10752" width="8.85546875" style="1980"/>
    <col min="10753" max="10753" width="10.7109375" style="1980" customWidth="1"/>
    <col min="10754" max="10754" width="11.85546875" style="1980" bestFit="1" customWidth="1"/>
    <col min="10755" max="10755" width="15" style="1980" bestFit="1" customWidth="1"/>
    <col min="10756" max="10756" width="14.28515625" style="1980" bestFit="1" customWidth="1"/>
    <col min="10757" max="10757" width="15" style="1980" bestFit="1" customWidth="1"/>
    <col min="10758" max="10758" width="11.28515625" style="1980" bestFit="1" customWidth="1"/>
    <col min="10759" max="10759" width="15" style="1980" bestFit="1" customWidth="1"/>
    <col min="10760" max="10760" width="13.140625" style="1980" customWidth="1"/>
    <col min="10761" max="10761" width="15" style="1980" bestFit="1" customWidth="1"/>
    <col min="10762" max="10762" width="13.42578125" style="1980" customWidth="1"/>
    <col min="10763" max="10763" width="15" style="1980" bestFit="1" customWidth="1"/>
    <col min="10764" max="10764" width="19.42578125" style="1980" bestFit="1" customWidth="1"/>
    <col min="10765" max="10765" width="8.85546875" style="1980"/>
    <col min="10766" max="10766" width="8.7109375" style="1980" customWidth="1"/>
    <col min="10767" max="10767" width="8.85546875" style="1980"/>
    <col min="10768" max="10768" width="14.28515625" style="1980" bestFit="1" customWidth="1"/>
    <col min="10769" max="11008" width="8.85546875" style="1980"/>
    <col min="11009" max="11009" width="10.7109375" style="1980" customWidth="1"/>
    <col min="11010" max="11010" width="11.85546875" style="1980" bestFit="1" customWidth="1"/>
    <col min="11011" max="11011" width="15" style="1980" bestFit="1" customWidth="1"/>
    <col min="11012" max="11012" width="14.28515625" style="1980" bestFit="1" customWidth="1"/>
    <col min="11013" max="11013" width="15" style="1980" bestFit="1" customWidth="1"/>
    <col min="11014" max="11014" width="11.28515625" style="1980" bestFit="1" customWidth="1"/>
    <col min="11015" max="11015" width="15" style="1980" bestFit="1" customWidth="1"/>
    <col min="11016" max="11016" width="13.140625" style="1980" customWidth="1"/>
    <col min="11017" max="11017" width="15" style="1980" bestFit="1" customWidth="1"/>
    <col min="11018" max="11018" width="13.42578125" style="1980" customWidth="1"/>
    <col min="11019" max="11019" width="15" style="1980" bestFit="1" customWidth="1"/>
    <col min="11020" max="11020" width="19.42578125" style="1980" bestFit="1" customWidth="1"/>
    <col min="11021" max="11021" width="8.85546875" style="1980"/>
    <col min="11022" max="11022" width="8.7109375" style="1980" customWidth="1"/>
    <col min="11023" max="11023" width="8.85546875" style="1980"/>
    <col min="11024" max="11024" width="14.28515625" style="1980" bestFit="1" customWidth="1"/>
    <col min="11025" max="11264" width="8.85546875" style="1980"/>
    <col min="11265" max="11265" width="10.7109375" style="1980" customWidth="1"/>
    <col min="11266" max="11266" width="11.85546875" style="1980" bestFit="1" customWidth="1"/>
    <col min="11267" max="11267" width="15" style="1980" bestFit="1" customWidth="1"/>
    <col min="11268" max="11268" width="14.28515625" style="1980" bestFit="1" customWidth="1"/>
    <col min="11269" max="11269" width="15" style="1980" bestFit="1" customWidth="1"/>
    <col min="11270" max="11270" width="11.28515625" style="1980" bestFit="1" customWidth="1"/>
    <col min="11271" max="11271" width="15" style="1980" bestFit="1" customWidth="1"/>
    <col min="11272" max="11272" width="13.140625" style="1980" customWidth="1"/>
    <col min="11273" max="11273" width="15" style="1980" bestFit="1" customWidth="1"/>
    <col min="11274" max="11274" width="13.42578125" style="1980" customWidth="1"/>
    <col min="11275" max="11275" width="15" style="1980" bestFit="1" customWidth="1"/>
    <col min="11276" max="11276" width="19.42578125" style="1980" bestFit="1" customWidth="1"/>
    <col min="11277" max="11277" width="8.85546875" style="1980"/>
    <col min="11278" max="11278" width="8.7109375" style="1980" customWidth="1"/>
    <col min="11279" max="11279" width="8.85546875" style="1980"/>
    <col min="11280" max="11280" width="14.28515625" style="1980" bestFit="1" customWidth="1"/>
    <col min="11281" max="11520" width="8.85546875" style="1980"/>
    <col min="11521" max="11521" width="10.7109375" style="1980" customWidth="1"/>
    <col min="11522" max="11522" width="11.85546875" style="1980" bestFit="1" customWidth="1"/>
    <col min="11523" max="11523" width="15" style="1980" bestFit="1" customWidth="1"/>
    <col min="11524" max="11524" width="14.28515625" style="1980" bestFit="1" customWidth="1"/>
    <col min="11525" max="11525" width="15" style="1980" bestFit="1" customWidth="1"/>
    <col min="11526" max="11526" width="11.28515625" style="1980" bestFit="1" customWidth="1"/>
    <col min="11527" max="11527" width="15" style="1980" bestFit="1" customWidth="1"/>
    <col min="11528" max="11528" width="13.140625" style="1980" customWidth="1"/>
    <col min="11529" max="11529" width="15" style="1980" bestFit="1" customWidth="1"/>
    <col min="11530" max="11530" width="13.42578125" style="1980" customWidth="1"/>
    <col min="11531" max="11531" width="15" style="1980" bestFit="1" customWidth="1"/>
    <col min="11532" max="11532" width="19.42578125" style="1980" bestFit="1" customWidth="1"/>
    <col min="11533" max="11533" width="8.85546875" style="1980"/>
    <col min="11534" max="11534" width="8.7109375" style="1980" customWidth="1"/>
    <col min="11535" max="11535" width="8.85546875" style="1980"/>
    <col min="11536" max="11536" width="14.28515625" style="1980" bestFit="1" customWidth="1"/>
    <col min="11537" max="11776" width="8.85546875" style="1980"/>
    <col min="11777" max="11777" width="10.7109375" style="1980" customWidth="1"/>
    <col min="11778" max="11778" width="11.85546875" style="1980" bestFit="1" customWidth="1"/>
    <col min="11779" max="11779" width="15" style="1980" bestFit="1" customWidth="1"/>
    <col min="11780" max="11780" width="14.28515625" style="1980" bestFit="1" customWidth="1"/>
    <col min="11781" max="11781" width="15" style="1980" bestFit="1" customWidth="1"/>
    <col min="11782" max="11782" width="11.28515625" style="1980" bestFit="1" customWidth="1"/>
    <col min="11783" max="11783" width="15" style="1980" bestFit="1" customWidth="1"/>
    <col min="11784" max="11784" width="13.140625" style="1980" customWidth="1"/>
    <col min="11785" max="11785" width="15" style="1980" bestFit="1" customWidth="1"/>
    <col min="11786" max="11786" width="13.42578125" style="1980" customWidth="1"/>
    <col min="11787" max="11787" width="15" style="1980" bestFit="1" customWidth="1"/>
    <col min="11788" max="11788" width="19.42578125" style="1980" bestFit="1" customWidth="1"/>
    <col min="11789" max="11789" width="8.85546875" style="1980"/>
    <col min="11790" max="11790" width="8.7109375" style="1980" customWidth="1"/>
    <col min="11791" max="11791" width="8.85546875" style="1980"/>
    <col min="11792" max="11792" width="14.28515625" style="1980" bestFit="1" customWidth="1"/>
    <col min="11793" max="12032" width="8.85546875" style="1980"/>
    <col min="12033" max="12033" width="10.7109375" style="1980" customWidth="1"/>
    <col min="12034" max="12034" width="11.85546875" style="1980" bestFit="1" customWidth="1"/>
    <col min="12035" max="12035" width="15" style="1980" bestFit="1" customWidth="1"/>
    <col min="12036" max="12036" width="14.28515625" style="1980" bestFit="1" customWidth="1"/>
    <col min="12037" max="12037" width="15" style="1980" bestFit="1" customWidth="1"/>
    <col min="12038" max="12038" width="11.28515625" style="1980" bestFit="1" customWidth="1"/>
    <col min="12039" max="12039" width="15" style="1980" bestFit="1" customWidth="1"/>
    <col min="12040" max="12040" width="13.140625" style="1980" customWidth="1"/>
    <col min="12041" max="12041" width="15" style="1980" bestFit="1" customWidth="1"/>
    <col min="12042" max="12042" width="13.42578125" style="1980" customWidth="1"/>
    <col min="12043" max="12043" width="15" style="1980" bestFit="1" customWidth="1"/>
    <col min="12044" max="12044" width="19.42578125" style="1980" bestFit="1" customWidth="1"/>
    <col min="12045" max="12045" width="8.85546875" style="1980"/>
    <col min="12046" max="12046" width="8.7109375" style="1980" customWidth="1"/>
    <col min="12047" max="12047" width="8.85546875" style="1980"/>
    <col min="12048" max="12048" width="14.28515625" style="1980" bestFit="1" customWidth="1"/>
    <col min="12049" max="12288" width="8.85546875" style="1980"/>
    <col min="12289" max="12289" width="10.7109375" style="1980" customWidth="1"/>
    <col min="12290" max="12290" width="11.85546875" style="1980" bestFit="1" customWidth="1"/>
    <col min="12291" max="12291" width="15" style="1980" bestFit="1" customWidth="1"/>
    <col min="12292" max="12292" width="14.28515625" style="1980" bestFit="1" customWidth="1"/>
    <col min="12293" max="12293" width="15" style="1980" bestFit="1" customWidth="1"/>
    <col min="12294" max="12294" width="11.28515625" style="1980" bestFit="1" customWidth="1"/>
    <col min="12295" max="12295" width="15" style="1980" bestFit="1" customWidth="1"/>
    <col min="12296" max="12296" width="13.140625" style="1980" customWidth="1"/>
    <col min="12297" max="12297" width="15" style="1980" bestFit="1" customWidth="1"/>
    <col min="12298" max="12298" width="13.42578125" style="1980" customWidth="1"/>
    <col min="12299" max="12299" width="15" style="1980" bestFit="1" customWidth="1"/>
    <col min="12300" max="12300" width="19.42578125" style="1980" bestFit="1" customWidth="1"/>
    <col min="12301" max="12301" width="8.85546875" style="1980"/>
    <col min="12302" max="12302" width="8.7109375" style="1980" customWidth="1"/>
    <col min="12303" max="12303" width="8.85546875" style="1980"/>
    <col min="12304" max="12304" width="14.28515625" style="1980" bestFit="1" customWidth="1"/>
    <col min="12305" max="12544" width="8.85546875" style="1980"/>
    <col min="12545" max="12545" width="10.7109375" style="1980" customWidth="1"/>
    <col min="12546" max="12546" width="11.85546875" style="1980" bestFit="1" customWidth="1"/>
    <col min="12547" max="12547" width="15" style="1980" bestFit="1" customWidth="1"/>
    <col min="12548" max="12548" width="14.28515625" style="1980" bestFit="1" customWidth="1"/>
    <col min="12549" max="12549" width="15" style="1980" bestFit="1" customWidth="1"/>
    <col min="12550" max="12550" width="11.28515625" style="1980" bestFit="1" customWidth="1"/>
    <col min="12551" max="12551" width="15" style="1980" bestFit="1" customWidth="1"/>
    <col min="12552" max="12552" width="13.140625" style="1980" customWidth="1"/>
    <col min="12553" max="12553" width="15" style="1980" bestFit="1" customWidth="1"/>
    <col min="12554" max="12554" width="13.42578125" style="1980" customWidth="1"/>
    <col min="12555" max="12555" width="15" style="1980" bestFit="1" customWidth="1"/>
    <col min="12556" max="12556" width="19.42578125" style="1980" bestFit="1" customWidth="1"/>
    <col min="12557" max="12557" width="8.85546875" style="1980"/>
    <col min="12558" max="12558" width="8.7109375" style="1980" customWidth="1"/>
    <col min="12559" max="12559" width="8.85546875" style="1980"/>
    <col min="12560" max="12560" width="14.28515625" style="1980" bestFit="1" customWidth="1"/>
    <col min="12561" max="12800" width="8.85546875" style="1980"/>
    <col min="12801" max="12801" width="10.7109375" style="1980" customWidth="1"/>
    <col min="12802" max="12802" width="11.85546875" style="1980" bestFit="1" customWidth="1"/>
    <col min="12803" max="12803" width="15" style="1980" bestFit="1" customWidth="1"/>
    <col min="12804" max="12804" width="14.28515625" style="1980" bestFit="1" customWidth="1"/>
    <col min="12805" max="12805" width="15" style="1980" bestFit="1" customWidth="1"/>
    <col min="12806" max="12806" width="11.28515625" style="1980" bestFit="1" customWidth="1"/>
    <col min="12807" max="12807" width="15" style="1980" bestFit="1" customWidth="1"/>
    <col min="12808" max="12808" width="13.140625" style="1980" customWidth="1"/>
    <col min="12809" max="12809" width="15" style="1980" bestFit="1" customWidth="1"/>
    <col min="12810" max="12810" width="13.42578125" style="1980" customWidth="1"/>
    <col min="12811" max="12811" width="15" style="1980" bestFit="1" customWidth="1"/>
    <col min="12812" max="12812" width="19.42578125" style="1980" bestFit="1" customWidth="1"/>
    <col min="12813" max="12813" width="8.85546875" style="1980"/>
    <col min="12814" max="12814" width="8.7109375" style="1980" customWidth="1"/>
    <col min="12815" max="12815" width="8.85546875" style="1980"/>
    <col min="12816" max="12816" width="14.28515625" style="1980" bestFit="1" customWidth="1"/>
    <col min="12817" max="13056" width="8.85546875" style="1980"/>
    <col min="13057" max="13057" width="10.7109375" style="1980" customWidth="1"/>
    <col min="13058" max="13058" width="11.85546875" style="1980" bestFit="1" customWidth="1"/>
    <col min="13059" max="13059" width="15" style="1980" bestFit="1" customWidth="1"/>
    <col min="13060" max="13060" width="14.28515625" style="1980" bestFit="1" customWidth="1"/>
    <col min="13061" max="13061" width="15" style="1980" bestFit="1" customWidth="1"/>
    <col min="13062" max="13062" width="11.28515625" style="1980" bestFit="1" customWidth="1"/>
    <col min="13063" max="13063" width="15" style="1980" bestFit="1" customWidth="1"/>
    <col min="13064" max="13064" width="13.140625" style="1980" customWidth="1"/>
    <col min="13065" max="13065" width="15" style="1980" bestFit="1" customWidth="1"/>
    <col min="13066" max="13066" width="13.42578125" style="1980" customWidth="1"/>
    <col min="13067" max="13067" width="15" style="1980" bestFit="1" customWidth="1"/>
    <col min="13068" max="13068" width="19.42578125" style="1980" bestFit="1" customWidth="1"/>
    <col min="13069" max="13069" width="8.85546875" style="1980"/>
    <col min="13070" max="13070" width="8.7109375" style="1980" customWidth="1"/>
    <col min="13071" max="13071" width="8.85546875" style="1980"/>
    <col min="13072" max="13072" width="14.28515625" style="1980" bestFit="1" customWidth="1"/>
    <col min="13073" max="13312" width="8.85546875" style="1980"/>
    <col min="13313" max="13313" width="10.7109375" style="1980" customWidth="1"/>
    <col min="13314" max="13314" width="11.85546875" style="1980" bestFit="1" customWidth="1"/>
    <col min="13315" max="13315" width="15" style="1980" bestFit="1" customWidth="1"/>
    <col min="13316" max="13316" width="14.28515625" style="1980" bestFit="1" customWidth="1"/>
    <col min="13317" max="13317" width="15" style="1980" bestFit="1" customWidth="1"/>
    <col min="13318" max="13318" width="11.28515625" style="1980" bestFit="1" customWidth="1"/>
    <col min="13319" max="13319" width="15" style="1980" bestFit="1" customWidth="1"/>
    <col min="13320" max="13320" width="13.140625" style="1980" customWidth="1"/>
    <col min="13321" max="13321" width="15" style="1980" bestFit="1" customWidth="1"/>
    <col min="13322" max="13322" width="13.42578125" style="1980" customWidth="1"/>
    <col min="13323" max="13323" width="15" style="1980" bestFit="1" customWidth="1"/>
    <col min="13324" max="13324" width="19.42578125" style="1980" bestFit="1" customWidth="1"/>
    <col min="13325" max="13325" width="8.85546875" style="1980"/>
    <col min="13326" max="13326" width="8.7109375" style="1980" customWidth="1"/>
    <col min="13327" max="13327" width="8.85546875" style="1980"/>
    <col min="13328" max="13328" width="14.28515625" style="1980" bestFit="1" customWidth="1"/>
    <col min="13329" max="13568" width="8.85546875" style="1980"/>
    <col min="13569" max="13569" width="10.7109375" style="1980" customWidth="1"/>
    <col min="13570" max="13570" width="11.85546875" style="1980" bestFit="1" customWidth="1"/>
    <col min="13571" max="13571" width="15" style="1980" bestFit="1" customWidth="1"/>
    <col min="13572" max="13572" width="14.28515625" style="1980" bestFit="1" customWidth="1"/>
    <col min="13573" max="13573" width="15" style="1980" bestFit="1" customWidth="1"/>
    <col min="13574" max="13574" width="11.28515625" style="1980" bestFit="1" customWidth="1"/>
    <col min="13575" max="13575" width="15" style="1980" bestFit="1" customWidth="1"/>
    <col min="13576" max="13576" width="13.140625" style="1980" customWidth="1"/>
    <col min="13577" max="13577" width="15" style="1980" bestFit="1" customWidth="1"/>
    <col min="13578" max="13578" width="13.42578125" style="1980" customWidth="1"/>
    <col min="13579" max="13579" width="15" style="1980" bestFit="1" customWidth="1"/>
    <col min="13580" max="13580" width="19.42578125" style="1980" bestFit="1" customWidth="1"/>
    <col min="13581" max="13581" width="8.85546875" style="1980"/>
    <col min="13582" max="13582" width="8.7109375" style="1980" customWidth="1"/>
    <col min="13583" max="13583" width="8.85546875" style="1980"/>
    <col min="13584" max="13584" width="14.28515625" style="1980" bestFit="1" customWidth="1"/>
    <col min="13585" max="13824" width="8.85546875" style="1980"/>
    <col min="13825" max="13825" width="10.7109375" style="1980" customWidth="1"/>
    <col min="13826" max="13826" width="11.85546875" style="1980" bestFit="1" customWidth="1"/>
    <col min="13827" max="13827" width="15" style="1980" bestFit="1" customWidth="1"/>
    <col min="13828" max="13828" width="14.28515625" style="1980" bestFit="1" customWidth="1"/>
    <col min="13829" max="13829" width="15" style="1980" bestFit="1" customWidth="1"/>
    <col min="13830" max="13830" width="11.28515625" style="1980" bestFit="1" customWidth="1"/>
    <col min="13831" max="13831" width="15" style="1980" bestFit="1" customWidth="1"/>
    <col min="13832" max="13832" width="13.140625" style="1980" customWidth="1"/>
    <col min="13833" max="13833" width="15" style="1980" bestFit="1" customWidth="1"/>
    <col min="13834" max="13834" width="13.42578125" style="1980" customWidth="1"/>
    <col min="13835" max="13835" width="15" style="1980" bestFit="1" customWidth="1"/>
    <col min="13836" max="13836" width="19.42578125" style="1980" bestFit="1" customWidth="1"/>
    <col min="13837" max="13837" width="8.85546875" style="1980"/>
    <col min="13838" max="13838" width="8.7109375" style="1980" customWidth="1"/>
    <col min="13839" max="13839" width="8.85546875" style="1980"/>
    <col min="13840" max="13840" width="14.28515625" style="1980" bestFit="1" customWidth="1"/>
    <col min="13841" max="14080" width="8.85546875" style="1980"/>
    <col min="14081" max="14081" width="10.7109375" style="1980" customWidth="1"/>
    <col min="14082" max="14082" width="11.85546875" style="1980" bestFit="1" customWidth="1"/>
    <col min="14083" max="14083" width="15" style="1980" bestFit="1" customWidth="1"/>
    <col min="14084" max="14084" width="14.28515625" style="1980" bestFit="1" customWidth="1"/>
    <col min="14085" max="14085" width="15" style="1980" bestFit="1" customWidth="1"/>
    <col min="14086" max="14086" width="11.28515625" style="1980" bestFit="1" customWidth="1"/>
    <col min="14087" max="14087" width="15" style="1980" bestFit="1" customWidth="1"/>
    <col min="14088" max="14088" width="13.140625" style="1980" customWidth="1"/>
    <col min="14089" max="14089" width="15" style="1980" bestFit="1" customWidth="1"/>
    <col min="14090" max="14090" width="13.42578125" style="1980" customWidth="1"/>
    <col min="14091" max="14091" width="15" style="1980" bestFit="1" customWidth="1"/>
    <col min="14092" max="14092" width="19.42578125" style="1980" bestFit="1" customWidth="1"/>
    <col min="14093" max="14093" width="8.85546875" style="1980"/>
    <col min="14094" max="14094" width="8.7109375" style="1980" customWidth="1"/>
    <col min="14095" max="14095" width="8.85546875" style="1980"/>
    <col min="14096" max="14096" width="14.28515625" style="1980" bestFit="1" customWidth="1"/>
    <col min="14097" max="14336" width="8.85546875" style="1980"/>
    <col min="14337" max="14337" width="10.7109375" style="1980" customWidth="1"/>
    <col min="14338" max="14338" width="11.85546875" style="1980" bestFit="1" customWidth="1"/>
    <col min="14339" max="14339" width="15" style="1980" bestFit="1" customWidth="1"/>
    <col min="14340" max="14340" width="14.28515625" style="1980" bestFit="1" customWidth="1"/>
    <col min="14341" max="14341" width="15" style="1980" bestFit="1" customWidth="1"/>
    <col min="14342" max="14342" width="11.28515625" style="1980" bestFit="1" customWidth="1"/>
    <col min="14343" max="14343" width="15" style="1980" bestFit="1" customWidth="1"/>
    <col min="14344" max="14344" width="13.140625" style="1980" customWidth="1"/>
    <col min="14345" max="14345" width="15" style="1980" bestFit="1" customWidth="1"/>
    <col min="14346" max="14346" width="13.42578125" style="1980" customWidth="1"/>
    <col min="14347" max="14347" width="15" style="1980" bestFit="1" customWidth="1"/>
    <col min="14348" max="14348" width="19.42578125" style="1980" bestFit="1" customWidth="1"/>
    <col min="14349" max="14349" width="8.85546875" style="1980"/>
    <col min="14350" max="14350" width="8.7109375" style="1980" customWidth="1"/>
    <col min="14351" max="14351" width="8.85546875" style="1980"/>
    <col min="14352" max="14352" width="14.28515625" style="1980" bestFit="1" customWidth="1"/>
    <col min="14353" max="14592" width="8.85546875" style="1980"/>
    <col min="14593" max="14593" width="10.7109375" style="1980" customWidth="1"/>
    <col min="14594" max="14594" width="11.85546875" style="1980" bestFit="1" customWidth="1"/>
    <col min="14595" max="14595" width="15" style="1980" bestFit="1" customWidth="1"/>
    <col min="14596" max="14596" width="14.28515625" style="1980" bestFit="1" customWidth="1"/>
    <col min="14597" max="14597" width="15" style="1980" bestFit="1" customWidth="1"/>
    <col min="14598" max="14598" width="11.28515625" style="1980" bestFit="1" customWidth="1"/>
    <col min="14599" max="14599" width="15" style="1980" bestFit="1" customWidth="1"/>
    <col min="14600" max="14600" width="13.140625" style="1980" customWidth="1"/>
    <col min="14601" max="14601" width="15" style="1980" bestFit="1" customWidth="1"/>
    <col min="14602" max="14602" width="13.42578125" style="1980" customWidth="1"/>
    <col min="14603" max="14603" width="15" style="1980" bestFit="1" customWidth="1"/>
    <col min="14604" max="14604" width="19.42578125" style="1980" bestFit="1" customWidth="1"/>
    <col min="14605" max="14605" width="8.85546875" style="1980"/>
    <col min="14606" max="14606" width="8.7109375" style="1980" customWidth="1"/>
    <col min="14607" max="14607" width="8.85546875" style="1980"/>
    <col min="14608" max="14608" width="14.28515625" style="1980" bestFit="1" customWidth="1"/>
    <col min="14609" max="14848" width="8.85546875" style="1980"/>
    <col min="14849" max="14849" width="10.7109375" style="1980" customWidth="1"/>
    <col min="14850" max="14850" width="11.85546875" style="1980" bestFit="1" customWidth="1"/>
    <col min="14851" max="14851" width="15" style="1980" bestFit="1" customWidth="1"/>
    <col min="14852" max="14852" width="14.28515625" style="1980" bestFit="1" customWidth="1"/>
    <col min="14853" max="14853" width="15" style="1980" bestFit="1" customWidth="1"/>
    <col min="14854" max="14854" width="11.28515625" style="1980" bestFit="1" customWidth="1"/>
    <col min="14855" max="14855" width="15" style="1980" bestFit="1" customWidth="1"/>
    <col min="14856" max="14856" width="13.140625" style="1980" customWidth="1"/>
    <col min="14857" max="14857" width="15" style="1980" bestFit="1" customWidth="1"/>
    <col min="14858" max="14858" width="13.42578125" style="1980" customWidth="1"/>
    <col min="14859" max="14859" width="15" style="1980" bestFit="1" customWidth="1"/>
    <col min="14860" max="14860" width="19.42578125" style="1980" bestFit="1" customWidth="1"/>
    <col min="14861" max="14861" width="8.85546875" style="1980"/>
    <col min="14862" max="14862" width="8.7109375" style="1980" customWidth="1"/>
    <col min="14863" max="14863" width="8.85546875" style="1980"/>
    <col min="14864" max="14864" width="14.28515625" style="1980" bestFit="1" customWidth="1"/>
    <col min="14865" max="15104" width="8.85546875" style="1980"/>
    <col min="15105" max="15105" width="10.7109375" style="1980" customWidth="1"/>
    <col min="15106" max="15106" width="11.85546875" style="1980" bestFit="1" customWidth="1"/>
    <col min="15107" max="15107" width="15" style="1980" bestFit="1" customWidth="1"/>
    <col min="15108" max="15108" width="14.28515625" style="1980" bestFit="1" customWidth="1"/>
    <col min="15109" max="15109" width="15" style="1980" bestFit="1" customWidth="1"/>
    <col min="15110" max="15110" width="11.28515625" style="1980" bestFit="1" customWidth="1"/>
    <col min="15111" max="15111" width="15" style="1980" bestFit="1" customWidth="1"/>
    <col min="15112" max="15112" width="13.140625" style="1980" customWidth="1"/>
    <col min="15113" max="15113" width="15" style="1980" bestFit="1" customWidth="1"/>
    <col min="15114" max="15114" width="13.42578125" style="1980" customWidth="1"/>
    <col min="15115" max="15115" width="15" style="1980" bestFit="1" customWidth="1"/>
    <col min="15116" max="15116" width="19.42578125" style="1980" bestFit="1" customWidth="1"/>
    <col min="15117" max="15117" width="8.85546875" style="1980"/>
    <col min="15118" max="15118" width="8.7109375" style="1980" customWidth="1"/>
    <col min="15119" max="15119" width="8.85546875" style="1980"/>
    <col min="15120" max="15120" width="14.28515625" style="1980" bestFit="1" customWidth="1"/>
    <col min="15121" max="15360" width="8.85546875" style="1980"/>
    <col min="15361" max="15361" width="10.7109375" style="1980" customWidth="1"/>
    <col min="15362" max="15362" width="11.85546875" style="1980" bestFit="1" customWidth="1"/>
    <col min="15363" max="15363" width="15" style="1980" bestFit="1" customWidth="1"/>
    <col min="15364" max="15364" width="14.28515625" style="1980" bestFit="1" customWidth="1"/>
    <col min="15365" max="15365" width="15" style="1980" bestFit="1" customWidth="1"/>
    <col min="15366" max="15366" width="11.28515625" style="1980" bestFit="1" customWidth="1"/>
    <col min="15367" max="15367" width="15" style="1980" bestFit="1" customWidth="1"/>
    <col min="15368" max="15368" width="13.140625" style="1980" customWidth="1"/>
    <col min="15369" max="15369" width="15" style="1980" bestFit="1" customWidth="1"/>
    <col min="15370" max="15370" width="13.42578125" style="1980" customWidth="1"/>
    <col min="15371" max="15371" width="15" style="1980" bestFit="1" customWidth="1"/>
    <col min="15372" max="15372" width="19.42578125" style="1980" bestFit="1" customWidth="1"/>
    <col min="15373" max="15373" width="8.85546875" style="1980"/>
    <col min="15374" max="15374" width="8.7109375" style="1980" customWidth="1"/>
    <col min="15375" max="15375" width="8.85546875" style="1980"/>
    <col min="15376" max="15376" width="14.28515625" style="1980" bestFit="1" customWidth="1"/>
    <col min="15377" max="15616" width="8.85546875" style="1980"/>
    <col min="15617" max="15617" width="10.7109375" style="1980" customWidth="1"/>
    <col min="15618" max="15618" width="11.85546875" style="1980" bestFit="1" customWidth="1"/>
    <col min="15619" max="15619" width="15" style="1980" bestFit="1" customWidth="1"/>
    <col min="15620" max="15620" width="14.28515625" style="1980" bestFit="1" customWidth="1"/>
    <col min="15621" max="15621" width="15" style="1980" bestFit="1" customWidth="1"/>
    <col min="15622" max="15622" width="11.28515625" style="1980" bestFit="1" customWidth="1"/>
    <col min="15623" max="15623" width="15" style="1980" bestFit="1" customWidth="1"/>
    <col min="15624" max="15624" width="13.140625" style="1980" customWidth="1"/>
    <col min="15625" max="15625" width="15" style="1980" bestFit="1" customWidth="1"/>
    <col min="15626" max="15626" width="13.42578125" style="1980" customWidth="1"/>
    <col min="15627" max="15627" width="15" style="1980" bestFit="1" customWidth="1"/>
    <col min="15628" max="15628" width="19.42578125" style="1980" bestFit="1" customWidth="1"/>
    <col min="15629" max="15629" width="8.85546875" style="1980"/>
    <col min="15630" max="15630" width="8.7109375" style="1980" customWidth="1"/>
    <col min="15631" max="15631" width="8.85546875" style="1980"/>
    <col min="15632" max="15632" width="14.28515625" style="1980" bestFit="1" customWidth="1"/>
    <col min="15633" max="15872" width="8.85546875" style="1980"/>
    <col min="15873" max="15873" width="10.7109375" style="1980" customWidth="1"/>
    <col min="15874" max="15874" width="11.85546875" style="1980" bestFit="1" customWidth="1"/>
    <col min="15875" max="15875" width="15" style="1980" bestFit="1" customWidth="1"/>
    <col min="15876" max="15876" width="14.28515625" style="1980" bestFit="1" customWidth="1"/>
    <col min="15877" max="15877" width="15" style="1980" bestFit="1" customWidth="1"/>
    <col min="15878" max="15878" width="11.28515625" style="1980" bestFit="1" customWidth="1"/>
    <col min="15879" max="15879" width="15" style="1980" bestFit="1" customWidth="1"/>
    <col min="15880" max="15880" width="13.140625" style="1980" customWidth="1"/>
    <col min="15881" max="15881" width="15" style="1980" bestFit="1" customWidth="1"/>
    <col min="15882" max="15882" width="13.42578125" style="1980" customWidth="1"/>
    <col min="15883" max="15883" width="15" style="1980" bestFit="1" customWidth="1"/>
    <col min="15884" max="15884" width="19.42578125" style="1980" bestFit="1" customWidth="1"/>
    <col min="15885" max="15885" width="8.85546875" style="1980"/>
    <col min="15886" max="15886" width="8.7109375" style="1980" customWidth="1"/>
    <col min="15887" max="15887" width="8.85546875" style="1980"/>
    <col min="15888" max="15888" width="14.28515625" style="1980" bestFit="1" customWidth="1"/>
    <col min="15889" max="16128" width="8.85546875" style="1980"/>
    <col min="16129" max="16129" width="10.7109375" style="1980" customWidth="1"/>
    <col min="16130" max="16130" width="11.85546875" style="1980" bestFit="1" customWidth="1"/>
    <col min="16131" max="16131" width="15" style="1980" bestFit="1" customWidth="1"/>
    <col min="16132" max="16132" width="14.28515625" style="1980" bestFit="1" customWidth="1"/>
    <col min="16133" max="16133" width="15" style="1980" bestFit="1" customWidth="1"/>
    <col min="16134" max="16134" width="11.28515625" style="1980" bestFit="1" customWidth="1"/>
    <col min="16135" max="16135" width="15" style="1980" bestFit="1" customWidth="1"/>
    <col min="16136" max="16136" width="13.140625" style="1980" customWidth="1"/>
    <col min="16137" max="16137" width="15" style="1980" bestFit="1" customWidth="1"/>
    <col min="16138" max="16138" width="13.42578125" style="1980" customWidth="1"/>
    <col min="16139" max="16139" width="15" style="1980" bestFit="1" customWidth="1"/>
    <col min="16140" max="16140" width="19.42578125" style="1980" bestFit="1" customWidth="1"/>
    <col min="16141" max="16141" width="8.85546875" style="1980"/>
    <col min="16142" max="16142" width="8.7109375" style="1980" customWidth="1"/>
    <col min="16143" max="16143" width="8.85546875" style="1980"/>
    <col min="16144" max="16144" width="14.28515625" style="1980" bestFit="1" customWidth="1"/>
    <col min="16145" max="16384" width="8.85546875" style="1980"/>
  </cols>
  <sheetData>
    <row r="1" spans="1:11" s="2005" customFormat="1" ht="20.25" x14ac:dyDescent="0.25">
      <c r="A1" s="2067" t="s">
        <v>4928</v>
      </c>
      <c r="B1" s="2068"/>
      <c r="C1" s="2068"/>
      <c r="D1" s="2069"/>
      <c r="E1" s="2069"/>
      <c r="F1" s="2069"/>
      <c r="G1" s="2070"/>
      <c r="H1" s="2070"/>
      <c r="I1" s="2070"/>
      <c r="J1" s="2071"/>
      <c r="K1" s="1980"/>
    </row>
    <row r="2" spans="1:11" ht="21" thickBot="1" x14ac:dyDescent="0.3">
      <c r="A2" s="2067" t="s">
        <v>4929</v>
      </c>
      <c r="B2" s="2068"/>
      <c r="C2" s="2068"/>
      <c r="D2" s="2069"/>
      <c r="E2" s="2069"/>
      <c r="F2" s="2069"/>
      <c r="G2" s="2070"/>
      <c r="H2" s="2070"/>
      <c r="I2" s="2070"/>
      <c r="J2" s="2071"/>
    </row>
    <row r="3" spans="1:11" ht="17.25" thickTop="1" x14ac:dyDescent="0.25">
      <c r="A3" s="2072"/>
      <c r="B3" s="3515" t="s">
        <v>4930</v>
      </c>
      <c r="C3" s="3515" t="s">
        <v>4931</v>
      </c>
      <c r="D3" s="3515" t="s">
        <v>4932</v>
      </c>
      <c r="E3" s="3515" t="s">
        <v>4930</v>
      </c>
      <c r="F3" s="3517" t="s">
        <v>4931</v>
      </c>
      <c r="G3" s="3518" t="s">
        <v>4932</v>
      </c>
      <c r="H3" s="2073"/>
      <c r="I3" s="2073"/>
      <c r="J3" s="2071"/>
    </row>
    <row r="4" spans="1:11" ht="17.25" thickBot="1" x14ac:dyDescent="0.3">
      <c r="A4" s="1264" t="s">
        <v>1</v>
      </c>
      <c r="B4" s="3516"/>
      <c r="C4" s="3516"/>
      <c r="D4" s="3516"/>
      <c r="E4" s="3516"/>
      <c r="F4" s="3516"/>
      <c r="G4" s="3519"/>
      <c r="H4" s="2073"/>
      <c r="I4" s="2073"/>
      <c r="J4" s="2071"/>
    </row>
    <row r="5" spans="1:11" ht="19.5" customHeight="1" thickBot="1" x14ac:dyDescent="0.3">
      <c r="A5" s="2074"/>
      <c r="B5" s="3513" t="s">
        <v>4933</v>
      </c>
      <c r="C5" s="3513"/>
      <c r="D5" s="3513"/>
      <c r="E5" s="3513" t="s">
        <v>4934</v>
      </c>
      <c r="F5" s="3513"/>
      <c r="G5" s="3514"/>
      <c r="H5" s="2073"/>
      <c r="I5" s="2073"/>
      <c r="J5" s="2071"/>
    </row>
    <row r="6" spans="1:11" ht="16.5" hidden="1" customHeight="1" x14ac:dyDescent="0.25">
      <c r="A6" s="2075">
        <v>41275</v>
      </c>
      <c r="B6" s="2076">
        <v>30.430700000000002</v>
      </c>
      <c r="C6" s="2076">
        <v>41.271900000000002</v>
      </c>
      <c r="D6" s="2076">
        <v>48.303600000000003</v>
      </c>
      <c r="E6" s="2076">
        <v>30.603123809523812</v>
      </c>
      <c r="F6" s="2076">
        <v>40.656466666666653</v>
      </c>
      <c r="G6" s="2077">
        <v>48.939066666666662</v>
      </c>
      <c r="H6" s="2073"/>
      <c r="I6" s="2073"/>
      <c r="J6" s="2071"/>
    </row>
    <row r="7" spans="1:11" ht="16.5" hidden="1" customHeight="1" x14ac:dyDescent="0.25">
      <c r="A7" s="2075">
        <v>41306</v>
      </c>
      <c r="B7" s="2076">
        <v>30.850300000000001</v>
      </c>
      <c r="C7" s="2076">
        <v>40.475099999999998</v>
      </c>
      <c r="D7" s="2076">
        <v>46.942799999999998</v>
      </c>
      <c r="E7" s="2076">
        <v>30.654636842105255</v>
      </c>
      <c r="F7" s="2076">
        <v>40.882905263157895</v>
      </c>
      <c r="G7" s="2077">
        <v>47.462326315789475</v>
      </c>
      <c r="H7" s="2073"/>
      <c r="I7" s="2073"/>
      <c r="J7" s="2071"/>
    </row>
    <row r="8" spans="1:11" ht="16.5" hidden="1" customHeight="1" x14ac:dyDescent="0.25">
      <c r="A8" s="2075">
        <v>41334</v>
      </c>
      <c r="B8" s="2076">
        <v>31.3004</v>
      </c>
      <c r="C8" s="2076">
        <v>40.124299999999998</v>
      </c>
      <c r="D8" s="2076">
        <v>47.625500000000002</v>
      </c>
      <c r="E8" s="2076">
        <v>31.066909999999996</v>
      </c>
      <c r="F8" s="2076">
        <v>40.289155000000001</v>
      </c>
      <c r="G8" s="2077">
        <v>46.976050000000001</v>
      </c>
      <c r="H8" s="2073"/>
      <c r="I8" s="2073"/>
      <c r="J8" s="2071"/>
    </row>
    <row r="9" spans="1:11" ht="16.5" hidden="1" customHeight="1" x14ac:dyDescent="0.25">
      <c r="A9" s="2075">
        <v>41365</v>
      </c>
      <c r="B9" s="2076">
        <v>31.0306</v>
      </c>
      <c r="C9" s="2076">
        <v>40.616300000000003</v>
      </c>
      <c r="D9" s="2076">
        <v>48.115400000000001</v>
      </c>
      <c r="E9" s="2076">
        <v>31.116445000000006</v>
      </c>
      <c r="F9" s="2076">
        <v>40.532910000000001</v>
      </c>
      <c r="G9" s="2077">
        <v>47.664449999999995</v>
      </c>
      <c r="H9" s="2073"/>
      <c r="I9" s="2073"/>
      <c r="J9" s="2071"/>
    </row>
    <row r="10" spans="1:11" ht="16.5" hidden="1" customHeight="1" x14ac:dyDescent="0.25">
      <c r="A10" s="2075">
        <v>41395</v>
      </c>
      <c r="B10" s="2076">
        <v>31.124199999999998</v>
      </c>
      <c r="C10" s="2076">
        <v>40.674700000000001</v>
      </c>
      <c r="D10" s="2076">
        <v>47.593200000000003</v>
      </c>
      <c r="E10" s="2076">
        <v>31.167886363636363</v>
      </c>
      <c r="F10" s="2076">
        <v>40.473986363636371</v>
      </c>
      <c r="G10" s="2077">
        <v>47.741309090909091</v>
      </c>
      <c r="H10" s="2073"/>
      <c r="I10" s="2073"/>
      <c r="J10" s="2071"/>
    </row>
    <row r="11" spans="1:11" ht="16.5" hidden="1" customHeight="1" x14ac:dyDescent="0.25">
      <c r="A11" s="2075">
        <v>41426</v>
      </c>
      <c r="B11" s="2076">
        <v>31.184000000000001</v>
      </c>
      <c r="C11" s="2076">
        <v>40.688499999999998</v>
      </c>
      <c r="D11" s="2076">
        <v>47.794499999999999</v>
      </c>
      <c r="E11" s="2076">
        <v>30.964214999999996</v>
      </c>
      <c r="F11" s="2076">
        <v>40.875264999999999</v>
      </c>
      <c r="G11" s="2077">
        <v>48.045384999999996</v>
      </c>
      <c r="H11" s="2073"/>
      <c r="I11" s="2073"/>
      <c r="J11" s="2071"/>
    </row>
    <row r="12" spans="1:11" ht="16.5" hidden="1" customHeight="1" x14ac:dyDescent="0.25">
      <c r="A12" s="2075">
        <v>41456</v>
      </c>
      <c r="B12" s="2076">
        <v>30.9513</v>
      </c>
      <c r="C12" s="2076">
        <v>40.958199999999998</v>
      </c>
      <c r="D12" s="2076">
        <v>47.088099999999997</v>
      </c>
      <c r="E12" s="2076">
        <v>31.088491304347823</v>
      </c>
      <c r="F12" s="2076">
        <v>40.690691304347823</v>
      </c>
      <c r="G12" s="2077">
        <v>47.32544782608695</v>
      </c>
      <c r="H12" s="2073"/>
      <c r="I12" s="2073"/>
      <c r="J12" s="2071"/>
    </row>
    <row r="13" spans="1:11" ht="16.5" hidden="1" customHeight="1" x14ac:dyDescent="0.25">
      <c r="A13" s="2075">
        <v>41487</v>
      </c>
      <c r="B13" s="2076">
        <v>30.9194</v>
      </c>
      <c r="C13" s="2076">
        <v>40.973500000000001</v>
      </c>
      <c r="D13" s="2076">
        <v>48.167000000000002</v>
      </c>
      <c r="E13" s="2076">
        <v>30.870180952380956</v>
      </c>
      <c r="F13" s="2076">
        <v>41.119528571428582</v>
      </c>
      <c r="G13" s="2077">
        <v>47.858095238095245</v>
      </c>
      <c r="H13" s="2073"/>
      <c r="I13" s="2073"/>
      <c r="J13" s="2071"/>
    </row>
    <row r="14" spans="1:11" ht="16.5" hidden="1" customHeight="1" x14ac:dyDescent="0.25">
      <c r="A14" s="2075">
        <v>41518</v>
      </c>
      <c r="B14" s="2076">
        <v>30.5107</v>
      </c>
      <c r="C14" s="2076">
        <v>41.2699</v>
      </c>
      <c r="D14" s="2076">
        <v>49.3065</v>
      </c>
      <c r="E14" s="2076">
        <v>30.840750000000003</v>
      </c>
      <c r="F14" s="2076">
        <v>41.215094999999998</v>
      </c>
      <c r="G14" s="2077">
        <v>49.017115000000004</v>
      </c>
      <c r="H14" s="2073"/>
      <c r="I14" s="2073"/>
      <c r="J14" s="2071"/>
    </row>
    <row r="15" spans="1:11" ht="16.5" hidden="1" customHeight="1" x14ac:dyDescent="0.25">
      <c r="A15" s="2075">
        <v>41548</v>
      </c>
      <c r="B15" s="2076">
        <v>30.186</v>
      </c>
      <c r="C15" s="2076">
        <v>41.391800000000003</v>
      </c>
      <c r="D15" s="2076">
        <v>48.579700000000003</v>
      </c>
      <c r="E15" s="2076">
        <v>30.381</v>
      </c>
      <c r="F15" s="2076">
        <v>41.430999999999997</v>
      </c>
      <c r="G15" s="2077">
        <v>48.997</v>
      </c>
      <c r="H15" s="2073"/>
      <c r="I15" s="2073"/>
      <c r="J15" s="2071"/>
    </row>
    <row r="16" spans="1:11" ht="16.5" hidden="1" customHeight="1" x14ac:dyDescent="0.25">
      <c r="A16" s="2075">
        <v>41579</v>
      </c>
      <c r="B16" s="2076">
        <v>30.365400000000001</v>
      </c>
      <c r="C16" s="2076">
        <v>41.359900000000003</v>
      </c>
      <c r="D16" s="2076">
        <v>49.6</v>
      </c>
      <c r="E16" s="2076">
        <v>30.513550000000002</v>
      </c>
      <c r="F16" s="2076">
        <v>41.245615000000001</v>
      </c>
      <c r="G16" s="2077">
        <v>49.231155000000008</v>
      </c>
      <c r="H16" s="2073"/>
      <c r="I16" s="2073"/>
      <c r="J16" s="2071"/>
    </row>
    <row r="17" spans="1:10" ht="16.5" hidden="1" customHeight="1" x14ac:dyDescent="0.25">
      <c r="A17" s="2075">
        <v>41609</v>
      </c>
      <c r="B17" s="2076">
        <v>30.261500000000002</v>
      </c>
      <c r="C17" s="2076">
        <v>41.633800000000001</v>
      </c>
      <c r="D17" s="2076">
        <v>49.841200000000001</v>
      </c>
      <c r="E17" s="2076">
        <v>30.280761904761896</v>
      </c>
      <c r="F17" s="2076">
        <v>41.475899999999996</v>
      </c>
      <c r="G17" s="2077">
        <v>49.642990476190462</v>
      </c>
      <c r="H17" s="2073"/>
      <c r="I17" s="2073"/>
      <c r="J17" s="2071"/>
    </row>
    <row r="18" spans="1:10" ht="16.5" hidden="1" customHeight="1" x14ac:dyDescent="0.25">
      <c r="A18" s="2075">
        <v>41640</v>
      </c>
      <c r="B18" s="2076">
        <v>30.334599999999998</v>
      </c>
      <c r="C18" s="2076">
        <v>41.370199999999997</v>
      </c>
      <c r="D18" s="2076">
        <v>50.411900000000003</v>
      </c>
      <c r="E18" s="2076">
        <v>30.334347368421057</v>
      </c>
      <c r="F18" s="2076">
        <v>41.345510526315792</v>
      </c>
      <c r="G18" s="2077">
        <v>50.067547368421039</v>
      </c>
      <c r="H18" s="2073"/>
      <c r="I18" s="2073"/>
      <c r="J18" s="2071"/>
    </row>
    <row r="19" spans="1:10" ht="16.5" hidden="1" customHeight="1" x14ac:dyDescent="0.25">
      <c r="A19" s="2075">
        <v>41671</v>
      </c>
      <c r="B19" s="2076">
        <v>30.182300000000001</v>
      </c>
      <c r="C19" s="2076">
        <v>41.464199999999998</v>
      </c>
      <c r="D19" s="2076">
        <v>50.6616</v>
      </c>
      <c r="E19" s="2076">
        <v>30.301788888888893</v>
      </c>
      <c r="F19" s="2076">
        <v>41.413055555555559</v>
      </c>
      <c r="G19" s="2077">
        <v>50.306766666666668</v>
      </c>
      <c r="H19" s="2073"/>
      <c r="I19" s="2073"/>
      <c r="J19" s="2071"/>
    </row>
    <row r="20" spans="1:10" ht="16.5" hidden="1" customHeight="1" x14ac:dyDescent="0.25">
      <c r="A20" s="2075">
        <v>41699</v>
      </c>
      <c r="B20" s="2076">
        <v>30.196400000000001</v>
      </c>
      <c r="C20" s="2076">
        <v>41.5411</v>
      </c>
      <c r="D20" s="2076">
        <v>50.4268</v>
      </c>
      <c r="E20" s="2076">
        <v>30.107694736842106</v>
      </c>
      <c r="F20" s="2076">
        <v>41.639631578947366</v>
      </c>
      <c r="G20" s="2077">
        <v>50.17263157894736</v>
      </c>
      <c r="H20" s="2073"/>
      <c r="I20" s="2073"/>
      <c r="J20" s="2071"/>
    </row>
    <row r="21" spans="1:10" ht="16.5" hidden="1" customHeight="1" x14ac:dyDescent="0.25">
      <c r="A21" s="2075">
        <v>41730</v>
      </c>
      <c r="B21" s="2076">
        <v>30.079899999999999</v>
      </c>
      <c r="C21" s="2076">
        <v>41.506999999999998</v>
      </c>
      <c r="D21" s="2076">
        <v>50.912799999999997</v>
      </c>
      <c r="E21" s="2076">
        <v>30.104427272727275</v>
      </c>
      <c r="F21" s="2076">
        <v>41.582795454545455</v>
      </c>
      <c r="G21" s="2077">
        <v>50.567418181818191</v>
      </c>
      <c r="H21" s="2073"/>
      <c r="I21" s="2073"/>
      <c r="J21" s="2071"/>
    </row>
    <row r="22" spans="1:10" ht="16.5" hidden="1" customHeight="1" x14ac:dyDescent="0.25">
      <c r="A22" s="2075">
        <v>41760</v>
      </c>
      <c r="B22" s="2076">
        <v>30.342099999999999</v>
      </c>
      <c r="C22" s="2076">
        <v>41.297800000000002</v>
      </c>
      <c r="D22" s="2078">
        <v>50.977800000000002</v>
      </c>
      <c r="E22" s="2078">
        <v>30.180161904761899</v>
      </c>
      <c r="F22" s="2078">
        <v>41.459180952380954</v>
      </c>
      <c r="G22" s="2079">
        <v>51.058476190476192</v>
      </c>
      <c r="H22" s="2080"/>
      <c r="I22" s="2073"/>
      <c r="J22" s="2071"/>
    </row>
    <row r="23" spans="1:10" ht="16.5" hidden="1" customHeight="1" x14ac:dyDescent="0.25">
      <c r="A23" s="2075">
        <v>41791</v>
      </c>
      <c r="B23" s="2076">
        <v>30.352499999999999</v>
      </c>
      <c r="C23" s="2076">
        <v>41.417000000000002</v>
      </c>
      <c r="D23" s="2076">
        <v>51.6494</v>
      </c>
      <c r="E23" s="2076">
        <v>30.390471428571427</v>
      </c>
      <c r="F23" s="2076">
        <v>41.325047619047623</v>
      </c>
      <c r="G23" s="2077">
        <v>51.443295238095246</v>
      </c>
      <c r="H23" s="2073"/>
      <c r="I23" s="2073"/>
      <c r="J23" s="2071"/>
    </row>
    <row r="24" spans="1:10" ht="16.5" hidden="1" customHeight="1" x14ac:dyDescent="0.25">
      <c r="A24" s="2075">
        <v>41821</v>
      </c>
      <c r="B24" s="2076">
        <v>30.631799999999998</v>
      </c>
      <c r="C24" s="2076">
        <v>40.9527</v>
      </c>
      <c r="D24" s="2076">
        <v>51.8</v>
      </c>
      <c r="E24" s="2076">
        <v>30.387900000000002</v>
      </c>
      <c r="F24" s="2076">
        <v>41.174877272727265</v>
      </c>
      <c r="G24" s="2077">
        <v>52.062963636363634</v>
      </c>
      <c r="H24" s="2073"/>
      <c r="I24" s="2073"/>
      <c r="J24" s="2071"/>
    </row>
    <row r="25" spans="1:10" ht="16.5" hidden="1" customHeight="1" x14ac:dyDescent="0.25">
      <c r="A25" s="2075">
        <v>41852</v>
      </c>
      <c r="B25" s="2076">
        <v>30.990300000000001</v>
      </c>
      <c r="C25" s="2076">
        <v>40.837899999999998</v>
      </c>
      <c r="D25" s="2076">
        <v>51.498899999999999</v>
      </c>
      <c r="E25" s="2076">
        <v>30.730385000000002</v>
      </c>
      <c r="F25" s="2076">
        <v>40.936310000000006</v>
      </c>
      <c r="G25" s="2077">
        <v>51.490829999999995</v>
      </c>
      <c r="H25" s="2073"/>
      <c r="I25" s="2073"/>
      <c r="J25" s="2071"/>
    </row>
    <row r="26" spans="1:10" ht="16.5" hidden="1" customHeight="1" x14ac:dyDescent="0.25">
      <c r="A26" s="2075">
        <v>41883</v>
      </c>
      <c r="B26" s="2076">
        <v>31.4359</v>
      </c>
      <c r="C26" s="2076">
        <v>39.856200000000001</v>
      </c>
      <c r="D26" s="2076">
        <v>51.328800000000001</v>
      </c>
      <c r="E26" s="2076">
        <v>31.273809090909094</v>
      </c>
      <c r="F26" s="2076">
        <v>40.420631818181818</v>
      </c>
      <c r="G26" s="2077">
        <v>51.156013636363632</v>
      </c>
      <c r="H26" s="2073"/>
      <c r="I26" s="2073"/>
      <c r="J26" s="2071"/>
    </row>
    <row r="27" spans="1:10" ht="16.5" hidden="1" customHeight="1" x14ac:dyDescent="0.25">
      <c r="A27" s="2075">
        <v>41913</v>
      </c>
      <c r="B27" s="2076">
        <v>31.444500000000001</v>
      </c>
      <c r="C27" s="2076">
        <v>39.494900000000001</v>
      </c>
      <c r="D27" s="2076">
        <v>50.3752</v>
      </c>
      <c r="E27" s="2076">
        <v>31.450813636363645</v>
      </c>
      <c r="F27" s="2076">
        <v>39.92524090909091</v>
      </c>
      <c r="G27" s="2077">
        <v>50.720499999999994</v>
      </c>
      <c r="H27" s="2073"/>
      <c r="I27" s="2073"/>
      <c r="J27" s="2071"/>
    </row>
    <row r="28" spans="1:10" ht="16.5" hidden="1" customHeight="1" x14ac:dyDescent="0.25">
      <c r="A28" s="2075">
        <v>41944</v>
      </c>
      <c r="B28" s="2076">
        <v>31.5869</v>
      </c>
      <c r="C28" s="2076">
        <v>39.469000000000001</v>
      </c>
      <c r="D28" s="2076">
        <v>49.673000000000002</v>
      </c>
      <c r="E28" s="2076">
        <v>31.606960000000004</v>
      </c>
      <c r="F28" s="2076">
        <v>39.470185000000001</v>
      </c>
      <c r="G28" s="2077">
        <v>50.003565000000002</v>
      </c>
      <c r="H28" s="2073"/>
      <c r="I28" s="2073"/>
      <c r="J28" s="2071"/>
    </row>
    <row r="29" spans="1:10" ht="16.5" hidden="1" customHeight="1" x14ac:dyDescent="0.25">
      <c r="A29" s="2075">
        <v>41974</v>
      </c>
      <c r="B29" s="2076">
        <v>31.883600000000001</v>
      </c>
      <c r="C29" s="2076">
        <v>38.831400000000002</v>
      </c>
      <c r="D29" s="2076">
        <v>49.82</v>
      </c>
      <c r="E29" s="2076">
        <v>31.681861904761906</v>
      </c>
      <c r="F29" s="2076">
        <v>39.086842857142855</v>
      </c>
      <c r="G29" s="2077">
        <v>49.587885714285711</v>
      </c>
      <c r="H29" s="2073"/>
      <c r="I29" s="2073"/>
      <c r="J29" s="2071"/>
    </row>
    <row r="30" spans="1:10" ht="16.5" hidden="1" customHeight="1" x14ac:dyDescent="0.25">
      <c r="A30" s="2075">
        <v>42005</v>
      </c>
      <c r="B30" s="2076">
        <v>32.769100000000002</v>
      </c>
      <c r="C30" s="2076">
        <v>37.204700000000003</v>
      </c>
      <c r="D30" s="2076">
        <v>49.795200000000001</v>
      </c>
      <c r="E30" s="2076">
        <v>32.44679</v>
      </c>
      <c r="F30" s="2076">
        <v>37.734644999999986</v>
      </c>
      <c r="G30" s="2077">
        <v>49.31915</v>
      </c>
      <c r="H30" s="2073"/>
      <c r="I30" s="2073"/>
      <c r="J30" s="2071"/>
    </row>
    <row r="31" spans="1:10" ht="16.5" hidden="1" customHeight="1" x14ac:dyDescent="0.25">
      <c r="A31" s="2075">
        <v>42036</v>
      </c>
      <c r="B31" s="2076">
        <v>33.496000000000002</v>
      </c>
      <c r="C31" s="2076">
        <v>37.521999999999998</v>
      </c>
      <c r="D31" s="2076">
        <v>51.804000000000002</v>
      </c>
      <c r="E31" s="2076">
        <v>33.163241176470585</v>
      </c>
      <c r="F31" s="2076">
        <v>37.696670588235293</v>
      </c>
      <c r="G31" s="2077">
        <v>50.946335294117652</v>
      </c>
      <c r="H31" s="2073"/>
      <c r="I31" s="2073"/>
      <c r="J31" s="2071"/>
    </row>
    <row r="32" spans="1:10" ht="16.5" hidden="1" customHeight="1" x14ac:dyDescent="0.25">
      <c r="A32" s="2075">
        <v>42064</v>
      </c>
      <c r="B32" s="2076">
        <v>36.533700000000003</v>
      </c>
      <c r="C32" s="2076">
        <v>39.396999999999998</v>
      </c>
      <c r="D32" s="2076">
        <v>54.261800000000001</v>
      </c>
      <c r="E32" s="2076">
        <v>35.711238095238095</v>
      </c>
      <c r="F32" s="2076">
        <v>38.783804761904761</v>
      </c>
      <c r="G32" s="2077">
        <v>53.618961904761917</v>
      </c>
      <c r="H32" s="2073"/>
      <c r="I32" s="2073"/>
      <c r="J32" s="2071"/>
    </row>
    <row r="33" spans="1:10" ht="16.5" hidden="1" customHeight="1" x14ac:dyDescent="0.25">
      <c r="A33" s="2075">
        <v>42095</v>
      </c>
      <c r="B33" s="2076">
        <v>35.067300000000003</v>
      </c>
      <c r="C33" s="2076">
        <v>39.120899999999999</v>
      </c>
      <c r="D33" s="2076">
        <v>55.087499999999999</v>
      </c>
      <c r="E33" s="2076">
        <v>36.152000000000001</v>
      </c>
      <c r="F33" s="2076">
        <v>39.0839</v>
      </c>
      <c r="G33" s="2077">
        <v>54.255818181818178</v>
      </c>
      <c r="H33" s="2073"/>
      <c r="I33" s="2073"/>
      <c r="J33" s="2071"/>
    </row>
    <row r="34" spans="1:10" ht="16.5" hidden="1" customHeight="1" x14ac:dyDescent="0.25">
      <c r="A34" s="2075">
        <v>42125</v>
      </c>
      <c r="B34" s="2076">
        <v>35.526299999999999</v>
      </c>
      <c r="C34" s="2076">
        <v>39.037300000000002</v>
      </c>
      <c r="D34" s="2076">
        <v>54.902900000000002</v>
      </c>
      <c r="E34" s="2076">
        <v>35.10493000000001</v>
      </c>
      <c r="F34" s="2076">
        <v>39.225574999999992</v>
      </c>
      <c r="G34" s="2077">
        <v>54.551184999999997</v>
      </c>
      <c r="H34" s="2073"/>
      <c r="I34" s="2073"/>
      <c r="J34" s="2071"/>
    </row>
    <row r="35" spans="1:10" ht="16.5" hidden="1" customHeight="1" x14ac:dyDescent="0.25">
      <c r="A35" s="2075">
        <v>42156</v>
      </c>
      <c r="B35" s="2076">
        <v>35.245600000000003</v>
      </c>
      <c r="C35" s="2076">
        <v>39.340800000000002</v>
      </c>
      <c r="D35" s="2076">
        <v>55.643099999999997</v>
      </c>
      <c r="E35" s="2076">
        <v>35.211413636363638</v>
      </c>
      <c r="F35" s="2076">
        <v>39.550413636363629</v>
      </c>
      <c r="G35" s="2077">
        <v>55.049790909090916</v>
      </c>
      <c r="H35" s="2073"/>
      <c r="I35" s="2073"/>
      <c r="J35" s="2071"/>
    </row>
    <row r="36" spans="1:10" ht="16.5" hidden="1" customHeight="1" x14ac:dyDescent="0.25">
      <c r="A36" s="2075">
        <v>42186</v>
      </c>
      <c r="B36" s="2076">
        <v>35.602400000000003</v>
      </c>
      <c r="C36" s="2076">
        <v>38.931100000000001</v>
      </c>
      <c r="D36" s="2076">
        <v>55.432600000000001</v>
      </c>
      <c r="E36" s="2076">
        <v>35.541395652173911</v>
      </c>
      <c r="F36" s="2076">
        <v>39.164904347826088</v>
      </c>
      <c r="G36" s="2077">
        <v>55.623243478260868</v>
      </c>
      <c r="H36" s="2073"/>
      <c r="I36" s="2073"/>
      <c r="J36" s="2071"/>
    </row>
    <row r="37" spans="1:10" ht="16.5" hidden="1" customHeight="1" x14ac:dyDescent="0.25">
      <c r="A37" s="2081">
        <v>42217</v>
      </c>
      <c r="B37" s="2076">
        <v>35.357999999999997</v>
      </c>
      <c r="C37" s="2076">
        <v>39.658099999999997</v>
      </c>
      <c r="D37" s="2076">
        <v>54.506999999999998</v>
      </c>
      <c r="E37" s="2076">
        <v>35.451128571428569</v>
      </c>
      <c r="F37" s="2076">
        <v>39.56780952380953</v>
      </c>
      <c r="G37" s="2077">
        <v>55.555642857142857</v>
      </c>
      <c r="H37" s="2073"/>
      <c r="I37" s="2073"/>
      <c r="J37" s="2071"/>
    </row>
    <row r="38" spans="1:10" ht="19.5" hidden="1" customHeight="1" x14ac:dyDescent="0.25">
      <c r="A38" s="2081">
        <v>42248</v>
      </c>
      <c r="B38" s="2076">
        <v>35.625900000000001</v>
      </c>
      <c r="C38" s="2076">
        <v>40.204599999999999</v>
      </c>
      <c r="D38" s="2076">
        <v>54.518000000000001</v>
      </c>
      <c r="E38" s="2076">
        <v>35.461142857142853</v>
      </c>
      <c r="F38" s="2076">
        <v>39.864480952380951</v>
      </c>
      <c r="G38" s="2077">
        <v>54.687228571428577</v>
      </c>
      <c r="H38" s="2073"/>
      <c r="I38" s="2073"/>
      <c r="J38" s="2071"/>
    </row>
    <row r="39" spans="1:10" ht="19.5" hidden="1" customHeight="1" x14ac:dyDescent="0.25">
      <c r="A39" s="2081">
        <v>42278</v>
      </c>
      <c r="B39" s="2076">
        <v>35.912100000000002</v>
      </c>
      <c r="C39" s="2076">
        <v>39.531799999999997</v>
      </c>
      <c r="D39" s="2076">
        <v>55.803100000000001</v>
      </c>
      <c r="E39" s="2076">
        <v>35.613545454545445</v>
      </c>
      <c r="F39" s="2076">
        <v>40.071904545454544</v>
      </c>
      <c r="G39" s="2077">
        <v>55.075572727272721</v>
      </c>
      <c r="H39" s="2073"/>
      <c r="I39" s="2073"/>
      <c r="J39" s="2071"/>
    </row>
    <row r="40" spans="1:10" ht="19.5" hidden="1" customHeight="1" x14ac:dyDescent="0.25">
      <c r="A40" s="2081">
        <v>42309</v>
      </c>
      <c r="B40" s="2076">
        <v>36.3431</v>
      </c>
      <c r="C40" s="2076">
        <v>38.615200000000002</v>
      </c>
      <c r="D40" s="2076">
        <v>55.118699999999997</v>
      </c>
      <c r="E40" s="2076">
        <v>36.209136842105274</v>
      </c>
      <c r="F40" s="2076">
        <v>38.965699999999998</v>
      </c>
      <c r="G40" s="2077">
        <v>55.402447368421058</v>
      </c>
      <c r="H40" s="2073"/>
      <c r="I40" s="2073"/>
      <c r="J40" s="2071"/>
    </row>
    <row r="41" spans="1:10" ht="19.5" hidden="1" customHeight="1" x14ac:dyDescent="0.25">
      <c r="A41" s="2081">
        <v>42339</v>
      </c>
      <c r="B41" s="2076">
        <v>36.090899999999998</v>
      </c>
      <c r="C41" s="2076">
        <v>39.706899999999997</v>
      </c>
      <c r="D41" s="2076">
        <v>54.100499999999997</v>
      </c>
      <c r="E41" s="2076">
        <v>36.171272727272729</v>
      </c>
      <c r="F41" s="2076">
        <v>39.432181818181817</v>
      </c>
      <c r="G41" s="2077">
        <v>54.526572727272722</v>
      </c>
      <c r="H41" s="2073"/>
      <c r="I41" s="2073"/>
      <c r="J41" s="2071"/>
    </row>
    <row r="42" spans="1:10" ht="19.5" hidden="1" customHeight="1" x14ac:dyDescent="0.25">
      <c r="A42" s="2081">
        <v>42370</v>
      </c>
      <c r="B42" s="2076">
        <v>36.0886</v>
      </c>
      <c r="C42" s="2076">
        <v>39.447200000000002</v>
      </c>
      <c r="D42" s="2076">
        <v>52.2577</v>
      </c>
      <c r="E42" s="2076">
        <v>36.175170000000008</v>
      </c>
      <c r="F42" s="2076">
        <v>39.370570000000001</v>
      </c>
      <c r="G42" s="2077">
        <v>52.425730000000001</v>
      </c>
      <c r="H42" s="2073"/>
      <c r="I42" s="2073"/>
      <c r="J42" s="2071"/>
    </row>
    <row r="43" spans="1:10" ht="19.5" hidden="1" customHeight="1" x14ac:dyDescent="0.25">
      <c r="A43" s="2081">
        <v>42401</v>
      </c>
      <c r="B43" s="2076">
        <v>35.965800000000002</v>
      </c>
      <c r="C43" s="2076">
        <v>39.363300000000002</v>
      </c>
      <c r="D43" s="2076">
        <v>50.029600000000002</v>
      </c>
      <c r="E43" s="2076">
        <v>35.814689473684197</v>
      </c>
      <c r="F43" s="2076">
        <v>39.801199999999994</v>
      </c>
      <c r="G43" s="2077">
        <v>51.539510526315794</v>
      </c>
      <c r="H43" s="2073"/>
      <c r="I43" s="2073"/>
      <c r="J43" s="2071"/>
    </row>
    <row r="44" spans="1:10" ht="19.5" hidden="1" customHeight="1" x14ac:dyDescent="0.25">
      <c r="A44" s="2081">
        <v>42430</v>
      </c>
      <c r="B44" s="2076">
        <v>35.294499999999999</v>
      </c>
      <c r="C44" s="2076">
        <v>40.366399999999999</v>
      </c>
      <c r="D44" s="2076">
        <v>50.775799999999997</v>
      </c>
      <c r="E44" s="2076">
        <v>35.691613636363634</v>
      </c>
      <c r="F44" s="2076">
        <v>39.740290909090909</v>
      </c>
      <c r="G44" s="2077">
        <v>51.059077272727272</v>
      </c>
      <c r="H44" s="2073"/>
      <c r="I44" s="2073"/>
      <c r="J44" s="2071"/>
    </row>
    <row r="45" spans="1:10" ht="19.5" hidden="1" customHeight="1" x14ac:dyDescent="0.25">
      <c r="A45" s="2081">
        <v>42461</v>
      </c>
      <c r="B45" s="2076">
        <v>35.105600000000003</v>
      </c>
      <c r="C45" s="2076">
        <v>39.954999999999998</v>
      </c>
      <c r="D45" s="2076">
        <v>52.022500000000001</v>
      </c>
      <c r="E45" s="2076">
        <v>35.208295</v>
      </c>
      <c r="F45" s="2076">
        <v>40.0227</v>
      </c>
      <c r="G45" s="2077">
        <v>50.73481000000001</v>
      </c>
      <c r="H45" s="2073"/>
      <c r="I45" s="2073"/>
      <c r="J45" s="2071"/>
    </row>
    <row r="46" spans="1:10" ht="19.5" hidden="1" customHeight="1" x14ac:dyDescent="0.25">
      <c r="A46" s="2081">
        <v>42491</v>
      </c>
      <c r="B46" s="2076">
        <v>35.6126</v>
      </c>
      <c r="C46" s="2076">
        <v>39.799799999999998</v>
      </c>
      <c r="D46" s="2076">
        <v>52.490400000000001</v>
      </c>
      <c r="E46" s="2076">
        <v>35.301159090909088</v>
      </c>
      <c r="F46" s="2076">
        <v>39.967968181818186</v>
      </c>
      <c r="G46" s="2077">
        <v>51.646972727272718</v>
      </c>
      <c r="H46" s="2073"/>
      <c r="I46" s="2073"/>
      <c r="J46" s="2071"/>
    </row>
    <row r="47" spans="1:10" ht="19.5" hidden="1" customHeight="1" x14ac:dyDescent="0.25">
      <c r="A47" s="2081">
        <v>42522</v>
      </c>
      <c r="B47" s="2076">
        <v>35.735599999999998</v>
      </c>
      <c r="C47" s="2076">
        <v>39.7483</v>
      </c>
      <c r="D47" s="2076">
        <v>48.383800000000001</v>
      </c>
      <c r="E47" s="2076">
        <v>35.544613636363636</v>
      </c>
      <c r="F47" s="2076">
        <v>39.980518181818177</v>
      </c>
      <c r="G47" s="2077">
        <v>50.91941818181818</v>
      </c>
      <c r="H47" s="2073"/>
      <c r="I47" s="2073"/>
      <c r="J47" s="2071"/>
    </row>
    <row r="48" spans="1:10" ht="19.5" hidden="1" customHeight="1" x14ac:dyDescent="0.25">
      <c r="A48" s="2081">
        <v>42552</v>
      </c>
      <c r="B48" s="2076">
        <v>35.533900000000003</v>
      </c>
      <c r="C48" s="2076">
        <v>39.572899999999997</v>
      </c>
      <c r="D48" s="2076">
        <v>47.316200000000002</v>
      </c>
      <c r="E48" s="2076">
        <v>35.600175</v>
      </c>
      <c r="F48" s="2076">
        <v>39.511890000000001</v>
      </c>
      <c r="G48" s="2077">
        <v>47.374229999999997</v>
      </c>
      <c r="H48" s="2073"/>
      <c r="I48" s="2073"/>
      <c r="J48" s="2071"/>
    </row>
    <row r="49" spans="1:10" ht="19.5" hidden="1" customHeight="1" x14ac:dyDescent="0.25">
      <c r="A49" s="2081">
        <v>42583</v>
      </c>
      <c r="B49" s="2076">
        <v>35.378300000000003</v>
      </c>
      <c r="C49" s="2076">
        <v>39.672499999999999</v>
      </c>
      <c r="D49" s="2076">
        <v>47.089700000000001</v>
      </c>
      <c r="E49" s="2076">
        <v>35.355586363636363</v>
      </c>
      <c r="F49" s="2076">
        <v>39.750722727272723</v>
      </c>
      <c r="G49" s="2077">
        <v>46.890404545454551</v>
      </c>
      <c r="H49" s="2073"/>
      <c r="I49" s="2073"/>
      <c r="J49" s="2071"/>
    </row>
    <row r="50" spans="1:10" ht="19.5" hidden="1" customHeight="1" x14ac:dyDescent="0.25">
      <c r="A50" s="2081">
        <v>42614</v>
      </c>
      <c r="B50" s="2076">
        <v>35.619999999999997</v>
      </c>
      <c r="C50" s="2076">
        <v>39.894300000000001</v>
      </c>
      <c r="D50" s="2076">
        <v>46.030200000000001</v>
      </c>
      <c r="E50" s="2076">
        <v>35.46364761904762</v>
      </c>
      <c r="F50" s="2076">
        <v>39.870876190476189</v>
      </c>
      <c r="G50" s="2077">
        <v>47.098304761904764</v>
      </c>
      <c r="H50" s="2073"/>
      <c r="I50" s="2073"/>
      <c r="J50" s="2071"/>
    </row>
    <row r="51" spans="1:10" ht="19.5" hidden="1" customHeight="1" x14ac:dyDescent="0.25">
      <c r="A51" s="2081">
        <v>42644</v>
      </c>
      <c r="B51" s="2076">
        <v>35.961799999999997</v>
      </c>
      <c r="C51" s="2076">
        <v>39.6158</v>
      </c>
      <c r="D51" s="2076">
        <v>44.244999999999997</v>
      </c>
      <c r="E51" s="2076">
        <v>35.738699999999994</v>
      </c>
      <c r="F51" s="2076">
        <v>39.559261904761904</v>
      </c>
      <c r="G51" s="2077">
        <v>44.515657142857137</v>
      </c>
      <c r="H51" s="2073"/>
      <c r="I51" s="2073"/>
      <c r="J51" s="2071"/>
    </row>
    <row r="52" spans="1:10" ht="19.5" hidden="1" customHeight="1" x14ac:dyDescent="0.25">
      <c r="A52" s="2081">
        <v>42675</v>
      </c>
      <c r="B52" s="2076">
        <v>36.109200000000001</v>
      </c>
      <c r="C52" s="2076">
        <v>38.628399999999999</v>
      </c>
      <c r="D52" s="2076">
        <v>45.381</v>
      </c>
      <c r="E52" s="2076">
        <v>35.940314285714287</v>
      </c>
      <c r="F52" s="2076">
        <v>38.950295238095229</v>
      </c>
      <c r="G52" s="2077">
        <v>45.143271428571417</v>
      </c>
      <c r="H52" s="2073"/>
      <c r="I52" s="2073"/>
      <c r="J52" s="2071"/>
    </row>
    <row r="53" spans="1:10" ht="19.5" hidden="1" customHeight="1" x14ac:dyDescent="0.25">
      <c r="A53" s="2081">
        <v>42705</v>
      </c>
      <c r="B53" s="2076">
        <v>36.107799999999997</v>
      </c>
      <c r="C53" s="2076">
        <v>38.221200000000003</v>
      </c>
      <c r="D53" s="2076">
        <v>44.578099999999999</v>
      </c>
      <c r="E53" s="2076">
        <v>36.077445454545447</v>
      </c>
      <c r="F53" s="2076">
        <v>38.207472727272723</v>
      </c>
      <c r="G53" s="2077">
        <v>45.352440909090916</v>
      </c>
      <c r="H53" s="2073"/>
      <c r="I53" s="2073"/>
      <c r="J53" s="2071"/>
    </row>
    <row r="54" spans="1:10" ht="19.5" hidden="1" customHeight="1" x14ac:dyDescent="0.25">
      <c r="A54" s="2081">
        <v>42736</v>
      </c>
      <c r="B54" s="2076">
        <v>35.847999999999999</v>
      </c>
      <c r="C54" s="2076">
        <v>38.584499999999998</v>
      </c>
      <c r="D54" s="2076">
        <v>45.059100000000001</v>
      </c>
      <c r="E54" s="2076">
        <v>35.951009523809525</v>
      </c>
      <c r="F54" s="2076">
        <v>38.386071428571427</v>
      </c>
      <c r="G54" s="2077">
        <v>44.697000000000003</v>
      </c>
      <c r="H54" s="2073"/>
      <c r="I54" s="2073"/>
      <c r="J54" s="2071"/>
    </row>
    <row r="55" spans="1:10" ht="19.5" hidden="1" customHeight="1" x14ac:dyDescent="0.25">
      <c r="A55" s="2081">
        <v>42767</v>
      </c>
      <c r="B55" s="2076">
        <v>35.723500000000001</v>
      </c>
      <c r="C55" s="2076">
        <v>38.063200000000002</v>
      </c>
      <c r="D55" s="2076">
        <v>45.108800000000002</v>
      </c>
      <c r="E55" s="2076">
        <v>35.649535294117641</v>
      </c>
      <c r="F55" s="2076">
        <v>38.081417647058821</v>
      </c>
      <c r="G55" s="2077">
        <v>45.055194117647055</v>
      </c>
      <c r="H55" s="2073"/>
      <c r="I55" s="2073"/>
      <c r="J55" s="2071"/>
    </row>
    <row r="56" spans="1:10" ht="19.5" hidden="1" customHeight="1" x14ac:dyDescent="0.25">
      <c r="A56" s="2081">
        <v>42795</v>
      </c>
      <c r="B56" s="2076">
        <v>35.409799999999997</v>
      </c>
      <c r="C56" s="2076">
        <v>37.874099999999999</v>
      </c>
      <c r="D56" s="2076">
        <v>44.634500000000003</v>
      </c>
      <c r="E56" s="2076">
        <v>35.518218181818185</v>
      </c>
      <c r="F56" s="2076">
        <v>38.082045454545458</v>
      </c>
      <c r="G56" s="2077">
        <v>44.283445454545465</v>
      </c>
      <c r="H56" s="2073"/>
      <c r="I56" s="2073"/>
      <c r="J56" s="2071"/>
    </row>
    <row r="57" spans="1:10" ht="19.5" hidden="1" customHeight="1" x14ac:dyDescent="0.25">
      <c r="A57" s="2081">
        <v>42826</v>
      </c>
      <c r="B57" s="2076">
        <v>34.976799999999997</v>
      </c>
      <c r="C57" s="2076">
        <v>38.186100000000003</v>
      </c>
      <c r="D57" s="2076">
        <v>45.686300000000003</v>
      </c>
      <c r="E57" s="2076">
        <v>35.341865280975846</v>
      </c>
      <c r="F57" s="2076">
        <v>38.046381642788418</v>
      </c>
      <c r="G57" s="2077">
        <v>45.018340000000009</v>
      </c>
      <c r="H57" s="2073"/>
      <c r="I57" s="2073"/>
      <c r="J57" s="2071"/>
    </row>
    <row r="58" spans="1:10" ht="19.5" hidden="1" customHeight="1" x14ac:dyDescent="0.25">
      <c r="A58" s="2081">
        <v>42856</v>
      </c>
      <c r="B58" s="2076">
        <v>34.851870162663502</v>
      </c>
      <c r="C58" s="2076">
        <v>39.128784057020397</v>
      </c>
      <c r="D58" s="2076">
        <v>45.064499682939598</v>
      </c>
      <c r="E58" s="2076">
        <v>34.890059881176406</v>
      </c>
      <c r="F58" s="2076">
        <v>38.68710100759305</v>
      </c>
      <c r="G58" s="2077">
        <v>45.435134914290302</v>
      </c>
      <c r="H58" s="2073"/>
      <c r="I58" s="2073"/>
      <c r="J58" s="2071"/>
    </row>
    <row r="59" spans="1:10" ht="19.5" hidden="1" customHeight="1" x14ac:dyDescent="0.25">
      <c r="A59" s="2081">
        <v>42887</v>
      </c>
      <c r="B59" s="2076">
        <v>34.5229</v>
      </c>
      <c r="C59" s="2076">
        <v>39.524099999999997</v>
      </c>
      <c r="D59" s="2076">
        <v>44.7577</v>
      </c>
      <c r="E59" s="2076">
        <v>34.800409999999999</v>
      </c>
      <c r="F59" s="2076">
        <v>39.140869999999993</v>
      </c>
      <c r="G59" s="2077">
        <v>44.82938</v>
      </c>
      <c r="H59" s="2073"/>
      <c r="I59" s="2073"/>
      <c r="J59" s="2071"/>
    </row>
    <row r="60" spans="1:10" ht="19.5" hidden="1" customHeight="1" x14ac:dyDescent="0.25">
      <c r="A60" s="2081">
        <v>42917</v>
      </c>
      <c r="B60" s="2076">
        <v>33.548733264759299</v>
      </c>
      <c r="C60" s="2076">
        <v>39.3849534206581</v>
      </c>
      <c r="D60" s="2076">
        <v>45.033999999999999</v>
      </c>
      <c r="E60" s="2076">
        <v>34.180549203083785</v>
      </c>
      <c r="F60" s="2076">
        <v>39.487864448602764</v>
      </c>
      <c r="G60" s="2077">
        <v>44.922485714285699</v>
      </c>
      <c r="H60" s="2073"/>
      <c r="I60" s="2073"/>
      <c r="J60" s="2071"/>
    </row>
    <row r="61" spans="1:10" ht="19.5" hidden="1" customHeight="1" x14ac:dyDescent="0.25">
      <c r="A61" s="2081">
        <v>42948</v>
      </c>
      <c r="B61" s="2076">
        <v>32.787300000000002</v>
      </c>
      <c r="C61" s="2076">
        <v>39.066499999999998</v>
      </c>
      <c r="D61" s="2076">
        <v>42.859299999999998</v>
      </c>
      <c r="E61" s="2076">
        <v>33.180421739130431</v>
      </c>
      <c r="F61" s="2076">
        <v>39.31388260869565</v>
      </c>
      <c r="G61" s="2077">
        <v>43.486995652173917</v>
      </c>
      <c r="H61" s="2073"/>
      <c r="I61" s="2073"/>
      <c r="J61" s="2071"/>
    </row>
    <row r="62" spans="1:10" ht="19.5" hidden="1" customHeight="1" x14ac:dyDescent="0.25">
      <c r="A62" s="2081">
        <v>42979</v>
      </c>
      <c r="B62" s="2076">
        <v>34.026400000000002</v>
      </c>
      <c r="C62" s="2076">
        <v>40.460700000000003</v>
      </c>
      <c r="D62" s="2076">
        <v>45.773200000000003</v>
      </c>
      <c r="E62" s="2076">
        <v>33.407761904761912</v>
      </c>
      <c r="F62" s="2076">
        <v>39.949085714285715</v>
      </c>
      <c r="G62" s="2077">
        <v>44.671857142857142</v>
      </c>
      <c r="H62" s="2073"/>
      <c r="I62" s="2073"/>
      <c r="J62" s="2071"/>
    </row>
    <row r="63" spans="1:10" ht="19.5" hidden="1" customHeight="1" x14ac:dyDescent="0.25">
      <c r="A63" s="2081">
        <v>43009</v>
      </c>
      <c r="B63" s="2076">
        <v>34.401228180156799</v>
      </c>
      <c r="C63" s="2076">
        <v>40.082501301682697</v>
      </c>
      <c r="D63" s="2076">
        <v>45.769854284319898</v>
      </c>
      <c r="E63" s="2076">
        <v>34.104034675245558</v>
      </c>
      <c r="F63" s="2076">
        <v>40.199590538175357</v>
      </c>
      <c r="G63" s="2077">
        <v>45.33927401353904</v>
      </c>
      <c r="H63" s="2073"/>
      <c r="I63" s="2073"/>
      <c r="J63" s="2071"/>
    </row>
    <row r="64" spans="1:10" ht="19.5" hidden="1" customHeight="1" x14ac:dyDescent="0.25">
      <c r="A64" s="2081">
        <v>43040</v>
      </c>
      <c r="B64" s="2076">
        <v>33.734579598892601</v>
      </c>
      <c r="C64" s="2076">
        <v>40.039291988708797</v>
      </c>
      <c r="D64" s="2076">
        <v>45.722010797968302</v>
      </c>
      <c r="E64" s="2076">
        <v>34.106928979944634</v>
      </c>
      <c r="F64" s="2076">
        <v>40.117529599435436</v>
      </c>
      <c r="G64" s="2077">
        <v>45.421455539898425</v>
      </c>
      <c r="H64" s="2073"/>
      <c r="I64" s="2073"/>
      <c r="J64" s="2071"/>
    </row>
    <row r="65" spans="1:11" ht="19.5" hidden="1" customHeight="1" x14ac:dyDescent="0.25">
      <c r="A65" s="2081">
        <v>43070</v>
      </c>
      <c r="B65" s="2076">
        <v>33.5379</v>
      </c>
      <c r="C65" s="2076">
        <v>40.214599999999997</v>
      </c>
      <c r="D65" s="2076">
        <v>45.468400000000003</v>
      </c>
      <c r="E65" s="2076">
        <v>33.828320953241445</v>
      </c>
      <c r="F65" s="2076">
        <v>40.168991248647288</v>
      </c>
      <c r="G65" s="2077">
        <v>45.735172700872603</v>
      </c>
      <c r="H65" s="2073"/>
      <c r="I65" s="2073"/>
      <c r="J65" s="2071"/>
    </row>
    <row r="66" spans="1:11" ht="19.5" hidden="1" customHeight="1" x14ac:dyDescent="0.25">
      <c r="A66" s="2081">
        <v>43101</v>
      </c>
      <c r="B66" s="2076">
        <v>32.480818210228101</v>
      </c>
      <c r="C66" s="2076">
        <v>40.2809088373061</v>
      </c>
      <c r="D66" s="2076">
        <v>45.661305489043102</v>
      </c>
      <c r="E66" s="2076">
        <v>33.055817936079869</v>
      </c>
      <c r="F66" s="2076">
        <v>40.415731023658232</v>
      </c>
      <c r="G66" s="2077">
        <v>45.948293928183126</v>
      </c>
      <c r="H66" s="2073"/>
      <c r="I66" s="2073"/>
      <c r="J66" s="2071"/>
    </row>
    <row r="67" spans="1:11" ht="19.5" hidden="1" customHeight="1" x14ac:dyDescent="0.25">
      <c r="A67" s="2081">
        <v>43132</v>
      </c>
      <c r="B67" s="2076">
        <v>32.994788624026803</v>
      </c>
      <c r="C67" s="2076">
        <v>40.7561492827639</v>
      </c>
      <c r="D67" s="2076">
        <v>46.605897356788397</v>
      </c>
      <c r="E67" s="2076">
        <v>32.704925817044156</v>
      </c>
      <c r="F67" s="2076">
        <v>40.513011621783527</v>
      </c>
      <c r="G67" s="2077">
        <v>46.058259502874144</v>
      </c>
      <c r="H67" s="2073"/>
      <c r="I67" s="2073"/>
      <c r="J67" s="2071"/>
    </row>
    <row r="68" spans="1:11" ht="19.5" hidden="1" customHeight="1" x14ac:dyDescent="0.25">
      <c r="A68" s="2081">
        <v>43160</v>
      </c>
      <c r="B68" s="2076">
        <v>33.572660423001501</v>
      </c>
      <c r="C68" s="2076">
        <v>41.527312232172299</v>
      </c>
      <c r="D68" s="2076">
        <v>47.358333333333299</v>
      </c>
      <c r="E68" s="2076">
        <v>33.15001240109531</v>
      </c>
      <c r="F68" s="2076">
        <v>40.996229153912978</v>
      </c>
      <c r="G68" s="2077">
        <v>46.707406349206344</v>
      </c>
      <c r="H68" s="2073"/>
      <c r="I68" s="2073"/>
      <c r="J68" s="2071"/>
    </row>
    <row r="69" spans="1:11" ht="19.5" hidden="1" customHeight="1" x14ac:dyDescent="0.25">
      <c r="A69" s="2081">
        <v>43191</v>
      </c>
      <c r="B69" s="2076">
        <v>34.348300000000002</v>
      </c>
      <c r="C69" s="2076">
        <v>41.373199999999997</v>
      </c>
      <c r="D69" s="2076">
        <v>47.132399999999997</v>
      </c>
      <c r="E69" s="2076">
        <v>33.836635857442268</v>
      </c>
      <c r="F69" s="2076">
        <v>41.620513443475453</v>
      </c>
      <c r="G69" s="2077">
        <v>47.856737634709802</v>
      </c>
      <c r="H69" s="2073"/>
      <c r="I69" s="2073"/>
      <c r="J69" s="2071"/>
    </row>
    <row r="70" spans="1:11" ht="19.5" hidden="1" customHeight="1" x14ac:dyDescent="0.25">
      <c r="A70" s="2081">
        <v>43221</v>
      </c>
      <c r="B70" s="2076">
        <v>34.345210000000002</v>
      </c>
      <c r="C70" s="2076">
        <v>40.440089999999998</v>
      </c>
      <c r="D70" s="2076">
        <v>46.268230000000003</v>
      </c>
      <c r="E70" s="2076">
        <v>34.573513267664048</v>
      </c>
      <c r="F70" s="2076">
        <v>40.915333789334746</v>
      </c>
      <c r="G70" s="2077">
        <v>46.906047055101276</v>
      </c>
      <c r="H70" s="2073"/>
      <c r="I70" s="2073"/>
      <c r="J70" s="2071"/>
    </row>
    <row r="71" spans="1:11" ht="1.5" hidden="1" customHeight="1" x14ac:dyDescent="0.25">
      <c r="A71" s="2081">
        <v>43252</v>
      </c>
      <c r="B71" s="2076">
        <v>34.622803076115098</v>
      </c>
      <c r="C71" s="2076">
        <v>40.556923716048203</v>
      </c>
      <c r="D71" s="2076">
        <v>45.669653365674797</v>
      </c>
      <c r="E71" s="2076">
        <v>34.532389646596961</v>
      </c>
      <c r="F71" s="2076">
        <v>40.458717016002893</v>
      </c>
      <c r="G71" s="2077">
        <v>46.103840695727591</v>
      </c>
      <c r="H71" s="2073"/>
      <c r="I71" s="2073"/>
      <c r="J71" s="2071"/>
    </row>
    <row r="72" spans="1:11" ht="19.5" hidden="1" customHeight="1" x14ac:dyDescent="0.25">
      <c r="A72" s="2082">
        <v>43282</v>
      </c>
      <c r="B72" s="2076">
        <v>34.212637049245103</v>
      </c>
      <c r="C72" s="2076">
        <v>40.139166161748498</v>
      </c>
      <c r="D72" s="2076">
        <v>44.811594018839102</v>
      </c>
      <c r="E72" s="2076">
        <v>34.336399252312212</v>
      </c>
      <c r="F72" s="2076">
        <v>40.237238920168437</v>
      </c>
      <c r="G72" s="2077">
        <v>45.543328217988524</v>
      </c>
      <c r="H72" s="2073"/>
      <c r="I72" s="2073"/>
      <c r="J72" s="2071"/>
    </row>
    <row r="73" spans="1:11" ht="19.5" hidden="1" customHeight="1" x14ac:dyDescent="0.25">
      <c r="A73" s="2082">
        <v>43313</v>
      </c>
      <c r="B73" s="2076">
        <v>34.280999999999999</v>
      </c>
      <c r="C73" s="2076">
        <v>40.188000000000002</v>
      </c>
      <c r="D73" s="2076">
        <v>45.093000000000004</v>
      </c>
      <c r="E73" s="2076">
        <v>34.412999999999997</v>
      </c>
      <c r="F73" s="2076">
        <v>39.881</v>
      </c>
      <c r="G73" s="2077">
        <v>44.606000000000002</v>
      </c>
      <c r="H73" s="2073"/>
      <c r="I73" s="2073"/>
      <c r="J73" s="2071"/>
    </row>
    <row r="74" spans="1:11" ht="19.5" hidden="1" customHeight="1" x14ac:dyDescent="0.25">
      <c r="A74" s="2082">
        <v>43344</v>
      </c>
      <c r="B74" s="2076">
        <v>34.443729233604301</v>
      </c>
      <c r="C74" s="2076">
        <v>40.012458502721202</v>
      </c>
      <c r="D74" s="2076">
        <v>44.893739873001998</v>
      </c>
      <c r="E74" s="2076">
        <v>34.363713944726008</v>
      </c>
      <c r="F74" s="2076">
        <v>40.111693106209074</v>
      </c>
      <c r="G74" s="2077">
        <v>45.04532767688513</v>
      </c>
      <c r="H74" s="2073"/>
      <c r="I74" s="2073"/>
      <c r="J74" s="2071"/>
    </row>
    <row r="75" spans="1:11" ht="19.5" hidden="1" customHeight="1" x14ac:dyDescent="0.25">
      <c r="A75" s="2082">
        <v>43374</v>
      </c>
      <c r="B75" s="2076">
        <v>34.583799999999997</v>
      </c>
      <c r="C75" s="2076">
        <v>39.361699999999999</v>
      </c>
      <c r="D75" s="2076">
        <v>44.2378</v>
      </c>
      <c r="E75" s="2076">
        <v>34.523596756250789</v>
      </c>
      <c r="F75" s="2076">
        <v>39.723202982616449</v>
      </c>
      <c r="G75" s="2077">
        <v>45.170135989620547</v>
      </c>
      <c r="H75" s="2073"/>
      <c r="I75" s="2073"/>
      <c r="J75" s="2071"/>
    </row>
    <row r="76" spans="1:11" ht="19.5" hidden="1" customHeight="1" x14ac:dyDescent="0.25">
      <c r="A76" s="2082">
        <v>43405</v>
      </c>
      <c r="B76" s="2076">
        <v>34.4111894121868</v>
      </c>
      <c r="C76" s="2076">
        <v>39.295071058899097</v>
      </c>
      <c r="D76" s="2076">
        <v>44.240662015904299</v>
      </c>
      <c r="E76" s="2076">
        <v>34.512826628970885</v>
      </c>
      <c r="F76" s="2076">
        <v>39.26323147100171</v>
      </c>
      <c r="G76" s="2077">
        <v>44.828456405771696</v>
      </c>
      <c r="H76" s="2073"/>
      <c r="I76" s="2073"/>
      <c r="J76" s="2071"/>
      <c r="K76" s="2083"/>
    </row>
    <row r="77" spans="1:11" ht="19.5" hidden="1" customHeight="1" x14ac:dyDescent="0.25">
      <c r="A77" s="2082">
        <v>43435</v>
      </c>
      <c r="B77" s="2076">
        <v>34.405319368256798</v>
      </c>
      <c r="C77" s="2076">
        <v>39.335050470011502</v>
      </c>
      <c r="D77" s="2076">
        <v>43.989942956926697</v>
      </c>
      <c r="E77" s="2076">
        <v>34.368018452963014</v>
      </c>
      <c r="F77" s="2076">
        <v>39.20355264472532</v>
      </c>
      <c r="G77" s="2077">
        <v>43.755565078908106</v>
      </c>
      <c r="H77" s="2073"/>
      <c r="I77" s="2073"/>
      <c r="J77" s="2071"/>
    </row>
    <row r="78" spans="1:11" ht="19.5" hidden="1" customHeight="1" x14ac:dyDescent="0.25">
      <c r="A78" s="2082">
        <v>43466</v>
      </c>
      <c r="B78" s="2076">
        <v>33.991093358141498</v>
      </c>
      <c r="C78" s="2076">
        <v>39.323886949481</v>
      </c>
      <c r="D78" s="2076">
        <v>45.041925566952997</v>
      </c>
      <c r="E78" s="2076">
        <v>34.23729136617164</v>
      </c>
      <c r="F78" s="2076">
        <v>39.197501841982486</v>
      </c>
      <c r="G78" s="2077">
        <v>44.399151819022727</v>
      </c>
      <c r="H78" s="2073"/>
      <c r="I78" s="2073"/>
      <c r="J78" s="2071"/>
    </row>
    <row r="79" spans="1:11" ht="19.5" hidden="1" customHeight="1" x14ac:dyDescent="0.25">
      <c r="A79" s="2082">
        <v>43497</v>
      </c>
      <c r="B79" s="2076">
        <v>34.149700000000003</v>
      </c>
      <c r="C79" s="2076">
        <v>39.033099999999997</v>
      </c>
      <c r="D79" s="2076">
        <v>45.859099999999998</v>
      </c>
      <c r="E79" s="2076">
        <v>34.229295268628817</v>
      </c>
      <c r="F79" s="2076">
        <v>38.929378848006387</v>
      </c>
      <c r="G79" s="2077">
        <v>44.79150339613107</v>
      </c>
      <c r="H79" s="2073"/>
      <c r="I79" s="2073"/>
      <c r="J79" s="2071"/>
    </row>
    <row r="80" spans="1:11" ht="19.5" hidden="1" customHeight="1" x14ac:dyDescent="0.25">
      <c r="A80" s="2082">
        <v>43525</v>
      </c>
      <c r="B80" s="2076">
        <v>34.9</v>
      </c>
      <c r="C80" s="2076">
        <v>39.131700000000002</v>
      </c>
      <c r="D80" s="2076">
        <v>45.6539</v>
      </c>
      <c r="E80" s="2076">
        <v>34.639700610972319</v>
      </c>
      <c r="F80" s="2076">
        <v>39.212850891690266</v>
      </c>
      <c r="G80" s="2077">
        <v>45.881945824758027</v>
      </c>
      <c r="H80" s="2073"/>
      <c r="I80" s="2073"/>
      <c r="J80" s="2071"/>
    </row>
    <row r="81" spans="1:10" ht="19.5" hidden="1" customHeight="1" x14ac:dyDescent="0.25">
      <c r="A81" s="2082">
        <v>43556</v>
      </c>
      <c r="B81" s="2076">
        <v>34.965494822417497</v>
      </c>
      <c r="C81" s="2076">
        <v>39.264092657240198</v>
      </c>
      <c r="D81" s="2076">
        <v>45.745815807861497</v>
      </c>
      <c r="E81" s="2076">
        <v>34.864640851315365</v>
      </c>
      <c r="F81" s="2076">
        <v>39.187343978144767</v>
      </c>
      <c r="G81" s="2077">
        <v>45.720761925753031</v>
      </c>
      <c r="H81" s="2073"/>
      <c r="I81" s="2073"/>
      <c r="J81" s="2071"/>
    </row>
    <row r="82" spans="1:10" ht="19.5" hidden="1" customHeight="1" x14ac:dyDescent="0.25">
      <c r="A82" s="2082">
        <v>43586</v>
      </c>
      <c r="B82" s="2076">
        <v>35.584048625981303</v>
      </c>
      <c r="C82" s="2076">
        <v>39.693778449582403</v>
      </c>
      <c r="D82" s="2076">
        <v>45.059566248426201</v>
      </c>
      <c r="E82" s="2076">
        <v>35.19</v>
      </c>
      <c r="F82" s="2076">
        <v>39.449215675303357</v>
      </c>
      <c r="G82" s="2077">
        <v>45.403155239354653</v>
      </c>
      <c r="H82" s="2073"/>
      <c r="I82" s="2073"/>
      <c r="J82" s="2071"/>
    </row>
    <row r="83" spans="1:10" ht="19.5" hidden="1" customHeight="1" x14ac:dyDescent="0.25">
      <c r="A83" s="2082">
        <v>43617</v>
      </c>
      <c r="B83" s="2076">
        <v>35.577738850702303</v>
      </c>
      <c r="C83" s="2076">
        <v>40.465173168891198</v>
      </c>
      <c r="D83" s="2076">
        <v>45.275914117117097</v>
      </c>
      <c r="E83" s="2076">
        <v>35.61529092385522</v>
      </c>
      <c r="F83" s="2076">
        <v>40.257024213850194</v>
      </c>
      <c r="G83" s="2077">
        <v>45.353893178479169</v>
      </c>
      <c r="H83" s="2073"/>
      <c r="I83" s="2073"/>
      <c r="J83" s="2071"/>
    </row>
    <row r="84" spans="1:10" ht="19.5" hidden="1" customHeight="1" x14ac:dyDescent="0.25">
      <c r="A84" s="2082">
        <v>43647</v>
      </c>
      <c r="B84" s="2076">
        <v>35.9611609885768</v>
      </c>
      <c r="C84" s="2076">
        <v>40.325375712908098</v>
      </c>
      <c r="D84" s="2076">
        <v>44.049014194785997</v>
      </c>
      <c r="E84" s="2076">
        <v>35.888664742203112</v>
      </c>
      <c r="F84" s="2076">
        <v>40.336605098421629</v>
      </c>
      <c r="G84" s="2077">
        <v>45.016437508316478</v>
      </c>
      <c r="H84" s="2073"/>
      <c r="I84" s="2073"/>
      <c r="J84" s="2071"/>
    </row>
    <row r="85" spans="1:10" ht="19.5" hidden="1" customHeight="1" x14ac:dyDescent="0.25">
      <c r="A85" s="2082">
        <v>43678</v>
      </c>
      <c r="B85" s="2076">
        <v>36.199168531427603</v>
      </c>
      <c r="C85" s="2076">
        <v>40.1265770018029</v>
      </c>
      <c r="D85" s="2076">
        <v>44.402774012304398</v>
      </c>
      <c r="E85" s="2076">
        <v>36.050330316214868</v>
      </c>
      <c r="F85" s="2076">
        <v>40.169406916893166</v>
      </c>
      <c r="G85" s="2077">
        <v>44.014220132303699</v>
      </c>
      <c r="H85" s="2073"/>
      <c r="I85" s="2073"/>
      <c r="J85" s="2071"/>
    </row>
    <row r="86" spans="1:10" ht="19.5" hidden="1" customHeight="1" x14ac:dyDescent="0.25">
      <c r="A86" s="2082">
        <v>43709</v>
      </c>
      <c r="B86" s="2076">
        <v>36.634</v>
      </c>
      <c r="C86" s="2076">
        <v>40.124600000000001</v>
      </c>
      <c r="D86" s="2076">
        <v>45.24</v>
      </c>
      <c r="E86" s="2076">
        <v>36.365211867007119</v>
      </c>
      <c r="F86" s="2076">
        <v>40.102707125820302</v>
      </c>
      <c r="G86" s="2077">
        <v>45.181975269512371</v>
      </c>
      <c r="H86" s="2073"/>
      <c r="I86" s="2073"/>
      <c r="J86" s="2071"/>
    </row>
    <row r="87" spans="1:10" ht="19.5" hidden="1" customHeight="1" x14ac:dyDescent="0.25">
      <c r="A87" s="2082">
        <v>43739</v>
      </c>
      <c r="B87" s="2076">
        <v>36.360700000000001</v>
      </c>
      <c r="C87" s="2076">
        <v>40.732300000000002</v>
      </c>
      <c r="D87" s="2076">
        <v>47.278700000000001</v>
      </c>
      <c r="E87" s="2076">
        <v>36.508000000000003</v>
      </c>
      <c r="F87" s="2076">
        <v>40.41405598053224</v>
      </c>
      <c r="G87" s="2077">
        <v>46.231195987678554</v>
      </c>
      <c r="H87" s="2073"/>
      <c r="I87" s="2073"/>
      <c r="J87" s="2071"/>
    </row>
    <row r="88" spans="1:10" ht="19.5" hidden="1" customHeight="1" x14ac:dyDescent="0.25">
      <c r="A88" s="2082">
        <v>43770</v>
      </c>
      <c r="B88" s="2076">
        <v>36.834099999999999</v>
      </c>
      <c r="C88" s="2076">
        <v>40.567999999999998</v>
      </c>
      <c r="D88" s="2076">
        <v>47.641399999999997</v>
      </c>
      <c r="E88" s="2076">
        <v>36.664968421052635</v>
      </c>
      <c r="F88" s="2076">
        <v>40.549057894736841</v>
      </c>
      <c r="G88" s="2077">
        <v>47.396378947368419</v>
      </c>
      <c r="H88" s="2073"/>
      <c r="I88" s="2073"/>
      <c r="J88" s="2071"/>
    </row>
    <row r="89" spans="1:10" ht="17.25" hidden="1" customHeight="1" x14ac:dyDescent="0.25">
      <c r="A89" s="2082">
        <v>43800</v>
      </c>
      <c r="B89" s="2076">
        <v>36.595100000000002</v>
      </c>
      <c r="C89" s="2076">
        <v>41.026899999999998</v>
      </c>
      <c r="D89" s="2076">
        <v>48.259</v>
      </c>
      <c r="E89" s="2076">
        <v>36.722470000000001</v>
      </c>
      <c r="F89" s="2076">
        <v>40.824490000000004</v>
      </c>
      <c r="G89" s="2077">
        <v>48.260509999999996</v>
      </c>
      <c r="H89" s="2073"/>
      <c r="I89" s="2073"/>
      <c r="J89" s="2071"/>
    </row>
    <row r="90" spans="1:10" ht="19.5" hidden="1" customHeight="1" x14ac:dyDescent="0.25">
      <c r="A90" s="2082">
        <v>43831</v>
      </c>
      <c r="B90" s="2076">
        <v>37.0152</v>
      </c>
      <c r="C90" s="2076">
        <v>40.807299999999998</v>
      </c>
      <c r="D90" s="2076">
        <v>48.453600000000002</v>
      </c>
      <c r="E90" s="2076">
        <v>36.758599999999994</v>
      </c>
      <c r="F90" s="2076">
        <v>40.814952380952384</v>
      </c>
      <c r="G90" s="2077">
        <v>48.139752380952373</v>
      </c>
      <c r="H90" s="2073"/>
      <c r="I90" s="2073"/>
      <c r="J90" s="2071"/>
    </row>
    <row r="91" spans="1:10" ht="19.5" hidden="1" customHeight="1" x14ac:dyDescent="0.25">
      <c r="A91" s="2082">
        <v>43862</v>
      </c>
      <c r="B91" s="2076">
        <v>37.600099999999998</v>
      </c>
      <c r="C91" s="2076">
        <v>41.421799999999998</v>
      </c>
      <c r="D91" s="2076">
        <v>48.520400000000002</v>
      </c>
      <c r="E91" s="2076">
        <v>37.397157894736836</v>
      </c>
      <c r="F91" s="2076">
        <v>40.851457894736846</v>
      </c>
      <c r="G91" s="2077">
        <v>48.623510526315791</v>
      </c>
      <c r="H91" s="2073"/>
      <c r="I91" s="2073"/>
      <c r="J91" s="2071"/>
    </row>
    <row r="92" spans="1:10" ht="19.5" hidden="1" customHeight="1" x14ac:dyDescent="0.25">
      <c r="A92" s="2082">
        <v>43891</v>
      </c>
      <c r="B92" s="2076">
        <v>39.718135444410898</v>
      </c>
      <c r="C92" s="2076">
        <v>43.737735625710897</v>
      </c>
      <c r="D92" s="2076">
        <v>48.9</v>
      </c>
      <c r="E92" s="2076">
        <v>38.627043614872825</v>
      </c>
      <c r="F92" s="2076">
        <v>42.820633715211315</v>
      </c>
      <c r="G92" s="2077">
        <v>47.960056215621876</v>
      </c>
      <c r="H92" s="2073"/>
      <c r="I92" s="2073"/>
      <c r="J92" s="2071"/>
    </row>
    <row r="93" spans="1:10" ht="19.5" hidden="1" customHeight="1" x14ac:dyDescent="0.25">
      <c r="A93" s="2082">
        <v>43922</v>
      </c>
      <c r="B93" s="2076">
        <v>40.504094342929903</v>
      </c>
      <c r="C93" s="2076">
        <v>44.090508975852103</v>
      </c>
      <c r="D93" s="2076">
        <v>50.517414653175599</v>
      </c>
      <c r="E93" s="2076">
        <v>40.106428557935907</v>
      </c>
      <c r="F93" s="2076">
        <v>43.69890446230324</v>
      </c>
      <c r="G93" s="2077">
        <v>49.896000000000001</v>
      </c>
      <c r="H93" s="2073"/>
      <c r="I93" s="2073"/>
      <c r="J93" s="2071"/>
    </row>
    <row r="94" spans="1:10" ht="19.5" hidden="1" customHeight="1" x14ac:dyDescent="0.25">
      <c r="A94" s="2082">
        <v>43952</v>
      </c>
      <c r="B94" s="2076">
        <v>40.357300000000002</v>
      </c>
      <c r="C94" s="2076">
        <v>44.873800000000003</v>
      </c>
      <c r="D94" s="2076">
        <v>49.818899999999999</v>
      </c>
      <c r="E94" s="2076">
        <v>40.400093124051679</v>
      </c>
      <c r="F94" s="2076">
        <v>44.100329773291634</v>
      </c>
      <c r="G94" s="2077">
        <v>49.686988814684298</v>
      </c>
      <c r="H94" s="2073"/>
      <c r="I94" s="2073"/>
      <c r="J94" s="2071"/>
    </row>
    <row r="95" spans="1:10" ht="19.5" hidden="1" customHeight="1" x14ac:dyDescent="0.25">
      <c r="A95" s="2082">
        <v>43983</v>
      </c>
      <c r="B95" s="2076">
        <v>40.464399999999998</v>
      </c>
      <c r="C95" s="2076">
        <v>45.514400000000002</v>
      </c>
      <c r="D95" s="2076">
        <v>50.085099999999997</v>
      </c>
      <c r="E95" s="2076">
        <v>40.281868181818183</v>
      </c>
      <c r="F95" s="2076">
        <v>45.41628636363636</v>
      </c>
      <c r="G95" s="2077">
        <v>50.545909999999992</v>
      </c>
      <c r="H95" s="2073"/>
      <c r="I95" s="2073"/>
      <c r="J95" s="2071"/>
    </row>
    <row r="96" spans="1:10" ht="19.5" hidden="1" customHeight="1" x14ac:dyDescent="0.25">
      <c r="A96" s="2082">
        <v>44013</v>
      </c>
      <c r="B96" s="2076">
        <v>40.024299999999997</v>
      </c>
      <c r="C96" s="2076">
        <v>47.6768</v>
      </c>
      <c r="D96" s="2076">
        <v>52.789700000000003</v>
      </c>
      <c r="E96" s="2076">
        <v>40.30767391304348</v>
      </c>
      <c r="F96" s="2076">
        <v>46.268439130434778</v>
      </c>
      <c r="G96" s="2077">
        <v>51.197647826086957</v>
      </c>
      <c r="H96" s="2073"/>
      <c r="I96" s="2073"/>
      <c r="J96" s="2071"/>
    </row>
    <row r="97" spans="1:11" ht="19.5" hidden="1" customHeight="1" x14ac:dyDescent="0.25">
      <c r="A97" s="2082">
        <v>44044</v>
      </c>
      <c r="B97" s="2076">
        <v>39.926400000000001</v>
      </c>
      <c r="C97" s="2076">
        <v>47.619799999999998</v>
      </c>
      <c r="D97" s="2076">
        <v>53.223999999999997</v>
      </c>
      <c r="E97" s="2076">
        <v>40.021521875952288</v>
      </c>
      <c r="F97" s="2076">
        <v>47.368000000000002</v>
      </c>
      <c r="G97" s="2077">
        <v>52.694074967172824</v>
      </c>
      <c r="H97" s="2073"/>
      <c r="I97" s="2073"/>
      <c r="J97" s="2071"/>
    </row>
    <row r="98" spans="1:11" ht="19.5" hidden="1" customHeight="1" x14ac:dyDescent="0.25">
      <c r="A98" s="2082">
        <v>44075</v>
      </c>
      <c r="B98" s="2076">
        <v>40.199300000000001</v>
      </c>
      <c r="C98" s="2076">
        <v>47.2333</v>
      </c>
      <c r="D98" s="2076">
        <v>51.714300000000001</v>
      </c>
      <c r="E98" s="2076">
        <v>40.035526958676435</v>
      </c>
      <c r="F98" s="2076">
        <v>47.272187413672803</v>
      </c>
      <c r="G98" s="2077">
        <v>52.115131147436983</v>
      </c>
      <c r="H98" s="2073"/>
      <c r="I98" s="2073"/>
      <c r="J98" s="2071"/>
    </row>
    <row r="99" spans="1:11" ht="19.5" hidden="1" customHeight="1" x14ac:dyDescent="0.25">
      <c r="A99" s="2082">
        <v>44105</v>
      </c>
      <c r="B99" s="2076">
        <v>40.319200000000002</v>
      </c>
      <c r="C99" s="2076">
        <v>47.106000000000002</v>
      </c>
      <c r="D99" s="2076">
        <v>52.3658</v>
      </c>
      <c r="E99" s="2076">
        <v>40.176067995457963</v>
      </c>
      <c r="F99" s="2076">
        <v>47.335008685508427</v>
      </c>
      <c r="G99" s="2077">
        <v>52.255690113987974</v>
      </c>
      <c r="H99" s="2073"/>
      <c r="I99" s="2073"/>
      <c r="J99" s="2071"/>
    </row>
    <row r="100" spans="1:11" ht="19.5" hidden="1" customHeight="1" x14ac:dyDescent="0.25">
      <c r="A100" s="2082">
        <v>44136</v>
      </c>
      <c r="B100" s="2076">
        <v>40.192666344755501</v>
      </c>
      <c r="C100" s="2076">
        <v>48.166528332071799</v>
      </c>
      <c r="D100" s="2076">
        <v>53.766146952768104</v>
      </c>
      <c r="E100" s="2076">
        <v>40.237446849727796</v>
      </c>
      <c r="F100" s="2076">
        <v>47.698795024287293</v>
      </c>
      <c r="G100" s="2077">
        <v>53.304160365935168</v>
      </c>
      <c r="H100" s="2073"/>
      <c r="I100" s="2073"/>
      <c r="J100" s="2071"/>
    </row>
    <row r="101" spans="1:11" ht="19.5" hidden="1" customHeight="1" x14ac:dyDescent="0.25">
      <c r="A101" s="2082">
        <v>44166</v>
      </c>
      <c r="B101" s="2076">
        <v>39.7428714262265</v>
      </c>
      <c r="C101" s="2076">
        <v>48.852440459461398</v>
      </c>
      <c r="D101" s="2076">
        <v>54.25</v>
      </c>
      <c r="E101" s="2076">
        <v>39.905860777478523</v>
      </c>
      <c r="F101" s="2076">
        <v>48.594231956875554</v>
      </c>
      <c r="G101" s="2077">
        <v>53.692999999999998</v>
      </c>
      <c r="H101" s="2073"/>
      <c r="I101" s="2073"/>
      <c r="J101" s="2071"/>
    </row>
    <row r="102" spans="1:11" s="2005" customFormat="1" ht="19.5" hidden="1" customHeight="1" x14ac:dyDescent="0.25">
      <c r="A102" s="2082">
        <v>44197</v>
      </c>
      <c r="B102" s="2076">
        <v>40.0188656713783</v>
      </c>
      <c r="C102" s="2076">
        <v>48.4889748961116</v>
      </c>
      <c r="D102" s="2076">
        <v>54.871881584916402</v>
      </c>
      <c r="E102" s="2076">
        <v>39.765178731238876</v>
      </c>
      <c r="F102" s="2076">
        <v>48.479978144215558</v>
      </c>
      <c r="G102" s="2077">
        <v>54.326980984698423</v>
      </c>
      <c r="H102" s="2084"/>
      <c r="I102" s="2084"/>
      <c r="J102" s="2084"/>
    </row>
    <row r="103" spans="1:11" s="2005" customFormat="1" ht="19.5" hidden="1" customHeight="1" x14ac:dyDescent="0.25">
      <c r="A103" s="2082">
        <v>44228</v>
      </c>
      <c r="B103" s="2076">
        <v>40.162300000000002</v>
      </c>
      <c r="C103" s="2076">
        <v>48.846800000000002</v>
      </c>
      <c r="D103" s="2076">
        <v>56.051499999999997</v>
      </c>
      <c r="E103" s="2076">
        <v>40.124645688548021</v>
      </c>
      <c r="F103" s="2076">
        <v>48.572958843022903</v>
      </c>
      <c r="G103" s="2077">
        <v>55.72716613847448</v>
      </c>
      <c r="H103" s="2084"/>
      <c r="I103" s="2084"/>
      <c r="J103" s="2084"/>
    </row>
    <row r="104" spans="1:11" s="2005" customFormat="1" ht="19.5" hidden="1" customHeight="1" x14ac:dyDescent="0.25">
      <c r="A104" s="2082">
        <v>44256</v>
      </c>
      <c r="B104" s="2076">
        <v>40.825365207327998</v>
      </c>
      <c r="C104" s="2076">
        <v>47.941386665206899</v>
      </c>
      <c r="D104" s="2076">
        <v>56.22</v>
      </c>
      <c r="E104" s="2076">
        <v>40.557661036953753</v>
      </c>
      <c r="F104" s="2076">
        <v>48.341658857693858</v>
      </c>
      <c r="G104" s="2077">
        <v>56.27088260384236</v>
      </c>
      <c r="H104" s="2084"/>
      <c r="I104" s="2084"/>
      <c r="J104" s="2084"/>
    </row>
    <row r="105" spans="1:11" s="2005" customFormat="1" ht="19.5" hidden="1" customHeight="1" x14ac:dyDescent="0.25">
      <c r="A105" s="2082">
        <v>44287</v>
      </c>
      <c r="B105" s="2076">
        <v>40.754864843957797</v>
      </c>
      <c r="C105" s="2076">
        <v>49.431517701281201</v>
      </c>
      <c r="D105" s="2076">
        <v>56.900568941216797</v>
      </c>
      <c r="E105" s="2076">
        <v>40.835138997225151</v>
      </c>
      <c r="F105" s="2076">
        <v>48.88631523642276</v>
      </c>
      <c r="G105" s="2077">
        <v>56.613028379829132</v>
      </c>
      <c r="H105" s="2084"/>
      <c r="I105" s="2084"/>
      <c r="J105" s="2084"/>
    </row>
    <row r="106" spans="1:11" s="2005" customFormat="1" ht="19.5" hidden="1" customHeight="1" x14ac:dyDescent="0.25">
      <c r="A106" s="2082">
        <v>44317</v>
      </c>
      <c r="B106" s="2076">
        <v>40.901206552797298</v>
      </c>
      <c r="C106" s="2076">
        <v>49.977445962784302</v>
      </c>
      <c r="D106" s="2076">
        <v>58.2242280445641</v>
      </c>
      <c r="E106" s="2076">
        <v>40.853913669137604</v>
      </c>
      <c r="F106" s="2076">
        <v>49.682558435459569</v>
      </c>
      <c r="G106" s="2077">
        <v>57.620838019660198</v>
      </c>
      <c r="H106" s="2084"/>
      <c r="I106" s="2084"/>
      <c r="J106" s="2084"/>
    </row>
    <row r="107" spans="1:11" s="2005" customFormat="1" ht="19.5" hidden="1" customHeight="1" x14ac:dyDescent="0.25">
      <c r="A107" s="2082">
        <v>44348</v>
      </c>
      <c r="B107" s="2076">
        <v>43.027070648070001</v>
      </c>
      <c r="C107" s="2076">
        <v>51.347501004925199</v>
      </c>
      <c r="D107" s="2076">
        <v>59.708872667479298</v>
      </c>
      <c r="E107" s="2076">
        <v>41.415773790750308</v>
      </c>
      <c r="F107" s="2076">
        <v>49.999477789233509</v>
      </c>
      <c r="G107" s="2077">
        <v>58.220417894889188</v>
      </c>
      <c r="H107" s="2084"/>
      <c r="I107" s="2084"/>
      <c r="J107" s="2084"/>
    </row>
    <row r="108" spans="1:11" s="2005" customFormat="1" ht="19.5" customHeight="1" x14ac:dyDescent="0.25">
      <c r="A108" s="2082">
        <v>44378</v>
      </c>
      <c r="B108" s="2076">
        <v>42.9559062278109</v>
      </c>
      <c r="C108" s="2076">
        <v>51.215824389474399</v>
      </c>
      <c r="D108" s="2076">
        <v>59.832957204315797</v>
      </c>
      <c r="E108" s="2076">
        <v>43.06015514325059</v>
      </c>
      <c r="F108" s="2076">
        <v>51.056875584969163</v>
      </c>
      <c r="G108" s="2077">
        <v>59.585281413306376</v>
      </c>
      <c r="H108" s="2084"/>
      <c r="I108" s="2084"/>
      <c r="J108" s="2084"/>
    </row>
    <row r="109" spans="1:11" s="2005" customFormat="1" ht="19.5" customHeight="1" x14ac:dyDescent="0.25">
      <c r="A109" s="2082">
        <v>44409</v>
      </c>
      <c r="B109" s="2076">
        <v>42.882636160066902</v>
      </c>
      <c r="C109" s="2076">
        <v>50.823942252825503</v>
      </c>
      <c r="D109" s="2076">
        <v>59.229080150937698</v>
      </c>
      <c r="E109" s="2076">
        <v>42.947233104736604</v>
      </c>
      <c r="F109" s="2076">
        <v>50.698222615897926</v>
      </c>
      <c r="G109" s="2077">
        <v>59.412876594283688</v>
      </c>
      <c r="H109" s="2084"/>
      <c r="I109" s="2084"/>
      <c r="J109" s="2084"/>
    </row>
    <row r="110" spans="1:11" s="2005" customFormat="1" ht="19.5" customHeight="1" x14ac:dyDescent="0.25">
      <c r="A110" s="2082">
        <v>44440</v>
      </c>
      <c r="B110" s="2076">
        <v>43.003816975309299</v>
      </c>
      <c r="C110" s="2076">
        <v>50.087948575586402</v>
      </c>
      <c r="D110" s="2076">
        <v>58.135339711710699</v>
      </c>
      <c r="E110" s="2076">
        <v>42.871738650588391</v>
      </c>
      <c r="F110" s="2076">
        <v>50.650820746178553</v>
      </c>
      <c r="G110" s="2077">
        <v>59.034430490104569</v>
      </c>
      <c r="H110" s="2085"/>
      <c r="I110" s="2085"/>
      <c r="J110" s="2085"/>
    </row>
    <row r="111" spans="1:11" s="2005" customFormat="1" ht="19.5" customHeight="1" x14ac:dyDescent="0.25">
      <c r="A111" s="2082">
        <v>44470</v>
      </c>
      <c r="B111" s="2076">
        <v>43.208891174120403</v>
      </c>
      <c r="C111" s="2076">
        <v>50.453174712862399</v>
      </c>
      <c r="D111" s="2076">
        <v>59.624644474157499</v>
      </c>
      <c r="E111" s="2076">
        <v>43.057206213872</v>
      </c>
      <c r="F111" s="2076">
        <v>50.091822703950847</v>
      </c>
      <c r="G111" s="2077">
        <v>59.036279901256499</v>
      </c>
      <c r="H111" s="2084"/>
      <c r="I111" s="2084"/>
      <c r="J111" s="2084"/>
      <c r="K111" s="2005" t="s">
        <v>3802</v>
      </c>
    </row>
    <row r="112" spans="1:11" s="2005" customFormat="1" ht="19.5" customHeight="1" x14ac:dyDescent="0.25">
      <c r="A112" s="2082">
        <v>44501</v>
      </c>
      <c r="B112" s="2076">
        <v>43.422478518608301</v>
      </c>
      <c r="C112" s="2076">
        <v>49.2600461909594</v>
      </c>
      <c r="D112" s="2076">
        <v>58.000315497213897</v>
      </c>
      <c r="E112" s="2076">
        <v>43.380805086512019</v>
      </c>
      <c r="F112" s="2076">
        <v>49.55054225676448</v>
      </c>
      <c r="G112" s="2077">
        <v>58.418116871010589</v>
      </c>
      <c r="H112" s="2084"/>
      <c r="I112" s="2084"/>
      <c r="J112" s="2084"/>
    </row>
    <row r="113" spans="1:10" s="2005" customFormat="1" ht="19.5" customHeight="1" x14ac:dyDescent="0.25">
      <c r="A113" s="2082">
        <v>44531</v>
      </c>
      <c r="B113" s="2076">
        <v>43.703561199231402</v>
      </c>
      <c r="C113" s="2076">
        <v>49.636204052269299</v>
      </c>
      <c r="D113" s="2076">
        <v>58.512821393570697</v>
      </c>
      <c r="E113" s="2076">
        <v>43.629060299986747</v>
      </c>
      <c r="F113" s="2076">
        <v>49.488878686839499</v>
      </c>
      <c r="G113" s="2077">
        <v>58.185240813401336</v>
      </c>
      <c r="H113" s="2084"/>
      <c r="I113" s="2084"/>
      <c r="J113" s="2084"/>
    </row>
    <row r="114" spans="1:10" s="2005" customFormat="1" ht="19.5" customHeight="1" x14ac:dyDescent="0.25">
      <c r="A114" s="2082">
        <v>44562</v>
      </c>
      <c r="B114" s="2076">
        <v>43.594100467290801</v>
      </c>
      <c r="C114" s="2076">
        <v>48.952932360681899</v>
      </c>
      <c r="D114" s="2076">
        <v>58.634486983154702</v>
      </c>
      <c r="E114" s="2076">
        <v>43.769248550367756</v>
      </c>
      <c r="F114" s="2076">
        <v>49.718702184078268</v>
      </c>
      <c r="G114" s="2077">
        <v>59.549264654888262</v>
      </c>
      <c r="H114" s="2084"/>
      <c r="I114" s="2084"/>
      <c r="J114" s="2084"/>
    </row>
    <row r="115" spans="1:10" s="2005" customFormat="1" ht="18.75" customHeight="1" x14ac:dyDescent="0.25">
      <c r="A115" s="2082">
        <v>44593</v>
      </c>
      <c r="B115" s="2076">
        <v>44.3516347382822</v>
      </c>
      <c r="C115" s="2076">
        <v>49.684459831125402</v>
      </c>
      <c r="D115" s="2076">
        <v>59.416751656801203</v>
      </c>
      <c r="E115" s="2076">
        <v>43.979333655252866</v>
      </c>
      <c r="F115" s="2076">
        <v>50.006319540110717</v>
      </c>
      <c r="G115" s="2077">
        <v>59.638592946466218</v>
      </c>
      <c r="H115" s="2084"/>
      <c r="I115" s="2084"/>
      <c r="J115" s="2084"/>
    </row>
    <row r="116" spans="1:10" s="2005" customFormat="1" ht="18.75" customHeight="1" x14ac:dyDescent="0.25">
      <c r="A116" s="2082">
        <v>44621</v>
      </c>
      <c r="B116" s="2076">
        <v>44.683702993841599</v>
      </c>
      <c r="C116" s="2076">
        <v>50.199310608525799</v>
      </c>
      <c r="D116" s="2076">
        <v>58.670360948069003</v>
      </c>
      <c r="E116" s="2076">
        <v>44.372235038208338</v>
      </c>
      <c r="F116" s="2076">
        <v>49.131868829971602</v>
      </c>
      <c r="G116" s="2077">
        <v>58.525480638611207</v>
      </c>
      <c r="H116" s="2084"/>
      <c r="I116" s="2084"/>
      <c r="J116" s="2084"/>
    </row>
    <row r="117" spans="1:10" s="2005" customFormat="1" ht="18.75" customHeight="1" x14ac:dyDescent="0.25">
      <c r="A117" s="2082">
        <v>44652</v>
      </c>
      <c r="B117" s="2076">
        <v>43.355954020602198</v>
      </c>
      <c r="C117" s="2076">
        <v>45.809529289931</v>
      </c>
      <c r="D117" s="2076">
        <v>54.041150730669202</v>
      </c>
      <c r="E117" s="2076">
        <v>43.745173055517093</v>
      </c>
      <c r="F117" s="2076">
        <v>47.691960121496074</v>
      </c>
      <c r="G117" s="2077">
        <v>56.862237113113224</v>
      </c>
      <c r="H117" s="2084"/>
      <c r="I117" s="2084"/>
      <c r="J117" s="2084"/>
    </row>
    <row r="118" spans="1:10" s="2005" customFormat="1" ht="18.75" customHeight="1" x14ac:dyDescent="0.25">
      <c r="A118" s="2082">
        <v>44682</v>
      </c>
      <c r="B118" s="2076">
        <v>43.688853931646499</v>
      </c>
      <c r="C118" s="2076">
        <v>47.308542184214097</v>
      </c>
      <c r="D118" s="2076">
        <v>55.311553786056102</v>
      </c>
      <c r="E118" s="2076">
        <v>43.463777375847485</v>
      </c>
      <c r="F118" s="2076">
        <v>46.287211356778826</v>
      </c>
      <c r="G118" s="2077">
        <v>54.352751275017667</v>
      </c>
      <c r="H118" s="2084"/>
      <c r="I118" s="2084"/>
      <c r="J118" s="2084"/>
    </row>
    <row r="119" spans="1:10" s="2005" customFormat="1" ht="18.75" customHeight="1" x14ac:dyDescent="0.25">
      <c r="A119" s="2082">
        <v>44713</v>
      </c>
      <c r="B119" s="2076">
        <v>45.483331472204902</v>
      </c>
      <c r="C119" s="2076">
        <v>47.800813452174097</v>
      </c>
      <c r="D119" s="2076">
        <v>55.2863367910374</v>
      </c>
      <c r="E119" s="2076">
        <v>44.529866602848081</v>
      </c>
      <c r="F119" s="2076">
        <v>47.479872848768807</v>
      </c>
      <c r="G119" s="2077">
        <v>55.153760678759291</v>
      </c>
      <c r="H119" s="2084"/>
      <c r="I119" s="2084"/>
      <c r="J119" s="2084"/>
    </row>
    <row r="120" spans="1:10" s="2005" customFormat="1" ht="18.75" customHeight="1" thickBot="1" x14ac:dyDescent="0.3">
      <c r="A120" s="2086">
        <v>44743</v>
      </c>
      <c r="B120" s="2087">
        <v>45.427177387411703</v>
      </c>
      <c r="C120" s="2087">
        <v>47.027859603049102</v>
      </c>
      <c r="D120" s="2087">
        <v>55.828612463211698</v>
      </c>
      <c r="E120" s="2087">
        <v>45.36473131689862</v>
      </c>
      <c r="F120" s="2087">
        <v>46.736225873752595</v>
      </c>
      <c r="G120" s="2088">
        <v>54.904231159647964</v>
      </c>
      <c r="H120" s="2084"/>
      <c r="I120" s="2084"/>
      <c r="J120" s="2084"/>
    </row>
    <row r="121" spans="1:10" s="2005" customFormat="1" ht="18.95" customHeight="1" thickTop="1" x14ac:dyDescent="0.25">
      <c r="A121" s="2089" t="s">
        <v>4935</v>
      </c>
      <c r="B121" s="2090"/>
      <c r="C121" s="2090"/>
      <c r="D121" s="2090"/>
      <c r="E121" s="2091"/>
      <c r="F121" s="2091"/>
      <c r="G121" s="2091"/>
      <c r="H121" s="2084"/>
      <c r="I121" s="2084"/>
      <c r="J121" s="2084"/>
    </row>
    <row r="122" spans="1:10" ht="18.95" customHeight="1" x14ac:dyDescent="0.25">
      <c r="A122" s="2091" t="s">
        <v>3907</v>
      </c>
      <c r="B122" s="2091"/>
      <c r="C122" s="2091"/>
      <c r="D122" s="2091"/>
      <c r="E122" s="2091"/>
      <c r="F122" s="2091"/>
      <c r="G122" s="2091"/>
    </row>
    <row r="124" spans="1:10" x14ac:dyDescent="0.25">
      <c r="D124" s="2083"/>
      <c r="G124" s="2083"/>
    </row>
    <row r="129" spans="1:8" x14ac:dyDescent="0.25">
      <c r="A129" s="1980"/>
      <c r="H129" s="2092"/>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03964-6287-43F9-AC2E-FA2CEC3BAC78}">
  <dimension ref="A1:IE285"/>
  <sheetViews>
    <sheetView showGridLines="0" topLeftCell="A22" zoomScale="85" zoomScaleNormal="85" zoomScaleSheetLayoutView="85" workbookViewId="0">
      <selection activeCell="C112" sqref="C112"/>
    </sheetView>
  </sheetViews>
  <sheetFormatPr defaultRowHeight="16.5" x14ac:dyDescent="0.3"/>
  <cols>
    <col min="1" max="1" width="23.7109375" style="2095" customWidth="1"/>
    <col min="2" max="2" width="9.5703125" style="2120" hidden="1" customWidth="1"/>
    <col min="3" max="37" width="9.140625" style="2095" hidden="1" customWidth="1"/>
    <col min="38" max="38" width="9.7109375" style="2095" hidden="1" customWidth="1"/>
    <col min="39" max="39" width="10.140625" style="2095" hidden="1" customWidth="1"/>
    <col min="40" max="41" width="9.28515625" style="2095" hidden="1" customWidth="1"/>
    <col min="42" max="42" width="9.85546875" style="2095" hidden="1" customWidth="1"/>
    <col min="43" max="43" width="9.140625" style="2095" hidden="1" customWidth="1"/>
    <col min="44" max="44" width="7.7109375" style="2095" hidden="1" customWidth="1"/>
    <col min="45" max="45" width="9.85546875" style="2095" hidden="1" customWidth="1"/>
    <col min="46" max="46" width="9.7109375" style="2095" hidden="1" customWidth="1"/>
    <col min="47" max="47" width="9.42578125" style="2095" hidden="1" customWidth="1"/>
    <col min="48" max="48" width="10" style="2095" hidden="1" customWidth="1"/>
    <col min="49" max="49" width="10.28515625" style="2095" hidden="1" customWidth="1"/>
    <col min="50" max="50" width="10" style="2095" hidden="1" customWidth="1"/>
    <col min="51" max="51" width="10.5703125" style="2095" hidden="1" customWidth="1"/>
    <col min="52" max="52" width="9.5703125" style="2095" hidden="1" customWidth="1"/>
    <col min="53" max="53" width="9.42578125" style="2095" hidden="1" customWidth="1"/>
    <col min="54" max="54" width="10.140625" style="2095" hidden="1" customWidth="1"/>
    <col min="55" max="55" width="10" style="2095" hidden="1" customWidth="1"/>
    <col min="56" max="56" width="9.85546875" style="2095" hidden="1" customWidth="1"/>
    <col min="57" max="57" width="10.28515625" style="2095" hidden="1" customWidth="1"/>
    <col min="58" max="58" width="10" style="2095" hidden="1" customWidth="1"/>
    <col min="59" max="59" width="9.42578125" style="2095" hidden="1" customWidth="1"/>
    <col min="60" max="60" width="10" style="2095" hidden="1" customWidth="1"/>
    <col min="61" max="61" width="10.140625" style="2095" hidden="1" customWidth="1"/>
    <col min="62" max="62" width="9.85546875" style="2095" hidden="1" customWidth="1"/>
    <col min="63" max="63" width="10.28515625" style="2095" hidden="1" customWidth="1"/>
    <col min="64" max="65" width="9.42578125" style="2095" hidden="1" customWidth="1"/>
    <col min="66" max="66" width="10" style="2095" hidden="1" customWidth="1"/>
    <col min="67" max="67" width="9.85546875" style="2095" hidden="1" customWidth="1"/>
    <col min="68" max="68" width="9.5703125" style="2095" hidden="1" customWidth="1"/>
    <col min="69" max="69" width="9.85546875" style="2095" hidden="1" customWidth="1"/>
    <col min="70" max="70" width="9.7109375" style="2095" hidden="1" customWidth="1"/>
    <col min="71" max="94" width="9.140625" style="2095" hidden="1" customWidth="1"/>
    <col min="95" max="95" width="6.5703125" style="2095" hidden="1" customWidth="1"/>
    <col min="96" max="106" width="7.42578125" style="2095" hidden="1" customWidth="1"/>
    <col min="107" max="144" width="9.140625" style="2095" hidden="1" customWidth="1"/>
    <col min="145" max="158" width="8.85546875" style="2095" hidden="1" customWidth="1"/>
    <col min="159" max="159" width="9.28515625" style="2095" hidden="1" customWidth="1"/>
    <col min="160" max="164" width="8.85546875" style="2095" hidden="1" customWidth="1"/>
    <col min="165" max="165" width="9.42578125" style="2095" hidden="1" customWidth="1"/>
    <col min="166" max="170" width="8.85546875" style="2095" hidden="1" customWidth="1"/>
    <col min="171" max="171" width="9.28515625" style="2095" hidden="1" customWidth="1"/>
    <col min="172" max="176" width="8.85546875" style="2095" hidden="1" customWidth="1"/>
    <col min="177" max="177" width="9.28515625" style="2095" hidden="1" customWidth="1"/>
    <col min="178" max="178" width="8.85546875" style="2095" hidden="1" customWidth="1"/>
    <col min="179" max="179" width="9.28515625" style="2095" hidden="1" customWidth="1"/>
    <col min="180" max="180" width="8.85546875" style="2095" hidden="1" customWidth="1"/>
    <col min="181" max="181" width="9.28515625" style="2095" hidden="1" customWidth="1"/>
    <col min="182" max="182" width="8.85546875" style="2095" hidden="1" customWidth="1"/>
    <col min="183" max="187" width="9.5703125" style="2095" hidden="1" customWidth="1"/>
    <col min="188" max="188" width="9.28515625" style="2095" hidden="1" customWidth="1"/>
    <col min="189" max="209" width="9.5703125" style="2095" hidden="1" customWidth="1"/>
    <col min="210" max="210" width="10.140625" style="2095" hidden="1" customWidth="1"/>
    <col min="211" max="211" width="10" style="2095" hidden="1" customWidth="1"/>
    <col min="212" max="213" width="9.7109375" style="2095" hidden="1" customWidth="1"/>
    <col min="214" max="214" width="10.28515625" style="2095" hidden="1" customWidth="1"/>
    <col min="215" max="226" width="9.7109375" style="2095" hidden="1" customWidth="1"/>
    <col min="227" max="239" width="9.7109375" style="2095" bestFit="1" customWidth="1"/>
    <col min="240" max="278" width="9.140625" style="2095"/>
    <col min="279" max="279" width="28.7109375" style="2095" customWidth="1"/>
    <col min="280" max="481" width="0" style="2095" hidden="1" customWidth="1"/>
    <col min="482" max="487" width="9.5703125" style="2095" customWidth="1"/>
    <col min="488" max="488" width="10.140625" style="2095" bestFit="1" customWidth="1"/>
    <col min="489" max="489" width="10" style="2095" bestFit="1" customWidth="1"/>
    <col min="490" max="491" width="9.7109375" style="2095" bestFit="1" customWidth="1"/>
    <col min="492" max="492" width="10.28515625" style="2095" bestFit="1" customWidth="1"/>
    <col min="493" max="493" width="9.7109375" style="2095" bestFit="1" customWidth="1"/>
    <col min="494" max="494" width="10" style="2095" bestFit="1" customWidth="1"/>
    <col min="495" max="534" width="9.140625" style="2095"/>
    <col min="535" max="535" width="28.7109375" style="2095" customWidth="1"/>
    <col min="536" max="737" width="0" style="2095" hidden="1" customWidth="1"/>
    <col min="738" max="743" width="9.5703125" style="2095" customWidth="1"/>
    <col min="744" max="744" width="10.140625" style="2095" bestFit="1" customWidth="1"/>
    <col min="745" max="745" width="10" style="2095" bestFit="1" customWidth="1"/>
    <col min="746" max="747" width="9.7109375" style="2095" bestFit="1" customWidth="1"/>
    <col min="748" max="748" width="10.28515625" style="2095" bestFit="1" customWidth="1"/>
    <col min="749" max="749" width="9.7109375" style="2095" bestFit="1" customWidth="1"/>
    <col min="750" max="750" width="10" style="2095" bestFit="1" customWidth="1"/>
    <col min="751" max="790" width="9.140625" style="2095"/>
    <col min="791" max="791" width="28.7109375" style="2095" customWidth="1"/>
    <col min="792" max="993" width="0" style="2095" hidden="1" customWidth="1"/>
    <col min="994" max="999" width="9.5703125" style="2095" customWidth="1"/>
    <col min="1000" max="1000" width="10.140625" style="2095" bestFit="1" customWidth="1"/>
    <col min="1001" max="1001" width="10" style="2095" bestFit="1" customWidth="1"/>
    <col min="1002" max="1003" width="9.7109375" style="2095" bestFit="1" customWidth="1"/>
    <col min="1004" max="1004" width="10.28515625" style="2095" bestFit="1" customWidth="1"/>
    <col min="1005" max="1005" width="9.7109375" style="2095" bestFit="1" customWidth="1"/>
    <col min="1006" max="1006" width="10" style="2095" bestFit="1" customWidth="1"/>
    <col min="1007" max="1046" width="9.140625" style="2095"/>
    <col min="1047" max="1047" width="28.7109375" style="2095" customWidth="1"/>
    <col min="1048" max="1249" width="0" style="2095" hidden="1" customWidth="1"/>
    <col min="1250" max="1255" width="9.5703125" style="2095" customWidth="1"/>
    <col min="1256" max="1256" width="10.140625" style="2095" bestFit="1" customWidth="1"/>
    <col min="1257" max="1257" width="10" style="2095" bestFit="1" customWidth="1"/>
    <col min="1258" max="1259" width="9.7109375" style="2095" bestFit="1" customWidth="1"/>
    <col min="1260" max="1260" width="10.28515625" style="2095" bestFit="1" customWidth="1"/>
    <col min="1261" max="1261" width="9.7109375" style="2095" bestFit="1" customWidth="1"/>
    <col min="1262" max="1262" width="10" style="2095" bestFit="1" customWidth="1"/>
    <col min="1263" max="1302" width="9.140625" style="2095"/>
    <col min="1303" max="1303" width="28.7109375" style="2095" customWidth="1"/>
    <col min="1304" max="1505" width="0" style="2095" hidden="1" customWidth="1"/>
    <col min="1506" max="1511" width="9.5703125" style="2095" customWidth="1"/>
    <col min="1512" max="1512" width="10.140625" style="2095" bestFit="1" customWidth="1"/>
    <col min="1513" max="1513" width="10" style="2095" bestFit="1" customWidth="1"/>
    <col min="1514" max="1515" width="9.7109375" style="2095" bestFit="1" customWidth="1"/>
    <col min="1516" max="1516" width="10.28515625" style="2095" bestFit="1" customWidth="1"/>
    <col min="1517" max="1517" width="9.7109375" style="2095" bestFit="1" customWidth="1"/>
    <col min="1518" max="1518" width="10" style="2095" bestFit="1" customWidth="1"/>
    <col min="1519" max="1558" width="9.140625" style="2095"/>
    <col min="1559" max="1559" width="28.7109375" style="2095" customWidth="1"/>
    <col min="1560" max="1761" width="0" style="2095" hidden="1" customWidth="1"/>
    <col min="1762" max="1767" width="9.5703125" style="2095" customWidth="1"/>
    <col min="1768" max="1768" width="10.140625" style="2095" bestFit="1" customWidth="1"/>
    <col min="1769" max="1769" width="10" style="2095" bestFit="1" customWidth="1"/>
    <col min="1770" max="1771" width="9.7109375" style="2095" bestFit="1" customWidth="1"/>
    <col min="1772" max="1772" width="10.28515625" style="2095" bestFit="1" customWidth="1"/>
    <col min="1773" max="1773" width="9.7109375" style="2095" bestFit="1" customWidth="1"/>
    <col min="1774" max="1774" width="10" style="2095" bestFit="1" customWidth="1"/>
    <col min="1775" max="1814" width="9.140625" style="2095"/>
    <col min="1815" max="1815" width="28.7109375" style="2095" customWidth="1"/>
    <col min="1816" max="2017" width="0" style="2095" hidden="1" customWidth="1"/>
    <col min="2018" max="2023" width="9.5703125" style="2095" customWidth="1"/>
    <col min="2024" max="2024" width="10.140625" style="2095" bestFit="1" customWidth="1"/>
    <col min="2025" max="2025" width="10" style="2095" bestFit="1" customWidth="1"/>
    <col min="2026" max="2027" width="9.7109375" style="2095" bestFit="1" customWidth="1"/>
    <col min="2028" max="2028" width="10.28515625" style="2095" bestFit="1" customWidth="1"/>
    <col min="2029" max="2029" width="9.7109375" style="2095" bestFit="1" customWidth="1"/>
    <col min="2030" max="2030" width="10" style="2095" bestFit="1" customWidth="1"/>
    <col min="2031" max="2070" width="9.140625" style="2095"/>
    <col min="2071" max="2071" width="28.7109375" style="2095" customWidth="1"/>
    <col min="2072" max="2273" width="0" style="2095" hidden="1" customWidth="1"/>
    <col min="2274" max="2279" width="9.5703125" style="2095" customWidth="1"/>
    <col min="2280" max="2280" width="10.140625" style="2095" bestFit="1" customWidth="1"/>
    <col min="2281" max="2281" width="10" style="2095" bestFit="1" customWidth="1"/>
    <col min="2282" max="2283" width="9.7109375" style="2095" bestFit="1" customWidth="1"/>
    <col min="2284" max="2284" width="10.28515625" style="2095" bestFit="1" customWidth="1"/>
    <col min="2285" max="2285" width="9.7109375" style="2095" bestFit="1" customWidth="1"/>
    <col min="2286" max="2286" width="10" style="2095" bestFit="1" customWidth="1"/>
    <col min="2287" max="2326" width="9.140625" style="2095"/>
    <col min="2327" max="2327" width="28.7109375" style="2095" customWidth="1"/>
    <col min="2328" max="2529" width="0" style="2095" hidden="1" customWidth="1"/>
    <col min="2530" max="2535" width="9.5703125" style="2095" customWidth="1"/>
    <col min="2536" max="2536" width="10.140625" style="2095" bestFit="1" customWidth="1"/>
    <col min="2537" max="2537" width="10" style="2095" bestFit="1" customWidth="1"/>
    <col min="2538" max="2539" width="9.7109375" style="2095" bestFit="1" customWidth="1"/>
    <col min="2540" max="2540" width="10.28515625" style="2095" bestFit="1" customWidth="1"/>
    <col min="2541" max="2541" width="9.7109375" style="2095" bestFit="1" customWidth="1"/>
    <col min="2542" max="2542" width="10" style="2095" bestFit="1" customWidth="1"/>
    <col min="2543" max="2582" width="9.140625" style="2095"/>
    <col min="2583" max="2583" width="28.7109375" style="2095" customWidth="1"/>
    <col min="2584" max="2785" width="0" style="2095" hidden="1" customWidth="1"/>
    <col min="2786" max="2791" width="9.5703125" style="2095" customWidth="1"/>
    <col min="2792" max="2792" width="10.140625" style="2095" bestFit="1" customWidth="1"/>
    <col min="2793" max="2793" width="10" style="2095" bestFit="1" customWidth="1"/>
    <col min="2794" max="2795" width="9.7109375" style="2095" bestFit="1" customWidth="1"/>
    <col min="2796" max="2796" width="10.28515625" style="2095" bestFit="1" customWidth="1"/>
    <col min="2797" max="2797" width="9.7109375" style="2095" bestFit="1" customWidth="1"/>
    <col min="2798" max="2798" width="10" style="2095" bestFit="1" customWidth="1"/>
    <col min="2799" max="2838" width="9.140625" style="2095"/>
    <col min="2839" max="2839" width="28.7109375" style="2095" customWidth="1"/>
    <col min="2840" max="3041" width="0" style="2095" hidden="1" customWidth="1"/>
    <col min="3042" max="3047" width="9.5703125" style="2095" customWidth="1"/>
    <col min="3048" max="3048" width="10.140625" style="2095" bestFit="1" customWidth="1"/>
    <col min="3049" max="3049" width="10" style="2095" bestFit="1" customWidth="1"/>
    <col min="3050" max="3051" width="9.7109375" style="2095" bestFit="1" customWidth="1"/>
    <col min="3052" max="3052" width="10.28515625" style="2095" bestFit="1" customWidth="1"/>
    <col min="3053" max="3053" width="9.7109375" style="2095" bestFit="1" customWidth="1"/>
    <col min="3054" max="3054" width="10" style="2095" bestFit="1" customWidth="1"/>
    <col min="3055" max="3094" width="9.140625" style="2095"/>
    <col min="3095" max="3095" width="28.7109375" style="2095" customWidth="1"/>
    <col min="3096" max="3297" width="0" style="2095" hidden="1" customWidth="1"/>
    <col min="3298" max="3303" width="9.5703125" style="2095" customWidth="1"/>
    <col min="3304" max="3304" width="10.140625" style="2095" bestFit="1" customWidth="1"/>
    <col min="3305" max="3305" width="10" style="2095" bestFit="1" customWidth="1"/>
    <col min="3306" max="3307" width="9.7109375" style="2095" bestFit="1" customWidth="1"/>
    <col min="3308" max="3308" width="10.28515625" style="2095" bestFit="1" customWidth="1"/>
    <col min="3309" max="3309" width="9.7109375" style="2095" bestFit="1" customWidth="1"/>
    <col min="3310" max="3310" width="10" style="2095" bestFit="1" customWidth="1"/>
    <col min="3311" max="3350" width="9.140625" style="2095"/>
    <col min="3351" max="3351" width="28.7109375" style="2095" customWidth="1"/>
    <col min="3352" max="3553" width="0" style="2095" hidden="1" customWidth="1"/>
    <col min="3554" max="3559" width="9.5703125" style="2095" customWidth="1"/>
    <col min="3560" max="3560" width="10.140625" style="2095" bestFit="1" customWidth="1"/>
    <col min="3561" max="3561" width="10" style="2095" bestFit="1" customWidth="1"/>
    <col min="3562" max="3563" width="9.7109375" style="2095" bestFit="1" customWidth="1"/>
    <col min="3564" max="3564" width="10.28515625" style="2095" bestFit="1" customWidth="1"/>
    <col min="3565" max="3565" width="9.7109375" style="2095" bestFit="1" customWidth="1"/>
    <col min="3566" max="3566" width="10" style="2095" bestFit="1" customWidth="1"/>
    <col min="3567" max="3606" width="9.140625" style="2095"/>
    <col min="3607" max="3607" width="28.7109375" style="2095" customWidth="1"/>
    <col min="3608" max="3809" width="0" style="2095" hidden="1" customWidth="1"/>
    <col min="3810" max="3815" width="9.5703125" style="2095" customWidth="1"/>
    <col min="3816" max="3816" width="10.140625" style="2095" bestFit="1" customWidth="1"/>
    <col min="3817" max="3817" width="10" style="2095" bestFit="1" customWidth="1"/>
    <col min="3818" max="3819" width="9.7109375" style="2095" bestFit="1" customWidth="1"/>
    <col min="3820" max="3820" width="10.28515625" style="2095" bestFit="1" customWidth="1"/>
    <col min="3821" max="3821" width="9.7109375" style="2095" bestFit="1" customWidth="1"/>
    <col min="3822" max="3822" width="10" style="2095" bestFit="1" customWidth="1"/>
    <col min="3823" max="3862" width="9.140625" style="2095"/>
    <col min="3863" max="3863" width="28.7109375" style="2095" customWidth="1"/>
    <col min="3864" max="4065" width="0" style="2095" hidden="1" customWidth="1"/>
    <col min="4066" max="4071" width="9.5703125" style="2095" customWidth="1"/>
    <col min="4072" max="4072" width="10.140625" style="2095" bestFit="1" customWidth="1"/>
    <col min="4073" max="4073" width="10" style="2095" bestFit="1" customWidth="1"/>
    <col min="4074" max="4075" width="9.7109375" style="2095" bestFit="1" customWidth="1"/>
    <col min="4076" max="4076" width="10.28515625" style="2095" bestFit="1" customWidth="1"/>
    <col min="4077" max="4077" width="9.7109375" style="2095" bestFit="1" customWidth="1"/>
    <col min="4078" max="4078" width="10" style="2095" bestFit="1" customWidth="1"/>
    <col min="4079" max="4118" width="9.140625" style="2095"/>
    <col min="4119" max="4119" width="28.7109375" style="2095" customWidth="1"/>
    <col min="4120" max="4321" width="0" style="2095" hidden="1" customWidth="1"/>
    <col min="4322" max="4327" width="9.5703125" style="2095" customWidth="1"/>
    <col min="4328" max="4328" width="10.140625" style="2095" bestFit="1" customWidth="1"/>
    <col min="4329" max="4329" width="10" style="2095" bestFit="1" customWidth="1"/>
    <col min="4330" max="4331" width="9.7109375" style="2095" bestFit="1" customWidth="1"/>
    <col min="4332" max="4332" width="10.28515625" style="2095" bestFit="1" customWidth="1"/>
    <col min="4333" max="4333" width="9.7109375" style="2095" bestFit="1" customWidth="1"/>
    <col min="4334" max="4334" width="10" style="2095" bestFit="1" customWidth="1"/>
    <col min="4335" max="4374" width="9.140625" style="2095"/>
    <col min="4375" max="4375" width="28.7109375" style="2095" customWidth="1"/>
    <col min="4376" max="4577" width="0" style="2095" hidden="1" customWidth="1"/>
    <col min="4578" max="4583" width="9.5703125" style="2095" customWidth="1"/>
    <col min="4584" max="4584" width="10.140625" style="2095" bestFit="1" customWidth="1"/>
    <col min="4585" max="4585" width="10" style="2095" bestFit="1" customWidth="1"/>
    <col min="4586" max="4587" width="9.7109375" style="2095" bestFit="1" customWidth="1"/>
    <col min="4588" max="4588" width="10.28515625" style="2095" bestFit="1" customWidth="1"/>
    <col min="4589" max="4589" width="9.7109375" style="2095" bestFit="1" customWidth="1"/>
    <col min="4590" max="4590" width="10" style="2095" bestFit="1" customWidth="1"/>
    <col min="4591" max="4630" width="9.140625" style="2095"/>
    <col min="4631" max="4631" width="28.7109375" style="2095" customWidth="1"/>
    <col min="4632" max="4833" width="0" style="2095" hidden="1" customWidth="1"/>
    <col min="4834" max="4839" width="9.5703125" style="2095" customWidth="1"/>
    <col min="4840" max="4840" width="10.140625" style="2095" bestFit="1" customWidth="1"/>
    <col min="4841" max="4841" width="10" style="2095" bestFit="1" customWidth="1"/>
    <col min="4842" max="4843" width="9.7109375" style="2095" bestFit="1" customWidth="1"/>
    <col min="4844" max="4844" width="10.28515625" style="2095" bestFit="1" customWidth="1"/>
    <col min="4845" max="4845" width="9.7109375" style="2095" bestFit="1" customWidth="1"/>
    <col min="4846" max="4846" width="10" style="2095" bestFit="1" customWidth="1"/>
    <col min="4847" max="4886" width="9.140625" style="2095"/>
    <col min="4887" max="4887" width="28.7109375" style="2095" customWidth="1"/>
    <col min="4888" max="5089" width="0" style="2095" hidden="1" customWidth="1"/>
    <col min="5090" max="5095" width="9.5703125" style="2095" customWidth="1"/>
    <col min="5096" max="5096" width="10.140625" style="2095" bestFit="1" customWidth="1"/>
    <col min="5097" max="5097" width="10" style="2095" bestFit="1" customWidth="1"/>
    <col min="5098" max="5099" width="9.7109375" style="2095" bestFit="1" customWidth="1"/>
    <col min="5100" max="5100" width="10.28515625" style="2095" bestFit="1" customWidth="1"/>
    <col min="5101" max="5101" width="9.7109375" style="2095" bestFit="1" customWidth="1"/>
    <col min="5102" max="5102" width="10" style="2095" bestFit="1" customWidth="1"/>
    <col min="5103" max="5142" width="9.140625" style="2095"/>
    <col min="5143" max="5143" width="28.7109375" style="2095" customWidth="1"/>
    <col min="5144" max="5345" width="0" style="2095" hidden="1" customWidth="1"/>
    <col min="5346" max="5351" width="9.5703125" style="2095" customWidth="1"/>
    <col min="5352" max="5352" width="10.140625" style="2095" bestFit="1" customWidth="1"/>
    <col min="5353" max="5353" width="10" style="2095" bestFit="1" customWidth="1"/>
    <col min="5354" max="5355" width="9.7109375" style="2095" bestFit="1" customWidth="1"/>
    <col min="5356" max="5356" width="10.28515625" style="2095" bestFit="1" customWidth="1"/>
    <col min="5357" max="5357" width="9.7109375" style="2095" bestFit="1" customWidth="1"/>
    <col min="5358" max="5358" width="10" style="2095" bestFit="1" customWidth="1"/>
    <col min="5359" max="5398" width="9.140625" style="2095"/>
    <col min="5399" max="5399" width="28.7109375" style="2095" customWidth="1"/>
    <col min="5400" max="5601" width="0" style="2095" hidden="1" customWidth="1"/>
    <col min="5602" max="5607" width="9.5703125" style="2095" customWidth="1"/>
    <col min="5608" max="5608" width="10.140625" style="2095" bestFit="1" customWidth="1"/>
    <col min="5609" max="5609" width="10" style="2095" bestFit="1" customWidth="1"/>
    <col min="5610" max="5611" width="9.7109375" style="2095" bestFit="1" customWidth="1"/>
    <col min="5612" max="5612" width="10.28515625" style="2095" bestFit="1" customWidth="1"/>
    <col min="5613" max="5613" width="9.7109375" style="2095" bestFit="1" customWidth="1"/>
    <col min="5614" max="5614" width="10" style="2095" bestFit="1" customWidth="1"/>
    <col min="5615" max="5654" width="9.140625" style="2095"/>
    <col min="5655" max="5655" width="28.7109375" style="2095" customWidth="1"/>
    <col min="5656" max="5857" width="0" style="2095" hidden="1" customWidth="1"/>
    <col min="5858" max="5863" width="9.5703125" style="2095" customWidth="1"/>
    <col min="5864" max="5864" width="10.140625" style="2095" bestFit="1" customWidth="1"/>
    <col min="5865" max="5865" width="10" style="2095" bestFit="1" customWidth="1"/>
    <col min="5866" max="5867" width="9.7109375" style="2095" bestFit="1" customWidth="1"/>
    <col min="5868" max="5868" width="10.28515625" style="2095" bestFit="1" customWidth="1"/>
    <col min="5869" max="5869" width="9.7109375" style="2095" bestFit="1" customWidth="1"/>
    <col min="5870" max="5870" width="10" style="2095" bestFit="1" customWidth="1"/>
    <col min="5871" max="5910" width="9.140625" style="2095"/>
    <col min="5911" max="5911" width="28.7109375" style="2095" customWidth="1"/>
    <col min="5912" max="6113" width="0" style="2095" hidden="1" customWidth="1"/>
    <col min="6114" max="6119" width="9.5703125" style="2095" customWidth="1"/>
    <col min="6120" max="6120" width="10.140625" style="2095" bestFit="1" customWidth="1"/>
    <col min="6121" max="6121" width="10" style="2095" bestFit="1" customWidth="1"/>
    <col min="6122" max="6123" width="9.7109375" style="2095" bestFit="1" customWidth="1"/>
    <col min="6124" max="6124" width="10.28515625" style="2095" bestFit="1" customWidth="1"/>
    <col min="6125" max="6125" width="9.7109375" style="2095" bestFit="1" customWidth="1"/>
    <col min="6126" max="6126" width="10" style="2095" bestFit="1" customWidth="1"/>
    <col min="6127" max="6166" width="9.140625" style="2095"/>
    <col min="6167" max="6167" width="28.7109375" style="2095" customWidth="1"/>
    <col min="6168" max="6369" width="0" style="2095" hidden="1" customWidth="1"/>
    <col min="6370" max="6375" width="9.5703125" style="2095" customWidth="1"/>
    <col min="6376" max="6376" width="10.140625" style="2095" bestFit="1" customWidth="1"/>
    <col min="6377" max="6377" width="10" style="2095" bestFit="1" customWidth="1"/>
    <col min="6378" max="6379" width="9.7109375" style="2095" bestFit="1" customWidth="1"/>
    <col min="6380" max="6380" width="10.28515625" style="2095" bestFit="1" customWidth="1"/>
    <col min="6381" max="6381" width="9.7109375" style="2095" bestFit="1" customWidth="1"/>
    <col min="6382" max="6382" width="10" style="2095" bestFit="1" customWidth="1"/>
    <col min="6383" max="6422" width="9.140625" style="2095"/>
    <col min="6423" max="6423" width="28.7109375" style="2095" customWidth="1"/>
    <col min="6424" max="6625" width="0" style="2095" hidden="1" customWidth="1"/>
    <col min="6626" max="6631" width="9.5703125" style="2095" customWidth="1"/>
    <col min="6632" max="6632" width="10.140625" style="2095" bestFit="1" customWidth="1"/>
    <col min="6633" max="6633" width="10" style="2095" bestFit="1" customWidth="1"/>
    <col min="6634" max="6635" width="9.7109375" style="2095" bestFit="1" customWidth="1"/>
    <col min="6636" max="6636" width="10.28515625" style="2095" bestFit="1" customWidth="1"/>
    <col min="6637" max="6637" width="9.7109375" style="2095" bestFit="1" customWidth="1"/>
    <col min="6638" max="6638" width="10" style="2095" bestFit="1" customWidth="1"/>
    <col min="6639" max="6678" width="9.140625" style="2095"/>
    <col min="6679" max="6679" width="28.7109375" style="2095" customWidth="1"/>
    <col min="6680" max="6881" width="0" style="2095" hidden="1" customWidth="1"/>
    <col min="6882" max="6887" width="9.5703125" style="2095" customWidth="1"/>
    <col min="6888" max="6888" width="10.140625" style="2095" bestFit="1" customWidth="1"/>
    <col min="6889" max="6889" width="10" style="2095" bestFit="1" customWidth="1"/>
    <col min="6890" max="6891" width="9.7109375" style="2095" bestFit="1" customWidth="1"/>
    <col min="6892" max="6892" width="10.28515625" style="2095" bestFit="1" customWidth="1"/>
    <col min="6893" max="6893" width="9.7109375" style="2095" bestFit="1" customWidth="1"/>
    <col min="6894" max="6894" width="10" style="2095" bestFit="1" customWidth="1"/>
    <col min="6895" max="6934" width="9.140625" style="2095"/>
    <col min="6935" max="6935" width="28.7109375" style="2095" customWidth="1"/>
    <col min="6936" max="7137" width="0" style="2095" hidden="1" customWidth="1"/>
    <col min="7138" max="7143" width="9.5703125" style="2095" customWidth="1"/>
    <col min="7144" max="7144" width="10.140625" style="2095" bestFit="1" customWidth="1"/>
    <col min="7145" max="7145" width="10" style="2095" bestFit="1" customWidth="1"/>
    <col min="7146" max="7147" width="9.7109375" style="2095" bestFit="1" customWidth="1"/>
    <col min="7148" max="7148" width="10.28515625" style="2095" bestFit="1" customWidth="1"/>
    <col min="7149" max="7149" width="9.7109375" style="2095" bestFit="1" customWidth="1"/>
    <col min="7150" max="7150" width="10" style="2095" bestFit="1" customWidth="1"/>
    <col min="7151" max="7190" width="9.140625" style="2095"/>
    <col min="7191" max="7191" width="28.7109375" style="2095" customWidth="1"/>
    <col min="7192" max="7393" width="0" style="2095" hidden="1" customWidth="1"/>
    <col min="7394" max="7399" width="9.5703125" style="2095" customWidth="1"/>
    <col min="7400" max="7400" width="10.140625" style="2095" bestFit="1" customWidth="1"/>
    <col min="7401" max="7401" width="10" style="2095" bestFit="1" customWidth="1"/>
    <col min="7402" max="7403" width="9.7109375" style="2095" bestFit="1" customWidth="1"/>
    <col min="7404" max="7404" width="10.28515625" style="2095" bestFit="1" customWidth="1"/>
    <col min="7405" max="7405" width="9.7109375" style="2095" bestFit="1" customWidth="1"/>
    <col min="7406" max="7406" width="10" style="2095" bestFit="1" customWidth="1"/>
    <col min="7407" max="7446" width="9.140625" style="2095"/>
    <col min="7447" max="7447" width="28.7109375" style="2095" customWidth="1"/>
    <col min="7448" max="7649" width="0" style="2095" hidden="1" customWidth="1"/>
    <col min="7650" max="7655" width="9.5703125" style="2095" customWidth="1"/>
    <col min="7656" max="7656" width="10.140625" style="2095" bestFit="1" customWidth="1"/>
    <col min="7657" max="7657" width="10" style="2095" bestFit="1" customWidth="1"/>
    <col min="7658" max="7659" width="9.7109375" style="2095" bestFit="1" customWidth="1"/>
    <col min="7660" max="7660" width="10.28515625" style="2095" bestFit="1" customWidth="1"/>
    <col min="7661" max="7661" width="9.7109375" style="2095" bestFit="1" customWidth="1"/>
    <col min="7662" max="7662" width="10" style="2095" bestFit="1" customWidth="1"/>
    <col min="7663" max="7702" width="9.140625" style="2095"/>
    <col min="7703" max="7703" width="28.7109375" style="2095" customWidth="1"/>
    <col min="7704" max="7905" width="0" style="2095" hidden="1" customWidth="1"/>
    <col min="7906" max="7911" width="9.5703125" style="2095" customWidth="1"/>
    <col min="7912" max="7912" width="10.140625" style="2095" bestFit="1" customWidth="1"/>
    <col min="7913" max="7913" width="10" style="2095" bestFit="1" customWidth="1"/>
    <col min="7914" max="7915" width="9.7109375" style="2095" bestFit="1" customWidth="1"/>
    <col min="7916" max="7916" width="10.28515625" style="2095" bestFit="1" customWidth="1"/>
    <col min="7917" max="7917" width="9.7109375" style="2095" bestFit="1" customWidth="1"/>
    <col min="7918" max="7918" width="10" style="2095" bestFit="1" customWidth="1"/>
    <col min="7919" max="7958" width="9.140625" style="2095"/>
    <col min="7959" max="7959" width="28.7109375" style="2095" customWidth="1"/>
    <col min="7960" max="8161" width="0" style="2095" hidden="1" customWidth="1"/>
    <col min="8162" max="8167" width="9.5703125" style="2095" customWidth="1"/>
    <col min="8168" max="8168" width="10.140625" style="2095" bestFit="1" customWidth="1"/>
    <col min="8169" max="8169" width="10" style="2095" bestFit="1" customWidth="1"/>
    <col min="8170" max="8171" width="9.7109375" style="2095" bestFit="1" customWidth="1"/>
    <col min="8172" max="8172" width="10.28515625" style="2095" bestFit="1" customWidth="1"/>
    <col min="8173" max="8173" width="9.7109375" style="2095" bestFit="1" customWidth="1"/>
    <col min="8174" max="8174" width="10" style="2095" bestFit="1" customWidth="1"/>
    <col min="8175" max="8214" width="9.140625" style="2095"/>
    <col min="8215" max="8215" width="28.7109375" style="2095" customWidth="1"/>
    <col min="8216" max="8417" width="0" style="2095" hidden="1" customWidth="1"/>
    <col min="8418" max="8423" width="9.5703125" style="2095" customWidth="1"/>
    <col min="8424" max="8424" width="10.140625" style="2095" bestFit="1" customWidth="1"/>
    <col min="8425" max="8425" width="10" style="2095" bestFit="1" customWidth="1"/>
    <col min="8426" max="8427" width="9.7109375" style="2095" bestFit="1" customWidth="1"/>
    <col min="8428" max="8428" width="10.28515625" style="2095" bestFit="1" customWidth="1"/>
    <col min="8429" max="8429" width="9.7109375" style="2095" bestFit="1" customWidth="1"/>
    <col min="8430" max="8430" width="10" style="2095" bestFit="1" customWidth="1"/>
    <col min="8431" max="8470" width="9.140625" style="2095"/>
    <col min="8471" max="8471" width="28.7109375" style="2095" customWidth="1"/>
    <col min="8472" max="8673" width="0" style="2095" hidden="1" customWidth="1"/>
    <col min="8674" max="8679" width="9.5703125" style="2095" customWidth="1"/>
    <col min="8680" max="8680" width="10.140625" style="2095" bestFit="1" customWidth="1"/>
    <col min="8681" max="8681" width="10" style="2095" bestFit="1" customWidth="1"/>
    <col min="8682" max="8683" width="9.7109375" style="2095" bestFit="1" customWidth="1"/>
    <col min="8684" max="8684" width="10.28515625" style="2095" bestFit="1" customWidth="1"/>
    <col min="8685" max="8685" width="9.7109375" style="2095" bestFit="1" customWidth="1"/>
    <col min="8686" max="8686" width="10" style="2095" bestFit="1" customWidth="1"/>
    <col min="8687" max="8726" width="9.140625" style="2095"/>
    <col min="8727" max="8727" width="28.7109375" style="2095" customWidth="1"/>
    <col min="8728" max="8929" width="0" style="2095" hidden="1" customWidth="1"/>
    <col min="8930" max="8935" width="9.5703125" style="2095" customWidth="1"/>
    <col min="8936" max="8936" width="10.140625" style="2095" bestFit="1" customWidth="1"/>
    <col min="8937" max="8937" width="10" style="2095" bestFit="1" customWidth="1"/>
    <col min="8938" max="8939" width="9.7109375" style="2095" bestFit="1" customWidth="1"/>
    <col min="8940" max="8940" width="10.28515625" style="2095" bestFit="1" customWidth="1"/>
    <col min="8941" max="8941" width="9.7109375" style="2095" bestFit="1" customWidth="1"/>
    <col min="8942" max="8942" width="10" style="2095" bestFit="1" customWidth="1"/>
    <col min="8943" max="8982" width="9.140625" style="2095"/>
    <col min="8983" max="8983" width="28.7109375" style="2095" customWidth="1"/>
    <col min="8984" max="9185" width="0" style="2095" hidden="1" customWidth="1"/>
    <col min="9186" max="9191" width="9.5703125" style="2095" customWidth="1"/>
    <col min="9192" max="9192" width="10.140625" style="2095" bestFit="1" customWidth="1"/>
    <col min="9193" max="9193" width="10" style="2095" bestFit="1" customWidth="1"/>
    <col min="9194" max="9195" width="9.7109375" style="2095" bestFit="1" customWidth="1"/>
    <col min="9196" max="9196" width="10.28515625" style="2095" bestFit="1" customWidth="1"/>
    <col min="9197" max="9197" width="9.7109375" style="2095" bestFit="1" customWidth="1"/>
    <col min="9198" max="9198" width="10" style="2095" bestFit="1" customWidth="1"/>
    <col min="9199" max="9238" width="9.140625" style="2095"/>
    <col min="9239" max="9239" width="28.7109375" style="2095" customWidth="1"/>
    <col min="9240" max="9441" width="0" style="2095" hidden="1" customWidth="1"/>
    <col min="9442" max="9447" width="9.5703125" style="2095" customWidth="1"/>
    <col min="9448" max="9448" width="10.140625" style="2095" bestFit="1" customWidth="1"/>
    <col min="9449" max="9449" width="10" style="2095" bestFit="1" customWidth="1"/>
    <col min="9450" max="9451" width="9.7109375" style="2095" bestFit="1" customWidth="1"/>
    <col min="9452" max="9452" width="10.28515625" style="2095" bestFit="1" customWidth="1"/>
    <col min="9453" max="9453" width="9.7109375" style="2095" bestFit="1" customWidth="1"/>
    <col min="9454" max="9454" width="10" style="2095" bestFit="1" customWidth="1"/>
    <col min="9455" max="9494" width="9.140625" style="2095"/>
    <col min="9495" max="9495" width="28.7109375" style="2095" customWidth="1"/>
    <col min="9496" max="9697" width="0" style="2095" hidden="1" customWidth="1"/>
    <col min="9698" max="9703" width="9.5703125" style="2095" customWidth="1"/>
    <col min="9704" max="9704" width="10.140625" style="2095" bestFit="1" customWidth="1"/>
    <col min="9705" max="9705" width="10" style="2095" bestFit="1" customWidth="1"/>
    <col min="9706" max="9707" width="9.7109375" style="2095" bestFit="1" customWidth="1"/>
    <col min="9708" max="9708" width="10.28515625" style="2095" bestFit="1" customWidth="1"/>
    <col min="9709" max="9709" width="9.7109375" style="2095" bestFit="1" customWidth="1"/>
    <col min="9710" max="9710" width="10" style="2095" bestFit="1" customWidth="1"/>
    <col min="9711" max="9750" width="9.140625" style="2095"/>
    <col min="9751" max="9751" width="28.7109375" style="2095" customWidth="1"/>
    <col min="9752" max="9953" width="0" style="2095" hidden="1" customWidth="1"/>
    <col min="9954" max="9959" width="9.5703125" style="2095" customWidth="1"/>
    <col min="9960" max="9960" width="10.140625" style="2095" bestFit="1" customWidth="1"/>
    <col min="9961" max="9961" width="10" style="2095" bestFit="1" customWidth="1"/>
    <col min="9962" max="9963" width="9.7109375" style="2095" bestFit="1" customWidth="1"/>
    <col min="9964" max="9964" width="10.28515625" style="2095" bestFit="1" customWidth="1"/>
    <col min="9965" max="9965" width="9.7109375" style="2095" bestFit="1" customWidth="1"/>
    <col min="9966" max="9966" width="10" style="2095" bestFit="1" customWidth="1"/>
    <col min="9967" max="10006" width="9.140625" style="2095"/>
    <col min="10007" max="10007" width="28.7109375" style="2095" customWidth="1"/>
    <col min="10008" max="10209" width="0" style="2095" hidden="1" customWidth="1"/>
    <col min="10210" max="10215" width="9.5703125" style="2095" customWidth="1"/>
    <col min="10216" max="10216" width="10.140625" style="2095" bestFit="1" customWidth="1"/>
    <col min="10217" max="10217" width="10" style="2095" bestFit="1" customWidth="1"/>
    <col min="10218" max="10219" width="9.7109375" style="2095" bestFit="1" customWidth="1"/>
    <col min="10220" max="10220" width="10.28515625" style="2095" bestFit="1" customWidth="1"/>
    <col min="10221" max="10221" width="9.7109375" style="2095" bestFit="1" customWidth="1"/>
    <col min="10222" max="10222" width="10" style="2095" bestFit="1" customWidth="1"/>
    <col min="10223" max="10262" width="9.140625" style="2095"/>
    <col min="10263" max="10263" width="28.7109375" style="2095" customWidth="1"/>
    <col min="10264" max="10465" width="0" style="2095" hidden="1" customWidth="1"/>
    <col min="10466" max="10471" width="9.5703125" style="2095" customWidth="1"/>
    <col min="10472" max="10472" width="10.140625" style="2095" bestFit="1" customWidth="1"/>
    <col min="10473" max="10473" width="10" style="2095" bestFit="1" customWidth="1"/>
    <col min="10474" max="10475" width="9.7109375" style="2095" bestFit="1" customWidth="1"/>
    <col min="10476" max="10476" width="10.28515625" style="2095" bestFit="1" customWidth="1"/>
    <col min="10477" max="10477" width="9.7109375" style="2095" bestFit="1" customWidth="1"/>
    <col min="10478" max="10478" width="10" style="2095" bestFit="1" customWidth="1"/>
    <col min="10479" max="10518" width="9.140625" style="2095"/>
    <col min="10519" max="10519" width="28.7109375" style="2095" customWidth="1"/>
    <col min="10520" max="10721" width="0" style="2095" hidden="1" customWidth="1"/>
    <col min="10722" max="10727" width="9.5703125" style="2095" customWidth="1"/>
    <col min="10728" max="10728" width="10.140625" style="2095" bestFit="1" customWidth="1"/>
    <col min="10729" max="10729" width="10" style="2095" bestFit="1" customWidth="1"/>
    <col min="10730" max="10731" width="9.7109375" style="2095" bestFit="1" customWidth="1"/>
    <col min="10732" max="10732" width="10.28515625" style="2095" bestFit="1" customWidth="1"/>
    <col min="10733" max="10733" width="9.7109375" style="2095" bestFit="1" customWidth="1"/>
    <col min="10734" max="10734" width="10" style="2095" bestFit="1" customWidth="1"/>
    <col min="10735" max="10774" width="9.140625" style="2095"/>
    <col min="10775" max="10775" width="28.7109375" style="2095" customWidth="1"/>
    <col min="10776" max="10977" width="0" style="2095" hidden="1" customWidth="1"/>
    <col min="10978" max="10983" width="9.5703125" style="2095" customWidth="1"/>
    <col min="10984" max="10984" width="10.140625" style="2095" bestFit="1" customWidth="1"/>
    <col min="10985" max="10985" width="10" style="2095" bestFit="1" customWidth="1"/>
    <col min="10986" max="10987" width="9.7109375" style="2095" bestFit="1" customWidth="1"/>
    <col min="10988" max="10988" width="10.28515625" style="2095" bestFit="1" customWidth="1"/>
    <col min="10989" max="10989" width="9.7109375" style="2095" bestFit="1" customWidth="1"/>
    <col min="10990" max="10990" width="10" style="2095" bestFit="1" customWidth="1"/>
    <col min="10991" max="11030" width="9.140625" style="2095"/>
    <col min="11031" max="11031" width="28.7109375" style="2095" customWidth="1"/>
    <col min="11032" max="11233" width="0" style="2095" hidden="1" customWidth="1"/>
    <col min="11234" max="11239" width="9.5703125" style="2095" customWidth="1"/>
    <col min="11240" max="11240" width="10.140625" style="2095" bestFit="1" customWidth="1"/>
    <col min="11241" max="11241" width="10" style="2095" bestFit="1" customWidth="1"/>
    <col min="11242" max="11243" width="9.7109375" style="2095" bestFit="1" customWidth="1"/>
    <col min="11244" max="11244" width="10.28515625" style="2095" bestFit="1" customWidth="1"/>
    <col min="11245" max="11245" width="9.7109375" style="2095" bestFit="1" customWidth="1"/>
    <col min="11246" max="11246" width="10" style="2095" bestFit="1" customWidth="1"/>
    <col min="11247" max="11286" width="9.140625" style="2095"/>
    <col min="11287" max="11287" width="28.7109375" style="2095" customWidth="1"/>
    <col min="11288" max="11489" width="0" style="2095" hidden="1" customWidth="1"/>
    <col min="11490" max="11495" width="9.5703125" style="2095" customWidth="1"/>
    <col min="11496" max="11496" width="10.140625" style="2095" bestFit="1" customWidth="1"/>
    <col min="11497" max="11497" width="10" style="2095" bestFit="1" customWidth="1"/>
    <col min="11498" max="11499" width="9.7109375" style="2095" bestFit="1" customWidth="1"/>
    <col min="11500" max="11500" width="10.28515625" style="2095" bestFit="1" customWidth="1"/>
    <col min="11501" max="11501" width="9.7109375" style="2095" bestFit="1" customWidth="1"/>
    <col min="11502" max="11502" width="10" style="2095" bestFit="1" customWidth="1"/>
    <col min="11503" max="11542" width="9.140625" style="2095"/>
    <col min="11543" max="11543" width="28.7109375" style="2095" customWidth="1"/>
    <col min="11544" max="11745" width="0" style="2095" hidden="1" customWidth="1"/>
    <col min="11746" max="11751" width="9.5703125" style="2095" customWidth="1"/>
    <col min="11752" max="11752" width="10.140625" style="2095" bestFit="1" customWidth="1"/>
    <col min="11753" max="11753" width="10" style="2095" bestFit="1" customWidth="1"/>
    <col min="11754" max="11755" width="9.7109375" style="2095" bestFit="1" customWidth="1"/>
    <col min="11756" max="11756" width="10.28515625" style="2095" bestFit="1" customWidth="1"/>
    <col min="11757" max="11757" width="9.7109375" style="2095" bestFit="1" customWidth="1"/>
    <col min="11758" max="11758" width="10" style="2095" bestFit="1" customWidth="1"/>
    <col min="11759" max="11798" width="9.140625" style="2095"/>
    <col min="11799" max="11799" width="28.7109375" style="2095" customWidth="1"/>
    <col min="11800" max="12001" width="0" style="2095" hidden="1" customWidth="1"/>
    <col min="12002" max="12007" width="9.5703125" style="2095" customWidth="1"/>
    <col min="12008" max="12008" width="10.140625" style="2095" bestFit="1" customWidth="1"/>
    <col min="12009" max="12009" width="10" style="2095" bestFit="1" customWidth="1"/>
    <col min="12010" max="12011" width="9.7109375" style="2095" bestFit="1" customWidth="1"/>
    <col min="12012" max="12012" width="10.28515625" style="2095" bestFit="1" customWidth="1"/>
    <col min="12013" max="12013" width="9.7109375" style="2095" bestFit="1" customWidth="1"/>
    <col min="12014" max="12014" width="10" style="2095" bestFit="1" customWidth="1"/>
    <col min="12015" max="12054" width="9.140625" style="2095"/>
    <col min="12055" max="12055" width="28.7109375" style="2095" customWidth="1"/>
    <col min="12056" max="12257" width="0" style="2095" hidden="1" customWidth="1"/>
    <col min="12258" max="12263" width="9.5703125" style="2095" customWidth="1"/>
    <col min="12264" max="12264" width="10.140625" style="2095" bestFit="1" customWidth="1"/>
    <col min="12265" max="12265" width="10" style="2095" bestFit="1" customWidth="1"/>
    <col min="12266" max="12267" width="9.7109375" style="2095" bestFit="1" customWidth="1"/>
    <col min="12268" max="12268" width="10.28515625" style="2095" bestFit="1" customWidth="1"/>
    <col min="12269" max="12269" width="9.7109375" style="2095" bestFit="1" customWidth="1"/>
    <col min="12270" max="12270" width="10" style="2095" bestFit="1" customWidth="1"/>
    <col min="12271" max="12310" width="9.140625" style="2095"/>
    <col min="12311" max="12311" width="28.7109375" style="2095" customWidth="1"/>
    <col min="12312" max="12513" width="0" style="2095" hidden="1" customWidth="1"/>
    <col min="12514" max="12519" width="9.5703125" style="2095" customWidth="1"/>
    <col min="12520" max="12520" width="10.140625" style="2095" bestFit="1" customWidth="1"/>
    <col min="12521" max="12521" width="10" style="2095" bestFit="1" customWidth="1"/>
    <col min="12522" max="12523" width="9.7109375" style="2095" bestFit="1" customWidth="1"/>
    <col min="12524" max="12524" width="10.28515625" style="2095" bestFit="1" customWidth="1"/>
    <col min="12525" max="12525" width="9.7109375" style="2095" bestFit="1" customWidth="1"/>
    <col min="12526" max="12526" width="10" style="2095" bestFit="1" customWidth="1"/>
    <col min="12527" max="12566" width="9.140625" style="2095"/>
    <col min="12567" max="12567" width="28.7109375" style="2095" customWidth="1"/>
    <col min="12568" max="12769" width="0" style="2095" hidden="1" customWidth="1"/>
    <col min="12770" max="12775" width="9.5703125" style="2095" customWidth="1"/>
    <col min="12776" max="12776" width="10.140625" style="2095" bestFit="1" customWidth="1"/>
    <col min="12777" max="12777" width="10" style="2095" bestFit="1" customWidth="1"/>
    <col min="12778" max="12779" width="9.7109375" style="2095" bestFit="1" customWidth="1"/>
    <col min="12780" max="12780" width="10.28515625" style="2095" bestFit="1" customWidth="1"/>
    <col min="12781" max="12781" width="9.7109375" style="2095" bestFit="1" customWidth="1"/>
    <col min="12782" max="12782" width="10" style="2095" bestFit="1" customWidth="1"/>
    <col min="12783" max="12822" width="9.140625" style="2095"/>
    <col min="12823" max="12823" width="28.7109375" style="2095" customWidth="1"/>
    <col min="12824" max="13025" width="0" style="2095" hidden="1" customWidth="1"/>
    <col min="13026" max="13031" width="9.5703125" style="2095" customWidth="1"/>
    <col min="13032" max="13032" width="10.140625" style="2095" bestFit="1" customWidth="1"/>
    <col min="13033" max="13033" width="10" style="2095" bestFit="1" customWidth="1"/>
    <col min="13034" max="13035" width="9.7109375" style="2095" bestFit="1" customWidth="1"/>
    <col min="13036" max="13036" width="10.28515625" style="2095" bestFit="1" customWidth="1"/>
    <col min="13037" max="13037" width="9.7109375" style="2095" bestFit="1" customWidth="1"/>
    <col min="13038" max="13038" width="10" style="2095" bestFit="1" customWidth="1"/>
    <col min="13039" max="13078" width="9.140625" style="2095"/>
    <col min="13079" max="13079" width="28.7109375" style="2095" customWidth="1"/>
    <col min="13080" max="13281" width="0" style="2095" hidden="1" customWidth="1"/>
    <col min="13282" max="13287" width="9.5703125" style="2095" customWidth="1"/>
    <col min="13288" max="13288" width="10.140625" style="2095" bestFit="1" customWidth="1"/>
    <col min="13289" max="13289" width="10" style="2095" bestFit="1" customWidth="1"/>
    <col min="13290" max="13291" width="9.7109375" style="2095" bestFit="1" customWidth="1"/>
    <col min="13292" max="13292" width="10.28515625" style="2095" bestFit="1" customWidth="1"/>
    <col min="13293" max="13293" width="9.7109375" style="2095" bestFit="1" customWidth="1"/>
    <col min="13294" max="13294" width="10" style="2095" bestFit="1" customWidth="1"/>
    <col min="13295" max="13334" width="9.140625" style="2095"/>
    <col min="13335" max="13335" width="28.7109375" style="2095" customWidth="1"/>
    <col min="13336" max="13537" width="0" style="2095" hidden="1" customWidth="1"/>
    <col min="13538" max="13543" width="9.5703125" style="2095" customWidth="1"/>
    <col min="13544" max="13544" width="10.140625" style="2095" bestFit="1" customWidth="1"/>
    <col min="13545" max="13545" width="10" style="2095" bestFit="1" customWidth="1"/>
    <col min="13546" max="13547" width="9.7109375" style="2095" bestFit="1" customWidth="1"/>
    <col min="13548" max="13548" width="10.28515625" style="2095" bestFit="1" customWidth="1"/>
    <col min="13549" max="13549" width="9.7109375" style="2095" bestFit="1" customWidth="1"/>
    <col min="13550" max="13550" width="10" style="2095" bestFit="1" customWidth="1"/>
    <col min="13551" max="13590" width="9.140625" style="2095"/>
    <col min="13591" max="13591" width="28.7109375" style="2095" customWidth="1"/>
    <col min="13592" max="13793" width="0" style="2095" hidden="1" customWidth="1"/>
    <col min="13794" max="13799" width="9.5703125" style="2095" customWidth="1"/>
    <col min="13800" max="13800" width="10.140625" style="2095" bestFit="1" customWidth="1"/>
    <col min="13801" max="13801" width="10" style="2095" bestFit="1" customWidth="1"/>
    <col min="13802" max="13803" width="9.7109375" style="2095" bestFit="1" customWidth="1"/>
    <col min="13804" max="13804" width="10.28515625" style="2095" bestFit="1" customWidth="1"/>
    <col min="13805" max="13805" width="9.7109375" style="2095" bestFit="1" customWidth="1"/>
    <col min="13806" max="13806" width="10" style="2095" bestFit="1" customWidth="1"/>
    <col min="13807" max="13846" width="9.140625" style="2095"/>
    <col min="13847" max="13847" width="28.7109375" style="2095" customWidth="1"/>
    <col min="13848" max="14049" width="0" style="2095" hidden="1" customWidth="1"/>
    <col min="14050" max="14055" width="9.5703125" style="2095" customWidth="1"/>
    <col min="14056" max="14056" width="10.140625" style="2095" bestFit="1" customWidth="1"/>
    <col min="14057" max="14057" width="10" style="2095" bestFit="1" customWidth="1"/>
    <col min="14058" max="14059" width="9.7109375" style="2095" bestFit="1" customWidth="1"/>
    <col min="14060" max="14060" width="10.28515625" style="2095" bestFit="1" customWidth="1"/>
    <col min="14061" max="14061" width="9.7109375" style="2095" bestFit="1" customWidth="1"/>
    <col min="14062" max="14062" width="10" style="2095" bestFit="1" customWidth="1"/>
    <col min="14063" max="14102" width="9.140625" style="2095"/>
    <col min="14103" max="14103" width="28.7109375" style="2095" customWidth="1"/>
    <col min="14104" max="14305" width="0" style="2095" hidden="1" customWidth="1"/>
    <col min="14306" max="14311" width="9.5703125" style="2095" customWidth="1"/>
    <col min="14312" max="14312" width="10.140625" style="2095" bestFit="1" customWidth="1"/>
    <col min="14313" max="14313" width="10" style="2095" bestFit="1" customWidth="1"/>
    <col min="14314" max="14315" width="9.7109375" style="2095" bestFit="1" customWidth="1"/>
    <col min="14316" max="14316" width="10.28515625" style="2095" bestFit="1" customWidth="1"/>
    <col min="14317" max="14317" width="9.7109375" style="2095" bestFit="1" customWidth="1"/>
    <col min="14318" max="14318" width="10" style="2095" bestFit="1" customWidth="1"/>
    <col min="14319" max="14358" width="9.140625" style="2095"/>
    <col min="14359" max="14359" width="28.7109375" style="2095" customWidth="1"/>
    <col min="14360" max="14561" width="0" style="2095" hidden="1" customWidth="1"/>
    <col min="14562" max="14567" width="9.5703125" style="2095" customWidth="1"/>
    <col min="14568" max="14568" width="10.140625" style="2095" bestFit="1" customWidth="1"/>
    <col min="14569" max="14569" width="10" style="2095" bestFit="1" customWidth="1"/>
    <col min="14570" max="14571" width="9.7109375" style="2095" bestFit="1" customWidth="1"/>
    <col min="14572" max="14572" width="10.28515625" style="2095" bestFit="1" customWidth="1"/>
    <col min="14573" max="14573" width="9.7109375" style="2095" bestFit="1" customWidth="1"/>
    <col min="14574" max="14574" width="10" style="2095" bestFit="1" customWidth="1"/>
    <col min="14575" max="14614" width="9.140625" style="2095"/>
    <col min="14615" max="14615" width="28.7109375" style="2095" customWidth="1"/>
    <col min="14616" max="14817" width="0" style="2095" hidden="1" customWidth="1"/>
    <col min="14818" max="14823" width="9.5703125" style="2095" customWidth="1"/>
    <col min="14824" max="14824" width="10.140625" style="2095" bestFit="1" customWidth="1"/>
    <col min="14825" max="14825" width="10" style="2095" bestFit="1" customWidth="1"/>
    <col min="14826" max="14827" width="9.7109375" style="2095" bestFit="1" customWidth="1"/>
    <col min="14828" max="14828" width="10.28515625" style="2095" bestFit="1" customWidth="1"/>
    <col min="14829" max="14829" width="9.7109375" style="2095" bestFit="1" customWidth="1"/>
    <col min="14830" max="14830" width="10" style="2095" bestFit="1" customWidth="1"/>
    <col min="14831" max="14870" width="9.140625" style="2095"/>
    <col min="14871" max="14871" width="28.7109375" style="2095" customWidth="1"/>
    <col min="14872" max="15073" width="0" style="2095" hidden="1" customWidth="1"/>
    <col min="15074" max="15079" width="9.5703125" style="2095" customWidth="1"/>
    <col min="15080" max="15080" width="10.140625" style="2095" bestFit="1" customWidth="1"/>
    <col min="15081" max="15081" width="10" style="2095" bestFit="1" customWidth="1"/>
    <col min="15082" max="15083" width="9.7109375" style="2095" bestFit="1" customWidth="1"/>
    <col min="15084" max="15084" width="10.28515625" style="2095" bestFit="1" customWidth="1"/>
    <col min="15085" max="15085" width="9.7109375" style="2095" bestFit="1" customWidth="1"/>
    <col min="15086" max="15086" width="10" style="2095" bestFit="1" customWidth="1"/>
    <col min="15087" max="15126" width="9.140625" style="2095"/>
    <col min="15127" max="15127" width="28.7109375" style="2095" customWidth="1"/>
    <col min="15128" max="15329" width="0" style="2095" hidden="1" customWidth="1"/>
    <col min="15330" max="15335" width="9.5703125" style="2095" customWidth="1"/>
    <col min="15336" max="15336" width="10.140625" style="2095" bestFit="1" customWidth="1"/>
    <col min="15337" max="15337" width="10" style="2095" bestFit="1" customWidth="1"/>
    <col min="15338" max="15339" width="9.7109375" style="2095" bestFit="1" customWidth="1"/>
    <col min="15340" max="15340" width="10.28515625" style="2095" bestFit="1" customWidth="1"/>
    <col min="15341" max="15341" width="9.7109375" style="2095" bestFit="1" customWidth="1"/>
    <col min="15342" max="15342" width="10" style="2095" bestFit="1" customWidth="1"/>
    <col min="15343" max="15382" width="9.140625" style="2095"/>
    <col min="15383" max="15383" width="28.7109375" style="2095" customWidth="1"/>
    <col min="15384" max="15585" width="0" style="2095" hidden="1" customWidth="1"/>
    <col min="15586" max="15591" width="9.5703125" style="2095" customWidth="1"/>
    <col min="15592" max="15592" width="10.140625" style="2095" bestFit="1" customWidth="1"/>
    <col min="15593" max="15593" width="10" style="2095" bestFit="1" customWidth="1"/>
    <col min="15594" max="15595" width="9.7109375" style="2095" bestFit="1" customWidth="1"/>
    <col min="15596" max="15596" width="10.28515625" style="2095" bestFit="1" customWidth="1"/>
    <col min="15597" max="15597" width="9.7109375" style="2095" bestFit="1" customWidth="1"/>
    <col min="15598" max="15598" width="10" style="2095" bestFit="1" customWidth="1"/>
    <col min="15599" max="15638" width="9.140625" style="2095"/>
    <col min="15639" max="15639" width="28.7109375" style="2095" customWidth="1"/>
    <col min="15640" max="15841" width="0" style="2095" hidden="1" customWidth="1"/>
    <col min="15842" max="15847" width="9.5703125" style="2095" customWidth="1"/>
    <col min="15848" max="15848" width="10.140625" style="2095" bestFit="1" customWidth="1"/>
    <col min="15849" max="15849" width="10" style="2095" bestFit="1" customWidth="1"/>
    <col min="15850" max="15851" width="9.7109375" style="2095" bestFit="1" customWidth="1"/>
    <col min="15852" max="15852" width="10.28515625" style="2095" bestFit="1" customWidth="1"/>
    <col min="15853" max="15853" width="9.7109375" style="2095" bestFit="1" customWidth="1"/>
    <col min="15854" max="15854" width="10" style="2095" bestFit="1" customWidth="1"/>
    <col min="15855" max="15894" width="9.140625" style="2095"/>
    <col min="15895" max="15895" width="28.7109375" style="2095" customWidth="1"/>
    <col min="15896" max="16097" width="0" style="2095" hidden="1" customWidth="1"/>
    <col min="16098" max="16103" width="9.5703125" style="2095" customWidth="1"/>
    <col min="16104" max="16104" width="10.140625" style="2095" bestFit="1" customWidth="1"/>
    <col min="16105" max="16105" width="10" style="2095" bestFit="1" customWidth="1"/>
    <col min="16106" max="16107" width="9.7109375" style="2095" bestFit="1" customWidth="1"/>
    <col min="16108" max="16108" width="10.28515625" style="2095" bestFit="1" customWidth="1"/>
    <col min="16109" max="16109" width="9.7109375" style="2095" bestFit="1" customWidth="1"/>
    <col min="16110" max="16110" width="10" style="2095" bestFit="1" customWidth="1"/>
    <col min="16111" max="16150" width="9.140625" style="2095"/>
    <col min="16151" max="16151" width="28.7109375" style="2095" customWidth="1"/>
    <col min="16152" max="16353" width="0" style="2095" hidden="1" customWidth="1"/>
    <col min="16354" max="16359" width="9.5703125" style="2095" customWidth="1"/>
    <col min="16360" max="16360" width="10.140625" style="2095" bestFit="1" customWidth="1"/>
    <col min="16361" max="16361" width="10" style="2095" bestFit="1" customWidth="1"/>
    <col min="16362" max="16363" width="9.7109375" style="2095" bestFit="1" customWidth="1"/>
    <col min="16364" max="16364" width="10.28515625" style="2095" bestFit="1" customWidth="1"/>
    <col min="16365" max="16365" width="9.7109375" style="2095" bestFit="1" customWidth="1"/>
    <col min="16366" max="16366" width="10" style="2095" bestFit="1" customWidth="1"/>
    <col min="16367" max="16384" width="9.140625" style="2095"/>
  </cols>
  <sheetData>
    <row r="1" spans="1:239" ht="19.899999999999999" customHeight="1" x14ac:dyDescent="0.35">
      <c r="A1" s="2093" t="s">
        <v>4936</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c r="AN1" s="2094"/>
      <c r="AO1" s="2094"/>
      <c r="AP1" s="2094"/>
      <c r="AQ1" s="2094"/>
      <c r="AR1" s="2094"/>
      <c r="AS1" s="2094"/>
      <c r="AT1" s="2094"/>
      <c r="AU1" s="2094"/>
      <c r="AV1" s="2094"/>
      <c r="AW1" s="2094"/>
      <c r="AX1" s="2094"/>
      <c r="AY1" s="2094"/>
      <c r="AZ1" s="2094"/>
      <c r="BA1" s="2094"/>
      <c r="BB1" s="2094"/>
      <c r="BC1" s="2094"/>
      <c r="BD1" s="2094"/>
      <c r="BE1" s="2094"/>
      <c r="BF1" s="2094"/>
      <c r="BG1" s="2094"/>
      <c r="BH1" s="2094"/>
      <c r="BI1" s="2094"/>
      <c r="BJ1" s="2094"/>
      <c r="BK1" s="2094"/>
      <c r="BL1" s="2094"/>
      <c r="BM1" s="2094"/>
      <c r="BN1" s="2094"/>
      <c r="BO1" s="2094"/>
      <c r="BP1" s="2094"/>
      <c r="BQ1" s="2094"/>
      <c r="BR1" s="2094"/>
      <c r="BS1" s="2094"/>
      <c r="BT1" s="2094"/>
      <c r="BU1" s="2094"/>
      <c r="BV1" s="2094"/>
      <c r="BW1" s="2094"/>
      <c r="BX1" s="2094"/>
      <c r="BY1" s="2094"/>
      <c r="BZ1" s="2094"/>
      <c r="CA1" s="2094"/>
      <c r="CB1" s="2094"/>
      <c r="CC1" s="2094"/>
      <c r="CD1" s="2094"/>
      <c r="CE1" s="2094"/>
      <c r="CF1" s="2094"/>
      <c r="CG1" s="2094"/>
      <c r="CH1" s="2094"/>
      <c r="CI1" s="2094"/>
      <c r="CJ1" s="2094"/>
      <c r="CK1" s="2094"/>
      <c r="CL1" s="2094"/>
      <c r="CM1" s="2094"/>
      <c r="CN1" s="2094"/>
      <c r="CO1" s="2094"/>
      <c r="CP1" s="2094"/>
      <c r="CQ1" s="2094"/>
      <c r="CR1" s="2094"/>
      <c r="CS1" s="2094"/>
      <c r="CT1" s="2094"/>
      <c r="CU1" s="2094"/>
      <c r="CV1" s="2094"/>
      <c r="CW1" s="2094"/>
      <c r="CX1" s="2094"/>
      <c r="CY1" s="2094"/>
      <c r="CZ1" s="2094"/>
      <c r="DA1" s="2094"/>
      <c r="DB1" s="2094"/>
      <c r="DC1" s="2094"/>
      <c r="DD1" s="2094"/>
      <c r="DE1" s="2094"/>
      <c r="DF1" s="2094"/>
      <c r="DG1" s="2094"/>
      <c r="DH1" s="2094"/>
      <c r="DI1" s="2094"/>
      <c r="DJ1" s="2094"/>
      <c r="DK1" s="2094"/>
      <c r="DL1" s="2094"/>
      <c r="DM1" s="2094"/>
      <c r="DN1" s="2094"/>
      <c r="DO1" s="2094"/>
      <c r="DP1" s="2094"/>
      <c r="DQ1" s="2094"/>
      <c r="DR1" s="2094"/>
      <c r="DS1" s="2094"/>
      <c r="DT1" s="2094"/>
      <c r="DU1" s="2094"/>
      <c r="DV1" s="2094"/>
      <c r="DW1" s="2094"/>
      <c r="DX1" s="2094"/>
      <c r="DY1" s="2094"/>
      <c r="DZ1" s="2094"/>
      <c r="EA1" s="2094"/>
      <c r="EB1" s="2094"/>
      <c r="EC1" s="2094"/>
      <c r="ED1" s="2094"/>
      <c r="EE1" s="2094"/>
      <c r="EF1" s="2094"/>
      <c r="EG1" s="2094"/>
      <c r="EH1" s="2094"/>
      <c r="EI1" s="2094"/>
      <c r="EJ1" s="2094"/>
      <c r="EK1" s="2094"/>
      <c r="EL1" s="2094"/>
      <c r="EM1" s="2094"/>
      <c r="EN1" s="2094"/>
      <c r="EO1" s="2094"/>
      <c r="EP1" s="2094"/>
      <c r="EQ1" s="2094"/>
      <c r="ER1" s="2094"/>
      <c r="ES1" s="2094"/>
      <c r="ET1" s="2094"/>
      <c r="EU1" s="2094"/>
      <c r="EV1" s="2094"/>
      <c r="EW1" s="2094"/>
      <c r="EX1" s="2094"/>
      <c r="EY1" s="2094"/>
      <c r="EZ1" s="2094"/>
      <c r="FA1" s="2094"/>
      <c r="FB1" s="2094"/>
      <c r="FC1" s="2094"/>
      <c r="FD1" s="2094"/>
      <c r="FE1" s="2094"/>
      <c r="FF1" s="2094"/>
      <c r="FG1" s="2094"/>
      <c r="FH1" s="2094"/>
      <c r="FI1" s="2094"/>
      <c r="FJ1" s="2094"/>
      <c r="FL1" s="2094"/>
    </row>
    <row r="2" spans="1:239" ht="6.75" customHeight="1" thickBot="1" x14ac:dyDescent="0.35">
      <c r="B2" s="2095"/>
    </row>
    <row r="3" spans="1:239" ht="17.25" thickTop="1" x14ac:dyDescent="0.3">
      <c r="A3" s="2096" t="s">
        <v>4937</v>
      </c>
      <c r="B3" s="2097">
        <v>37258</v>
      </c>
      <c r="C3" s="2097">
        <v>37348</v>
      </c>
      <c r="D3" s="2097">
        <v>37378</v>
      </c>
      <c r="E3" s="2097">
        <v>37409</v>
      </c>
      <c r="F3" s="2097">
        <v>37439</v>
      </c>
      <c r="G3" s="2097">
        <v>37470</v>
      </c>
      <c r="H3" s="2097">
        <v>37501</v>
      </c>
      <c r="I3" s="2097">
        <v>37531</v>
      </c>
      <c r="J3" s="2097">
        <v>37562</v>
      </c>
      <c r="K3" s="2097">
        <v>37592</v>
      </c>
      <c r="L3" s="2097">
        <v>37623</v>
      </c>
      <c r="M3" s="2097">
        <v>37654</v>
      </c>
      <c r="N3" s="2097">
        <v>37682</v>
      </c>
      <c r="O3" s="2097">
        <v>37713</v>
      </c>
      <c r="P3" s="2097">
        <v>37743</v>
      </c>
      <c r="Q3" s="2097">
        <v>37774</v>
      </c>
      <c r="R3" s="2097">
        <v>37804</v>
      </c>
      <c r="S3" s="2097">
        <v>37835</v>
      </c>
      <c r="T3" s="2097">
        <v>37866</v>
      </c>
      <c r="U3" s="2097">
        <v>37896</v>
      </c>
      <c r="V3" s="2097">
        <v>37927</v>
      </c>
      <c r="W3" s="2097">
        <v>37957</v>
      </c>
      <c r="X3" s="2097">
        <v>37988</v>
      </c>
      <c r="Y3" s="2097">
        <v>38019</v>
      </c>
      <c r="Z3" s="2097">
        <v>38048</v>
      </c>
      <c r="AA3" s="2097">
        <v>38079</v>
      </c>
      <c r="AB3" s="2097">
        <v>38109</v>
      </c>
      <c r="AC3" s="2097">
        <v>38140</v>
      </c>
      <c r="AD3" s="2097">
        <v>38170</v>
      </c>
      <c r="AE3" s="2097">
        <v>38201</v>
      </c>
      <c r="AF3" s="2097">
        <v>38232</v>
      </c>
      <c r="AG3" s="2097">
        <v>38262</v>
      </c>
      <c r="AH3" s="2097">
        <v>38293</v>
      </c>
      <c r="AI3" s="2097">
        <v>38323</v>
      </c>
      <c r="AJ3" s="2097">
        <v>38354</v>
      </c>
      <c r="AK3" s="2097">
        <v>38413</v>
      </c>
      <c r="AL3" s="2097">
        <v>38444</v>
      </c>
      <c r="AM3" s="2097">
        <v>38474</v>
      </c>
      <c r="AN3" s="2097">
        <v>38505</v>
      </c>
      <c r="AO3" s="2097">
        <v>38535</v>
      </c>
      <c r="AP3" s="2097">
        <v>38565</v>
      </c>
      <c r="AQ3" s="2097">
        <v>38596</v>
      </c>
      <c r="AR3" s="2097">
        <v>38626</v>
      </c>
      <c r="AS3" s="2097">
        <v>38657</v>
      </c>
      <c r="AT3" s="2097">
        <v>38687</v>
      </c>
      <c r="AU3" s="2097">
        <v>38718</v>
      </c>
      <c r="AV3" s="2097">
        <v>38749</v>
      </c>
      <c r="AW3" s="2097">
        <v>38777</v>
      </c>
      <c r="AX3" s="2097">
        <v>38808</v>
      </c>
      <c r="AY3" s="2097">
        <v>38838</v>
      </c>
      <c r="AZ3" s="2097">
        <v>38869</v>
      </c>
      <c r="BA3" s="2097">
        <v>38899</v>
      </c>
      <c r="BB3" s="2097">
        <v>38930</v>
      </c>
      <c r="BC3" s="2097">
        <v>38961</v>
      </c>
      <c r="BD3" s="2097">
        <v>38991</v>
      </c>
      <c r="BE3" s="2097">
        <v>39022</v>
      </c>
      <c r="BF3" s="2097">
        <v>39052</v>
      </c>
      <c r="BG3" s="2097">
        <v>39083</v>
      </c>
      <c r="BH3" s="2097">
        <v>39114</v>
      </c>
      <c r="BI3" s="2097">
        <v>39142</v>
      </c>
      <c r="BJ3" s="2097">
        <v>39173</v>
      </c>
      <c r="BK3" s="2097">
        <v>39203</v>
      </c>
      <c r="BL3" s="2097">
        <v>39234</v>
      </c>
      <c r="BM3" s="2097">
        <v>39264</v>
      </c>
      <c r="BN3" s="2097">
        <v>39295</v>
      </c>
      <c r="BO3" s="2097">
        <v>39326</v>
      </c>
      <c r="BP3" s="2097">
        <v>39356</v>
      </c>
      <c r="BQ3" s="2097">
        <v>39387</v>
      </c>
      <c r="BR3" s="2097">
        <v>39417</v>
      </c>
      <c r="BS3" s="2097">
        <v>39448</v>
      </c>
      <c r="BT3" s="2097">
        <v>39479</v>
      </c>
      <c r="BU3" s="2097">
        <v>39508</v>
      </c>
      <c r="BV3" s="2097">
        <v>39539</v>
      </c>
      <c r="BW3" s="2097">
        <v>39569</v>
      </c>
      <c r="BX3" s="2097">
        <v>39600</v>
      </c>
      <c r="BY3" s="2097">
        <v>39630</v>
      </c>
      <c r="BZ3" s="2097">
        <v>39661</v>
      </c>
      <c r="CA3" s="2097">
        <v>39692</v>
      </c>
      <c r="CB3" s="2097">
        <v>39722</v>
      </c>
      <c r="CC3" s="2097">
        <v>39753</v>
      </c>
      <c r="CD3" s="2097">
        <v>39783</v>
      </c>
      <c r="CE3" s="2097">
        <v>39814</v>
      </c>
      <c r="CF3" s="2097">
        <v>39845</v>
      </c>
      <c r="CG3" s="2097">
        <v>39873</v>
      </c>
      <c r="CH3" s="2097">
        <v>39904</v>
      </c>
      <c r="CI3" s="2097">
        <v>39934</v>
      </c>
      <c r="CJ3" s="2097">
        <v>39965</v>
      </c>
      <c r="CK3" s="2097">
        <v>39995</v>
      </c>
      <c r="CL3" s="2097">
        <v>40026</v>
      </c>
      <c r="CM3" s="2097">
        <v>40057</v>
      </c>
      <c r="CN3" s="2097">
        <v>40087</v>
      </c>
      <c r="CO3" s="2097">
        <v>40118</v>
      </c>
      <c r="CP3" s="2097">
        <v>40299</v>
      </c>
      <c r="CQ3" s="2097">
        <v>40360</v>
      </c>
      <c r="CR3" s="2097">
        <v>40391</v>
      </c>
      <c r="CS3" s="2097">
        <v>40422</v>
      </c>
      <c r="CT3" s="2097">
        <v>40452</v>
      </c>
      <c r="CU3" s="2097">
        <v>40483</v>
      </c>
      <c r="CV3" s="2097">
        <v>40513</v>
      </c>
      <c r="CW3" s="2097">
        <v>40544</v>
      </c>
      <c r="CX3" s="2097">
        <v>40575</v>
      </c>
      <c r="CY3" s="2097">
        <v>40603</v>
      </c>
      <c r="CZ3" s="2097">
        <v>40634</v>
      </c>
      <c r="DA3" s="2097">
        <v>40664</v>
      </c>
      <c r="DB3" s="2097">
        <v>40695</v>
      </c>
      <c r="DC3" s="2097">
        <v>40725</v>
      </c>
      <c r="DD3" s="2097">
        <v>40756</v>
      </c>
      <c r="DE3" s="2097">
        <v>40787</v>
      </c>
      <c r="DF3" s="2097">
        <v>40817</v>
      </c>
      <c r="DG3" s="2097">
        <v>40848</v>
      </c>
      <c r="DH3" s="2097">
        <v>40878</v>
      </c>
      <c r="DI3" s="2097">
        <v>40909</v>
      </c>
      <c r="DJ3" s="2097">
        <v>40940</v>
      </c>
      <c r="DK3" s="2097">
        <v>40969</v>
      </c>
      <c r="DL3" s="2097">
        <v>41000</v>
      </c>
      <c r="DM3" s="2097">
        <v>41030</v>
      </c>
      <c r="DN3" s="2097">
        <v>41061</v>
      </c>
      <c r="DO3" s="2097">
        <v>41091</v>
      </c>
      <c r="DP3" s="2097">
        <v>41122</v>
      </c>
      <c r="DQ3" s="2097">
        <v>41153</v>
      </c>
      <c r="DR3" s="2097">
        <v>41183</v>
      </c>
      <c r="DS3" s="2097">
        <f t="shared" ref="DS3:FQ3" si="0">DR3+31</f>
        <v>41214</v>
      </c>
      <c r="DT3" s="2097">
        <f t="shared" si="0"/>
        <v>41245</v>
      </c>
      <c r="DU3" s="2097">
        <f t="shared" si="0"/>
        <v>41276</v>
      </c>
      <c r="DV3" s="2097">
        <f t="shared" si="0"/>
        <v>41307</v>
      </c>
      <c r="DW3" s="2097">
        <f t="shared" si="0"/>
        <v>41338</v>
      </c>
      <c r="DX3" s="2097">
        <f t="shared" si="0"/>
        <v>41369</v>
      </c>
      <c r="DY3" s="2097">
        <f t="shared" si="0"/>
        <v>41400</v>
      </c>
      <c r="DZ3" s="2097">
        <f t="shared" si="0"/>
        <v>41431</v>
      </c>
      <c r="EA3" s="2097">
        <f t="shared" si="0"/>
        <v>41462</v>
      </c>
      <c r="EB3" s="2097">
        <f t="shared" si="0"/>
        <v>41493</v>
      </c>
      <c r="EC3" s="2097">
        <f t="shared" si="0"/>
        <v>41524</v>
      </c>
      <c r="ED3" s="2097">
        <f t="shared" si="0"/>
        <v>41555</v>
      </c>
      <c r="EE3" s="2097">
        <f t="shared" si="0"/>
        <v>41586</v>
      </c>
      <c r="EF3" s="2097">
        <f t="shared" si="0"/>
        <v>41617</v>
      </c>
      <c r="EG3" s="2097">
        <f t="shared" si="0"/>
        <v>41648</v>
      </c>
      <c r="EH3" s="2097">
        <f t="shared" si="0"/>
        <v>41679</v>
      </c>
      <c r="EI3" s="2097">
        <f t="shared" si="0"/>
        <v>41710</v>
      </c>
      <c r="EJ3" s="2097">
        <f t="shared" si="0"/>
        <v>41741</v>
      </c>
      <c r="EK3" s="2097">
        <f t="shared" si="0"/>
        <v>41772</v>
      </c>
      <c r="EL3" s="2097">
        <f t="shared" si="0"/>
        <v>41803</v>
      </c>
      <c r="EM3" s="2097">
        <f t="shared" si="0"/>
        <v>41834</v>
      </c>
      <c r="EN3" s="2097">
        <f t="shared" si="0"/>
        <v>41865</v>
      </c>
      <c r="EO3" s="2097">
        <f t="shared" si="0"/>
        <v>41896</v>
      </c>
      <c r="EP3" s="2097">
        <f t="shared" si="0"/>
        <v>41927</v>
      </c>
      <c r="EQ3" s="2097">
        <f t="shared" si="0"/>
        <v>41958</v>
      </c>
      <c r="ER3" s="2097">
        <f t="shared" si="0"/>
        <v>41989</v>
      </c>
      <c r="ES3" s="2097">
        <f t="shared" si="0"/>
        <v>42020</v>
      </c>
      <c r="ET3" s="2097">
        <f t="shared" si="0"/>
        <v>42051</v>
      </c>
      <c r="EU3" s="2097">
        <f t="shared" si="0"/>
        <v>42082</v>
      </c>
      <c r="EV3" s="2097">
        <f t="shared" si="0"/>
        <v>42113</v>
      </c>
      <c r="EW3" s="2097">
        <f t="shared" si="0"/>
        <v>42144</v>
      </c>
      <c r="EX3" s="2097">
        <f t="shared" si="0"/>
        <v>42175</v>
      </c>
      <c r="EY3" s="2097">
        <f t="shared" si="0"/>
        <v>42206</v>
      </c>
      <c r="EZ3" s="2097">
        <f t="shared" si="0"/>
        <v>42237</v>
      </c>
      <c r="FA3" s="2097">
        <f t="shared" si="0"/>
        <v>42268</v>
      </c>
      <c r="FB3" s="2097">
        <f t="shared" si="0"/>
        <v>42299</v>
      </c>
      <c r="FC3" s="2097">
        <f t="shared" si="0"/>
        <v>42330</v>
      </c>
      <c r="FD3" s="2097">
        <f t="shared" si="0"/>
        <v>42361</v>
      </c>
      <c r="FE3" s="2097">
        <f t="shared" si="0"/>
        <v>42392</v>
      </c>
      <c r="FF3" s="2097">
        <f t="shared" si="0"/>
        <v>42423</v>
      </c>
      <c r="FG3" s="2097">
        <f t="shared" si="0"/>
        <v>42454</v>
      </c>
      <c r="FH3" s="2097">
        <f t="shared" si="0"/>
        <v>42485</v>
      </c>
      <c r="FI3" s="2097">
        <f t="shared" si="0"/>
        <v>42516</v>
      </c>
      <c r="FJ3" s="2097">
        <f t="shared" si="0"/>
        <v>42547</v>
      </c>
      <c r="FK3" s="2097">
        <f t="shared" si="0"/>
        <v>42578</v>
      </c>
      <c r="FL3" s="2097">
        <f t="shared" si="0"/>
        <v>42609</v>
      </c>
      <c r="FM3" s="2097">
        <f t="shared" si="0"/>
        <v>42640</v>
      </c>
      <c r="FN3" s="2097">
        <f t="shared" si="0"/>
        <v>42671</v>
      </c>
      <c r="FO3" s="2097">
        <f t="shared" si="0"/>
        <v>42702</v>
      </c>
      <c r="FP3" s="2097">
        <f t="shared" si="0"/>
        <v>42733</v>
      </c>
      <c r="FQ3" s="2097">
        <f t="shared" si="0"/>
        <v>42764</v>
      </c>
      <c r="FR3" s="2097">
        <f t="shared" ref="FR3:GB3" si="1">FQ3+28</f>
        <v>42792</v>
      </c>
      <c r="FS3" s="2097">
        <f t="shared" si="1"/>
        <v>42820</v>
      </c>
      <c r="FT3" s="2097">
        <f t="shared" si="1"/>
        <v>42848</v>
      </c>
      <c r="FU3" s="2097">
        <f t="shared" si="1"/>
        <v>42876</v>
      </c>
      <c r="FV3" s="2097">
        <f t="shared" si="1"/>
        <v>42904</v>
      </c>
      <c r="FW3" s="2097">
        <f t="shared" si="1"/>
        <v>42932</v>
      </c>
      <c r="FX3" s="2097">
        <f t="shared" si="1"/>
        <v>42960</v>
      </c>
      <c r="FY3" s="2097">
        <f t="shared" si="1"/>
        <v>42988</v>
      </c>
      <c r="FZ3" s="2097">
        <f t="shared" si="1"/>
        <v>43016</v>
      </c>
      <c r="GA3" s="2097">
        <f t="shared" si="1"/>
        <v>43044</v>
      </c>
      <c r="GB3" s="2097">
        <f t="shared" si="1"/>
        <v>43072</v>
      </c>
      <c r="GC3" s="2097">
        <f>GB3+29</f>
        <v>43101</v>
      </c>
      <c r="GD3" s="2097">
        <f t="shared" ref="GD3:HP3" si="2">GC3+31</f>
        <v>43132</v>
      </c>
      <c r="GE3" s="2097">
        <f t="shared" si="2"/>
        <v>43163</v>
      </c>
      <c r="GF3" s="2097">
        <f t="shared" si="2"/>
        <v>43194</v>
      </c>
      <c r="GG3" s="2097">
        <f t="shared" si="2"/>
        <v>43225</v>
      </c>
      <c r="GH3" s="2097">
        <f t="shared" si="2"/>
        <v>43256</v>
      </c>
      <c r="GI3" s="3520">
        <f t="shared" si="2"/>
        <v>43287</v>
      </c>
      <c r="GJ3" s="3520">
        <f t="shared" si="2"/>
        <v>43318</v>
      </c>
      <c r="GK3" s="3520">
        <f t="shared" si="2"/>
        <v>43349</v>
      </c>
      <c r="GL3" s="3520">
        <f t="shared" si="2"/>
        <v>43380</v>
      </c>
      <c r="GM3" s="3520">
        <f t="shared" si="2"/>
        <v>43411</v>
      </c>
      <c r="GN3" s="3520">
        <f t="shared" si="2"/>
        <v>43442</v>
      </c>
      <c r="GO3" s="3520">
        <f t="shared" si="2"/>
        <v>43473</v>
      </c>
      <c r="GP3" s="3520">
        <f t="shared" si="2"/>
        <v>43504</v>
      </c>
      <c r="GQ3" s="3520">
        <f t="shared" si="2"/>
        <v>43535</v>
      </c>
      <c r="GR3" s="3520">
        <f t="shared" si="2"/>
        <v>43566</v>
      </c>
      <c r="GS3" s="3520">
        <f t="shared" si="2"/>
        <v>43597</v>
      </c>
      <c r="GT3" s="3520">
        <f t="shared" si="2"/>
        <v>43628</v>
      </c>
      <c r="GU3" s="3520">
        <f t="shared" si="2"/>
        <v>43659</v>
      </c>
      <c r="GV3" s="3520">
        <f t="shared" si="2"/>
        <v>43690</v>
      </c>
      <c r="GW3" s="3520">
        <f t="shared" si="2"/>
        <v>43721</v>
      </c>
      <c r="GX3" s="3520">
        <f t="shared" si="2"/>
        <v>43752</v>
      </c>
      <c r="GY3" s="3520">
        <f t="shared" si="2"/>
        <v>43783</v>
      </c>
      <c r="GZ3" s="3520">
        <f t="shared" si="2"/>
        <v>43814</v>
      </c>
      <c r="HA3" s="3520">
        <f t="shared" si="2"/>
        <v>43845</v>
      </c>
      <c r="HB3" s="3520">
        <f t="shared" si="2"/>
        <v>43876</v>
      </c>
      <c r="HC3" s="3522">
        <f t="shared" si="2"/>
        <v>43907</v>
      </c>
      <c r="HD3" s="3520">
        <f t="shared" si="2"/>
        <v>43938</v>
      </c>
      <c r="HE3" s="3520">
        <f t="shared" si="2"/>
        <v>43969</v>
      </c>
      <c r="HF3" s="3522">
        <f t="shared" si="2"/>
        <v>44000</v>
      </c>
      <c r="HG3" s="3520">
        <f t="shared" si="2"/>
        <v>44031</v>
      </c>
      <c r="HH3" s="3520">
        <f t="shared" si="2"/>
        <v>44062</v>
      </c>
      <c r="HI3" s="3520">
        <f t="shared" si="2"/>
        <v>44093</v>
      </c>
      <c r="HJ3" s="3520">
        <f t="shared" si="2"/>
        <v>44124</v>
      </c>
      <c r="HK3" s="3520">
        <f t="shared" si="2"/>
        <v>44155</v>
      </c>
      <c r="HL3" s="3520">
        <f t="shared" si="2"/>
        <v>44186</v>
      </c>
      <c r="HM3" s="3520">
        <f t="shared" si="2"/>
        <v>44217</v>
      </c>
      <c r="HN3" s="3520">
        <f t="shared" si="2"/>
        <v>44248</v>
      </c>
      <c r="HO3" s="3520">
        <f t="shared" si="2"/>
        <v>44279</v>
      </c>
      <c r="HP3" s="3520">
        <f t="shared" si="2"/>
        <v>44310</v>
      </c>
      <c r="HQ3" s="3520">
        <f>HP3+31</f>
        <v>44341</v>
      </c>
      <c r="HR3" s="3520">
        <f t="shared" ref="HR3:IA3" si="3">HQ3+30</f>
        <v>44371</v>
      </c>
      <c r="HS3" s="3520">
        <f t="shared" si="3"/>
        <v>44401</v>
      </c>
      <c r="HT3" s="3520">
        <f t="shared" si="3"/>
        <v>44431</v>
      </c>
      <c r="HU3" s="3520">
        <f t="shared" si="3"/>
        <v>44461</v>
      </c>
      <c r="HV3" s="3520">
        <f t="shared" si="3"/>
        <v>44491</v>
      </c>
      <c r="HW3" s="3520">
        <f t="shared" si="3"/>
        <v>44521</v>
      </c>
      <c r="HX3" s="3520">
        <f t="shared" si="3"/>
        <v>44551</v>
      </c>
      <c r="HY3" s="3520">
        <f t="shared" si="3"/>
        <v>44581</v>
      </c>
      <c r="HZ3" s="3520">
        <f t="shared" si="3"/>
        <v>44611</v>
      </c>
      <c r="IA3" s="3520">
        <f t="shared" si="3"/>
        <v>44641</v>
      </c>
      <c r="IB3" s="3520">
        <f>IA3+30</f>
        <v>44671</v>
      </c>
      <c r="IC3" s="3520">
        <f>IB3+30</f>
        <v>44701</v>
      </c>
      <c r="ID3" s="3520">
        <f>IC3+30</f>
        <v>44731</v>
      </c>
      <c r="IE3" s="3520">
        <f>ID3+30</f>
        <v>44761</v>
      </c>
    </row>
    <row r="4" spans="1:239" ht="16.5" customHeight="1" thickBot="1" x14ac:dyDescent="0.35">
      <c r="A4" s="2098" t="s">
        <v>4938</v>
      </c>
      <c r="B4" s="2099"/>
      <c r="C4" s="2099"/>
      <c r="D4" s="2099"/>
      <c r="E4" s="2099"/>
      <c r="F4" s="2099"/>
      <c r="G4" s="2099"/>
      <c r="H4" s="2099"/>
      <c r="I4" s="2099"/>
      <c r="J4" s="2099"/>
      <c r="K4" s="2099"/>
      <c r="L4" s="2099"/>
      <c r="M4" s="2099"/>
      <c r="N4" s="2099"/>
      <c r="O4" s="2099"/>
      <c r="P4" s="2099"/>
      <c r="Q4" s="2099"/>
      <c r="R4" s="2099"/>
      <c r="S4" s="2099"/>
      <c r="T4" s="2099"/>
      <c r="U4" s="2099"/>
      <c r="V4" s="2099"/>
      <c r="W4" s="2099"/>
      <c r="X4" s="2099"/>
      <c r="Y4" s="2099"/>
      <c r="Z4" s="2099"/>
      <c r="AA4" s="2099"/>
      <c r="AB4" s="2099"/>
      <c r="AC4" s="2099"/>
      <c r="AD4" s="2099"/>
      <c r="AE4" s="2099"/>
      <c r="AF4" s="2099"/>
      <c r="AG4" s="2099"/>
      <c r="AH4" s="2099"/>
      <c r="AI4" s="2099"/>
      <c r="AJ4" s="2099"/>
      <c r="AK4" s="2099"/>
      <c r="AL4" s="2099"/>
      <c r="AM4" s="2099"/>
      <c r="AN4" s="2099"/>
      <c r="AO4" s="2099"/>
      <c r="AP4" s="2099"/>
      <c r="AQ4" s="2099"/>
      <c r="AR4" s="2099"/>
      <c r="AS4" s="2099"/>
      <c r="AT4" s="2099"/>
      <c r="AU4" s="2099"/>
      <c r="AV4" s="2099"/>
      <c r="AW4" s="2099"/>
      <c r="AX4" s="2099"/>
      <c r="AY4" s="2099"/>
      <c r="AZ4" s="2099"/>
      <c r="BA4" s="2099"/>
      <c r="BB4" s="2099"/>
      <c r="BC4" s="2099"/>
      <c r="BD4" s="2099"/>
      <c r="BE4" s="2099"/>
      <c r="BF4" s="2099"/>
      <c r="BG4" s="2099"/>
      <c r="BH4" s="2099"/>
      <c r="BI4" s="2099"/>
      <c r="BJ4" s="2099"/>
      <c r="BK4" s="2099"/>
      <c r="BL4" s="2099"/>
      <c r="BM4" s="2099"/>
      <c r="BN4" s="2099"/>
      <c r="BO4" s="2099"/>
      <c r="BP4" s="2099"/>
      <c r="BQ4" s="2099"/>
      <c r="BR4" s="2099"/>
      <c r="BS4" s="2099"/>
      <c r="BT4" s="2099"/>
      <c r="BU4" s="2099"/>
      <c r="BV4" s="2099"/>
      <c r="BW4" s="2099"/>
      <c r="BX4" s="2099"/>
      <c r="BY4" s="2099"/>
      <c r="BZ4" s="2099"/>
      <c r="CA4" s="2099"/>
      <c r="CB4" s="2099"/>
      <c r="CC4" s="2099"/>
      <c r="CD4" s="2099"/>
      <c r="CE4" s="2099"/>
      <c r="CF4" s="2099"/>
      <c r="CG4" s="2099"/>
      <c r="CH4" s="2099"/>
      <c r="CI4" s="2099"/>
      <c r="CJ4" s="2099"/>
      <c r="CK4" s="2099"/>
      <c r="CL4" s="2099"/>
      <c r="CM4" s="2099"/>
      <c r="CN4" s="2099"/>
      <c r="CO4" s="2099"/>
      <c r="CP4" s="2099"/>
      <c r="CQ4" s="2099"/>
      <c r="CR4" s="2099"/>
      <c r="CS4" s="2099"/>
      <c r="CT4" s="2099"/>
      <c r="CU4" s="2099"/>
      <c r="CV4" s="2099"/>
      <c r="CW4" s="2099"/>
      <c r="CX4" s="2099"/>
      <c r="CY4" s="2099"/>
      <c r="CZ4" s="2099"/>
      <c r="DA4" s="2099"/>
      <c r="DB4" s="2099"/>
      <c r="DC4" s="2099"/>
      <c r="DD4" s="2099"/>
      <c r="DE4" s="2099"/>
      <c r="DF4" s="2099"/>
      <c r="DG4" s="2099"/>
      <c r="DH4" s="2099"/>
      <c r="DI4" s="2099"/>
      <c r="DJ4" s="2099"/>
      <c r="DK4" s="2099"/>
      <c r="DL4" s="2099"/>
      <c r="DM4" s="2099"/>
      <c r="DN4" s="2099"/>
      <c r="DO4" s="2099"/>
      <c r="DP4" s="2099"/>
      <c r="DQ4" s="2099"/>
      <c r="DR4" s="2099"/>
      <c r="DS4" s="2099"/>
      <c r="DT4" s="2099"/>
      <c r="DU4" s="2099"/>
      <c r="DV4" s="2099"/>
      <c r="DW4" s="2099"/>
      <c r="DX4" s="2099"/>
      <c r="DY4" s="2099"/>
      <c r="DZ4" s="2099"/>
      <c r="EA4" s="2099"/>
      <c r="EB4" s="2099"/>
      <c r="EC4" s="2099"/>
      <c r="ED4" s="2099"/>
      <c r="EE4" s="2099"/>
      <c r="EF4" s="2099"/>
      <c r="EG4" s="2099"/>
      <c r="EH4" s="2099"/>
      <c r="EI4" s="2099"/>
      <c r="EJ4" s="2099"/>
      <c r="EK4" s="2099"/>
      <c r="EL4" s="2099"/>
      <c r="EM4" s="2099"/>
      <c r="EN4" s="2099"/>
      <c r="EO4" s="2099"/>
      <c r="EP4" s="2099"/>
      <c r="EQ4" s="2099"/>
      <c r="ER4" s="2099"/>
      <c r="ES4" s="2099"/>
      <c r="ET4" s="2099"/>
      <c r="EU4" s="2099"/>
      <c r="EV4" s="2099"/>
      <c r="EW4" s="2099"/>
      <c r="EX4" s="2099"/>
      <c r="EY4" s="2099"/>
      <c r="EZ4" s="2099"/>
      <c r="FA4" s="2099"/>
      <c r="FB4" s="2099"/>
      <c r="FC4" s="2099"/>
      <c r="FD4" s="2099"/>
      <c r="FE4" s="2099"/>
      <c r="FF4" s="2099"/>
      <c r="FG4" s="2099"/>
      <c r="FH4" s="2099"/>
      <c r="FI4" s="2099"/>
      <c r="FJ4" s="2099"/>
      <c r="FK4" s="2099"/>
      <c r="FL4" s="2099"/>
      <c r="FM4" s="2099"/>
      <c r="FN4" s="2099"/>
      <c r="FO4" s="2099"/>
      <c r="FP4" s="2099"/>
      <c r="FQ4" s="2099"/>
      <c r="FR4" s="2099"/>
      <c r="FS4" s="2099"/>
      <c r="FT4" s="2099"/>
      <c r="FU4" s="2099"/>
      <c r="FV4" s="2099"/>
      <c r="FW4" s="2099"/>
      <c r="FX4" s="2099"/>
      <c r="FY4" s="2099"/>
      <c r="FZ4" s="2099"/>
      <c r="GA4" s="2099"/>
      <c r="GB4" s="2099"/>
      <c r="GC4" s="2099"/>
      <c r="GD4" s="2099"/>
      <c r="GE4" s="2099"/>
      <c r="GF4" s="2099"/>
      <c r="GG4" s="2099"/>
      <c r="GH4" s="2099"/>
      <c r="GI4" s="3521"/>
      <c r="GJ4" s="3521"/>
      <c r="GK4" s="3521"/>
      <c r="GL4" s="3521"/>
      <c r="GM4" s="3521"/>
      <c r="GN4" s="3521"/>
      <c r="GO4" s="3521"/>
      <c r="GP4" s="3521"/>
      <c r="GQ4" s="3521"/>
      <c r="GR4" s="3521"/>
      <c r="GS4" s="3521"/>
      <c r="GT4" s="3521"/>
      <c r="GU4" s="3521"/>
      <c r="GV4" s="3521"/>
      <c r="GW4" s="3521"/>
      <c r="GX4" s="3521"/>
      <c r="GY4" s="3521"/>
      <c r="GZ4" s="3521"/>
      <c r="HA4" s="3521"/>
      <c r="HB4" s="3521"/>
      <c r="HC4" s="3523"/>
      <c r="HD4" s="3521"/>
      <c r="HE4" s="3521"/>
      <c r="HF4" s="3523"/>
      <c r="HG4" s="3521"/>
      <c r="HH4" s="3521"/>
      <c r="HI4" s="3521"/>
      <c r="HJ4" s="3521"/>
      <c r="HK4" s="3521"/>
      <c r="HL4" s="3521"/>
      <c r="HM4" s="3521"/>
      <c r="HN4" s="3521"/>
      <c r="HO4" s="3521"/>
      <c r="HP4" s="3521"/>
      <c r="HQ4" s="3521"/>
      <c r="HR4" s="3521"/>
      <c r="HS4" s="3521"/>
      <c r="HT4" s="3521"/>
      <c r="HU4" s="3521"/>
      <c r="HV4" s="3521"/>
      <c r="HW4" s="3521"/>
      <c r="HX4" s="3521"/>
      <c r="HY4" s="3521"/>
      <c r="HZ4" s="3521"/>
      <c r="IA4" s="3521"/>
      <c r="IB4" s="3521"/>
      <c r="IC4" s="3521"/>
      <c r="ID4" s="3521"/>
      <c r="IE4" s="3521"/>
    </row>
    <row r="5" spans="1:239" ht="21" customHeight="1" x14ac:dyDescent="0.3">
      <c r="A5" s="2100" t="s">
        <v>4939</v>
      </c>
      <c r="B5" s="2101">
        <v>15.56</v>
      </c>
      <c r="C5" s="2101">
        <v>16.52</v>
      </c>
      <c r="D5" s="2101">
        <v>17.329999999999998</v>
      </c>
      <c r="E5" s="2101">
        <v>17.13</v>
      </c>
      <c r="F5" s="2101">
        <v>16.48</v>
      </c>
      <c r="G5" s="2101">
        <v>16.59</v>
      </c>
      <c r="H5" s="2101">
        <v>16.309999999999999</v>
      </c>
      <c r="I5" s="2101">
        <v>16.600000000000001</v>
      </c>
      <c r="J5" s="2101">
        <v>16.739999999999998</v>
      </c>
      <c r="K5" s="2101">
        <v>16.73</v>
      </c>
      <c r="L5" s="2101">
        <v>16.89</v>
      </c>
      <c r="M5" s="2101">
        <v>17.05</v>
      </c>
      <c r="N5" s="2101">
        <v>16.79</v>
      </c>
      <c r="O5" s="2101">
        <v>17.3</v>
      </c>
      <c r="P5" s="2101">
        <v>18.260000000000002</v>
      </c>
      <c r="Q5" s="2101">
        <v>19.75</v>
      </c>
      <c r="R5" s="2101">
        <v>19.510000000000002</v>
      </c>
      <c r="S5" s="2101">
        <v>18.89</v>
      </c>
      <c r="T5" s="2101">
        <v>19.77</v>
      </c>
      <c r="U5" s="2101">
        <v>20.38</v>
      </c>
      <c r="V5" s="2101">
        <v>20.54</v>
      </c>
      <c r="W5" s="2101">
        <v>20.149999999999999</v>
      </c>
      <c r="X5" s="2101">
        <v>20.03</v>
      </c>
      <c r="Y5" s="2101">
        <v>20.13</v>
      </c>
      <c r="Z5" s="2101">
        <v>20.420000000000002</v>
      </c>
      <c r="AA5" s="2101">
        <v>20.190000000000001</v>
      </c>
      <c r="AB5" s="2101">
        <v>20.37</v>
      </c>
      <c r="AC5" s="2101">
        <v>19.649999999999999</v>
      </c>
      <c r="AD5" s="2101">
        <v>20.03</v>
      </c>
      <c r="AE5" s="2101">
        <v>20.239999999999998</v>
      </c>
      <c r="AF5" s="2101">
        <v>20.7</v>
      </c>
      <c r="AG5" s="2101">
        <v>21.53</v>
      </c>
      <c r="AH5" s="2101">
        <v>22.38</v>
      </c>
      <c r="AI5" s="2101">
        <v>22.26</v>
      </c>
      <c r="AJ5" s="2101">
        <v>22.38</v>
      </c>
      <c r="AK5" s="2101">
        <v>22.68</v>
      </c>
      <c r="AL5" s="2101">
        <v>22.9</v>
      </c>
      <c r="AM5" s="2101">
        <v>22.36</v>
      </c>
      <c r="AN5" s="2101">
        <v>22.69</v>
      </c>
      <c r="AO5" s="2101">
        <v>22.76</v>
      </c>
      <c r="AP5" s="2101">
        <v>22.49</v>
      </c>
      <c r="AQ5" s="2101">
        <v>23.29</v>
      </c>
      <c r="AR5" s="2101">
        <v>22.97</v>
      </c>
      <c r="AS5" s="2101">
        <v>22.82</v>
      </c>
      <c r="AT5" s="2101">
        <v>22.69</v>
      </c>
      <c r="AU5" s="2101">
        <v>23.25</v>
      </c>
      <c r="AV5" s="2101">
        <v>22.91</v>
      </c>
      <c r="AW5" s="2101">
        <v>22.29</v>
      </c>
      <c r="AX5" s="2101">
        <v>23.52</v>
      </c>
      <c r="AY5" s="2101">
        <v>23.79</v>
      </c>
      <c r="AZ5" s="2101">
        <v>23.13</v>
      </c>
      <c r="BA5" s="2101">
        <v>24.28</v>
      </c>
      <c r="BB5" s="2101">
        <v>25.02</v>
      </c>
      <c r="BC5" s="2101">
        <v>24.76</v>
      </c>
      <c r="BD5" s="2101">
        <v>25.8</v>
      </c>
      <c r="BE5" s="2101">
        <v>26.61</v>
      </c>
      <c r="BF5" s="2101">
        <v>26.95</v>
      </c>
      <c r="BG5" s="2101">
        <v>26.36</v>
      </c>
      <c r="BH5" s="2101">
        <v>26.64</v>
      </c>
      <c r="BI5" s="2101">
        <v>26.78</v>
      </c>
      <c r="BJ5" s="2101">
        <v>26.87</v>
      </c>
      <c r="BK5" s="2101">
        <v>26.29</v>
      </c>
      <c r="BL5" s="2101">
        <v>27.22</v>
      </c>
      <c r="BM5" s="2101">
        <v>27.39</v>
      </c>
      <c r="BN5" s="2101">
        <v>26.0532</v>
      </c>
      <c r="BO5" s="2101">
        <v>27.4922</v>
      </c>
      <c r="BP5" s="2101">
        <v>28.593599999999999</v>
      </c>
      <c r="BQ5" s="2101">
        <v>27.143999999999998</v>
      </c>
      <c r="BR5" s="2101">
        <v>25.668299999999999</v>
      </c>
      <c r="BS5" s="2101">
        <v>26.1235</v>
      </c>
      <c r="BT5" s="2101">
        <v>26.605399999999999</v>
      </c>
      <c r="BU5" s="2101">
        <v>24.6096</v>
      </c>
      <c r="BV5" s="2101">
        <v>24.8872</v>
      </c>
      <c r="BW5" s="2101">
        <v>27.118300000000001</v>
      </c>
      <c r="BX5" s="2101">
        <v>26.8184</v>
      </c>
      <c r="BY5" s="2101">
        <v>25.786799999999999</v>
      </c>
      <c r="BZ5" s="2101">
        <v>24.9757</v>
      </c>
      <c r="CA5" s="2101">
        <v>23.229199999999999</v>
      </c>
      <c r="CB5" s="2101">
        <v>22.044899999999998</v>
      </c>
      <c r="CC5" s="2101">
        <v>21.433499999999999</v>
      </c>
      <c r="CD5" s="2101">
        <v>22.654699999999998</v>
      </c>
      <c r="CE5" s="2101">
        <v>21.716699999999999</v>
      </c>
      <c r="CF5" s="2101">
        <v>22.553599999999999</v>
      </c>
      <c r="CG5" s="2101">
        <v>23.6126</v>
      </c>
      <c r="CH5" s="2101">
        <v>25.0962</v>
      </c>
      <c r="CI5" s="2101">
        <v>26.360900000000001</v>
      </c>
      <c r="CJ5" s="2101">
        <v>26.9573</v>
      </c>
      <c r="CK5" s="2101">
        <v>27.3185</v>
      </c>
      <c r="CL5" s="2101">
        <v>27.529699999999998</v>
      </c>
      <c r="CM5" s="2101">
        <v>27.882899999999999</v>
      </c>
      <c r="CN5" s="2101">
        <v>28.681100000000001</v>
      </c>
      <c r="CO5" s="2101">
        <v>28.164999999999999</v>
      </c>
      <c r="CP5" s="2101">
        <v>29.251000000000001</v>
      </c>
      <c r="CQ5" s="2101">
        <v>28.16612344759616</v>
      </c>
      <c r="CR5" s="2101">
        <v>28.499452496458929</v>
      </c>
      <c r="CS5" s="2101">
        <v>30.072427729575537</v>
      </c>
      <c r="CT5" s="2101">
        <v>29.940966177511076</v>
      </c>
      <c r="CU5" s="2101">
        <v>30.225972652943568</v>
      </c>
      <c r="CV5" s="2101">
        <v>31.850720017085713</v>
      </c>
      <c r="CW5" s="2101">
        <v>30.407761025539997</v>
      </c>
      <c r="CX5" s="2101">
        <v>30.856948067410002</v>
      </c>
      <c r="CY5" s="2101">
        <v>30.524032067954291</v>
      </c>
      <c r="CZ5" s="2101">
        <v>31.015875573434645</v>
      </c>
      <c r="DA5" s="2101">
        <v>30.808352357991776</v>
      </c>
      <c r="DB5" s="2101">
        <v>31.199055418040707</v>
      </c>
      <c r="DC5" s="2101">
        <v>31.640197820362499</v>
      </c>
      <c r="DD5" s="2101">
        <v>30.636825936685359</v>
      </c>
      <c r="DE5" s="2101">
        <v>29.047015291165362</v>
      </c>
      <c r="DF5" s="2101">
        <v>31.14696479228607</v>
      </c>
      <c r="DG5" s="2101">
        <v>30.016604410962859</v>
      </c>
      <c r="DH5" s="2101">
        <v>30.653454635537496</v>
      </c>
      <c r="DI5" s="2101">
        <v>31.78951233469142</v>
      </c>
      <c r="DJ5" s="2101">
        <v>32.031724399628217</v>
      </c>
      <c r="DK5" s="2101">
        <v>30.898686488191782</v>
      </c>
      <c r="DL5" s="2101">
        <v>31.132376976534285</v>
      </c>
      <c r="DM5" s="2101">
        <v>29.776268937628931</v>
      </c>
      <c r="DN5" s="2101">
        <v>32.116625134594635</v>
      </c>
      <c r="DO5" s="2101">
        <v>33.371623722129996</v>
      </c>
      <c r="DP5" s="2101">
        <v>32.202497256828565</v>
      </c>
      <c r="DQ5" s="2101">
        <v>32.544694504626854</v>
      </c>
      <c r="DR5" s="2101">
        <v>32.824064693024859</v>
      </c>
      <c r="DS5" s="2101">
        <v>32.862170824724437</v>
      </c>
      <c r="DT5" s="2101">
        <v>32.391319341800006</v>
      </c>
      <c r="DU5" s="2101">
        <v>32.120387970051432</v>
      </c>
      <c r="DV5" s="2101">
        <v>32.161973845968575</v>
      </c>
      <c r="DW5" s="2101">
        <v>33.017899227804911</v>
      </c>
      <c r="DX5" s="2101">
        <v>32.650179029661359</v>
      </c>
      <c r="DY5" s="2101">
        <v>30.508328271160714</v>
      </c>
      <c r="DZ5" s="2101">
        <v>29.219234642313637</v>
      </c>
      <c r="EA5" s="2101">
        <v>28.402400038163925</v>
      </c>
      <c r="EB5" s="2101">
        <v>28.121851271808289</v>
      </c>
      <c r="EC5" s="2101">
        <v>29.030171696165354</v>
      </c>
      <c r="ED5" s="2101">
        <v>29.197605977405573</v>
      </c>
      <c r="EE5" s="2101">
        <v>28.093810899874203</v>
      </c>
      <c r="EF5" s="2101">
        <v>27.423530487067431</v>
      </c>
      <c r="EG5" s="2101">
        <v>26.868356833097202</v>
      </c>
      <c r="EH5" s="2101">
        <v>27.51289510131857</v>
      </c>
      <c r="EI5" s="2101">
        <v>28.447808963130882</v>
      </c>
      <c r="EJ5" s="2101">
        <v>28.441322898389053</v>
      </c>
      <c r="EK5" s="2101">
        <v>28.738349329908999</v>
      </c>
      <c r="EL5" s="2101">
        <v>29.040735419048563</v>
      </c>
      <c r="EM5" s="2101">
        <v>28.91185272831196</v>
      </c>
      <c r="EN5" s="2101">
        <v>29.269448482517515</v>
      </c>
      <c r="EO5" s="2101">
        <v>27.939253139383428</v>
      </c>
      <c r="EP5" s="2101">
        <v>28.124029890492597</v>
      </c>
      <c r="EQ5" s="2101">
        <v>27.226541314789852</v>
      </c>
      <c r="ER5" s="2101">
        <v>26.439216729061425</v>
      </c>
      <c r="ES5" s="2101">
        <v>25.899436039495431</v>
      </c>
      <c r="ET5" s="2101">
        <v>26.375192937004499</v>
      </c>
      <c r="EU5" s="2101">
        <v>28.266616249922805</v>
      </c>
      <c r="EV5" s="2101">
        <v>28.6661</v>
      </c>
      <c r="EW5" s="2101">
        <v>27.625614285714281</v>
      </c>
      <c r="EX5" s="2101">
        <v>27.537492857142901</v>
      </c>
      <c r="EY5" s="2101">
        <v>26.409199999999998</v>
      </c>
      <c r="EZ5" s="2101">
        <v>25.694435714285699</v>
      </c>
      <c r="FA5" s="2101">
        <v>25.462199999999999</v>
      </c>
      <c r="FB5" s="2101">
        <v>26.114100000000001</v>
      </c>
      <c r="FC5" s="2101">
        <v>26.594899999999999</v>
      </c>
      <c r="FD5" s="2101">
        <v>26.756599999999999</v>
      </c>
      <c r="FE5" s="2101">
        <v>26.073399999999999</v>
      </c>
      <c r="FF5" s="2101">
        <v>26.177199999999999</v>
      </c>
      <c r="FG5" s="2101">
        <v>27.6374</v>
      </c>
      <c r="FH5" s="2101">
        <v>27.498899999999999</v>
      </c>
      <c r="FI5" s="2101">
        <v>26.2941</v>
      </c>
      <c r="FJ5" s="2101">
        <v>27.1995</v>
      </c>
      <c r="FK5" s="2101">
        <v>27.5107</v>
      </c>
      <c r="FL5" s="2101">
        <v>27.319800000000001</v>
      </c>
      <c r="FM5" s="2101">
        <v>27.7912</v>
      </c>
      <c r="FN5" s="2101">
        <v>27.902000000000001</v>
      </c>
      <c r="FO5" s="2101">
        <v>27.574000000000002</v>
      </c>
      <c r="FP5" s="2101">
        <v>26.712299999999999</v>
      </c>
      <c r="FQ5" s="2101">
        <v>27.6812</v>
      </c>
      <c r="FR5" s="2101">
        <v>28.092600000000001</v>
      </c>
      <c r="FS5" s="2101">
        <v>27.8217</v>
      </c>
      <c r="FT5" s="2101">
        <v>26.9466</v>
      </c>
      <c r="FU5" s="2101">
        <v>26.5915</v>
      </c>
      <c r="FV5" s="2101">
        <v>27.2529</v>
      </c>
      <c r="FW5" s="2101">
        <v>27.569500000000001</v>
      </c>
      <c r="FX5" s="2101">
        <v>26.726700000000001</v>
      </c>
      <c r="FY5" s="2101">
        <v>27.2149</v>
      </c>
      <c r="FZ5" s="2101">
        <v>26.942900000000002</v>
      </c>
      <c r="GA5" s="2101">
        <v>26.299499999999998</v>
      </c>
      <c r="GB5" s="2101">
        <v>26.8718</v>
      </c>
      <c r="GC5" s="2101">
        <v>27.0002</v>
      </c>
      <c r="GD5" s="2101">
        <v>26.397099999999998</v>
      </c>
      <c r="GE5" s="2101">
        <v>26.2913</v>
      </c>
      <c r="GF5" s="2101">
        <v>26.432700000000001</v>
      </c>
      <c r="GG5" s="2101">
        <v>26.623699999999999</v>
      </c>
      <c r="GH5" s="2101">
        <v>26.178100000000001</v>
      </c>
      <c r="GI5" s="2101">
        <v>25.941800000000001</v>
      </c>
      <c r="GJ5" s="2101">
        <v>25.396999999999998</v>
      </c>
      <c r="GK5" s="2101">
        <v>25.281500000000001</v>
      </c>
      <c r="GL5" s="2101">
        <v>25.065200000000001</v>
      </c>
      <c r="GM5" s="2101">
        <v>25.701000000000001</v>
      </c>
      <c r="GN5" s="2101">
        <v>24.729700000000001</v>
      </c>
      <c r="GO5" s="2101">
        <v>25.333600000000001</v>
      </c>
      <c r="GP5" s="2101">
        <v>24.877099999999999</v>
      </c>
      <c r="GQ5" s="2101">
        <v>25.213799999999999</v>
      </c>
      <c r="GR5" s="2101">
        <v>25.185199999999998</v>
      </c>
      <c r="GS5" s="2101">
        <v>25.120200000000001</v>
      </c>
      <c r="GT5" s="2101">
        <v>25.3874</v>
      </c>
      <c r="GU5" s="2101">
        <v>25.3841</v>
      </c>
      <c r="GV5" s="2101">
        <v>24.7578</v>
      </c>
      <c r="GW5" s="2101">
        <v>25.106000000000002</v>
      </c>
      <c r="GX5" s="2101">
        <v>25.589099999999998</v>
      </c>
      <c r="GY5" s="2101">
        <v>25.288399999999999</v>
      </c>
      <c r="GZ5" s="2101">
        <v>25.9694</v>
      </c>
      <c r="HA5" s="2101">
        <v>25.1722</v>
      </c>
      <c r="HB5" s="2101">
        <v>24.8858</v>
      </c>
      <c r="HC5" s="2102">
        <v>24.735199999999999</v>
      </c>
      <c r="HD5" s="2101">
        <v>26.758099999999999</v>
      </c>
      <c r="HE5" s="2101">
        <v>27.1037</v>
      </c>
      <c r="HF5" s="2102">
        <v>28.151199999999999</v>
      </c>
      <c r="HG5" s="2101">
        <v>29.2636</v>
      </c>
      <c r="HH5" s="2101">
        <v>29.791399999999999</v>
      </c>
      <c r="HI5" s="2101">
        <v>28.975899999999999</v>
      </c>
      <c r="HJ5" s="2101">
        <v>28.757300000000001</v>
      </c>
      <c r="HK5" s="2101">
        <v>30.0304</v>
      </c>
      <c r="HL5" s="2101">
        <v>30.911799999999999</v>
      </c>
      <c r="HM5" s="2101">
        <v>30.858699999999999</v>
      </c>
      <c r="HN5" s="2101">
        <v>31.764399999999998</v>
      </c>
      <c r="HO5" s="2101">
        <v>31.353100000000001</v>
      </c>
      <c r="HP5" s="2101">
        <v>31.981100000000001</v>
      </c>
      <c r="HQ5" s="2101">
        <v>31.9</v>
      </c>
      <c r="HR5" s="2101">
        <v>32.633699999999997</v>
      </c>
      <c r="HS5" s="2101">
        <v>32.055500000000002</v>
      </c>
      <c r="HT5" s="2101">
        <v>31.683700000000002</v>
      </c>
      <c r="HU5" s="2101">
        <v>31.291599999999999</v>
      </c>
      <c r="HV5" s="2101">
        <v>32.921900000000001</v>
      </c>
      <c r="HW5" s="2101">
        <v>31.416599999999999</v>
      </c>
      <c r="HX5" s="2101">
        <v>32.083300000000001</v>
      </c>
      <c r="HY5" s="2101">
        <v>30.965299999999999</v>
      </c>
      <c r="HZ5" s="2101">
        <v>32.165599999999998</v>
      </c>
      <c r="IA5" s="2101">
        <v>33.867699999999999</v>
      </c>
      <c r="IB5" s="2101">
        <v>31.286899999999999</v>
      </c>
      <c r="IC5" s="2101">
        <v>31.8323</v>
      </c>
      <c r="ID5" s="2101">
        <v>31.838100000000001</v>
      </c>
      <c r="IE5" s="2101">
        <v>32.356499999999997</v>
      </c>
    </row>
    <row r="6" spans="1:239" ht="21" customHeight="1" x14ac:dyDescent="0.3">
      <c r="A6" s="2100" t="s">
        <v>4940</v>
      </c>
      <c r="B6" s="2101">
        <v>3.95</v>
      </c>
      <c r="C6" s="2101">
        <v>3.94</v>
      </c>
      <c r="D6" s="2103">
        <v>3.93</v>
      </c>
      <c r="E6" s="2103">
        <v>3.9</v>
      </c>
      <c r="F6" s="2101">
        <v>3.88</v>
      </c>
      <c r="G6" s="2101">
        <v>3.87</v>
      </c>
      <c r="H6" s="2103">
        <v>3.87</v>
      </c>
      <c r="I6" s="2103">
        <v>3.87</v>
      </c>
      <c r="J6" s="2103">
        <v>3.85</v>
      </c>
      <c r="K6" s="2103">
        <v>3.81</v>
      </c>
      <c r="L6" s="2103">
        <v>3.7</v>
      </c>
      <c r="M6" s="2103">
        <v>3.63</v>
      </c>
      <c r="N6" s="2103">
        <v>3.59</v>
      </c>
      <c r="O6" s="2103">
        <v>3.58</v>
      </c>
      <c r="P6" s="2103">
        <v>3.61</v>
      </c>
      <c r="Q6" s="2103">
        <v>3.82</v>
      </c>
      <c r="R6" s="2103">
        <v>3.85</v>
      </c>
      <c r="S6" s="2103">
        <v>3.81</v>
      </c>
      <c r="T6" s="2103">
        <v>3.78</v>
      </c>
      <c r="U6" s="2103">
        <v>3.75</v>
      </c>
      <c r="V6" s="2103">
        <v>3.69</v>
      </c>
      <c r="W6" s="2103">
        <v>3.5</v>
      </c>
      <c r="X6" s="2103">
        <v>3.41</v>
      </c>
      <c r="Y6" s="2103">
        <v>3.39</v>
      </c>
      <c r="Z6" s="2103">
        <v>3.48</v>
      </c>
      <c r="AA6" s="2103">
        <v>3.62</v>
      </c>
      <c r="AB6" s="2103">
        <v>3.69</v>
      </c>
      <c r="AC6" s="2103">
        <v>3.68</v>
      </c>
      <c r="AD6" s="2103">
        <v>3.7</v>
      </c>
      <c r="AE6" s="2103">
        <v>3.72</v>
      </c>
      <c r="AF6" s="2103">
        <v>3.73</v>
      </c>
      <c r="AG6" s="2103">
        <v>3.74</v>
      </c>
      <c r="AH6" s="2103">
        <v>3.73</v>
      </c>
      <c r="AI6" s="2103">
        <v>3.7</v>
      </c>
      <c r="AJ6" s="2103">
        <v>3.73</v>
      </c>
      <c r="AK6" s="2103">
        <v>3.79</v>
      </c>
      <c r="AL6" s="2103">
        <v>3.8</v>
      </c>
      <c r="AM6" s="2103">
        <v>3.82</v>
      </c>
      <c r="AN6" s="2103">
        <v>3.85</v>
      </c>
      <c r="AO6" s="2103">
        <v>3.88</v>
      </c>
      <c r="AP6" s="2103">
        <v>3.9</v>
      </c>
      <c r="AQ6" s="2103">
        <v>3.96</v>
      </c>
      <c r="AR6" s="2103">
        <v>3.99</v>
      </c>
      <c r="AS6" s="2103">
        <v>4.0199999999999996</v>
      </c>
      <c r="AT6" s="2103">
        <v>4.03</v>
      </c>
      <c r="AU6" s="2103">
        <v>4.03</v>
      </c>
      <c r="AV6" s="2103">
        <v>4.04</v>
      </c>
      <c r="AW6" s="2103">
        <v>4.05</v>
      </c>
      <c r="AX6" s="2103">
        <v>4.0599999999999996</v>
      </c>
      <c r="AY6" s="2103">
        <v>4.05</v>
      </c>
      <c r="AZ6" s="2103">
        <v>4.0599999999999996</v>
      </c>
      <c r="BA6" s="2103">
        <v>4.1100000000000003</v>
      </c>
      <c r="BB6" s="2103">
        <v>4.25</v>
      </c>
      <c r="BC6" s="2103">
        <v>4.26</v>
      </c>
      <c r="BD6" s="2103">
        <v>4.3099999999999996</v>
      </c>
      <c r="BE6" s="2103">
        <v>4.34</v>
      </c>
      <c r="BF6" s="2103">
        <v>4.37</v>
      </c>
      <c r="BG6" s="2103">
        <v>4.3499999999999996</v>
      </c>
      <c r="BH6" s="2103">
        <v>4.3099999999999996</v>
      </c>
      <c r="BI6" s="2103">
        <v>4.2699999999999996</v>
      </c>
      <c r="BJ6" s="2103">
        <v>4.18</v>
      </c>
      <c r="BK6" s="2103">
        <v>4.12</v>
      </c>
      <c r="BL6" s="2103">
        <v>4.13</v>
      </c>
      <c r="BM6" s="2103">
        <v>4.09</v>
      </c>
      <c r="BN6" s="2103">
        <v>4.0932000000000004</v>
      </c>
      <c r="BO6" s="2103">
        <v>4.0366999999999997</v>
      </c>
      <c r="BP6" s="2103">
        <v>4.0175999999999998</v>
      </c>
      <c r="BQ6" s="2103">
        <v>3.948</v>
      </c>
      <c r="BR6" s="2103">
        <v>3.7471999999999999</v>
      </c>
      <c r="BS6" s="2103">
        <v>3.7690999999999999</v>
      </c>
      <c r="BT6" s="2103">
        <v>3.6236000000000002</v>
      </c>
      <c r="BU6" s="2103">
        <v>3.4592000000000001</v>
      </c>
      <c r="BV6" s="2103">
        <v>3.4264999999999999</v>
      </c>
      <c r="BW6" s="2103">
        <v>3.6351</v>
      </c>
      <c r="BX6" s="2103">
        <v>3.5863999999999998</v>
      </c>
      <c r="BY6" s="2103">
        <v>3.5167000000000002</v>
      </c>
      <c r="BZ6" s="2103">
        <v>3.7092000000000001</v>
      </c>
      <c r="CA6" s="2103">
        <v>3.7442000000000002</v>
      </c>
      <c r="CB6" s="2103">
        <v>4.2183999999999999</v>
      </c>
      <c r="CC6" s="2103">
        <v>4.2065000000000001</v>
      </c>
      <c r="CD6" s="2103">
        <v>4.2130000000000001</v>
      </c>
      <c r="CE6" s="2103">
        <v>4.3268000000000004</v>
      </c>
      <c r="CF6" s="2103">
        <v>4.5053999999999998</v>
      </c>
      <c r="CG6" s="2103">
        <v>4.4272</v>
      </c>
      <c r="CH6" s="2103">
        <v>4.4598000000000004</v>
      </c>
      <c r="CI6" s="2103">
        <v>4.3163</v>
      </c>
      <c r="CJ6" s="2103">
        <v>4.2948000000000004</v>
      </c>
      <c r="CK6" s="2103">
        <v>4.2535999999999996</v>
      </c>
      <c r="CL6" s="2101">
        <v>4.2291999999999996</v>
      </c>
      <c r="CM6" s="2101">
        <v>4.0975999999999999</v>
      </c>
      <c r="CN6" s="2101">
        <v>4.0427</v>
      </c>
      <c r="CO6" s="2101">
        <v>3.9632999999999998</v>
      </c>
      <c r="CP6" s="2101">
        <v>4.4180000000000001</v>
      </c>
      <c r="CQ6" s="2101">
        <v>4.032487560373756</v>
      </c>
      <c r="CR6" s="2101">
        <v>4.0969714264583965</v>
      </c>
      <c r="CS6" s="2101">
        <v>4.0047722008282394</v>
      </c>
      <c r="CT6" s="2101">
        <v>3.9543564370945878</v>
      </c>
      <c r="CU6" s="2101">
        <v>4.0426005138951515</v>
      </c>
      <c r="CV6" s="2101">
        <v>4.0278040434054869</v>
      </c>
      <c r="CW6" s="2101">
        <v>3.9279889267950394</v>
      </c>
      <c r="CX6" s="2101">
        <v>3.8959044275968897</v>
      </c>
      <c r="CY6" s="2101">
        <v>3.7942924247204624</v>
      </c>
      <c r="CZ6" s="2101">
        <v>3.6576214562405553</v>
      </c>
      <c r="DA6" s="2101">
        <v>3.6971726456905682</v>
      </c>
      <c r="DB6" s="2101">
        <v>3.7294413698932494</v>
      </c>
      <c r="DC6" s="2101">
        <v>3.6934897257530364</v>
      </c>
      <c r="DD6" s="2101">
        <v>3.6818912762427973</v>
      </c>
      <c r="DE6" s="2101">
        <v>3.8179949005074763</v>
      </c>
      <c r="DF6" s="2101">
        <v>3.8047301396428601</v>
      </c>
      <c r="DG6" s="2101">
        <v>3.8422869353282501</v>
      </c>
      <c r="DH6" s="2101">
        <v>3.8844088727125103</v>
      </c>
      <c r="DI6" s="2101">
        <v>3.8513244997920633</v>
      </c>
      <c r="DJ6" s="2101">
        <v>3.8175666094278706</v>
      </c>
      <c r="DK6" s="2101">
        <v>3.8251777537822003</v>
      </c>
      <c r="DL6" s="2101">
        <v>3.8342347896408513</v>
      </c>
      <c r="DM6" s="2101">
        <v>3.9417741110028013</v>
      </c>
      <c r="DN6" s="2101">
        <v>4.0708354957761896</v>
      </c>
      <c r="DO6" s="2101">
        <v>4.0905709470138962</v>
      </c>
      <c r="DP6" s="2101">
        <v>4.030456479785907</v>
      </c>
      <c r="DQ6" s="2101">
        <v>4.0078231107034785</v>
      </c>
      <c r="DR6" s="2101">
        <v>4.0806980113313447</v>
      </c>
      <c r="DS6" s="2101">
        <v>4.0671373455316617</v>
      </c>
      <c r="DT6" s="2101">
        <v>4.0231595015807393</v>
      </c>
      <c r="DU6" s="2101">
        <v>3.9837583570262205</v>
      </c>
      <c r="DV6" s="2101">
        <v>4.028247168938881</v>
      </c>
      <c r="DW6" s="2101">
        <v>4.0768341388566833</v>
      </c>
      <c r="DX6" s="2101">
        <v>4.0628685596363976</v>
      </c>
      <c r="DY6" s="2101">
        <v>4.0762222476361059</v>
      </c>
      <c r="DZ6" s="2101">
        <v>4.0615859662385274</v>
      </c>
      <c r="EA6" s="2101">
        <v>4.0526861410180075</v>
      </c>
      <c r="EB6" s="2101">
        <v>4.0540417623135312</v>
      </c>
      <c r="EC6" s="2101">
        <v>4.0257424481660626</v>
      </c>
      <c r="ED6" s="2101">
        <v>3.9721481226092061</v>
      </c>
      <c r="EE6" s="2101">
        <v>3.9915340622676623</v>
      </c>
      <c r="EF6" s="2101">
        <v>3.961008416987966</v>
      </c>
      <c r="EG6" s="2101">
        <v>3.96232685422873</v>
      </c>
      <c r="EH6" s="2101">
        <v>3.9605346166013895</v>
      </c>
      <c r="EI6" s="2101">
        <v>3.9588024734141762</v>
      </c>
      <c r="EJ6" s="2101">
        <v>3.9540965649064481</v>
      </c>
      <c r="EK6" s="2101">
        <v>3.9757805111719478</v>
      </c>
      <c r="EL6" s="2101">
        <v>3.9760763116678146</v>
      </c>
      <c r="EM6" s="2101">
        <v>4.0028902580014192</v>
      </c>
      <c r="EN6" s="2101">
        <v>4.0383165436656885</v>
      </c>
      <c r="EO6" s="2101">
        <v>4.1052129778189883</v>
      </c>
      <c r="EP6" s="2101">
        <v>4.1152610216866359</v>
      </c>
      <c r="EQ6" s="2101">
        <v>4.1406034676737535</v>
      </c>
      <c r="ER6" s="2101">
        <v>4.1598926892904453</v>
      </c>
      <c r="ES6" s="2101">
        <v>4.296523799351375</v>
      </c>
      <c r="ET6" s="2101">
        <v>4.3693169590461753</v>
      </c>
      <c r="EU6" s="2101">
        <v>4.7795437239206731</v>
      </c>
      <c r="EV6" s="2101">
        <v>4.6391923076923076</v>
      </c>
      <c r="EW6" s="2101">
        <v>4.6524538461538461</v>
      </c>
      <c r="EX6" s="2101">
        <v>4.6358846153846196</v>
      </c>
      <c r="EY6" s="2101">
        <v>4.6719999999999997</v>
      </c>
      <c r="EZ6" s="2101">
        <v>4.6441499999999998</v>
      </c>
      <c r="FA6" s="2101">
        <v>4.6896000000000004</v>
      </c>
      <c r="FB6" s="2101">
        <v>4.7465999999999999</v>
      </c>
      <c r="FC6" s="2101">
        <v>4.7805999999999997</v>
      </c>
      <c r="FD6" s="2101">
        <v>4.7352999999999996</v>
      </c>
      <c r="FE6" s="2101">
        <v>4.7266000000000004</v>
      </c>
      <c r="FF6" s="2101">
        <v>4.7249999999999996</v>
      </c>
      <c r="FG6" s="2101">
        <v>4.6643999999999997</v>
      </c>
      <c r="FH6" s="2101">
        <v>4.6374000000000004</v>
      </c>
      <c r="FI6" s="2101">
        <v>4.6788999999999996</v>
      </c>
      <c r="FJ6" s="2101">
        <v>4.7206999999999999</v>
      </c>
      <c r="FK6" s="2101">
        <v>4.7178000000000004</v>
      </c>
      <c r="FL6" s="2101">
        <v>4.6908000000000003</v>
      </c>
      <c r="FM6" s="2101">
        <v>4.7057000000000002</v>
      </c>
      <c r="FN6" s="2101">
        <v>4.7340999999999998</v>
      </c>
      <c r="FO6" s="2101">
        <v>4.7655000000000003</v>
      </c>
      <c r="FP6" s="2101">
        <v>4.7702</v>
      </c>
      <c r="FQ6" s="2101">
        <v>4.7239000000000004</v>
      </c>
      <c r="FR6" s="2101">
        <v>4.7161999999999997</v>
      </c>
      <c r="FS6" s="2101">
        <v>4.6936</v>
      </c>
      <c r="FT6" s="2101">
        <v>4.6420000000000003</v>
      </c>
      <c r="FU6" s="2101">
        <v>4.5907999999999998</v>
      </c>
      <c r="FV6" s="2101">
        <v>4.5442</v>
      </c>
      <c r="FW6" s="2101">
        <v>4.4356</v>
      </c>
      <c r="FX6" s="2101">
        <v>4.3327</v>
      </c>
      <c r="FY6" s="2101">
        <v>4.4561999999999999</v>
      </c>
      <c r="FZ6" s="2101">
        <v>4.5107999999999997</v>
      </c>
      <c r="GA6" s="2101">
        <v>4.4474999999999998</v>
      </c>
      <c r="GB6" s="2101">
        <v>4.4173999999999998</v>
      </c>
      <c r="GC6" s="2101">
        <v>4.2843</v>
      </c>
      <c r="GD6" s="2101">
        <v>4.3367000000000004</v>
      </c>
      <c r="GE6" s="2101">
        <v>4.3697999999999997</v>
      </c>
      <c r="GF6" s="2101">
        <v>4.4657</v>
      </c>
      <c r="GG6" s="2101">
        <v>4.5034000000000001</v>
      </c>
      <c r="GH6" s="2101">
        <v>4.5309999999999997</v>
      </c>
      <c r="GI6" s="2101">
        <v>4.4661</v>
      </c>
      <c r="GJ6" s="2101">
        <v>4.4770000000000003</v>
      </c>
      <c r="GK6" s="2101">
        <v>4.4945000000000004</v>
      </c>
      <c r="GL6" s="2101">
        <v>4.5246000000000004</v>
      </c>
      <c r="GM6" s="2101">
        <v>4.5039999999999996</v>
      </c>
      <c r="GN6" s="2101">
        <v>4.4854000000000003</v>
      </c>
      <c r="GO6" s="2101">
        <v>4.4579000000000004</v>
      </c>
      <c r="GP6" s="2101">
        <v>4.4497</v>
      </c>
      <c r="GQ6" s="2101">
        <v>4.5472999999999999</v>
      </c>
      <c r="GR6" s="2101">
        <v>4.5719000000000003</v>
      </c>
      <c r="GS6" s="2101">
        <v>4.6448</v>
      </c>
      <c r="GT6" s="2101">
        <v>4.6502999999999997</v>
      </c>
      <c r="GU6" s="2101">
        <v>4.7134</v>
      </c>
      <c r="GV6" s="2101">
        <v>4.7119999999999997</v>
      </c>
      <c r="GW6" s="2101">
        <v>4.7531999999999996</v>
      </c>
      <c r="GX6" s="2101">
        <v>4.7290999999999999</v>
      </c>
      <c r="GY6" s="2101">
        <v>4.7824999999999998</v>
      </c>
      <c r="GZ6" s="2101">
        <v>4.7704000000000004</v>
      </c>
      <c r="HA6" s="2101">
        <v>4.8326000000000002</v>
      </c>
      <c r="HB6" s="2101">
        <v>4.8975999999999997</v>
      </c>
      <c r="HC6" s="2102">
        <v>5.1717000000000004</v>
      </c>
      <c r="HD6" s="2101">
        <v>5.2782999999999998</v>
      </c>
      <c r="HE6" s="2101">
        <v>5.2723000000000004</v>
      </c>
      <c r="HF6" s="2102">
        <v>5.2923999999999998</v>
      </c>
      <c r="HG6" s="2101">
        <v>5.2454999999999998</v>
      </c>
      <c r="HH6" s="2101">
        <v>5.2332000000000001</v>
      </c>
      <c r="HI6" s="2101">
        <v>5.2538</v>
      </c>
      <c r="HJ6" s="2101">
        <v>5.2717000000000001</v>
      </c>
      <c r="HK6" s="2101">
        <v>5.2550999999999997</v>
      </c>
      <c r="HL6" s="2101">
        <v>5.19</v>
      </c>
      <c r="HM6" s="2101">
        <v>5.2191000000000001</v>
      </c>
      <c r="HN6" s="2101">
        <v>5.2348999999999997</v>
      </c>
      <c r="HO6" s="2101">
        <v>5.3159999999999998</v>
      </c>
      <c r="HP6" s="2101">
        <v>5.3093000000000004</v>
      </c>
      <c r="HQ6" s="2101">
        <v>5.3357000000000001</v>
      </c>
      <c r="HR6" s="2101">
        <v>5.6052999999999997</v>
      </c>
      <c r="HS6" s="2101">
        <v>5.5949999999999998</v>
      </c>
      <c r="HT6" s="2101">
        <v>5.5831</v>
      </c>
      <c r="HU6" s="2101">
        <v>5.5937999999999999</v>
      </c>
      <c r="HV6" s="2101">
        <v>5.6246999999999998</v>
      </c>
      <c r="HW6" s="2101">
        <v>5.6574999999999998</v>
      </c>
      <c r="HX6" s="2101">
        <v>5.6901000000000002</v>
      </c>
      <c r="HY6" s="2101">
        <v>5.6771000000000003</v>
      </c>
      <c r="HZ6" s="2101">
        <v>5.7507000000000001</v>
      </c>
      <c r="IA6" s="2101">
        <v>5.7984999999999998</v>
      </c>
      <c r="IB6" s="2101">
        <v>5.6002999999999998</v>
      </c>
      <c r="IC6" s="2101">
        <v>5.6647999999999996</v>
      </c>
      <c r="ID6" s="2101">
        <v>5.9116999999999997</v>
      </c>
      <c r="IE6" s="2101">
        <v>5.8997999999999999</v>
      </c>
    </row>
    <row r="7" spans="1:239" ht="21" customHeight="1" x14ac:dyDescent="0.3">
      <c r="A7" s="2100" t="s">
        <v>4941</v>
      </c>
      <c r="B7" s="2101">
        <v>64</v>
      </c>
      <c r="C7" s="2103">
        <v>64</v>
      </c>
      <c r="D7" s="2103">
        <v>63</v>
      </c>
      <c r="E7" s="2103">
        <v>63</v>
      </c>
      <c r="F7" s="2101">
        <v>63</v>
      </c>
      <c r="G7" s="2103">
        <v>63</v>
      </c>
      <c r="H7" s="2103">
        <v>63</v>
      </c>
      <c r="I7" s="2103">
        <v>63</v>
      </c>
      <c r="J7" s="2103">
        <v>63</v>
      </c>
      <c r="K7" s="2103">
        <v>63</v>
      </c>
      <c r="L7" s="2103">
        <v>61</v>
      </c>
      <c r="M7" s="2103">
        <v>60</v>
      </c>
      <c r="N7" s="2103">
        <v>60</v>
      </c>
      <c r="O7" s="2103">
        <v>60</v>
      </c>
      <c r="P7" s="2103">
        <v>60</v>
      </c>
      <c r="Q7" s="2103">
        <v>65</v>
      </c>
      <c r="R7" s="2103">
        <v>66</v>
      </c>
      <c r="S7" s="2103">
        <v>65</v>
      </c>
      <c r="T7" s="2103">
        <v>64</v>
      </c>
      <c r="U7" s="2103">
        <v>65</v>
      </c>
      <c r="V7" s="2103">
        <v>63</v>
      </c>
      <c r="W7" s="2103">
        <v>60</v>
      </c>
      <c r="X7" s="2103">
        <v>59</v>
      </c>
      <c r="Y7" s="2103">
        <v>59</v>
      </c>
      <c r="Z7" s="2103">
        <v>62</v>
      </c>
      <c r="AA7" s="2103">
        <v>64</v>
      </c>
      <c r="AB7" s="2103">
        <v>64</v>
      </c>
      <c r="AC7" s="2103">
        <v>63</v>
      </c>
      <c r="AD7" s="2103">
        <v>63</v>
      </c>
      <c r="AE7" s="2103">
        <v>63</v>
      </c>
      <c r="AF7" s="2103">
        <v>64</v>
      </c>
      <c r="AG7" s="2103">
        <v>64</v>
      </c>
      <c r="AH7" s="2103">
        <v>65</v>
      </c>
      <c r="AI7" s="2103">
        <v>67</v>
      </c>
      <c r="AJ7" s="2103">
        <v>67</v>
      </c>
      <c r="AK7" s="2103">
        <v>68</v>
      </c>
      <c r="AL7" s="2103">
        <v>68</v>
      </c>
      <c r="AM7" s="2103">
        <v>69</v>
      </c>
      <c r="AN7" s="2103">
        <v>69</v>
      </c>
      <c r="AO7" s="2103">
        <v>70</v>
      </c>
      <c r="AP7" s="2103">
        <v>69</v>
      </c>
      <c r="AQ7" s="2103">
        <v>71</v>
      </c>
      <c r="AR7" s="2103">
        <v>69</v>
      </c>
      <c r="AS7" s="2103">
        <v>68</v>
      </c>
      <c r="AT7" s="2103">
        <v>69</v>
      </c>
      <c r="AU7" s="2103">
        <v>71</v>
      </c>
      <c r="AV7" s="2103">
        <v>71</v>
      </c>
      <c r="AW7" s="2103">
        <v>71</v>
      </c>
      <c r="AX7" s="2103">
        <v>70</v>
      </c>
      <c r="AY7" s="2103">
        <v>68</v>
      </c>
      <c r="AZ7" s="2103">
        <v>68</v>
      </c>
      <c r="BA7" s="2103">
        <v>69</v>
      </c>
      <c r="BB7" s="2103">
        <v>71</v>
      </c>
      <c r="BC7" s="2103">
        <v>72</v>
      </c>
      <c r="BD7" s="2103">
        <v>74</v>
      </c>
      <c r="BE7" s="2103">
        <v>76</v>
      </c>
      <c r="BF7" s="2103">
        <v>77</v>
      </c>
      <c r="BG7" s="2103">
        <v>77</v>
      </c>
      <c r="BH7" s="2103">
        <v>76</v>
      </c>
      <c r="BI7" s="2103">
        <v>77</v>
      </c>
      <c r="BJ7" s="2103">
        <v>79</v>
      </c>
      <c r="BK7" s="2103">
        <v>79</v>
      </c>
      <c r="BL7" s="2103">
        <v>79</v>
      </c>
      <c r="BM7" s="2103">
        <v>79</v>
      </c>
      <c r="BN7" s="2103">
        <v>78.05</v>
      </c>
      <c r="BO7" s="2103">
        <v>78.83</v>
      </c>
      <c r="BP7" s="2103">
        <v>79.45</v>
      </c>
      <c r="BQ7" s="2103">
        <v>77.67</v>
      </c>
      <c r="BR7" s="2103">
        <v>74.400000000000006</v>
      </c>
      <c r="BS7" s="2103">
        <v>74.81</v>
      </c>
      <c r="BT7" s="2103">
        <v>70.86</v>
      </c>
      <c r="BU7" s="2103">
        <v>67.650000000000006</v>
      </c>
      <c r="BV7" s="2103">
        <v>66.27</v>
      </c>
      <c r="BW7" s="2103">
        <v>66.94</v>
      </c>
      <c r="BX7" s="2103">
        <v>65.48</v>
      </c>
      <c r="BY7" s="2103">
        <v>64.739999999999995</v>
      </c>
      <c r="BZ7" s="2103">
        <v>66.5</v>
      </c>
      <c r="CA7" s="2103">
        <v>62.61</v>
      </c>
      <c r="CB7" s="2103">
        <v>66.86</v>
      </c>
      <c r="CC7" s="2103">
        <v>66.55</v>
      </c>
      <c r="CD7" s="2103">
        <v>68.040000000000006</v>
      </c>
      <c r="CE7" s="2103">
        <v>69.03</v>
      </c>
      <c r="CF7" s="2103">
        <v>69.55</v>
      </c>
      <c r="CG7" s="2103">
        <v>67.95</v>
      </c>
      <c r="CH7" s="2103">
        <v>69.77</v>
      </c>
      <c r="CI7" s="2103">
        <v>70.95</v>
      </c>
      <c r="CJ7" s="2103">
        <v>70.099999999999994</v>
      </c>
      <c r="CK7" s="2103">
        <v>68.75</v>
      </c>
      <c r="CL7" s="2101">
        <v>67.5</v>
      </c>
      <c r="CM7" s="2101">
        <v>66.58</v>
      </c>
      <c r="CN7" s="2101">
        <v>67.03</v>
      </c>
      <c r="CO7" s="2101">
        <v>66.52</v>
      </c>
      <c r="CP7" s="2101">
        <v>74.162000000000006</v>
      </c>
      <c r="CQ7" s="2101">
        <v>67.621465930757452</v>
      </c>
      <c r="CR7" s="2101">
        <v>68.015153579793093</v>
      </c>
      <c r="CS7" s="2101">
        <v>69.901770337746854</v>
      </c>
      <c r="CT7" s="2101">
        <v>69.083785246121522</v>
      </c>
      <c r="CU7" s="2101">
        <v>68.509426016998361</v>
      </c>
      <c r="CV7" s="2101">
        <v>69.996160890346346</v>
      </c>
      <c r="CW7" s="2101">
        <v>66.909526631273181</v>
      </c>
      <c r="CX7" s="2101">
        <v>67.264028800817499</v>
      </c>
      <c r="CY7" s="2101">
        <v>66.332525645814272</v>
      </c>
      <c r="CZ7" s="2101">
        <v>64.215241661898332</v>
      </c>
      <c r="DA7" s="2101">
        <v>64.096356697877539</v>
      </c>
      <c r="DB7" s="2101">
        <v>65.064923392718725</v>
      </c>
      <c r="DC7" s="2101">
        <v>65.514984532269622</v>
      </c>
      <c r="DD7" s="2101">
        <v>62.609482794946224</v>
      </c>
      <c r="DE7" s="2101">
        <v>60.925183705943788</v>
      </c>
      <c r="DF7" s="2101">
        <v>60.805336797674201</v>
      </c>
      <c r="DG7" s="2101">
        <v>57.766111715162715</v>
      </c>
      <c r="DH7" s="2101">
        <v>56.978143790512256</v>
      </c>
      <c r="DI7" s="2101">
        <v>60.469953757124337</v>
      </c>
      <c r="DJ7" s="2101">
        <v>60.776811663977739</v>
      </c>
      <c r="DK7" s="2101">
        <v>58.417736942427155</v>
      </c>
      <c r="DL7" s="2101">
        <v>56.970322258528853</v>
      </c>
      <c r="DM7" s="2101">
        <v>54.647744322051103</v>
      </c>
      <c r="DN7" s="2101">
        <v>56.436876067778485</v>
      </c>
      <c r="DO7" s="2101">
        <v>57.51169353670614</v>
      </c>
      <c r="DP7" s="2101">
        <v>56.436974802987415</v>
      </c>
      <c r="DQ7" s="2101">
        <v>59.337635921788724</v>
      </c>
      <c r="DR7" s="2101">
        <v>58.708532587011099</v>
      </c>
      <c r="DS7" s="2101">
        <v>57.981841042910823</v>
      </c>
      <c r="DT7" s="2101">
        <v>57.267521762874281</v>
      </c>
      <c r="DU7" s="2101">
        <v>58.453915276575344</v>
      </c>
      <c r="DV7" s="2101">
        <v>58.559244870373362</v>
      </c>
      <c r="DW7" s="2101">
        <v>58.55820232609873</v>
      </c>
      <c r="DX7" s="2101">
        <v>58.431138629502399</v>
      </c>
      <c r="DY7" s="2101">
        <v>56.22528491220492</v>
      </c>
      <c r="DZ7" s="2101">
        <v>52.989112348896327</v>
      </c>
      <c r="EA7" s="2101">
        <v>51.85604770778842</v>
      </c>
      <c r="EB7" s="2101">
        <v>47.221571906416195</v>
      </c>
      <c r="EC7" s="2101">
        <v>50.014158464413903</v>
      </c>
      <c r="ED7" s="2101">
        <v>50.409903941346613</v>
      </c>
      <c r="EE7" s="2101">
        <v>49.914315470957582</v>
      </c>
      <c r="EF7" s="2101">
        <v>49.837389293521611</v>
      </c>
      <c r="EG7" s="2101">
        <v>49.299081949840065</v>
      </c>
      <c r="EH7" s="2101">
        <v>49.786150536251107</v>
      </c>
      <c r="EI7" s="2101">
        <v>51.347800238420724</v>
      </c>
      <c r="EJ7" s="2101">
        <v>51.08716923012463</v>
      </c>
      <c r="EK7" s="2101">
        <v>52.503314757371811</v>
      </c>
      <c r="EL7" s="2101">
        <v>51.54664824967994</v>
      </c>
      <c r="EM7" s="2101">
        <v>51.75824170232719</v>
      </c>
      <c r="EN7" s="2101">
        <v>51.987331807788294</v>
      </c>
      <c r="EO7" s="2101">
        <v>52.084141875639226</v>
      </c>
      <c r="EP7" s="2101">
        <v>52.278968496050794</v>
      </c>
      <c r="EQ7" s="2101">
        <v>52.124514593445383</v>
      </c>
      <c r="ER7" s="2101">
        <v>51.169495620222129</v>
      </c>
      <c r="ES7" s="2101">
        <v>54.180032315431234</v>
      </c>
      <c r="ET7" s="2101">
        <v>55.02539100202879</v>
      </c>
      <c r="EU7" s="2101">
        <v>59.454253902015317</v>
      </c>
      <c r="EV7" s="2101">
        <v>56.837500000000006</v>
      </c>
      <c r="EW7" s="2101">
        <v>56.959230769230771</v>
      </c>
      <c r="EX7" s="2101">
        <v>56.67</v>
      </c>
      <c r="EY7" s="2101">
        <v>56.9130769230769</v>
      </c>
      <c r="EZ7" s="2101">
        <v>54.547692307692294</v>
      </c>
      <c r="FA7" s="2101">
        <v>55.540769230769207</v>
      </c>
      <c r="FB7" s="2101">
        <v>56.65</v>
      </c>
      <c r="FC7" s="2101">
        <v>55.789999999999992</v>
      </c>
      <c r="FD7" s="2101">
        <v>55.589999999999996</v>
      </c>
      <c r="FE7" s="2101">
        <v>54.390000000000008</v>
      </c>
      <c r="FF7" s="2101">
        <v>53.93</v>
      </c>
      <c r="FG7" s="2101">
        <v>54.92</v>
      </c>
      <c r="FH7" s="2101">
        <v>54.43</v>
      </c>
      <c r="FI7" s="2101">
        <v>54.410000000000004</v>
      </c>
      <c r="FJ7" s="2101">
        <v>54.500000000000007</v>
      </c>
      <c r="FK7" s="2101">
        <v>54.83</v>
      </c>
      <c r="FL7" s="2101">
        <v>54.49</v>
      </c>
      <c r="FM7" s="2101">
        <v>54.84</v>
      </c>
      <c r="FN7" s="2101">
        <v>55.33</v>
      </c>
      <c r="FO7" s="2101">
        <v>54.179999999999993</v>
      </c>
      <c r="FP7" s="2101">
        <v>54.64</v>
      </c>
      <c r="FQ7" s="2101">
        <v>54.300000000000004</v>
      </c>
      <c r="FR7" s="2101">
        <v>55.16</v>
      </c>
      <c r="FS7" s="2101">
        <v>56.45</v>
      </c>
      <c r="FT7" s="2101">
        <v>56.44</v>
      </c>
      <c r="FU7" s="2101">
        <v>55.53</v>
      </c>
      <c r="FV7" s="2101">
        <v>55.1</v>
      </c>
      <c r="FW7" s="2101">
        <v>54.24</v>
      </c>
      <c r="FX7" s="2101">
        <v>53.11</v>
      </c>
      <c r="FY7" s="2101">
        <v>53.410000000000004</v>
      </c>
      <c r="FZ7" s="2101">
        <v>54.400000000000006</v>
      </c>
      <c r="GA7" s="2101">
        <v>54.010000000000005</v>
      </c>
      <c r="GB7" s="2101">
        <v>54.21</v>
      </c>
      <c r="GC7" s="2101">
        <v>52.7</v>
      </c>
      <c r="GD7" s="2101">
        <v>52.5</v>
      </c>
      <c r="GE7" s="2101">
        <v>52.89</v>
      </c>
      <c r="GF7" s="2101">
        <v>52.769999999999996</v>
      </c>
      <c r="GG7" s="2101">
        <v>52.53</v>
      </c>
      <c r="GH7" s="2101">
        <v>52.15</v>
      </c>
      <c r="GI7" s="2101">
        <v>51.300000000000004</v>
      </c>
      <c r="GJ7" s="2101">
        <v>49.76</v>
      </c>
      <c r="GK7" s="2101">
        <v>48.699999999999996</v>
      </c>
      <c r="GL7" s="2101">
        <v>48.209999999999994</v>
      </c>
      <c r="GM7" s="2101">
        <v>50.8</v>
      </c>
      <c r="GN7" s="2101">
        <v>50.519999999999996</v>
      </c>
      <c r="GO7" s="2101">
        <v>49.49</v>
      </c>
      <c r="GP7" s="2101">
        <v>49.38</v>
      </c>
      <c r="GQ7" s="2101">
        <v>51.93</v>
      </c>
      <c r="GR7" s="2101">
        <v>51.570000000000007</v>
      </c>
      <c r="GS7" s="2101">
        <v>52.480000000000004</v>
      </c>
      <c r="GT7" s="2101">
        <v>52.959999999999994</v>
      </c>
      <c r="GU7" s="2101">
        <v>53.74</v>
      </c>
      <c r="GV7" s="2101">
        <v>51.76</v>
      </c>
      <c r="GW7" s="2101">
        <v>53.010000000000005</v>
      </c>
      <c r="GX7" s="2101">
        <v>52.66</v>
      </c>
      <c r="GY7" s="2101">
        <v>52.49</v>
      </c>
      <c r="GZ7" s="2101">
        <v>52.410000000000004</v>
      </c>
      <c r="HA7" s="2101">
        <v>52.93</v>
      </c>
      <c r="HB7" s="2101">
        <v>53.43</v>
      </c>
      <c r="HC7" s="2102">
        <v>53.53</v>
      </c>
      <c r="HD7" s="2101">
        <v>54.63</v>
      </c>
      <c r="HE7" s="2101">
        <v>54.31</v>
      </c>
      <c r="HF7" s="2102">
        <v>54.66</v>
      </c>
      <c r="HG7" s="2101">
        <v>54.620000000000005</v>
      </c>
      <c r="HH7" s="2101">
        <v>55.74</v>
      </c>
      <c r="HI7" s="2101">
        <v>55.46</v>
      </c>
      <c r="HJ7" s="2101">
        <v>55.279999999999994</v>
      </c>
      <c r="HK7" s="2101">
        <v>55.510000000000005</v>
      </c>
      <c r="HL7" s="2101">
        <v>55.46</v>
      </c>
      <c r="HM7" s="2101">
        <v>55.900000000000006</v>
      </c>
      <c r="HN7" s="2101">
        <v>56.06</v>
      </c>
      <c r="HO7" s="2101">
        <v>56.64</v>
      </c>
      <c r="HP7" s="2101">
        <v>56.06</v>
      </c>
      <c r="HQ7" s="2101">
        <v>57.589999999999996</v>
      </c>
      <c r="HR7" s="2101">
        <v>59.040000000000006</v>
      </c>
      <c r="HS7" s="2101">
        <v>58.89</v>
      </c>
      <c r="HT7" s="2101">
        <v>59.8</v>
      </c>
      <c r="HU7" s="2101">
        <v>59.06</v>
      </c>
      <c r="HV7" s="2101">
        <v>58.96</v>
      </c>
      <c r="HW7" s="2101">
        <v>59.29</v>
      </c>
      <c r="HX7" s="2101">
        <v>60.050000000000004</v>
      </c>
      <c r="HY7" s="2101">
        <v>59.540000000000006</v>
      </c>
      <c r="HZ7" s="2101">
        <v>59.89</v>
      </c>
      <c r="IA7" s="2101">
        <v>60.480000000000004</v>
      </c>
      <c r="IB7" s="2101">
        <v>57.9</v>
      </c>
      <c r="IC7" s="2101">
        <v>57.85</v>
      </c>
      <c r="ID7" s="2101">
        <v>59.330000000000005</v>
      </c>
      <c r="IE7" s="2101">
        <v>58.919999999999995</v>
      </c>
    </row>
    <row r="8" spans="1:239" ht="21" customHeight="1" x14ac:dyDescent="0.3">
      <c r="A8" s="2100" t="s">
        <v>4942</v>
      </c>
      <c r="B8" s="2101">
        <v>23.05</v>
      </c>
      <c r="C8" s="2101">
        <v>23.86</v>
      </c>
      <c r="D8" s="2101">
        <v>24.71</v>
      </c>
      <c r="E8" s="2101">
        <v>25.31</v>
      </c>
      <c r="F8" s="2101">
        <v>25.07</v>
      </c>
      <c r="G8" s="2101">
        <v>25.44</v>
      </c>
      <c r="H8" s="2101">
        <v>24.65</v>
      </c>
      <c r="I8" s="2101">
        <v>24.4</v>
      </c>
      <c r="J8" s="2101">
        <v>24.37</v>
      </c>
      <c r="K8" s="2101">
        <v>24.87</v>
      </c>
      <c r="L8" s="2101">
        <v>24.09</v>
      </c>
      <c r="M8" s="2101">
        <v>23.88</v>
      </c>
      <c r="N8" s="2101">
        <v>23.26</v>
      </c>
      <c r="O8" s="2101">
        <v>23.22</v>
      </c>
      <c r="P8" s="2101">
        <v>23.6</v>
      </c>
      <c r="Q8" s="2101">
        <v>24.66</v>
      </c>
      <c r="R8" s="2101">
        <v>24.82</v>
      </c>
      <c r="S8" s="2101">
        <v>25.17</v>
      </c>
      <c r="T8" s="2101">
        <v>26.15</v>
      </c>
      <c r="U8" s="2101">
        <v>26.51</v>
      </c>
      <c r="V8" s="2101">
        <v>25.98</v>
      </c>
      <c r="W8" s="2101">
        <v>25.21</v>
      </c>
      <c r="X8" s="2101">
        <v>24.75</v>
      </c>
      <c r="Y8" s="2101">
        <v>23.83</v>
      </c>
      <c r="Z8" s="2101">
        <v>25.83</v>
      </c>
      <c r="AA8" s="2101">
        <v>25.41</v>
      </c>
      <c r="AB8" s="2101">
        <v>25.96</v>
      </c>
      <c r="AC8" s="2101">
        <v>26.24</v>
      </c>
      <c r="AD8" s="2101">
        <v>25.55</v>
      </c>
      <c r="AE8" s="2101">
        <v>26.25</v>
      </c>
      <c r="AF8" s="2101">
        <v>26.03</v>
      </c>
      <c r="AG8" s="2101">
        <v>27.15</v>
      </c>
      <c r="AH8" s="2101">
        <v>27.88</v>
      </c>
      <c r="AI8" s="2101">
        <v>27.79</v>
      </c>
      <c r="AJ8" s="2101">
        <v>27.89</v>
      </c>
      <c r="AK8" s="2101">
        <v>27.36</v>
      </c>
      <c r="AL8" s="2101">
        <v>27.78</v>
      </c>
      <c r="AM8" s="2101">
        <v>27.29</v>
      </c>
      <c r="AN8" s="2101">
        <v>26.92</v>
      </c>
      <c r="AO8" s="2101">
        <v>26.67</v>
      </c>
      <c r="AP8" s="2101">
        <v>27.01</v>
      </c>
      <c r="AQ8" s="2101">
        <v>27.02</v>
      </c>
      <c r="AR8" s="2101">
        <v>26.48</v>
      </c>
      <c r="AS8" s="2101">
        <v>25.83</v>
      </c>
      <c r="AT8" s="2101">
        <v>26.37</v>
      </c>
      <c r="AU8" s="2101">
        <v>26.32</v>
      </c>
      <c r="AV8" s="2101">
        <v>26.66</v>
      </c>
      <c r="AW8" s="2101">
        <v>26.52</v>
      </c>
      <c r="AX8" s="2101">
        <v>27.26</v>
      </c>
      <c r="AY8" s="2101">
        <v>27.8</v>
      </c>
      <c r="AZ8" s="2101">
        <v>27.19</v>
      </c>
      <c r="BA8" s="2101">
        <v>27.76</v>
      </c>
      <c r="BB8" s="2101">
        <v>28.02</v>
      </c>
      <c r="BC8" s="2101">
        <v>28.11</v>
      </c>
      <c r="BD8" s="2101">
        <v>28.6</v>
      </c>
      <c r="BE8" s="2101">
        <v>29.37</v>
      </c>
      <c r="BF8" s="2101">
        <v>28.84</v>
      </c>
      <c r="BG8" s="2101">
        <v>28.25</v>
      </c>
      <c r="BH8" s="2101">
        <v>28.58</v>
      </c>
      <c r="BI8" s="2101">
        <v>28.46</v>
      </c>
      <c r="BJ8" s="2101">
        <v>27.4</v>
      </c>
      <c r="BK8" s="2101">
        <v>26.4</v>
      </c>
      <c r="BL8" s="2101">
        <v>26.07</v>
      </c>
      <c r="BM8" s="2101">
        <v>26.84</v>
      </c>
      <c r="BN8" s="2101">
        <v>27.363700000000001</v>
      </c>
      <c r="BO8" s="2101">
        <v>27.070799999999998</v>
      </c>
      <c r="BP8" s="2101">
        <v>27.028600000000001</v>
      </c>
      <c r="BQ8" s="2101">
        <v>27.75</v>
      </c>
      <c r="BR8" s="2101">
        <v>26.030200000000001</v>
      </c>
      <c r="BS8" s="2101">
        <v>27.543900000000001</v>
      </c>
      <c r="BT8" s="2101">
        <v>26.832599999999999</v>
      </c>
      <c r="BU8" s="2101">
        <v>26.9102</v>
      </c>
      <c r="BV8" s="2101">
        <v>25.618500000000001</v>
      </c>
      <c r="BW8" s="2101">
        <v>26.8565</v>
      </c>
      <c r="BX8" s="2101">
        <v>26.243600000000001</v>
      </c>
      <c r="BY8" s="2101">
        <v>25.290500000000002</v>
      </c>
      <c r="BZ8" s="2101">
        <v>26.493600000000001</v>
      </c>
      <c r="CA8" s="2101">
        <v>27.8292</v>
      </c>
      <c r="CB8" s="2101">
        <v>33.240400000000001</v>
      </c>
      <c r="CC8" s="2101">
        <v>34.240400000000001</v>
      </c>
      <c r="CD8" s="2101">
        <v>36.168199999999999</v>
      </c>
      <c r="CE8" s="2101">
        <v>37.496499999999997</v>
      </c>
      <c r="CF8" s="2101">
        <v>35.847799999999999</v>
      </c>
      <c r="CG8" s="2101">
        <v>34.9191</v>
      </c>
      <c r="CH8" s="2101">
        <v>35.516800000000003</v>
      </c>
      <c r="CI8" s="2101">
        <v>34.719099999999997</v>
      </c>
      <c r="CJ8" s="2101">
        <v>34.7348</v>
      </c>
      <c r="CK8" s="2101">
        <v>34.563699999999997</v>
      </c>
      <c r="CL8" s="2101">
        <v>35.354500000000002</v>
      </c>
      <c r="CM8" s="2101">
        <v>35.363900000000001</v>
      </c>
      <c r="CN8" s="2101">
        <v>34.321399999999997</v>
      </c>
      <c r="CO8" s="2101">
        <v>35.4818</v>
      </c>
      <c r="CP8" s="2101">
        <v>37.631</v>
      </c>
      <c r="CQ8" s="2101">
        <v>36.192216935872509</v>
      </c>
      <c r="CR8" s="2101">
        <v>37.821877308377502</v>
      </c>
      <c r="CS8" s="2101">
        <v>37.219917508368873</v>
      </c>
      <c r="CT8" s="2101">
        <v>38.030318317742591</v>
      </c>
      <c r="CU8" s="2101">
        <v>37.397090542433666</v>
      </c>
      <c r="CV8" s="2101">
        <v>38.398233090495204</v>
      </c>
      <c r="CW8" s="2101">
        <v>37.330712340682318</v>
      </c>
      <c r="CX8" s="2101">
        <v>37.162393104391363</v>
      </c>
      <c r="CY8" s="2101">
        <v>35.747713129363255</v>
      </c>
      <c r="CZ8" s="2101">
        <v>34.869090701984298</v>
      </c>
      <c r="DA8" s="2101">
        <v>35.450514349747344</v>
      </c>
      <c r="DB8" s="2101">
        <v>36.120491087199873</v>
      </c>
      <c r="DC8" s="2101">
        <v>37.154141270855305</v>
      </c>
      <c r="DD8" s="2101">
        <v>37.349127179501671</v>
      </c>
      <c r="DE8" s="2101">
        <v>38.851794048499187</v>
      </c>
      <c r="DF8" s="2101">
        <v>37.451097051576163</v>
      </c>
      <c r="DG8" s="2101">
        <v>38.436976986220429</v>
      </c>
      <c r="DH8" s="2101">
        <v>38.923089766284477</v>
      </c>
      <c r="DI8" s="2101">
        <v>39.202769408927452</v>
      </c>
      <c r="DJ8" s="2101">
        <v>36.854965424509523</v>
      </c>
      <c r="DK8" s="2101">
        <v>36.236119514273106</v>
      </c>
      <c r="DL8" s="2101">
        <v>37.138350371748196</v>
      </c>
      <c r="DM8" s="2101">
        <v>38.936352352371884</v>
      </c>
      <c r="DN8" s="2101">
        <v>39.920747363666543</v>
      </c>
      <c r="DO8" s="2101">
        <v>40.605514524767266</v>
      </c>
      <c r="DP8" s="2101">
        <v>39.877171772575444</v>
      </c>
      <c r="DQ8" s="2101">
        <v>40.135376081692662</v>
      </c>
      <c r="DR8" s="2101">
        <v>39.767120968869634</v>
      </c>
      <c r="DS8" s="2101">
        <v>38.236477661312456</v>
      </c>
      <c r="DT8" s="2101">
        <v>36.266761483454907</v>
      </c>
      <c r="DU8" s="2101">
        <v>34.07411397709302</v>
      </c>
      <c r="DV8" s="2101">
        <v>33.970538491751711</v>
      </c>
      <c r="DW8" s="2101">
        <v>33.697482595387164</v>
      </c>
      <c r="DX8" s="2101">
        <v>32.230965810489437</v>
      </c>
      <c r="DY8" s="2101">
        <v>31.388335783391476</v>
      </c>
      <c r="DZ8" s="2101">
        <v>31.92442258285098</v>
      </c>
      <c r="EA8" s="2101">
        <v>32.110977551623179</v>
      </c>
      <c r="EB8" s="2101">
        <v>32.027660234362443</v>
      </c>
      <c r="EC8" s="2101">
        <v>31.884550718549914</v>
      </c>
      <c r="ED8" s="2101">
        <v>31.347868020467789</v>
      </c>
      <c r="EE8" s="2101">
        <v>30.27992693005519</v>
      </c>
      <c r="EF8" s="2101">
        <v>29.302344743655862</v>
      </c>
      <c r="EG8" s="2101">
        <v>30.1024054923767</v>
      </c>
      <c r="EH8" s="2101">
        <v>30.254649525692013</v>
      </c>
      <c r="EI8" s="2101">
        <v>30.114528189356157</v>
      </c>
      <c r="EJ8" s="2101">
        <v>29.979010822972629</v>
      </c>
      <c r="EK8" s="2101">
        <v>30.401556704455686</v>
      </c>
      <c r="EL8" s="2101">
        <v>30.473484408435827</v>
      </c>
      <c r="EM8" s="2101">
        <v>30.239180374258986</v>
      </c>
      <c r="EN8" s="2101">
        <v>30.220516284028687</v>
      </c>
      <c r="EO8" s="2101">
        <v>29.244391751543585</v>
      </c>
      <c r="EP8" s="2101">
        <v>29.131282976020845</v>
      </c>
      <c r="EQ8" s="2101">
        <v>27.189367636533095</v>
      </c>
      <c r="ER8" s="2101">
        <v>27.052096734483751</v>
      </c>
      <c r="ES8" s="2101">
        <v>28.263223244574245</v>
      </c>
      <c r="ET8" s="2101">
        <v>28.452828945854574</v>
      </c>
      <c r="EU8" s="2101">
        <v>30.898646839001891</v>
      </c>
      <c r="EV8" s="2101">
        <v>30.2958</v>
      </c>
      <c r="EW8" s="2101">
        <v>29.172507142857143</v>
      </c>
      <c r="EX8" s="2101">
        <v>29.384114285714301</v>
      </c>
      <c r="EY8" s="2101">
        <v>29.230035714285702</v>
      </c>
      <c r="EZ8" s="2101">
        <v>29.7573857142857</v>
      </c>
      <c r="FA8" s="2101">
        <v>30.322835714285699</v>
      </c>
      <c r="FB8" s="2101">
        <v>30.3886</v>
      </c>
      <c r="FC8" s="2101">
        <v>30.203600000000002</v>
      </c>
      <c r="FD8" s="2101">
        <v>30.495799999999999</v>
      </c>
      <c r="FE8" s="2101">
        <v>30.7272</v>
      </c>
      <c r="FF8" s="2101">
        <v>32.443199999999997</v>
      </c>
      <c r="FG8" s="2101">
        <v>32.218899999999998</v>
      </c>
      <c r="FH8" s="2101">
        <v>33.5443</v>
      </c>
      <c r="FI8" s="2101">
        <v>32.682299999999998</v>
      </c>
      <c r="FJ8" s="2101">
        <v>35.639299999999999</v>
      </c>
      <c r="FK8" s="2101">
        <v>35.415900000000001</v>
      </c>
      <c r="FL8" s="2101">
        <v>35.313099999999999</v>
      </c>
      <c r="FM8" s="2101">
        <v>36.005099999999999</v>
      </c>
      <c r="FN8" s="2101">
        <v>35.028599999999997</v>
      </c>
      <c r="FO8" s="2101">
        <v>32.769500000000001</v>
      </c>
      <c r="FP8" s="2101">
        <v>31.680399999999999</v>
      </c>
      <c r="FQ8" s="2101">
        <v>32.275399999999998</v>
      </c>
      <c r="FR8" s="2101">
        <v>32.506799999999998</v>
      </c>
      <c r="FS8" s="2101">
        <v>32.517400000000002</v>
      </c>
      <c r="FT8" s="2101">
        <v>32.482399999999998</v>
      </c>
      <c r="FU8" s="2101">
        <v>32.203600000000002</v>
      </c>
      <c r="FV8" s="2101">
        <v>31.680399999999999</v>
      </c>
      <c r="FW8" s="2101">
        <v>31.308199999999999</v>
      </c>
      <c r="FX8" s="2101">
        <v>30.5946</v>
      </c>
      <c r="FY8" s="2101">
        <v>30.828800000000001</v>
      </c>
      <c r="FZ8" s="2101">
        <v>31.016100000000002</v>
      </c>
      <c r="GA8" s="2101">
        <v>30.957000000000001</v>
      </c>
      <c r="GB8" s="2101">
        <v>30.5686</v>
      </c>
      <c r="GC8" s="2101">
        <v>30.732399999999998</v>
      </c>
      <c r="GD8" s="2101">
        <v>31.609200000000001</v>
      </c>
      <c r="GE8" s="2101">
        <v>32.191800000000001</v>
      </c>
      <c r="GF8" s="2101">
        <v>32.018500000000003</v>
      </c>
      <c r="GG8" s="2101">
        <v>32.4041</v>
      </c>
      <c r="GH8" s="2101">
        <v>32.023299999999999</v>
      </c>
      <c r="GI8" s="2101">
        <v>31.444900000000001</v>
      </c>
      <c r="GJ8" s="2101">
        <v>31.557300000000001</v>
      </c>
      <c r="GK8" s="2101">
        <v>30.891100000000002</v>
      </c>
      <c r="GL8" s="2101">
        <v>31.264600000000002</v>
      </c>
      <c r="GM8" s="2101">
        <v>30.989899999999999</v>
      </c>
      <c r="GN8" s="2101">
        <v>31.7242</v>
      </c>
      <c r="GO8" s="2101">
        <v>32.031999999999996</v>
      </c>
      <c r="GP8" s="2101">
        <v>31.407499999999999</v>
      </c>
      <c r="GQ8" s="2101">
        <v>32.137900000000002</v>
      </c>
      <c r="GR8" s="2101">
        <v>32.058500000000002</v>
      </c>
      <c r="GS8" s="2101">
        <v>33.3035</v>
      </c>
      <c r="GT8" s="2101">
        <v>33.652500000000003</v>
      </c>
      <c r="GU8" s="2101">
        <v>33.893599999999999</v>
      </c>
      <c r="GV8" s="2101">
        <v>34.637999999999998</v>
      </c>
      <c r="GW8" s="2101">
        <v>34.439</v>
      </c>
      <c r="GX8" s="2101">
        <v>34.009399999999999</v>
      </c>
      <c r="GY8" s="2101">
        <v>34.102499999999999</v>
      </c>
      <c r="GZ8" s="2101">
        <v>34.089599999999997</v>
      </c>
      <c r="HA8" s="2101">
        <v>34.3461</v>
      </c>
      <c r="HB8" s="2101">
        <v>34.949300000000001</v>
      </c>
      <c r="HC8" s="2102">
        <v>36.931399999999996</v>
      </c>
      <c r="HD8" s="2101">
        <v>38.290100000000002</v>
      </c>
      <c r="HE8" s="2101">
        <v>37.967700000000001</v>
      </c>
      <c r="HF8" s="2102">
        <v>37.967199999999998</v>
      </c>
      <c r="HG8" s="2101">
        <v>38.886600000000001</v>
      </c>
      <c r="HH8" s="2101">
        <v>38.319800000000001</v>
      </c>
      <c r="HI8" s="2101">
        <v>38.475099999999998</v>
      </c>
      <c r="HJ8" s="2101">
        <v>39.052700000000002</v>
      </c>
      <c r="HK8" s="2101">
        <v>39.104700000000001</v>
      </c>
      <c r="HL8" s="2101">
        <v>38.894100000000002</v>
      </c>
      <c r="HM8" s="2101">
        <v>38.6203</v>
      </c>
      <c r="HN8" s="2101">
        <v>38.171199999999999</v>
      </c>
      <c r="HO8" s="2101">
        <v>37.189599999999999</v>
      </c>
      <c r="HP8" s="2101">
        <v>37.755699999999997</v>
      </c>
      <c r="HQ8" s="2101">
        <v>37.634099999999997</v>
      </c>
      <c r="HR8" s="2101">
        <v>39.2714</v>
      </c>
      <c r="HS8" s="2101">
        <v>39.5946</v>
      </c>
      <c r="HT8" s="2101">
        <v>39.430700000000002</v>
      </c>
      <c r="HU8" s="2101">
        <v>38.792299999999997</v>
      </c>
      <c r="HV8" s="2101">
        <v>38.364100000000001</v>
      </c>
      <c r="HW8" s="2101">
        <v>38.718400000000003</v>
      </c>
      <c r="HX8" s="2101">
        <v>38.4161</v>
      </c>
      <c r="HY8" s="2101">
        <v>38.221800000000002</v>
      </c>
      <c r="HZ8" s="2101">
        <v>38.748899999999999</v>
      </c>
      <c r="IA8" s="2101">
        <v>37.011699999999998</v>
      </c>
      <c r="IB8" s="2101">
        <v>33.562600000000003</v>
      </c>
      <c r="IC8" s="2101">
        <v>34.593000000000004</v>
      </c>
      <c r="ID8" s="2101">
        <v>33.855400000000003</v>
      </c>
      <c r="IE8" s="2101">
        <v>34.6387</v>
      </c>
    </row>
    <row r="9" spans="1:239" ht="21" customHeight="1" x14ac:dyDescent="0.3">
      <c r="A9" s="2100" t="s">
        <v>4943</v>
      </c>
      <c r="B9" s="2101">
        <v>39.5</v>
      </c>
      <c r="C9" s="2101">
        <v>39.53</v>
      </c>
      <c r="D9" s="2101">
        <v>39.369999999999997</v>
      </c>
      <c r="E9" s="2101">
        <v>38.880000000000003</v>
      </c>
      <c r="F9" s="2101">
        <v>38.69</v>
      </c>
      <c r="G9" s="2101">
        <v>38.61</v>
      </c>
      <c r="H9" s="2101">
        <v>38.42</v>
      </c>
      <c r="I9" s="2101">
        <v>38.11</v>
      </c>
      <c r="J9" s="2101">
        <v>37.68</v>
      </c>
      <c r="K9" s="2101">
        <v>38.72</v>
      </c>
      <c r="L9" s="2101">
        <v>37.39</v>
      </c>
      <c r="M9" s="2101">
        <v>37.200000000000003</v>
      </c>
      <c r="N9" s="2101">
        <v>36.71</v>
      </c>
      <c r="O9" s="2101">
        <v>37.770000000000003</v>
      </c>
      <c r="P9" s="2101">
        <v>39.159999999999997</v>
      </c>
      <c r="Q9" s="2101">
        <v>40.520000000000003</v>
      </c>
      <c r="R9" s="2101">
        <v>40.22</v>
      </c>
      <c r="S9" s="2101">
        <v>39.08</v>
      </c>
      <c r="T9" s="2101">
        <v>37.67</v>
      </c>
      <c r="U9" s="2101">
        <v>37.450000000000003</v>
      </c>
      <c r="V9" s="2101">
        <v>37.92</v>
      </c>
      <c r="W9" s="2101">
        <v>35.92</v>
      </c>
      <c r="X9" s="2101">
        <v>35.01</v>
      </c>
      <c r="Y9" s="2101">
        <v>34.89</v>
      </c>
      <c r="Z9" s="2101">
        <v>35.369999999999997</v>
      </c>
      <c r="AA9" s="2101">
        <v>36.479999999999997</v>
      </c>
      <c r="AB9" s="2101">
        <v>36.630000000000003</v>
      </c>
      <c r="AC9" s="2101">
        <v>36.6</v>
      </c>
      <c r="AD9" s="2101">
        <v>36.32</v>
      </c>
      <c r="AE9" s="2101">
        <v>36.69</v>
      </c>
      <c r="AF9" s="2101">
        <v>36.270000000000003</v>
      </c>
      <c r="AG9" s="2101">
        <v>36.159999999999997</v>
      </c>
      <c r="AH9" s="2101">
        <v>36.06</v>
      </c>
      <c r="AI9" s="2101">
        <v>37.68</v>
      </c>
      <c r="AJ9" s="2101">
        <v>38.229999999999997</v>
      </c>
      <c r="AK9" s="2101">
        <v>39.9</v>
      </c>
      <c r="AL9" s="2101">
        <v>39.07</v>
      </c>
      <c r="AM9" s="2101">
        <v>39.06</v>
      </c>
      <c r="AN9" s="2101">
        <v>39.67</v>
      </c>
      <c r="AO9" s="2101">
        <v>40.1</v>
      </c>
      <c r="AP9" s="2101">
        <v>40.44</v>
      </c>
      <c r="AQ9" s="2101">
        <v>41.97</v>
      </c>
      <c r="AR9" s="2101">
        <v>42.34</v>
      </c>
      <c r="AS9" s="2101">
        <v>42.2</v>
      </c>
      <c r="AT9" s="2101">
        <v>43.46</v>
      </c>
      <c r="AU9" s="2101">
        <v>43.72</v>
      </c>
      <c r="AV9" s="2101">
        <v>43.05</v>
      </c>
      <c r="AW9" s="2101">
        <v>44.19</v>
      </c>
      <c r="AX9" s="2101">
        <v>44.69</v>
      </c>
      <c r="AY9" s="2101">
        <v>43.96</v>
      </c>
      <c r="AZ9" s="2101">
        <v>43.06</v>
      </c>
      <c r="BA9" s="2101">
        <v>43.77</v>
      </c>
      <c r="BB9" s="2101">
        <v>46.09</v>
      </c>
      <c r="BC9" s="2101">
        <v>46.26</v>
      </c>
      <c r="BD9" s="2101">
        <v>46.86</v>
      </c>
      <c r="BE9" s="2101">
        <v>48.75</v>
      </c>
      <c r="BF9" s="2101">
        <v>49.24</v>
      </c>
      <c r="BG9" s="2101">
        <v>48.73</v>
      </c>
      <c r="BH9" s="2101">
        <v>48.8</v>
      </c>
      <c r="BI9" s="2101">
        <v>48.86</v>
      </c>
      <c r="BJ9" s="2101">
        <v>48.2</v>
      </c>
      <c r="BK9" s="2101">
        <v>48.52</v>
      </c>
      <c r="BL9" s="2101">
        <v>49.31</v>
      </c>
      <c r="BM9" s="2101">
        <v>47.73</v>
      </c>
      <c r="BN9" s="2101">
        <v>48.086100000000002</v>
      </c>
      <c r="BO9" s="2101">
        <v>46.983499999999999</v>
      </c>
      <c r="BP9" s="2101">
        <v>46.712400000000002</v>
      </c>
      <c r="BQ9" s="2101">
        <v>48.061999999999998</v>
      </c>
      <c r="BR9" s="2101">
        <v>46.351199999999999</v>
      </c>
      <c r="BS9" s="2101">
        <v>42.833500000000001</v>
      </c>
      <c r="BT9" s="2101">
        <v>41.456099999999999</v>
      </c>
      <c r="BU9" s="2101">
        <v>43.562100000000001</v>
      </c>
      <c r="BV9" s="2101">
        <v>43.444899999999997</v>
      </c>
      <c r="BW9" s="2101">
        <v>46.621499999999997</v>
      </c>
      <c r="BX9" s="2101">
        <v>43.881500000000003</v>
      </c>
      <c r="BY9" s="2101">
        <v>41.286200000000001</v>
      </c>
      <c r="BZ9" s="2101">
        <v>42.832299999999996</v>
      </c>
      <c r="CA9" s="2101">
        <v>40.188099999999999</v>
      </c>
      <c r="CB9" s="2101">
        <v>41.925800000000002</v>
      </c>
      <c r="CC9" s="2101">
        <v>42.5319</v>
      </c>
      <c r="CD9" s="2101">
        <v>42.685299999999998</v>
      </c>
      <c r="CE9" s="2101">
        <v>42.953899999999997</v>
      </c>
      <c r="CF9" s="2101">
        <v>44.591799999999999</v>
      </c>
      <c r="CG9" s="2101">
        <v>43.173200000000001</v>
      </c>
      <c r="CH9" s="2101">
        <v>44.6023</v>
      </c>
      <c r="CI9" s="2101">
        <v>43.169600000000003</v>
      </c>
      <c r="CJ9" s="2101">
        <v>43.700699999999998</v>
      </c>
      <c r="CK9" s="2101">
        <v>43.552500000000002</v>
      </c>
      <c r="CL9" s="2101">
        <v>43.598599999999998</v>
      </c>
      <c r="CM9" s="2101">
        <v>42.632599999999996</v>
      </c>
      <c r="CN9" s="2101">
        <v>42.175199999999997</v>
      </c>
      <c r="CO9" s="2101">
        <v>41.384399999999999</v>
      </c>
      <c r="CP9" s="2101">
        <v>43.67</v>
      </c>
      <c r="CQ9" s="2101">
        <v>39.448201547168935</v>
      </c>
      <c r="CR9" s="2101">
        <v>39.807171491282311</v>
      </c>
      <c r="CS9" s="2101">
        <v>38.940702517048976</v>
      </c>
      <c r="CT9" s="2101">
        <v>38.357676988847587</v>
      </c>
      <c r="CU9" s="2101">
        <v>39.309670401978977</v>
      </c>
      <c r="CV9" s="2101">
        <v>39.246129680337006</v>
      </c>
      <c r="CW9" s="2101">
        <v>38.149468486249788</v>
      </c>
      <c r="CX9" s="2101">
        <v>37.183644760024301</v>
      </c>
      <c r="CY9" s="2101">
        <v>35.816256987951803</v>
      </c>
      <c r="CZ9" s="2101">
        <v>34.477882160048139</v>
      </c>
      <c r="DA9" s="2101">
        <v>33.865590774155997</v>
      </c>
      <c r="DB9" s="2101">
        <v>32.66852165460282</v>
      </c>
      <c r="DC9" s="2101">
        <v>31.954230491382464</v>
      </c>
      <c r="DD9" s="2101">
        <v>30.867356745335403</v>
      </c>
      <c r="DE9" s="2101">
        <v>30.221697560238344</v>
      </c>
      <c r="DF9" s="2101">
        <v>30.178709401172526</v>
      </c>
      <c r="DG9" s="2101">
        <v>33.62739457612939</v>
      </c>
      <c r="DH9" s="2101">
        <v>35.734081954259914</v>
      </c>
      <c r="DI9" s="2101">
        <v>35.48793805414352</v>
      </c>
      <c r="DJ9" s="2101">
        <v>36.013985038337374</v>
      </c>
      <c r="DK9" s="2101">
        <v>36.115987691686847</v>
      </c>
      <c r="DL9" s="2101">
        <v>36.033456365461852</v>
      </c>
      <c r="DM9" s="2101">
        <v>35.55844419374759</v>
      </c>
      <c r="DN9" s="2101">
        <v>37.986345356006368</v>
      </c>
      <c r="DO9" s="2101">
        <v>37.886444081551858</v>
      </c>
      <c r="DP9" s="2101">
        <v>37.308728804994054</v>
      </c>
      <c r="DQ9" s="2101">
        <v>36.717520231807505</v>
      </c>
      <c r="DR9" s="2101">
        <v>37.432022630238933</v>
      </c>
      <c r="DS9" s="2101">
        <v>36.767619413407822</v>
      </c>
      <c r="DT9" s="2101">
        <v>36.517736578751105</v>
      </c>
      <c r="DU9" s="2101">
        <v>35.514635228848817</v>
      </c>
      <c r="DV9" s="2101">
        <v>36.574475718197725</v>
      </c>
      <c r="DW9" s="2101">
        <v>37.291945083088955</v>
      </c>
      <c r="DX9" s="2101">
        <v>37.914640898203594</v>
      </c>
      <c r="DY9" s="2101">
        <v>37.485402302991581</v>
      </c>
      <c r="DZ9" s="2101">
        <v>36.943646837407833</v>
      </c>
      <c r="EA9" s="2101">
        <v>36.229906972916744</v>
      </c>
      <c r="EB9" s="2101">
        <v>36.115347599771439</v>
      </c>
      <c r="EC9" s="2101">
        <v>36.265731638744462</v>
      </c>
      <c r="ED9" s="2101">
        <v>36.433260847058826</v>
      </c>
      <c r="EE9" s="2101">
        <v>35.79830679178211</v>
      </c>
      <c r="EF9" s="2101">
        <v>35.808276566125294</v>
      </c>
      <c r="EG9" s="2101">
        <v>36.065237773776971</v>
      </c>
      <c r="EH9" s="2101">
        <v>35.872774966760751</v>
      </c>
      <c r="EI9" s="2101">
        <v>35.728443351112084</v>
      </c>
      <c r="EJ9" s="2101">
        <v>35.500689623456935</v>
      </c>
      <c r="EK9" s="2101">
        <v>35.38919677655678</v>
      </c>
      <c r="EL9" s="2101">
        <v>35.485694226741309</v>
      </c>
      <c r="EM9" s="2101">
        <v>35.611374769673148</v>
      </c>
      <c r="EN9" s="2101">
        <v>35.700639656787608</v>
      </c>
      <c r="EO9" s="2101">
        <v>35.993321870406305</v>
      </c>
      <c r="EP9" s="2101">
        <v>36.000137087200514</v>
      </c>
      <c r="EQ9" s="2101">
        <v>35.810162066397275</v>
      </c>
      <c r="ER9" s="2101">
        <v>35.841276067364639</v>
      </c>
      <c r="ES9" s="2101">
        <v>36.522306029154798</v>
      </c>
      <c r="ET9" s="2101">
        <v>37.280387021659237</v>
      </c>
      <c r="EU9" s="2101">
        <v>40.419455994428112</v>
      </c>
      <c r="EV9" s="2101">
        <v>37.976633333333332</v>
      </c>
      <c r="EW9" s="2101">
        <v>36.994566666666664</v>
      </c>
      <c r="EX9" s="2101">
        <v>36.639416666666698</v>
      </c>
      <c r="EY9" s="2101">
        <v>35.592550000000003</v>
      </c>
      <c r="EZ9" s="2101">
        <v>34.777000000000001</v>
      </c>
      <c r="FA9" s="2101">
        <v>34.794699999999999</v>
      </c>
      <c r="FB9" s="2101">
        <v>36.288499999999999</v>
      </c>
      <c r="FC9" s="2101">
        <v>36.440600000000003</v>
      </c>
      <c r="FD9" s="2101">
        <v>36.009500000000003</v>
      </c>
      <c r="FE9" s="2101">
        <v>36.143000000000001</v>
      </c>
      <c r="FF9" s="2101">
        <v>36.311799999999998</v>
      </c>
      <c r="FG9" s="2101">
        <v>35.845700000000001</v>
      </c>
      <c r="FH9" s="2101">
        <v>35.8232</v>
      </c>
      <c r="FI9" s="2101">
        <v>36.262</v>
      </c>
      <c r="FJ9" s="2101">
        <v>36.349600000000002</v>
      </c>
      <c r="FK9" s="2101">
        <v>36.191299999999998</v>
      </c>
      <c r="FL9" s="2101">
        <v>35.980600000000003</v>
      </c>
      <c r="FM9" s="2101">
        <v>36.078699999999998</v>
      </c>
      <c r="FN9" s="2101">
        <v>36.220399999999998</v>
      </c>
      <c r="FO9" s="2101">
        <v>36.327199999999998</v>
      </c>
      <c r="FP9" s="2101">
        <v>36.166899999999998</v>
      </c>
      <c r="FQ9" s="2101">
        <v>35.318600000000004</v>
      </c>
      <c r="FR9" s="2101">
        <v>35.506399999999999</v>
      </c>
      <c r="FS9" s="2101">
        <v>35.472099999999998</v>
      </c>
      <c r="FT9" s="2101">
        <v>34.999699999999997</v>
      </c>
      <c r="FU9" s="2101">
        <v>34.625500000000002</v>
      </c>
      <c r="FV9" s="2101">
        <v>34.211799999999997</v>
      </c>
      <c r="FW9" s="2101">
        <v>33.4512</v>
      </c>
      <c r="FX9" s="2101">
        <v>32.945</v>
      </c>
      <c r="FY9" s="2101">
        <v>33.762999999999998</v>
      </c>
      <c r="FZ9" s="2101">
        <v>33.996600000000001</v>
      </c>
      <c r="GA9" s="2101">
        <v>33.723799999999997</v>
      </c>
      <c r="GB9" s="2101">
        <v>33.5077</v>
      </c>
      <c r="GC9" s="2101">
        <v>32.832299999999996</v>
      </c>
      <c r="GD9" s="2101">
        <v>33.509700000000002</v>
      </c>
      <c r="GE9" s="2101">
        <v>34.056699999999999</v>
      </c>
      <c r="GF9" s="2101">
        <v>34.950099999999999</v>
      </c>
      <c r="GG9" s="2101">
        <v>34.860599999999998</v>
      </c>
      <c r="GH9" s="2101">
        <v>35.224400000000003</v>
      </c>
      <c r="GI9" s="2101">
        <v>34.923099999999998</v>
      </c>
      <c r="GJ9" s="2101">
        <v>34.927799999999998</v>
      </c>
      <c r="GK9" s="2101">
        <v>34.878500000000003</v>
      </c>
      <c r="GL9" s="2101">
        <v>34.901499999999999</v>
      </c>
      <c r="GM9" s="2101">
        <v>34.420099999999998</v>
      </c>
      <c r="GN9" s="2101">
        <v>34.543500000000002</v>
      </c>
      <c r="GO9" s="2101">
        <v>34.7044</v>
      </c>
      <c r="GP9" s="2101">
        <v>34.902299999999997</v>
      </c>
      <c r="GQ9" s="2101">
        <v>35.454799999999999</v>
      </c>
      <c r="GR9" s="2101">
        <v>35.390300000000003</v>
      </c>
      <c r="GS9" s="2101">
        <v>36.011299999999999</v>
      </c>
      <c r="GT9" s="2101">
        <v>35.581099999999999</v>
      </c>
      <c r="GU9" s="2101">
        <v>35.438299999999998</v>
      </c>
      <c r="GV9" s="2101">
        <v>35.729500000000002</v>
      </c>
      <c r="GW9" s="2101">
        <v>35.8949</v>
      </c>
      <c r="GX9" s="2101">
        <v>35.934199999999997</v>
      </c>
      <c r="GY9" s="2101">
        <v>36.470500000000001</v>
      </c>
      <c r="GZ9" s="2101">
        <v>36.669600000000003</v>
      </c>
      <c r="HA9" s="2101">
        <v>37.376800000000003</v>
      </c>
      <c r="HB9" s="2101">
        <v>37.795699999999997</v>
      </c>
      <c r="HC9" s="2102">
        <v>38.32</v>
      </c>
      <c r="HD9" s="2101">
        <v>38.1419</v>
      </c>
      <c r="HE9" s="2101">
        <v>38.218000000000004</v>
      </c>
      <c r="HF9" s="2102">
        <v>38.493299999999998</v>
      </c>
      <c r="HG9" s="2101">
        <v>37.824399999999997</v>
      </c>
      <c r="HH9" s="2101">
        <v>37.554299999999998</v>
      </c>
      <c r="HI9" s="2101">
        <v>37.569299999999998</v>
      </c>
      <c r="HJ9" s="2101">
        <v>37.593800000000002</v>
      </c>
      <c r="HK9" s="2101">
        <v>37.037700000000001</v>
      </c>
      <c r="HL9" s="2101">
        <v>36.859099999999998</v>
      </c>
      <c r="HM9" s="2101">
        <v>36.767299999999999</v>
      </c>
      <c r="HN9" s="2101">
        <v>37.0261</v>
      </c>
      <c r="HO9" s="2101">
        <v>37.728200000000001</v>
      </c>
      <c r="HP9" s="2101">
        <v>38.241199999999999</v>
      </c>
      <c r="HQ9" s="2101">
        <v>38.467100000000002</v>
      </c>
      <c r="HR9" s="2101">
        <v>40.401299999999999</v>
      </c>
      <c r="HS9" s="2101">
        <v>40.056699999999999</v>
      </c>
      <c r="HT9" s="2101">
        <v>39.514899999999997</v>
      </c>
      <c r="HU9" s="2101">
        <v>39.397300000000001</v>
      </c>
      <c r="HV9" s="2101">
        <v>39.308599999999998</v>
      </c>
      <c r="HW9" s="2101">
        <v>39.217700000000001</v>
      </c>
      <c r="HX9" s="2101">
        <v>39.1036</v>
      </c>
      <c r="HY9" s="2101">
        <v>39.075200000000002</v>
      </c>
      <c r="HZ9" s="2101">
        <v>39.487400000000001</v>
      </c>
      <c r="IA9" s="2101">
        <v>39.365900000000003</v>
      </c>
      <c r="IB9" s="2101">
        <v>37.9863</v>
      </c>
      <c r="IC9" s="2101">
        <v>38.053600000000003</v>
      </c>
      <c r="ID9" s="2101">
        <v>39.4313</v>
      </c>
      <c r="IE9" s="2101">
        <v>39.000100000000003</v>
      </c>
    </row>
    <row r="10" spans="1:239" ht="21" customHeight="1" x14ac:dyDescent="0.3">
      <c r="A10" s="2100" t="s">
        <v>4944</v>
      </c>
      <c r="B10" s="2101">
        <v>12.75</v>
      </c>
      <c r="C10" s="2101">
        <v>13.77</v>
      </c>
      <c r="D10" s="2101">
        <v>14.71</v>
      </c>
      <c r="E10" s="2101">
        <v>14.88</v>
      </c>
      <c r="F10" s="2101">
        <v>14.22</v>
      </c>
      <c r="G10" s="2101">
        <v>14.18</v>
      </c>
      <c r="H10" s="2101">
        <v>14.15</v>
      </c>
      <c r="I10" s="2101">
        <v>14.55</v>
      </c>
      <c r="J10" s="2101">
        <v>14.9</v>
      </c>
      <c r="K10" s="2101">
        <v>15.62</v>
      </c>
      <c r="L10" s="2101">
        <v>15.77</v>
      </c>
      <c r="M10" s="2101">
        <v>15.92</v>
      </c>
      <c r="N10" s="2101">
        <v>15.48</v>
      </c>
      <c r="O10" s="2101">
        <v>15.59</v>
      </c>
      <c r="P10" s="2101">
        <v>16.22</v>
      </c>
      <c r="Q10" s="2101">
        <v>17.29</v>
      </c>
      <c r="R10" s="2101">
        <v>17.46</v>
      </c>
      <c r="S10" s="2101">
        <v>16.96</v>
      </c>
      <c r="T10" s="2101">
        <v>17.38</v>
      </c>
      <c r="U10" s="2101">
        <v>17.75</v>
      </c>
      <c r="V10" s="2101">
        <v>18.29</v>
      </c>
      <c r="W10" s="2101">
        <v>17.739999999999998</v>
      </c>
      <c r="X10" s="2101">
        <v>17.7</v>
      </c>
      <c r="Y10" s="2101">
        <v>18.079999999999998</v>
      </c>
      <c r="Z10" s="2101">
        <v>17.95</v>
      </c>
      <c r="AA10" s="2101">
        <v>17.57</v>
      </c>
      <c r="AB10" s="2101">
        <v>18.11</v>
      </c>
      <c r="AC10" s="2101">
        <v>18.02</v>
      </c>
      <c r="AD10" s="2101">
        <v>18.239999999999998</v>
      </c>
      <c r="AE10" s="2101">
        <v>18.899999999999999</v>
      </c>
      <c r="AF10" s="2101">
        <v>19.440000000000001</v>
      </c>
      <c r="AG10" s="2101">
        <v>19.8</v>
      </c>
      <c r="AH10" s="2101">
        <v>20.64</v>
      </c>
      <c r="AI10" s="2101">
        <v>20.65</v>
      </c>
      <c r="AJ10" s="2101">
        <v>20.65</v>
      </c>
      <c r="AK10" s="2101">
        <v>20.91</v>
      </c>
      <c r="AL10" s="2101">
        <v>21.53</v>
      </c>
      <c r="AM10" s="2101">
        <v>21.03</v>
      </c>
      <c r="AN10" s="2101">
        <v>20.93</v>
      </c>
      <c r="AO10" s="2101">
        <v>20.56</v>
      </c>
      <c r="AP10" s="2101">
        <v>20.84</v>
      </c>
      <c r="AQ10" s="2101">
        <v>21.28</v>
      </c>
      <c r="AR10" s="2101">
        <v>21.66</v>
      </c>
      <c r="AS10" s="2101">
        <v>21.78</v>
      </c>
      <c r="AT10" s="2101">
        <v>21.26</v>
      </c>
      <c r="AU10" s="2101">
        <v>21.21</v>
      </c>
      <c r="AV10" s="2101">
        <v>20.61</v>
      </c>
      <c r="AW10" s="2101">
        <v>19.170000000000002</v>
      </c>
      <c r="AX10" s="2101">
        <v>19.87</v>
      </c>
      <c r="AY10" s="2101">
        <v>20.12</v>
      </c>
      <c r="AZ10" s="2101">
        <v>19.09</v>
      </c>
      <c r="BA10" s="2101">
        <v>19.739999999999998</v>
      </c>
      <c r="BB10" s="2101">
        <v>21.42</v>
      </c>
      <c r="BC10" s="2101">
        <v>21.56</v>
      </c>
      <c r="BD10" s="2101">
        <v>22.13</v>
      </c>
      <c r="BE10" s="2101">
        <v>22.78</v>
      </c>
      <c r="BF10" s="2101">
        <v>23.78</v>
      </c>
      <c r="BG10" s="2101">
        <v>23.25</v>
      </c>
      <c r="BH10" s="2101">
        <v>23.43</v>
      </c>
      <c r="BI10" s="2101">
        <v>23.61</v>
      </c>
      <c r="BJ10" s="2101">
        <v>23.96</v>
      </c>
      <c r="BK10" s="2101">
        <v>23.37</v>
      </c>
      <c r="BL10" s="2101">
        <v>24.71</v>
      </c>
      <c r="BM10" s="2101">
        <v>24.59</v>
      </c>
      <c r="BN10" s="2101">
        <v>22.378499999999999</v>
      </c>
      <c r="BO10" s="2101">
        <v>23.5595</v>
      </c>
      <c r="BP10" s="2101">
        <v>23.744900000000001</v>
      </c>
      <c r="BQ10" s="2101">
        <v>23.664000000000001</v>
      </c>
      <c r="BR10" s="2101">
        <v>22.620100000000001</v>
      </c>
      <c r="BS10" s="2101">
        <v>22.884499999999999</v>
      </c>
      <c r="BT10" s="2101">
        <v>22.8843</v>
      </c>
      <c r="BU10" s="2101">
        <v>21.301300000000001</v>
      </c>
      <c r="BV10" s="2101">
        <v>20.659300000000002</v>
      </c>
      <c r="BW10" s="2101">
        <v>22.065799999999999</v>
      </c>
      <c r="BX10" s="2101">
        <v>21.183299999999999</v>
      </c>
      <c r="BY10" s="2101">
        <v>19.969200000000001</v>
      </c>
      <c r="BZ10" s="2101">
        <v>20.2379</v>
      </c>
      <c r="CA10" s="2101">
        <v>19.410599999999999</v>
      </c>
      <c r="CB10" s="2101">
        <v>19.113299999999999</v>
      </c>
      <c r="CC10" s="2101">
        <v>17.889099999999999</v>
      </c>
      <c r="CD10" s="2101">
        <v>18.799499999999998</v>
      </c>
      <c r="CE10" s="2101">
        <v>17.034300000000002</v>
      </c>
      <c r="CF10" s="2101">
        <v>17.554300000000001</v>
      </c>
      <c r="CG10" s="2101">
        <v>19.397200000000002</v>
      </c>
      <c r="CH10" s="2101">
        <v>19.4407</v>
      </c>
      <c r="CI10" s="2101">
        <v>20.904</v>
      </c>
      <c r="CJ10" s="2101">
        <v>21.625800000000002</v>
      </c>
      <c r="CK10" s="2101">
        <v>21.570499999999999</v>
      </c>
      <c r="CL10" s="2101">
        <v>22.291499999999999</v>
      </c>
      <c r="CM10" s="2101">
        <v>22.784600000000001</v>
      </c>
      <c r="CN10" s="2101">
        <v>22.831800000000001</v>
      </c>
      <c r="CO10" s="2101">
        <v>22.0383</v>
      </c>
      <c r="CP10" s="2101">
        <v>23.433</v>
      </c>
      <c r="CQ10" s="2101">
        <v>22.51049273070306</v>
      </c>
      <c r="CR10" s="2101">
        <v>22.336767871231114</v>
      </c>
      <c r="CS10" s="2101">
        <v>22.793092906244446</v>
      </c>
      <c r="CT10" s="2101">
        <v>23.060329477308553</v>
      </c>
      <c r="CU10" s="2101">
        <v>23.337104069673778</v>
      </c>
      <c r="CV10" s="2101">
        <v>24.118294648096278</v>
      </c>
      <c r="CW10" s="2101">
        <v>23.589894136371111</v>
      </c>
      <c r="CX10" s="2101">
        <v>22.795094819590112</v>
      </c>
      <c r="CY10" s="2101">
        <v>22.416091104349775</v>
      </c>
      <c r="CZ10" s="2101">
        <v>22.725342012365555</v>
      </c>
      <c r="DA10" s="2101">
        <v>23.661131014326443</v>
      </c>
      <c r="DB10" s="2101">
        <v>24.056207648872835</v>
      </c>
      <c r="DC10" s="2101">
        <v>24.924314847970226</v>
      </c>
      <c r="DD10" s="2101">
        <v>24.388963015491996</v>
      </c>
      <c r="DE10" s="2101">
        <v>22.70873714052378</v>
      </c>
      <c r="DF10" s="2101">
        <v>23.871387011537891</v>
      </c>
      <c r="DG10" s="2101">
        <v>22.792030638855557</v>
      </c>
      <c r="DH10" s="2101">
        <v>23.24533933484139</v>
      </c>
      <c r="DI10" s="2101">
        <v>24.529134306086224</v>
      </c>
      <c r="DJ10" s="2101">
        <v>24.848610985568889</v>
      </c>
      <c r="DK10" s="2101">
        <v>24.240495011753776</v>
      </c>
      <c r="DL10" s="2101">
        <v>24.386561242900221</v>
      </c>
      <c r="DM10" s="2101">
        <v>22.994650279172497</v>
      </c>
      <c r="DN10" s="2101">
        <v>25.090290364783996</v>
      </c>
      <c r="DO10" s="2101">
        <v>25.666515317183556</v>
      </c>
      <c r="DP10" s="2101">
        <v>24.988856378657555</v>
      </c>
      <c r="DQ10" s="2101">
        <v>25.917974672244668</v>
      </c>
      <c r="DR10" s="2101">
        <v>25.930719278911337</v>
      </c>
      <c r="DS10" s="2101">
        <v>25.869438811000002</v>
      </c>
      <c r="DT10" s="2101">
        <v>25.712930900833335</v>
      </c>
      <c r="DU10" s="2101">
        <v>25.786687684722221</v>
      </c>
      <c r="DV10" s="2101">
        <v>25.993485631277778</v>
      </c>
      <c r="DW10" s="2101">
        <v>26.439144016611113</v>
      </c>
      <c r="DX10" s="2101">
        <v>26.966896213611111</v>
      </c>
      <c r="DY10" s="2101">
        <v>25.538747780277777</v>
      </c>
      <c r="DZ10" s="2101">
        <v>24.589657090833335</v>
      </c>
      <c r="EA10" s="2101">
        <v>25.075136399722222</v>
      </c>
      <c r="EB10" s="2101">
        <v>24.438111794388888</v>
      </c>
      <c r="EC10" s="2101">
        <v>25.846341576055554</v>
      </c>
      <c r="ED10" s="2101">
        <v>25.441311304833334</v>
      </c>
      <c r="EE10" s="2101">
        <v>25.097562516388887</v>
      </c>
      <c r="EF10" s="2101">
        <v>25.265607173611116</v>
      </c>
      <c r="EG10" s="2101">
        <v>25.208304772833337</v>
      </c>
      <c r="EH10" s="2101">
        <v>25.829731957499998</v>
      </c>
      <c r="EI10" s="2101">
        <v>26.674977349277782</v>
      </c>
      <c r="EJ10" s="2101">
        <v>26.255111351833335</v>
      </c>
      <c r="EK10" s="2101">
        <v>26.230697952915552</v>
      </c>
      <c r="EL10" s="2101">
        <v>27.007198896257776</v>
      </c>
      <c r="EM10" s="2101">
        <v>26.397489492166667</v>
      </c>
      <c r="EN10" s="2101">
        <v>26.24299726927778</v>
      </c>
      <c r="EO10" s="2101">
        <v>24.955523281944444</v>
      </c>
      <c r="EP10" s="2101">
        <v>25.060287828</v>
      </c>
      <c r="EQ10" s="2101">
        <v>25.157002229314816</v>
      </c>
      <c r="ER10" s="2101">
        <v>25.316669506111111</v>
      </c>
      <c r="ES10" s="2101">
        <v>24.275116100962965</v>
      </c>
      <c r="ET10" s="2101">
        <v>25.584405469518515</v>
      </c>
      <c r="EU10" s="2101">
        <v>27.762022222222225</v>
      </c>
      <c r="EV10" s="2101">
        <v>27.3523</v>
      </c>
      <c r="EW10" s="2101">
        <v>25.777077777777784</v>
      </c>
      <c r="EX10" s="2101">
        <v>24.469088888888901</v>
      </c>
      <c r="EY10" s="2101">
        <v>23.854211111111098</v>
      </c>
      <c r="EZ10" s="2101">
        <v>23.145122222222199</v>
      </c>
      <c r="FA10" s="2101">
        <v>23.173088888888898</v>
      </c>
      <c r="FB10" s="2101">
        <v>24.788699999999999</v>
      </c>
      <c r="FC10" s="2101">
        <v>24.2318</v>
      </c>
      <c r="FD10" s="2101">
        <v>25.1433</v>
      </c>
      <c r="FE10" s="2101">
        <v>23.898800000000001</v>
      </c>
      <c r="FF10" s="2101">
        <v>24.179200000000002</v>
      </c>
      <c r="FG10" s="2101">
        <v>24.9588</v>
      </c>
      <c r="FH10" s="2101">
        <v>25.107399999999998</v>
      </c>
      <c r="FI10" s="2101">
        <v>24.468599999999999</v>
      </c>
      <c r="FJ10" s="2101">
        <v>25.961500000000001</v>
      </c>
      <c r="FK10" s="2101">
        <v>25.9983</v>
      </c>
      <c r="FL10" s="2101">
        <v>26.372199999999999</v>
      </c>
      <c r="FM10" s="2101">
        <v>26.509</v>
      </c>
      <c r="FN10" s="2101">
        <v>26.286000000000001</v>
      </c>
      <c r="FO10" s="2101">
        <v>26.3979</v>
      </c>
      <c r="FP10" s="2101">
        <v>25.744499999999999</v>
      </c>
      <c r="FQ10" s="2101">
        <v>26.7254</v>
      </c>
      <c r="FR10" s="2101">
        <v>26.3264</v>
      </c>
      <c r="FS10" s="2101">
        <v>25.459700000000002</v>
      </c>
      <c r="FT10" s="2101">
        <v>24.820699999999999</v>
      </c>
      <c r="FU10" s="2101">
        <v>25.330200000000001</v>
      </c>
      <c r="FV10" s="2101">
        <v>25.985800000000001</v>
      </c>
      <c r="FW10" s="2101">
        <v>25.9604</v>
      </c>
      <c r="FX10" s="2101">
        <v>24.278199999999998</v>
      </c>
      <c r="FY10" s="2101">
        <v>25.091000000000001</v>
      </c>
      <c r="FZ10" s="2101">
        <v>24.087199999999999</v>
      </c>
      <c r="GA10" s="2101">
        <v>23.754300000000001</v>
      </c>
      <c r="GB10" s="2101">
        <v>24.5001</v>
      </c>
      <c r="GC10" s="2101">
        <v>24.525700000000001</v>
      </c>
      <c r="GD10" s="2101">
        <v>24.519500000000001</v>
      </c>
      <c r="GE10" s="2101">
        <v>24.781300000000002</v>
      </c>
      <c r="GF10" s="2101">
        <v>24.8064</v>
      </c>
      <c r="GG10" s="2101">
        <v>24.666899999999998</v>
      </c>
      <c r="GH10" s="2101">
        <v>24.0899</v>
      </c>
      <c r="GI10" s="2101">
        <v>23.918500000000002</v>
      </c>
      <c r="GJ10" s="2101">
        <v>23.341799999999999</v>
      </c>
      <c r="GK10" s="2101">
        <v>23.226700000000001</v>
      </c>
      <c r="GL10" s="2101">
        <v>23.229900000000001</v>
      </c>
      <c r="GM10" s="2101">
        <v>24.190100000000001</v>
      </c>
      <c r="GN10" s="2101">
        <v>23.577200000000001</v>
      </c>
      <c r="GO10" s="2101">
        <v>24.167999999999999</v>
      </c>
      <c r="GP10" s="2101">
        <v>23.9114</v>
      </c>
      <c r="GQ10" s="2101">
        <v>24.210599999999999</v>
      </c>
      <c r="GR10" s="2101">
        <v>23.883400000000002</v>
      </c>
      <c r="GS10" s="2101">
        <v>23.7179</v>
      </c>
      <c r="GT10" s="2101">
        <v>24.327100000000002</v>
      </c>
      <c r="GU10" s="2101">
        <v>24.3324</v>
      </c>
      <c r="GV10" s="2101">
        <v>23.286899999999999</v>
      </c>
      <c r="GW10" s="2101">
        <v>23.3642</v>
      </c>
      <c r="GX10" s="2101">
        <v>23.827000000000002</v>
      </c>
      <c r="GY10" s="2101">
        <v>24.0488</v>
      </c>
      <c r="GZ10" s="2101">
        <v>25.0014</v>
      </c>
      <c r="HA10" s="2101">
        <v>24.353300000000001</v>
      </c>
      <c r="HB10" s="2101">
        <v>23.860099999999999</v>
      </c>
      <c r="HC10" s="2102">
        <v>24.175999999999998</v>
      </c>
      <c r="HD10" s="2101">
        <v>25.098600000000001</v>
      </c>
      <c r="HE10" s="2101">
        <v>25.355899999999998</v>
      </c>
      <c r="HF10" s="2102">
        <v>26.327300000000001</v>
      </c>
      <c r="HG10" s="2101">
        <v>27.2437</v>
      </c>
      <c r="HH10" s="2101">
        <v>27.300799999999999</v>
      </c>
      <c r="HI10" s="2101">
        <v>26.832000000000001</v>
      </c>
      <c r="HJ10" s="2101">
        <v>27.108599999999999</v>
      </c>
      <c r="HK10" s="2101">
        <v>28.620799999999999</v>
      </c>
      <c r="HL10" s="2101">
        <v>29.0428</v>
      </c>
      <c r="HM10" s="2101">
        <v>28.953199999999999</v>
      </c>
      <c r="HN10" s="2101">
        <v>29.848600000000001</v>
      </c>
      <c r="HO10" s="2101">
        <v>28.857500000000002</v>
      </c>
      <c r="HP10" s="2101">
        <v>29.880299999999998</v>
      </c>
      <c r="HQ10" s="2101">
        <v>30.008099999999999</v>
      </c>
      <c r="HR10" s="2101">
        <v>30.4741</v>
      </c>
      <c r="HS10" s="2101">
        <v>30.4391</v>
      </c>
      <c r="HT10" s="2101">
        <v>30.561699999999998</v>
      </c>
      <c r="HU10" s="2101">
        <v>29.9543</v>
      </c>
      <c r="HV10" s="2101">
        <v>31.371600000000001</v>
      </c>
      <c r="HW10" s="2101">
        <v>30.026900000000001</v>
      </c>
      <c r="HX10" s="2101">
        <v>30.19</v>
      </c>
      <c r="HY10" s="2101">
        <v>29.011800000000001</v>
      </c>
      <c r="HZ10" s="2101">
        <v>30.002700000000001</v>
      </c>
      <c r="IA10" s="2101">
        <v>31.488900000000001</v>
      </c>
      <c r="IB10" s="2101">
        <v>28.587399999999999</v>
      </c>
      <c r="IC10" s="2101">
        <v>29.005099999999999</v>
      </c>
      <c r="ID10" s="2101">
        <v>28.8505</v>
      </c>
      <c r="IE10" s="2101">
        <v>29.2027</v>
      </c>
    </row>
    <row r="11" spans="1:239" ht="21" customHeight="1" x14ac:dyDescent="0.3">
      <c r="A11" s="2100" t="s">
        <v>4945</v>
      </c>
      <c r="B11" s="2101">
        <v>16.850000000000001</v>
      </c>
      <c r="C11" s="2101">
        <v>17.010000000000002</v>
      </c>
      <c r="D11" s="2101">
        <v>17.2</v>
      </c>
      <c r="E11" s="2101">
        <v>17.27</v>
      </c>
      <c r="F11" s="2101">
        <v>17.170000000000002</v>
      </c>
      <c r="G11" s="2101">
        <v>17.29</v>
      </c>
      <c r="H11" s="2101">
        <v>16.989999999999998</v>
      </c>
      <c r="I11" s="2101">
        <v>17.09</v>
      </c>
      <c r="J11" s="2101">
        <v>17.05</v>
      </c>
      <c r="K11" s="2101">
        <v>17.14</v>
      </c>
      <c r="L11" s="2101">
        <v>16.64</v>
      </c>
      <c r="M11" s="2101">
        <v>16.309999999999999</v>
      </c>
      <c r="N11" s="2101">
        <v>15.88</v>
      </c>
      <c r="O11" s="2101">
        <v>15.78</v>
      </c>
      <c r="P11" s="2101">
        <v>16.29</v>
      </c>
      <c r="Q11" s="2101">
        <v>16.98</v>
      </c>
      <c r="R11" s="2101">
        <v>17.11</v>
      </c>
      <c r="S11" s="2101">
        <v>16.95</v>
      </c>
      <c r="T11" s="2101">
        <v>16.96</v>
      </c>
      <c r="U11" s="2101">
        <v>16.8</v>
      </c>
      <c r="V11" s="2101">
        <v>16.64</v>
      </c>
      <c r="W11" s="2101">
        <v>16.010000000000002</v>
      </c>
      <c r="X11" s="2101">
        <v>15.57</v>
      </c>
      <c r="Y11" s="2101">
        <v>15.47</v>
      </c>
      <c r="Z11" s="2101">
        <v>16.2</v>
      </c>
      <c r="AA11" s="2101">
        <v>16.579999999999998</v>
      </c>
      <c r="AB11" s="2101">
        <v>16.940000000000001</v>
      </c>
      <c r="AC11" s="2101">
        <v>16.760000000000002</v>
      </c>
      <c r="AD11" s="2101">
        <v>16.75</v>
      </c>
      <c r="AE11" s="2101">
        <v>16.95</v>
      </c>
      <c r="AF11" s="2101">
        <v>17.22</v>
      </c>
      <c r="AG11" s="2101">
        <v>17.48</v>
      </c>
      <c r="AH11" s="2101">
        <v>17.66</v>
      </c>
      <c r="AI11" s="2101">
        <v>17.62</v>
      </c>
      <c r="AJ11" s="2101">
        <v>17.760000000000002</v>
      </c>
      <c r="AK11" s="2101">
        <v>17.940000000000001</v>
      </c>
      <c r="AL11" s="2101">
        <v>18</v>
      </c>
      <c r="AM11" s="2101">
        <v>17.89</v>
      </c>
      <c r="AN11" s="2101">
        <v>17.77</v>
      </c>
      <c r="AO11" s="2101">
        <v>18.16</v>
      </c>
      <c r="AP11" s="2101">
        <v>17.98</v>
      </c>
      <c r="AQ11" s="2101">
        <v>18.22</v>
      </c>
      <c r="AR11" s="2101">
        <v>18.25</v>
      </c>
      <c r="AS11" s="2101">
        <v>18.37</v>
      </c>
      <c r="AT11" s="2101">
        <v>18.72</v>
      </c>
      <c r="AU11" s="2101">
        <v>19.16</v>
      </c>
      <c r="AV11" s="2101">
        <v>19.239999999999998</v>
      </c>
      <c r="AW11" s="2101">
        <v>19.36</v>
      </c>
      <c r="AX11" s="2101">
        <v>19.82</v>
      </c>
      <c r="AY11" s="2101">
        <v>19.899999999999999</v>
      </c>
      <c r="AZ11" s="2101">
        <v>19.75</v>
      </c>
      <c r="BA11" s="2101">
        <v>20.18</v>
      </c>
      <c r="BB11" s="2101">
        <v>20.92</v>
      </c>
      <c r="BC11" s="2101">
        <v>20.84</v>
      </c>
      <c r="BD11" s="2101">
        <v>21.32</v>
      </c>
      <c r="BE11" s="2101">
        <v>21.82</v>
      </c>
      <c r="BF11" s="2101">
        <v>22.09</v>
      </c>
      <c r="BG11" s="2101">
        <v>22.16</v>
      </c>
      <c r="BH11" s="2101">
        <v>22.06</v>
      </c>
      <c r="BI11" s="2101">
        <v>22.04</v>
      </c>
      <c r="BJ11" s="2101">
        <v>21.58</v>
      </c>
      <c r="BK11" s="2101">
        <v>21.06</v>
      </c>
      <c r="BL11" s="2101">
        <v>21.09</v>
      </c>
      <c r="BM11" s="2101">
        <v>21.22</v>
      </c>
      <c r="BN11" s="2101">
        <v>20.9954</v>
      </c>
      <c r="BO11" s="2101">
        <v>21.017099999999999</v>
      </c>
      <c r="BP11" s="2101">
        <v>21.5122</v>
      </c>
      <c r="BQ11" s="2101">
        <v>21.28</v>
      </c>
      <c r="BR11" s="2101">
        <v>20.305299999999999</v>
      </c>
      <c r="BS11" s="2101">
        <v>20.776700000000002</v>
      </c>
      <c r="BT11" s="2101">
        <v>20.2807</v>
      </c>
      <c r="BU11" s="2101">
        <v>19.541499999999999</v>
      </c>
      <c r="BV11" s="2101">
        <v>19.653500000000001</v>
      </c>
      <c r="BW11" s="2101">
        <v>20.8475</v>
      </c>
      <c r="BX11" s="2101">
        <v>20.518699999999999</v>
      </c>
      <c r="BY11" s="2101">
        <v>20.022099999999998</v>
      </c>
      <c r="BZ11" s="2101">
        <v>20.439599999999999</v>
      </c>
      <c r="CA11" s="2101">
        <v>20.322500000000002</v>
      </c>
      <c r="CB11" s="2101">
        <v>22.139800000000001</v>
      </c>
      <c r="CC11" s="2101">
        <v>21.678899999999999</v>
      </c>
      <c r="CD11" s="2101">
        <v>22.704000000000001</v>
      </c>
      <c r="CE11" s="2101">
        <v>22.2697</v>
      </c>
      <c r="CF11" s="2101">
        <v>22.7026</v>
      </c>
      <c r="CG11" s="2101">
        <v>22.583300000000001</v>
      </c>
      <c r="CH11" s="2101">
        <v>23.343699999999998</v>
      </c>
      <c r="CI11" s="2101">
        <v>23.0563</v>
      </c>
      <c r="CJ11" s="2101">
        <v>22.9482</v>
      </c>
      <c r="CK11" s="2101">
        <v>22.869599999999998</v>
      </c>
      <c r="CL11" s="2101">
        <v>22.714200000000002</v>
      </c>
      <c r="CM11" s="2101">
        <v>22.4344</v>
      </c>
      <c r="CN11" s="2101">
        <v>22.424900000000001</v>
      </c>
      <c r="CO11" s="2101">
        <v>22.178899999999999</v>
      </c>
      <c r="CP11" s="2101">
        <v>24.553999999999998</v>
      </c>
      <c r="CQ11" s="2101">
        <v>22.979750736309903</v>
      </c>
      <c r="CR11" s="2101">
        <v>23.495568976502462</v>
      </c>
      <c r="CS11" s="2101">
        <v>23.604589318060253</v>
      </c>
      <c r="CT11" s="2101">
        <v>23.620461858123285</v>
      </c>
      <c r="CU11" s="2101">
        <v>23.824710124065025</v>
      </c>
      <c r="CV11" s="2101">
        <v>24.344978340879724</v>
      </c>
      <c r="CW11" s="2101">
        <v>23.827363422350967</v>
      </c>
      <c r="CX11" s="2101">
        <v>23.861557086273912</v>
      </c>
      <c r="CY11" s="2101">
        <v>23.450030409655408</v>
      </c>
      <c r="CZ11" s="2101">
        <v>23.184874091554882</v>
      </c>
      <c r="DA11" s="2101">
        <v>23.349825866339689</v>
      </c>
      <c r="DB11" s="2101">
        <v>23.635256762272142</v>
      </c>
      <c r="DC11" s="2101">
        <v>23.940245247973078</v>
      </c>
      <c r="DD11" s="2101">
        <v>23.82665098114591</v>
      </c>
      <c r="DE11" s="2101">
        <v>22.950400022204978</v>
      </c>
      <c r="DF11" s="2101">
        <v>23.632280686171832</v>
      </c>
      <c r="DG11" s="2101">
        <v>23.13748750823979</v>
      </c>
      <c r="DH11" s="2101">
        <v>23.213978027797367</v>
      </c>
      <c r="DI11" s="2101">
        <v>23.817876536408367</v>
      </c>
      <c r="DJ11" s="2101">
        <v>23.753362621030423</v>
      </c>
      <c r="DK11" s="2101">
        <v>23.642961968781471</v>
      </c>
      <c r="DL11" s="2101">
        <v>24.061781927536874</v>
      </c>
      <c r="DM11" s="2101">
        <v>23.806851042410237</v>
      </c>
      <c r="DN11" s="2101">
        <v>24.851950656125886</v>
      </c>
      <c r="DO11" s="2101">
        <v>25.472975659131631</v>
      </c>
      <c r="DP11" s="2101">
        <v>24.990812427548175</v>
      </c>
      <c r="DQ11" s="2101">
        <v>25.397186926426055</v>
      </c>
      <c r="DR11" s="2101">
        <v>25.915181864363976</v>
      </c>
      <c r="DS11" s="2101">
        <v>25.816646508587684</v>
      </c>
      <c r="DT11" s="2101">
        <v>25.538142405657677</v>
      </c>
      <c r="DU11" s="2101">
        <v>24.982501117539673</v>
      </c>
      <c r="DV11" s="2101">
        <v>25.290554705950132</v>
      </c>
      <c r="DW11" s="2101">
        <v>25.58136703605134</v>
      </c>
      <c r="DX11" s="2101">
        <v>25.598557554753821</v>
      </c>
      <c r="DY11" s="2101">
        <v>25.1295938683676</v>
      </c>
      <c r="DZ11" s="2101">
        <v>24.989095079094763</v>
      </c>
      <c r="EA11" s="2101">
        <v>24.77068293294829</v>
      </c>
      <c r="EB11" s="2101">
        <v>24.706018811918657</v>
      </c>
      <c r="EC11" s="2101">
        <v>24.888127646674622</v>
      </c>
      <c r="ED11" s="2101">
        <v>24.91482989172415</v>
      </c>
      <c r="EE11" s="2101">
        <v>24.70227848317171</v>
      </c>
      <c r="EF11" s="2101">
        <v>24.312816946908935</v>
      </c>
      <c r="EG11" s="2101">
        <v>24.179187798932041</v>
      </c>
      <c r="EH11" s="2101">
        <v>24.302293572645016</v>
      </c>
      <c r="EI11" s="2101">
        <v>24.406026689994746</v>
      </c>
      <c r="EJ11" s="2101">
        <v>24.457851961206529</v>
      </c>
      <c r="EK11" s="2101">
        <v>24.635790605659434</v>
      </c>
      <c r="EL11" s="2101">
        <v>24.749635173370081</v>
      </c>
      <c r="EM11" s="2101">
        <v>24.966644486821696</v>
      </c>
      <c r="EN11" s="2101">
        <v>25.140169893714752</v>
      </c>
      <c r="EO11" s="2101">
        <v>25.119507805074029</v>
      </c>
      <c r="EP11" s="2101">
        <v>25.024942088192258</v>
      </c>
      <c r="EQ11" s="2101">
        <v>24.666615786501861</v>
      </c>
      <c r="ER11" s="2101">
        <v>24.469160197967962</v>
      </c>
      <c r="ES11" s="2101">
        <v>24.69420624172421</v>
      </c>
      <c r="ET11" s="2101">
        <v>25.025246252105951</v>
      </c>
      <c r="EU11" s="2101">
        <v>27.000790426380341</v>
      </c>
      <c r="EV11" s="2101">
        <v>27.2225</v>
      </c>
      <c r="EW11" s="2101">
        <v>26.839264285714282</v>
      </c>
      <c r="EX11" s="2101">
        <v>26.736764285714301</v>
      </c>
      <c r="EY11" s="2101">
        <v>26.4370642857143</v>
      </c>
      <c r="EZ11" s="2101">
        <v>25.530464285714299</v>
      </c>
      <c r="FA11" s="2101">
        <v>25.565721428571401</v>
      </c>
      <c r="FB11" s="2101">
        <v>26.311399999999999</v>
      </c>
      <c r="FC11" s="2101">
        <v>26.285799999999998</v>
      </c>
      <c r="FD11" s="2101">
        <v>26.028400000000001</v>
      </c>
      <c r="FE11" s="2101">
        <v>25.8611</v>
      </c>
      <c r="FF11" s="2101">
        <v>26.150500000000001</v>
      </c>
      <c r="FG11" s="2101">
        <v>26.811499999999999</v>
      </c>
      <c r="FH11" s="2101">
        <v>26.834199999999999</v>
      </c>
      <c r="FI11" s="2101">
        <v>26.410399999999999</v>
      </c>
      <c r="FJ11" s="2101">
        <v>27.2182</v>
      </c>
      <c r="FK11" s="2101">
        <v>27.197399999999998</v>
      </c>
      <c r="FL11" s="2101">
        <v>26.751300000000001</v>
      </c>
      <c r="FM11" s="2101">
        <v>26.782399999999999</v>
      </c>
      <c r="FN11" s="2101">
        <v>26.443100000000001</v>
      </c>
      <c r="FO11" s="2101">
        <v>25.991</v>
      </c>
      <c r="FP11" s="2101">
        <v>25.6418</v>
      </c>
      <c r="FQ11" s="2101">
        <v>25.877600000000001</v>
      </c>
      <c r="FR11" s="2101">
        <v>26.131799999999998</v>
      </c>
      <c r="FS11" s="2101">
        <v>26.1341</v>
      </c>
      <c r="FT11" s="2101">
        <v>25.9358</v>
      </c>
      <c r="FU11" s="2101">
        <v>25.883700000000001</v>
      </c>
      <c r="FV11" s="2101">
        <v>25.8001</v>
      </c>
      <c r="FW11" s="2101">
        <v>25.548999999999999</v>
      </c>
      <c r="FX11" s="2101">
        <v>24.9389</v>
      </c>
      <c r="FY11" s="2101">
        <v>25.588999999999999</v>
      </c>
      <c r="FZ11" s="2101">
        <v>25.830100000000002</v>
      </c>
      <c r="GA11" s="2101">
        <v>25.766400000000001</v>
      </c>
      <c r="GB11" s="2101">
        <v>25.8325</v>
      </c>
      <c r="GC11" s="2101">
        <v>25.5182</v>
      </c>
      <c r="GD11" s="2101">
        <v>25.610900000000001</v>
      </c>
      <c r="GE11" s="2101">
        <v>26.152999999999999</v>
      </c>
      <c r="GF11" s="2101">
        <v>26.448499999999999</v>
      </c>
      <c r="GG11" s="2101">
        <v>26.371500000000001</v>
      </c>
      <c r="GH11" s="2101">
        <v>26.038</v>
      </c>
      <c r="GI11" s="2101">
        <v>25.710899999999999</v>
      </c>
      <c r="GJ11" s="2101">
        <v>25.6419</v>
      </c>
      <c r="GK11" s="2101">
        <v>25.692</v>
      </c>
      <c r="GL11" s="2101">
        <v>25.577300000000001</v>
      </c>
      <c r="GM11" s="2101">
        <v>25.686399999999999</v>
      </c>
      <c r="GN11" s="2101">
        <v>25.706</v>
      </c>
      <c r="GO11" s="2101">
        <v>25.94</v>
      </c>
      <c r="GP11" s="2101">
        <v>25.864599999999999</v>
      </c>
      <c r="GQ11" s="2101">
        <v>26.2959</v>
      </c>
      <c r="GR11" s="2101">
        <v>26.294799999999999</v>
      </c>
      <c r="GS11" s="2101">
        <v>26.386700000000001</v>
      </c>
      <c r="GT11" s="2101">
        <v>26.8</v>
      </c>
      <c r="GU11" s="2101">
        <v>26.904299999999999</v>
      </c>
      <c r="GV11" s="2101">
        <v>26.587800000000001</v>
      </c>
      <c r="GW11" s="2101">
        <v>26.942900000000002</v>
      </c>
      <c r="GX11" s="2101">
        <v>27.209299999999999</v>
      </c>
      <c r="GY11" s="2101">
        <v>27.372699999999998</v>
      </c>
      <c r="GZ11" s="2101">
        <v>27.569400000000002</v>
      </c>
      <c r="HA11" s="2101">
        <v>27.561199999999999</v>
      </c>
      <c r="HB11" s="2101">
        <v>27.2971</v>
      </c>
      <c r="HC11" s="2102">
        <v>28.151299999999999</v>
      </c>
      <c r="HD11" s="2101">
        <v>28.992699999999999</v>
      </c>
      <c r="HE11" s="2101">
        <v>28.896599999999999</v>
      </c>
      <c r="HF11" s="2102">
        <v>29.4085</v>
      </c>
      <c r="HG11" s="2101">
        <v>29.6736</v>
      </c>
      <c r="HH11" s="2101">
        <v>29.837499999999999</v>
      </c>
      <c r="HI11" s="2101">
        <v>29.729900000000001</v>
      </c>
      <c r="HJ11" s="2101">
        <v>29.9374</v>
      </c>
      <c r="HK11" s="2101">
        <v>30.439299999999999</v>
      </c>
      <c r="HL11" s="2101">
        <v>30.4053</v>
      </c>
      <c r="HM11" s="2101">
        <v>30.371500000000001</v>
      </c>
      <c r="HN11" s="2101">
        <v>30.547499999999999</v>
      </c>
      <c r="HO11" s="2101">
        <v>30.645499999999998</v>
      </c>
      <c r="HP11" s="2101">
        <v>31.037600000000001</v>
      </c>
      <c r="HQ11" s="2101">
        <v>31.2685</v>
      </c>
      <c r="HR11" s="2101">
        <v>32.337899999999998</v>
      </c>
      <c r="HS11" s="2101">
        <v>32.105600000000003</v>
      </c>
      <c r="HT11" s="2101">
        <v>32.292200000000001</v>
      </c>
      <c r="HU11" s="2101">
        <v>31.9633</v>
      </c>
      <c r="HV11" s="2101">
        <v>32.496400000000001</v>
      </c>
      <c r="HW11" s="2101">
        <v>32.1937</v>
      </c>
      <c r="HX11" s="2101">
        <v>32.787700000000001</v>
      </c>
      <c r="HY11" s="2101">
        <v>32.615900000000003</v>
      </c>
      <c r="HZ11" s="2101">
        <v>32.991999999999997</v>
      </c>
      <c r="IA11" s="2101">
        <v>33.482100000000003</v>
      </c>
      <c r="IB11" s="2101">
        <v>31.7029</v>
      </c>
      <c r="IC11" s="2101">
        <v>32.3767</v>
      </c>
      <c r="ID11" s="2101">
        <v>33.264099999999999</v>
      </c>
      <c r="IE11" s="2101">
        <v>33.521700000000003</v>
      </c>
    </row>
    <row r="12" spans="1:239" ht="21" customHeight="1" x14ac:dyDescent="0.3">
      <c r="A12" s="2100" t="s">
        <v>4946</v>
      </c>
      <c r="B12" s="2101">
        <v>2.71</v>
      </c>
      <c r="C12" s="2101">
        <v>2.92</v>
      </c>
      <c r="D12" s="2101">
        <v>3.18</v>
      </c>
      <c r="E12" s="2101">
        <v>2.95</v>
      </c>
      <c r="F12" s="2101">
        <v>3</v>
      </c>
      <c r="G12" s="2101">
        <v>2.85</v>
      </c>
      <c r="H12" s="2101">
        <v>2.87</v>
      </c>
      <c r="I12" s="2101">
        <v>3</v>
      </c>
      <c r="J12" s="2101">
        <v>3.25</v>
      </c>
      <c r="K12" s="2101">
        <v>3.46</v>
      </c>
      <c r="L12" s="2101">
        <v>3.38</v>
      </c>
      <c r="M12" s="2101">
        <v>3.55</v>
      </c>
      <c r="N12" s="2101">
        <v>3.52</v>
      </c>
      <c r="O12" s="2101">
        <v>3.96</v>
      </c>
      <c r="P12" s="2101">
        <v>3.57</v>
      </c>
      <c r="Q12" s="2101">
        <v>4</v>
      </c>
      <c r="R12" s="2101">
        <v>4.0999999999999996</v>
      </c>
      <c r="S12" s="2101">
        <v>4.0599999999999996</v>
      </c>
      <c r="T12" s="2101">
        <v>4.13</v>
      </c>
      <c r="U12" s="2101">
        <v>4.2300000000000004</v>
      </c>
      <c r="V12" s="2101">
        <v>4.5</v>
      </c>
      <c r="W12" s="2101">
        <v>4.12</v>
      </c>
      <c r="X12" s="2101">
        <v>3.79</v>
      </c>
      <c r="Y12" s="2101">
        <v>3.99</v>
      </c>
      <c r="Z12" s="2101">
        <v>4.33</v>
      </c>
      <c r="AA12" s="2101">
        <v>4.13</v>
      </c>
      <c r="AB12" s="2101">
        <v>4.47</v>
      </c>
      <c r="AC12" s="2101">
        <v>4.63</v>
      </c>
      <c r="AD12" s="2101">
        <v>4.66</v>
      </c>
      <c r="AE12" s="2101">
        <v>4.37</v>
      </c>
      <c r="AF12" s="2101">
        <v>4.5599999999999996</v>
      </c>
      <c r="AG12" s="2101">
        <v>4.8099999999999996</v>
      </c>
      <c r="AH12" s="2101">
        <v>5.04</v>
      </c>
      <c r="AI12" s="2101">
        <v>5.15</v>
      </c>
      <c r="AJ12" s="2101">
        <v>4.95</v>
      </c>
      <c r="AK12" s="2101">
        <v>4.75</v>
      </c>
      <c r="AL12" s="2101">
        <v>4.87</v>
      </c>
      <c r="AM12" s="2101">
        <v>4.49</v>
      </c>
      <c r="AN12" s="2101">
        <v>4.5199999999999996</v>
      </c>
      <c r="AO12" s="2101">
        <v>4.59</v>
      </c>
      <c r="AP12" s="2101">
        <v>4.67</v>
      </c>
      <c r="AQ12" s="2101">
        <v>4.88</v>
      </c>
      <c r="AR12" s="2101">
        <v>4.6500000000000004</v>
      </c>
      <c r="AS12" s="2101">
        <v>4.83</v>
      </c>
      <c r="AT12" s="2101">
        <v>4.9800000000000004</v>
      </c>
      <c r="AU12" s="2101">
        <v>5.15</v>
      </c>
      <c r="AV12" s="2101">
        <v>5.12</v>
      </c>
      <c r="AW12" s="2101">
        <v>5.13</v>
      </c>
      <c r="AX12" s="2101">
        <v>5.14</v>
      </c>
      <c r="AY12" s="2101">
        <v>4.74</v>
      </c>
      <c r="AZ12" s="2101">
        <v>4.4800000000000004</v>
      </c>
      <c r="BA12" s="2101">
        <v>4.7</v>
      </c>
      <c r="BB12" s="2101">
        <v>4.72</v>
      </c>
      <c r="BC12" s="2101">
        <v>4.41</v>
      </c>
      <c r="BD12" s="2101">
        <v>4.54</v>
      </c>
      <c r="BE12" s="2101">
        <v>4.83</v>
      </c>
      <c r="BF12" s="2101">
        <v>4.97</v>
      </c>
      <c r="BG12" s="2101">
        <v>4.7699999999999996</v>
      </c>
      <c r="BH12" s="2101">
        <v>4.75</v>
      </c>
      <c r="BI12" s="2101">
        <v>4.6399999999999997</v>
      </c>
      <c r="BJ12" s="2101">
        <v>4.6399999999999997</v>
      </c>
      <c r="BK12" s="2101">
        <v>4.5599999999999996</v>
      </c>
      <c r="BL12" s="2101">
        <v>4.6100000000000003</v>
      </c>
      <c r="BM12" s="2101">
        <v>4.5599999999999996</v>
      </c>
      <c r="BN12" s="2101">
        <v>4.5206999999999997</v>
      </c>
      <c r="BO12" s="2101">
        <v>4.5956000000000001</v>
      </c>
      <c r="BP12" s="2101">
        <v>4.8032000000000004</v>
      </c>
      <c r="BQ12" s="2101">
        <v>4.5529999999999999</v>
      </c>
      <c r="BR12" s="2101">
        <v>4.3357000000000001</v>
      </c>
      <c r="BS12" s="2101">
        <v>4.0781999999999998</v>
      </c>
      <c r="BT12" s="2101">
        <v>3.7519</v>
      </c>
      <c r="BU12" s="2101">
        <v>3.3517999999999999</v>
      </c>
      <c r="BV12" s="2101">
        <v>3.5573999999999999</v>
      </c>
      <c r="BW12" s="2101">
        <v>3.7837999999999998</v>
      </c>
      <c r="BX12" s="2101">
        <v>3.5583</v>
      </c>
      <c r="BY12" s="2101">
        <v>3.7401</v>
      </c>
      <c r="BZ12" s="2101">
        <v>3.7854000000000001</v>
      </c>
      <c r="CA12" s="2101">
        <v>3.5169000000000001</v>
      </c>
      <c r="CB12" s="2101">
        <v>3.3273000000000001</v>
      </c>
      <c r="CC12" s="2101">
        <v>3.3462999999999998</v>
      </c>
      <c r="CD12" s="2101">
        <v>3.5257999999999998</v>
      </c>
      <c r="CE12" s="2101">
        <v>3.3893</v>
      </c>
      <c r="CF12" s="2101">
        <v>3.5701000000000001</v>
      </c>
      <c r="CG12" s="2101">
        <v>3.6092</v>
      </c>
      <c r="CH12" s="2101">
        <v>4.0724</v>
      </c>
      <c r="CI12" s="2101">
        <v>4.1806000000000001</v>
      </c>
      <c r="CJ12" s="2101">
        <v>4.2778</v>
      </c>
      <c r="CK12" s="2101">
        <v>4.2488999999999999</v>
      </c>
      <c r="CL12" s="2101">
        <v>4.2328000000000001</v>
      </c>
      <c r="CM12" s="2101">
        <v>4.3078000000000003</v>
      </c>
      <c r="CN12" s="2101">
        <v>4.08</v>
      </c>
      <c r="CO12" s="2101">
        <v>4.1981000000000002</v>
      </c>
      <c r="CP12" s="2101">
        <v>4.5529999999999999</v>
      </c>
      <c r="CQ12" s="2101">
        <v>4.2662881482292896</v>
      </c>
      <c r="CR12" s="2101">
        <v>4.3535725233239067</v>
      </c>
      <c r="CS12" s="2101">
        <v>4.4865622356295907</v>
      </c>
      <c r="CT12" s="2101">
        <v>4.3900698063661805</v>
      </c>
      <c r="CU12" s="2101">
        <v>4.4187592485586178</v>
      </c>
      <c r="CV12" s="2101">
        <v>4.7503250125142289</v>
      </c>
      <c r="CW12" s="2101">
        <v>4.2975873036653569</v>
      </c>
      <c r="CX12" s="2101">
        <v>4.3563444364321553</v>
      </c>
      <c r="CY12" s="2101">
        <v>4.3519041504246037</v>
      </c>
      <c r="CZ12" s="2101">
        <v>4.3385934646244273</v>
      </c>
      <c r="DA12" s="2101">
        <v>4.1803338495633389</v>
      </c>
      <c r="DB12" s="2101">
        <v>4.3043798954782542</v>
      </c>
      <c r="DC12" s="2101">
        <v>4.3045015357541692</v>
      </c>
      <c r="DD12" s="2101">
        <v>4.0919531515976555</v>
      </c>
      <c r="DE12" s="2101">
        <v>3.7402603868307662</v>
      </c>
      <c r="DF12" s="2101">
        <v>3.8001448787588425</v>
      </c>
      <c r="DG12" s="2101">
        <v>3.620326359587414</v>
      </c>
      <c r="DH12" s="2101">
        <v>3.7169001136883479</v>
      </c>
      <c r="DI12" s="2101">
        <v>3.8416332838487675</v>
      </c>
      <c r="DJ12" s="2101">
        <v>3.9856940794946629</v>
      </c>
      <c r="DK12" s="2101">
        <v>3.8804111840386954</v>
      </c>
      <c r="DL12" s="2101">
        <v>3.8606235174531576</v>
      </c>
      <c r="DM12" s="2101">
        <v>3.6140125567878885</v>
      </c>
      <c r="DN12" s="2101">
        <v>3.8222119233774383</v>
      </c>
      <c r="DO12" s="2101">
        <v>3.8982737788837141</v>
      </c>
      <c r="DP12" s="2101">
        <v>3.7075567501245077</v>
      </c>
      <c r="DQ12" s="2101">
        <v>3.8035214549025018</v>
      </c>
      <c r="DR12" s="2101">
        <v>3.6821802638359498</v>
      </c>
      <c r="DS12" s="2101">
        <v>3.6104313236909489</v>
      </c>
      <c r="DT12" s="2101">
        <v>3.7007841237688299</v>
      </c>
      <c r="DU12" s="2101">
        <v>3.4514575122022371</v>
      </c>
      <c r="DV12" s="2101">
        <v>3.5684358295906375</v>
      </c>
      <c r="DW12" s="2101">
        <v>3.4586282264401969</v>
      </c>
      <c r="DX12" s="2101">
        <v>3.5433765177716734</v>
      </c>
      <c r="DY12" s="2101">
        <v>3.1577101274674666</v>
      </c>
      <c r="DZ12" s="2101">
        <v>3.1948623579755697</v>
      </c>
      <c r="EA12" s="2101">
        <v>3.2216301226697301</v>
      </c>
      <c r="EB12" s="2101">
        <v>3.0618062191133828</v>
      </c>
      <c r="EC12" s="2101">
        <v>3.1069691383618969</v>
      </c>
      <c r="ED12" s="2101">
        <v>3.1246810292932805</v>
      </c>
      <c r="EE12" s="2101">
        <v>3.0611223955103966</v>
      </c>
      <c r="EF12" s="2101">
        <v>2.9708024823330113</v>
      </c>
      <c r="EG12" s="2101">
        <v>2.7589730951480038</v>
      </c>
      <c r="EH12" s="2101">
        <v>2.8939377336566787</v>
      </c>
      <c r="EI12" s="2101">
        <v>2.9199374237218771</v>
      </c>
      <c r="EJ12" s="2101">
        <v>2.9219567255974672</v>
      </c>
      <c r="EK12" s="2101">
        <v>2.9761863492894265</v>
      </c>
      <c r="EL12" s="2101">
        <v>2.9283808905926496</v>
      </c>
      <c r="EM12" s="2101">
        <v>2.9214277143540328</v>
      </c>
      <c r="EN12" s="2101">
        <v>2.9595329964046955</v>
      </c>
      <c r="EO12" s="2101">
        <v>2.8501250640782794</v>
      </c>
      <c r="EP12" s="2101">
        <v>2.9477639444256361</v>
      </c>
      <c r="EQ12" s="2101">
        <v>2.9278357367228431</v>
      </c>
      <c r="ER12" s="2101">
        <v>2.8050403330500502</v>
      </c>
      <c r="ES12" s="2101">
        <v>2.8945578415356863</v>
      </c>
      <c r="ET12" s="2101">
        <v>2.9460658295365638</v>
      </c>
      <c r="EU12" s="2101">
        <v>3.0635138642632573</v>
      </c>
      <c r="EV12" s="2101">
        <v>3.0590000000000002</v>
      </c>
      <c r="EW12" s="2101">
        <v>2.9862785714285707</v>
      </c>
      <c r="EX12" s="2101">
        <v>2.9436285714285702</v>
      </c>
      <c r="EY12" s="2101">
        <v>2.86625714285714</v>
      </c>
      <c r="EZ12" s="2101">
        <v>2.7198214285714299</v>
      </c>
      <c r="FA12" s="2101">
        <v>2.6221357142857098</v>
      </c>
      <c r="FB12" s="2101">
        <v>2.6720000000000002</v>
      </c>
      <c r="FC12" s="2101">
        <v>2.5907</v>
      </c>
      <c r="FD12" s="2101">
        <v>2.3746</v>
      </c>
      <c r="FE12" s="2101">
        <v>2.2907000000000002</v>
      </c>
      <c r="FF12" s="2101">
        <v>2.2873999999999999</v>
      </c>
      <c r="FG12" s="2101">
        <v>2.4315000000000002</v>
      </c>
      <c r="FH12" s="2101">
        <v>2.5362</v>
      </c>
      <c r="FI12" s="2101">
        <v>2.3243999999999998</v>
      </c>
      <c r="FJ12" s="2101">
        <v>2.4796</v>
      </c>
      <c r="FK12" s="2101">
        <v>2.6006999999999998</v>
      </c>
      <c r="FL12" s="2101">
        <v>2.5194000000000001</v>
      </c>
      <c r="FM12" s="2101">
        <v>2.6360000000000001</v>
      </c>
      <c r="FN12" s="2101">
        <v>2.6785999999999999</v>
      </c>
      <c r="FO12" s="2101">
        <v>2.6633</v>
      </c>
      <c r="FP12" s="2101">
        <v>2.7271000000000001</v>
      </c>
      <c r="FQ12" s="2101">
        <v>2.7238000000000002</v>
      </c>
      <c r="FR12" s="2101">
        <v>2.8247</v>
      </c>
      <c r="FS12" s="2101">
        <v>2.7096</v>
      </c>
      <c r="FT12" s="2101">
        <v>2.7097000000000002</v>
      </c>
      <c r="FU12" s="2101">
        <v>2.7347999999999999</v>
      </c>
      <c r="FV12" s="2101">
        <v>2.7322000000000002</v>
      </c>
      <c r="FW12" s="2101">
        <v>2.6675</v>
      </c>
      <c r="FX12" s="2101">
        <v>2.6036999999999999</v>
      </c>
      <c r="FY12" s="2101">
        <v>2.5693000000000001</v>
      </c>
      <c r="FZ12" s="2101">
        <v>2.5045999999999999</v>
      </c>
      <c r="GA12" s="2101">
        <v>2.5432999999999999</v>
      </c>
      <c r="GB12" s="2101">
        <v>2.7852999999999999</v>
      </c>
      <c r="GC12" s="2101">
        <v>2.7909000000000002</v>
      </c>
      <c r="GD12" s="2101">
        <v>2.895</v>
      </c>
      <c r="GE12" s="2101">
        <v>2.9039000000000001</v>
      </c>
      <c r="GF12" s="2101">
        <v>2.8492000000000002</v>
      </c>
      <c r="GG12" s="2101">
        <v>2.8247</v>
      </c>
      <c r="GH12" s="2101">
        <v>2.597</v>
      </c>
      <c r="GI12" s="2101">
        <v>2.6678000000000002</v>
      </c>
      <c r="GJ12" s="2101">
        <v>2.3935</v>
      </c>
      <c r="GK12" s="2101">
        <v>2.5019999999999998</v>
      </c>
      <c r="GL12" s="2101">
        <v>2.4319000000000002</v>
      </c>
      <c r="GM12" s="2101">
        <v>2.5908000000000002</v>
      </c>
      <c r="GN12" s="2101">
        <v>2.4462999999999999</v>
      </c>
      <c r="GO12" s="2101">
        <v>2.6341000000000001</v>
      </c>
      <c r="GP12" s="2101">
        <v>2.5160999999999998</v>
      </c>
      <c r="GQ12" s="2101">
        <v>2.4579</v>
      </c>
      <c r="GR12" s="2101">
        <v>2.5116999999999998</v>
      </c>
      <c r="GS12" s="2101">
        <v>2.4714</v>
      </c>
      <c r="GT12" s="2101">
        <v>2.5762999999999998</v>
      </c>
      <c r="GU12" s="2101">
        <v>2.6141000000000001</v>
      </c>
      <c r="GV12" s="2101">
        <v>2.4220999999999999</v>
      </c>
      <c r="GW12" s="2101">
        <v>2.4758</v>
      </c>
      <c r="GX12" s="2101">
        <v>2.4906000000000001</v>
      </c>
      <c r="GY12" s="2101">
        <v>2.5632000000000001</v>
      </c>
      <c r="GZ12" s="2101">
        <v>2.657</v>
      </c>
      <c r="HA12" s="2101">
        <v>2.5634000000000001</v>
      </c>
      <c r="HB12" s="2101">
        <v>2.4659</v>
      </c>
      <c r="HC12" s="2102">
        <v>2.2543000000000002</v>
      </c>
      <c r="HD12" s="2101">
        <v>2.2732000000000001</v>
      </c>
      <c r="HE12" s="2101">
        <v>2.3576999999999999</v>
      </c>
      <c r="HF12" s="2102">
        <v>2.3938999999999999</v>
      </c>
      <c r="HG12" s="2101">
        <v>2.4481000000000002</v>
      </c>
      <c r="HH12" s="2101">
        <v>2.4681000000000002</v>
      </c>
      <c r="HI12" s="2101">
        <v>2.4256000000000002</v>
      </c>
      <c r="HJ12" s="2101">
        <v>2.5213999999999999</v>
      </c>
      <c r="HK12" s="2101">
        <v>2.6941999999999999</v>
      </c>
      <c r="HL12" s="2101">
        <v>2.7728999999999999</v>
      </c>
      <c r="HM12" s="2101">
        <v>2.67</v>
      </c>
      <c r="HN12" s="2101">
        <v>2.7208000000000001</v>
      </c>
      <c r="HO12" s="2101">
        <v>2.7879</v>
      </c>
      <c r="HP12" s="2101">
        <v>2.9077999999999999</v>
      </c>
      <c r="HQ12" s="2101">
        <v>3.0270000000000001</v>
      </c>
      <c r="HR12" s="2101">
        <v>3.0672000000000001</v>
      </c>
      <c r="HS12" s="2101">
        <v>3.0150000000000001</v>
      </c>
      <c r="HT12" s="2101">
        <v>3.0045999999999999</v>
      </c>
      <c r="HU12" s="2101">
        <v>2.9108999999999998</v>
      </c>
      <c r="HV12" s="2101">
        <v>2.9218999999999999</v>
      </c>
      <c r="HW12" s="2101">
        <v>2.7639</v>
      </c>
      <c r="HX12" s="2101">
        <v>2.8115000000000001</v>
      </c>
      <c r="HY12" s="2101">
        <v>2.8704999999999998</v>
      </c>
      <c r="HZ12" s="2101">
        <v>2.9483000000000001</v>
      </c>
      <c r="IA12" s="2101">
        <v>3.1480999999999999</v>
      </c>
      <c r="IB12" s="2101">
        <v>2.7789000000000001</v>
      </c>
      <c r="IC12" s="2101">
        <v>2.8875000000000002</v>
      </c>
      <c r="ID12" s="2101">
        <v>2.8807</v>
      </c>
      <c r="IE12" s="2101">
        <v>2.8534999999999999</v>
      </c>
    </row>
    <row r="13" spans="1:239" ht="21" customHeight="1" x14ac:dyDescent="0.3">
      <c r="A13" s="2100" t="s">
        <v>4947</v>
      </c>
      <c r="B13" s="2101">
        <v>17.87</v>
      </c>
      <c r="C13" s="2101">
        <v>18.78</v>
      </c>
      <c r="D13" s="2101">
        <v>19.48</v>
      </c>
      <c r="E13" s="2101">
        <v>20.260000000000002</v>
      </c>
      <c r="F13" s="2101">
        <v>20.239999999999998</v>
      </c>
      <c r="G13" s="2101">
        <v>20.03</v>
      </c>
      <c r="H13" s="2101">
        <v>20.07</v>
      </c>
      <c r="I13" s="2101">
        <v>20.16</v>
      </c>
      <c r="J13" s="2101">
        <v>20.02</v>
      </c>
      <c r="K13" s="2101">
        <v>21.23</v>
      </c>
      <c r="L13" s="2101">
        <v>21.08</v>
      </c>
      <c r="M13" s="2101">
        <v>20.61</v>
      </c>
      <c r="N13" s="2101">
        <v>20.32</v>
      </c>
      <c r="O13" s="2101">
        <v>20.34</v>
      </c>
      <c r="P13" s="2101">
        <v>21.62</v>
      </c>
      <c r="Q13" s="2101">
        <v>21.81</v>
      </c>
      <c r="R13" s="2101">
        <v>21.77</v>
      </c>
      <c r="S13" s="2101">
        <v>20.79</v>
      </c>
      <c r="T13" s="2101">
        <v>21.87</v>
      </c>
      <c r="U13" s="2101">
        <v>21.61</v>
      </c>
      <c r="V13" s="2101">
        <v>21.84</v>
      </c>
      <c r="W13" s="2101">
        <v>21.6</v>
      </c>
      <c r="X13" s="2101">
        <v>20.73</v>
      </c>
      <c r="Y13" s="2101">
        <v>20.5</v>
      </c>
      <c r="Z13" s="2101">
        <v>21.07</v>
      </c>
      <c r="AA13" s="2101">
        <v>21.66</v>
      </c>
      <c r="AB13" s="2101">
        <v>22.72</v>
      </c>
      <c r="AC13" s="2101">
        <v>22.5</v>
      </c>
      <c r="AD13" s="2101">
        <v>22.32</v>
      </c>
      <c r="AE13" s="2101">
        <v>22.56</v>
      </c>
      <c r="AF13" s="2101">
        <v>22.87</v>
      </c>
      <c r="AG13" s="2101">
        <v>23.97</v>
      </c>
      <c r="AH13" s="2101">
        <v>25.13</v>
      </c>
      <c r="AI13" s="2101">
        <v>25.15</v>
      </c>
      <c r="AJ13" s="2101">
        <v>24.23</v>
      </c>
      <c r="AK13" s="2101">
        <v>24.43</v>
      </c>
      <c r="AL13" s="2101">
        <v>24.63</v>
      </c>
      <c r="AM13" s="2101">
        <v>23.67</v>
      </c>
      <c r="AN13" s="2101">
        <v>23.14</v>
      </c>
      <c r="AO13" s="2101">
        <v>23.22</v>
      </c>
      <c r="AP13" s="2101">
        <v>23.64</v>
      </c>
      <c r="AQ13" s="2101">
        <v>23.58</v>
      </c>
      <c r="AR13" s="2101">
        <v>23.85</v>
      </c>
      <c r="AS13" s="2101">
        <v>23.42</v>
      </c>
      <c r="AT13" s="2101">
        <v>23.52</v>
      </c>
      <c r="AU13" s="2101">
        <v>24.02</v>
      </c>
      <c r="AV13" s="2101">
        <v>23.42</v>
      </c>
      <c r="AW13" s="2101">
        <v>23.9</v>
      </c>
      <c r="AX13" s="2101">
        <v>24.65</v>
      </c>
      <c r="AY13" s="2101">
        <v>25.64</v>
      </c>
      <c r="AZ13" s="2101">
        <v>25.23</v>
      </c>
      <c r="BA13" s="2101">
        <v>25.63</v>
      </c>
      <c r="BB13" s="2101">
        <v>26.68</v>
      </c>
      <c r="BC13" s="2101">
        <v>26.42</v>
      </c>
      <c r="BD13" s="2101">
        <v>26.56</v>
      </c>
      <c r="BE13" s="2101">
        <v>27.71</v>
      </c>
      <c r="BF13" s="2101">
        <v>27.56</v>
      </c>
      <c r="BG13" s="2101">
        <v>26.95</v>
      </c>
      <c r="BH13" s="2101">
        <v>27.48</v>
      </c>
      <c r="BI13" s="2101">
        <v>27.2</v>
      </c>
      <c r="BJ13" s="2101">
        <v>26.9</v>
      </c>
      <c r="BK13" s="2101">
        <v>26.01</v>
      </c>
      <c r="BL13" s="2101">
        <v>26.04</v>
      </c>
      <c r="BM13" s="2101">
        <v>26.46</v>
      </c>
      <c r="BN13" s="2101">
        <v>26.400200000000002</v>
      </c>
      <c r="BO13" s="2101">
        <v>26.584900000000001</v>
      </c>
      <c r="BP13" s="2101">
        <v>26.7209</v>
      </c>
      <c r="BQ13" s="2101">
        <v>27.303999999999998</v>
      </c>
      <c r="BR13" s="2101">
        <v>25.878499999999999</v>
      </c>
      <c r="BS13" s="2101">
        <v>27.0215</v>
      </c>
      <c r="BT13" s="2101">
        <v>26.695599999999999</v>
      </c>
      <c r="BU13" s="2101">
        <v>26.8569</v>
      </c>
      <c r="BV13" s="2101">
        <v>25.628499999999999</v>
      </c>
      <c r="BW13" s="2101">
        <v>26.9651</v>
      </c>
      <c r="BX13" s="2101">
        <v>27.309100000000001</v>
      </c>
      <c r="BY13" s="2101">
        <v>26.000499999999999</v>
      </c>
      <c r="BZ13" s="2101">
        <v>26.302299999999999</v>
      </c>
      <c r="CA13" s="2101">
        <v>26.456700000000001</v>
      </c>
      <c r="CB13" s="2101">
        <v>28.609500000000001</v>
      </c>
      <c r="CC13" s="2101">
        <v>27.107099999999999</v>
      </c>
      <c r="CD13" s="2101">
        <v>30.787600000000001</v>
      </c>
      <c r="CE13" s="2101">
        <v>29.009</v>
      </c>
      <c r="CF13" s="2101">
        <v>29.9011</v>
      </c>
      <c r="CG13" s="2101">
        <v>29.859300000000001</v>
      </c>
      <c r="CH13" s="2101">
        <v>30.399699999999999</v>
      </c>
      <c r="CI13" s="2101">
        <v>30.834900000000001</v>
      </c>
      <c r="CJ13" s="2101">
        <v>30.603999999999999</v>
      </c>
      <c r="CK13" s="2101">
        <v>30.225899999999999</v>
      </c>
      <c r="CL13" s="2101">
        <v>30.743400000000001</v>
      </c>
      <c r="CM13" s="2101">
        <v>30.523499999999999</v>
      </c>
      <c r="CN13" s="2101">
        <v>29.996300000000002</v>
      </c>
      <c r="CO13" s="2101">
        <v>30.463799999999999</v>
      </c>
      <c r="CP13" s="2101">
        <v>29.658999999999999</v>
      </c>
      <c r="CQ13" s="2101">
        <v>29.932387020470024</v>
      </c>
      <c r="CR13" s="2101">
        <v>31.006065967336447</v>
      </c>
      <c r="CS13" s="2101">
        <v>31.667320192111127</v>
      </c>
      <c r="CT13" s="2101">
        <v>31.002429732801833</v>
      </c>
      <c r="CU13" s="2101">
        <v>31.312560317647158</v>
      </c>
      <c r="CV13" s="2101">
        <v>33.26648573910277</v>
      </c>
      <c r="CW13" s="2101">
        <v>32.417885079418781</v>
      </c>
      <c r="CX13" s="2101">
        <v>32.648237071259658</v>
      </c>
      <c r="CY13" s="2101">
        <v>32.119593530142126</v>
      </c>
      <c r="CZ13" s="2101">
        <v>32.453339202412096</v>
      </c>
      <c r="DA13" s="2101">
        <v>33.7003869210346</v>
      </c>
      <c r="DB13" s="2101">
        <v>34.802824043659051</v>
      </c>
      <c r="DC13" s="2101">
        <v>35.848340580052046</v>
      </c>
      <c r="DD13" s="2101">
        <v>34.942476068757806</v>
      </c>
      <c r="DE13" s="2101">
        <v>32.858827248066497</v>
      </c>
      <c r="DF13" s="2101">
        <v>33.739890855462278</v>
      </c>
      <c r="DG13" s="2101">
        <v>32.419063314337926</v>
      </c>
      <c r="DH13" s="2101">
        <v>31.944445927649429</v>
      </c>
      <c r="DI13" s="2101">
        <v>32.549865851118632</v>
      </c>
      <c r="DJ13" s="2101">
        <v>32.988249011225641</v>
      </c>
      <c r="DK13" s="2101">
        <v>32.769669209929454</v>
      </c>
      <c r="DL13" s="2101">
        <v>32.673095466142037</v>
      </c>
      <c r="DM13" s="2101">
        <v>31.46935338162195</v>
      </c>
      <c r="DN13" s="2101">
        <v>32.985705936886248</v>
      </c>
      <c r="DO13" s="2101">
        <v>32.286280264023411</v>
      </c>
      <c r="DP13" s="2101">
        <v>32.461569632904229</v>
      </c>
      <c r="DQ13" s="2101">
        <v>33.12353255262245</v>
      </c>
      <c r="DR13" s="2101">
        <v>33.804537399921053</v>
      </c>
      <c r="DS13" s="2101">
        <v>33.900937943332458</v>
      </c>
      <c r="DT13" s="2101">
        <v>34.000860569091984</v>
      </c>
      <c r="DU13" s="2101">
        <v>33.880883901578464</v>
      </c>
      <c r="DV13" s="2101">
        <v>33.598031437847332</v>
      </c>
      <c r="DW13" s="2101">
        <v>33.295861056000511</v>
      </c>
      <c r="DX13" s="2101">
        <v>33.545808047010063</v>
      </c>
      <c r="DY13" s="2101">
        <v>33.049334960454381</v>
      </c>
      <c r="DZ13" s="2101">
        <v>33.338557746409883</v>
      </c>
      <c r="EA13" s="2101">
        <v>33.741992337888043</v>
      </c>
      <c r="EB13" s="2101">
        <v>33.692889019657507</v>
      </c>
      <c r="EC13" s="2101">
        <v>34.366963186970331</v>
      </c>
      <c r="ED13" s="2101">
        <v>34.099848636950199</v>
      </c>
      <c r="EE13" s="2101">
        <v>34.089317010338014</v>
      </c>
      <c r="EF13" s="2101">
        <v>34.493984546866109</v>
      </c>
      <c r="EG13" s="2101">
        <v>34.265764580679743</v>
      </c>
      <c r="EH13" s="2101">
        <v>34.519829125290215</v>
      </c>
      <c r="EI13" s="2101">
        <v>34.543414154852449</v>
      </c>
      <c r="EJ13" s="2101">
        <v>34.616587209475725</v>
      </c>
      <c r="EK13" s="2101">
        <v>34.275326012044609</v>
      </c>
      <c r="EL13" s="2101">
        <v>34.512134630468196</v>
      </c>
      <c r="EM13" s="2101">
        <v>34.071467668531454</v>
      </c>
      <c r="EN13" s="2101">
        <v>34.108328458431558</v>
      </c>
      <c r="EO13" s="2101">
        <v>33.506337416692084</v>
      </c>
      <c r="EP13" s="2101">
        <v>33.280490755568088</v>
      </c>
      <c r="EQ13" s="2101">
        <v>33.150796174633285</v>
      </c>
      <c r="ER13" s="2101">
        <v>32.553019100693419</v>
      </c>
      <c r="ES13" s="2101">
        <v>36.063031378199504</v>
      </c>
      <c r="ET13" s="2101">
        <v>35.536138469291238</v>
      </c>
      <c r="EU13" s="2101">
        <v>38.169667996803135</v>
      </c>
      <c r="EV13" s="2101">
        <v>38.182985714285714</v>
      </c>
      <c r="EW13" s="2101">
        <v>38.26246428571428</v>
      </c>
      <c r="EX13" s="2101">
        <v>38.563585714285701</v>
      </c>
      <c r="EY13" s="2101">
        <v>37.409700000000001</v>
      </c>
      <c r="EZ13" s="2101">
        <v>37.461314285714302</v>
      </c>
      <c r="FA13" s="2101">
        <v>37.356064285714297</v>
      </c>
      <c r="FB13" s="2101">
        <v>37.1175</v>
      </c>
      <c r="FC13" s="2101">
        <v>35.9041</v>
      </c>
      <c r="FD13" s="2101">
        <v>37.100099999999998</v>
      </c>
      <c r="FE13" s="2101">
        <v>36.229300000000002</v>
      </c>
      <c r="FF13" s="2101">
        <v>36.792400000000001</v>
      </c>
      <c r="FG13" s="2101">
        <v>37.400599999999997</v>
      </c>
      <c r="FH13" s="2101">
        <v>37.299900000000001</v>
      </c>
      <c r="FI13" s="2101">
        <v>36.595799999999997</v>
      </c>
      <c r="FJ13" s="2101">
        <v>37.314</v>
      </c>
      <c r="FK13" s="2101">
        <v>37.3157</v>
      </c>
      <c r="FL13" s="2101">
        <v>36.978900000000003</v>
      </c>
      <c r="FM13" s="2101">
        <v>37.720399999999998</v>
      </c>
      <c r="FN13" s="2101">
        <v>37.125300000000003</v>
      </c>
      <c r="FO13" s="2101">
        <v>36.414299999999997</v>
      </c>
      <c r="FP13" s="2101">
        <v>36.206000000000003</v>
      </c>
      <c r="FQ13" s="2101">
        <v>36.781199999999998</v>
      </c>
      <c r="FR13" s="2101">
        <v>36.263500000000001</v>
      </c>
      <c r="FS13" s="2101">
        <v>36.354199999999999</v>
      </c>
      <c r="FT13" s="2101">
        <v>36.230499999999999</v>
      </c>
      <c r="FU13" s="2101">
        <v>36.554299999999998</v>
      </c>
      <c r="FV13" s="2101">
        <v>36.958500000000001</v>
      </c>
      <c r="FW13" s="2101">
        <v>35.652299999999997</v>
      </c>
      <c r="FX13" s="2101">
        <v>35.055300000000003</v>
      </c>
      <c r="FY13" s="2101">
        <v>35.7042</v>
      </c>
      <c r="FZ13" s="2101">
        <v>35.206400000000002</v>
      </c>
      <c r="GA13" s="2101">
        <v>35.178899999999999</v>
      </c>
      <c r="GB13" s="2101">
        <v>35.158499999999997</v>
      </c>
      <c r="GC13" s="2101">
        <v>35.618000000000002</v>
      </c>
      <c r="GD13" s="2101">
        <v>36.009900000000002</v>
      </c>
      <c r="GE13" s="2101">
        <v>35.813800000000001</v>
      </c>
      <c r="GF13" s="2101">
        <v>35.322899999999997</v>
      </c>
      <c r="GG13" s="2101">
        <v>35.604199999999999</v>
      </c>
      <c r="GH13" s="2101">
        <v>35.619799999999998</v>
      </c>
      <c r="GI13" s="2101">
        <v>35.282800000000002</v>
      </c>
      <c r="GJ13" s="2101">
        <v>36.072299999999998</v>
      </c>
      <c r="GK13" s="2101">
        <v>35.859200000000001</v>
      </c>
      <c r="GL13" s="2101">
        <v>35.159100000000002</v>
      </c>
      <c r="GM13" s="2101">
        <v>35.2151</v>
      </c>
      <c r="GN13" s="2101">
        <v>35.510899999999999</v>
      </c>
      <c r="GO13" s="2101">
        <v>35.076900000000002</v>
      </c>
      <c r="GP13" s="2101">
        <v>34.817500000000003</v>
      </c>
      <c r="GQ13" s="2101">
        <v>35.6873</v>
      </c>
      <c r="GR13" s="2101">
        <v>35.038200000000003</v>
      </c>
      <c r="GS13" s="2101">
        <v>36.0914</v>
      </c>
      <c r="GT13" s="2101">
        <v>37.082299999999996</v>
      </c>
      <c r="GU13" s="2101">
        <v>37.077300000000001</v>
      </c>
      <c r="GV13" s="2101">
        <v>37.271700000000003</v>
      </c>
      <c r="GW13" s="2101">
        <v>37.4465</v>
      </c>
      <c r="GX13" s="2101">
        <v>37.391800000000003</v>
      </c>
      <c r="GY13" s="2101">
        <v>37.347700000000003</v>
      </c>
      <c r="GZ13" s="2101">
        <v>38.2134</v>
      </c>
      <c r="HA13" s="2101">
        <v>38.555799999999998</v>
      </c>
      <c r="HB13" s="2101">
        <v>39.309699999999999</v>
      </c>
      <c r="HC13" s="2102">
        <v>41.644599999999997</v>
      </c>
      <c r="HD13" s="2101">
        <v>41.856999999999999</v>
      </c>
      <c r="HE13" s="2101">
        <v>42.307000000000002</v>
      </c>
      <c r="HF13" s="2102">
        <v>42.946599999999997</v>
      </c>
      <c r="HG13" s="2101">
        <v>44.6905</v>
      </c>
      <c r="HH13" s="2101">
        <v>44.685499999999998</v>
      </c>
      <c r="HI13" s="2101">
        <v>44.082000000000001</v>
      </c>
      <c r="HJ13" s="2101">
        <v>44.515700000000002</v>
      </c>
      <c r="HK13" s="2101">
        <v>44.889200000000002</v>
      </c>
      <c r="HL13" s="2101">
        <v>45.4298</v>
      </c>
      <c r="HM13" s="2101">
        <v>45.2986</v>
      </c>
      <c r="HN13" s="2101">
        <v>44.6571</v>
      </c>
      <c r="HO13" s="2101">
        <v>43.6023</v>
      </c>
      <c r="HP13" s="2101">
        <v>45.139899999999997</v>
      </c>
      <c r="HQ13" s="2101">
        <v>45.832900000000002</v>
      </c>
      <c r="HR13" s="2101">
        <v>47.029699999999998</v>
      </c>
      <c r="HS13" s="2101">
        <v>47.7468</v>
      </c>
      <c r="HT13" s="2101">
        <v>47.2926</v>
      </c>
      <c r="HU13" s="2101">
        <v>46.471699999999998</v>
      </c>
      <c r="HV13" s="2101">
        <v>47.765300000000003</v>
      </c>
      <c r="HW13" s="2101">
        <v>47.645499999999998</v>
      </c>
      <c r="HX13" s="2101">
        <v>48.345799999999997</v>
      </c>
      <c r="HY13" s="2101">
        <v>47.383299999999998</v>
      </c>
      <c r="HZ13" s="2101">
        <v>48.305</v>
      </c>
      <c r="IA13" s="2101">
        <v>48.896599999999999</v>
      </c>
      <c r="IB13" s="2101">
        <v>45.078600000000002</v>
      </c>
      <c r="IC13" s="2101">
        <v>46.108199999999997</v>
      </c>
      <c r="ID13" s="2101">
        <v>48.380899999999997</v>
      </c>
      <c r="IE13" s="2101">
        <v>48.422600000000003</v>
      </c>
    </row>
    <row r="14" spans="1:239" ht="21" customHeight="1" x14ac:dyDescent="0.3">
      <c r="A14" s="2100" t="s">
        <v>4948</v>
      </c>
      <c r="B14" s="2101">
        <v>30.524999999999999</v>
      </c>
      <c r="C14" s="2101">
        <v>30.447800000000001</v>
      </c>
      <c r="D14" s="2101">
        <v>30.369299999999999</v>
      </c>
      <c r="E14" s="2101">
        <v>30.158100000000001</v>
      </c>
      <c r="F14" s="2101">
        <v>29.989899999999999</v>
      </c>
      <c r="G14" s="2101">
        <v>29.904</v>
      </c>
      <c r="H14" s="2101">
        <v>29.880700000000001</v>
      </c>
      <c r="I14" s="2101">
        <v>29.8596</v>
      </c>
      <c r="J14" s="2101">
        <v>29.727</v>
      </c>
      <c r="K14" s="2101">
        <v>29.448899999999998</v>
      </c>
      <c r="L14" s="2101">
        <v>28.6342</v>
      </c>
      <c r="M14" s="2101">
        <v>28.0688</v>
      </c>
      <c r="N14" s="2101">
        <v>27.745000000000001</v>
      </c>
      <c r="O14" s="2101">
        <v>27.694099999999999</v>
      </c>
      <c r="P14" s="2101">
        <v>27.87</v>
      </c>
      <c r="Q14" s="2101">
        <v>29.495999999999999</v>
      </c>
      <c r="R14" s="2101">
        <v>29.777999999999999</v>
      </c>
      <c r="S14" s="2101">
        <v>29.445</v>
      </c>
      <c r="T14" s="2101">
        <v>28.992000000000001</v>
      </c>
      <c r="U14" s="2101">
        <v>28.841999999999999</v>
      </c>
      <c r="V14" s="2101">
        <v>28.405000000000001</v>
      </c>
      <c r="W14" s="2101">
        <v>26.8216</v>
      </c>
      <c r="X14" s="2101">
        <v>26.234999999999999</v>
      </c>
      <c r="Y14" s="2101">
        <v>26.097000000000001</v>
      </c>
      <c r="Z14" s="2101">
        <v>26.909300000000002</v>
      </c>
      <c r="AA14" s="2101">
        <v>27.959599999999998</v>
      </c>
      <c r="AB14" s="2101">
        <v>28.475999999999999</v>
      </c>
      <c r="AC14" s="2101">
        <v>28.454999999999998</v>
      </c>
      <c r="AD14" s="2101">
        <v>28.556000000000001</v>
      </c>
      <c r="AE14" s="2101">
        <v>28.727</v>
      </c>
      <c r="AF14" s="2101">
        <v>28.8154</v>
      </c>
      <c r="AG14" s="2101">
        <v>28.775500000000001</v>
      </c>
      <c r="AH14" s="2101">
        <v>28.696999999999999</v>
      </c>
      <c r="AI14" s="2101">
        <v>28.486999999999998</v>
      </c>
      <c r="AJ14" s="2101">
        <v>28.808</v>
      </c>
      <c r="AK14" s="2101">
        <v>29.294</v>
      </c>
      <c r="AL14" s="2101">
        <v>29.3139</v>
      </c>
      <c r="AM14" s="2101">
        <v>29.457999999999998</v>
      </c>
      <c r="AN14" s="2101">
        <v>29.6083</v>
      </c>
      <c r="AO14" s="2101">
        <v>29.8581</v>
      </c>
      <c r="AP14" s="2101">
        <v>29.977499999999999</v>
      </c>
      <c r="AQ14" s="2101">
        <v>30.4557</v>
      </c>
      <c r="AR14" s="2101">
        <v>30.542400000000001</v>
      </c>
      <c r="AS14" s="2101">
        <v>30.7453</v>
      </c>
      <c r="AT14" s="2101">
        <v>30.7883</v>
      </c>
      <c r="AU14" s="2101">
        <v>30.813199999999998</v>
      </c>
      <c r="AV14" s="2101">
        <v>30.8841</v>
      </c>
      <c r="AW14" s="2101">
        <v>30.957999999999998</v>
      </c>
      <c r="AX14" s="2101">
        <v>30.9801</v>
      </c>
      <c r="AY14" s="2101">
        <v>30.9785</v>
      </c>
      <c r="AZ14" s="2101">
        <v>31.011800000000001</v>
      </c>
      <c r="BA14" s="2101">
        <v>31.5261</v>
      </c>
      <c r="BB14" s="2101">
        <v>32.523099999999999</v>
      </c>
      <c r="BC14" s="2101">
        <v>32.689799999999998</v>
      </c>
      <c r="BD14" s="2101">
        <v>32.935400000000001</v>
      </c>
      <c r="BE14" s="2101">
        <v>33.223300000000002</v>
      </c>
      <c r="BF14" s="2101">
        <v>33.424599999999998</v>
      </c>
      <c r="BG14" s="2101">
        <v>33.630299999999998</v>
      </c>
      <c r="BH14" s="2101">
        <v>33.241900000000001</v>
      </c>
      <c r="BI14" s="2101">
        <v>32.928400000000003</v>
      </c>
      <c r="BJ14" s="2101">
        <v>32.288200000000003</v>
      </c>
      <c r="BK14" s="2101">
        <v>31.929099999999998</v>
      </c>
      <c r="BL14" s="2101">
        <v>32.023899999999998</v>
      </c>
      <c r="BM14" s="2101">
        <v>31.774100000000001</v>
      </c>
      <c r="BN14" s="2101">
        <v>31.686900000000001</v>
      </c>
      <c r="BO14" s="2101">
        <v>31.081499999999998</v>
      </c>
      <c r="BP14" s="2101">
        <v>30.901299999999999</v>
      </c>
      <c r="BQ14" s="2101">
        <v>30.527000000000001</v>
      </c>
      <c r="BR14" s="2101">
        <v>29.049900000000001</v>
      </c>
      <c r="BS14" s="2101">
        <v>29.220500000000001</v>
      </c>
      <c r="BT14" s="2101">
        <v>28.053999999999998</v>
      </c>
      <c r="BU14" s="2101">
        <v>26.780799999999999</v>
      </c>
      <c r="BV14" s="2101">
        <v>26.6051</v>
      </c>
      <c r="BW14" s="2101">
        <v>28.183700000000002</v>
      </c>
      <c r="BX14" s="2101">
        <v>27.7088</v>
      </c>
      <c r="BY14" s="2101">
        <v>27.177299999999999</v>
      </c>
      <c r="BZ14" s="2101">
        <v>28.766400000000001</v>
      </c>
      <c r="CA14" s="2101">
        <v>28.901900000000001</v>
      </c>
      <c r="CB14" s="2101">
        <v>32.505499999999998</v>
      </c>
      <c r="CC14" s="2101">
        <v>32.383499999999998</v>
      </c>
      <c r="CD14" s="2101">
        <v>32.446300000000001</v>
      </c>
      <c r="CE14" s="2101">
        <v>33.317</v>
      </c>
      <c r="CF14" s="2101">
        <v>34.681100000000001</v>
      </c>
      <c r="CG14" s="2101">
        <v>34.050600000000003</v>
      </c>
      <c r="CH14" s="2101">
        <v>34.295999999999999</v>
      </c>
      <c r="CI14" s="2101">
        <v>33.1843</v>
      </c>
      <c r="CJ14" s="2101">
        <v>33.032400000000003</v>
      </c>
      <c r="CK14" s="2101">
        <v>32.719000000000001</v>
      </c>
      <c r="CL14" s="2101">
        <v>32.546700000000001</v>
      </c>
      <c r="CM14" s="2101">
        <v>31.5246</v>
      </c>
      <c r="CN14" s="2101">
        <v>31.084399999999999</v>
      </c>
      <c r="CO14" s="2101">
        <v>30.486699999999999</v>
      </c>
      <c r="CP14" s="2101">
        <v>34.206000000000003</v>
      </c>
      <c r="CQ14" s="2101">
        <v>31.098413933076927</v>
      </c>
      <c r="CR14" s="2101">
        <v>31.691057399999998</v>
      </c>
      <c r="CS14" s="2101">
        <v>30.924607939999998</v>
      </c>
      <c r="CT14" s="2101">
        <v>30.510382406428576</v>
      </c>
      <c r="CU14" s="2101">
        <v>31.298728171071428</v>
      </c>
      <c r="CV14" s="2101">
        <v>31.171405866428568</v>
      </c>
      <c r="CW14" s="2101">
        <v>30.495615851785715</v>
      </c>
      <c r="CX14" s="2101">
        <v>30.221834158571429</v>
      </c>
      <c r="CY14" s="2101">
        <v>29.437642964285711</v>
      </c>
      <c r="CZ14" s="2101">
        <v>28.309520411071425</v>
      </c>
      <c r="DA14" s="2101">
        <v>28.633557865714288</v>
      </c>
      <c r="DB14" s="2101">
        <v>28.897772164999999</v>
      </c>
      <c r="DC14" s="2101">
        <v>28.670885417857143</v>
      </c>
      <c r="DD14" s="2101">
        <v>28.550806060714283</v>
      </c>
      <c r="DE14" s="2101">
        <v>29.588867412142861</v>
      </c>
      <c r="DF14" s="2101">
        <v>29.426150412142853</v>
      </c>
      <c r="DG14" s="2101">
        <v>29.811181982142852</v>
      </c>
      <c r="DH14" s="2101">
        <v>30.044272552857141</v>
      </c>
      <c r="DI14" s="2101">
        <v>29.734324928571425</v>
      </c>
      <c r="DJ14" s="2101">
        <v>29.492417607142862</v>
      </c>
      <c r="DK14" s="2101">
        <v>29.576342892857145</v>
      </c>
      <c r="DL14" s="2101">
        <v>29.638123822857136</v>
      </c>
      <c r="DM14" s="2101">
        <v>30.495616589285721</v>
      </c>
      <c r="DN14" s="2101">
        <v>31.517259767857144</v>
      </c>
      <c r="DO14" s="2101">
        <v>31.602478607142853</v>
      </c>
      <c r="DP14" s="2101">
        <v>31.095365642857143</v>
      </c>
      <c r="DQ14" s="2101">
        <v>30.958002892857138</v>
      </c>
      <c r="DR14" s="2101">
        <v>31.488185839285709</v>
      </c>
      <c r="DS14" s="2101">
        <v>31.369702410714286</v>
      </c>
      <c r="DT14" s="2101">
        <v>31.019555</v>
      </c>
      <c r="DU14" s="2101">
        <v>30.764621428571427</v>
      </c>
      <c r="DV14" s="2101">
        <v>31.144433571428571</v>
      </c>
      <c r="DW14" s="2101">
        <v>31.512893214285715</v>
      </c>
      <c r="DX14" s="2101">
        <v>31.359302499999995</v>
      </c>
      <c r="DY14" s="2101">
        <v>31.460323214285715</v>
      </c>
      <c r="DZ14" s="2101">
        <v>31.397255714285713</v>
      </c>
      <c r="EA14" s="2101">
        <v>31.29974285714286</v>
      </c>
      <c r="EB14" s="2101">
        <v>31.289606785714287</v>
      </c>
      <c r="EC14" s="2101">
        <v>31.063426428571436</v>
      </c>
      <c r="ED14" s="2101">
        <v>30.695694000000003</v>
      </c>
      <c r="EE14" s="2101">
        <v>30.848288999999998</v>
      </c>
      <c r="EF14" s="2101">
        <v>30.594651428571431</v>
      </c>
      <c r="EG14" s="2101">
        <v>30.699379642857146</v>
      </c>
      <c r="EH14" s="2101">
        <v>30.636903571428572</v>
      </c>
      <c r="EI14" s="2101">
        <v>30.61483464285714</v>
      </c>
      <c r="EJ14" s="2101">
        <v>30.532384714285719</v>
      </c>
      <c r="EK14" s="2101">
        <v>30.724977142857146</v>
      </c>
      <c r="EL14" s="2101">
        <v>30.710060499999994</v>
      </c>
      <c r="EM14" s="2101">
        <v>30.907627796571425</v>
      </c>
      <c r="EN14" s="2101">
        <v>31.164286348999998</v>
      </c>
      <c r="EO14" s="2101">
        <v>31.730047428571428</v>
      </c>
      <c r="EP14" s="2101">
        <v>31.747250407142854</v>
      </c>
      <c r="EQ14" s="2101">
        <v>31.903080589285715</v>
      </c>
      <c r="ER14" s="2101">
        <v>32.097679571428571</v>
      </c>
      <c r="ES14" s="2101">
        <v>33.123232842857142</v>
      </c>
      <c r="ET14" s="2101">
        <v>33.661349539285716</v>
      </c>
      <c r="EU14" s="2101">
        <v>36.814109928571433</v>
      </c>
      <c r="EV14" s="2101">
        <v>35.702300000000001</v>
      </c>
      <c r="EW14" s="2101">
        <v>35.877392857142858</v>
      </c>
      <c r="EX14" s="2101">
        <v>35.744807142857098</v>
      </c>
      <c r="EY14" s="2101">
        <v>36.0229</v>
      </c>
      <c r="EZ14" s="2101">
        <v>35.800971428571401</v>
      </c>
      <c r="FA14" s="2101">
        <v>36.150064285714301</v>
      </c>
      <c r="FB14" s="2101">
        <v>36.5837</v>
      </c>
      <c r="FC14" s="2101">
        <v>36.865000000000002</v>
      </c>
      <c r="FD14" s="2101">
        <v>36.531199999999998</v>
      </c>
      <c r="FE14" s="2101">
        <v>36.616900000000001</v>
      </c>
      <c r="FF14" s="2101">
        <v>36.545900000000003</v>
      </c>
      <c r="FG14" s="2101">
        <v>35.995600000000003</v>
      </c>
      <c r="FH14" s="2101">
        <v>35.8185</v>
      </c>
      <c r="FI14" s="2101">
        <v>36.176699999999997</v>
      </c>
      <c r="FJ14" s="2101">
        <v>36.445599999999999</v>
      </c>
      <c r="FK14" s="2101">
        <v>36.415999999999997</v>
      </c>
      <c r="FL14" s="2101">
        <v>36.211399999999998</v>
      </c>
      <c r="FM14" s="2101">
        <v>36.305799999999998</v>
      </c>
      <c r="FN14" s="2101">
        <v>36.522300000000001</v>
      </c>
      <c r="FO14" s="2101">
        <v>36.749899999999997</v>
      </c>
      <c r="FP14" s="2101">
        <v>36.8155</v>
      </c>
      <c r="FQ14" s="2101">
        <v>36.4724</v>
      </c>
      <c r="FR14" s="2101">
        <v>36.432200000000002</v>
      </c>
      <c r="FS14" s="2101">
        <v>36.278599999999997</v>
      </c>
      <c r="FT14" s="2101">
        <v>35.915100000000002</v>
      </c>
      <c r="FU14" s="2101">
        <v>35.539400000000001</v>
      </c>
      <c r="FV14" s="2101">
        <v>35.2395</v>
      </c>
      <c r="FW14" s="2101">
        <v>34.428400000000003</v>
      </c>
      <c r="FX14" s="2101">
        <v>33.698900000000002</v>
      </c>
      <c r="FY14" s="2101">
        <v>34.591200000000001</v>
      </c>
      <c r="FZ14" s="2101">
        <v>34.972900000000003</v>
      </c>
      <c r="GA14" s="2101">
        <v>34.556800000000003</v>
      </c>
      <c r="GB14" s="2101">
        <v>34.346400000000003</v>
      </c>
      <c r="GC14" s="2101">
        <v>33.329500000000003</v>
      </c>
      <c r="GD14" s="2101">
        <v>33.771099999999997</v>
      </c>
      <c r="GE14" s="2101">
        <v>34.098799999999997</v>
      </c>
      <c r="GF14" s="2101">
        <v>34.742100000000001</v>
      </c>
      <c r="GG14" s="2101">
        <v>35.031399999999998</v>
      </c>
      <c r="GH14" s="2101">
        <v>35.237900000000003</v>
      </c>
      <c r="GI14" s="2101">
        <v>34.724299999999999</v>
      </c>
      <c r="GJ14" s="2101">
        <v>34.7971</v>
      </c>
      <c r="GK14" s="2101">
        <v>34.843600000000002</v>
      </c>
      <c r="GL14" s="2101">
        <v>35.168599999999998</v>
      </c>
      <c r="GM14" s="2101">
        <v>34.924300000000002</v>
      </c>
      <c r="GN14" s="2101">
        <v>34.814300000000003</v>
      </c>
      <c r="GO14" s="2101">
        <v>34.650700000000001</v>
      </c>
      <c r="GP14" s="2101">
        <v>34.608600000000003</v>
      </c>
      <c r="GQ14" s="2101">
        <v>35.361400000000003</v>
      </c>
      <c r="GR14" s="2101">
        <v>35.529299999999999</v>
      </c>
      <c r="GS14" s="2101">
        <v>36.097900000000003</v>
      </c>
      <c r="GT14" s="2101">
        <v>35.998600000000003</v>
      </c>
      <c r="GU14" s="2101">
        <v>36.563600000000001</v>
      </c>
      <c r="GV14" s="2101">
        <v>36.618600000000001</v>
      </c>
      <c r="GW14" s="2101">
        <v>36.92</v>
      </c>
      <c r="GX14" s="2101">
        <v>36.7121</v>
      </c>
      <c r="GY14" s="2101">
        <v>37.0886</v>
      </c>
      <c r="GZ14" s="2101">
        <v>36.8279</v>
      </c>
      <c r="HA14" s="2101">
        <v>37.227899999999998</v>
      </c>
      <c r="HB14" s="2101">
        <v>37.862900000000003</v>
      </c>
      <c r="HC14" s="2102">
        <v>39.722099999999998</v>
      </c>
      <c r="HD14" s="2101">
        <v>40.508600000000001</v>
      </c>
      <c r="HE14" s="2101">
        <v>40.474299999999999</v>
      </c>
      <c r="HF14" s="2102">
        <v>40.609299999999998</v>
      </c>
      <c r="HG14" s="2101">
        <v>40.314300000000003</v>
      </c>
      <c r="HH14" s="2101">
        <v>40.181399999999996</v>
      </c>
      <c r="HI14" s="2101">
        <v>40.334299999999999</v>
      </c>
      <c r="HJ14" s="2101">
        <v>40.472900000000003</v>
      </c>
      <c r="HK14" s="2101">
        <v>40.346400000000003</v>
      </c>
      <c r="HL14" s="2101">
        <v>39.854999999999997</v>
      </c>
      <c r="HM14" s="2101">
        <v>40.06</v>
      </c>
      <c r="HN14" s="2101">
        <v>40.211399999999998</v>
      </c>
      <c r="HO14" s="2101">
        <v>40.905700000000003</v>
      </c>
      <c r="HP14" s="2101">
        <v>40.765700000000002</v>
      </c>
      <c r="HQ14" s="2101">
        <v>40.965000000000003</v>
      </c>
      <c r="HR14" s="2101">
        <v>43.034999999999997</v>
      </c>
      <c r="HS14" s="2101">
        <v>43.024999999999999</v>
      </c>
      <c r="HT14" s="2101">
        <v>43</v>
      </c>
      <c r="HU14" s="2101">
        <v>43.064300000000003</v>
      </c>
      <c r="HV14" s="2101">
        <v>43.250700000000002</v>
      </c>
      <c r="HW14" s="2101">
        <v>43.631399999999999</v>
      </c>
      <c r="HX14" s="2101">
        <v>43.875</v>
      </c>
      <c r="HY14" s="2101">
        <v>43.7393</v>
      </c>
      <c r="HZ14" s="2101">
        <v>44.397100000000002</v>
      </c>
      <c r="IA14" s="2101">
        <v>44.854300000000002</v>
      </c>
      <c r="IB14" s="2101">
        <v>43.46</v>
      </c>
      <c r="IC14" s="2101">
        <v>43.91</v>
      </c>
      <c r="ID14" s="2101">
        <v>45.819299999999998</v>
      </c>
      <c r="IE14" s="2101">
        <v>45.732100000000003</v>
      </c>
    </row>
    <row r="15" spans="1:239" ht="21" customHeight="1" x14ac:dyDescent="0.3">
      <c r="A15" s="2100" t="s">
        <v>4949</v>
      </c>
      <c r="B15" s="2101">
        <v>43.18</v>
      </c>
      <c r="C15" s="2104">
        <v>44.386000000000003</v>
      </c>
      <c r="D15" s="2104">
        <v>44.524999999999999</v>
      </c>
      <c r="E15" s="2104">
        <v>46.073999999999998</v>
      </c>
      <c r="F15" s="2104">
        <v>47.101999999999997</v>
      </c>
      <c r="G15" s="2104">
        <v>46.304000000000002</v>
      </c>
      <c r="H15" s="2104">
        <v>46.771000000000001</v>
      </c>
      <c r="I15" s="2101">
        <v>46.61</v>
      </c>
      <c r="J15" s="2101">
        <v>46.116999999999997</v>
      </c>
      <c r="K15" s="2101">
        <v>47.216000000000001</v>
      </c>
      <c r="L15" s="2101">
        <v>47.295000000000002</v>
      </c>
      <c r="M15" s="2101">
        <v>44.259</v>
      </c>
      <c r="N15" s="2101">
        <v>43.691000000000003</v>
      </c>
      <c r="O15" s="2101">
        <v>44.118000000000002</v>
      </c>
      <c r="P15" s="2101">
        <v>45.951000000000001</v>
      </c>
      <c r="Q15" s="2101">
        <v>48.694000000000003</v>
      </c>
      <c r="R15" s="2101">
        <v>48.04</v>
      </c>
      <c r="S15" s="2101">
        <v>46.353999999999999</v>
      </c>
      <c r="T15" s="2101">
        <v>48.322000000000003</v>
      </c>
      <c r="U15" s="2101">
        <v>48.853000000000002</v>
      </c>
      <c r="V15" s="2101">
        <v>48.627000000000002</v>
      </c>
      <c r="W15" s="2101">
        <v>47.731999999999999</v>
      </c>
      <c r="X15" s="2101">
        <v>47.548000000000002</v>
      </c>
      <c r="Y15" s="2101">
        <v>48.542000000000002</v>
      </c>
      <c r="Z15" s="2101">
        <v>49.323999999999998</v>
      </c>
      <c r="AA15" s="2101">
        <v>49.692</v>
      </c>
      <c r="AB15" s="2101">
        <v>52.329000000000001</v>
      </c>
      <c r="AC15" s="2101">
        <v>51.55</v>
      </c>
      <c r="AD15" s="2101">
        <v>52.045000000000002</v>
      </c>
      <c r="AE15" s="2101">
        <v>51.734000000000002</v>
      </c>
      <c r="AF15" s="2101">
        <v>51.884</v>
      </c>
      <c r="AG15" s="2101">
        <v>52.762</v>
      </c>
      <c r="AH15" s="2101">
        <v>54.296999999999997</v>
      </c>
      <c r="AI15" s="2101">
        <v>54.890999999999998</v>
      </c>
      <c r="AJ15" s="2101">
        <v>54.314999999999998</v>
      </c>
      <c r="AK15" s="2101">
        <v>55.073</v>
      </c>
      <c r="AL15" s="2101">
        <v>55.978999999999999</v>
      </c>
      <c r="AM15" s="2101">
        <v>53.478000000000002</v>
      </c>
      <c r="AN15" s="2101">
        <v>53.539000000000001</v>
      </c>
      <c r="AO15" s="2101">
        <v>52.404000000000003</v>
      </c>
      <c r="AP15" s="2101">
        <v>53.588000000000001</v>
      </c>
      <c r="AQ15" s="2101">
        <v>53.716000000000001</v>
      </c>
      <c r="AR15" s="2101">
        <v>54.262999999999998</v>
      </c>
      <c r="AS15" s="2101">
        <v>52.902000000000001</v>
      </c>
      <c r="AT15" s="2101">
        <v>53.271999999999998</v>
      </c>
      <c r="AU15" s="2101">
        <v>54.683</v>
      </c>
      <c r="AV15" s="2101">
        <v>53.929000000000002</v>
      </c>
      <c r="AW15" s="2101">
        <v>54.22</v>
      </c>
      <c r="AX15" s="2101">
        <v>56.003</v>
      </c>
      <c r="AY15" s="2101">
        <v>58.566000000000003</v>
      </c>
      <c r="AZ15" s="2101">
        <v>57.018999999999998</v>
      </c>
      <c r="BA15" s="2101">
        <v>59.027999999999999</v>
      </c>
      <c r="BB15" s="2101">
        <v>62.463000000000001</v>
      </c>
      <c r="BC15" s="2101">
        <v>62.011000000000003</v>
      </c>
      <c r="BD15" s="2101">
        <v>63.615000000000002</v>
      </c>
      <c r="BE15" s="2101">
        <v>66.048000000000002</v>
      </c>
      <c r="BF15" s="2101">
        <v>66.947999999999993</v>
      </c>
      <c r="BG15" s="2101">
        <v>66.697999999999993</v>
      </c>
      <c r="BH15" s="2101">
        <v>65.614000000000004</v>
      </c>
      <c r="BI15" s="2101">
        <v>64.734999999999999</v>
      </c>
      <c r="BJ15" s="2101">
        <v>64.495999999999995</v>
      </c>
      <c r="BK15" s="2101">
        <v>62.920999999999999</v>
      </c>
      <c r="BL15" s="2101">
        <v>64.143000000000001</v>
      </c>
      <c r="BM15" s="2101">
        <v>64.445999999999998</v>
      </c>
      <c r="BN15" s="2101">
        <v>63.834200000000003</v>
      </c>
      <c r="BO15" s="2101">
        <v>62.857300000000002</v>
      </c>
      <c r="BP15" s="2101">
        <v>63.932000000000002</v>
      </c>
      <c r="BQ15" s="2101">
        <v>62.945999999999998</v>
      </c>
      <c r="BR15" s="2101">
        <v>57.971699999999998</v>
      </c>
      <c r="BS15" s="2101">
        <v>58.133299999999998</v>
      </c>
      <c r="BT15" s="2101">
        <v>55.6599</v>
      </c>
      <c r="BU15" s="2101">
        <v>53.235599999999998</v>
      </c>
      <c r="BV15" s="2101">
        <v>52.2166</v>
      </c>
      <c r="BW15" s="2101">
        <v>55.817300000000003</v>
      </c>
      <c r="BX15" s="2101">
        <v>55.3277</v>
      </c>
      <c r="BY15" s="2101">
        <v>53.9086</v>
      </c>
      <c r="BZ15" s="2101">
        <v>52.817399999999999</v>
      </c>
      <c r="CA15" s="2101">
        <v>52.112699999999997</v>
      </c>
      <c r="CB15" s="2101">
        <v>53.389299999999999</v>
      </c>
      <c r="CC15" s="2101">
        <v>50.124200000000002</v>
      </c>
      <c r="CD15" s="2101">
        <v>47.036299999999997</v>
      </c>
      <c r="CE15" s="2101">
        <v>47.578200000000002</v>
      </c>
      <c r="CF15" s="2101">
        <v>49.756799999999998</v>
      </c>
      <c r="CG15" s="2101">
        <v>48.8322</v>
      </c>
      <c r="CH15" s="2101">
        <v>50.966900000000003</v>
      </c>
      <c r="CI15" s="2101">
        <v>53.001100000000001</v>
      </c>
      <c r="CJ15" s="2101">
        <v>54.921500000000002</v>
      </c>
      <c r="CK15" s="2101">
        <v>54.136899999999997</v>
      </c>
      <c r="CL15" s="2101">
        <v>52.886899999999997</v>
      </c>
      <c r="CM15" s="2101">
        <v>50.505400000000002</v>
      </c>
      <c r="CN15" s="2101">
        <v>51.4604</v>
      </c>
      <c r="CO15" s="2101">
        <v>50.496299999999998</v>
      </c>
      <c r="CP15" s="2101">
        <v>49.55</v>
      </c>
      <c r="CQ15" s="2101">
        <v>48.587814802792302</v>
      </c>
      <c r="CR15" s="2101">
        <v>48.981586617321433</v>
      </c>
      <c r="CS15" s="2101">
        <v>48.966664830478564</v>
      </c>
      <c r="CT15" s="2101">
        <v>48.637702474021424</v>
      </c>
      <c r="CU15" s="2101">
        <v>48.625294256664276</v>
      </c>
      <c r="CV15" s="2101">
        <v>48.12643753362142</v>
      </c>
      <c r="CW15" s="2101">
        <v>48.370444436303565</v>
      </c>
      <c r="CX15" s="2101">
        <v>48.661779718099993</v>
      </c>
      <c r="CY15" s="2101">
        <v>47.340736482496425</v>
      </c>
      <c r="CZ15" s="2101">
        <v>47.190617604623206</v>
      </c>
      <c r="DA15" s="2101">
        <v>47.380979298199989</v>
      </c>
      <c r="DB15" s="2101">
        <v>46.549084587582136</v>
      </c>
      <c r="DC15" s="2101">
        <v>46.872216986271432</v>
      </c>
      <c r="DD15" s="2101">
        <v>46.860547210771422</v>
      </c>
      <c r="DE15" s="2101">
        <v>46.209313203796412</v>
      </c>
      <c r="DF15" s="2101">
        <v>47.012618907300002</v>
      </c>
      <c r="DG15" s="2101">
        <v>46.467314002428566</v>
      </c>
      <c r="DH15" s="2101">
        <v>46.292920075242861</v>
      </c>
      <c r="DI15" s="2101">
        <v>46.765990060400007</v>
      </c>
      <c r="DJ15" s="2101">
        <v>46.955281256471423</v>
      </c>
      <c r="DK15" s="2101">
        <v>47.236627918985711</v>
      </c>
      <c r="DL15" s="2101">
        <v>48.2266464617</v>
      </c>
      <c r="DM15" s="2101">
        <v>47.181287631271424</v>
      </c>
      <c r="DN15" s="2101">
        <v>49.111795523014294</v>
      </c>
      <c r="DO15" s="2101">
        <v>49.63146250165714</v>
      </c>
      <c r="DP15" s="2101">
        <v>49.102599088457147</v>
      </c>
      <c r="DQ15" s="2101">
        <v>50.330642255371437</v>
      </c>
      <c r="DR15" s="2101">
        <v>50.629900554928568</v>
      </c>
      <c r="DS15" s="2101">
        <v>50.352595541100008</v>
      </c>
      <c r="DT15" s="2101">
        <v>50.113020677514285</v>
      </c>
      <c r="DU15" s="2101">
        <v>48.579095241225716</v>
      </c>
      <c r="DV15" s="2101">
        <v>47.207986411474288</v>
      </c>
      <c r="DW15" s="2101">
        <v>47.915250278286997</v>
      </c>
      <c r="DX15" s="2101">
        <v>48.583635174580913</v>
      </c>
      <c r="DY15" s="2101">
        <v>47.913722834848215</v>
      </c>
      <c r="DZ15" s="2101">
        <v>47.96572247854386</v>
      </c>
      <c r="EA15" s="2101">
        <v>47.653405013778219</v>
      </c>
      <c r="EB15" s="2101">
        <v>48.541106597875583</v>
      </c>
      <c r="EC15" s="2101">
        <v>50.168646486396469</v>
      </c>
      <c r="ED15" s="2101">
        <v>49.056532251360579</v>
      </c>
      <c r="EE15" s="2101">
        <v>50.342079243689867</v>
      </c>
      <c r="EF15" s="2101">
        <v>50.325583764873144</v>
      </c>
      <c r="EG15" s="2101">
        <v>50.72126809093561</v>
      </c>
      <c r="EH15" s="2101">
        <v>51.004097996633398</v>
      </c>
      <c r="EI15" s="2101">
        <v>50.735561352640353</v>
      </c>
      <c r="EJ15" s="2101">
        <v>51.252853766102774</v>
      </c>
      <c r="EK15" s="2101">
        <v>51.289893658692144</v>
      </c>
      <c r="EL15" s="2101">
        <v>52.172424024731058</v>
      </c>
      <c r="EM15" s="2101">
        <v>52.169690267036849</v>
      </c>
      <c r="EN15" s="2101">
        <v>51.626303118861593</v>
      </c>
      <c r="EO15" s="2101">
        <v>51.628338585041242</v>
      </c>
      <c r="EP15" s="2101">
        <v>50.772412170343372</v>
      </c>
      <c r="EQ15" s="2101">
        <v>50.118145790247247</v>
      </c>
      <c r="ER15" s="2101">
        <v>49.940272977390698</v>
      </c>
      <c r="ES15" s="2101">
        <v>49.93993427772142</v>
      </c>
      <c r="ET15" s="2101">
        <v>52.027201670143597</v>
      </c>
      <c r="EU15" s="2101">
        <v>54.543888858919495</v>
      </c>
      <c r="EV15" s="2101">
        <v>55.057200000000002</v>
      </c>
      <c r="EW15" s="2101">
        <v>55.000778571428569</v>
      </c>
      <c r="EX15" s="2101">
        <v>56.199135714285703</v>
      </c>
      <c r="EY15" s="2101">
        <v>56.227649999999997</v>
      </c>
      <c r="EZ15" s="2101">
        <v>55.235821428571398</v>
      </c>
      <c r="FA15" s="2101">
        <v>54.813821428571401</v>
      </c>
      <c r="FB15" s="2101">
        <v>56.055199999999999</v>
      </c>
      <c r="FC15" s="2101">
        <v>55.4039</v>
      </c>
      <c r="FD15" s="2101">
        <v>54.146799999999999</v>
      </c>
      <c r="FE15" s="2101">
        <v>52.590899999999998</v>
      </c>
      <c r="FF15" s="2101">
        <v>50.658299999999997</v>
      </c>
      <c r="FG15" s="2101">
        <v>51.6297</v>
      </c>
      <c r="FH15" s="2101">
        <v>52.458300000000001</v>
      </c>
      <c r="FI15" s="2101">
        <v>53.108699999999999</v>
      </c>
      <c r="FJ15" s="2101">
        <v>48.970799999999997</v>
      </c>
      <c r="FK15" s="2101">
        <v>48.079500000000003</v>
      </c>
      <c r="FL15" s="2101">
        <v>47.506399999999999</v>
      </c>
      <c r="FM15" s="2101">
        <v>47.102800000000002</v>
      </c>
      <c r="FN15" s="2101">
        <v>44.533999999999999</v>
      </c>
      <c r="FO15" s="2101">
        <v>45.888199999999998</v>
      </c>
      <c r="FP15" s="2101">
        <v>45.218600000000002</v>
      </c>
      <c r="FQ15" s="2101">
        <v>45.644300000000001</v>
      </c>
      <c r="FR15" s="2101">
        <v>45.299599999999998</v>
      </c>
      <c r="FS15" s="2101">
        <v>45.284700000000001</v>
      </c>
      <c r="FT15" s="2101">
        <v>46.363900000000001</v>
      </c>
      <c r="FU15" s="2101">
        <v>45.545499999999997</v>
      </c>
      <c r="FV15" s="2101">
        <v>45.868099999999998</v>
      </c>
      <c r="FW15" s="2101">
        <v>45.1556</v>
      </c>
      <c r="FX15" s="2101">
        <v>43.507599999999996</v>
      </c>
      <c r="FY15" s="2101">
        <v>46.338200000000001</v>
      </c>
      <c r="FZ15" s="2101">
        <v>46.141399999999997</v>
      </c>
      <c r="GA15" s="2101">
        <v>46.517000000000003</v>
      </c>
      <c r="GB15" s="2101">
        <v>46.183199999999999</v>
      </c>
      <c r="GC15" s="2101">
        <v>46.766300000000001</v>
      </c>
      <c r="GD15" s="2101">
        <v>46.901800000000001</v>
      </c>
      <c r="GE15" s="2101">
        <v>47.8337</v>
      </c>
      <c r="GF15" s="2101">
        <v>47.8977</v>
      </c>
      <c r="GG15" s="2101">
        <v>46.5396</v>
      </c>
      <c r="GH15" s="2101">
        <v>46.155200000000001</v>
      </c>
      <c r="GI15" s="2101">
        <v>45.529800000000002</v>
      </c>
      <c r="GJ15" s="2101">
        <v>45.222299999999997</v>
      </c>
      <c r="GK15" s="2101">
        <v>45.5184</v>
      </c>
      <c r="GL15" s="2101">
        <v>44.631599999999999</v>
      </c>
      <c r="GM15" s="2101">
        <v>44.569699999999997</v>
      </c>
      <c r="GN15" s="2101">
        <v>44.1036</v>
      </c>
      <c r="GO15" s="2101">
        <v>45.424199999999999</v>
      </c>
      <c r="GP15" s="2101">
        <v>45.9634</v>
      </c>
      <c r="GQ15" s="2101">
        <v>46.1496</v>
      </c>
      <c r="GR15" s="2101">
        <v>45.932000000000002</v>
      </c>
      <c r="GS15" s="2101">
        <v>45.470100000000002</v>
      </c>
      <c r="GT15" s="2101">
        <v>45.566899999999997</v>
      </c>
      <c r="GU15" s="2101">
        <v>44.402799999999999</v>
      </c>
      <c r="GV15" s="2101">
        <v>44.573900000000002</v>
      </c>
      <c r="GW15" s="2101">
        <v>45.351799999999997</v>
      </c>
      <c r="GX15" s="2101">
        <v>47.456200000000003</v>
      </c>
      <c r="GY15" s="2101">
        <v>47.874099999999999</v>
      </c>
      <c r="GZ15" s="2101">
        <v>48.296500000000002</v>
      </c>
      <c r="HA15" s="2101">
        <v>48.731299999999997</v>
      </c>
      <c r="HB15" s="2101">
        <v>48.740299999999998</v>
      </c>
      <c r="HC15" s="2102">
        <v>49.059100000000001</v>
      </c>
      <c r="HD15" s="2101">
        <v>50.564</v>
      </c>
      <c r="HE15" s="2101">
        <v>49.980200000000004</v>
      </c>
      <c r="HF15" s="2102">
        <v>50.048999999999999</v>
      </c>
      <c r="HG15" s="2101">
        <v>52.932499999999997</v>
      </c>
      <c r="HH15" s="2101">
        <v>53.704700000000003</v>
      </c>
      <c r="HI15" s="2101">
        <v>51.9208</v>
      </c>
      <c r="HJ15" s="2101">
        <v>52.409399999999998</v>
      </c>
      <c r="HK15" s="2101">
        <v>53.884599999999999</v>
      </c>
      <c r="HL15" s="2101">
        <v>54.3643</v>
      </c>
      <c r="HM15" s="2101">
        <v>54.996000000000002</v>
      </c>
      <c r="HN15" s="2101">
        <v>56.257599999999996</v>
      </c>
      <c r="HO15" s="2101">
        <v>56.26</v>
      </c>
      <c r="HP15" s="2101">
        <v>56.973700000000001</v>
      </c>
      <c r="HQ15" s="2101">
        <v>58.241500000000002</v>
      </c>
      <c r="HR15" s="2101">
        <v>59.7547</v>
      </c>
      <c r="HS15" s="2101">
        <v>60.161700000000003</v>
      </c>
      <c r="HT15" s="2101">
        <v>59.367199999999997</v>
      </c>
      <c r="HU15" s="2101">
        <v>58.078899999999997</v>
      </c>
      <c r="HV15" s="2101">
        <v>59.782800000000002</v>
      </c>
      <c r="HW15" s="2101">
        <v>58.255499999999998</v>
      </c>
      <c r="HX15" s="2101">
        <v>59.350099999999998</v>
      </c>
      <c r="HY15" s="2101">
        <v>58.868099999999998</v>
      </c>
      <c r="HZ15" s="2101">
        <v>59.457700000000003</v>
      </c>
      <c r="IA15" s="2101">
        <v>59.050800000000002</v>
      </c>
      <c r="IB15" s="2101">
        <v>54.472700000000003</v>
      </c>
      <c r="IC15" s="2101">
        <v>55.599499999999999</v>
      </c>
      <c r="ID15" s="2101">
        <v>55.808799999999998</v>
      </c>
      <c r="IE15" s="2101">
        <v>56.057499999999997</v>
      </c>
    </row>
    <row r="16" spans="1:239" ht="21" customHeight="1" x14ac:dyDescent="0.3">
      <c r="A16" s="2100" t="s">
        <v>3624</v>
      </c>
      <c r="B16" s="2101">
        <v>26.338999999999999</v>
      </c>
      <c r="C16" s="2101">
        <v>27.518699999999999</v>
      </c>
      <c r="D16" s="2101">
        <v>28.536300000000001</v>
      </c>
      <c r="E16" s="2101">
        <v>29.829899999999999</v>
      </c>
      <c r="F16" s="2101">
        <v>29.496200000000002</v>
      </c>
      <c r="G16" s="2101">
        <v>29.462499999999999</v>
      </c>
      <c r="H16" s="2101">
        <v>29.4025</v>
      </c>
      <c r="I16" s="2101">
        <v>29.5045</v>
      </c>
      <c r="J16" s="2101">
        <v>29.545999999999999</v>
      </c>
      <c r="K16" s="2101">
        <v>30.859100000000002</v>
      </c>
      <c r="L16" s="2101">
        <v>30.937000000000001</v>
      </c>
      <c r="M16" s="2101">
        <v>30.142800000000001</v>
      </c>
      <c r="N16" s="2101">
        <v>30.0062</v>
      </c>
      <c r="O16" s="2101">
        <v>30.721</v>
      </c>
      <c r="P16" s="2101">
        <v>33.030999999999999</v>
      </c>
      <c r="Q16" s="2101">
        <v>33.676000000000002</v>
      </c>
      <c r="R16" s="2101">
        <v>33.713000000000001</v>
      </c>
      <c r="S16" s="2101">
        <v>31.965</v>
      </c>
      <c r="T16" s="2101">
        <v>33.642000000000003</v>
      </c>
      <c r="U16" s="2101">
        <v>33.475999999999999</v>
      </c>
      <c r="V16" s="2101">
        <v>33.796999999999997</v>
      </c>
      <c r="W16" s="2101">
        <v>33.689300000000003</v>
      </c>
      <c r="X16" s="2101">
        <v>32.340000000000003</v>
      </c>
      <c r="Y16" s="2101">
        <v>32.271000000000001</v>
      </c>
      <c r="Z16" s="2101">
        <v>32.844099999999997</v>
      </c>
      <c r="AA16" s="2101">
        <v>33.470300000000002</v>
      </c>
      <c r="AB16" s="2101">
        <v>34.741999999999997</v>
      </c>
      <c r="AC16" s="2101">
        <v>34.414999999999999</v>
      </c>
      <c r="AD16" s="2101">
        <v>34.444000000000003</v>
      </c>
      <c r="AE16" s="2101">
        <v>34.755000000000003</v>
      </c>
      <c r="AF16" s="2101">
        <v>35.546500000000002</v>
      </c>
      <c r="AG16" s="2101">
        <v>36.704000000000001</v>
      </c>
      <c r="AH16" s="2101">
        <v>38.103999999999999</v>
      </c>
      <c r="AI16" s="2101">
        <v>38.814</v>
      </c>
      <c r="AJ16" s="2101">
        <v>37.548999999999999</v>
      </c>
      <c r="AK16" s="2101">
        <v>37.868000000000002</v>
      </c>
      <c r="AL16" s="2101">
        <v>37.916200000000003</v>
      </c>
      <c r="AM16" s="2101">
        <v>36.561100000000003</v>
      </c>
      <c r="AN16" s="2101">
        <v>35.816800000000001</v>
      </c>
      <c r="AO16" s="2101">
        <v>36.225999999999999</v>
      </c>
      <c r="AP16" s="2101">
        <v>36.662199999999999</v>
      </c>
      <c r="AQ16" s="2101">
        <v>36.7258</v>
      </c>
      <c r="AR16" s="2101">
        <v>36.864400000000003</v>
      </c>
      <c r="AS16" s="2101">
        <v>36.273400000000002</v>
      </c>
      <c r="AT16" s="2101">
        <v>36.654299999999999</v>
      </c>
      <c r="AU16" s="2101">
        <v>37.408700000000003</v>
      </c>
      <c r="AV16" s="2101">
        <v>36.766199999999998</v>
      </c>
      <c r="AW16" s="2101">
        <v>37.799599999999998</v>
      </c>
      <c r="AX16" s="2101">
        <v>38.997700000000002</v>
      </c>
      <c r="AY16" s="2101">
        <v>40.0535</v>
      </c>
      <c r="AZ16" s="2101">
        <v>39.732999999999997</v>
      </c>
      <c r="BA16" s="2101">
        <v>40.588200000000001</v>
      </c>
      <c r="BB16" s="2101">
        <v>42.280900000000003</v>
      </c>
      <c r="BC16" s="2101">
        <v>42.276699999999998</v>
      </c>
      <c r="BD16" s="2101">
        <v>42.838099999999997</v>
      </c>
      <c r="BE16" s="2101">
        <v>44.976599999999998</v>
      </c>
      <c r="BF16" s="2101">
        <v>45.2014</v>
      </c>
      <c r="BG16" s="2101">
        <v>44.018900000000002</v>
      </c>
      <c r="BH16" s="2101">
        <v>44.060600000000001</v>
      </c>
      <c r="BI16" s="2101">
        <v>43.934800000000003</v>
      </c>
      <c r="BJ16" s="2101">
        <v>44.017800000000001</v>
      </c>
      <c r="BK16" s="2101">
        <v>42.677900000000001</v>
      </c>
      <c r="BL16" s="2101">
        <v>43.055100000000003</v>
      </c>
      <c r="BM16" s="2101">
        <v>43.5075</v>
      </c>
      <c r="BN16" s="2101">
        <v>43.31</v>
      </c>
      <c r="BO16" s="2101">
        <v>44.014000000000003</v>
      </c>
      <c r="BP16" s="2101">
        <v>44.644500000000001</v>
      </c>
      <c r="BQ16" s="2101">
        <v>44.981000000000002</v>
      </c>
      <c r="BR16" s="2101">
        <v>42.744599999999998</v>
      </c>
      <c r="BS16" s="2101">
        <v>43.457900000000002</v>
      </c>
      <c r="BT16" s="2101">
        <v>42.442700000000002</v>
      </c>
      <c r="BU16" s="2101">
        <v>42.131100000000004</v>
      </c>
      <c r="BV16" s="2101">
        <v>41.3</v>
      </c>
      <c r="BW16" s="2101">
        <v>43.816899999999997</v>
      </c>
      <c r="BX16" s="2101">
        <v>43.8369</v>
      </c>
      <c r="BY16" s="2101">
        <v>42.416699999999999</v>
      </c>
      <c r="BZ16" s="2101">
        <v>42.512700000000002</v>
      </c>
      <c r="CA16" s="2101">
        <v>41.542099999999998</v>
      </c>
      <c r="CB16" s="2101">
        <v>41.881700000000002</v>
      </c>
      <c r="CC16" s="2101">
        <v>42.017099999999999</v>
      </c>
      <c r="CD16" s="2101">
        <v>45.8855</v>
      </c>
      <c r="CE16" s="2101">
        <v>43.244900000000001</v>
      </c>
      <c r="CF16" s="2101">
        <v>44.335299999999997</v>
      </c>
      <c r="CG16" s="2101">
        <v>45.1967</v>
      </c>
      <c r="CH16" s="2101">
        <v>45.727699999999999</v>
      </c>
      <c r="CI16" s="2101">
        <v>46.409599999999998</v>
      </c>
      <c r="CJ16" s="2101">
        <v>46.553400000000003</v>
      </c>
      <c r="CK16" s="2101">
        <v>46.226500000000001</v>
      </c>
      <c r="CL16" s="2101">
        <v>46.473300000000002</v>
      </c>
      <c r="CM16" s="2101">
        <v>46.006399999999999</v>
      </c>
      <c r="CN16" s="2101">
        <v>46.085799999999999</v>
      </c>
      <c r="CO16" s="2101">
        <v>45.865099999999998</v>
      </c>
      <c r="CP16" s="2101">
        <v>42.158999999999999</v>
      </c>
      <c r="CQ16" s="2101">
        <v>40.622972605876917</v>
      </c>
      <c r="CR16" s="2101">
        <v>40.087579830928568</v>
      </c>
      <c r="CS16" s="2101">
        <v>41.991412514764285</v>
      </c>
      <c r="CT16" s="2101">
        <v>42.374601034849995</v>
      </c>
      <c r="CU16" s="2101">
        <v>40.968014155464289</v>
      </c>
      <c r="CV16" s="2101">
        <v>41.46114882847143</v>
      </c>
      <c r="CW16" s="2101">
        <v>41.505838961249992</v>
      </c>
      <c r="CX16" s="2101">
        <v>41.59055171262856</v>
      </c>
      <c r="CY16" s="2101">
        <v>41.591498532192865</v>
      </c>
      <c r="CZ16" s="2101">
        <v>41.958064683475712</v>
      </c>
      <c r="DA16" s="2101">
        <v>41.162790416385725</v>
      </c>
      <c r="DB16" s="2101">
        <v>41.929360814999995</v>
      </c>
      <c r="DC16" s="2101">
        <v>41.108748995942854</v>
      </c>
      <c r="DD16" s="2101">
        <v>41.469267576242849</v>
      </c>
      <c r="DE16" s="2101">
        <v>40.051926928689284</v>
      </c>
      <c r="DF16" s="2101">
        <v>41.231816091221425</v>
      </c>
      <c r="DG16" s="2101">
        <v>39.73811034642857</v>
      </c>
      <c r="DH16" s="2101">
        <v>38.891305696657142</v>
      </c>
      <c r="DI16" s="2101">
        <v>39.216950931907142</v>
      </c>
      <c r="DJ16" s="2101">
        <v>39.755935543153569</v>
      </c>
      <c r="DK16" s="2101">
        <v>39.49447556677142</v>
      </c>
      <c r="DL16" s="2101">
        <v>39.25653294364286</v>
      </c>
      <c r="DM16" s="2101">
        <v>37.778190084602144</v>
      </c>
      <c r="DN16" s="2101">
        <v>39.623347659744645</v>
      </c>
      <c r="DO16" s="2101">
        <v>38.805086212804284</v>
      </c>
      <c r="DP16" s="2101">
        <v>38.929039212390009</v>
      </c>
      <c r="DQ16" s="2101">
        <v>40.039116003607141</v>
      </c>
      <c r="DR16" s="2101">
        <v>40.815382433249987</v>
      </c>
      <c r="DS16" s="2101">
        <v>40.787190317571422</v>
      </c>
      <c r="DT16" s="2101">
        <v>40.959065943753714</v>
      </c>
      <c r="DU16" s="2101">
        <v>41.667635898698862</v>
      </c>
      <c r="DV16" s="2101">
        <v>40.910784850588001</v>
      </c>
      <c r="DW16" s="2101">
        <v>40.417067676165935</v>
      </c>
      <c r="DX16" s="2101">
        <v>41.063542470582533</v>
      </c>
      <c r="DY16" s="2101">
        <v>41.032046511723209</v>
      </c>
      <c r="DZ16" s="2101">
        <v>41.014782706131861</v>
      </c>
      <c r="EA16" s="2101">
        <v>41.482777248362858</v>
      </c>
      <c r="EB16" s="2101">
        <v>41.468139454924597</v>
      </c>
      <c r="EC16" s="2101">
        <v>41.91562775355758</v>
      </c>
      <c r="ED16" s="2101">
        <v>41.98481148966755</v>
      </c>
      <c r="EE16" s="2101">
        <v>41.871151829096327</v>
      </c>
      <c r="EF16" s="2101">
        <v>42.109469035381949</v>
      </c>
      <c r="EG16" s="2101">
        <v>41.79894451240056</v>
      </c>
      <c r="EH16" s="2101">
        <v>41.888804510271434</v>
      </c>
      <c r="EI16" s="2101">
        <v>41.992796924623619</v>
      </c>
      <c r="EJ16" s="2101">
        <v>42.073712382800309</v>
      </c>
      <c r="EK16" s="2101">
        <v>41.690934236403209</v>
      </c>
      <c r="EL16" s="2101">
        <v>41.808072754420678</v>
      </c>
      <c r="EM16" s="2101">
        <v>41.30187515609429</v>
      </c>
      <c r="EN16" s="2101">
        <v>41.052703753629608</v>
      </c>
      <c r="EO16" s="2101">
        <v>40.313736930036661</v>
      </c>
      <c r="EP16" s="2101">
        <v>40.003648085912339</v>
      </c>
      <c r="EQ16" s="2101">
        <v>39.71930690080422</v>
      </c>
      <c r="ER16" s="2101">
        <v>39.017671124151313</v>
      </c>
      <c r="ES16" s="2101">
        <v>37.517692214466059</v>
      </c>
      <c r="ET16" s="2101">
        <v>37.78567505676876</v>
      </c>
      <c r="EU16" s="2101">
        <v>39.846689167127863</v>
      </c>
      <c r="EV16" s="2101">
        <v>39.6736</v>
      </c>
      <c r="EW16" s="2101">
        <v>39.295942857142855</v>
      </c>
      <c r="EX16" s="2101">
        <v>39.986150000000002</v>
      </c>
      <c r="EY16" s="2101">
        <v>39.430678571428601</v>
      </c>
      <c r="EZ16" s="2101">
        <v>40.297685714285699</v>
      </c>
      <c r="FA16" s="2101">
        <v>40.700814285714301</v>
      </c>
      <c r="FB16" s="2101">
        <v>40.186700000000002</v>
      </c>
      <c r="FC16" s="2101">
        <v>39.035400000000003</v>
      </c>
      <c r="FD16" s="2101">
        <v>39.929099999999998</v>
      </c>
      <c r="FE16" s="2101">
        <v>40.027200000000001</v>
      </c>
      <c r="FF16" s="2101">
        <v>39.921900000000001</v>
      </c>
      <c r="FG16" s="2101">
        <v>40.753599999999999</v>
      </c>
      <c r="FH16" s="2101">
        <v>40.814100000000003</v>
      </c>
      <c r="FI16" s="2101">
        <v>40.286299999999997</v>
      </c>
      <c r="FJ16" s="2101">
        <v>40.502200000000002</v>
      </c>
      <c r="FK16" s="2101">
        <v>40.391800000000003</v>
      </c>
      <c r="FL16" s="2101">
        <v>40.401800000000001</v>
      </c>
      <c r="FM16" s="2101">
        <v>40.728499999999997</v>
      </c>
      <c r="FN16" s="2101">
        <v>40.060400000000001</v>
      </c>
      <c r="FO16" s="2101">
        <v>39.075400000000002</v>
      </c>
      <c r="FP16" s="2101">
        <v>38.763500000000001</v>
      </c>
      <c r="FQ16" s="2101">
        <v>39.0291</v>
      </c>
      <c r="FR16" s="2101">
        <v>38.562800000000003</v>
      </c>
      <c r="FS16" s="2101">
        <v>38.713299999999997</v>
      </c>
      <c r="FT16" s="2101">
        <v>39.0002</v>
      </c>
      <c r="FU16" s="2101">
        <v>39.694600000000001</v>
      </c>
      <c r="FV16" s="2101">
        <v>40.288699999999999</v>
      </c>
      <c r="FW16" s="2101">
        <v>40.350900000000003</v>
      </c>
      <c r="FX16" s="2101">
        <v>39.985900000000001</v>
      </c>
      <c r="FY16" s="2101">
        <v>40.6997</v>
      </c>
      <c r="FZ16" s="2101">
        <v>40.676400000000001</v>
      </c>
      <c r="GA16" s="2101">
        <v>41.003799999999998</v>
      </c>
      <c r="GB16" s="2101">
        <v>41.045499999999997</v>
      </c>
      <c r="GC16" s="2101">
        <v>41.247399999999999</v>
      </c>
      <c r="GD16" s="2101">
        <v>41.242699999999999</v>
      </c>
      <c r="GE16" s="2101">
        <v>41.9861</v>
      </c>
      <c r="GF16" s="2101">
        <v>42.165100000000002</v>
      </c>
      <c r="GG16" s="2101">
        <v>40.831000000000003</v>
      </c>
      <c r="GH16" s="2101">
        <v>41.0244</v>
      </c>
      <c r="GI16" s="2101">
        <v>40.631999999999998</v>
      </c>
      <c r="GJ16" s="2101">
        <v>40.567399999999999</v>
      </c>
      <c r="GK16" s="2101">
        <v>40.539099999999998</v>
      </c>
      <c r="GL16" s="2101">
        <v>39.854399999999998</v>
      </c>
      <c r="GM16" s="2101">
        <v>39.749899999999997</v>
      </c>
      <c r="GN16" s="2101">
        <v>39.755899999999997</v>
      </c>
      <c r="GO16" s="2101">
        <v>39.8157</v>
      </c>
      <c r="GP16" s="2101">
        <v>39.332500000000003</v>
      </c>
      <c r="GQ16" s="2101">
        <v>39.668599999999998</v>
      </c>
      <c r="GR16" s="2101">
        <v>39.723500000000001</v>
      </c>
      <c r="GS16" s="2101">
        <v>40.147399999999998</v>
      </c>
      <c r="GT16" s="2101">
        <v>40.888599999999997</v>
      </c>
      <c r="GU16" s="2101">
        <v>40.7607</v>
      </c>
      <c r="GV16" s="2101">
        <v>40.431600000000003</v>
      </c>
      <c r="GW16" s="2101">
        <v>40.360900000000001</v>
      </c>
      <c r="GX16" s="2101">
        <v>41.007899999999999</v>
      </c>
      <c r="GY16" s="2101">
        <v>40.841700000000003</v>
      </c>
      <c r="GZ16" s="2101">
        <v>41.268099999999997</v>
      </c>
      <c r="HA16" s="2101">
        <v>41.042700000000004</v>
      </c>
      <c r="HB16" s="2101">
        <v>41.628100000000003</v>
      </c>
      <c r="HC16" s="2102">
        <v>43.835599999999999</v>
      </c>
      <c r="HD16" s="2101">
        <v>44.073399999999999</v>
      </c>
      <c r="HE16" s="2101">
        <v>44.9786</v>
      </c>
      <c r="HF16" s="2102">
        <v>45.7042</v>
      </c>
      <c r="HG16" s="2101">
        <v>47.9863</v>
      </c>
      <c r="HH16" s="2101">
        <v>47.9328</v>
      </c>
      <c r="HI16" s="2101">
        <v>47.437600000000003</v>
      </c>
      <c r="HJ16" s="2101">
        <v>47.3872</v>
      </c>
      <c r="HK16" s="2101">
        <v>48.372399999999999</v>
      </c>
      <c r="HL16" s="2101">
        <v>49.054099999999998</v>
      </c>
      <c r="HM16" s="2101">
        <v>48.561399999999999</v>
      </c>
      <c r="HN16" s="2101">
        <v>48.959400000000002</v>
      </c>
      <c r="HO16" s="2101">
        <v>47.984699999999997</v>
      </c>
      <c r="HP16" s="2101">
        <v>49.513300000000001</v>
      </c>
      <c r="HQ16" s="2101">
        <v>50.069299999999998</v>
      </c>
      <c r="HR16" s="2101">
        <v>51.359200000000001</v>
      </c>
      <c r="HS16" s="2101">
        <v>51.272300000000001</v>
      </c>
      <c r="HT16" s="2101">
        <v>50.955599999999997</v>
      </c>
      <c r="HU16" s="2101">
        <v>50.121499999999997</v>
      </c>
      <c r="HV16" s="2101">
        <v>50.619900000000001</v>
      </c>
      <c r="HW16" s="2101">
        <v>49.458199999999998</v>
      </c>
      <c r="HX16" s="2101">
        <v>49.782699999999998</v>
      </c>
      <c r="HY16" s="2101">
        <v>49.034199999999998</v>
      </c>
      <c r="HZ16" s="2101">
        <v>49.6905</v>
      </c>
      <c r="IA16" s="2101">
        <v>50.2575</v>
      </c>
      <c r="IB16" s="2101">
        <v>45.915700000000001</v>
      </c>
      <c r="IC16" s="2101">
        <v>47.413899999999998</v>
      </c>
      <c r="ID16" s="2101">
        <v>48.153100000000002</v>
      </c>
      <c r="IE16" s="2101">
        <v>47.0139</v>
      </c>
    </row>
    <row r="17" spans="1:239" ht="9.75" customHeight="1" thickBot="1" x14ac:dyDescent="0.35">
      <c r="A17" s="2105"/>
      <c r="B17" s="2106"/>
      <c r="C17" s="2106"/>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6"/>
      <c r="AV17" s="2106"/>
      <c r="AW17" s="2106"/>
      <c r="AX17" s="2106"/>
      <c r="AY17" s="2106"/>
      <c r="AZ17" s="2106"/>
      <c r="BA17" s="2106"/>
      <c r="BB17" s="2106"/>
      <c r="BC17" s="2106"/>
      <c r="BD17" s="2106"/>
      <c r="BE17" s="2106"/>
      <c r="BF17" s="2106"/>
      <c r="BG17" s="2106"/>
      <c r="BH17" s="2106"/>
      <c r="BI17" s="2106"/>
      <c r="BJ17" s="2106"/>
      <c r="BK17" s="2106"/>
      <c r="BL17" s="2106"/>
      <c r="BM17" s="2107"/>
      <c r="BN17" s="2107"/>
      <c r="BO17" s="2107"/>
      <c r="BP17" s="2107"/>
      <c r="BQ17" s="2107"/>
      <c r="BR17" s="2107"/>
      <c r="BS17" s="2107"/>
      <c r="BT17" s="2107"/>
      <c r="BU17" s="2107"/>
      <c r="BV17" s="2107"/>
      <c r="BW17" s="2107"/>
      <c r="BX17" s="2107"/>
      <c r="BY17" s="2107"/>
      <c r="BZ17" s="2107"/>
      <c r="CA17" s="2107"/>
      <c r="CB17" s="2107"/>
      <c r="CC17" s="2107"/>
      <c r="CD17" s="2107"/>
      <c r="CE17" s="2107"/>
      <c r="CF17" s="2107"/>
      <c r="CG17" s="2107"/>
      <c r="CH17" s="2107"/>
      <c r="CI17" s="2107"/>
      <c r="CJ17" s="2107"/>
      <c r="CK17" s="2107"/>
      <c r="CL17" s="2107"/>
      <c r="CM17" s="2107"/>
      <c r="CN17" s="2107"/>
      <c r="CO17" s="2107"/>
      <c r="CP17" s="2107"/>
      <c r="CQ17" s="2107"/>
      <c r="CR17" s="2107"/>
      <c r="CS17" s="2107"/>
      <c r="CT17" s="2107"/>
      <c r="CU17" s="2107"/>
      <c r="CV17" s="2107"/>
      <c r="CW17" s="2107"/>
      <c r="CX17" s="2107"/>
      <c r="CY17" s="2107"/>
      <c r="CZ17" s="2107"/>
      <c r="DA17" s="2107"/>
      <c r="DB17" s="2107"/>
      <c r="DC17" s="2107"/>
      <c r="DD17" s="2107"/>
      <c r="DE17" s="2107"/>
      <c r="DF17" s="2107"/>
      <c r="DG17" s="2107"/>
      <c r="DH17" s="2107"/>
      <c r="DI17" s="2107"/>
      <c r="DJ17" s="2107"/>
      <c r="DK17" s="2107"/>
      <c r="DL17" s="2107"/>
      <c r="DM17" s="2107"/>
      <c r="DN17" s="2107"/>
      <c r="DO17" s="2107"/>
      <c r="DP17" s="2107"/>
      <c r="DQ17" s="2107"/>
      <c r="DR17" s="2107"/>
      <c r="DS17" s="2107"/>
      <c r="DT17" s="2107"/>
      <c r="DU17" s="2107"/>
      <c r="DV17" s="2107"/>
      <c r="DW17" s="2107"/>
      <c r="DX17" s="2107"/>
      <c r="DY17" s="2107"/>
      <c r="DZ17" s="2107"/>
      <c r="EA17" s="2107"/>
      <c r="EB17" s="2107"/>
      <c r="EC17" s="2107"/>
      <c r="ED17" s="2107"/>
      <c r="EE17" s="2107"/>
      <c r="EF17" s="2107"/>
      <c r="EG17" s="2107"/>
      <c r="EH17" s="2107"/>
      <c r="EI17" s="2107"/>
      <c r="EJ17" s="2107"/>
      <c r="EK17" s="2107"/>
      <c r="EL17" s="2107"/>
      <c r="EM17" s="2107"/>
      <c r="EN17" s="2107"/>
      <c r="EO17" s="2107"/>
      <c r="EP17" s="2107"/>
      <c r="EQ17" s="2107"/>
      <c r="ER17" s="2107"/>
      <c r="ES17" s="2107"/>
      <c r="ET17" s="2107"/>
      <c r="EU17" s="2107"/>
      <c r="EV17" s="2107"/>
      <c r="EW17" s="2107"/>
      <c r="EX17" s="2107"/>
      <c r="EY17" s="2107"/>
      <c r="EZ17" s="2107"/>
      <c r="FA17" s="2107"/>
      <c r="FB17" s="2107"/>
      <c r="FC17" s="2107"/>
      <c r="FD17" s="2107"/>
      <c r="FE17" s="2107"/>
      <c r="FF17" s="2107"/>
      <c r="FG17" s="2107"/>
      <c r="FH17" s="2107"/>
      <c r="FI17" s="2107"/>
      <c r="FJ17" s="2107"/>
      <c r="FK17" s="2107"/>
      <c r="FL17" s="2107"/>
      <c r="FM17" s="2107"/>
      <c r="FN17" s="2107"/>
      <c r="FO17" s="2107"/>
      <c r="FP17" s="2107"/>
      <c r="FQ17" s="2107"/>
      <c r="FR17" s="2107"/>
      <c r="FS17" s="2107"/>
      <c r="FT17" s="2107"/>
      <c r="FU17" s="2107"/>
      <c r="FV17" s="2107"/>
      <c r="FW17" s="2107"/>
      <c r="FX17" s="2107"/>
      <c r="FY17" s="2107"/>
      <c r="FZ17" s="2107"/>
      <c r="GA17" s="2107"/>
      <c r="GB17" s="2107"/>
      <c r="GC17" s="2107"/>
      <c r="GD17" s="2107"/>
      <c r="GE17" s="2107"/>
      <c r="GF17" s="2107"/>
      <c r="GG17" s="2107"/>
      <c r="GH17" s="2107"/>
      <c r="GI17" s="2107"/>
      <c r="GJ17" s="2107"/>
      <c r="GK17" s="2107"/>
      <c r="GL17" s="2107"/>
      <c r="GM17" s="2107"/>
      <c r="GN17" s="2107"/>
      <c r="GO17" s="2107"/>
      <c r="GP17" s="2107"/>
      <c r="GQ17" s="2107"/>
      <c r="GR17" s="2107"/>
      <c r="GS17" s="2107"/>
      <c r="GT17" s="2107"/>
      <c r="GU17" s="2107"/>
      <c r="GV17" s="2107"/>
      <c r="GW17" s="2107"/>
      <c r="GX17" s="2107"/>
      <c r="GY17" s="2107"/>
      <c r="GZ17" s="2107"/>
      <c r="HA17" s="2107"/>
      <c r="HB17" s="2107"/>
      <c r="HC17" s="2108"/>
      <c r="HD17" s="2107"/>
      <c r="HE17" s="2107"/>
      <c r="HF17" s="2108"/>
      <c r="HG17" s="2107"/>
      <c r="HH17" s="2107"/>
      <c r="HI17" s="2107"/>
      <c r="HJ17" s="2107"/>
      <c r="HK17" s="2107"/>
      <c r="HL17" s="2107"/>
      <c r="HM17" s="2107"/>
      <c r="HN17" s="2107"/>
      <c r="HO17" s="2107"/>
      <c r="HP17" s="2107"/>
      <c r="HQ17" s="2107"/>
      <c r="HR17" s="2107"/>
      <c r="HS17" s="2107"/>
      <c r="HT17" s="2107"/>
      <c r="HU17" s="2107"/>
      <c r="HV17" s="2107"/>
      <c r="HW17" s="2107"/>
      <c r="HX17" s="2107"/>
      <c r="HY17" s="2107"/>
      <c r="HZ17" s="2107"/>
      <c r="IA17" s="2107"/>
      <c r="IB17" s="2107"/>
      <c r="IC17" s="2107"/>
      <c r="ID17" s="2107"/>
      <c r="IE17" s="2107"/>
    </row>
    <row r="18" spans="1:239" s="2113" customFormat="1" ht="18.95" customHeight="1" thickTop="1" x14ac:dyDescent="0.3">
      <c r="A18" s="2109" t="s">
        <v>4950</v>
      </c>
      <c r="B18" s="2110"/>
      <c r="C18" s="2110"/>
      <c r="D18" s="2110"/>
      <c r="E18" s="2110"/>
      <c r="F18" s="2110"/>
      <c r="G18" s="2110"/>
      <c r="H18" s="2110"/>
      <c r="I18" s="2110"/>
      <c r="J18" s="2110"/>
      <c r="K18" s="2110"/>
      <c r="L18" s="2110"/>
      <c r="M18" s="2110"/>
      <c r="N18" s="2110"/>
      <c r="O18" s="2110"/>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0"/>
      <c r="AN18" s="2110"/>
      <c r="AO18" s="2110"/>
      <c r="AP18" s="2110"/>
      <c r="AQ18" s="2110"/>
      <c r="AR18" s="2110"/>
      <c r="AS18" s="2110"/>
      <c r="AT18" s="2110"/>
      <c r="AU18" s="2110"/>
      <c r="AV18" s="2110"/>
      <c r="AW18" s="2110"/>
      <c r="AX18" s="2110"/>
      <c r="AY18" s="2110"/>
      <c r="AZ18" s="2110"/>
      <c r="BA18" s="2110"/>
      <c r="BB18" s="2110"/>
      <c r="BC18" s="2110"/>
      <c r="BD18" s="2110"/>
      <c r="BE18" s="2110"/>
      <c r="BF18" s="2110"/>
      <c r="BG18" s="2110"/>
      <c r="BH18" s="2110"/>
      <c r="BI18" s="2110"/>
      <c r="BJ18" s="2110"/>
      <c r="BK18" s="2110"/>
      <c r="BL18" s="2110"/>
      <c r="BM18" s="2110"/>
      <c r="BN18" s="2110"/>
      <c r="BO18" s="2110"/>
      <c r="BP18" s="2110"/>
      <c r="BQ18" s="2110"/>
      <c r="BR18" s="2110"/>
      <c r="BS18" s="2110"/>
      <c r="BT18" s="2110"/>
      <c r="BU18" s="2110"/>
      <c r="BV18" s="2110"/>
      <c r="BW18" s="2110"/>
      <c r="BX18" s="2110"/>
      <c r="BY18" s="2110"/>
      <c r="BZ18" s="2110"/>
      <c r="CA18" s="2110"/>
      <c r="CB18" s="2110"/>
      <c r="CC18" s="2110"/>
      <c r="CD18" s="2110"/>
      <c r="CE18" s="2110"/>
      <c r="CF18" s="2110"/>
      <c r="CG18" s="2110"/>
      <c r="CH18" s="2110"/>
      <c r="CI18" s="2110"/>
      <c r="CJ18" s="2110"/>
      <c r="CK18" s="2110"/>
      <c r="CL18" s="2110"/>
      <c r="CM18" s="2110"/>
      <c r="CN18" s="2110"/>
      <c r="CO18" s="2110"/>
      <c r="CP18" s="2110"/>
      <c r="CQ18" s="2110"/>
      <c r="CR18" s="2110"/>
      <c r="CS18" s="2110"/>
      <c r="CT18" s="2110"/>
      <c r="CU18" s="2110"/>
      <c r="CV18" s="2110"/>
      <c r="CW18" s="2110"/>
      <c r="CX18" s="2110"/>
      <c r="CY18" s="2110"/>
      <c r="CZ18" s="2110"/>
      <c r="DA18" s="2110"/>
      <c r="DB18" s="2110"/>
      <c r="DC18" s="2110"/>
      <c r="DD18" s="2110"/>
      <c r="DE18" s="2110"/>
      <c r="DF18" s="2110"/>
      <c r="DG18" s="2110"/>
      <c r="DH18" s="2110"/>
      <c r="DI18" s="2110"/>
      <c r="DJ18" s="2110"/>
      <c r="DK18" s="2110"/>
      <c r="DL18" s="2110"/>
      <c r="DM18" s="2110"/>
      <c r="DN18" s="2110"/>
      <c r="DO18" s="2110"/>
      <c r="DP18" s="2110"/>
      <c r="DQ18" s="2110"/>
      <c r="DR18" s="2110"/>
      <c r="DS18" s="2110"/>
      <c r="DT18" s="2110"/>
      <c r="DU18" s="2110"/>
      <c r="DV18" s="2110"/>
      <c r="DW18" s="2110"/>
      <c r="DX18" s="2110"/>
      <c r="DY18" s="2110"/>
      <c r="DZ18" s="2110"/>
      <c r="EA18" s="2110"/>
      <c r="EB18" s="2110"/>
      <c r="EC18" s="2110"/>
      <c r="ED18" s="2112"/>
      <c r="EE18" s="2110"/>
      <c r="EF18" s="2110"/>
      <c r="EG18" s="2110"/>
      <c r="EH18" s="2110"/>
      <c r="EI18" s="2110"/>
      <c r="EJ18" s="2110"/>
      <c r="EK18" s="2110"/>
      <c r="EL18" s="2110"/>
      <c r="EM18" s="2110"/>
      <c r="EN18" s="2110"/>
      <c r="EO18" s="2110"/>
      <c r="EP18" s="2110"/>
      <c r="EQ18" s="2110"/>
      <c r="ER18" s="2110"/>
      <c r="ES18" s="2110"/>
      <c r="ET18" s="2110"/>
      <c r="EU18" s="2110"/>
      <c r="EV18" s="2110"/>
      <c r="EW18" s="2110"/>
      <c r="EX18" s="2110"/>
      <c r="EY18" s="2110"/>
      <c r="EZ18" s="2110"/>
      <c r="FA18" s="2110"/>
      <c r="FB18" s="2110"/>
      <c r="FC18" s="2110"/>
      <c r="FD18" s="2110"/>
      <c r="FE18" s="2110"/>
      <c r="FF18" s="2110"/>
      <c r="FG18" s="2110"/>
      <c r="FH18" s="2110"/>
      <c r="FI18" s="2110"/>
    </row>
    <row r="19" spans="1:239" s="2113" customFormat="1" ht="18.95" customHeight="1" x14ac:dyDescent="0.3">
      <c r="A19" s="2114" t="s">
        <v>3907</v>
      </c>
      <c r="B19" s="2110"/>
      <c r="C19" s="2110"/>
      <c r="D19" s="2110"/>
      <c r="E19" s="2110"/>
      <c r="F19" s="2110"/>
      <c r="G19" s="2110"/>
      <c r="H19" s="2110"/>
      <c r="I19" s="2110"/>
      <c r="J19" s="2110"/>
      <c r="K19" s="2110"/>
      <c r="L19" s="2110"/>
      <c r="M19" s="2110"/>
      <c r="N19" s="2110"/>
      <c r="O19" s="2110"/>
      <c r="P19" s="2110"/>
      <c r="Q19" s="2110"/>
      <c r="R19" s="2110"/>
      <c r="S19" s="2110"/>
      <c r="T19" s="2110"/>
      <c r="U19" s="2110"/>
      <c r="V19" s="2110"/>
      <c r="W19" s="2110"/>
      <c r="X19" s="2110"/>
      <c r="Y19" s="2110"/>
      <c r="Z19" s="2110"/>
      <c r="AA19" s="2110"/>
      <c r="AB19" s="2110"/>
      <c r="AC19" s="2110"/>
      <c r="AD19" s="2110"/>
      <c r="AE19" s="2110"/>
      <c r="AF19" s="2110"/>
      <c r="AG19" s="2110"/>
      <c r="AH19" s="2110"/>
      <c r="AI19" s="2110"/>
      <c r="AJ19" s="2110"/>
      <c r="AK19" s="2110"/>
      <c r="AL19" s="2110"/>
      <c r="AM19" s="2110"/>
      <c r="AN19" s="2110"/>
      <c r="AO19" s="2110"/>
      <c r="AP19" s="2110"/>
      <c r="AQ19" s="2110"/>
      <c r="AR19" s="2110"/>
      <c r="AS19" s="2110"/>
      <c r="AT19" s="2110"/>
      <c r="AU19" s="2110"/>
      <c r="AV19" s="2110"/>
      <c r="AW19" s="2110"/>
      <c r="AX19" s="2110"/>
      <c r="AY19" s="2110"/>
      <c r="AZ19" s="2110"/>
      <c r="BA19" s="2110"/>
      <c r="BB19" s="2110"/>
      <c r="BC19" s="2110"/>
      <c r="BD19" s="2110"/>
      <c r="BE19" s="2110"/>
      <c r="BF19" s="2110"/>
      <c r="BG19" s="2110"/>
      <c r="BH19" s="2110"/>
      <c r="BI19" s="2110"/>
      <c r="BJ19" s="2110"/>
      <c r="BK19" s="2110"/>
      <c r="BL19" s="2110"/>
      <c r="BM19" s="2110"/>
      <c r="BN19" s="2110"/>
      <c r="BO19" s="2110"/>
      <c r="BP19" s="2110"/>
      <c r="BQ19" s="2110"/>
      <c r="BR19" s="2110"/>
      <c r="BS19" s="2110"/>
      <c r="BT19" s="2110"/>
      <c r="BU19" s="2110"/>
      <c r="BV19" s="2110"/>
      <c r="BW19" s="2110"/>
      <c r="BX19" s="2110"/>
      <c r="BY19" s="2110"/>
      <c r="BZ19" s="2110"/>
      <c r="CA19" s="2110"/>
      <c r="CB19" s="2110"/>
      <c r="CC19" s="2110"/>
      <c r="CD19" s="2110"/>
      <c r="CE19" s="2110"/>
      <c r="CF19" s="2110"/>
      <c r="CG19" s="2110"/>
      <c r="CH19" s="2110"/>
      <c r="CI19" s="2110"/>
      <c r="CJ19" s="2110"/>
      <c r="CK19" s="2110"/>
      <c r="CL19" s="2110"/>
      <c r="CM19" s="2110"/>
      <c r="CN19" s="2110"/>
      <c r="CO19" s="2110"/>
      <c r="CP19" s="2110"/>
      <c r="CQ19" s="2110"/>
      <c r="CR19" s="2110"/>
      <c r="CS19" s="2110"/>
      <c r="CT19" s="2110"/>
      <c r="CU19" s="2110"/>
      <c r="CV19" s="2110"/>
      <c r="CW19" s="2110"/>
      <c r="CX19" s="2110"/>
      <c r="CY19" s="2110"/>
      <c r="CZ19" s="2110"/>
      <c r="DA19" s="2110"/>
      <c r="DB19" s="2110"/>
      <c r="DC19" s="2110"/>
      <c r="DD19" s="2110"/>
      <c r="DE19" s="2110"/>
      <c r="DF19" s="2110"/>
      <c r="DG19" s="2110"/>
      <c r="DH19" s="2110"/>
      <c r="DI19" s="2110"/>
      <c r="DJ19" s="2110"/>
      <c r="DK19" s="2110"/>
      <c r="DL19" s="2110"/>
      <c r="DM19" s="2110"/>
      <c r="DN19" s="2110"/>
      <c r="DO19" s="2110"/>
      <c r="DP19" s="2110"/>
      <c r="DQ19" s="2110"/>
      <c r="DR19" s="2110"/>
      <c r="DS19" s="2110"/>
      <c r="DT19" s="2110"/>
      <c r="DU19" s="2110"/>
      <c r="DV19" s="2110"/>
      <c r="DW19" s="2110"/>
      <c r="DX19" s="2110"/>
      <c r="DY19" s="2110"/>
      <c r="DZ19" s="2110"/>
      <c r="EA19" s="2110"/>
      <c r="EB19" s="2110"/>
      <c r="EC19" s="2110"/>
      <c r="ED19" s="2112"/>
      <c r="EE19" s="2110"/>
      <c r="EF19" s="2110"/>
      <c r="EG19" s="2110"/>
      <c r="EH19" s="2110"/>
      <c r="EI19" s="2110"/>
      <c r="EJ19" s="2110"/>
      <c r="EK19" s="2110"/>
      <c r="EL19" s="2110"/>
      <c r="EM19" s="2110"/>
      <c r="EN19" s="2110"/>
      <c r="EO19" s="2110"/>
      <c r="EP19" s="2110"/>
      <c r="EQ19" s="2110"/>
      <c r="ER19" s="2110"/>
      <c r="ES19" s="2110"/>
      <c r="ET19" s="2110"/>
      <c r="EU19" s="2110"/>
      <c r="EV19" s="2110"/>
      <c r="EW19" s="2110"/>
      <c r="EX19" s="2110"/>
      <c r="EY19" s="2110"/>
      <c r="EZ19" s="2110"/>
      <c r="FA19" s="2110"/>
      <c r="FB19" s="2110"/>
      <c r="FC19" s="2110"/>
      <c r="FD19" s="2110"/>
      <c r="FE19" s="2110"/>
      <c r="FF19" s="2110"/>
      <c r="FG19" s="2110"/>
      <c r="FH19" s="2110"/>
      <c r="FI19" s="2110"/>
    </row>
    <row r="20" spans="1:239" s="2113" customFormat="1" ht="11.45" customHeight="1" x14ac:dyDescent="0.3">
      <c r="A20" s="2114"/>
      <c r="B20" s="2110"/>
      <c r="C20" s="2110"/>
      <c r="D20" s="2110"/>
      <c r="E20" s="2110"/>
      <c r="F20" s="2110"/>
      <c r="G20" s="2110"/>
      <c r="H20" s="2110"/>
      <c r="I20" s="2110"/>
      <c r="J20" s="2110"/>
      <c r="K20" s="2110"/>
      <c r="L20" s="2110"/>
      <c r="M20" s="2110"/>
      <c r="N20" s="2110"/>
      <c r="O20" s="2110"/>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0"/>
      <c r="AK20" s="2110"/>
      <c r="AL20" s="2110"/>
      <c r="AM20" s="2110"/>
      <c r="AN20" s="2110"/>
      <c r="AO20" s="2110"/>
      <c r="AP20" s="2110"/>
      <c r="AQ20" s="2110"/>
      <c r="AR20" s="2110"/>
      <c r="AS20" s="2110"/>
      <c r="AT20" s="2110"/>
      <c r="AU20" s="2110"/>
      <c r="AV20" s="2110"/>
      <c r="AW20" s="2110"/>
      <c r="AX20" s="2110"/>
      <c r="AY20" s="2110"/>
      <c r="AZ20" s="2110"/>
      <c r="BA20" s="2110"/>
      <c r="BB20" s="2110"/>
      <c r="BC20" s="2110"/>
      <c r="BD20" s="2110"/>
      <c r="BE20" s="2110"/>
      <c r="BF20" s="2110"/>
      <c r="BG20" s="2110"/>
      <c r="BH20" s="2110"/>
      <c r="BI20" s="2110"/>
      <c r="BJ20" s="2110"/>
      <c r="BK20" s="2110"/>
      <c r="BL20" s="2110"/>
      <c r="BM20" s="2110"/>
      <c r="BN20" s="2110"/>
      <c r="BO20" s="2110"/>
      <c r="BP20" s="2110"/>
      <c r="BQ20" s="2110"/>
      <c r="BR20" s="2110"/>
      <c r="BS20" s="2110"/>
      <c r="BT20" s="2110"/>
      <c r="BU20" s="2110"/>
      <c r="BV20" s="2110"/>
      <c r="BW20" s="2110"/>
      <c r="BX20" s="2110"/>
      <c r="BY20" s="2110"/>
      <c r="BZ20" s="2110"/>
      <c r="CA20" s="2110"/>
      <c r="CB20" s="2110"/>
      <c r="CC20" s="2110"/>
      <c r="CD20" s="2110"/>
      <c r="CE20" s="2110"/>
      <c r="CF20" s="2110"/>
      <c r="CG20" s="2110"/>
      <c r="CH20" s="2110"/>
      <c r="CI20" s="2110"/>
      <c r="CJ20" s="2110"/>
      <c r="CK20" s="2110"/>
      <c r="CL20" s="2110"/>
      <c r="CM20" s="2110"/>
      <c r="CN20" s="2110"/>
      <c r="CO20" s="2110"/>
      <c r="CP20" s="2110"/>
      <c r="CQ20" s="2110"/>
      <c r="CR20" s="2110"/>
      <c r="CS20" s="2110"/>
      <c r="CT20" s="2110"/>
      <c r="CU20" s="2110"/>
      <c r="CV20" s="2110"/>
      <c r="CW20" s="2110"/>
      <c r="CX20" s="2110"/>
      <c r="CY20" s="2110"/>
      <c r="CZ20" s="2110"/>
      <c r="DA20" s="2110"/>
      <c r="DB20" s="2110"/>
      <c r="DC20" s="2110"/>
      <c r="DD20" s="2110"/>
      <c r="DE20" s="2110"/>
      <c r="DF20" s="2110"/>
      <c r="DG20" s="2110"/>
      <c r="DH20" s="2110"/>
      <c r="DI20" s="2110"/>
      <c r="DJ20" s="2110"/>
      <c r="DK20" s="2110"/>
      <c r="DL20" s="2110"/>
      <c r="DM20" s="2110"/>
      <c r="DN20" s="2110"/>
      <c r="DO20" s="2110"/>
      <c r="DP20" s="2110"/>
      <c r="DQ20" s="2110"/>
      <c r="DR20" s="2110"/>
      <c r="DS20" s="2110"/>
      <c r="DT20" s="2110"/>
      <c r="DU20" s="2110"/>
      <c r="DV20" s="2110"/>
      <c r="DW20" s="2110"/>
      <c r="DX20" s="2110"/>
      <c r="DY20" s="2110"/>
      <c r="DZ20" s="2110"/>
      <c r="EA20" s="2110"/>
      <c r="EB20" s="2110"/>
      <c r="EC20" s="2110"/>
      <c r="ED20" s="2112"/>
      <c r="EE20" s="2110"/>
      <c r="EF20" s="2110"/>
      <c r="EG20" s="2110"/>
      <c r="EH20" s="2110"/>
      <c r="EI20" s="2110"/>
      <c r="EJ20" s="2110"/>
      <c r="EK20" s="2110"/>
      <c r="EL20" s="2110"/>
      <c r="EM20" s="2110"/>
      <c r="EN20" s="2110"/>
      <c r="EO20" s="2110"/>
      <c r="EP20" s="2110"/>
      <c r="EQ20" s="2110"/>
      <c r="ER20" s="2110"/>
      <c r="ES20" s="2110"/>
      <c r="ET20" s="2110"/>
      <c r="EU20" s="2110"/>
      <c r="EV20" s="2110"/>
      <c r="EW20" s="2110"/>
      <c r="EX20" s="2110"/>
      <c r="EY20" s="2110"/>
      <c r="EZ20" s="2110"/>
      <c r="FA20" s="2110"/>
      <c r="FB20" s="2110"/>
      <c r="FC20" s="2110"/>
      <c r="FD20" s="2110"/>
      <c r="FE20" s="2110"/>
      <c r="FF20" s="2110"/>
      <c r="FG20" s="2110"/>
      <c r="FH20" s="2110"/>
      <c r="FI20" s="2110"/>
    </row>
    <row r="21" spans="1:239" ht="21" thickBot="1" x14ac:dyDescent="0.4">
      <c r="A21" s="2093" t="s">
        <v>4951</v>
      </c>
      <c r="B21" s="2094"/>
      <c r="C21" s="2094"/>
      <c r="D21" s="2094"/>
      <c r="E21" s="2094"/>
      <c r="F21" s="2094"/>
      <c r="G21" s="2094"/>
      <c r="H21" s="2094"/>
      <c r="I21" s="2094"/>
      <c r="J21" s="2094"/>
      <c r="K21" s="2094"/>
      <c r="L21" s="2094"/>
      <c r="M21" s="2094"/>
      <c r="N21" s="2094"/>
      <c r="O21" s="2094"/>
      <c r="P21" s="2094"/>
      <c r="Q21" s="2094"/>
      <c r="R21" s="2094"/>
      <c r="S21" s="2094"/>
      <c r="T21" s="2094"/>
      <c r="U21" s="2094"/>
      <c r="V21" s="2094"/>
      <c r="W21" s="2094"/>
      <c r="X21" s="2094"/>
      <c r="Y21" s="2094"/>
      <c r="Z21" s="2094"/>
      <c r="AA21" s="2094"/>
      <c r="AB21" s="2094"/>
      <c r="AC21" s="2094"/>
      <c r="AD21" s="2094"/>
      <c r="AE21" s="2094"/>
      <c r="AF21" s="2094"/>
      <c r="AG21" s="2094"/>
      <c r="AH21" s="2094"/>
      <c r="AI21" s="2094"/>
      <c r="AJ21" s="2094"/>
      <c r="AK21" s="2094"/>
      <c r="AL21" s="2094"/>
      <c r="AM21" s="2094"/>
      <c r="AN21" s="2094"/>
      <c r="AO21" s="2094"/>
      <c r="AP21" s="2094"/>
      <c r="AQ21" s="2094"/>
      <c r="AR21" s="2094"/>
      <c r="AS21" s="2094"/>
      <c r="AT21" s="2094"/>
      <c r="AU21" s="2094"/>
      <c r="AV21" s="2094"/>
      <c r="AW21" s="2094"/>
      <c r="AX21" s="2094"/>
      <c r="AY21" s="2094"/>
      <c r="AZ21" s="2094"/>
      <c r="BA21" s="2094"/>
      <c r="BB21" s="2094"/>
      <c r="BC21" s="2094"/>
      <c r="BD21" s="2094"/>
      <c r="BE21" s="2094"/>
      <c r="BF21" s="2094"/>
      <c r="BG21" s="2094"/>
      <c r="BH21" s="2094"/>
      <c r="BI21" s="2094"/>
      <c r="BJ21" s="2094"/>
      <c r="BK21" s="2094"/>
      <c r="BL21" s="2094"/>
      <c r="BM21" s="2094"/>
      <c r="BN21" s="2094"/>
      <c r="BO21" s="2094"/>
      <c r="BP21" s="2094"/>
      <c r="BQ21" s="2094"/>
      <c r="BR21" s="2094"/>
      <c r="BS21" s="2094"/>
      <c r="BT21" s="2094"/>
      <c r="BU21" s="2094"/>
      <c r="BV21" s="2094"/>
      <c r="BW21" s="2094"/>
      <c r="BX21" s="2094"/>
      <c r="BY21" s="2094"/>
      <c r="BZ21" s="2094"/>
      <c r="CA21" s="2094"/>
      <c r="CB21" s="2094"/>
      <c r="CC21" s="2094"/>
      <c r="CD21" s="2094"/>
      <c r="CE21" s="2094"/>
      <c r="CF21" s="2094"/>
      <c r="CG21" s="2094"/>
      <c r="CH21" s="2094"/>
      <c r="CI21" s="2094"/>
      <c r="CJ21" s="2094"/>
      <c r="CK21" s="2094"/>
      <c r="CL21" s="2094"/>
      <c r="CM21" s="2094"/>
      <c r="CN21" s="2094"/>
      <c r="CO21" s="2094"/>
      <c r="CP21" s="2094"/>
      <c r="CQ21" s="2094"/>
      <c r="CR21" s="2094"/>
      <c r="CS21" s="2094"/>
      <c r="CT21" s="2094"/>
      <c r="CU21" s="2094"/>
      <c r="CV21" s="2094"/>
      <c r="CW21" s="2094"/>
      <c r="CX21" s="2094"/>
      <c r="CY21" s="2094"/>
      <c r="CZ21" s="2094"/>
      <c r="DA21" s="2094"/>
      <c r="DB21" s="2094"/>
      <c r="DC21" s="2094"/>
      <c r="DD21" s="2094"/>
      <c r="DE21" s="2094"/>
      <c r="DF21" s="2094"/>
      <c r="DG21" s="2094"/>
      <c r="DH21" s="2094"/>
      <c r="DI21" s="2094"/>
      <c r="DJ21" s="2094"/>
      <c r="DK21" s="2094"/>
      <c r="DL21" s="2094"/>
      <c r="DM21" s="2094"/>
      <c r="DN21" s="2094"/>
      <c r="DO21" s="2094"/>
      <c r="DP21" s="2094"/>
      <c r="DQ21" s="2094"/>
      <c r="DR21" s="2094"/>
      <c r="DS21" s="2094"/>
      <c r="DT21" s="2094"/>
      <c r="DU21" s="2094"/>
      <c r="DV21" s="2094"/>
      <c r="DW21" s="2094"/>
      <c r="DX21" s="2094"/>
      <c r="DY21" s="2094"/>
      <c r="DZ21" s="2094"/>
      <c r="EA21" s="2094"/>
      <c r="EB21" s="2094"/>
      <c r="EC21" s="2094"/>
      <c r="ED21" s="2094"/>
      <c r="EE21" s="2094"/>
      <c r="EF21" s="2094"/>
      <c r="EG21" s="2094"/>
      <c r="EH21" s="2094"/>
      <c r="EI21" s="2094"/>
      <c r="EJ21" s="2094"/>
      <c r="EK21" s="2094"/>
      <c r="EL21" s="2094"/>
      <c r="EM21" s="2094"/>
      <c r="EN21" s="2094"/>
      <c r="EO21" s="2094"/>
      <c r="EP21" s="2094"/>
      <c r="EQ21" s="2094"/>
      <c r="ER21" s="2094"/>
      <c r="ES21" s="2094"/>
      <c r="ET21" s="2094"/>
      <c r="EU21" s="2094"/>
      <c r="EV21" s="2094"/>
      <c r="EW21" s="2094"/>
      <c r="EX21" s="2094"/>
      <c r="EY21" s="2094"/>
      <c r="EZ21" s="2094"/>
      <c r="FA21" s="2094"/>
      <c r="FB21" s="2094"/>
      <c r="FC21" s="2094"/>
      <c r="FD21" s="2094"/>
      <c r="FE21" s="2094"/>
      <c r="FF21" s="2094"/>
      <c r="FG21" s="2094"/>
      <c r="FH21" s="2094"/>
      <c r="FI21" s="2094"/>
    </row>
    <row r="22" spans="1:239" ht="17.25" thickTop="1" x14ac:dyDescent="0.3">
      <c r="A22" s="2096" t="s">
        <v>4937</v>
      </c>
      <c r="B22" s="2097">
        <v>37258</v>
      </c>
      <c r="C22" s="2097">
        <v>37289</v>
      </c>
      <c r="D22" s="2115">
        <v>37378</v>
      </c>
      <c r="E22" s="2115">
        <v>37409</v>
      </c>
      <c r="F22" s="2115">
        <v>37439</v>
      </c>
      <c r="G22" s="2115">
        <v>37470</v>
      </c>
      <c r="H22" s="2115">
        <v>37501</v>
      </c>
      <c r="I22" s="2097">
        <v>37531</v>
      </c>
      <c r="J22" s="2097">
        <v>37562</v>
      </c>
      <c r="K22" s="2097">
        <v>37592</v>
      </c>
      <c r="L22" s="2097">
        <v>37623</v>
      </c>
      <c r="M22" s="2097">
        <v>37654</v>
      </c>
      <c r="N22" s="2097">
        <v>37682</v>
      </c>
      <c r="O22" s="2097">
        <v>37713</v>
      </c>
      <c r="P22" s="2097">
        <v>37743</v>
      </c>
      <c r="Q22" s="2097">
        <v>37774</v>
      </c>
      <c r="R22" s="2097">
        <v>37804</v>
      </c>
      <c r="S22" s="2097">
        <v>37835</v>
      </c>
      <c r="T22" s="2097">
        <v>37866</v>
      </c>
      <c r="U22" s="2097">
        <v>37896</v>
      </c>
      <c r="V22" s="2097">
        <v>37927</v>
      </c>
      <c r="W22" s="2097">
        <v>37957</v>
      </c>
      <c r="X22" s="2097">
        <v>37988</v>
      </c>
      <c r="Y22" s="2097">
        <v>38019</v>
      </c>
      <c r="Z22" s="2097">
        <v>38048</v>
      </c>
      <c r="AA22" s="2097">
        <v>38079</v>
      </c>
      <c r="AB22" s="2097">
        <v>38109</v>
      </c>
      <c r="AC22" s="2097">
        <v>38140</v>
      </c>
      <c r="AD22" s="2097">
        <v>38170</v>
      </c>
      <c r="AE22" s="2097">
        <v>38201</v>
      </c>
      <c r="AF22" s="2097">
        <v>38232</v>
      </c>
      <c r="AG22" s="2097">
        <v>38262</v>
      </c>
      <c r="AH22" s="2097">
        <v>38293</v>
      </c>
      <c r="AI22" s="2097">
        <v>38323</v>
      </c>
      <c r="AJ22" s="2097">
        <v>38354</v>
      </c>
      <c r="AK22" s="2097">
        <v>38413</v>
      </c>
      <c r="AL22" s="2097">
        <v>38444</v>
      </c>
      <c r="AM22" s="2097">
        <v>38474</v>
      </c>
      <c r="AN22" s="2097">
        <v>38505</v>
      </c>
      <c r="AO22" s="2097">
        <v>38535</v>
      </c>
      <c r="AP22" s="2097">
        <v>38565</v>
      </c>
      <c r="AQ22" s="2097">
        <v>38596</v>
      </c>
      <c r="AR22" s="2097">
        <v>38626</v>
      </c>
      <c r="AS22" s="2097">
        <v>38657</v>
      </c>
      <c r="AT22" s="2097">
        <v>38687</v>
      </c>
      <c r="AU22" s="2097">
        <v>38718</v>
      </c>
      <c r="AV22" s="2097">
        <v>38749</v>
      </c>
      <c r="AW22" s="2097">
        <v>38777</v>
      </c>
      <c r="AX22" s="2097">
        <v>38808</v>
      </c>
      <c r="AY22" s="2097">
        <v>38838</v>
      </c>
      <c r="AZ22" s="2097">
        <v>38869</v>
      </c>
      <c r="BA22" s="2097">
        <v>38899</v>
      </c>
      <c r="BB22" s="2097">
        <v>38930</v>
      </c>
      <c r="BC22" s="2097">
        <v>38961</v>
      </c>
      <c r="BD22" s="2097">
        <v>38991</v>
      </c>
      <c r="BE22" s="2097">
        <v>39022</v>
      </c>
      <c r="BF22" s="2097">
        <v>39052</v>
      </c>
      <c r="BG22" s="2097">
        <v>39083</v>
      </c>
      <c r="BH22" s="2097">
        <v>39114</v>
      </c>
      <c r="BI22" s="2097">
        <v>39142</v>
      </c>
      <c r="BJ22" s="2097">
        <v>39173</v>
      </c>
      <c r="BK22" s="2097">
        <v>39203</v>
      </c>
      <c r="BL22" s="2097">
        <v>39234</v>
      </c>
      <c r="BM22" s="2097">
        <v>39264</v>
      </c>
      <c r="BN22" s="2097">
        <v>39295</v>
      </c>
      <c r="BO22" s="2097">
        <v>39326</v>
      </c>
      <c r="BP22" s="2097">
        <v>39356</v>
      </c>
      <c r="BQ22" s="2097">
        <v>39387</v>
      </c>
      <c r="BR22" s="2097">
        <v>39417</v>
      </c>
      <c r="BS22" s="2097">
        <v>39448</v>
      </c>
      <c r="BT22" s="2097">
        <v>39479</v>
      </c>
      <c r="BU22" s="2097">
        <v>39508</v>
      </c>
      <c r="BV22" s="2097">
        <v>39539</v>
      </c>
      <c r="BW22" s="2097">
        <v>39569</v>
      </c>
      <c r="BX22" s="2097">
        <v>39600</v>
      </c>
      <c r="BY22" s="2097">
        <v>39630</v>
      </c>
      <c r="BZ22" s="2097">
        <v>39661</v>
      </c>
      <c r="CA22" s="2097">
        <v>39692</v>
      </c>
      <c r="CB22" s="2097">
        <v>39722</v>
      </c>
      <c r="CC22" s="2097">
        <v>39753</v>
      </c>
      <c r="CD22" s="2097">
        <v>39783</v>
      </c>
      <c r="CE22" s="2097">
        <v>39814</v>
      </c>
      <c r="CF22" s="2097">
        <v>39845</v>
      </c>
      <c r="CG22" s="2097">
        <v>39873</v>
      </c>
      <c r="CH22" s="2097">
        <v>39904</v>
      </c>
      <c r="CI22" s="2097">
        <v>39934</v>
      </c>
      <c r="CJ22" s="2097">
        <v>39965</v>
      </c>
      <c r="CK22" s="2097">
        <v>39995</v>
      </c>
      <c r="CL22" s="2097">
        <v>40026</v>
      </c>
      <c r="CM22" s="2097">
        <v>40057</v>
      </c>
      <c r="CN22" s="2097">
        <v>40087</v>
      </c>
      <c r="CO22" s="2097">
        <v>40118</v>
      </c>
      <c r="CP22" s="2097">
        <v>40299</v>
      </c>
      <c r="CQ22" s="2097">
        <v>40360</v>
      </c>
      <c r="CR22" s="2097">
        <v>40391</v>
      </c>
      <c r="CS22" s="2097">
        <v>40422</v>
      </c>
      <c r="CT22" s="2097">
        <v>40452</v>
      </c>
      <c r="CU22" s="2097">
        <v>40483</v>
      </c>
      <c r="CV22" s="2097">
        <v>40513</v>
      </c>
      <c r="CW22" s="2097">
        <v>40544</v>
      </c>
      <c r="CX22" s="2097">
        <v>40575</v>
      </c>
      <c r="CY22" s="2097">
        <v>40603</v>
      </c>
      <c r="CZ22" s="2097">
        <v>40634</v>
      </c>
      <c r="DA22" s="2097">
        <v>40664</v>
      </c>
      <c r="DB22" s="2097">
        <v>40695</v>
      </c>
      <c r="DC22" s="2097">
        <v>40725</v>
      </c>
      <c r="DD22" s="2097">
        <v>40756</v>
      </c>
      <c r="DE22" s="2097">
        <v>40787</v>
      </c>
      <c r="DF22" s="2097">
        <f t="shared" ref="DF22:FQ22" si="4">DF3</f>
        <v>40817</v>
      </c>
      <c r="DG22" s="2097">
        <f t="shared" si="4"/>
        <v>40848</v>
      </c>
      <c r="DH22" s="2097">
        <f t="shared" si="4"/>
        <v>40878</v>
      </c>
      <c r="DI22" s="2097">
        <f t="shared" si="4"/>
        <v>40909</v>
      </c>
      <c r="DJ22" s="2097">
        <f t="shared" si="4"/>
        <v>40940</v>
      </c>
      <c r="DK22" s="2097">
        <f t="shared" si="4"/>
        <v>40969</v>
      </c>
      <c r="DL22" s="2097">
        <f t="shared" si="4"/>
        <v>41000</v>
      </c>
      <c r="DM22" s="2097">
        <f t="shared" si="4"/>
        <v>41030</v>
      </c>
      <c r="DN22" s="2097">
        <f t="shared" si="4"/>
        <v>41061</v>
      </c>
      <c r="DO22" s="2097">
        <f t="shared" si="4"/>
        <v>41091</v>
      </c>
      <c r="DP22" s="2097">
        <f t="shared" si="4"/>
        <v>41122</v>
      </c>
      <c r="DQ22" s="2097">
        <f t="shared" si="4"/>
        <v>41153</v>
      </c>
      <c r="DR22" s="2097">
        <f t="shared" si="4"/>
        <v>41183</v>
      </c>
      <c r="DS22" s="2097">
        <f t="shared" si="4"/>
        <v>41214</v>
      </c>
      <c r="DT22" s="2097">
        <f t="shared" si="4"/>
        <v>41245</v>
      </c>
      <c r="DU22" s="2097">
        <f t="shared" si="4"/>
        <v>41276</v>
      </c>
      <c r="DV22" s="2097">
        <f t="shared" si="4"/>
        <v>41307</v>
      </c>
      <c r="DW22" s="2097">
        <f t="shared" si="4"/>
        <v>41338</v>
      </c>
      <c r="DX22" s="2097">
        <f t="shared" si="4"/>
        <v>41369</v>
      </c>
      <c r="DY22" s="2097">
        <f t="shared" si="4"/>
        <v>41400</v>
      </c>
      <c r="DZ22" s="2097">
        <f t="shared" si="4"/>
        <v>41431</v>
      </c>
      <c r="EA22" s="2097">
        <f t="shared" si="4"/>
        <v>41462</v>
      </c>
      <c r="EB22" s="2097">
        <f t="shared" si="4"/>
        <v>41493</v>
      </c>
      <c r="EC22" s="2097">
        <f t="shared" si="4"/>
        <v>41524</v>
      </c>
      <c r="ED22" s="2097">
        <f t="shared" si="4"/>
        <v>41555</v>
      </c>
      <c r="EE22" s="2097">
        <f t="shared" si="4"/>
        <v>41586</v>
      </c>
      <c r="EF22" s="2097">
        <f t="shared" si="4"/>
        <v>41617</v>
      </c>
      <c r="EG22" s="2097">
        <f t="shared" si="4"/>
        <v>41648</v>
      </c>
      <c r="EH22" s="2097">
        <f t="shared" si="4"/>
        <v>41679</v>
      </c>
      <c r="EI22" s="2097">
        <f t="shared" si="4"/>
        <v>41710</v>
      </c>
      <c r="EJ22" s="2097">
        <f t="shared" si="4"/>
        <v>41741</v>
      </c>
      <c r="EK22" s="2097">
        <f t="shared" si="4"/>
        <v>41772</v>
      </c>
      <c r="EL22" s="2097">
        <f t="shared" si="4"/>
        <v>41803</v>
      </c>
      <c r="EM22" s="2097">
        <f t="shared" si="4"/>
        <v>41834</v>
      </c>
      <c r="EN22" s="2097">
        <f t="shared" si="4"/>
        <v>41865</v>
      </c>
      <c r="EO22" s="2097">
        <f t="shared" si="4"/>
        <v>41896</v>
      </c>
      <c r="EP22" s="2097">
        <f t="shared" si="4"/>
        <v>41927</v>
      </c>
      <c r="EQ22" s="2097">
        <f t="shared" si="4"/>
        <v>41958</v>
      </c>
      <c r="ER22" s="2097">
        <f t="shared" si="4"/>
        <v>41989</v>
      </c>
      <c r="ES22" s="2097">
        <f t="shared" si="4"/>
        <v>42020</v>
      </c>
      <c r="ET22" s="2097">
        <f t="shared" si="4"/>
        <v>42051</v>
      </c>
      <c r="EU22" s="2097">
        <f t="shared" si="4"/>
        <v>42082</v>
      </c>
      <c r="EV22" s="2097">
        <f t="shared" si="4"/>
        <v>42113</v>
      </c>
      <c r="EW22" s="2097">
        <f t="shared" si="4"/>
        <v>42144</v>
      </c>
      <c r="EX22" s="2097">
        <f t="shared" si="4"/>
        <v>42175</v>
      </c>
      <c r="EY22" s="2097">
        <f t="shared" si="4"/>
        <v>42206</v>
      </c>
      <c r="EZ22" s="2097">
        <f t="shared" si="4"/>
        <v>42237</v>
      </c>
      <c r="FA22" s="2097">
        <f t="shared" si="4"/>
        <v>42268</v>
      </c>
      <c r="FB22" s="2097">
        <f t="shared" si="4"/>
        <v>42299</v>
      </c>
      <c r="FC22" s="2097">
        <f t="shared" si="4"/>
        <v>42330</v>
      </c>
      <c r="FD22" s="2097">
        <f t="shared" si="4"/>
        <v>42361</v>
      </c>
      <c r="FE22" s="2097">
        <f t="shared" si="4"/>
        <v>42392</v>
      </c>
      <c r="FF22" s="2097">
        <f t="shared" si="4"/>
        <v>42423</v>
      </c>
      <c r="FG22" s="2097">
        <f t="shared" si="4"/>
        <v>42454</v>
      </c>
      <c r="FH22" s="2097">
        <f t="shared" si="4"/>
        <v>42485</v>
      </c>
      <c r="FI22" s="2097">
        <f t="shared" si="4"/>
        <v>42516</v>
      </c>
      <c r="FJ22" s="2097">
        <f t="shared" si="4"/>
        <v>42547</v>
      </c>
      <c r="FK22" s="2097">
        <f t="shared" si="4"/>
        <v>42578</v>
      </c>
      <c r="FL22" s="2097">
        <f t="shared" si="4"/>
        <v>42609</v>
      </c>
      <c r="FM22" s="2097">
        <f t="shared" si="4"/>
        <v>42640</v>
      </c>
      <c r="FN22" s="2097">
        <f t="shared" si="4"/>
        <v>42671</v>
      </c>
      <c r="FO22" s="2097">
        <f t="shared" si="4"/>
        <v>42702</v>
      </c>
      <c r="FP22" s="2097">
        <f t="shared" si="4"/>
        <v>42733</v>
      </c>
      <c r="FQ22" s="2097">
        <f t="shared" si="4"/>
        <v>42764</v>
      </c>
      <c r="FR22" s="2097">
        <f t="shared" ref="FR22:IE22" si="5">FR3</f>
        <v>42792</v>
      </c>
      <c r="FS22" s="2097">
        <f t="shared" si="5"/>
        <v>42820</v>
      </c>
      <c r="FT22" s="2097">
        <f t="shared" si="5"/>
        <v>42848</v>
      </c>
      <c r="FU22" s="2097">
        <f t="shared" si="5"/>
        <v>42876</v>
      </c>
      <c r="FV22" s="2097">
        <f t="shared" si="5"/>
        <v>42904</v>
      </c>
      <c r="FW22" s="2097">
        <f t="shared" si="5"/>
        <v>42932</v>
      </c>
      <c r="FX22" s="2097">
        <f t="shared" si="5"/>
        <v>42960</v>
      </c>
      <c r="FY22" s="2097">
        <f t="shared" si="5"/>
        <v>42988</v>
      </c>
      <c r="FZ22" s="2097">
        <f t="shared" si="5"/>
        <v>43016</v>
      </c>
      <c r="GA22" s="2097">
        <f t="shared" si="5"/>
        <v>43044</v>
      </c>
      <c r="GB22" s="2097">
        <f t="shared" si="5"/>
        <v>43072</v>
      </c>
      <c r="GC22" s="2097">
        <f t="shared" si="5"/>
        <v>43101</v>
      </c>
      <c r="GD22" s="2097">
        <f t="shared" si="5"/>
        <v>43132</v>
      </c>
      <c r="GE22" s="2097">
        <f t="shared" si="5"/>
        <v>43163</v>
      </c>
      <c r="GF22" s="2097">
        <f t="shared" si="5"/>
        <v>43194</v>
      </c>
      <c r="GG22" s="2097">
        <f t="shared" si="5"/>
        <v>43225</v>
      </c>
      <c r="GH22" s="2097">
        <f t="shared" si="5"/>
        <v>43256</v>
      </c>
      <c r="GI22" s="3524">
        <f t="shared" si="5"/>
        <v>43287</v>
      </c>
      <c r="GJ22" s="3524">
        <f t="shared" si="5"/>
        <v>43318</v>
      </c>
      <c r="GK22" s="3524">
        <f t="shared" si="5"/>
        <v>43349</v>
      </c>
      <c r="GL22" s="3524">
        <f t="shared" si="5"/>
        <v>43380</v>
      </c>
      <c r="GM22" s="3524">
        <f t="shared" si="5"/>
        <v>43411</v>
      </c>
      <c r="GN22" s="3524">
        <f t="shared" si="5"/>
        <v>43442</v>
      </c>
      <c r="GO22" s="3524">
        <f t="shared" si="5"/>
        <v>43473</v>
      </c>
      <c r="GP22" s="3524">
        <f t="shared" si="5"/>
        <v>43504</v>
      </c>
      <c r="GQ22" s="3524">
        <f t="shared" si="5"/>
        <v>43535</v>
      </c>
      <c r="GR22" s="3524">
        <f t="shared" si="5"/>
        <v>43566</v>
      </c>
      <c r="GS22" s="3524">
        <f t="shared" si="5"/>
        <v>43597</v>
      </c>
      <c r="GT22" s="3520">
        <f t="shared" si="5"/>
        <v>43628</v>
      </c>
      <c r="GU22" s="3524">
        <f t="shared" si="5"/>
        <v>43659</v>
      </c>
      <c r="GV22" s="3524">
        <f t="shared" si="5"/>
        <v>43690</v>
      </c>
      <c r="GW22" s="3524">
        <f t="shared" si="5"/>
        <v>43721</v>
      </c>
      <c r="GX22" s="3520">
        <f t="shared" si="5"/>
        <v>43752</v>
      </c>
      <c r="GY22" s="3524">
        <f t="shared" si="5"/>
        <v>43783</v>
      </c>
      <c r="GZ22" s="3524">
        <f t="shared" si="5"/>
        <v>43814</v>
      </c>
      <c r="HA22" s="3524">
        <f t="shared" si="5"/>
        <v>43845</v>
      </c>
      <c r="HB22" s="3520">
        <f t="shared" si="5"/>
        <v>43876</v>
      </c>
      <c r="HC22" s="3522">
        <f t="shared" si="5"/>
        <v>43907</v>
      </c>
      <c r="HD22" s="3520">
        <f t="shared" si="5"/>
        <v>43938</v>
      </c>
      <c r="HE22" s="3520">
        <f t="shared" si="5"/>
        <v>43969</v>
      </c>
      <c r="HF22" s="3522">
        <f t="shared" si="5"/>
        <v>44000</v>
      </c>
      <c r="HG22" s="3520">
        <f t="shared" si="5"/>
        <v>44031</v>
      </c>
      <c r="HH22" s="3520">
        <f t="shared" si="5"/>
        <v>44062</v>
      </c>
      <c r="HI22" s="3520">
        <f t="shared" si="5"/>
        <v>44093</v>
      </c>
      <c r="HJ22" s="3520">
        <f t="shared" si="5"/>
        <v>44124</v>
      </c>
      <c r="HK22" s="3520">
        <f t="shared" si="5"/>
        <v>44155</v>
      </c>
      <c r="HL22" s="3520">
        <f t="shared" si="5"/>
        <v>44186</v>
      </c>
      <c r="HM22" s="3520">
        <f t="shared" si="5"/>
        <v>44217</v>
      </c>
      <c r="HN22" s="3520">
        <f t="shared" si="5"/>
        <v>44248</v>
      </c>
      <c r="HO22" s="3520">
        <f t="shared" si="5"/>
        <v>44279</v>
      </c>
      <c r="HP22" s="3520">
        <f t="shared" si="5"/>
        <v>44310</v>
      </c>
      <c r="HQ22" s="3520">
        <f t="shared" si="5"/>
        <v>44341</v>
      </c>
      <c r="HR22" s="3520">
        <f t="shared" si="5"/>
        <v>44371</v>
      </c>
      <c r="HS22" s="3520">
        <f t="shared" si="5"/>
        <v>44401</v>
      </c>
      <c r="HT22" s="3520">
        <f t="shared" si="5"/>
        <v>44431</v>
      </c>
      <c r="HU22" s="3520">
        <f t="shared" si="5"/>
        <v>44461</v>
      </c>
      <c r="HV22" s="3520">
        <f t="shared" si="5"/>
        <v>44491</v>
      </c>
      <c r="HW22" s="3520">
        <f t="shared" si="5"/>
        <v>44521</v>
      </c>
      <c r="HX22" s="3520">
        <f t="shared" si="5"/>
        <v>44551</v>
      </c>
      <c r="HY22" s="3520">
        <f t="shared" si="5"/>
        <v>44581</v>
      </c>
      <c r="HZ22" s="3520">
        <f t="shared" si="5"/>
        <v>44611</v>
      </c>
      <c r="IA22" s="3520">
        <f t="shared" si="5"/>
        <v>44641</v>
      </c>
      <c r="IB22" s="3520">
        <f t="shared" si="5"/>
        <v>44671</v>
      </c>
      <c r="IC22" s="3520">
        <f t="shared" si="5"/>
        <v>44701</v>
      </c>
      <c r="ID22" s="3520">
        <f t="shared" si="5"/>
        <v>44731</v>
      </c>
      <c r="IE22" s="3520">
        <f t="shared" si="5"/>
        <v>44761</v>
      </c>
    </row>
    <row r="23" spans="1:239" ht="17.25" thickBot="1" x14ac:dyDescent="0.35">
      <c r="A23" s="2098" t="s">
        <v>4938</v>
      </c>
      <c r="B23" s="2099"/>
      <c r="C23" s="2099"/>
      <c r="D23" s="2099"/>
      <c r="E23" s="2099"/>
      <c r="F23" s="2099"/>
      <c r="G23" s="2099"/>
      <c r="H23" s="2099"/>
      <c r="I23" s="2099"/>
      <c r="J23" s="2099"/>
      <c r="K23" s="2099"/>
      <c r="L23" s="2099"/>
      <c r="M23" s="2099"/>
      <c r="N23" s="2099"/>
      <c r="O23" s="2099"/>
      <c r="P23" s="2099"/>
      <c r="Q23" s="2099"/>
      <c r="R23" s="2099"/>
      <c r="S23" s="2099"/>
      <c r="T23" s="2099"/>
      <c r="U23" s="2099"/>
      <c r="V23" s="2099"/>
      <c r="W23" s="2099"/>
      <c r="X23" s="2099"/>
      <c r="Y23" s="2099"/>
      <c r="Z23" s="2099"/>
      <c r="AA23" s="2099"/>
      <c r="AB23" s="2099"/>
      <c r="AC23" s="2099"/>
      <c r="AD23" s="2099"/>
      <c r="AE23" s="2099"/>
      <c r="AF23" s="2099"/>
      <c r="AG23" s="2099"/>
      <c r="AH23" s="2099"/>
      <c r="AI23" s="2099"/>
      <c r="AJ23" s="2099"/>
      <c r="AK23" s="2099"/>
      <c r="AL23" s="2099"/>
      <c r="AM23" s="2099"/>
      <c r="AN23" s="2099"/>
      <c r="AO23" s="2099"/>
      <c r="AP23" s="2099"/>
      <c r="AQ23" s="2099"/>
      <c r="AR23" s="2099"/>
      <c r="AS23" s="2099"/>
      <c r="AT23" s="2099"/>
      <c r="AU23" s="2099"/>
      <c r="AV23" s="2099"/>
      <c r="AW23" s="2099"/>
      <c r="AX23" s="2099"/>
      <c r="AY23" s="2099"/>
      <c r="AZ23" s="2099"/>
      <c r="BA23" s="2099"/>
      <c r="BB23" s="2099"/>
      <c r="BC23" s="2099"/>
      <c r="BD23" s="2099"/>
      <c r="BE23" s="2099"/>
      <c r="BF23" s="2099"/>
      <c r="BG23" s="2099"/>
      <c r="BH23" s="2099"/>
      <c r="BI23" s="2099"/>
      <c r="BJ23" s="2099"/>
      <c r="BK23" s="2099"/>
      <c r="BL23" s="2099"/>
      <c r="BM23" s="2099"/>
      <c r="BN23" s="2099"/>
      <c r="BO23" s="2099"/>
      <c r="BP23" s="2099"/>
      <c r="BQ23" s="2099"/>
      <c r="BR23" s="2099"/>
      <c r="BS23" s="2099"/>
      <c r="BT23" s="2099"/>
      <c r="BU23" s="2099"/>
      <c r="BV23" s="2099"/>
      <c r="BW23" s="2099"/>
      <c r="BX23" s="2099"/>
      <c r="BY23" s="2099"/>
      <c r="BZ23" s="2099"/>
      <c r="CA23" s="2099"/>
      <c r="CB23" s="2099"/>
      <c r="CC23" s="2099"/>
      <c r="CD23" s="2099"/>
      <c r="CE23" s="2099"/>
      <c r="CF23" s="2099"/>
      <c r="CG23" s="2099"/>
      <c r="CH23" s="2099"/>
      <c r="CI23" s="2099"/>
      <c r="CJ23" s="2099"/>
      <c r="CK23" s="2099"/>
      <c r="CL23" s="2099"/>
      <c r="CM23" s="2099"/>
      <c r="CN23" s="2099"/>
      <c r="CO23" s="2099"/>
      <c r="CP23" s="2099"/>
      <c r="CQ23" s="2099"/>
      <c r="CR23" s="2099"/>
      <c r="CS23" s="2099"/>
      <c r="CT23" s="2099"/>
      <c r="CU23" s="2099"/>
      <c r="CV23" s="2099"/>
      <c r="CW23" s="2099"/>
      <c r="CX23" s="2099"/>
      <c r="CY23" s="2099"/>
      <c r="CZ23" s="2099"/>
      <c r="DA23" s="2099"/>
      <c r="DB23" s="2099"/>
      <c r="DC23" s="2099"/>
      <c r="DD23" s="2099"/>
      <c r="DE23" s="2099"/>
      <c r="DF23" s="2099"/>
      <c r="DG23" s="2099"/>
      <c r="DH23" s="2099"/>
      <c r="DI23" s="2099"/>
      <c r="DJ23" s="2099"/>
      <c r="DK23" s="2099"/>
      <c r="DL23" s="2099"/>
      <c r="DM23" s="2099"/>
      <c r="DN23" s="2099"/>
      <c r="DO23" s="2099"/>
      <c r="DP23" s="2099"/>
      <c r="DQ23" s="2099"/>
      <c r="DR23" s="2099"/>
      <c r="DS23" s="2099"/>
      <c r="DT23" s="2099"/>
      <c r="DU23" s="2099"/>
      <c r="DV23" s="2099"/>
      <c r="DW23" s="2099"/>
      <c r="DX23" s="2099"/>
      <c r="DY23" s="2099"/>
      <c r="DZ23" s="2099"/>
      <c r="EA23" s="2099"/>
      <c r="EB23" s="2099"/>
      <c r="EC23" s="2099"/>
      <c r="ED23" s="2099"/>
      <c r="EE23" s="2099"/>
      <c r="EF23" s="2099"/>
      <c r="EG23" s="2099"/>
      <c r="EH23" s="2099"/>
      <c r="EI23" s="2099"/>
      <c r="EJ23" s="2099"/>
      <c r="EK23" s="2099"/>
      <c r="EL23" s="2099"/>
      <c r="EM23" s="2099"/>
      <c r="EN23" s="2099"/>
      <c r="EO23" s="2099"/>
      <c r="EP23" s="2099"/>
      <c r="EQ23" s="2099"/>
      <c r="ER23" s="2099"/>
      <c r="ES23" s="2099"/>
      <c r="ET23" s="2099"/>
      <c r="EU23" s="2099"/>
      <c r="EV23" s="2099"/>
      <c r="EW23" s="2099"/>
      <c r="EX23" s="2099"/>
      <c r="EY23" s="2099"/>
      <c r="EZ23" s="2099"/>
      <c r="FA23" s="2099"/>
      <c r="FB23" s="2099"/>
      <c r="FC23" s="2099"/>
      <c r="FD23" s="2099"/>
      <c r="FE23" s="2099"/>
      <c r="FF23" s="2099"/>
      <c r="FG23" s="2099"/>
      <c r="FH23" s="2099"/>
      <c r="FI23" s="2099"/>
      <c r="FJ23" s="2099"/>
      <c r="FK23" s="2099"/>
      <c r="FL23" s="2099"/>
      <c r="FM23" s="2099"/>
      <c r="FN23" s="2099"/>
      <c r="FO23" s="2099"/>
      <c r="FP23" s="2099"/>
      <c r="FQ23" s="2099"/>
      <c r="FR23" s="2099"/>
      <c r="FS23" s="2099"/>
      <c r="FT23" s="2099"/>
      <c r="FU23" s="2099"/>
      <c r="FV23" s="2099"/>
      <c r="FW23" s="2099"/>
      <c r="FX23" s="2099"/>
      <c r="FY23" s="2099"/>
      <c r="FZ23" s="2099"/>
      <c r="GA23" s="2099"/>
      <c r="GB23" s="2099"/>
      <c r="GC23" s="2099"/>
      <c r="GD23" s="2099"/>
      <c r="GE23" s="2099"/>
      <c r="GF23" s="2099"/>
      <c r="GG23" s="2099"/>
      <c r="GH23" s="2099"/>
      <c r="GI23" s="3526"/>
      <c r="GJ23" s="3525"/>
      <c r="GK23" s="3525"/>
      <c r="GL23" s="3525"/>
      <c r="GM23" s="3525"/>
      <c r="GN23" s="3525"/>
      <c r="GO23" s="3525"/>
      <c r="GP23" s="3525"/>
      <c r="GQ23" s="3525"/>
      <c r="GR23" s="3525"/>
      <c r="GS23" s="3525"/>
      <c r="GT23" s="3527"/>
      <c r="GU23" s="3525"/>
      <c r="GV23" s="3525"/>
      <c r="GW23" s="3525"/>
      <c r="GX23" s="3527"/>
      <c r="GY23" s="3525"/>
      <c r="GZ23" s="3525"/>
      <c r="HA23" s="3525"/>
      <c r="HB23" s="3521"/>
      <c r="HC23" s="3523"/>
      <c r="HD23" s="3521"/>
      <c r="HE23" s="3521"/>
      <c r="HF23" s="3523"/>
      <c r="HG23" s="3521"/>
      <c r="HH23" s="3521"/>
      <c r="HI23" s="3521"/>
      <c r="HJ23" s="3521"/>
      <c r="HK23" s="3521"/>
      <c r="HL23" s="3521"/>
      <c r="HM23" s="3521"/>
      <c r="HN23" s="3521"/>
      <c r="HO23" s="3521"/>
      <c r="HP23" s="3521"/>
      <c r="HQ23" s="3521"/>
      <c r="HR23" s="3521"/>
      <c r="HS23" s="3521"/>
      <c r="HT23" s="3521"/>
      <c r="HU23" s="3521"/>
      <c r="HV23" s="3521"/>
      <c r="HW23" s="3521"/>
      <c r="HX23" s="3521"/>
      <c r="HY23" s="3521"/>
      <c r="HZ23" s="3521"/>
      <c r="IA23" s="3521"/>
      <c r="IB23" s="3521"/>
      <c r="IC23" s="3521"/>
      <c r="ID23" s="3521"/>
      <c r="IE23" s="3521"/>
    </row>
    <row r="24" spans="1:239" ht="21" customHeight="1" x14ac:dyDescent="0.3">
      <c r="A24" s="2100" t="s">
        <v>4939</v>
      </c>
      <c r="B24" s="2101">
        <v>15.824999999999999</v>
      </c>
      <c r="C24" s="2101">
        <v>15.736000000000001</v>
      </c>
      <c r="D24" s="2101">
        <v>16.807727272727274</v>
      </c>
      <c r="E24" s="2101">
        <v>17.321000000000002</v>
      </c>
      <c r="F24" s="2101">
        <v>16.746521739130436</v>
      </c>
      <c r="G24" s="2101">
        <v>16.2985714285714</v>
      </c>
      <c r="H24" s="2101">
        <v>16.420500000000001</v>
      </c>
      <c r="I24" s="2101">
        <v>16.502600000000001</v>
      </c>
      <c r="J24" s="2101">
        <v>16.757999999999999</v>
      </c>
      <c r="K24" s="2101">
        <v>16.746500000000001</v>
      </c>
      <c r="L24" s="2101">
        <v>17.021000000000001</v>
      </c>
      <c r="M24" s="2101">
        <v>16.774999999999999</v>
      </c>
      <c r="N24" s="2101">
        <v>16.820499999999999</v>
      </c>
      <c r="O24" s="2101">
        <v>16.925000000000001</v>
      </c>
      <c r="P24" s="2101">
        <v>18.078099999999999</v>
      </c>
      <c r="Q24" s="2101">
        <v>19.045000000000002</v>
      </c>
      <c r="R24" s="2101">
        <v>19.766999999999999</v>
      </c>
      <c r="S24" s="2101">
        <v>19.231999999999999</v>
      </c>
      <c r="T24" s="2101">
        <v>19.481000000000002</v>
      </c>
      <c r="U24" s="2101">
        <v>20.094999999999999</v>
      </c>
      <c r="V24" s="2101">
        <v>20.541</v>
      </c>
      <c r="W24" s="2101">
        <v>20.177</v>
      </c>
      <c r="X24" s="2101">
        <v>20.393000000000001</v>
      </c>
      <c r="Y24" s="2101">
        <v>20.273</v>
      </c>
      <c r="Z24" s="2101">
        <v>19.875</v>
      </c>
      <c r="AA24" s="2101">
        <v>20.445</v>
      </c>
      <c r="AB24" s="2101">
        <v>19.911999999999999</v>
      </c>
      <c r="AC24" s="2101">
        <v>19.760000000000002</v>
      </c>
      <c r="AD24" s="2101">
        <v>20.459</v>
      </c>
      <c r="AE24" s="2101">
        <v>20.385999999999999</v>
      </c>
      <c r="AF24" s="2101">
        <v>20.271999999999998</v>
      </c>
      <c r="AG24" s="2101">
        <v>21.173999999999999</v>
      </c>
      <c r="AH24" s="2101">
        <v>22.21</v>
      </c>
      <c r="AI24" s="2101">
        <v>22.016999999999999</v>
      </c>
      <c r="AJ24" s="2101">
        <v>21.998999999999999</v>
      </c>
      <c r="AK24" s="2101">
        <v>22.949000000000002</v>
      </c>
      <c r="AL24" s="2101">
        <v>22.725000000000001</v>
      </c>
      <c r="AM24" s="2101">
        <v>22.585999999999999</v>
      </c>
      <c r="AN24" s="2101">
        <v>22.712700000000002</v>
      </c>
      <c r="AO24" s="2101">
        <v>22.446000000000002</v>
      </c>
      <c r="AP24" s="2101">
        <v>22.8643</v>
      </c>
      <c r="AQ24" s="2101">
        <v>23.132400000000001</v>
      </c>
      <c r="AR24" s="2101">
        <v>23.1129</v>
      </c>
      <c r="AS24" s="2101">
        <v>22.605799999999999</v>
      </c>
      <c r="AT24" s="2101">
        <v>22.9314</v>
      </c>
      <c r="AU24" s="2101">
        <v>23.199000000000002</v>
      </c>
      <c r="AV24" s="2101">
        <v>22.966000000000001</v>
      </c>
      <c r="AW24" s="2101">
        <v>22.6386</v>
      </c>
      <c r="AX24" s="2101">
        <v>22.902999999999999</v>
      </c>
      <c r="AY24" s="2101">
        <v>23.784500000000001</v>
      </c>
      <c r="AZ24" s="2101">
        <v>23.0745</v>
      </c>
      <c r="BA24" s="2101">
        <v>23.6295</v>
      </c>
      <c r="BB24" s="2101">
        <v>24.693300000000001</v>
      </c>
      <c r="BC24" s="2101">
        <v>24.946200000000001</v>
      </c>
      <c r="BD24" s="2101">
        <v>25.091899999999999</v>
      </c>
      <c r="BE24" s="2101">
        <v>26.064</v>
      </c>
      <c r="BF24" s="2101">
        <v>26.707999999999998</v>
      </c>
      <c r="BG24" s="2101">
        <v>26.759499999999999</v>
      </c>
      <c r="BH24" s="2101">
        <v>26.646100000000001</v>
      </c>
      <c r="BI24" s="2101">
        <v>26.481000000000002</v>
      </c>
      <c r="BJ24" s="2101">
        <v>27.138999999999999</v>
      </c>
      <c r="BK24" s="2101">
        <v>26.309100000000001</v>
      </c>
      <c r="BL24" s="2101">
        <v>26.992000000000001</v>
      </c>
      <c r="BM24" s="2101">
        <v>27.722300000000001</v>
      </c>
      <c r="BN24" s="2101">
        <v>26.2166</v>
      </c>
      <c r="BO24" s="2101">
        <v>26.647600000000001</v>
      </c>
      <c r="BP24" s="2101">
        <v>27.867799999999999</v>
      </c>
      <c r="BQ24" s="2101">
        <v>27.524999999999999</v>
      </c>
      <c r="BR24" s="2101">
        <v>26.2134</v>
      </c>
      <c r="BS24" s="2101">
        <v>25.8324</v>
      </c>
      <c r="BT24" s="2101">
        <v>26.4071</v>
      </c>
      <c r="BU24" s="2101">
        <v>25.279800000000002</v>
      </c>
      <c r="BV24" s="2101">
        <v>24.8523</v>
      </c>
      <c r="BW24" s="2101">
        <v>26.385000000000002</v>
      </c>
      <c r="BX24" s="2101">
        <v>26.586300000000001</v>
      </c>
      <c r="BY24" s="2101">
        <v>26.410699999999999</v>
      </c>
      <c r="BZ24" s="2101">
        <v>24.974799999999998</v>
      </c>
      <c r="CA24" s="2101">
        <v>24.301400000000001</v>
      </c>
      <c r="CB24" s="2101">
        <v>21.485099999999999</v>
      </c>
      <c r="CC24" s="2101">
        <v>21.5411</v>
      </c>
      <c r="CD24" s="2101">
        <v>22.0108</v>
      </c>
      <c r="CE24" s="2101">
        <v>22.5198</v>
      </c>
      <c r="CF24" s="2101">
        <v>22.138999999999999</v>
      </c>
      <c r="CG24" s="2101">
        <v>23.0684</v>
      </c>
      <c r="CH24" s="2101">
        <v>24.5871</v>
      </c>
      <c r="CI24" s="2101">
        <v>25.926429999999993</v>
      </c>
      <c r="CJ24" s="2101">
        <v>26.753404545454554</v>
      </c>
      <c r="CK24" s="2101">
        <v>26.610808695652167</v>
      </c>
      <c r="CL24" s="2101">
        <v>27.443220000000007</v>
      </c>
      <c r="CM24" s="2101">
        <v>27.693085714285708</v>
      </c>
      <c r="CN24" s="2101">
        <v>28.572818181818182</v>
      </c>
      <c r="CO24" s="2101">
        <v>28.594170000000002</v>
      </c>
      <c r="CP24" s="2101">
        <v>29.11</v>
      </c>
      <c r="CQ24" s="2101">
        <v>28.145677124721249</v>
      </c>
      <c r="CR24" s="2101">
        <v>28.351412763083577</v>
      </c>
      <c r="CS24" s="2101">
        <v>29.51271716679905</v>
      </c>
      <c r="CT24" s="2101">
        <v>30.112859290085709</v>
      </c>
      <c r="CU24" s="2101">
        <v>30.62334452555762</v>
      </c>
      <c r="CV24" s="2101">
        <v>31.222964875904054</v>
      </c>
      <c r="CW24" s="2101">
        <v>30.973330877776778</v>
      </c>
      <c r="CX24" s="2101">
        <v>30.766630119998712</v>
      </c>
      <c r="CY24" s="2101">
        <v>30.185050539688721</v>
      </c>
      <c r="CZ24" s="2101">
        <v>30.626423231730449</v>
      </c>
      <c r="DA24" s="2101">
        <v>30.63291965911311</v>
      </c>
      <c r="DB24" s="2101">
        <v>30.588510575347904</v>
      </c>
      <c r="DC24" s="2101">
        <v>31.257842370683864</v>
      </c>
      <c r="DD24" s="2101">
        <v>30.338127937876607</v>
      </c>
      <c r="DE24" s="2101">
        <v>30.012847556634835</v>
      </c>
      <c r="DF24" s="2101">
        <v>30.044773087857056</v>
      </c>
      <c r="DG24" s="2101">
        <v>30.051936631125955</v>
      </c>
      <c r="DH24" s="2101">
        <v>30.448734150137327</v>
      </c>
      <c r="DI24" s="2101">
        <v>31.346826834617055</v>
      </c>
      <c r="DJ24" s="2101">
        <v>32.006741442801321</v>
      </c>
      <c r="DK24" s="2101">
        <v>31.463934301725295</v>
      </c>
      <c r="DL24" s="2101">
        <v>30.891312718159249</v>
      </c>
      <c r="DM24" s="2101">
        <v>30.139375669120376</v>
      </c>
      <c r="DN24" s="2101">
        <v>31.017520678579249</v>
      </c>
      <c r="DO24" s="2101">
        <v>32.716449988451366</v>
      </c>
      <c r="DP24" s="2101">
        <v>32.97830074259879</v>
      </c>
      <c r="DQ24" s="2101">
        <v>32.306321025177965</v>
      </c>
      <c r="DR24" s="2101">
        <v>32.379576310038559</v>
      </c>
      <c r="DS24" s="2101">
        <v>32.976346461467429</v>
      </c>
      <c r="DT24" s="2101">
        <v>32.787822204921696</v>
      </c>
      <c r="DU24" s="2101">
        <v>32.641434351236455</v>
      </c>
      <c r="DV24" s="2101">
        <v>32.049381330959399</v>
      </c>
      <c r="DW24" s="2101">
        <v>32.56816313380024</v>
      </c>
      <c r="DX24" s="2101">
        <v>32.750384317993891</v>
      </c>
      <c r="DY24" s="2101">
        <v>31.312009630054817</v>
      </c>
      <c r="DZ24" s="2101">
        <v>29.674019484442255</v>
      </c>
      <c r="EA24" s="2101">
        <v>28.972899921082785</v>
      </c>
      <c r="EB24" s="2101">
        <v>28.340327447582993</v>
      </c>
      <c r="EC24" s="2101">
        <v>29.093401423140858</v>
      </c>
      <c r="ED24" s="2101">
        <v>29.405447123024093</v>
      </c>
      <c r="EE24" s="2101">
        <v>28.924969813243415</v>
      </c>
      <c r="EF24" s="2101">
        <v>27.66930745943236</v>
      </c>
      <c r="EG24" s="2101">
        <v>27.309297484783777</v>
      </c>
      <c r="EH24" s="2101">
        <v>27.598533308154916</v>
      </c>
      <c r="EI24" s="2101">
        <v>27.774729092959443</v>
      </c>
      <c r="EJ24" s="2101">
        <v>28.54556493539835</v>
      </c>
      <c r="EK24" s="2101">
        <v>28.579737740632449</v>
      </c>
      <c r="EL24" s="2101">
        <v>28.885532443254988</v>
      </c>
      <c r="EM24" s="2101">
        <v>28.988925133151792</v>
      </c>
      <c r="EN24" s="2101">
        <v>28.948715285669369</v>
      </c>
      <c r="EO24" s="2101">
        <v>28.689527531565069</v>
      </c>
      <c r="EP24" s="2101">
        <v>28.005397208605316</v>
      </c>
      <c r="EQ24" s="2101">
        <v>27.699195397116664</v>
      </c>
      <c r="ER24" s="2101">
        <v>26.491476234877517</v>
      </c>
      <c r="ES24" s="2101">
        <v>26.539923631380638</v>
      </c>
      <c r="ET24" s="2101">
        <v>26.160875222559135</v>
      </c>
      <c r="EU24" s="2101">
        <v>27.911084673896259</v>
      </c>
      <c r="EV24" s="2101">
        <v>28.420718181818177</v>
      </c>
      <c r="EW24" s="2101">
        <v>28.224261699670471</v>
      </c>
      <c r="EX24" s="2101">
        <v>27.65150292207791</v>
      </c>
      <c r="EY24" s="2101">
        <v>26.826481987577637</v>
      </c>
      <c r="EZ24" s="2101">
        <v>26.326057142857138</v>
      </c>
      <c r="FA24" s="2101">
        <v>25.432307823129246</v>
      </c>
      <c r="FB24" s="2101">
        <v>26.195169155844159</v>
      </c>
      <c r="FC24" s="2101">
        <v>26.431757894736837</v>
      </c>
      <c r="FD24" s="2101">
        <v>26.652754545454549</v>
      </c>
      <c r="FE24" s="2101">
        <v>25.791029999999999</v>
      </c>
      <c r="FF24" s="2101">
        <v>26.042021052631579</v>
      </c>
      <c r="FG24" s="2101">
        <v>27.239104545454541</v>
      </c>
      <c r="FH24" s="2101">
        <v>27.604154999999999</v>
      </c>
      <c r="FI24" s="2101">
        <v>26.446367482517477</v>
      </c>
      <c r="FJ24" s="2101">
        <v>26.917727272727276</v>
      </c>
      <c r="FK24" s="2101">
        <v>27.511389999999999</v>
      </c>
      <c r="FL24" s="2101">
        <v>27.688913636363637</v>
      </c>
      <c r="FM24" s="2101">
        <v>27.568233333333328</v>
      </c>
      <c r="FN24" s="2101">
        <v>27.843599999999999</v>
      </c>
      <c r="FO24" s="2101">
        <v>27.656290476190467</v>
      </c>
      <c r="FP24" s="2101">
        <v>27.105699999999999</v>
      </c>
      <c r="FQ24" s="2101">
        <v>27.436142857142858</v>
      </c>
      <c r="FR24" s="2101">
        <v>28.06808823529412</v>
      </c>
      <c r="FS24" s="2101">
        <v>27.764013636363632</v>
      </c>
      <c r="FT24" s="2101">
        <v>27.375375000000002</v>
      </c>
      <c r="FU24" s="2101">
        <v>26.591549999999998</v>
      </c>
      <c r="FV24" s="2101">
        <v>26.908628571428569</v>
      </c>
      <c r="FW24" s="2101">
        <v>27.373261904761904</v>
      </c>
      <c r="FX24" s="2101">
        <v>27.065830434782605</v>
      </c>
      <c r="FY24" s="2101">
        <v>27.224357142857148</v>
      </c>
      <c r="FZ24" s="2101">
        <v>27.11134175824176</v>
      </c>
      <c r="GA24" s="2101">
        <v>26.614339999999999</v>
      </c>
      <c r="GB24" s="2101">
        <v>26.519024999999999</v>
      </c>
      <c r="GC24" s="2101">
        <v>27.014311111111109</v>
      </c>
      <c r="GD24" s="2101">
        <v>26.384488235294121</v>
      </c>
      <c r="GE24" s="2101">
        <v>26.279152380952382</v>
      </c>
      <c r="GF24" s="2101">
        <v>26.508276190476188</v>
      </c>
      <c r="GG24" s="2101">
        <v>26.578440909090908</v>
      </c>
      <c r="GH24" s="2101">
        <v>26.441223809523812</v>
      </c>
      <c r="GI24" s="2101">
        <v>26.019131818181823</v>
      </c>
      <c r="GJ24" s="2101">
        <v>25.769240909090911</v>
      </c>
      <c r="GK24" s="2101">
        <v>25.222594736842108</v>
      </c>
      <c r="GL24" s="2101">
        <v>25.034526086956525</v>
      </c>
      <c r="GM24" s="2101">
        <v>25.546044999999999</v>
      </c>
      <c r="GN24" s="2101">
        <v>25.178629999999998</v>
      </c>
      <c r="GO24" s="2101">
        <v>24.997885000000004</v>
      </c>
      <c r="GP24" s="2101">
        <v>24.945966666666667</v>
      </c>
      <c r="GQ24" s="2101">
        <v>25.017220242914984</v>
      </c>
      <c r="GR24" s="2101">
        <v>25.328040909090909</v>
      </c>
      <c r="GS24" s="2101">
        <v>24.947881818181813</v>
      </c>
      <c r="GT24" s="2101">
        <v>25.205257894736842</v>
      </c>
      <c r="GU24" s="2101">
        <v>25.646654545454542</v>
      </c>
      <c r="GV24" s="2101">
        <v>24.833795454545452</v>
      </c>
      <c r="GW24" s="2101">
        <v>25.171436842105265</v>
      </c>
      <c r="GX24" s="2101">
        <v>25.187362876254181</v>
      </c>
      <c r="GY24" s="2101">
        <v>25.371052631578955</v>
      </c>
      <c r="GZ24" s="2101">
        <v>25.583695000000002</v>
      </c>
      <c r="HA24" s="2101">
        <v>25.564295238095237</v>
      </c>
      <c r="HB24" s="2101">
        <v>25.297631578947371</v>
      </c>
      <c r="HC24" s="2102">
        <v>24.314580000000003</v>
      </c>
      <c r="HD24" s="2101">
        <v>25.492868181818178</v>
      </c>
      <c r="HE24" s="2101">
        <v>26.554264999999997</v>
      </c>
      <c r="HF24" s="2102">
        <v>28.052681818181824</v>
      </c>
      <c r="HG24" s="2101">
        <v>28.62844347826087</v>
      </c>
      <c r="HH24" s="2101">
        <v>29.137599999999992</v>
      </c>
      <c r="HI24" s="2101">
        <v>29.36781818181818</v>
      </c>
      <c r="HJ24" s="2101">
        <v>28.974818181818179</v>
      </c>
      <c r="HK24" s="2101">
        <v>29.608645000000003</v>
      </c>
      <c r="HL24" s="2101">
        <v>30.355072727272727</v>
      </c>
      <c r="HM24" s="2101">
        <v>31.07511052631579</v>
      </c>
      <c r="HN24" s="2116">
        <v>31.438083333333331</v>
      </c>
      <c r="HO24" s="2116">
        <v>31.537754999999997</v>
      </c>
      <c r="HP24" s="2116">
        <v>31.713204999999999</v>
      </c>
      <c r="HQ24" s="2116">
        <v>32.005870000000002</v>
      </c>
      <c r="HR24" s="2116">
        <v>31.983872727272725</v>
      </c>
      <c r="HS24" s="2116">
        <v>32.279000000000003</v>
      </c>
      <c r="HT24" s="2116">
        <v>31.664827272727276</v>
      </c>
      <c r="HU24" s="2116">
        <v>31.690245454545458</v>
      </c>
      <c r="HV24" s="2116">
        <v>32.165171428571433</v>
      </c>
      <c r="HW24" s="2116">
        <v>31.950378947368421</v>
      </c>
      <c r="HX24" s="2116">
        <v>31.595973913043473</v>
      </c>
      <c r="HY24" s="2116">
        <v>31.799794736842099</v>
      </c>
      <c r="HZ24" s="2116">
        <v>31.818233333333339</v>
      </c>
      <c r="IA24" s="2116">
        <v>33.133090909090903</v>
      </c>
      <c r="IB24" s="2116">
        <v>32.639190476190478</v>
      </c>
      <c r="IC24" s="2116">
        <v>31.01368571428571</v>
      </c>
      <c r="ID24" s="2116">
        <v>31.743140909090911</v>
      </c>
      <c r="IE24" s="2116">
        <v>31.550138095238101</v>
      </c>
    </row>
    <row r="25" spans="1:239" ht="21" customHeight="1" x14ac:dyDescent="0.3">
      <c r="A25" s="2100" t="s">
        <v>4940</v>
      </c>
      <c r="B25" s="2101">
        <v>3.944</v>
      </c>
      <c r="C25" s="2101">
        <v>3.95</v>
      </c>
      <c r="D25" s="2103">
        <v>3.9350000000000001</v>
      </c>
      <c r="E25" s="2103">
        <v>3.92</v>
      </c>
      <c r="F25" s="2103">
        <v>3.89</v>
      </c>
      <c r="G25" s="2103">
        <v>3.8719047619047622</v>
      </c>
      <c r="H25" s="2103">
        <v>3.87</v>
      </c>
      <c r="I25" s="2103">
        <v>3.87</v>
      </c>
      <c r="J25" s="2103">
        <v>3.8490000000000002</v>
      </c>
      <c r="K25" s="2101">
        <v>3.8325</v>
      </c>
      <c r="L25" s="2101">
        <v>3.7559999999999998</v>
      </c>
      <c r="M25" s="2101">
        <v>3.6349999999999998</v>
      </c>
      <c r="N25" s="2101">
        <v>3.6</v>
      </c>
      <c r="O25" s="2101">
        <v>3.58</v>
      </c>
      <c r="P25" s="2101">
        <v>3.5979999999999999</v>
      </c>
      <c r="Q25" s="2101">
        <v>3.698</v>
      </c>
      <c r="R25" s="2101">
        <v>3.85</v>
      </c>
      <c r="S25" s="2101">
        <v>3.81</v>
      </c>
      <c r="T25" s="2101">
        <v>3.8029999999999999</v>
      </c>
      <c r="U25" s="2101">
        <v>3.7639999999999998</v>
      </c>
      <c r="V25" s="2101">
        <v>3.7170000000000001</v>
      </c>
      <c r="W25" s="2101">
        <v>3.552</v>
      </c>
      <c r="X25" s="2101">
        <v>3.444</v>
      </c>
      <c r="Y25" s="2101">
        <v>3.3879999999999999</v>
      </c>
      <c r="Z25" s="2101">
        <v>3.4289999999999998</v>
      </c>
      <c r="AA25" s="2101">
        <v>3.55</v>
      </c>
      <c r="AB25" s="2101">
        <v>3.653</v>
      </c>
      <c r="AC25" s="2101">
        <v>3.681</v>
      </c>
      <c r="AD25" s="2101">
        <v>3.69</v>
      </c>
      <c r="AE25" s="2101">
        <v>3.7050000000000001</v>
      </c>
      <c r="AF25" s="2101">
        <v>3.7280000000000002</v>
      </c>
      <c r="AG25" s="2101">
        <v>3.7370000000000001</v>
      </c>
      <c r="AH25" s="2101">
        <v>3.7330000000000001</v>
      </c>
      <c r="AI25" s="2101">
        <v>3.7090000000000001</v>
      </c>
      <c r="AJ25" s="2101">
        <v>3.7149999999999999</v>
      </c>
      <c r="AK25" s="2101">
        <v>3.7759999999999998</v>
      </c>
      <c r="AL25" s="2101">
        <v>3.7970000000000002</v>
      </c>
      <c r="AM25" s="2101">
        <v>3.8069999999999999</v>
      </c>
      <c r="AN25" s="2101">
        <v>3.8355000000000001</v>
      </c>
      <c r="AO25" s="2101">
        <v>3.8605</v>
      </c>
      <c r="AP25" s="2101">
        <v>3.8904000000000001</v>
      </c>
      <c r="AQ25" s="2101">
        <v>3.9195000000000002</v>
      </c>
      <c r="AR25" s="2101">
        <v>3.9857</v>
      </c>
      <c r="AS25" s="2101">
        <v>4.0057999999999998</v>
      </c>
      <c r="AT25" s="2101">
        <v>4.0217999999999998</v>
      </c>
      <c r="AU25" s="2101">
        <v>4.0262000000000002</v>
      </c>
      <c r="AV25" s="2101">
        <v>4.0309999999999997</v>
      </c>
      <c r="AW25" s="2101">
        <v>4.0414000000000003</v>
      </c>
      <c r="AX25" s="2101">
        <v>4.0540000000000003</v>
      </c>
      <c r="AY25" s="2101">
        <v>4.0590999999999999</v>
      </c>
      <c r="AZ25" s="2101">
        <v>4.0518000000000001</v>
      </c>
      <c r="BA25" s="2101">
        <v>4.0838000000000001</v>
      </c>
      <c r="BB25" s="2101">
        <v>4.1894999999999998</v>
      </c>
      <c r="BC25" s="2101">
        <v>4.2595000000000001</v>
      </c>
      <c r="BD25" s="2101">
        <v>4.2824</v>
      </c>
      <c r="BE25" s="2101">
        <v>4.3230000000000004</v>
      </c>
      <c r="BF25" s="2101">
        <v>4.3535000000000004</v>
      </c>
      <c r="BG25" s="2103">
        <v>4.3643000000000001</v>
      </c>
      <c r="BH25" s="2103">
        <v>4.3367000000000004</v>
      </c>
      <c r="BI25" s="2103">
        <v>4.29</v>
      </c>
      <c r="BJ25" s="2103">
        <v>4.2300000000000004</v>
      </c>
      <c r="BK25" s="2103">
        <v>4.1150000000000002</v>
      </c>
      <c r="BL25" s="2103">
        <v>4.1239999999999997</v>
      </c>
      <c r="BM25" s="2103">
        <v>4.1063999999999998</v>
      </c>
      <c r="BN25" s="2103">
        <v>4.0639000000000003</v>
      </c>
      <c r="BO25" s="2103">
        <v>4.0692000000000004</v>
      </c>
      <c r="BP25" s="2103">
        <v>4.0201000000000002</v>
      </c>
      <c r="BQ25" s="2103">
        <v>3.9750000000000001</v>
      </c>
      <c r="BR25" s="2103">
        <v>3.8677999999999999</v>
      </c>
      <c r="BS25" s="2103">
        <v>3.7618999999999998</v>
      </c>
      <c r="BT25" s="2103">
        <v>3.7162999999999999</v>
      </c>
      <c r="BU25" s="2103">
        <v>3.5333999999999999</v>
      </c>
      <c r="BV25" s="2103">
        <v>3.4279999999999999</v>
      </c>
      <c r="BW25" s="2103">
        <v>3.5682</v>
      </c>
      <c r="BX25" s="2103">
        <v>3.5886999999999998</v>
      </c>
      <c r="BY25" s="2103">
        <v>3.5314999999999999</v>
      </c>
      <c r="BZ25" s="2103">
        <v>3.6297999999999999</v>
      </c>
      <c r="CA25" s="2103">
        <v>3.8166000000000002</v>
      </c>
      <c r="CB25" s="2103">
        <v>4.0038999999999998</v>
      </c>
      <c r="CC25" s="2103">
        <v>4.2247000000000003</v>
      </c>
      <c r="CD25" s="2103">
        <v>4.2255000000000003</v>
      </c>
      <c r="CE25" s="2103">
        <v>4.2687999999999997</v>
      </c>
      <c r="CF25" s="2103">
        <v>4.3912000000000004</v>
      </c>
      <c r="CG25" s="2103">
        <v>4.4798</v>
      </c>
      <c r="CH25" s="2103">
        <v>4.4484000000000004</v>
      </c>
      <c r="CI25" s="2103">
        <v>4.3799949999999992</v>
      </c>
      <c r="CJ25" s="2103">
        <v>4.302868181818182</v>
      </c>
      <c r="CK25" s="2103">
        <v>4.2725304347826087</v>
      </c>
      <c r="CL25" s="2101">
        <v>4.2408299999999999</v>
      </c>
      <c r="CM25" s="2101">
        <v>4.154823809523811</v>
      </c>
      <c r="CN25" s="2101">
        <v>4.0675681818181815</v>
      </c>
      <c r="CO25" s="2101">
        <v>4.01098</v>
      </c>
      <c r="CP25" s="2101">
        <v>4.2949999999999999</v>
      </c>
      <c r="CQ25" s="2101">
        <v>4.1397233009506147</v>
      </c>
      <c r="CR25" s="2101">
        <v>4.0513598840255449</v>
      </c>
      <c r="CS25" s="2101">
        <v>4.0570222195653614</v>
      </c>
      <c r="CT25" s="2101">
        <v>3.9561081576010793</v>
      </c>
      <c r="CU25" s="2101">
        <v>3.9941304059057607</v>
      </c>
      <c r="CV25" s="2101">
        <v>4.0453675058209004</v>
      </c>
      <c r="CW25" s="2101">
        <v>4.0020943947118344</v>
      </c>
      <c r="CX25" s="2101">
        <v>3.9158040984083908</v>
      </c>
      <c r="CY25" s="2101">
        <v>3.8337018952404534</v>
      </c>
      <c r="CZ25" s="2101">
        <v>3.7226266249915567</v>
      </c>
      <c r="DA25" s="2101">
        <v>3.6846279947251364</v>
      </c>
      <c r="DB25" s="2101">
        <v>3.7038986978030337</v>
      </c>
      <c r="DC25" s="2101">
        <v>3.7242329538244947</v>
      </c>
      <c r="DD25" s="2101">
        <v>3.7013727373927763</v>
      </c>
      <c r="DE25" s="2101">
        <v>3.7653233678275151</v>
      </c>
      <c r="DF25" s="2101">
        <v>3.8225422460528868</v>
      </c>
      <c r="DG25" s="2101">
        <v>3.8303576279951685</v>
      </c>
      <c r="DH25" s="2101">
        <v>3.8659267781003384</v>
      </c>
      <c r="DI25" s="2101">
        <v>3.8776913305966039</v>
      </c>
      <c r="DJ25" s="2101">
        <v>3.8457417095633</v>
      </c>
      <c r="DK25" s="2101">
        <v>3.8394627452982077</v>
      </c>
      <c r="DL25" s="2101">
        <v>3.844529935446976</v>
      </c>
      <c r="DM25" s="2101">
        <v>3.8861132595433365</v>
      </c>
      <c r="DN25" s="2101">
        <v>3.9970594903172452</v>
      </c>
      <c r="DO25" s="2101">
        <v>4.0933269093644506</v>
      </c>
      <c r="DP25" s="2101">
        <v>4.0593048413268411</v>
      </c>
      <c r="DQ25" s="2101">
        <v>4.0065480539397695</v>
      </c>
      <c r="DR25" s="2101">
        <v>4.0518552961772629</v>
      </c>
      <c r="DS25" s="2101">
        <v>4.0853108383199217</v>
      </c>
      <c r="DT25" s="2101">
        <v>4.0428057794796608</v>
      </c>
      <c r="DU25" s="2101">
        <v>4.0093602332428988</v>
      </c>
      <c r="DV25" s="2101">
        <v>4.0029797157687179</v>
      </c>
      <c r="DW25" s="2101">
        <v>4.0531676688266911</v>
      </c>
      <c r="DX25" s="2101">
        <v>4.0658595276324272</v>
      </c>
      <c r="DY25" s="2101">
        <v>4.0734062964751097</v>
      </c>
      <c r="DZ25" s="2101">
        <v>4.0545434617280769</v>
      </c>
      <c r="EA25" s="2101">
        <v>4.0692461571548089</v>
      </c>
      <c r="EB25" s="2101">
        <v>4.0474646880086169</v>
      </c>
      <c r="EC25" s="2101">
        <v>4.0483060896194214</v>
      </c>
      <c r="ED25" s="2101">
        <v>3.994001043322748</v>
      </c>
      <c r="EE25" s="2101">
        <v>4.0024543721341335</v>
      </c>
      <c r="EF25" s="2101">
        <v>3.9741298950721502</v>
      </c>
      <c r="EG25" s="2101">
        <v>3.9709928615014882</v>
      </c>
      <c r="EH25" s="2101">
        <v>3.9690177476675097</v>
      </c>
      <c r="EI25" s="2101">
        <v>3.9491306510276805</v>
      </c>
      <c r="EJ25" s="2101">
        <v>3.9565069696744315</v>
      </c>
      <c r="EK25" s="2101">
        <v>3.9627021492662351</v>
      </c>
      <c r="EL25" s="2101">
        <v>3.9791333478303379</v>
      </c>
      <c r="EM25" s="2101">
        <v>3.9830000037749587</v>
      </c>
      <c r="EN25" s="2101">
        <v>4.0150017416178541</v>
      </c>
      <c r="EO25" s="2101">
        <v>4.0807757896613772</v>
      </c>
      <c r="EP25" s="2101">
        <v>4.1108433765428183</v>
      </c>
      <c r="EQ25" s="2101">
        <v>4.1321208584248721</v>
      </c>
      <c r="ER25" s="2101">
        <v>4.1473992686136985</v>
      </c>
      <c r="ES25" s="2101">
        <v>4.2397546115615823</v>
      </c>
      <c r="ET25" s="2101">
        <v>4.3296182219818471</v>
      </c>
      <c r="EU25" s="2101">
        <v>4.6509403101232278</v>
      </c>
      <c r="EV25" s="2101">
        <v>4.7499839766267886</v>
      </c>
      <c r="EW25" s="2101">
        <v>4.6146958416950827</v>
      </c>
      <c r="EX25" s="2101">
        <v>4.6288069930069931</v>
      </c>
      <c r="EY25" s="2101">
        <v>4.6684983277591963</v>
      </c>
      <c r="EZ25" s="2101">
        <v>4.6643828362114066</v>
      </c>
      <c r="FA25" s="2101">
        <v>4.6609353741496609</v>
      </c>
      <c r="FB25" s="2101">
        <v>4.6978584415584423</v>
      </c>
      <c r="FC25" s="2101">
        <v>4.7699999999999996</v>
      </c>
      <c r="FD25" s="2101">
        <v>4.7508954545454545</v>
      </c>
      <c r="FE25" s="2101">
        <v>4.7356900000000008</v>
      </c>
      <c r="FF25" s="2101">
        <v>4.6988210526315797</v>
      </c>
      <c r="FG25" s="2101">
        <v>4.6935227272727271</v>
      </c>
      <c r="FH25" s="2101">
        <v>4.6450799999999992</v>
      </c>
      <c r="FI25" s="2101">
        <v>4.6567716783216779</v>
      </c>
      <c r="FJ25" s="2101">
        <v>4.6965818181818184</v>
      </c>
      <c r="FK25" s="2101">
        <v>4.7174049999999994</v>
      </c>
      <c r="FL25" s="2101">
        <v>4.6911999999999994</v>
      </c>
      <c r="FM25" s="2101">
        <v>4.6921571428571429</v>
      </c>
      <c r="FN25" s="2101">
        <v>4.7193523809523796</v>
      </c>
      <c r="FO25" s="2101">
        <v>4.7416190476190474</v>
      </c>
      <c r="FP25" s="2101">
        <v>4.7631409090909083</v>
      </c>
      <c r="FQ25" s="2101">
        <v>4.7506904761904751</v>
      </c>
      <c r="FR25" s="2101">
        <v>4.7221000000000002</v>
      </c>
      <c r="FS25" s="2101">
        <v>4.7001818181818189</v>
      </c>
      <c r="FT25" s="2101">
        <v>4.6803650000000001</v>
      </c>
      <c r="FU25" s="2101">
        <v>4.6072727272727283</v>
      </c>
      <c r="FV25" s="2101">
        <v>4.5793999999999997</v>
      </c>
      <c r="FW25" s="2101">
        <v>4.5113952380952371</v>
      </c>
      <c r="FX25" s="2101">
        <v>4.3838826086956528</v>
      </c>
      <c r="FY25" s="2101">
        <v>4.3833333333333329</v>
      </c>
      <c r="FZ25" s="2101">
        <v>4.4713736263736266</v>
      </c>
      <c r="GA25" s="2101">
        <v>4.485595</v>
      </c>
      <c r="GB25" s="2101">
        <v>4.45</v>
      </c>
      <c r="GC25" s="2101">
        <v>4.356866666666666</v>
      </c>
      <c r="GD25" s="2101">
        <v>4.2966647058823524</v>
      </c>
      <c r="GE25" s="2101">
        <v>4.3298428571428564</v>
      </c>
      <c r="GF25" s="2101">
        <v>4.4062095238095251</v>
      </c>
      <c r="GG25" s="2101">
        <v>4.5138272727272728</v>
      </c>
      <c r="GH25" s="2101">
        <v>4.5095904761904775</v>
      </c>
      <c r="GI25" s="2101">
        <v>4.4931863636363643</v>
      </c>
      <c r="GJ25" s="2101">
        <v>4.4902772727272726</v>
      </c>
      <c r="GK25" s="2101">
        <v>4.4821052631578953</v>
      </c>
      <c r="GL25" s="2101">
        <v>4.5067913043478258</v>
      </c>
      <c r="GM25" s="2101">
        <v>4.5163849999999996</v>
      </c>
      <c r="GN25" s="2101">
        <v>4.4977600000000013</v>
      </c>
      <c r="GO25" s="2101">
        <v>4.4708699999999997</v>
      </c>
      <c r="GP25" s="2101">
        <v>4.4712777777777779</v>
      </c>
      <c r="GQ25" s="2101">
        <v>4.5159960526315803</v>
      </c>
      <c r="GR25" s="2101">
        <v>4.5539636363636369</v>
      </c>
      <c r="GS25" s="2101">
        <v>4.5930272727272721</v>
      </c>
      <c r="GT25" s="2101">
        <v>4.6560789473684228</v>
      </c>
      <c r="GU25" s="2101">
        <v>4.7102590909090916</v>
      </c>
      <c r="GV25" s="2101">
        <v>4.6929181818181824</v>
      </c>
      <c r="GW25" s="2101">
        <v>4.731505263157894</v>
      </c>
      <c r="GX25" s="2101">
        <v>4.7414789855072472</v>
      </c>
      <c r="GY25" s="2101">
        <v>4.7638210526315783</v>
      </c>
      <c r="GZ25" s="2101">
        <v>4.7797999999999998</v>
      </c>
      <c r="HA25" s="2101">
        <v>4.8039666666666667</v>
      </c>
      <c r="HB25" s="2101">
        <v>4.8831789473684202</v>
      </c>
      <c r="HC25" s="2102">
        <v>5.0419299999999989</v>
      </c>
      <c r="HD25" s="2101">
        <v>5.2323681818181829</v>
      </c>
      <c r="HE25" s="2101">
        <v>5.271865</v>
      </c>
      <c r="HF25" s="2102">
        <v>5.2622954545454546</v>
      </c>
      <c r="HG25" s="2101">
        <v>5.2660782608695653</v>
      </c>
      <c r="HH25" s="2101">
        <v>5.2353047619047608</v>
      </c>
      <c r="HI25" s="2101">
        <v>5.2448499999999996</v>
      </c>
      <c r="HJ25" s="2101">
        <v>5.2530818181818191</v>
      </c>
      <c r="HK25" s="2101">
        <v>5.2590000000000003</v>
      </c>
      <c r="HL25" s="2101">
        <v>5.2147363636363631</v>
      </c>
      <c r="HM25" s="2101">
        <v>5.1973263157894749</v>
      </c>
      <c r="HN25" s="2116">
        <v>5.2358111111111105</v>
      </c>
      <c r="HO25" s="2116">
        <v>5.2815649999999996</v>
      </c>
      <c r="HP25" s="2116">
        <v>5.3171700000000017</v>
      </c>
      <c r="HQ25" s="2116">
        <v>5.3274300000000006</v>
      </c>
      <c r="HR25" s="2116">
        <v>5.4024045454545471</v>
      </c>
      <c r="HS25" s="2116">
        <v>5.6100636363636358</v>
      </c>
      <c r="HT25" s="2116">
        <v>5.587009090909091</v>
      </c>
      <c r="HU25" s="2116">
        <v>5.5789454545454555</v>
      </c>
      <c r="HV25" s="2116">
        <v>5.604919047619048</v>
      </c>
      <c r="HW25" s="2116">
        <v>5.6456947368421053</v>
      </c>
      <c r="HX25" s="2116">
        <v>5.6774695652173905</v>
      </c>
      <c r="HY25" s="2116">
        <v>5.7019210526315787</v>
      </c>
      <c r="HZ25" s="2116">
        <v>5.712361111111111</v>
      </c>
      <c r="IA25" s="2116">
        <v>5.7618045454545452</v>
      </c>
      <c r="IB25" s="2116">
        <v>5.6559809523809532</v>
      </c>
      <c r="IC25" s="2116">
        <v>5.6223571428571431</v>
      </c>
      <c r="ID25" s="2116">
        <v>5.7746045454545447</v>
      </c>
      <c r="IE25" s="2116">
        <v>5.8837428571428569</v>
      </c>
    </row>
    <row r="26" spans="1:239" ht="21" customHeight="1" x14ac:dyDescent="0.3">
      <c r="A26" s="2100" t="s">
        <v>4941</v>
      </c>
      <c r="B26" s="2101">
        <v>64</v>
      </c>
      <c r="C26" s="2101">
        <v>64</v>
      </c>
      <c r="D26" s="2103">
        <v>63.18181818181818</v>
      </c>
      <c r="E26" s="2103">
        <v>63</v>
      </c>
      <c r="F26" s="2103">
        <v>63</v>
      </c>
      <c r="G26" s="2103">
        <v>63</v>
      </c>
      <c r="H26" s="2103">
        <v>63</v>
      </c>
      <c r="I26" s="2103">
        <v>63</v>
      </c>
      <c r="J26" s="2103">
        <v>63</v>
      </c>
      <c r="K26" s="2101">
        <v>63</v>
      </c>
      <c r="L26" s="2101">
        <v>61.905000000000001</v>
      </c>
      <c r="M26" s="2101">
        <v>60.052999999999997</v>
      </c>
      <c r="N26" s="2101">
        <v>59.6</v>
      </c>
      <c r="O26" s="2101">
        <v>59.713999999999999</v>
      </c>
      <c r="P26" s="2101">
        <v>60.286000000000001</v>
      </c>
      <c r="Q26" s="2101">
        <v>62.332999999999998</v>
      </c>
      <c r="R26" s="2101">
        <v>65.652000000000001</v>
      </c>
      <c r="S26" s="2101">
        <v>65</v>
      </c>
      <c r="T26" s="2101">
        <v>64.951999999999998</v>
      </c>
      <c r="U26" s="2101">
        <v>64.912999999999997</v>
      </c>
      <c r="V26" s="2101">
        <v>64.052999999999997</v>
      </c>
      <c r="W26" s="2101">
        <v>60.908999999999999</v>
      </c>
      <c r="X26" s="2101">
        <v>59.158000000000001</v>
      </c>
      <c r="Y26" s="2101">
        <v>58.555999999999997</v>
      </c>
      <c r="Z26" s="2101">
        <v>59.908999999999999</v>
      </c>
      <c r="AA26" s="2101">
        <v>63.591000000000001</v>
      </c>
      <c r="AB26" s="2101">
        <v>63.619</v>
      </c>
      <c r="AC26" s="2101">
        <v>63.591000000000001</v>
      </c>
      <c r="AD26" s="2101">
        <v>63</v>
      </c>
      <c r="AE26" s="2101">
        <v>63</v>
      </c>
      <c r="AF26" s="2101">
        <v>63.591000000000001</v>
      </c>
      <c r="AG26" s="2101">
        <v>64</v>
      </c>
      <c r="AH26" s="2101">
        <v>64.95</v>
      </c>
      <c r="AI26" s="2101">
        <v>66</v>
      </c>
      <c r="AJ26" s="2101">
        <v>66.736999999999995</v>
      </c>
      <c r="AK26" s="2101">
        <v>68</v>
      </c>
      <c r="AL26" s="2101">
        <v>68.048000000000002</v>
      </c>
      <c r="AM26" s="2101">
        <v>68.817999999999998</v>
      </c>
      <c r="AN26" s="2101">
        <v>68.954499999999996</v>
      </c>
      <c r="AO26" s="2101">
        <v>69.238100000000003</v>
      </c>
      <c r="AP26" s="2101">
        <v>69.912999999999997</v>
      </c>
      <c r="AQ26" s="2101">
        <v>69.952399999999997</v>
      </c>
      <c r="AR26" s="2101">
        <v>69.285700000000006</v>
      </c>
      <c r="AS26" s="2101">
        <v>68.052599999999998</v>
      </c>
      <c r="AT26" s="2101">
        <v>68.590900000000005</v>
      </c>
      <c r="AU26" s="2101">
        <v>70.714299999999994</v>
      </c>
      <c r="AV26" s="2101">
        <v>70.947000000000003</v>
      </c>
      <c r="AW26" s="2101">
        <v>70.863600000000005</v>
      </c>
      <c r="AX26" s="2101">
        <v>70.3</v>
      </c>
      <c r="AY26" s="2101">
        <v>69.409099999999995</v>
      </c>
      <c r="AZ26" s="2101">
        <v>68.590900000000005</v>
      </c>
      <c r="BA26" s="2101">
        <v>68.523799999999994</v>
      </c>
      <c r="BB26" s="2101">
        <v>70.095200000000006</v>
      </c>
      <c r="BC26" s="2101">
        <v>71.952399999999997</v>
      </c>
      <c r="BD26" s="2101">
        <v>73.523799999999994</v>
      </c>
      <c r="BE26" s="2101">
        <v>75.429000000000002</v>
      </c>
      <c r="BF26" s="2101">
        <v>76.25</v>
      </c>
      <c r="BG26" s="2103">
        <v>77.333299999999994</v>
      </c>
      <c r="BH26" s="2103">
        <v>77</v>
      </c>
      <c r="BI26" s="2103">
        <v>76.400000000000006</v>
      </c>
      <c r="BJ26" s="2103">
        <v>78.285700000000006</v>
      </c>
      <c r="BK26" s="2103">
        <v>78.954499999999996</v>
      </c>
      <c r="BL26" s="2103">
        <v>79.286000000000001</v>
      </c>
      <c r="BM26" s="2103">
        <v>79.818200000000004</v>
      </c>
      <c r="BN26" s="2103">
        <v>77.960899999999995</v>
      </c>
      <c r="BO26" s="2103">
        <v>78.775000000000006</v>
      </c>
      <c r="BP26" s="2103">
        <v>79.109099999999998</v>
      </c>
      <c r="BQ26" s="2103">
        <v>78.573999999999998</v>
      </c>
      <c r="BR26" s="2103">
        <v>76.646000000000001</v>
      </c>
      <c r="BS26" s="2103">
        <v>74.816500000000005</v>
      </c>
      <c r="BT26" s="2103">
        <v>73.027900000000002</v>
      </c>
      <c r="BU26" s="2103">
        <v>68.251099999999994</v>
      </c>
      <c r="BV26" s="2103">
        <v>66.897599999999997</v>
      </c>
      <c r="BW26" s="2103">
        <v>66.310500000000005</v>
      </c>
      <c r="BX26" s="2103">
        <v>65.688999999999993</v>
      </c>
      <c r="BY26" s="2103">
        <v>64.503900000000002</v>
      </c>
      <c r="BZ26" s="2103">
        <v>66.189499999999995</v>
      </c>
      <c r="CA26" s="2103">
        <v>65.544300000000007</v>
      </c>
      <c r="CB26" s="2103">
        <v>64.2667</v>
      </c>
      <c r="CC26" s="2103">
        <v>67.496499999999997</v>
      </c>
      <c r="CD26" s="2103">
        <v>67.920500000000004</v>
      </c>
      <c r="CE26" s="2103">
        <v>68.508399999999995</v>
      </c>
      <c r="CF26" s="2103">
        <v>69.766300000000001</v>
      </c>
      <c r="CG26" s="2103">
        <v>68.474500000000006</v>
      </c>
      <c r="CH26" s="2103">
        <v>69.297700000000006</v>
      </c>
      <c r="CI26" s="2103">
        <v>70.414000000000001</v>
      </c>
      <c r="CJ26" s="2103">
        <v>70.378181818181801</v>
      </c>
      <c r="CK26" s="2103">
        <v>68.765652173913054</v>
      </c>
      <c r="CL26" s="2101">
        <v>68.421499999999995</v>
      </c>
      <c r="CM26" s="2101">
        <v>66.7895238095238</v>
      </c>
      <c r="CN26" s="2101">
        <v>67.749545454545455</v>
      </c>
      <c r="CO26" s="2101">
        <v>66.978500000000011</v>
      </c>
      <c r="CP26" s="2101">
        <v>73.066999999999993</v>
      </c>
      <c r="CQ26" s="2101">
        <v>68.86211647026289</v>
      </c>
      <c r="CR26" s="2101">
        <v>65.897031043300487</v>
      </c>
      <c r="CS26" s="2101">
        <v>68.7143630599695</v>
      </c>
      <c r="CT26" s="2101">
        <v>69.315748782257828</v>
      </c>
      <c r="CU26" s="2101">
        <v>69.015106149543314</v>
      </c>
      <c r="CV26" s="2101">
        <v>69.826788976955271</v>
      </c>
      <c r="CW26" s="2101">
        <v>68.781963729866419</v>
      </c>
      <c r="CX26" s="2101">
        <v>67.354186123825627</v>
      </c>
      <c r="CY26" s="2101">
        <v>66.600378798719831</v>
      </c>
      <c r="CZ26" s="2101">
        <v>65.435534396816664</v>
      </c>
      <c r="DA26" s="2101">
        <v>64.054022554769205</v>
      </c>
      <c r="DB26" s="2101">
        <v>64.523625062510192</v>
      </c>
      <c r="DC26" s="2101">
        <v>65.529838024875261</v>
      </c>
      <c r="DD26" s="2101">
        <v>63.960049655621326</v>
      </c>
      <c r="DE26" s="2101">
        <v>61.871562662503827</v>
      </c>
      <c r="DF26" s="2101">
        <v>60.68117150228219</v>
      </c>
      <c r="DG26" s="2101">
        <v>59.065912914166987</v>
      </c>
      <c r="DH26" s="2101">
        <v>57.524063303000275</v>
      </c>
      <c r="DI26" s="2101">
        <v>59.151084549498989</v>
      </c>
      <c r="DJ26" s="2101">
        <v>60.909380118662497</v>
      </c>
      <c r="DK26" s="2101">
        <v>59.521136390783639</v>
      </c>
      <c r="DL26" s="2101">
        <v>58.066947460780469</v>
      </c>
      <c r="DM26" s="2101">
        <v>55.803360862746779</v>
      </c>
      <c r="DN26" s="2101">
        <v>55.842307668425953</v>
      </c>
      <c r="DO26" s="2101">
        <v>57.697443963254521</v>
      </c>
      <c r="DP26" s="2101">
        <v>56.999271102326617</v>
      </c>
      <c r="DQ26" s="2101">
        <v>57.232107243719589</v>
      </c>
      <c r="DR26" s="2101">
        <v>59.58665711675684</v>
      </c>
      <c r="DS26" s="2101">
        <v>58.004173600543311</v>
      </c>
      <c r="DT26" s="2101">
        <v>57.638894749970497</v>
      </c>
      <c r="DU26" s="2101">
        <v>57.609843541962285</v>
      </c>
      <c r="DV26" s="2101">
        <v>58.055010188963131</v>
      </c>
      <c r="DW26" s="2101">
        <v>58.20180128203716</v>
      </c>
      <c r="DX26" s="2101">
        <v>58.300579408562825</v>
      </c>
      <c r="DY26" s="2101">
        <v>57.748225423895946</v>
      </c>
      <c r="DZ26" s="2101">
        <v>54.18540379427003</v>
      </c>
      <c r="EA26" s="2101">
        <v>53.167848544634005</v>
      </c>
      <c r="EB26" s="2101">
        <v>50.140160370057316</v>
      </c>
      <c r="EC26" s="2101">
        <v>49.463662008438085</v>
      </c>
      <c r="ED26" s="2101">
        <v>50.441485905898972</v>
      </c>
      <c r="EE26" s="2101">
        <v>49.82586874083551</v>
      </c>
      <c r="EF26" s="2101">
        <v>50.039273002512722</v>
      </c>
      <c r="EG26" s="2101">
        <v>49.909912047326046</v>
      </c>
      <c r="EH26" s="2101">
        <v>49.776925607413197</v>
      </c>
      <c r="EI26" s="2101">
        <v>50.468854333059326</v>
      </c>
      <c r="EJ26" s="2101">
        <v>51.115113666126312</v>
      </c>
      <c r="EK26" s="2101">
        <v>52.053061238770773</v>
      </c>
      <c r="EL26" s="2101">
        <v>51.921849129294024</v>
      </c>
      <c r="EM26" s="2101">
        <v>51.687319407542439</v>
      </c>
      <c r="EN26" s="2101">
        <v>51.404521458727785</v>
      </c>
      <c r="EO26" s="2101">
        <v>52.355809893256236</v>
      </c>
      <c r="EP26" s="2101">
        <v>52.292412944723353</v>
      </c>
      <c r="EQ26" s="2101">
        <v>52.25378799844195</v>
      </c>
      <c r="ER26" s="2101">
        <v>51.482302855878331</v>
      </c>
      <c r="ES26" s="2101">
        <v>53.229415132398096</v>
      </c>
      <c r="ET26" s="2101">
        <v>54.379256654384925</v>
      </c>
      <c r="EU26" s="2101">
        <v>58.065304680186152</v>
      </c>
      <c r="EV26" s="2101">
        <v>59.024381318498129</v>
      </c>
      <c r="EW26" s="2101">
        <v>56.433539082841584</v>
      </c>
      <c r="EX26" s="2101">
        <v>56.534195804195811</v>
      </c>
      <c r="EY26" s="2101">
        <v>57.16096989966556</v>
      </c>
      <c r="EZ26" s="2101">
        <v>55.885531135531131</v>
      </c>
      <c r="FA26" s="2101">
        <v>54.815384615384616</v>
      </c>
      <c r="FB26" s="2101">
        <v>56.26216783216784</v>
      </c>
      <c r="FC26" s="2101">
        <v>56.237368421052629</v>
      </c>
      <c r="FD26" s="2101">
        <v>55.68363636363636</v>
      </c>
      <c r="FE26" s="2101">
        <v>55.053500000000007</v>
      </c>
      <c r="FF26" s="2101">
        <v>53.870526315789469</v>
      </c>
      <c r="FG26" s="2101">
        <v>54.707727272727283</v>
      </c>
      <c r="FH26" s="2101">
        <v>54.536000000000016</v>
      </c>
      <c r="FI26" s="2101">
        <v>54.348333333333336</v>
      </c>
      <c r="FJ26" s="2101">
        <v>54.480000000000018</v>
      </c>
      <c r="FK26" s="2101">
        <v>54.701000000000001</v>
      </c>
      <c r="FL26" s="2101">
        <v>54.62863636363636</v>
      </c>
      <c r="FM26" s="2101">
        <v>54.701428571428572</v>
      </c>
      <c r="FN26" s="2101">
        <v>55.150952380952376</v>
      </c>
      <c r="FO26" s="2101">
        <v>54.634761904761909</v>
      </c>
      <c r="FP26" s="2101">
        <v>54.659090909090899</v>
      </c>
      <c r="FQ26" s="2101">
        <v>54.39238095238094</v>
      </c>
      <c r="FR26" s="2101">
        <v>54.883529411764705</v>
      </c>
      <c r="FS26" s="2101">
        <v>55.599999999999994</v>
      </c>
      <c r="FT26" s="2101">
        <v>56.533000000000001</v>
      </c>
      <c r="FU26" s="2101">
        <v>55.836818181818188</v>
      </c>
      <c r="FV26" s="2101">
        <v>55.51142857142856</v>
      </c>
      <c r="FW26" s="2101">
        <v>54.820952380952384</v>
      </c>
      <c r="FX26" s="2101">
        <v>53.668695652173895</v>
      </c>
      <c r="FY26" s="2101">
        <v>53.32</v>
      </c>
      <c r="FZ26" s="2101">
        <v>53.808730158730157</v>
      </c>
      <c r="GA26" s="2101">
        <v>51.431470000000012</v>
      </c>
      <c r="GB26" s="2101">
        <v>54.308500000000002</v>
      </c>
      <c r="GC26" s="2101">
        <v>53.764444444444436</v>
      </c>
      <c r="GD26" s="2101">
        <v>52.319411764705883</v>
      </c>
      <c r="GE26" s="2101">
        <v>52.385238095238101</v>
      </c>
      <c r="GF26" s="2101">
        <v>52.83142857142856</v>
      </c>
      <c r="GG26" s="2101">
        <v>52.677727272727267</v>
      </c>
      <c r="GH26" s="2101">
        <v>52.426666666666669</v>
      </c>
      <c r="GI26" s="2101">
        <v>51.56909090909091</v>
      </c>
      <c r="GJ26" s="2101">
        <v>50.928636363636365</v>
      </c>
      <c r="GK26" s="2101">
        <v>48.909473684210539</v>
      </c>
      <c r="GL26" s="2101">
        <v>48.245652173913051</v>
      </c>
      <c r="GM26" s="2101">
        <v>49.537999999999997</v>
      </c>
      <c r="GN26" s="2101">
        <v>49.970500000000001</v>
      </c>
      <c r="GO26" s="2101">
        <v>49.783999999999999</v>
      </c>
      <c r="GP26" s="2101">
        <v>49.534444444444446</v>
      </c>
      <c r="GQ26" s="2101">
        <v>51.31</v>
      </c>
      <c r="GR26" s="2101">
        <v>51.689090909090901</v>
      </c>
      <c r="GS26" s="2101">
        <v>51.907727272727271</v>
      </c>
      <c r="GT26" s="2101">
        <v>52.728421052631589</v>
      </c>
      <c r="GU26" s="2101">
        <v>53.740909090909092</v>
      </c>
      <c r="GV26" s="2101">
        <v>52.001363636363635</v>
      </c>
      <c r="GW26" s="2101">
        <v>52.23</v>
      </c>
      <c r="GX26" s="2101">
        <v>52.62264492753625</v>
      </c>
      <c r="GY26" s="2101">
        <v>52.41473684210527</v>
      </c>
      <c r="GZ26" s="2101">
        <v>52.742000000000004</v>
      </c>
      <c r="HA26" s="2101">
        <v>52.723809523809528</v>
      </c>
      <c r="HB26" s="2101">
        <v>53.433157894736844</v>
      </c>
      <c r="HC26" s="2102">
        <v>52.994499999999995</v>
      </c>
      <c r="HD26" s="2101">
        <v>53.550909090909087</v>
      </c>
      <c r="HE26" s="2101">
        <v>54.261000000000003</v>
      </c>
      <c r="HF26" s="2102">
        <v>54.161818181818191</v>
      </c>
      <c r="HG26" s="2101">
        <v>54.724782608695655</v>
      </c>
      <c r="HH26" s="2101">
        <v>54.649047619047614</v>
      </c>
      <c r="HI26" s="2101">
        <v>55.586363636363629</v>
      </c>
      <c r="HJ26" s="2101">
        <v>55.695000000000007</v>
      </c>
      <c r="HK26" s="2101">
        <v>55.261000000000003</v>
      </c>
      <c r="HL26" s="2101">
        <v>55.341818181818184</v>
      </c>
      <c r="HM26" s="2101">
        <v>55.525263157894734</v>
      </c>
      <c r="HN26" s="2116">
        <v>56.198333333333331</v>
      </c>
      <c r="HO26" s="2116">
        <v>56.720500000000001</v>
      </c>
      <c r="HP26" s="2116">
        <v>55.909500000000001</v>
      </c>
      <c r="HQ26" s="2116">
        <v>56.880500000000005</v>
      </c>
      <c r="HR26" s="2116">
        <v>57.430454545454538</v>
      </c>
      <c r="HS26" s="2116">
        <v>58.930999999999997</v>
      </c>
      <c r="HT26" s="2116">
        <v>59.072272727272725</v>
      </c>
      <c r="HU26" s="2116">
        <v>59.443181818181806</v>
      </c>
      <c r="HV26" s="2116">
        <v>58.673809523809517</v>
      </c>
      <c r="HW26" s="2116">
        <v>59.542105263157907</v>
      </c>
      <c r="HX26" s="2116">
        <v>59.19347826086959</v>
      </c>
      <c r="HY26" s="2116">
        <v>60.111052631578957</v>
      </c>
      <c r="HZ26" s="2116">
        <v>59.848333333333343</v>
      </c>
      <c r="IA26" s="2116">
        <v>59.592727272727259</v>
      </c>
      <c r="IB26" s="2116">
        <v>58.739523809523817</v>
      </c>
      <c r="IC26" s="2116">
        <v>57.613809523809529</v>
      </c>
      <c r="ID26" s="2116">
        <v>58.653436363636402</v>
      </c>
      <c r="IE26" s="2116">
        <v>58.650476190476198</v>
      </c>
    </row>
    <row r="27" spans="1:239" ht="21" customHeight="1" x14ac:dyDescent="0.3">
      <c r="A27" s="2100" t="s">
        <v>4942</v>
      </c>
      <c r="B27" s="2101">
        <v>23.064</v>
      </c>
      <c r="C27" s="2101">
        <v>22.917999999999999</v>
      </c>
      <c r="D27" s="2101">
        <v>24.135454545454547</v>
      </c>
      <c r="E27" s="2101">
        <v>24.5855</v>
      </c>
      <c r="F27" s="2101">
        <v>25.547826086956523</v>
      </c>
      <c r="G27" s="2101">
        <v>25.21</v>
      </c>
      <c r="H27" s="2101">
        <v>24.834</v>
      </c>
      <c r="I27" s="2101">
        <v>24.187999999999999</v>
      </c>
      <c r="J27" s="2101">
        <v>24.542999999999999</v>
      </c>
      <c r="K27" s="2101">
        <v>24.344000000000001</v>
      </c>
      <c r="L27" s="2101">
        <v>24.503</v>
      </c>
      <c r="M27" s="2101">
        <v>23.597999999999999</v>
      </c>
      <c r="N27" s="2101">
        <v>23.508500000000002</v>
      </c>
      <c r="O27" s="2101">
        <v>23.114000000000001</v>
      </c>
      <c r="P27" s="2101">
        <v>23.763999999999999</v>
      </c>
      <c r="Q27" s="2101">
        <v>24.213999999999999</v>
      </c>
      <c r="R27" s="2101">
        <v>25.120999999999999</v>
      </c>
      <c r="S27" s="2101">
        <v>24.832999999999998</v>
      </c>
      <c r="T27" s="2101">
        <v>25.553999999999998</v>
      </c>
      <c r="U27" s="2101">
        <v>26.431000000000001</v>
      </c>
      <c r="V27" s="2101">
        <v>26.248000000000001</v>
      </c>
      <c r="W27" s="2101">
        <v>25.391999999999999</v>
      </c>
      <c r="X27" s="2101">
        <v>24.934999999999999</v>
      </c>
      <c r="Y27" s="2101">
        <v>24.466999999999999</v>
      </c>
      <c r="Z27" s="2101">
        <v>24.416</v>
      </c>
      <c r="AA27" s="2101">
        <v>25.539000000000001</v>
      </c>
      <c r="AB27" s="2101">
        <v>25.210999999999999</v>
      </c>
      <c r="AC27" s="2101">
        <v>26</v>
      </c>
      <c r="AD27" s="2101">
        <v>26.111999999999998</v>
      </c>
      <c r="AE27" s="2101">
        <v>25.981999999999999</v>
      </c>
      <c r="AF27" s="2101">
        <v>26.2</v>
      </c>
      <c r="AG27" s="2101">
        <v>26.487100000000002</v>
      </c>
      <c r="AH27" s="2101">
        <v>27.506</v>
      </c>
      <c r="AI27" s="2101">
        <v>27.577000000000002</v>
      </c>
      <c r="AJ27" s="2101">
        <v>27.818000000000001</v>
      </c>
      <c r="AK27" s="2101">
        <v>27.756</v>
      </c>
      <c r="AL27" s="2101">
        <v>27.359000000000002</v>
      </c>
      <c r="AM27" s="2101">
        <v>27.611000000000001</v>
      </c>
      <c r="AN27" s="2101">
        <v>27.252700000000001</v>
      </c>
      <c r="AO27" s="2101">
        <v>26.609000000000002</v>
      </c>
      <c r="AP27" s="2101">
        <v>27.1004</v>
      </c>
      <c r="AQ27" s="2101">
        <v>27.188099999999999</v>
      </c>
      <c r="AR27" s="2101">
        <v>26.686699999999998</v>
      </c>
      <c r="AS27" s="2101">
        <v>25.946300000000001</v>
      </c>
      <c r="AT27" s="2101">
        <v>26.076799999999999</v>
      </c>
      <c r="AU27" s="2101">
        <v>26.785699999999999</v>
      </c>
      <c r="AV27" s="2101">
        <v>26.277999999999999</v>
      </c>
      <c r="AW27" s="2101">
        <v>26.502300000000002</v>
      </c>
      <c r="AX27" s="2101">
        <v>26.616</v>
      </c>
      <c r="AY27" s="2101">
        <v>27.895900000000001</v>
      </c>
      <c r="AZ27" s="2101">
        <v>27.2209</v>
      </c>
      <c r="BA27" s="2101">
        <v>27.232900000000001</v>
      </c>
      <c r="BB27" s="2101">
        <v>27.9633</v>
      </c>
      <c r="BC27" s="2101">
        <v>28.203800000000001</v>
      </c>
      <c r="BD27" s="2101">
        <v>28.113800000000001</v>
      </c>
      <c r="BE27" s="2101">
        <v>28.952999999999999</v>
      </c>
      <c r="BF27" s="2101">
        <v>29.172499999999999</v>
      </c>
      <c r="BG27" s="2101">
        <v>28.543299999999999</v>
      </c>
      <c r="BH27" s="2101">
        <v>28.372199999999999</v>
      </c>
      <c r="BI27" s="2101">
        <v>28.734000000000002</v>
      </c>
      <c r="BJ27" s="2101">
        <v>27.9495</v>
      </c>
      <c r="BK27" s="2101">
        <v>26.569500000000001</v>
      </c>
      <c r="BL27" s="2101">
        <v>26.21</v>
      </c>
      <c r="BM27" s="2101">
        <v>26.345500000000001</v>
      </c>
      <c r="BN27" s="2101">
        <v>27.143699999999999</v>
      </c>
      <c r="BO27" s="2101">
        <v>27.432700000000001</v>
      </c>
      <c r="BP27" s="2101">
        <v>26.814900000000002</v>
      </c>
      <c r="BQ27" s="2101">
        <v>27.858000000000001</v>
      </c>
      <c r="BR27" s="2101">
        <v>26.7685</v>
      </c>
      <c r="BS27" s="2101">
        <v>27.181799999999999</v>
      </c>
      <c r="BT27" s="2101">
        <v>26.9299</v>
      </c>
      <c r="BU27" s="2101">
        <v>27.285499999999999</v>
      </c>
      <c r="BV27" s="2101">
        <v>25.956299999999999</v>
      </c>
      <c r="BW27" s="2101">
        <v>26.654499999999999</v>
      </c>
      <c r="BX27" s="2101">
        <v>26.114999999999998</v>
      </c>
      <c r="BY27" s="2101">
        <v>25.691700000000001</v>
      </c>
      <c r="BZ27" s="2101">
        <v>25.857199999999999</v>
      </c>
      <c r="CA27" s="2101">
        <v>27.831</v>
      </c>
      <c r="CB27" s="2101">
        <v>30.986899999999999</v>
      </c>
      <c r="CC27" s="2101">
        <v>33.819400000000002</v>
      </c>
      <c r="CD27" s="2101">
        <v>35.886499999999998</v>
      </c>
      <c r="CE27" s="2101">
        <v>36.633099999999999</v>
      </c>
      <c r="CF27" s="2101">
        <v>36.893300000000004</v>
      </c>
      <c r="CG27" s="2101">
        <v>35.534999999999997</v>
      </c>
      <c r="CH27" s="2101">
        <v>34.904299999999999</v>
      </c>
      <c r="CI27" s="2101">
        <v>35.160759999999996</v>
      </c>
      <c r="CJ27" s="2101">
        <v>34.542513636363637</v>
      </c>
      <c r="CK27" s="2101">
        <v>35.017826086956518</v>
      </c>
      <c r="CL27" s="2101">
        <v>34.668535000000006</v>
      </c>
      <c r="CM27" s="2101">
        <v>35.190357142857138</v>
      </c>
      <c r="CN27" s="2101">
        <v>34.917936363636365</v>
      </c>
      <c r="CO27" s="2101">
        <v>34.857955000000004</v>
      </c>
      <c r="CP27" s="2101">
        <v>36.341000000000001</v>
      </c>
      <c r="CQ27" s="2101">
        <v>36.692936567728495</v>
      </c>
      <c r="CR27" s="2101">
        <v>36.804159711674451</v>
      </c>
      <c r="CS27" s="2101">
        <v>37.304145467473447</v>
      </c>
      <c r="CT27" s="2101">
        <v>37.487636295544789</v>
      </c>
      <c r="CU27" s="2101">
        <v>37.514138550857908</v>
      </c>
      <c r="CV27" s="2101">
        <v>37.766634538297168</v>
      </c>
      <c r="CW27" s="2101">
        <v>37.671630673585121</v>
      </c>
      <c r="CX27" s="2101">
        <v>36.885271311999453</v>
      </c>
      <c r="CY27" s="2101">
        <v>36.555570874110728</v>
      </c>
      <c r="CZ27" s="2101">
        <v>34.779981581591322</v>
      </c>
      <c r="DA27" s="2101">
        <v>35.315543500984226</v>
      </c>
      <c r="DB27" s="2101">
        <v>35.837918929919418</v>
      </c>
      <c r="DC27" s="2101">
        <v>36.543245571885898</v>
      </c>
      <c r="DD27" s="2101">
        <v>37.429552990639543</v>
      </c>
      <c r="DE27" s="2101">
        <v>38.243639857628729</v>
      </c>
      <c r="DF27" s="2101">
        <v>38.736484118685929</v>
      </c>
      <c r="DG27" s="2101">
        <v>38.48350432443651</v>
      </c>
      <c r="DH27" s="2101">
        <v>38.625087226013278</v>
      </c>
      <c r="DI27" s="2101">
        <v>39.188945240356873</v>
      </c>
      <c r="DJ27" s="2101">
        <v>37.998642237088745</v>
      </c>
      <c r="DK27" s="2101">
        <v>36.183977166618781</v>
      </c>
      <c r="DL27" s="2101">
        <v>36.700277599609223</v>
      </c>
      <c r="DM27" s="2101">
        <v>37.906968637018529</v>
      </c>
      <c r="DN27" s="2101">
        <v>39.202847166653498</v>
      </c>
      <c r="DO27" s="2101">
        <v>40.254227585876507</v>
      </c>
      <c r="DP27" s="2101">
        <v>40.057874922647798</v>
      </c>
      <c r="DQ27" s="2101">
        <v>39.783699705703675</v>
      </c>
      <c r="DR27" s="2101">
        <v>39.872598431789662</v>
      </c>
      <c r="DS27" s="2101">
        <v>39.145606978037954</v>
      </c>
      <c r="DT27" s="2101">
        <v>37.462340886096506</v>
      </c>
      <c r="DU27" s="2101">
        <v>34.945188956792357</v>
      </c>
      <c r="DV27" s="2101">
        <v>33.399778495029103</v>
      </c>
      <c r="DW27" s="2101">
        <v>33.301104162296177</v>
      </c>
      <c r="DX27" s="2101">
        <v>32.350824463624043</v>
      </c>
      <c r="DY27" s="2101">
        <v>31.371727012550846</v>
      </c>
      <c r="DZ27" s="2101">
        <v>32.362808969993537</v>
      </c>
      <c r="EA27" s="2101">
        <v>31.750717539650321</v>
      </c>
      <c r="EB27" s="2101">
        <v>32.101845919306932</v>
      </c>
      <c r="EC27" s="2101">
        <v>31.690356082266469</v>
      </c>
      <c r="ED27" s="2101">
        <v>31.680007892852387</v>
      </c>
      <c r="EE27" s="2101">
        <v>31.080564652309043</v>
      </c>
      <c r="EF27" s="2101">
        <v>29.840342868529259</v>
      </c>
      <c r="EG27" s="2101">
        <v>29.696765803142085</v>
      </c>
      <c r="EH27" s="2101">
        <v>30.211728171016048</v>
      </c>
      <c r="EI27" s="2101">
        <v>30.02758163995486</v>
      </c>
      <c r="EJ27" s="2101">
        <v>29.965101993145879</v>
      </c>
      <c r="EK27" s="2101">
        <v>30.226598885773498</v>
      </c>
      <c r="EL27" s="2101">
        <v>30.29060766351046</v>
      </c>
      <c r="EM27" s="2101">
        <v>30.421112065951665</v>
      </c>
      <c r="EN27" s="2101">
        <v>30.287081348461829</v>
      </c>
      <c r="EO27" s="2101">
        <v>29.599232693570176</v>
      </c>
      <c r="EP27" s="2101">
        <v>29.610583457978592</v>
      </c>
      <c r="EQ27" s="2101">
        <v>27.66524845138121</v>
      </c>
      <c r="ER27" s="2101">
        <v>26.994365928296947</v>
      </c>
      <c r="ES27" s="2101">
        <v>27.837951303425388</v>
      </c>
      <c r="ET27" s="2101">
        <v>28.339993326350687</v>
      </c>
      <c r="EU27" s="2101">
        <v>30.05101365051954</v>
      </c>
      <c r="EV27" s="2101">
        <v>30.861281818181808</v>
      </c>
      <c r="EW27" s="2101">
        <v>29.640053883921961</v>
      </c>
      <c r="EX27" s="2101">
        <v>29.040578896103895</v>
      </c>
      <c r="EY27" s="2101">
        <v>29.371587267080734</v>
      </c>
      <c r="EZ27" s="2101">
        <v>29.353114285714273</v>
      </c>
      <c r="FA27" s="2101">
        <v>30.086576530612245</v>
      </c>
      <c r="FB27" s="2101">
        <v>30.332722727272721</v>
      </c>
      <c r="FC27" s="2101">
        <v>30.17728421052632</v>
      </c>
      <c r="FD27" s="2101">
        <v>30.2515</v>
      </c>
      <c r="FE27" s="2101">
        <v>31.204169999999998</v>
      </c>
      <c r="FF27" s="2101">
        <v>31.977263157894743</v>
      </c>
      <c r="FG27" s="2101">
        <v>32.257213636363637</v>
      </c>
      <c r="FH27" s="2101">
        <v>32.861810000000006</v>
      </c>
      <c r="FI27" s="2101">
        <v>33.21562902097903</v>
      </c>
      <c r="FJ27" s="2101">
        <v>34.604322727272738</v>
      </c>
      <c r="FK27" s="2101">
        <v>35.131309999999999</v>
      </c>
      <c r="FL27" s="2101">
        <v>35.894768181818179</v>
      </c>
      <c r="FM27" s="2101">
        <v>35.699580952380948</v>
      </c>
      <c r="FN27" s="2101">
        <v>35.28090952380952</v>
      </c>
      <c r="FO27" s="2101">
        <v>34.004328571428573</v>
      </c>
      <c r="FP27" s="2101">
        <v>31.859754545454543</v>
      </c>
      <c r="FQ27" s="2101">
        <v>32.065023809523815</v>
      </c>
      <c r="FR27" s="2101">
        <v>32.385811764705878</v>
      </c>
      <c r="FS27" s="2101">
        <v>32.263668181818176</v>
      </c>
      <c r="FT27" s="2101">
        <v>33.040974999999996</v>
      </c>
      <c r="FU27" s="2101">
        <v>31.934595454545459</v>
      </c>
      <c r="FV27" s="2101">
        <v>32.183528571428567</v>
      </c>
      <c r="FW27" s="2101">
        <v>31.298147619047615</v>
      </c>
      <c r="FX27" s="2101">
        <v>31.178030434782602</v>
      </c>
      <c r="FY27" s="2101">
        <v>30.874509523809518</v>
      </c>
      <c r="FZ27" s="2101">
        <v>30.833362271062274</v>
      </c>
      <c r="GA27" s="2101">
        <v>30.979524999999995</v>
      </c>
      <c r="GB27" s="2101">
        <v>30.733334999999993</v>
      </c>
      <c r="GC27" s="2101">
        <v>30.62445</v>
      </c>
      <c r="GD27" s="2101">
        <v>31.09055882352941</v>
      </c>
      <c r="GE27" s="2101">
        <v>31.952795238095231</v>
      </c>
      <c r="GF27" s="2101">
        <v>32.052776190476195</v>
      </c>
      <c r="GG27" s="2101">
        <v>32.202618181818188</v>
      </c>
      <c r="GH27" s="2101">
        <v>32.059228571428562</v>
      </c>
      <c r="GI27" s="2101">
        <v>31.554922727272718</v>
      </c>
      <c r="GJ27" s="2101">
        <v>31.646913636363635</v>
      </c>
      <c r="GK27" s="2101">
        <v>31.300663157894739</v>
      </c>
      <c r="GL27" s="2101">
        <v>31.22050434782609</v>
      </c>
      <c r="GM27" s="2101">
        <v>31.116050000000001</v>
      </c>
      <c r="GN27" s="2101">
        <v>31.234795000000002</v>
      </c>
      <c r="GO27" s="2101">
        <v>32.123505000000002</v>
      </c>
      <c r="GP27" s="2101">
        <v>31.675961111111114</v>
      </c>
      <c r="GQ27" s="2101">
        <v>31.80977368421053</v>
      </c>
      <c r="GR27" s="2101">
        <v>31.914404545454545</v>
      </c>
      <c r="GS27" s="2101">
        <v>32.671440909090904</v>
      </c>
      <c r="GT27" s="2101">
        <v>33.627968421052636</v>
      </c>
      <c r="GU27" s="2101">
        <v>33.922322727272736</v>
      </c>
      <c r="GV27" s="2101">
        <v>34.516959090909097</v>
      </c>
      <c r="GW27" s="2101">
        <v>34.380484210526312</v>
      </c>
      <c r="GX27" s="2101">
        <v>34.277679264214044</v>
      </c>
      <c r="GY27" s="2101">
        <v>34.157973684210525</v>
      </c>
      <c r="GZ27" s="2101">
        <v>34.098080000000003</v>
      </c>
      <c r="HA27" s="2101">
        <v>34.077385714285711</v>
      </c>
      <c r="HB27" s="2101">
        <v>34.457810526315789</v>
      </c>
      <c r="HC27" s="2102">
        <v>36.362370000000013</v>
      </c>
      <c r="HD27" s="2101">
        <v>37.527831818181816</v>
      </c>
      <c r="HE27" s="2101">
        <v>38.031750000000002</v>
      </c>
      <c r="HF27" s="2102">
        <v>37.811047202797205</v>
      </c>
      <c r="HG27" s="2101">
        <v>38.138956521739139</v>
      </c>
      <c r="HH27" s="2101">
        <v>38.17491428571428</v>
      </c>
      <c r="HI27" s="2101">
        <v>38.408949999999997</v>
      </c>
      <c r="HJ27" s="2101">
        <v>38.601686363636354</v>
      </c>
      <c r="HK27" s="2101">
        <v>38.97663</v>
      </c>
      <c r="HL27" s="2101">
        <v>38.850959090909086</v>
      </c>
      <c r="HM27" s="2101">
        <v>38.767936842105257</v>
      </c>
      <c r="HN27" s="2116">
        <v>38.4336611111111</v>
      </c>
      <c r="HO27" s="2116">
        <v>37.665884999999996</v>
      </c>
      <c r="HP27" s="2116">
        <v>37.769775000000003</v>
      </c>
      <c r="HQ27" s="2116">
        <v>37.768540000000002</v>
      </c>
      <c r="HR27" s="2116">
        <v>37.968599999999988</v>
      </c>
      <c r="HS27" s="2116">
        <v>39.408690909090915</v>
      </c>
      <c r="HT27" s="2116">
        <v>39.459804545454546</v>
      </c>
      <c r="HU27" s="2116">
        <v>39.280377272727272</v>
      </c>
      <c r="HV27" s="2116">
        <v>38.438957142857141</v>
      </c>
      <c r="HW27" s="2116">
        <v>38.426794736842098</v>
      </c>
      <c r="HX27" s="2116">
        <v>38.744773913043474</v>
      </c>
      <c r="HY27" s="2116">
        <v>38.554136842105258</v>
      </c>
      <c r="HZ27" s="2116">
        <v>38.54154444444444</v>
      </c>
      <c r="IA27" s="2116">
        <v>37.88445909090909</v>
      </c>
      <c r="IB27" s="2116">
        <v>35.039552380952379</v>
      </c>
      <c r="IC27" s="2116">
        <v>34.130266666666664</v>
      </c>
      <c r="ID27" s="2116">
        <v>33.718363636363648</v>
      </c>
      <c r="IE27" s="2116">
        <v>33.667295238095235</v>
      </c>
    </row>
    <row r="28" spans="1:239" ht="21" customHeight="1" x14ac:dyDescent="0.3">
      <c r="A28" s="2100" t="s">
        <v>4943</v>
      </c>
      <c r="B28" s="2101">
        <v>39.436</v>
      </c>
      <c r="C28" s="2101">
        <v>39.646000000000001</v>
      </c>
      <c r="D28" s="2101">
        <v>39.457727272727276</v>
      </c>
      <c r="E28" s="2101">
        <v>39.142000000000003</v>
      </c>
      <c r="F28" s="2101">
        <v>38.796086956521734</v>
      </c>
      <c r="G28" s="2101">
        <v>38.712857142857146</v>
      </c>
      <c r="H28" s="2101">
        <v>38.537999999999997</v>
      </c>
      <c r="I28" s="2101">
        <v>38.296999999999997</v>
      </c>
      <c r="J28" s="2101">
        <v>37.993000000000002</v>
      </c>
      <c r="K28" s="2101">
        <v>37.825499999999998</v>
      </c>
      <c r="L28" s="2101">
        <v>38.017000000000003</v>
      </c>
      <c r="M28" s="2101">
        <v>37.140999999999998</v>
      </c>
      <c r="N28" s="2101">
        <v>36.915500000000002</v>
      </c>
      <c r="O28" s="2101">
        <v>37.182000000000002</v>
      </c>
      <c r="P28" s="2101">
        <v>39.506999999999998</v>
      </c>
      <c r="Q28" s="2101">
        <v>39.643999999999998</v>
      </c>
      <c r="R28" s="2101">
        <v>40.590000000000003</v>
      </c>
      <c r="S28" s="2101">
        <v>39.488999999999997</v>
      </c>
      <c r="T28" s="2101">
        <v>38.35</v>
      </c>
      <c r="U28" s="2101">
        <v>37.883000000000003</v>
      </c>
      <c r="V28" s="2101">
        <v>37.969000000000001</v>
      </c>
      <c r="W28" s="2101">
        <v>36.564</v>
      </c>
      <c r="X28" s="2101">
        <v>35.356999999999999</v>
      </c>
      <c r="Y28" s="2101">
        <v>34.877000000000002</v>
      </c>
      <c r="Z28" s="2101">
        <v>35.03</v>
      </c>
      <c r="AA28" s="2101">
        <v>35.975000000000001</v>
      </c>
      <c r="AB28" s="2101">
        <v>36.396999999999998</v>
      </c>
      <c r="AC28" s="2101">
        <v>36.655999999999999</v>
      </c>
      <c r="AD28" s="2101">
        <v>36.417999999999999</v>
      </c>
      <c r="AE28" s="2101">
        <v>36.195999999999998</v>
      </c>
      <c r="AF28" s="2101">
        <v>36.423000000000002</v>
      </c>
      <c r="AG28" s="2101">
        <v>36.216000000000001</v>
      </c>
      <c r="AH28" s="2101">
        <v>36.149000000000001</v>
      </c>
      <c r="AI28" s="2101">
        <v>36.567999999999998</v>
      </c>
      <c r="AJ28" s="2101">
        <v>37.551000000000002</v>
      </c>
      <c r="AK28" s="2101">
        <v>39.923999999999999</v>
      </c>
      <c r="AL28" s="2101">
        <v>39.326999999999998</v>
      </c>
      <c r="AM28" s="2101">
        <v>39.268999999999998</v>
      </c>
      <c r="AN28" s="2101">
        <v>39.335000000000001</v>
      </c>
      <c r="AO28" s="2101">
        <v>39.794800000000002</v>
      </c>
      <c r="AP28" s="2101">
        <v>40.283900000000003</v>
      </c>
      <c r="AQ28" s="2101">
        <v>41.495699999999999</v>
      </c>
      <c r="AR28" s="2101">
        <v>42.29</v>
      </c>
      <c r="AS28" s="2101">
        <v>41.866799999999998</v>
      </c>
      <c r="AT28" s="2101">
        <v>43.012700000000002</v>
      </c>
      <c r="AU28" s="2101">
        <v>43.567599999999999</v>
      </c>
      <c r="AV28" s="2101">
        <v>43.902999999999999</v>
      </c>
      <c r="AW28" s="2101">
        <v>43.833599999999997</v>
      </c>
      <c r="AX28" s="2101">
        <v>44.591000000000001</v>
      </c>
      <c r="AY28" s="2101">
        <v>44.249499999999998</v>
      </c>
      <c r="AZ28" s="2101">
        <v>43.354100000000003</v>
      </c>
      <c r="BA28" s="2101">
        <v>43.459499999999998</v>
      </c>
      <c r="BB28" s="2101">
        <v>45.168100000000003</v>
      </c>
      <c r="BC28" s="2101">
        <v>46.061</v>
      </c>
      <c r="BD28" s="2101">
        <v>46.639499999999998</v>
      </c>
      <c r="BE28" s="2101">
        <v>47.734000000000002</v>
      </c>
      <c r="BF28" s="2101">
        <v>48.984000000000002</v>
      </c>
      <c r="BG28" s="2101">
        <v>49.097099999999998</v>
      </c>
      <c r="BH28" s="2101">
        <v>49.232199999999999</v>
      </c>
      <c r="BI28" s="2101">
        <v>48.798499999999997</v>
      </c>
      <c r="BJ28" s="2101">
        <v>48.476199999999999</v>
      </c>
      <c r="BK28" s="2101">
        <v>48.274999999999999</v>
      </c>
      <c r="BL28" s="2101">
        <v>48.978999999999999</v>
      </c>
      <c r="BM28" s="2101">
        <v>48.316800000000001</v>
      </c>
      <c r="BN28" s="2101">
        <v>47.771099999999997</v>
      </c>
      <c r="BO28" s="2101">
        <v>47.591099999999997</v>
      </c>
      <c r="BP28" s="2101">
        <v>46.9343</v>
      </c>
      <c r="BQ28" s="2101">
        <v>47.74</v>
      </c>
      <c r="BR28" s="2101">
        <v>48.040500000000002</v>
      </c>
      <c r="BS28" s="2101">
        <v>43.557699999999997</v>
      </c>
      <c r="BT28" s="2101">
        <v>41.818800000000003</v>
      </c>
      <c r="BU28" s="2101">
        <v>43.066600000000001</v>
      </c>
      <c r="BV28" s="2101">
        <v>43.333599999999997</v>
      </c>
      <c r="BW28" s="2101">
        <v>45.686900000000001</v>
      </c>
      <c r="BX28" s="2101">
        <v>44.701799999999999</v>
      </c>
      <c r="BY28" s="2101">
        <v>41.885599999999997</v>
      </c>
      <c r="BZ28" s="2101">
        <v>42.515500000000003</v>
      </c>
      <c r="CA28" s="2101">
        <v>42.244399999999999</v>
      </c>
      <c r="CB28" s="2101">
        <v>41.433900000000001</v>
      </c>
      <c r="CC28" s="2101">
        <v>42.739100000000001</v>
      </c>
      <c r="CD28" s="2101">
        <v>42.6708</v>
      </c>
      <c r="CE28" s="2101">
        <v>42.601999999999997</v>
      </c>
      <c r="CF28" s="2101">
        <v>43.5608</v>
      </c>
      <c r="CG28" s="2101">
        <v>43.8474</v>
      </c>
      <c r="CH28" s="2101">
        <v>43.926299999999998</v>
      </c>
      <c r="CI28" s="2101">
        <v>44.148360000000004</v>
      </c>
      <c r="CJ28" s="2101">
        <v>43.427940909090907</v>
      </c>
      <c r="CK28" s="2101">
        <v>43.696795652173911</v>
      </c>
      <c r="CL28" s="2101">
        <v>43.597209999999997</v>
      </c>
      <c r="CM28" s="2101">
        <v>43.069500000000005</v>
      </c>
      <c r="CN28" s="2101">
        <v>42.462459090909086</v>
      </c>
      <c r="CO28" s="2101">
        <v>42.148665000000001</v>
      </c>
      <c r="CP28" s="2101">
        <v>43.081000000000003</v>
      </c>
      <c r="CQ28" s="2101">
        <v>39.937895645536898</v>
      </c>
      <c r="CR28" s="2101">
        <v>39.55914237400696</v>
      </c>
      <c r="CS28" s="2101">
        <v>39.417372924900988</v>
      </c>
      <c r="CT28" s="2101">
        <v>38.49104492208825</v>
      </c>
      <c r="CU28" s="2101">
        <v>38.97069638078392</v>
      </c>
      <c r="CV28" s="2101">
        <v>39.530661053928846</v>
      </c>
      <c r="CW28" s="2101">
        <v>38.868183072311083</v>
      </c>
      <c r="CX28" s="2101">
        <v>37.761709799743528</v>
      </c>
      <c r="CY28" s="2101">
        <v>35.791531683946189</v>
      </c>
      <c r="CZ28" s="2101">
        <v>34.818135279916362</v>
      </c>
      <c r="DA28" s="2101">
        <v>33.977819673215414</v>
      </c>
      <c r="DB28" s="2101">
        <v>32.883559788158692</v>
      </c>
      <c r="DC28" s="2101">
        <v>32.624999958574001</v>
      </c>
      <c r="DD28" s="2101">
        <v>31.386385145052337</v>
      </c>
      <c r="DE28" s="2101">
        <v>30.762696631073489</v>
      </c>
      <c r="DF28" s="2101">
        <v>29.640542669905425</v>
      </c>
      <c r="DG28" s="2101">
        <v>32.244454953418689</v>
      </c>
      <c r="DH28" s="2101">
        <v>34.977597749648723</v>
      </c>
      <c r="DI28" s="2101">
        <v>35.163721608102499</v>
      </c>
      <c r="DJ28" s="2101">
        <v>36.125749987164085</v>
      </c>
      <c r="DK28" s="2101">
        <v>36.220702657724836</v>
      </c>
      <c r="DL28" s="2101">
        <v>36.126301119529508</v>
      </c>
      <c r="DM28" s="2101">
        <v>36.049917131966311</v>
      </c>
      <c r="DN28" s="2101">
        <v>36.916167044965121</v>
      </c>
      <c r="DO28" s="2101">
        <v>38.064691042077662</v>
      </c>
      <c r="DP28" s="2101">
        <v>37.64769739794221</v>
      </c>
      <c r="DQ28" s="2101">
        <v>36.969313871329348</v>
      </c>
      <c r="DR28" s="2101">
        <v>37.225592061956483</v>
      </c>
      <c r="DS28" s="2101">
        <v>37.210445991888079</v>
      </c>
      <c r="DT28" s="2101">
        <v>36.666096770288704</v>
      </c>
      <c r="DU28" s="2101">
        <v>36.022249790839226</v>
      </c>
      <c r="DV28" s="2101">
        <v>35.806882000353134</v>
      </c>
      <c r="DW28" s="2101">
        <v>36.956361437067514</v>
      </c>
      <c r="DX28" s="2101">
        <v>37.708752624508335</v>
      </c>
      <c r="DY28" s="2101">
        <v>37.851470044382765</v>
      </c>
      <c r="DZ28" s="2101">
        <v>37.055406761635638</v>
      </c>
      <c r="EA28" s="2101">
        <v>36.636093107459786</v>
      </c>
      <c r="EB28" s="2101">
        <v>36.121856765613202</v>
      </c>
      <c r="EC28" s="2101">
        <v>36.139413997896391</v>
      </c>
      <c r="ED28" s="2101">
        <v>36.515088280192664</v>
      </c>
      <c r="EE28" s="2101">
        <v>36.267638309254338</v>
      </c>
      <c r="EF28" s="2101">
        <v>35.931483109352989</v>
      </c>
      <c r="EG28" s="2101">
        <v>36.00006798371323</v>
      </c>
      <c r="EH28" s="2101">
        <v>35.966403211027568</v>
      </c>
      <c r="EI28" s="2101">
        <v>35.681713379140021</v>
      </c>
      <c r="EJ28" s="2101">
        <v>35.600340719629031</v>
      </c>
      <c r="EK28" s="2101">
        <v>35.358600017449248</v>
      </c>
      <c r="EL28" s="2101">
        <v>35.483629022743216</v>
      </c>
      <c r="EM28" s="2101">
        <v>35.453118439564733</v>
      </c>
      <c r="EN28" s="2101">
        <v>35.593206610488338</v>
      </c>
      <c r="EO28" s="2101">
        <v>35.907769654866676</v>
      </c>
      <c r="EP28" s="2101">
        <v>36.029052333320266</v>
      </c>
      <c r="EQ28" s="2101">
        <v>35.879953383956739</v>
      </c>
      <c r="ER28" s="2101">
        <v>35.781862824863019</v>
      </c>
      <c r="ES28" s="2101">
        <v>36.209716382352909</v>
      </c>
      <c r="ET28" s="2101">
        <v>36.922384606408912</v>
      </c>
      <c r="EU28" s="2101">
        <v>39.596591888220843</v>
      </c>
      <c r="EV28" s="2101">
        <v>39.608453700802521</v>
      </c>
      <c r="EW28" s="2101">
        <v>37.190183892662176</v>
      </c>
      <c r="EX28" s="2101">
        <v>36.871540151515141</v>
      </c>
      <c r="EY28" s="2101">
        <v>35.93185869565216</v>
      </c>
      <c r="EZ28" s="2101">
        <v>35.439469047619063</v>
      </c>
      <c r="FA28" s="2101">
        <v>34.458628571428576</v>
      </c>
      <c r="FB28" s="2101">
        <v>35.583649242424244</v>
      </c>
      <c r="FC28" s="2101">
        <v>36.338905263157898</v>
      </c>
      <c r="FD28" s="2101">
        <v>36.179286363636351</v>
      </c>
      <c r="FE28" s="2101">
        <v>36.152335000000001</v>
      </c>
      <c r="FF28" s="2101">
        <v>36.042668421052632</v>
      </c>
      <c r="FG28" s="2101">
        <v>36.057649999999995</v>
      </c>
      <c r="FH28" s="2101">
        <v>35.791010000000007</v>
      </c>
      <c r="FI28" s="2101">
        <v>36.094162121212122</v>
      </c>
      <c r="FJ28" s="2101">
        <v>36.240186363636361</v>
      </c>
      <c r="FK28" s="2101">
        <v>36.212099999999992</v>
      </c>
      <c r="FL28" s="2101">
        <v>35.969122727272733</v>
      </c>
      <c r="FM28" s="2101">
        <v>35.958780952380948</v>
      </c>
      <c r="FN28" s="2101">
        <v>36.172214285714297</v>
      </c>
      <c r="FO28" s="2101">
        <v>36.177633333333333</v>
      </c>
      <c r="FP28" s="2101">
        <v>36.213154545454557</v>
      </c>
      <c r="FQ28" s="2101">
        <v>35.561447619047627</v>
      </c>
      <c r="FR28" s="2101">
        <v>35.439894117647057</v>
      </c>
      <c r="FS28" s="2101">
        <v>35.558627272727271</v>
      </c>
      <c r="FT28" s="2101">
        <v>35.279310000000002</v>
      </c>
      <c r="FU28" s="2101">
        <v>34.749613636363641</v>
      </c>
      <c r="FV28" s="2101">
        <v>34.516123809523812</v>
      </c>
      <c r="FW28" s="2101">
        <v>33.960390476190469</v>
      </c>
      <c r="FX28" s="2101">
        <v>33.14031739130435</v>
      </c>
      <c r="FY28" s="2101">
        <v>33.255428571428581</v>
      </c>
      <c r="FZ28" s="2101">
        <v>33.808292063492068</v>
      </c>
      <c r="GA28" s="2101">
        <v>33.867065000000004</v>
      </c>
      <c r="GB28" s="2101">
        <v>33.782739999999997</v>
      </c>
      <c r="GC28" s="2101">
        <v>33.201133333333331</v>
      </c>
      <c r="GD28" s="2101">
        <v>33.184935294117651</v>
      </c>
      <c r="GE28" s="2101">
        <v>33.599780952380947</v>
      </c>
      <c r="GF28" s="2101">
        <v>34.447152380952382</v>
      </c>
      <c r="GG28" s="2101">
        <v>35.267127272727272</v>
      </c>
      <c r="GH28" s="2101">
        <v>35.059314285714287</v>
      </c>
      <c r="GI28" s="2101">
        <v>35.058509090909091</v>
      </c>
      <c r="GJ28" s="2101">
        <v>35.071950000000001</v>
      </c>
      <c r="GK28" s="2101">
        <v>34.887831578947363</v>
      </c>
      <c r="GL28" s="2101">
        <v>34.993569565217385</v>
      </c>
      <c r="GM28" s="2101">
        <v>34.58719</v>
      </c>
      <c r="GN28" s="2101">
        <v>34.451575000000005</v>
      </c>
      <c r="GO28" s="2101">
        <v>34.54477</v>
      </c>
      <c r="GP28" s="2101">
        <v>35.041316666666674</v>
      </c>
      <c r="GQ28" s="2101">
        <v>35.334926315789474</v>
      </c>
      <c r="GR28" s="2101">
        <v>35.391572727272724</v>
      </c>
      <c r="GS28" s="2101">
        <v>35.669909090909094</v>
      </c>
      <c r="GT28" s="2101">
        <v>35.882557894736834</v>
      </c>
      <c r="GU28" s="2101">
        <v>35.727249999999998</v>
      </c>
      <c r="GV28" s="2101">
        <v>35.643545454545453</v>
      </c>
      <c r="GW28" s="2101">
        <v>35.742778947368421</v>
      </c>
      <c r="GX28" s="2101">
        <v>35.883989130434777</v>
      </c>
      <c r="GY28" s="2101">
        <v>36.480905263157894</v>
      </c>
      <c r="GZ28" s="2101">
        <v>36.791025000000005</v>
      </c>
      <c r="HA28" s="2101">
        <v>36.983295238095238</v>
      </c>
      <c r="HB28" s="2101">
        <v>37.727726315789468</v>
      </c>
      <c r="HC28" s="2102">
        <v>37.838364999999996</v>
      </c>
      <c r="HD28" s="2101">
        <v>38.17201363636363</v>
      </c>
      <c r="HE28" s="2101">
        <v>38.337014999999994</v>
      </c>
      <c r="HF28" s="2102">
        <v>38.33650757575758</v>
      </c>
      <c r="HG28" s="2101">
        <v>38.067634782608692</v>
      </c>
      <c r="HH28" s="2101">
        <v>37.588000000000001</v>
      </c>
      <c r="HI28" s="2101">
        <v>37.561377272727263</v>
      </c>
      <c r="HJ28" s="2101">
        <v>37.504059090909095</v>
      </c>
      <c r="HK28" s="2101">
        <v>37.354289999999999</v>
      </c>
      <c r="HL28" s="2101">
        <v>36.670890909090922</v>
      </c>
      <c r="HM28" s="2101">
        <v>36.791136842105267</v>
      </c>
      <c r="HN28" s="2116">
        <v>37.047822222222223</v>
      </c>
      <c r="HO28" s="2116">
        <v>37.398000000000003</v>
      </c>
      <c r="HP28" s="2116">
        <v>38.207839999999997</v>
      </c>
      <c r="HQ28" s="2116">
        <v>38.495399999999997</v>
      </c>
      <c r="HR28" s="2116">
        <v>38.912100000000002</v>
      </c>
      <c r="HS28" s="2116">
        <v>40.304390909090905</v>
      </c>
      <c r="HT28" s="2116">
        <v>39.786263636363643</v>
      </c>
      <c r="HU28" s="2116">
        <v>39.394259090909088</v>
      </c>
      <c r="HV28" s="2116">
        <v>39.345799999999997</v>
      </c>
      <c r="HW28" s="2116">
        <v>39.253810526315796</v>
      </c>
      <c r="HX28" s="2116">
        <v>39.166895652173913</v>
      </c>
      <c r="HY28" s="2116">
        <v>39.127794736842112</v>
      </c>
      <c r="HZ28" s="2116">
        <v>39.17067222222223</v>
      </c>
      <c r="IA28" s="2116">
        <v>39.331095454545455</v>
      </c>
      <c r="IB28" s="2116">
        <v>38.440880952380951</v>
      </c>
      <c r="IC28" s="2116">
        <v>37.968352380952375</v>
      </c>
      <c r="ID28" s="2116">
        <v>38.660972727272728</v>
      </c>
      <c r="IE28" s="2116">
        <v>39.027471428571417</v>
      </c>
    </row>
    <row r="29" spans="1:239" ht="21" customHeight="1" x14ac:dyDescent="0.3">
      <c r="A29" s="2100" t="s">
        <v>4944</v>
      </c>
      <c r="B29" s="2101">
        <v>13.032999999999999</v>
      </c>
      <c r="C29" s="2101">
        <v>12.896000000000001</v>
      </c>
      <c r="D29" s="2101">
        <v>14.162727272727272</v>
      </c>
      <c r="E29" s="2101">
        <v>14.972999999999999</v>
      </c>
      <c r="F29" s="2101">
        <v>14.597826086956522</v>
      </c>
      <c r="G29" s="2101">
        <v>14.028095238095236</v>
      </c>
      <c r="H29" s="2101">
        <v>14.1715</v>
      </c>
      <c r="I29" s="2101">
        <v>14.493</v>
      </c>
      <c r="J29" s="2101">
        <v>14.914</v>
      </c>
      <c r="K29" s="2101">
        <v>15.263499999999999</v>
      </c>
      <c r="L29" s="2101">
        <v>15.872</v>
      </c>
      <c r="M29" s="2101">
        <v>15.72</v>
      </c>
      <c r="N29" s="2101">
        <v>15.5875</v>
      </c>
      <c r="O29" s="2101">
        <v>15.382999999999999</v>
      </c>
      <c r="P29" s="2101">
        <v>16.131</v>
      </c>
      <c r="Q29" s="2101">
        <v>16.722999999999999</v>
      </c>
      <c r="R29" s="2101">
        <v>17.559000000000001</v>
      </c>
      <c r="S29" s="2101">
        <v>17.260999999999999</v>
      </c>
      <c r="T29" s="2101">
        <v>17.262</v>
      </c>
      <c r="U29" s="2101">
        <v>17.518000000000001</v>
      </c>
      <c r="V29" s="2101">
        <v>18.094999999999999</v>
      </c>
      <c r="W29" s="2101">
        <v>17.77</v>
      </c>
      <c r="X29" s="2101">
        <v>17.911000000000001</v>
      </c>
      <c r="Y29" s="2101">
        <v>18.167000000000002</v>
      </c>
      <c r="Z29" s="2101">
        <v>17.675000000000001</v>
      </c>
      <c r="AA29" s="2101">
        <v>17.754999999999999</v>
      </c>
      <c r="AB29" s="2101">
        <v>17.506</v>
      </c>
      <c r="AC29" s="2101">
        <v>18.006</v>
      </c>
      <c r="AD29" s="2101">
        <v>18.602</v>
      </c>
      <c r="AE29" s="2101">
        <v>18.888000000000002</v>
      </c>
      <c r="AF29" s="2101">
        <v>19.125</v>
      </c>
      <c r="AG29" s="2101">
        <v>19.846</v>
      </c>
      <c r="AH29" s="2101">
        <v>20.285</v>
      </c>
      <c r="AI29" s="2101">
        <v>20.606000000000002</v>
      </c>
      <c r="AJ29" s="2101">
        <v>20.34</v>
      </c>
      <c r="AK29" s="2101">
        <v>21.437000000000001</v>
      </c>
      <c r="AL29" s="2101">
        <v>21.263000000000002</v>
      </c>
      <c r="AM29" s="2101">
        <v>21.292999999999999</v>
      </c>
      <c r="AN29" s="2101">
        <v>21.096800000000002</v>
      </c>
      <c r="AO29" s="2101">
        <v>20.357600000000001</v>
      </c>
      <c r="AP29" s="2101">
        <v>20.982199999999999</v>
      </c>
      <c r="AQ29" s="2101">
        <v>21.2376</v>
      </c>
      <c r="AR29" s="2101">
        <v>21.500499999999999</v>
      </c>
      <c r="AS29" s="2101">
        <v>21.2958</v>
      </c>
      <c r="AT29" s="2101">
        <v>21.538599999999999</v>
      </c>
      <c r="AU29" s="2101">
        <v>21.349499999999999</v>
      </c>
      <c r="AV29" s="2101">
        <v>20.96</v>
      </c>
      <c r="AW29" s="2101">
        <v>19.901399999999999</v>
      </c>
      <c r="AX29" s="2101">
        <v>19.489999999999998</v>
      </c>
      <c r="AY29" s="2101">
        <v>19.771799999999999</v>
      </c>
      <c r="AZ29" s="2101">
        <v>19.425000000000001</v>
      </c>
      <c r="BA29" s="2101">
        <v>19.514299999999999</v>
      </c>
      <c r="BB29" s="2101">
        <v>20.553799999999999</v>
      </c>
      <c r="BC29" s="2101">
        <v>21.561900000000001</v>
      </c>
      <c r="BD29" s="2101">
        <v>21.905200000000001</v>
      </c>
      <c r="BE29" s="2101">
        <v>22.344000000000001</v>
      </c>
      <c r="BF29" s="2101">
        <v>23.268999999999998</v>
      </c>
      <c r="BG29" s="2101">
        <v>23.484300000000001</v>
      </c>
      <c r="BH29" s="2101">
        <v>23.367799999999999</v>
      </c>
      <c r="BI29" s="2101">
        <v>23.218</v>
      </c>
      <c r="BJ29" s="2101">
        <v>24.038599999999999</v>
      </c>
      <c r="BK29" s="2101">
        <v>23.4041</v>
      </c>
      <c r="BL29" s="2101">
        <v>24.257000000000001</v>
      </c>
      <c r="BM29" s="2101">
        <v>25.135899999999999</v>
      </c>
      <c r="BN29" s="2101">
        <v>23.023800000000001</v>
      </c>
      <c r="BO29" s="2101">
        <v>22.616299999999999</v>
      </c>
      <c r="BP29" s="2101">
        <v>23.573699999999999</v>
      </c>
      <c r="BQ29" s="2101">
        <v>23.472000000000001</v>
      </c>
      <c r="BR29" s="2101">
        <v>23.108000000000001</v>
      </c>
      <c r="BS29" s="2101">
        <v>22.579000000000001</v>
      </c>
      <c r="BT29" s="2101">
        <v>22.976199999999999</v>
      </c>
      <c r="BU29" s="2101">
        <v>21.915099999999999</v>
      </c>
      <c r="BV29" s="2101">
        <v>21.020900000000001</v>
      </c>
      <c r="BW29" s="2101">
        <v>21.535699999999999</v>
      </c>
      <c r="BX29" s="2101">
        <v>21.2178</v>
      </c>
      <c r="BY29" s="2101">
        <v>20.662700000000001</v>
      </c>
      <c r="BZ29" s="2101">
        <v>19.956700000000001</v>
      </c>
      <c r="CA29" s="2101">
        <v>19.9053</v>
      </c>
      <c r="CB29" s="2101">
        <v>18.831800000000001</v>
      </c>
      <c r="CC29" s="2101">
        <v>18.3918</v>
      </c>
      <c r="CD29" s="2101">
        <v>18.1919</v>
      </c>
      <c r="CE29" s="2101">
        <v>18.204899999999999</v>
      </c>
      <c r="CF29" s="2101">
        <v>17.430399999999999</v>
      </c>
      <c r="CG29" s="2101">
        <v>18.282499999999999</v>
      </c>
      <c r="CH29" s="2101">
        <v>19.594899999999999</v>
      </c>
      <c r="CI29" s="2101">
        <v>20.31541</v>
      </c>
      <c r="CJ29" s="2101">
        <v>21.17899090909091</v>
      </c>
      <c r="CK29" s="2101">
        <v>21.218604347826087</v>
      </c>
      <c r="CL29" s="2101">
        <v>22.087624999999999</v>
      </c>
      <c r="CM29" s="2101">
        <v>23.580414285714284</v>
      </c>
      <c r="CN29" s="2101">
        <v>23.163427272727272</v>
      </c>
      <c r="CO29" s="2101">
        <v>22.614079999999998</v>
      </c>
      <c r="CP29" s="2101">
        <v>23.228000000000002</v>
      </c>
      <c r="CQ29" s="2101">
        <v>22.79133266136451</v>
      </c>
      <c r="CR29" s="2101">
        <v>22.424207013579487</v>
      </c>
      <c r="CS29" s="2101">
        <v>22.823253841367944</v>
      </c>
      <c r="CT29" s="2101">
        <v>22.973056234598953</v>
      </c>
      <c r="CU29" s="2101">
        <v>23.822062415806265</v>
      </c>
      <c r="CV29" s="2101">
        <v>23.589311083054984</v>
      </c>
      <c r="CW29" s="2101">
        <v>23.793835037775153</v>
      </c>
      <c r="CX29" s="2101">
        <v>23.274291373665559</v>
      </c>
      <c r="CY29" s="2101">
        <v>22.112259899809359</v>
      </c>
      <c r="CZ29" s="2101">
        <v>22.785644805416275</v>
      </c>
      <c r="DA29" s="2101">
        <v>22.792081135036174</v>
      </c>
      <c r="DB29" s="2101">
        <v>23.442328186606861</v>
      </c>
      <c r="DC29" s="2101">
        <v>24.460672710278985</v>
      </c>
      <c r="DD29" s="2101">
        <v>24.120391648367526</v>
      </c>
      <c r="DE29" s="2101">
        <v>23.750727086432804</v>
      </c>
      <c r="DF29" s="2101">
        <v>23.363209777267983</v>
      </c>
      <c r="DG29" s="2101">
        <v>22.861925431318667</v>
      </c>
      <c r="DH29" s="2101">
        <v>23.097784775065428</v>
      </c>
      <c r="DI29" s="2101">
        <v>24.042255927728966</v>
      </c>
      <c r="DJ29" s="2101">
        <v>24.806628818071388</v>
      </c>
      <c r="DK29" s="2101">
        <v>24.389100847014763</v>
      </c>
      <c r="DL29" s="2101">
        <v>24.333652215716523</v>
      </c>
      <c r="DM29" s="2101">
        <v>23.295605160487639</v>
      </c>
      <c r="DN29" s="2101">
        <v>24.137815669503901</v>
      </c>
      <c r="DO29" s="2101">
        <v>25.319302708733598</v>
      </c>
      <c r="DP29" s="2101">
        <v>25.489887082763506</v>
      </c>
      <c r="DQ29" s="2101">
        <v>25.361603913014918</v>
      </c>
      <c r="DR29" s="2101">
        <v>25.718963731262924</v>
      </c>
      <c r="DS29" s="2101">
        <v>25.892300488251333</v>
      </c>
      <c r="DT29" s="2101">
        <v>26.020411039298885</v>
      </c>
      <c r="DU29" s="2101">
        <v>26.029166852436511</v>
      </c>
      <c r="DV29" s="2101">
        <v>26.038909275979535</v>
      </c>
      <c r="DW29" s="2101">
        <v>26.040100052111107</v>
      </c>
      <c r="DX29" s="2101">
        <v>26.691449571038891</v>
      </c>
      <c r="DY29" s="2101">
        <v>26.046193761792928</v>
      </c>
      <c r="DZ29" s="2101">
        <v>24.837505363238886</v>
      </c>
      <c r="EA29" s="2101">
        <v>24.895025412248788</v>
      </c>
      <c r="EB29" s="2101">
        <v>24.818443941531747</v>
      </c>
      <c r="EC29" s="2101">
        <v>25.510332003805559</v>
      </c>
      <c r="ED29" s="2101">
        <v>25.81056567608454</v>
      </c>
      <c r="EE29" s="2101">
        <v>25.692442795211111</v>
      </c>
      <c r="EF29" s="2101">
        <v>25.363928138230161</v>
      </c>
      <c r="EG29" s="2101">
        <v>25.551446357657891</v>
      </c>
      <c r="EH29" s="2101">
        <v>25.557016947320989</v>
      </c>
      <c r="EI29" s="2101">
        <v>26.129053806464913</v>
      </c>
      <c r="EJ29" s="2101">
        <v>26.41463017083333</v>
      </c>
      <c r="EK29" s="2101">
        <v>26.447369924103278</v>
      </c>
      <c r="EL29" s="2101">
        <v>26.612299054678733</v>
      </c>
      <c r="EM29" s="2101">
        <v>26.881993364582225</v>
      </c>
      <c r="EN29" s="2101">
        <v>26.256316796132495</v>
      </c>
      <c r="EO29" s="2101">
        <v>25.849481770838391</v>
      </c>
      <c r="EP29" s="2101">
        <v>25.184205886664145</v>
      </c>
      <c r="EQ29" s="2101">
        <v>25.119393191177778</v>
      </c>
      <c r="ER29" s="2101">
        <v>24.969745873751766</v>
      </c>
      <c r="ES29" s="2101">
        <v>25.127509232477784</v>
      </c>
      <c r="ET29" s="2101">
        <v>25.051283573924184</v>
      </c>
      <c r="EU29" s="2101">
        <v>26.999128420412262</v>
      </c>
      <c r="EV29" s="2101">
        <v>27.926113636363638</v>
      </c>
      <c r="EW29" s="2101">
        <v>26.428923533333336</v>
      </c>
      <c r="EX29" s="2101">
        <v>25.095877777777776</v>
      </c>
      <c r="EY29" s="2101">
        <v>24.084295652173928</v>
      </c>
      <c r="EZ29" s="2101">
        <v>23.662931216931213</v>
      </c>
      <c r="FA29" s="2101">
        <v>22.874161904761909</v>
      </c>
      <c r="FB29" s="2101">
        <v>24.313945959595955</v>
      </c>
      <c r="FC29" s="2101">
        <v>24.256773684210529</v>
      </c>
      <c r="FD29" s="2101">
        <v>24.843150000000001</v>
      </c>
      <c r="FE29" s="2101">
        <v>24.077640000000006</v>
      </c>
      <c r="FF29" s="2101">
        <v>24.254894736842104</v>
      </c>
      <c r="FG29" s="2101">
        <v>24.487895454545455</v>
      </c>
      <c r="FH29" s="2101">
        <v>24.857639999999996</v>
      </c>
      <c r="FI29" s="2101">
        <v>24.605881313131317</v>
      </c>
      <c r="FJ29" s="2101">
        <v>25.621095454545458</v>
      </c>
      <c r="FK29" s="2101">
        <v>26.074574999999999</v>
      </c>
      <c r="FL29" s="2101">
        <v>26.305627272727278</v>
      </c>
      <c r="FM29" s="2101">
        <v>26.597980952380958</v>
      </c>
      <c r="FN29" s="2101">
        <v>26.214199999999998</v>
      </c>
      <c r="FO29" s="2101">
        <v>26.286304761904766</v>
      </c>
      <c r="FP29" s="2101">
        <v>26.008818181818182</v>
      </c>
      <c r="FQ29" s="2101">
        <v>26.249819047619049</v>
      </c>
      <c r="FR29" s="2101">
        <v>26.479970588235293</v>
      </c>
      <c r="FS29" s="2101">
        <v>25.576377272727271</v>
      </c>
      <c r="FT29" s="2101">
        <v>25.387839999999997</v>
      </c>
      <c r="FU29" s="2101">
        <v>24.873022727272726</v>
      </c>
      <c r="FV29" s="2101">
        <v>25.745214285714287</v>
      </c>
      <c r="FW29" s="2101">
        <v>25.863576190476195</v>
      </c>
      <c r="FX29" s="2101">
        <v>25.013873913043479</v>
      </c>
      <c r="FY29" s="2101">
        <v>24.782814285714284</v>
      </c>
      <c r="FZ29" s="2101">
        <v>24.584971428571436</v>
      </c>
      <c r="GA29" s="2101">
        <v>24.085895000000001</v>
      </c>
      <c r="GB29" s="2101">
        <v>24.194345000000002</v>
      </c>
      <c r="GC29" s="2101">
        <v>24.697649999999996</v>
      </c>
      <c r="GD29" s="2101">
        <v>24.516558823529415</v>
      </c>
      <c r="GE29" s="2101">
        <v>24.600561904761911</v>
      </c>
      <c r="GF29" s="2101">
        <v>25.06101428571429</v>
      </c>
      <c r="GG29" s="2101">
        <v>24.610900000000004</v>
      </c>
      <c r="GH29" s="2101">
        <v>24.572314285714285</v>
      </c>
      <c r="GI29" s="2101">
        <v>23.933599999999998</v>
      </c>
      <c r="GJ29" s="2101">
        <v>23.519763636363642</v>
      </c>
      <c r="GK29" s="2101">
        <v>23.174873684210528</v>
      </c>
      <c r="GL29" s="2101">
        <v>23.068904347826084</v>
      </c>
      <c r="GM29" s="2101">
        <v>23.953884999999996</v>
      </c>
      <c r="GN29" s="2101">
        <v>24.004555000000003</v>
      </c>
      <c r="GO29" s="2101">
        <v>23.776779999999995</v>
      </c>
      <c r="GP29" s="2101">
        <v>23.960055555555556</v>
      </c>
      <c r="GQ29" s="2101">
        <v>24.205956725146198</v>
      </c>
      <c r="GR29" s="2101">
        <v>24.001149999999996</v>
      </c>
      <c r="GS29" s="2101">
        <v>23.634527272727272</v>
      </c>
      <c r="GT29" s="2101">
        <v>24.019836842105263</v>
      </c>
      <c r="GU29" s="2101">
        <v>24.61151818181818</v>
      </c>
      <c r="GV29" s="2101">
        <v>23.659563636363643</v>
      </c>
      <c r="GW29" s="2101">
        <v>23.523405263157894</v>
      </c>
      <c r="GX29" s="2101">
        <v>23.549182608695652</v>
      </c>
      <c r="GY29" s="2101">
        <v>23.869326315789476</v>
      </c>
      <c r="GZ29" s="2101">
        <v>24.560659999999995</v>
      </c>
      <c r="HA29" s="2101">
        <v>24.677633333333336</v>
      </c>
      <c r="HB29" s="2101">
        <v>24.311684210526316</v>
      </c>
      <c r="HC29" s="2102">
        <v>23.697205</v>
      </c>
      <c r="HD29" s="2101">
        <v>24.378986363636372</v>
      </c>
      <c r="HE29" s="2101">
        <v>24.854155000000006</v>
      </c>
      <c r="HF29" s="2102">
        <v>26.239413636363643</v>
      </c>
      <c r="HG29" s="2101">
        <v>26.853852173913037</v>
      </c>
      <c r="HH29" s="2101">
        <v>26.759190476190479</v>
      </c>
      <c r="HI29" s="2101">
        <v>27.137299999999996</v>
      </c>
      <c r="HJ29" s="2101">
        <v>27.025145454545452</v>
      </c>
      <c r="HK29" s="2101">
        <v>28.009140000000002</v>
      </c>
      <c r="HL29" s="2101">
        <v>28.661009090909086</v>
      </c>
      <c r="HM29" s="2101">
        <v>28.994315789473681</v>
      </c>
      <c r="HN29" s="2116">
        <v>29.430772222222224</v>
      </c>
      <c r="HO29" s="2116">
        <v>29.260259999999999</v>
      </c>
      <c r="HP29" s="2116">
        <v>29.409049999999997</v>
      </c>
      <c r="HQ29" s="2116">
        <v>29.845354999999994</v>
      </c>
      <c r="HR29" s="2116">
        <v>29.832790909090907</v>
      </c>
      <c r="HS29" s="2116">
        <v>30.431868181818185</v>
      </c>
      <c r="HT29" s="2116">
        <v>30.303954545454541</v>
      </c>
      <c r="HU29" s="2116">
        <v>30.622127272727276</v>
      </c>
      <c r="HV29" s="2116">
        <v>30.700514285714288</v>
      </c>
      <c r="HW29" s="2116">
        <v>30.730989473684208</v>
      </c>
      <c r="HX29" s="2116">
        <v>29.978660869565214</v>
      </c>
      <c r="HY29" s="2116">
        <v>29.879673684210527</v>
      </c>
      <c r="HZ29" s="2116">
        <v>29.690777777777782</v>
      </c>
      <c r="IA29" s="2116">
        <v>30.845018181818183</v>
      </c>
      <c r="IB29" s="2116">
        <v>30.004471428571428</v>
      </c>
      <c r="IC29" s="2116">
        <v>28.223028571428564</v>
      </c>
      <c r="ID29" s="2116">
        <v>28.764863636363636</v>
      </c>
      <c r="IE29" s="2116">
        <v>28.558399999999999</v>
      </c>
    </row>
    <row r="30" spans="1:239" ht="21" customHeight="1" x14ac:dyDescent="0.3">
      <c r="A30" s="2100" t="s">
        <v>4945</v>
      </c>
      <c r="B30" s="2101">
        <v>16.757999999999999</v>
      </c>
      <c r="C30" s="2101">
        <v>16.849</v>
      </c>
      <c r="D30" s="2101">
        <v>17.078181818181818</v>
      </c>
      <c r="E30" s="2101">
        <v>17.166499999999999</v>
      </c>
      <c r="F30" s="2101">
        <v>17.343478260869563</v>
      </c>
      <c r="G30" s="2101">
        <v>17.231428571428573</v>
      </c>
      <c r="H30" s="2101">
        <v>17.103999999999999</v>
      </c>
      <c r="I30" s="2101">
        <v>16.911999999999999</v>
      </c>
      <c r="J30" s="2101">
        <v>17.032</v>
      </c>
      <c r="K30" s="2104">
        <v>17.073</v>
      </c>
      <c r="L30" s="2104">
        <v>16.913</v>
      </c>
      <c r="M30" s="2104">
        <v>16.271000000000001</v>
      </c>
      <c r="N30" s="2104">
        <v>16.052</v>
      </c>
      <c r="O30" s="2104">
        <v>15.747999999999999</v>
      </c>
      <c r="P30" s="2104">
        <v>16.222999999999999</v>
      </c>
      <c r="Q30" s="2104">
        <v>16.672000000000001</v>
      </c>
      <c r="R30" s="2104">
        <v>17.152999999999999</v>
      </c>
      <c r="S30" s="2104">
        <v>16.992000000000001</v>
      </c>
      <c r="T30" s="2104">
        <v>17.003</v>
      </c>
      <c r="U30" s="2101">
        <v>16.86</v>
      </c>
      <c r="V30" s="2101">
        <v>16.742000000000001</v>
      </c>
      <c r="W30" s="2101">
        <v>16.170999999999999</v>
      </c>
      <c r="X30" s="2101">
        <v>15.781000000000001</v>
      </c>
      <c r="Y30" s="2101">
        <v>15.609</v>
      </c>
      <c r="Z30" s="2101">
        <v>15.728999999999999</v>
      </c>
      <c r="AA30" s="2101">
        <v>16.440999999999999</v>
      </c>
      <c r="AB30" s="2101">
        <v>16.666</v>
      </c>
      <c r="AC30" s="2101">
        <v>16.776</v>
      </c>
      <c r="AD30" s="2101">
        <v>16.826000000000001</v>
      </c>
      <c r="AE30" s="2101">
        <v>16.875</v>
      </c>
      <c r="AF30" s="2101">
        <v>17.148</v>
      </c>
      <c r="AG30" s="2101">
        <v>17.349</v>
      </c>
      <c r="AH30" s="2101">
        <v>17.59</v>
      </c>
      <c r="AI30" s="2101">
        <v>17.577000000000002</v>
      </c>
      <c r="AJ30" s="2101">
        <v>17.684999999999999</v>
      </c>
      <c r="AK30" s="2101">
        <v>18.064</v>
      </c>
      <c r="AL30" s="2101">
        <v>17.914999999999999</v>
      </c>
      <c r="AM30" s="2101">
        <v>17.977</v>
      </c>
      <c r="AN30" s="2101">
        <v>17.850000000000001</v>
      </c>
      <c r="AO30" s="2101">
        <v>17.839500000000001</v>
      </c>
      <c r="AP30" s="2101">
        <v>18.196999999999999</v>
      </c>
      <c r="AQ30" s="2101">
        <v>18.1129</v>
      </c>
      <c r="AR30" s="2101">
        <v>18.2514</v>
      </c>
      <c r="AS30" s="2101">
        <v>18.247900000000001</v>
      </c>
      <c r="AT30" s="2101">
        <v>18.5914</v>
      </c>
      <c r="AU30" s="2101">
        <v>19.083300000000001</v>
      </c>
      <c r="AV30" s="2101">
        <v>19.158000000000001</v>
      </c>
      <c r="AW30" s="2101">
        <v>19.287700000000001</v>
      </c>
      <c r="AX30" s="2101">
        <v>19.578499999999998</v>
      </c>
      <c r="AY30" s="2101">
        <v>19.8873</v>
      </c>
      <c r="AZ30" s="2101">
        <v>19.724499999999999</v>
      </c>
      <c r="BA30" s="2101">
        <v>19.9786</v>
      </c>
      <c r="BB30" s="2101">
        <v>20.5943</v>
      </c>
      <c r="BC30" s="2101">
        <v>20.898599999999998</v>
      </c>
      <c r="BD30" s="2101">
        <v>21.0367</v>
      </c>
      <c r="BE30" s="2101">
        <v>21.553999999999998</v>
      </c>
      <c r="BF30" s="2101">
        <v>21.919499999999999</v>
      </c>
      <c r="BG30" s="2101">
        <v>22.117100000000001</v>
      </c>
      <c r="BH30" s="2101">
        <v>22.1433</v>
      </c>
      <c r="BI30" s="2101">
        <v>22.0395</v>
      </c>
      <c r="BJ30" s="2101">
        <v>21.8886</v>
      </c>
      <c r="BK30" s="2101">
        <v>21.153199999999998</v>
      </c>
      <c r="BL30" s="2101">
        <v>21.01</v>
      </c>
      <c r="BM30" s="2101">
        <v>21.225899999999999</v>
      </c>
      <c r="BN30" s="2101">
        <v>20.894200000000001</v>
      </c>
      <c r="BO30" s="2101">
        <v>21.465299999999999</v>
      </c>
      <c r="BP30" s="2101">
        <v>21.276299999999999</v>
      </c>
      <c r="BQ30" s="2101">
        <v>21.388999999999999</v>
      </c>
      <c r="BR30" s="2101">
        <v>20.832899999999999</v>
      </c>
      <c r="BS30" s="2101">
        <v>20.564599999999999</v>
      </c>
      <c r="BT30" s="2101">
        <v>20.558299999999999</v>
      </c>
      <c r="BU30" s="2101">
        <v>19.863900000000001</v>
      </c>
      <c r="BV30" s="2101">
        <v>19.6126</v>
      </c>
      <c r="BW30" s="2101">
        <v>20.411899999999999</v>
      </c>
      <c r="BX30" s="2101">
        <v>20.4846</v>
      </c>
      <c r="BY30" s="2101">
        <v>20.2439</v>
      </c>
      <c r="BZ30" s="2101">
        <v>20.189399999999999</v>
      </c>
      <c r="CA30" s="2101">
        <v>20.8127</v>
      </c>
      <c r="CB30" s="2101">
        <v>21.0563</v>
      </c>
      <c r="CC30" s="2101">
        <v>21.779499999999999</v>
      </c>
      <c r="CD30" s="2101">
        <v>22.167999999999999</v>
      </c>
      <c r="CE30" s="2101">
        <v>22.247699999999998</v>
      </c>
      <c r="CF30" s="2101">
        <v>22.4574</v>
      </c>
      <c r="CG30" s="2101">
        <v>22.666899999999998</v>
      </c>
      <c r="CH30" s="2101">
        <v>22.898499999999999</v>
      </c>
      <c r="CI30" s="2101">
        <v>23.215869999999999</v>
      </c>
      <c r="CJ30" s="2101">
        <v>22.954350000000002</v>
      </c>
      <c r="CK30" s="2101">
        <v>22.818152173913049</v>
      </c>
      <c r="CL30" s="2101">
        <v>22.783004999999996</v>
      </c>
      <c r="CM30" s="2101">
        <v>22.594742857142858</v>
      </c>
      <c r="CN30" s="2101">
        <v>22.541172727272723</v>
      </c>
      <c r="CO30" s="2101">
        <v>22.381464999999999</v>
      </c>
      <c r="CP30" s="2101">
        <v>23.966999999999999</v>
      </c>
      <c r="CQ30" s="2101">
        <v>23.347333854197903</v>
      </c>
      <c r="CR30" s="2101">
        <v>23.213315276628052</v>
      </c>
      <c r="CS30" s="2101">
        <v>23.588268337462242</v>
      </c>
      <c r="CT30" s="2101">
        <v>23.53592334704534</v>
      </c>
      <c r="CU30" s="2101">
        <v>23.854944206084522</v>
      </c>
      <c r="CV30" s="2101">
        <v>24.07279162376156</v>
      </c>
      <c r="CW30" s="2101">
        <v>24.189805222839485</v>
      </c>
      <c r="CX30" s="2101">
        <v>23.893700864554116</v>
      </c>
      <c r="CY30" s="2101">
        <v>23.566285037901615</v>
      </c>
      <c r="CZ30" s="2101">
        <v>23.226114483969496</v>
      </c>
      <c r="DA30" s="2101">
        <v>23.169147918580606</v>
      </c>
      <c r="DB30" s="2101">
        <v>23.371055412151382</v>
      </c>
      <c r="DC30" s="2101">
        <v>23.85356089154978</v>
      </c>
      <c r="DD30" s="2101">
        <v>23.889470006024052</v>
      </c>
      <c r="DE30" s="2101">
        <v>23.466031210343861</v>
      </c>
      <c r="DF30" s="2101">
        <v>23.277916811514093</v>
      </c>
      <c r="DG30" s="2101">
        <v>23.110842372836608</v>
      </c>
      <c r="DH30" s="2101">
        <v>23.224538301593022</v>
      </c>
      <c r="DI30" s="2101">
        <v>23.557940008873796</v>
      </c>
      <c r="DJ30" s="2101">
        <v>23.797147204984149</v>
      </c>
      <c r="DK30" s="2101">
        <v>23.699091445814247</v>
      </c>
      <c r="DL30" s="2101">
        <v>23.850673088793659</v>
      </c>
      <c r="DM30" s="2101">
        <v>23.930066896625945</v>
      </c>
      <c r="DN30" s="2101">
        <v>24.308335586712388</v>
      </c>
      <c r="DO30" s="2101">
        <v>25.203501901616331</v>
      </c>
      <c r="DP30" s="2101">
        <v>25.252874906252195</v>
      </c>
      <c r="DQ30" s="2101">
        <v>25.2243074770089</v>
      </c>
      <c r="DR30" s="2101">
        <v>25.681510317583857</v>
      </c>
      <c r="DS30" s="2101">
        <v>25.893608547441836</v>
      </c>
      <c r="DT30" s="2101">
        <v>25.684079968573769</v>
      </c>
      <c r="DU30" s="2101">
        <v>25.335873914899469</v>
      </c>
      <c r="DV30" s="2101">
        <v>25.115911757682849</v>
      </c>
      <c r="DW30" s="2101">
        <v>25.304183094046362</v>
      </c>
      <c r="DX30" s="2101">
        <v>25.532959584218283</v>
      </c>
      <c r="DY30" s="2101">
        <v>25.367698362767101</v>
      </c>
      <c r="DZ30" s="2101">
        <v>25.016859038783956</v>
      </c>
      <c r="EA30" s="2101">
        <v>24.968549189287593</v>
      </c>
      <c r="EB30" s="2101">
        <v>24.698396054931024</v>
      </c>
      <c r="EC30" s="2101">
        <v>24.90887339942083</v>
      </c>
      <c r="ED30" s="2101">
        <v>24.928576586985162</v>
      </c>
      <c r="EE30" s="2101">
        <v>24.953031571372041</v>
      </c>
      <c r="EF30" s="2101">
        <v>24.534856272821891</v>
      </c>
      <c r="EG30" s="2101">
        <v>24.265158111141186</v>
      </c>
      <c r="EH30" s="2101">
        <v>24.373516629559834</v>
      </c>
      <c r="EI30" s="2101">
        <v>24.231200710166863</v>
      </c>
      <c r="EJ30" s="2101">
        <v>24.496897112015223</v>
      </c>
      <c r="EK30" s="2101">
        <v>24.602893990283004</v>
      </c>
      <c r="EL30" s="2101">
        <v>24.721537092905766</v>
      </c>
      <c r="EM30" s="2101">
        <v>24.903398537069805</v>
      </c>
      <c r="EN30" s="2101">
        <v>24.994709456647435</v>
      </c>
      <c r="EO30" s="2101">
        <v>25.135233127606465</v>
      </c>
      <c r="EP30" s="2101">
        <v>25.109662260849596</v>
      </c>
      <c r="EQ30" s="2101">
        <v>24.780872916808583</v>
      </c>
      <c r="ER30" s="2101">
        <v>24.489873706660816</v>
      </c>
      <c r="ES30" s="2101">
        <v>24.617977440481173</v>
      </c>
      <c r="ET30" s="2101">
        <v>24.839735387485323</v>
      </c>
      <c r="EU30" s="2101">
        <v>26.278623872094165</v>
      </c>
      <c r="EV30" s="2101">
        <v>27.338440909090913</v>
      </c>
      <c r="EW30" s="2101">
        <v>26.858279080260683</v>
      </c>
      <c r="EX30" s="2101">
        <v>26.727862662337667</v>
      </c>
      <c r="EY30" s="2101">
        <v>26.650708337314867</v>
      </c>
      <c r="EZ30" s="2101">
        <v>25.900880952380938</v>
      </c>
      <c r="FA30" s="2101">
        <v>25.564565986394559</v>
      </c>
      <c r="FB30" s="2101">
        <v>26.033160064935068</v>
      </c>
      <c r="FC30" s="2101">
        <v>26.223342105263161</v>
      </c>
      <c r="FD30" s="2101">
        <v>26.207677272727278</v>
      </c>
      <c r="FE30" s="2101">
        <v>25.760129999999997</v>
      </c>
      <c r="FF30" s="2101">
        <v>26.077794736842112</v>
      </c>
      <c r="FG30" s="2101">
        <v>26.558777272727276</v>
      </c>
      <c r="FH30" s="2101">
        <v>26.745614999999997</v>
      </c>
      <c r="FI30" s="2101">
        <v>26.471290909090907</v>
      </c>
      <c r="FJ30" s="2101">
        <v>26.973313636363638</v>
      </c>
      <c r="FK30" s="2101">
        <v>27.146269999999998</v>
      </c>
      <c r="FL30" s="2101">
        <v>27.059390909090908</v>
      </c>
      <c r="FM30" s="2101">
        <v>26.823790476190478</v>
      </c>
      <c r="FN30" s="2101">
        <v>26.523409523809523</v>
      </c>
      <c r="FO30" s="2101">
        <v>26.120490476190472</v>
      </c>
      <c r="FP30" s="2101">
        <v>25.787895454545449</v>
      </c>
      <c r="FQ30" s="2101">
        <v>25.848395238095243</v>
      </c>
      <c r="FR30" s="2101">
        <v>25.943735294117648</v>
      </c>
      <c r="FS30" s="2101">
        <v>26.007822727272732</v>
      </c>
      <c r="FT30" s="2101">
        <v>26.073185000000002</v>
      </c>
      <c r="FU30" s="2101">
        <v>25.750749999999996</v>
      </c>
      <c r="FV30" s="2101">
        <v>25.847038095238098</v>
      </c>
      <c r="FW30" s="2101">
        <v>25.716714285714289</v>
      </c>
      <c r="FX30" s="2101">
        <v>25.219852173913043</v>
      </c>
      <c r="FY30" s="2101">
        <v>25.343523809523813</v>
      </c>
      <c r="FZ30" s="2101">
        <v>25.636026373626372</v>
      </c>
      <c r="GA30" s="2101">
        <v>25.807914999999998</v>
      </c>
      <c r="GB30" s="2101">
        <v>25.813679999999998</v>
      </c>
      <c r="GC30" s="2101">
        <v>25.76742777777778</v>
      </c>
      <c r="GD30" s="2101">
        <v>25.448664705882358</v>
      </c>
      <c r="GE30" s="2101">
        <v>25.808376190476185</v>
      </c>
      <c r="GF30" s="2101">
        <v>26.26700952380952</v>
      </c>
      <c r="GG30" s="2101">
        <v>26.430113636363636</v>
      </c>
      <c r="GH30" s="2101">
        <v>26.236695238095237</v>
      </c>
      <c r="GI30" s="2101">
        <v>25.832627272727276</v>
      </c>
      <c r="GJ30" s="2101">
        <v>25.729827272727277</v>
      </c>
      <c r="GK30" s="2101">
        <v>25.587857894736842</v>
      </c>
      <c r="GL30" s="2101">
        <v>25.583630434782613</v>
      </c>
      <c r="GM30" s="2101">
        <v>25.683910000000004</v>
      </c>
      <c r="GN30" s="2101">
        <v>25.643149999999999</v>
      </c>
      <c r="GO30" s="2101">
        <v>25.830470000000002</v>
      </c>
      <c r="GP30" s="2101">
        <v>25.882266666666666</v>
      </c>
      <c r="GQ30" s="2101">
        <v>26.15033201754386</v>
      </c>
      <c r="GR30" s="2101">
        <v>26.314722727272727</v>
      </c>
      <c r="GS30" s="2101">
        <v>26.257545454545451</v>
      </c>
      <c r="GT30" s="2101">
        <v>26.693863157894736</v>
      </c>
      <c r="GU30" s="2101">
        <v>27.016154545454548</v>
      </c>
      <c r="GV30" s="2101">
        <v>26.533645454545454</v>
      </c>
      <c r="GW30" s="2101">
        <v>26.845684210526315</v>
      </c>
      <c r="GX30" s="2101">
        <v>27.086714130434782</v>
      </c>
      <c r="GY30" s="2101">
        <v>27.353099999999994</v>
      </c>
      <c r="GZ30" s="2101">
        <v>27.457869999999996</v>
      </c>
      <c r="HA30" s="2101">
        <v>27.623647619047617</v>
      </c>
      <c r="HB30" s="2101">
        <v>27.317347368421057</v>
      </c>
      <c r="HC30" s="2102">
        <v>27.639085000000001</v>
      </c>
      <c r="HD30" s="2101">
        <v>28.478668181818179</v>
      </c>
      <c r="HE30" s="2101">
        <v>28.793009999999999</v>
      </c>
      <c r="HF30" s="2102">
        <v>29.242554924242416</v>
      </c>
      <c r="HG30" s="2101">
        <v>29.397534782608687</v>
      </c>
      <c r="HH30" s="2101">
        <v>29.609195238095243</v>
      </c>
      <c r="HI30" s="2101">
        <v>29.751777272727278</v>
      </c>
      <c r="HJ30" s="2101">
        <v>29.93196363636363</v>
      </c>
      <c r="HK30" s="2101">
        <v>30.250774999999997</v>
      </c>
      <c r="HL30" s="2101">
        <v>30.320799999999998</v>
      </c>
      <c r="HM30" s="2101">
        <v>30.379668421052632</v>
      </c>
      <c r="HN30" s="2116">
        <v>30.56494444444445</v>
      </c>
      <c r="HO30" s="2116">
        <v>30.536444999999997</v>
      </c>
      <c r="HP30" s="2116">
        <v>30.917400000000004</v>
      </c>
      <c r="HQ30" s="2116">
        <v>31.066275000000001</v>
      </c>
      <c r="HR30" s="2116">
        <v>31.419595454545455</v>
      </c>
      <c r="HS30" s="2116">
        <v>32.138795454545459</v>
      </c>
      <c r="HT30" s="2116">
        <v>32.047236363636365</v>
      </c>
      <c r="HU30" s="2116">
        <v>32.171286363636362</v>
      </c>
      <c r="HV30" s="2116">
        <v>32.235100000000003</v>
      </c>
      <c r="HW30" s="2116">
        <v>32.338794736842104</v>
      </c>
      <c r="HX30" s="2116">
        <v>32.436682608695648</v>
      </c>
      <c r="HY30" s="2116">
        <v>32.846326315789476</v>
      </c>
      <c r="HZ30" s="2116">
        <v>33.035161111111108</v>
      </c>
      <c r="IA30" s="2116">
        <v>33.10805454545455</v>
      </c>
      <c r="IB30" s="2116">
        <v>32.435704761904766</v>
      </c>
      <c r="IC30" s="2116">
        <v>31.85853333333333</v>
      </c>
      <c r="ID30" s="2116">
        <v>32.676377272727272</v>
      </c>
      <c r="IE30" s="2116">
        <v>33.024438095238096</v>
      </c>
    </row>
    <row r="31" spans="1:239" ht="21" customHeight="1" x14ac:dyDescent="0.3">
      <c r="A31" s="2100" t="s">
        <v>4946</v>
      </c>
      <c r="B31" s="2101">
        <v>2.6720000000000002</v>
      </c>
      <c r="C31" s="2101">
        <v>2.702</v>
      </c>
      <c r="D31" s="2101">
        <v>3.0422727272727275</v>
      </c>
      <c r="E31" s="2101">
        <v>3.0305</v>
      </c>
      <c r="F31" s="2101">
        <v>3.0239130434782608</v>
      </c>
      <c r="G31" s="2101">
        <v>2.8757142857142859</v>
      </c>
      <c r="H31" s="2101">
        <v>2.8624999999999998</v>
      </c>
      <c r="I31" s="2101">
        <v>2.9369999999999998</v>
      </c>
      <c r="J31" s="2101">
        <v>3.1240000000000001</v>
      </c>
      <c r="K31" s="2104">
        <v>3.3494999999999999</v>
      </c>
      <c r="L31" s="2104">
        <v>3.3849999999999998</v>
      </c>
      <c r="M31" s="2104">
        <v>3.4329999999999998</v>
      </c>
      <c r="N31" s="2101">
        <v>3.5055000000000001</v>
      </c>
      <c r="O31" s="2101">
        <v>3.66</v>
      </c>
      <c r="P31" s="2101">
        <v>3.7010000000000001</v>
      </c>
      <c r="Q31" s="2101">
        <v>3.6739999999999999</v>
      </c>
      <c r="R31" s="2101">
        <v>4.0049999999999999</v>
      </c>
      <c r="S31" s="2101">
        <v>4.0469999999999997</v>
      </c>
      <c r="T31" s="2101">
        <v>4.0629999999999997</v>
      </c>
      <c r="U31" s="2101">
        <v>4.2080000000000002</v>
      </c>
      <c r="V31" s="2101">
        <v>4.306</v>
      </c>
      <c r="W31" s="2101">
        <v>4.2640000000000002</v>
      </c>
      <c r="X31" s="2101">
        <v>3.8959999999999999</v>
      </c>
      <c r="Y31" s="2101">
        <v>3.915</v>
      </c>
      <c r="Z31" s="2101">
        <v>4.0659999999999998</v>
      </c>
      <c r="AA31" s="2101">
        <v>4.2729999999999997</v>
      </c>
      <c r="AB31" s="2101">
        <v>4.2290000000000001</v>
      </c>
      <c r="AC31" s="2101">
        <v>4.5</v>
      </c>
      <c r="AD31" s="2101">
        <v>4.7439999999999998</v>
      </c>
      <c r="AE31" s="2101">
        <v>4.5369999999999999</v>
      </c>
      <c r="AF31" s="2101">
        <v>4.4969999999999999</v>
      </c>
      <c r="AG31" s="2101">
        <v>4.6037999999999997</v>
      </c>
      <c r="AH31" s="2101">
        <v>4.8570000000000002</v>
      </c>
      <c r="AI31" s="2101">
        <v>5.0869999999999997</v>
      </c>
      <c r="AJ31" s="2101">
        <v>4.899</v>
      </c>
      <c r="AK31" s="2101">
        <v>4.931</v>
      </c>
      <c r="AL31" s="2101">
        <v>4.8499999999999996</v>
      </c>
      <c r="AM31" s="2101">
        <v>4.7480000000000002</v>
      </c>
      <c r="AN31" s="2101">
        <v>4.4618000000000002</v>
      </c>
      <c r="AO31" s="2101">
        <v>4.5190000000000001</v>
      </c>
      <c r="AP31" s="2101">
        <v>4.7126000000000001</v>
      </c>
      <c r="AQ31" s="2101">
        <v>4.8304999999999998</v>
      </c>
      <c r="AR31" s="2101">
        <v>4.7476000000000003</v>
      </c>
      <c r="AS31" s="2101">
        <v>4.7031999999999998</v>
      </c>
      <c r="AT31" s="2101">
        <v>4.9432</v>
      </c>
      <c r="AU31" s="2101">
        <v>5.1862000000000004</v>
      </c>
      <c r="AV31" s="2101">
        <v>5.1719999999999997</v>
      </c>
      <c r="AW31" s="2101">
        <v>5.0731999999999999</v>
      </c>
      <c r="AX31" s="2101">
        <v>5.21</v>
      </c>
      <c r="AY31" s="2101">
        <v>5.0294999999999996</v>
      </c>
      <c r="AZ31" s="2101">
        <v>4.5781999999999998</v>
      </c>
      <c r="BA31" s="2101">
        <v>4.5313999999999997</v>
      </c>
      <c r="BB31" s="2101">
        <v>4.7542999999999997</v>
      </c>
      <c r="BC31" s="2101">
        <v>4.54</v>
      </c>
      <c r="BD31" s="2101">
        <v>4.4432999999999998</v>
      </c>
      <c r="BE31" s="2101">
        <v>4.7389999999999999</v>
      </c>
      <c r="BF31" s="2101">
        <v>4.9080000000000004</v>
      </c>
      <c r="BG31" s="2101">
        <v>4.8367000000000004</v>
      </c>
      <c r="BH31" s="2101">
        <v>4.8316999999999997</v>
      </c>
      <c r="BI31" s="2101">
        <v>4.6425000000000001</v>
      </c>
      <c r="BJ31" s="2101">
        <v>4.7004999999999999</v>
      </c>
      <c r="BK31" s="2101">
        <v>4.6285999999999996</v>
      </c>
      <c r="BL31" s="2101">
        <v>4.5510000000000002</v>
      </c>
      <c r="BM31" s="2101">
        <v>4.6664000000000003</v>
      </c>
      <c r="BN31" s="2101">
        <v>4.4466999999999999</v>
      </c>
      <c r="BO31" s="2101">
        <v>4.5033000000000003</v>
      </c>
      <c r="BP31" s="2101">
        <v>4.6576000000000004</v>
      </c>
      <c r="BQ31" s="2101">
        <v>4.6500000000000004</v>
      </c>
      <c r="BR31" s="2101">
        <v>4.4543999999999997</v>
      </c>
      <c r="BS31" s="2101">
        <v>4.2629000000000001</v>
      </c>
      <c r="BT31" s="2101">
        <v>3.8361999999999998</v>
      </c>
      <c r="BU31" s="2101">
        <v>3.4605999999999999</v>
      </c>
      <c r="BV31" s="2101">
        <v>3.4661</v>
      </c>
      <c r="BW31" s="2101">
        <v>3.6922000000000001</v>
      </c>
      <c r="BX31" s="2101">
        <v>3.5630999999999999</v>
      </c>
      <c r="BY31" s="2101">
        <v>3.6261999999999999</v>
      </c>
      <c r="BZ31" s="2101">
        <v>3.7364999999999999</v>
      </c>
      <c r="CA31" s="2101">
        <v>3.7227999999999999</v>
      </c>
      <c r="CB31" s="2101">
        <v>3.2473000000000001</v>
      </c>
      <c r="CC31" s="2101">
        <v>3.2812999999999999</v>
      </c>
      <c r="CD31" s="2101">
        <v>3.3353000000000002</v>
      </c>
      <c r="CE31" s="2101">
        <v>3.3984000000000001</v>
      </c>
      <c r="CF31" s="2101">
        <v>3.4552999999999998</v>
      </c>
      <c r="CG31" s="2101">
        <v>3.5225</v>
      </c>
      <c r="CH31" s="2101">
        <v>3.8546999999999998</v>
      </c>
      <c r="CI31" s="2101">
        <v>4.0790649999999999</v>
      </c>
      <c r="CJ31" s="2101">
        <v>4.1658772727272737</v>
      </c>
      <c r="CK31" s="2101">
        <v>4.1837086956521743</v>
      </c>
      <c r="CL31" s="2101">
        <v>4.1656550000000001</v>
      </c>
      <c r="CM31" s="2101">
        <v>4.30397619047619</v>
      </c>
      <c r="CN31" s="2101">
        <v>4.2520727272727266</v>
      </c>
      <c r="CO31" s="2101">
        <v>4.1721850000000007</v>
      </c>
      <c r="CP31" s="2101">
        <v>4.3959999999999999</v>
      </c>
      <c r="CQ31" s="2101">
        <v>4.2772433017535469</v>
      </c>
      <c r="CR31" s="2101">
        <v>4.3295198587026569</v>
      </c>
      <c r="CS31" s="2101">
        <v>4.4357190662529149</v>
      </c>
      <c r="CT31" s="2101">
        <v>4.4624094718396288</v>
      </c>
      <c r="CU31" s="2101">
        <v>4.4655108426880306</v>
      </c>
      <c r="CV31" s="2101">
        <v>4.6267038636392366</v>
      </c>
      <c r="CW31" s="2101">
        <v>4.5356470210893081</v>
      </c>
      <c r="CX31" s="2101">
        <v>4.2620224636081163</v>
      </c>
      <c r="CY31" s="2101">
        <v>4.3386433542192933</v>
      </c>
      <c r="CZ31" s="2101">
        <v>4.3238891020413135</v>
      </c>
      <c r="DA31" s="2101">
        <v>4.208836395000211</v>
      </c>
      <c r="DB31" s="2101">
        <v>4.2697037917046785</v>
      </c>
      <c r="DC31" s="2101">
        <v>4.300147130799755</v>
      </c>
      <c r="DD31" s="2101">
        <v>4.1081725569487864</v>
      </c>
      <c r="DE31" s="2101">
        <v>3.909848208732813</v>
      </c>
      <c r="DF31" s="2101">
        <v>3.7625954346183024</v>
      </c>
      <c r="DG31" s="2101">
        <v>3.6827117070059883</v>
      </c>
      <c r="DH31" s="2101">
        <v>3.6979842359907096</v>
      </c>
      <c r="DI31" s="2101">
        <v>3.7828404874052901</v>
      </c>
      <c r="DJ31" s="2101">
        <v>3.9191637932017236</v>
      </c>
      <c r="DK31" s="2101">
        <v>3.9514543026214488</v>
      </c>
      <c r="DL31" s="2101">
        <v>3.8359853005092184</v>
      </c>
      <c r="DM31" s="2101">
        <v>3.7274638806544615</v>
      </c>
      <c r="DN31" s="2101">
        <v>3.7306375348746883</v>
      </c>
      <c r="DO31" s="2101">
        <v>3.8802480426309258</v>
      </c>
      <c r="DP31" s="2101">
        <v>3.8329099385933123</v>
      </c>
      <c r="DQ31" s="2101">
        <v>3.7804619281712579</v>
      </c>
      <c r="DR31" s="2101">
        <v>3.6630073893087989</v>
      </c>
      <c r="DS31" s="2101">
        <v>3.6192437040455188</v>
      </c>
      <c r="DT31" s="2101">
        <v>3.6527415832442087</v>
      </c>
      <c r="DU31" s="2101">
        <v>3.5576262187028851</v>
      </c>
      <c r="DV31" s="2101">
        <v>3.5266240813225913</v>
      </c>
      <c r="DW31" s="2101">
        <v>3.4548237904409915</v>
      </c>
      <c r="DX31" s="2101">
        <v>3.492511961893848</v>
      </c>
      <c r="DY31" s="2101">
        <v>3.4153373573757264</v>
      </c>
      <c r="DZ31" s="2101">
        <v>3.1550674573292907</v>
      </c>
      <c r="EA31" s="2101">
        <v>3.2093342079043912</v>
      </c>
      <c r="EB31" s="2101">
        <v>3.1358030997531885</v>
      </c>
      <c r="EC31" s="2101">
        <v>3.1677634558290126</v>
      </c>
      <c r="ED31" s="2101">
        <v>3.1473238687509282</v>
      </c>
      <c r="EE31" s="2101">
        <v>3.0695100067739309</v>
      </c>
      <c r="EF31" s="2101">
        <v>2.9986284940067907</v>
      </c>
      <c r="EG31" s="2101">
        <v>2.8665131912974284</v>
      </c>
      <c r="EH31" s="2101">
        <v>2.8307984638668495</v>
      </c>
      <c r="EI31" s="2101">
        <v>2.8703791531057448</v>
      </c>
      <c r="EJ31" s="2101">
        <v>2.93147652163253</v>
      </c>
      <c r="EK31" s="2101">
        <v>2.9753364948827432</v>
      </c>
      <c r="EL31" s="2101">
        <v>2.9062170832109917</v>
      </c>
      <c r="EM31" s="2101">
        <v>2.9112595055048947</v>
      </c>
      <c r="EN31" s="2101">
        <v>2.9311100105401997</v>
      </c>
      <c r="EO31" s="2101">
        <v>2.9045200843882699</v>
      </c>
      <c r="EP31" s="2101">
        <v>2.8964409801106323</v>
      </c>
      <c r="EQ31" s="2101">
        <v>2.9019397114231102</v>
      </c>
      <c r="ER31" s="2101">
        <v>2.8145403504306978</v>
      </c>
      <c r="ES31" s="2101">
        <v>2.8557139524186517</v>
      </c>
      <c r="ET31" s="2101">
        <v>2.9126323564897816</v>
      </c>
      <c r="EU31" s="2101">
        <v>3.0087663574384909</v>
      </c>
      <c r="EV31" s="2101">
        <v>3.0824818181818183</v>
      </c>
      <c r="EW31" s="2101">
        <v>3.0012321128754431</v>
      </c>
      <c r="EX31" s="2101">
        <v>2.9307087662337667</v>
      </c>
      <c r="EY31" s="2101">
        <v>2.9220071428571432</v>
      </c>
      <c r="EZ31" s="2101">
        <v>2.8136608843537418</v>
      </c>
      <c r="FA31" s="2101">
        <v>2.6584085034047624</v>
      </c>
      <c r="FB31" s="2101">
        <v>2.7106951298733764</v>
      </c>
      <c r="FC31" s="2101">
        <v>2.6328842105263157</v>
      </c>
      <c r="FD31" s="2101">
        <v>2.4793863636363636</v>
      </c>
      <c r="FE31" s="2101">
        <v>2.264475</v>
      </c>
      <c r="FF31" s="2101">
        <v>2.3340052631578949</v>
      </c>
      <c r="FG31" s="2101">
        <v>2.3751818181818183</v>
      </c>
      <c r="FH31" s="2101">
        <v>2.4814949999999998</v>
      </c>
      <c r="FI31" s="2101">
        <v>2.3804776223776218</v>
      </c>
      <c r="FJ31" s="2101">
        <v>2.4236181818181817</v>
      </c>
      <c r="FK31" s="2101">
        <v>2.5465299999999997</v>
      </c>
      <c r="FL31" s="2101">
        <v>2.6517499999999994</v>
      </c>
      <c r="FM31" s="2101">
        <v>2.6006285714285715</v>
      </c>
      <c r="FN31" s="2101">
        <v>2.6369666666666669</v>
      </c>
      <c r="FO31" s="2101">
        <v>2.6483047619047624</v>
      </c>
      <c r="FP31" s="2101">
        <v>2.6747590909090913</v>
      </c>
      <c r="FQ31" s="2101">
        <v>2.7276380952380954</v>
      </c>
      <c r="FR31" s="2101">
        <v>2.7891411764705882</v>
      </c>
      <c r="FS31" s="2101">
        <v>2.8311590909090905</v>
      </c>
      <c r="FT31" s="2101">
        <v>2.7107350000000006</v>
      </c>
      <c r="FU31" s="2101">
        <v>2.7069636363636365</v>
      </c>
      <c r="FV31" s="2101">
        <v>2.7742904761904761</v>
      </c>
      <c r="FW31" s="2101">
        <v>2.687095238095238</v>
      </c>
      <c r="FX31" s="2101">
        <v>2.5923434782608692</v>
      </c>
      <c r="FY31" s="2101">
        <v>2.60612380952381</v>
      </c>
      <c r="FZ31" s="2101">
        <v>2.5504769230769235</v>
      </c>
      <c r="GA31" s="2101">
        <v>2.4864850000000001</v>
      </c>
      <c r="GB31" s="2101">
        <v>2.6445150000000002</v>
      </c>
      <c r="GC31" s="2101">
        <v>2.7929222222222219</v>
      </c>
      <c r="GD31" s="2101">
        <v>2.8419941176470584</v>
      </c>
      <c r="GE31" s="2101">
        <v>2.8692380952380958</v>
      </c>
      <c r="GF31" s="2101">
        <v>2.8678047619047624</v>
      </c>
      <c r="GG31" s="2101">
        <v>2.8302181818181817</v>
      </c>
      <c r="GH31" s="2101">
        <v>2.6676523809523811</v>
      </c>
      <c r="GI31" s="2101">
        <v>2.6327545454545462</v>
      </c>
      <c r="GJ31" s="2101">
        <v>2.5166863636363641</v>
      </c>
      <c r="GK31" s="2101">
        <v>2.3832842105263161</v>
      </c>
      <c r="GL31" s="2101">
        <v>2.4448478260869564</v>
      </c>
      <c r="GM31" s="2101">
        <v>2.5180750000000005</v>
      </c>
      <c r="GN31" s="2101">
        <v>2.4843249999999997</v>
      </c>
      <c r="GO31" s="2101">
        <v>2.5463150000000008</v>
      </c>
      <c r="GP31" s="2101">
        <v>2.5472333333333328</v>
      </c>
      <c r="GQ31" s="2101">
        <v>2.4763842105263159</v>
      </c>
      <c r="GR31" s="2101">
        <v>2.5364318181818177</v>
      </c>
      <c r="GS31" s="2101">
        <v>2.5111136363636373</v>
      </c>
      <c r="GT31" s="2101">
        <v>2.5100578947368417</v>
      </c>
      <c r="GU31" s="2101">
        <v>2.6360000000000001</v>
      </c>
      <c r="GV31" s="2101">
        <v>2.4433636363636362</v>
      </c>
      <c r="GW31" s="2101">
        <v>2.5120105263157897</v>
      </c>
      <c r="GX31" s="2101">
        <v>2.5066351170568559</v>
      </c>
      <c r="GY31" s="2101">
        <v>2.5349789473684212</v>
      </c>
      <c r="GZ31" s="2101">
        <v>2.60297</v>
      </c>
      <c r="HA31" s="2101">
        <v>2.6129238095238092</v>
      </c>
      <c r="HB31" s="2101">
        <v>2.5502789473684211</v>
      </c>
      <c r="HC31" s="2102">
        <v>2.379775</v>
      </c>
      <c r="HD31" s="2101">
        <v>2.2049000000000003</v>
      </c>
      <c r="HE31" s="2101">
        <v>2.2698449999999997</v>
      </c>
      <c r="HF31" s="2102">
        <v>2.4010198051948062</v>
      </c>
      <c r="HG31" s="2101">
        <v>2.4553217391304352</v>
      </c>
      <c r="HH31" s="2101">
        <v>2.3743142857142856</v>
      </c>
      <c r="HI31" s="2101">
        <v>2.4507772727272732</v>
      </c>
      <c r="HJ31" s="2101">
        <v>2.4929318181818183</v>
      </c>
      <c r="HK31" s="2101">
        <v>2.6470400000000001</v>
      </c>
      <c r="HL31" s="2101">
        <v>2.7326000000000001</v>
      </c>
      <c r="HM31" s="2101">
        <v>2.6868736842105263</v>
      </c>
      <c r="HN31" s="2116">
        <v>2.7742833333333321</v>
      </c>
      <c r="HO31" s="2116">
        <v>2.7590700000000004</v>
      </c>
      <c r="HP31" s="2116">
        <v>2.8868750000000007</v>
      </c>
      <c r="HQ31" s="2116">
        <v>2.9620100000000003</v>
      </c>
      <c r="HR31" s="2116">
        <v>3.042981818181818</v>
      </c>
      <c r="HS31" s="2116">
        <v>3.0299590909090908</v>
      </c>
      <c r="HT31" s="2116">
        <v>2.975077272727273</v>
      </c>
      <c r="HU31" s="2116">
        <v>3.0153272727272733</v>
      </c>
      <c r="HV31" s="2116">
        <v>2.9664333333333333</v>
      </c>
      <c r="HW31" s="2116">
        <v>2.8596631578947367</v>
      </c>
      <c r="HX31" s="2116">
        <v>2.8173304347826083</v>
      </c>
      <c r="HY31" s="2116">
        <v>2.8935263157894737</v>
      </c>
      <c r="HZ31" s="2116">
        <v>2.9506166666666673</v>
      </c>
      <c r="IA31" s="2116">
        <v>3.0333499999999991</v>
      </c>
      <c r="IB31" s="2116">
        <v>2.9882857142857144</v>
      </c>
      <c r="IC31" s="2116">
        <v>2.8054809523809525</v>
      </c>
      <c r="ID31" s="2116">
        <v>2.8940499999999996</v>
      </c>
      <c r="IE31" s="2116">
        <v>2.7835761904761904</v>
      </c>
    </row>
    <row r="32" spans="1:239" ht="21" customHeight="1" x14ac:dyDescent="0.3">
      <c r="A32" s="2100" t="s">
        <v>4947</v>
      </c>
      <c r="B32" s="2101">
        <v>18.302</v>
      </c>
      <c r="C32" s="2101">
        <v>17.972999999999999</v>
      </c>
      <c r="D32" s="2101">
        <v>19.152272727272727</v>
      </c>
      <c r="E32" s="2101">
        <v>19.6465</v>
      </c>
      <c r="F32" s="2101">
        <v>20.420000000000002</v>
      </c>
      <c r="G32" s="2101">
        <v>20.020476190476192</v>
      </c>
      <c r="H32" s="2101">
        <v>20.015999999999998</v>
      </c>
      <c r="I32" s="2101">
        <v>20.027000000000001</v>
      </c>
      <c r="J32" s="2101">
        <v>20.305</v>
      </c>
      <c r="K32" s="2104">
        <v>20.577999999999999</v>
      </c>
      <c r="L32" s="2104">
        <v>21.103000000000002</v>
      </c>
      <c r="M32" s="2104">
        <v>20.626000000000001</v>
      </c>
      <c r="N32" s="2104">
        <v>20.436</v>
      </c>
      <c r="O32" s="2101">
        <v>20.059999999999999</v>
      </c>
      <c r="P32" s="2101">
        <v>21.216000000000001</v>
      </c>
      <c r="Q32" s="2101">
        <v>21.661999999999999</v>
      </c>
      <c r="R32" s="2101">
        <v>21.852</v>
      </c>
      <c r="S32" s="2101">
        <v>21.306000000000001</v>
      </c>
      <c r="T32" s="2101">
        <v>21.279</v>
      </c>
      <c r="U32" s="2101">
        <v>21.818999999999999</v>
      </c>
      <c r="V32" s="2101">
        <v>21.428000000000001</v>
      </c>
      <c r="W32" s="2101">
        <v>21.501000000000001</v>
      </c>
      <c r="X32" s="2101">
        <v>21.24</v>
      </c>
      <c r="Y32" s="2101">
        <v>20.849</v>
      </c>
      <c r="Z32" s="2101">
        <v>20.655999999999999</v>
      </c>
      <c r="AA32" s="2101">
        <v>21.132999999999999</v>
      </c>
      <c r="AB32" s="2101">
        <v>21.975999999999999</v>
      </c>
      <c r="AC32" s="2101">
        <v>22.724</v>
      </c>
      <c r="AD32" s="2101">
        <v>22.913</v>
      </c>
      <c r="AE32" s="2101">
        <v>22.687000000000001</v>
      </c>
      <c r="AF32" s="2101">
        <v>22.805</v>
      </c>
      <c r="AG32" s="2101">
        <v>23.326000000000001</v>
      </c>
      <c r="AH32" s="2101">
        <v>24.552</v>
      </c>
      <c r="AI32" s="2101">
        <v>24.945</v>
      </c>
      <c r="AJ32" s="2101">
        <v>24.318999999999999</v>
      </c>
      <c r="AK32" s="2101">
        <v>24.84</v>
      </c>
      <c r="AL32" s="2101">
        <v>24.512</v>
      </c>
      <c r="AM32" s="2101">
        <v>24.161000000000001</v>
      </c>
      <c r="AN32" s="2101">
        <v>23.3691</v>
      </c>
      <c r="AO32" s="2101">
        <v>22.993300000000001</v>
      </c>
      <c r="AP32" s="2101">
        <v>23.687000000000001</v>
      </c>
      <c r="AQ32" s="2101">
        <v>23.834299999999999</v>
      </c>
      <c r="AR32" s="2101">
        <v>23.723800000000001</v>
      </c>
      <c r="AS32" s="2101">
        <v>23.371600000000001</v>
      </c>
      <c r="AT32" s="2101">
        <v>23.5977</v>
      </c>
      <c r="AU32" s="2101">
        <v>24.1252</v>
      </c>
      <c r="AV32" s="2101">
        <v>23.677</v>
      </c>
      <c r="AW32" s="2101">
        <v>23.735499999999998</v>
      </c>
      <c r="AX32" s="2101">
        <v>24.166</v>
      </c>
      <c r="AY32" s="2101">
        <v>25.488199999999999</v>
      </c>
      <c r="AZ32" s="2101">
        <v>25.234999999999999</v>
      </c>
      <c r="BA32" s="2101">
        <v>25.367100000000001</v>
      </c>
      <c r="BB32" s="2101">
        <v>26.208100000000002</v>
      </c>
      <c r="BC32" s="2101">
        <v>26.445699999999999</v>
      </c>
      <c r="BD32" s="2101">
        <v>26.268999999999998</v>
      </c>
      <c r="BE32" s="2101">
        <v>27.004000000000001</v>
      </c>
      <c r="BF32" s="2101">
        <v>27.774000000000001</v>
      </c>
      <c r="BG32" s="2101">
        <v>27.1538</v>
      </c>
      <c r="BH32" s="2101">
        <v>27.171099999999999</v>
      </c>
      <c r="BI32" s="2101">
        <v>27.3325</v>
      </c>
      <c r="BJ32" s="2101">
        <v>27.041899999999998</v>
      </c>
      <c r="BK32" s="2101">
        <v>26.09</v>
      </c>
      <c r="BL32" s="2101">
        <v>25.984000000000002</v>
      </c>
      <c r="BM32" s="2101">
        <v>26.453199999999999</v>
      </c>
      <c r="BN32" s="2101">
        <v>26.263100000000001</v>
      </c>
      <c r="BO32" s="2101">
        <v>26.5534</v>
      </c>
      <c r="BP32" s="2101">
        <v>26.389800000000001</v>
      </c>
      <c r="BQ32" s="2101">
        <v>27.465</v>
      </c>
      <c r="BR32" s="2101">
        <v>26.335699999999999</v>
      </c>
      <c r="BS32" s="2101">
        <v>26.551400000000001</v>
      </c>
      <c r="BT32" s="2101">
        <v>26.3902</v>
      </c>
      <c r="BU32" s="2101">
        <v>27.081</v>
      </c>
      <c r="BV32" s="2101">
        <v>26.2255</v>
      </c>
      <c r="BW32" s="2101">
        <v>26.531300000000002</v>
      </c>
      <c r="BX32" s="2101">
        <v>26.857700000000001</v>
      </c>
      <c r="BY32" s="2101">
        <v>26.646899999999999</v>
      </c>
      <c r="BZ32" s="2101">
        <v>26.029499999999999</v>
      </c>
      <c r="CA32" s="2101">
        <v>26.732299999999999</v>
      </c>
      <c r="CB32" s="2101">
        <v>27.132200000000001</v>
      </c>
      <c r="CC32" s="2101">
        <v>27.476199999999999</v>
      </c>
      <c r="CD32" s="2101">
        <v>28.6631</v>
      </c>
      <c r="CE32" s="2101">
        <v>29.387</v>
      </c>
      <c r="CF32" s="2101">
        <v>28.995799999999999</v>
      </c>
      <c r="CG32" s="2101">
        <v>29.960799999999999</v>
      </c>
      <c r="CH32" s="2101">
        <v>29.9358</v>
      </c>
      <c r="CI32" s="2101">
        <v>30.529914999999999</v>
      </c>
      <c r="CJ32" s="2101">
        <v>30.758495454545457</v>
      </c>
      <c r="CK32" s="2101">
        <v>30.491508695652168</v>
      </c>
      <c r="CL32" s="2101">
        <v>30.580559999999998</v>
      </c>
      <c r="CM32" s="2101">
        <v>30.739638095238092</v>
      </c>
      <c r="CN32" s="2101">
        <v>30.574972727272733</v>
      </c>
      <c r="CO32" s="2101">
        <v>30.526254999999999</v>
      </c>
      <c r="CP32" s="2101">
        <v>29.404</v>
      </c>
      <c r="CQ32" s="2101">
        <v>30.367096466572946</v>
      </c>
      <c r="CR32" s="2101">
        <v>30.101642702534516</v>
      </c>
      <c r="CS32" s="2101">
        <v>31.318911415157316</v>
      </c>
      <c r="CT32" s="2101">
        <v>31.560772432947495</v>
      </c>
      <c r="CU32" s="2101">
        <v>31.333431707080347</v>
      </c>
      <c r="CV32" s="2101">
        <v>32.34166974693634</v>
      </c>
      <c r="CW32" s="2101">
        <v>32.424401345729812</v>
      </c>
      <c r="CX32" s="2101">
        <v>31.98539608510147</v>
      </c>
      <c r="CY32" s="2101">
        <v>32.540519347357375</v>
      </c>
      <c r="CZ32" s="2101">
        <v>32.143370290013429</v>
      </c>
      <c r="DA32" s="2101">
        <v>32.687098743326437</v>
      </c>
      <c r="DB32" s="2101">
        <v>34.164880077421074</v>
      </c>
      <c r="DC32" s="2101">
        <v>35.073493335868726</v>
      </c>
      <c r="DD32" s="2101">
        <v>36.938373618955467</v>
      </c>
      <c r="DE32" s="2101">
        <v>33.522896861722046</v>
      </c>
      <c r="DF32" s="2101">
        <v>32.940132570404089</v>
      </c>
      <c r="DG32" s="2101">
        <v>32.631981889323313</v>
      </c>
      <c r="DH32" s="2101">
        <v>32.12002594736542</v>
      </c>
      <c r="DI32" s="2101">
        <v>32.008933689835402</v>
      </c>
      <c r="DJ32" s="2101">
        <v>32.584446394653597</v>
      </c>
      <c r="DK32" s="2101">
        <v>32.544198005631692</v>
      </c>
      <c r="DL32" s="2101">
        <v>32.547496948851574</v>
      </c>
      <c r="DM32" s="2101">
        <v>32.045384894727938</v>
      </c>
      <c r="DN32" s="2101">
        <v>32.326526565066331</v>
      </c>
      <c r="DO32" s="2101">
        <v>32.446190471738937</v>
      </c>
      <c r="DP32" s="2101">
        <v>32.349890677758879</v>
      </c>
      <c r="DQ32" s="2101">
        <v>32.921402274366635</v>
      </c>
      <c r="DR32" s="2101">
        <v>33.56317891110902</v>
      </c>
      <c r="DS32" s="2101">
        <v>33.620944286596142</v>
      </c>
      <c r="DT32" s="2101">
        <v>33.87942714991911</v>
      </c>
      <c r="DU32" s="2101">
        <v>33.482000641837146</v>
      </c>
      <c r="DV32" s="2101">
        <v>33.644336495333903</v>
      </c>
      <c r="DW32" s="2101">
        <v>33.202552792325392</v>
      </c>
      <c r="DX32" s="2101">
        <v>33.58852054607091</v>
      </c>
      <c r="DY32" s="2101">
        <v>32.98489892011316</v>
      </c>
      <c r="DZ32" s="2101">
        <v>33.622921813261094</v>
      </c>
      <c r="EA32" s="2101">
        <v>33.365411879552788</v>
      </c>
      <c r="EB32" s="2101">
        <v>33.794220401829655</v>
      </c>
      <c r="EC32" s="2101">
        <v>33.872531969098993</v>
      </c>
      <c r="ED32" s="2101">
        <v>34.177164998813303</v>
      </c>
      <c r="EE32" s="2101">
        <v>33.914881686720776</v>
      </c>
      <c r="EF32" s="2101">
        <v>34.384516562301435</v>
      </c>
      <c r="EG32" s="2101">
        <v>34.002848663691381</v>
      </c>
      <c r="EH32" s="2101">
        <v>34.358601326841324</v>
      </c>
      <c r="EI32" s="2101">
        <v>34.728895806029115</v>
      </c>
      <c r="EJ32" s="2101">
        <v>34.662762353722385</v>
      </c>
      <c r="EK32" s="2101">
        <v>34.512673559385981</v>
      </c>
      <c r="EL32" s="2101">
        <v>34.360934230235934</v>
      </c>
      <c r="EM32" s="2101">
        <v>34.364150449734439</v>
      </c>
      <c r="EN32" s="2101">
        <v>34.129278026217939</v>
      </c>
      <c r="EO32" s="2101">
        <v>33.805663946657901</v>
      </c>
      <c r="EP32" s="2101">
        <v>33.462757747549617</v>
      </c>
      <c r="EQ32" s="2101">
        <v>33.179074007052591</v>
      </c>
      <c r="ER32" s="2101">
        <v>32.876832149493666</v>
      </c>
      <c r="ES32" s="2101">
        <v>34.966779077059201</v>
      </c>
      <c r="ET32" s="2101">
        <v>35.868983344404981</v>
      </c>
      <c r="EU32" s="2101">
        <v>36.824011099038096</v>
      </c>
      <c r="EV32" s="2101">
        <v>38.23150718956628</v>
      </c>
      <c r="EW32" s="2101">
        <v>38.329209954325414</v>
      </c>
      <c r="EX32" s="2101">
        <v>38.455866558441556</v>
      </c>
      <c r="EY32" s="2101">
        <v>37.917449689440993</v>
      </c>
      <c r="EZ32" s="2101">
        <v>37.28272278911566</v>
      </c>
      <c r="FA32" s="2101">
        <v>37.106617346938783</v>
      </c>
      <c r="FB32" s="2101">
        <v>37.52845389610389</v>
      </c>
      <c r="FC32" s="2101">
        <v>36.581399999999995</v>
      </c>
      <c r="FD32" s="2101">
        <v>36.956745454545455</v>
      </c>
      <c r="FE32" s="2101">
        <v>36.578369999999993</v>
      </c>
      <c r="FF32" s="2101">
        <v>36.84281578947369</v>
      </c>
      <c r="FG32" s="2101">
        <v>37.02895909090909</v>
      </c>
      <c r="FH32" s="2101">
        <v>37.337454999999999</v>
      </c>
      <c r="FI32" s="2101">
        <v>36.942261188811194</v>
      </c>
      <c r="FJ32" s="2101">
        <v>37.536550000000005</v>
      </c>
      <c r="FK32" s="2101">
        <v>37.195550000000004</v>
      </c>
      <c r="FL32" s="2101">
        <v>37.420413636363634</v>
      </c>
      <c r="FM32" s="2101">
        <v>37.311347619047623</v>
      </c>
      <c r="FN32" s="2101">
        <v>37.06155714285714</v>
      </c>
      <c r="FO32" s="2101">
        <v>36.87452857142857</v>
      </c>
      <c r="FP32" s="2101">
        <v>36.182404545454546</v>
      </c>
      <c r="FQ32" s="2101">
        <v>36.495180952380956</v>
      </c>
      <c r="FR32" s="2101">
        <v>36.529570588235302</v>
      </c>
      <c r="FS32" s="2101">
        <v>36.332927272727268</v>
      </c>
      <c r="FT32" s="2101">
        <v>36.266729999999995</v>
      </c>
      <c r="FU32" s="2101">
        <v>36.228686363636363</v>
      </c>
      <c r="FV32" s="2101">
        <v>36.769338095238091</v>
      </c>
      <c r="FW32" s="2101">
        <v>36.571638095238086</v>
      </c>
      <c r="FX32" s="2101">
        <v>35.389339130434784</v>
      </c>
      <c r="FY32" s="2101">
        <v>35.482547619047615</v>
      </c>
      <c r="FZ32" s="2101">
        <v>35.453821611721615</v>
      </c>
      <c r="GA32" s="2101">
        <v>35.21584</v>
      </c>
      <c r="GB32" s="2101">
        <v>35.111685000000001</v>
      </c>
      <c r="GC32" s="2101">
        <v>35.269594444444451</v>
      </c>
      <c r="GD32" s="2101">
        <v>35.849876470588235</v>
      </c>
      <c r="GE32" s="2101">
        <v>35.740623809523811</v>
      </c>
      <c r="GF32" s="2101">
        <v>35.599480952380951</v>
      </c>
      <c r="GG32" s="2101">
        <v>35.365209090909083</v>
      </c>
      <c r="GH32" s="2101">
        <v>35.596280952380951</v>
      </c>
      <c r="GI32" s="2101">
        <v>35.295259090909092</v>
      </c>
      <c r="GJ32" s="2101">
        <v>35.45183636363636</v>
      </c>
      <c r="GK32" s="2101">
        <v>36.125321052631584</v>
      </c>
      <c r="GL32" s="2101">
        <v>35.425313043478262</v>
      </c>
      <c r="GM32" s="2101">
        <v>35.184199999999997</v>
      </c>
      <c r="GN32" s="2101">
        <v>35.300965000000005</v>
      </c>
      <c r="GO32" s="2101">
        <v>35.31833000000001</v>
      </c>
      <c r="GP32" s="2101">
        <v>34.869550000000004</v>
      </c>
      <c r="GQ32" s="2101">
        <v>35.296977192982446</v>
      </c>
      <c r="GR32" s="2101">
        <v>35.320059090909098</v>
      </c>
      <c r="GS32" s="2101">
        <v>35.507990909090914</v>
      </c>
      <c r="GT32" s="2101">
        <v>36.694968421052629</v>
      </c>
      <c r="GU32" s="2101">
        <v>37.125</v>
      </c>
      <c r="GV32" s="2101">
        <v>37.405999999999999</v>
      </c>
      <c r="GW32" s="2101">
        <v>37.268284210526325</v>
      </c>
      <c r="GX32" s="2101">
        <v>37.262656159420295</v>
      </c>
      <c r="GY32" s="2101">
        <v>37.408121052631586</v>
      </c>
      <c r="GZ32" s="2101">
        <v>37.764490000000002</v>
      </c>
      <c r="HA32" s="2101">
        <v>38.364080952380945</v>
      </c>
      <c r="HB32" s="2101">
        <v>38.764126315789476</v>
      </c>
      <c r="HC32" s="2102">
        <v>40.801909999999992</v>
      </c>
      <c r="HD32" s="2101">
        <v>41.661886363636363</v>
      </c>
      <c r="HE32" s="2101">
        <v>41.984954999999999</v>
      </c>
      <c r="HF32" s="2102">
        <v>42.682192424242416</v>
      </c>
      <c r="HG32" s="2101">
        <v>43.522760869565211</v>
      </c>
      <c r="HH32" s="2101">
        <v>44.381995238095236</v>
      </c>
      <c r="HI32" s="2101">
        <v>44.280186363636354</v>
      </c>
      <c r="HJ32" s="2101">
        <v>44.442568181818189</v>
      </c>
      <c r="HK32" s="2101">
        <v>44.592795000000002</v>
      </c>
      <c r="HL32" s="2101">
        <v>45.303681818181822</v>
      </c>
      <c r="HM32" s="2101">
        <v>45.276715789473677</v>
      </c>
      <c r="HN32" s="2116">
        <v>45.051250000000003</v>
      </c>
      <c r="HO32" s="2116">
        <v>43.991344999999995</v>
      </c>
      <c r="HP32" s="2116">
        <v>44.531130000000005</v>
      </c>
      <c r="HQ32" s="2116">
        <v>45.590585000000004</v>
      </c>
      <c r="HR32" s="2116">
        <v>45.997745454545452</v>
      </c>
      <c r="HS32" s="2116">
        <v>47.255204545454554</v>
      </c>
      <c r="HT32" s="2116">
        <v>47.368468181818187</v>
      </c>
      <c r="HU32" s="2116">
        <v>46.867340909090906</v>
      </c>
      <c r="HV32" s="2116">
        <v>47.017671428571433</v>
      </c>
      <c r="HW32" s="2116">
        <v>47.436889473684204</v>
      </c>
      <c r="HX32" s="2116">
        <v>47.89809130434783</v>
      </c>
      <c r="HY32" s="2116">
        <v>48.15905789473684</v>
      </c>
      <c r="HZ32" s="2116">
        <v>48.104727777777775</v>
      </c>
      <c r="IA32" s="2116">
        <v>48.262386363636367</v>
      </c>
      <c r="IB32" s="2116">
        <v>46.827185714285712</v>
      </c>
      <c r="IC32" s="2116">
        <v>44.843738095238088</v>
      </c>
      <c r="ID32" s="2116">
        <v>46.523409090909084</v>
      </c>
      <c r="IE32" s="2116">
        <v>47.424957142857139</v>
      </c>
    </row>
    <row r="33" spans="1:239" ht="21" customHeight="1" x14ac:dyDescent="0.3">
      <c r="A33" s="2100" t="s">
        <v>4948</v>
      </c>
      <c r="B33" s="2101">
        <v>30.48</v>
      </c>
      <c r="C33" s="2101">
        <v>30.515999999999998</v>
      </c>
      <c r="D33" s="2101">
        <v>30.411568181818176</v>
      </c>
      <c r="E33" s="2101">
        <v>30.28931</v>
      </c>
      <c r="F33" s="2101">
        <v>30.076565217391302</v>
      </c>
      <c r="G33" s="2101">
        <v>29.938290476190474</v>
      </c>
      <c r="H33" s="2101">
        <v>29.885439999999999</v>
      </c>
      <c r="I33" s="2101">
        <v>29.876999999999999</v>
      </c>
      <c r="J33" s="2101">
        <v>29.739000000000001</v>
      </c>
      <c r="K33" s="2101">
        <v>29.605989999999998</v>
      </c>
      <c r="L33" s="2101">
        <v>29.05</v>
      </c>
      <c r="M33" s="2101">
        <v>28.125</v>
      </c>
      <c r="N33" s="2101">
        <v>27.860099999999999</v>
      </c>
      <c r="O33" s="2101">
        <v>27.677</v>
      </c>
      <c r="P33" s="2101">
        <v>27.815000000000001</v>
      </c>
      <c r="Q33" s="2101">
        <v>28.588999999999999</v>
      </c>
      <c r="R33" s="2101">
        <v>29.77</v>
      </c>
      <c r="S33" s="2101">
        <v>29.466000000000001</v>
      </c>
      <c r="T33" s="2101">
        <v>29.350999999999999</v>
      </c>
      <c r="U33" s="2101">
        <v>28.904</v>
      </c>
      <c r="V33" s="2101">
        <v>28.623999999999999</v>
      </c>
      <c r="W33" s="2101">
        <v>27.271999999999998</v>
      </c>
      <c r="X33" s="2101">
        <v>26.442</v>
      </c>
      <c r="Y33" s="2101">
        <v>26.079000000000001</v>
      </c>
      <c r="Z33" s="2101">
        <v>26.469000000000001</v>
      </c>
      <c r="AA33" s="2101">
        <v>27.405999999999999</v>
      </c>
      <c r="AB33" s="2101">
        <v>28.221</v>
      </c>
      <c r="AC33" s="2101">
        <v>28.42</v>
      </c>
      <c r="AD33" s="2101">
        <v>28.491</v>
      </c>
      <c r="AE33" s="2101">
        <v>28.62</v>
      </c>
      <c r="AF33" s="2101">
        <v>28.780999999999999</v>
      </c>
      <c r="AG33" s="2101">
        <v>28.814</v>
      </c>
      <c r="AH33" s="2101">
        <v>28.745000000000001</v>
      </c>
      <c r="AI33" s="2101">
        <v>28.565000000000001</v>
      </c>
      <c r="AJ33" s="2101">
        <v>28.663</v>
      </c>
      <c r="AK33" s="2101">
        <v>29.161000000000001</v>
      </c>
      <c r="AL33" s="2101">
        <v>29.311199999999999</v>
      </c>
      <c r="AM33" s="2101">
        <v>29.378299999999999</v>
      </c>
      <c r="AN33" s="2101">
        <v>29.5322</v>
      </c>
      <c r="AO33" s="2101">
        <v>29.7195</v>
      </c>
      <c r="AP33" s="2101">
        <v>29.929600000000001</v>
      </c>
      <c r="AQ33" s="2101">
        <v>30.129200000000001</v>
      </c>
      <c r="AR33" s="2101">
        <v>30.528500000000001</v>
      </c>
      <c r="AS33" s="2101">
        <v>30.6585</v>
      </c>
      <c r="AT33" s="2101">
        <v>30.772099999999998</v>
      </c>
      <c r="AU33" s="2101">
        <v>30.7911</v>
      </c>
      <c r="AV33" s="2101">
        <v>30.849599999999999</v>
      </c>
      <c r="AW33" s="2101">
        <v>30.909300000000002</v>
      </c>
      <c r="AX33" s="2101">
        <v>30.974599999999999</v>
      </c>
      <c r="AY33" s="2101">
        <v>30.979399999999998</v>
      </c>
      <c r="AZ33" s="2101">
        <v>30.987500000000001</v>
      </c>
      <c r="BA33" s="2101">
        <v>31.266999999999999</v>
      </c>
      <c r="BB33" s="2101">
        <v>32.0807</v>
      </c>
      <c r="BC33" s="2101">
        <v>32.616700000000002</v>
      </c>
      <c r="BD33" s="2101">
        <v>32.846499999999999</v>
      </c>
      <c r="BE33" s="2101">
        <v>33.113</v>
      </c>
      <c r="BF33" s="2101">
        <v>33.304900000000004</v>
      </c>
      <c r="BG33" s="2101">
        <v>33.567799999999998</v>
      </c>
      <c r="BH33" s="2101">
        <v>33.511099999999999</v>
      </c>
      <c r="BI33" s="2101">
        <v>33.086199999999998</v>
      </c>
      <c r="BJ33" s="2101">
        <v>32.654699999999998</v>
      </c>
      <c r="BK33" s="2101">
        <v>31.895800000000001</v>
      </c>
      <c r="BL33" s="2101">
        <v>31.992000000000001</v>
      </c>
      <c r="BM33" s="2101">
        <v>31.892700000000001</v>
      </c>
      <c r="BN33" s="2101">
        <v>31.524799999999999</v>
      </c>
      <c r="BO33" s="2101">
        <v>31.4406</v>
      </c>
      <c r="BP33" s="2101">
        <v>30.9251</v>
      </c>
      <c r="BQ33" s="2101">
        <v>30.692</v>
      </c>
      <c r="BR33" s="2101">
        <v>29.962800000000001</v>
      </c>
      <c r="BS33" s="2101">
        <v>29.1815</v>
      </c>
      <c r="BT33" s="2101">
        <v>28.791699999999999</v>
      </c>
      <c r="BU33" s="2101">
        <v>27.340900000000001</v>
      </c>
      <c r="BV33" s="2101">
        <v>26.566099999999999</v>
      </c>
      <c r="BW33" s="2101">
        <v>27.6828</v>
      </c>
      <c r="BX33" s="2101">
        <v>27.789100000000001</v>
      </c>
      <c r="BY33" s="2101">
        <v>27.296099999999999</v>
      </c>
      <c r="BZ33" s="2101">
        <v>28.122499999999999</v>
      </c>
      <c r="CA33" s="2101">
        <v>29.536000000000001</v>
      </c>
      <c r="CB33" s="2101">
        <v>30.868200000000002</v>
      </c>
      <c r="CC33" s="2101">
        <v>32.529899999999998</v>
      </c>
      <c r="CD33" s="2101">
        <v>32.531300000000002</v>
      </c>
      <c r="CE33" s="2101">
        <v>32.883299999999998</v>
      </c>
      <c r="CF33" s="2101">
        <v>33.808900000000001</v>
      </c>
      <c r="CG33" s="2101">
        <v>34.463099999999997</v>
      </c>
      <c r="CH33" s="2101">
        <v>34.204099999999997</v>
      </c>
      <c r="CI33" s="2101">
        <v>33.680095000000001</v>
      </c>
      <c r="CJ33" s="2101">
        <v>33.103550000000006</v>
      </c>
      <c r="CK33" s="2101">
        <v>32.852173913043487</v>
      </c>
      <c r="CL33" s="2101">
        <v>32.630909999999993</v>
      </c>
      <c r="CM33" s="2101">
        <v>31.966957142857144</v>
      </c>
      <c r="CN33" s="2101">
        <v>31.282936363636363</v>
      </c>
      <c r="CO33" s="2101">
        <v>30.84427500000001</v>
      </c>
      <c r="CP33" s="2101">
        <v>33.222999999999999</v>
      </c>
      <c r="CQ33" s="2101">
        <v>31.974693871171336</v>
      </c>
      <c r="CR33" s="2101">
        <v>31.276929178596401</v>
      </c>
      <c r="CS33" s="2101">
        <v>31.332206832108845</v>
      </c>
      <c r="CT33" s="2101">
        <v>30.540046698956036</v>
      </c>
      <c r="CU33" s="2101">
        <v>30.823271424995873</v>
      </c>
      <c r="CV33" s="2101">
        <v>31.312730052763982</v>
      </c>
      <c r="CW33" s="2101">
        <v>31.000889127687969</v>
      </c>
      <c r="CX33" s="2101">
        <v>30.356005798710314</v>
      </c>
      <c r="CY33" s="2101">
        <v>29.754140958782465</v>
      </c>
      <c r="CZ33" s="2101">
        <v>28.813938185803568</v>
      </c>
      <c r="DA33" s="2101">
        <v>28.525412085357139</v>
      </c>
      <c r="DB33" s="2101">
        <v>28.716500147500007</v>
      </c>
      <c r="DC33" s="2101">
        <v>28.880026576496601</v>
      </c>
      <c r="DD33" s="2101">
        <v>28.72296722483766</v>
      </c>
      <c r="DE33" s="2101">
        <v>29.207330984829934</v>
      </c>
      <c r="DF33" s="2101">
        <v>29.596017442714281</v>
      </c>
      <c r="DG33" s="2101">
        <v>29.678089665821425</v>
      </c>
      <c r="DH33" s="2101">
        <v>29.934107816980518</v>
      </c>
      <c r="DI33" s="2101">
        <v>30.005328842285714</v>
      </c>
      <c r="DJ33" s="2101">
        <v>29.693063409722228</v>
      </c>
      <c r="DK33" s="2101">
        <v>29.680604799999998</v>
      </c>
      <c r="DL33" s="2101">
        <v>29.716380008707482</v>
      </c>
      <c r="DM33" s="2101">
        <v>30.05609916402598</v>
      </c>
      <c r="DN33" s="2101">
        <v>30.932721267006801</v>
      </c>
      <c r="DO33" s="2101">
        <v>31.653170896103902</v>
      </c>
      <c r="DP33" s="2101">
        <v>31.337346506802717</v>
      </c>
      <c r="DQ33" s="2101">
        <v>30.914747535714284</v>
      </c>
      <c r="DR33" s="2101">
        <v>31.306451739130431</v>
      </c>
      <c r="DS33" s="2101">
        <v>31.525007057142865</v>
      </c>
      <c r="DT33" s="2101">
        <v>31.171176964285706</v>
      </c>
      <c r="DU33" s="2101">
        <v>30.936054421768702</v>
      </c>
      <c r="DV33" s="2101">
        <v>30.917318646616536</v>
      </c>
      <c r="DW33" s="2101">
        <v>31.334401928571424</v>
      </c>
      <c r="DX33" s="2101">
        <v>31.392931992857143</v>
      </c>
      <c r="DY33" s="2101">
        <v>31.444321055194813</v>
      </c>
      <c r="DZ33" s="2101">
        <v>31.292577892857146</v>
      </c>
      <c r="EA33" s="2101">
        <v>31.438483183229817</v>
      </c>
      <c r="EB33" s="2101">
        <v>31.234327261904767</v>
      </c>
      <c r="EC33" s="2101">
        <v>31.235243946428568</v>
      </c>
      <c r="ED33" s="2101">
        <v>30.829681149068325</v>
      </c>
      <c r="EE33" s="2101">
        <v>30.944521853571427</v>
      </c>
      <c r="EF33" s="2101">
        <v>30.715731275510194</v>
      </c>
      <c r="EG33" s="2101">
        <v>30.719229398496239</v>
      </c>
      <c r="EH33" s="2101">
        <v>30.698071650793647</v>
      </c>
      <c r="EI33" s="2101">
        <v>30.554526879699246</v>
      </c>
      <c r="EJ33" s="2101">
        <v>30.573887902597402</v>
      </c>
      <c r="EK33" s="2101">
        <v>30.613980391156463</v>
      </c>
      <c r="EL33" s="2101">
        <v>30.745648513605445</v>
      </c>
      <c r="EM33" s="2101">
        <v>30.763624523181818</v>
      </c>
      <c r="EN33" s="2101">
        <v>31.000125085050001</v>
      </c>
      <c r="EO33" s="2101">
        <v>31.507607231610393</v>
      </c>
      <c r="EP33" s="2101">
        <v>31.742292358116881</v>
      </c>
      <c r="EQ33" s="2101">
        <v>31.868674363750007</v>
      </c>
      <c r="ER33" s="2101">
        <v>31.974671007653054</v>
      </c>
      <c r="ES33" s="2101">
        <v>32.706129572142864</v>
      </c>
      <c r="ET33" s="2101">
        <v>33.375906683109243</v>
      </c>
      <c r="EU33" s="2101">
        <v>35.853929457993196</v>
      </c>
      <c r="EV33" s="2101">
        <v>36.62090454545455</v>
      </c>
      <c r="EW33" s="2101">
        <v>35.564990000000009</v>
      </c>
      <c r="EX33" s="2101">
        <v>35.68950357142856</v>
      </c>
      <c r="EY33" s="2101">
        <v>35.990642857142859</v>
      </c>
      <c r="EZ33" s="2101">
        <v>35.958073469387749</v>
      </c>
      <c r="FA33" s="2101">
        <v>35.928473469387754</v>
      </c>
      <c r="FB33" s="2101">
        <v>36.218475974025985</v>
      </c>
      <c r="FC33" s="2101">
        <v>36.782142105263169</v>
      </c>
      <c r="FD33" s="2101">
        <v>36.636790909090912</v>
      </c>
      <c r="FE33" s="2101">
        <v>36.652145000000004</v>
      </c>
      <c r="FF33" s="2101">
        <v>36.378778947368424</v>
      </c>
      <c r="FG33" s="2101">
        <v>36.244327272727269</v>
      </c>
      <c r="FH33" s="2101">
        <v>35.877174999999994</v>
      </c>
      <c r="FI33" s="2101">
        <v>35.982452797202789</v>
      </c>
      <c r="FJ33" s="2101">
        <v>36.297413636363636</v>
      </c>
      <c r="FK33" s="2101">
        <v>36.410744999999999</v>
      </c>
      <c r="FL33" s="2101">
        <v>36.204559090909086</v>
      </c>
      <c r="FM33" s="2101">
        <v>36.210380952380945</v>
      </c>
      <c r="FN33" s="2101">
        <v>36.426980952380944</v>
      </c>
      <c r="FO33" s="2101">
        <v>36.578514285714292</v>
      </c>
      <c r="FP33" s="2101">
        <v>36.755131818181809</v>
      </c>
      <c r="FQ33" s="2101">
        <v>36.657628571428582</v>
      </c>
      <c r="FR33" s="2101">
        <v>36.470017647058825</v>
      </c>
      <c r="FS33" s="2101">
        <v>36.309750000000001</v>
      </c>
      <c r="FT33" s="2101">
        <v>36.180999999999997</v>
      </c>
      <c r="FU33" s="2101">
        <v>35.641809090909085</v>
      </c>
      <c r="FV33" s="2101">
        <v>35.473066666666668</v>
      </c>
      <c r="FW33" s="2101">
        <v>34.990395238095232</v>
      </c>
      <c r="FX33" s="2101">
        <v>34.064708695652179</v>
      </c>
      <c r="FY33" s="2101">
        <v>34.045223809523812</v>
      </c>
      <c r="FZ33" s="2101">
        <v>34.688680952380949</v>
      </c>
      <c r="GA33" s="2101">
        <v>34.80456499999999</v>
      </c>
      <c r="GB33" s="2101">
        <v>34.582839999999997</v>
      </c>
      <c r="GC33" s="2101">
        <v>33.885227777777772</v>
      </c>
      <c r="GD33" s="2101">
        <v>33.417117647058824</v>
      </c>
      <c r="GE33" s="2101">
        <v>33.767400000000009</v>
      </c>
      <c r="GF33" s="2101">
        <v>34.274038095238105</v>
      </c>
      <c r="GG33" s="2101">
        <v>35.116331818181813</v>
      </c>
      <c r="GH33" s="2101">
        <v>35.065619047619045</v>
      </c>
      <c r="GI33" s="2101">
        <v>34.941818181818178</v>
      </c>
      <c r="GJ33" s="2101">
        <v>34.926854545454546</v>
      </c>
      <c r="GK33" s="2101">
        <v>34.810152631578944</v>
      </c>
      <c r="GL33" s="2101">
        <v>35.003356521739121</v>
      </c>
      <c r="GM33" s="2101">
        <v>35.050714999999997</v>
      </c>
      <c r="GN33" s="2101">
        <v>34.861440000000002</v>
      </c>
      <c r="GO33" s="2101">
        <v>34.743649999999995</v>
      </c>
      <c r="GP33" s="2101">
        <v>34.76755</v>
      </c>
      <c r="GQ33" s="2101">
        <v>35.119</v>
      </c>
      <c r="GR33" s="2101">
        <v>35.394027272727271</v>
      </c>
      <c r="GS33" s="2101">
        <v>35.709263636363637</v>
      </c>
      <c r="GT33" s="2101">
        <v>36.098000000000006</v>
      </c>
      <c r="GU33" s="2101">
        <v>36.461168181818181</v>
      </c>
      <c r="GV33" s="2101">
        <v>36.45008636363638</v>
      </c>
      <c r="GW33" s="2101">
        <v>36.728910526315779</v>
      </c>
      <c r="GX33" s="2101">
        <v>36.831666220735777</v>
      </c>
      <c r="GY33" s="2101">
        <v>36.947700000000005</v>
      </c>
      <c r="GZ33" s="2101">
        <v>36.977649999999997</v>
      </c>
      <c r="HA33" s="2101">
        <v>37.019704761904755</v>
      </c>
      <c r="HB33" s="2101">
        <v>37.632894736842104</v>
      </c>
      <c r="HC33" s="2102">
        <v>38.807469999999995</v>
      </c>
      <c r="HD33" s="2101">
        <v>40.155881818181825</v>
      </c>
      <c r="HE33" s="2101">
        <v>40.464214999999996</v>
      </c>
      <c r="HF33" s="2102">
        <v>40.392528571428571</v>
      </c>
      <c r="HG33" s="2101">
        <v>40.434656521739136</v>
      </c>
      <c r="HH33" s="2101">
        <v>40.193166666666663</v>
      </c>
      <c r="HI33" s="2101">
        <v>40.260709090909081</v>
      </c>
      <c r="HJ33" s="2101">
        <v>40.327763636363642</v>
      </c>
      <c r="HK33" s="2101">
        <v>40.382574999999996</v>
      </c>
      <c r="HL33" s="2101">
        <v>40.045186363636361</v>
      </c>
      <c r="HM33" s="2101">
        <v>39.903231578947363</v>
      </c>
      <c r="HN33" s="2116">
        <v>40.197800000000001</v>
      </c>
      <c r="HO33" s="2116">
        <v>40.606780000000001</v>
      </c>
      <c r="HP33" s="2116">
        <v>40.879605000000005</v>
      </c>
      <c r="HQ33" s="2116">
        <v>40.919965000000005</v>
      </c>
      <c r="HR33" s="2116">
        <v>41.466336363636373</v>
      </c>
      <c r="HS33" s="2116">
        <v>43.109872727272723</v>
      </c>
      <c r="HT33" s="2116">
        <v>43.005159090909096</v>
      </c>
      <c r="HU33" s="2116">
        <v>42.92645454545454</v>
      </c>
      <c r="HV33" s="2116">
        <v>43.122276190476192</v>
      </c>
      <c r="HW33" s="2116">
        <v>43.488336842105269</v>
      </c>
      <c r="HX33" s="2116">
        <v>43.782852173913042</v>
      </c>
      <c r="HY33" s="2116">
        <v>43.92421052631579</v>
      </c>
      <c r="HZ33" s="2116">
        <v>44.048961111111119</v>
      </c>
      <c r="IA33" s="2116">
        <v>44.542504545454555</v>
      </c>
      <c r="IB33" s="2116">
        <v>43.837823809523812</v>
      </c>
      <c r="IC33" s="2116">
        <v>43.606538095238093</v>
      </c>
      <c r="ID33" s="2116">
        <v>44.749936363636358</v>
      </c>
      <c r="IE33" s="2116">
        <v>45.611352380952376</v>
      </c>
    </row>
    <row r="34" spans="1:239" ht="21" customHeight="1" x14ac:dyDescent="0.3">
      <c r="A34" s="2100" t="s">
        <v>4949</v>
      </c>
      <c r="B34" s="2101">
        <v>43.728999999999999</v>
      </c>
      <c r="C34" s="2101">
        <v>43.457000000000001</v>
      </c>
      <c r="D34" s="2101">
        <v>44.411136363636359</v>
      </c>
      <c r="E34" s="2101">
        <v>44.873800000000003</v>
      </c>
      <c r="F34" s="2101">
        <v>46.786782608695653</v>
      </c>
      <c r="G34" s="2101">
        <v>46.077190476190474</v>
      </c>
      <c r="H34" s="2101">
        <v>46.498899999999992</v>
      </c>
      <c r="I34" s="2101">
        <v>46.552999999999997</v>
      </c>
      <c r="J34" s="2101">
        <v>46.753</v>
      </c>
      <c r="K34" s="2101">
        <v>46.969099999999997</v>
      </c>
      <c r="L34" s="2101">
        <v>46.94</v>
      </c>
      <c r="M34" s="2101">
        <v>45.247999999999998</v>
      </c>
      <c r="N34" s="2101">
        <v>44.021799999999999</v>
      </c>
      <c r="O34" s="2101">
        <v>43.539000000000001</v>
      </c>
      <c r="P34" s="2101">
        <v>45.064999999999998</v>
      </c>
      <c r="Q34" s="2101">
        <v>47.393999999999998</v>
      </c>
      <c r="R34" s="2101">
        <v>48.311999999999998</v>
      </c>
      <c r="S34" s="2101">
        <v>46.908999999999999</v>
      </c>
      <c r="T34" s="2101">
        <v>47.237000000000002</v>
      </c>
      <c r="U34" s="2101">
        <v>48.387</v>
      </c>
      <c r="V34" s="2101">
        <v>48.26</v>
      </c>
      <c r="W34" s="2101">
        <v>47.637999999999998</v>
      </c>
      <c r="X34" s="2101">
        <v>48.09</v>
      </c>
      <c r="Y34" s="2101">
        <v>48.585000000000001</v>
      </c>
      <c r="Z34" s="2101">
        <v>48.39</v>
      </c>
      <c r="AA34" s="2101">
        <v>49.530999999999999</v>
      </c>
      <c r="AB34" s="2101">
        <v>50.45</v>
      </c>
      <c r="AC34" s="2101">
        <v>52.070999999999998</v>
      </c>
      <c r="AD34" s="2101">
        <v>52.654000000000003</v>
      </c>
      <c r="AE34" s="2101">
        <v>52.191000000000003</v>
      </c>
      <c r="AF34" s="2101">
        <v>51.664999999999999</v>
      </c>
      <c r="AG34" s="2101">
        <v>52.084000000000003</v>
      </c>
      <c r="AH34" s="2101">
        <v>53.478999999999999</v>
      </c>
      <c r="AI34" s="2101">
        <v>55.128999999999998</v>
      </c>
      <c r="AJ34" s="2101">
        <v>53.886000000000003</v>
      </c>
      <c r="AK34" s="2101">
        <v>55.552</v>
      </c>
      <c r="AL34" s="2101">
        <v>55.546999999999997</v>
      </c>
      <c r="AM34" s="2101">
        <v>54.582000000000001</v>
      </c>
      <c r="AN34" s="2101">
        <v>53.764400000000002</v>
      </c>
      <c r="AO34" s="2101">
        <v>52.118899999999996</v>
      </c>
      <c r="AP34" s="2101">
        <v>53.663699999999999</v>
      </c>
      <c r="AQ34" s="2101">
        <v>54.507399999999997</v>
      </c>
      <c r="AR34" s="2101">
        <v>53.908099999999997</v>
      </c>
      <c r="AS34" s="2101">
        <v>53.1374</v>
      </c>
      <c r="AT34" s="2101">
        <v>53.831800000000001</v>
      </c>
      <c r="AU34" s="2101">
        <v>54.496600000000001</v>
      </c>
      <c r="AV34" s="2101">
        <v>54.075000000000003</v>
      </c>
      <c r="AW34" s="2101">
        <v>54.119</v>
      </c>
      <c r="AX34" s="2101">
        <v>54.866999999999997</v>
      </c>
      <c r="AY34" s="2101">
        <v>58.089300000000001</v>
      </c>
      <c r="AZ34" s="2101">
        <v>57.344499999999996</v>
      </c>
      <c r="BA34" s="2101">
        <v>57.874600000000001</v>
      </c>
      <c r="BB34" s="2101">
        <v>61.101599999999998</v>
      </c>
      <c r="BC34" s="2101">
        <v>62.146799999999999</v>
      </c>
      <c r="BD34" s="2101">
        <v>62.403399999999998</v>
      </c>
      <c r="BE34" s="2101">
        <v>64.438999999999993</v>
      </c>
      <c r="BF34" s="2101">
        <v>66.757000000000005</v>
      </c>
      <c r="BG34" s="2101">
        <v>66.881399999999999</v>
      </c>
      <c r="BH34" s="2101">
        <v>66.0886</v>
      </c>
      <c r="BI34" s="2101">
        <v>64.609800000000007</v>
      </c>
      <c r="BJ34" s="2101">
        <v>64.9114</v>
      </c>
      <c r="BK34" s="2101">
        <v>63.135199999999998</v>
      </c>
      <c r="BL34" s="2101">
        <v>63.54</v>
      </c>
      <c r="BM34" s="2101">
        <v>64.853700000000003</v>
      </c>
      <c r="BN34" s="2101">
        <v>63.315199999999997</v>
      </c>
      <c r="BO34" s="2101">
        <v>63.431899999999999</v>
      </c>
      <c r="BP34" s="2101">
        <v>63.187199999999997</v>
      </c>
      <c r="BQ34" s="2101">
        <v>63.508000000000003</v>
      </c>
      <c r="BR34" s="2101">
        <v>60.499299999999998</v>
      </c>
      <c r="BS34" s="2101">
        <v>57.462400000000002</v>
      </c>
      <c r="BT34" s="2101">
        <v>56.447699999999998</v>
      </c>
      <c r="BU34" s="2101">
        <v>54.580100000000002</v>
      </c>
      <c r="BV34" s="2101">
        <v>52.476599999999998</v>
      </c>
      <c r="BW34" s="2101">
        <v>54.421500000000002</v>
      </c>
      <c r="BX34" s="2101">
        <v>54.688000000000002</v>
      </c>
      <c r="BY34" s="2101">
        <v>54.360100000000003</v>
      </c>
      <c r="BZ34" s="2101">
        <v>53.308599999999998</v>
      </c>
      <c r="CA34" s="2101">
        <v>53.242800000000003</v>
      </c>
      <c r="CB34" s="2101">
        <v>52.551699999999997</v>
      </c>
      <c r="CC34" s="2101">
        <v>50.118400000000001</v>
      </c>
      <c r="CD34" s="2101">
        <v>48.8065</v>
      </c>
      <c r="CE34" s="2101">
        <v>47.9435</v>
      </c>
      <c r="CF34" s="2101">
        <v>48.941099999999999</v>
      </c>
      <c r="CG34" s="2101">
        <v>49.177199999999999</v>
      </c>
      <c r="CH34" s="2101">
        <v>50.3904</v>
      </c>
      <c r="CI34" s="2101">
        <v>51.997425000000007</v>
      </c>
      <c r="CJ34" s="2101">
        <v>54.15423636363635</v>
      </c>
      <c r="CK34" s="2101">
        <v>53.77383913043478</v>
      </c>
      <c r="CL34" s="2101">
        <v>54.015855000000002</v>
      </c>
      <c r="CM34" s="2101">
        <v>52.218390476190471</v>
      </c>
      <c r="CN34" s="2101">
        <v>50.61692272727273</v>
      </c>
      <c r="CO34" s="2101">
        <v>51.228165000000004</v>
      </c>
      <c r="CP34" s="2101">
        <v>48.692999999999998</v>
      </c>
      <c r="CQ34" s="2101">
        <v>48.806878729562932</v>
      </c>
      <c r="CR34" s="2101">
        <v>48.958594615396649</v>
      </c>
      <c r="CS34" s="2101">
        <v>48.77421588518299</v>
      </c>
      <c r="CT34" s="2101">
        <v>48.390693699980176</v>
      </c>
      <c r="CU34" s="2101">
        <v>49.170999878195829</v>
      </c>
      <c r="CV34" s="2101">
        <v>48.849220701302791</v>
      </c>
      <c r="CW34" s="2101">
        <v>48.859723931757514</v>
      </c>
      <c r="CX34" s="2101">
        <v>48.967660895773207</v>
      </c>
      <c r="CY34" s="2101">
        <v>48.04873846943795</v>
      </c>
      <c r="CZ34" s="2101">
        <v>47.140436357137055</v>
      </c>
      <c r="DA34" s="2101">
        <v>46.644883418231572</v>
      </c>
      <c r="DB34" s="2101">
        <v>46.601999999999997</v>
      </c>
      <c r="DC34" s="2101">
        <v>46.606915109975475</v>
      </c>
      <c r="DD34" s="2101">
        <v>47.038349551055369</v>
      </c>
      <c r="DE34" s="2101">
        <v>46.102613001097964</v>
      </c>
      <c r="DF34" s="2101">
        <v>46.540730881416351</v>
      </c>
      <c r="DG34" s="2101">
        <v>46.851776451724426</v>
      </c>
      <c r="DH34" s="2101">
        <v>46.65938320057856</v>
      </c>
      <c r="DI34" s="2101">
        <v>46.506041449670001</v>
      </c>
      <c r="DJ34" s="2101">
        <v>46.882226647117442</v>
      </c>
      <c r="DK34" s="2101">
        <v>46.976751921753575</v>
      </c>
      <c r="DL34" s="2101">
        <v>47.515788821065975</v>
      </c>
      <c r="DM34" s="2101">
        <v>47.847977443803892</v>
      </c>
      <c r="DN34" s="2101">
        <v>48.074325805291835</v>
      </c>
      <c r="DO34" s="2101">
        <v>49.318251485604875</v>
      </c>
      <c r="DP34" s="2101">
        <v>49.198320199061222</v>
      </c>
      <c r="DQ34" s="2101">
        <v>49.769450572677449</v>
      </c>
      <c r="DR34" s="2101">
        <v>50.296109249531675</v>
      </c>
      <c r="DS34" s="2101">
        <v>50.357271021734284</v>
      </c>
      <c r="DT34" s="2101">
        <v>50.296383674850873</v>
      </c>
      <c r="DU34" s="2101">
        <v>49.329138781198374</v>
      </c>
      <c r="DV34" s="2101">
        <v>47.838994520413159</v>
      </c>
      <c r="DW34" s="2101">
        <v>47.28084500143077</v>
      </c>
      <c r="DX34" s="2101">
        <v>48.031743889321731</v>
      </c>
      <c r="DY34" s="2101">
        <v>48.101600739466932</v>
      </c>
      <c r="DZ34" s="2101">
        <v>48.511040084653153</v>
      </c>
      <c r="EA34" s="2101">
        <v>47.741576837549445</v>
      </c>
      <c r="EB34" s="2101">
        <v>48.32930820432172</v>
      </c>
      <c r="EC34" s="2101">
        <v>49.510648892855528</v>
      </c>
      <c r="ED34" s="2101">
        <v>49.53463940601354</v>
      </c>
      <c r="EE34" s="2101">
        <v>49.695637320513782</v>
      </c>
      <c r="EF34" s="2101">
        <v>50.201156482045903</v>
      </c>
      <c r="EG34" s="2101">
        <v>50.494718162538248</v>
      </c>
      <c r="EH34" s="2101">
        <v>50.738415048376332</v>
      </c>
      <c r="EI34" s="2101">
        <v>50.655478818344179</v>
      </c>
      <c r="EJ34" s="2101">
        <v>51.046950656861092</v>
      </c>
      <c r="EK34" s="2101">
        <v>51.441731019201356</v>
      </c>
      <c r="EL34" s="2101">
        <v>51.831212040949616</v>
      </c>
      <c r="EM34" s="2101">
        <v>52.437318183954424</v>
      </c>
      <c r="EN34" s="2101">
        <v>51.715894805268746</v>
      </c>
      <c r="EO34" s="2101">
        <v>51.418233563772198</v>
      </c>
      <c r="EP34" s="2101">
        <v>51.079201203750813</v>
      </c>
      <c r="EQ34" s="2101">
        <v>50.325105047614137</v>
      </c>
      <c r="ER34" s="2101">
        <v>49.973881402161375</v>
      </c>
      <c r="ES34" s="2101">
        <v>49.498058859823765</v>
      </c>
      <c r="ET34" s="2101">
        <v>51.21423242201989</v>
      </c>
      <c r="EU34" s="2101">
        <v>53.836417123879201</v>
      </c>
      <c r="EV34" s="2101">
        <v>54.727095454545449</v>
      </c>
      <c r="EW34" s="2101">
        <v>55.031993635273636</v>
      </c>
      <c r="EX34" s="2101">
        <v>55.533215909090906</v>
      </c>
      <c r="EY34" s="2101">
        <v>56.008599689440999</v>
      </c>
      <c r="EZ34" s="2101">
        <v>56.072920408163263</v>
      </c>
      <c r="FA34" s="2101">
        <v>55.089374489795915</v>
      </c>
      <c r="FB34" s="2101">
        <v>55.518673051948035</v>
      </c>
      <c r="FC34" s="2101">
        <v>55.927547368421052</v>
      </c>
      <c r="FD34" s="2101">
        <v>54.937600000000003</v>
      </c>
      <c r="FE34" s="2101">
        <v>52.814665000000005</v>
      </c>
      <c r="FF34" s="2101">
        <v>52.045984210526321</v>
      </c>
      <c r="FG34" s="2101">
        <v>51.527109090909086</v>
      </c>
      <c r="FH34" s="2101">
        <v>51.350039999999993</v>
      </c>
      <c r="FI34" s="2101">
        <v>52.302099650349653</v>
      </c>
      <c r="FJ34" s="2101">
        <v>51.576318181818188</v>
      </c>
      <c r="FK34" s="2101">
        <v>48.051159999999996</v>
      </c>
      <c r="FL34" s="2101">
        <v>47.538586363636362</v>
      </c>
      <c r="FM34" s="2101">
        <v>47.640142857142862</v>
      </c>
      <c r="FN34" s="2101">
        <v>45.01714761904762</v>
      </c>
      <c r="FO34" s="2101">
        <v>45.510061904761905</v>
      </c>
      <c r="FP34" s="2101">
        <v>45.889340909090919</v>
      </c>
      <c r="FQ34" s="2101">
        <v>45.229209523809523</v>
      </c>
      <c r="FR34" s="2101">
        <v>45.546170588235299</v>
      </c>
      <c r="FS34" s="2101">
        <v>44.792245454545458</v>
      </c>
      <c r="FT34" s="2101">
        <v>45.667550000000006</v>
      </c>
      <c r="FU34" s="2101">
        <v>46.040572727272725</v>
      </c>
      <c r="FV34" s="2101">
        <v>45.405738095238107</v>
      </c>
      <c r="FW34" s="2101">
        <v>45.450619047619043</v>
      </c>
      <c r="FX34" s="2101">
        <v>44.152139130434797</v>
      </c>
      <c r="FY34" s="2101">
        <v>45.213190476190483</v>
      </c>
      <c r="FZ34" s="2101">
        <v>45.765003663003668</v>
      </c>
      <c r="GA34" s="2101">
        <v>45.980865000000009</v>
      </c>
      <c r="GB34" s="2101">
        <v>46.344834999999989</v>
      </c>
      <c r="GC34" s="2101">
        <v>46.719388888888894</v>
      </c>
      <c r="GD34" s="2101">
        <v>46.667052941176472</v>
      </c>
      <c r="GE34" s="2101">
        <v>47.181128571428573</v>
      </c>
      <c r="GF34" s="2101">
        <v>48.294223809523807</v>
      </c>
      <c r="GG34" s="2101">
        <v>47.276904545454542</v>
      </c>
      <c r="GH34" s="2101">
        <v>46.546795238095235</v>
      </c>
      <c r="GI34" s="2101">
        <v>45.952486363636368</v>
      </c>
      <c r="GJ34" s="2101">
        <v>44.962272727272719</v>
      </c>
      <c r="GK34" s="2101">
        <v>45.357515789473688</v>
      </c>
      <c r="GL34" s="2101">
        <v>45.511126086956516</v>
      </c>
      <c r="GM34" s="2101">
        <v>45.115805000000002</v>
      </c>
      <c r="GN34" s="2101">
        <v>44.096634999999999</v>
      </c>
      <c r="GO34" s="2101">
        <v>44.759399999999992</v>
      </c>
      <c r="GP34" s="2101">
        <v>45.128927777777783</v>
      </c>
      <c r="GQ34" s="2101">
        <v>46.218440485829959</v>
      </c>
      <c r="GR34" s="2101">
        <v>46.088936363636371</v>
      </c>
      <c r="GS34" s="2101">
        <v>45.841986363636359</v>
      </c>
      <c r="GT34" s="2101">
        <v>45.699121052631568</v>
      </c>
      <c r="GU34" s="2101">
        <v>45.492277272727272</v>
      </c>
      <c r="GV34" s="2101">
        <v>44.243268181818173</v>
      </c>
      <c r="GW34" s="2101">
        <v>45.393826315789475</v>
      </c>
      <c r="GX34" s="2101">
        <v>46.479260200668882</v>
      </c>
      <c r="GY34" s="2101">
        <v>47.59122631578947</v>
      </c>
      <c r="GZ34" s="2101">
        <v>48.454265000000007</v>
      </c>
      <c r="HA34" s="2101">
        <v>48.35882380952382</v>
      </c>
      <c r="HB34" s="2101">
        <v>48.807578947368427</v>
      </c>
      <c r="HC34" s="2102">
        <v>48.043454999999994</v>
      </c>
      <c r="HD34" s="2101">
        <v>49.899850000000008</v>
      </c>
      <c r="HE34" s="2101">
        <v>49.79477</v>
      </c>
      <c r="HF34" s="2102">
        <v>50.670675524475534</v>
      </c>
      <c r="HG34" s="2101">
        <v>51.242839130434781</v>
      </c>
      <c r="HH34" s="2101">
        <v>52.85</v>
      </c>
      <c r="HI34" s="2101">
        <v>52.322031818181813</v>
      </c>
      <c r="HJ34" s="2101">
        <v>52.415622727272734</v>
      </c>
      <c r="HK34" s="2101">
        <v>53.427120000000002</v>
      </c>
      <c r="HL34" s="2101">
        <v>53.871431818181811</v>
      </c>
      <c r="HM34" s="2101">
        <v>54.50116315789473</v>
      </c>
      <c r="HN34" s="2116">
        <v>55.863938888888896</v>
      </c>
      <c r="HO34" s="2116">
        <v>56.340524999999992</v>
      </c>
      <c r="HP34" s="2116">
        <v>56.701679999999996</v>
      </c>
      <c r="HQ34" s="2116">
        <v>57.685720000000003</v>
      </c>
      <c r="HR34" s="2116">
        <v>58.326227272727266</v>
      </c>
      <c r="HS34" s="2116">
        <v>59.671518181818172</v>
      </c>
      <c r="HT34" s="2116">
        <v>59.496199999999995</v>
      </c>
      <c r="HU34" s="2116">
        <v>59.12655909090909</v>
      </c>
      <c r="HV34" s="2116">
        <v>59.143747619047623</v>
      </c>
      <c r="HW34" s="2116">
        <v>58.563089473684208</v>
      </c>
      <c r="HX34" s="2116">
        <v>58.391460869565215</v>
      </c>
      <c r="HY34" s="2116">
        <v>59.713247368421051</v>
      </c>
      <c r="HZ34" s="2116">
        <v>59.802616666666673</v>
      </c>
      <c r="IA34" s="2116">
        <v>58.849754545454545</v>
      </c>
      <c r="IB34" s="2116">
        <v>57.041957142857157</v>
      </c>
      <c r="IC34" s="2116">
        <v>54.499061904761916</v>
      </c>
      <c r="ID34" s="2116">
        <v>55.429168181818184</v>
      </c>
      <c r="IE34" s="2116">
        <v>54.995947619047605</v>
      </c>
    </row>
    <row r="35" spans="1:239" ht="21" customHeight="1" x14ac:dyDescent="0.3">
      <c r="A35" s="2100" t="s">
        <v>3624</v>
      </c>
      <c r="B35" s="2101">
        <v>26.988</v>
      </c>
      <c r="C35" s="2101">
        <v>26.56</v>
      </c>
      <c r="D35" s="2101">
        <v>27.893154545454539</v>
      </c>
      <c r="E35" s="2101">
        <v>28.911529999999992</v>
      </c>
      <c r="F35" s="2101">
        <v>29.871547826086953</v>
      </c>
      <c r="G35" s="2101">
        <v>29.293201428571429</v>
      </c>
      <c r="H35" s="2101">
        <v>29.332744999999999</v>
      </c>
      <c r="I35" s="2101">
        <v>29.332999999999998</v>
      </c>
      <c r="J35" s="2101">
        <v>29.795999999999999</v>
      </c>
      <c r="K35" s="2101">
        <v>30.186250000000001</v>
      </c>
      <c r="L35" s="2101">
        <v>30.849</v>
      </c>
      <c r="M35" s="2101">
        <v>30.256</v>
      </c>
      <c r="N35" s="2101">
        <v>30.021699999999999</v>
      </c>
      <c r="O35" s="2101">
        <v>30.023</v>
      </c>
      <c r="P35" s="2101">
        <v>32.133000000000003</v>
      </c>
      <c r="Q35" s="2101">
        <v>33.326000000000001</v>
      </c>
      <c r="R35" s="2101">
        <v>33.813000000000002</v>
      </c>
      <c r="S35" s="2101">
        <v>32.808999999999997</v>
      </c>
      <c r="T35" s="2101">
        <v>32.93</v>
      </c>
      <c r="U35" s="2101">
        <v>33.767000000000003</v>
      </c>
      <c r="V35" s="2101">
        <v>33.417999999999999</v>
      </c>
      <c r="W35" s="2101">
        <v>33.418999999999997</v>
      </c>
      <c r="X35" s="2101">
        <v>33.226999999999997</v>
      </c>
      <c r="Y35" s="2101">
        <v>32.749000000000002</v>
      </c>
      <c r="Z35" s="2101">
        <v>32.326000000000001</v>
      </c>
      <c r="AA35" s="2101">
        <v>32.841000000000001</v>
      </c>
      <c r="AB35" s="2101">
        <v>33.851999999999997</v>
      </c>
      <c r="AC35" s="2101">
        <v>34.515999999999998</v>
      </c>
      <c r="AD35" s="2101">
        <v>35.011000000000003</v>
      </c>
      <c r="AE35" s="2101">
        <v>34.917999999999999</v>
      </c>
      <c r="AF35" s="2101">
        <v>35.198999999999998</v>
      </c>
      <c r="AG35" s="2101">
        <v>36.01</v>
      </c>
      <c r="AH35" s="2101">
        <v>37.374000000000002</v>
      </c>
      <c r="AI35" s="2101">
        <v>38.311</v>
      </c>
      <c r="AJ35" s="2101">
        <v>37.639000000000003</v>
      </c>
      <c r="AK35" s="2101">
        <v>38.488</v>
      </c>
      <c r="AL35" s="2101">
        <v>37.937100000000001</v>
      </c>
      <c r="AM35" s="2101">
        <v>37.3324</v>
      </c>
      <c r="AN35" s="2101">
        <v>35.9617</v>
      </c>
      <c r="AO35" s="2101">
        <v>35.831400000000002</v>
      </c>
      <c r="AP35" s="2101">
        <v>36.8018</v>
      </c>
      <c r="AQ35" s="2101">
        <v>36.947200000000002</v>
      </c>
      <c r="AR35" s="2101">
        <v>36.759</v>
      </c>
      <c r="AS35" s="2101">
        <v>36.128300000000003</v>
      </c>
      <c r="AT35" s="2101">
        <v>36.570300000000003</v>
      </c>
      <c r="AU35" s="2101">
        <v>37.427500000000002</v>
      </c>
      <c r="AV35" s="2101">
        <v>36.978200000000001</v>
      </c>
      <c r="AW35" s="2101">
        <v>37.3033</v>
      </c>
      <c r="AX35" s="2101">
        <v>38.146900000000002</v>
      </c>
      <c r="AY35" s="2101">
        <v>39.7316</v>
      </c>
      <c r="AZ35" s="2101">
        <v>39.474299999999999</v>
      </c>
      <c r="BA35" s="2101">
        <v>40.032299999999999</v>
      </c>
      <c r="BB35" s="2101">
        <v>41.585099999999997</v>
      </c>
      <c r="BC35" s="2101">
        <v>42.183900000000001</v>
      </c>
      <c r="BD35" s="2101">
        <v>42.297400000000003</v>
      </c>
      <c r="BE35" s="2101">
        <v>43.722000000000001</v>
      </c>
      <c r="BF35" s="2101">
        <v>45.226199999999999</v>
      </c>
      <c r="BG35" s="2101">
        <v>44.5914</v>
      </c>
      <c r="BH35" s="2101">
        <v>44.027700000000003</v>
      </c>
      <c r="BI35" s="2101">
        <v>43.876100000000001</v>
      </c>
      <c r="BJ35" s="2101">
        <v>44.061399999999999</v>
      </c>
      <c r="BK35" s="2101">
        <v>42.864899999999999</v>
      </c>
      <c r="BL35" s="2101">
        <v>42.908000000000001</v>
      </c>
      <c r="BM35" s="2101">
        <v>43.735300000000002</v>
      </c>
      <c r="BN35" s="2101">
        <v>42.918399999999998</v>
      </c>
      <c r="BO35" s="2101">
        <v>43.683599999999998</v>
      </c>
      <c r="BP35" s="2101">
        <v>44.004899999999999</v>
      </c>
      <c r="BQ35" s="2101">
        <v>45.140999999999998</v>
      </c>
      <c r="BR35" s="2101">
        <v>43.5959</v>
      </c>
      <c r="BS35" s="2101">
        <v>42.938000000000002</v>
      </c>
      <c r="BT35" s="2101">
        <v>42.346400000000003</v>
      </c>
      <c r="BU35" s="2101">
        <v>42.311100000000003</v>
      </c>
      <c r="BV35" s="2101">
        <v>41.720599999999997</v>
      </c>
      <c r="BW35" s="2101">
        <v>43.08</v>
      </c>
      <c r="BX35" s="2101">
        <v>43.280200000000001</v>
      </c>
      <c r="BY35" s="2101">
        <v>43.126800000000003</v>
      </c>
      <c r="BZ35" s="2101">
        <v>42.257300000000001</v>
      </c>
      <c r="CA35" s="2101">
        <v>42.547600000000003</v>
      </c>
      <c r="CB35" s="2101">
        <v>41.288400000000003</v>
      </c>
      <c r="CC35" s="2101">
        <v>41.592799999999997</v>
      </c>
      <c r="CD35" s="2101">
        <v>44.098999999999997</v>
      </c>
      <c r="CE35" s="2101">
        <v>43.933900000000001</v>
      </c>
      <c r="CF35" s="2101">
        <v>43.467500000000001</v>
      </c>
      <c r="CG35" s="2101">
        <v>45.121200000000002</v>
      </c>
      <c r="CH35" s="2101">
        <v>45.264800000000001</v>
      </c>
      <c r="CI35" s="2101">
        <v>46.021804999999993</v>
      </c>
      <c r="CJ35" s="2101">
        <v>46.389254545454556</v>
      </c>
      <c r="CK35" s="2101">
        <v>46.219386956521745</v>
      </c>
      <c r="CL35" s="2101">
        <v>46.508844999999994</v>
      </c>
      <c r="CM35" s="2101">
        <v>46.451747619047616</v>
      </c>
      <c r="CN35" s="2101">
        <v>46.273659090909085</v>
      </c>
      <c r="CO35" s="2101">
        <v>45.969035000000005</v>
      </c>
      <c r="CP35" s="2101">
        <v>41.761000000000003</v>
      </c>
      <c r="CQ35" s="2101">
        <v>40.788937688107772</v>
      </c>
      <c r="CR35" s="2101">
        <v>40.353235643284414</v>
      </c>
      <c r="CS35" s="2101">
        <v>40.898157033266315</v>
      </c>
      <c r="CT35" s="2101">
        <v>42.381500572960199</v>
      </c>
      <c r="CU35" s="2101">
        <v>42.029289971006563</v>
      </c>
      <c r="CV35" s="2101">
        <v>41.376235680734169</v>
      </c>
      <c r="CW35" s="2101">
        <v>41.382492427934586</v>
      </c>
      <c r="CX35" s="2101">
        <v>41.454518391591272</v>
      </c>
      <c r="CY35" s="2101">
        <v>41.653467054852328</v>
      </c>
      <c r="CZ35" s="2101">
        <v>41.62362382545107</v>
      </c>
      <c r="DA35" s="2101">
        <v>40.920233868964353</v>
      </c>
      <c r="DB35" s="2101">
        <v>41.322000000000003</v>
      </c>
      <c r="DC35" s="2101">
        <v>41.295400092087753</v>
      </c>
      <c r="DD35" s="2101">
        <v>41.190157325024842</v>
      </c>
      <c r="DE35" s="2101">
        <v>40.171026975144891</v>
      </c>
      <c r="DF35" s="2101">
        <v>40.513264656413895</v>
      </c>
      <c r="DG35" s="2101">
        <v>40.215295007276538</v>
      </c>
      <c r="DH35" s="2101">
        <v>39.430396342392854</v>
      </c>
      <c r="DI35" s="2101">
        <v>38.731369771281429</v>
      </c>
      <c r="DJ35" s="2101">
        <v>39.324573475240669</v>
      </c>
      <c r="DK35" s="2101">
        <v>39.262034004392312</v>
      </c>
      <c r="DL35" s="2101">
        <v>39.130394517650693</v>
      </c>
      <c r="DM35" s="2101">
        <v>38.469562545023344</v>
      </c>
      <c r="DN35" s="2101">
        <v>38.816736706118711</v>
      </c>
      <c r="DO35" s="2101">
        <v>38.953894707309182</v>
      </c>
      <c r="DP35" s="2101">
        <v>38.853427035586158</v>
      </c>
      <c r="DQ35" s="2101">
        <v>39.746504392379592</v>
      </c>
      <c r="DR35" s="2101">
        <v>40.567579824156667</v>
      </c>
      <c r="DS35" s="2101">
        <v>40.48995420486964</v>
      </c>
      <c r="DT35" s="2101">
        <v>40.874716756091793</v>
      </c>
      <c r="DU35" s="2101">
        <v>41.070415856300805</v>
      </c>
      <c r="DV35" s="2101">
        <v>41.243199117533813</v>
      </c>
      <c r="DW35" s="2101">
        <v>40.609226301103234</v>
      </c>
      <c r="DX35" s="2101">
        <v>40.88262855513814</v>
      </c>
      <c r="DY35" s="2101">
        <v>40.834681363313365</v>
      </c>
      <c r="DZ35" s="2101">
        <v>41.330157811438049</v>
      </c>
      <c r="EA35" s="2101">
        <v>41.13710754342079</v>
      </c>
      <c r="EB35" s="2101">
        <v>41.582836676494189</v>
      </c>
      <c r="EC35" s="2101">
        <v>41.693499965664742</v>
      </c>
      <c r="ED35" s="2101">
        <v>41.949048926622815</v>
      </c>
      <c r="EE35" s="2101">
        <v>41.637729421964714</v>
      </c>
      <c r="EF35" s="2101">
        <v>41.97991694485237</v>
      </c>
      <c r="EG35" s="2101">
        <v>41.755562255745602</v>
      </c>
      <c r="EH35" s="2101">
        <v>41.839638913033951</v>
      </c>
      <c r="EI35" s="2101">
        <v>42.136577356869346</v>
      </c>
      <c r="EJ35" s="2101">
        <v>42.108483090364707</v>
      </c>
      <c r="EK35" s="2101">
        <v>41.945176383325538</v>
      </c>
      <c r="EL35" s="2101">
        <v>41.703571540941233</v>
      </c>
      <c r="EM35" s="2101">
        <v>41.596919425794077</v>
      </c>
      <c r="EN35" s="2101">
        <v>41.226916909619192</v>
      </c>
      <c r="EO35" s="2101">
        <v>40.704755216096331</v>
      </c>
      <c r="EP35" s="2101">
        <v>40.302599408758461</v>
      </c>
      <c r="EQ35" s="2101">
        <v>39.777140056003319</v>
      </c>
      <c r="ER35" s="2101">
        <v>39.401533869309958</v>
      </c>
      <c r="ES35" s="2101">
        <v>37.968228883836296</v>
      </c>
      <c r="ET35" s="2101">
        <v>37.947652667686661</v>
      </c>
      <c r="EU35" s="2101">
        <v>38.980029326587143</v>
      </c>
      <c r="EV35" s="2101">
        <v>39.550600000000003</v>
      </c>
      <c r="EW35" s="2101">
        <v>39.687854999999999</v>
      </c>
      <c r="EX35" s="2101">
        <v>40.008099999999999</v>
      </c>
      <c r="EY35" s="2101">
        <v>39.593060869565214</v>
      </c>
      <c r="EZ35" s="2101">
        <v>40.040976190476194</v>
      </c>
      <c r="FA35" s="2101">
        <v>40.3524200680272</v>
      </c>
      <c r="FB35" s="2101">
        <v>40.687945129870123</v>
      </c>
      <c r="FC35" s="2101">
        <v>39.50540526315789</v>
      </c>
      <c r="FD35" s="2101">
        <v>39.860745454545459</v>
      </c>
      <c r="FE35" s="2101">
        <v>39.828249999999997</v>
      </c>
      <c r="FF35" s="2101">
        <v>40.423894736842108</v>
      </c>
      <c r="FG35" s="2101">
        <v>40.289445454545458</v>
      </c>
      <c r="FH35" s="2101">
        <v>40.686095000000009</v>
      </c>
      <c r="FI35" s="2101">
        <v>40.712061538461541</v>
      </c>
      <c r="FJ35" s="2101">
        <v>40.765509090909092</v>
      </c>
      <c r="FK35" s="2101">
        <v>40.307504999999999</v>
      </c>
      <c r="FL35" s="2101">
        <v>40.57914090909091</v>
      </c>
      <c r="FM35" s="2101">
        <v>40.598633333333339</v>
      </c>
      <c r="FN35" s="2101">
        <v>40.180947619047622</v>
      </c>
      <c r="FO35" s="2101">
        <v>39.500204761904762</v>
      </c>
      <c r="FP35" s="2101">
        <v>38.759268181818179</v>
      </c>
      <c r="FQ35" s="2101">
        <v>38.973895238095238</v>
      </c>
      <c r="FR35" s="2101">
        <v>38.813847058823534</v>
      </c>
      <c r="FS35" s="2101">
        <v>38.767168181818185</v>
      </c>
      <c r="FT35" s="2101">
        <v>38.730019999999996</v>
      </c>
      <c r="FU35" s="2101">
        <v>39.34825</v>
      </c>
      <c r="FV35" s="2101">
        <v>39.821795238095241</v>
      </c>
      <c r="FW35" s="2101">
        <v>40.259238095238096</v>
      </c>
      <c r="FX35" s="2101">
        <v>40.203917391304351</v>
      </c>
      <c r="FY35" s="2101">
        <v>40.508499999999991</v>
      </c>
      <c r="FZ35" s="2101">
        <v>40.756496336996342</v>
      </c>
      <c r="GA35" s="2101">
        <v>40.882364999999993</v>
      </c>
      <c r="GB35" s="2101">
        <v>40.940674999999999</v>
      </c>
      <c r="GC35" s="2101">
        <v>41.277455555555555</v>
      </c>
      <c r="GD35" s="2101">
        <v>41.254547058823533</v>
      </c>
      <c r="GE35" s="2101">
        <v>41.667657142857152</v>
      </c>
      <c r="GF35" s="2101">
        <v>42.121266666666671</v>
      </c>
      <c r="GG35" s="2101">
        <v>41.49459090909091</v>
      </c>
      <c r="GH35" s="2101">
        <v>40.914809523809531</v>
      </c>
      <c r="GI35" s="2101">
        <v>40.783409090909089</v>
      </c>
      <c r="GJ35" s="2101">
        <v>40.337613636363635</v>
      </c>
      <c r="GK35" s="2101">
        <v>40.551478947368423</v>
      </c>
      <c r="GL35" s="2101">
        <v>40.203143478260877</v>
      </c>
      <c r="GM35" s="2101">
        <v>39.782210000000006</v>
      </c>
      <c r="GN35" s="2101">
        <v>39.626194999999989</v>
      </c>
      <c r="GO35" s="2101">
        <v>39.659135000000006</v>
      </c>
      <c r="GP35" s="2101">
        <v>39.390205555555561</v>
      </c>
      <c r="GQ35" s="2101">
        <v>39.669147368421051</v>
      </c>
      <c r="GR35" s="2101">
        <v>39.746827272727273</v>
      </c>
      <c r="GS35" s="2101">
        <v>39.91729545454546</v>
      </c>
      <c r="GT35" s="2101">
        <v>40.728810526315797</v>
      </c>
      <c r="GU35" s="2101">
        <v>40.920263636363643</v>
      </c>
      <c r="GV35" s="2101">
        <v>40.533550000000012</v>
      </c>
      <c r="GW35" s="2101">
        <v>40.442842105263161</v>
      </c>
      <c r="GX35" s="2101">
        <v>40.688254849498328</v>
      </c>
      <c r="GY35" s="2101">
        <v>40.824878947368425</v>
      </c>
      <c r="GZ35" s="2101">
        <v>41.067850000000007</v>
      </c>
      <c r="HA35" s="2101">
        <v>41.088961904761895</v>
      </c>
      <c r="HB35" s="2101">
        <v>41.070999999999998</v>
      </c>
      <c r="HC35" s="2102">
        <v>43.012465000000006</v>
      </c>
      <c r="HD35" s="2101">
        <v>43.728445454545458</v>
      </c>
      <c r="HE35" s="2101">
        <v>44.163089999999997</v>
      </c>
      <c r="HF35" s="2102">
        <v>45.5407288961039</v>
      </c>
      <c r="HG35" s="2101">
        <v>46.406126086956512</v>
      </c>
      <c r="HH35" s="2101">
        <v>47.631790476190474</v>
      </c>
      <c r="HI35" s="2101">
        <v>47.586549999999995</v>
      </c>
      <c r="HJ35" s="2101">
        <v>47.548813636363633</v>
      </c>
      <c r="HK35" s="2101">
        <v>47.884744999999995</v>
      </c>
      <c r="HL35" s="2101">
        <v>48.803122727272722</v>
      </c>
      <c r="HM35" s="2101">
        <v>48.688000000000002</v>
      </c>
      <c r="HN35" s="2116">
        <v>48.712422222222216</v>
      </c>
      <c r="HO35" s="2116">
        <v>48.445180000000008</v>
      </c>
      <c r="HP35" s="2116">
        <v>48.959869999999995</v>
      </c>
      <c r="HQ35" s="2116">
        <v>49.782754999999995</v>
      </c>
      <c r="HR35" s="2116">
        <v>50.100777272727278</v>
      </c>
      <c r="HS35" s="2116">
        <v>51.124031818181827</v>
      </c>
      <c r="HT35" s="2116">
        <v>50.77405000000001</v>
      </c>
      <c r="HU35" s="2116">
        <v>50.699045454545448</v>
      </c>
      <c r="HV35" s="2116">
        <v>50.179238095238091</v>
      </c>
      <c r="HW35" s="2116">
        <v>49.670757894736838</v>
      </c>
      <c r="HX35" s="2116">
        <v>49.637226086956517</v>
      </c>
      <c r="HY35" s="2116">
        <v>49.885742105263169</v>
      </c>
      <c r="HZ35" s="2116">
        <v>50.117300000000007</v>
      </c>
      <c r="IA35" s="2116">
        <v>49.251922727272721</v>
      </c>
      <c r="IB35" s="2116">
        <v>47.719299999999997</v>
      </c>
      <c r="IC35" s="2116">
        <v>46.345885714285721</v>
      </c>
      <c r="ID35" s="2116">
        <v>47.558536363636364</v>
      </c>
      <c r="IE35" s="2116">
        <v>46.784509523809525</v>
      </c>
    </row>
    <row r="36" spans="1:239" ht="9" customHeight="1" thickBot="1" x14ac:dyDescent="0.35">
      <c r="A36" s="2105"/>
      <c r="B36" s="2106"/>
      <c r="C36" s="2106"/>
      <c r="D36" s="2107"/>
      <c r="E36" s="2107"/>
      <c r="F36" s="2107"/>
      <c r="G36" s="2106"/>
      <c r="H36" s="2107"/>
      <c r="I36" s="2107"/>
      <c r="J36" s="2107"/>
      <c r="K36" s="2107"/>
      <c r="L36" s="2107"/>
      <c r="M36" s="2107"/>
      <c r="N36" s="2107"/>
      <c r="O36" s="2107"/>
      <c r="P36" s="2107"/>
      <c r="Q36" s="2107"/>
      <c r="R36" s="2107"/>
      <c r="S36" s="2107"/>
      <c r="T36" s="2107"/>
      <c r="U36" s="2107"/>
      <c r="V36" s="2107"/>
      <c r="W36" s="2107"/>
      <c r="X36" s="2107"/>
      <c r="Y36" s="2107"/>
      <c r="Z36" s="2107"/>
      <c r="AA36" s="2107"/>
      <c r="AB36" s="2107"/>
      <c r="AC36" s="2107"/>
      <c r="AD36" s="2107"/>
      <c r="AE36" s="2107"/>
      <c r="AF36" s="2107"/>
      <c r="AG36" s="2107"/>
      <c r="AH36" s="2107"/>
      <c r="AI36" s="2107"/>
      <c r="AJ36" s="2107"/>
      <c r="AK36" s="2107"/>
      <c r="AL36" s="2107"/>
      <c r="AM36" s="2107"/>
      <c r="AN36" s="2107"/>
      <c r="AO36" s="2107"/>
      <c r="AP36" s="2107"/>
      <c r="AQ36" s="2107"/>
      <c r="AR36" s="2107"/>
      <c r="AS36" s="2107"/>
      <c r="AT36" s="2107"/>
      <c r="AU36" s="2106"/>
      <c r="AV36" s="2106"/>
      <c r="AW36" s="2106"/>
      <c r="AX36" s="2106"/>
      <c r="AY36" s="2106"/>
      <c r="AZ36" s="2106"/>
      <c r="BA36" s="2106"/>
      <c r="BB36" s="2106"/>
      <c r="BC36" s="2106"/>
      <c r="BD36" s="2106"/>
      <c r="BE36" s="2106"/>
      <c r="BF36" s="2106"/>
      <c r="BG36" s="2106"/>
      <c r="BH36" s="2106"/>
      <c r="BI36" s="2117"/>
      <c r="BJ36" s="2106"/>
      <c r="BK36" s="2106"/>
      <c r="BL36" s="2106"/>
      <c r="BM36" s="2107"/>
      <c r="BN36" s="2107"/>
      <c r="BO36" s="2107"/>
      <c r="BP36" s="2107"/>
      <c r="BQ36" s="2107"/>
      <c r="BR36" s="2107"/>
      <c r="BS36" s="2107"/>
      <c r="BT36" s="2107"/>
      <c r="BU36" s="2107"/>
      <c r="BV36" s="2107"/>
      <c r="BW36" s="2107"/>
      <c r="BX36" s="2107"/>
      <c r="BY36" s="2107"/>
      <c r="BZ36" s="2107"/>
      <c r="CA36" s="2107"/>
      <c r="CB36" s="2107"/>
      <c r="CC36" s="2107"/>
      <c r="CD36" s="2107"/>
      <c r="CE36" s="2107"/>
      <c r="CF36" s="2107"/>
      <c r="CG36" s="2107"/>
      <c r="CH36" s="2107"/>
      <c r="CI36" s="2107"/>
      <c r="CJ36" s="2107"/>
      <c r="CK36" s="2107"/>
      <c r="CL36" s="2107"/>
      <c r="CM36" s="2107"/>
      <c r="CN36" s="2107"/>
      <c r="CO36" s="2107"/>
      <c r="CP36" s="2107"/>
      <c r="CQ36" s="2107"/>
      <c r="CR36" s="2107"/>
      <c r="CS36" s="2107"/>
      <c r="CT36" s="2107"/>
      <c r="CU36" s="2107"/>
      <c r="CV36" s="2107"/>
      <c r="CW36" s="2107"/>
      <c r="CX36" s="2107"/>
      <c r="CY36" s="2107"/>
      <c r="CZ36" s="2107"/>
      <c r="DA36" s="2107"/>
      <c r="DB36" s="2107"/>
      <c r="DC36" s="2107"/>
      <c r="DD36" s="2107"/>
      <c r="DE36" s="2107"/>
      <c r="DF36" s="2107"/>
      <c r="DG36" s="2107"/>
      <c r="DH36" s="2107"/>
      <c r="DI36" s="2107"/>
      <c r="DJ36" s="2107"/>
      <c r="DK36" s="2107"/>
      <c r="DL36" s="2107"/>
      <c r="DM36" s="2107"/>
      <c r="DN36" s="2107"/>
      <c r="DO36" s="2107"/>
      <c r="DP36" s="2107"/>
      <c r="DQ36" s="2107"/>
      <c r="DR36" s="2107"/>
      <c r="DS36" s="2107"/>
      <c r="DT36" s="2107"/>
      <c r="DU36" s="2107"/>
      <c r="DV36" s="2107"/>
      <c r="DW36" s="2107"/>
      <c r="DX36" s="2107"/>
      <c r="DY36" s="2107"/>
      <c r="DZ36" s="2107"/>
      <c r="EA36" s="2107"/>
      <c r="EB36" s="2107"/>
      <c r="EC36" s="2107"/>
      <c r="ED36" s="2107"/>
      <c r="EE36" s="2107"/>
      <c r="EF36" s="2107"/>
      <c r="EG36" s="2107"/>
      <c r="EH36" s="2107"/>
      <c r="EI36" s="2107"/>
      <c r="EJ36" s="2107"/>
      <c r="EK36" s="2107"/>
      <c r="EL36" s="2107"/>
      <c r="EM36" s="2107"/>
      <c r="EN36" s="2107"/>
      <c r="EO36" s="2107"/>
      <c r="EP36" s="2107"/>
      <c r="EQ36" s="2107"/>
      <c r="ER36" s="2107"/>
      <c r="ES36" s="2107"/>
      <c r="ET36" s="2107"/>
      <c r="EU36" s="2107"/>
      <c r="EV36" s="2107"/>
      <c r="EW36" s="2107"/>
      <c r="EX36" s="2107"/>
      <c r="EY36" s="2107"/>
      <c r="EZ36" s="2107"/>
      <c r="FA36" s="2107"/>
      <c r="FB36" s="2107"/>
      <c r="FC36" s="2107"/>
      <c r="FD36" s="2107"/>
      <c r="FE36" s="2107"/>
      <c r="FF36" s="2107"/>
      <c r="FG36" s="2107"/>
      <c r="FH36" s="2107"/>
      <c r="FI36" s="2107"/>
      <c r="FJ36" s="2107"/>
      <c r="FK36" s="2107"/>
      <c r="FL36" s="2107"/>
      <c r="FM36" s="2107"/>
      <c r="FN36" s="2107"/>
      <c r="FO36" s="2107"/>
      <c r="FP36" s="2107"/>
      <c r="FQ36" s="2107"/>
      <c r="FR36" s="2107"/>
      <c r="FS36" s="2107"/>
      <c r="FT36" s="2107"/>
      <c r="FU36" s="2107"/>
      <c r="FV36" s="2107"/>
      <c r="FW36" s="2107"/>
      <c r="FX36" s="2107"/>
      <c r="FY36" s="2107"/>
      <c r="FZ36" s="2107"/>
      <c r="GA36" s="2107"/>
      <c r="GB36" s="2107"/>
      <c r="GC36" s="2107"/>
      <c r="GD36" s="2107"/>
      <c r="GE36" s="2107"/>
      <c r="GF36" s="2107"/>
      <c r="GG36" s="2107"/>
      <c r="GH36" s="2107"/>
      <c r="GI36" s="2107"/>
      <c r="GJ36" s="2107"/>
      <c r="GK36" s="2107"/>
      <c r="GL36" s="2107"/>
      <c r="GM36" s="2107"/>
      <c r="GN36" s="2107"/>
      <c r="GO36" s="2107"/>
      <c r="GP36" s="2107"/>
      <c r="GQ36" s="2107"/>
      <c r="GR36" s="2107"/>
      <c r="GS36" s="2107"/>
      <c r="GT36" s="2107"/>
      <c r="GU36" s="2107"/>
      <c r="GV36" s="2107"/>
      <c r="GW36" s="2107"/>
      <c r="GX36" s="2107"/>
      <c r="GY36" s="2107"/>
      <c r="GZ36" s="2107"/>
      <c r="HA36" s="2107"/>
      <c r="HB36" s="2107"/>
      <c r="HC36" s="2108"/>
      <c r="HD36" s="2107"/>
      <c r="HE36" s="2107"/>
      <c r="HF36" s="2108"/>
      <c r="HG36" s="2107"/>
      <c r="HH36" s="2107"/>
      <c r="HI36" s="2107"/>
      <c r="HJ36" s="2107"/>
      <c r="HK36" s="2107"/>
      <c r="HL36" s="2107"/>
      <c r="HM36" s="2107"/>
      <c r="HN36" s="2118"/>
      <c r="HO36" s="2118"/>
      <c r="HP36" s="2118"/>
      <c r="HQ36" s="2118"/>
      <c r="HR36" s="2118"/>
      <c r="HS36" s="2118"/>
      <c r="HT36" s="2118"/>
      <c r="HU36" s="2118"/>
      <c r="HV36" s="2118"/>
      <c r="HW36" s="2118"/>
      <c r="HX36" s="2118"/>
      <c r="HY36" s="2118"/>
      <c r="HZ36" s="2118"/>
      <c r="IA36" s="2118"/>
      <c r="IB36" s="2118"/>
      <c r="IC36" s="2118"/>
      <c r="ID36" s="2118"/>
      <c r="IE36" s="2118"/>
    </row>
    <row r="37" spans="1:239" s="2113" customFormat="1" ht="18.95" customHeight="1" thickTop="1" x14ac:dyDescent="0.3">
      <c r="A37" s="2109" t="s">
        <v>4950</v>
      </c>
      <c r="B37" s="2110"/>
      <c r="C37" s="2110"/>
      <c r="D37" s="2110"/>
      <c r="E37" s="2110"/>
      <c r="F37" s="2110"/>
      <c r="G37" s="2110"/>
      <c r="H37" s="2110"/>
      <c r="I37" s="2110"/>
      <c r="J37" s="2110"/>
      <c r="K37" s="2110"/>
      <c r="L37" s="2110"/>
      <c r="M37" s="2110"/>
      <c r="N37" s="2110"/>
      <c r="O37" s="2110"/>
      <c r="P37" s="2110"/>
      <c r="Q37" s="2110"/>
      <c r="R37" s="2110"/>
      <c r="S37" s="2110"/>
      <c r="T37" s="2110"/>
      <c r="U37" s="2110"/>
      <c r="V37" s="2110"/>
      <c r="W37" s="2110"/>
      <c r="X37" s="2110"/>
      <c r="Y37" s="2110"/>
      <c r="Z37" s="2110"/>
      <c r="AA37" s="2110"/>
      <c r="AB37" s="2110"/>
      <c r="AC37" s="2110"/>
      <c r="AD37" s="2110"/>
      <c r="AE37" s="2110"/>
      <c r="AF37" s="2110"/>
      <c r="AG37" s="2110"/>
      <c r="AH37" s="2110"/>
      <c r="AI37" s="2110"/>
      <c r="AJ37" s="2110"/>
      <c r="AK37" s="2110"/>
      <c r="AL37" s="2110"/>
      <c r="AM37" s="2110"/>
      <c r="AN37" s="2110"/>
      <c r="AO37" s="2110"/>
      <c r="AP37" s="2110"/>
      <c r="AQ37" s="2110"/>
      <c r="AR37" s="2110"/>
      <c r="AS37" s="2110"/>
      <c r="AT37" s="2110"/>
      <c r="AU37" s="2110"/>
      <c r="AV37" s="2110"/>
      <c r="AW37" s="2110"/>
      <c r="AX37" s="2110"/>
      <c r="AY37" s="2110"/>
      <c r="AZ37" s="2110"/>
      <c r="BA37" s="2110"/>
      <c r="BB37" s="2110"/>
      <c r="BC37" s="2110"/>
      <c r="BD37" s="2110"/>
      <c r="BE37" s="2110"/>
      <c r="BF37" s="2110"/>
      <c r="BG37" s="2110"/>
      <c r="BH37" s="2110"/>
      <c r="BI37" s="2110"/>
      <c r="BJ37" s="2110"/>
      <c r="BK37" s="2110"/>
      <c r="BL37" s="2110"/>
      <c r="BM37" s="2110"/>
      <c r="BN37" s="2110"/>
      <c r="BO37" s="2110"/>
      <c r="BP37" s="2110"/>
      <c r="BQ37" s="2110"/>
      <c r="BR37" s="2110"/>
      <c r="BS37" s="2110"/>
      <c r="BT37" s="2110"/>
      <c r="BU37" s="2110"/>
      <c r="BV37" s="2110"/>
      <c r="BW37" s="2110"/>
      <c r="BX37" s="2110"/>
      <c r="BY37" s="2110"/>
      <c r="BZ37" s="2110"/>
      <c r="CA37" s="2110"/>
      <c r="CB37" s="2110"/>
      <c r="CC37" s="2110"/>
      <c r="CD37" s="2110"/>
      <c r="CE37" s="2110"/>
      <c r="CF37" s="2110"/>
      <c r="CG37" s="2110"/>
      <c r="CH37" s="2110"/>
      <c r="CI37" s="2110"/>
      <c r="CJ37" s="2110"/>
      <c r="CK37" s="2110"/>
      <c r="CL37" s="2110"/>
      <c r="CM37" s="2110"/>
      <c r="CN37" s="2110"/>
      <c r="CO37" s="2110"/>
      <c r="CP37" s="2110"/>
      <c r="CQ37" s="2110"/>
      <c r="CR37" s="2110"/>
      <c r="CS37" s="2110"/>
      <c r="CT37" s="2110"/>
      <c r="CU37" s="2110"/>
      <c r="CV37" s="2110"/>
      <c r="CW37" s="2110"/>
      <c r="CX37" s="2110"/>
      <c r="CY37" s="2110"/>
      <c r="CZ37" s="2110"/>
      <c r="DA37" s="2110"/>
      <c r="DB37" s="2110"/>
      <c r="DC37" s="2110"/>
      <c r="DD37" s="2110"/>
      <c r="DE37" s="2110"/>
      <c r="DF37" s="2110"/>
      <c r="DG37" s="2110"/>
      <c r="DH37" s="2110"/>
      <c r="DI37" s="2110"/>
      <c r="DJ37" s="2110"/>
      <c r="DK37" s="2110"/>
      <c r="DL37" s="2110"/>
      <c r="DM37" s="2110"/>
      <c r="DN37" s="2110"/>
      <c r="DO37" s="2110"/>
      <c r="DP37" s="2110"/>
      <c r="DQ37" s="2110"/>
      <c r="DR37" s="2110"/>
      <c r="DS37" s="2110"/>
      <c r="DT37" s="2110"/>
      <c r="DU37" s="2110"/>
      <c r="DV37" s="2110"/>
      <c r="DW37" s="2110"/>
      <c r="DX37" s="2110"/>
      <c r="DY37" s="2110"/>
      <c r="DZ37" s="2110"/>
      <c r="EA37" s="2110"/>
      <c r="EB37" s="2110"/>
      <c r="EC37" s="2110"/>
      <c r="ED37" s="2110"/>
      <c r="EE37" s="2110"/>
      <c r="EF37" s="2110"/>
      <c r="EG37" s="2110"/>
      <c r="EH37" s="2110"/>
      <c r="EI37" s="2110"/>
      <c r="EJ37" s="2110"/>
      <c r="EK37" s="2110"/>
      <c r="EL37" s="2110"/>
      <c r="EM37" s="2110"/>
      <c r="EN37" s="2110"/>
      <c r="EO37" s="2110"/>
      <c r="EP37" s="2110"/>
      <c r="EQ37" s="2110"/>
      <c r="ER37" s="2110"/>
      <c r="ES37" s="2110"/>
      <c r="ET37" s="2110"/>
      <c r="EU37" s="2110"/>
      <c r="EV37" s="2110"/>
      <c r="EW37" s="2110"/>
      <c r="EX37" s="2110"/>
      <c r="EY37" s="2110"/>
      <c r="EZ37" s="2110"/>
      <c r="FA37" s="2110"/>
      <c r="FB37" s="2110"/>
      <c r="FC37" s="2110"/>
      <c r="FD37" s="2110"/>
      <c r="FE37" s="2110"/>
      <c r="FF37" s="2110"/>
      <c r="FG37" s="2110"/>
      <c r="FH37" s="2110"/>
      <c r="FI37" s="2110"/>
    </row>
    <row r="38" spans="1:239" s="2113" customFormat="1" ht="18.95" customHeight="1" x14ac:dyDescent="0.3">
      <c r="A38" s="2110" t="s">
        <v>3907</v>
      </c>
      <c r="B38" s="2110"/>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0"/>
      <c r="Y38" s="2110"/>
      <c r="Z38" s="2110"/>
      <c r="AA38" s="2110"/>
      <c r="AB38" s="2110"/>
      <c r="AC38" s="2110"/>
      <c r="AD38" s="2110"/>
      <c r="AE38" s="2110"/>
      <c r="AF38" s="2110"/>
      <c r="AG38" s="2110"/>
      <c r="AH38" s="2110"/>
      <c r="AI38" s="2110"/>
      <c r="AJ38" s="2110"/>
      <c r="AK38" s="2110"/>
      <c r="AL38" s="2110"/>
      <c r="AM38" s="2110"/>
      <c r="AN38" s="2110"/>
      <c r="AO38" s="2110"/>
      <c r="AP38" s="2110"/>
      <c r="AQ38" s="2110"/>
      <c r="AR38" s="2110"/>
      <c r="AS38" s="2110"/>
      <c r="AT38" s="2110"/>
      <c r="AU38" s="2110"/>
      <c r="AV38" s="2110"/>
      <c r="AW38" s="2110"/>
      <c r="AX38" s="2110"/>
      <c r="AY38" s="2110"/>
      <c r="AZ38" s="2110"/>
      <c r="BA38" s="2110"/>
      <c r="BB38" s="2110"/>
      <c r="BC38" s="2110"/>
      <c r="BD38" s="2110"/>
      <c r="BE38" s="2110"/>
      <c r="BF38" s="2110"/>
      <c r="BG38" s="2110"/>
      <c r="BH38" s="2110"/>
      <c r="BI38" s="2110"/>
      <c r="BJ38" s="2110"/>
      <c r="BK38" s="2110"/>
      <c r="BL38" s="2110"/>
      <c r="BM38" s="2110"/>
      <c r="BN38" s="2110"/>
      <c r="BO38" s="2110"/>
      <c r="BP38" s="2110"/>
      <c r="BQ38" s="2110"/>
      <c r="BR38" s="2110"/>
      <c r="BS38" s="2110"/>
      <c r="BT38" s="2110"/>
      <c r="BU38" s="2110"/>
      <c r="BV38" s="2110"/>
      <c r="BW38" s="2110"/>
      <c r="BX38" s="2110"/>
      <c r="BY38" s="2110"/>
      <c r="BZ38" s="2110"/>
      <c r="CA38" s="2110"/>
      <c r="CB38" s="2110"/>
      <c r="CC38" s="2110"/>
      <c r="CD38" s="2110"/>
      <c r="CE38" s="2110"/>
      <c r="CF38" s="2110"/>
      <c r="CG38" s="2110"/>
      <c r="CH38" s="2110"/>
      <c r="CI38" s="2110"/>
      <c r="CJ38" s="2110"/>
      <c r="CK38" s="2110"/>
      <c r="CL38" s="2110"/>
      <c r="CM38" s="2110"/>
      <c r="CN38" s="2110"/>
      <c r="CO38" s="2110"/>
      <c r="CP38" s="2110"/>
      <c r="CQ38" s="2110"/>
      <c r="CR38" s="2110"/>
      <c r="CS38" s="2110"/>
      <c r="CT38" s="2110"/>
      <c r="CU38" s="2110"/>
      <c r="CV38" s="2110"/>
      <c r="CW38" s="2110"/>
      <c r="CX38" s="2110"/>
      <c r="CY38" s="2110"/>
      <c r="CZ38" s="2110"/>
      <c r="DA38" s="2110"/>
      <c r="DB38" s="2110"/>
      <c r="DC38" s="2110"/>
      <c r="DD38" s="2110"/>
      <c r="DE38" s="2110"/>
      <c r="DF38" s="2110"/>
      <c r="DG38" s="2110"/>
      <c r="DH38" s="2110"/>
      <c r="DI38" s="2110"/>
      <c r="DJ38" s="2110"/>
      <c r="DK38" s="2110"/>
      <c r="DL38" s="2110"/>
      <c r="DM38" s="2110"/>
      <c r="DN38" s="2110"/>
      <c r="DO38" s="2110"/>
      <c r="DP38" s="2110"/>
      <c r="DQ38" s="2110"/>
      <c r="DR38" s="2110"/>
      <c r="DS38" s="2110"/>
      <c r="DT38" s="2110"/>
      <c r="DU38" s="2110"/>
      <c r="DV38" s="2110"/>
      <c r="DW38" s="2110"/>
      <c r="DX38" s="2110"/>
      <c r="DY38" s="2110"/>
      <c r="DZ38" s="2110"/>
      <c r="EA38" s="2110"/>
      <c r="EB38" s="2110"/>
      <c r="EC38" s="2110"/>
      <c r="ED38" s="2110"/>
      <c r="EE38" s="2110"/>
      <c r="EF38" s="2110"/>
      <c r="EG38" s="2110"/>
      <c r="EH38" s="2110"/>
      <c r="EI38" s="2110"/>
      <c r="EJ38" s="2110"/>
      <c r="EK38" s="2110"/>
      <c r="EL38" s="2110"/>
      <c r="EM38" s="2110"/>
      <c r="EN38" s="2110"/>
      <c r="EO38" s="2110"/>
      <c r="EP38" s="2110"/>
      <c r="EQ38" s="2110"/>
      <c r="ER38" s="2110"/>
      <c r="ES38" s="2110"/>
      <c r="ET38" s="2110"/>
      <c r="EU38" s="2110"/>
      <c r="EV38" s="2110"/>
      <c r="EW38" s="2110"/>
      <c r="EX38" s="2110"/>
      <c r="EY38" s="2110"/>
      <c r="EZ38" s="2110"/>
      <c r="FA38" s="2110"/>
      <c r="FB38" s="2110"/>
      <c r="FC38" s="2110"/>
      <c r="FD38" s="2110"/>
      <c r="FE38" s="2110"/>
      <c r="FF38" s="2110"/>
      <c r="FG38" s="2110"/>
      <c r="FH38" s="2110"/>
      <c r="FI38" s="2110"/>
    </row>
    <row r="39" spans="1:239" x14ac:dyDescent="0.3">
      <c r="B39" s="2095"/>
    </row>
    <row r="40" spans="1:239" x14ac:dyDescent="0.3">
      <c r="B40" s="2095"/>
    </row>
    <row r="41" spans="1:239" x14ac:dyDescent="0.3">
      <c r="B41" s="2095"/>
    </row>
    <row r="42" spans="1:239" x14ac:dyDescent="0.3">
      <c r="B42" s="2095"/>
    </row>
    <row r="43" spans="1:239" x14ac:dyDescent="0.3">
      <c r="B43" s="2095"/>
    </row>
    <row r="44" spans="1:239" x14ac:dyDescent="0.3">
      <c r="B44" s="2095"/>
    </row>
    <row r="45" spans="1:239" x14ac:dyDescent="0.3">
      <c r="B45" s="2095"/>
    </row>
    <row r="46" spans="1:239" x14ac:dyDescent="0.3">
      <c r="B46" s="2095"/>
    </row>
    <row r="47" spans="1:239" x14ac:dyDescent="0.3">
      <c r="B47" s="2095"/>
    </row>
    <row r="48" spans="1:239" x14ac:dyDescent="0.3">
      <c r="B48" s="2095"/>
    </row>
    <row r="49" spans="2:2" x14ac:dyDescent="0.3">
      <c r="B49" s="2095"/>
    </row>
    <row r="50" spans="2:2" x14ac:dyDescent="0.3">
      <c r="B50" s="2095"/>
    </row>
    <row r="51" spans="2:2" x14ac:dyDescent="0.3">
      <c r="B51" s="2095"/>
    </row>
    <row r="52" spans="2:2" x14ac:dyDescent="0.3">
      <c r="B52" s="2095"/>
    </row>
    <row r="53" spans="2:2" x14ac:dyDescent="0.3">
      <c r="B53" s="2095"/>
    </row>
    <row r="54" spans="2:2" x14ac:dyDescent="0.3">
      <c r="B54" s="2095"/>
    </row>
    <row r="55" spans="2:2" x14ac:dyDescent="0.3">
      <c r="B55" s="2095"/>
    </row>
    <row r="56" spans="2:2" x14ac:dyDescent="0.3">
      <c r="B56" s="2095"/>
    </row>
    <row r="57" spans="2:2" x14ac:dyDescent="0.3">
      <c r="B57" s="2095"/>
    </row>
    <row r="58" spans="2:2" x14ac:dyDescent="0.3">
      <c r="B58" s="2095"/>
    </row>
    <row r="59" spans="2:2" x14ac:dyDescent="0.3">
      <c r="B59" s="2095"/>
    </row>
    <row r="60" spans="2:2" x14ac:dyDescent="0.3">
      <c r="B60" s="2095"/>
    </row>
    <row r="61" spans="2:2" x14ac:dyDescent="0.3">
      <c r="B61" s="2095"/>
    </row>
    <row r="62" spans="2:2" x14ac:dyDescent="0.3">
      <c r="B62" s="2095"/>
    </row>
    <row r="63" spans="2:2" x14ac:dyDescent="0.3">
      <c r="B63" s="2095"/>
    </row>
    <row r="64" spans="2:2" x14ac:dyDescent="0.3">
      <c r="B64" s="2095"/>
    </row>
    <row r="65" spans="2:2" x14ac:dyDescent="0.3">
      <c r="B65" s="2095"/>
    </row>
    <row r="66" spans="2:2" x14ac:dyDescent="0.3">
      <c r="B66" s="2095"/>
    </row>
    <row r="67" spans="2:2" x14ac:dyDescent="0.3">
      <c r="B67" s="2095"/>
    </row>
    <row r="68" spans="2:2" x14ac:dyDescent="0.3">
      <c r="B68" s="2095"/>
    </row>
    <row r="69" spans="2:2" x14ac:dyDescent="0.3">
      <c r="B69" s="2095"/>
    </row>
    <row r="70" spans="2:2" x14ac:dyDescent="0.3">
      <c r="B70" s="2095"/>
    </row>
    <row r="71" spans="2:2" x14ac:dyDescent="0.3">
      <c r="B71" s="2095"/>
    </row>
    <row r="72" spans="2:2" x14ac:dyDescent="0.3">
      <c r="B72" s="2095"/>
    </row>
    <row r="73" spans="2:2" x14ac:dyDescent="0.3">
      <c r="B73" s="2095"/>
    </row>
    <row r="74" spans="2:2" x14ac:dyDescent="0.3">
      <c r="B74" s="2095"/>
    </row>
    <row r="75" spans="2:2" x14ac:dyDescent="0.3">
      <c r="B75" s="2095"/>
    </row>
    <row r="76" spans="2:2" x14ac:dyDescent="0.3">
      <c r="B76" s="2095"/>
    </row>
    <row r="77" spans="2:2" x14ac:dyDescent="0.3">
      <c r="B77" s="2095"/>
    </row>
    <row r="78" spans="2:2" x14ac:dyDescent="0.3">
      <c r="B78" s="2095"/>
    </row>
    <row r="79" spans="2:2" x14ac:dyDescent="0.3">
      <c r="B79" s="2095"/>
    </row>
    <row r="80" spans="2:2" x14ac:dyDescent="0.3">
      <c r="B80" s="2095"/>
    </row>
    <row r="81" spans="1:2" x14ac:dyDescent="0.3">
      <c r="B81" s="2095"/>
    </row>
    <row r="82" spans="1:2" x14ac:dyDescent="0.3">
      <c r="B82" s="2095"/>
    </row>
    <row r="83" spans="1:2" x14ac:dyDescent="0.3">
      <c r="B83" s="2095"/>
    </row>
    <row r="84" spans="1:2" x14ac:dyDescent="0.3">
      <c r="B84" s="2095"/>
    </row>
    <row r="85" spans="1:2" x14ac:dyDescent="0.3">
      <c r="B85" s="2095"/>
    </row>
    <row r="86" spans="1:2" x14ac:dyDescent="0.3">
      <c r="B86" s="2095"/>
    </row>
    <row r="87" spans="1:2" x14ac:dyDescent="0.3">
      <c r="B87" s="2095"/>
    </row>
    <row r="88" spans="1:2" x14ac:dyDescent="0.3">
      <c r="B88" s="2095"/>
    </row>
    <row r="89" spans="1:2" x14ac:dyDescent="0.3">
      <c r="B89" s="2095"/>
    </row>
    <row r="90" spans="1:2" x14ac:dyDescent="0.3">
      <c r="B90" s="2095"/>
    </row>
    <row r="91" spans="1:2" x14ac:dyDescent="0.3">
      <c r="B91" s="2095"/>
    </row>
    <row r="92" spans="1:2" x14ac:dyDescent="0.3">
      <c r="B92" s="2095"/>
    </row>
    <row r="93" spans="1:2" x14ac:dyDescent="0.3">
      <c r="B93" s="2095"/>
    </row>
    <row r="94" spans="1:2" x14ac:dyDescent="0.3">
      <c r="A94" s="2119"/>
      <c r="B94" s="2095"/>
    </row>
    <row r="95" spans="1:2" x14ac:dyDescent="0.3">
      <c r="B95" s="2095"/>
    </row>
    <row r="96" spans="1:2" x14ac:dyDescent="0.3">
      <c r="B96" s="2095"/>
    </row>
    <row r="97" spans="2:2" x14ac:dyDescent="0.3">
      <c r="B97" s="2095"/>
    </row>
    <row r="98" spans="2:2" x14ac:dyDescent="0.3">
      <c r="B98" s="2095"/>
    </row>
    <row r="99" spans="2:2" x14ac:dyDescent="0.3">
      <c r="B99" s="2095"/>
    </row>
    <row r="100" spans="2:2" x14ac:dyDescent="0.3">
      <c r="B100" s="2095"/>
    </row>
    <row r="101" spans="2:2" x14ac:dyDescent="0.3">
      <c r="B101" s="2095"/>
    </row>
    <row r="102" spans="2:2" x14ac:dyDescent="0.3">
      <c r="B102" s="2095"/>
    </row>
    <row r="103" spans="2:2" x14ac:dyDescent="0.3">
      <c r="B103" s="2095"/>
    </row>
    <row r="104" spans="2:2" x14ac:dyDescent="0.3">
      <c r="B104" s="2095"/>
    </row>
    <row r="105" spans="2:2" x14ac:dyDescent="0.3">
      <c r="B105" s="2095"/>
    </row>
    <row r="106" spans="2:2" x14ac:dyDescent="0.3">
      <c r="B106" s="2095"/>
    </row>
    <row r="107" spans="2:2" x14ac:dyDescent="0.3">
      <c r="B107" s="2095"/>
    </row>
    <row r="108" spans="2:2" x14ac:dyDescent="0.3">
      <c r="B108" s="2095"/>
    </row>
    <row r="109" spans="2:2" x14ac:dyDescent="0.3">
      <c r="B109" s="2095"/>
    </row>
    <row r="110" spans="2:2" x14ac:dyDescent="0.3">
      <c r="B110" s="2095"/>
    </row>
    <row r="111" spans="2:2" x14ac:dyDescent="0.3">
      <c r="B111" s="2095"/>
    </row>
    <row r="112" spans="2:2" x14ac:dyDescent="0.3">
      <c r="B112" s="2095"/>
    </row>
    <row r="113" spans="2:2" x14ac:dyDescent="0.3">
      <c r="B113" s="2095"/>
    </row>
    <row r="114" spans="2:2" x14ac:dyDescent="0.3">
      <c r="B114" s="2095"/>
    </row>
    <row r="115" spans="2:2" x14ac:dyDescent="0.3">
      <c r="B115" s="2095"/>
    </row>
    <row r="116" spans="2:2" x14ac:dyDescent="0.3">
      <c r="B116" s="2095"/>
    </row>
    <row r="117" spans="2:2" x14ac:dyDescent="0.3">
      <c r="B117" s="2095"/>
    </row>
    <row r="118" spans="2:2" x14ac:dyDescent="0.3">
      <c r="B118" s="2095"/>
    </row>
    <row r="119" spans="2:2" x14ac:dyDescent="0.3">
      <c r="B119" s="2095"/>
    </row>
    <row r="120" spans="2:2" x14ac:dyDescent="0.3">
      <c r="B120" s="2095"/>
    </row>
    <row r="121" spans="2:2" x14ac:dyDescent="0.3">
      <c r="B121" s="2095"/>
    </row>
    <row r="122" spans="2:2" x14ac:dyDescent="0.3">
      <c r="B122" s="2095"/>
    </row>
    <row r="123" spans="2:2" x14ac:dyDescent="0.3">
      <c r="B123" s="2095"/>
    </row>
    <row r="124" spans="2:2" x14ac:dyDescent="0.3">
      <c r="B124" s="2095"/>
    </row>
    <row r="125" spans="2:2" x14ac:dyDescent="0.3">
      <c r="B125" s="2095"/>
    </row>
    <row r="126" spans="2:2" x14ac:dyDescent="0.3">
      <c r="B126" s="2095"/>
    </row>
    <row r="127" spans="2:2" x14ac:dyDescent="0.3">
      <c r="B127" s="2095"/>
    </row>
    <row r="128" spans="2:2" x14ac:dyDescent="0.3">
      <c r="B128" s="2095"/>
    </row>
    <row r="129" spans="2:2" x14ac:dyDescent="0.3">
      <c r="B129" s="2095"/>
    </row>
    <row r="130" spans="2:2" x14ac:dyDescent="0.3">
      <c r="B130" s="2095"/>
    </row>
    <row r="131" spans="2:2" x14ac:dyDescent="0.3">
      <c r="B131" s="2095"/>
    </row>
    <row r="132" spans="2:2" x14ac:dyDescent="0.3">
      <c r="B132" s="2095"/>
    </row>
    <row r="133" spans="2:2" x14ac:dyDescent="0.3">
      <c r="B133" s="2095"/>
    </row>
    <row r="134" spans="2:2" x14ac:dyDescent="0.3">
      <c r="B134" s="2095"/>
    </row>
    <row r="135" spans="2:2" x14ac:dyDescent="0.3">
      <c r="B135" s="2095"/>
    </row>
    <row r="136" spans="2:2" x14ac:dyDescent="0.3">
      <c r="B136" s="2095"/>
    </row>
    <row r="137" spans="2:2" x14ac:dyDescent="0.3">
      <c r="B137" s="2095"/>
    </row>
    <row r="138" spans="2:2" x14ac:dyDescent="0.3">
      <c r="B138" s="2095"/>
    </row>
    <row r="139" spans="2:2" x14ac:dyDescent="0.3">
      <c r="B139" s="2095"/>
    </row>
    <row r="140" spans="2:2" x14ac:dyDescent="0.3">
      <c r="B140" s="2095"/>
    </row>
    <row r="141" spans="2:2" x14ac:dyDescent="0.3">
      <c r="B141" s="2095"/>
    </row>
    <row r="142" spans="2:2" x14ac:dyDescent="0.3">
      <c r="B142" s="2095"/>
    </row>
    <row r="143" spans="2:2" x14ac:dyDescent="0.3">
      <c r="B143" s="2095"/>
    </row>
    <row r="144" spans="2:2" x14ac:dyDescent="0.3">
      <c r="B144" s="2095"/>
    </row>
    <row r="145" spans="2:2" x14ac:dyDescent="0.3">
      <c r="B145" s="2095"/>
    </row>
    <row r="146" spans="2:2" x14ac:dyDescent="0.3">
      <c r="B146" s="2095"/>
    </row>
    <row r="147" spans="2:2" x14ac:dyDescent="0.3">
      <c r="B147" s="2095"/>
    </row>
    <row r="148" spans="2:2" x14ac:dyDescent="0.3">
      <c r="B148" s="2095"/>
    </row>
    <row r="149" spans="2:2" x14ac:dyDescent="0.3">
      <c r="B149" s="2095"/>
    </row>
    <row r="150" spans="2:2" x14ac:dyDescent="0.3">
      <c r="B150" s="2095"/>
    </row>
    <row r="151" spans="2:2" x14ac:dyDescent="0.3">
      <c r="B151" s="2095"/>
    </row>
    <row r="152" spans="2:2" x14ac:dyDescent="0.3">
      <c r="B152" s="2095"/>
    </row>
    <row r="153" spans="2:2" x14ac:dyDescent="0.3">
      <c r="B153" s="2095"/>
    </row>
    <row r="154" spans="2:2" x14ac:dyDescent="0.3">
      <c r="B154" s="2095"/>
    </row>
    <row r="155" spans="2:2" x14ac:dyDescent="0.3">
      <c r="B155" s="2095"/>
    </row>
    <row r="156" spans="2:2" x14ac:dyDescent="0.3">
      <c r="B156" s="2095"/>
    </row>
    <row r="157" spans="2:2" x14ac:dyDescent="0.3">
      <c r="B157" s="2095"/>
    </row>
    <row r="158" spans="2:2" x14ac:dyDescent="0.3">
      <c r="B158" s="2095"/>
    </row>
    <row r="159" spans="2:2" x14ac:dyDescent="0.3">
      <c r="B159" s="2095"/>
    </row>
    <row r="160" spans="2:2" x14ac:dyDescent="0.3">
      <c r="B160" s="2095"/>
    </row>
    <row r="161" spans="2:2" x14ac:dyDescent="0.3">
      <c r="B161" s="2095"/>
    </row>
    <row r="162" spans="2:2" x14ac:dyDescent="0.3">
      <c r="B162" s="2095"/>
    </row>
    <row r="163" spans="2:2" x14ac:dyDescent="0.3">
      <c r="B163" s="2095"/>
    </row>
    <row r="164" spans="2:2" x14ac:dyDescent="0.3">
      <c r="B164" s="2095"/>
    </row>
    <row r="165" spans="2:2" x14ac:dyDescent="0.3">
      <c r="B165" s="2095"/>
    </row>
    <row r="166" spans="2:2" x14ac:dyDescent="0.3">
      <c r="B166" s="2095"/>
    </row>
    <row r="167" spans="2:2" x14ac:dyDescent="0.3">
      <c r="B167" s="2095"/>
    </row>
    <row r="168" spans="2:2" x14ac:dyDescent="0.3">
      <c r="B168" s="2095"/>
    </row>
    <row r="169" spans="2:2" x14ac:dyDescent="0.3">
      <c r="B169" s="2095"/>
    </row>
    <row r="170" spans="2:2" x14ac:dyDescent="0.3">
      <c r="B170" s="2095"/>
    </row>
    <row r="171" spans="2:2" x14ac:dyDescent="0.3">
      <c r="B171" s="2095"/>
    </row>
    <row r="172" spans="2:2" x14ac:dyDescent="0.3">
      <c r="B172" s="2095"/>
    </row>
    <row r="173" spans="2:2" x14ac:dyDescent="0.3">
      <c r="B173" s="2095"/>
    </row>
    <row r="174" spans="2:2" x14ac:dyDescent="0.3">
      <c r="B174" s="2095"/>
    </row>
    <row r="175" spans="2:2" x14ac:dyDescent="0.3">
      <c r="B175" s="2095"/>
    </row>
    <row r="176" spans="2:2" x14ac:dyDescent="0.3">
      <c r="B176" s="2095"/>
    </row>
    <row r="177" spans="2:2" x14ac:dyDescent="0.3">
      <c r="B177" s="2095"/>
    </row>
    <row r="178" spans="2:2" x14ac:dyDescent="0.3">
      <c r="B178" s="2095"/>
    </row>
    <row r="179" spans="2:2" x14ac:dyDescent="0.3">
      <c r="B179" s="2095"/>
    </row>
    <row r="180" spans="2:2" x14ac:dyDescent="0.3">
      <c r="B180" s="2095"/>
    </row>
    <row r="181" spans="2:2" x14ac:dyDescent="0.3">
      <c r="B181" s="2095"/>
    </row>
    <row r="182" spans="2:2" x14ac:dyDescent="0.3">
      <c r="B182" s="2095"/>
    </row>
    <row r="183" spans="2:2" x14ac:dyDescent="0.3">
      <c r="B183" s="2095"/>
    </row>
    <row r="184" spans="2:2" x14ac:dyDescent="0.3">
      <c r="B184" s="2095"/>
    </row>
    <row r="185" spans="2:2" x14ac:dyDescent="0.3">
      <c r="B185" s="2095"/>
    </row>
    <row r="186" spans="2:2" x14ac:dyDescent="0.3">
      <c r="B186" s="2095"/>
    </row>
    <row r="187" spans="2:2" x14ac:dyDescent="0.3">
      <c r="B187" s="2095"/>
    </row>
    <row r="188" spans="2:2" x14ac:dyDescent="0.3">
      <c r="B188" s="2095"/>
    </row>
    <row r="189" spans="2:2" x14ac:dyDescent="0.3">
      <c r="B189" s="2095"/>
    </row>
    <row r="190" spans="2:2" x14ac:dyDescent="0.3">
      <c r="B190" s="2095"/>
    </row>
    <row r="191" spans="2:2" x14ac:dyDescent="0.3">
      <c r="B191" s="2095"/>
    </row>
    <row r="192" spans="2:2" x14ac:dyDescent="0.3">
      <c r="B192" s="2095"/>
    </row>
    <row r="193" spans="2:2" x14ac:dyDescent="0.3">
      <c r="B193" s="2095"/>
    </row>
    <row r="194" spans="2:2" x14ac:dyDescent="0.3">
      <c r="B194" s="2095"/>
    </row>
    <row r="195" spans="2:2" x14ac:dyDescent="0.3">
      <c r="B195" s="2095"/>
    </row>
    <row r="196" spans="2:2" x14ac:dyDescent="0.3">
      <c r="B196" s="2095"/>
    </row>
    <row r="197" spans="2:2" x14ac:dyDescent="0.3">
      <c r="B197" s="2095"/>
    </row>
    <row r="198" spans="2:2" x14ac:dyDescent="0.3">
      <c r="B198" s="2095"/>
    </row>
    <row r="199" spans="2:2" x14ac:dyDescent="0.3">
      <c r="B199" s="2095"/>
    </row>
    <row r="200" spans="2:2" x14ac:dyDescent="0.3">
      <c r="B200" s="2095"/>
    </row>
    <row r="201" spans="2:2" x14ac:dyDescent="0.3">
      <c r="B201" s="2095"/>
    </row>
    <row r="202" spans="2:2" x14ac:dyDescent="0.3">
      <c r="B202" s="2095"/>
    </row>
    <row r="203" spans="2:2" x14ac:dyDescent="0.3">
      <c r="B203" s="2095"/>
    </row>
    <row r="204" spans="2:2" x14ac:dyDescent="0.3">
      <c r="B204" s="2095"/>
    </row>
    <row r="205" spans="2:2" x14ac:dyDescent="0.3">
      <c r="B205" s="2095"/>
    </row>
    <row r="206" spans="2:2" x14ac:dyDescent="0.3">
      <c r="B206" s="2095"/>
    </row>
    <row r="207" spans="2:2" x14ac:dyDescent="0.3">
      <c r="B207" s="2095"/>
    </row>
    <row r="208" spans="2:2" x14ac:dyDescent="0.3">
      <c r="B208" s="2095"/>
    </row>
    <row r="209" spans="2:2" x14ac:dyDescent="0.3">
      <c r="B209" s="2095"/>
    </row>
    <row r="210" spans="2:2" x14ac:dyDescent="0.3">
      <c r="B210" s="2095"/>
    </row>
    <row r="211" spans="2:2" x14ac:dyDescent="0.3">
      <c r="B211" s="2095"/>
    </row>
    <row r="212" spans="2:2" x14ac:dyDescent="0.3">
      <c r="B212" s="2095"/>
    </row>
    <row r="213" spans="2:2" x14ac:dyDescent="0.3">
      <c r="B213" s="2095"/>
    </row>
    <row r="214" spans="2:2" x14ac:dyDescent="0.3">
      <c r="B214" s="2095"/>
    </row>
    <row r="215" spans="2:2" x14ac:dyDescent="0.3">
      <c r="B215" s="2095"/>
    </row>
    <row r="216" spans="2:2" x14ac:dyDescent="0.3">
      <c r="B216" s="2095"/>
    </row>
    <row r="217" spans="2:2" x14ac:dyDescent="0.3">
      <c r="B217" s="2095"/>
    </row>
    <row r="218" spans="2:2" x14ac:dyDescent="0.3">
      <c r="B218" s="2095"/>
    </row>
    <row r="219" spans="2:2" x14ac:dyDescent="0.3">
      <c r="B219" s="2095"/>
    </row>
    <row r="220" spans="2:2" x14ac:dyDescent="0.3">
      <c r="B220" s="2095"/>
    </row>
    <row r="221" spans="2:2" x14ac:dyDescent="0.3">
      <c r="B221" s="2095"/>
    </row>
    <row r="222" spans="2:2" x14ac:dyDescent="0.3">
      <c r="B222" s="2095"/>
    </row>
    <row r="223" spans="2:2" x14ac:dyDescent="0.3">
      <c r="B223" s="2095"/>
    </row>
    <row r="224" spans="2:2" x14ac:dyDescent="0.3">
      <c r="B224" s="2095"/>
    </row>
    <row r="225" spans="2:2" x14ac:dyDescent="0.3">
      <c r="B225" s="2095"/>
    </row>
    <row r="226" spans="2:2" x14ac:dyDescent="0.3">
      <c r="B226" s="2095"/>
    </row>
    <row r="227" spans="2:2" x14ac:dyDescent="0.3">
      <c r="B227" s="2095"/>
    </row>
    <row r="228" spans="2:2" x14ac:dyDescent="0.3">
      <c r="B228" s="2095"/>
    </row>
    <row r="229" spans="2:2" x14ac:dyDescent="0.3">
      <c r="B229" s="2095"/>
    </row>
    <row r="230" spans="2:2" x14ac:dyDescent="0.3">
      <c r="B230" s="2095"/>
    </row>
    <row r="231" spans="2:2" x14ac:dyDescent="0.3">
      <c r="B231" s="2095"/>
    </row>
    <row r="232" spans="2:2" x14ac:dyDescent="0.3">
      <c r="B232" s="2095"/>
    </row>
    <row r="233" spans="2:2" x14ac:dyDescent="0.3">
      <c r="B233" s="2095"/>
    </row>
    <row r="234" spans="2:2" x14ac:dyDescent="0.3">
      <c r="B234" s="2095"/>
    </row>
    <row r="235" spans="2:2" x14ac:dyDescent="0.3">
      <c r="B235" s="2095"/>
    </row>
    <row r="236" spans="2:2" x14ac:dyDescent="0.3">
      <c r="B236" s="2095"/>
    </row>
    <row r="237" spans="2:2" x14ac:dyDescent="0.3">
      <c r="B237" s="2095"/>
    </row>
    <row r="238" spans="2:2" x14ac:dyDescent="0.3">
      <c r="B238" s="2095"/>
    </row>
    <row r="239" spans="2:2" x14ac:dyDescent="0.3">
      <c r="B239" s="2095"/>
    </row>
    <row r="240" spans="2:2" x14ac:dyDescent="0.3">
      <c r="B240" s="2095"/>
    </row>
    <row r="241" spans="2:2" x14ac:dyDescent="0.3">
      <c r="B241" s="2095"/>
    </row>
    <row r="242" spans="2:2" x14ac:dyDescent="0.3">
      <c r="B242" s="2095"/>
    </row>
    <row r="243" spans="2:2" x14ac:dyDescent="0.3">
      <c r="B243" s="2095"/>
    </row>
    <row r="244" spans="2:2" x14ac:dyDescent="0.3">
      <c r="B244" s="2095"/>
    </row>
    <row r="245" spans="2:2" x14ac:dyDescent="0.3">
      <c r="B245" s="2095"/>
    </row>
    <row r="246" spans="2:2" x14ac:dyDescent="0.3">
      <c r="B246" s="2095"/>
    </row>
    <row r="247" spans="2:2" x14ac:dyDescent="0.3">
      <c r="B247" s="2095"/>
    </row>
    <row r="248" spans="2:2" x14ac:dyDescent="0.3">
      <c r="B248" s="2095"/>
    </row>
    <row r="249" spans="2:2" x14ac:dyDescent="0.3">
      <c r="B249" s="2095"/>
    </row>
    <row r="250" spans="2:2" x14ac:dyDescent="0.3">
      <c r="B250" s="2095"/>
    </row>
    <row r="251" spans="2:2" x14ac:dyDescent="0.3">
      <c r="B251" s="2095"/>
    </row>
    <row r="252" spans="2:2" x14ac:dyDescent="0.3">
      <c r="B252" s="2095"/>
    </row>
    <row r="253" spans="2:2" x14ac:dyDescent="0.3">
      <c r="B253" s="2095"/>
    </row>
    <row r="254" spans="2:2" x14ac:dyDescent="0.3">
      <c r="B254" s="2095"/>
    </row>
    <row r="255" spans="2:2" x14ac:dyDescent="0.3">
      <c r="B255" s="2095"/>
    </row>
    <row r="256" spans="2:2" x14ac:dyDescent="0.3">
      <c r="B256" s="2095"/>
    </row>
    <row r="257" spans="2:2" x14ac:dyDescent="0.3">
      <c r="B257" s="2095"/>
    </row>
    <row r="258" spans="2:2" x14ac:dyDescent="0.3">
      <c r="B258" s="2095"/>
    </row>
    <row r="259" spans="2:2" x14ac:dyDescent="0.3">
      <c r="B259" s="2095"/>
    </row>
    <row r="260" spans="2:2" x14ac:dyDescent="0.3">
      <c r="B260" s="2095"/>
    </row>
    <row r="261" spans="2:2" x14ac:dyDescent="0.3">
      <c r="B261" s="2095"/>
    </row>
    <row r="262" spans="2:2" x14ac:dyDescent="0.3">
      <c r="B262" s="2095"/>
    </row>
    <row r="263" spans="2:2" x14ac:dyDescent="0.3">
      <c r="B263" s="2095"/>
    </row>
    <row r="264" spans="2:2" x14ac:dyDescent="0.3">
      <c r="B264" s="2095"/>
    </row>
    <row r="265" spans="2:2" x14ac:dyDescent="0.3">
      <c r="B265" s="2095"/>
    </row>
    <row r="266" spans="2:2" x14ac:dyDescent="0.3">
      <c r="B266" s="2095"/>
    </row>
    <row r="267" spans="2:2" x14ac:dyDescent="0.3">
      <c r="B267" s="2095"/>
    </row>
    <row r="268" spans="2:2" x14ac:dyDescent="0.3">
      <c r="B268" s="2095"/>
    </row>
    <row r="269" spans="2:2" x14ac:dyDescent="0.3">
      <c r="B269" s="2095"/>
    </row>
    <row r="270" spans="2:2" x14ac:dyDescent="0.3">
      <c r="B270" s="2095"/>
    </row>
    <row r="271" spans="2:2" x14ac:dyDescent="0.3">
      <c r="B271" s="2095"/>
    </row>
    <row r="272" spans="2:2" x14ac:dyDescent="0.3">
      <c r="B272" s="2095"/>
    </row>
    <row r="273" spans="2:2" x14ac:dyDescent="0.3">
      <c r="B273" s="2095"/>
    </row>
    <row r="274" spans="2:2" x14ac:dyDescent="0.3">
      <c r="B274" s="2095"/>
    </row>
    <row r="275" spans="2:2" x14ac:dyDescent="0.3">
      <c r="B275" s="2095"/>
    </row>
    <row r="276" spans="2:2" x14ac:dyDescent="0.3">
      <c r="B276" s="2095"/>
    </row>
    <row r="277" spans="2:2" x14ac:dyDescent="0.3">
      <c r="B277" s="2095"/>
    </row>
    <row r="278" spans="2:2" x14ac:dyDescent="0.3">
      <c r="B278" s="2095"/>
    </row>
    <row r="279" spans="2:2" x14ac:dyDescent="0.3">
      <c r="B279" s="2095"/>
    </row>
    <row r="280" spans="2:2" x14ac:dyDescent="0.3">
      <c r="B280" s="2095"/>
    </row>
    <row r="281" spans="2:2" x14ac:dyDescent="0.3">
      <c r="B281" s="2095"/>
    </row>
    <row r="282" spans="2:2" x14ac:dyDescent="0.3">
      <c r="B282" s="2095"/>
    </row>
    <row r="283" spans="2:2" x14ac:dyDescent="0.3">
      <c r="B283" s="2095"/>
    </row>
    <row r="284" spans="2:2" x14ac:dyDescent="0.3">
      <c r="B284" s="2095"/>
    </row>
    <row r="285" spans="2:2" x14ac:dyDescent="0.3">
      <c r="B285" s="2095"/>
    </row>
  </sheetData>
  <mergeCells count="98">
    <mergeCell ref="IB22:IB23"/>
    <mergeCell ref="IC22:IC23"/>
    <mergeCell ref="ID22:ID23"/>
    <mergeCell ref="IE22:IE23"/>
    <mergeCell ref="HV22:HV23"/>
    <mergeCell ref="HW22:HW23"/>
    <mergeCell ref="HX22:HX23"/>
    <mergeCell ref="HY22:HY23"/>
    <mergeCell ref="HZ22:HZ23"/>
    <mergeCell ref="IA22:IA23"/>
    <mergeCell ref="HU22:HU23"/>
    <mergeCell ref="HJ22:HJ23"/>
    <mergeCell ref="HK22:HK23"/>
    <mergeCell ref="HL22:HL23"/>
    <mergeCell ref="HM22:HM23"/>
    <mergeCell ref="HN22:HN23"/>
    <mergeCell ref="HO22:HO23"/>
    <mergeCell ref="HP22:HP23"/>
    <mergeCell ref="HQ22:HQ23"/>
    <mergeCell ref="HR22:HR23"/>
    <mergeCell ref="HS22:HS23"/>
    <mergeCell ref="HT22:HT23"/>
    <mergeCell ref="HI22:HI23"/>
    <mergeCell ref="GX22:GX23"/>
    <mergeCell ref="GY22:GY23"/>
    <mergeCell ref="GZ22:GZ23"/>
    <mergeCell ref="HA22:HA23"/>
    <mergeCell ref="HB22:HB23"/>
    <mergeCell ref="HC22:HC23"/>
    <mergeCell ref="HD22:HD23"/>
    <mergeCell ref="HE22:HE23"/>
    <mergeCell ref="HF22:HF23"/>
    <mergeCell ref="HG22:HG23"/>
    <mergeCell ref="HH22:HH23"/>
    <mergeCell ref="GR22:GR23"/>
    <mergeCell ref="GS22:GS23"/>
    <mergeCell ref="GT22:GT23"/>
    <mergeCell ref="GU22:GU23"/>
    <mergeCell ref="GV22:GV23"/>
    <mergeCell ref="GW22:GW23"/>
    <mergeCell ref="IE3:IE4"/>
    <mergeCell ref="GI22:GI23"/>
    <mergeCell ref="GJ22:GJ23"/>
    <mergeCell ref="GK22:GK23"/>
    <mergeCell ref="GL22:GL23"/>
    <mergeCell ref="GM22:GM23"/>
    <mergeCell ref="GN22:GN23"/>
    <mergeCell ref="GO22:GO23"/>
    <mergeCell ref="GP22:GP23"/>
    <mergeCell ref="GQ22:GQ23"/>
    <mergeCell ref="HY3:HY4"/>
    <mergeCell ref="HZ3:HZ4"/>
    <mergeCell ref="IA3:IA4"/>
    <mergeCell ref="IB3:IB4"/>
    <mergeCell ref="IC3:IC4"/>
    <mergeCell ref="ID3:ID4"/>
    <mergeCell ref="HS3:HS4"/>
    <mergeCell ref="HT3:HT4"/>
    <mergeCell ref="HU3:HU4"/>
    <mergeCell ref="HV3:HV4"/>
    <mergeCell ref="HW3:HW4"/>
    <mergeCell ref="HX3:HX4"/>
    <mergeCell ref="HR3:HR4"/>
    <mergeCell ref="HG3:HG4"/>
    <mergeCell ref="HH3:HH4"/>
    <mergeCell ref="HI3:HI4"/>
    <mergeCell ref="HJ3:HJ4"/>
    <mergeCell ref="HK3:HK4"/>
    <mergeCell ref="HL3:HL4"/>
    <mergeCell ref="HM3:HM4"/>
    <mergeCell ref="HN3:HN4"/>
    <mergeCell ref="HO3:HO4"/>
    <mergeCell ref="HP3:HP4"/>
    <mergeCell ref="HQ3:HQ4"/>
    <mergeCell ref="HF3:HF4"/>
    <mergeCell ref="GU3:GU4"/>
    <mergeCell ref="GV3:GV4"/>
    <mergeCell ref="GW3:GW4"/>
    <mergeCell ref="GX3:GX4"/>
    <mergeCell ref="GY3:GY4"/>
    <mergeCell ref="GZ3:GZ4"/>
    <mergeCell ref="HA3:HA4"/>
    <mergeCell ref="HB3:HB4"/>
    <mergeCell ref="HC3:HC4"/>
    <mergeCell ref="HD3:HD4"/>
    <mergeCell ref="HE3:HE4"/>
    <mergeCell ref="GT3:GT4"/>
    <mergeCell ref="GI3:GI4"/>
    <mergeCell ref="GJ3:GJ4"/>
    <mergeCell ref="GK3:GK4"/>
    <mergeCell ref="GL3:GL4"/>
    <mergeCell ref="GM3:GM4"/>
    <mergeCell ref="GN3:GN4"/>
    <mergeCell ref="GO3:GO4"/>
    <mergeCell ref="GP3:GP4"/>
    <mergeCell ref="GQ3:GQ4"/>
    <mergeCell ref="GR3:GR4"/>
    <mergeCell ref="GS3:GS4"/>
  </mergeCells>
  <pageMargins left="0.75" right="0.75" top="0.75" bottom="0.75" header="0.31496062992126" footer="0"/>
  <pageSetup paperSize="9" scale="6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BB91C-3C14-46D0-A12B-CC9A51AF4A73}">
  <sheetPr>
    <pageSetUpPr fitToPage="1"/>
  </sheetPr>
  <dimension ref="A1:M96"/>
  <sheetViews>
    <sheetView showGridLines="0" zoomScale="85" zoomScaleNormal="85" zoomScaleSheetLayoutView="100" workbookViewId="0">
      <pane xSplit="1" ySplit="8" topLeftCell="B9" activePane="bottomRight" state="frozen"/>
      <selection activeCell="C112" sqref="C112"/>
      <selection pane="topRight" activeCell="C112" sqref="C112"/>
      <selection pane="bottomLeft" activeCell="C112" sqref="C112"/>
      <selection pane="bottomRight" activeCell="C112" sqref="C112"/>
    </sheetView>
  </sheetViews>
  <sheetFormatPr defaultRowHeight="14.25" x14ac:dyDescent="0.25"/>
  <cols>
    <col min="1" max="1" width="31.85546875" style="2126" customWidth="1"/>
    <col min="2" max="2" width="27.7109375" style="2126" customWidth="1"/>
    <col min="3" max="3" width="27.5703125" style="2126" customWidth="1"/>
    <col min="4" max="4" width="20.7109375" style="2126" bestFit="1" customWidth="1"/>
    <col min="5" max="5" width="20.5703125" style="2126" customWidth="1"/>
    <col min="6" max="6" width="9.5703125" style="2126" customWidth="1"/>
    <col min="7" max="7" width="15.7109375" style="2126" customWidth="1"/>
    <col min="8" max="10" width="9.140625" style="2126"/>
    <col min="11" max="11" width="13" style="2126" customWidth="1"/>
    <col min="12" max="144" width="9.140625" style="2126"/>
    <col min="145" max="157" width="8.85546875" style="2126" customWidth="1"/>
    <col min="158" max="256" width="9.140625" style="2126"/>
    <col min="257" max="257" width="31.85546875" style="2126" customWidth="1"/>
    <col min="258" max="258" width="25" style="2126" customWidth="1"/>
    <col min="259" max="259" width="24.7109375" style="2126" customWidth="1"/>
    <col min="260" max="260" width="20.7109375" style="2126" bestFit="1" customWidth="1"/>
    <col min="261" max="261" width="18.85546875" style="2126" bestFit="1" customWidth="1"/>
    <col min="262" max="262" width="9.5703125" style="2126" customWidth="1"/>
    <col min="263" max="263" width="15.7109375" style="2126" customWidth="1"/>
    <col min="264" max="266" width="9.140625" style="2126"/>
    <col min="267" max="267" width="13" style="2126" customWidth="1"/>
    <col min="268" max="400" width="9.140625" style="2126"/>
    <col min="401" max="413" width="8.85546875" style="2126" customWidth="1"/>
    <col min="414" max="512" width="9.140625" style="2126"/>
    <col min="513" max="513" width="31.85546875" style="2126" customWidth="1"/>
    <col min="514" max="514" width="25" style="2126" customWidth="1"/>
    <col min="515" max="515" width="24.7109375" style="2126" customWidth="1"/>
    <col min="516" max="516" width="20.7109375" style="2126" bestFit="1" customWidth="1"/>
    <col min="517" max="517" width="18.85546875" style="2126" bestFit="1" customWidth="1"/>
    <col min="518" max="518" width="9.5703125" style="2126" customWidth="1"/>
    <col min="519" max="519" width="15.7109375" style="2126" customWidth="1"/>
    <col min="520" max="522" width="9.140625" style="2126"/>
    <col min="523" max="523" width="13" style="2126" customWidth="1"/>
    <col min="524" max="656" width="9.140625" style="2126"/>
    <col min="657" max="669" width="8.85546875" style="2126" customWidth="1"/>
    <col min="670" max="768" width="9.140625" style="2126"/>
    <col min="769" max="769" width="31.85546875" style="2126" customWidth="1"/>
    <col min="770" max="770" width="25" style="2126" customWidth="1"/>
    <col min="771" max="771" width="24.7109375" style="2126" customWidth="1"/>
    <col min="772" max="772" width="20.7109375" style="2126" bestFit="1" customWidth="1"/>
    <col min="773" max="773" width="18.85546875" style="2126" bestFit="1" customWidth="1"/>
    <col min="774" max="774" width="9.5703125" style="2126" customWidth="1"/>
    <col min="775" max="775" width="15.7109375" style="2126" customWidth="1"/>
    <col min="776" max="778" width="9.140625" style="2126"/>
    <col min="779" max="779" width="13" style="2126" customWidth="1"/>
    <col min="780" max="912" width="9.140625" style="2126"/>
    <col min="913" max="925" width="8.85546875" style="2126" customWidth="1"/>
    <col min="926" max="1024" width="9.140625" style="2126"/>
    <col min="1025" max="1025" width="31.85546875" style="2126" customWidth="1"/>
    <col min="1026" max="1026" width="25" style="2126" customWidth="1"/>
    <col min="1027" max="1027" width="24.7109375" style="2126" customWidth="1"/>
    <col min="1028" max="1028" width="20.7109375" style="2126" bestFit="1" customWidth="1"/>
    <col min="1029" max="1029" width="18.85546875" style="2126" bestFit="1" customWidth="1"/>
    <col min="1030" max="1030" width="9.5703125" style="2126" customWidth="1"/>
    <col min="1031" max="1031" width="15.7109375" style="2126" customWidth="1"/>
    <col min="1032" max="1034" width="9.140625" style="2126"/>
    <col min="1035" max="1035" width="13" style="2126" customWidth="1"/>
    <col min="1036" max="1168" width="9.140625" style="2126"/>
    <col min="1169" max="1181" width="8.85546875" style="2126" customWidth="1"/>
    <col min="1182" max="1280" width="9.140625" style="2126"/>
    <col min="1281" max="1281" width="31.85546875" style="2126" customWidth="1"/>
    <col min="1282" max="1282" width="25" style="2126" customWidth="1"/>
    <col min="1283" max="1283" width="24.7109375" style="2126" customWidth="1"/>
    <col min="1284" max="1284" width="20.7109375" style="2126" bestFit="1" customWidth="1"/>
    <col min="1285" max="1285" width="18.85546875" style="2126" bestFit="1" customWidth="1"/>
    <col min="1286" max="1286" width="9.5703125" style="2126" customWidth="1"/>
    <col min="1287" max="1287" width="15.7109375" style="2126" customWidth="1"/>
    <col min="1288" max="1290" width="9.140625" style="2126"/>
    <col min="1291" max="1291" width="13" style="2126" customWidth="1"/>
    <col min="1292" max="1424" width="9.140625" style="2126"/>
    <col min="1425" max="1437" width="8.85546875" style="2126" customWidth="1"/>
    <col min="1438" max="1536" width="9.140625" style="2126"/>
    <col min="1537" max="1537" width="31.85546875" style="2126" customWidth="1"/>
    <col min="1538" max="1538" width="25" style="2126" customWidth="1"/>
    <col min="1539" max="1539" width="24.7109375" style="2126" customWidth="1"/>
    <col min="1540" max="1540" width="20.7109375" style="2126" bestFit="1" customWidth="1"/>
    <col min="1541" max="1541" width="18.85546875" style="2126" bestFit="1" customWidth="1"/>
    <col min="1542" max="1542" width="9.5703125" style="2126" customWidth="1"/>
    <col min="1543" max="1543" width="15.7109375" style="2126" customWidth="1"/>
    <col min="1544" max="1546" width="9.140625" style="2126"/>
    <col min="1547" max="1547" width="13" style="2126" customWidth="1"/>
    <col min="1548" max="1680" width="9.140625" style="2126"/>
    <col min="1681" max="1693" width="8.85546875" style="2126" customWidth="1"/>
    <col min="1694" max="1792" width="9.140625" style="2126"/>
    <col min="1793" max="1793" width="31.85546875" style="2126" customWidth="1"/>
    <col min="1794" max="1794" width="25" style="2126" customWidth="1"/>
    <col min="1795" max="1795" width="24.7109375" style="2126" customWidth="1"/>
    <col min="1796" max="1796" width="20.7109375" style="2126" bestFit="1" customWidth="1"/>
    <col min="1797" max="1797" width="18.85546875" style="2126" bestFit="1" customWidth="1"/>
    <col min="1798" max="1798" width="9.5703125" style="2126" customWidth="1"/>
    <col min="1799" max="1799" width="15.7109375" style="2126" customWidth="1"/>
    <col min="1800" max="1802" width="9.140625" style="2126"/>
    <col min="1803" max="1803" width="13" style="2126" customWidth="1"/>
    <col min="1804" max="1936" width="9.140625" style="2126"/>
    <col min="1937" max="1949" width="8.85546875" style="2126" customWidth="1"/>
    <col min="1950" max="2048" width="9.140625" style="2126"/>
    <col min="2049" max="2049" width="31.85546875" style="2126" customWidth="1"/>
    <col min="2050" max="2050" width="25" style="2126" customWidth="1"/>
    <col min="2051" max="2051" width="24.7109375" style="2126" customWidth="1"/>
    <col min="2052" max="2052" width="20.7109375" style="2126" bestFit="1" customWidth="1"/>
    <col min="2053" max="2053" width="18.85546875" style="2126" bestFit="1" customWidth="1"/>
    <col min="2054" max="2054" width="9.5703125" style="2126" customWidth="1"/>
    <col min="2055" max="2055" width="15.7109375" style="2126" customWidth="1"/>
    <col min="2056" max="2058" width="9.140625" style="2126"/>
    <col min="2059" max="2059" width="13" style="2126" customWidth="1"/>
    <col min="2060" max="2192" width="9.140625" style="2126"/>
    <col min="2193" max="2205" width="8.85546875" style="2126" customWidth="1"/>
    <col min="2206" max="2304" width="9.140625" style="2126"/>
    <col min="2305" max="2305" width="31.85546875" style="2126" customWidth="1"/>
    <col min="2306" max="2306" width="25" style="2126" customWidth="1"/>
    <col min="2307" max="2307" width="24.7109375" style="2126" customWidth="1"/>
    <col min="2308" max="2308" width="20.7109375" style="2126" bestFit="1" customWidth="1"/>
    <col min="2309" max="2309" width="18.85546875" style="2126" bestFit="1" customWidth="1"/>
    <col min="2310" max="2310" width="9.5703125" style="2126" customWidth="1"/>
    <col min="2311" max="2311" width="15.7109375" style="2126" customWidth="1"/>
    <col min="2312" max="2314" width="9.140625" style="2126"/>
    <col min="2315" max="2315" width="13" style="2126" customWidth="1"/>
    <col min="2316" max="2448" width="9.140625" style="2126"/>
    <col min="2449" max="2461" width="8.85546875" style="2126" customWidth="1"/>
    <col min="2462" max="2560" width="9.140625" style="2126"/>
    <col min="2561" max="2561" width="31.85546875" style="2126" customWidth="1"/>
    <col min="2562" max="2562" width="25" style="2126" customWidth="1"/>
    <col min="2563" max="2563" width="24.7109375" style="2126" customWidth="1"/>
    <col min="2564" max="2564" width="20.7109375" style="2126" bestFit="1" customWidth="1"/>
    <col min="2565" max="2565" width="18.85546875" style="2126" bestFit="1" customWidth="1"/>
    <col min="2566" max="2566" width="9.5703125" style="2126" customWidth="1"/>
    <col min="2567" max="2567" width="15.7109375" style="2126" customWidth="1"/>
    <col min="2568" max="2570" width="9.140625" style="2126"/>
    <col min="2571" max="2571" width="13" style="2126" customWidth="1"/>
    <col min="2572" max="2704" width="9.140625" style="2126"/>
    <col min="2705" max="2717" width="8.85546875" style="2126" customWidth="1"/>
    <col min="2718" max="2816" width="9.140625" style="2126"/>
    <col min="2817" max="2817" width="31.85546875" style="2126" customWidth="1"/>
    <col min="2818" max="2818" width="25" style="2126" customWidth="1"/>
    <col min="2819" max="2819" width="24.7109375" style="2126" customWidth="1"/>
    <col min="2820" max="2820" width="20.7109375" style="2126" bestFit="1" customWidth="1"/>
    <col min="2821" max="2821" width="18.85546875" style="2126" bestFit="1" customWidth="1"/>
    <col min="2822" max="2822" width="9.5703125" style="2126" customWidth="1"/>
    <col min="2823" max="2823" width="15.7109375" style="2126" customWidth="1"/>
    <col min="2824" max="2826" width="9.140625" style="2126"/>
    <col min="2827" max="2827" width="13" style="2126" customWidth="1"/>
    <col min="2828" max="2960" width="9.140625" style="2126"/>
    <col min="2961" max="2973" width="8.85546875" style="2126" customWidth="1"/>
    <col min="2974" max="3072" width="9.140625" style="2126"/>
    <col min="3073" max="3073" width="31.85546875" style="2126" customWidth="1"/>
    <col min="3074" max="3074" width="25" style="2126" customWidth="1"/>
    <col min="3075" max="3075" width="24.7109375" style="2126" customWidth="1"/>
    <col min="3076" max="3076" width="20.7109375" style="2126" bestFit="1" customWidth="1"/>
    <col min="3077" max="3077" width="18.85546875" style="2126" bestFit="1" customWidth="1"/>
    <col min="3078" max="3078" width="9.5703125" style="2126" customWidth="1"/>
    <col min="3079" max="3079" width="15.7109375" style="2126" customWidth="1"/>
    <col min="3080" max="3082" width="9.140625" style="2126"/>
    <col min="3083" max="3083" width="13" style="2126" customWidth="1"/>
    <col min="3084" max="3216" width="9.140625" style="2126"/>
    <col min="3217" max="3229" width="8.85546875" style="2126" customWidth="1"/>
    <col min="3230" max="3328" width="9.140625" style="2126"/>
    <col min="3329" max="3329" width="31.85546875" style="2126" customWidth="1"/>
    <col min="3330" max="3330" width="25" style="2126" customWidth="1"/>
    <col min="3331" max="3331" width="24.7109375" style="2126" customWidth="1"/>
    <col min="3332" max="3332" width="20.7109375" style="2126" bestFit="1" customWidth="1"/>
    <col min="3333" max="3333" width="18.85546875" style="2126" bestFit="1" customWidth="1"/>
    <col min="3334" max="3334" width="9.5703125" style="2126" customWidth="1"/>
    <col min="3335" max="3335" width="15.7109375" style="2126" customWidth="1"/>
    <col min="3336" max="3338" width="9.140625" style="2126"/>
    <col min="3339" max="3339" width="13" style="2126" customWidth="1"/>
    <col min="3340" max="3472" width="9.140625" style="2126"/>
    <col min="3473" max="3485" width="8.85546875" style="2126" customWidth="1"/>
    <col min="3486" max="3584" width="9.140625" style="2126"/>
    <col min="3585" max="3585" width="31.85546875" style="2126" customWidth="1"/>
    <col min="3586" max="3586" width="25" style="2126" customWidth="1"/>
    <col min="3587" max="3587" width="24.7109375" style="2126" customWidth="1"/>
    <col min="3588" max="3588" width="20.7109375" style="2126" bestFit="1" customWidth="1"/>
    <col min="3589" max="3589" width="18.85546875" style="2126" bestFit="1" customWidth="1"/>
    <col min="3590" max="3590" width="9.5703125" style="2126" customWidth="1"/>
    <col min="3591" max="3591" width="15.7109375" style="2126" customWidth="1"/>
    <col min="3592" max="3594" width="9.140625" style="2126"/>
    <col min="3595" max="3595" width="13" style="2126" customWidth="1"/>
    <col min="3596" max="3728" width="9.140625" style="2126"/>
    <col min="3729" max="3741" width="8.85546875" style="2126" customWidth="1"/>
    <col min="3742" max="3840" width="9.140625" style="2126"/>
    <col min="3841" max="3841" width="31.85546875" style="2126" customWidth="1"/>
    <col min="3842" max="3842" width="25" style="2126" customWidth="1"/>
    <col min="3843" max="3843" width="24.7109375" style="2126" customWidth="1"/>
    <col min="3844" max="3844" width="20.7109375" style="2126" bestFit="1" customWidth="1"/>
    <col min="3845" max="3845" width="18.85546875" style="2126" bestFit="1" customWidth="1"/>
    <col min="3846" max="3846" width="9.5703125" style="2126" customWidth="1"/>
    <col min="3847" max="3847" width="15.7109375" style="2126" customWidth="1"/>
    <col min="3848" max="3850" width="9.140625" style="2126"/>
    <col min="3851" max="3851" width="13" style="2126" customWidth="1"/>
    <col min="3852" max="3984" width="9.140625" style="2126"/>
    <col min="3985" max="3997" width="8.85546875" style="2126" customWidth="1"/>
    <col min="3998" max="4096" width="9.140625" style="2126"/>
    <col min="4097" max="4097" width="31.85546875" style="2126" customWidth="1"/>
    <col min="4098" max="4098" width="25" style="2126" customWidth="1"/>
    <col min="4099" max="4099" width="24.7109375" style="2126" customWidth="1"/>
    <col min="4100" max="4100" width="20.7109375" style="2126" bestFit="1" customWidth="1"/>
    <col min="4101" max="4101" width="18.85546875" style="2126" bestFit="1" customWidth="1"/>
    <col min="4102" max="4102" width="9.5703125" style="2126" customWidth="1"/>
    <col min="4103" max="4103" width="15.7109375" style="2126" customWidth="1"/>
    <col min="4104" max="4106" width="9.140625" style="2126"/>
    <col min="4107" max="4107" width="13" style="2126" customWidth="1"/>
    <col min="4108" max="4240" width="9.140625" style="2126"/>
    <col min="4241" max="4253" width="8.85546875" style="2126" customWidth="1"/>
    <col min="4254" max="4352" width="9.140625" style="2126"/>
    <col min="4353" max="4353" width="31.85546875" style="2126" customWidth="1"/>
    <col min="4354" max="4354" width="25" style="2126" customWidth="1"/>
    <col min="4355" max="4355" width="24.7109375" style="2126" customWidth="1"/>
    <col min="4356" max="4356" width="20.7109375" style="2126" bestFit="1" customWidth="1"/>
    <col min="4357" max="4357" width="18.85546875" style="2126" bestFit="1" customWidth="1"/>
    <col min="4358" max="4358" width="9.5703125" style="2126" customWidth="1"/>
    <col min="4359" max="4359" width="15.7109375" style="2126" customWidth="1"/>
    <col min="4360" max="4362" width="9.140625" style="2126"/>
    <col min="4363" max="4363" width="13" style="2126" customWidth="1"/>
    <col min="4364" max="4496" width="9.140625" style="2126"/>
    <col min="4497" max="4509" width="8.85546875" style="2126" customWidth="1"/>
    <col min="4510" max="4608" width="9.140625" style="2126"/>
    <col min="4609" max="4609" width="31.85546875" style="2126" customWidth="1"/>
    <col min="4610" max="4610" width="25" style="2126" customWidth="1"/>
    <col min="4611" max="4611" width="24.7109375" style="2126" customWidth="1"/>
    <col min="4612" max="4612" width="20.7109375" style="2126" bestFit="1" customWidth="1"/>
    <col min="4613" max="4613" width="18.85546875" style="2126" bestFit="1" customWidth="1"/>
    <col min="4614" max="4614" width="9.5703125" style="2126" customWidth="1"/>
    <col min="4615" max="4615" width="15.7109375" style="2126" customWidth="1"/>
    <col min="4616" max="4618" width="9.140625" style="2126"/>
    <col min="4619" max="4619" width="13" style="2126" customWidth="1"/>
    <col min="4620" max="4752" width="9.140625" style="2126"/>
    <col min="4753" max="4765" width="8.85546875" style="2126" customWidth="1"/>
    <col min="4766" max="4864" width="9.140625" style="2126"/>
    <col min="4865" max="4865" width="31.85546875" style="2126" customWidth="1"/>
    <col min="4866" max="4866" width="25" style="2126" customWidth="1"/>
    <col min="4867" max="4867" width="24.7109375" style="2126" customWidth="1"/>
    <col min="4868" max="4868" width="20.7109375" style="2126" bestFit="1" customWidth="1"/>
    <col min="4869" max="4869" width="18.85546875" style="2126" bestFit="1" customWidth="1"/>
    <col min="4870" max="4870" width="9.5703125" style="2126" customWidth="1"/>
    <col min="4871" max="4871" width="15.7109375" style="2126" customWidth="1"/>
    <col min="4872" max="4874" width="9.140625" style="2126"/>
    <col min="4875" max="4875" width="13" style="2126" customWidth="1"/>
    <col min="4876" max="5008" width="9.140625" style="2126"/>
    <col min="5009" max="5021" width="8.85546875" style="2126" customWidth="1"/>
    <col min="5022" max="5120" width="9.140625" style="2126"/>
    <col min="5121" max="5121" width="31.85546875" style="2126" customWidth="1"/>
    <col min="5122" max="5122" width="25" style="2126" customWidth="1"/>
    <col min="5123" max="5123" width="24.7109375" style="2126" customWidth="1"/>
    <col min="5124" max="5124" width="20.7109375" style="2126" bestFit="1" customWidth="1"/>
    <col min="5125" max="5125" width="18.85546875" style="2126" bestFit="1" customWidth="1"/>
    <col min="5126" max="5126" width="9.5703125" style="2126" customWidth="1"/>
    <col min="5127" max="5127" width="15.7109375" style="2126" customWidth="1"/>
    <col min="5128" max="5130" width="9.140625" style="2126"/>
    <col min="5131" max="5131" width="13" style="2126" customWidth="1"/>
    <col min="5132" max="5264" width="9.140625" style="2126"/>
    <col min="5265" max="5277" width="8.85546875" style="2126" customWidth="1"/>
    <col min="5278" max="5376" width="9.140625" style="2126"/>
    <col min="5377" max="5377" width="31.85546875" style="2126" customWidth="1"/>
    <col min="5378" max="5378" width="25" style="2126" customWidth="1"/>
    <col min="5379" max="5379" width="24.7109375" style="2126" customWidth="1"/>
    <col min="5380" max="5380" width="20.7109375" style="2126" bestFit="1" customWidth="1"/>
    <col min="5381" max="5381" width="18.85546875" style="2126" bestFit="1" customWidth="1"/>
    <col min="5382" max="5382" width="9.5703125" style="2126" customWidth="1"/>
    <col min="5383" max="5383" width="15.7109375" style="2126" customWidth="1"/>
    <col min="5384" max="5386" width="9.140625" style="2126"/>
    <col min="5387" max="5387" width="13" style="2126" customWidth="1"/>
    <col min="5388" max="5520" width="9.140625" style="2126"/>
    <col min="5521" max="5533" width="8.85546875" style="2126" customWidth="1"/>
    <col min="5534" max="5632" width="9.140625" style="2126"/>
    <col min="5633" max="5633" width="31.85546875" style="2126" customWidth="1"/>
    <col min="5634" max="5634" width="25" style="2126" customWidth="1"/>
    <col min="5635" max="5635" width="24.7109375" style="2126" customWidth="1"/>
    <col min="5636" max="5636" width="20.7109375" style="2126" bestFit="1" customWidth="1"/>
    <col min="5637" max="5637" width="18.85546875" style="2126" bestFit="1" customWidth="1"/>
    <col min="5638" max="5638" width="9.5703125" style="2126" customWidth="1"/>
    <col min="5639" max="5639" width="15.7109375" style="2126" customWidth="1"/>
    <col min="5640" max="5642" width="9.140625" style="2126"/>
    <col min="5643" max="5643" width="13" style="2126" customWidth="1"/>
    <col min="5644" max="5776" width="9.140625" style="2126"/>
    <col min="5777" max="5789" width="8.85546875" style="2126" customWidth="1"/>
    <col min="5790" max="5888" width="9.140625" style="2126"/>
    <col min="5889" max="5889" width="31.85546875" style="2126" customWidth="1"/>
    <col min="5890" max="5890" width="25" style="2126" customWidth="1"/>
    <col min="5891" max="5891" width="24.7109375" style="2126" customWidth="1"/>
    <col min="5892" max="5892" width="20.7109375" style="2126" bestFit="1" customWidth="1"/>
    <col min="5893" max="5893" width="18.85546875" style="2126" bestFit="1" customWidth="1"/>
    <col min="5894" max="5894" width="9.5703125" style="2126" customWidth="1"/>
    <col min="5895" max="5895" width="15.7109375" style="2126" customWidth="1"/>
    <col min="5896" max="5898" width="9.140625" style="2126"/>
    <col min="5899" max="5899" width="13" style="2126" customWidth="1"/>
    <col min="5900" max="6032" width="9.140625" style="2126"/>
    <col min="6033" max="6045" width="8.85546875" style="2126" customWidth="1"/>
    <col min="6046" max="6144" width="9.140625" style="2126"/>
    <col min="6145" max="6145" width="31.85546875" style="2126" customWidth="1"/>
    <col min="6146" max="6146" width="25" style="2126" customWidth="1"/>
    <col min="6147" max="6147" width="24.7109375" style="2126" customWidth="1"/>
    <col min="6148" max="6148" width="20.7109375" style="2126" bestFit="1" customWidth="1"/>
    <col min="6149" max="6149" width="18.85546875" style="2126" bestFit="1" customWidth="1"/>
    <col min="6150" max="6150" width="9.5703125" style="2126" customWidth="1"/>
    <col min="6151" max="6151" width="15.7109375" style="2126" customWidth="1"/>
    <col min="6152" max="6154" width="9.140625" style="2126"/>
    <col min="6155" max="6155" width="13" style="2126" customWidth="1"/>
    <col min="6156" max="6288" width="9.140625" style="2126"/>
    <col min="6289" max="6301" width="8.85546875" style="2126" customWidth="1"/>
    <col min="6302" max="6400" width="9.140625" style="2126"/>
    <col min="6401" max="6401" width="31.85546875" style="2126" customWidth="1"/>
    <col min="6402" max="6402" width="25" style="2126" customWidth="1"/>
    <col min="6403" max="6403" width="24.7109375" style="2126" customWidth="1"/>
    <col min="6404" max="6404" width="20.7109375" style="2126" bestFit="1" customWidth="1"/>
    <col min="6405" max="6405" width="18.85546875" style="2126" bestFit="1" customWidth="1"/>
    <col min="6406" max="6406" width="9.5703125" style="2126" customWidth="1"/>
    <col min="6407" max="6407" width="15.7109375" style="2126" customWidth="1"/>
    <col min="6408" max="6410" width="9.140625" style="2126"/>
    <col min="6411" max="6411" width="13" style="2126" customWidth="1"/>
    <col min="6412" max="6544" width="9.140625" style="2126"/>
    <col min="6545" max="6557" width="8.85546875" style="2126" customWidth="1"/>
    <col min="6558" max="6656" width="9.140625" style="2126"/>
    <col min="6657" max="6657" width="31.85546875" style="2126" customWidth="1"/>
    <col min="6658" max="6658" width="25" style="2126" customWidth="1"/>
    <col min="6659" max="6659" width="24.7109375" style="2126" customWidth="1"/>
    <col min="6660" max="6660" width="20.7109375" style="2126" bestFit="1" customWidth="1"/>
    <col min="6661" max="6661" width="18.85546875" style="2126" bestFit="1" customWidth="1"/>
    <col min="6662" max="6662" width="9.5703125" style="2126" customWidth="1"/>
    <col min="6663" max="6663" width="15.7109375" style="2126" customWidth="1"/>
    <col min="6664" max="6666" width="9.140625" style="2126"/>
    <col min="6667" max="6667" width="13" style="2126" customWidth="1"/>
    <col min="6668" max="6800" width="9.140625" style="2126"/>
    <col min="6801" max="6813" width="8.85546875" style="2126" customWidth="1"/>
    <col min="6814" max="6912" width="9.140625" style="2126"/>
    <col min="6913" max="6913" width="31.85546875" style="2126" customWidth="1"/>
    <col min="6914" max="6914" width="25" style="2126" customWidth="1"/>
    <col min="6915" max="6915" width="24.7109375" style="2126" customWidth="1"/>
    <col min="6916" max="6916" width="20.7109375" style="2126" bestFit="1" customWidth="1"/>
    <col min="6917" max="6917" width="18.85546875" style="2126" bestFit="1" customWidth="1"/>
    <col min="6918" max="6918" width="9.5703125" style="2126" customWidth="1"/>
    <col min="6919" max="6919" width="15.7109375" style="2126" customWidth="1"/>
    <col min="6920" max="6922" width="9.140625" style="2126"/>
    <col min="6923" max="6923" width="13" style="2126" customWidth="1"/>
    <col min="6924" max="7056" width="9.140625" style="2126"/>
    <col min="7057" max="7069" width="8.85546875" style="2126" customWidth="1"/>
    <col min="7070" max="7168" width="9.140625" style="2126"/>
    <col min="7169" max="7169" width="31.85546875" style="2126" customWidth="1"/>
    <col min="7170" max="7170" width="25" style="2126" customWidth="1"/>
    <col min="7171" max="7171" width="24.7109375" style="2126" customWidth="1"/>
    <col min="7172" max="7172" width="20.7109375" style="2126" bestFit="1" customWidth="1"/>
    <col min="7173" max="7173" width="18.85546875" style="2126" bestFit="1" customWidth="1"/>
    <col min="7174" max="7174" width="9.5703125" style="2126" customWidth="1"/>
    <col min="7175" max="7175" width="15.7109375" style="2126" customWidth="1"/>
    <col min="7176" max="7178" width="9.140625" style="2126"/>
    <col min="7179" max="7179" width="13" style="2126" customWidth="1"/>
    <col min="7180" max="7312" width="9.140625" style="2126"/>
    <col min="7313" max="7325" width="8.85546875" style="2126" customWidth="1"/>
    <col min="7326" max="7424" width="9.140625" style="2126"/>
    <col min="7425" max="7425" width="31.85546875" style="2126" customWidth="1"/>
    <col min="7426" max="7426" width="25" style="2126" customWidth="1"/>
    <col min="7427" max="7427" width="24.7109375" style="2126" customWidth="1"/>
    <col min="7428" max="7428" width="20.7109375" style="2126" bestFit="1" customWidth="1"/>
    <col min="7429" max="7429" width="18.85546875" style="2126" bestFit="1" customWidth="1"/>
    <col min="7430" max="7430" width="9.5703125" style="2126" customWidth="1"/>
    <col min="7431" max="7431" width="15.7109375" style="2126" customWidth="1"/>
    <col min="7432" max="7434" width="9.140625" style="2126"/>
    <col min="7435" max="7435" width="13" style="2126" customWidth="1"/>
    <col min="7436" max="7568" width="9.140625" style="2126"/>
    <col min="7569" max="7581" width="8.85546875" style="2126" customWidth="1"/>
    <col min="7582" max="7680" width="9.140625" style="2126"/>
    <col min="7681" max="7681" width="31.85546875" style="2126" customWidth="1"/>
    <col min="7682" max="7682" width="25" style="2126" customWidth="1"/>
    <col min="7683" max="7683" width="24.7109375" style="2126" customWidth="1"/>
    <col min="7684" max="7684" width="20.7109375" style="2126" bestFit="1" customWidth="1"/>
    <col min="7685" max="7685" width="18.85546875" style="2126" bestFit="1" customWidth="1"/>
    <col min="7686" max="7686" width="9.5703125" style="2126" customWidth="1"/>
    <col min="7687" max="7687" width="15.7109375" style="2126" customWidth="1"/>
    <col min="7688" max="7690" width="9.140625" style="2126"/>
    <col min="7691" max="7691" width="13" style="2126" customWidth="1"/>
    <col min="7692" max="7824" width="9.140625" style="2126"/>
    <col min="7825" max="7837" width="8.85546875" style="2126" customWidth="1"/>
    <col min="7838" max="7936" width="9.140625" style="2126"/>
    <col min="7937" max="7937" width="31.85546875" style="2126" customWidth="1"/>
    <col min="7938" max="7938" width="25" style="2126" customWidth="1"/>
    <col min="7939" max="7939" width="24.7109375" style="2126" customWidth="1"/>
    <col min="7940" max="7940" width="20.7109375" style="2126" bestFit="1" customWidth="1"/>
    <col min="7941" max="7941" width="18.85546875" style="2126" bestFit="1" customWidth="1"/>
    <col min="7942" max="7942" width="9.5703125" style="2126" customWidth="1"/>
    <col min="7943" max="7943" width="15.7109375" style="2126" customWidth="1"/>
    <col min="7944" max="7946" width="9.140625" style="2126"/>
    <col min="7947" max="7947" width="13" style="2126" customWidth="1"/>
    <col min="7948" max="8080" width="9.140625" style="2126"/>
    <col min="8081" max="8093" width="8.85546875" style="2126" customWidth="1"/>
    <col min="8094" max="8192" width="9.140625" style="2126"/>
    <col min="8193" max="8193" width="31.85546875" style="2126" customWidth="1"/>
    <col min="8194" max="8194" width="25" style="2126" customWidth="1"/>
    <col min="8195" max="8195" width="24.7109375" style="2126" customWidth="1"/>
    <col min="8196" max="8196" width="20.7109375" style="2126" bestFit="1" customWidth="1"/>
    <col min="8197" max="8197" width="18.85546875" style="2126" bestFit="1" customWidth="1"/>
    <col min="8198" max="8198" width="9.5703125" style="2126" customWidth="1"/>
    <col min="8199" max="8199" width="15.7109375" style="2126" customWidth="1"/>
    <col min="8200" max="8202" width="9.140625" style="2126"/>
    <col min="8203" max="8203" width="13" style="2126" customWidth="1"/>
    <col min="8204" max="8336" width="9.140625" style="2126"/>
    <col min="8337" max="8349" width="8.85546875" style="2126" customWidth="1"/>
    <col min="8350" max="8448" width="9.140625" style="2126"/>
    <col min="8449" max="8449" width="31.85546875" style="2126" customWidth="1"/>
    <col min="8450" max="8450" width="25" style="2126" customWidth="1"/>
    <col min="8451" max="8451" width="24.7109375" style="2126" customWidth="1"/>
    <col min="8452" max="8452" width="20.7109375" style="2126" bestFit="1" customWidth="1"/>
    <col min="8453" max="8453" width="18.85546875" style="2126" bestFit="1" customWidth="1"/>
    <col min="8454" max="8454" width="9.5703125" style="2126" customWidth="1"/>
    <col min="8455" max="8455" width="15.7109375" style="2126" customWidth="1"/>
    <col min="8456" max="8458" width="9.140625" style="2126"/>
    <col min="8459" max="8459" width="13" style="2126" customWidth="1"/>
    <col min="8460" max="8592" width="9.140625" style="2126"/>
    <col min="8593" max="8605" width="8.85546875" style="2126" customWidth="1"/>
    <col min="8606" max="8704" width="9.140625" style="2126"/>
    <col min="8705" max="8705" width="31.85546875" style="2126" customWidth="1"/>
    <col min="8706" max="8706" width="25" style="2126" customWidth="1"/>
    <col min="8707" max="8707" width="24.7109375" style="2126" customWidth="1"/>
    <col min="8708" max="8708" width="20.7109375" style="2126" bestFit="1" customWidth="1"/>
    <col min="8709" max="8709" width="18.85546875" style="2126" bestFit="1" customWidth="1"/>
    <col min="8710" max="8710" width="9.5703125" style="2126" customWidth="1"/>
    <col min="8711" max="8711" width="15.7109375" style="2126" customWidth="1"/>
    <col min="8712" max="8714" width="9.140625" style="2126"/>
    <col min="8715" max="8715" width="13" style="2126" customWidth="1"/>
    <col min="8716" max="8848" width="9.140625" style="2126"/>
    <col min="8849" max="8861" width="8.85546875" style="2126" customWidth="1"/>
    <col min="8862" max="8960" width="9.140625" style="2126"/>
    <col min="8961" max="8961" width="31.85546875" style="2126" customWidth="1"/>
    <col min="8962" max="8962" width="25" style="2126" customWidth="1"/>
    <col min="8963" max="8963" width="24.7109375" style="2126" customWidth="1"/>
    <col min="8964" max="8964" width="20.7109375" style="2126" bestFit="1" customWidth="1"/>
    <col min="8965" max="8965" width="18.85546875" style="2126" bestFit="1" customWidth="1"/>
    <col min="8966" max="8966" width="9.5703125" style="2126" customWidth="1"/>
    <col min="8967" max="8967" width="15.7109375" style="2126" customWidth="1"/>
    <col min="8968" max="8970" width="9.140625" style="2126"/>
    <col min="8971" max="8971" width="13" style="2126" customWidth="1"/>
    <col min="8972" max="9104" width="9.140625" style="2126"/>
    <col min="9105" max="9117" width="8.85546875" style="2126" customWidth="1"/>
    <col min="9118" max="9216" width="9.140625" style="2126"/>
    <col min="9217" max="9217" width="31.85546875" style="2126" customWidth="1"/>
    <col min="9218" max="9218" width="25" style="2126" customWidth="1"/>
    <col min="9219" max="9219" width="24.7109375" style="2126" customWidth="1"/>
    <col min="9220" max="9220" width="20.7109375" style="2126" bestFit="1" customWidth="1"/>
    <col min="9221" max="9221" width="18.85546875" style="2126" bestFit="1" customWidth="1"/>
    <col min="9222" max="9222" width="9.5703125" style="2126" customWidth="1"/>
    <col min="9223" max="9223" width="15.7109375" style="2126" customWidth="1"/>
    <col min="9224" max="9226" width="9.140625" style="2126"/>
    <col min="9227" max="9227" width="13" style="2126" customWidth="1"/>
    <col min="9228" max="9360" width="9.140625" style="2126"/>
    <col min="9361" max="9373" width="8.85546875" style="2126" customWidth="1"/>
    <col min="9374" max="9472" width="9.140625" style="2126"/>
    <col min="9473" max="9473" width="31.85546875" style="2126" customWidth="1"/>
    <col min="9474" max="9474" width="25" style="2126" customWidth="1"/>
    <col min="9475" max="9475" width="24.7109375" style="2126" customWidth="1"/>
    <col min="9476" max="9476" width="20.7109375" style="2126" bestFit="1" customWidth="1"/>
    <col min="9477" max="9477" width="18.85546875" style="2126" bestFit="1" customWidth="1"/>
    <col min="9478" max="9478" width="9.5703125" style="2126" customWidth="1"/>
    <col min="9479" max="9479" width="15.7109375" style="2126" customWidth="1"/>
    <col min="9480" max="9482" width="9.140625" style="2126"/>
    <col min="9483" max="9483" width="13" style="2126" customWidth="1"/>
    <col min="9484" max="9616" width="9.140625" style="2126"/>
    <col min="9617" max="9629" width="8.85546875" style="2126" customWidth="1"/>
    <col min="9630" max="9728" width="9.140625" style="2126"/>
    <col min="9729" max="9729" width="31.85546875" style="2126" customWidth="1"/>
    <col min="9730" max="9730" width="25" style="2126" customWidth="1"/>
    <col min="9731" max="9731" width="24.7109375" style="2126" customWidth="1"/>
    <col min="9732" max="9732" width="20.7109375" style="2126" bestFit="1" customWidth="1"/>
    <col min="9733" max="9733" width="18.85546875" style="2126" bestFit="1" customWidth="1"/>
    <col min="9734" max="9734" width="9.5703125" style="2126" customWidth="1"/>
    <col min="9735" max="9735" width="15.7109375" style="2126" customWidth="1"/>
    <col min="9736" max="9738" width="9.140625" style="2126"/>
    <col min="9739" max="9739" width="13" style="2126" customWidth="1"/>
    <col min="9740" max="9872" width="9.140625" style="2126"/>
    <col min="9873" max="9885" width="8.85546875" style="2126" customWidth="1"/>
    <col min="9886" max="9984" width="9.140625" style="2126"/>
    <col min="9985" max="9985" width="31.85546875" style="2126" customWidth="1"/>
    <col min="9986" max="9986" width="25" style="2126" customWidth="1"/>
    <col min="9987" max="9987" width="24.7109375" style="2126" customWidth="1"/>
    <col min="9988" max="9988" width="20.7109375" style="2126" bestFit="1" customWidth="1"/>
    <col min="9989" max="9989" width="18.85546875" style="2126" bestFit="1" customWidth="1"/>
    <col min="9990" max="9990" width="9.5703125" style="2126" customWidth="1"/>
    <col min="9991" max="9991" width="15.7109375" style="2126" customWidth="1"/>
    <col min="9992" max="9994" width="9.140625" style="2126"/>
    <col min="9995" max="9995" width="13" style="2126" customWidth="1"/>
    <col min="9996" max="10128" width="9.140625" style="2126"/>
    <col min="10129" max="10141" width="8.85546875" style="2126" customWidth="1"/>
    <col min="10142" max="10240" width="9.140625" style="2126"/>
    <col min="10241" max="10241" width="31.85546875" style="2126" customWidth="1"/>
    <col min="10242" max="10242" width="25" style="2126" customWidth="1"/>
    <col min="10243" max="10243" width="24.7109375" style="2126" customWidth="1"/>
    <col min="10244" max="10244" width="20.7109375" style="2126" bestFit="1" customWidth="1"/>
    <col min="10245" max="10245" width="18.85546875" style="2126" bestFit="1" customWidth="1"/>
    <col min="10246" max="10246" width="9.5703125" style="2126" customWidth="1"/>
    <col min="10247" max="10247" width="15.7109375" style="2126" customWidth="1"/>
    <col min="10248" max="10250" width="9.140625" style="2126"/>
    <col min="10251" max="10251" width="13" style="2126" customWidth="1"/>
    <col min="10252" max="10384" width="9.140625" style="2126"/>
    <col min="10385" max="10397" width="8.85546875" style="2126" customWidth="1"/>
    <col min="10398" max="10496" width="9.140625" style="2126"/>
    <col min="10497" max="10497" width="31.85546875" style="2126" customWidth="1"/>
    <col min="10498" max="10498" width="25" style="2126" customWidth="1"/>
    <col min="10499" max="10499" width="24.7109375" style="2126" customWidth="1"/>
    <col min="10500" max="10500" width="20.7109375" style="2126" bestFit="1" customWidth="1"/>
    <col min="10501" max="10501" width="18.85546875" style="2126" bestFit="1" customWidth="1"/>
    <col min="10502" max="10502" width="9.5703125" style="2126" customWidth="1"/>
    <col min="10503" max="10503" width="15.7109375" style="2126" customWidth="1"/>
    <col min="10504" max="10506" width="9.140625" style="2126"/>
    <col min="10507" max="10507" width="13" style="2126" customWidth="1"/>
    <col min="10508" max="10640" width="9.140625" style="2126"/>
    <col min="10641" max="10653" width="8.85546875" style="2126" customWidth="1"/>
    <col min="10654" max="10752" width="9.140625" style="2126"/>
    <col min="10753" max="10753" width="31.85546875" style="2126" customWidth="1"/>
    <col min="10754" max="10754" width="25" style="2126" customWidth="1"/>
    <col min="10755" max="10755" width="24.7109375" style="2126" customWidth="1"/>
    <col min="10756" max="10756" width="20.7109375" style="2126" bestFit="1" customWidth="1"/>
    <col min="10757" max="10757" width="18.85546875" style="2126" bestFit="1" customWidth="1"/>
    <col min="10758" max="10758" width="9.5703125" style="2126" customWidth="1"/>
    <col min="10759" max="10759" width="15.7109375" style="2126" customWidth="1"/>
    <col min="10760" max="10762" width="9.140625" style="2126"/>
    <col min="10763" max="10763" width="13" style="2126" customWidth="1"/>
    <col min="10764" max="10896" width="9.140625" style="2126"/>
    <col min="10897" max="10909" width="8.85546875" style="2126" customWidth="1"/>
    <col min="10910" max="11008" width="9.140625" style="2126"/>
    <col min="11009" max="11009" width="31.85546875" style="2126" customWidth="1"/>
    <col min="11010" max="11010" width="25" style="2126" customWidth="1"/>
    <col min="11011" max="11011" width="24.7109375" style="2126" customWidth="1"/>
    <col min="11012" max="11012" width="20.7109375" style="2126" bestFit="1" customWidth="1"/>
    <col min="11013" max="11013" width="18.85546875" style="2126" bestFit="1" customWidth="1"/>
    <col min="11014" max="11014" width="9.5703125" style="2126" customWidth="1"/>
    <col min="11015" max="11015" width="15.7109375" style="2126" customWidth="1"/>
    <col min="11016" max="11018" width="9.140625" style="2126"/>
    <col min="11019" max="11019" width="13" style="2126" customWidth="1"/>
    <col min="11020" max="11152" width="9.140625" style="2126"/>
    <col min="11153" max="11165" width="8.85546875" style="2126" customWidth="1"/>
    <col min="11166" max="11264" width="9.140625" style="2126"/>
    <col min="11265" max="11265" width="31.85546875" style="2126" customWidth="1"/>
    <col min="11266" max="11266" width="25" style="2126" customWidth="1"/>
    <col min="11267" max="11267" width="24.7109375" style="2126" customWidth="1"/>
    <col min="11268" max="11268" width="20.7109375" style="2126" bestFit="1" customWidth="1"/>
    <col min="11269" max="11269" width="18.85546875" style="2126" bestFit="1" customWidth="1"/>
    <col min="11270" max="11270" width="9.5703125" style="2126" customWidth="1"/>
    <col min="11271" max="11271" width="15.7109375" style="2126" customWidth="1"/>
    <col min="11272" max="11274" width="9.140625" style="2126"/>
    <col min="11275" max="11275" width="13" style="2126" customWidth="1"/>
    <col min="11276" max="11408" width="9.140625" style="2126"/>
    <col min="11409" max="11421" width="8.85546875" style="2126" customWidth="1"/>
    <col min="11422" max="11520" width="9.140625" style="2126"/>
    <col min="11521" max="11521" width="31.85546875" style="2126" customWidth="1"/>
    <col min="11522" max="11522" width="25" style="2126" customWidth="1"/>
    <col min="11523" max="11523" width="24.7109375" style="2126" customWidth="1"/>
    <col min="11524" max="11524" width="20.7109375" style="2126" bestFit="1" customWidth="1"/>
    <col min="11525" max="11525" width="18.85546875" style="2126" bestFit="1" customWidth="1"/>
    <col min="11526" max="11526" width="9.5703125" style="2126" customWidth="1"/>
    <col min="11527" max="11527" width="15.7109375" style="2126" customWidth="1"/>
    <col min="11528" max="11530" width="9.140625" style="2126"/>
    <col min="11531" max="11531" width="13" style="2126" customWidth="1"/>
    <col min="11532" max="11664" width="9.140625" style="2126"/>
    <col min="11665" max="11677" width="8.85546875" style="2126" customWidth="1"/>
    <col min="11678" max="11776" width="9.140625" style="2126"/>
    <col min="11777" max="11777" width="31.85546875" style="2126" customWidth="1"/>
    <col min="11778" max="11778" width="25" style="2126" customWidth="1"/>
    <col min="11779" max="11779" width="24.7109375" style="2126" customWidth="1"/>
    <col min="11780" max="11780" width="20.7109375" style="2126" bestFit="1" customWidth="1"/>
    <col min="11781" max="11781" width="18.85546875" style="2126" bestFit="1" customWidth="1"/>
    <col min="11782" max="11782" width="9.5703125" style="2126" customWidth="1"/>
    <col min="11783" max="11783" width="15.7109375" style="2126" customWidth="1"/>
    <col min="11784" max="11786" width="9.140625" style="2126"/>
    <col min="11787" max="11787" width="13" style="2126" customWidth="1"/>
    <col min="11788" max="11920" width="9.140625" style="2126"/>
    <col min="11921" max="11933" width="8.85546875" style="2126" customWidth="1"/>
    <col min="11934" max="12032" width="9.140625" style="2126"/>
    <col min="12033" max="12033" width="31.85546875" style="2126" customWidth="1"/>
    <col min="12034" max="12034" width="25" style="2126" customWidth="1"/>
    <col min="12035" max="12035" width="24.7109375" style="2126" customWidth="1"/>
    <col min="12036" max="12036" width="20.7109375" style="2126" bestFit="1" customWidth="1"/>
    <col min="12037" max="12037" width="18.85546875" style="2126" bestFit="1" customWidth="1"/>
    <col min="12038" max="12038" width="9.5703125" style="2126" customWidth="1"/>
    <col min="12039" max="12039" width="15.7109375" style="2126" customWidth="1"/>
    <col min="12040" max="12042" width="9.140625" style="2126"/>
    <col min="12043" max="12043" width="13" style="2126" customWidth="1"/>
    <col min="12044" max="12176" width="9.140625" style="2126"/>
    <col min="12177" max="12189" width="8.85546875" style="2126" customWidth="1"/>
    <col min="12190" max="12288" width="9.140625" style="2126"/>
    <col min="12289" max="12289" width="31.85546875" style="2126" customWidth="1"/>
    <col min="12290" max="12290" width="25" style="2126" customWidth="1"/>
    <col min="12291" max="12291" width="24.7109375" style="2126" customWidth="1"/>
    <col min="12292" max="12292" width="20.7109375" style="2126" bestFit="1" customWidth="1"/>
    <col min="12293" max="12293" width="18.85546875" style="2126" bestFit="1" customWidth="1"/>
    <col min="12294" max="12294" width="9.5703125" style="2126" customWidth="1"/>
    <col min="12295" max="12295" width="15.7109375" style="2126" customWidth="1"/>
    <col min="12296" max="12298" width="9.140625" style="2126"/>
    <col min="12299" max="12299" width="13" style="2126" customWidth="1"/>
    <col min="12300" max="12432" width="9.140625" style="2126"/>
    <col min="12433" max="12445" width="8.85546875" style="2126" customWidth="1"/>
    <col min="12446" max="12544" width="9.140625" style="2126"/>
    <col min="12545" max="12545" width="31.85546875" style="2126" customWidth="1"/>
    <col min="12546" max="12546" width="25" style="2126" customWidth="1"/>
    <col min="12547" max="12547" width="24.7109375" style="2126" customWidth="1"/>
    <col min="12548" max="12548" width="20.7109375" style="2126" bestFit="1" customWidth="1"/>
    <col min="12549" max="12549" width="18.85546875" style="2126" bestFit="1" customWidth="1"/>
    <col min="12550" max="12550" width="9.5703125" style="2126" customWidth="1"/>
    <col min="12551" max="12551" width="15.7109375" style="2126" customWidth="1"/>
    <col min="12552" max="12554" width="9.140625" style="2126"/>
    <col min="12555" max="12555" width="13" style="2126" customWidth="1"/>
    <col min="12556" max="12688" width="9.140625" style="2126"/>
    <col min="12689" max="12701" width="8.85546875" style="2126" customWidth="1"/>
    <col min="12702" max="12800" width="9.140625" style="2126"/>
    <col min="12801" max="12801" width="31.85546875" style="2126" customWidth="1"/>
    <col min="12802" max="12802" width="25" style="2126" customWidth="1"/>
    <col min="12803" max="12803" width="24.7109375" style="2126" customWidth="1"/>
    <col min="12804" max="12804" width="20.7109375" style="2126" bestFit="1" customWidth="1"/>
    <col min="12805" max="12805" width="18.85546875" style="2126" bestFit="1" customWidth="1"/>
    <col min="12806" max="12806" width="9.5703125" style="2126" customWidth="1"/>
    <col min="12807" max="12807" width="15.7109375" style="2126" customWidth="1"/>
    <col min="12808" max="12810" width="9.140625" style="2126"/>
    <col min="12811" max="12811" width="13" style="2126" customWidth="1"/>
    <col min="12812" max="12944" width="9.140625" style="2126"/>
    <col min="12945" max="12957" width="8.85546875" style="2126" customWidth="1"/>
    <col min="12958" max="13056" width="9.140625" style="2126"/>
    <col min="13057" max="13057" width="31.85546875" style="2126" customWidth="1"/>
    <col min="13058" max="13058" width="25" style="2126" customWidth="1"/>
    <col min="13059" max="13059" width="24.7109375" style="2126" customWidth="1"/>
    <col min="13060" max="13060" width="20.7109375" style="2126" bestFit="1" customWidth="1"/>
    <col min="13061" max="13061" width="18.85546875" style="2126" bestFit="1" customWidth="1"/>
    <col min="13062" max="13062" width="9.5703125" style="2126" customWidth="1"/>
    <col min="13063" max="13063" width="15.7109375" style="2126" customWidth="1"/>
    <col min="13064" max="13066" width="9.140625" style="2126"/>
    <col min="13067" max="13067" width="13" style="2126" customWidth="1"/>
    <col min="13068" max="13200" width="9.140625" style="2126"/>
    <col min="13201" max="13213" width="8.85546875" style="2126" customWidth="1"/>
    <col min="13214" max="13312" width="9.140625" style="2126"/>
    <col min="13313" max="13313" width="31.85546875" style="2126" customWidth="1"/>
    <col min="13314" max="13314" width="25" style="2126" customWidth="1"/>
    <col min="13315" max="13315" width="24.7109375" style="2126" customWidth="1"/>
    <col min="13316" max="13316" width="20.7109375" style="2126" bestFit="1" customWidth="1"/>
    <col min="13317" max="13317" width="18.85546875" style="2126" bestFit="1" customWidth="1"/>
    <col min="13318" max="13318" width="9.5703125" style="2126" customWidth="1"/>
    <col min="13319" max="13319" width="15.7109375" style="2126" customWidth="1"/>
    <col min="13320" max="13322" width="9.140625" style="2126"/>
    <col min="13323" max="13323" width="13" style="2126" customWidth="1"/>
    <col min="13324" max="13456" width="9.140625" style="2126"/>
    <col min="13457" max="13469" width="8.85546875" style="2126" customWidth="1"/>
    <col min="13470" max="13568" width="9.140625" style="2126"/>
    <col min="13569" max="13569" width="31.85546875" style="2126" customWidth="1"/>
    <col min="13570" max="13570" width="25" style="2126" customWidth="1"/>
    <col min="13571" max="13571" width="24.7109375" style="2126" customWidth="1"/>
    <col min="13572" max="13572" width="20.7109375" style="2126" bestFit="1" customWidth="1"/>
    <col min="13573" max="13573" width="18.85546875" style="2126" bestFit="1" customWidth="1"/>
    <col min="13574" max="13574" width="9.5703125" style="2126" customWidth="1"/>
    <col min="13575" max="13575" width="15.7109375" style="2126" customWidth="1"/>
    <col min="13576" max="13578" width="9.140625" style="2126"/>
    <col min="13579" max="13579" width="13" style="2126" customWidth="1"/>
    <col min="13580" max="13712" width="9.140625" style="2126"/>
    <col min="13713" max="13725" width="8.85546875" style="2126" customWidth="1"/>
    <col min="13726" max="13824" width="9.140625" style="2126"/>
    <col min="13825" max="13825" width="31.85546875" style="2126" customWidth="1"/>
    <col min="13826" max="13826" width="25" style="2126" customWidth="1"/>
    <col min="13827" max="13827" width="24.7109375" style="2126" customWidth="1"/>
    <col min="13828" max="13828" width="20.7109375" style="2126" bestFit="1" customWidth="1"/>
    <col min="13829" max="13829" width="18.85546875" style="2126" bestFit="1" customWidth="1"/>
    <col min="13830" max="13830" width="9.5703125" style="2126" customWidth="1"/>
    <col min="13831" max="13831" width="15.7109375" style="2126" customWidth="1"/>
    <col min="13832" max="13834" width="9.140625" style="2126"/>
    <col min="13835" max="13835" width="13" style="2126" customWidth="1"/>
    <col min="13836" max="13968" width="9.140625" style="2126"/>
    <col min="13969" max="13981" width="8.85546875" style="2126" customWidth="1"/>
    <col min="13982" max="14080" width="9.140625" style="2126"/>
    <col min="14081" max="14081" width="31.85546875" style="2126" customWidth="1"/>
    <col min="14082" max="14082" width="25" style="2126" customWidth="1"/>
    <col min="14083" max="14083" width="24.7109375" style="2126" customWidth="1"/>
    <col min="14084" max="14084" width="20.7109375" style="2126" bestFit="1" customWidth="1"/>
    <col min="14085" max="14085" width="18.85546875" style="2126" bestFit="1" customWidth="1"/>
    <col min="14086" max="14086" width="9.5703125" style="2126" customWidth="1"/>
    <col min="14087" max="14087" width="15.7109375" style="2126" customWidth="1"/>
    <col min="14088" max="14090" width="9.140625" style="2126"/>
    <col min="14091" max="14091" width="13" style="2126" customWidth="1"/>
    <col min="14092" max="14224" width="9.140625" style="2126"/>
    <col min="14225" max="14237" width="8.85546875" style="2126" customWidth="1"/>
    <col min="14238" max="14336" width="9.140625" style="2126"/>
    <col min="14337" max="14337" width="31.85546875" style="2126" customWidth="1"/>
    <col min="14338" max="14338" width="25" style="2126" customWidth="1"/>
    <col min="14339" max="14339" width="24.7109375" style="2126" customWidth="1"/>
    <col min="14340" max="14340" width="20.7109375" style="2126" bestFit="1" customWidth="1"/>
    <col min="14341" max="14341" width="18.85546875" style="2126" bestFit="1" customWidth="1"/>
    <col min="14342" max="14342" width="9.5703125" style="2126" customWidth="1"/>
    <col min="14343" max="14343" width="15.7109375" style="2126" customWidth="1"/>
    <col min="14344" max="14346" width="9.140625" style="2126"/>
    <col min="14347" max="14347" width="13" style="2126" customWidth="1"/>
    <col min="14348" max="14480" width="9.140625" style="2126"/>
    <col min="14481" max="14493" width="8.85546875" style="2126" customWidth="1"/>
    <col min="14494" max="14592" width="9.140625" style="2126"/>
    <col min="14593" max="14593" width="31.85546875" style="2126" customWidth="1"/>
    <col min="14594" max="14594" width="25" style="2126" customWidth="1"/>
    <col min="14595" max="14595" width="24.7109375" style="2126" customWidth="1"/>
    <col min="14596" max="14596" width="20.7109375" style="2126" bestFit="1" customWidth="1"/>
    <col min="14597" max="14597" width="18.85546875" style="2126" bestFit="1" customWidth="1"/>
    <col min="14598" max="14598" width="9.5703125" style="2126" customWidth="1"/>
    <col min="14599" max="14599" width="15.7109375" style="2126" customWidth="1"/>
    <col min="14600" max="14602" width="9.140625" style="2126"/>
    <col min="14603" max="14603" width="13" style="2126" customWidth="1"/>
    <col min="14604" max="14736" width="9.140625" style="2126"/>
    <col min="14737" max="14749" width="8.85546875" style="2126" customWidth="1"/>
    <col min="14750" max="14848" width="9.140625" style="2126"/>
    <col min="14849" max="14849" width="31.85546875" style="2126" customWidth="1"/>
    <col min="14850" max="14850" width="25" style="2126" customWidth="1"/>
    <col min="14851" max="14851" width="24.7109375" style="2126" customWidth="1"/>
    <col min="14852" max="14852" width="20.7109375" style="2126" bestFit="1" customWidth="1"/>
    <col min="14853" max="14853" width="18.85546875" style="2126" bestFit="1" customWidth="1"/>
    <col min="14854" max="14854" width="9.5703125" style="2126" customWidth="1"/>
    <col min="14855" max="14855" width="15.7109375" style="2126" customWidth="1"/>
    <col min="14856" max="14858" width="9.140625" style="2126"/>
    <col min="14859" max="14859" width="13" style="2126" customWidth="1"/>
    <col min="14860" max="14992" width="9.140625" style="2126"/>
    <col min="14993" max="15005" width="8.85546875" style="2126" customWidth="1"/>
    <col min="15006" max="15104" width="9.140625" style="2126"/>
    <col min="15105" max="15105" width="31.85546875" style="2126" customWidth="1"/>
    <col min="15106" max="15106" width="25" style="2126" customWidth="1"/>
    <col min="15107" max="15107" width="24.7109375" style="2126" customWidth="1"/>
    <col min="15108" max="15108" width="20.7109375" style="2126" bestFit="1" customWidth="1"/>
    <col min="15109" max="15109" width="18.85546875" style="2126" bestFit="1" customWidth="1"/>
    <col min="15110" max="15110" width="9.5703125" style="2126" customWidth="1"/>
    <col min="15111" max="15111" width="15.7109375" style="2126" customWidth="1"/>
    <col min="15112" max="15114" width="9.140625" style="2126"/>
    <col min="15115" max="15115" width="13" style="2126" customWidth="1"/>
    <col min="15116" max="15248" width="9.140625" style="2126"/>
    <col min="15249" max="15261" width="8.85546875" style="2126" customWidth="1"/>
    <col min="15262" max="15360" width="9.140625" style="2126"/>
    <col min="15361" max="15361" width="31.85546875" style="2126" customWidth="1"/>
    <col min="15362" max="15362" width="25" style="2126" customWidth="1"/>
    <col min="15363" max="15363" width="24.7109375" style="2126" customWidth="1"/>
    <col min="15364" max="15364" width="20.7109375" style="2126" bestFit="1" customWidth="1"/>
    <col min="15365" max="15365" width="18.85546875" style="2126" bestFit="1" customWidth="1"/>
    <col min="15366" max="15366" width="9.5703125" style="2126" customWidth="1"/>
    <col min="15367" max="15367" width="15.7109375" style="2126" customWidth="1"/>
    <col min="15368" max="15370" width="9.140625" style="2126"/>
    <col min="15371" max="15371" width="13" style="2126" customWidth="1"/>
    <col min="15372" max="15504" width="9.140625" style="2126"/>
    <col min="15505" max="15517" width="8.85546875" style="2126" customWidth="1"/>
    <col min="15518" max="15616" width="9.140625" style="2126"/>
    <col min="15617" max="15617" width="31.85546875" style="2126" customWidth="1"/>
    <col min="15618" max="15618" width="25" style="2126" customWidth="1"/>
    <col min="15619" max="15619" width="24.7109375" style="2126" customWidth="1"/>
    <col min="15620" max="15620" width="20.7109375" style="2126" bestFit="1" customWidth="1"/>
    <col min="15621" max="15621" width="18.85546875" style="2126" bestFit="1" customWidth="1"/>
    <col min="15622" max="15622" width="9.5703125" style="2126" customWidth="1"/>
    <col min="15623" max="15623" width="15.7109375" style="2126" customWidth="1"/>
    <col min="15624" max="15626" width="9.140625" style="2126"/>
    <col min="15627" max="15627" width="13" style="2126" customWidth="1"/>
    <col min="15628" max="15760" width="9.140625" style="2126"/>
    <col min="15761" max="15773" width="8.85546875" style="2126" customWidth="1"/>
    <col min="15774" max="15872" width="9.140625" style="2126"/>
    <col min="15873" max="15873" width="31.85546875" style="2126" customWidth="1"/>
    <col min="15874" max="15874" width="25" style="2126" customWidth="1"/>
    <col min="15875" max="15875" width="24.7109375" style="2126" customWidth="1"/>
    <col min="15876" max="15876" width="20.7109375" style="2126" bestFit="1" customWidth="1"/>
    <col min="15877" max="15877" width="18.85546875" style="2126" bestFit="1" customWidth="1"/>
    <col min="15878" max="15878" width="9.5703125" style="2126" customWidth="1"/>
    <col min="15879" max="15879" width="15.7109375" style="2126" customWidth="1"/>
    <col min="15880" max="15882" width="9.140625" style="2126"/>
    <col min="15883" max="15883" width="13" style="2126" customWidth="1"/>
    <col min="15884" max="16016" width="9.140625" style="2126"/>
    <col min="16017" max="16029" width="8.85546875" style="2126" customWidth="1"/>
    <col min="16030" max="16128" width="9.140625" style="2126"/>
    <col min="16129" max="16129" width="31.85546875" style="2126" customWidth="1"/>
    <col min="16130" max="16130" width="25" style="2126" customWidth="1"/>
    <col min="16131" max="16131" width="24.7109375" style="2126" customWidth="1"/>
    <col min="16132" max="16132" width="20.7109375" style="2126" bestFit="1" customWidth="1"/>
    <col min="16133" max="16133" width="18.85546875" style="2126" bestFit="1" customWidth="1"/>
    <col min="16134" max="16134" width="9.5703125" style="2126" customWidth="1"/>
    <col min="16135" max="16135" width="15.7109375" style="2126" customWidth="1"/>
    <col min="16136" max="16138" width="9.140625" style="2126"/>
    <col min="16139" max="16139" width="13" style="2126" customWidth="1"/>
    <col min="16140" max="16272" width="9.140625" style="2126"/>
    <col min="16273" max="16285" width="8.85546875" style="2126" customWidth="1"/>
    <col min="16286" max="16384" width="9.140625" style="2126"/>
  </cols>
  <sheetData>
    <row r="1" spans="1:13" ht="20.25" x14ac:dyDescent="0.35">
      <c r="A1" s="2121" t="s">
        <v>4952</v>
      </c>
      <c r="B1" s="2122"/>
      <c r="C1" s="2123"/>
      <c r="D1" s="2124"/>
      <c r="E1" s="2125"/>
    </row>
    <row r="2" spans="1:13" ht="4.5" customHeight="1" thickBot="1" x14ac:dyDescent="0.3">
      <c r="B2" s="2127"/>
      <c r="C2" s="2127"/>
    </row>
    <row r="3" spans="1:13" ht="17.25" thickTop="1" x14ac:dyDescent="0.3">
      <c r="A3" s="3528" t="s">
        <v>4953</v>
      </c>
      <c r="B3" s="2128" t="s">
        <v>4954</v>
      </c>
      <c r="C3" s="2128" t="s">
        <v>4954</v>
      </c>
      <c r="D3" s="2129" t="s">
        <v>4955</v>
      </c>
    </row>
    <row r="4" spans="1:13" ht="16.5" x14ac:dyDescent="0.3">
      <c r="A4" s="3529"/>
      <c r="B4" s="2130" t="s">
        <v>4956</v>
      </c>
      <c r="C4" s="2130" t="s">
        <v>4956</v>
      </c>
      <c r="D4" s="2131" t="s">
        <v>4957</v>
      </c>
    </row>
    <row r="5" spans="1:13" ht="16.5" x14ac:dyDescent="0.3">
      <c r="A5" s="3529"/>
      <c r="B5" s="2130" t="s">
        <v>4958</v>
      </c>
      <c r="C5" s="2130" t="s">
        <v>4959</v>
      </c>
      <c r="D5" s="2131" t="s">
        <v>4960</v>
      </c>
      <c r="M5" s="2132"/>
    </row>
    <row r="6" spans="1:13" ht="16.5" x14ac:dyDescent="0.3">
      <c r="A6" s="3529"/>
      <c r="B6" s="2133"/>
      <c r="C6" s="2133"/>
      <c r="D6" s="2131" t="s">
        <v>4961</v>
      </c>
      <c r="G6" s="2134"/>
      <c r="J6" s="2134"/>
    </row>
    <row r="7" spans="1:13" ht="16.5" x14ac:dyDescent="0.3">
      <c r="A7" s="3529"/>
      <c r="B7" s="2133" t="s">
        <v>4962</v>
      </c>
      <c r="C7" s="2133" t="s">
        <v>4963</v>
      </c>
      <c r="D7" s="2131" t="s">
        <v>3602</v>
      </c>
      <c r="M7" s="2132"/>
    </row>
    <row r="8" spans="1:13" ht="4.5" customHeight="1" thickBot="1" x14ac:dyDescent="0.35">
      <c r="A8" s="3530"/>
      <c r="B8" s="2135"/>
      <c r="C8" s="2135"/>
      <c r="D8" s="2136"/>
      <c r="H8" s="2137"/>
    </row>
    <row r="9" spans="1:13" ht="21" customHeight="1" x14ac:dyDescent="0.3">
      <c r="A9" s="2138" t="s">
        <v>4939</v>
      </c>
      <c r="B9" s="2139">
        <v>30.768680645161293</v>
      </c>
      <c r="C9" s="2139">
        <v>31.898444223107571</v>
      </c>
      <c r="D9" s="2140">
        <f t="shared" ref="D9:D20" si="0">((B9/C9)-1)*100</f>
        <v>-3.5417513470072826</v>
      </c>
      <c r="F9" s="2137"/>
      <c r="G9" s="2141"/>
      <c r="H9" s="2137"/>
      <c r="I9" s="2141"/>
      <c r="J9" s="2141"/>
      <c r="K9" s="2137"/>
      <c r="M9" s="2132"/>
    </row>
    <row r="10" spans="1:13" ht="19.5" customHeight="1" x14ac:dyDescent="0.3">
      <c r="A10" s="2138" t="s">
        <v>4964</v>
      </c>
      <c r="B10" s="2139">
        <v>5.3007282258064512</v>
      </c>
      <c r="C10" s="2139">
        <v>5.6835378486055781</v>
      </c>
      <c r="D10" s="2140">
        <f t="shared" si="0"/>
        <v>-6.7354108127044015</v>
      </c>
      <c r="F10" s="2137"/>
      <c r="G10" s="2141"/>
      <c r="H10" s="2137"/>
      <c r="I10" s="2141"/>
      <c r="J10" s="2141"/>
      <c r="K10" s="2137"/>
      <c r="M10" s="2132"/>
    </row>
    <row r="11" spans="1:13" ht="19.5" customHeight="1" x14ac:dyDescent="0.3">
      <c r="A11" s="2138" t="s">
        <v>4941</v>
      </c>
      <c r="B11" s="2139">
        <v>56.190564516129022</v>
      </c>
      <c r="C11" s="2139">
        <v>59.076175298804777</v>
      </c>
      <c r="D11" s="2140">
        <f t="shared" si="0"/>
        <v>-4.8845592458896636</v>
      </c>
      <c r="F11" s="2137"/>
      <c r="G11" s="2142"/>
      <c r="H11" s="2143"/>
      <c r="I11" s="2141"/>
      <c r="J11" s="2141"/>
      <c r="K11" s="2137"/>
      <c r="M11" s="2132"/>
    </row>
    <row r="12" spans="1:13" ht="19.5" customHeight="1" x14ac:dyDescent="0.3">
      <c r="A12" s="2138" t="s">
        <v>4942</v>
      </c>
      <c r="B12" s="2139">
        <v>38.407024193548388</v>
      </c>
      <c r="C12" s="2139">
        <v>37.138880079681272</v>
      </c>
      <c r="D12" s="2140">
        <f t="shared" si="0"/>
        <v>3.4145997702308639</v>
      </c>
      <c r="F12" s="2137"/>
      <c r="G12" s="2141"/>
      <c r="H12" s="2137"/>
      <c r="I12" s="2141"/>
      <c r="J12" s="2141"/>
      <c r="K12" s="2137"/>
      <c r="M12" s="2132"/>
    </row>
    <row r="13" spans="1:13" ht="20.100000000000001" customHeight="1" x14ac:dyDescent="0.3">
      <c r="A13" s="2138" t="s">
        <v>4943</v>
      </c>
      <c r="B13" s="2139">
        <v>37.843915725806447</v>
      </c>
      <c r="C13" s="2139">
        <v>39.057333864541832</v>
      </c>
      <c r="D13" s="2140">
        <f t="shared" si="0"/>
        <v>-3.1067613138770489</v>
      </c>
      <c r="F13" s="2137"/>
      <c r="G13" s="2141"/>
      <c r="H13" s="2137"/>
      <c r="I13" s="2141"/>
      <c r="J13" s="2141"/>
      <c r="K13" s="2137"/>
      <c r="M13" s="2132"/>
    </row>
    <row r="14" spans="1:13" ht="20.100000000000001" customHeight="1" x14ac:dyDescent="0.3">
      <c r="A14" s="2138" t="s">
        <v>4944</v>
      </c>
      <c r="B14" s="2139">
        <v>28.713723790322575</v>
      </c>
      <c r="C14" s="2139">
        <v>29.858771713147409</v>
      </c>
      <c r="D14" s="2140">
        <f t="shared" si="0"/>
        <v>-3.8348795249358747</v>
      </c>
      <c r="F14" s="2137"/>
      <c r="G14" s="2141"/>
      <c r="H14" s="2137"/>
      <c r="I14" s="2141"/>
      <c r="J14" s="2141"/>
      <c r="K14" s="2137"/>
      <c r="M14" s="2132"/>
    </row>
    <row r="15" spans="1:13" ht="20.100000000000001" customHeight="1" x14ac:dyDescent="0.3">
      <c r="A15" s="2138" t="s">
        <v>4945</v>
      </c>
      <c r="B15" s="2139">
        <v>30.576525</v>
      </c>
      <c r="C15" s="2139">
        <v>32.509514741035858</v>
      </c>
      <c r="D15" s="2140">
        <f t="shared" si="0"/>
        <v>-5.9459200066000921</v>
      </c>
      <c r="F15" s="2137"/>
      <c r="G15" s="2141"/>
      <c r="H15" s="2137"/>
      <c r="I15" s="2141"/>
      <c r="J15" s="2141"/>
      <c r="K15" s="2137"/>
      <c r="M15" s="2132"/>
    </row>
    <row r="16" spans="1:13" ht="20.100000000000001" customHeight="1" x14ac:dyDescent="0.3">
      <c r="A16" s="2138" t="s">
        <v>4946</v>
      </c>
      <c r="B16" s="2139">
        <v>2.7356116935483872</v>
      </c>
      <c r="C16" s="2139">
        <v>2.9156625498007966</v>
      </c>
      <c r="D16" s="2140">
        <f t="shared" si="0"/>
        <v>-6.1752981758712355</v>
      </c>
      <c r="F16" s="2137"/>
      <c r="G16" s="2141"/>
      <c r="H16" s="2137"/>
      <c r="I16" s="2141"/>
      <c r="J16" s="2141"/>
      <c r="K16" s="2137"/>
      <c r="M16" s="2132"/>
    </row>
    <row r="17" spans="1:13" ht="20.100000000000001" customHeight="1" x14ac:dyDescent="0.3">
      <c r="A17" s="2138" t="s">
        <v>4947</v>
      </c>
      <c r="B17" s="2139">
        <v>45.07042580645161</v>
      </c>
      <c r="C17" s="2139">
        <v>47.214040239043825</v>
      </c>
      <c r="D17" s="2140">
        <f t="shared" si="0"/>
        <v>-4.5402054595182655</v>
      </c>
      <c r="F17" s="2137"/>
      <c r="G17" s="2141"/>
      <c r="H17" s="2137"/>
      <c r="I17" s="2141"/>
      <c r="J17" s="2141"/>
      <c r="K17" s="2137"/>
      <c r="M17" s="2132"/>
    </row>
    <row r="18" spans="1:13" ht="20.100000000000001" customHeight="1" x14ac:dyDescent="0.3">
      <c r="A18" s="2138" t="s">
        <v>4948</v>
      </c>
      <c r="B18" s="2139">
        <v>40.710378629032256</v>
      </c>
      <c r="C18" s="2139">
        <v>43.886025099601589</v>
      </c>
      <c r="D18" s="2140">
        <f t="shared" si="0"/>
        <v>-7.2361223495680971</v>
      </c>
      <c r="F18" s="2137"/>
      <c r="G18" s="2141"/>
      <c r="H18" s="2137"/>
      <c r="I18" s="2141"/>
      <c r="J18" s="2141"/>
      <c r="K18" s="2137"/>
      <c r="M18" s="2132"/>
    </row>
    <row r="19" spans="1:13" ht="20.100000000000001" customHeight="1" x14ac:dyDescent="0.3">
      <c r="A19" s="2138" t="s">
        <v>4949</v>
      </c>
      <c r="B19" s="2139">
        <v>55.320014516129035</v>
      </c>
      <c r="C19" s="2139">
        <v>57.887781274900398</v>
      </c>
      <c r="D19" s="2140">
        <f t="shared" si="0"/>
        <v>-4.4357664125654122</v>
      </c>
      <c r="F19" s="2137"/>
      <c r="G19" s="2141"/>
      <c r="H19" s="2137"/>
      <c r="I19" s="2141"/>
      <c r="J19" s="2141"/>
      <c r="K19" s="2137"/>
      <c r="M19" s="2132"/>
    </row>
    <row r="20" spans="1:13" ht="20.100000000000001" customHeight="1" x14ac:dyDescent="0.3">
      <c r="A20" s="2138" t="s">
        <v>3624</v>
      </c>
      <c r="B20" s="2139">
        <v>48.779018951612898</v>
      </c>
      <c r="C20" s="2139">
        <v>49.040585258964136</v>
      </c>
      <c r="D20" s="2140">
        <f t="shared" si="0"/>
        <v>-0.533367018297215</v>
      </c>
      <c r="F20" s="2137"/>
      <c r="G20" s="2141"/>
      <c r="H20" s="2137"/>
      <c r="I20" s="2141"/>
      <c r="J20" s="2141"/>
      <c r="K20" s="2137"/>
      <c r="M20" s="2132"/>
    </row>
    <row r="21" spans="1:13" ht="6.75" customHeight="1" thickBot="1" x14ac:dyDescent="0.35">
      <c r="A21" s="2144"/>
      <c r="B21" s="2145"/>
      <c r="C21" s="2146"/>
      <c r="D21" s="2147"/>
      <c r="F21" s="2137"/>
      <c r="H21" s="2137"/>
      <c r="M21" s="2148"/>
    </row>
    <row r="22" spans="1:13" s="2149" customFormat="1" ht="18.95" customHeight="1" thickTop="1" x14ac:dyDescent="0.25">
      <c r="A22" s="2149" t="s">
        <v>3613</v>
      </c>
      <c r="B22" s="2150"/>
      <c r="C22" s="2151"/>
      <c r="D22" s="2152"/>
      <c r="E22" s="2153"/>
      <c r="F22" s="2153"/>
      <c r="G22" s="2153"/>
      <c r="H22" s="2153"/>
    </row>
    <row r="23" spans="1:13" s="2149" customFormat="1" ht="18.95" customHeight="1" x14ac:dyDescent="0.25">
      <c r="A23" s="2149" t="s">
        <v>4965</v>
      </c>
      <c r="B23" s="2154"/>
      <c r="C23" s="2151"/>
      <c r="D23" s="2155"/>
    </row>
    <row r="24" spans="1:13" s="2149" customFormat="1" ht="18.95" customHeight="1" x14ac:dyDescent="0.25">
      <c r="A24" s="2149" t="s">
        <v>4966</v>
      </c>
      <c r="B24" s="2151"/>
      <c r="C24" s="2151"/>
    </row>
    <row r="25" spans="1:13" s="2149" customFormat="1" ht="18.95" customHeight="1" x14ac:dyDescent="0.25">
      <c r="A25" s="2149" t="s">
        <v>4967</v>
      </c>
      <c r="B25" s="2151"/>
      <c r="C25" s="2151"/>
    </row>
    <row r="26" spans="1:13" s="2149" customFormat="1" ht="18.95" customHeight="1" x14ac:dyDescent="0.25">
      <c r="A26" s="2149" t="s">
        <v>4968</v>
      </c>
      <c r="B26" s="2151"/>
      <c r="C26" s="2151"/>
    </row>
    <row r="27" spans="1:13" s="2149" customFormat="1" ht="18.95" customHeight="1" x14ac:dyDescent="0.25">
      <c r="A27" s="2149" t="s">
        <v>4969</v>
      </c>
      <c r="B27" s="2151"/>
      <c r="C27" s="2151"/>
    </row>
    <row r="28" spans="1:13" s="2149" customFormat="1" ht="18.95" customHeight="1" x14ac:dyDescent="0.25">
      <c r="A28" s="2005" t="s">
        <v>3907</v>
      </c>
    </row>
    <row r="29" spans="1:13" ht="12.75" customHeight="1" x14ac:dyDescent="0.25"/>
    <row r="30" spans="1:13" x14ac:dyDescent="0.25">
      <c r="B30" s="1659"/>
      <c r="C30" s="1659"/>
    </row>
    <row r="31" spans="1:13" x14ac:dyDescent="0.25">
      <c r="B31" s="1659"/>
      <c r="C31" s="1659"/>
    </row>
    <row r="32" spans="1:13" x14ac:dyDescent="0.25">
      <c r="B32" s="1659"/>
      <c r="C32" s="1659"/>
    </row>
    <row r="96" spans="1:1" x14ac:dyDescent="0.25">
      <c r="A96" s="2156"/>
    </row>
  </sheetData>
  <mergeCells count="1">
    <mergeCell ref="A3:A8"/>
  </mergeCells>
  <pageMargins left="0.75" right="0.75" top="0.75" bottom="0.75" header="0.31496062992125984" footer="0"/>
  <pageSetup paperSize="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E473B-1C7F-4612-8667-837E90DF75E9}">
  <sheetPr>
    <pageSetUpPr fitToPage="1"/>
  </sheetPr>
  <dimension ref="A1:JB95"/>
  <sheetViews>
    <sheetView showGridLines="0" zoomScale="85" zoomScaleNormal="85" zoomScaleSheetLayoutView="85" workbookViewId="0">
      <pane xSplit="4" ySplit="3" topLeftCell="G19" activePane="bottomRight" state="frozen"/>
      <selection activeCell="C112" sqref="C112"/>
      <selection pane="topRight" activeCell="C112" sqref="C112"/>
      <selection pane="bottomLeft" activeCell="C112" sqref="C112"/>
      <selection pane="bottomRight" activeCell="C112" sqref="C112"/>
    </sheetView>
  </sheetViews>
  <sheetFormatPr defaultRowHeight="14.25" x14ac:dyDescent="0.25"/>
  <cols>
    <col min="1" max="1" width="17.28515625" style="2157" customWidth="1"/>
    <col min="2" max="6" width="10.28515625" style="2157" hidden="1" customWidth="1"/>
    <col min="7" max="7" width="10.28515625" style="2157" customWidth="1"/>
    <col min="8" max="8" width="10.28515625" style="2157" hidden="1" customWidth="1"/>
    <col min="9" max="9" width="10" style="2157" hidden="1" customWidth="1"/>
    <col min="10" max="11" width="10.28515625" style="2157" hidden="1" customWidth="1"/>
    <col min="12" max="13" width="10.42578125" style="2157" customWidth="1"/>
    <col min="14" max="14" width="10.28515625" style="2157" hidden="1" customWidth="1"/>
    <col min="15" max="15" width="10.28515625" style="2157" customWidth="1"/>
    <col min="16" max="19" width="10.28515625" style="2157" hidden="1" customWidth="1"/>
    <col min="20" max="21" width="11.7109375" style="2157" customWidth="1"/>
    <col min="22" max="22" width="10.28515625" style="2157" hidden="1" customWidth="1"/>
    <col min="23" max="25" width="10.28515625" style="2157" customWidth="1"/>
    <col min="26" max="27" width="9.140625" style="2157"/>
    <col min="28" max="28" width="10.85546875" style="2157" customWidth="1"/>
    <col min="29" max="29" width="11.7109375" style="2157" customWidth="1"/>
    <col min="30" max="31" width="19.85546875" style="2157" bestFit="1" customWidth="1"/>
    <col min="32" max="32" width="20" style="2157" bestFit="1" customWidth="1"/>
    <col min="33" max="33" width="19.85546875" style="2157" bestFit="1" customWidth="1"/>
    <col min="34" max="34" width="15.5703125" style="2157" bestFit="1" customWidth="1"/>
    <col min="35" max="36" width="15.42578125" style="2157" bestFit="1" customWidth="1"/>
    <col min="37" max="37" width="9.28515625" style="2157" bestFit="1" customWidth="1"/>
    <col min="38" max="159" width="9.140625" style="2157"/>
    <col min="160" max="172" width="8.85546875" style="2157" customWidth="1"/>
    <col min="173" max="262" width="9.140625" style="2157"/>
    <col min="263" max="263" width="17.28515625" style="2157" customWidth="1"/>
    <col min="264" max="266" width="0" style="2157" hidden="1" customWidth="1"/>
    <col min="267" max="269" width="10.28515625" style="2157" customWidth="1"/>
    <col min="270" max="272" width="0" style="2157" hidden="1" customWidth="1"/>
    <col min="273" max="275" width="10.28515625" style="2157" customWidth="1"/>
    <col min="276" max="278" width="0" style="2157" hidden="1" customWidth="1"/>
    <col min="279" max="281" width="10.28515625" style="2157" customWidth="1"/>
    <col min="282" max="283" width="9.140625" style="2157"/>
    <col min="284" max="284" width="10.85546875" style="2157" customWidth="1"/>
    <col min="285" max="286" width="9.140625" style="2157"/>
    <col min="287" max="288" width="13.42578125" style="2157" bestFit="1" customWidth="1"/>
    <col min="289" max="292" width="10.5703125" style="2157" bestFit="1" customWidth="1"/>
    <col min="293" max="415" width="9.140625" style="2157"/>
    <col min="416" max="428" width="8.85546875" style="2157" customWidth="1"/>
    <col min="429" max="518" width="9.140625" style="2157"/>
    <col min="519" max="519" width="17.28515625" style="2157" customWidth="1"/>
    <col min="520" max="522" width="0" style="2157" hidden="1" customWidth="1"/>
    <col min="523" max="525" width="10.28515625" style="2157" customWidth="1"/>
    <col min="526" max="528" width="0" style="2157" hidden="1" customWidth="1"/>
    <col min="529" max="531" width="10.28515625" style="2157" customWidth="1"/>
    <col min="532" max="534" width="0" style="2157" hidden="1" customWidth="1"/>
    <col min="535" max="537" width="10.28515625" style="2157" customWidth="1"/>
    <col min="538" max="539" width="9.140625" style="2157"/>
    <col min="540" max="540" width="10.85546875" style="2157" customWidth="1"/>
    <col min="541" max="542" width="9.140625" style="2157"/>
    <col min="543" max="544" width="13.42578125" style="2157" bestFit="1" customWidth="1"/>
    <col min="545" max="548" width="10.5703125" style="2157" bestFit="1" customWidth="1"/>
    <col min="549" max="671" width="9.140625" style="2157"/>
    <col min="672" max="684" width="8.85546875" style="2157" customWidth="1"/>
    <col min="685" max="774" width="9.140625" style="2157"/>
    <col min="775" max="775" width="17.28515625" style="2157" customWidth="1"/>
    <col min="776" max="778" width="0" style="2157" hidden="1" customWidth="1"/>
    <col min="779" max="781" width="10.28515625" style="2157" customWidth="1"/>
    <col min="782" max="784" width="0" style="2157" hidden="1" customWidth="1"/>
    <col min="785" max="787" width="10.28515625" style="2157" customWidth="1"/>
    <col min="788" max="790" width="0" style="2157" hidden="1" customWidth="1"/>
    <col min="791" max="793" width="10.28515625" style="2157" customWidth="1"/>
    <col min="794" max="795" width="9.140625" style="2157"/>
    <col min="796" max="796" width="10.85546875" style="2157" customWidth="1"/>
    <col min="797" max="798" width="9.140625" style="2157"/>
    <col min="799" max="800" width="13.42578125" style="2157" bestFit="1" customWidth="1"/>
    <col min="801" max="804" width="10.5703125" style="2157" bestFit="1" customWidth="1"/>
    <col min="805" max="927" width="9.140625" style="2157"/>
    <col min="928" max="940" width="8.85546875" style="2157" customWidth="1"/>
    <col min="941" max="1030" width="9.140625" style="2157"/>
    <col min="1031" max="1031" width="17.28515625" style="2157" customWidth="1"/>
    <col min="1032" max="1034" width="0" style="2157" hidden="1" customWidth="1"/>
    <col min="1035" max="1037" width="10.28515625" style="2157" customWidth="1"/>
    <col min="1038" max="1040" width="0" style="2157" hidden="1" customWidth="1"/>
    <col min="1041" max="1043" width="10.28515625" style="2157" customWidth="1"/>
    <col min="1044" max="1046" width="0" style="2157" hidden="1" customWidth="1"/>
    <col min="1047" max="1049" width="10.28515625" style="2157" customWidth="1"/>
    <col min="1050" max="1051" width="9.140625" style="2157"/>
    <col min="1052" max="1052" width="10.85546875" style="2157" customWidth="1"/>
    <col min="1053" max="1054" width="9.140625" style="2157"/>
    <col min="1055" max="1056" width="13.42578125" style="2157" bestFit="1" customWidth="1"/>
    <col min="1057" max="1060" width="10.5703125" style="2157" bestFit="1" customWidth="1"/>
    <col min="1061" max="1183" width="9.140625" style="2157"/>
    <col min="1184" max="1196" width="8.85546875" style="2157" customWidth="1"/>
    <col min="1197" max="1286" width="9.140625" style="2157"/>
    <col min="1287" max="1287" width="17.28515625" style="2157" customWidth="1"/>
    <col min="1288" max="1290" width="0" style="2157" hidden="1" customWidth="1"/>
    <col min="1291" max="1293" width="10.28515625" style="2157" customWidth="1"/>
    <col min="1294" max="1296" width="0" style="2157" hidden="1" customWidth="1"/>
    <col min="1297" max="1299" width="10.28515625" style="2157" customWidth="1"/>
    <col min="1300" max="1302" width="0" style="2157" hidden="1" customWidth="1"/>
    <col min="1303" max="1305" width="10.28515625" style="2157" customWidth="1"/>
    <col min="1306" max="1307" width="9.140625" style="2157"/>
    <col min="1308" max="1308" width="10.85546875" style="2157" customWidth="1"/>
    <col min="1309" max="1310" width="9.140625" style="2157"/>
    <col min="1311" max="1312" width="13.42578125" style="2157" bestFit="1" customWidth="1"/>
    <col min="1313" max="1316" width="10.5703125" style="2157" bestFit="1" customWidth="1"/>
    <col min="1317" max="1439" width="9.140625" style="2157"/>
    <col min="1440" max="1452" width="8.85546875" style="2157" customWidth="1"/>
    <col min="1453" max="1542" width="9.140625" style="2157"/>
    <col min="1543" max="1543" width="17.28515625" style="2157" customWidth="1"/>
    <col min="1544" max="1546" width="0" style="2157" hidden="1" customWidth="1"/>
    <col min="1547" max="1549" width="10.28515625" style="2157" customWidth="1"/>
    <col min="1550" max="1552" width="0" style="2157" hidden="1" customWidth="1"/>
    <col min="1553" max="1555" width="10.28515625" style="2157" customWidth="1"/>
    <col min="1556" max="1558" width="0" style="2157" hidden="1" customWidth="1"/>
    <col min="1559" max="1561" width="10.28515625" style="2157" customWidth="1"/>
    <col min="1562" max="1563" width="9.140625" style="2157"/>
    <col min="1564" max="1564" width="10.85546875" style="2157" customWidth="1"/>
    <col min="1565" max="1566" width="9.140625" style="2157"/>
    <col min="1567" max="1568" width="13.42578125" style="2157" bestFit="1" customWidth="1"/>
    <col min="1569" max="1572" width="10.5703125" style="2157" bestFit="1" customWidth="1"/>
    <col min="1573" max="1695" width="9.140625" style="2157"/>
    <col min="1696" max="1708" width="8.85546875" style="2157" customWidth="1"/>
    <col min="1709" max="1798" width="9.140625" style="2157"/>
    <col min="1799" max="1799" width="17.28515625" style="2157" customWidth="1"/>
    <col min="1800" max="1802" width="0" style="2157" hidden="1" customWidth="1"/>
    <col min="1803" max="1805" width="10.28515625" style="2157" customWidth="1"/>
    <col min="1806" max="1808" width="0" style="2157" hidden="1" customWidth="1"/>
    <col min="1809" max="1811" width="10.28515625" style="2157" customWidth="1"/>
    <col min="1812" max="1814" width="0" style="2157" hidden="1" customWidth="1"/>
    <col min="1815" max="1817" width="10.28515625" style="2157" customWidth="1"/>
    <col min="1818" max="1819" width="9.140625" style="2157"/>
    <col min="1820" max="1820" width="10.85546875" style="2157" customWidth="1"/>
    <col min="1821" max="1822" width="9.140625" style="2157"/>
    <col min="1823" max="1824" width="13.42578125" style="2157" bestFit="1" customWidth="1"/>
    <col min="1825" max="1828" width="10.5703125" style="2157" bestFit="1" customWidth="1"/>
    <col min="1829" max="1951" width="9.140625" style="2157"/>
    <col min="1952" max="1964" width="8.85546875" style="2157" customWidth="1"/>
    <col min="1965" max="2054" width="9.140625" style="2157"/>
    <col min="2055" max="2055" width="17.28515625" style="2157" customWidth="1"/>
    <col min="2056" max="2058" width="0" style="2157" hidden="1" customWidth="1"/>
    <col min="2059" max="2061" width="10.28515625" style="2157" customWidth="1"/>
    <col min="2062" max="2064" width="0" style="2157" hidden="1" customWidth="1"/>
    <col min="2065" max="2067" width="10.28515625" style="2157" customWidth="1"/>
    <col min="2068" max="2070" width="0" style="2157" hidden="1" customWidth="1"/>
    <col min="2071" max="2073" width="10.28515625" style="2157" customWidth="1"/>
    <col min="2074" max="2075" width="9.140625" style="2157"/>
    <col min="2076" max="2076" width="10.85546875" style="2157" customWidth="1"/>
    <col min="2077" max="2078" width="9.140625" style="2157"/>
    <col min="2079" max="2080" width="13.42578125" style="2157" bestFit="1" customWidth="1"/>
    <col min="2081" max="2084" width="10.5703125" style="2157" bestFit="1" customWidth="1"/>
    <col min="2085" max="2207" width="9.140625" style="2157"/>
    <col min="2208" max="2220" width="8.85546875" style="2157" customWidth="1"/>
    <col min="2221" max="2310" width="9.140625" style="2157"/>
    <col min="2311" max="2311" width="17.28515625" style="2157" customWidth="1"/>
    <col min="2312" max="2314" width="0" style="2157" hidden="1" customWidth="1"/>
    <col min="2315" max="2317" width="10.28515625" style="2157" customWidth="1"/>
    <col min="2318" max="2320" width="0" style="2157" hidden="1" customWidth="1"/>
    <col min="2321" max="2323" width="10.28515625" style="2157" customWidth="1"/>
    <col min="2324" max="2326" width="0" style="2157" hidden="1" customWidth="1"/>
    <col min="2327" max="2329" width="10.28515625" style="2157" customWidth="1"/>
    <col min="2330" max="2331" width="9.140625" style="2157"/>
    <col min="2332" max="2332" width="10.85546875" style="2157" customWidth="1"/>
    <col min="2333" max="2334" width="9.140625" style="2157"/>
    <col min="2335" max="2336" width="13.42578125" style="2157" bestFit="1" customWidth="1"/>
    <col min="2337" max="2340" width="10.5703125" style="2157" bestFit="1" customWidth="1"/>
    <col min="2341" max="2463" width="9.140625" style="2157"/>
    <col min="2464" max="2476" width="8.85546875" style="2157" customWidth="1"/>
    <col min="2477" max="2566" width="9.140625" style="2157"/>
    <col min="2567" max="2567" width="17.28515625" style="2157" customWidth="1"/>
    <col min="2568" max="2570" width="0" style="2157" hidden="1" customWidth="1"/>
    <col min="2571" max="2573" width="10.28515625" style="2157" customWidth="1"/>
    <col min="2574" max="2576" width="0" style="2157" hidden="1" customWidth="1"/>
    <col min="2577" max="2579" width="10.28515625" style="2157" customWidth="1"/>
    <col min="2580" max="2582" width="0" style="2157" hidden="1" customWidth="1"/>
    <col min="2583" max="2585" width="10.28515625" style="2157" customWidth="1"/>
    <col min="2586" max="2587" width="9.140625" style="2157"/>
    <col min="2588" max="2588" width="10.85546875" style="2157" customWidth="1"/>
    <col min="2589" max="2590" width="9.140625" style="2157"/>
    <col min="2591" max="2592" width="13.42578125" style="2157" bestFit="1" customWidth="1"/>
    <col min="2593" max="2596" width="10.5703125" style="2157" bestFit="1" customWidth="1"/>
    <col min="2597" max="2719" width="9.140625" style="2157"/>
    <col min="2720" max="2732" width="8.85546875" style="2157" customWidth="1"/>
    <col min="2733" max="2822" width="9.140625" style="2157"/>
    <col min="2823" max="2823" width="17.28515625" style="2157" customWidth="1"/>
    <col min="2824" max="2826" width="0" style="2157" hidden="1" customWidth="1"/>
    <col min="2827" max="2829" width="10.28515625" style="2157" customWidth="1"/>
    <col min="2830" max="2832" width="0" style="2157" hidden="1" customWidth="1"/>
    <col min="2833" max="2835" width="10.28515625" style="2157" customWidth="1"/>
    <col min="2836" max="2838" width="0" style="2157" hidden="1" customWidth="1"/>
    <col min="2839" max="2841" width="10.28515625" style="2157" customWidth="1"/>
    <col min="2842" max="2843" width="9.140625" style="2157"/>
    <col min="2844" max="2844" width="10.85546875" style="2157" customWidth="1"/>
    <col min="2845" max="2846" width="9.140625" style="2157"/>
    <col min="2847" max="2848" width="13.42578125" style="2157" bestFit="1" customWidth="1"/>
    <col min="2849" max="2852" width="10.5703125" style="2157" bestFit="1" customWidth="1"/>
    <col min="2853" max="2975" width="9.140625" style="2157"/>
    <col min="2976" max="2988" width="8.85546875" style="2157" customWidth="1"/>
    <col min="2989" max="3078" width="9.140625" style="2157"/>
    <col min="3079" max="3079" width="17.28515625" style="2157" customWidth="1"/>
    <col min="3080" max="3082" width="0" style="2157" hidden="1" customWidth="1"/>
    <col min="3083" max="3085" width="10.28515625" style="2157" customWidth="1"/>
    <col min="3086" max="3088" width="0" style="2157" hidden="1" customWidth="1"/>
    <col min="3089" max="3091" width="10.28515625" style="2157" customWidth="1"/>
    <col min="3092" max="3094" width="0" style="2157" hidden="1" customWidth="1"/>
    <col min="3095" max="3097" width="10.28515625" style="2157" customWidth="1"/>
    <col min="3098" max="3099" width="9.140625" style="2157"/>
    <col min="3100" max="3100" width="10.85546875" style="2157" customWidth="1"/>
    <col min="3101" max="3102" width="9.140625" style="2157"/>
    <col min="3103" max="3104" width="13.42578125" style="2157" bestFit="1" customWidth="1"/>
    <col min="3105" max="3108" width="10.5703125" style="2157" bestFit="1" customWidth="1"/>
    <col min="3109" max="3231" width="9.140625" style="2157"/>
    <col min="3232" max="3244" width="8.85546875" style="2157" customWidth="1"/>
    <col min="3245" max="3334" width="9.140625" style="2157"/>
    <col min="3335" max="3335" width="17.28515625" style="2157" customWidth="1"/>
    <col min="3336" max="3338" width="0" style="2157" hidden="1" customWidth="1"/>
    <col min="3339" max="3341" width="10.28515625" style="2157" customWidth="1"/>
    <col min="3342" max="3344" width="0" style="2157" hidden="1" customWidth="1"/>
    <col min="3345" max="3347" width="10.28515625" style="2157" customWidth="1"/>
    <col min="3348" max="3350" width="0" style="2157" hidden="1" customWidth="1"/>
    <col min="3351" max="3353" width="10.28515625" style="2157" customWidth="1"/>
    <col min="3354" max="3355" width="9.140625" style="2157"/>
    <col min="3356" max="3356" width="10.85546875" style="2157" customWidth="1"/>
    <col min="3357" max="3358" width="9.140625" style="2157"/>
    <col min="3359" max="3360" width="13.42578125" style="2157" bestFit="1" customWidth="1"/>
    <col min="3361" max="3364" width="10.5703125" style="2157" bestFit="1" customWidth="1"/>
    <col min="3365" max="3487" width="9.140625" style="2157"/>
    <col min="3488" max="3500" width="8.85546875" style="2157" customWidth="1"/>
    <col min="3501" max="3590" width="9.140625" style="2157"/>
    <col min="3591" max="3591" width="17.28515625" style="2157" customWidth="1"/>
    <col min="3592" max="3594" width="0" style="2157" hidden="1" customWidth="1"/>
    <col min="3595" max="3597" width="10.28515625" style="2157" customWidth="1"/>
    <col min="3598" max="3600" width="0" style="2157" hidden="1" customWidth="1"/>
    <col min="3601" max="3603" width="10.28515625" style="2157" customWidth="1"/>
    <col min="3604" max="3606" width="0" style="2157" hidden="1" customWidth="1"/>
    <col min="3607" max="3609" width="10.28515625" style="2157" customWidth="1"/>
    <col min="3610" max="3611" width="9.140625" style="2157"/>
    <col min="3612" max="3612" width="10.85546875" style="2157" customWidth="1"/>
    <col min="3613" max="3614" width="9.140625" style="2157"/>
    <col min="3615" max="3616" width="13.42578125" style="2157" bestFit="1" customWidth="1"/>
    <col min="3617" max="3620" width="10.5703125" style="2157" bestFit="1" customWidth="1"/>
    <col min="3621" max="3743" width="9.140625" style="2157"/>
    <col min="3744" max="3756" width="8.85546875" style="2157" customWidth="1"/>
    <col min="3757" max="3846" width="9.140625" style="2157"/>
    <col min="3847" max="3847" width="17.28515625" style="2157" customWidth="1"/>
    <col min="3848" max="3850" width="0" style="2157" hidden="1" customWidth="1"/>
    <col min="3851" max="3853" width="10.28515625" style="2157" customWidth="1"/>
    <col min="3854" max="3856" width="0" style="2157" hidden="1" customWidth="1"/>
    <col min="3857" max="3859" width="10.28515625" style="2157" customWidth="1"/>
    <col min="3860" max="3862" width="0" style="2157" hidden="1" customWidth="1"/>
    <col min="3863" max="3865" width="10.28515625" style="2157" customWidth="1"/>
    <col min="3866" max="3867" width="9.140625" style="2157"/>
    <col min="3868" max="3868" width="10.85546875" style="2157" customWidth="1"/>
    <col min="3869" max="3870" width="9.140625" style="2157"/>
    <col min="3871" max="3872" width="13.42578125" style="2157" bestFit="1" customWidth="1"/>
    <col min="3873" max="3876" width="10.5703125" style="2157" bestFit="1" customWidth="1"/>
    <col min="3877" max="3999" width="9.140625" style="2157"/>
    <col min="4000" max="4012" width="8.85546875" style="2157" customWidth="1"/>
    <col min="4013" max="4102" width="9.140625" style="2157"/>
    <col min="4103" max="4103" width="17.28515625" style="2157" customWidth="1"/>
    <col min="4104" max="4106" width="0" style="2157" hidden="1" customWidth="1"/>
    <col min="4107" max="4109" width="10.28515625" style="2157" customWidth="1"/>
    <col min="4110" max="4112" width="0" style="2157" hidden="1" customWidth="1"/>
    <col min="4113" max="4115" width="10.28515625" style="2157" customWidth="1"/>
    <col min="4116" max="4118" width="0" style="2157" hidden="1" customWidth="1"/>
    <col min="4119" max="4121" width="10.28515625" style="2157" customWidth="1"/>
    <col min="4122" max="4123" width="9.140625" style="2157"/>
    <col min="4124" max="4124" width="10.85546875" style="2157" customWidth="1"/>
    <col min="4125" max="4126" width="9.140625" style="2157"/>
    <col min="4127" max="4128" width="13.42578125" style="2157" bestFit="1" customWidth="1"/>
    <col min="4129" max="4132" width="10.5703125" style="2157" bestFit="1" customWidth="1"/>
    <col min="4133" max="4255" width="9.140625" style="2157"/>
    <col min="4256" max="4268" width="8.85546875" style="2157" customWidth="1"/>
    <col min="4269" max="4358" width="9.140625" style="2157"/>
    <col min="4359" max="4359" width="17.28515625" style="2157" customWidth="1"/>
    <col min="4360" max="4362" width="0" style="2157" hidden="1" customWidth="1"/>
    <col min="4363" max="4365" width="10.28515625" style="2157" customWidth="1"/>
    <col min="4366" max="4368" width="0" style="2157" hidden="1" customWidth="1"/>
    <col min="4369" max="4371" width="10.28515625" style="2157" customWidth="1"/>
    <col min="4372" max="4374" width="0" style="2157" hidden="1" customWidth="1"/>
    <col min="4375" max="4377" width="10.28515625" style="2157" customWidth="1"/>
    <col min="4378" max="4379" width="9.140625" style="2157"/>
    <col min="4380" max="4380" width="10.85546875" style="2157" customWidth="1"/>
    <col min="4381" max="4382" width="9.140625" style="2157"/>
    <col min="4383" max="4384" width="13.42578125" style="2157" bestFit="1" customWidth="1"/>
    <col min="4385" max="4388" width="10.5703125" style="2157" bestFit="1" customWidth="1"/>
    <col min="4389" max="4511" width="9.140625" style="2157"/>
    <col min="4512" max="4524" width="8.85546875" style="2157" customWidth="1"/>
    <col min="4525" max="4614" width="9.140625" style="2157"/>
    <col min="4615" max="4615" width="17.28515625" style="2157" customWidth="1"/>
    <col min="4616" max="4618" width="0" style="2157" hidden="1" customWidth="1"/>
    <col min="4619" max="4621" width="10.28515625" style="2157" customWidth="1"/>
    <col min="4622" max="4624" width="0" style="2157" hidden="1" customWidth="1"/>
    <col min="4625" max="4627" width="10.28515625" style="2157" customWidth="1"/>
    <col min="4628" max="4630" width="0" style="2157" hidden="1" customWidth="1"/>
    <col min="4631" max="4633" width="10.28515625" style="2157" customWidth="1"/>
    <col min="4634" max="4635" width="9.140625" style="2157"/>
    <col min="4636" max="4636" width="10.85546875" style="2157" customWidth="1"/>
    <col min="4637" max="4638" width="9.140625" style="2157"/>
    <col min="4639" max="4640" width="13.42578125" style="2157" bestFit="1" customWidth="1"/>
    <col min="4641" max="4644" width="10.5703125" style="2157" bestFit="1" customWidth="1"/>
    <col min="4645" max="4767" width="9.140625" style="2157"/>
    <col min="4768" max="4780" width="8.85546875" style="2157" customWidth="1"/>
    <col min="4781" max="4870" width="9.140625" style="2157"/>
    <col min="4871" max="4871" width="17.28515625" style="2157" customWidth="1"/>
    <col min="4872" max="4874" width="0" style="2157" hidden="1" customWidth="1"/>
    <col min="4875" max="4877" width="10.28515625" style="2157" customWidth="1"/>
    <col min="4878" max="4880" width="0" style="2157" hidden="1" customWidth="1"/>
    <col min="4881" max="4883" width="10.28515625" style="2157" customWidth="1"/>
    <col min="4884" max="4886" width="0" style="2157" hidden="1" customWidth="1"/>
    <col min="4887" max="4889" width="10.28515625" style="2157" customWidth="1"/>
    <col min="4890" max="4891" width="9.140625" style="2157"/>
    <col min="4892" max="4892" width="10.85546875" style="2157" customWidth="1"/>
    <col min="4893" max="4894" width="9.140625" style="2157"/>
    <col min="4895" max="4896" width="13.42578125" style="2157" bestFit="1" customWidth="1"/>
    <col min="4897" max="4900" width="10.5703125" style="2157" bestFit="1" customWidth="1"/>
    <col min="4901" max="5023" width="9.140625" style="2157"/>
    <col min="5024" max="5036" width="8.85546875" style="2157" customWidth="1"/>
    <col min="5037" max="5126" width="9.140625" style="2157"/>
    <col min="5127" max="5127" width="17.28515625" style="2157" customWidth="1"/>
    <col min="5128" max="5130" width="0" style="2157" hidden="1" customWidth="1"/>
    <col min="5131" max="5133" width="10.28515625" style="2157" customWidth="1"/>
    <col min="5134" max="5136" width="0" style="2157" hidden="1" customWidth="1"/>
    <col min="5137" max="5139" width="10.28515625" style="2157" customWidth="1"/>
    <col min="5140" max="5142" width="0" style="2157" hidden="1" customWidth="1"/>
    <col min="5143" max="5145" width="10.28515625" style="2157" customWidth="1"/>
    <col min="5146" max="5147" width="9.140625" style="2157"/>
    <col min="5148" max="5148" width="10.85546875" style="2157" customWidth="1"/>
    <col min="5149" max="5150" width="9.140625" style="2157"/>
    <col min="5151" max="5152" width="13.42578125" style="2157" bestFit="1" customWidth="1"/>
    <col min="5153" max="5156" width="10.5703125" style="2157" bestFit="1" customWidth="1"/>
    <col min="5157" max="5279" width="9.140625" style="2157"/>
    <col min="5280" max="5292" width="8.85546875" style="2157" customWidth="1"/>
    <col min="5293" max="5382" width="9.140625" style="2157"/>
    <col min="5383" max="5383" width="17.28515625" style="2157" customWidth="1"/>
    <col min="5384" max="5386" width="0" style="2157" hidden="1" customWidth="1"/>
    <col min="5387" max="5389" width="10.28515625" style="2157" customWidth="1"/>
    <col min="5390" max="5392" width="0" style="2157" hidden="1" customWidth="1"/>
    <col min="5393" max="5395" width="10.28515625" style="2157" customWidth="1"/>
    <col min="5396" max="5398" width="0" style="2157" hidden="1" customWidth="1"/>
    <col min="5399" max="5401" width="10.28515625" style="2157" customWidth="1"/>
    <col min="5402" max="5403" width="9.140625" style="2157"/>
    <col min="5404" max="5404" width="10.85546875" style="2157" customWidth="1"/>
    <col min="5405" max="5406" width="9.140625" style="2157"/>
    <col min="5407" max="5408" width="13.42578125" style="2157" bestFit="1" customWidth="1"/>
    <col min="5409" max="5412" width="10.5703125" style="2157" bestFit="1" customWidth="1"/>
    <col min="5413" max="5535" width="9.140625" style="2157"/>
    <col min="5536" max="5548" width="8.85546875" style="2157" customWidth="1"/>
    <col min="5549" max="5638" width="9.140625" style="2157"/>
    <col min="5639" max="5639" width="17.28515625" style="2157" customWidth="1"/>
    <col min="5640" max="5642" width="0" style="2157" hidden="1" customWidth="1"/>
    <col min="5643" max="5645" width="10.28515625" style="2157" customWidth="1"/>
    <col min="5646" max="5648" width="0" style="2157" hidden="1" customWidth="1"/>
    <col min="5649" max="5651" width="10.28515625" style="2157" customWidth="1"/>
    <col min="5652" max="5654" width="0" style="2157" hidden="1" customWidth="1"/>
    <col min="5655" max="5657" width="10.28515625" style="2157" customWidth="1"/>
    <col min="5658" max="5659" width="9.140625" style="2157"/>
    <col min="5660" max="5660" width="10.85546875" style="2157" customWidth="1"/>
    <col min="5661" max="5662" width="9.140625" style="2157"/>
    <col min="5663" max="5664" width="13.42578125" style="2157" bestFit="1" customWidth="1"/>
    <col min="5665" max="5668" width="10.5703125" style="2157" bestFit="1" customWidth="1"/>
    <col min="5669" max="5791" width="9.140625" style="2157"/>
    <col min="5792" max="5804" width="8.85546875" style="2157" customWidth="1"/>
    <col min="5805" max="5894" width="9.140625" style="2157"/>
    <col min="5895" max="5895" width="17.28515625" style="2157" customWidth="1"/>
    <col min="5896" max="5898" width="0" style="2157" hidden="1" customWidth="1"/>
    <col min="5899" max="5901" width="10.28515625" style="2157" customWidth="1"/>
    <col min="5902" max="5904" width="0" style="2157" hidden="1" customWidth="1"/>
    <col min="5905" max="5907" width="10.28515625" style="2157" customWidth="1"/>
    <col min="5908" max="5910" width="0" style="2157" hidden="1" customWidth="1"/>
    <col min="5911" max="5913" width="10.28515625" style="2157" customWidth="1"/>
    <col min="5914" max="5915" width="9.140625" style="2157"/>
    <col min="5916" max="5916" width="10.85546875" style="2157" customWidth="1"/>
    <col min="5917" max="5918" width="9.140625" style="2157"/>
    <col min="5919" max="5920" width="13.42578125" style="2157" bestFit="1" customWidth="1"/>
    <col min="5921" max="5924" width="10.5703125" style="2157" bestFit="1" customWidth="1"/>
    <col min="5925" max="6047" width="9.140625" style="2157"/>
    <col min="6048" max="6060" width="8.85546875" style="2157" customWidth="1"/>
    <col min="6061" max="6150" width="9.140625" style="2157"/>
    <col min="6151" max="6151" width="17.28515625" style="2157" customWidth="1"/>
    <col min="6152" max="6154" width="0" style="2157" hidden="1" customWidth="1"/>
    <col min="6155" max="6157" width="10.28515625" style="2157" customWidth="1"/>
    <col min="6158" max="6160" width="0" style="2157" hidden="1" customWidth="1"/>
    <col min="6161" max="6163" width="10.28515625" style="2157" customWidth="1"/>
    <col min="6164" max="6166" width="0" style="2157" hidden="1" customWidth="1"/>
    <col min="6167" max="6169" width="10.28515625" style="2157" customWidth="1"/>
    <col min="6170" max="6171" width="9.140625" style="2157"/>
    <col min="6172" max="6172" width="10.85546875" style="2157" customWidth="1"/>
    <col min="6173" max="6174" width="9.140625" style="2157"/>
    <col min="6175" max="6176" width="13.42578125" style="2157" bestFit="1" customWidth="1"/>
    <col min="6177" max="6180" width="10.5703125" style="2157" bestFit="1" customWidth="1"/>
    <col min="6181" max="6303" width="9.140625" style="2157"/>
    <col min="6304" max="6316" width="8.85546875" style="2157" customWidth="1"/>
    <col min="6317" max="6406" width="9.140625" style="2157"/>
    <col min="6407" max="6407" width="17.28515625" style="2157" customWidth="1"/>
    <col min="6408" max="6410" width="0" style="2157" hidden="1" customWidth="1"/>
    <col min="6411" max="6413" width="10.28515625" style="2157" customWidth="1"/>
    <col min="6414" max="6416" width="0" style="2157" hidden="1" customWidth="1"/>
    <col min="6417" max="6419" width="10.28515625" style="2157" customWidth="1"/>
    <col min="6420" max="6422" width="0" style="2157" hidden="1" customWidth="1"/>
    <col min="6423" max="6425" width="10.28515625" style="2157" customWidth="1"/>
    <col min="6426" max="6427" width="9.140625" style="2157"/>
    <col min="6428" max="6428" width="10.85546875" style="2157" customWidth="1"/>
    <col min="6429" max="6430" width="9.140625" style="2157"/>
    <col min="6431" max="6432" width="13.42578125" style="2157" bestFit="1" customWidth="1"/>
    <col min="6433" max="6436" width="10.5703125" style="2157" bestFit="1" customWidth="1"/>
    <col min="6437" max="6559" width="9.140625" style="2157"/>
    <col min="6560" max="6572" width="8.85546875" style="2157" customWidth="1"/>
    <col min="6573" max="6662" width="9.140625" style="2157"/>
    <col min="6663" max="6663" width="17.28515625" style="2157" customWidth="1"/>
    <col min="6664" max="6666" width="0" style="2157" hidden="1" customWidth="1"/>
    <col min="6667" max="6669" width="10.28515625" style="2157" customWidth="1"/>
    <col min="6670" max="6672" width="0" style="2157" hidden="1" customWidth="1"/>
    <col min="6673" max="6675" width="10.28515625" style="2157" customWidth="1"/>
    <col min="6676" max="6678" width="0" style="2157" hidden="1" customWidth="1"/>
    <col min="6679" max="6681" width="10.28515625" style="2157" customWidth="1"/>
    <col min="6682" max="6683" width="9.140625" style="2157"/>
    <col min="6684" max="6684" width="10.85546875" style="2157" customWidth="1"/>
    <col min="6685" max="6686" width="9.140625" style="2157"/>
    <col min="6687" max="6688" width="13.42578125" style="2157" bestFit="1" customWidth="1"/>
    <col min="6689" max="6692" width="10.5703125" style="2157" bestFit="1" customWidth="1"/>
    <col min="6693" max="6815" width="9.140625" style="2157"/>
    <col min="6816" max="6828" width="8.85546875" style="2157" customWidth="1"/>
    <col min="6829" max="6918" width="9.140625" style="2157"/>
    <col min="6919" max="6919" width="17.28515625" style="2157" customWidth="1"/>
    <col min="6920" max="6922" width="0" style="2157" hidden="1" customWidth="1"/>
    <col min="6923" max="6925" width="10.28515625" style="2157" customWidth="1"/>
    <col min="6926" max="6928" width="0" style="2157" hidden="1" customWidth="1"/>
    <col min="6929" max="6931" width="10.28515625" style="2157" customWidth="1"/>
    <col min="6932" max="6934" width="0" style="2157" hidden="1" customWidth="1"/>
    <col min="6935" max="6937" width="10.28515625" style="2157" customWidth="1"/>
    <col min="6938" max="6939" width="9.140625" style="2157"/>
    <col min="6940" max="6940" width="10.85546875" style="2157" customWidth="1"/>
    <col min="6941" max="6942" width="9.140625" style="2157"/>
    <col min="6943" max="6944" width="13.42578125" style="2157" bestFit="1" customWidth="1"/>
    <col min="6945" max="6948" width="10.5703125" style="2157" bestFit="1" customWidth="1"/>
    <col min="6949" max="7071" width="9.140625" style="2157"/>
    <col min="7072" max="7084" width="8.85546875" style="2157" customWidth="1"/>
    <col min="7085" max="7174" width="9.140625" style="2157"/>
    <col min="7175" max="7175" width="17.28515625" style="2157" customWidth="1"/>
    <col min="7176" max="7178" width="0" style="2157" hidden="1" customWidth="1"/>
    <col min="7179" max="7181" width="10.28515625" style="2157" customWidth="1"/>
    <col min="7182" max="7184" width="0" style="2157" hidden="1" customWidth="1"/>
    <col min="7185" max="7187" width="10.28515625" style="2157" customWidth="1"/>
    <col min="7188" max="7190" width="0" style="2157" hidden="1" customWidth="1"/>
    <col min="7191" max="7193" width="10.28515625" style="2157" customWidth="1"/>
    <col min="7194" max="7195" width="9.140625" style="2157"/>
    <col min="7196" max="7196" width="10.85546875" style="2157" customWidth="1"/>
    <col min="7197" max="7198" width="9.140625" style="2157"/>
    <col min="7199" max="7200" width="13.42578125" style="2157" bestFit="1" customWidth="1"/>
    <col min="7201" max="7204" width="10.5703125" style="2157" bestFit="1" customWidth="1"/>
    <col min="7205" max="7327" width="9.140625" style="2157"/>
    <col min="7328" max="7340" width="8.85546875" style="2157" customWidth="1"/>
    <col min="7341" max="7430" width="9.140625" style="2157"/>
    <col min="7431" max="7431" width="17.28515625" style="2157" customWidth="1"/>
    <col min="7432" max="7434" width="0" style="2157" hidden="1" customWidth="1"/>
    <col min="7435" max="7437" width="10.28515625" style="2157" customWidth="1"/>
    <col min="7438" max="7440" width="0" style="2157" hidden="1" customWidth="1"/>
    <col min="7441" max="7443" width="10.28515625" style="2157" customWidth="1"/>
    <col min="7444" max="7446" width="0" style="2157" hidden="1" customWidth="1"/>
    <col min="7447" max="7449" width="10.28515625" style="2157" customWidth="1"/>
    <col min="7450" max="7451" width="9.140625" style="2157"/>
    <col min="7452" max="7452" width="10.85546875" style="2157" customWidth="1"/>
    <col min="7453" max="7454" width="9.140625" style="2157"/>
    <col min="7455" max="7456" width="13.42578125" style="2157" bestFit="1" customWidth="1"/>
    <col min="7457" max="7460" width="10.5703125" style="2157" bestFit="1" customWidth="1"/>
    <col min="7461" max="7583" width="9.140625" style="2157"/>
    <col min="7584" max="7596" width="8.85546875" style="2157" customWidth="1"/>
    <col min="7597" max="7686" width="9.140625" style="2157"/>
    <col min="7687" max="7687" width="17.28515625" style="2157" customWidth="1"/>
    <col min="7688" max="7690" width="0" style="2157" hidden="1" customWidth="1"/>
    <col min="7691" max="7693" width="10.28515625" style="2157" customWidth="1"/>
    <col min="7694" max="7696" width="0" style="2157" hidden="1" customWidth="1"/>
    <col min="7697" max="7699" width="10.28515625" style="2157" customWidth="1"/>
    <col min="7700" max="7702" width="0" style="2157" hidden="1" customWidth="1"/>
    <col min="7703" max="7705" width="10.28515625" style="2157" customWidth="1"/>
    <col min="7706" max="7707" width="9.140625" style="2157"/>
    <col min="7708" max="7708" width="10.85546875" style="2157" customWidth="1"/>
    <col min="7709" max="7710" width="9.140625" style="2157"/>
    <col min="7711" max="7712" width="13.42578125" style="2157" bestFit="1" customWidth="1"/>
    <col min="7713" max="7716" width="10.5703125" style="2157" bestFit="1" customWidth="1"/>
    <col min="7717" max="7839" width="9.140625" style="2157"/>
    <col min="7840" max="7852" width="8.85546875" style="2157" customWidth="1"/>
    <col min="7853" max="7942" width="9.140625" style="2157"/>
    <col min="7943" max="7943" width="17.28515625" style="2157" customWidth="1"/>
    <col min="7944" max="7946" width="0" style="2157" hidden="1" customWidth="1"/>
    <col min="7947" max="7949" width="10.28515625" style="2157" customWidth="1"/>
    <col min="7950" max="7952" width="0" style="2157" hidden="1" customWidth="1"/>
    <col min="7953" max="7955" width="10.28515625" style="2157" customWidth="1"/>
    <col min="7956" max="7958" width="0" style="2157" hidden="1" customWidth="1"/>
    <col min="7959" max="7961" width="10.28515625" style="2157" customWidth="1"/>
    <col min="7962" max="7963" width="9.140625" style="2157"/>
    <col min="7964" max="7964" width="10.85546875" style="2157" customWidth="1"/>
    <col min="7965" max="7966" width="9.140625" style="2157"/>
    <col min="7967" max="7968" width="13.42578125" style="2157" bestFit="1" customWidth="1"/>
    <col min="7969" max="7972" width="10.5703125" style="2157" bestFit="1" customWidth="1"/>
    <col min="7973" max="8095" width="9.140625" style="2157"/>
    <col min="8096" max="8108" width="8.85546875" style="2157" customWidth="1"/>
    <col min="8109" max="8198" width="9.140625" style="2157"/>
    <col min="8199" max="8199" width="17.28515625" style="2157" customWidth="1"/>
    <col min="8200" max="8202" width="0" style="2157" hidden="1" customWidth="1"/>
    <col min="8203" max="8205" width="10.28515625" style="2157" customWidth="1"/>
    <col min="8206" max="8208" width="0" style="2157" hidden="1" customWidth="1"/>
    <col min="8209" max="8211" width="10.28515625" style="2157" customWidth="1"/>
    <col min="8212" max="8214" width="0" style="2157" hidden="1" customWidth="1"/>
    <col min="8215" max="8217" width="10.28515625" style="2157" customWidth="1"/>
    <col min="8218" max="8219" width="9.140625" style="2157"/>
    <col min="8220" max="8220" width="10.85546875" style="2157" customWidth="1"/>
    <col min="8221" max="8222" width="9.140625" style="2157"/>
    <col min="8223" max="8224" width="13.42578125" style="2157" bestFit="1" customWidth="1"/>
    <col min="8225" max="8228" width="10.5703125" style="2157" bestFit="1" customWidth="1"/>
    <col min="8229" max="8351" width="9.140625" style="2157"/>
    <col min="8352" max="8364" width="8.85546875" style="2157" customWidth="1"/>
    <col min="8365" max="8454" width="9.140625" style="2157"/>
    <col min="8455" max="8455" width="17.28515625" style="2157" customWidth="1"/>
    <col min="8456" max="8458" width="0" style="2157" hidden="1" customWidth="1"/>
    <col min="8459" max="8461" width="10.28515625" style="2157" customWidth="1"/>
    <col min="8462" max="8464" width="0" style="2157" hidden="1" customWidth="1"/>
    <col min="8465" max="8467" width="10.28515625" style="2157" customWidth="1"/>
    <col min="8468" max="8470" width="0" style="2157" hidden="1" customWidth="1"/>
    <col min="8471" max="8473" width="10.28515625" style="2157" customWidth="1"/>
    <col min="8474" max="8475" width="9.140625" style="2157"/>
    <col min="8476" max="8476" width="10.85546875" style="2157" customWidth="1"/>
    <col min="8477" max="8478" width="9.140625" style="2157"/>
    <col min="8479" max="8480" width="13.42578125" style="2157" bestFit="1" customWidth="1"/>
    <col min="8481" max="8484" width="10.5703125" style="2157" bestFit="1" customWidth="1"/>
    <col min="8485" max="8607" width="9.140625" style="2157"/>
    <col min="8608" max="8620" width="8.85546875" style="2157" customWidth="1"/>
    <col min="8621" max="8710" width="9.140625" style="2157"/>
    <col min="8711" max="8711" width="17.28515625" style="2157" customWidth="1"/>
    <col min="8712" max="8714" width="0" style="2157" hidden="1" customWidth="1"/>
    <col min="8715" max="8717" width="10.28515625" style="2157" customWidth="1"/>
    <col min="8718" max="8720" width="0" style="2157" hidden="1" customWidth="1"/>
    <col min="8721" max="8723" width="10.28515625" style="2157" customWidth="1"/>
    <col min="8724" max="8726" width="0" style="2157" hidden="1" customWidth="1"/>
    <col min="8727" max="8729" width="10.28515625" style="2157" customWidth="1"/>
    <col min="8730" max="8731" width="9.140625" style="2157"/>
    <col min="8732" max="8732" width="10.85546875" style="2157" customWidth="1"/>
    <col min="8733" max="8734" width="9.140625" style="2157"/>
    <col min="8735" max="8736" width="13.42578125" style="2157" bestFit="1" customWidth="1"/>
    <col min="8737" max="8740" width="10.5703125" style="2157" bestFit="1" customWidth="1"/>
    <col min="8741" max="8863" width="9.140625" style="2157"/>
    <col min="8864" max="8876" width="8.85546875" style="2157" customWidth="1"/>
    <col min="8877" max="8966" width="9.140625" style="2157"/>
    <col min="8967" max="8967" width="17.28515625" style="2157" customWidth="1"/>
    <col min="8968" max="8970" width="0" style="2157" hidden="1" customWidth="1"/>
    <col min="8971" max="8973" width="10.28515625" style="2157" customWidth="1"/>
    <col min="8974" max="8976" width="0" style="2157" hidden="1" customWidth="1"/>
    <col min="8977" max="8979" width="10.28515625" style="2157" customWidth="1"/>
    <col min="8980" max="8982" width="0" style="2157" hidden="1" customWidth="1"/>
    <col min="8983" max="8985" width="10.28515625" style="2157" customWidth="1"/>
    <col min="8986" max="8987" width="9.140625" style="2157"/>
    <col min="8988" max="8988" width="10.85546875" style="2157" customWidth="1"/>
    <col min="8989" max="8990" width="9.140625" style="2157"/>
    <col min="8991" max="8992" width="13.42578125" style="2157" bestFit="1" customWidth="1"/>
    <col min="8993" max="8996" width="10.5703125" style="2157" bestFit="1" customWidth="1"/>
    <col min="8997" max="9119" width="9.140625" style="2157"/>
    <col min="9120" max="9132" width="8.85546875" style="2157" customWidth="1"/>
    <col min="9133" max="9222" width="9.140625" style="2157"/>
    <col min="9223" max="9223" width="17.28515625" style="2157" customWidth="1"/>
    <col min="9224" max="9226" width="0" style="2157" hidden="1" customWidth="1"/>
    <col min="9227" max="9229" width="10.28515625" style="2157" customWidth="1"/>
    <col min="9230" max="9232" width="0" style="2157" hidden="1" customWidth="1"/>
    <col min="9233" max="9235" width="10.28515625" style="2157" customWidth="1"/>
    <col min="9236" max="9238" width="0" style="2157" hidden="1" customWidth="1"/>
    <col min="9239" max="9241" width="10.28515625" style="2157" customWidth="1"/>
    <col min="9242" max="9243" width="9.140625" style="2157"/>
    <col min="9244" max="9244" width="10.85546875" style="2157" customWidth="1"/>
    <col min="9245" max="9246" width="9.140625" style="2157"/>
    <col min="9247" max="9248" width="13.42578125" style="2157" bestFit="1" customWidth="1"/>
    <col min="9249" max="9252" width="10.5703125" style="2157" bestFit="1" customWidth="1"/>
    <col min="9253" max="9375" width="9.140625" style="2157"/>
    <col min="9376" max="9388" width="8.85546875" style="2157" customWidth="1"/>
    <col min="9389" max="9478" width="9.140625" style="2157"/>
    <col min="9479" max="9479" width="17.28515625" style="2157" customWidth="1"/>
    <col min="9480" max="9482" width="0" style="2157" hidden="1" customWidth="1"/>
    <col min="9483" max="9485" width="10.28515625" style="2157" customWidth="1"/>
    <col min="9486" max="9488" width="0" style="2157" hidden="1" customWidth="1"/>
    <col min="9489" max="9491" width="10.28515625" style="2157" customWidth="1"/>
    <col min="9492" max="9494" width="0" style="2157" hidden="1" customWidth="1"/>
    <col min="9495" max="9497" width="10.28515625" style="2157" customWidth="1"/>
    <col min="9498" max="9499" width="9.140625" style="2157"/>
    <col min="9500" max="9500" width="10.85546875" style="2157" customWidth="1"/>
    <col min="9501" max="9502" width="9.140625" style="2157"/>
    <col min="9503" max="9504" width="13.42578125" style="2157" bestFit="1" customWidth="1"/>
    <col min="9505" max="9508" width="10.5703125" style="2157" bestFit="1" customWidth="1"/>
    <col min="9509" max="9631" width="9.140625" style="2157"/>
    <col min="9632" max="9644" width="8.85546875" style="2157" customWidth="1"/>
    <col min="9645" max="9734" width="9.140625" style="2157"/>
    <col min="9735" max="9735" width="17.28515625" style="2157" customWidth="1"/>
    <col min="9736" max="9738" width="0" style="2157" hidden="1" customWidth="1"/>
    <col min="9739" max="9741" width="10.28515625" style="2157" customWidth="1"/>
    <col min="9742" max="9744" width="0" style="2157" hidden="1" customWidth="1"/>
    <col min="9745" max="9747" width="10.28515625" style="2157" customWidth="1"/>
    <col min="9748" max="9750" width="0" style="2157" hidden="1" customWidth="1"/>
    <col min="9751" max="9753" width="10.28515625" style="2157" customWidth="1"/>
    <col min="9754" max="9755" width="9.140625" style="2157"/>
    <col min="9756" max="9756" width="10.85546875" style="2157" customWidth="1"/>
    <col min="9757" max="9758" width="9.140625" style="2157"/>
    <col min="9759" max="9760" width="13.42578125" style="2157" bestFit="1" customWidth="1"/>
    <col min="9761" max="9764" width="10.5703125" style="2157" bestFit="1" customWidth="1"/>
    <col min="9765" max="9887" width="9.140625" style="2157"/>
    <col min="9888" max="9900" width="8.85546875" style="2157" customWidth="1"/>
    <col min="9901" max="9990" width="9.140625" style="2157"/>
    <col min="9991" max="9991" width="17.28515625" style="2157" customWidth="1"/>
    <col min="9992" max="9994" width="0" style="2157" hidden="1" customWidth="1"/>
    <col min="9995" max="9997" width="10.28515625" style="2157" customWidth="1"/>
    <col min="9998" max="10000" width="0" style="2157" hidden="1" customWidth="1"/>
    <col min="10001" max="10003" width="10.28515625" style="2157" customWidth="1"/>
    <col min="10004" max="10006" width="0" style="2157" hidden="1" customWidth="1"/>
    <col min="10007" max="10009" width="10.28515625" style="2157" customWidth="1"/>
    <col min="10010" max="10011" width="9.140625" style="2157"/>
    <col min="10012" max="10012" width="10.85546875" style="2157" customWidth="1"/>
    <col min="10013" max="10014" width="9.140625" style="2157"/>
    <col min="10015" max="10016" width="13.42578125" style="2157" bestFit="1" customWidth="1"/>
    <col min="10017" max="10020" width="10.5703125" style="2157" bestFit="1" customWidth="1"/>
    <col min="10021" max="10143" width="9.140625" style="2157"/>
    <col min="10144" max="10156" width="8.85546875" style="2157" customWidth="1"/>
    <col min="10157" max="10246" width="9.140625" style="2157"/>
    <col min="10247" max="10247" width="17.28515625" style="2157" customWidth="1"/>
    <col min="10248" max="10250" width="0" style="2157" hidden="1" customWidth="1"/>
    <col min="10251" max="10253" width="10.28515625" style="2157" customWidth="1"/>
    <col min="10254" max="10256" width="0" style="2157" hidden="1" customWidth="1"/>
    <col min="10257" max="10259" width="10.28515625" style="2157" customWidth="1"/>
    <col min="10260" max="10262" width="0" style="2157" hidden="1" customWidth="1"/>
    <col min="10263" max="10265" width="10.28515625" style="2157" customWidth="1"/>
    <col min="10266" max="10267" width="9.140625" style="2157"/>
    <col min="10268" max="10268" width="10.85546875" style="2157" customWidth="1"/>
    <col min="10269" max="10270" width="9.140625" style="2157"/>
    <col min="10271" max="10272" width="13.42578125" style="2157" bestFit="1" customWidth="1"/>
    <col min="10273" max="10276" width="10.5703125" style="2157" bestFit="1" customWidth="1"/>
    <col min="10277" max="10399" width="9.140625" style="2157"/>
    <col min="10400" max="10412" width="8.85546875" style="2157" customWidth="1"/>
    <col min="10413" max="10502" width="9.140625" style="2157"/>
    <col min="10503" max="10503" width="17.28515625" style="2157" customWidth="1"/>
    <col min="10504" max="10506" width="0" style="2157" hidden="1" customWidth="1"/>
    <col min="10507" max="10509" width="10.28515625" style="2157" customWidth="1"/>
    <col min="10510" max="10512" width="0" style="2157" hidden="1" customWidth="1"/>
    <col min="10513" max="10515" width="10.28515625" style="2157" customWidth="1"/>
    <col min="10516" max="10518" width="0" style="2157" hidden="1" customWidth="1"/>
    <col min="10519" max="10521" width="10.28515625" style="2157" customWidth="1"/>
    <col min="10522" max="10523" width="9.140625" style="2157"/>
    <col min="10524" max="10524" width="10.85546875" style="2157" customWidth="1"/>
    <col min="10525" max="10526" width="9.140625" style="2157"/>
    <col min="10527" max="10528" width="13.42578125" style="2157" bestFit="1" customWidth="1"/>
    <col min="10529" max="10532" width="10.5703125" style="2157" bestFit="1" customWidth="1"/>
    <col min="10533" max="10655" width="9.140625" style="2157"/>
    <col min="10656" max="10668" width="8.85546875" style="2157" customWidth="1"/>
    <col min="10669" max="10758" width="9.140625" style="2157"/>
    <col min="10759" max="10759" width="17.28515625" style="2157" customWidth="1"/>
    <col min="10760" max="10762" width="0" style="2157" hidden="1" customWidth="1"/>
    <col min="10763" max="10765" width="10.28515625" style="2157" customWidth="1"/>
    <col min="10766" max="10768" width="0" style="2157" hidden="1" customWidth="1"/>
    <col min="10769" max="10771" width="10.28515625" style="2157" customWidth="1"/>
    <col min="10772" max="10774" width="0" style="2157" hidden="1" customWidth="1"/>
    <col min="10775" max="10777" width="10.28515625" style="2157" customWidth="1"/>
    <col min="10778" max="10779" width="9.140625" style="2157"/>
    <col min="10780" max="10780" width="10.85546875" style="2157" customWidth="1"/>
    <col min="10781" max="10782" width="9.140625" style="2157"/>
    <col min="10783" max="10784" width="13.42578125" style="2157" bestFit="1" customWidth="1"/>
    <col min="10785" max="10788" width="10.5703125" style="2157" bestFit="1" customWidth="1"/>
    <col min="10789" max="10911" width="9.140625" style="2157"/>
    <col min="10912" max="10924" width="8.85546875" style="2157" customWidth="1"/>
    <col min="10925" max="11014" width="9.140625" style="2157"/>
    <col min="11015" max="11015" width="17.28515625" style="2157" customWidth="1"/>
    <col min="11016" max="11018" width="0" style="2157" hidden="1" customWidth="1"/>
    <col min="11019" max="11021" width="10.28515625" style="2157" customWidth="1"/>
    <col min="11022" max="11024" width="0" style="2157" hidden="1" customWidth="1"/>
    <col min="11025" max="11027" width="10.28515625" style="2157" customWidth="1"/>
    <col min="11028" max="11030" width="0" style="2157" hidden="1" customWidth="1"/>
    <col min="11031" max="11033" width="10.28515625" style="2157" customWidth="1"/>
    <col min="11034" max="11035" width="9.140625" style="2157"/>
    <col min="11036" max="11036" width="10.85546875" style="2157" customWidth="1"/>
    <col min="11037" max="11038" width="9.140625" style="2157"/>
    <col min="11039" max="11040" width="13.42578125" style="2157" bestFit="1" customWidth="1"/>
    <col min="11041" max="11044" width="10.5703125" style="2157" bestFit="1" customWidth="1"/>
    <col min="11045" max="11167" width="9.140625" style="2157"/>
    <col min="11168" max="11180" width="8.85546875" style="2157" customWidth="1"/>
    <col min="11181" max="11270" width="9.140625" style="2157"/>
    <col min="11271" max="11271" width="17.28515625" style="2157" customWidth="1"/>
    <col min="11272" max="11274" width="0" style="2157" hidden="1" customWidth="1"/>
    <col min="11275" max="11277" width="10.28515625" style="2157" customWidth="1"/>
    <col min="11278" max="11280" width="0" style="2157" hidden="1" customWidth="1"/>
    <col min="11281" max="11283" width="10.28515625" style="2157" customWidth="1"/>
    <col min="11284" max="11286" width="0" style="2157" hidden="1" customWidth="1"/>
    <col min="11287" max="11289" width="10.28515625" style="2157" customWidth="1"/>
    <col min="11290" max="11291" width="9.140625" style="2157"/>
    <col min="11292" max="11292" width="10.85546875" style="2157" customWidth="1"/>
    <col min="11293" max="11294" width="9.140625" style="2157"/>
    <col min="11295" max="11296" width="13.42578125" style="2157" bestFit="1" customWidth="1"/>
    <col min="11297" max="11300" width="10.5703125" style="2157" bestFit="1" customWidth="1"/>
    <col min="11301" max="11423" width="9.140625" style="2157"/>
    <col min="11424" max="11436" width="8.85546875" style="2157" customWidth="1"/>
    <col min="11437" max="11526" width="9.140625" style="2157"/>
    <col min="11527" max="11527" width="17.28515625" style="2157" customWidth="1"/>
    <col min="11528" max="11530" width="0" style="2157" hidden="1" customWidth="1"/>
    <col min="11531" max="11533" width="10.28515625" style="2157" customWidth="1"/>
    <col min="11534" max="11536" width="0" style="2157" hidden="1" customWidth="1"/>
    <col min="11537" max="11539" width="10.28515625" style="2157" customWidth="1"/>
    <col min="11540" max="11542" width="0" style="2157" hidden="1" customWidth="1"/>
    <col min="11543" max="11545" width="10.28515625" style="2157" customWidth="1"/>
    <col min="11546" max="11547" width="9.140625" style="2157"/>
    <col min="11548" max="11548" width="10.85546875" style="2157" customWidth="1"/>
    <col min="11549" max="11550" width="9.140625" style="2157"/>
    <col min="11551" max="11552" width="13.42578125" style="2157" bestFit="1" customWidth="1"/>
    <col min="11553" max="11556" width="10.5703125" style="2157" bestFit="1" customWidth="1"/>
    <col min="11557" max="11679" width="9.140625" style="2157"/>
    <col min="11680" max="11692" width="8.85546875" style="2157" customWidth="1"/>
    <col min="11693" max="11782" width="9.140625" style="2157"/>
    <col min="11783" max="11783" width="17.28515625" style="2157" customWidth="1"/>
    <col min="11784" max="11786" width="0" style="2157" hidden="1" customWidth="1"/>
    <col min="11787" max="11789" width="10.28515625" style="2157" customWidth="1"/>
    <col min="11790" max="11792" width="0" style="2157" hidden="1" customWidth="1"/>
    <col min="11793" max="11795" width="10.28515625" style="2157" customWidth="1"/>
    <col min="11796" max="11798" width="0" style="2157" hidden="1" customWidth="1"/>
    <col min="11799" max="11801" width="10.28515625" style="2157" customWidth="1"/>
    <col min="11802" max="11803" width="9.140625" style="2157"/>
    <col min="11804" max="11804" width="10.85546875" style="2157" customWidth="1"/>
    <col min="11805" max="11806" width="9.140625" style="2157"/>
    <col min="11807" max="11808" width="13.42578125" style="2157" bestFit="1" customWidth="1"/>
    <col min="11809" max="11812" width="10.5703125" style="2157" bestFit="1" customWidth="1"/>
    <col min="11813" max="11935" width="9.140625" style="2157"/>
    <col min="11936" max="11948" width="8.85546875" style="2157" customWidth="1"/>
    <col min="11949" max="12038" width="9.140625" style="2157"/>
    <col min="12039" max="12039" width="17.28515625" style="2157" customWidth="1"/>
    <col min="12040" max="12042" width="0" style="2157" hidden="1" customWidth="1"/>
    <col min="12043" max="12045" width="10.28515625" style="2157" customWidth="1"/>
    <col min="12046" max="12048" width="0" style="2157" hidden="1" customWidth="1"/>
    <col min="12049" max="12051" width="10.28515625" style="2157" customWidth="1"/>
    <col min="12052" max="12054" width="0" style="2157" hidden="1" customWidth="1"/>
    <col min="12055" max="12057" width="10.28515625" style="2157" customWidth="1"/>
    <col min="12058" max="12059" width="9.140625" style="2157"/>
    <col min="12060" max="12060" width="10.85546875" style="2157" customWidth="1"/>
    <col min="12061" max="12062" width="9.140625" style="2157"/>
    <col min="12063" max="12064" width="13.42578125" style="2157" bestFit="1" customWidth="1"/>
    <col min="12065" max="12068" width="10.5703125" style="2157" bestFit="1" customWidth="1"/>
    <col min="12069" max="12191" width="9.140625" style="2157"/>
    <col min="12192" max="12204" width="8.85546875" style="2157" customWidth="1"/>
    <col min="12205" max="12294" width="9.140625" style="2157"/>
    <col min="12295" max="12295" width="17.28515625" style="2157" customWidth="1"/>
    <col min="12296" max="12298" width="0" style="2157" hidden="1" customWidth="1"/>
    <col min="12299" max="12301" width="10.28515625" style="2157" customWidth="1"/>
    <col min="12302" max="12304" width="0" style="2157" hidden="1" customWidth="1"/>
    <col min="12305" max="12307" width="10.28515625" style="2157" customWidth="1"/>
    <col min="12308" max="12310" width="0" style="2157" hidden="1" customWidth="1"/>
    <col min="12311" max="12313" width="10.28515625" style="2157" customWidth="1"/>
    <col min="12314" max="12315" width="9.140625" style="2157"/>
    <col min="12316" max="12316" width="10.85546875" style="2157" customWidth="1"/>
    <col min="12317" max="12318" width="9.140625" style="2157"/>
    <col min="12319" max="12320" width="13.42578125" style="2157" bestFit="1" customWidth="1"/>
    <col min="12321" max="12324" width="10.5703125" style="2157" bestFit="1" customWidth="1"/>
    <col min="12325" max="12447" width="9.140625" style="2157"/>
    <col min="12448" max="12460" width="8.85546875" style="2157" customWidth="1"/>
    <col min="12461" max="12550" width="9.140625" style="2157"/>
    <col min="12551" max="12551" width="17.28515625" style="2157" customWidth="1"/>
    <col min="12552" max="12554" width="0" style="2157" hidden="1" customWidth="1"/>
    <col min="12555" max="12557" width="10.28515625" style="2157" customWidth="1"/>
    <col min="12558" max="12560" width="0" style="2157" hidden="1" customWidth="1"/>
    <col min="12561" max="12563" width="10.28515625" style="2157" customWidth="1"/>
    <col min="12564" max="12566" width="0" style="2157" hidden="1" customWidth="1"/>
    <col min="12567" max="12569" width="10.28515625" style="2157" customWidth="1"/>
    <col min="12570" max="12571" width="9.140625" style="2157"/>
    <col min="12572" max="12572" width="10.85546875" style="2157" customWidth="1"/>
    <col min="12573" max="12574" width="9.140625" style="2157"/>
    <col min="12575" max="12576" width="13.42578125" style="2157" bestFit="1" customWidth="1"/>
    <col min="12577" max="12580" width="10.5703125" style="2157" bestFit="1" customWidth="1"/>
    <col min="12581" max="12703" width="9.140625" style="2157"/>
    <col min="12704" max="12716" width="8.85546875" style="2157" customWidth="1"/>
    <col min="12717" max="12806" width="9.140625" style="2157"/>
    <col min="12807" max="12807" width="17.28515625" style="2157" customWidth="1"/>
    <col min="12808" max="12810" width="0" style="2157" hidden="1" customWidth="1"/>
    <col min="12811" max="12813" width="10.28515625" style="2157" customWidth="1"/>
    <col min="12814" max="12816" width="0" style="2157" hidden="1" customWidth="1"/>
    <col min="12817" max="12819" width="10.28515625" style="2157" customWidth="1"/>
    <col min="12820" max="12822" width="0" style="2157" hidden="1" customWidth="1"/>
    <col min="12823" max="12825" width="10.28515625" style="2157" customWidth="1"/>
    <col min="12826" max="12827" width="9.140625" style="2157"/>
    <col min="12828" max="12828" width="10.85546875" style="2157" customWidth="1"/>
    <col min="12829" max="12830" width="9.140625" style="2157"/>
    <col min="12831" max="12832" width="13.42578125" style="2157" bestFit="1" customWidth="1"/>
    <col min="12833" max="12836" width="10.5703125" style="2157" bestFit="1" customWidth="1"/>
    <col min="12837" max="12959" width="9.140625" style="2157"/>
    <col min="12960" max="12972" width="8.85546875" style="2157" customWidth="1"/>
    <col min="12973" max="13062" width="9.140625" style="2157"/>
    <col min="13063" max="13063" width="17.28515625" style="2157" customWidth="1"/>
    <col min="13064" max="13066" width="0" style="2157" hidden="1" customWidth="1"/>
    <col min="13067" max="13069" width="10.28515625" style="2157" customWidth="1"/>
    <col min="13070" max="13072" width="0" style="2157" hidden="1" customWidth="1"/>
    <col min="13073" max="13075" width="10.28515625" style="2157" customWidth="1"/>
    <col min="13076" max="13078" width="0" style="2157" hidden="1" customWidth="1"/>
    <col min="13079" max="13081" width="10.28515625" style="2157" customWidth="1"/>
    <col min="13082" max="13083" width="9.140625" style="2157"/>
    <col min="13084" max="13084" width="10.85546875" style="2157" customWidth="1"/>
    <col min="13085" max="13086" width="9.140625" style="2157"/>
    <col min="13087" max="13088" width="13.42578125" style="2157" bestFit="1" customWidth="1"/>
    <col min="13089" max="13092" width="10.5703125" style="2157" bestFit="1" customWidth="1"/>
    <col min="13093" max="13215" width="9.140625" style="2157"/>
    <col min="13216" max="13228" width="8.85546875" style="2157" customWidth="1"/>
    <col min="13229" max="13318" width="9.140625" style="2157"/>
    <col min="13319" max="13319" width="17.28515625" style="2157" customWidth="1"/>
    <col min="13320" max="13322" width="0" style="2157" hidden="1" customWidth="1"/>
    <col min="13323" max="13325" width="10.28515625" style="2157" customWidth="1"/>
    <col min="13326" max="13328" width="0" style="2157" hidden="1" customWidth="1"/>
    <col min="13329" max="13331" width="10.28515625" style="2157" customWidth="1"/>
    <col min="13332" max="13334" width="0" style="2157" hidden="1" customWidth="1"/>
    <col min="13335" max="13337" width="10.28515625" style="2157" customWidth="1"/>
    <col min="13338" max="13339" width="9.140625" style="2157"/>
    <col min="13340" max="13340" width="10.85546875" style="2157" customWidth="1"/>
    <col min="13341" max="13342" width="9.140625" style="2157"/>
    <col min="13343" max="13344" width="13.42578125" style="2157" bestFit="1" customWidth="1"/>
    <col min="13345" max="13348" width="10.5703125" style="2157" bestFit="1" customWidth="1"/>
    <col min="13349" max="13471" width="9.140625" style="2157"/>
    <col min="13472" max="13484" width="8.85546875" style="2157" customWidth="1"/>
    <col min="13485" max="13574" width="9.140625" style="2157"/>
    <col min="13575" max="13575" width="17.28515625" style="2157" customWidth="1"/>
    <col min="13576" max="13578" width="0" style="2157" hidden="1" customWidth="1"/>
    <col min="13579" max="13581" width="10.28515625" style="2157" customWidth="1"/>
    <col min="13582" max="13584" width="0" style="2157" hidden="1" customWidth="1"/>
    <col min="13585" max="13587" width="10.28515625" style="2157" customWidth="1"/>
    <col min="13588" max="13590" width="0" style="2157" hidden="1" customWidth="1"/>
    <col min="13591" max="13593" width="10.28515625" style="2157" customWidth="1"/>
    <col min="13594" max="13595" width="9.140625" style="2157"/>
    <col min="13596" max="13596" width="10.85546875" style="2157" customWidth="1"/>
    <col min="13597" max="13598" width="9.140625" style="2157"/>
    <col min="13599" max="13600" width="13.42578125" style="2157" bestFit="1" customWidth="1"/>
    <col min="13601" max="13604" width="10.5703125" style="2157" bestFit="1" customWidth="1"/>
    <col min="13605" max="13727" width="9.140625" style="2157"/>
    <col min="13728" max="13740" width="8.85546875" style="2157" customWidth="1"/>
    <col min="13741" max="13830" width="9.140625" style="2157"/>
    <col min="13831" max="13831" width="17.28515625" style="2157" customWidth="1"/>
    <col min="13832" max="13834" width="0" style="2157" hidden="1" customWidth="1"/>
    <col min="13835" max="13837" width="10.28515625" style="2157" customWidth="1"/>
    <col min="13838" max="13840" width="0" style="2157" hidden="1" customWidth="1"/>
    <col min="13841" max="13843" width="10.28515625" style="2157" customWidth="1"/>
    <col min="13844" max="13846" width="0" style="2157" hidden="1" customWidth="1"/>
    <col min="13847" max="13849" width="10.28515625" style="2157" customWidth="1"/>
    <col min="13850" max="13851" width="9.140625" style="2157"/>
    <col min="13852" max="13852" width="10.85546875" style="2157" customWidth="1"/>
    <col min="13853" max="13854" width="9.140625" style="2157"/>
    <col min="13855" max="13856" width="13.42578125" style="2157" bestFit="1" customWidth="1"/>
    <col min="13857" max="13860" width="10.5703125" style="2157" bestFit="1" customWidth="1"/>
    <col min="13861" max="13983" width="9.140625" style="2157"/>
    <col min="13984" max="13996" width="8.85546875" style="2157" customWidth="1"/>
    <col min="13997" max="14086" width="9.140625" style="2157"/>
    <col min="14087" max="14087" width="17.28515625" style="2157" customWidth="1"/>
    <col min="14088" max="14090" width="0" style="2157" hidden="1" customWidth="1"/>
    <col min="14091" max="14093" width="10.28515625" style="2157" customWidth="1"/>
    <col min="14094" max="14096" width="0" style="2157" hidden="1" customWidth="1"/>
    <col min="14097" max="14099" width="10.28515625" style="2157" customWidth="1"/>
    <col min="14100" max="14102" width="0" style="2157" hidden="1" customWidth="1"/>
    <col min="14103" max="14105" width="10.28515625" style="2157" customWidth="1"/>
    <col min="14106" max="14107" width="9.140625" style="2157"/>
    <col min="14108" max="14108" width="10.85546875" style="2157" customWidth="1"/>
    <col min="14109" max="14110" width="9.140625" style="2157"/>
    <col min="14111" max="14112" width="13.42578125" style="2157" bestFit="1" customWidth="1"/>
    <col min="14113" max="14116" width="10.5703125" style="2157" bestFit="1" customWidth="1"/>
    <col min="14117" max="14239" width="9.140625" style="2157"/>
    <col min="14240" max="14252" width="8.85546875" style="2157" customWidth="1"/>
    <col min="14253" max="14342" width="9.140625" style="2157"/>
    <col min="14343" max="14343" width="17.28515625" style="2157" customWidth="1"/>
    <col min="14344" max="14346" width="0" style="2157" hidden="1" customWidth="1"/>
    <col min="14347" max="14349" width="10.28515625" style="2157" customWidth="1"/>
    <col min="14350" max="14352" width="0" style="2157" hidden="1" customWidth="1"/>
    <col min="14353" max="14355" width="10.28515625" style="2157" customWidth="1"/>
    <col min="14356" max="14358" width="0" style="2157" hidden="1" customWidth="1"/>
    <col min="14359" max="14361" width="10.28515625" style="2157" customWidth="1"/>
    <col min="14362" max="14363" width="9.140625" style="2157"/>
    <col min="14364" max="14364" width="10.85546875" style="2157" customWidth="1"/>
    <col min="14365" max="14366" width="9.140625" style="2157"/>
    <col min="14367" max="14368" width="13.42578125" style="2157" bestFit="1" customWidth="1"/>
    <col min="14369" max="14372" width="10.5703125" style="2157" bestFit="1" customWidth="1"/>
    <col min="14373" max="14495" width="9.140625" style="2157"/>
    <col min="14496" max="14508" width="8.85546875" style="2157" customWidth="1"/>
    <col min="14509" max="14598" width="9.140625" style="2157"/>
    <col min="14599" max="14599" width="17.28515625" style="2157" customWidth="1"/>
    <col min="14600" max="14602" width="0" style="2157" hidden="1" customWidth="1"/>
    <col min="14603" max="14605" width="10.28515625" style="2157" customWidth="1"/>
    <col min="14606" max="14608" width="0" style="2157" hidden="1" customWidth="1"/>
    <col min="14609" max="14611" width="10.28515625" style="2157" customWidth="1"/>
    <col min="14612" max="14614" width="0" style="2157" hidden="1" customWidth="1"/>
    <col min="14615" max="14617" width="10.28515625" style="2157" customWidth="1"/>
    <col min="14618" max="14619" width="9.140625" style="2157"/>
    <col min="14620" max="14620" width="10.85546875" style="2157" customWidth="1"/>
    <col min="14621" max="14622" width="9.140625" style="2157"/>
    <col min="14623" max="14624" width="13.42578125" style="2157" bestFit="1" customWidth="1"/>
    <col min="14625" max="14628" width="10.5703125" style="2157" bestFit="1" customWidth="1"/>
    <col min="14629" max="14751" width="9.140625" style="2157"/>
    <col min="14752" max="14764" width="8.85546875" style="2157" customWidth="1"/>
    <col min="14765" max="14854" width="9.140625" style="2157"/>
    <col min="14855" max="14855" width="17.28515625" style="2157" customWidth="1"/>
    <col min="14856" max="14858" width="0" style="2157" hidden="1" customWidth="1"/>
    <col min="14859" max="14861" width="10.28515625" style="2157" customWidth="1"/>
    <col min="14862" max="14864" width="0" style="2157" hidden="1" customWidth="1"/>
    <col min="14865" max="14867" width="10.28515625" style="2157" customWidth="1"/>
    <col min="14868" max="14870" width="0" style="2157" hidden="1" customWidth="1"/>
    <col min="14871" max="14873" width="10.28515625" style="2157" customWidth="1"/>
    <col min="14874" max="14875" width="9.140625" style="2157"/>
    <col min="14876" max="14876" width="10.85546875" style="2157" customWidth="1"/>
    <col min="14877" max="14878" width="9.140625" style="2157"/>
    <col min="14879" max="14880" width="13.42578125" style="2157" bestFit="1" customWidth="1"/>
    <col min="14881" max="14884" width="10.5703125" style="2157" bestFit="1" customWidth="1"/>
    <col min="14885" max="15007" width="9.140625" style="2157"/>
    <col min="15008" max="15020" width="8.85546875" style="2157" customWidth="1"/>
    <col min="15021" max="15110" width="9.140625" style="2157"/>
    <col min="15111" max="15111" width="17.28515625" style="2157" customWidth="1"/>
    <col min="15112" max="15114" width="0" style="2157" hidden="1" customWidth="1"/>
    <col min="15115" max="15117" width="10.28515625" style="2157" customWidth="1"/>
    <col min="15118" max="15120" width="0" style="2157" hidden="1" customWidth="1"/>
    <col min="15121" max="15123" width="10.28515625" style="2157" customWidth="1"/>
    <col min="15124" max="15126" width="0" style="2157" hidden="1" customWidth="1"/>
    <col min="15127" max="15129" width="10.28515625" style="2157" customWidth="1"/>
    <col min="15130" max="15131" width="9.140625" style="2157"/>
    <col min="15132" max="15132" width="10.85546875" style="2157" customWidth="1"/>
    <col min="15133" max="15134" width="9.140625" style="2157"/>
    <col min="15135" max="15136" width="13.42578125" style="2157" bestFit="1" customWidth="1"/>
    <col min="15137" max="15140" width="10.5703125" style="2157" bestFit="1" customWidth="1"/>
    <col min="15141" max="15263" width="9.140625" style="2157"/>
    <col min="15264" max="15276" width="8.85546875" style="2157" customWidth="1"/>
    <col min="15277" max="15366" width="9.140625" style="2157"/>
    <col min="15367" max="15367" width="17.28515625" style="2157" customWidth="1"/>
    <col min="15368" max="15370" width="0" style="2157" hidden="1" customWidth="1"/>
    <col min="15371" max="15373" width="10.28515625" style="2157" customWidth="1"/>
    <col min="15374" max="15376" width="0" style="2157" hidden="1" customWidth="1"/>
    <col min="15377" max="15379" width="10.28515625" style="2157" customWidth="1"/>
    <col min="15380" max="15382" width="0" style="2157" hidden="1" customWidth="1"/>
    <col min="15383" max="15385" width="10.28515625" style="2157" customWidth="1"/>
    <col min="15386" max="15387" width="9.140625" style="2157"/>
    <col min="15388" max="15388" width="10.85546875" style="2157" customWidth="1"/>
    <col min="15389" max="15390" width="9.140625" style="2157"/>
    <col min="15391" max="15392" width="13.42578125" style="2157" bestFit="1" customWidth="1"/>
    <col min="15393" max="15396" width="10.5703125" style="2157" bestFit="1" customWidth="1"/>
    <col min="15397" max="15519" width="9.140625" style="2157"/>
    <col min="15520" max="15532" width="8.85546875" style="2157" customWidth="1"/>
    <col min="15533" max="15622" width="9.140625" style="2157"/>
    <col min="15623" max="15623" width="17.28515625" style="2157" customWidth="1"/>
    <col min="15624" max="15626" width="0" style="2157" hidden="1" customWidth="1"/>
    <col min="15627" max="15629" width="10.28515625" style="2157" customWidth="1"/>
    <col min="15630" max="15632" width="0" style="2157" hidden="1" customWidth="1"/>
    <col min="15633" max="15635" width="10.28515625" style="2157" customWidth="1"/>
    <col min="15636" max="15638" width="0" style="2157" hidden="1" customWidth="1"/>
    <col min="15639" max="15641" width="10.28515625" style="2157" customWidth="1"/>
    <col min="15642" max="15643" width="9.140625" style="2157"/>
    <col min="15644" max="15644" width="10.85546875" style="2157" customWidth="1"/>
    <col min="15645" max="15646" width="9.140625" style="2157"/>
    <col min="15647" max="15648" width="13.42578125" style="2157" bestFit="1" customWidth="1"/>
    <col min="15649" max="15652" width="10.5703125" style="2157" bestFit="1" customWidth="1"/>
    <col min="15653" max="15775" width="9.140625" style="2157"/>
    <col min="15776" max="15788" width="8.85546875" style="2157" customWidth="1"/>
    <col min="15789" max="15878" width="9.140625" style="2157"/>
    <col min="15879" max="15879" width="17.28515625" style="2157" customWidth="1"/>
    <col min="15880" max="15882" width="0" style="2157" hidden="1" customWidth="1"/>
    <col min="15883" max="15885" width="10.28515625" style="2157" customWidth="1"/>
    <col min="15886" max="15888" width="0" style="2157" hidden="1" customWidth="1"/>
    <col min="15889" max="15891" width="10.28515625" style="2157" customWidth="1"/>
    <col min="15892" max="15894" width="0" style="2157" hidden="1" customWidth="1"/>
    <col min="15895" max="15897" width="10.28515625" style="2157" customWidth="1"/>
    <col min="15898" max="15899" width="9.140625" style="2157"/>
    <col min="15900" max="15900" width="10.85546875" style="2157" customWidth="1"/>
    <col min="15901" max="15902" width="9.140625" style="2157"/>
    <col min="15903" max="15904" width="13.42578125" style="2157" bestFit="1" customWidth="1"/>
    <col min="15905" max="15908" width="10.5703125" style="2157" bestFit="1" customWidth="1"/>
    <col min="15909" max="16031" width="9.140625" style="2157"/>
    <col min="16032" max="16044" width="8.85546875" style="2157" customWidth="1"/>
    <col min="16045" max="16134" width="9.140625" style="2157"/>
    <col min="16135" max="16135" width="17.28515625" style="2157" customWidth="1"/>
    <col min="16136" max="16138" width="0" style="2157" hidden="1" customWidth="1"/>
    <col min="16139" max="16141" width="10.28515625" style="2157" customWidth="1"/>
    <col min="16142" max="16144" width="0" style="2157" hidden="1" customWidth="1"/>
    <col min="16145" max="16147" width="10.28515625" style="2157" customWidth="1"/>
    <col min="16148" max="16150" width="0" style="2157" hidden="1" customWidth="1"/>
    <col min="16151" max="16153" width="10.28515625" style="2157" customWidth="1"/>
    <col min="16154" max="16155" width="9.140625" style="2157"/>
    <col min="16156" max="16156" width="10.85546875" style="2157" customWidth="1"/>
    <col min="16157" max="16158" width="9.140625" style="2157"/>
    <col min="16159" max="16160" width="13.42578125" style="2157" bestFit="1" customWidth="1"/>
    <col min="16161" max="16164" width="10.5703125" style="2157" bestFit="1" customWidth="1"/>
    <col min="16165" max="16287" width="9.140625" style="2157"/>
    <col min="16288" max="16300" width="8.85546875" style="2157" customWidth="1"/>
    <col min="16301" max="16384" width="9.140625" style="2157"/>
  </cols>
  <sheetData>
    <row r="1" spans="1:35" ht="39" customHeight="1" thickBot="1" x14ac:dyDescent="0.35">
      <c r="A1" s="3532" t="s">
        <v>4970</v>
      </c>
      <c r="B1" s="3532"/>
      <c r="C1" s="3532"/>
      <c r="D1" s="3532"/>
      <c r="E1" s="3532"/>
      <c r="F1" s="3532"/>
      <c r="G1" s="3532"/>
      <c r="H1" s="3532"/>
      <c r="I1" s="3532"/>
      <c r="J1" s="3532"/>
      <c r="K1" s="3532"/>
      <c r="L1" s="3532"/>
      <c r="M1" s="3532"/>
      <c r="N1" s="3532"/>
      <c r="O1" s="3532"/>
      <c r="P1" s="3532"/>
      <c r="Q1" s="3532"/>
      <c r="R1" s="3532"/>
      <c r="S1" s="3532"/>
      <c r="T1" s="3532"/>
      <c r="U1" s="3532"/>
      <c r="V1" s="3532"/>
      <c r="W1" s="3532"/>
      <c r="X1" s="3532"/>
      <c r="Y1" s="3532"/>
    </row>
    <row r="2" spans="1:35" ht="21" customHeight="1" thickTop="1" thickBot="1" x14ac:dyDescent="0.35">
      <c r="A2" s="3533" t="s">
        <v>1</v>
      </c>
      <c r="B2" s="2158" t="s">
        <v>4971</v>
      </c>
      <c r="C2" s="2159"/>
      <c r="D2" s="2159"/>
      <c r="E2" s="2159"/>
      <c r="F2" s="3535" t="s">
        <v>4971</v>
      </c>
      <c r="G2" s="3535"/>
      <c r="H2" s="3535"/>
      <c r="I2" s="3535"/>
      <c r="J2" s="3535"/>
      <c r="K2" s="3535"/>
      <c r="L2" s="3535"/>
      <c r="M2" s="3536"/>
      <c r="N2" s="3537" t="s">
        <v>4972</v>
      </c>
      <c r="O2" s="3535"/>
      <c r="P2" s="3535"/>
      <c r="Q2" s="3535"/>
      <c r="R2" s="3535"/>
      <c r="S2" s="3535"/>
      <c r="T2" s="3535"/>
      <c r="U2" s="3536"/>
      <c r="V2" s="3535" t="s">
        <v>4973</v>
      </c>
      <c r="W2" s="3535"/>
      <c r="X2" s="3535"/>
      <c r="Y2" s="3538"/>
      <c r="Z2" s="2160"/>
    </row>
    <row r="3" spans="1:35" ht="17.25" customHeight="1" thickBot="1" x14ac:dyDescent="0.35">
      <c r="A3" s="3534"/>
      <c r="B3" s="2161">
        <v>2015</v>
      </c>
      <c r="C3" s="2161">
        <v>2016</v>
      </c>
      <c r="D3" s="2161">
        <v>2017</v>
      </c>
      <c r="E3" s="2161">
        <v>2018</v>
      </c>
      <c r="F3" s="2162">
        <v>2019</v>
      </c>
      <c r="G3" s="2163">
        <v>2020</v>
      </c>
      <c r="H3" s="2163">
        <v>2015</v>
      </c>
      <c r="I3" s="2163">
        <v>2016</v>
      </c>
      <c r="J3" s="2163">
        <v>2017</v>
      </c>
      <c r="K3" s="2163">
        <v>2018</v>
      </c>
      <c r="L3" s="2164">
        <v>2021</v>
      </c>
      <c r="M3" s="2165">
        <v>2022</v>
      </c>
      <c r="N3" s="2162">
        <v>2019</v>
      </c>
      <c r="O3" s="2163">
        <v>2020</v>
      </c>
      <c r="P3" s="2163">
        <v>2015</v>
      </c>
      <c r="Q3" s="2163">
        <v>2016</v>
      </c>
      <c r="R3" s="2163">
        <v>2017</v>
      </c>
      <c r="S3" s="2163">
        <v>2018</v>
      </c>
      <c r="T3" s="2164">
        <v>2021</v>
      </c>
      <c r="U3" s="2165">
        <v>2022</v>
      </c>
      <c r="V3" s="2166">
        <v>2019</v>
      </c>
      <c r="W3" s="2163">
        <v>2020</v>
      </c>
      <c r="X3" s="2164">
        <v>2021</v>
      </c>
      <c r="Y3" s="2167">
        <v>2022</v>
      </c>
    </row>
    <row r="4" spans="1:35" ht="21" customHeight="1" thickTop="1" x14ac:dyDescent="0.3">
      <c r="A4" s="2168" t="s">
        <v>218</v>
      </c>
      <c r="B4" s="2169" t="s">
        <v>4974</v>
      </c>
      <c r="C4" s="2169" t="s">
        <v>4975</v>
      </c>
      <c r="D4" s="2170" t="s">
        <v>4976</v>
      </c>
      <c r="E4" s="2170" t="s">
        <v>4977</v>
      </c>
      <c r="F4" s="2171" t="s">
        <v>4978</v>
      </c>
      <c r="G4" s="2172" t="s">
        <v>4979</v>
      </c>
      <c r="H4" s="2172" t="s">
        <v>4980</v>
      </c>
      <c r="I4" s="2172" t="s">
        <v>4981</v>
      </c>
      <c r="J4" s="2172" t="s">
        <v>4982</v>
      </c>
      <c r="K4" s="2172" t="s">
        <v>4983</v>
      </c>
      <c r="L4" s="2173" t="s">
        <v>4984</v>
      </c>
      <c r="M4" s="2174" t="s">
        <v>4985</v>
      </c>
      <c r="N4" s="2175" t="s">
        <v>4986</v>
      </c>
      <c r="O4" s="2172" t="s">
        <v>4987</v>
      </c>
      <c r="P4" s="2172" t="s">
        <v>4988</v>
      </c>
      <c r="Q4" s="2172" t="s">
        <v>4989</v>
      </c>
      <c r="R4" s="2172" t="s">
        <v>4990</v>
      </c>
      <c r="S4" s="2172" t="s">
        <v>4991</v>
      </c>
      <c r="T4" s="2173" t="s">
        <v>4992</v>
      </c>
      <c r="U4" s="2174" t="s">
        <v>4993</v>
      </c>
      <c r="V4" s="2176" t="s">
        <v>4994</v>
      </c>
      <c r="W4" s="2177" t="s">
        <v>4995</v>
      </c>
      <c r="X4" s="2178" t="s">
        <v>4996</v>
      </c>
      <c r="Y4" s="2179" t="s">
        <v>4997</v>
      </c>
      <c r="AC4" s="2180"/>
      <c r="AD4" s="2180"/>
      <c r="AE4" s="2181"/>
      <c r="AF4" s="2181"/>
      <c r="AG4" s="2181"/>
      <c r="AH4" s="2181"/>
    </row>
    <row r="5" spans="1:35" ht="21" customHeight="1" x14ac:dyDescent="0.3">
      <c r="A5" s="2182" t="s">
        <v>152</v>
      </c>
      <c r="B5" s="2169" t="s">
        <v>4998</v>
      </c>
      <c r="C5" s="2183" t="s">
        <v>4999</v>
      </c>
      <c r="D5" s="2170" t="s">
        <v>5000</v>
      </c>
      <c r="E5" s="2170" t="s">
        <v>5001</v>
      </c>
      <c r="F5" s="2184" t="s">
        <v>5002</v>
      </c>
      <c r="G5" s="2185" t="s">
        <v>5003</v>
      </c>
      <c r="H5" s="2185" t="s">
        <v>5004</v>
      </c>
      <c r="I5" s="2185" t="s">
        <v>5005</v>
      </c>
      <c r="J5" s="2185" t="s">
        <v>5006</v>
      </c>
      <c r="K5" s="2185" t="s">
        <v>5007</v>
      </c>
      <c r="L5" s="2186" t="s">
        <v>5008</v>
      </c>
      <c r="M5" s="2187" t="s">
        <v>5009</v>
      </c>
      <c r="N5" s="2188" t="s">
        <v>5010</v>
      </c>
      <c r="O5" s="2185" t="s">
        <v>5011</v>
      </c>
      <c r="P5" s="2185" t="s">
        <v>5012</v>
      </c>
      <c r="Q5" s="2185" t="s">
        <v>5013</v>
      </c>
      <c r="R5" s="2185" t="s">
        <v>5014</v>
      </c>
      <c r="S5" s="2185" t="s">
        <v>5015</v>
      </c>
      <c r="T5" s="2186" t="s">
        <v>5016</v>
      </c>
      <c r="U5" s="2187" t="s">
        <v>5017</v>
      </c>
      <c r="V5" s="2189" t="s">
        <v>5018</v>
      </c>
      <c r="W5" s="2190" t="s">
        <v>5019</v>
      </c>
      <c r="X5" s="2191" t="s">
        <v>5020</v>
      </c>
      <c r="Y5" s="2192" t="s">
        <v>5021</v>
      </c>
    </row>
    <row r="6" spans="1:35" ht="21" customHeight="1" x14ac:dyDescent="0.3">
      <c r="A6" s="2182" t="s">
        <v>153</v>
      </c>
      <c r="B6" s="2169" t="s">
        <v>5022</v>
      </c>
      <c r="C6" s="2183" t="s">
        <v>5023</v>
      </c>
      <c r="D6" s="2170" t="s">
        <v>5024</v>
      </c>
      <c r="E6" s="2170" t="s">
        <v>5025</v>
      </c>
      <c r="F6" s="2184" t="s">
        <v>5026</v>
      </c>
      <c r="G6" s="2185" t="s">
        <v>5027</v>
      </c>
      <c r="H6" s="2185" t="s">
        <v>5028</v>
      </c>
      <c r="I6" s="2185" t="s">
        <v>5029</v>
      </c>
      <c r="J6" s="2185" t="s">
        <v>5030</v>
      </c>
      <c r="K6" s="2185" t="s">
        <v>5031</v>
      </c>
      <c r="L6" s="2186" t="s">
        <v>5032</v>
      </c>
      <c r="M6" s="2187" t="s">
        <v>5033</v>
      </c>
      <c r="N6" s="2188" t="s">
        <v>5034</v>
      </c>
      <c r="O6" s="2185" t="s">
        <v>5035</v>
      </c>
      <c r="P6" s="2185" t="s">
        <v>5036</v>
      </c>
      <c r="Q6" s="2185" t="s">
        <v>5037</v>
      </c>
      <c r="R6" s="2185" t="s">
        <v>5038</v>
      </c>
      <c r="S6" s="2185" t="s">
        <v>5039</v>
      </c>
      <c r="T6" s="2186" t="s">
        <v>5040</v>
      </c>
      <c r="U6" s="2187" t="s">
        <v>5041</v>
      </c>
      <c r="V6" s="2189" t="s">
        <v>5042</v>
      </c>
      <c r="W6" s="2190" t="s">
        <v>5043</v>
      </c>
      <c r="X6" s="2191" t="s">
        <v>5044</v>
      </c>
      <c r="Y6" s="2192" t="s">
        <v>5045</v>
      </c>
    </row>
    <row r="7" spans="1:35" ht="21" customHeight="1" x14ac:dyDescent="0.3">
      <c r="A7" s="2182" t="s">
        <v>154</v>
      </c>
      <c r="B7" s="2169" t="s">
        <v>5046</v>
      </c>
      <c r="C7" s="2183" t="s">
        <v>5047</v>
      </c>
      <c r="D7" s="2170" t="s">
        <v>5048</v>
      </c>
      <c r="E7" s="2170" t="s">
        <v>5049</v>
      </c>
      <c r="F7" s="2184" t="s">
        <v>5050</v>
      </c>
      <c r="G7" s="2185" t="s">
        <v>5051</v>
      </c>
      <c r="H7" s="2185" t="s">
        <v>5052</v>
      </c>
      <c r="I7" s="2185" t="s">
        <v>5053</v>
      </c>
      <c r="J7" s="2185" t="s">
        <v>5054</v>
      </c>
      <c r="K7" s="2185" t="s">
        <v>5055</v>
      </c>
      <c r="L7" s="2186" t="s">
        <v>5056</v>
      </c>
      <c r="M7" s="2187" t="s">
        <v>5057</v>
      </c>
      <c r="N7" s="2188" t="s">
        <v>5058</v>
      </c>
      <c r="O7" s="2185" t="s">
        <v>5059</v>
      </c>
      <c r="P7" s="2185" t="s">
        <v>5060</v>
      </c>
      <c r="Q7" s="2185" t="s">
        <v>5061</v>
      </c>
      <c r="R7" s="2185" t="s">
        <v>5062</v>
      </c>
      <c r="S7" s="2185" t="s">
        <v>5063</v>
      </c>
      <c r="T7" s="2186" t="s">
        <v>5064</v>
      </c>
      <c r="U7" s="2187" t="s">
        <v>5065</v>
      </c>
      <c r="V7" s="2189" t="s">
        <v>5066</v>
      </c>
      <c r="W7" s="2190" t="s">
        <v>5067</v>
      </c>
      <c r="X7" s="2191" t="s">
        <v>5068</v>
      </c>
      <c r="Y7" s="2192" t="s">
        <v>5069</v>
      </c>
    </row>
    <row r="8" spans="1:35" ht="21" customHeight="1" x14ac:dyDescent="0.3">
      <c r="A8" s="2182" t="s">
        <v>155</v>
      </c>
      <c r="B8" s="2169" t="s">
        <v>5070</v>
      </c>
      <c r="C8" s="2183" t="s">
        <v>5071</v>
      </c>
      <c r="D8" s="2170" t="s">
        <v>5072</v>
      </c>
      <c r="E8" s="2170" t="s">
        <v>5073</v>
      </c>
      <c r="F8" s="2184" t="s">
        <v>5074</v>
      </c>
      <c r="G8" s="2185" t="s">
        <v>5075</v>
      </c>
      <c r="H8" s="2185" t="s">
        <v>5076</v>
      </c>
      <c r="I8" s="2185" t="s">
        <v>5077</v>
      </c>
      <c r="J8" s="2185" t="s">
        <v>5078</v>
      </c>
      <c r="K8" s="2185" t="s">
        <v>5079</v>
      </c>
      <c r="L8" s="2186" t="s">
        <v>5080</v>
      </c>
      <c r="M8" s="2187" t="s">
        <v>5081</v>
      </c>
      <c r="N8" s="2188" t="s">
        <v>5082</v>
      </c>
      <c r="O8" s="2185" t="s">
        <v>5083</v>
      </c>
      <c r="P8" s="2185" t="s">
        <v>5084</v>
      </c>
      <c r="Q8" s="2185" t="s">
        <v>5085</v>
      </c>
      <c r="R8" s="2185" t="s">
        <v>5086</v>
      </c>
      <c r="S8" s="2185" t="s">
        <v>5087</v>
      </c>
      <c r="T8" s="2186" t="s">
        <v>5088</v>
      </c>
      <c r="U8" s="2187" t="s">
        <v>5089</v>
      </c>
      <c r="V8" s="2189" t="s">
        <v>5090</v>
      </c>
      <c r="W8" s="2190" t="s">
        <v>5091</v>
      </c>
      <c r="X8" s="2191" t="s">
        <v>5092</v>
      </c>
      <c r="Y8" s="2192" t="s">
        <v>5093</v>
      </c>
    </row>
    <row r="9" spans="1:35" ht="21" customHeight="1" x14ac:dyDescent="0.3">
      <c r="A9" s="2182" t="s">
        <v>164</v>
      </c>
      <c r="B9" s="2169" t="s">
        <v>5094</v>
      </c>
      <c r="C9" s="2183" t="s">
        <v>5095</v>
      </c>
      <c r="D9" s="2170" t="s">
        <v>5096</v>
      </c>
      <c r="E9" s="2170" t="s">
        <v>5097</v>
      </c>
      <c r="F9" s="2184" t="s">
        <v>5098</v>
      </c>
      <c r="G9" s="2185" t="s">
        <v>5099</v>
      </c>
      <c r="H9" s="2185" t="s">
        <v>5100</v>
      </c>
      <c r="I9" s="2185" t="s">
        <v>5101</v>
      </c>
      <c r="J9" s="2185" t="s">
        <v>5102</v>
      </c>
      <c r="K9" s="2185" t="s">
        <v>5103</v>
      </c>
      <c r="L9" s="2186" t="s">
        <v>5104</v>
      </c>
      <c r="M9" s="2187" t="s">
        <v>5105</v>
      </c>
      <c r="N9" s="2188" t="s">
        <v>5106</v>
      </c>
      <c r="O9" s="2185" t="s">
        <v>5107</v>
      </c>
      <c r="P9" s="2185" t="s">
        <v>5108</v>
      </c>
      <c r="Q9" s="2185" t="s">
        <v>5109</v>
      </c>
      <c r="R9" s="2185" t="s">
        <v>5110</v>
      </c>
      <c r="S9" s="2185" t="s">
        <v>5111</v>
      </c>
      <c r="T9" s="2186" t="s">
        <v>5112</v>
      </c>
      <c r="U9" s="2187" t="s">
        <v>5113</v>
      </c>
      <c r="V9" s="2189" t="s">
        <v>5114</v>
      </c>
      <c r="W9" s="2190" t="s">
        <v>5115</v>
      </c>
      <c r="X9" s="2191" t="s">
        <v>5116</v>
      </c>
      <c r="Y9" s="2192" t="s">
        <v>5117</v>
      </c>
    </row>
    <row r="10" spans="1:35" ht="21" customHeight="1" x14ac:dyDescent="0.3">
      <c r="A10" s="2182" t="s">
        <v>165</v>
      </c>
      <c r="B10" s="2169" t="s">
        <v>5118</v>
      </c>
      <c r="C10" s="2183" t="s">
        <v>5119</v>
      </c>
      <c r="D10" s="2170" t="s">
        <v>5120</v>
      </c>
      <c r="E10" s="2170" t="s">
        <v>5121</v>
      </c>
      <c r="F10" s="2184" t="s">
        <v>5122</v>
      </c>
      <c r="G10" s="2185" t="s">
        <v>5123</v>
      </c>
      <c r="H10" s="2185" t="s">
        <v>5124</v>
      </c>
      <c r="I10" s="2185" t="s">
        <v>5125</v>
      </c>
      <c r="J10" s="2185" t="s">
        <v>5126</v>
      </c>
      <c r="K10" s="2185" t="s">
        <v>5127</v>
      </c>
      <c r="L10" s="2186" t="s">
        <v>5128</v>
      </c>
      <c r="M10" s="2187" t="s">
        <v>5129</v>
      </c>
      <c r="N10" s="2188" t="s">
        <v>5130</v>
      </c>
      <c r="O10" s="2185" t="s">
        <v>5131</v>
      </c>
      <c r="P10" s="2185" t="s">
        <v>5132</v>
      </c>
      <c r="Q10" s="2185" t="s">
        <v>5133</v>
      </c>
      <c r="R10" s="2185" t="s">
        <v>5134</v>
      </c>
      <c r="S10" s="2185" t="s">
        <v>5135</v>
      </c>
      <c r="T10" s="2186" t="s">
        <v>5136</v>
      </c>
      <c r="U10" s="2187" t="s">
        <v>5137</v>
      </c>
      <c r="V10" s="2189" t="s">
        <v>5138</v>
      </c>
      <c r="W10" s="2190" t="s">
        <v>5139</v>
      </c>
      <c r="X10" s="2191" t="s">
        <v>5140</v>
      </c>
      <c r="Y10" s="2192" t="s">
        <v>5141</v>
      </c>
    </row>
    <row r="11" spans="1:35" ht="21" customHeight="1" x14ac:dyDescent="0.3">
      <c r="A11" s="2182" t="s">
        <v>158</v>
      </c>
      <c r="B11" s="2169" t="s">
        <v>5142</v>
      </c>
      <c r="C11" s="2183" t="s">
        <v>5143</v>
      </c>
      <c r="D11" s="2170" t="s">
        <v>5144</v>
      </c>
      <c r="E11" s="2170" t="s">
        <v>5145</v>
      </c>
      <c r="F11" s="2184" t="s">
        <v>5146</v>
      </c>
      <c r="G11" s="2185" t="s">
        <v>5147</v>
      </c>
      <c r="H11" s="2185" t="s">
        <v>5148</v>
      </c>
      <c r="I11" s="2185" t="s">
        <v>5149</v>
      </c>
      <c r="J11" s="2185" t="s">
        <v>5150</v>
      </c>
      <c r="K11" s="2185" t="s">
        <v>5151</v>
      </c>
      <c r="L11" s="2186" t="s">
        <v>5152</v>
      </c>
      <c r="M11" s="2187"/>
      <c r="N11" s="2188" t="s">
        <v>5153</v>
      </c>
      <c r="O11" s="2185" t="s">
        <v>5154</v>
      </c>
      <c r="P11" s="2185" t="s">
        <v>5155</v>
      </c>
      <c r="Q11" s="2185" t="s">
        <v>5156</v>
      </c>
      <c r="R11" s="2185" t="s">
        <v>5157</v>
      </c>
      <c r="S11" s="2185" t="s">
        <v>5158</v>
      </c>
      <c r="T11" s="2186" t="s">
        <v>5159</v>
      </c>
      <c r="U11" s="2187"/>
      <c r="V11" s="2189" t="s">
        <v>5160</v>
      </c>
      <c r="W11" s="2190" t="s">
        <v>5161</v>
      </c>
      <c r="X11" s="2191" t="s">
        <v>5162</v>
      </c>
      <c r="Y11" s="2192"/>
    </row>
    <row r="12" spans="1:35" ht="21" customHeight="1" x14ac:dyDescent="0.3">
      <c r="A12" s="2182" t="s">
        <v>159</v>
      </c>
      <c r="B12" s="2169" t="s">
        <v>5163</v>
      </c>
      <c r="C12" s="2183" t="s">
        <v>5164</v>
      </c>
      <c r="D12" s="2170" t="s">
        <v>5165</v>
      </c>
      <c r="E12" s="2170" t="s">
        <v>5166</v>
      </c>
      <c r="F12" s="2184" t="s">
        <v>5167</v>
      </c>
      <c r="G12" s="2185" t="s">
        <v>5168</v>
      </c>
      <c r="H12" s="2185" t="s">
        <v>5169</v>
      </c>
      <c r="I12" s="2185" t="s">
        <v>5170</v>
      </c>
      <c r="J12" s="2185" t="s">
        <v>5171</v>
      </c>
      <c r="K12" s="2185" t="s">
        <v>5172</v>
      </c>
      <c r="L12" s="2186" t="s">
        <v>5173</v>
      </c>
      <c r="M12" s="2187"/>
      <c r="N12" s="2188" t="s">
        <v>5174</v>
      </c>
      <c r="O12" s="2185" t="s">
        <v>5175</v>
      </c>
      <c r="P12" s="2185" t="s">
        <v>5176</v>
      </c>
      <c r="Q12" s="2185" t="s">
        <v>5177</v>
      </c>
      <c r="R12" s="2185" t="s">
        <v>5178</v>
      </c>
      <c r="S12" s="2185" t="s">
        <v>5179</v>
      </c>
      <c r="T12" s="2186" t="s">
        <v>5180</v>
      </c>
      <c r="U12" s="2187"/>
      <c r="V12" s="2189" t="s">
        <v>5181</v>
      </c>
      <c r="W12" s="2190" t="s">
        <v>5182</v>
      </c>
      <c r="X12" s="2191" t="s">
        <v>5183</v>
      </c>
      <c r="Y12" s="2192"/>
      <c r="AD12" s="2193"/>
      <c r="AE12" s="2193"/>
      <c r="AF12" s="2193"/>
      <c r="AG12" s="2193"/>
      <c r="AH12" s="2193"/>
      <c r="AI12" s="2193"/>
    </row>
    <row r="13" spans="1:35" ht="21" customHeight="1" x14ac:dyDescent="0.3">
      <c r="A13" s="2182" t="s">
        <v>160</v>
      </c>
      <c r="B13" s="2169" t="s">
        <v>5163</v>
      </c>
      <c r="C13" s="2183" t="s">
        <v>5184</v>
      </c>
      <c r="D13" s="2170" t="s">
        <v>5185</v>
      </c>
      <c r="E13" s="2170" t="s">
        <v>5186</v>
      </c>
      <c r="F13" s="2184" t="s">
        <v>5187</v>
      </c>
      <c r="G13" s="2185" t="s">
        <v>5188</v>
      </c>
      <c r="H13" s="2185" t="s">
        <v>5189</v>
      </c>
      <c r="I13" s="2185" t="s">
        <v>5190</v>
      </c>
      <c r="J13" s="2185" t="s">
        <v>5191</v>
      </c>
      <c r="K13" s="2185" t="s">
        <v>5192</v>
      </c>
      <c r="L13" s="2186" t="s">
        <v>5193</v>
      </c>
      <c r="M13" s="2187"/>
      <c r="N13" s="2188" t="s">
        <v>5194</v>
      </c>
      <c r="O13" s="2185" t="s">
        <v>5195</v>
      </c>
      <c r="P13" s="2185" t="s">
        <v>5196</v>
      </c>
      <c r="Q13" s="2185" t="s">
        <v>5197</v>
      </c>
      <c r="R13" s="2185" t="s">
        <v>5198</v>
      </c>
      <c r="S13" s="2185" t="s">
        <v>5199</v>
      </c>
      <c r="T13" s="2186" t="s">
        <v>5200</v>
      </c>
      <c r="U13" s="2187"/>
      <c r="V13" s="2189" t="s">
        <v>5201</v>
      </c>
      <c r="W13" s="2190" t="s">
        <v>5202</v>
      </c>
      <c r="X13" s="2191" t="s">
        <v>5203</v>
      </c>
      <c r="Y13" s="2192"/>
      <c r="AD13" s="2193"/>
      <c r="AE13" s="2193"/>
      <c r="AF13" s="2193"/>
      <c r="AG13" s="2193"/>
      <c r="AH13" s="2193"/>
      <c r="AI13" s="2193"/>
    </row>
    <row r="14" spans="1:35" ht="21" customHeight="1" x14ac:dyDescent="0.3">
      <c r="A14" s="2182" t="s">
        <v>161</v>
      </c>
      <c r="B14" s="2169" t="s">
        <v>5204</v>
      </c>
      <c r="C14" s="2183" t="s">
        <v>5205</v>
      </c>
      <c r="D14" s="2170" t="s">
        <v>5206</v>
      </c>
      <c r="E14" s="2170" t="s">
        <v>4998</v>
      </c>
      <c r="F14" s="2184" t="s">
        <v>5072</v>
      </c>
      <c r="G14" s="2185" t="s">
        <v>5207</v>
      </c>
      <c r="H14" s="2185" t="s">
        <v>5208</v>
      </c>
      <c r="I14" s="2185" t="s">
        <v>5209</v>
      </c>
      <c r="J14" s="2185" t="s">
        <v>5210</v>
      </c>
      <c r="K14" s="2185" t="s">
        <v>5211</v>
      </c>
      <c r="L14" s="2186" t="s">
        <v>5212</v>
      </c>
      <c r="M14" s="2187"/>
      <c r="N14" s="2188" t="s">
        <v>5213</v>
      </c>
      <c r="O14" s="2185" t="s">
        <v>5214</v>
      </c>
      <c r="P14" s="2185" t="s">
        <v>5215</v>
      </c>
      <c r="Q14" s="2185" t="s">
        <v>5216</v>
      </c>
      <c r="R14" s="2185" t="s">
        <v>5217</v>
      </c>
      <c r="S14" s="2185" t="s">
        <v>5218</v>
      </c>
      <c r="T14" s="2186" t="s">
        <v>5219</v>
      </c>
      <c r="U14" s="2187"/>
      <c r="V14" s="2189" t="s">
        <v>5220</v>
      </c>
      <c r="W14" s="2190" t="s">
        <v>5221</v>
      </c>
      <c r="X14" s="2191" t="s">
        <v>5222</v>
      </c>
      <c r="Y14" s="2192"/>
    </row>
    <row r="15" spans="1:35" ht="21" customHeight="1" thickBot="1" x14ac:dyDescent="0.35">
      <c r="A15" s="2194" t="s">
        <v>162</v>
      </c>
      <c r="B15" s="2195" t="s">
        <v>5223</v>
      </c>
      <c r="C15" s="2195" t="s">
        <v>5224</v>
      </c>
      <c r="D15" s="2196" t="s">
        <v>5225</v>
      </c>
      <c r="E15" s="2196" t="s">
        <v>5226</v>
      </c>
      <c r="F15" s="2197" t="s">
        <v>5227</v>
      </c>
      <c r="G15" s="2198" t="s">
        <v>5228</v>
      </c>
      <c r="H15" s="2198" t="s">
        <v>5229</v>
      </c>
      <c r="I15" s="2198" t="s">
        <v>5230</v>
      </c>
      <c r="J15" s="2198" t="s">
        <v>5231</v>
      </c>
      <c r="K15" s="2198" t="s">
        <v>5232</v>
      </c>
      <c r="L15" s="2199" t="s">
        <v>5233</v>
      </c>
      <c r="M15" s="2200"/>
      <c r="N15" s="2201" t="s">
        <v>5234</v>
      </c>
      <c r="O15" s="2198" t="s">
        <v>5235</v>
      </c>
      <c r="P15" s="2198" t="s">
        <v>5236</v>
      </c>
      <c r="Q15" s="2198" t="s">
        <v>5237</v>
      </c>
      <c r="R15" s="2198" t="s">
        <v>5238</v>
      </c>
      <c r="S15" s="2198" t="s">
        <v>5239</v>
      </c>
      <c r="T15" s="2199" t="s">
        <v>5240</v>
      </c>
      <c r="U15" s="2200"/>
      <c r="V15" s="2202" t="s">
        <v>5241</v>
      </c>
      <c r="W15" s="2203" t="s">
        <v>5242</v>
      </c>
      <c r="X15" s="2204" t="s">
        <v>5243</v>
      </c>
      <c r="Y15" s="2205"/>
    </row>
    <row r="16" spans="1:35" s="2206" customFormat="1" ht="18.95" customHeight="1" thickTop="1" x14ac:dyDescent="0.25">
      <c r="A16" s="2206" t="s">
        <v>5244</v>
      </c>
      <c r="G16" s="2207"/>
      <c r="O16" s="2207"/>
    </row>
    <row r="17" spans="1:262" s="2206" customFormat="1" ht="18.95" customHeight="1" x14ac:dyDescent="0.25">
      <c r="A17" s="2208" t="s">
        <v>3907</v>
      </c>
    </row>
    <row r="19" spans="1:262" ht="18" thickBot="1" x14ac:dyDescent="0.35">
      <c r="A19" s="2209" t="s">
        <v>5245</v>
      </c>
      <c r="B19" s="2210"/>
      <c r="C19" s="2210"/>
      <c r="D19" s="2210"/>
      <c r="E19" s="2210"/>
      <c r="F19" s="2210"/>
      <c r="G19" s="2210"/>
      <c r="H19" s="2210"/>
      <c r="I19" s="2210"/>
      <c r="J19" s="2210"/>
      <c r="K19" s="2210"/>
      <c r="L19" s="2210"/>
      <c r="M19" s="2210"/>
      <c r="N19" s="2211"/>
      <c r="O19" s="2211"/>
      <c r="P19" s="2211"/>
      <c r="Q19" s="2211"/>
      <c r="R19" s="2211"/>
      <c r="S19" s="2211"/>
      <c r="T19" s="2211"/>
      <c r="U19" s="2211"/>
      <c r="V19" s="2210"/>
      <c r="W19" s="2210"/>
      <c r="X19" s="2210"/>
      <c r="Y19" s="2210"/>
    </row>
    <row r="20" spans="1:262" ht="18" thickTop="1" thickBot="1" x14ac:dyDescent="0.35">
      <c r="A20" s="3539" t="s">
        <v>1</v>
      </c>
      <c r="B20" s="2159" t="s">
        <v>5246</v>
      </c>
      <c r="C20" s="2159"/>
      <c r="D20" s="2159"/>
      <c r="E20" s="2212"/>
      <c r="F20" s="3541" t="s">
        <v>5246</v>
      </c>
      <c r="G20" s="3541"/>
      <c r="H20" s="3541"/>
      <c r="I20" s="3541"/>
      <c r="J20" s="3541"/>
      <c r="K20" s="3541"/>
      <c r="L20" s="3541"/>
      <c r="M20" s="3541"/>
      <c r="N20" s="3542" t="s">
        <v>5247</v>
      </c>
      <c r="O20" s="3535"/>
      <c r="P20" s="3535"/>
      <c r="Q20" s="3535"/>
      <c r="R20" s="3535"/>
      <c r="S20" s="3535"/>
      <c r="T20" s="3535"/>
      <c r="U20" s="3538"/>
      <c r="V20" s="2213"/>
      <c r="W20" s="2213"/>
      <c r="X20" s="2213"/>
      <c r="Y20" s="2213"/>
      <c r="Z20" s="2213"/>
      <c r="AA20" s="2213"/>
      <c r="AB20" s="2213"/>
      <c r="AC20" s="2213"/>
      <c r="AD20" s="2213"/>
      <c r="AE20" s="2213"/>
      <c r="AF20" s="2213"/>
      <c r="AG20" s="2213"/>
      <c r="AH20" s="2213"/>
      <c r="AI20" s="2213"/>
      <c r="AJ20" s="2213"/>
      <c r="AK20" s="2213"/>
      <c r="AL20" s="2213"/>
      <c r="AM20" s="2213"/>
      <c r="AN20" s="2213"/>
      <c r="AO20" s="2213"/>
      <c r="AP20" s="2213"/>
      <c r="AQ20" s="2213"/>
      <c r="AR20" s="2213"/>
      <c r="AS20" s="2213"/>
      <c r="AT20" s="2213"/>
      <c r="AU20" s="2213"/>
      <c r="AV20" s="2213"/>
      <c r="AW20" s="2213"/>
      <c r="AX20" s="2213"/>
      <c r="AY20" s="2213"/>
      <c r="AZ20" s="2213"/>
      <c r="BA20" s="2213"/>
      <c r="BB20" s="2213"/>
      <c r="BC20" s="2213"/>
      <c r="BD20" s="2213"/>
      <c r="BE20" s="2213"/>
      <c r="BF20" s="2213"/>
      <c r="BG20" s="2213"/>
      <c r="BH20" s="2213"/>
      <c r="BI20" s="2213"/>
      <c r="BJ20" s="2213"/>
      <c r="BK20" s="2213"/>
      <c r="BL20" s="2213"/>
      <c r="BM20" s="2213"/>
      <c r="BN20" s="2213"/>
      <c r="BO20" s="2213"/>
      <c r="BP20" s="2213"/>
      <c r="BQ20" s="2213"/>
      <c r="BR20" s="2213"/>
      <c r="BS20" s="2213"/>
      <c r="BT20" s="2213"/>
      <c r="BU20" s="2213"/>
      <c r="BV20" s="2213"/>
      <c r="BW20" s="2213"/>
      <c r="BX20" s="2213"/>
      <c r="BY20" s="2213"/>
      <c r="BZ20" s="2213"/>
      <c r="CA20" s="2213"/>
      <c r="CB20" s="2213"/>
      <c r="CC20" s="2213"/>
      <c r="CD20" s="2213"/>
      <c r="CE20" s="2213"/>
      <c r="CF20" s="2213"/>
      <c r="CG20" s="2213"/>
      <c r="CH20" s="2213"/>
      <c r="CI20" s="2213"/>
      <c r="CJ20" s="2213"/>
      <c r="CK20" s="2213"/>
      <c r="CL20" s="2213"/>
      <c r="CM20" s="2213"/>
      <c r="CN20" s="2213"/>
      <c r="CO20" s="2213"/>
      <c r="CP20" s="2213"/>
      <c r="CQ20" s="2213"/>
      <c r="CR20" s="2213"/>
      <c r="CS20" s="2213"/>
      <c r="CT20" s="2213"/>
      <c r="CU20" s="2213"/>
      <c r="CV20" s="2213"/>
      <c r="CW20" s="2213"/>
      <c r="CX20" s="2213"/>
      <c r="CY20" s="2213"/>
      <c r="CZ20" s="2213"/>
      <c r="DA20" s="2213"/>
      <c r="DB20" s="2213"/>
      <c r="DC20" s="2213"/>
      <c r="DD20" s="2213"/>
      <c r="DE20" s="2213"/>
      <c r="DF20" s="2213"/>
      <c r="DG20" s="2213"/>
      <c r="DH20" s="2213"/>
      <c r="DI20" s="2213"/>
      <c r="DJ20" s="2213"/>
      <c r="DK20" s="2213"/>
      <c r="DL20" s="2213"/>
      <c r="DM20" s="2213"/>
      <c r="DN20" s="2213"/>
      <c r="DO20" s="2213"/>
      <c r="DP20" s="2213"/>
      <c r="DQ20" s="2213"/>
      <c r="DR20" s="2213"/>
      <c r="DS20" s="2213"/>
      <c r="DT20" s="2213"/>
      <c r="DU20" s="2213"/>
      <c r="DV20" s="2213"/>
      <c r="DW20" s="2213"/>
      <c r="DX20" s="2213"/>
      <c r="DY20" s="2213"/>
      <c r="DZ20" s="2213"/>
      <c r="EA20" s="2213"/>
      <c r="EB20" s="2213"/>
      <c r="EC20" s="2213"/>
      <c r="ED20" s="2213"/>
      <c r="EE20" s="2213"/>
      <c r="EF20" s="2213"/>
      <c r="EG20" s="2213"/>
      <c r="EH20" s="2213"/>
      <c r="EI20" s="2213"/>
      <c r="EJ20" s="2213"/>
      <c r="EK20" s="2213"/>
      <c r="EL20" s="2213"/>
      <c r="EM20" s="2213"/>
      <c r="EN20" s="2213"/>
      <c r="EO20" s="2213"/>
      <c r="EP20" s="2213"/>
      <c r="EQ20" s="2213"/>
      <c r="ER20" s="2213"/>
      <c r="ES20" s="2213"/>
      <c r="ET20" s="2213"/>
      <c r="EU20" s="2213"/>
      <c r="EV20" s="2213"/>
      <c r="EW20" s="2213"/>
      <c r="EX20" s="2213"/>
      <c r="EY20" s="2213"/>
      <c r="EZ20" s="2213"/>
      <c r="FA20" s="2213"/>
      <c r="FB20" s="2213"/>
      <c r="FC20" s="2213"/>
      <c r="FD20" s="2213"/>
      <c r="FE20" s="2213"/>
      <c r="FF20" s="2213"/>
      <c r="FG20" s="2213"/>
      <c r="FH20" s="2213"/>
      <c r="FI20" s="2213"/>
      <c r="FJ20" s="2213"/>
      <c r="FK20" s="2213"/>
      <c r="FL20" s="2213"/>
      <c r="FM20" s="2213"/>
      <c r="FN20" s="2213"/>
      <c r="FO20" s="2213"/>
      <c r="FP20" s="2213"/>
      <c r="FQ20" s="2213"/>
      <c r="FR20" s="2213"/>
      <c r="FS20" s="2213"/>
      <c r="FT20" s="2213"/>
      <c r="FU20" s="2213"/>
      <c r="FV20" s="2213"/>
      <c r="FW20" s="2213"/>
      <c r="FX20" s="2213"/>
      <c r="FY20" s="2213"/>
      <c r="FZ20" s="2213"/>
      <c r="GA20" s="2213"/>
      <c r="GB20" s="2213"/>
      <c r="GC20" s="2213"/>
      <c r="GD20" s="2213"/>
      <c r="GE20" s="2213"/>
      <c r="GF20" s="2213"/>
      <c r="GG20" s="2213"/>
      <c r="GH20" s="2213"/>
      <c r="GI20" s="2213"/>
      <c r="GJ20" s="2213"/>
      <c r="GK20" s="2213"/>
      <c r="GL20" s="2213"/>
      <c r="GM20" s="2213"/>
      <c r="GN20" s="2213"/>
      <c r="GO20" s="2213"/>
      <c r="GP20" s="2213"/>
      <c r="GQ20" s="2213"/>
      <c r="GR20" s="2213"/>
      <c r="GS20" s="2213"/>
      <c r="GT20" s="2213"/>
      <c r="GU20" s="2213"/>
      <c r="GV20" s="2213"/>
      <c r="GW20" s="2213"/>
      <c r="GX20" s="2213"/>
      <c r="GY20" s="2213"/>
      <c r="GZ20" s="2213"/>
      <c r="HA20" s="2213"/>
      <c r="HB20" s="2213"/>
      <c r="HC20" s="2213"/>
      <c r="HD20" s="2213"/>
      <c r="HE20" s="2213"/>
      <c r="HF20" s="2213"/>
      <c r="HG20" s="2213"/>
      <c r="HH20" s="2213"/>
      <c r="HI20" s="2213"/>
      <c r="HJ20" s="2213"/>
      <c r="HK20" s="2213"/>
      <c r="HL20" s="2213"/>
      <c r="HM20" s="2213"/>
      <c r="HN20" s="2213"/>
      <c r="HO20" s="2213"/>
      <c r="HP20" s="2213"/>
      <c r="HQ20" s="2213"/>
      <c r="HR20" s="2213"/>
      <c r="HS20" s="2213"/>
      <c r="HT20" s="2213"/>
      <c r="HU20" s="2213"/>
      <c r="HV20" s="2213"/>
      <c r="HW20" s="2213"/>
      <c r="HX20" s="2213"/>
      <c r="HY20" s="2213"/>
      <c r="HZ20" s="2213"/>
      <c r="IA20" s="2213"/>
      <c r="IB20" s="2213"/>
      <c r="IC20" s="2213"/>
      <c r="ID20" s="2213"/>
      <c r="IE20" s="2213"/>
      <c r="IF20" s="2213"/>
      <c r="IG20" s="2213"/>
      <c r="IH20" s="2213"/>
      <c r="II20" s="2213"/>
      <c r="IJ20" s="2213"/>
      <c r="IK20" s="2213"/>
      <c r="IL20" s="2213"/>
      <c r="IM20" s="2213"/>
      <c r="IN20" s="2213"/>
      <c r="IO20" s="2213"/>
      <c r="IP20" s="2213"/>
      <c r="IQ20" s="2213"/>
      <c r="IR20" s="2213"/>
      <c r="IS20" s="2213"/>
      <c r="IT20" s="2213"/>
      <c r="IU20" s="2213"/>
      <c r="IV20" s="2213"/>
      <c r="IW20" s="2213"/>
      <c r="IX20" s="2213"/>
      <c r="IY20" s="2213"/>
      <c r="IZ20" s="2213"/>
      <c r="JA20" s="2213"/>
      <c r="JB20" s="2213"/>
    </row>
    <row r="21" spans="1:262" ht="18" thickTop="1" thickBot="1" x14ac:dyDescent="0.35">
      <c r="A21" s="3540"/>
      <c r="B21" s="2214">
        <v>2015</v>
      </c>
      <c r="C21" s="2161">
        <v>2016</v>
      </c>
      <c r="D21" s="2215">
        <v>2017</v>
      </c>
      <c r="E21" s="2216">
        <v>2018</v>
      </c>
      <c r="F21" s="2162">
        <v>2019</v>
      </c>
      <c r="G21" s="2163">
        <v>2020</v>
      </c>
      <c r="H21" s="2163">
        <v>2015</v>
      </c>
      <c r="I21" s="2163">
        <v>2016</v>
      </c>
      <c r="J21" s="2163">
        <v>2017</v>
      </c>
      <c r="K21" s="2163">
        <v>2018</v>
      </c>
      <c r="L21" s="2164">
        <v>2021</v>
      </c>
      <c r="M21" s="2165">
        <v>2022</v>
      </c>
      <c r="N21" s="2166">
        <v>2019</v>
      </c>
      <c r="O21" s="2163">
        <v>2020</v>
      </c>
      <c r="P21" s="2217"/>
      <c r="Q21" s="2217"/>
      <c r="R21" s="2218"/>
      <c r="S21" s="2218"/>
      <c r="T21" s="2164">
        <v>2021</v>
      </c>
      <c r="U21" s="2167">
        <v>2022</v>
      </c>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c r="AS21" s="2213"/>
      <c r="AT21" s="2213"/>
      <c r="AU21" s="2213"/>
      <c r="AV21" s="2213"/>
      <c r="AW21" s="2213"/>
      <c r="AX21" s="2213"/>
      <c r="AY21" s="2213"/>
      <c r="AZ21" s="2213"/>
      <c r="BA21" s="2213"/>
      <c r="BB21" s="2213"/>
      <c r="BC21" s="2213"/>
      <c r="BD21" s="2213"/>
      <c r="BE21" s="2213"/>
      <c r="BF21" s="2213"/>
      <c r="BG21" s="2213"/>
      <c r="BH21" s="2213"/>
      <c r="BI21" s="2213"/>
      <c r="BJ21" s="2213"/>
      <c r="BK21" s="2213"/>
      <c r="BL21" s="2213"/>
      <c r="BM21" s="2213"/>
      <c r="BN21" s="2213"/>
      <c r="BO21" s="2213"/>
      <c r="BP21" s="2213"/>
      <c r="BQ21" s="2213"/>
      <c r="BR21" s="2213"/>
      <c r="BS21" s="2213"/>
      <c r="BT21" s="2213"/>
      <c r="BU21" s="2213"/>
      <c r="BV21" s="2213"/>
      <c r="BW21" s="2213"/>
      <c r="BX21" s="2213"/>
      <c r="BY21" s="2213"/>
      <c r="BZ21" s="2213"/>
      <c r="CA21" s="2213"/>
      <c r="CB21" s="2213"/>
      <c r="CC21" s="2213"/>
      <c r="CD21" s="2213"/>
      <c r="CE21" s="2213"/>
      <c r="CF21" s="2213"/>
      <c r="CG21" s="2213"/>
      <c r="CH21" s="2213"/>
      <c r="CI21" s="2213"/>
      <c r="CJ21" s="2213"/>
      <c r="CK21" s="2213"/>
      <c r="CL21" s="2213"/>
      <c r="CM21" s="2213"/>
      <c r="CN21" s="2213"/>
      <c r="CO21" s="2213"/>
      <c r="CP21" s="2213"/>
      <c r="CQ21" s="2213"/>
      <c r="CR21" s="2213"/>
      <c r="CS21" s="2213"/>
      <c r="CT21" s="2213"/>
      <c r="CU21" s="2213"/>
      <c r="CV21" s="2213"/>
      <c r="CW21" s="2213"/>
      <c r="CX21" s="2213"/>
      <c r="CY21" s="2213"/>
      <c r="CZ21" s="2213"/>
      <c r="DA21" s="2213"/>
      <c r="DB21" s="2213"/>
      <c r="DC21" s="2213"/>
      <c r="DD21" s="2213"/>
      <c r="DE21" s="2213"/>
      <c r="DF21" s="2213"/>
      <c r="DG21" s="2213"/>
      <c r="DH21" s="2213"/>
      <c r="DI21" s="2213"/>
      <c r="DJ21" s="2213"/>
      <c r="DK21" s="2213"/>
      <c r="DL21" s="2213"/>
      <c r="DM21" s="2213"/>
      <c r="DN21" s="2213"/>
      <c r="DO21" s="2213"/>
      <c r="DP21" s="2213"/>
      <c r="DQ21" s="2213"/>
      <c r="DR21" s="2213"/>
      <c r="DS21" s="2213"/>
      <c r="DT21" s="2213"/>
      <c r="DU21" s="2213"/>
      <c r="DV21" s="2213"/>
      <c r="DW21" s="2213"/>
      <c r="DX21" s="2213"/>
      <c r="DY21" s="2213"/>
      <c r="DZ21" s="2213"/>
      <c r="EA21" s="2213"/>
      <c r="EB21" s="2213"/>
      <c r="EC21" s="2213"/>
      <c r="ED21" s="2213"/>
      <c r="EE21" s="2213"/>
      <c r="EF21" s="2213"/>
      <c r="EG21" s="2213"/>
      <c r="EH21" s="2213"/>
      <c r="EI21" s="2213"/>
      <c r="EJ21" s="2213"/>
      <c r="EK21" s="2213"/>
      <c r="EL21" s="2213"/>
      <c r="EM21" s="2213"/>
      <c r="EN21" s="2213"/>
      <c r="EO21" s="2213"/>
      <c r="EP21" s="2213"/>
      <c r="EQ21" s="2213"/>
      <c r="ER21" s="2213"/>
      <c r="ES21" s="2213"/>
      <c r="ET21" s="2213"/>
      <c r="EU21" s="2213"/>
      <c r="EV21" s="2213"/>
      <c r="EW21" s="2213"/>
      <c r="EX21" s="2213"/>
      <c r="EY21" s="2213"/>
      <c r="EZ21" s="2213"/>
      <c r="FA21" s="2213"/>
      <c r="FB21" s="2213"/>
      <c r="FC21" s="2213"/>
      <c r="FD21" s="2213"/>
      <c r="FE21" s="2213"/>
      <c r="FF21" s="2213"/>
      <c r="FG21" s="2213"/>
      <c r="FH21" s="2213"/>
      <c r="FI21" s="2213"/>
      <c r="FJ21" s="2213"/>
      <c r="FK21" s="2213"/>
      <c r="FL21" s="2213"/>
      <c r="FM21" s="2213"/>
      <c r="FN21" s="2213"/>
      <c r="FO21" s="2213"/>
      <c r="FP21" s="2213"/>
      <c r="FQ21" s="2213"/>
      <c r="FR21" s="2213"/>
      <c r="FS21" s="2213"/>
      <c r="FT21" s="2213"/>
      <c r="FU21" s="2213"/>
      <c r="FV21" s="2213"/>
      <c r="FW21" s="2213"/>
      <c r="FX21" s="2213"/>
      <c r="FY21" s="2213"/>
      <c r="FZ21" s="2213"/>
      <c r="GA21" s="2213"/>
      <c r="GB21" s="2213"/>
      <c r="GC21" s="2213"/>
      <c r="GD21" s="2213"/>
      <c r="GE21" s="2213"/>
      <c r="GF21" s="2213"/>
      <c r="GG21" s="2213"/>
      <c r="GH21" s="2213"/>
      <c r="GI21" s="2213"/>
      <c r="GJ21" s="2213"/>
      <c r="GK21" s="2213"/>
      <c r="GL21" s="2213"/>
      <c r="GM21" s="2213"/>
      <c r="GN21" s="2213"/>
      <c r="GO21" s="2213"/>
      <c r="GP21" s="2213"/>
      <c r="GQ21" s="2213"/>
      <c r="GR21" s="2213"/>
      <c r="GS21" s="2213"/>
      <c r="GT21" s="2213"/>
      <c r="GU21" s="2213"/>
      <c r="GV21" s="2213"/>
      <c r="GW21" s="2213"/>
      <c r="GX21" s="2213"/>
      <c r="GY21" s="2213"/>
      <c r="GZ21" s="2213"/>
      <c r="HA21" s="2213"/>
      <c r="HB21" s="2213"/>
      <c r="HC21" s="2213"/>
      <c r="HD21" s="2213"/>
      <c r="HE21" s="2213"/>
      <c r="HF21" s="2213"/>
      <c r="HG21" s="2213"/>
      <c r="HH21" s="2213"/>
      <c r="HI21" s="2213"/>
      <c r="HJ21" s="2213"/>
      <c r="HK21" s="2213"/>
      <c r="HL21" s="2213"/>
      <c r="HM21" s="2213"/>
      <c r="HN21" s="2213"/>
      <c r="HO21" s="2213"/>
      <c r="HP21" s="2213"/>
      <c r="HQ21" s="2213"/>
      <c r="HR21" s="2213"/>
      <c r="HS21" s="2213"/>
      <c r="HT21" s="2213"/>
      <c r="HU21" s="2213"/>
      <c r="HV21" s="2213"/>
      <c r="HW21" s="2213"/>
      <c r="HX21" s="2213"/>
      <c r="HY21" s="2213"/>
      <c r="HZ21" s="2213"/>
      <c r="IA21" s="2213"/>
      <c r="IB21" s="2213"/>
      <c r="IC21" s="2213"/>
      <c r="ID21" s="2213"/>
      <c r="IE21" s="2213"/>
      <c r="IF21" s="2213"/>
      <c r="IG21" s="2213"/>
      <c r="IH21" s="2213"/>
      <c r="II21" s="2213"/>
      <c r="IJ21" s="2213"/>
      <c r="IK21" s="2213"/>
      <c r="IL21" s="2213"/>
      <c r="IM21" s="2213"/>
      <c r="IN21" s="2213"/>
      <c r="IO21" s="2213"/>
      <c r="IP21" s="2213"/>
      <c r="IQ21" s="2213"/>
      <c r="IR21" s="2213"/>
      <c r="IS21" s="2213"/>
      <c r="IT21" s="2213"/>
      <c r="IU21" s="2213"/>
      <c r="IV21" s="2213"/>
      <c r="IW21" s="2213"/>
      <c r="IX21" s="2213"/>
      <c r="IY21" s="2213"/>
      <c r="IZ21" s="2213"/>
      <c r="JA21" s="2213"/>
      <c r="JB21" s="2213"/>
    </row>
    <row r="22" spans="1:262" ht="21" customHeight="1" thickTop="1" x14ac:dyDescent="0.3">
      <c r="A22" s="2219" t="s">
        <v>218</v>
      </c>
      <c r="B22" s="2220">
        <v>94.737918809959623</v>
      </c>
      <c r="C22" s="2221">
        <v>102.73838823752313</v>
      </c>
      <c r="D22" s="2222">
        <v>101.43936245103373</v>
      </c>
      <c r="E22" s="2223">
        <v>98.654769728040677</v>
      </c>
      <c r="F22" s="2224">
        <v>98.477598546775781</v>
      </c>
      <c r="G22" s="2225">
        <v>104.134</v>
      </c>
      <c r="H22" s="2226">
        <v>94.019346919312369</v>
      </c>
      <c r="I22" s="2227">
        <v>101.57348477901897</v>
      </c>
      <c r="J22" s="2227">
        <v>100.27546376449612</v>
      </c>
      <c r="K22" s="2227">
        <v>97.951228427638043</v>
      </c>
      <c r="L22" s="2228">
        <v>115.80013587633482</v>
      </c>
      <c r="M22" s="2229">
        <v>124.52134875318725</v>
      </c>
      <c r="N22" s="2230">
        <v>97.518140836779992</v>
      </c>
      <c r="O22" s="2227">
        <v>103.02905735463368</v>
      </c>
      <c r="P22" s="2231"/>
      <c r="Q22" s="2231"/>
      <c r="R22" s="2232"/>
      <c r="S22" s="2232"/>
      <c r="T22" s="2228">
        <v>114.85353837518042</v>
      </c>
      <c r="U22" s="2233">
        <v>123.2652375193065</v>
      </c>
    </row>
    <row r="23" spans="1:262" ht="21" customHeight="1" x14ac:dyDescent="0.35">
      <c r="A23" s="2219" t="s">
        <v>152</v>
      </c>
      <c r="B23" s="2220">
        <v>96.210999999999999</v>
      </c>
      <c r="C23" s="2234">
        <v>102.73865086831779</v>
      </c>
      <c r="D23" s="2235">
        <v>101.16967360625542</v>
      </c>
      <c r="E23" s="2236">
        <v>97.913705235409708</v>
      </c>
      <c r="F23" s="2237">
        <v>98.357114893671167</v>
      </c>
      <c r="G23" s="2225">
        <v>105.15186373734151</v>
      </c>
      <c r="H23" s="2225">
        <v>95.433000000000007</v>
      </c>
      <c r="I23" s="2225">
        <v>101.64652792543183</v>
      </c>
      <c r="J23" s="2225">
        <v>100.03232951947703</v>
      </c>
      <c r="K23" s="2225">
        <v>97.265479930285437</v>
      </c>
      <c r="L23" s="2238">
        <v>116.62</v>
      </c>
      <c r="M23" s="2239">
        <v>124.96448669531102</v>
      </c>
      <c r="N23" s="2237">
        <v>97.383425884790029</v>
      </c>
      <c r="O23" s="2225">
        <v>103.96559461512427</v>
      </c>
      <c r="P23" s="2240"/>
      <c r="Q23" s="2240"/>
      <c r="R23" s="2241"/>
      <c r="S23" s="2241"/>
      <c r="T23" s="2238">
        <v>115.67100000000001</v>
      </c>
      <c r="U23" s="2242">
        <v>123.71875423580818</v>
      </c>
      <c r="Z23" s="2243"/>
      <c r="AA23" s="2243"/>
      <c r="AB23" s="2244"/>
      <c r="AC23" s="2244"/>
      <c r="AD23" s="2244"/>
      <c r="AE23" s="2244"/>
      <c r="AF23" s="2244"/>
      <c r="AG23" s="2244"/>
    </row>
    <row r="24" spans="1:262" ht="21" customHeight="1" x14ac:dyDescent="0.35">
      <c r="A24" s="2219" t="s">
        <v>153</v>
      </c>
      <c r="B24" s="2220">
        <v>101.71579294789962</v>
      </c>
      <c r="C24" s="2234">
        <v>102.44049461147573</v>
      </c>
      <c r="D24" s="2235">
        <v>100.76579694966836</v>
      </c>
      <c r="E24" s="2236">
        <v>98.938928840786545</v>
      </c>
      <c r="F24" s="2237">
        <v>99.268748870177319</v>
      </c>
      <c r="G24" s="2225">
        <v>108.244</v>
      </c>
      <c r="H24" s="2225">
        <v>100.75034493403408</v>
      </c>
      <c r="I24" s="2225">
        <v>101.36674518189281</v>
      </c>
      <c r="J24" s="2225">
        <v>99.644881890932453</v>
      </c>
      <c r="K24" s="2225">
        <v>98.27801862911069</v>
      </c>
      <c r="L24" s="2238">
        <v>117.11517813155814</v>
      </c>
      <c r="M24" s="2239">
        <v>125.08883107469838</v>
      </c>
      <c r="N24" s="2237">
        <v>98.26475998089154</v>
      </c>
      <c r="O24" s="2225">
        <v>106.98</v>
      </c>
      <c r="P24" s="2240"/>
      <c r="Q24" s="2240"/>
      <c r="R24" s="2241"/>
      <c r="S24" s="2241"/>
      <c r="T24" s="2238">
        <v>116.107</v>
      </c>
      <c r="U24" s="2242">
        <v>123.75960354375979</v>
      </c>
      <c r="Z24" s="2243"/>
      <c r="AA24" s="2243"/>
      <c r="AB24" s="2244"/>
      <c r="AC24" s="2244"/>
      <c r="AD24" s="2244"/>
      <c r="AE24" s="2244"/>
      <c r="AF24" s="2244"/>
      <c r="AG24" s="2244"/>
    </row>
    <row r="25" spans="1:262" ht="21" customHeight="1" x14ac:dyDescent="0.35">
      <c r="A25" s="2219" t="s">
        <v>154</v>
      </c>
      <c r="B25" s="2220">
        <v>103.71112839443641</v>
      </c>
      <c r="C25" s="2234">
        <v>102.25544714272516</v>
      </c>
      <c r="D25" s="2235">
        <v>100.61035138373633</v>
      </c>
      <c r="E25" s="2236">
        <v>100.29254514367878</v>
      </c>
      <c r="F25" s="2237">
        <v>99.827113844060406</v>
      </c>
      <c r="G25" s="2225">
        <v>111.15900000000001</v>
      </c>
      <c r="H25" s="2225">
        <v>102.70931358524788</v>
      </c>
      <c r="I25" s="2225">
        <v>101.26522130614501</v>
      </c>
      <c r="J25" s="2225">
        <v>99.482216284022826</v>
      </c>
      <c r="K25" s="2225">
        <v>99.607019740310605</v>
      </c>
      <c r="L25" s="2238">
        <v>118.14425005401736</v>
      </c>
      <c r="M25" s="2239">
        <v>122.27094235303456</v>
      </c>
      <c r="N25" s="2237">
        <v>98.807741612076299</v>
      </c>
      <c r="O25" s="2225">
        <v>109.756</v>
      </c>
      <c r="P25" s="2240"/>
      <c r="Q25" s="2240"/>
      <c r="R25" s="2241"/>
      <c r="S25" s="2241"/>
      <c r="T25" s="2238">
        <v>117.16104690995613</v>
      </c>
      <c r="U25" s="2242">
        <v>120.92468937897955</v>
      </c>
      <c r="Z25" s="2243"/>
      <c r="AA25" s="2243"/>
      <c r="AB25" s="2244"/>
      <c r="AC25" s="2244"/>
      <c r="AD25" s="2244"/>
      <c r="AE25" s="2244"/>
      <c r="AF25" s="2244"/>
      <c r="AG25" s="2244"/>
    </row>
    <row r="26" spans="1:262" ht="21" customHeight="1" x14ac:dyDescent="0.35">
      <c r="A26" s="2219" t="s">
        <v>155</v>
      </c>
      <c r="B26" s="2220">
        <v>101.95610917623981</v>
      </c>
      <c r="C26" s="2234">
        <v>102.47001054111433</v>
      </c>
      <c r="D26" s="2235">
        <v>100.1560873387557</v>
      </c>
      <c r="E26" s="2236">
        <v>101.09088203153472</v>
      </c>
      <c r="F26" s="2237">
        <v>100.43219663485856</v>
      </c>
      <c r="G26" s="2225">
        <v>112.08617049194399</v>
      </c>
      <c r="H26" s="2225">
        <v>101.07428014520794</v>
      </c>
      <c r="I26" s="2225">
        <v>101.44726741717416</v>
      </c>
      <c r="J26" s="2225">
        <v>99.125093726162604</v>
      </c>
      <c r="K26" s="2225">
        <v>100.26318551784618</v>
      </c>
      <c r="L26" s="2238">
        <v>119.03997999397988</v>
      </c>
      <c r="M26" s="2239">
        <v>120.12536907683248</v>
      </c>
      <c r="N26" s="2237">
        <v>99.375809846115743</v>
      </c>
      <c r="O26" s="2225">
        <v>110.68967785672623</v>
      </c>
      <c r="P26" s="2240"/>
      <c r="Q26" s="2240"/>
      <c r="R26" s="2241"/>
      <c r="S26" s="2241"/>
      <c r="T26" s="2238">
        <v>118.12024594570676</v>
      </c>
      <c r="U26" s="2242">
        <v>118.67203521734078</v>
      </c>
      <c r="Z26" s="2243"/>
      <c r="AA26" s="2243"/>
      <c r="AB26" s="2244"/>
      <c r="AC26" s="2244"/>
      <c r="AD26" s="2244"/>
      <c r="AE26" s="2244"/>
      <c r="AF26" s="2244"/>
      <c r="AG26" s="2244"/>
    </row>
    <row r="27" spans="1:262" ht="21" customHeight="1" x14ac:dyDescent="0.35">
      <c r="A27" s="2219" t="s">
        <v>164</v>
      </c>
      <c r="B27" s="2220">
        <v>102.35499057640519</v>
      </c>
      <c r="C27" s="2234">
        <v>103.07229018001219</v>
      </c>
      <c r="D27" s="2235">
        <v>100.20295664491925</v>
      </c>
      <c r="E27" s="2236">
        <v>100.33128058828726</v>
      </c>
      <c r="F27" s="2237">
        <v>101.70660039078759</v>
      </c>
      <c r="G27" s="2225">
        <v>113.29173074796218</v>
      </c>
      <c r="H27" s="2225">
        <v>101.46845901364026</v>
      </c>
      <c r="I27" s="2225">
        <v>102.01923611174684</v>
      </c>
      <c r="J27" s="2225">
        <v>99.22604815248927</v>
      </c>
      <c r="K27" s="2225">
        <v>99.445037499595529</v>
      </c>
      <c r="L27" s="2238">
        <v>120.38856682275112</v>
      </c>
      <c r="M27" s="2239">
        <v>123.13068423941071</v>
      </c>
      <c r="N27" s="2237">
        <v>100.64871975204335</v>
      </c>
      <c r="O27" s="2225">
        <v>112.02142620011564</v>
      </c>
      <c r="P27" s="2240"/>
      <c r="Q27" s="2240"/>
      <c r="R27" s="2241"/>
      <c r="S27" s="2241"/>
      <c r="T27" s="2238">
        <v>119.44345569831705</v>
      </c>
      <c r="U27" s="2242">
        <v>121.64488297088725</v>
      </c>
      <c r="Z27" s="2243"/>
      <c r="AA27" s="2243"/>
      <c r="AB27" s="2244"/>
      <c r="AC27" s="2244"/>
      <c r="AD27" s="2244"/>
      <c r="AE27" s="2244"/>
      <c r="AF27" s="2244"/>
      <c r="AG27" s="2244"/>
    </row>
    <row r="28" spans="1:262" ht="21" customHeight="1" x14ac:dyDescent="0.35">
      <c r="A28" s="2219" t="s">
        <v>165</v>
      </c>
      <c r="B28" s="2220">
        <v>102.60849631914677</v>
      </c>
      <c r="C28" s="2234">
        <v>102.51726042962261</v>
      </c>
      <c r="D28" s="2235">
        <v>99.585322523847651</v>
      </c>
      <c r="E28" s="2236">
        <v>99.847144337529343</v>
      </c>
      <c r="F28" s="2237">
        <v>102.5662916951776</v>
      </c>
      <c r="G28" s="2225">
        <v>114.17657036135158</v>
      </c>
      <c r="H28" s="2225">
        <v>101.65930113841726</v>
      </c>
      <c r="I28" s="2225">
        <v>101.42955937557241</v>
      </c>
      <c r="J28" s="2225">
        <v>98.677234773448191</v>
      </c>
      <c r="K28" s="2225">
        <v>98.95703669111623</v>
      </c>
      <c r="L28" s="2238">
        <v>124.17264578806252</v>
      </c>
      <c r="M28" s="2239">
        <v>123.76187776894569</v>
      </c>
      <c r="N28" s="2237">
        <v>101.5014330102958</v>
      </c>
      <c r="O28" s="2225">
        <v>112.96607655497397</v>
      </c>
      <c r="P28" s="2240"/>
      <c r="Q28" s="2240"/>
      <c r="R28" s="2241"/>
      <c r="S28" s="2241"/>
      <c r="T28" s="2238">
        <v>123.10118112775565</v>
      </c>
      <c r="U28" s="2242">
        <v>122.1113728970207</v>
      </c>
      <c r="Z28" s="2243"/>
      <c r="AA28" s="2243"/>
      <c r="AB28" s="2244"/>
      <c r="AC28" s="2244"/>
      <c r="AD28" s="2244"/>
      <c r="AE28" s="2244"/>
      <c r="AF28" s="2244"/>
      <c r="AG28" s="2244"/>
    </row>
    <row r="29" spans="1:262" ht="21" customHeight="1" x14ac:dyDescent="0.35">
      <c r="A29" s="2219" t="s">
        <v>158</v>
      </c>
      <c r="B29" s="2220">
        <v>102.73851872720978</v>
      </c>
      <c r="C29" s="2234">
        <v>102.43849299884032</v>
      </c>
      <c r="D29" s="2235">
        <v>97.637511542623855</v>
      </c>
      <c r="E29" s="2236">
        <v>99.236999999999995</v>
      </c>
      <c r="F29" s="2237">
        <v>101.87260035635678</v>
      </c>
      <c r="G29" s="2225">
        <v>114.82835540841782</v>
      </c>
      <c r="H29" s="2225">
        <v>101.79757147447361</v>
      </c>
      <c r="I29" s="2225">
        <v>101.40410179394334</v>
      </c>
      <c r="J29" s="2225">
        <v>96.802575193615709</v>
      </c>
      <c r="K29" s="2225">
        <v>98.295000000000002</v>
      </c>
      <c r="L29" s="2238">
        <v>123.67013193462316</v>
      </c>
      <c r="M29" s="2239"/>
      <c r="N29" s="2237">
        <v>100.73812540664417</v>
      </c>
      <c r="O29" s="2225">
        <v>113.70620298898761</v>
      </c>
      <c r="P29" s="2240"/>
      <c r="Q29" s="2240"/>
      <c r="R29" s="2241"/>
      <c r="S29" s="2241"/>
      <c r="T29" s="2238">
        <v>122.57665297908235</v>
      </c>
      <c r="U29" s="2242"/>
      <c r="Z29" s="2243"/>
      <c r="AA29" s="2243"/>
      <c r="AB29" s="2244"/>
      <c r="AC29" s="2244"/>
      <c r="AD29" s="2244"/>
      <c r="AE29" s="2244"/>
      <c r="AF29" s="2244"/>
      <c r="AG29" s="2244"/>
    </row>
    <row r="30" spans="1:262" ht="21" customHeight="1" x14ac:dyDescent="0.35">
      <c r="A30" s="2219" t="s">
        <v>159</v>
      </c>
      <c r="B30" s="2220">
        <v>102.63201681881311</v>
      </c>
      <c r="C30" s="2234">
        <v>102.40764068821674</v>
      </c>
      <c r="D30" s="2235">
        <v>97.998073374630408</v>
      </c>
      <c r="E30" s="2236">
        <v>99.10997636987851</v>
      </c>
      <c r="F30" s="2237">
        <v>102.54300000000001</v>
      </c>
      <c r="G30" s="2225">
        <v>114.92785136574095</v>
      </c>
      <c r="H30" s="2225">
        <v>101.67143187984422</v>
      </c>
      <c r="I30" s="2225">
        <v>101.36497577968058</v>
      </c>
      <c r="J30" s="2225">
        <v>97.193241286672063</v>
      </c>
      <c r="K30" s="2225">
        <v>98.169849656059029</v>
      </c>
      <c r="L30" s="2238">
        <v>123.44626760018313</v>
      </c>
      <c r="M30" s="2239"/>
      <c r="N30" s="2237">
        <v>101.39386651307893</v>
      </c>
      <c r="O30" s="2225">
        <v>113.80953570568279</v>
      </c>
      <c r="P30" s="2240"/>
      <c r="Q30" s="2240"/>
      <c r="R30" s="2241"/>
      <c r="S30" s="2241"/>
      <c r="T30" s="2238">
        <v>122.36311906353838</v>
      </c>
      <c r="U30" s="2242"/>
      <c r="Z30" s="2243"/>
      <c r="AA30" s="2243"/>
      <c r="AB30" s="2244"/>
      <c r="AC30" s="2244"/>
      <c r="AD30" s="2244"/>
      <c r="AE30" s="2244"/>
      <c r="AF30" s="2244"/>
      <c r="AG30" s="2244"/>
    </row>
    <row r="31" spans="1:262" ht="21" customHeight="1" x14ac:dyDescent="0.35">
      <c r="A31" s="2219" t="s">
        <v>160</v>
      </c>
      <c r="B31" s="2220">
        <v>103.51468831296991</v>
      </c>
      <c r="C31" s="2234">
        <v>102.01227132763577</v>
      </c>
      <c r="D31" s="2235">
        <v>99.274416997219973</v>
      </c>
      <c r="E31" s="2236">
        <v>99.251917723176192</v>
      </c>
      <c r="F31" s="2237">
        <v>103.06752295850244</v>
      </c>
      <c r="G31" s="2225">
        <v>115.09218709173999</v>
      </c>
      <c r="H31" s="2225">
        <v>102.55535930736713</v>
      </c>
      <c r="I31" s="2225">
        <v>100.91476435259716</v>
      </c>
      <c r="J31" s="2225">
        <v>98.403596188290194</v>
      </c>
      <c r="K31" s="2225">
        <v>98.282291059478894</v>
      </c>
      <c r="L31" s="2238">
        <v>123.33703117855295</v>
      </c>
      <c r="M31" s="2239"/>
      <c r="N31" s="2237">
        <v>101.92671571459231</v>
      </c>
      <c r="O31" s="2225">
        <v>113.97144502344882</v>
      </c>
      <c r="P31" s="2240"/>
      <c r="Q31" s="2240"/>
      <c r="R31" s="2241"/>
      <c r="S31" s="2241"/>
      <c r="T31" s="2238">
        <v>122.19981907340782</v>
      </c>
      <c r="U31" s="2242"/>
      <c r="Z31" s="2243"/>
      <c r="AA31" s="2243"/>
      <c r="AB31" s="2244"/>
      <c r="AC31" s="2244"/>
      <c r="AD31" s="2244"/>
      <c r="AE31" s="2244"/>
      <c r="AF31" s="2244"/>
      <c r="AG31" s="2244"/>
    </row>
    <row r="32" spans="1:262" ht="21" customHeight="1" x14ac:dyDescent="0.35">
      <c r="A32" s="2219" t="s">
        <v>161</v>
      </c>
      <c r="B32" s="2220">
        <v>103.54696125855827</v>
      </c>
      <c r="C32" s="2234">
        <v>101.79157685264082</v>
      </c>
      <c r="D32" s="2235">
        <v>99.518556273527452</v>
      </c>
      <c r="E32" s="2236">
        <v>99.044451151655366</v>
      </c>
      <c r="F32" s="2237">
        <v>103.58255230463421</v>
      </c>
      <c r="G32" s="2225">
        <v>115.80200000000001</v>
      </c>
      <c r="H32" s="2225">
        <v>102.44539028562762</v>
      </c>
      <c r="I32" s="2225">
        <v>100.64807189397591</v>
      </c>
      <c r="J32" s="2225">
        <v>98.627486026052807</v>
      </c>
      <c r="K32" s="2225">
        <v>98.060493348777598</v>
      </c>
      <c r="L32" s="2238">
        <v>123.39140728814246</v>
      </c>
      <c r="M32" s="2239"/>
      <c r="N32" s="2237">
        <v>102.4498080579602</v>
      </c>
      <c r="O32" s="2225">
        <v>114.73399999999999</v>
      </c>
      <c r="P32" s="2240"/>
      <c r="Q32" s="2240"/>
      <c r="R32" s="2241"/>
      <c r="S32" s="2241"/>
      <c r="T32" s="2238">
        <v>122.159796328306</v>
      </c>
      <c r="U32" s="2242"/>
      <c r="Z32" s="2243"/>
      <c r="AA32" s="2243"/>
      <c r="AB32" s="2244"/>
      <c r="AC32" s="2244"/>
      <c r="AD32" s="2244"/>
      <c r="AE32" s="2244"/>
      <c r="AF32" s="2244"/>
      <c r="AG32" s="2244"/>
    </row>
    <row r="33" spans="1:33" ht="21" customHeight="1" thickBot="1" x14ac:dyDescent="0.4">
      <c r="A33" s="2245" t="s">
        <v>162</v>
      </c>
      <c r="B33" s="2246">
        <v>103.27912448679528</v>
      </c>
      <c r="C33" s="2247">
        <v>101.47809267147052</v>
      </c>
      <c r="D33" s="2248">
        <v>99.39018716355227</v>
      </c>
      <c r="E33" s="2249">
        <v>98.417032402145367</v>
      </c>
      <c r="F33" s="2250">
        <v>104.03530920455677</v>
      </c>
      <c r="G33" s="2251">
        <v>116.04919557946442</v>
      </c>
      <c r="H33" s="2251">
        <v>102.18122262017602</v>
      </c>
      <c r="I33" s="2251">
        <v>100.28482593603852</v>
      </c>
      <c r="J33" s="2251">
        <v>98.558842862728198</v>
      </c>
      <c r="K33" s="2251">
        <v>97.431023684823572</v>
      </c>
      <c r="L33" s="2252">
        <v>123.80364477164673</v>
      </c>
      <c r="M33" s="2253"/>
      <c r="N33" s="2250">
        <v>102.93241528596204</v>
      </c>
      <c r="O33" s="2251">
        <v>115.09401356272653</v>
      </c>
      <c r="P33" s="2217"/>
      <c r="Q33" s="2217"/>
      <c r="R33" s="2254"/>
      <c r="S33" s="2254"/>
      <c r="T33" s="2252">
        <v>122.52465392567599</v>
      </c>
      <c r="U33" s="2255"/>
      <c r="Z33" s="2243"/>
      <c r="AA33" s="2243"/>
      <c r="AB33" s="2244"/>
      <c r="AC33" s="2244"/>
      <c r="AD33" s="2244"/>
      <c r="AE33" s="2244"/>
      <c r="AF33" s="2244"/>
      <c r="AG33" s="2244"/>
    </row>
    <row r="34" spans="1:33" ht="16.5" customHeight="1" thickTop="1" x14ac:dyDescent="0.25">
      <c r="A34" s="2256" t="s">
        <v>254</v>
      </c>
      <c r="B34" s="2257"/>
    </row>
    <row r="35" spans="1:33" s="2206" customFormat="1" ht="46.5" customHeight="1" x14ac:dyDescent="0.25">
      <c r="A35" s="3531" t="s">
        <v>5248</v>
      </c>
      <c r="B35" s="3531"/>
      <c r="C35" s="3531"/>
      <c r="D35" s="3531"/>
      <c r="E35" s="3531"/>
      <c r="F35" s="3531"/>
      <c r="G35" s="3531"/>
      <c r="H35" s="3531"/>
      <c r="I35" s="3531"/>
      <c r="J35" s="3531"/>
      <c r="K35" s="3531"/>
      <c r="L35" s="3531"/>
      <c r="M35" s="3531"/>
      <c r="N35" s="3531"/>
      <c r="O35" s="3531"/>
      <c r="P35" s="3531"/>
      <c r="Q35" s="3531"/>
      <c r="R35" s="3531"/>
      <c r="S35" s="3531"/>
      <c r="T35" s="3531"/>
      <c r="U35" s="3531"/>
    </row>
    <row r="36" spans="1:33" s="2206" customFormat="1" ht="29.25" customHeight="1" x14ac:dyDescent="0.25">
      <c r="A36" s="3531" t="s">
        <v>5249</v>
      </c>
      <c r="B36" s="3531"/>
      <c r="C36" s="3531"/>
      <c r="D36" s="3531"/>
      <c r="E36" s="3531"/>
      <c r="F36" s="3531"/>
      <c r="G36" s="3531"/>
      <c r="H36" s="3531"/>
      <c r="I36" s="3531"/>
      <c r="J36" s="3531"/>
      <c r="K36" s="3531"/>
      <c r="L36" s="3531"/>
      <c r="M36" s="3531"/>
      <c r="N36" s="3531"/>
      <c r="O36" s="3531"/>
      <c r="P36" s="3531"/>
      <c r="Q36" s="3531"/>
      <c r="R36" s="3531"/>
      <c r="S36" s="3531"/>
      <c r="T36" s="3531"/>
      <c r="U36" s="3531"/>
    </row>
    <row r="37" spans="1:33" s="2206" customFormat="1" ht="47.25" customHeight="1" x14ac:dyDescent="0.25">
      <c r="A37" s="3531" t="s">
        <v>5250</v>
      </c>
      <c r="B37" s="3531"/>
      <c r="C37" s="3531"/>
      <c r="D37" s="3531"/>
      <c r="E37" s="3531"/>
      <c r="F37" s="3531"/>
      <c r="G37" s="3531"/>
      <c r="H37" s="3531"/>
      <c r="I37" s="3531"/>
      <c r="J37" s="3531"/>
      <c r="K37" s="3531"/>
      <c r="L37" s="3531"/>
      <c r="M37" s="3531"/>
      <c r="N37" s="3531"/>
      <c r="O37" s="3531"/>
      <c r="P37" s="3531"/>
      <c r="Q37" s="3531"/>
      <c r="R37" s="3531"/>
      <c r="S37" s="3531"/>
      <c r="T37" s="3531"/>
      <c r="U37" s="3531"/>
    </row>
    <row r="38" spans="1:33" s="2206" customFormat="1" ht="15" customHeight="1" x14ac:dyDescent="0.25">
      <c r="A38" s="3531" t="s">
        <v>5251</v>
      </c>
      <c r="B38" s="3531"/>
      <c r="C38" s="3531"/>
      <c r="D38" s="3531"/>
      <c r="E38" s="3531"/>
      <c r="F38" s="3531"/>
      <c r="G38" s="3531"/>
      <c r="H38" s="3531"/>
      <c r="I38" s="3531"/>
      <c r="J38" s="3531"/>
      <c r="K38" s="3531"/>
      <c r="L38" s="3531"/>
      <c r="M38" s="3531"/>
      <c r="N38" s="3531"/>
      <c r="O38" s="3531"/>
      <c r="P38" s="3531"/>
      <c r="Q38" s="3531"/>
      <c r="R38" s="3531"/>
      <c r="S38" s="3531"/>
      <c r="T38" s="3531"/>
      <c r="U38" s="3531"/>
    </row>
    <row r="39" spans="1:33" s="2206" customFormat="1" ht="16.5" customHeight="1" x14ac:dyDescent="0.25">
      <c r="A39" s="2258" t="s">
        <v>5252</v>
      </c>
      <c r="B39" s="2259"/>
      <c r="C39" s="2259"/>
      <c r="D39" s="2259"/>
      <c r="E39" s="2259"/>
      <c r="F39" s="2259"/>
      <c r="G39" s="2259"/>
      <c r="H39" s="2259"/>
      <c r="I39" s="2259"/>
      <c r="J39" s="2259"/>
      <c r="K39" s="2259"/>
      <c r="L39" s="2259"/>
      <c r="M39" s="2259"/>
      <c r="N39" s="2259"/>
      <c r="O39" s="2259"/>
      <c r="P39" s="2259"/>
      <c r="Q39" s="2260"/>
      <c r="R39" s="2260"/>
      <c r="S39" s="2260"/>
      <c r="T39" s="2260"/>
      <c r="U39" s="2260"/>
    </row>
    <row r="40" spans="1:33" s="2206" customFormat="1" ht="4.5" customHeight="1" x14ac:dyDescent="0.25"/>
    <row r="41" spans="1:33" s="2206" customFormat="1" ht="16.5" customHeight="1" x14ac:dyDescent="0.25">
      <c r="A41" s="2208" t="s">
        <v>3907</v>
      </c>
    </row>
    <row r="42" spans="1:33" s="2206" customFormat="1" ht="15" customHeight="1" x14ac:dyDescent="0.25">
      <c r="A42" s="2208"/>
    </row>
    <row r="51" spans="30:35" ht="45.75" customHeight="1" x14ac:dyDescent="0.55000000000000004">
      <c r="AD51" s="2261"/>
      <c r="AE51" s="2261"/>
      <c r="AF51" s="2261"/>
      <c r="AG51" s="2261"/>
      <c r="AH51" s="2261"/>
      <c r="AI51" s="2262"/>
    </row>
    <row r="52" spans="30:35" ht="45.75" customHeight="1" x14ac:dyDescent="0.55000000000000004">
      <c r="AD52" s="2262"/>
      <c r="AE52" s="2262"/>
      <c r="AF52" s="2262"/>
      <c r="AG52" s="2262"/>
      <c r="AH52" s="2262"/>
      <c r="AI52" s="2262"/>
    </row>
    <row r="53" spans="30:35" ht="45.75" customHeight="1" x14ac:dyDescent="0.55000000000000004">
      <c r="AD53" s="2261"/>
      <c r="AE53" s="2261"/>
      <c r="AF53" s="2261"/>
      <c r="AG53" s="2262"/>
      <c r="AH53" s="2262"/>
      <c r="AI53" s="2262"/>
    </row>
    <row r="95" spans="1:1" x14ac:dyDescent="0.25">
      <c r="A95" s="2263">
        <v>44013</v>
      </c>
    </row>
  </sheetData>
  <mergeCells count="12">
    <mergeCell ref="A35:U35"/>
    <mergeCell ref="A36:U36"/>
    <mergeCell ref="A37:U37"/>
    <mergeCell ref="A38:U38"/>
    <mergeCell ref="A1:Y1"/>
    <mergeCell ref="A2:A3"/>
    <mergeCell ref="F2:M2"/>
    <mergeCell ref="N2:U2"/>
    <mergeCell ref="V2:Y2"/>
    <mergeCell ref="A20:A21"/>
    <mergeCell ref="F20:M20"/>
    <mergeCell ref="N20:U20"/>
  </mergeCells>
  <pageMargins left="0.75" right="0.75" top="0.75" bottom="0.75" header="0.31496062992125984" footer="0"/>
  <pageSetup paperSize="9" scale="76"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05E7B-801C-48BE-9941-E18831646D7B}">
  <sheetPr>
    <pageSetUpPr fitToPage="1"/>
  </sheetPr>
  <dimension ref="A1:AP83"/>
  <sheetViews>
    <sheetView showGridLines="0" zoomScale="85" zoomScaleNormal="85" zoomScaleSheetLayoutView="90" workbookViewId="0">
      <pane xSplit="1" ySplit="2" topLeftCell="B3" activePane="bottomRight" state="frozen"/>
      <selection activeCell="C112" sqref="C112"/>
      <selection pane="topRight" activeCell="C112" sqref="C112"/>
      <selection pane="bottomLeft" activeCell="C112" sqref="C112"/>
      <selection pane="bottomRight" activeCell="C112" sqref="C112"/>
    </sheetView>
  </sheetViews>
  <sheetFormatPr defaultColWidth="11.140625" defaultRowHeight="14.25" x14ac:dyDescent="0.25"/>
  <cols>
    <col min="1" max="1" width="14.42578125" style="2267" customWidth="1"/>
    <col min="2" max="10" width="15.85546875" style="2268" customWidth="1"/>
    <col min="11" max="11" width="2.140625" style="2267" customWidth="1"/>
    <col min="12" max="12" width="15.85546875" style="2267" customWidth="1"/>
    <col min="13" max="16384" width="11.140625" style="2267"/>
  </cols>
  <sheetData>
    <row r="1" spans="1:42" s="2266" customFormat="1" ht="18.75" x14ac:dyDescent="0.3">
      <c r="A1" s="2264" t="s">
        <v>5253</v>
      </c>
      <c r="B1" s="2265"/>
      <c r="C1" s="2265"/>
      <c r="D1" s="2265"/>
      <c r="E1" s="2265"/>
      <c r="F1" s="2265"/>
      <c r="G1" s="2265"/>
      <c r="H1" s="2265"/>
      <c r="I1" s="2265"/>
      <c r="J1" s="2265"/>
    </row>
    <row r="2" spans="1:42" ht="15" customHeight="1" thickBot="1" x14ac:dyDescent="0.3">
      <c r="J2" s="2269" t="s">
        <v>4305</v>
      </c>
    </row>
    <row r="3" spans="1:42" s="2270" customFormat="1" ht="36" customHeight="1" thickTop="1" thickBot="1" x14ac:dyDescent="0.35">
      <c r="A3" s="3543" t="s">
        <v>217</v>
      </c>
      <c r="B3" s="3544" t="s">
        <v>4665</v>
      </c>
      <c r="C3" s="3545"/>
      <c r="D3" s="3545"/>
      <c r="E3" s="3546"/>
      <c r="F3" s="3547" t="s">
        <v>4666</v>
      </c>
      <c r="G3" s="3545"/>
      <c r="H3" s="3545"/>
      <c r="I3" s="3546"/>
      <c r="J3" s="3548" t="s">
        <v>5254</v>
      </c>
    </row>
    <row r="4" spans="1:42" s="2270" customFormat="1" ht="34.5" thickBot="1" x14ac:dyDescent="0.35">
      <c r="A4" s="3411"/>
      <c r="B4" s="2271" t="s">
        <v>5255</v>
      </c>
      <c r="C4" s="2271" t="s">
        <v>5256</v>
      </c>
      <c r="D4" s="2272" t="s">
        <v>5257</v>
      </c>
      <c r="E4" s="2273" t="s">
        <v>3628</v>
      </c>
      <c r="F4" s="2274" t="s">
        <v>5255</v>
      </c>
      <c r="G4" s="2275" t="s">
        <v>5256</v>
      </c>
      <c r="H4" s="2272" t="s">
        <v>5257</v>
      </c>
      <c r="I4" s="2273" t="s">
        <v>3628</v>
      </c>
      <c r="J4" s="3549"/>
    </row>
    <row r="5" spans="1:42" s="2283" customFormat="1" ht="16.5" hidden="1" x14ac:dyDescent="0.3">
      <c r="A5" s="2276">
        <v>42736</v>
      </c>
      <c r="B5" s="2277">
        <v>71.367654999999999</v>
      </c>
      <c r="C5" s="2277">
        <v>289.33946800000001</v>
      </c>
      <c r="D5" s="2277">
        <v>41.882050999999997</v>
      </c>
      <c r="E5" s="2278">
        <v>402.58917400000001</v>
      </c>
      <c r="F5" s="2279">
        <v>59.816772</v>
      </c>
      <c r="G5" s="2280">
        <v>274.81638600000002</v>
      </c>
      <c r="H5" s="2277">
        <v>34.484924999999997</v>
      </c>
      <c r="I5" s="2278">
        <v>369.11808300000001</v>
      </c>
      <c r="J5" s="2281">
        <v>771.70725700000003</v>
      </c>
      <c r="K5" s="2282"/>
    </row>
    <row r="6" spans="1:42" s="2283" customFormat="1" ht="16.5" hidden="1" x14ac:dyDescent="0.3">
      <c r="A6" s="2276">
        <v>42767</v>
      </c>
      <c r="B6" s="2277">
        <v>57.361750999999998</v>
      </c>
      <c r="C6" s="2277">
        <v>276.91411599999998</v>
      </c>
      <c r="D6" s="2277">
        <v>52.701816000000001</v>
      </c>
      <c r="E6" s="2278">
        <v>386.97768300000001</v>
      </c>
      <c r="F6" s="2279">
        <v>55.249929999999999</v>
      </c>
      <c r="G6" s="2280">
        <v>257.76967999999999</v>
      </c>
      <c r="H6" s="2277">
        <v>52.240282999999998</v>
      </c>
      <c r="I6" s="2278">
        <v>365.25989299999998</v>
      </c>
      <c r="J6" s="2281">
        <v>752.23757599999999</v>
      </c>
      <c r="K6" s="2282"/>
    </row>
    <row r="7" spans="1:42" s="2283" customFormat="1" ht="16.5" hidden="1" x14ac:dyDescent="0.3">
      <c r="A7" s="2276">
        <v>42795</v>
      </c>
      <c r="B7" s="2277">
        <v>63.612163000000002</v>
      </c>
      <c r="C7" s="2277">
        <v>379.050972</v>
      </c>
      <c r="D7" s="2277">
        <v>71.474632</v>
      </c>
      <c r="E7" s="2278">
        <v>514.13776700000005</v>
      </c>
      <c r="F7" s="2279">
        <v>68.994236000000001</v>
      </c>
      <c r="G7" s="2280">
        <v>364.20819399999999</v>
      </c>
      <c r="H7" s="2277">
        <v>41.228223999999997</v>
      </c>
      <c r="I7" s="2278">
        <v>474.430654</v>
      </c>
      <c r="J7" s="2281">
        <v>988.56842100000006</v>
      </c>
      <c r="K7" s="2282"/>
    </row>
    <row r="8" spans="1:42" s="2283" customFormat="1" ht="16.5" hidden="1" x14ac:dyDescent="0.3">
      <c r="A8" s="2276">
        <v>42826</v>
      </c>
      <c r="B8" s="2277">
        <v>68.613151999999999</v>
      </c>
      <c r="C8" s="2277">
        <v>330.79203000000001</v>
      </c>
      <c r="D8" s="2277">
        <v>62.428151</v>
      </c>
      <c r="E8" s="2278">
        <v>461.83333299999998</v>
      </c>
      <c r="F8" s="2279">
        <v>58.792122999999997</v>
      </c>
      <c r="G8" s="2280">
        <v>313.81417299999998</v>
      </c>
      <c r="H8" s="2277">
        <v>48.777821000000003</v>
      </c>
      <c r="I8" s="2278">
        <v>421.384117</v>
      </c>
      <c r="J8" s="2281">
        <v>883.21744999999999</v>
      </c>
      <c r="K8" s="2282"/>
    </row>
    <row r="9" spans="1:42" s="2283" customFormat="1" ht="16.5" hidden="1" x14ac:dyDescent="0.3">
      <c r="A9" s="2276">
        <v>42856</v>
      </c>
      <c r="B9" s="2277">
        <v>72.503810000000001</v>
      </c>
      <c r="C9" s="2277">
        <v>378.38616500000001</v>
      </c>
      <c r="D9" s="2277">
        <v>57.808022000000001</v>
      </c>
      <c r="E9" s="2278">
        <v>508.69799699999999</v>
      </c>
      <c r="F9" s="2279">
        <v>59.019297999999999</v>
      </c>
      <c r="G9" s="2280">
        <v>341.61657400000001</v>
      </c>
      <c r="H9" s="2277">
        <v>49.06897</v>
      </c>
      <c r="I9" s="2278">
        <v>449.70484199999999</v>
      </c>
      <c r="J9" s="2281">
        <v>958.40283899999997</v>
      </c>
      <c r="K9" s="2282"/>
    </row>
    <row r="10" spans="1:42" s="2283" customFormat="1" ht="16.5" hidden="1" x14ac:dyDescent="0.3">
      <c r="A10" s="2276">
        <v>42887</v>
      </c>
      <c r="B10" s="2277">
        <v>66.184938000000002</v>
      </c>
      <c r="C10" s="2277">
        <v>350.50716599999998</v>
      </c>
      <c r="D10" s="2277">
        <v>38.529086999999997</v>
      </c>
      <c r="E10" s="2278">
        <v>455.22119099999998</v>
      </c>
      <c r="F10" s="2279">
        <v>57.685504999999999</v>
      </c>
      <c r="G10" s="2280">
        <v>341.366918</v>
      </c>
      <c r="H10" s="2277">
        <v>43.504510000000003</v>
      </c>
      <c r="I10" s="2278">
        <v>442.55693300000001</v>
      </c>
      <c r="J10" s="2281">
        <v>897.77812399999993</v>
      </c>
      <c r="K10" s="2282"/>
    </row>
    <row r="11" spans="1:42" s="2283" customFormat="1" ht="16.5" hidden="1" x14ac:dyDescent="0.3">
      <c r="A11" s="2276">
        <v>42917</v>
      </c>
      <c r="B11" s="2277">
        <v>73.515699999999995</v>
      </c>
      <c r="C11" s="2277">
        <v>331.795051</v>
      </c>
      <c r="D11" s="2277">
        <v>44.677889999999998</v>
      </c>
      <c r="E11" s="2278">
        <v>449.98864099999997</v>
      </c>
      <c r="F11" s="2279">
        <v>58.737918999999998</v>
      </c>
      <c r="G11" s="2280">
        <v>338.86398300000002</v>
      </c>
      <c r="H11" s="2277">
        <v>52.244236999999998</v>
      </c>
      <c r="I11" s="2278">
        <v>449.84613899999999</v>
      </c>
      <c r="J11" s="2281">
        <v>899.83477999999991</v>
      </c>
      <c r="K11" s="2282"/>
    </row>
    <row r="12" spans="1:42" s="2283" customFormat="1" ht="16.5" hidden="1" x14ac:dyDescent="0.3">
      <c r="A12" s="2276">
        <v>42948</v>
      </c>
      <c r="B12" s="2277">
        <v>77.874554000000003</v>
      </c>
      <c r="C12" s="2277">
        <v>387.67308200000002</v>
      </c>
      <c r="D12" s="2277">
        <v>45.719546000000001</v>
      </c>
      <c r="E12" s="2278">
        <v>511.26718199999999</v>
      </c>
      <c r="F12" s="2279">
        <v>66.945625000000007</v>
      </c>
      <c r="G12" s="2280">
        <v>364.68825399999997</v>
      </c>
      <c r="H12" s="2277">
        <v>65.449842000000004</v>
      </c>
      <c r="I12" s="2278">
        <v>497.08372100000003</v>
      </c>
      <c r="J12" s="2281">
        <v>1008.350903</v>
      </c>
      <c r="K12" s="2282"/>
    </row>
    <row r="13" spans="1:42" s="2283" customFormat="1" ht="16.5" hidden="1" x14ac:dyDescent="0.3">
      <c r="A13" s="2276">
        <v>42979</v>
      </c>
      <c r="B13" s="2277">
        <v>93.166347000000002</v>
      </c>
      <c r="C13" s="2277">
        <v>308.56693799999999</v>
      </c>
      <c r="D13" s="2277">
        <v>71.475893999999997</v>
      </c>
      <c r="E13" s="2278">
        <v>473.20917900000001</v>
      </c>
      <c r="F13" s="2279">
        <v>80.031735999999995</v>
      </c>
      <c r="G13" s="2280">
        <v>306.74832800000001</v>
      </c>
      <c r="H13" s="2277">
        <v>35.709784999999997</v>
      </c>
      <c r="I13" s="2278">
        <v>422.48984899999999</v>
      </c>
      <c r="J13" s="2281">
        <v>895.699028</v>
      </c>
      <c r="K13" s="2282"/>
    </row>
    <row r="14" spans="1:42" s="2283" customFormat="1" ht="16.5" hidden="1" x14ac:dyDescent="0.3">
      <c r="A14" s="2276">
        <v>43009</v>
      </c>
      <c r="B14" s="2277">
        <v>119.35103100000001</v>
      </c>
      <c r="C14" s="2277">
        <v>270.10734000000002</v>
      </c>
      <c r="D14" s="2277">
        <v>64.857467999999997</v>
      </c>
      <c r="E14" s="2278">
        <v>454.31583899999998</v>
      </c>
      <c r="F14" s="2279">
        <v>77.112645000000001</v>
      </c>
      <c r="G14" s="2280">
        <v>291.41502800000001</v>
      </c>
      <c r="H14" s="2277">
        <v>55.383313000000001</v>
      </c>
      <c r="I14" s="2278">
        <v>423.91098599999998</v>
      </c>
      <c r="J14" s="2281">
        <v>878.22682499999996</v>
      </c>
      <c r="K14" s="2282"/>
    </row>
    <row r="15" spans="1:42" s="2283" customFormat="1" ht="16.5" hidden="1" x14ac:dyDescent="0.3">
      <c r="A15" s="2276">
        <v>43040</v>
      </c>
      <c r="B15" s="2277">
        <v>125.355412</v>
      </c>
      <c r="C15" s="2277">
        <v>306.77238399999999</v>
      </c>
      <c r="D15" s="2277">
        <v>47.639401999999997</v>
      </c>
      <c r="E15" s="2278">
        <v>479.76719800000001</v>
      </c>
      <c r="F15" s="2279">
        <v>93.624217000000002</v>
      </c>
      <c r="G15" s="2280">
        <v>321.632362</v>
      </c>
      <c r="H15" s="2277">
        <v>51.963557999999999</v>
      </c>
      <c r="I15" s="2278">
        <v>467.22013700000002</v>
      </c>
      <c r="J15" s="2281">
        <v>946.98733500000003</v>
      </c>
      <c r="K15" s="2282"/>
      <c r="AP15" s="2283">
        <v>2347220</v>
      </c>
    </row>
    <row r="16" spans="1:42" s="2283" customFormat="1" ht="16.5" hidden="1" x14ac:dyDescent="0.3">
      <c r="A16" s="2276">
        <v>43070</v>
      </c>
      <c r="B16" s="2277">
        <v>124.955371</v>
      </c>
      <c r="C16" s="2277">
        <v>297.92553400000003</v>
      </c>
      <c r="D16" s="2277">
        <v>44.847887999999998</v>
      </c>
      <c r="E16" s="2278">
        <v>467.728793</v>
      </c>
      <c r="F16" s="2279">
        <v>93.850972999999996</v>
      </c>
      <c r="G16" s="2280">
        <v>334.70161400000001</v>
      </c>
      <c r="H16" s="2277">
        <v>41.181113000000003</v>
      </c>
      <c r="I16" s="2278">
        <v>469.7337</v>
      </c>
      <c r="J16" s="2281">
        <v>937.46249299999999</v>
      </c>
      <c r="K16" s="2282"/>
    </row>
    <row r="17" spans="1:11" s="2283" customFormat="1" ht="16.5" hidden="1" x14ac:dyDescent="0.3">
      <c r="A17" s="2284">
        <v>43101</v>
      </c>
      <c r="B17" s="2285">
        <v>150.516728</v>
      </c>
      <c r="C17" s="2285">
        <v>299.05342300000001</v>
      </c>
      <c r="D17" s="2285">
        <v>79.451380999999998</v>
      </c>
      <c r="E17" s="2286">
        <v>529.02153199999998</v>
      </c>
      <c r="F17" s="2287">
        <v>78.575577999999993</v>
      </c>
      <c r="G17" s="2288">
        <v>298.02306800000002</v>
      </c>
      <c r="H17" s="2285">
        <v>80.451706000000001</v>
      </c>
      <c r="I17" s="2286">
        <v>457.05035199999998</v>
      </c>
      <c r="J17" s="2289">
        <v>986.07188399999995</v>
      </c>
      <c r="K17" s="2282"/>
    </row>
    <row r="18" spans="1:11" s="2283" customFormat="1" ht="16.5" hidden="1" x14ac:dyDescent="0.3">
      <c r="A18" s="2276">
        <v>43132</v>
      </c>
      <c r="B18" s="2277">
        <v>121.768311</v>
      </c>
      <c r="C18" s="2277">
        <v>296.00142399999999</v>
      </c>
      <c r="D18" s="2277">
        <v>79.163911999999996</v>
      </c>
      <c r="E18" s="2278">
        <v>496.93364700000001</v>
      </c>
      <c r="F18" s="2279">
        <v>88.185749999999999</v>
      </c>
      <c r="G18" s="2280">
        <v>267.944368</v>
      </c>
      <c r="H18" s="2277">
        <v>44.641824</v>
      </c>
      <c r="I18" s="2278">
        <v>400.77194200000002</v>
      </c>
      <c r="J18" s="2281">
        <v>897.70558900000003</v>
      </c>
      <c r="K18" s="2282"/>
    </row>
    <row r="19" spans="1:11" s="2283" customFormat="1" ht="16.5" hidden="1" x14ac:dyDescent="0.3">
      <c r="A19" s="2276">
        <v>43160</v>
      </c>
      <c r="B19" s="2277">
        <v>138.338875</v>
      </c>
      <c r="C19" s="2277">
        <v>326.79253199999999</v>
      </c>
      <c r="D19" s="2277">
        <v>77.53407</v>
      </c>
      <c r="E19" s="2278">
        <v>542.66547700000001</v>
      </c>
      <c r="F19" s="2279">
        <v>113.005797</v>
      </c>
      <c r="G19" s="2280">
        <v>318.16151400000001</v>
      </c>
      <c r="H19" s="2277">
        <v>28.454459</v>
      </c>
      <c r="I19" s="2278">
        <v>459.62177000000003</v>
      </c>
      <c r="J19" s="2281">
        <v>1002.287247</v>
      </c>
      <c r="K19" s="2282"/>
    </row>
    <row r="20" spans="1:11" s="2283" customFormat="1" ht="16.5" hidden="1" x14ac:dyDescent="0.3">
      <c r="A20" s="2276">
        <v>43191</v>
      </c>
      <c r="B20" s="2277">
        <v>153.169408</v>
      </c>
      <c r="C20" s="2277">
        <v>301.75754999999998</v>
      </c>
      <c r="D20" s="2277">
        <v>54.435308999999997</v>
      </c>
      <c r="E20" s="2278">
        <v>509.36226700000003</v>
      </c>
      <c r="F20" s="2279">
        <v>89.853261000000003</v>
      </c>
      <c r="G20" s="2280">
        <v>265.09114199999999</v>
      </c>
      <c r="H20" s="2277">
        <v>28.988994999999999</v>
      </c>
      <c r="I20" s="2278">
        <v>383.93339799999995</v>
      </c>
      <c r="J20" s="2281">
        <v>893.29566499999999</v>
      </c>
      <c r="K20" s="2282"/>
    </row>
    <row r="21" spans="1:11" s="2283" customFormat="1" ht="16.5" hidden="1" x14ac:dyDescent="0.3">
      <c r="A21" s="2276">
        <v>43221</v>
      </c>
      <c r="B21" s="2277">
        <v>165.61107899999999</v>
      </c>
      <c r="C21" s="2277">
        <v>269.776388</v>
      </c>
      <c r="D21" s="2277">
        <v>69.107675999999998</v>
      </c>
      <c r="E21" s="2278">
        <v>504.49514299999998</v>
      </c>
      <c r="F21" s="2279">
        <v>120.92001999999999</v>
      </c>
      <c r="G21" s="2280">
        <v>335.93021900000002</v>
      </c>
      <c r="H21" s="2277">
        <v>49.894365000000001</v>
      </c>
      <c r="I21" s="2278">
        <v>506.74460399999998</v>
      </c>
      <c r="J21" s="2281">
        <v>1011.239747</v>
      </c>
      <c r="K21" s="2282"/>
    </row>
    <row r="22" spans="1:11" s="2283" customFormat="1" ht="16.5" hidden="1" x14ac:dyDescent="0.3">
      <c r="A22" s="2276">
        <v>43252</v>
      </c>
      <c r="B22" s="2277">
        <v>129.69221300000001</v>
      </c>
      <c r="C22" s="2277">
        <v>351.90395999999998</v>
      </c>
      <c r="D22" s="2277">
        <v>66.163261000000006</v>
      </c>
      <c r="E22" s="2278">
        <v>547.75943400000006</v>
      </c>
      <c r="F22" s="2279">
        <v>147.20232899999999</v>
      </c>
      <c r="G22" s="2280">
        <v>324.893507</v>
      </c>
      <c r="H22" s="2277">
        <v>42.271627000000002</v>
      </c>
      <c r="I22" s="2278">
        <v>514.36746299999993</v>
      </c>
      <c r="J22" s="2281">
        <v>1062.1268970000001</v>
      </c>
      <c r="K22" s="2282"/>
    </row>
    <row r="23" spans="1:11" s="2283" customFormat="1" ht="16.5" hidden="1" x14ac:dyDescent="0.3">
      <c r="A23" s="2276">
        <v>43282</v>
      </c>
      <c r="B23" s="2277">
        <v>123.905057</v>
      </c>
      <c r="C23" s="2277">
        <v>301.27023400000002</v>
      </c>
      <c r="D23" s="2277">
        <v>41.162365999999999</v>
      </c>
      <c r="E23" s="2278">
        <v>466.33765700000004</v>
      </c>
      <c r="F23" s="2279">
        <v>113.239209</v>
      </c>
      <c r="G23" s="2280">
        <v>348.41859599999998</v>
      </c>
      <c r="H23" s="2277">
        <v>37.818241999999998</v>
      </c>
      <c r="I23" s="2278">
        <v>499.47604699999999</v>
      </c>
      <c r="J23" s="2281">
        <v>965.81370400000003</v>
      </c>
      <c r="K23" s="2282"/>
    </row>
    <row r="24" spans="1:11" s="2283" customFormat="1" ht="16.5" hidden="1" x14ac:dyDescent="0.3">
      <c r="A24" s="2276">
        <v>43313</v>
      </c>
      <c r="B24" s="2277">
        <v>153.415706</v>
      </c>
      <c r="C24" s="2277">
        <v>270.624144</v>
      </c>
      <c r="D24" s="2277">
        <v>102.182585</v>
      </c>
      <c r="E24" s="2278">
        <v>526.22243500000002</v>
      </c>
      <c r="F24" s="2279">
        <v>119.78712400000001</v>
      </c>
      <c r="G24" s="2280">
        <v>368.63866200000001</v>
      </c>
      <c r="H24" s="2277">
        <v>44.826334000000003</v>
      </c>
      <c r="I24" s="2278">
        <v>533.25211999999999</v>
      </c>
      <c r="J24" s="2281">
        <v>1059.474555</v>
      </c>
      <c r="K24" s="2282"/>
    </row>
    <row r="25" spans="1:11" s="2283" customFormat="1" ht="16.5" hidden="1" x14ac:dyDescent="0.3">
      <c r="A25" s="2276">
        <v>43344</v>
      </c>
      <c r="B25" s="2277">
        <v>135.35585</v>
      </c>
      <c r="C25" s="2277">
        <v>256.28657099999998</v>
      </c>
      <c r="D25" s="2277">
        <v>92.386240999999998</v>
      </c>
      <c r="E25" s="2278">
        <v>484.028662</v>
      </c>
      <c r="F25" s="2279">
        <v>119.62672999999999</v>
      </c>
      <c r="G25" s="2280">
        <v>302.01903099999998</v>
      </c>
      <c r="H25" s="2277">
        <v>47.355319000000001</v>
      </c>
      <c r="I25" s="2278">
        <v>469.00108</v>
      </c>
      <c r="J25" s="2281">
        <v>953.02974200000006</v>
      </c>
      <c r="K25" s="2282"/>
    </row>
    <row r="26" spans="1:11" s="2283" customFormat="1" ht="16.5" hidden="1" x14ac:dyDescent="0.3">
      <c r="A26" s="2276">
        <v>43374</v>
      </c>
      <c r="B26" s="2277">
        <v>190.79169899999999</v>
      </c>
      <c r="C26" s="2277">
        <v>266.41715099999999</v>
      </c>
      <c r="D26" s="2277">
        <v>56.878337999999999</v>
      </c>
      <c r="E26" s="2278">
        <v>514.08718799999997</v>
      </c>
      <c r="F26" s="2279">
        <v>122.379482</v>
      </c>
      <c r="G26" s="2280">
        <v>322.594696</v>
      </c>
      <c r="H26" s="2277">
        <v>55.911962000000003</v>
      </c>
      <c r="I26" s="2278">
        <v>500.88614000000001</v>
      </c>
      <c r="J26" s="2281">
        <v>1014.973328</v>
      </c>
      <c r="K26" s="2282"/>
    </row>
    <row r="27" spans="1:11" s="2283" customFormat="1" ht="16.5" hidden="1" x14ac:dyDescent="0.3">
      <c r="A27" s="2276">
        <v>43405</v>
      </c>
      <c r="B27" s="2277">
        <v>172.770038</v>
      </c>
      <c r="C27" s="2277">
        <v>258.63543099999998</v>
      </c>
      <c r="D27" s="2277">
        <v>48.106962000000003</v>
      </c>
      <c r="E27" s="2278">
        <v>479.51243099999999</v>
      </c>
      <c r="F27" s="2279">
        <v>129.00512000000001</v>
      </c>
      <c r="G27" s="2280">
        <v>309.31397800000002</v>
      </c>
      <c r="H27" s="2277">
        <v>62.108376999999997</v>
      </c>
      <c r="I27" s="2278">
        <v>500.42747500000002</v>
      </c>
      <c r="J27" s="2281">
        <v>979.93990599999995</v>
      </c>
      <c r="K27" s="2282"/>
    </row>
    <row r="28" spans="1:11" s="2283" customFormat="1" ht="16.5" hidden="1" x14ac:dyDescent="0.3">
      <c r="A28" s="2276">
        <v>43435</v>
      </c>
      <c r="B28" s="2277">
        <v>170.73621900000001</v>
      </c>
      <c r="C28" s="2277">
        <v>317.59338100000002</v>
      </c>
      <c r="D28" s="2277">
        <v>76.943224000000001</v>
      </c>
      <c r="E28" s="2278">
        <v>565.27282400000001</v>
      </c>
      <c r="F28" s="2279">
        <v>168.26378700000001</v>
      </c>
      <c r="G28" s="2280">
        <v>322.24649599999998</v>
      </c>
      <c r="H28" s="2277">
        <v>64.751502000000002</v>
      </c>
      <c r="I28" s="2278">
        <v>555.26178500000003</v>
      </c>
      <c r="J28" s="2281">
        <v>1120.534609</v>
      </c>
      <c r="K28" s="2282"/>
    </row>
    <row r="29" spans="1:11" s="2283" customFormat="1" ht="16.5" hidden="1" x14ac:dyDescent="0.3">
      <c r="A29" s="2276">
        <v>43466</v>
      </c>
      <c r="B29" s="2277">
        <v>184.42350500000001</v>
      </c>
      <c r="C29" s="2277">
        <v>255.672166</v>
      </c>
      <c r="D29" s="2277">
        <v>116.893514</v>
      </c>
      <c r="E29" s="2278">
        <v>556.98918500000002</v>
      </c>
      <c r="F29" s="2279">
        <v>107.99948000000001</v>
      </c>
      <c r="G29" s="2280">
        <v>322.25951099999997</v>
      </c>
      <c r="H29" s="2277">
        <v>101.558629</v>
      </c>
      <c r="I29" s="2278">
        <v>531.81762000000003</v>
      </c>
      <c r="J29" s="2281">
        <v>1088.8068049999999</v>
      </c>
      <c r="K29" s="2282"/>
    </row>
    <row r="30" spans="1:11" s="2283" customFormat="1" ht="16.5" hidden="1" x14ac:dyDescent="0.3">
      <c r="A30" s="2276">
        <v>43497</v>
      </c>
      <c r="B30" s="2277">
        <v>136.49783300000001</v>
      </c>
      <c r="C30" s="2277">
        <v>263.46772700000002</v>
      </c>
      <c r="D30" s="2277">
        <v>61.831783000000001</v>
      </c>
      <c r="E30" s="2278">
        <v>461.79734300000001</v>
      </c>
      <c r="F30" s="2279">
        <v>110.995904</v>
      </c>
      <c r="G30" s="2280">
        <v>300.138081</v>
      </c>
      <c r="H30" s="2277">
        <v>51.533163000000002</v>
      </c>
      <c r="I30" s="2278">
        <v>462.667148</v>
      </c>
      <c r="J30" s="2281">
        <v>924.46449099999995</v>
      </c>
      <c r="K30" s="2282"/>
    </row>
    <row r="31" spans="1:11" s="2283" customFormat="1" ht="16.5" hidden="1" x14ac:dyDescent="0.3">
      <c r="A31" s="2276">
        <v>43525</v>
      </c>
      <c r="B31" s="2277">
        <v>179.14334500000001</v>
      </c>
      <c r="C31" s="2277">
        <v>268.88963200000001</v>
      </c>
      <c r="D31" s="2277">
        <v>93.050072</v>
      </c>
      <c r="E31" s="2278">
        <v>541.08304900000007</v>
      </c>
      <c r="F31" s="2279">
        <v>129.155824</v>
      </c>
      <c r="G31" s="2280">
        <v>278.52292</v>
      </c>
      <c r="H31" s="2277">
        <v>38.580140999999998</v>
      </c>
      <c r="I31" s="2278">
        <v>446.25888499999996</v>
      </c>
      <c r="J31" s="2281">
        <v>987.34193400000004</v>
      </c>
      <c r="K31" s="2282"/>
    </row>
    <row r="32" spans="1:11" s="2283" customFormat="1" ht="16.5" hidden="1" x14ac:dyDescent="0.3">
      <c r="A32" s="2276">
        <v>43556</v>
      </c>
      <c r="B32" s="2277">
        <v>174.499481</v>
      </c>
      <c r="C32" s="2277">
        <v>295.52389299999999</v>
      </c>
      <c r="D32" s="2277">
        <v>76.658833000000001</v>
      </c>
      <c r="E32" s="2278">
        <v>546.68220699999995</v>
      </c>
      <c r="F32" s="2279">
        <v>129.606784</v>
      </c>
      <c r="G32" s="2280">
        <v>358.01396299999999</v>
      </c>
      <c r="H32" s="2277">
        <v>48.058739000000003</v>
      </c>
      <c r="I32" s="2278">
        <v>535.679486</v>
      </c>
      <c r="J32" s="2281">
        <v>1082.3616930000001</v>
      </c>
      <c r="K32" s="2282"/>
    </row>
    <row r="33" spans="1:19" s="2283" customFormat="1" ht="16.5" hidden="1" x14ac:dyDescent="0.3">
      <c r="A33" s="2276">
        <v>43586</v>
      </c>
      <c r="B33" s="2277">
        <v>176.10825299999999</v>
      </c>
      <c r="C33" s="2277">
        <v>324.33425399999999</v>
      </c>
      <c r="D33" s="2277">
        <v>182.33185800000001</v>
      </c>
      <c r="E33" s="2278">
        <v>682.77436499999999</v>
      </c>
      <c r="F33" s="2279">
        <v>133.925397</v>
      </c>
      <c r="G33" s="2280">
        <v>320.39597099999997</v>
      </c>
      <c r="H33" s="2277">
        <v>68.510712999999996</v>
      </c>
      <c r="I33" s="2278">
        <v>522.83208100000002</v>
      </c>
      <c r="J33" s="2281">
        <v>1205.606446</v>
      </c>
      <c r="K33" s="2282"/>
    </row>
    <row r="34" spans="1:19" s="2283" customFormat="1" ht="16.5" hidden="1" x14ac:dyDescent="0.3">
      <c r="A34" s="2276">
        <v>43617</v>
      </c>
      <c r="B34" s="2277">
        <v>136.06574000000001</v>
      </c>
      <c r="C34" s="2277">
        <v>278.50144999999998</v>
      </c>
      <c r="D34" s="2277">
        <v>181.89193399999999</v>
      </c>
      <c r="E34" s="2278">
        <v>596.45912399999997</v>
      </c>
      <c r="F34" s="2279">
        <v>122.590762</v>
      </c>
      <c r="G34" s="2280">
        <v>304.799441</v>
      </c>
      <c r="H34" s="2277">
        <v>65.035065000000003</v>
      </c>
      <c r="I34" s="2278">
        <v>492.42526800000002</v>
      </c>
      <c r="J34" s="2281">
        <v>1088.8843919999999</v>
      </c>
      <c r="K34" s="2282"/>
    </row>
    <row r="35" spans="1:19" s="2283" customFormat="1" ht="16.5" hidden="1" x14ac:dyDescent="0.3">
      <c r="A35" s="2276">
        <v>43647</v>
      </c>
      <c r="B35" s="2277">
        <v>199.646086</v>
      </c>
      <c r="C35" s="2277">
        <v>285.77131800000001</v>
      </c>
      <c r="D35" s="2277">
        <v>57.617989000000001</v>
      </c>
      <c r="E35" s="2278">
        <v>543.035393</v>
      </c>
      <c r="F35" s="2279">
        <v>122.080456</v>
      </c>
      <c r="G35" s="2280">
        <v>341.28227199999998</v>
      </c>
      <c r="H35" s="2277">
        <v>34.344962000000002</v>
      </c>
      <c r="I35" s="2278">
        <v>497.70769000000001</v>
      </c>
      <c r="J35" s="2281">
        <v>1040.7430830000001</v>
      </c>
      <c r="K35" s="2282"/>
    </row>
    <row r="36" spans="1:19" s="2283" customFormat="1" ht="16.5" hidden="1" x14ac:dyDescent="0.3">
      <c r="A36" s="2276">
        <v>43678</v>
      </c>
      <c r="B36" s="2277">
        <v>198.48151999999999</v>
      </c>
      <c r="C36" s="2277">
        <v>251.330512</v>
      </c>
      <c r="D36" s="2277">
        <v>78.066406000000001</v>
      </c>
      <c r="E36" s="2278">
        <v>527.87843799999996</v>
      </c>
      <c r="F36" s="2279">
        <v>170.86985100000001</v>
      </c>
      <c r="G36" s="2280">
        <v>407.743763</v>
      </c>
      <c r="H36" s="2277">
        <v>45.827260000000003</v>
      </c>
      <c r="I36" s="2278">
        <v>624.44087400000001</v>
      </c>
      <c r="J36" s="2281">
        <v>1152.3193120000001</v>
      </c>
      <c r="K36" s="2282"/>
    </row>
    <row r="37" spans="1:19" s="2283" customFormat="1" ht="16.5" hidden="1" x14ac:dyDescent="0.3">
      <c r="A37" s="2276">
        <v>43709</v>
      </c>
      <c r="B37" s="2277">
        <v>122.801264</v>
      </c>
      <c r="C37" s="2277">
        <v>251.90190799999999</v>
      </c>
      <c r="D37" s="2277">
        <v>104.51127</v>
      </c>
      <c r="E37" s="2278">
        <v>479.21444200000002</v>
      </c>
      <c r="F37" s="2279">
        <v>137.52083200000001</v>
      </c>
      <c r="G37" s="2280">
        <v>302.26297699999998</v>
      </c>
      <c r="H37" s="2277">
        <v>55.772258000000001</v>
      </c>
      <c r="I37" s="2278">
        <v>495.55606699999998</v>
      </c>
      <c r="J37" s="2281">
        <v>974.77050899999995</v>
      </c>
      <c r="K37" s="2282"/>
    </row>
    <row r="38" spans="1:19" s="2283" customFormat="1" ht="16.5" hidden="1" x14ac:dyDescent="0.3">
      <c r="A38" s="2276">
        <v>43739</v>
      </c>
      <c r="B38" s="2277">
        <v>150.94170600000001</v>
      </c>
      <c r="C38" s="2277">
        <v>295.49974900000001</v>
      </c>
      <c r="D38" s="2277">
        <v>92.482240000000004</v>
      </c>
      <c r="E38" s="2278">
        <v>538.92369499999995</v>
      </c>
      <c r="F38" s="2279">
        <v>132.116353</v>
      </c>
      <c r="G38" s="2280">
        <v>334.81636600000002</v>
      </c>
      <c r="H38" s="2277">
        <v>66.177597000000006</v>
      </c>
      <c r="I38" s="2278">
        <v>533.11031600000001</v>
      </c>
      <c r="J38" s="2281">
        <v>1072.034011</v>
      </c>
      <c r="K38" s="2282"/>
    </row>
    <row r="39" spans="1:19" s="2283" customFormat="1" ht="16.5" hidden="1" x14ac:dyDescent="0.3">
      <c r="A39" s="2276">
        <v>43770</v>
      </c>
      <c r="B39" s="2277">
        <v>145.353589</v>
      </c>
      <c r="C39" s="2277">
        <v>251.47654800000001</v>
      </c>
      <c r="D39" s="2277">
        <v>56.080443000000002</v>
      </c>
      <c r="E39" s="2278">
        <v>452.91057999999998</v>
      </c>
      <c r="F39" s="2279">
        <v>124.52036699999999</v>
      </c>
      <c r="G39" s="2280">
        <v>297.22608100000002</v>
      </c>
      <c r="H39" s="2277">
        <v>39.686512999999998</v>
      </c>
      <c r="I39" s="2278">
        <v>461.43296099999998</v>
      </c>
      <c r="J39" s="2281">
        <v>914.34354099999996</v>
      </c>
      <c r="K39" s="2282"/>
    </row>
    <row r="40" spans="1:19" s="2283" customFormat="1" ht="16.5" hidden="1" x14ac:dyDescent="0.3">
      <c r="A40" s="2276">
        <v>43800</v>
      </c>
      <c r="B40" s="2277">
        <v>194.931096</v>
      </c>
      <c r="C40" s="2277">
        <v>307.80446599999999</v>
      </c>
      <c r="D40" s="2277">
        <v>53.30236</v>
      </c>
      <c r="E40" s="2278">
        <v>556.03792199999998</v>
      </c>
      <c r="F40" s="2279">
        <v>157.977574</v>
      </c>
      <c r="G40" s="2280">
        <v>304.91613000000001</v>
      </c>
      <c r="H40" s="2277">
        <v>92.405839999999998</v>
      </c>
      <c r="I40" s="2278">
        <v>555.29954399999997</v>
      </c>
      <c r="J40" s="2281">
        <v>1111.3374659999999</v>
      </c>
      <c r="K40" s="2282"/>
    </row>
    <row r="41" spans="1:19" s="2283" customFormat="1" ht="16.5" hidden="1" x14ac:dyDescent="0.3">
      <c r="A41" s="2276">
        <v>43831</v>
      </c>
      <c r="B41" s="2277">
        <v>178.89092600000001</v>
      </c>
      <c r="C41" s="2277">
        <v>292.43761699999999</v>
      </c>
      <c r="D41" s="2277">
        <v>47.878816</v>
      </c>
      <c r="E41" s="2278">
        <v>519.207359</v>
      </c>
      <c r="F41" s="2279">
        <v>124.618915</v>
      </c>
      <c r="G41" s="2280">
        <v>323.76042999999999</v>
      </c>
      <c r="H41" s="2277">
        <v>64.713352</v>
      </c>
      <c r="I41" s="2278">
        <v>513.09269700000004</v>
      </c>
      <c r="J41" s="2281">
        <v>1032.300056</v>
      </c>
      <c r="K41" s="2282"/>
    </row>
    <row r="42" spans="1:19" s="2283" customFormat="1" ht="16.5" hidden="1" x14ac:dyDescent="0.3">
      <c r="A42" s="2276">
        <v>43862</v>
      </c>
      <c r="B42" s="2277">
        <v>145.50209699999999</v>
      </c>
      <c r="C42" s="2277">
        <v>283.31029899999999</v>
      </c>
      <c r="D42" s="2277">
        <v>70.399871000000005</v>
      </c>
      <c r="E42" s="2278">
        <v>499.212267</v>
      </c>
      <c r="F42" s="2279">
        <v>114.788054</v>
      </c>
      <c r="G42" s="2280">
        <v>341.90761700000002</v>
      </c>
      <c r="H42" s="2277">
        <v>56.854312</v>
      </c>
      <c r="I42" s="2278">
        <v>513.549983</v>
      </c>
      <c r="J42" s="2281">
        <v>1012.76225</v>
      </c>
      <c r="K42" s="2282"/>
    </row>
    <row r="43" spans="1:19" s="2283" customFormat="1" ht="16.5" hidden="1" x14ac:dyDescent="0.3">
      <c r="A43" s="2276">
        <v>43891</v>
      </c>
      <c r="B43" s="2277">
        <v>130.36639600000001</v>
      </c>
      <c r="C43" s="2277">
        <v>229.70826600000001</v>
      </c>
      <c r="D43" s="2277">
        <v>83.427780999999996</v>
      </c>
      <c r="E43" s="2278">
        <v>443.50244300000003</v>
      </c>
      <c r="F43" s="2279">
        <v>125.07418800000001</v>
      </c>
      <c r="G43" s="2280">
        <v>260.85134900000003</v>
      </c>
      <c r="H43" s="2277">
        <v>54.351953000000002</v>
      </c>
      <c r="I43" s="2278">
        <v>440.27749</v>
      </c>
      <c r="J43" s="2281">
        <v>883.77993300000003</v>
      </c>
      <c r="K43" s="2282"/>
    </row>
    <row r="44" spans="1:19" s="2283" customFormat="1" ht="16.5" hidden="1" x14ac:dyDescent="0.3">
      <c r="A44" s="2276">
        <v>43922</v>
      </c>
      <c r="B44" s="2277">
        <v>81.205245000000005</v>
      </c>
      <c r="C44" s="2277">
        <v>120.909634</v>
      </c>
      <c r="D44" s="2277">
        <v>0</v>
      </c>
      <c r="E44" s="2278">
        <v>202.114879</v>
      </c>
      <c r="F44" s="2279">
        <v>64.56053</v>
      </c>
      <c r="G44" s="2280">
        <v>169.121917</v>
      </c>
      <c r="H44" s="2277">
        <v>29.914431</v>
      </c>
      <c r="I44" s="2278">
        <v>263.596878</v>
      </c>
      <c r="J44" s="2281">
        <v>465.71175699999998</v>
      </c>
      <c r="K44" s="2282"/>
      <c r="L44" s="2282"/>
      <c r="M44" s="2282"/>
      <c r="N44" s="2282"/>
      <c r="O44" s="2282"/>
      <c r="P44" s="2282"/>
      <c r="Q44" s="2282"/>
      <c r="R44" s="2282"/>
      <c r="S44" s="2282"/>
    </row>
    <row r="45" spans="1:19" s="2283" customFormat="1" ht="16.5" hidden="1" x14ac:dyDescent="0.3">
      <c r="A45" s="2276">
        <v>43952</v>
      </c>
      <c r="B45" s="2277">
        <v>71.360848000000004</v>
      </c>
      <c r="C45" s="2277">
        <v>92.584436999999994</v>
      </c>
      <c r="D45" s="2277">
        <v>4.1504099999999999</v>
      </c>
      <c r="E45" s="2278">
        <v>168.09569500000001</v>
      </c>
      <c r="F45" s="2279">
        <v>84.775093999999996</v>
      </c>
      <c r="G45" s="2280">
        <v>170.504794</v>
      </c>
      <c r="H45" s="2277">
        <v>20.937065</v>
      </c>
      <c r="I45" s="2278">
        <v>276.21695299999999</v>
      </c>
      <c r="J45" s="2281">
        <v>444.31264800000002</v>
      </c>
      <c r="K45" s="2282"/>
      <c r="L45" s="2282"/>
      <c r="M45" s="2282"/>
      <c r="N45" s="2282"/>
      <c r="O45" s="2282"/>
      <c r="P45" s="2282"/>
      <c r="Q45" s="2282"/>
      <c r="R45" s="2282"/>
      <c r="S45" s="2282"/>
    </row>
    <row r="46" spans="1:19" s="2283" customFormat="1" ht="16.5" hidden="1" x14ac:dyDescent="0.3">
      <c r="A46" s="2276">
        <v>43983</v>
      </c>
      <c r="B46" s="2277">
        <v>106.941774</v>
      </c>
      <c r="C46" s="2277">
        <v>204.59735900000001</v>
      </c>
      <c r="D46" s="2277">
        <v>11.440424</v>
      </c>
      <c r="E46" s="2278">
        <v>322.979557</v>
      </c>
      <c r="F46" s="2279">
        <v>125.39353300000001</v>
      </c>
      <c r="G46" s="2280">
        <v>224.717288</v>
      </c>
      <c r="H46" s="2277">
        <v>18.865672</v>
      </c>
      <c r="I46" s="2278">
        <v>368.976493</v>
      </c>
      <c r="J46" s="2281">
        <v>691.95605</v>
      </c>
      <c r="K46" s="2282"/>
      <c r="L46" s="2282"/>
      <c r="M46" s="2282"/>
      <c r="N46" s="2282"/>
      <c r="O46" s="2282"/>
      <c r="P46" s="2282"/>
      <c r="Q46" s="2282"/>
      <c r="R46" s="2282"/>
      <c r="S46" s="2282"/>
    </row>
    <row r="47" spans="1:19" s="2283" customFormat="1" ht="16.5" hidden="1" x14ac:dyDescent="0.3">
      <c r="A47" s="2276">
        <v>44013</v>
      </c>
      <c r="B47" s="2277">
        <v>96.989926999999994</v>
      </c>
      <c r="C47" s="2277">
        <v>152.366343</v>
      </c>
      <c r="D47" s="2277">
        <v>30.152978000000001</v>
      </c>
      <c r="E47" s="2278">
        <v>279.50924800000001</v>
      </c>
      <c r="F47" s="2279">
        <v>107.84173699999999</v>
      </c>
      <c r="G47" s="2280">
        <v>246.46110899999999</v>
      </c>
      <c r="H47" s="2277">
        <v>21.552505</v>
      </c>
      <c r="I47" s="2278">
        <v>375.85535099999998</v>
      </c>
      <c r="J47" s="2281">
        <v>655.364599</v>
      </c>
      <c r="K47" s="2282"/>
      <c r="L47" s="2282"/>
      <c r="M47" s="2282"/>
      <c r="N47" s="2282"/>
      <c r="O47" s="2282"/>
      <c r="P47" s="2282"/>
      <c r="Q47" s="2282"/>
      <c r="R47" s="2282"/>
      <c r="S47" s="2282"/>
    </row>
    <row r="48" spans="1:19" s="2283" customFormat="1" ht="16.5" hidden="1" x14ac:dyDescent="0.3">
      <c r="A48" s="2276">
        <v>44044</v>
      </c>
      <c r="B48" s="2277">
        <v>86.697439000000003</v>
      </c>
      <c r="C48" s="2277">
        <v>173.190541</v>
      </c>
      <c r="D48" s="2277">
        <v>24.547478000000002</v>
      </c>
      <c r="E48" s="2278">
        <v>284.43545799999998</v>
      </c>
      <c r="F48" s="2279">
        <v>127.528886</v>
      </c>
      <c r="G48" s="2280">
        <v>361.18041199999999</v>
      </c>
      <c r="H48" s="2277">
        <v>74.272642000000005</v>
      </c>
      <c r="I48" s="2278">
        <v>562.98194000000001</v>
      </c>
      <c r="J48" s="2281">
        <v>847.41739800000005</v>
      </c>
      <c r="K48" s="2282"/>
      <c r="L48" s="2282"/>
      <c r="M48" s="2282"/>
      <c r="N48" s="2282"/>
      <c r="O48" s="2282"/>
      <c r="P48" s="2282"/>
      <c r="Q48" s="2282"/>
      <c r="R48" s="2282"/>
      <c r="S48" s="2282"/>
    </row>
    <row r="49" spans="1:19" s="2283" customFormat="1" ht="16.5" hidden="1" x14ac:dyDescent="0.3">
      <c r="A49" s="2276">
        <v>44075</v>
      </c>
      <c r="B49" s="2277">
        <v>94.453462999999999</v>
      </c>
      <c r="C49" s="2277">
        <v>179.818051</v>
      </c>
      <c r="D49" s="2277">
        <v>12.452702</v>
      </c>
      <c r="E49" s="2278">
        <v>286.72421600000001</v>
      </c>
      <c r="F49" s="2279">
        <v>113.69351899999999</v>
      </c>
      <c r="G49" s="2280">
        <v>267.72168199999999</v>
      </c>
      <c r="H49" s="2277">
        <v>47.573014000000001</v>
      </c>
      <c r="I49" s="2278">
        <v>428.98821500000003</v>
      </c>
      <c r="J49" s="2281">
        <v>715.71243100000004</v>
      </c>
      <c r="K49" s="2282"/>
      <c r="L49" s="2282"/>
      <c r="M49" s="2282"/>
      <c r="N49" s="2282"/>
      <c r="O49" s="2282"/>
      <c r="P49" s="2282"/>
      <c r="Q49" s="2282"/>
      <c r="R49" s="2282"/>
      <c r="S49" s="2282"/>
    </row>
    <row r="50" spans="1:19" s="2283" customFormat="1" ht="16.5" hidden="1" x14ac:dyDescent="0.3">
      <c r="A50" s="2276">
        <v>44105</v>
      </c>
      <c r="B50" s="2277">
        <v>95.736504999999994</v>
      </c>
      <c r="C50" s="2277">
        <v>178.11486400000001</v>
      </c>
      <c r="D50" s="2277">
        <v>16.067779000000002</v>
      </c>
      <c r="E50" s="2278">
        <v>289.91914800000001</v>
      </c>
      <c r="F50" s="2279">
        <v>135.20443499999999</v>
      </c>
      <c r="G50" s="2280">
        <v>233.31923800000001</v>
      </c>
      <c r="H50" s="2277">
        <v>34.344360000000002</v>
      </c>
      <c r="I50" s="2278">
        <v>402.93494399999997</v>
      </c>
      <c r="J50" s="2281">
        <v>692.78600500000005</v>
      </c>
      <c r="K50" s="2282"/>
      <c r="L50" s="2282"/>
      <c r="M50" s="2282"/>
      <c r="N50" s="2282"/>
      <c r="O50" s="2282"/>
      <c r="P50" s="2282"/>
      <c r="Q50" s="2282"/>
      <c r="R50" s="2282"/>
      <c r="S50" s="2282"/>
    </row>
    <row r="51" spans="1:19" s="2283" customFormat="1" ht="16.5" hidden="1" x14ac:dyDescent="0.3">
      <c r="A51" s="2276">
        <v>44136</v>
      </c>
      <c r="B51" s="2277">
        <v>102.068724</v>
      </c>
      <c r="C51" s="2277">
        <v>179.406824</v>
      </c>
      <c r="D51" s="2277">
        <v>19.100179000000001</v>
      </c>
      <c r="E51" s="2278">
        <v>300.57572699999997</v>
      </c>
      <c r="F51" s="2279">
        <v>100.949342</v>
      </c>
      <c r="G51" s="2280">
        <v>248.79172600000001</v>
      </c>
      <c r="H51" s="2277">
        <v>42.245514</v>
      </c>
      <c r="I51" s="2278">
        <v>391.986582</v>
      </c>
      <c r="J51" s="2281">
        <v>692.56230900000003</v>
      </c>
      <c r="K51" s="2282"/>
      <c r="L51" s="2282"/>
      <c r="M51" s="2282"/>
      <c r="N51" s="2282"/>
      <c r="O51" s="2282"/>
      <c r="P51" s="2282"/>
      <c r="Q51" s="2282"/>
      <c r="R51" s="2282"/>
      <c r="S51" s="2282"/>
    </row>
    <row r="52" spans="1:19" s="2283" customFormat="1" ht="16.5" hidden="1" x14ac:dyDescent="0.3">
      <c r="A52" s="2276">
        <v>44166</v>
      </c>
      <c r="B52" s="2277">
        <v>109.127448</v>
      </c>
      <c r="C52" s="2277">
        <v>255.35006100000001</v>
      </c>
      <c r="D52" s="2277">
        <v>24.171104</v>
      </c>
      <c r="E52" s="2278">
        <v>388.64861300000001</v>
      </c>
      <c r="F52" s="2279">
        <v>128.583133</v>
      </c>
      <c r="G52" s="2280">
        <v>263.51133099999998</v>
      </c>
      <c r="H52" s="2277">
        <v>65.322834999999998</v>
      </c>
      <c r="I52" s="2278">
        <v>457.41729900000001</v>
      </c>
      <c r="J52" s="2281">
        <v>846.06591200000003</v>
      </c>
      <c r="K52" s="2282"/>
      <c r="L52" s="2282"/>
      <c r="M52" s="2282"/>
      <c r="N52" s="2282"/>
      <c r="O52" s="2282"/>
      <c r="P52" s="2282"/>
      <c r="Q52" s="2282"/>
      <c r="R52" s="2282"/>
      <c r="S52" s="2282"/>
    </row>
    <row r="53" spans="1:19" s="2283" customFormat="1" ht="16.5" hidden="1" x14ac:dyDescent="0.3">
      <c r="A53" s="2276">
        <v>44197</v>
      </c>
      <c r="B53" s="2277">
        <v>84.873045000000005</v>
      </c>
      <c r="C53" s="2277">
        <v>182.37834599999999</v>
      </c>
      <c r="D53" s="2277">
        <v>14.660762999999999</v>
      </c>
      <c r="E53" s="2278">
        <v>281.91215399999999</v>
      </c>
      <c r="F53" s="2279">
        <v>92.544019000000006</v>
      </c>
      <c r="G53" s="2280">
        <v>255.684507</v>
      </c>
      <c r="H53" s="2277">
        <v>25.232264000000001</v>
      </c>
      <c r="I53" s="2278">
        <v>373.46078999999997</v>
      </c>
      <c r="J53" s="2281">
        <v>655.37294399999996</v>
      </c>
      <c r="K53" s="2282"/>
      <c r="L53" s="2282"/>
      <c r="M53" s="2282"/>
      <c r="N53" s="2282"/>
      <c r="O53" s="2282"/>
      <c r="P53" s="2282"/>
      <c r="Q53" s="2282"/>
      <c r="R53" s="2282"/>
      <c r="S53" s="2282"/>
    </row>
    <row r="54" spans="1:19" s="2283" customFormat="1" ht="16.5" hidden="1" x14ac:dyDescent="0.3">
      <c r="A54" s="2276">
        <v>44228</v>
      </c>
      <c r="B54" s="2277">
        <v>78.279640999999998</v>
      </c>
      <c r="C54" s="2277">
        <v>157.02091200000001</v>
      </c>
      <c r="D54" s="2277">
        <v>33.897606000000003</v>
      </c>
      <c r="E54" s="2278">
        <v>269.19815899999998</v>
      </c>
      <c r="F54" s="2279">
        <v>99.171368000000001</v>
      </c>
      <c r="G54" s="2280">
        <v>252.865959</v>
      </c>
      <c r="H54" s="2277">
        <v>28.804141000000001</v>
      </c>
      <c r="I54" s="2278">
        <v>380.84146800000002</v>
      </c>
      <c r="J54" s="2281">
        <v>650</v>
      </c>
      <c r="K54" s="2282"/>
      <c r="L54" s="2282"/>
      <c r="M54" s="2282"/>
      <c r="N54" s="2282"/>
      <c r="O54" s="2282"/>
      <c r="P54" s="2282"/>
      <c r="Q54" s="2282"/>
      <c r="R54" s="2282"/>
      <c r="S54" s="2282"/>
    </row>
    <row r="55" spans="1:19" s="2283" customFormat="1" ht="16.5" hidden="1" x14ac:dyDescent="0.3">
      <c r="A55" s="2276">
        <v>44256</v>
      </c>
      <c r="B55" s="2277">
        <v>95.491939000000002</v>
      </c>
      <c r="C55" s="2277">
        <v>140.62915799999999</v>
      </c>
      <c r="D55" s="2277">
        <v>15.336401</v>
      </c>
      <c r="E55" s="2278">
        <v>251.45749799999999</v>
      </c>
      <c r="F55" s="2279">
        <v>117.878316</v>
      </c>
      <c r="G55" s="2280">
        <v>214.352147</v>
      </c>
      <c r="H55" s="2277">
        <v>33.977238999999997</v>
      </c>
      <c r="I55" s="2278">
        <v>366.20770199999998</v>
      </c>
      <c r="J55" s="2281">
        <v>617.66520000000003</v>
      </c>
      <c r="K55" s="2282"/>
      <c r="L55" s="2282"/>
      <c r="M55" s="2282"/>
      <c r="N55" s="2282"/>
      <c r="O55" s="2282"/>
      <c r="P55" s="2282"/>
      <c r="Q55" s="2282"/>
      <c r="R55" s="2282"/>
      <c r="S55" s="2282"/>
    </row>
    <row r="56" spans="1:19" s="2283" customFormat="1" ht="16.5" hidden="1" x14ac:dyDescent="0.3">
      <c r="A56" s="2276">
        <v>44287</v>
      </c>
      <c r="B56" s="2277">
        <v>91.106812000000005</v>
      </c>
      <c r="C56" s="2277">
        <v>130.17127400000001</v>
      </c>
      <c r="D56" s="2277">
        <v>19.983184999999999</v>
      </c>
      <c r="E56" s="2278">
        <v>241.26127099999999</v>
      </c>
      <c r="F56" s="2279">
        <v>117.37154</v>
      </c>
      <c r="G56" s="2280">
        <v>205.71199999999999</v>
      </c>
      <c r="H56" s="2277">
        <v>26.203202000000001</v>
      </c>
      <c r="I56" s="2278">
        <v>349.286742</v>
      </c>
      <c r="J56" s="2281">
        <v>590.6</v>
      </c>
      <c r="K56" s="2282"/>
      <c r="L56" s="2282"/>
      <c r="M56" s="2282"/>
      <c r="N56" s="2282"/>
      <c r="O56" s="2282"/>
      <c r="P56" s="2282"/>
      <c r="Q56" s="2282"/>
      <c r="R56" s="2282"/>
      <c r="S56" s="2282"/>
    </row>
    <row r="57" spans="1:19" s="2283" customFormat="1" ht="16.5" hidden="1" x14ac:dyDescent="0.3">
      <c r="A57" s="2276">
        <v>44317</v>
      </c>
      <c r="B57" s="2277">
        <v>83.3</v>
      </c>
      <c r="C57" s="2277">
        <v>155</v>
      </c>
      <c r="D57" s="2277">
        <v>6.9</v>
      </c>
      <c r="E57" s="2278">
        <v>245.2</v>
      </c>
      <c r="F57" s="2279">
        <v>120</v>
      </c>
      <c r="G57" s="2280">
        <v>226.1</v>
      </c>
      <c r="H57" s="2277">
        <v>15.6</v>
      </c>
      <c r="I57" s="2278">
        <v>361.7</v>
      </c>
      <c r="J57" s="2281">
        <v>606.9</v>
      </c>
      <c r="K57" s="2282"/>
      <c r="L57" s="2282"/>
      <c r="M57" s="2282"/>
      <c r="N57" s="2282"/>
      <c r="O57" s="2282"/>
      <c r="P57" s="2282"/>
      <c r="Q57" s="2282"/>
      <c r="R57" s="2282"/>
      <c r="S57" s="2282"/>
    </row>
    <row r="58" spans="1:19" s="2283" customFormat="1" ht="16.5" hidden="1" x14ac:dyDescent="0.3">
      <c r="A58" s="2276">
        <v>44348</v>
      </c>
      <c r="B58" s="2277">
        <v>105.648787</v>
      </c>
      <c r="C58" s="2277">
        <v>226.105761</v>
      </c>
      <c r="D58" s="2277">
        <v>19.465350999999998</v>
      </c>
      <c r="E58" s="2278">
        <v>351.219899</v>
      </c>
      <c r="F58" s="2279">
        <v>144.85386199999999</v>
      </c>
      <c r="G58" s="2280">
        <v>240.063627</v>
      </c>
      <c r="H58" s="2277">
        <v>27.861561999999999</v>
      </c>
      <c r="I58" s="2278">
        <v>412.77905099999998</v>
      </c>
      <c r="J58" s="2281">
        <v>763.99895000000004</v>
      </c>
      <c r="K58" s="2282"/>
      <c r="L58" s="2282"/>
      <c r="M58" s="2282"/>
      <c r="N58" s="2282"/>
      <c r="O58" s="2282"/>
      <c r="P58" s="2282"/>
      <c r="Q58" s="2282"/>
      <c r="R58" s="2282"/>
      <c r="S58" s="2282"/>
    </row>
    <row r="59" spans="1:19" s="2283" customFormat="1" ht="16.5" x14ac:dyDescent="0.3">
      <c r="A59" s="2276">
        <v>44378</v>
      </c>
      <c r="B59" s="2277">
        <v>81.772561999999994</v>
      </c>
      <c r="C59" s="2277">
        <v>153.82618199999999</v>
      </c>
      <c r="D59" s="2277">
        <v>18.426746999999999</v>
      </c>
      <c r="E59" s="2278">
        <v>254.02549099999999</v>
      </c>
      <c r="F59" s="2279">
        <v>117.57759299999999</v>
      </c>
      <c r="G59" s="2280">
        <v>237.081064</v>
      </c>
      <c r="H59" s="2277">
        <v>21.140342</v>
      </c>
      <c r="I59" s="2278">
        <v>375.79899899999998</v>
      </c>
      <c r="J59" s="2281">
        <v>629.82448999999997</v>
      </c>
      <c r="K59" s="2282"/>
      <c r="L59" s="2282"/>
      <c r="M59" s="2282"/>
      <c r="N59" s="2282"/>
      <c r="O59" s="2282"/>
      <c r="P59" s="2282"/>
      <c r="Q59" s="2282"/>
      <c r="R59" s="2282"/>
      <c r="S59" s="2282"/>
    </row>
    <row r="60" spans="1:19" s="2283" customFormat="1" ht="16.5" x14ac:dyDescent="0.3">
      <c r="A60" s="2276">
        <v>44409</v>
      </c>
      <c r="B60" s="2277">
        <v>72.903846999999999</v>
      </c>
      <c r="C60" s="2277">
        <v>135.66077799999999</v>
      </c>
      <c r="D60" s="2277">
        <v>18.616544000000001</v>
      </c>
      <c r="E60" s="2278">
        <v>227.18116900000001</v>
      </c>
      <c r="F60" s="2279">
        <v>99.404179999999997</v>
      </c>
      <c r="G60" s="2280">
        <v>219.077629</v>
      </c>
      <c r="H60" s="2277">
        <v>16.598858</v>
      </c>
      <c r="I60" s="2278">
        <v>335.08066700000001</v>
      </c>
      <c r="J60" s="2281">
        <v>562.26183600000002</v>
      </c>
      <c r="K60" s="2282"/>
      <c r="L60" s="2282"/>
      <c r="M60" s="2282"/>
      <c r="N60" s="2282"/>
      <c r="O60" s="2282"/>
      <c r="P60" s="2282"/>
      <c r="Q60" s="2282"/>
      <c r="R60" s="2282"/>
      <c r="S60" s="2282"/>
    </row>
    <row r="61" spans="1:19" s="2283" customFormat="1" ht="16.5" x14ac:dyDescent="0.3">
      <c r="A61" s="2276">
        <v>44440</v>
      </c>
      <c r="B61" s="2277">
        <v>78.243667000000002</v>
      </c>
      <c r="C61" s="2277">
        <v>168.87505300000001</v>
      </c>
      <c r="D61" s="2277">
        <v>21.594711</v>
      </c>
      <c r="E61" s="2278">
        <v>268.71343100000001</v>
      </c>
      <c r="F61" s="2279">
        <v>118.20035831107198</v>
      </c>
      <c r="G61" s="2280">
        <v>225.2</v>
      </c>
      <c r="H61" s="2277">
        <v>15</v>
      </c>
      <c r="I61" s="2278">
        <v>358.40035831107195</v>
      </c>
      <c r="J61" s="2281">
        <v>627.11378931107197</v>
      </c>
      <c r="K61" s="2282"/>
      <c r="L61" s="2282"/>
      <c r="M61" s="2282"/>
      <c r="N61" s="2282"/>
      <c r="O61" s="2282"/>
      <c r="P61" s="2282"/>
      <c r="Q61" s="2282"/>
      <c r="R61" s="2282"/>
      <c r="S61" s="2282"/>
    </row>
    <row r="62" spans="1:19" s="2283" customFormat="1" ht="16.5" x14ac:dyDescent="0.3">
      <c r="A62" s="2276">
        <v>44470</v>
      </c>
      <c r="B62" s="2277">
        <v>106.084616</v>
      </c>
      <c r="C62" s="2277">
        <v>167.637328</v>
      </c>
      <c r="D62" s="2277">
        <v>27.225995000000001</v>
      </c>
      <c r="E62" s="2278">
        <v>300.94793900000002</v>
      </c>
      <c r="F62" s="2279">
        <v>104.26313000000002</v>
      </c>
      <c r="G62" s="2280">
        <v>263.90264000000002</v>
      </c>
      <c r="H62" s="2277">
        <v>25.435155999999999</v>
      </c>
      <c r="I62" s="2278">
        <v>393.60092600000007</v>
      </c>
      <c r="J62" s="2281">
        <v>694.54886500000009</v>
      </c>
      <c r="K62" s="2282"/>
      <c r="L62" s="2282"/>
      <c r="M62" s="2282"/>
      <c r="N62" s="2282"/>
      <c r="O62" s="2282"/>
      <c r="P62" s="2282"/>
      <c r="Q62" s="2282"/>
      <c r="R62" s="2282"/>
      <c r="S62" s="2282"/>
    </row>
    <row r="63" spans="1:19" s="2283" customFormat="1" ht="16.5" x14ac:dyDescent="0.3">
      <c r="A63" s="2276">
        <v>44501</v>
      </c>
      <c r="B63" s="2277">
        <v>116.49632800000001</v>
      </c>
      <c r="C63" s="2277">
        <v>174.470113</v>
      </c>
      <c r="D63" s="2277">
        <v>18.926245999999999</v>
      </c>
      <c r="E63" s="2278">
        <v>309.89268700000002</v>
      </c>
      <c r="F63" s="2279">
        <v>123.639487</v>
      </c>
      <c r="G63" s="2280">
        <v>224.75775100000001</v>
      </c>
      <c r="H63" s="2277">
        <v>19.792394999999999</v>
      </c>
      <c r="I63" s="2278">
        <v>368.18963300000001</v>
      </c>
      <c r="J63" s="2281">
        <v>678.08231999999998</v>
      </c>
      <c r="K63" s="2282"/>
      <c r="L63" s="2282"/>
      <c r="M63" s="2282"/>
      <c r="N63" s="2282"/>
      <c r="O63" s="2282"/>
      <c r="P63" s="2282"/>
      <c r="Q63" s="2282"/>
      <c r="R63" s="2282"/>
      <c r="S63" s="2282"/>
    </row>
    <row r="64" spans="1:19" s="2283" customFormat="1" ht="16.5" x14ac:dyDescent="0.3">
      <c r="A64" s="2276">
        <v>44531</v>
      </c>
      <c r="B64" s="2277">
        <v>125.557744</v>
      </c>
      <c r="C64" s="2277">
        <v>228.321223</v>
      </c>
      <c r="D64" s="2277">
        <v>19.974941000000001</v>
      </c>
      <c r="E64" s="2278">
        <v>373.85390799999999</v>
      </c>
      <c r="F64" s="2279">
        <v>126.902677</v>
      </c>
      <c r="G64" s="2280">
        <v>276.09667899999999</v>
      </c>
      <c r="H64" s="2277">
        <v>14.546768</v>
      </c>
      <c r="I64" s="2278">
        <v>417.54612400000002</v>
      </c>
      <c r="J64" s="2281">
        <v>791.40003200000001</v>
      </c>
      <c r="K64" s="2282"/>
      <c r="L64" s="2282"/>
      <c r="M64" s="2282"/>
      <c r="N64" s="2282"/>
      <c r="O64" s="2282"/>
      <c r="P64" s="2282"/>
      <c r="Q64" s="2282"/>
      <c r="R64" s="2282"/>
      <c r="S64" s="2282"/>
    </row>
    <row r="65" spans="1:19" s="2283" customFormat="1" ht="16.5" x14ac:dyDescent="0.3">
      <c r="A65" s="2276">
        <v>44562</v>
      </c>
      <c r="B65" s="2277">
        <v>116.68980500000001</v>
      </c>
      <c r="C65" s="2277">
        <v>166.014106</v>
      </c>
      <c r="D65" s="2277">
        <v>24.197472999999999</v>
      </c>
      <c r="E65" s="2278">
        <v>306.90138400000001</v>
      </c>
      <c r="F65" s="2279">
        <v>91.275447</v>
      </c>
      <c r="G65" s="2280">
        <v>226.466587</v>
      </c>
      <c r="H65" s="2277">
        <v>16.185964999999999</v>
      </c>
      <c r="I65" s="2278">
        <v>333.927999</v>
      </c>
      <c r="J65" s="2281">
        <v>640.82938300000001</v>
      </c>
      <c r="K65" s="2282"/>
      <c r="L65" s="2282"/>
      <c r="M65" s="2282"/>
      <c r="N65" s="2282"/>
      <c r="O65" s="2282"/>
      <c r="P65" s="2282"/>
      <c r="Q65" s="2282"/>
      <c r="R65" s="2282"/>
      <c r="S65" s="2282"/>
    </row>
    <row r="66" spans="1:19" s="2283" customFormat="1" ht="16.5" x14ac:dyDescent="0.3">
      <c r="A66" s="2276">
        <v>44593</v>
      </c>
      <c r="B66" s="2277">
        <v>103.83010899999999</v>
      </c>
      <c r="C66" s="2277">
        <v>188.287823</v>
      </c>
      <c r="D66" s="2277">
        <v>24.975657000000002</v>
      </c>
      <c r="E66" s="2278">
        <v>317.09358900000001</v>
      </c>
      <c r="F66" s="2279">
        <v>124.529257</v>
      </c>
      <c r="G66" s="2280">
        <v>190.19332199999999</v>
      </c>
      <c r="H66" s="2277">
        <v>22.289686</v>
      </c>
      <c r="I66" s="2278">
        <v>337.01226500000001</v>
      </c>
      <c r="J66" s="2281">
        <v>654.10585400000002</v>
      </c>
      <c r="K66" s="2282"/>
      <c r="L66" s="2282"/>
      <c r="M66" s="2282"/>
      <c r="N66" s="2282"/>
      <c r="O66" s="2282"/>
      <c r="P66" s="2282"/>
      <c r="Q66" s="2282"/>
      <c r="R66" s="2282"/>
      <c r="S66" s="2282"/>
    </row>
    <row r="67" spans="1:19" s="2283" customFormat="1" ht="16.5" x14ac:dyDescent="0.3">
      <c r="A67" s="2276">
        <v>44621</v>
      </c>
      <c r="B67" s="2277">
        <v>130.909267</v>
      </c>
      <c r="C67" s="2277">
        <v>185.399156</v>
      </c>
      <c r="D67" s="2277">
        <v>25.592713</v>
      </c>
      <c r="E67" s="2278">
        <v>341.90113600000001</v>
      </c>
      <c r="F67" s="2279">
        <v>153.332671</v>
      </c>
      <c r="G67" s="2280">
        <v>202.20367899999999</v>
      </c>
      <c r="H67" s="2277">
        <v>19.842039</v>
      </c>
      <c r="I67" s="2278">
        <v>375.37838900000003</v>
      </c>
      <c r="J67" s="2281">
        <v>717.27952500000004</v>
      </c>
      <c r="K67" s="2282"/>
      <c r="L67" s="2282"/>
      <c r="M67" s="2282"/>
      <c r="N67" s="2282"/>
      <c r="O67" s="2282"/>
      <c r="P67" s="2282"/>
      <c r="Q67" s="2282"/>
      <c r="R67" s="2282"/>
      <c r="S67" s="2282"/>
    </row>
    <row r="68" spans="1:19" s="2283" customFormat="1" ht="16.5" x14ac:dyDescent="0.3">
      <c r="A68" s="2276">
        <v>44652</v>
      </c>
      <c r="B68" s="2277">
        <v>114.660192</v>
      </c>
      <c r="C68" s="2277">
        <v>158.994809</v>
      </c>
      <c r="D68" s="2277">
        <v>10.195206000000001</v>
      </c>
      <c r="E68" s="2278">
        <v>283.85020700000001</v>
      </c>
      <c r="F68" s="2279">
        <v>140.82723200000001</v>
      </c>
      <c r="G68" s="2280">
        <v>346.80976600000002</v>
      </c>
      <c r="H68" s="2277">
        <v>42.258532000000002</v>
      </c>
      <c r="I68" s="2278">
        <v>529.89553000000001</v>
      </c>
      <c r="J68" s="2281">
        <v>813.74573699999996</v>
      </c>
      <c r="K68" s="2282"/>
      <c r="L68" s="2282"/>
      <c r="M68" s="2282"/>
      <c r="N68" s="2282"/>
      <c r="O68" s="2282"/>
      <c r="P68" s="2282"/>
      <c r="Q68" s="2282"/>
      <c r="R68" s="2282"/>
      <c r="S68" s="2282"/>
    </row>
    <row r="69" spans="1:19" s="2283" customFormat="1" ht="16.5" x14ac:dyDescent="0.3">
      <c r="A69" s="2276">
        <v>44682</v>
      </c>
      <c r="B69" s="2277">
        <v>116.771163</v>
      </c>
      <c r="C69" s="2277">
        <v>202.78800799999999</v>
      </c>
      <c r="D69" s="2277">
        <v>47.760192000000004</v>
      </c>
      <c r="E69" s="2278">
        <v>367.31936300000001</v>
      </c>
      <c r="F69" s="2279">
        <v>199.45449600000001</v>
      </c>
      <c r="G69" s="2280">
        <v>213.334374</v>
      </c>
      <c r="H69" s="2277">
        <v>27.475045000000001</v>
      </c>
      <c r="I69" s="2278">
        <v>440.263915</v>
      </c>
      <c r="J69" s="2281">
        <v>807.58327799999995</v>
      </c>
      <c r="K69" s="2282"/>
      <c r="L69" s="2282"/>
      <c r="M69" s="2282"/>
      <c r="N69" s="2282"/>
      <c r="O69" s="2282"/>
      <c r="P69" s="2282"/>
      <c r="Q69" s="2282"/>
      <c r="R69" s="2282"/>
      <c r="S69" s="2282"/>
    </row>
    <row r="70" spans="1:19" s="2283" customFormat="1" ht="16.5" x14ac:dyDescent="0.3">
      <c r="A70" s="2276">
        <v>44713</v>
      </c>
      <c r="B70" s="2277">
        <v>118.95124300000001</v>
      </c>
      <c r="C70" s="2277">
        <v>238.01984300000001</v>
      </c>
      <c r="D70" s="2277">
        <v>65.307668000000007</v>
      </c>
      <c r="E70" s="2278">
        <v>422.27875399999999</v>
      </c>
      <c r="F70" s="2279">
        <v>158.47432699999999</v>
      </c>
      <c r="G70" s="2280">
        <v>241.58240000000001</v>
      </c>
      <c r="H70" s="2277">
        <v>17.475435999999998</v>
      </c>
      <c r="I70" s="2278">
        <v>417.53216300000003</v>
      </c>
      <c r="J70" s="2281">
        <v>839.81091700000002</v>
      </c>
      <c r="K70" s="2282"/>
      <c r="L70" s="2282"/>
      <c r="M70" s="2282"/>
      <c r="N70" s="2282"/>
      <c r="O70" s="2282"/>
      <c r="P70" s="2282"/>
      <c r="Q70" s="2282"/>
      <c r="R70" s="2282"/>
      <c r="S70" s="2282"/>
    </row>
    <row r="71" spans="1:19" s="2283" customFormat="1" ht="17.25" thickBot="1" x14ac:dyDescent="0.35">
      <c r="A71" s="2290">
        <v>44743</v>
      </c>
      <c r="B71" s="2291">
        <v>121.86880600000001</v>
      </c>
      <c r="C71" s="2291">
        <v>178.498974</v>
      </c>
      <c r="D71" s="2291">
        <v>25.788824999999999</v>
      </c>
      <c r="E71" s="2292">
        <v>326.15660500000001</v>
      </c>
      <c r="F71" s="2293">
        <v>132.25432000000001</v>
      </c>
      <c r="G71" s="2294">
        <v>238.01547500000001</v>
      </c>
      <c r="H71" s="2291">
        <v>37.267890000000001</v>
      </c>
      <c r="I71" s="2292">
        <v>407.53768500000001</v>
      </c>
      <c r="J71" s="2295">
        <v>733.69429000000002</v>
      </c>
      <c r="K71" s="2282"/>
      <c r="L71" s="2282"/>
      <c r="M71" s="2282"/>
      <c r="N71" s="2282"/>
      <c r="O71" s="2282"/>
      <c r="P71" s="2282"/>
      <c r="Q71" s="2282"/>
      <c r="R71" s="2282"/>
      <c r="S71" s="2282"/>
    </row>
    <row r="72" spans="1:19" s="2296" customFormat="1" ht="18.95" customHeight="1" thickTop="1" x14ac:dyDescent="0.25">
      <c r="A72" s="2296" t="s">
        <v>5258</v>
      </c>
      <c r="B72" s="2297"/>
      <c r="C72" s="2297"/>
      <c r="D72" s="2297"/>
      <c r="E72" s="2297"/>
      <c r="F72" s="2297"/>
      <c r="G72" s="2297"/>
      <c r="H72" s="2297"/>
      <c r="I72" s="2297"/>
      <c r="J72" s="2297"/>
    </row>
    <row r="73" spans="1:19" s="2296" customFormat="1" ht="18.95" customHeight="1" x14ac:dyDescent="0.25">
      <c r="A73" s="2296" t="s">
        <v>5259</v>
      </c>
      <c r="B73" s="2297"/>
      <c r="C73" s="2297"/>
      <c r="D73" s="2297"/>
      <c r="E73" s="2297"/>
      <c r="F73" s="2297"/>
      <c r="G73" s="2297"/>
      <c r="H73" s="2297"/>
      <c r="I73" s="2297"/>
      <c r="J73" s="2297"/>
    </row>
    <row r="74" spans="1:19" s="2296" customFormat="1" ht="18.95" customHeight="1" x14ac:dyDescent="0.25">
      <c r="A74" s="2296" t="s">
        <v>396</v>
      </c>
      <c r="B74" s="2297"/>
      <c r="C74" s="2297"/>
      <c r="D74" s="2297"/>
      <c r="E74" s="2297"/>
      <c r="F74" s="2297"/>
      <c r="G74" s="2297"/>
      <c r="H74" s="2297"/>
      <c r="I74" s="2297"/>
      <c r="J74" s="2297"/>
    </row>
    <row r="75" spans="1:19" s="2296" customFormat="1" ht="18.95" customHeight="1" x14ac:dyDescent="0.25">
      <c r="A75" s="2296" t="s">
        <v>3907</v>
      </c>
      <c r="B75" s="2297"/>
      <c r="C75" s="2297"/>
      <c r="D75" s="2297"/>
      <c r="E75" s="2297"/>
      <c r="F75" s="2297"/>
      <c r="G75" s="2297"/>
      <c r="H75" s="2297"/>
      <c r="I75" s="2297"/>
      <c r="J75" s="2297"/>
    </row>
    <row r="76" spans="1:19" s="2300" customFormat="1" ht="11.25" customHeight="1" x14ac:dyDescent="0.3">
      <c r="A76" s="2298"/>
      <c r="B76" s="2299"/>
    </row>
    <row r="77" spans="1:19" s="2300" customFormat="1" ht="16.5" x14ac:dyDescent="0.3">
      <c r="A77" s="2298"/>
      <c r="B77" s="91"/>
    </row>
    <row r="78" spans="1:19" ht="16.5" x14ac:dyDescent="0.25">
      <c r="A78" s="2298"/>
      <c r="B78" s="91"/>
      <c r="D78" s="2301"/>
      <c r="H78" s="2301"/>
    </row>
    <row r="79" spans="1:19" ht="16.5" x14ac:dyDescent="0.25">
      <c r="A79" s="2298"/>
      <c r="B79" s="91"/>
      <c r="D79" s="2301"/>
    </row>
    <row r="80" spans="1:19" x14ac:dyDescent="0.25">
      <c r="B80" s="2301"/>
      <c r="C80" s="2301"/>
      <c r="D80" s="2301"/>
      <c r="E80" s="2301"/>
      <c r="F80" s="2301"/>
      <c r="G80" s="2301"/>
      <c r="H80" s="2301"/>
      <c r="I80" s="2301"/>
      <c r="J80" s="2301"/>
      <c r="K80" s="2301"/>
    </row>
    <row r="81" spans="2:17" x14ac:dyDescent="0.25">
      <c r="B81" s="2301"/>
      <c r="C81" s="2301"/>
      <c r="D81" s="2301"/>
      <c r="E81" s="2301"/>
      <c r="F81" s="2301"/>
      <c r="G81" s="2301"/>
      <c r="H81" s="2301"/>
      <c r="I81" s="2301"/>
      <c r="J81" s="2301"/>
      <c r="K81" s="2301"/>
      <c r="L81" s="2301"/>
      <c r="M81" s="2301"/>
      <c r="N81" s="2301"/>
      <c r="O81" s="2301"/>
      <c r="P81" s="2301"/>
      <c r="Q81" s="2301"/>
    </row>
    <row r="82" spans="2:17" x14ac:dyDescent="0.25">
      <c r="B82" s="2301"/>
      <c r="C82" s="2301"/>
      <c r="D82" s="2301"/>
      <c r="E82" s="2301"/>
      <c r="F82" s="2301"/>
      <c r="G82" s="2301"/>
      <c r="H82" s="2301"/>
      <c r="I82" s="2301"/>
      <c r="J82" s="2301"/>
      <c r="K82" s="2301"/>
      <c r="L82" s="2301"/>
      <c r="M82" s="2301"/>
      <c r="N82" s="2301"/>
      <c r="O82" s="2301"/>
    </row>
    <row r="83" spans="2:17" x14ac:dyDescent="0.25">
      <c r="B83" s="2301"/>
      <c r="C83" s="2301"/>
      <c r="D83" s="2301"/>
      <c r="E83" s="2301"/>
      <c r="F83" s="2301"/>
      <c r="G83" s="2301"/>
      <c r="H83" s="2301"/>
      <c r="I83" s="2301"/>
      <c r="J83" s="2301"/>
    </row>
  </sheetData>
  <mergeCells count="4">
    <mergeCell ref="A3:A4"/>
    <mergeCell ref="B3:E3"/>
    <mergeCell ref="F3:I3"/>
    <mergeCell ref="J3:J4"/>
  </mergeCells>
  <printOptions horizontalCentered="1"/>
  <pageMargins left="0.75" right="0.75" top="0.75" bottom="0.75" header="0.31496062992126" footer="0"/>
  <pageSetup paperSize="9" scale="8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944D-7C66-4709-93F1-18A11F4BD9FB}">
  <sheetPr>
    <pageSetUpPr fitToPage="1"/>
  </sheetPr>
  <dimension ref="A1:BT35"/>
  <sheetViews>
    <sheetView showGridLines="0" zoomScale="85" zoomScaleNormal="85" zoomScaleSheetLayoutView="80" workbookViewId="0">
      <pane xSplit="1" ySplit="3" topLeftCell="B4"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4.25" x14ac:dyDescent="0.25"/>
  <cols>
    <col min="1" max="1" width="13.5703125" style="2380" customWidth="1"/>
    <col min="2" max="2" width="75.5703125" style="2268" customWidth="1"/>
    <col min="3" max="3" width="7.28515625" style="2267" hidden="1" customWidth="1"/>
    <col min="4" max="4" width="7.5703125" style="2267" hidden="1" customWidth="1"/>
    <col min="5" max="5" width="8" style="2267" hidden="1" customWidth="1"/>
    <col min="6" max="6" width="7.7109375" style="2267" hidden="1" customWidth="1"/>
    <col min="7" max="7" width="8.28515625" style="2267" hidden="1" customWidth="1"/>
    <col min="8" max="8" width="7.28515625" style="2267" hidden="1" customWidth="1"/>
    <col min="9" max="9" width="6.7109375" style="2267" hidden="1" customWidth="1"/>
    <col min="10" max="10" width="8" style="2267" hidden="1" customWidth="1"/>
    <col min="11" max="11" width="7.7109375" style="2267" hidden="1" customWidth="1"/>
    <col min="12" max="12" width="7.42578125" style="2267" hidden="1" customWidth="1"/>
    <col min="13" max="13" width="8.140625" style="2267" hidden="1" customWidth="1"/>
    <col min="14" max="14" width="7.7109375" style="2267" hidden="1" customWidth="1"/>
    <col min="15" max="15" width="7.28515625" style="2267" hidden="1" customWidth="1"/>
    <col min="16" max="16" width="7.5703125" style="2267" hidden="1" customWidth="1"/>
    <col min="17" max="17" width="8" style="2267" hidden="1" customWidth="1"/>
    <col min="18" max="18" width="7.7109375" style="2267" hidden="1" customWidth="1"/>
    <col min="19" max="19" width="9.42578125" style="2267" hidden="1" customWidth="1"/>
    <col min="20" max="20" width="8.5703125" style="2267" hidden="1" customWidth="1"/>
    <col min="21" max="21" width="7.85546875" style="2267" hidden="1" customWidth="1"/>
    <col min="22" max="22" width="9.140625" style="2267" hidden="1" customWidth="1"/>
    <col min="23" max="23" width="8.7109375" style="2267" hidden="1" customWidth="1"/>
    <col min="24" max="24" width="8.42578125" style="2267" hidden="1" customWidth="1"/>
    <col min="25" max="25" width="9.28515625" style="2267" hidden="1" customWidth="1"/>
    <col min="26" max="26" width="8.85546875" style="2267" hidden="1" customWidth="1"/>
    <col min="27" max="27" width="8.42578125" style="2267" hidden="1" customWidth="1"/>
    <col min="28" max="28" width="8.28515625" style="2267" hidden="1" customWidth="1"/>
    <col min="29" max="29" width="8.7109375" style="2267" hidden="1" customWidth="1"/>
    <col min="30" max="30" width="8.42578125" style="2267" hidden="1" customWidth="1"/>
    <col min="31" max="31" width="9" style="2267" hidden="1" customWidth="1"/>
    <col min="32" max="32" width="8.28515625" style="2267" hidden="1" customWidth="1"/>
    <col min="33" max="33" width="7.5703125" style="2267" hidden="1" customWidth="1"/>
    <col min="34" max="34" width="8.85546875" style="2267" hidden="1" customWidth="1"/>
    <col min="35" max="35" width="8.28515625" style="2267" hidden="1" customWidth="1"/>
    <col min="36" max="36" width="8.140625" style="2267" hidden="1" customWidth="1"/>
    <col min="37" max="37" width="8.85546875" style="2267" hidden="1" customWidth="1"/>
    <col min="38" max="38" width="8.42578125" style="2267" hidden="1" customWidth="1"/>
    <col min="39" max="39" width="8.140625" style="2267" hidden="1" customWidth="1"/>
    <col min="40" max="40" width="8.28515625" style="2267" hidden="1" customWidth="1"/>
    <col min="41" max="41" width="8.7109375" style="2267" hidden="1" customWidth="1"/>
    <col min="42" max="42" width="8.42578125" style="2267" hidden="1" customWidth="1"/>
    <col min="43" max="43" width="9" style="2267" hidden="1" customWidth="1"/>
    <col min="44" max="44" width="8.28515625" style="2267" hidden="1" customWidth="1"/>
    <col min="45" max="45" width="7.5703125" style="2267" hidden="1" customWidth="1"/>
    <col min="46" max="46" width="8.85546875" style="2267" hidden="1" customWidth="1"/>
    <col min="47" max="47" width="13" style="2267" hidden="1" customWidth="1"/>
    <col min="48" max="49" width="9.5703125" style="2267" hidden="1" customWidth="1"/>
    <col min="50" max="50" width="11.42578125" style="2267" hidden="1" customWidth="1"/>
    <col min="51" max="56" width="9.5703125" style="2267" hidden="1" customWidth="1"/>
    <col min="57" max="69" width="9.5703125" style="2267" customWidth="1"/>
    <col min="70" max="16384" width="9.140625" style="2267"/>
  </cols>
  <sheetData>
    <row r="1" spans="1:72" s="2302" customFormat="1" ht="18.75" x14ac:dyDescent="0.3">
      <c r="A1" s="2264" t="s">
        <v>5260</v>
      </c>
      <c r="B1" s="2264"/>
    </row>
    <row r="2" spans="1:72" s="2304" customFormat="1" ht="17.25" thickBot="1" x14ac:dyDescent="0.35">
      <c r="A2" s="2303"/>
      <c r="T2" s="2305"/>
      <c r="W2" s="2305"/>
      <c r="Y2" s="2305"/>
      <c r="AE2" s="2306"/>
      <c r="AF2" s="2306"/>
      <c r="AG2" s="2306"/>
      <c r="AH2" s="2306"/>
      <c r="AJ2" s="2307"/>
      <c r="AK2" s="3550" t="s">
        <v>4305</v>
      </c>
      <c r="AL2" s="3550"/>
      <c r="AM2" s="3550"/>
      <c r="AN2" s="3550"/>
      <c r="AO2" s="3550"/>
      <c r="AP2" s="3550"/>
      <c r="AQ2" s="3550"/>
      <c r="AR2" s="3550"/>
      <c r="AS2" s="3550"/>
      <c r="AT2" s="3550"/>
      <c r="AU2" s="3550"/>
      <c r="AV2" s="3550"/>
      <c r="AW2" s="3550"/>
      <c r="AX2" s="3550"/>
      <c r="AY2" s="3550"/>
      <c r="AZ2" s="3550"/>
      <c r="BA2" s="3550"/>
      <c r="BB2" s="3550"/>
      <c r="BC2" s="3550"/>
      <c r="BD2" s="3550"/>
      <c r="BE2" s="3550"/>
      <c r="BF2" s="3550"/>
      <c r="BG2" s="3550"/>
      <c r="BH2" s="3550"/>
      <c r="BI2" s="3550"/>
      <c r="BJ2" s="3550"/>
      <c r="BK2" s="3550"/>
      <c r="BL2" s="3550"/>
      <c r="BM2" s="3550"/>
      <c r="BN2" s="3550"/>
      <c r="BO2" s="3550"/>
      <c r="BP2" s="3550"/>
      <c r="BQ2" s="3550"/>
    </row>
    <row r="3" spans="1:72" s="2319" customFormat="1" ht="34.5" thickTop="1" thickBot="1" x14ac:dyDescent="0.3">
      <c r="A3" s="2308" t="s">
        <v>5261</v>
      </c>
      <c r="B3" s="2309" t="s">
        <v>5262</v>
      </c>
      <c r="C3" s="2310">
        <v>42736</v>
      </c>
      <c r="D3" s="2311">
        <v>42767</v>
      </c>
      <c r="E3" s="2311">
        <v>42795</v>
      </c>
      <c r="F3" s="2311">
        <v>42826</v>
      </c>
      <c r="G3" s="2311">
        <v>42856</v>
      </c>
      <c r="H3" s="2311">
        <v>42887</v>
      </c>
      <c r="I3" s="2311">
        <v>42917</v>
      </c>
      <c r="J3" s="2311">
        <v>42948</v>
      </c>
      <c r="K3" s="2311">
        <v>42979</v>
      </c>
      <c r="L3" s="2311">
        <v>43009</v>
      </c>
      <c r="M3" s="2312">
        <v>43040</v>
      </c>
      <c r="N3" s="2313">
        <v>43070</v>
      </c>
      <c r="O3" s="2313">
        <v>43101</v>
      </c>
      <c r="P3" s="2313">
        <v>43132</v>
      </c>
      <c r="Q3" s="2313">
        <v>43160</v>
      </c>
      <c r="R3" s="2313">
        <v>43191</v>
      </c>
      <c r="S3" s="2314">
        <v>43221</v>
      </c>
      <c r="T3" s="2314">
        <v>43252</v>
      </c>
      <c r="U3" s="2315">
        <v>43282</v>
      </c>
      <c r="V3" s="2316">
        <v>43313</v>
      </c>
      <c r="W3" s="2317">
        <v>43344</v>
      </c>
      <c r="X3" s="2317">
        <v>43374</v>
      </c>
      <c r="Y3" s="2317">
        <v>43405</v>
      </c>
      <c r="Z3" s="2317">
        <v>43435</v>
      </c>
      <c r="AA3" s="2317">
        <v>43466</v>
      </c>
      <c r="AB3" s="2318">
        <v>43497</v>
      </c>
      <c r="AC3" s="2318">
        <v>43525</v>
      </c>
      <c r="AD3" s="2318">
        <v>43556</v>
      </c>
      <c r="AE3" s="2318">
        <v>43586</v>
      </c>
      <c r="AF3" s="2318">
        <v>43617</v>
      </c>
      <c r="AG3" s="2318">
        <v>43647</v>
      </c>
      <c r="AH3" s="2318">
        <v>43678</v>
      </c>
      <c r="AI3" s="2318">
        <v>43709</v>
      </c>
      <c r="AJ3" s="2318">
        <v>43739</v>
      </c>
      <c r="AK3" s="2318">
        <v>43770</v>
      </c>
      <c r="AL3" s="2318">
        <v>43800</v>
      </c>
      <c r="AM3" s="2318">
        <v>43831</v>
      </c>
      <c r="AN3" s="2318">
        <v>43862</v>
      </c>
      <c r="AO3" s="2318">
        <v>43891</v>
      </c>
      <c r="AP3" s="2318">
        <v>43922</v>
      </c>
      <c r="AQ3" s="2318">
        <v>43952</v>
      </c>
      <c r="AR3" s="2318">
        <v>43983</v>
      </c>
      <c r="AS3" s="2318">
        <v>44013</v>
      </c>
      <c r="AT3" s="2318">
        <v>44044</v>
      </c>
      <c r="AU3" s="2318">
        <v>44075</v>
      </c>
      <c r="AV3" s="2318">
        <v>44105</v>
      </c>
      <c r="AW3" s="2318">
        <v>44136</v>
      </c>
      <c r="AX3" s="2318">
        <v>44166</v>
      </c>
      <c r="AY3" s="2318">
        <v>44197</v>
      </c>
      <c r="AZ3" s="2318">
        <v>44228</v>
      </c>
      <c r="BA3" s="2318">
        <v>44256</v>
      </c>
      <c r="BB3" s="2318">
        <v>44287</v>
      </c>
      <c r="BC3" s="2318">
        <v>44317</v>
      </c>
      <c r="BD3" s="2318">
        <v>44348</v>
      </c>
      <c r="BE3" s="2318">
        <v>44378</v>
      </c>
      <c r="BF3" s="2318">
        <v>44409</v>
      </c>
      <c r="BG3" s="2318">
        <v>44440</v>
      </c>
      <c r="BH3" s="2318">
        <v>44470</v>
      </c>
      <c r="BI3" s="2318">
        <v>44501</v>
      </c>
      <c r="BJ3" s="2318">
        <v>44531</v>
      </c>
      <c r="BK3" s="2318">
        <v>44562</v>
      </c>
      <c r="BL3" s="2318">
        <v>44593</v>
      </c>
      <c r="BM3" s="2318">
        <v>44621</v>
      </c>
      <c r="BN3" s="2318">
        <v>44652</v>
      </c>
      <c r="BO3" s="2318">
        <v>44682</v>
      </c>
      <c r="BP3" s="2318">
        <v>44713</v>
      </c>
      <c r="BQ3" s="2318">
        <v>44743</v>
      </c>
    </row>
    <row r="4" spans="1:72" ht="17.25" x14ac:dyDescent="0.3">
      <c r="A4" s="2320" t="s">
        <v>5263</v>
      </c>
      <c r="B4" s="2321" t="s">
        <v>3879</v>
      </c>
      <c r="C4" s="2322">
        <v>18.018346000000001</v>
      </c>
      <c r="D4" s="2323">
        <v>17.625985</v>
      </c>
      <c r="E4" s="2323">
        <v>30.229496000000001</v>
      </c>
      <c r="F4" s="2323">
        <v>16.490887000000001</v>
      </c>
      <c r="G4" s="2323">
        <v>2.4953050000000001</v>
      </c>
      <c r="H4" s="2323">
        <v>11.182695000000001</v>
      </c>
      <c r="I4" s="2323">
        <v>18.562246999999999</v>
      </c>
      <c r="J4" s="2323">
        <v>5.059183</v>
      </c>
      <c r="K4" s="2323">
        <v>10.032921999999999</v>
      </c>
      <c r="L4" s="2323">
        <v>17.515525</v>
      </c>
      <c r="M4" s="2324">
        <v>15.898956</v>
      </c>
      <c r="N4" s="2325">
        <v>11.433578000000001</v>
      </c>
      <c r="O4" s="2325">
        <v>22.153179000000002</v>
      </c>
      <c r="P4" s="2325">
        <v>43.992510000000003</v>
      </c>
      <c r="Q4" s="2325">
        <v>33.883398</v>
      </c>
      <c r="R4" s="2325">
        <v>12.625458999999999</v>
      </c>
      <c r="S4" s="2326">
        <v>9.1494990000000005</v>
      </c>
      <c r="T4" s="2326">
        <v>21.530449000000001</v>
      </c>
      <c r="U4" s="2327">
        <v>17.676846999999999</v>
      </c>
      <c r="V4" s="2328">
        <v>18.615365000000001</v>
      </c>
      <c r="W4" s="2329">
        <v>22.299586000000001</v>
      </c>
      <c r="X4" s="2329">
        <v>8.6744679999999992</v>
      </c>
      <c r="Y4" s="2329">
        <v>4.5923470000000002</v>
      </c>
      <c r="Z4" s="2329">
        <v>14.218329000000001</v>
      </c>
      <c r="AA4" s="2329">
        <v>33.238545999999999</v>
      </c>
      <c r="AB4" s="2330">
        <v>15.908264000000001</v>
      </c>
      <c r="AC4" s="2330">
        <v>25.656555999999998</v>
      </c>
      <c r="AD4" s="2330">
        <v>8.7244899999999994</v>
      </c>
      <c r="AE4" s="2330">
        <v>38.616425</v>
      </c>
      <c r="AF4" s="2330">
        <v>16.074694000000001</v>
      </c>
      <c r="AG4" s="2330">
        <v>12.775321</v>
      </c>
      <c r="AH4" s="2330">
        <v>25.684743000000001</v>
      </c>
      <c r="AI4" s="2330">
        <v>20.970490000000002</v>
      </c>
      <c r="AJ4" s="2330">
        <v>33.017175999999999</v>
      </c>
      <c r="AK4" s="2330">
        <v>15.122108000000001</v>
      </c>
      <c r="AL4" s="2330">
        <v>17.782889000000001</v>
      </c>
      <c r="AM4" s="2330">
        <v>10.373018999999999</v>
      </c>
      <c r="AN4" s="2330">
        <v>14.924951999999999</v>
      </c>
      <c r="AO4" s="2330">
        <v>47.552660000000003</v>
      </c>
      <c r="AP4" s="2330">
        <v>0.83364499999999997</v>
      </c>
      <c r="AQ4" s="2330">
        <v>1.0780430000000001</v>
      </c>
      <c r="AR4" s="2330">
        <v>3.5554410000000001</v>
      </c>
      <c r="AS4" s="2330">
        <v>13.854087</v>
      </c>
      <c r="AT4" s="2330">
        <v>13.742762000000001</v>
      </c>
      <c r="AU4" s="2330">
        <v>18.350688999999999</v>
      </c>
      <c r="AV4" s="2330">
        <v>3.3960759999999999</v>
      </c>
      <c r="AW4" s="2330">
        <v>5.2367319999999999</v>
      </c>
      <c r="AX4" s="2330">
        <v>21.401758000000001</v>
      </c>
      <c r="AY4" s="2330">
        <v>7.1285759999999998</v>
      </c>
      <c r="AZ4" s="2330">
        <v>21.222111000000002</v>
      </c>
      <c r="BA4" s="2331">
        <v>4.8688140000000004</v>
      </c>
      <c r="BB4" s="2331">
        <v>4.9187779999999997</v>
      </c>
      <c r="BC4" s="2331">
        <v>5.2747719999999996</v>
      </c>
      <c r="BD4" s="2331">
        <v>9.8771179999999994</v>
      </c>
      <c r="BE4" s="2331">
        <v>5.4991180000000002</v>
      </c>
      <c r="BF4" s="2331">
        <v>9.2341390000000008</v>
      </c>
      <c r="BG4" s="2331">
        <v>10.699536999999999</v>
      </c>
      <c r="BH4" s="2331">
        <v>8.3783729999999998</v>
      </c>
      <c r="BI4" s="2331">
        <v>14.281655000000001</v>
      </c>
      <c r="BJ4" s="2331">
        <v>14.29796</v>
      </c>
      <c r="BK4" s="2331">
        <v>14.379068</v>
      </c>
      <c r="BL4" s="2331">
        <v>10.751789</v>
      </c>
      <c r="BM4" s="2331">
        <v>14.290884999999999</v>
      </c>
      <c r="BN4" s="2331">
        <v>2.5938759999999998</v>
      </c>
      <c r="BO4" s="2331">
        <v>13.060364999999999</v>
      </c>
      <c r="BP4" s="2331">
        <v>30.059694</v>
      </c>
      <c r="BQ4" s="2331">
        <v>12.690965</v>
      </c>
      <c r="BS4" s="2332"/>
      <c r="BT4" s="2333"/>
    </row>
    <row r="5" spans="1:72" ht="17.25" x14ac:dyDescent="0.3">
      <c r="A5" s="2334" t="s">
        <v>5264</v>
      </c>
      <c r="B5" s="2335" t="s">
        <v>3880</v>
      </c>
      <c r="C5" s="2336">
        <v>5.6963E-2</v>
      </c>
      <c r="D5" s="2337">
        <v>0</v>
      </c>
      <c r="E5" s="2337">
        <v>0.33337699999999998</v>
      </c>
      <c r="F5" s="2337">
        <v>8.1715999999999997E-2</v>
      </c>
      <c r="G5" s="2337">
        <v>8.8495000000000004E-2</v>
      </c>
      <c r="H5" s="2337">
        <v>0.06</v>
      </c>
      <c r="I5" s="2337">
        <v>8.0935000000000007E-2</v>
      </c>
      <c r="J5" s="2337">
        <v>0</v>
      </c>
      <c r="K5" s="2337">
        <v>0.110419</v>
      </c>
      <c r="L5" s="2337">
        <v>9.5311999999999994E-2</v>
      </c>
      <c r="M5" s="2338">
        <v>0.16456499999999999</v>
      </c>
      <c r="N5" s="2339">
        <v>0.15740499999999999</v>
      </c>
      <c r="O5" s="2339">
        <v>0.12311900000000001</v>
      </c>
      <c r="P5" s="2339">
        <v>0.11644699999999999</v>
      </c>
      <c r="Q5" s="2339">
        <v>0.106917</v>
      </c>
      <c r="R5" s="2339">
        <v>7.5231999999999993E-2</v>
      </c>
      <c r="S5" s="2340">
        <v>0.19464600000000001</v>
      </c>
      <c r="T5" s="2340">
        <v>0.126799</v>
      </c>
      <c r="U5" s="2341">
        <v>0.13516700000000001</v>
      </c>
      <c r="V5" s="2329">
        <v>0.13192200000000001</v>
      </c>
      <c r="W5" s="2329">
        <v>8.3565E-2</v>
      </c>
      <c r="X5" s="2329">
        <v>0.22316900000000001</v>
      </c>
      <c r="Y5" s="2329">
        <v>0.60202</v>
      </c>
      <c r="Z5" s="2329">
        <v>0.20648900000000001</v>
      </c>
      <c r="AA5" s="2329">
        <v>0.15102699999999999</v>
      </c>
      <c r="AB5" s="2330">
        <v>0.10317900000000001</v>
      </c>
      <c r="AC5" s="2330">
        <v>0.19361800000000001</v>
      </c>
      <c r="AD5" s="2330">
        <v>5.7688000000000003E-2</v>
      </c>
      <c r="AE5" s="2330">
        <v>0.36304399999999998</v>
      </c>
      <c r="AF5" s="2330">
        <v>0.457484</v>
      </c>
      <c r="AG5" s="2330">
        <v>7.0125999999999994E-2</v>
      </c>
      <c r="AH5" s="2330">
        <v>0.305259</v>
      </c>
      <c r="AI5" s="2330">
        <v>0.29752400000000001</v>
      </c>
      <c r="AJ5" s="2330">
        <v>0.22128100000000001</v>
      </c>
      <c r="AK5" s="2330">
        <v>5.8171E-2</v>
      </c>
      <c r="AL5" s="2330">
        <v>0.11738999999999999</v>
      </c>
      <c r="AM5" s="2330">
        <v>6.3272999999999996E-2</v>
      </c>
      <c r="AN5" s="2330">
        <v>7.5573000000000001E-2</v>
      </c>
      <c r="AO5" s="2330">
        <v>0.114354</v>
      </c>
      <c r="AP5" s="2330">
        <v>0.100505</v>
      </c>
      <c r="AQ5" s="2330">
        <v>5.5555E-2</v>
      </c>
      <c r="AR5" s="2330">
        <v>5.808E-2</v>
      </c>
      <c r="AS5" s="2330">
        <v>6.5739000000000006E-2</v>
      </c>
      <c r="AT5" s="2330">
        <v>6.6241999999999995E-2</v>
      </c>
      <c r="AU5" s="2330">
        <v>6.3370999999999997E-2</v>
      </c>
      <c r="AV5" s="2330">
        <v>6.3370999999999997E-2</v>
      </c>
      <c r="AW5" s="2330">
        <v>6.0682E-2</v>
      </c>
      <c r="AX5" s="2330">
        <v>9.1603000000000004E-2</v>
      </c>
      <c r="AY5" s="2330">
        <v>0.129936</v>
      </c>
      <c r="AZ5" s="2330">
        <v>7.0886000000000005E-2</v>
      </c>
      <c r="BA5" s="2331">
        <v>5.4808999999999997E-2</v>
      </c>
      <c r="BB5" s="2331">
        <v>0.12500600000000001</v>
      </c>
      <c r="BC5" s="2331">
        <v>1.280346</v>
      </c>
      <c r="BD5" s="2331">
        <v>0.56854800000000005</v>
      </c>
      <c r="BE5" s="2331">
        <v>4.9703999999999998E-2</v>
      </c>
      <c r="BF5" s="2331">
        <v>0.17388100000000001</v>
      </c>
      <c r="BG5" s="2331">
        <v>9.6611000000000002E-2</v>
      </c>
      <c r="BH5" s="2331">
        <v>6.6E-3</v>
      </c>
      <c r="BI5" s="2331">
        <v>7.6832999999999999E-2</v>
      </c>
      <c r="BJ5" s="2331">
        <v>8.7961999999999999E-2</v>
      </c>
      <c r="BK5" s="2331">
        <v>0.57107399999999997</v>
      </c>
      <c r="BL5" s="2331">
        <v>0.149862</v>
      </c>
      <c r="BM5" s="2331">
        <v>5.9089999999999997E-2</v>
      </c>
      <c r="BN5" s="2331">
        <v>0.53156199999999998</v>
      </c>
      <c r="BO5" s="2331">
        <v>8.1206E-2</v>
      </c>
      <c r="BP5" s="2331">
        <v>0.14510400000000001</v>
      </c>
      <c r="BQ5" s="2331">
        <v>1.4244429999999999</v>
      </c>
      <c r="BS5" s="2332"/>
      <c r="BT5" s="2333"/>
    </row>
    <row r="6" spans="1:72" ht="17.25" x14ac:dyDescent="0.3">
      <c r="A6" s="2334" t="s">
        <v>5265</v>
      </c>
      <c r="B6" s="2335" t="s">
        <v>3881</v>
      </c>
      <c r="C6" s="2336">
        <v>29.304874000000002</v>
      </c>
      <c r="D6" s="2337">
        <v>42.797502999999999</v>
      </c>
      <c r="E6" s="2337">
        <v>57.191203999999999</v>
      </c>
      <c r="F6" s="2337">
        <v>42.447845000000001</v>
      </c>
      <c r="G6" s="2337">
        <v>41.922502000000001</v>
      </c>
      <c r="H6" s="2337">
        <v>51.261707000000001</v>
      </c>
      <c r="I6" s="2337">
        <v>38.661414000000001</v>
      </c>
      <c r="J6" s="2337">
        <v>56.411845999999997</v>
      </c>
      <c r="K6" s="2337">
        <v>40.793962999999998</v>
      </c>
      <c r="L6" s="2337">
        <v>44.272258999999998</v>
      </c>
      <c r="M6" s="2338">
        <v>46.077491999999999</v>
      </c>
      <c r="N6" s="2339">
        <v>50.558067999999999</v>
      </c>
      <c r="O6" s="2339">
        <v>42.081018999999998</v>
      </c>
      <c r="P6" s="2339">
        <v>52.432369000000001</v>
      </c>
      <c r="Q6" s="2339">
        <v>59.043982999999997</v>
      </c>
      <c r="R6" s="2339">
        <v>44.538894999999997</v>
      </c>
      <c r="S6" s="2340">
        <v>41.093724000000002</v>
      </c>
      <c r="T6" s="2340">
        <v>46.138254000000003</v>
      </c>
      <c r="U6" s="2341">
        <v>40.056527000000003</v>
      </c>
      <c r="V6" s="2329">
        <v>65.629696999999993</v>
      </c>
      <c r="W6" s="2329">
        <v>56.089705000000002</v>
      </c>
      <c r="X6" s="2329">
        <v>52.318415999999999</v>
      </c>
      <c r="Y6" s="2329">
        <v>52.261741000000001</v>
      </c>
      <c r="Z6" s="2329">
        <v>41.400987999999998</v>
      </c>
      <c r="AA6" s="2329">
        <v>50.790494000000002</v>
      </c>
      <c r="AB6" s="2330">
        <v>59.976903999999998</v>
      </c>
      <c r="AC6" s="2330">
        <v>55.851664999999997</v>
      </c>
      <c r="AD6" s="2330">
        <v>55.101686999999998</v>
      </c>
      <c r="AE6" s="2330">
        <v>54.342753000000002</v>
      </c>
      <c r="AF6" s="2330">
        <v>22.355618</v>
      </c>
      <c r="AG6" s="2330">
        <v>37.045240999999997</v>
      </c>
      <c r="AH6" s="2330">
        <v>44.993433000000003</v>
      </c>
      <c r="AI6" s="2330">
        <v>39.970992000000003</v>
      </c>
      <c r="AJ6" s="2330">
        <v>43.387492000000002</v>
      </c>
      <c r="AK6" s="2330">
        <v>43.131810999999999</v>
      </c>
      <c r="AL6" s="2330">
        <v>43.998997000000003</v>
      </c>
      <c r="AM6" s="2330">
        <v>33.906036999999998</v>
      </c>
      <c r="AN6" s="2330">
        <v>40.209905999999997</v>
      </c>
      <c r="AO6" s="2330">
        <v>30.195255</v>
      </c>
      <c r="AP6" s="2330">
        <v>6.8237379999999996</v>
      </c>
      <c r="AQ6" s="2330">
        <v>5.8710789999999999</v>
      </c>
      <c r="AR6" s="2330">
        <v>18.659227999999999</v>
      </c>
      <c r="AS6" s="2330">
        <v>21.353572</v>
      </c>
      <c r="AT6" s="2330">
        <v>16.206496000000001</v>
      </c>
      <c r="AU6" s="2330">
        <v>22.866712</v>
      </c>
      <c r="AV6" s="2330">
        <v>28.514106000000002</v>
      </c>
      <c r="AW6" s="2330">
        <v>36.268852000000003</v>
      </c>
      <c r="AX6" s="2330">
        <v>32.477890000000002</v>
      </c>
      <c r="AY6" s="2330">
        <v>21.619047999999999</v>
      </c>
      <c r="AZ6" s="2330">
        <v>29.167435000000001</v>
      </c>
      <c r="BA6" s="2331">
        <v>20.596738999999999</v>
      </c>
      <c r="BB6" s="2331">
        <v>25.683298000000001</v>
      </c>
      <c r="BC6" s="2331">
        <v>15.682479000000001</v>
      </c>
      <c r="BD6" s="2331">
        <v>24.871199000000001</v>
      </c>
      <c r="BE6" s="2331">
        <v>22.791371999999999</v>
      </c>
      <c r="BF6" s="2331">
        <v>19.636520999999998</v>
      </c>
      <c r="BG6" s="2331">
        <v>22.681912000000001</v>
      </c>
      <c r="BH6" s="2331">
        <v>36.458638999999998</v>
      </c>
      <c r="BI6" s="2331">
        <v>20.110769000000001</v>
      </c>
      <c r="BJ6" s="2331">
        <v>27.789304000000001</v>
      </c>
      <c r="BK6" s="2331">
        <v>25.260055000000001</v>
      </c>
      <c r="BL6" s="2331">
        <v>24.168536</v>
      </c>
      <c r="BM6" s="2331">
        <v>28.834779999999999</v>
      </c>
      <c r="BN6" s="2331">
        <v>21.146049999999999</v>
      </c>
      <c r="BO6" s="2331">
        <v>29.470692</v>
      </c>
      <c r="BP6" s="2331">
        <v>37.555416999999998</v>
      </c>
      <c r="BQ6" s="2331">
        <v>19.956576999999999</v>
      </c>
      <c r="BS6" s="2332"/>
      <c r="BT6" s="2333"/>
    </row>
    <row r="7" spans="1:72" ht="17.25" x14ac:dyDescent="0.3">
      <c r="A7" s="2334" t="s">
        <v>5266</v>
      </c>
      <c r="B7" s="2335" t="s">
        <v>3882</v>
      </c>
      <c r="C7" s="2336">
        <v>0.25201200000000001</v>
      </c>
      <c r="D7" s="2337">
        <v>0</v>
      </c>
      <c r="E7" s="2337">
        <v>0</v>
      </c>
      <c r="F7" s="2337">
        <v>0.124349</v>
      </c>
      <c r="G7" s="2337">
        <v>0</v>
      </c>
      <c r="H7" s="2337">
        <v>0</v>
      </c>
      <c r="I7" s="2337">
        <v>9.8416000000000003E-2</v>
      </c>
      <c r="J7" s="2337">
        <v>0</v>
      </c>
      <c r="K7" s="2337">
        <v>9.2979000000000006E-2</v>
      </c>
      <c r="L7" s="2337">
        <v>9.6134999999999998E-2</v>
      </c>
      <c r="M7" s="2338">
        <v>0</v>
      </c>
      <c r="N7" s="2339">
        <v>0</v>
      </c>
      <c r="O7" s="2339">
        <v>0</v>
      </c>
      <c r="P7" s="2339">
        <v>0.235565</v>
      </c>
      <c r="Q7" s="2339">
        <v>0.80342000000000002</v>
      </c>
      <c r="R7" s="2339">
        <v>0.33926200000000001</v>
      </c>
      <c r="S7" s="2340">
        <v>3.0460999999999998E-2</v>
      </c>
      <c r="T7" s="2340">
        <v>0.39599099999999998</v>
      </c>
      <c r="U7" s="2341">
        <v>0.18997900000000001</v>
      </c>
      <c r="V7" s="2329">
        <v>0.15114</v>
      </c>
      <c r="W7" s="2329">
        <v>7.3327000000000003E-2</v>
      </c>
      <c r="X7" s="2329">
        <v>0.131684</v>
      </c>
      <c r="Y7" s="2329">
        <v>2.9197000000000001E-2</v>
      </c>
      <c r="Z7" s="2329">
        <v>0.29869499999999999</v>
      </c>
      <c r="AA7" s="2329">
        <v>0.57658799999999999</v>
      </c>
      <c r="AB7" s="2330">
        <v>0.10205500000000001</v>
      </c>
      <c r="AC7" s="2330">
        <v>4.2382000000000003E-2</v>
      </c>
      <c r="AD7" s="2330">
        <v>0.26965299999999998</v>
      </c>
      <c r="AE7" s="2330">
        <v>0.20058899999999999</v>
      </c>
      <c r="AF7" s="2330">
        <v>0.80079900000000004</v>
      </c>
      <c r="AG7" s="2330">
        <v>0.115</v>
      </c>
      <c r="AH7" s="2330">
        <v>0.28498899999999999</v>
      </c>
      <c r="AI7" s="2330">
        <v>0.30367499999999997</v>
      </c>
      <c r="AJ7" s="2330">
        <v>0.20729300000000001</v>
      </c>
      <c r="AK7" s="2330">
        <v>0.47078599999999998</v>
      </c>
      <c r="AL7" s="2330">
        <v>1.0217529999999999</v>
      </c>
      <c r="AM7" s="2330">
        <v>0</v>
      </c>
      <c r="AN7" s="2330">
        <v>0.28179999999999999</v>
      </c>
      <c r="AO7" s="2330">
        <v>0.17294899999999999</v>
      </c>
      <c r="AP7" s="2330">
        <v>8.4647E-2</v>
      </c>
      <c r="AQ7" s="2330">
        <v>2.9863000000000001E-2</v>
      </c>
      <c r="AR7" s="2330">
        <v>7.0000000000000007E-2</v>
      </c>
      <c r="AS7" s="2330">
        <v>0.20422000000000001</v>
      </c>
      <c r="AT7" s="2330">
        <v>2.5264000000000002E-2</v>
      </c>
      <c r="AU7" s="2330">
        <v>0.21925600000000001</v>
      </c>
      <c r="AV7" s="2330">
        <v>0.14507</v>
      </c>
      <c r="AW7" s="2330">
        <v>0.154858</v>
      </c>
      <c r="AX7" s="2330">
        <v>0.109857</v>
      </c>
      <c r="AY7" s="2330">
        <v>0</v>
      </c>
      <c r="AZ7" s="2330">
        <v>0.12003800000000001</v>
      </c>
      <c r="BA7" s="2331">
        <v>1.0249999999999999</v>
      </c>
      <c r="BB7" s="2331">
        <v>0.25174000000000002</v>
      </c>
      <c r="BC7" s="2331">
        <v>7.0759000000000002E-2</v>
      </c>
      <c r="BD7" s="2331">
        <v>0</v>
      </c>
      <c r="BE7" s="2331">
        <v>0</v>
      </c>
      <c r="BF7" s="2331">
        <v>0.13116900000000001</v>
      </c>
      <c r="BG7" s="2331">
        <v>0</v>
      </c>
      <c r="BH7" s="2331">
        <v>0.25</v>
      </c>
      <c r="BI7" s="2331">
        <v>7.2540999999999994E-2</v>
      </c>
      <c r="BJ7" s="2331">
        <v>0.16689200000000001</v>
      </c>
      <c r="BK7" s="2331">
        <v>0.48094199999999998</v>
      </c>
      <c r="BL7" s="2331">
        <v>2.2263999999999999E-2</v>
      </c>
      <c r="BM7" s="2331">
        <v>0.181423</v>
      </c>
      <c r="BN7" s="2331">
        <v>0.47599999999999998</v>
      </c>
      <c r="BO7" s="2331">
        <v>7.9719999999999999E-2</v>
      </c>
      <c r="BP7" s="2331">
        <v>0</v>
      </c>
      <c r="BQ7" s="2331">
        <v>7.0729E-2</v>
      </c>
      <c r="BS7" s="2332"/>
      <c r="BT7" s="2333"/>
    </row>
    <row r="8" spans="1:72" ht="17.25" x14ac:dyDescent="0.3">
      <c r="A8" s="2334" t="s">
        <v>5267</v>
      </c>
      <c r="B8" s="2335" t="s">
        <v>3883</v>
      </c>
      <c r="C8" s="2336">
        <v>0</v>
      </c>
      <c r="D8" s="2337">
        <v>2.5000000000000001E-2</v>
      </c>
      <c r="E8" s="2337">
        <v>0.144425</v>
      </c>
      <c r="F8" s="2337">
        <v>5.6392999999999999E-2</v>
      </c>
      <c r="G8" s="2337">
        <v>6.0682E-2</v>
      </c>
      <c r="H8" s="2337">
        <v>9.8736000000000004E-2</v>
      </c>
      <c r="I8" s="2337">
        <v>0.37639600000000001</v>
      </c>
      <c r="J8" s="2337">
        <v>0.110261</v>
      </c>
      <c r="K8" s="2337">
        <v>0.13800000000000001</v>
      </c>
      <c r="L8" s="2337">
        <v>0.187</v>
      </c>
      <c r="M8" s="2338">
        <v>0.3518</v>
      </c>
      <c r="N8" s="2339">
        <v>0.17161999999999999</v>
      </c>
      <c r="O8" s="2339">
        <v>0.205757</v>
      </c>
      <c r="P8" s="2339">
        <v>0.115276</v>
      </c>
      <c r="Q8" s="2339">
        <v>0.197462</v>
      </c>
      <c r="R8" s="2339">
        <v>0.240149</v>
      </c>
      <c r="S8" s="2340">
        <v>2.5729999999999999E-2</v>
      </c>
      <c r="T8" s="2340">
        <v>0.17549100000000001</v>
      </c>
      <c r="U8" s="2341">
        <v>0</v>
      </c>
      <c r="V8" s="2329">
        <v>4.6100000000000002E-2</v>
      </c>
      <c r="W8" s="2329">
        <v>0.1091</v>
      </c>
      <c r="X8" s="2329">
        <v>4.7475999999999997E-2</v>
      </c>
      <c r="Y8" s="2329">
        <v>9.8365999999999995E-2</v>
      </c>
      <c r="Z8" s="2329">
        <v>0.28765499999999999</v>
      </c>
      <c r="AA8" s="2329">
        <v>0.12159</v>
      </c>
      <c r="AB8" s="2330">
        <v>7.1999999999999995E-2</v>
      </c>
      <c r="AC8" s="2330">
        <v>0.22663800000000001</v>
      </c>
      <c r="AD8" s="2330">
        <v>0.11433500000000001</v>
      </c>
      <c r="AE8" s="2330">
        <v>0.215478</v>
      </c>
      <c r="AF8" s="2330">
        <v>0.15579699999999999</v>
      </c>
      <c r="AG8" s="2330">
        <v>0.175819</v>
      </c>
      <c r="AH8" s="2330">
        <v>7.3886999999999994E-2</v>
      </c>
      <c r="AI8" s="2330">
        <v>7.2499999999999995E-2</v>
      </c>
      <c r="AJ8" s="2330">
        <v>0.15326799999999999</v>
      </c>
      <c r="AK8" s="2330">
        <v>7.7404000000000001E-2</v>
      </c>
      <c r="AL8" s="2330">
        <v>0.129936</v>
      </c>
      <c r="AM8" s="2330">
        <v>0.05</v>
      </c>
      <c r="AN8" s="2330">
        <v>8.2217999999999999E-2</v>
      </c>
      <c r="AO8" s="2330">
        <v>0.255081</v>
      </c>
      <c r="AP8" s="2330">
        <v>0.20350399999999999</v>
      </c>
      <c r="AQ8" s="2330">
        <v>9.3511999999999998E-2</v>
      </c>
      <c r="AR8" s="2330">
        <v>2.6224999999999998E-2</v>
      </c>
      <c r="AS8" s="2330">
        <v>0</v>
      </c>
      <c r="AT8" s="2330">
        <v>0.12069000000000001</v>
      </c>
      <c r="AU8" s="2330">
        <v>0.32039499999999999</v>
      </c>
      <c r="AV8" s="2330">
        <v>0.54030100000000003</v>
      </c>
      <c r="AW8" s="2330">
        <v>0.61093200000000003</v>
      </c>
      <c r="AX8" s="2330">
        <v>2.3652899999999999</v>
      </c>
      <c r="AY8" s="2330">
        <v>0.812948</v>
      </c>
      <c r="AZ8" s="2330">
        <v>1.2743310000000001</v>
      </c>
      <c r="BA8" s="2331">
        <v>0.45966899999999999</v>
      </c>
      <c r="BB8" s="2331">
        <v>0.49338900000000002</v>
      </c>
      <c r="BC8" s="2331">
        <v>0.34645500000000001</v>
      </c>
      <c r="BD8" s="2331">
        <v>0.72699100000000005</v>
      </c>
      <c r="BE8" s="2331">
        <v>0.90455600000000003</v>
      </c>
      <c r="BF8" s="2331">
        <v>1.2069890000000001</v>
      </c>
      <c r="BG8" s="2331">
        <v>1.0328630000000001</v>
      </c>
      <c r="BH8" s="2331">
        <v>1.4112150000000001</v>
      </c>
      <c r="BI8" s="2331">
        <v>0.86967899999999998</v>
      </c>
      <c r="BJ8" s="2331">
        <v>1.2497549999999999</v>
      </c>
      <c r="BK8" s="2331">
        <v>0.69438900000000003</v>
      </c>
      <c r="BL8" s="2331">
        <v>0.88431400000000004</v>
      </c>
      <c r="BM8" s="2331">
        <v>1.14097</v>
      </c>
      <c r="BN8" s="2331">
        <v>0.94179299999999999</v>
      </c>
      <c r="BO8" s="2331">
        <v>1.39795</v>
      </c>
      <c r="BP8" s="2331">
        <v>1.463873</v>
      </c>
      <c r="BQ8" s="2331">
        <v>0.83068699999999995</v>
      </c>
      <c r="BS8" s="2332"/>
      <c r="BT8" s="2333"/>
    </row>
    <row r="9" spans="1:72" ht="17.25" x14ac:dyDescent="0.3">
      <c r="A9" s="2334" t="s">
        <v>5268</v>
      </c>
      <c r="B9" s="2335" t="s">
        <v>3884</v>
      </c>
      <c r="C9" s="2336">
        <v>5.7090339999999999</v>
      </c>
      <c r="D9" s="2337">
        <v>4.72506</v>
      </c>
      <c r="E9" s="2337">
        <v>6.9963550000000003</v>
      </c>
      <c r="F9" s="2337">
        <v>5.6935039999999999</v>
      </c>
      <c r="G9" s="2337">
        <v>7.1081859999999999</v>
      </c>
      <c r="H9" s="2337">
        <v>5.402679</v>
      </c>
      <c r="I9" s="2337">
        <v>4.6283310000000002</v>
      </c>
      <c r="J9" s="2337">
        <v>5.4014879999999996</v>
      </c>
      <c r="K9" s="2337">
        <v>6.0429560000000002</v>
      </c>
      <c r="L9" s="2337">
        <v>4.5949140000000002</v>
      </c>
      <c r="M9" s="2338">
        <v>5.7255159999999998</v>
      </c>
      <c r="N9" s="2339">
        <v>10.06776</v>
      </c>
      <c r="O9" s="2339">
        <v>4.2887079999999997</v>
      </c>
      <c r="P9" s="2339">
        <v>2.0109119999999998</v>
      </c>
      <c r="Q9" s="2339">
        <v>3.0099279999999999</v>
      </c>
      <c r="R9" s="2339">
        <v>7.6211440000000001</v>
      </c>
      <c r="S9" s="2340">
        <v>14.233396000000001</v>
      </c>
      <c r="T9" s="2340">
        <v>21.225546999999999</v>
      </c>
      <c r="U9" s="2341">
        <v>7.9411480000000001</v>
      </c>
      <c r="V9" s="2329">
        <v>8.4437200000000008</v>
      </c>
      <c r="W9" s="2329">
        <v>7.9137589999999998</v>
      </c>
      <c r="X9" s="2329">
        <v>6.5618610000000004</v>
      </c>
      <c r="Y9" s="2329">
        <v>6.0944180000000001</v>
      </c>
      <c r="Z9" s="2329">
        <v>5.1950260000000004</v>
      </c>
      <c r="AA9" s="2329">
        <v>3.3406449999999999</v>
      </c>
      <c r="AB9" s="2330">
        <v>5.6566210000000003</v>
      </c>
      <c r="AC9" s="2330">
        <v>7.0412229999999996</v>
      </c>
      <c r="AD9" s="2330">
        <v>11.341716999999999</v>
      </c>
      <c r="AE9" s="2330">
        <v>10.454359</v>
      </c>
      <c r="AF9" s="2330">
        <v>12.872574999999999</v>
      </c>
      <c r="AG9" s="2330">
        <v>11.916658999999999</v>
      </c>
      <c r="AH9" s="2330">
        <v>8.1740180000000002</v>
      </c>
      <c r="AI9" s="2330">
        <v>37.593952000000002</v>
      </c>
      <c r="AJ9" s="2330">
        <v>10.913478</v>
      </c>
      <c r="AK9" s="2330">
        <v>7.6604609999999997</v>
      </c>
      <c r="AL9" s="2330">
        <v>11.187224000000001</v>
      </c>
      <c r="AM9" s="2330">
        <v>4.2421480000000003</v>
      </c>
      <c r="AN9" s="2330">
        <v>9.7757310000000004</v>
      </c>
      <c r="AO9" s="2330">
        <v>11.350887999999999</v>
      </c>
      <c r="AP9" s="2330">
        <v>2.9073720000000001</v>
      </c>
      <c r="AQ9" s="2330">
        <v>4.1927519999999996</v>
      </c>
      <c r="AR9" s="2330">
        <v>6.5701289999999997</v>
      </c>
      <c r="AS9" s="2330">
        <v>5.7636180000000001</v>
      </c>
      <c r="AT9" s="2330">
        <v>7.7883990000000001</v>
      </c>
      <c r="AU9" s="2330">
        <v>10.820022</v>
      </c>
      <c r="AV9" s="2330">
        <v>12.275418</v>
      </c>
      <c r="AW9" s="2330">
        <v>6.0508319999999998</v>
      </c>
      <c r="AX9" s="2330">
        <v>7.4845470000000001</v>
      </c>
      <c r="AY9" s="2330">
        <v>10.658937999999999</v>
      </c>
      <c r="AZ9" s="2330">
        <v>6.6359320000000004</v>
      </c>
      <c r="BA9" s="2331">
        <v>6.8459560000000002</v>
      </c>
      <c r="BB9" s="2331">
        <v>7.5858470000000002</v>
      </c>
      <c r="BC9" s="2331">
        <v>6.6279260000000004</v>
      </c>
      <c r="BD9" s="2331">
        <v>8.5722439999999995</v>
      </c>
      <c r="BE9" s="2331">
        <v>3.0553919999999999</v>
      </c>
      <c r="BF9" s="2331">
        <v>4.4513360000000004</v>
      </c>
      <c r="BG9" s="2331">
        <v>6.7667349999999997</v>
      </c>
      <c r="BH9" s="2331">
        <v>7.2709970000000004</v>
      </c>
      <c r="BI9" s="2331">
        <v>7.261406</v>
      </c>
      <c r="BJ9" s="2331">
        <v>7.4608930000000004</v>
      </c>
      <c r="BK9" s="2331">
        <v>6.5336980000000002</v>
      </c>
      <c r="BL9" s="2331">
        <v>10.172834</v>
      </c>
      <c r="BM9" s="2331">
        <v>5.2422560000000002</v>
      </c>
      <c r="BN9" s="2331">
        <v>5.2114180000000001</v>
      </c>
      <c r="BO9" s="2331">
        <v>9.8334949999999992</v>
      </c>
      <c r="BP9" s="2331">
        <v>9.9564640000000004</v>
      </c>
      <c r="BQ9" s="2331">
        <v>8.0200150000000008</v>
      </c>
      <c r="BS9" s="2332"/>
      <c r="BT9" s="2333"/>
    </row>
    <row r="10" spans="1:72" ht="17.25" x14ac:dyDescent="0.3">
      <c r="A10" s="2342" t="s">
        <v>5269</v>
      </c>
      <c r="B10" s="2335" t="s">
        <v>5270</v>
      </c>
      <c r="C10" s="2336">
        <v>5.1263430000000003</v>
      </c>
      <c r="D10" s="2337">
        <v>3.4367529999999999</v>
      </c>
      <c r="E10" s="2337">
        <v>6.2502149999999999</v>
      </c>
      <c r="F10" s="2337">
        <v>4.2702999999999998</v>
      </c>
      <c r="G10" s="2337">
        <v>6.5344410000000002</v>
      </c>
      <c r="H10" s="2337">
        <v>8.8786640000000006</v>
      </c>
      <c r="I10" s="2337">
        <v>12.854523</v>
      </c>
      <c r="J10" s="2337">
        <v>6.5076349999999996</v>
      </c>
      <c r="K10" s="2337">
        <v>5.0116719999999999</v>
      </c>
      <c r="L10" s="2337">
        <v>4.8070029999999999</v>
      </c>
      <c r="M10" s="2338">
        <v>13.352624</v>
      </c>
      <c r="N10" s="2339">
        <v>6.858536</v>
      </c>
      <c r="O10" s="2339">
        <v>7.3405199999999997</v>
      </c>
      <c r="P10" s="2339">
        <v>8.4053679999999993</v>
      </c>
      <c r="Q10" s="2339">
        <v>8.4774410000000007</v>
      </c>
      <c r="R10" s="2339">
        <v>32.752226</v>
      </c>
      <c r="S10" s="2340">
        <v>8.5947650000000007</v>
      </c>
      <c r="T10" s="2340">
        <v>7.8002560000000001</v>
      </c>
      <c r="U10" s="2341">
        <v>11.636174</v>
      </c>
      <c r="V10" s="2329">
        <v>7.3858800000000002</v>
      </c>
      <c r="W10" s="2329">
        <v>8.4827290000000009</v>
      </c>
      <c r="X10" s="2329">
        <v>7.2464839999999997</v>
      </c>
      <c r="Y10" s="2329">
        <v>6.3147779999999996</v>
      </c>
      <c r="Z10" s="2329">
        <v>9.3506409999999995</v>
      </c>
      <c r="AA10" s="2329">
        <v>7.1848720000000004</v>
      </c>
      <c r="AB10" s="2330">
        <v>6.7489429999999997</v>
      </c>
      <c r="AC10" s="2330">
        <v>8.9610269999999996</v>
      </c>
      <c r="AD10" s="2330">
        <v>7.585655</v>
      </c>
      <c r="AE10" s="2330">
        <v>10.932717999999999</v>
      </c>
      <c r="AF10" s="2330">
        <v>9.9077000000000002</v>
      </c>
      <c r="AG10" s="2330">
        <v>7.0129520000000003</v>
      </c>
      <c r="AH10" s="2330">
        <v>9.4636080000000007</v>
      </c>
      <c r="AI10" s="2330">
        <v>11.082891999999999</v>
      </c>
      <c r="AJ10" s="2330">
        <v>11.233559</v>
      </c>
      <c r="AK10" s="2330">
        <v>8.4855859999999996</v>
      </c>
      <c r="AL10" s="2330">
        <v>10.973217</v>
      </c>
      <c r="AM10" s="2330">
        <v>11.074468</v>
      </c>
      <c r="AN10" s="2330">
        <v>9.3013739999999991</v>
      </c>
      <c r="AO10" s="2330">
        <v>9.6804070000000007</v>
      </c>
      <c r="AP10" s="2330">
        <v>5.697419</v>
      </c>
      <c r="AQ10" s="2330">
        <v>3.5365570000000002</v>
      </c>
      <c r="AR10" s="2330">
        <v>11.263423</v>
      </c>
      <c r="AS10" s="2330">
        <v>11.367677</v>
      </c>
      <c r="AT10" s="2330">
        <v>3.6524079999999999</v>
      </c>
      <c r="AU10" s="2330">
        <v>5.0808929999999997</v>
      </c>
      <c r="AV10" s="2330">
        <v>5.301361</v>
      </c>
      <c r="AW10" s="2330">
        <v>10.173657</v>
      </c>
      <c r="AX10" s="2330">
        <v>16.418175000000002</v>
      </c>
      <c r="AY10" s="2330">
        <v>6.7324210000000004</v>
      </c>
      <c r="AZ10" s="2330">
        <v>11.065365999999999</v>
      </c>
      <c r="BA10" s="2331">
        <v>13.163168000000001</v>
      </c>
      <c r="BB10" s="2331">
        <v>4.8917849999999996</v>
      </c>
      <c r="BC10" s="2331">
        <v>5.0616529999999997</v>
      </c>
      <c r="BD10" s="2331">
        <v>7.1514449999999998</v>
      </c>
      <c r="BE10" s="2331">
        <v>7.0651570000000001</v>
      </c>
      <c r="BF10" s="2331">
        <v>5.9195010000000003</v>
      </c>
      <c r="BG10" s="2331">
        <v>6.4331690000000004</v>
      </c>
      <c r="BH10" s="2331">
        <v>6.4818530000000001</v>
      </c>
      <c r="BI10" s="2331">
        <v>7.6910179999999997</v>
      </c>
      <c r="BJ10" s="2331">
        <v>8.4262730000000001</v>
      </c>
      <c r="BK10" s="2331">
        <v>6.975803</v>
      </c>
      <c r="BL10" s="2331">
        <v>8.6778410000000008</v>
      </c>
      <c r="BM10" s="2331">
        <v>6.7567729999999999</v>
      </c>
      <c r="BN10" s="2331">
        <v>5.4746189999999997</v>
      </c>
      <c r="BO10" s="2331">
        <v>7.2185009999999998</v>
      </c>
      <c r="BP10" s="2331">
        <v>9.840814</v>
      </c>
      <c r="BQ10" s="2331">
        <v>5.8746409999999996</v>
      </c>
      <c r="BS10" s="2332"/>
      <c r="BT10" s="2333"/>
    </row>
    <row r="11" spans="1:72" ht="17.25" x14ac:dyDescent="0.3">
      <c r="A11" s="2334" t="s">
        <v>5271</v>
      </c>
      <c r="B11" s="2335" t="s">
        <v>3886</v>
      </c>
      <c r="C11" s="2336">
        <v>7.6368609999999997</v>
      </c>
      <c r="D11" s="2337">
        <v>8.2872880000000002</v>
      </c>
      <c r="E11" s="2337">
        <v>6.0912790000000001</v>
      </c>
      <c r="F11" s="2337">
        <v>7.3792</v>
      </c>
      <c r="G11" s="2337">
        <v>6.6952210000000001</v>
      </c>
      <c r="H11" s="2337">
        <v>7.555434</v>
      </c>
      <c r="I11" s="2337">
        <v>5.7192439999999998</v>
      </c>
      <c r="J11" s="2337">
        <v>6.3829440000000002</v>
      </c>
      <c r="K11" s="2337">
        <v>11.995806999999999</v>
      </c>
      <c r="L11" s="2337">
        <v>5.8849900000000002</v>
      </c>
      <c r="M11" s="2338">
        <v>9.2543600000000001</v>
      </c>
      <c r="N11" s="2339">
        <v>6.2743719999999996</v>
      </c>
      <c r="O11" s="2339">
        <v>8.3367559999999994</v>
      </c>
      <c r="P11" s="2339">
        <v>7.3876920000000004</v>
      </c>
      <c r="Q11" s="2339">
        <v>9.9697060000000004</v>
      </c>
      <c r="R11" s="2339">
        <v>7.6708530000000001</v>
      </c>
      <c r="S11" s="2340">
        <v>8.4086429999999996</v>
      </c>
      <c r="T11" s="2340">
        <v>7.8298670000000001</v>
      </c>
      <c r="U11" s="2341">
        <v>6.2708959999999996</v>
      </c>
      <c r="V11" s="2329">
        <v>5.5082230000000001</v>
      </c>
      <c r="W11" s="2329">
        <v>6.5140849999999997</v>
      </c>
      <c r="X11" s="2329">
        <v>9.4602079999999997</v>
      </c>
      <c r="Y11" s="2329">
        <v>4.109864</v>
      </c>
      <c r="Z11" s="2329">
        <v>8.5202869999999997</v>
      </c>
      <c r="AA11" s="2329">
        <v>4.6912830000000003</v>
      </c>
      <c r="AB11" s="2330">
        <v>11.864291</v>
      </c>
      <c r="AC11" s="2330">
        <v>9.4023719999999997</v>
      </c>
      <c r="AD11" s="2330">
        <v>5.3915389999999999</v>
      </c>
      <c r="AE11" s="2330">
        <v>6.8963999999999999</v>
      </c>
      <c r="AF11" s="2330">
        <v>5.046017</v>
      </c>
      <c r="AG11" s="2330">
        <v>6.6539729999999997</v>
      </c>
      <c r="AH11" s="2330">
        <v>5.4250999999999996</v>
      </c>
      <c r="AI11" s="2330">
        <v>15.74821</v>
      </c>
      <c r="AJ11" s="2330">
        <v>6.840014</v>
      </c>
      <c r="AK11" s="2330">
        <v>9.9947040000000005</v>
      </c>
      <c r="AL11" s="2330">
        <v>8.5225000000000009</v>
      </c>
      <c r="AM11" s="2330">
        <v>9.9362840000000006</v>
      </c>
      <c r="AN11" s="2330">
        <v>8.4172239999999992</v>
      </c>
      <c r="AO11" s="2330">
        <v>9.2940950000000004</v>
      </c>
      <c r="AP11" s="2343">
        <v>7.1633570000000004</v>
      </c>
      <c r="AQ11" s="2344">
        <v>2.7809650000000001</v>
      </c>
      <c r="AR11" s="2330">
        <v>8.5685210000000005</v>
      </c>
      <c r="AS11" s="2330">
        <v>6.3571210000000002</v>
      </c>
      <c r="AT11" s="2330">
        <v>5.9529870000000003</v>
      </c>
      <c r="AU11" s="2330">
        <v>3.6036229999999998</v>
      </c>
      <c r="AV11" s="2330">
        <v>7.5814550000000001</v>
      </c>
      <c r="AW11" s="2330">
        <v>5.752421</v>
      </c>
      <c r="AX11" s="2330">
        <v>8.0433500000000002</v>
      </c>
      <c r="AY11" s="2330">
        <v>3.1026479999999999</v>
      </c>
      <c r="AZ11" s="2330">
        <v>4.3402130000000003</v>
      </c>
      <c r="BA11" s="2331">
        <v>3.9096410000000001</v>
      </c>
      <c r="BB11" s="2331">
        <v>4.9874090000000004</v>
      </c>
      <c r="BC11" s="2331">
        <v>5.3178780000000003</v>
      </c>
      <c r="BD11" s="2331">
        <v>6.4343779999999997</v>
      </c>
      <c r="BE11" s="2331">
        <v>6.9966410000000003</v>
      </c>
      <c r="BF11" s="2331">
        <v>7.160469</v>
      </c>
      <c r="BG11" s="2331">
        <v>5.9111929999999999</v>
      </c>
      <c r="BH11" s="2331">
        <v>6.2388579999999996</v>
      </c>
      <c r="BI11" s="2331">
        <v>11.689412000000001</v>
      </c>
      <c r="BJ11" s="2331">
        <v>9.7557449999999992</v>
      </c>
      <c r="BK11" s="2331">
        <v>8.6269840000000002</v>
      </c>
      <c r="BL11" s="2331">
        <v>5.8225790000000002</v>
      </c>
      <c r="BM11" s="2331">
        <v>6.3053860000000004</v>
      </c>
      <c r="BN11" s="2331">
        <v>6.7097449999999998</v>
      </c>
      <c r="BO11" s="2331">
        <v>3.8513609999999998</v>
      </c>
      <c r="BP11" s="2331">
        <v>5.5032399999999999</v>
      </c>
      <c r="BQ11" s="2331">
        <v>5.9072769999999997</v>
      </c>
      <c r="BS11" s="2332"/>
      <c r="BT11" s="2333"/>
    </row>
    <row r="12" spans="1:72" ht="17.25" x14ac:dyDescent="0.3">
      <c r="A12" s="2334" t="s">
        <v>5272</v>
      </c>
      <c r="B12" s="2335" t="s">
        <v>3887</v>
      </c>
      <c r="C12" s="2336">
        <v>53.426217999999999</v>
      </c>
      <c r="D12" s="2337">
        <v>64.535597999999993</v>
      </c>
      <c r="E12" s="2337">
        <v>82.866973000000002</v>
      </c>
      <c r="F12" s="2337">
        <v>94.768737000000002</v>
      </c>
      <c r="G12" s="2337">
        <v>104.0437</v>
      </c>
      <c r="H12" s="2337">
        <v>72.312023999999994</v>
      </c>
      <c r="I12" s="2337">
        <v>69.541523999999995</v>
      </c>
      <c r="J12" s="2337">
        <v>56.878619999999998</v>
      </c>
      <c r="K12" s="2337">
        <v>99.026985999999994</v>
      </c>
      <c r="L12" s="2337">
        <v>51.895972999999998</v>
      </c>
      <c r="M12" s="2338">
        <v>74.986360000000005</v>
      </c>
      <c r="N12" s="2339">
        <v>45.483029999999999</v>
      </c>
      <c r="O12" s="2339">
        <v>80.698081000000002</v>
      </c>
      <c r="P12" s="2339">
        <v>44.420760000000001</v>
      </c>
      <c r="Q12" s="2339">
        <v>86.733374999999995</v>
      </c>
      <c r="R12" s="2339">
        <v>53.649572999999997</v>
      </c>
      <c r="S12" s="2340">
        <v>55.885531</v>
      </c>
      <c r="T12" s="2340">
        <v>121.15927499999999</v>
      </c>
      <c r="U12" s="2341">
        <v>65.935664000000003</v>
      </c>
      <c r="V12" s="2329">
        <v>81.750406999999996</v>
      </c>
      <c r="W12" s="2329">
        <v>81.459270000000004</v>
      </c>
      <c r="X12" s="2329">
        <v>50.266323999999997</v>
      </c>
      <c r="Y12" s="2329">
        <v>31.536480000000001</v>
      </c>
      <c r="Z12" s="2329">
        <v>53.973660000000002</v>
      </c>
      <c r="AA12" s="2329">
        <v>89.338319999999996</v>
      </c>
      <c r="AB12" s="2330">
        <v>42.272036</v>
      </c>
      <c r="AC12" s="2330">
        <v>69.048866000000004</v>
      </c>
      <c r="AD12" s="2330">
        <v>75.880795000000006</v>
      </c>
      <c r="AE12" s="2330">
        <v>128.037035</v>
      </c>
      <c r="AF12" s="2330">
        <v>168.097939</v>
      </c>
      <c r="AG12" s="2330">
        <v>61.890943</v>
      </c>
      <c r="AH12" s="2330">
        <v>63.087938000000001</v>
      </c>
      <c r="AI12" s="2330">
        <v>55.229176000000002</v>
      </c>
      <c r="AJ12" s="2330">
        <v>72.500572000000005</v>
      </c>
      <c r="AK12" s="2330">
        <v>41.630783999999998</v>
      </c>
      <c r="AL12" s="2330">
        <v>54.104399999999998</v>
      </c>
      <c r="AM12" s="2330">
        <v>49.927906999999998</v>
      </c>
      <c r="AN12" s="2330">
        <v>60.82884</v>
      </c>
      <c r="AO12" s="2330">
        <v>33.952812999999999</v>
      </c>
      <c r="AP12" s="2330">
        <v>10.668879</v>
      </c>
      <c r="AQ12" s="2330">
        <v>5.8606379999999998</v>
      </c>
      <c r="AR12" s="2330">
        <v>6.8355220000000001</v>
      </c>
      <c r="AS12" s="2330">
        <v>8.2242739999999994</v>
      </c>
      <c r="AT12" s="2330">
        <v>8.1669540000000005</v>
      </c>
      <c r="AU12" s="2330">
        <v>4.2124300000000003</v>
      </c>
      <c r="AV12" s="2330">
        <v>9.6024960000000004</v>
      </c>
      <c r="AW12" s="2330">
        <v>9.6851730000000007</v>
      </c>
      <c r="AX12" s="2330">
        <v>11.769382999999999</v>
      </c>
      <c r="AY12" s="2330">
        <v>4.8192310000000003</v>
      </c>
      <c r="AZ12" s="2330">
        <v>2.6483979999999998</v>
      </c>
      <c r="BA12" s="2331">
        <v>8.6976040000000001</v>
      </c>
      <c r="BB12" s="2331">
        <v>4.6326970000000003</v>
      </c>
      <c r="BC12" s="2331">
        <v>8.5869769999999992</v>
      </c>
      <c r="BD12" s="2331">
        <v>7.2186329999999996</v>
      </c>
      <c r="BE12" s="2331">
        <v>6.3441989999999997</v>
      </c>
      <c r="BF12" s="2331">
        <v>4.1917970000000002</v>
      </c>
      <c r="BG12" s="2331">
        <v>8.6404060000000005</v>
      </c>
      <c r="BH12" s="2331">
        <v>14.799744</v>
      </c>
      <c r="BI12" s="2331">
        <v>8.3955540000000006</v>
      </c>
      <c r="BJ12" s="2331">
        <v>26.315743000000001</v>
      </c>
      <c r="BK12" s="2331">
        <v>18.041675999999999</v>
      </c>
      <c r="BL12" s="2331">
        <v>27.446014999999999</v>
      </c>
      <c r="BM12" s="2331">
        <v>21.852996999999998</v>
      </c>
      <c r="BN12" s="2331">
        <v>11.588480000000001</v>
      </c>
      <c r="BO12" s="2331">
        <v>60.295071999999998</v>
      </c>
      <c r="BP12" s="2331">
        <v>60.798633000000002</v>
      </c>
      <c r="BQ12" s="2331">
        <v>31.99062</v>
      </c>
      <c r="BS12" s="2332"/>
      <c r="BT12" s="2333"/>
    </row>
    <row r="13" spans="1:72" ht="17.25" x14ac:dyDescent="0.3">
      <c r="A13" s="2334" t="s">
        <v>5273</v>
      </c>
      <c r="B13" s="2335" t="s">
        <v>3888</v>
      </c>
      <c r="C13" s="2336">
        <v>9.207516</v>
      </c>
      <c r="D13" s="2337">
        <v>8.2464300000000001</v>
      </c>
      <c r="E13" s="2337">
        <v>10.7303</v>
      </c>
      <c r="F13" s="2337">
        <v>6.5820040000000004</v>
      </c>
      <c r="G13" s="2337">
        <v>10.258642999999999</v>
      </c>
      <c r="H13" s="2337">
        <v>12.803919</v>
      </c>
      <c r="I13" s="2337">
        <v>9.2450299999999999</v>
      </c>
      <c r="J13" s="2337">
        <v>8.6731719999999992</v>
      </c>
      <c r="K13" s="2337">
        <v>9.147176</v>
      </c>
      <c r="L13" s="2337">
        <v>8.6683489999999992</v>
      </c>
      <c r="M13" s="2338">
        <v>9.1600839999999994</v>
      </c>
      <c r="N13" s="2339">
        <v>9.8615549999999992</v>
      </c>
      <c r="O13" s="2339">
        <v>11.252027</v>
      </c>
      <c r="P13" s="2339">
        <v>10.931773</v>
      </c>
      <c r="Q13" s="2339">
        <v>10.412784</v>
      </c>
      <c r="R13" s="2339">
        <v>9.0634309999999996</v>
      </c>
      <c r="S13" s="2340">
        <v>9.2567210000000006</v>
      </c>
      <c r="T13" s="2340">
        <v>10.560203</v>
      </c>
      <c r="U13" s="2341">
        <v>10.650332000000001</v>
      </c>
      <c r="V13" s="2329">
        <v>14.995312999999999</v>
      </c>
      <c r="W13" s="2329">
        <v>12.38101</v>
      </c>
      <c r="X13" s="2329">
        <v>12.413981</v>
      </c>
      <c r="Y13" s="2329">
        <v>12.105543000000001</v>
      </c>
      <c r="Z13" s="2329">
        <v>17.837136000000001</v>
      </c>
      <c r="AA13" s="2329">
        <v>12.150854000000001</v>
      </c>
      <c r="AB13" s="2330">
        <v>10.027736000000001</v>
      </c>
      <c r="AC13" s="2330">
        <v>11.005406000000001</v>
      </c>
      <c r="AD13" s="2330">
        <v>12.346831</v>
      </c>
      <c r="AE13" s="2330">
        <v>12.284685</v>
      </c>
      <c r="AF13" s="2330">
        <v>14.856268999999999</v>
      </c>
      <c r="AG13" s="2330">
        <v>13.944611</v>
      </c>
      <c r="AH13" s="2330">
        <v>11.733995999999999</v>
      </c>
      <c r="AI13" s="2330">
        <v>14.365201000000001</v>
      </c>
      <c r="AJ13" s="2330">
        <v>10.618242</v>
      </c>
      <c r="AK13" s="2330">
        <v>11.264542</v>
      </c>
      <c r="AL13" s="2330">
        <v>16.248145999999998</v>
      </c>
      <c r="AM13" s="2330">
        <v>11.108453000000001</v>
      </c>
      <c r="AN13" s="2330">
        <v>12.877370000000001</v>
      </c>
      <c r="AO13" s="2330">
        <v>10.966037999999999</v>
      </c>
      <c r="AP13" s="2330">
        <v>8.588991</v>
      </c>
      <c r="AQ13" s="2330">
        <v>7.9975820000000004</v>
      </c>
      <c r="AR13" s="2330">
        <v>9.2827009999999994</v>
      </c>
      <c r="AS13" s="2330">
        <v>9.8493460000000006</v>
      </c>
      <c r="AT13" s="2330">
        <v>9.1804330000000007</v>
      </c>
      <c r="AU13" s="2330">
        <v>10.553837</v>
      </c>
      <c r="AV13" s="2330">
        <v>12.932024</v>
      </c>
      <c r="AW13" s="2330">
        <v>10.600440000000001</v>
      </c>
      <c r="AX13" s="2330">
        <v>15.686037000000001</v>
      </c>
      <c r="AY13" s="2330">
        <v>10.449502000000001</v>
      </c>
      <c r="AZ13" s="2330">
        <v>10.758906</v>
      </c>
      <c r="BA13" s="2331">
        <v>8.7454710000000002</v>
      </c>
      <c r="BB13" s="2331">
        <v>10.396979999999999</v>
      </c>
      <c r="BC13" s="2331">
        <v>10.275873000000001</v>
      </c>
      <c r="BD13" s="2331">
        <v>11.974304999999999</v>
      </c>
      <c r="BE13" s="2331">
        <v>9.9670489999999994</v>
      </c>
      <c r="BF13" s="2331">
        <v>7.5625400000000003</v>
      </c>
      <c r="BG13" s="2331">
        <v>11.217712000000001</v>
      </c>
      <c r="BH13" s="2331">
        <v>9.8826479999999997</v>
      </c>
      <c r="BI13" s="2331">
        <v>13.128902</v>
      </c>
      <c r="BJ13" s="2331">
        <v>16.166601</v>
      </c>
      <c r="BK13" s="2331">
        <v>14.517336999999999</v>
      </c>
      <c r="BL13" s="2331">
        <v>9.7147839999999999</v>
      </c>
      <c r="BM13" s="2331">
        <v>13.223113</v>
      </c>
      <c r="BN13" s="2331">
        <v>8.4440240000000006</v>
      </c>
      <c r="BO13" s="2331">
        <v>13.991196</v>
      </c>
      <c r="BP13" s="2331">
        <v>14.521466999999999</v>
      </c>
      <c r="BQ13" s="2331">
        <v>13.285735000000001</v>
      </c>
      <c r="BS13" s="2332"/>
      <c r="BT13" s="2333"/>
    </row>
    <row r="14" spans="1:72" ht="17.25" x14ac:dyDescent="0.3">
      <c r="A14" s="2334" t="s">
        <v>5274</v>
      </c>
      <c r="B14" s="2335" t="s">
        <v>5275</v>
      </c>
      <c r="C14" s="2336">
        <v>114.00646</v>
      </c>
      <c r="D14" s="2337">
        <v>102.64501</v>
      </c>
      <c r="E14" s="2337">
        <v>120.07414900000001</v>
      </c>
      <c r="F14" s="2337">
        <v>119.540015</v>
      </c>
      <c r="G14" s="2337">
        <v>137.718324</v>
      </c>
      <c r="H14" s="2337">
        <v>107.349521</v>
      </c>
      <c r="I14" s="2337">
        <v>101.033653</v>
      </c>
      <c r="J14" s="2337">
        <v>107.358124</v>
      </c>
      <c r="K14" s="2337">
        <v>71.182616999999993</v>
      </c>
      <c r="L14" s="2337">
        <v>63.694890999999998</v>
      </c>
      <c r="M14" s="2338">
        <v>75.605839000000003</v>
      </c>
      <c r="N14" s="2339">
        <v>74.913445999999993</v>
      </c>
      <c r="O14" s="2339">
        <v>104.84138400000001</v>
      </c>
      <c r="P14" s="2339">
        <v>83.282860999999997</v>
      </c>
      <c r="Q14" s="2339">
        <v>71.452680000000001</v>
      </c>
      <c r="R14" s="2339">
        <v>62.760581999999999</v>
      </c>
      <c r="S14" s="2340">
        <v>94.008680999999996</v>
      </c>
      <c r="T14" s="2340">
        <v>82.477615999999998</v>
      </c>
      <c r="U14" s="2341">
        <v>82.229297000000003</v>
      </c>
      <c r="V14" s="2329">
        <v>74.254378000000003</v>
      </c>
      <c r="W14" s="2329">
        <v>67.612024000000005</v>
      </c>
      <c r="X14" s="2329">
        <v>81.750320000000002</v>
      </c>
      <c r="Y14" s="2329">
        <v>85.290424000000002</v>
      </c>
      <c r="Z14" s="2329">
        <v>125.12722100000001</v>
      </c>
      <c r="AA14" s="2329">
        <v>86.259099000000006</v>
      </c>
      <c r="AB14" s="2330">
        <v>74.326280999999994</v>
      </c>
      <c r="AC14" s="2330">
        <v>63.609343000000003</v>
      </c>
      <c r="AD14" s="2330">
        <v>73.269070999999997</v>
      </c>
      <c r="AE14" s="2330">
        <v>91.847943999999998</v>
      </c>
      <c r="AF14" s="2330">
        <v>90.995521999999994</v>
      </c>
      <c r="AG14" s="2330">
        <v>85.251741999999993</v>
      </c>
      <c r="AH14" s="2330">
        <v>64.448087000000001</v>
      </c>
      <c r="AI14" s="2330">
        <v>60.231479</v>
      </c>
      <c r="AJ14" s="2330">
        <v>81.040030000000002</v>
      </c>
      <c r="AK14" s="2330">
        <v>71.392534999999995</v>
      </c>
      <c r="AL14" s="2330">
        <v>71.301535000000001</v>
      </c>
      <c r="AM14" s="2330">
        <v>98.627067999999994</v>
      </c>
      <c r="AN14" s="2330">
        <v>92.434111999999999</v>
      </c>
      <c r="AO14" s="2330">
        <v>69.461793999999998</v>
      </c>
      <c r="AP14" s="2330">
        <v>28.311513999999999</v>
      </c>
      <c r="AQ14" s="2330">
        <v>17.089189000000001</v>
      </c>
      <c r="AR14" s="2330">
        <v>47.822232999999997</v>
      </c>
      <c r="AS14" s="2330">
        <v>36.129792000000002</v>
      </c>
      <c r="AT14" s="2330">
        <v>69.069166999999993</v>
      </c>
      <c r="AU14" s="2330">
        <v>51.279412999999998</v>
      </c>
      <c r="AV14" s="2330">
        <v>38.335535</v>
      </c>
      <c r="AW14" s="2330">
        <v>37.966628999999998</v>
      </c>
      <c r="AX14" s="2330">
        <v>70.228089999999995</v>
      </c>
      <c r="AY14" s="2330">
        <v>67.172633000000005</v>
      </c>
      <c r="AZ14" s="2330">
        <v>34.487130999999998</v>
      </c>
      <c r="BA14" s="2331">
        <v>31.666359</v>
      </c>
      <c r="BB14" s="2331">
        <v>31.218091000000001</v>
      </c>
      <c r="BC14" s="2331">
        <v>33.588704999999997</v>
      </c>
      <c r="BD14" s="2331">
        <v>90.000816</v>
      </c>
      <c r="BE14" s="2331">
        <v>45.383921999999998</v>
      </c>
      <c r="BF14" s="2331">
        <v>32.290053</v>
      </c>
      <c r="BG14" s="2331">
        <v>50.084175999999999</v>
      </c>
      <c r="BH14" s="2331">
        <v>28.100016</v>
      </c>
      <c r="BI14" s="2331">
        <v>42.623699999999999</v>
      </c>
      <c r="BJ14" s="2331">
        <v>43.711995999999999</v>
      </c>
      <c r="BK14" s="2331">
        <v>27.456931999999998</v>
      </c>
      <c r="BL14" s="2331">
        <v>48.767786000000001</v>
      </c>
      <c r="BM14" s="2331">
        <v>31.489614</v>
      </c>
      <c r="BN14" s="2331">
        <v>32.264358000000001</v>
      </c>
      <c r="BO14" s="2331">
        <v>41.203229999999998</v>
      </c>
      <c r="BP14" s="2331">
        <v>47.013683999999998</v>
      </c>
      <c r="BQ14" s="2331">
        <v>27.75872</v>
      </c>
      <c r="BS14" s="2332"/>
      <c r="BT14" s="2333"/>
    </row>
    <row r="15" spans="1:72" ht="17.25" x14ac:dyDescent="0.3">
      <c r="A15" s="2334" t="s">
        <v>5276</v>
      </c>
      <c r="B15" s="2335" t="s">
        <v>3889</v>
      </c>
      <c r="C15" s="2336">
        <v>7.4431580000000004</v>
      </c>
      <c r="D15" s="2337">
        <v>3.191764</v>
      </c>
      <c r="E15" s="2337">
        <v>11.376604</v>
      </c>
      <c r="F15" s="2337">
        <v>3.6755200000000001</v>
      </c>
      <c r="G15" s="2337">
        <v>6.0751489999999997</v>
      </c>
      <c r="H15" s="2337">
        <v>7.1958409999999997</v>
      </c>
      <c r="I15" s="2337">
        <v>3.1279710000000001</v>
      </c>
      <c r="J15" s="2337">
        <v>40.134290999999997</v>
      </c>
      <c r="K15" s="2337">
        <v>6.2871199999999998</v>
      </c>
      <c r="L15" s="2337">
        <v>5.1037610000000004</v>
      </c>
      <c r="M15" s="2338">
        <v>1.591332</v>
      </c>
      <c r="N15" s="2339">
        <v>3.9038390000000001</v>
      </c>
      <c r="O15" s="2339">
        <v>0.95578700000000005</v>
      </c>
      <c r="P15" s="2339">
        <v>3.9333209999999998</v>
      </c>
      <c r="Q15" s="2339">
        <v>4.7058270000000002</v>
      </c>
      <c r="R15" s="2339">
        <v>4.3063940000000001</v>
      </c>
      <c r="S15" s="2340">
        <v>6.5781109999999998</v>
      </c>
      <c r="T15" s="2340">
        <v>2.698734</v>
      </c>
      <c r="U15" s="2341">
        <v>15.72723</v>
      </c>
      <c r="V15" s="2329">
        <v>5.7628649999999997</v>
      </c>
      <c r="W15" s="2329">
        <v>3.1107689999999999</v>
      </c>
      <c r="X15" s="2329">
        <v>4.4975189999999996</v>
      </c>
      <c r="Y15" s="2329">
        <v>3.9542950000000001</v>
      </c>
      <c r="Z15" s="2329">
        <v>3.3524280000000002</v>
      </c>
      <c r="AA15" s="2329">
        <v>2.742181</v>
      </c>
      <c r="AB15" s="2330">
        <v>3.1589100000000001</v>
      </c>
      <c r="AC15" s="2330">
        <v>3.6881569999999999</v>
      </c>
      <c r="AD15" s="2330">
        <v>5.2339779999999996</v>
      </c>
      <c r="AE15" s="2330">
        <v>7.5805990000000003</v>
      </c>
      <c r="AF15" s="2330">
        <v>9.56203</v>
      </c>
      <c r="AG15" s="2330">
        <v>6.5123879999999996</v>
      </c>
      <c r="AH15" s="2330">
        <v>3.0414300000000001</v>
      </c>
      <c r="AI15" s="2330">
        <v>3.3746149999999999</v>
      </c>
      <c r="AJ15" s="2330">
        <v>6.2735719999999997</v>
      </c>
      <c r="AK15" s="2330">
        <v>2.1273230000000001</v>
      </c>
      <c r="AL15" s="2330">
        <v>3.9048210000000001</v>
      </c>
      <c r="AM15" s="2330">
        <v>2.713454</v>
      </c>
      <c r="AN15" s="2330">
        <v>4.1512169999999999</v>
      </c>
      <c r="AO15" s="2330">
        <v>1.2201010000000001</v>
      </c>
      <c r="AP15" s="2330">
        <v>1.8744700000000001</v>
      </c>
      <c r="AQ15" s="2330">
        <v>2.0163730000000002</v>
      </c>
      <c r="AR15" s="2330">
        <v>5.5958399999999999</v>
      </c>
      <c r="AS15" s="2330">
        <v>1.4342999999999999</v>
      </c>
      <c r="AT15" s="2330">
        <v>2.742451</v>
      </c>
      <c r="AU15" s="2330">
        <v>3.3125209999999998</v>
      </c>
      <c r="AV15" s="2330">
        <v>4.3478630000000003</v>
      </c>
      <c r="AW15" s="2330">
        <v>2.8601549999999998</v>
      </c>
      <c r="AX15" s="2330">
        <v>5.0721179999999997</v>
      </c>
      <c r="AY15" s="2330">
        <v>2.4470800000000001</v>
      </c>
      <c r="AZ15" s="2330">
        <v>2.149197</v>
      </c>
      <c r="BA15" s="2331">
        <v>2.24519</v>
      </c>
      <c r="BB15" s="2331">
        <v>3.775064</v>
      </c>
      <c r="BC15" s="2331">
        <v>2.8862969999999999</v>
      </c>
      <c r="BD15" s="2331">
        <v>6.5629229999999996</v>
      </c>
      <c r="BE15" s="2331">
        <v>3.9844140000000001</v>
      </c>
      <c r="BF15" s="2331">
        <v>4.6550570000000002</v>
      </c>
      <c r="BG15" s="2331">
        <v>3.9947360000000001</v>
      </c>
      <c r="BH15" s="2331">
        <v>6.0540969999999996</v>
      </c>
      <c r="BI15" s="2331">
        <v>3.6082260000000002</v>
      </c>
      <c r="BJ15" s="2331">
        <v>8.3489129999999996</v>
      </c>
      <c r="BK15" s="2331">
        <v>2.906711</v>
      </c>
      <c r="BL15" s="2331">
        <v>6.0146550000000003</v>
      </c>
      <c r="BM15" s="2331">
        <v>5.784834</v>
      </c>
      <c r="BN15" s="2331">
        <v>4.0607800000000003</v>
      </c>
      <c r="BO15" s="2331">
        <v>6.3584889999999996</v>
      </c>
      <c r="BP15" s="2331">
        <v>5.7006589999999999</v>
      </c>
      <c r="BQ15" s="2331">
        <v>8.3644010000000009</v>
      </c>
      <c r="BS15" s="2332"/>
      <c r="BT15" s="2333"/>
    </row>
    <row r="16" spans="1:72" ht="17.25" x14ac:dyDescent="0.3">
      <c r="A16" s="2334" t="s">
        <v>5277</v>
      </c>
      <c r="B16" s="2335" t="s">
        <v>3890</v>
      </c>
      <c r="C16" s="2336">
        <v>14.810750000000001</v>
      </c>
      <c r="D16" s="2337">
        <v>18.382771999999999</v>
      </c>
      <c r="E16" s="2337">
        <v>27.526206999999999</v>
      </c>
      <c r="F16" s="2337">
        <v>20.808420999999999</v>
      </c>
      <c r="G16" s="2337">
        <v>23.058107</v>
      </c>
      <c r="H16" s="2337">
        <v>23.266812000000002</v>
      </c>
      <c r="I16" s="2337">
        <v>26.023875</v>
      </c>
      <c r="J16" s="2337">
        <v>60.637323000000002</v>
      </c>
      <c r="K16" s="2337">
        <v>20.461027000000001</v>
      </c>
      <c r="L16" s="2337">
        <v>21.849274999999999</v>
      </c>
      <c r="M16" s="2338">
        <v>16.305308</v>
      </c>
      <c r="N16" s="2339">
        <v>30.725159000000001</v>
      </c>
      <c r="O16" s="2339">
        <v>25.048484999999999</v>
      </c>
      <c r="P16" s="2339">
        <v>35.716518999999998</v>
      </c>
      <c r="Q16" s="2339">
        <v>30.985135</v>
      </c>
      <c r="R16" s="2339">
        <v>28.39002</v>
      </c>
      <c r="S16" s="2340">
        <v>23.796334999999999</v>
      </c>
      <c r="T16" s="2340">
        <v>25.293275999999999</v>
      </c>
      <c r="U16" s="2341">
        <v>26.222798999999998</v>
      </c>
      <c r="V16" s="2329">
        <v>23.557244000000001</v>
      </c>
      <c r="W16" s="2329">
        <v>21.464693</v>
      </c>
      <c r="X16" s="2329">
        <v>25.644933999999999</v>
      </c>
      <c r="Y16" s="2329">
        <v>25.04571</v>
      </c>
      <c r="Z16" s="2329">
        <v>26.928208000000001</v>
      </c>
      <c r="AA16" s="2329">
        <v>20.295801999999998</v>
      </c>
      <c r="AB16" s="2330">
        <v>26.160764</v>
      </c>
      <c r="AC16" s="2330">
        <v>25.497384</v>
      </c>
      <c r="AD16" s="2330">
        <v>30.427409999999998</v>
      </c>
      <c r="AE16" s="2330">
        <v>37.109676</v>
      </c>
      <c r="AF16" s="2330">
        <v>30.006713999999999</v>
      </c>
      <c r="AG16" s="2330">
        <v>25.902818</v>
      </c>
      <c r="AH16" s="2330">
        <v>19.768214</v>
      </c>
      <c r="AI16" s="2330">
        <v>25.938088</v>
      </c>
      <c r="AJ16" s="2330">
        <v>22.755818999999999</v>
      </c>
      <c r="AK16" s="2330">
        <v>18.760166999999999</v>
      </c>
      <c r="AL16" s="2330">
        <v>25.603705999999999</v>
      </c>
      <c r="AM16" s="2330">
        <v>18.086220999999998</v>
      </c>
      <c r="AN16" s="2330">
        <v>22.651035</v>
      </c>
      <c r="AO16" s="2330">
        <v>18.068843000000001</v>
      </c>
      <c r="AP16" s="2330">
        <v>15.038517000000001</v>
      </c>
      <c r="AQ16" s="2330">
        <v>9.1838599999999992</v>
      </c>
      <c r="AR16" s="2330">
        <v>20.804037000000001</v>
      </c>
      <c r="AS16" s="2330">
        <v>18.542815999999998</v>
      </c>
      <c r="AT16" s="2330">
        <v>17.731045000000002</v>
      </c>
      <c r="AU16" s="2330">
        <v>14.943498</v>
      </c>
      <c r="AV16" s="2330">
        <v>17.100142000000002</v>
      </c>
      <c r="AW16" s="2330">
        <v>14.013667999999999</v>
      </c>
      <c r="AX16" s="2330">
        <v>21.938268000000001</v>
      </c>
      <c r="AY16" s="2330">
        <v>18.956026000000001</v>
      </c>
      <c r="AZ16" s="2330">
        <v>19.120449000000001</v>
      </c>
      <c r="BA16" s="2331">
        <v>15.581719</v>
      </c>
      <c r="BB16" s="2331">
        <v>15.049244</v>
      </c>
      <c r="BC16" s="2331">
        <v>16.306469</v>
      </c>
      <c r="BD16" s="2331">
        <v>20.977478999999999</v>
      </c>
      <c r="BE16" s="2331">
        <v>16.761240000000001</v>
      </c>
      <c r="BF16" s="2331">
        <v>16.620161</v>
      </c>
      <c r="BG16" s="2331">
        <v>22.246791999999999</v>
      </c>
      <c r="BH16" s="2331">
        <v>22.047243000000002</v>
      </c>
      <c r="BI16" s="2331">
        <v>19.265571999999999</v>
      </c>
      <c r="BJ16" s="2331">
        <v>29.144825999999998</v>
      </c>
      <c r="BK16" s="2331">
        <v>18.562584999999999</v>
      </c>
      <c r="BL16" s="2331">
        <v>21.856363000000002</v>
      </c>
      <c r="BM16" s="2331">
        <v>19.912134000000002</v>
      </c>
      <c r="BN16" s="2331">
        <v>19.779083</v>
      </c>
      <c r="BO16" s="2331">
        <v>22.814729</v>
      </c>
      <c r="BP16" s="2331">
        <v>25.062252999999998</v>
      </c>
      <c r="BQ16" s="2331">
        <v>21.828954</v>
      </c>
      <c r="BS16" s="2332"/>
      <c r="BT16" s="2333"/>
    </row>
    <row r="17" spans="1:72" ht="17.25" x14ac:dyDescent="0.3">
      <c r="A17" s="2334" t="s">
        <v>5278</v>
      </c>
      <c r="B17" s="2335" t="s">
        <v>3891</v>
      </c>
      <c r="C17" s="2336">
        <v>11.024990000000001</v>
      </c>
      <c r="D17" s="2337">
        <v>8.6488119999999995</v>
      </c>
      <c r="E17" s="2337">
        <v>14.874256000000001</v>
      </c>
      <c r="F17" s="2337">
        <v>13.331205000000001</v>
      </c>
      <c r="G17" s="2337">
        <v>12.505409999999999</v>
      </c>
      <c r="H17" s="2337">
        <v>17.213787</v>
      </c>
      <c r="I17" s="2337">
        <v>16.039676</v>
      </c>
      <c r="J17" s="2337">
        <v>17.554079000000002</v>
      </c>
      <c r="K17" s="2337">
        <v>16.687273000000001</v>
      </c>
      <c r="L17" s="2337">
        <v>22.456793000000001</v>
      </c>
      <c r="M17" s="2338">
        <v>14.030403</v>
      </c>
      <c r="N17" s="2339">
        <v>24.607752000000001</v>
      </c>
      <c r="O17" s="2339">
        <v>16.371354</v>
      </c>
      <c r="P17" s="2339">
        <v>15.255300999999999</v>
      </c>
      <c r="Q17" s="2339">
        <v>18.054186000000001</v>
      </c>
      <c r="R17" s="2339">
        <v>16.764921000000001</v>
      </c>
      <c r="S17" s="2340">
        <v>14.947494000000001</v>
      </c>
      <c r="T17" s="2340">
        <v>16.085007000000001</v>
      </c>
      <c r="U17" s="2341">
        <v>15.173658</v>
      </c>
      <c r="V17" s="2329">
        <v>15.631684999999999</v>
      </c>
      <c r="W17" s="2329">
        <v>13.844137999999999</v>
      </c>
      <c r="X17" s="2329">
        <v>15.493772</v>
      </c>
      <c r="Y17" s="2329">
        <v>14.563727999999999</v>
      </c>
      <c r="Z17" s="2329">
        <v>23.011146</v>
      </c>
      <c r="AA17" s="2329">
        <v>15.766283</v>
      </c>
      <c r="AB17" s="2330">
        <v>14.026094000000001</v>
      </c>
      <c r="AC17" s="2330">
        <v>15.501575000000001</v>
      </c>
      <c r="AD17" s="2330">
        <v>16.247378000000001</v>
      </c>
      <c r="AE17" s="2330">
        <v>20.437121999999999</v>
      </c>
      <c r="AF17" s="2330">
        <v>16.627571</v>
      </c>
      <c r="AG17" s="2330">
        <v>17.399487000000001</v>
      </c>
      <c r="AH17" s="2330">
        <v>15.289287</v>
      </c>
      <c r="AI17" s="2330">
        <v>17.798856000000001</v>
      </c>
      <c r="AJ17" s="2330">
        <v>16.343696999999999</v>
      </c>
      <c r="AK17" s="2330">
        <v>23.86037</v>
      </c>
      <c r="AL17" s="2330">
        <v>25.139966000000001</v>
      </c>
      <c r="AM17" s="2330">
        <v>19.553968999999999</v>
      </c>
      <c r="AN17" s="2330">
        <v>18.975113</v>
      </c>
      <c r="AO17" s="2330">
        <v>18.827112</v>
      </c>
      <c r="AP17" s="2330">
        <v>9.3722670000000008</v>
      </c>
      <c r="AQ17" s="2330">
        <v>11.707286</v>
      </c>
      <c r="AR17" s="2330">
        <v>24.566661</v>
      </c>
      <c r="AS17" s="2330">
        <v>10.257107</v>
      </c>
      <c r="AT17" s="2330">
        <v>10.866294</v>
      </c>
      <c r="AU17" s="2330">
        <v>11.180914</v>
      </c>
      <c r="AV17" s="2330">
        <v>10.87777</v>
      </c>
      <c r="AW17" s="2330">
        <v>16.379650999999999</v>
      </c>
      <c r="AX17" s="2330">
        <v>14.769600000000001</v>
      </c>
      <c r="AY17" s="2330">
        <v>13.402728</v>
      </c>
      <c r="AZ17" s="2330">
        <v>13.117661</v>
      </c>
      <c r="BA17" s="2331">
        <v>13.803005000000001</v>
      </c>
      <c r="BB17" s="2331">
        <v>12.504445</v>
      </c>
      <c r="BC17" s="2331">
        <v>17.863624999999999</v>
      </c>
      <c r="BD17" s="2331">
        <v>16.113136000000001</v>
      </c>
      <c r="BE17" s="2331">
        <v>12.028689999999999</v>
      </c>
      <c r="BF17" s="2331">
        <v>13.482671</v>
      </c>
      <c r="BG17" s="2331">
        <v>11.167394</v>
      </c>
      <c r="BH17" s="2331">
        <v>12.940310999999999</v>
      </c>
      <c r="BI17" s="2331">
        <v>15.927625000000001</v>
      </c>
      <c r="BJ17" s="2331">
        <v>20.273378999999998</v>
      </c>
      <c r="BK17" s="2331">
        <v>15.652404000000001</v>
      </c>
      <c r="BL17" s="2331">
        <v>16.806367000000002</v>
      </c>
      <c r="BM17" s="2331">
        <v>15.841175</v>
      </c>
      <c r="BN17" s="2331">
        <v>15.055027000000001</v>
      </c>
      <c r="BO17" s="2331">
        <v>14.930101000000001</v>
      </c>
      <c r="BP17" s="2331">
        <v>19.138634</v>
      </c>
      <c r="BQ17" s="2331">
        <v>18.456568999999998</v>
      </c>
      <c r="BS17" s="2332"/>
      <c r="BT17" s="2333"/>
    </row>
    <row r="18" spans="1:72" ht="17.25" x14ac:dyDescent="0.3">
      <c r="A18" s="2334" t="s">
        <v>5279</v>
      </c>
      <c r="B18" s="2335" t="s">
        <v>5280</v>
      </c>
      <c r="C18" s="2336">
        <v>0.13133500000000001</v>
      </c>
      <c r="D18" s="2337">
        <v>0.168013</v>
      </c>
      <c r="E18" s="2337">
        <v>0.31973499999999999</v>
      </c>
      <c r="F18" s="2337">
        <v>0.35592800000000002</v>
      </c>
      <c r="G18" s="2337">
        <v>1.3143050000000001</v>
      </c>
      <c r="H18" s="2337">
        <v>0.22219800000000001</v>
      </c>
      <c r="I18" s="2337">
        <v>0.46631299999999998</v>
      </c>
      <c r="J18" s="2337">
        <v>0.35877100000000001</v>
      </c>
      <c r="K18" s="2337">
        <v>0.21185000000000001</v>
      </c>
      <c r="L18" s="2337">
        <v>0</v>
      </c>
      <c r="M18" s="2338">
        <v>0.41243999999999997</v>
      </c>
      <c r="N18" s="2339">
        <v>5.9538000000000001E-2</v>
      </c>
      <c r="O18" s="2339">
        <v>0.178373</v>
      </c>
      <c r="P18" s="2339">
        <v>2.0999750000000001</v>
      </c>
      <c r="Q18" s="2339">
        <v>0.373583</v>
      </c>
      <c r="R18" s="2339">
        <v>0.110983</v>
      </c>
      <c r="S18" s="2340">
        <v>2.3446760000000002</v>
      </c>
      <c r="T18" s="2340">
        <v>0.11064</v>
      </c>
      <c r="U18" s="2341">
        <v>0.46794799999999998</v>
      </c>
      <c r="V18" s="2329">
        <v>7.7188999999999994E-2</v>
      </c>
      <c r="W18" s="2329">
        <v>0.11956899999999999</v>
      </c>
      <c r="X18" s="2329">
        <v>6.6686999999999996E-2</v>
      </c>
      <c r="Y18" s="2329">
        <v>0.108735</v>
      </c>
      <c r="Z18" s="2329">
        <v>0.767733</v>
      </c>
      <c r="AA18" s="2329">
        <v>0.31524099999999999</v>
      </c>
      <c r="AB18" s="2330">
        <v>0.175986</v>
      </c>
      <c r="AC18" s="2330">
        <v>0.17774799999999999</v>
      </c>
      <c r="AD18" s="2330">
        <v>1.0558069999999999</v>
      </c>
      <c r="AE18" s="2330">
        <v>0.33707300000000001</v>
      </c>
      <c r="AF18" s="2330">
        <v>1.9436310000000001</v>
      </c>
      <c r="AG18" s="2330">
        <v>0.13586799999999999</v>
      </c>
      <c r="AH18" s="2330">
        <v>0.50755399999999995</v>
      </c>
      <c r="AI18" s="2330">
        <v>5.6032279999999997</v>
      </c>
      <c r="AJ18" s="2330">
        <v>1.1672169999999999</v>
      </c>
      <c r="AK18" s="2330">
        <v>0.211898</v>
      </c>
      <c r="AL18" s="2330">
        <v>0.40614699999999998</v>
      </c>
      <c r="AM18" s="2330">
        <v>0.203149</v>
      </c>
      <c r="AN18" s="2330">
        <v>5.2344000000000002E-2</v>
      </c>
      <c r="AO18" s="2330">
        <v>2.6908999999999999E-2</v>
      </c>
      <c r="AP18" s="2330">
        <v>9.4888E-2</v>
      </c>
      <c r="AQ18" s="2330">
        <v>0</v>
      </c>
      <c r="AR18" s="2330">
        <v>8.2988459999999993</v>
      </c>
      <c r="AS18" s="2330">
        <v>0.228377</v>
      </c>
      <c r="AT18" s="2330">
        <v>0.43878099999999998</v>
      </c>
      <c r="AU18" s="2330">
        <v>1.4211670000000001</v>
      </c>
      <c r="AV18" s="2330">
        <v>4.5479580000000004</v>
      </c>
      <c r="AW18" s="2330">
        <v>4.4353999999999998E-2</v>
      </c>
      <c r="AX18" s="2330">
        <v>0.15443000000000001</v>
      </c>
      <c r="AY18" s="2330">
        <v>5.9450000000000003E-2</v>
      </c>
      <c r="AZ18" s="2330">
        <v>0.41297499999999998</v>
      </c>
      <c r="BA18" s="2331">
        <v>0.41810999999999998</v>
      </c>
      <c r="BB18" s="2331">
        <v>0.79246300000000003</v>
      </c>
      <c r="BC18" s="2331">
        <v>0.31652799999999998</v>
      </c>
      <c r="BD18" s="2331">
        <v>1.574003</v>
      </c>
      <c r="BE18" s="2331">
        <v>0.78869</v>
      </c>
      <c r="BF18" s="2331">
        <v>1.534089</v>
      </c>
      <c r="BG18" s="2331">
        <v>0.76735200000000003</v>
      </c>
      <c r="BH18" s="2331">
        <v>0.50174700000000005</v>
      </c>
      <c r="BI18" s="2331">
        <v>0.40807500000000002</v>
      </c>
      <c r="BJ18" s="2331">
        <v>0.55924099999999999</v>
      </c>
      <c r="BK18" s="2331">
        <v>0.33626299999999998</v>
      </c>
      <c r="BL18" s="2331">
        <v>0.60155800000000004</v>
      </c>
      <c r="BM18" s="2331">
        <v>0.558616</v>
      </c>
      <c r="BN18" s="2331">
        <v>1.3050630000000001</v>
      </c>
      <c r="BO18" s="2331">
        <v>0.689384</v>
      </c>
      <c r="BP18" s="2331">
        <v>6.0433269999999997</v>
      </c>
      <c r="BQ18" s="2331">
        <v>0.75215900000000002</v>
      </c>
      <c r="BS18" s="2332"/>
      <c r="BT18" s="2333"/>
    </row>
    <row r="19" spans="1:72" ht="17.25" x14ac:dyDescent="0.3">
      <c r="A19" s="2334" t="s">
        <v>5281</v>
      </c>
      <c r="B19" s="2335" t="s">
        <v>3892</v>
      </c>
      <c r="C19" s="2336">
        <v>0.29548999999999997</v>
      </c>
      <c r="D19" s="2337">
        <v>0.3</v>
      </c>
      <c r="E19" s="2337">
        <v>0.155026</v>
      </c>
      <c r="F19" s="2337">
        <v>1.238113</v>
      </c>
      <c r="G19" s="2337">
        <v>0.67066499999999996</v>
      </c>
      <c r="H19" s="2337">
        <v>0.23518500000000001</v>
      </c>
      <c r="I19" s="2337">
        <v>0.59591000000000005</v>
      </c>
      <c r="J19" s="2337">
        <v>0.648648</v>
      </c>
      <c r="K19" s="2337">
        <v>0.67086299999999999</v>
      </c>
      <c r="L19" s="2337">
        <v>3.040759</v>
      </c>
      <c r="M19" s="2338">
        <v>0.245148</v>
      </c>
      <c r="N19" s="2339">
        <v>2.1748180000000001</v>
      </c>
      <c r="O19" s="2339">
        <v>0.45817000000000002</v>
      </c>
      <c r="P19" s="2339">
        <v>0.56177699999999997</v>
      </c>
      <c r="Q19" s="2339">
        <v>0.13452800000000001</v>
      </c>
      <c r="R19" s="2339">
        <v>0.86668900000000004</v>
      </c>
      <c r="S19" s="2340">
        <v>0.17100000000000001</v>
      </c>
      <c r="T19" s="2340">
        <v>0.20044000000000001</v>
      </c>
      <c r="U19" s="2341">
        <v>0.30657899999999999</v>
      </c>
      <c r="V19" s="2329">
        <v>1.311426</v>
      </c>
      <c r="W19" s="2329">
        <v>7.0000000000000007E-2</v>
      </c>
      <c r="X19" s="2329">
        <v>0.47996100000000003</v>
      </c>
      <c r="Y19" s="2329">
        <v>0.18365899999999999</v>
      </c>
      <c r="Z19" s="2329">
        <v>0.69404399999999999</v>
      </c>
      <c r="AA19" s="2329">
        <v>0.44184299999999999</v>
      </c>
      <c r="AB19" s="2330">
        <v>0.47869800000000001</v>
      </c>
      <c r="AC19" s="2330">
        <v>0.43472</v>
      </c>
      <c r="AD19" s="2330">
        <v>0.56399999999999995</v>
      </c>
      <c r="AE19" s="2330">
        <v>0.44455</v>
      </c>
      <c r="AF19" s="2330">
        <v>1.5333920000000001</v>
      </c>
      <c r="AG19" s="2330">
        <v>0.68051700000000004</v>
      </c>
      <c r="AH19" s="2330">
        <v>0.86719999999999997</v>
      </c>
      <c r="AI19" s="2330">
        <v>0.50900000000000001</v>
      </c>
      <c r="AJ19" s="2330">
        <v>0.68880699999999995</v>
      </c>
      <c r="AK19" s="2330">
        <v>0.43735200000000002</v>
      </c>
      <c r="AL19" s="2330">
        <v>0.70452899999999996</v>
      </c>
      <c r="AM19" s="2330">
        <v>0.96790699999999996</v>
      </c>
      <c r="AN19" s="2330">
        <v>0.37655899999999998</v>
      </c>
      <c r="AO19" s="2330">
        <v>0.222442</v>
      </c>
      <c r="AP19" s="2330">
        <v>0.17</v>
      </c>
      <c r="AQ19" s="2330">
        <v>5.2689E-2</v>
      </c>
      <c r="AR19" s="2330">
        <v>0.28026099999999998</v>
      </c>
      <c r="AS19" s="2330">
        <v>0.23119899999999999</v>
      </c>
      <c r="AT19" s="2330">
        <v>6.4274999999999999E-2</v>
      </c>
      <c r="AU19" s="2330">
        <v>0.14000199999999999</v>
      </c>
      <c r="AV19" s="2330">
        <v>0.214341</v>
      </c>
      <c r="AW19" s="2330">
        <v>0.34140300000000001</v>
      </c>
      <c r="AX19" s="2330">
        <v>0.91951400000000005</v>
      </c>
      <c r="AY19" s="2330">
        <v>0.92507099999999998</v>
      </c>
      <c r="AZ19" s="2330">
        <v>0.58064000000000004</v>
      </c>
      <c r="BA19" s="2331">
        <v>0.74710299999999996</v>
      </c>
      <c r="BB19" s="2331">
        <v>1.091488</v>
      </c>
      <c r="BC19" s="2331">
        <v>0.64621700000000004</v>
      </c>
      <c r="BD19" s="2331">
        <v>1.267323</v>
      </c>
      <c r="BE19" s="2331">
        <v>0.67508500000000005</v>
      </c>
      <c r="BF19" s="2331">
        <v>1.147248</v>
      </c>
      <c r="BG19" s="2331">
        <v>1.062845</v>
      </c>
      <c r="BH19" s="2331">
        <v>0.67497799999999997</v>
      </c>
      <c r="BI19" s="2331">
        <v>0.842943</v>
      </c>
      <c r="BJ19" s="2331">
        <v>1.4710939999999999</v>
      </c>
      <c r="BK19" s="2331">
        <v>0.97645199999999999</v>
      </c>
      <c r="BL19" s="2331">
        <v>0.74085800000000002</v>
      </c>
      <c r="BM19" s="2331">
        <v>1.5781259999999999</v>
      </c>
      <c r="BN19" s="2331">
        <v>1.556386</v>
      </c>
      <c r="BO19" s="2331">
        <v>1.4884329999999999</v>
      </c>
      <c r="BP19" s="2331">
        <v>1.394776</v>
      </c>
      <c r="BQ19" s="2331">
        <v>2.1385230000000002</v>
      </c>
      <c r="BS19" s="2332"/>
      <c r="BT19" s="2333"/>
    </row>
    <row r="20" spans="1:72" ht="17.25" x14ac:dyDescent="0.3">
      <c r="A20" s="2334" t="s">
        <v>5282</v>
      </c>
      <c r="B20" s="2335" t="s">
        <v>3893</v>
      </c>
      <c r="C20" s="2336">
        <v>0.32373099999999999</v>
      </c>
      <c r="D20" s="2337">
        <v>0.44500800000000001</v>
      </c>
      <c r="E20" s="2337">
        <v>3.3009179999999998</v>
      </c>
      <c r="F20" s="2337">
        <v>0.34762199999999999</v>
      </c>
      <c r="G20" s="2337">
        <v>6.607138</v>
      </c>
      <c r="H20" s="2337">
        <v>6.5507960000000001</v>
      </c>
      <c r="I20" s="2337">
        <v>2.5683639999999999</v>
      </c>
      <c r="J20" s="2337">
        <v>8.6718930000000007</v>
      </c>
      <c r="K20" s="2337">
        <v>8.4451579999999993</v>
      </c>
      <c r="L20" s="2337">
        <v>13.800784</v>
      </c>
      <c r="M20" s="2338">
        <v>9.3935549999999992</v>
      </c>
      <c r="N20" s="2339">
        <v>0.59122399999999997</v>
      </c>
      <c r="O20" s="2339">
        <v>7.6922540000000001</v>
      </c>
      <c r="P20" s="2339">
        <v>1.6502730000000001</v>
      </c>
      <c r="Q20" s="2339">
        <v>0.32571699999999998</v>
      </c>
      <c r="R20" s="2339">
        <v>0.55090399999999995</v>
      </c>
      <c r="S20" s="2340">
        <v>0.617093</v>
      </c>
      <c r="T20" s="2340">
        <v>1.0975440000000001</v>
      </c>
      <c r="U20" s="2341">
        <v>0.38788699999999998</v>
      </c>
      <c r="V20" s="2329">
        <v>0.96395799999999998</v>
      </c>
      <c r="W20" s="2329">
        <v>0.50281699999999996</v>
      </c>
      <c r="X20" s="2329">
        <v>0.86569600000000002</v>
      </c>
      <c r="Y20" s="2329">
        <v>0.54166199999999998</v>
      </c>
      <c r="Z20" s="2329">
        <v>1.523263</v>
      </c>
      <c r="AA20" s="2329">
        <v>0.67796599999999996</v>
      </c>
      <c r="AB20" s="2330">
        <v>0.91152500000000003</v>
      </c>
      <c r="AC20" s="2330">
        <v>0.74520699999999995</v>
      </c>
      <c r="AD20" s="2330">
        <v>0.69394900000000004</v>
      </c>
      <c r="AE20" s="2330">
        <v>0.75905</v>
      </c>
      <c r="AF20" s="2330">
        <v>0.97522200000000003</v>
      </c>
      <c r="AG20" s="2330">
        <v>0.45269799999999999</v>
      </c>
      <c r="AH20" s="2330">
        <v>0.826623</v>
      </c>
      <c r="AI20" s="2330">
        <v>0.63345899999999999</v>
      </c>
      <c r="AJ20" s="2330">
        <v>0.57716800000000001</v>
      </c>
      <c r="AK20" s="2330">
        <v>1.8774900000000001</v>
      </c>
      <c r="AL20" s="2330">
        <v>3.7401110000000002</v>
      </c>
      <c r="AM20" s="2330">
        <v>0.77644299999999999</v>
      </c>
      <c r="AN20" s="2330">
        <v>0.82890299999999995</v>
      </c>
      <c r="AO20" s="2330">
        <v>4.6523770000000004</v>
      </c>
      <c r="AP20" s="2330">
        <v>0.196411</v>
      </c>
      <c r="AQ20" s="2330">
        <v>0.47903299999999999</v>
      </c>
      <c r="AR20" s="2330">
        <v>0.73827200000000004</v>
      </c>
      <c r="AS20" s="2330">
        <v>0.57867999999999997</v>
      </c>
      <c r="AT20" s="2330">
        <v>0.98813300000000004</v>
      </c>
      <c r="AU20" s="2330">
        <v>3.170064</v>
      </c>
      <c r="AV20" s="2330">
        <v>1.111944</v>
      </c>
      <c r="AW20" s="2330">
        <v>0.54341600000000001</v>
      </c>
      <c r="AX20" s="2330">
        <v>1.2802709999999999</v>
      </c>
      <c r="AY20" s="2330">
        <v>0.54615100000000005</v>
      </c>
      <c r="AZ20" s="2330">
        <v>1.1154580000000001</v>
      </c>
      <c r="BA20" s="2331">
        <v>0.52458300000000002</v>
      </c>
      <c r="BB20" s="2331">
        <v>1.1487210000000001</v>
      </c>
      <c r="BC20" s="2331">
        <v>0.18318899999999999</v>
      </c>
      <c r="BD20" s="2331">
        <v>0.32113900000000001</v>
      </c>
      <c r="BE20" s="2331">
        <v>0.26834999999999998</v>
      </c>
      <c r="BF20" s="2331">
        <v>1.093019</v>
      </c>
      <c r="BG20" s="2331">
        <v>0.58559099999999997</v>
      </c>
      <c r="BH20" s="2331">
        <v>1.585931</v>
      </c>
      <c r="BI20" s="2331">
        <v>0.61086799999999997</v>
      </c>
      <c r="BJ20" s="2331">
        <v>2.112841</v>
      </c>
      <c r="BK20" s="2331">
        <v>0.50863400000000003</v>
      </c>
      <c r="BL20" s="2331">
        <v>1.331688</v>
      </c>
      <c r="BM20" s="2331">
        <v>1.2562199999999999</v>
      </c>
      <c r="BN20" s="2331">
        <v>1.889338</v>
      </c>
      <c r="BO20" s="2331">
        <v>0.73333499999999996</v>
      </c>
      <c r="BP20" s="2331">
        <v>0.64928600000000003</v>
      </c>
      <c r="BQ20" s="2331">
        <v>1.112989</v>
      </c>
      <c r="BS20" s="2332"/>
      <c r="BT20" s="2333"/>
    </row>
    <row r="21" spans="1:72" ht="17.25" x14ac:dyDescent="0.3">
      <c r="A21" s="2334" t="s">
        <v>5283</v>
      </c>
      <c r="B21" s="2335" t="s">
        <v>3894</v>
      </c>
      <c r="C21" s="2336">
        <v>1.403078</v>
      </c>
      <c r="D21" s="2337">
        <v>1.712745</v>
      </c>
      <c r="E21" s="2337">
        <v>1.192982</v>
      </c>
      <c r="F21" s="2337">
        <v>2.1298910000000002</v>
      </c>
      <c r="G21" s="2337">
        <v>1.2749630000000001</v>
      </c>
      <c r="H21" s="2337">
        <v>1.149967</v>
      </c>
      <c r="I21" s="2337">
        <v>7.7453380000000003</v>
      </c>
      <c r="J21" s="2337">
        <v>0.88043000000000005</v>
      </c>
      <c r="K21" s="2337">
        <v>1.587286</v>
      </c>
      <c r="L21" s="2337">
        <v>2.6986669999999999</v>
      </c>
      <c r="M21" s="2338">
        <v>1.5468</v>
      </c>
      <c r="N21" s="2339">
        <v>2.844706</v>
      </c>
      <c r="O21" s="2339">
        <v>1.518203</v>
      </c>
      <c r="P21" s="2339">
        <v>1.772203</v>
      </c>
      <c r="Q21" s="2339">
        <v>3.2571919999999999</v>
      </c>
      <c r="R21" s="2339">
        <v>1.7995239999999999</v>
      </c>
      <c r="S21" s="2340">
        <v>1.6965220000000001</v>
      </c>
      <c r="T21" s="2340">
        <v>1.988769</v>
      </c>
      <c r="U21" s="2341">
        <v>1.3241989999999999</v>
      </c>
      <c r="V21" s="2329">
        <v>1.3989119999999999</v>
      </c>
      <c r="W21" s="2329">
        <v>1.0144150000000001</v>
      </c>
      <c r="X21" s="2329">
        <v>1.216553</v>
      </c>
      <c r="Y21" s="2329">
        <v>2.334676</v>
      </c>
      <c r="Z21" s="2329">
        <v>2.591167</v>
      </c>
      <c r="AA21" s="2329">
        <v>3.1185179999999999</v>
      </c>
      <c r="AB21" s="2330">
        <v>2.0060850000000001</v>
      </c>
      <c r="AC21" s="2330">
        <v>1.2579340000000001</v>
      </c>
      <c r="AD21" s="2330">
        <v>2.0331739999999998</v>
      </c>
      <c r="AE21" s="2330">
        <v>2.8504360000000002</v>
      </c>
      <c r="AF21" s="2330">
        <v>0.89180700000000002</v>
      </c>
      <c r="AG21" s="2330">
        <v>1.396973</v>
      </c>
      <c r="AH21" s="2330">
        <v>1.4104289999999999</v>
      </c>
      <c r="AI21" s="2330">
        <v>1.4469909999999999</v>
      </c>
      <c r="AJ21" s="2330">
        <v>2.22858</v>
      </c>
      <c r="AK21" s="2330">
        <v>1.356376</v>
      </c>
      <c r="AL21" s="2330">
        <v>2.3900990000000002</v>
      </c>
      <c r="AM21" s="2330">
        <v>1.6974039999999999</v>
      </c>
      <c r="AN21" s="2330">
        <v>3.230499</v>
      </c>
      <c r="AO21" s="2330">
        <v>1.6928399999999999</v>
      </c>
      <c r="AP21" s="2330">
        <v>0.114124</v>
      </c>
      <c r="AQ21" s="2330">
        <v>1.3848670000000001</v>
      </c>
      <c r="AR21" s="2330">
        <v>1.533641</v>
      </c>
      <c r="AS21" s="2330">
        <v>1.4694449999999999</v>
      </c>
      <c r="AT21" s="2330">
        <v>1.5520910000000001</v>
      </c>
      <c r="AU21" s="2330">
        <v>1.910274</v>
      </c>
      <c r="AV21" s="2330">
        <v>0.74499400000000005</v>
      </c>
      <c r="AW21" s="2330">
        <v>0.34408300000000003</v>
      </c>
      <c r="AX21" s="2330">
        <v>0.55416299999999996</v>
      </c>
      <c r="AY21" s="2330">
        <v>0.51000800000000002</v>
      </c>
      <c r="AZ21" s="2330">
        <v>1.299693</v>
      </c>
      <c r="BA21" s="2331">
        <v>0.88902000000000003</v>
      </c>
      <c r="BB21" s="2331">
        <v>0.33468199999999998</v>
      </c>
      <c r="BC21" s="2331">
        <v>0.17155999999999999</v>
      </c>
      <c r="BD21" s="2331">
        <v>0.58454799999999996</v>
      </c>
      <c r="BE21" s="2331">
        <v>1.0573030000000001</v>
      </c>
      <c r="BF21" s="2331">
        <v>0.18856300000000001</v>
      </c>
      <c r="BG21" s="2331">
        <v>0.24726500000000001</v>
      </c>
      <c r="BH21" s="2331">
        <v>0.27439599999999997</v>
      </c>
      <c r="BI21" s="2331">
        <v>0.55913100000000004</v>
      </c>
      <c r="BJ21" s="2331">
        <v>1.4610000000000001</v>
      </c>
      <c r="BK21" s="2331">
        <v>0.92747599999999997</v>
      </c>
      <c r="BL21" s="2331">
        <v>0.42389300000000002</v>
      </c>
      <c r="BM21" s="2331">
        <v>1.5395099999999999</v>
      </c>
      <c r="BN21" s="2331">
        <v>1.0923529999999999</v>
      </c>
      <c r="BO21" s="2331">
        <v>1.0581659999999999</v>
      </c>
      <c r="BP21" s="2331">
        <v>1.4037850000000001</v>
      </c>
      <c r="BQ21" s="2331">
        <v>1.515191</v>
      </c>
      <c r="BS21" s="2332"/>
      <c r="BT21" s="2333"/>
    </row>
    <row r="22" spans="1:72" ht="17.25" x14ac:dyDescent="0.3">
      <c r="A22" s="2334" t="s">
        <v>5284</v>
      </c>
      <c r="B22" s="2335" t="s">
        <v>3895</v>
      </c>
      <c r="C22" s="2336">
        <v>27.185331000000005</v>
      </c>
      <c r="D22" s="2345">
        <v>22.028818999999999</v>
      </c>
      <c r="E22" s="2345">
        <v>35.07018399999999</v>
      </c>
      <c r="F22" s="2345">
        <v>32.027396999999993</v>
      </c>
      <c r="G22" s="2345">
        <v>30.346934000000005</v>
      </c>
      <c r="H22" s="2345">
        <v>24.153430999999998</v>
      </c>
      <c r="I22" s="2337">
        <v>25.901853000000003</v>
      </c>
      <c r="J22" s="2337">
        <v>21.44654899999999</v>
      </c>
      <c r="K22" s="2337">
        <v>28.356650999999999</v>
      </c>
      <c r="L22" s="2337">
        <v>27.470339999999993</v>
      </c>
      <c r="M22" s="2338">
        <v>29.579845000000006</v>
      </c>
      <c r="N22" s="2339">
        <v>30.906048000000013</v>
      </c>
      <c r="O22" s="2339">
        <v>8.2486209999999858</v>
      </c>
      <c r="P22" s="2339">
        <v>25.532362000000035</v>
      </c>
      <c r="Q22" s="2339">
        <v>21.321840000000009</v>
      </c>
      <c r="R22" s="2339">
        <v>22.373751999999968</v>
      </c>
      <c r="S22" s="2340">
        <v>19.666868999999963</v>
      </c>
      <c r="T22" s="2340">
        <v>19.15944300000001</v>
      </c>
      <c r="U22" s="2341">
        <v>21.695601</v>
      </c>
      <c r="V22" s="2329">
        <v>15.126203</v>
      </c>
      <c r="W22" s="2329">
        <v>15.356263999999999</v>
      </c>
      <c r="X22" s="2329">
        <v>16.273731000000002</v>
      </c>
      <c r="Y22" s="2329">
        <v>16.277384999999999</v>
      </c>
      <c r="Z22" s="2329">
        <v>31.982485</v>
      </c>
      <c r="AA22" s="2329">
        <v>14.125909</v>
      </c>
      <c r="AB22" s="2330">
        <v>19.958051000000001</v>
      </c>
      <c r="AC22" s="2330">
        <v>17.193593</v>
      </c>
      <c r="AD22" s="2330">
        <v>18.078799</v>
      </c>
      <c r="AE22" s="2330">
        <v>18.100528000000001</v>
      </c>
      <c r="AF22" s="2330">
        <v>18.52074</v>
      </c>
      <c r="AG22" s="2330">
        <v>16.544312999999999</v>
      </c>
      <c r="AH22" s="2330">
        <v>23.348794999999999</v>
      </c>
      <c r="AI22" s="2330">
        <v>12.115086000000019</v>
      </c>
      <c r="AJ22" s="2330">
        <v>14.119937</v>
      </c>
      <c r="AK22" s="2330">
        <v>14.200590999999999</v>
      </c>
      <c r="AL22" s="2330">
        <v>20.994408</v>
      </c>
      <c r="AM22" s="2330">
        <v>16.330876</v>
      </c>
      <c r="AN22" s="2330">
        <v>17.237390999999999</v>
      </c>
      <c r="AO22" s="2330">
        <v>12.628064999999999</v>
      </c>
      <c r="AP22" s="2330">
        <v>9.2578300000000002</v>
      </c>
      <c r="AQ22" s="2330">
        <v>9.2737420000000004</v>
      </c>
      <c r="AR22" s="2330">
        <v>14.250151000000001</v>
      </c>
      <c r="AS22" s="2330">
        <v>15.441103</v>
      </c>
      <c r="AT22" s="2330">
        <v>10.358651999999999</v>
      </c>
      <c r="AU22" s="2330">
        <v>11.273531999999999</v>
      </c>
      <c r="AV22" s="2330">
        <v>9.6698950000000004</v>
      </c>
      <c r="AW22" s="2330">
        <v>6.7377380000000002</v>
      </c>
      <c r="AX22" s="2330">
        <v>12.577280999999999</v>
      </c>
      <c r="AY22" s="2330">
        <v>5.5758080000000003</v>
      </c>
      <c r="AZ22" s="2330">
        <v>3.108136</v>
      </c>
      <c r="BA22" s="2331">
        <v>2.2978429999999999</v>
      </c>
      <c r="BB22" s="2331">
        <v>1.90082</v>
      </c>
      <c r="BC22" s="2331">
        <v>0.98790100000000003</v>
      </c>
      <c r="BD22" s="2331">
        <v>1.024753</v>
      </c>
      <c r="BE22" s="2331">
        <v>1.1486879999999999</v>
      </c>
      <c r="BF22" s="2331">
        <v>0.90654999999999997</v>
      </c>
      <c r="BG22" s="2331">
        <v>1.9530559999999999</v>
      </c>
      <c r="BH22" s="2331">
        <v>0.455017663342978</v>
      </c>
      <c r="BI22" s="2331">
        <v>0.93701999999999996</v>
      </c>
      <c r="BJ22" s="2331">
        <v>1.3965799999999999</v>
      </c>
      <c r="BK22" s="2331">
        <v>1.7640389999999999</v>
      </c>
      <c r="BL22" s="2331">
        <v>1.351855</v>
      </c>
      <c r="BM22" s="2331">
        <v>0.69685699999999995</v>
      </c>
      <c r="BN22" s="2331">
        <v>1.2336780000000001</v>
      </c>
      <c r="BO22" s="2331">
        <v>0.69095600000000001</v>
      </c>
      <c r="BP22" s="2331">
        <v>0.98805500000000002</v>
      </c>
      <c r="BQ22" s="2331">
        <v>0.75244</v>
      </c>
      <c r="BS22" s="2332"/>
      <c r="BT22" s="2333"/>
    </row>
    <row r="23" spans="1:72" ht="33" x14ac:dyDescent="0.3">
      <c r="A23" s="2342" t="s">
        <v>5285</v>
      </c>
      <c r="B23" s="2335" t="s">
        <v>5286</v>
      </c>
      <c r="C23" s="2336">
        <v>0</v>
      </c>
      <c r="D23" s="2337">
        <v>0</v>
      </c>
      <c r="E23" s="2337">
        <v>0</v>
      </c>
      <c r="F23" s="2337">
        <v>0</v>
      </c>
      <c r="G23" s="2337">
        <v>0</v>
      </c>
      <c r="H23" s="2337">
        <v>0</v>
      </c>
      <c r="I23" s="2337">
        <v>0</v>
      </c>
      <c r="J23" s="2337">
        <v>0</v>
      </c>
      <c r="K23" s="2337">
        <v>0</v>
      </c>
      <c r="L23" s="2337">
        <v>0</v>
      </c>
      <c r="M23" s="2338">
        <v>0</v>
      </c>
      <c r="N23" s="2339">
        <v>0</v>
      </c>
      <c r="O23" s="2339">
        <v>0</v>
      </c>
      <c r="P23" s="2339">
        <v>0</v>
      </c>
      <c r="Q23" s="2339">
        <v>0</v>
      </c>
      <c r="R23" s="2339">
        <v>0</v>
      </c>
      <c r="S23" s="2340">
        <v>0</v>
      </c>
      <c r="T23" s="2340">
        <v>0</v>
      </c>
      <c r="U23" s="2341">
        <v>0</v>
      </c>
      <c r="V23" s="2329">
        <v>0</v>
      </c>
      <c r="W23" s="2329">
        <v>0</v>
      </c>
      <c r="X23" s="2329">
        <v>0</v>
      </c>
      <c r="Y23" s="2329">
        <v>0</v>
      </c>
      <c r="Z23" s="2329">
        <v>0</v>
      </c>
      <c r="AA23" s="2329">
        <v>2.9454999999999999E-2</v>
      </c>
      <c r="AB23" s="2330">
        <v>2.5000000000000001E-2</v>
      </c>
      <c r="AC23" s="2330">
        <v>0</v>
      </c>
      <c r="AD23" s="2330">
        <v>0</v>
      </c>
      <c r="AE23" s="2330">
        <v>0</v>
      </c>
      <c r="AF23" s="2330">
        <v>0</v>
      </c>
      <c r="AG23" s="2330">
        <v>0</v>
      </c>
      <c r="AH23" s="2330">
        <v>0</v>
      </c>
      <c r="AI23" s="2330">
        <v>0</v>
      </c>
      <c r="AJ23" s="2330">
        <v>0</v>
      </c>
      <c r="AK23" s="2330">
        <v>0</v>
      </c>
      <c r="AL23" s="2330">
        <v>0</v>
      </c>
      <c r="AM23" s="2330">
        <v>0</v>
      </c>
      <c r="AN23" s="2330">
        <v>0</v>
      </c>
      <c r="AO23" s="2330">
        <v>0</v>
      </c>
      <c r="AP23" s="2330">
        <v>0</v>
      </c>
      <c r="AQ23" s="2330">
        <v>0</v>
      </c>
      <c r="AR23" s="2330">
        <v>0</v>
      </c>
      <c r="AS23" s="2330">
        <v>0</v>
      </c>
      <c r="AT23" s="2330">
        <v>0</v>
      </c>
      <c r="AU23" s="2330">
        <v>0</v>
      </c>
      <c r="AV23" s="2330">
        <v>0</v>
      </c>
      <c r="AW23" s="2330">
        <v>0</v>
      </c>
      <c r="AX23" s="2330">
        <v>0</v>
      </c>
      <c r="AY23" s="2330">
        <v>0</v>
      </c>
      <c r="AZ23" s="2330">
        <v>0</v>
      </c>
      <c r="BA23" s="2330">
        <v>0</v>
      </c>
      <c r="BB23" s="2330">
        <v>0</v>
      </c>
      <c r="BC23" s="2331">
        <v>0</v>
      </c>
      <c r="BD23" s="2331">
        <v>0</v>
      </c>
      <c r="BE23" s="2331">
        <v>0</v>
      </c>
      <c r="BF23" s="2331">
        <v>0</v>
      </c>
      <c r="BG23" s="2331">
        <v>0</v>
      </c>
      <c r="BH23" s="2331">
        <v>0</v>
      </c>
      <c r="BI23" s="2331">
        <v>0</v>
      </c>
      <c r="BJ23" s="2331">
        <v>0</v>
      </c>
      <c r="BK23" s="2331">
        <v>0</v>
      </c>
      <c r="BL23" s="2331">
        <v>0</v>
      </c>
      <c r="BM23" s="2331">
        <v>0</v>
      </c>
      <c r="BN23" s="2331">
        <v>0</v>
      </c>
      <c r="BO23" s="2331">
        <v>0</v>
      </c>
      <c r="BP23" s="2331">
        <v>0</v>
      </c>
      <c r="BQ23" s="2331">
        <v>0</v>
      </c>
      <c r="BS23" s="2332"/>
      <c r="BT23" s="2333"/>
    </row>
    <row r="24" spans="1:72" ht="17.25" x14ac:dyDescent="0.3">
      <c r="A24" s="2334" t="s">
        <v>5287</v>
      </c>
      <c r="B24" s="2335" t="s">
        <v>5288</v>
      </c>
      <c r="C24" s="2336">
        <v>0.121946</v>
      </c>
      <c r="D24" s="2337">
        <v>0.39519700000000002</v>
      </c>
      <c r="E24" s="2337">
        <v>0.114692</v>
      </c>
      <c r="F24" s="2337">
        <v>0.16900299999999999</v>
      </c>
      <c r="G24" s="2337">
        <v>0.111</v>
      </c>
      <c r="H24" s="2337">
        <v>0.48355100000000001</v>
      </c>
      <c r="I24" s="2337">
        <v>0.17533899999999999</v>
      </c>
      <c r="J24" s="2337">
        <v>0.56850000000000001</v>
      </c>
      <c r="K24" s="2337">
        <v>2.1486000000000002E-2</v>
      </c>
      <c r="L24" s="2337">
        <v>0.12</v>
      </c>
      <c r="M24" s="2338">
        <v>9.1999999999999998E-2</v>
      </c>
      <c r="N24" s="2339">
        <v>0.124974</v>
      </c>
      <c r="O24" s="2339">
        <v>0.32700000000000001</v>
      </c>
      <c r="P24" s="2339">
        <v>0.24496499999999999</v>
      </c>
      <c r="Q24" s="2339">
        <v>0.191553</v>
      </c>
      <c r="R24" s="2339">
        <v>0.22187100000000001</v>
      </c>
      <c r="S24" s="2340">
        <v>0</v>
      </c>
      <c r="T24" s="2340">
        <v>0.19980000000000001</v>
      </c>
      <c r="U24" s="2341">
        <v>0.22989999999999999</v>
      </c>
      <c r="V24" s="2329">
        <v>0.299985</v>
      </c>
      <c r="W24" s="2329">
        <v>0.32097300000000001</v>
      </c>
      <c r="X24" s="2329">
        <v>0.53400000000000003</v>
      </c>
      <c r="Y24" s="2329">
        <v>0.38319999999999999</v>
      </c>
      <c r="Z24" s="2329">
        <v>0.43</v>
      </c>
      <c r="AA24" s="2329">
        <v>0.28999999999999998</v>
      </c>
      <c r="AB24" s="2330">
        <v>0.30060100000000001</v>
      </c>
      <c r="AC24" s="2330">
        <v>0</v>
      </c>
      <c r="AD24" s="2330">
        <v>0.34499999999999997</v>
      </c>
      <c r="AE24" s="2330">
        <v>0.12997400000000001</v>
      </c>
      <c r="AF24" s="2330">
        <v>0.44098100000000001</v>
      </c>
      <c r="AG24" s="2330">
        <v>0.51882499999999998</v>
      </c>
      <c r="AH24" s="2330">
        <v>0.66942100000000004</v>
      </c>
      <c r="AI24" s="2330">
        <v>7.8486E-2</v>
      </c>
      <c r="AJ24" s="2330">
        <v>0.226687</v>
      </c>
      <c r="AK24" s="2330">
        <v>0.29913000000000001</v>
      </c>
      <c r="AL24" s="2330">
        <v>0.18260100000000001</v>
      </c>
      <c r="AM24" s="2330">
        <v>0.42660900000000002</v>
      </c>
      <c r="AN24" s="2330">
        <v>0.19683200000000001</v>
      </c>
      <c r="AO24" s="2330">
        <v>0.222</v>
      </c>
      <c r="AP24" s="2330">
        <v>0</v>
      </c>
      <c r="AQ24" s="2330">
        <v>0.104</v>
      </c>
      <c r="AR24" s="2330">
        <v>0.22123799999999999</v>
      </c>
      <c r="AS24" s="2330">
        <v>0.13247800000000001</v>
      </c>
      <c r="AT24" s="2330">
        <v>0.33807500000000001</v>
      </c>
      <c r="AU24" s="2330">
        <v>0.17499999999999999</v>
      </c>
      <c r="AV24" s="2330">
        <v>0.14599999999999999</v>
      </c>
      <c r="AW24" s="2330">
        <v>0.40186899999999998</v>
      </c>
      <c r="AX24" s="2330">
        <v>0.22181699999999999</v>
      </c>
      <c r="AY24" s="2330">
        <v>9.7000000000000003E-2</v>
      </c>
      <c r="AZ24" s="2330">
        <v>0.31061</v>
      </c>
      <c r="BA24" s="2331">
        <v>0.16191900000000001</v>
      </c>
      <c r="BB24" s="2331">
        <v>0.08</v>
      </c>
      <c r="BC24" s="2331">
        <v>0.13900000000000001</v>
      </c>
      <c r="BD24" s="2331">
        <v>0.19670000000000001</v>
      </c>
      <c r="BE24" s="2331">
        <v>0.08</v>
      </c>
      <c r="BF24" s="2331">
        <v>9.5000000000000001E-2</v>
      </c>
      <c r="BG24" s="2331">
        <v>0.18446299999999999</v>
      </c>
      <c r="BH24" s="2331">
        <v>0.16200000000000001</v>
      </c>
      <c r="BI24" s="2331">
        <v>0.17369999999999999</v>
      </c>
      <c r="BJ24" s="2331">
        <v>0.21379899999999999</v>
      </c>
      <c r="BK24" s="2331">
        <v>7.3308999999999999E-2</v>
      </c>
      <c r="BL24" s="2331">
        <v>0.25171399999999999</v>
      </c>
      <c r="BM24" s="2331">
        <v>2.7297999999999999E-2</v>
      </c>
      <c r="BN24" s="2331">
        <v>0.22215099999999999</v>
      </c>
      <c r="BO24" s="2331">
        <v>0.106404</v>
      </c>
      <c r="BP24" s="2331">
        <v>0.16</v>
      </c>
      <c r="BQ24" s="2331">
        <v>8.6263999999999993E-2</v>
      </c>
      <c r="BS24" s="2332"/>
      <c r="BT24" s="2333"/>
    </row>
    <row r="25" spans="1:72" ht="18" thickBot="1" x14ac:dyDescent="0.35">
      <c r="A25" s="2346"/>
      <c r="B25" s="2347" t="s">
        <v>5289</v>
      </c>
      <c r="C25" s="2348">
        <v>25.737110000000001</v>
      </c>
      <c r="D25" s="2349">
        <v>22.018177000000001</v>
      </c>
      <c r="E25" s="2349">
        <v>35.687283000000001</v>
      </c>
      <c r="F25" s="2349">
        <v>21.702106000000001</v>
      </c>
      <c r="G25" s="2349">
        <v>37.305055000000003</v>
      </c>
      <c r="H25" s="2349">
        <v>31.659293000000002</v>
      </c>
      <c r="I25" s="2349">
        <v>33.026600000000002</v>
      </c>
      <c r="J25" s="2349">
        <v>29.708821</v>
      </c>
      <c r="K25" s="2349">
        <v>43.738652999999999</v>
      </c>
      <c r="L25" s="2349">
        <v>36.712114999999997</v>
      </c>
      <c r="M25" s="2350">
        <v>30.637415000000001</v>
      </c>
      <c r="N25" s="2351">
        <v>31.055990000000001</v>
      </c>
      <c r="O25" s="2351">
        <v>36.385924000000003</v>
      </c>
      <c r="P25" s="2351">
        <v>35.06711</v>
      </c>
      <c r="Q25" s="2351">
        <v>40.885973999999997</v>
      </c>
      <c r="R25" s="2351">
        <v>49.470982999999997</v>
      </c>
      <c r="S25" s="2352">
        <v>28.184138999999998</v>
      </c>
      <c r="T25" s="2352">
        <v>31.81381</v>
      </c>
      <c r="U25" s="2353">
        <v>18.174779999999998</v>
      </c>
      <c r="V25" s="2354">
        <v>31.765108999999999</v>
      </c>
      <c r="W25" s="2354">
        <v>29.850967000000001</v>
      </c>
      <c r="X25" s="2354">
        <v>29.128205999999999</v>
      </c>
      <c r="Y25" s="2354">
        <v>40.314165000000003</v>
      </c>
      <c r="Z25" s="2354">
        <v>26.839988000000002</v>
      </c>
      <c r="AA25" s="2354">
        <v>26.919129999999999</v>
      </c>
      <c r="AB25" s="2355">
        <v>31.039451</v>
      </c>
      <c r="AC25" s="2355">
        <v>46.404277</v>
      </c>
      <c r="AD25" s="2355">
        <v>47.419716000000001</v>
      </c>
      <c r="AE25" s="2355">
        <v>64.725669999999994</v>
      </c>
      <c r="AF25" s="2355">
        <v>38.270862999999999</v>
      </c>
      <c r="AG25" s="2355">
        <v>36.993046999999997</v>
      </c>
      <c r="AH25" s="2355">
        <v>29.992884</v>
      </c>
      <c r="AI25" s="2355">
        <v>33.049315</v>
      </c>
      <c r="AJ25" s="2355">
        <v>53.468066999999998</v>
      </c>
      <c r="AK25" s="2355">
        <v>35.137366</v>
      </c>
      <c r="AL25" s="2355">
        <v>42.652462999999997</v>
      </c>
      <c r="AM25" s="2355">
        <v>50.251697999999998</v>
      </c>
      <c r="AN25" s="2355">
        <v>36.801167</v>
      </c>
      <c r="AO25" s="2355">
        <v>32.579033000000003</v>
      </c>
      <c r="AP25" s="2355">
        <v>13.407575</v>
      </c>
      <c r="AQ25" s="2355">
        <v>13.947247000000001</v>
      </c>
      <c r="AR25" s="2355">
        <v>27.037309</v>
      </c>
      <c r="AS25" s="2355">
        <v>21.03436</v>
      </c>
      <c r="AT25" s="2355">
        <v>18.686419999999998</v>
      </c>
      <c r="AU25" s="2355">
        <v>17.373142999999999</v>
      </c>
      <c r="AV25" s="2355">
        <v>26.734531</v>
      </c>
      <c r="AW25" s="2355">
        <v>34.279448000000002</v>
      </c>
      <c r="AX25" s="2355">
        <v>35.957728000000003</v>
      </c>
      <c r="AY25" s="2355">
        <v>21.893906000000001</v>
      </c>
      <c r="AZ25" s="2355">
        <v>27.912963000000001</v>
      </c>
      <c r="BA25" s="2356">
        <v>19.263836000000001</v>
      </c>
      <c r="BB25" s="2356">
        <v>18.2925</v>
      </c>
      <c r="BC25" s="2356">
        <v>30.327954999999999</v>
      </c>
      <c r="BD25" s="2356">
        <v>29.553436999999999</v>
      </c>
      <c r="BE25" s="2356">
        <v>27.353370999999999</v>
      </c>
      <c r="BF25" s="2356">
        <v>22.596567</v>
      </c>
      <c r="BG25" s="2356">
        <v>24.695957</v>
      </c>
      <c r="BH25" s="2356">
        <v>30.611471000000002</v>
      </c>
      <c r="BI25" s="2356">
        <v>24.861750000000001</v>
      </c>
      <c r="BJ25" s="2356">
        <v>27.885362000000001</v>
      </c>
      <c r="BK25" s="2356">
        <v>24.965751999999998</v>
      </c>
      <c r="BL25" s="2356">
        <v>17.305921000000001</v>
      </c>
      <c r="BM25" s="2356">
        <v>34.419795999999998</v>
      </c>
      <c r="BN25" s="2356">
        <v>27.614204999999998</v>
      </c>
      <c r="BO25" s="2356">
        <v>21.195450000000001</v>
      </c>
      <c r="BP25" s="2356">
        <v>25.928346000000001</v>
      </c>
      <c r="BQ25" s="2356">
        <v>21.469916999999999</v>
      </c>
      <c r="BS25" s="2332"/>
      <c r="BT25" s="2333"/>
    </row>
    <row r="26" spans="1:72" ht="18" thickBot="1" x14ac:dyDescent="0.35">
      <c r="A26" s="2357"/>
      <c r="B26" s="2358" t="s">
        <v>3628</v>
      </c>
      <c r="C26" s="2359">
        <v>331.22154599999993</v>
      </c>
      <c r="D26" s="2360">
        <v>329.61593399999987</v>
      </c>
      <c r="E26" s="2360">
        <v>450.52565999999996</v>
      </c>
      <c r="F26" s="2360">
        <v>393.22015600000003</v>
      </c>
      <c r="G26" s="2360">
        <v>436.19422500000007</v>
      </c>
      <c r="H26" s="2360">
        <v>389.03623999999996</v>
      </c>
      <c r="I26" s="2360">
        <v>376.47295199999996</v>
      </c>
      <c r="J26" s="2360">
        <v>433.39257800000001</v>
      </c>
      <c r="K26" s="2360">
        <v>380.04286400000001</v>
      </c>
      <c r="L26" s="2360">
        <v>334.96484500000003</v>
      </c>
      <c r="M26" s="2361">
        <v>354.41184200000009</v>
      </c>
      <c r="N26" s="2362">
        <v>342.77341800000011</v>
      </c>
      <c r="O26" s="2362">
        <v>378.5047209999999</v>
      </c>
      <c r="P26" s="2362">
        <v>375.16533900000002</v>
      </c>
      <c r="Q26" s="2362">
        <v>404.32662899999997</v>
      </c>
      <c r="R26" s="2362">
        <v>356.19284700000003</v>
      </c>
      <c r="S26" s="2363">
        <v>338.88403600000004</v>
      </c>
      <c r="T26" s="2363">
        <v>418.06721099999999</v>
      </c>
      <c r="U26" s="2364">
        <v>342.43261199999995</v>
      </c>
      <c r="V26" s="2365">
        <v>372.80672099999992</v>
      </c>
      <c r="W26" s="2366">
        <v>348.67276500000003</v>
      </c>
      <c r="X26" s="2366">
        <v>323.29544999999996</v>
      </c>
      <c r="Y26" s="2366">
        <v>306.74239299999999</v>
      </c>
      <c r="Z26" s="2366">
        <v>394.53658899999999</v>
      </c>
      <c r="AA26" s="2366">
        <v>372.56564600000002</v>
      </c>
      <c r="AB26" s="2367">
        <v>325.29947499999992</v>
      </c>
      <c r="AC26" s="2367">
        <v>361.93969099999998</v>
      </c>
      <c r="AD26" s="2367">
        <v>372.18267200000003</v>
      </c>
      <c r="AE26" s="2367">
        <v>506.66610799999995</v>
      </c>
      <c r="AF26" s="2367">
        <v>460.39336499999996</v>
      </c>
      <c r="AG26" s="2367">
        <v>343.389321</v>
      </c>
      <c r="AH26" s="2367">
        <v>329.39689500000009</v>
      </c>
      <c r="AI26" s="2367">
        <v>356.41321500000009</v>
      </c>
      <c r="AJ26" s="2367">
        <v>387.98195599999997</v>
      </c>
      <c r="AK26" s="2367">
        <v>307.55695500000002</v>
      </c>
      <c r="AL26" s="2367">
        <v>361.10683799999998</v>
      </c>
      <c r="AM26" s="2367">
        <v>340.31638700000008</v>
      </c>
      <c r="AN26" s="2367">
        <v>353.71015999999997</v>
      </c>
      <c r="AO26" s="2367">
        <v>313.13605600000005</v>
      </c>
      <c r="AP26" s="2367">
        <v>120.90965299999999</v>
      </c>
      <c r="AQ26" s="2367">
        <v>96.734831999999997</v>
      </c>
      <c r="AR26" s="2367">
        <v>216.03775899999999</v>
      </c>
      <c r="AS26" s="2367">
        <v>182.51931099999996</v>
      </c>
      <c r="AT26" s="2367">
        <v>197.73801899999998</v>
      </c>
      <c r="AU26" s="2367">
        <v>192.27075599999998</v>
      </c>
      <c r="AV26" s="2367">
        <v>194.18265099999994</v>
      </c>
      <c r="AW26" s="2367">
        <v>198.50699299999997</v>
      </c>
      <c r="AX26" s="2367">
        <v>279.52116999999998</v>
      </c>
      <c r="AY26" s="2367">
        <v>197.03910899999994</v>
      </c>
      <c r="AZ26" s="2367">
        <v>190.91852899999998</v>
      </c>
      <c r="BA26" s="2368">
        <v>155.96555799999999</v>
      </c>
      <c r="BB26" s="2368">
        <v>150.154447</v>
      </c>
      <c r="BC26" s="2368">
        <v>161.942564</v>
      </c>
      <c r="BD26" s="2368">
        <v>245.57111800000001</v>
      </c>
      <c r="BE26" s="2368">
        <v>172.242941</v>
      </c>
      <c r="BF26" s="2368">
        <v>154.27732</v>
      </c>
      <c r="BG26" s="2368">
        <v>190.469765</v>
      </c>
      <c r="BH26" s="2368">
        <v>194.80019466334298</v>
      </c>
      <c r="BI26" s="2368">
        <v>193.39637899999997</v>
      </c>
      <c r="BJ26" s="2368">
        <v>248.29615899999999</v>
      </c>
      <c r="BK26" s="2368">
        <v>190.21158299999999</v>
      </c>
      <c r="BL26" s="2368">
        <v>213.263476</v>
      </c>
      <c r="BM26" s="2368">
        <v>210.99185299999999</v>
      </c>
      <c r="BN26" s="2368">
        <v>169.189989</v>
      </c>
      <c r="BO26" s="2368">
        <v>250.54823499999998</v>
      </c>
      <c r="BP26" s="2368">
        <v>303.3275109999999</v>
      </c>
      <c r="BQ26" s="2368">
        <v>204.28781599999999</v>
      </c>
      <c r="BS26" s="2332"/>
    </row>
    <row r="27" spans="1:72" s="2305" customFormat="1" ht="18.95" customHeight="1" thickTop="1" x14ac:dyDescent="0.25">
      <c r="A27" s="2369" t="s">
        <v>5290</v>
      </c>
      <c r="B27" s="2370"/>
      <c r="BR27" s="2267"/>
      <c r="BS27" s="2332"/>
    </row>
    <row r="28" spans="1:72" s="633" customFormat="1" ht="18.95" customHeight="1" x14ac:dyDescent="0.25">
      <c r="A28" s="2371" t="s">
        <v>5291</v>
      </c>
      <c r="B28" s="2372"/>
      <c r="C28" s="2372"/>
      <c r="D28" s="2372"/>
      <c r="E28" s="2372"/>
      <c r="F28" s="2372"/>
      <c r="G28" s="2372"/>
      <c r="H28" s="2372"/>
      <c r="I28" s="2372"/>
      <c r="J28" s="2372"/>
      <c r="K28" s="2372"/>
      <c r="L28" s="670"/>
      <c r="M28" s="670"/>
      <c r="N28" s="670"/>
      <c r="AD28" s="2369"/>
      <c r="AE28" s="2369"/>
      <c r="AF28" s="2369"/>
      <c r="AG28" s="2369"/>
      <c r="AH28" s="2369"/>
      <c r="AI28" s="2369"/>
      <c r="AJ28" s="2369"/>
      <c r="AK28" s="2369"/>
      <c r="AL28" s="2369"/>
      <c r="AM28" s="2369"/>
      <c r="AN28" s="2369"/>
      <c r="AO28" s="2369"/>
      <c r="AP28" s="2369"/>
      <c r="AQ28" s="2369"/>
      <c r="AR28" s="2369"/>
      <c r="AS28" s="2369"/>
      <c r="AT28" s="2369"/>
      <c r="AU28" s="2369"/>
      <c r="AV28" s="2369"/>
      <c r="AW28" s="2369"/>
      <c r="AX28" s="2369"/>
      <c r="AY28" s="2373"/>
      <c r="AZ28" s="2373"/>
      <c r="BA28" s="2373"/>
      <c r="BB28" s="2373"/>
      <c r="BC28" s="2373"/>
      <c r="BD28" s="2373"/>
      <c r="BE28" s="2373"/>
      <c r="BF28" s="2373"/>
      <c r="BG28" s="2373"/>
      <c r="BH28" s="2373"/>
      <c r="BI28" s="2373"/>
      <c r="BJ28" s="2373"/>
      <c r="BK28" s="2373"/>
      <c r="BL28" s="2373"/>
      <c r="BM28" s="2373"/>
      <c r="BN28" s="2373"/>
      <c r="BO28" s="2373"/>
      <c r="BP28" s="2373"/>
      <c r="BQ28" s="2373"/>
      <c r="BR28" s="2267"/>
      <c r="BS28" s="2332"/>
    </row>
    <row r="29" spans="1:72" s="2371" customFormat="1" ht="18.95" customHeight="1" x14ac:dyDescent="0.25">
      <c r="A29" s="2374" t="s">
        <v>5292</v>
      </c>
      <c r="B29" s="2375"/>
      <c r="C29" s="2375"/>
      <c r="D29" s="2375"/>
      <c r="E29" s="2375"/>
      <c r="F29" s="2375"/>
      <c r="G29" s="2375"/>
      <c r="H29" s="2375"/>
      <c r="I29" s="2375"/>
      <c r="J29" s="2375"/>
      <c r="K29" s="2375"/>
      <c r="L29" s="2375"/>
      <c r="M29" s="2375"/>
      <c r="N29" s="2376"/>
      <c r="AD29" s="2369"/>
      <c r="AE29" s="2369"/>
      <c r="AF29" s="2369"/>
      <c r="AG29" s="2369"/>
      <c r="AH29" s="2369"/>
      <c r="AI29" s="2369"/>
      <c r="AJ29" s="2369"/>
      <c r="AK29" s="2369"/>
      <c r="AL29" s="2369"/>
      <c r="AM29" s="2369"/>
      <c r="AN29" s="2369"/>
      <c r="AO29" s="2369"/>
      <c r="AP29" s="2369"/>
      <c r="AQ29" s="2369"/>
      <c r="AR29" s="2369"/>
      <c r="AS29" s="2369"/>
      <c r="AT29" s="2369"/>
      <c r="AU29" s="2369"/>
      <c r="AV29" s="2369"/>
      <c r="AW29" s="2369"/>
      <c r="AX29" s="2369"/>
      <c r="AY29" s="2373"/>
      <c r="AZ29" s="2373"/>
      <c r="BA29" s="2373"/>
      <c r="BB29" s="2373"/>
      <c r="BC29" s="2373"/>
      <c r="BD29" s="2373"/>
      <c r="BE29" s="2373"/>
      <c r="BF29" s="2373"/>
      <c r="BG29" s="2373"/>
      <c r="BH29" s="2373"/>
      <c r="BI29" s="2373"/>
      <c r="BJ29" s="2373"/>
      <c r="BK29" s="2373"/>
      <c r="BL29" s="2373"/>
      <c r="BM29" s="2373"/>
      <c r="BN29" s="2373"/>
      <c r="BO29" s="2373"/>
      <c r="BP29" s="2373"/>
      <c r="BQ29" s="2373"/>
      <c r="BR29" s="2267"/>
      <c r="BS29" s="2332"/>
    </row>
    <row r="30" spans="1:72" s="2369" customFormat="1" ht="18.95" customHeight="1" x14ac:dyDescent="0.25">
      <c r="A30" s="2369" t="s">
        <v>396</v>
      </c>
      <c r="B30" s="2377"/>
      <c r="AY30" s="2373"/>
      <c r="AZ30" s="2373"/>
      <c r="BA30" s="2373"/>
      <c r="BB30" s="2373"/>
      <c r="BC30" s="2373"/>
      <c r="BD30" s="2373"/>
      <c r="BE30" s="2373"/>
      <c r="BF30" s="2373"/>
      <c r="BG30" s="2373"/>
      <c r="BH30" s="2373"/>
      <c r="BI30" s="2373"/>
      <c r="BJ30" s="2373"/>
      <c r="BK30" s="2373"/>
      <c r="BL30" s="2373"/>
      <c r="BM30" s="2373"/>
      <c r="BN30" s="2373"/>
      <c r="BO30" s="2373"/>
      <c r="BP30" s="2373"/>
      <c r="BQ30" s="2373"/>
      <c r="BR30" s="2267"/>
      <c r="BS30" s="2332"/>
    </row>
    <row r="31" spans="1:72" s="2296" customFormat="1" ht="18.95" customHeight="1" x14ac:dyDescent="0.25">
      <c r="A31" s="2296" t="s">
        <v>3907</v>
      </c>
      <c r="B31" s="2297"/>
      <c r="AY31" s="2378"/>
      <c r="AZ31" s="2378"/>
      <c r="BA31" s="2378"/>
      <c r="BB31" s="2378"/>
      <c r="BC31" s="2378"/>
      <c r="BD31" s="2378"/>
      <c r="BE31" s="2378"/>
      <c r="BF31" s="2378"/>
      <c r="BG31" s="2378"/>
      <c r="BH31" s="2378"/>
      <c r="BI31" s="2378"/>
      <c r="BJ31" s="2378"/>
      <c r="BK31" s="2378"/>
      <c r="BL31" s="2378"/>
      <c r="BM31" s="2378"/>
      <c r="BN31" s="2378"/>
      <c r="BO31" s="2378"/>
      <c r="BP31" s="2378"/>
      <c r="BQ31" s="2378"/>
      <c r="BR31" s="2319"/>
      <c r="BS31" s="2379"/>
    </row>
    <row r="32" spans="1:72" ht="16.5" x14ac:dyDescent="0.3">
      <c r="A32" s="2298"/>
      <c r="B32" s="2299"/>
      <c r="C32" s="2300"/>
    </row>
    <row r="33" spans="1:3" ht="16.5" x14ac:dyDescent="0.3">
      <c r="A33" s="2298"/>
      <c r="B33" s="91"/>
      <c r="C33" s="2300"/>
    </row>
    <row r="34" spans="1:3" ht="16.5" x14ac:dyDescent="0.25">
      <c r="A34" s="2298"/>
      <c r="B34" s="91"/>
      <c r="C34" s="2268"/>
    </row>
    <row r="35" spans="1:3" ht="16.5" x14ac:dyDescent="0.25">
      <c r="A35" s="2298"/>
      <c r="B35" s="91"/>
      <c r="C35" s="2268"/>
    </row>
  </sheetData>
  <mergeCells count="1">
    <mergeCell ref="AK2:BQ2"/>
  </mergeCells>
  <printOptions horizontalCentered="1"/>
  <pageMargins left="0.74803149606299213" right="0.74803149606299213" top="0.74803149606299213" bottom="0.74803149606299213" header="0.31496062992125984" footer="0"/>
  <pageSetup paperSize="9"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AB67B-D979-40C8-8822-8942680AB9BE}">
  <sheetPr>
    <pageSetUpPr fitToPage="1"/>
  </sheetPr>
  <dimension ref="A1:BS1048576"/>
  <sheetViews>
    <sheetView showGridLines="0" zoomScale="80" zoomScaleNormal="80" zoomScaleSheetLayoutView="70" workbookViewId="0">
      <pane xSplit="1" topLeftCell="B1" activePane="topRight" state="frozen"/>
      <selection activeCell="C112" sqref="C112"/>
      <selection pane="topRight" activeCell="C112" sqref="C112"/>
    </sheetView>
  </sheetViews>
  <sheetFormatPr defaultColWidth="9.140625" defaultRowHeight="14.25" x14ac:dyDescent="0.25"/>
  <cols>
    <col min="1" max="1" width="13.5703125" style="2380" customWidth="1"/>
    <col min="2" max="2" width="75.140625" style="2268" customWidth="1"/>
    <col min="3" max="3" width="7.28515625" style="2267" hidden="1" customWidth="1"/>
    <col min="4" max="4" width="7.5703125" style="2267" hidden="1" customWidth="1"/>
    <col min="5" max="5" width="8" style="2267" hidden="1" customWidth="1"/>
    <col min="6" max="6" width="7.7109375" style="2267" hidden="1" customWidth="1"/>
    <col min="7" max="7" width="8.28515625" style="2267" hidden="1" customWidth="1"/>
    <col min="8" max="8" width="7.28515625" style="2267" hidden="1" customWidth="1"/>
    <col min="9" max="9" width="6.7109375" style="2267" hidden="1" customWidth="1"/>
    <col min="10" max="10" width="8" style="2267" hidden="1" customWidth="1"/>
    <col min="11" max="11" width="7.7109375" style="2267" hidden="1" customWidth="1"/>
    <col min="12" max="12" width="7.42578125" style="2267" hidden="1" customWidth="1"/>
    <col min="13" max="13" width="8.140625" style="2267" hidden="1" customWidth="1"/>
    <col min="14" max="14" width="7.7109375" style="2267" hidden="1" customWidth="1"/>
    <col min="15" max="15" width="7.28515625" style="2267" hidden="1" customWidth="1"/>
    <col min="16" max="16" width="7.5703125" style="2267" hidden="1" customWidth="1"/>
    <col min="17" max="17" width="8" style="2267" hidden="1" customWidth="1"/>
    <col min="18" max="18" width="7.7109375" style="2267" hidden="1" customWidth="1"/>
    <col min="19" max="19" width="9.42578125" style="2267" hidden="1" customWidth="1"/>
    <col min="20" max="20" width="8.5703125" style="2267" hidden="1" customWidth="1"/>
    <col min="21" max="21" width="7.85546875" style="2267" hidden="1" customWidth="1"/>
    <col min="22" max="22" width="9.140625" style="2267" hidden="1" customWidth="1"/>
    <col min="23" max="23" width="8.7109375" style="2267" hidden="1" customWidth="1"/>
    <col min="24" max="24" width="8.42578125" style="2267" hidden="1" customWidth="1"/>
    <col min="25" max="25" width="9.28515625" style="2267" hidden="1" customWidth="1"/>
    <col min="26" max="26" width="8.85546875" style="2267" hidden="1" customWidth="1"/>
    <col min="27" max="27" width="8.42578125" style="2267" hidden="1" customWidth="1"/>
    <col min="28" max="28" width="8.28515625" style="2267" hidden="1" customWidth="1"/>
    <col min="29" max="29" width="8.7109375" style="2267" hidden="1" customWidth="1"/>
    <col min="30" max="30" width="8.42578125" style="2267" hidden="1" customWidth="1"/>
    <col min="31" max="31" width="9" style="2267" hidden="1" customWidth="1"/>
    <col min="32" max="32" width="8.28515625" style="2267" hidden="1" customWidth="1"/>
    <col min="33" max="33" width="7.5703125" style="2267" hidden="1" customWidth="1"/>
    <col min="34" max="34" width="8.85546875" style="2267" hidden="1" customWidth="1"/>
    <col min="35" max="35" width="8.28515625" style="2267" hidden="1" customWidth="1"/>
    <col min="36" max="36" width="8.140625" style="2267" hidden="1" customWidth="1"/>
    <col min="37" max="37" width="8.85546875" style="2267" hidden="1" customWidth="1"/>
    <col min="38" max="38" width="8.42578125" style="2267" hidden="1" customWidth="1"/>
    <col min="39" max="39" width="8.140625" style="2267" hidden="1" customWidth="1"/>
    <col min="40" max="40" width="8.28515625" style="2267" hidden="1" customWidth="1"/>
    <col min="41" max="41" width="8.7109375" style="2267" hidden="1" customWidth="1"/>
    <col min="42" max="42" width="8.42578125" style="2267" hidden="1" customWidth="1"/>
    <col min="43" max="56" width="10.7109375" style="2267" hidden="1" customWidth="1"/>
    <col min="57" max="69" width="10.7109375" style="2267" customWidth="1"/>
    <col min="70" max="71" width="9.140625" style="2333"/>
    <col min="72" max="16384" width="9.140625" style="2267"/>
  </cols>
  <sheetData>
    <row r="1" spans="1:71" s="2302" customFormat="1" ht="18.75" x14ac:dyDescent="0.3">
      <c r="A1" s="2264" t="s">
        <v>5293</v>
      </c>
      <c r="B1" s="2264"/>
      <c r="BR1" s="2381"/>
      <c r="BS1" s="2382"/>
    </row>
    <row r="2" spans="1:71" s="2304" customFormat="1" ht="17.25" thickBot="1" x14ac:dyDescent="0.35">
      <c r="A2" s="2303"/>
      <c r="T2" s="2305"/>
      <c r="W2" s="2305"/>
      <c r="Y2" s="2305"/>
      <c r="AE2" s="2306"/>
      <c r="AF2" s="2306"/>
      <c r="AG2" s="2306"/>
      <c r="AH2" s="2306"/>
      <c r="AJ2" s="2307"/>
      <c r="AK2" s="3550" t="s">
        <v>4305</v>
      </c>
      <c r="AL2" s="3550"/>
      <c r="AM2" s="3550"/>
      <c r="AN2" s="3550"/>
      <c r="AO2" s="3550"/>
      <c r="AP2" s="3550"/>
      <c r="AQ2" s="3550"/>
      <c r="AR2" s="3550"/>
      <c r="AS2" s="3550"/>
      <c r="AT2" s="3550"/>
      <c r="AU2" s="3550"/>
      <c r="AV2" s="3550"/>
      <c r="AW2" s="3550"/>
      <c r="AX2" s="3550"/>
      <c r="AY2" s="3550"/>
      <c r="AZ2" s="3550"/>
      <c r="BA2" s="3550"/>
      <c r="BB2" s="3550"/>
      <c r="BC2" s="3550"/>
      <c r="BD2" s="3550"/>
      <c r="BE2" s="3550"/>
      <c r="BF2" s="3550"/>
      <c r="BG2" s="3550"/>
      <c r="BH2" s="3550"/>
      <c r="BI2" s="3550"/>
      <c r="BJ2" s="3550"/>
      <c r="BK2" s="3550"/>
      <c r="BL2" s="3550"/>
      <c r="BM2" s="3550"/>
      <c r="BN2" s="3550"/>
      <c r="BO2" s="3550"/>
      <c r="BP2" s="3550"/>
      <c r="BQ2" s="3550"/>
      <c r="BR2" s="2333"/>
      <c r="BS2" s="2383"/>
    </row>
    <row r="3" spans="1:71" s="2319" customFormat="1" ht="34.5" thickTop="1" thickBot="1" x14ac:dyDescent="0.3">
      <c r="A3" s="2308" t="s">
        <v>5261</v>
      </c>
      <c r="B3" s="2309" t="s">
        <v>5262</v>
      </c>
      <c r="C3" s="2310">
        <v>42737</v>
      </c>
      <c r="D3" s="2311">
        <v>42767</v>
      </c>
      <c r="E3" s="2311">
        <v>42795</v>
      </c>
      <c r="F3" s="2311">
        <v>42826</v>
      </c>
      <c r="G3" s="2311">
        <v>42856</v>
      </c>
      <c r="H3" s="2311">
        <v>42887</v>
      </c>
      <c r="I3" s="2311">
        <v>42917</v>
      </c>
      <c r="J3" s="2311">
        <v>42948</v>
      </c>
      <c r="K3" s="2311">
        <v>42979</v>
      </c>
      <c r="L3" s="2311">
        <v>43009</v>
      </c>
      <c r="M3" s="2312">
        <v>43040</v>
      </c>
      <c r="N3" s="2313">
        <v>43070</v>
      </c>
      <c r="O3" s="2313">
        <v>43101</v>
      </c>
      <c r="P3" s="2313">
        <v>43132</v>
      </c>
      <c r="Q3" s="2313">
        <v>43160</v>
      </c>
      <c r="R3" s="2313">
        <v>43191</v>
      </c>
      <c r="S3" s="2314">
        <v>43221</v>
      </c>
      <c r="T3" s="2314">
        <v>43252</v>
      </c>
      <c r="U3" s="2315">
        <v>43282</v>
      </c>
      <c r="V3" s="2316">
        <v>43313</v>
      </c>
      <c r="W3" s="2317">
        <v>43344</v>
      </c>
      <c r="X3" s="2317">
        <v>43374</v>
      </c>
      <c r="Y3" s="2317">
        <v>43405</v>
      </c>
      <c r="Z3" s="2317">
        <v>43435</v>
      </c>
      <c r="AA3" s="2317">
        <v>43466</v>
      </c>
      <c r="AB3" s="2318">
        <v>43497</v>
      </c>
      <c r="AC3" s="2318">
        <v>43525</v>
      </c>
      <c r="AD3" s="2318">
        <v>43556</v>
      </c>
      <c r="AE3" s="2318">
        <v>43586</v>
      </c>
      <c r="AF3" s="2318">
        <v>43617</v>
      </c>
      <c r="AG3" s="2318">
        <v>43647</v>
      </c>
      <c r="AH3" s="2318">
        <v>43678</v>
      </c>
      <c r="AI3" s="2318">
        <v>43709</v>
      </c>
      <c r="AJ3" s="2318">
        <v>43739</v>
      </c>
      <c r="AK3" s="2318">
        <v>43770</v>
      </c>
      <c r="AL3" s="2318">
        <v>43800</v>
      </c>
      <c r="AM3" s="2318">
        <v>43831</v>
      </c>
      <c r="AN3" s="2318">
        <v>43862</v>
      </c>
      <c r="AO3" s="2318">
        <v>43891</v>
      </c>
      <c r="AP3" s="2318">
        <v>43922</v>
      </c>
      <c r="AQ3" s="2318">
        <v>43952</v>
      </c>
      <c r="AR3" s="2318">
        <v>43983</v>
      </c>
      <c r="AS3" s="2318">
        <v>44013</v>
      </c>
      <c r="AT3" s="2318">
        <v>44044</v>
      </c>
      <c r="AU3" s="2318">
        <v>44075</v>
      </c>
      <c r="AV3" s="2318">
        <v>44105</v>
      </c>
      <c r="AW3" s="2318">
        <v>44136</v>
      </c>
      <c r="AX3" s="2318">
        <v>44166</v>
      </c>
      <c r="AY3" s="2318">
        <v>44197</v>
      </c>
      <c r="AZ3" s="2318">
        <v>44228</v>
      </c>
      <c r="BA3" s="2318">
        <v>44256</v>
      </c>
      <c r="BB3" s="2318">
        <v>44287</v>
      </c>
      <c r="BC3" s="2318">
        <v>44317</v>
      </c>
      <c r="BD3" s="2318">
        <v>44348</v>
      </c>
      <c r="BE3" s="2318">
        <v>44378</v>
      </c>
      <c r="BF3" s="2318">
        <v>44409</v>
      </c>
      <c r="BG3" s="2318">
        <v>44440</v>
      </c>
      <c r="BH3" s="2318">
        <v>44470</v>
      </c>
      <c r="BI3" s="2318">
        <v>44501</v>
      </c>
      <c r="BJ3" s="2318">
        <v>44531</v>
      </c>
      <c r="BK3" s="2318">
        <v>44562</v>
      </c>
      <c r="BL3" s="2318">
        <v>44593</v>
      </c>
      <c r="BM3" s="2318">
        <v>44621</v>
      </c>
      <c r="BN3" s="2318">
        <v>44652</v>
      </c>
      <c r="BO3" s="2318">
        <v>44682</v>
      </c>
      <c r="BP3" s="2318">
        <v>44713</v>
      </c>
      <c r="BQ3" s="2318">
        <v>44743</v>
      </c>
      <c r="BR3" s="2333"/>
      <c r="BS3" s="2381"/>
    </row>
    <row r="4" spans="1:71" ht="17.25" x14ac:dyDescent="0.3">
      <c r="A4" s="2320" t="s">
        <v>5263</v>
      </c>
      <c r="B4" s="2321" t="s">
        <v>3879</v>
      </c>
      <c r="C4" s="2322">
        <v>1.8737269999999999</v>
      </c>
      <c r="D4" s="2323">
        <v>5.6502299999999996</v>
      </c>
      <c r="E4" s="2323">
        <v>6.1793459999999998</v>
      </c>
      <c r="F4" s="2323">
        <v>6.8903819999999998</v>
      </c>
      <c r="G4" s="2323">
        <v>2.9134190000000002</v>
      </c>
      <c r="H4" s="2323">
        <v>1.3776919999999999</v>
      </c>
      <c r="I4" s="2323">
        <v>5.8307270000000004</v>
      </c>
      <c r="J4" s="2323">
        <v>2.699341</v>
      </c>
      <c r="K4" s="2323">
        <v>2.9321660000000001</v>
      </c>
      <c r="L4" s="2323">
        <v>4.1240329999999998</v>
      </c>
      <c r="M4" s="2324">
        <v>1.3591869999999999</v>
      </c>
      <c r="N4" s="2325">
        <v>3.8012929999999998</v>
      </c>
      <c r="O4" s="2325">
        <v>4.0750380000000002</v>
      </c>
      <c r="P4" s="2325">
        <v>5.492051</v>
      </c>
      <c r="Q4" s="2325">
        <v>2.8839169999999998</v>
      </c>
      <c r="R4" s="2325">
        <v>5.3517130000000002</v>
      </c>
      <c r="S4" s="2326">
        <v>3.3357260000000002</v>
      </c>
      <c r="T4" s="2326">
        <v>4.0821009999999998</v>
      </c>
      <c r="U4" s="2327">
        <v>9.1434730000000002</v>
      </c>
      <c r="V4" s="2328">
        <v>4.4307730000000003</v>
      </c>
      <c r="W4" s="2329">
        <v>5.0496080000000001</v>
      </c>
      <c r="X4" s="2329">
        <v>5.7440550000000004</v>
      </c>
      <c r="Y4" s="2329">
        <v>1.312559</v>
      </c>
      <c r="Z4" s="2329">
        <v>1.96679</v>
      </c>
      <c r="AA4" s="2329">
        <v>5.5024449999999998</v>
      </c>
      <c r="AB4" s="2330">
        <v>11.190146</v>
      </c>
      <c r="AC4" s="2330">
        <v>3.9146969999999999</v>
      </c>
      <c r="AD4" s="2330">
        <v>4.536054</v>
      </c>
      <c r="AE4" s="2330">
        <v>4.7452940000000003</v>
      </c>
      <c r="AF4" s="2330">
        <v>11.968059999999999</v>
      </c>
      <c r="AG4" s="2330">
        <v>10.406629000000001</v>
      </c>
      <c r="AH4" s="2330">
        <v>14.553019000000001</v>
      </c>
      <c r="AI4" s="2330">
        <v>10.589162</v>
      </c>
      <c r="AJ4" s="2330">
        <v>19.345385</v>
      </c>
      <c r="AK4" s="2330">
        <v>11.578229</v>
      </c>
      <c r="AL4" s="2330">
        <v>8.3917599999999997</v>
      </c>
      <c r="AM4" s="2330">
        <v>2.779633</v>
      </c>
      <c r="AN4" s="2330">
        <v>4.8686730000000003</v>
      </c>
      <c r="AO4" s="2330">
        <v>11.063675</v>
      </c>
      <c r="AP4" s="2330">
        <v>4.4814850000000002</v>
      </c>
      <c r="AQ4" s="2330">
        <v>1.74898</v>
      </c>
      <c r="AR4" s="2330">
        <v>3.4967459999999999</v>
      </c>
      <c r="AS4" s="2330">
        <v>4.7611949999999998</v>
      </c>
      <c r="AT4" s="2330">
        <v>13.081106999999999</v>
      </c>
      <c r="AU4" s="2330">
        <v>11.208748</v>
      </c>
      <c r="AV4" s="2330">
        <v>4.3680279999999998</v>
      </c>
      <c r="AW4" s="2330">
        <v>0.89159999999999995</v>
      </c>
      <c r="AX4" s="2330">
        <v>2.6544279999999998</v>
      </c>
      <c r="AY4" s="2330">
        <v>4.2001309999999998</v>
      </c>
      <c r="AZ4" s="2330">
        <v>2.9666709999999998</v>
      </c>
      <c r="BA4" s="2330">
        <v>3.3781840000000001</v>
      </c>
      <c r="BB4" s="2330">
        <v>5.29833</v>
      </c>
      <c r="BC4" s="2330">
        <v>4.2538520000000002</v>
      </c>
      <c r="BD4" s="2330">
        <v>2.571167</v>
      </c>
      <c r="BE4" s="2330">
        <v>1.808025</v>
      </c>
      <c r="BF4" s="2330">
        <v>3.4</v>
      </c>
      <c r="BG4" s="2330">
        <v>1.660148</v>
      </c>
      <c r="BH4" s="2330">
        <v>1.6438790000000001</v>
      </c>
      <c r="BI4" s="2330">
        <v>2.8045010000000001</v>
      </c>
      <c r="BJ4" s="2330">
        <v>1.5549740000000001</v>
      </c>
      <c r="BK4" s="2330">
        <v>2.0614249999999998</v>
      </c>
      <c r="BL4" s="2330">
        <v>1.2758119999999999</v>
      </c>
      <c r="BM4" s="2330">
        <v>1.3667339999999999</v>
      </c>
      <c r="BN4" s="2330">
        <v>3.0692650000000001</v>
      </c>
      <c r="BO4" s="2330">
        <v>2.4508109999999999</v>
      </c>
      <c r="BP4" s="2330">
        <v>1.580608</v>
      </c>
      <c r="BQ4" s="2330">
        <v>1.9720279999999999</v>
      </c>
    </row>
    <row r="5" spans="1:71" ht="17.25" x14ac:dyDescent="0.3">
      <c r="A5" s="2334" t="s">
        <v>5264</v>
      </c>
      <c r="B5" s="2335" t="s">
        <v>3880</v>
      </c>
      <c r="C5" s="2336">
        <v>0</v>
      </c>
      <c r="D5" s="2337">
        <v>0</v>
      </c>
      <c r="E5" s="2337">
        <v>0</v>
      </c>
      <c r="F5" s="2337">
        <v>2.3694E-2</v>
      </c>
      <c r="G5" s="2337">
        <v>0</v>
      </c>
      <c r="H5" s="2337">
        <v>0</v>
      </c>
      <c r="I5" s="2337">
        <v>0</v>
      </c>
      <c r="J5" s="2337">
        <v>3.4252999999999999E-2</v>
      </c>
      <c r="K5" s="2337">
        <v>5.4099000000000001E-2</v>
      </c>
      <c r="L5" s="2337">
        <v>4.5046999999999997E-2</v>
      </c>
      <c r="M5" s="2338">
        <v>0</v>
      </c>
      <c r="N5" s="2339">
        <v>0</v>
      </c>
      <c r="O5" s="2339">
        <v>0</v>
      </c>
      <c r="P5" s="2339">
        <v>8.2864999999999994E-2</v>
      </c>
      <c r="Q5" s="2339">
        <v>0</v>
      </c>
      <c r="R5" s="2339">
        <v>0</v>
      </c>
      <c r="S5" s="2340">
        <v>0</v>
      </c>
      <c r="T5" s="2340">
        <v>0</v>
      </c>
      <c r="U5" s="2341">
        <v>0</v>
      </c>
      <c r="V5" s="2329">
        <v>2.775E-2</v>
      </c>
      <c r="W5" s="2329">
        <v>0</v>
      </c>
      <c r="X5" s="2329">
        <v>0</v>
      </c>
      <c r="Y5" s="2329">
        <v>0</v>
      </c>
      <c r="Z5" s="2329">
        <v>0</v>
      </c>
      <c r="AA5" s="2329">
        <v>0</v>
      </c>
      <c r="AB5" s="2330">
        <v>0</v>
      </c>
      <c r="AC5" s="2330">
        <v>0</v>
      </c>
      <c r="AD5" s="2330">
        <v>0</v>
      </c>
      <c r="AE5" s="2330">
        <v>0</v>
      </c>
      <c r="AF5" s="2330">
        <v>2.0589E-2</v>
      </c>
      <c r="AG5" s="2330">
        <v>5.3126E-2</v>
      </c>
      <c r="AH5" s="2330">
        <v>0</v>
      </c>
      <c r="AI5" s="2330">
        <v>3.6579E-2</v>
      </c>
      <c r="AJ5" s="2330">
        <v>0</v>
      </c>
      <c r="AK5" s="2330">
        <v>0</v>
      </c>
      <c r="AL5" s="2330">
        <v>0</v>
      </c>
      <c r="AM5" s="2330">
        <v>0</v>
      </c>
      <c r="AN5" s="2330">
        <v>0</v>
      </c>
      <c r="AO5" s="2330">
        <v>0.114137</v>
      </c>
      <c r="AP5" s="2330">
        <v>0</v>
      </c>
      <c r="AQ5" s="2330">
        <v>0</v>
      </c>
      <c r="AR5" s="2330">
        <v>0</v>
      </c>
      <c r="AS5" s="2330">
        <v>0</v>
      </c>
      <c r="AT5" s="2330">
        <v>0</v>
      </c>
      <c r="AU5" s="2330">
        <v>0</v>
      </c>
      <c r="AV5" s="2330">
        <v>0</v>
      </c>
      <c r="AW5" s="2330">
        <v>0</v>
      </c>
      <c r="AX5" s="2330">
        <v>0</v>
      </c>
      <c r="AY5" s="2330">
        <v>0</v>
      </c>
      <c r="AZ5" s="2330">
        <v>0</v>
      </c>
      <c r="BA5" s="2330">
        <v>0</v>
      </c>
      <c r="BB5" s="2330">
        <v>0</v>
      </c>
      <c r="BC5" s="2330">
        <v>0</v>
      </c>
      <c r="BD5" s="2330">
        <v>0</v>
      </c>
      <c r="BE5" s="2330">
        <v>0</v>
      </c>
      <c r="BF5" s="2330">
        <v>0</v>
      </c>
      <c r="BG5" s="2330">
        <v>0</v>
      </c>
      <c r="BH5" s="2330">
        <v>0</v>
      </c>
      <c r="BI5" s="2330">
        <v>0</v>
      </c>
      <c r="BJ5" s="2330">
        <v>0</v>
      </c>
      <c r="BK5" s="2330">
        <v>0</v>
      </c>
      <c r="BL5" s="2330">
        <v>0</v>
      </c>
      <c r="BM5" s="2330">
        <v>0</v>
      </c>
      <c r="BN5" s="2330">
        <v>0</v>
      </c>
      <c r="BO5" s="2330">
        <v>0</v>
      </c>
      <c r="BP5" s="2330">
        <v>2.1359E-2</v>
      </c>
      <c r="BQ5" s="2330">
        <v>0</v>
      </c>
    </row>
    <row r="6" spans="1:71" ht="17.25" x14ac:dyDescent="0.3">
      <c r="A6" s="2334" t="s">
        <v>5265</v>
      </c>
      <c r="B6" s="2335" t="s">
        <v>3881</v>
      </c>
      <c r="C6" s="2336">
        <v>25.505998999999999</v>
      </c>
      <c r="D6" s="2337">
        <v>34.393787000000003</v>
      </c>
      <c r="E6" s="2337">
        <v>42.556314999999998</v>
      </c>
      <c r="F6" s="2337">
        <v>33.276426000000001</v>
      </c>
      <c r="G6" s="2337">
        <v>42.014259000000003</v>
      </c>
      <c r="H6" s="2337">
        <v>25.791346000000001</v>
      </c>
      <c r="I6" s="2337">
        <v>30.973580999999999</v>
      </c>
      <c r="J6" s="2337">
        <v>33.758459999999999</v>
      </c>
      <c r="K6" s="2337">
        <v>26.025895999999999</v>
      </c>
      <c r="L6" s="2337">
        <v>34.561964000000003</v>
      </c>
      <c r="M6" s="2338">
        <v>29.122147999999999</v>
      </c>
      <c r="N6" s="2339">
        <v>25.755611999999999</v>
      </c>
      <c r="O6" s="2339">
        <v>34.601475000000001</v>
      </c>
      <c r="P6" s="2339">
        <v>34.639186000000002</v>
      </c>
      <c r="Q6" s="2339">
        <v>26.550988</v>
      </c>
      <c r="R6" s="2339">
        <v>26.836786</v>
      </c>
      <c r="S6" s="2340">
        <v>31.837437000000001</v>
      </c>
      <c r="T6" s="2340">
        <v>28.543883999999998</v>
      </c>
      <c r="U6" s="2341">
        <v>34.210056000000002</v>
      </c>
      <c r="V6" s="2329">
        <v>40.196989000000002</v>
      </c>
      <c r="W6" s="2329">
        <v>28.634834000000001</v>
      </c>
      <c r="X6" s="2329">
        <v>32.079802999999998</v>
      </c>
      <c r="Y6" s="2329">
        <v>28.314133000000002</v>
      </c>
      <c r="Z6" s="2329">
        <v>39.206673000000002</v>
      </c>
      <c r="AA6" s="2329">
        <v>43.894100000000002</v>
      </c>
      <c r="AB6" s="2330">
        <v>40.363661</v>
      </c>
      <c r="AC6" s="2330">
        <v>30.507442000000001</v>
      </c>
      <c r="AD6" s="2330">
        <v>34.436408999999998</v>
      </c>
      <c r="AE6" s="2330">
        <v>34.797068000000003</v>
      </c>
      <c r="AF6" s="2330">
        <v>29.304745</v>
      </c>
      <c r="AG6" s="2330">
        <v>33.287880000000001</v>
      </c>
      <c r="AH6" s="2330">
        <v>37.400314000000002</v>
      </c>
      <c r="AI6" s="2330">
        <v>25.155100999999998</v>
      </c>
      <c r="AJ6" s="2330">
        <v>39.757447999999997</v>
      </c>
      <c r="AK6" s="2330">
        <v>25.219282</v>
      </c>
      <c r="AL6" s="2330">
        <v>30.162198</v>
      </c>
      <c r="AM6" s="2330">
        <v>29.913892000000001</v>
      </c>
      <c r="AN6" s="2330">
        <v>31.579284999999999</v>
      </c>
      <c r="AO6" s="2330">
        <v>25.076647999999999</v>
      </c>
      <c r="AP6" s="2330">
        <v>17.494340999999999</v>
      </c>
      <c r="AQ6" s="2330">
        <v>21.101254000000001</v>
      </c>
      <c r="AR6" s="2330">
        <v>28.187850000000001</v>
      </c>
      <c r="AS6" s="2330">
        <v>29.038751000000001</v>
      </c>
      <c r="AT6" s="2330">
        <v>33.133577000000002</v>
      </c>
      <c r="AU6" s="2330">
        <v>32.267304000000003</v>
      </c>
      <c r="AV6" s="2330">
        <v>30.417942</v>
      </c>
      <c r="AW6" s="2330">
        <v>36.404601999999997</v>
      </c>
      <c r="AX6" s="2330">
        <v>39.514634999999998</v>
      </c>
      <c r="AY6" s="2330">
        <v>21.836134000000001</v>
      </c>
      <c r="AZ6" s="2330">
        <v>23.311558999999999</v>
      </c>
      <c r="BA6" s="2330">
        <v>31.723936999999999</v>
      </c>
      <c r="BB6" s="2330">
        <v>26.021298000000002</v>
      </c>
      <c r="BC6" s="2330">
        <v>22.023582000000001</v>
      </c>
      <c r="BD6" s="2330">
        <v>26.537953000000002</v>
      </c>
      <c r="BE6" s="2330">
        <v>29.190011999999999</v>
      </c>
      <c r="BF6" s="2330">
        <v>27</v>
      </c>
      <c r="BG6" s="2330">
        <v>23.643847000000001</v>
      </c>
      <c r="BH6" s="2330">
        <v>33.541643000000001</v>
      </c>
      <c r="BI6" s="2330">
        <v>26.855430999999999</v>
      </c>
      <c r="BJ6" s="2330">
        <v>31.399273000000001</v>
      </c>
      <c r="BK6" s="2330">
        <v>23.583365000000001</v>
      </c>
      <c r="BL6" s="2330">
        <v>35.560938</v>
      </c>
      <c r="BM6" s="2330">
        <v>23.338474999999999</v>
      </c>
      <c r="BN6" s="2330">
        <v>58.618409</v>
      </c>
      <c r="BO6" s="2330">
        <v>23.276745999999999</v>
      </c>
      <c r="BP6" s="2330">
        <v>32.348742000000001</v>
      </c>
      <c r="BQ6" s="2330">
        <v>26.578648000000001</v>
      </c>
    </row>
    <row r="7" spans="1:71" ht="17.25" x14ac:dyDescent="0.3">
      <c r="A7" s="2334" t="s">
        <v>5266</v>
      </c>
      <c r="B7" s="2335" t="s">
        <v>3882</v>
      </c>
      <c r="C7" s="2336">
        <v>16.069172999999999</v>
      </c>
      <c r="D7" s="2337">
        <v>8.2470289999999995</v>
      </c>
      <c r="E7" s="2337">
        <v>19.579142000000001</v>
      </c>
      <c r="F7" s="2337">
        <v>9.5718099999999993</v>
      </c>
      <c r="G7" s="2337">
        <v>9.8174869999999999</v>
      </c>
      <c r="H7" s="2337">
        <v>11.629056</v>
      </c>
      <c r="I7" s="2337">
        <v>14.737556</v>
      </c>
      <c r="J7" s="2337">
        <v>16.954764000000001</v>
      </c>
      <c r="K7" s="2337">
        <v>2.9596070000000001</v>
      </c>
      <c r="L7" s="2337">
        <v>9.4236889999999995</v>
      </c>
      <c r="M7" s="2338">
        <v>20.105578000000001</v>
      </c>
      <c r="N7" s="2339">
        <v>23.065391000000002</v>
      </c>
      <c r="O7" s="2339">
        <v>20.877905999999999</v>
      </c>
      <c r="P7" s="2339">
        <v>13.191898</v>
      </c>
      <c r="Q7" s="2339">
        <v>19.954177000000001</v>
      </c>
      <c r="R7" s="2339">
        <v>15.967751</v>
      </c>
      <c r="S7" s="2340">
        <v>16.103573000000001</v>
      </c>
      <c r="T7" s="2340">
        <v>15.620875</v>
      </c>
      <c r="U7" s="2341">
        <v>11.735054</v>
      </c>
      <c r="V7" s="2329">
        <v>6.2553280000000004</v>
      </c>
      <c r="W7" s="2329">
        <v>10.372398</v>
      </c>
      <c r="X7" s="2329">
        <v>17.766860000000001</v>
      </c>
      <c r="Y7" s="2329">
        <v>15.11398</v>
      </c>
      <c r="Z7" s="2329">
        <v>8.5498969999999996</v>
      </c>
      <c r="AA7" s="2329">
        <v>24.035513999999999</v>
      </c>
      <c r="AB7" s="2330">
        <v>13.225662</v>
      </c>
      <c r="AC7" s="2330">
        <v>13.931978000000001</v>
      </c>
      <c r="AD7" s="2330">
        <v>14.110277</v>
      </c>
      <c r="AE7" s="2330">
        <v>17.454657999999998</v>
      </c>
      <c r="AF7" s="2330">
        <v>13.506233999999999</v>
      </c>
      <c r="AG7" s="2330">
        <v>12.932368</v>
      </c>
      <c r="AH7" s="2330">
        <v>11.687315</v>
      </c>
      <c r="AI7" s="2330">
        <v>10.098132</v>
      </c>
      <c r="AJ7" s="2330">
        <v>10.077458</v>
      </c>
      <c r="AK7" s="2330">
        <v>7.1232990000000003</v>
      </c>
      <c r="AL7" s="2330">
        <v>16.530802000000001</v>
      </c>
      <c r="AM7" s="2330">
        <v>12.295249</v>
      </c>
      <c r="AN7" s="2330">
        <v>8.7164739999999998</v>
      </c>
      <c r="AO7" s="2330">
        <v>14.287051</v>
      </c>
      <c r="AP7" s="2330">
        <v>10.384662000000001</v>
      </c>
      <c r="AQ7" s="2330">
        <v>8.4363840000000003</v>
      </c>
      <c r="AR7" s="2330">
        <v>10.674552</v>
      </c>
      <c r="AS7" s="2330">
        <v>8.4943069999999992</v>
      </c>
      <c r="AT7" s="2330">
        <v>20.710766</v>
      </c>
      <c r="AU7" s="2330">
        <v>8.5488440000000008</v>
      </c>
      <c r="AV7" s="2330">
        <v>10.853524</v>
      </c>
      <c r="AW7" s="2330">
        <v>13.511532000000001</v>
      </c>
      <c r="AX7" s="2330">
        <v>14.100395000000001</v>
      </c>
      <c r="AY7" s="2330">
        <v>12.607355</v>
      </c>
      <c r="AZ7" s="2330">
        <v>8.6243859999999994</v>
      </c>
      <c r="BA7" s="2330">
        <v>10.459085999999999</v>
      </c>
      <c r="BB7" s="2330">
        <v>11.420045999999999</v>
      </c>
      <c r="BC7" s="2330">
        <v>11.947953999999999</v>
      </c>
      <c r="BD7" s="2330">
        <v>16.568863</v>
      </c>
      <c r="BE7" s="2330">
        <v>12.725279</v>
      </c>
      <c r="BF7" s="2330">
        <v>9.5</v>
      </c>
      <c r="BG7" s="2330">
        <v>11.236935000000001</v>
      </c>
      <c r="BH7" s="2330">
        <v>13.020502</v>
      </c>
      <c r="BI7" s="2330">
        <v>10.465655999999999</v>
      </c>
      <c r="BJ7" s="2330">
        <v>11.687459</v>
      </c>
      <c r="BK7" s="2330">
        <v>9.4619389999999992</v>
      </c>
      <c r="BL7" s="2330">
        <v>9.6828420000000008</v>
      </c>
      <c r="BM7" s="2330">
        <v>7.0869220000000004</v>
      </c>
      <c r="BN7" s="2330">
        <v>20.805569999999999</v>
      </c>
      <c r="BO7" s="2330">
        <v>10.500429</v>
      </c>
      <c r="BP7" s="2330">
        <v>8.4496710000000004</v>
      </c>
      <c r="BQ7" s="2330">
        <v>9.6994810000000005</v>
      </c>
    </row>
    <row r="8" spans="1:71" ht="17.25" x14ac:dyDescent="0.3">
      <c r="A8" s="2334" t="s">
        <v>5267</v>
      </c>
      <c r="B8" s="2335" t="s">
        <v>3883</v>
      </c>
      <c r="C8" s="2336">
        <v>0.314135</v>
      </c>
      <c r="D8" s="2337">
        <v>0.30244599999999999</v>
      </c>
      <c r="E8" s="2337">
        <v>0.11454400000000001</v>
      </c>
      <c r="F8" s="2337">
        <v>0.45794699999999999</v>
      </c>
      <c r="G8" s="2337">
        <v>0.52052699999999996</v>
      </c>
      <c r="H8" s="2337">
        <v>1.418156</v>
      </c>
      <c r="I8" s="2337">
        <v>0.40640900000000002</v>
      </c>
      <c r="J8" s="2337">
        <v>1.0174879999999999</v>
      </c>
      <c r="K8" s="2337">
        <v>0.26413399999999998</v>
      </c>
      <c r="L8" s="2337">
        <v>0.38948700000000003</v>
      </c>
      <c r="M8" s="2338">
        <v>0.32820300000000002</v>
      </c>
      <c r="N8" s="2339">
        <v>0.37868400000000002</v>
      </c>
      <c r="O8" s="2339">
        <v>0.39469300000000002</v>
      </c>
      <c r="P8" s="2339">
        <v>0.16920399999999999</v>
      </c>
      <c r="Q8" s="2339">
        <v>0.86897100000000005</v>
      </c>
      <c r="R8" s="2339">
        <v>0.90102599999999999</v>
      </c>
      <c r="S8" s="2340">
        <v>0.416653</v>
      </c>
      <c r="T8" s="2340">
        <v>0.31012299999999998</v>
      </c>
      <c r="U8" s="2341">
        <v>0.81714699999999996</v>
      </c>
      <c r="V8" s="2329">
        <v>0.256023</v>
      </c>
      <c r="W8" s="2329">
        <v>1.3923209999999999</v>
      </c>
      <c r="X8" s="2329">
        <v>0.81400600000000001</v>
      </c>
      <c r="Y8" s="2329">
        <v>0.66823299999999997</v>
      </c>
      <c r="Z8" s="2329">
        <v>0.32374799999999998</v>
      </c>
      <c r="AA8" s="2329">
        <v>0.31134000000000001</v>
      </c>
      <c r="AB8" s="2330">
        <v>1.423918</v>
      </c>
      <c r="AC8" s="2330">
        <v>2.5522520000000002</v>
      </c>
      <c r="AD8" s="2330">
        <v>0.361709</v>
      </c>
      <c r="AE8" s="2330">
        <v>1.2384980000000001</v>
      </c>
      <c r="AF8" s="2330">
        <v>0.32272699999999999</v>
      </c>
      <c r="AG8" s="2330">
        <v>0.25684299999999999</v>
      </c>
      <c r="AH8" s="2330">
        <v>1.0206310000000001</v>
      </c>
      <c r="AI8" s="2330">
        <v>0.59074599999999999</v>
      </c>
      <c r="AJ8" s="2330">
        <v>9.2171000000000003E-2</v>
      </c>
      <c r="AK8" s="2330">
        <v>0.62544699999999998</v>
      </c>
      <c r="AL8" s="2330">
        <v>0.66698100000000005</v>
      </c>
      <c r="AM8" s="2330">
        <v>0.53713999999999995</v>
      </c>
      <c r="AN8" s="2330">
        <v>7.4107999999999993E-2</v>
      </c>
      <c r="AO8" s="2330">
        <v>0.102372</v>
      </c>
      <c r="AP8" s="2330">
        <v>0.98668400000000001</v>
      </c>
      <c r="AQ8" s="2330">
        <v>0.46190199999999998</v>
      </c>
      <c r="AR8" s="2330">
        <v>0.39591599999999999</v>
      </c>
      <c r="AS8" s="2330">
        <v>0.46122400000000002</v>
      </c>
      <c r="AT8" s="2330">
        <v>0.321631</v>
      </c>
      <c r="AU8" s="2330">
        <v>0.76549999999999996</v>
      </c>
      <c r="AV8" s="2330">
        <v>0.34033600000000003</v>
      </c>
      <c r="AW8" s="2330">
        <v>0.62412599999999996</v>
      </c>
      <c r="AX8" s="2330">
        <v>0.481603</v>
      </c>
      <c r="AY8" s="2330">
        <v>2.1104080000000001</v>
      </c>
      <c r="AZ8" s="2330">
        <v>0.29708099999999998</v>
      </c>
      <c r="BA8" s="2330">
        <v>0.55460900000000002</v>
      </c>
      <c r="BB8" s="2330">
        <v>9.1655E-2</v>
      </c>
      <c r="BC8" s="2330">
        <v>0.88461500000000004</v>
      </c>
      <c r="BD8" s="2330">
        <v>0.508571</v>
      </c>
      <c r="BE8" s="2330">
        <v>0.131356</v>
      </c>
      <c r="BF8" s="2330">
        <v>0.1</v>
      </c>
      <c r="BG8" s="2330">
        <v>0.19775799999999999</v>
      </c>
      <c r="BH8" s="2330">
        <v>0.40809000000000001</v>
      </c>
      <c r="BI8" s="2330">
        <v>0</v>
      </c>
      <c r="BJ8" s="2330">
        <v>0.14044200000000001</v>
      </c>
      <c r="BK8" s="2330">
        <v>3.5264999999999998E-2</v>
      </c>
      <c r="BL8" s="2330">
        <v>0.38619700000000001</v>
      </c>
      <c r="BM8" s="2330">
        <v>0.41151399999999999</v>
      </c>
      <c r="BN8" s="2330">
        <v>0.119699</v>
      </c>
      <c r="BO8" s="2330">
        <v>6.9748000000000004E-2</v>
      </c>
      <c r="BP8" s="2330">
        <v>0.67857900000000004</v>
      </c>
      <c r="BQ8" s="2330">
        <v>0.40666099999999999</v>
      </c>
    </row>
    <row r="9" spans="1:71" ht="17.25" x14ac:dyDescent="0.3">
      <c r="A9" s="2334" t="s">
        <v>5268</v>
      </c>
      <c r="B9" s="2335" t="s">
        <v>3884</v>
      </c>
      <c r="C9" s="2336">
        <v>5.4787949999999999</v>
      </c>
      <c r="D9" s="2337">
        <v>4.2376849999999999</v>
      </c>
      <c r="E9" s="2337">
        <v>7.9175760000000004</v>
      </c>
      <c r="F9" s="2337">
        <v>14.032254999999999</v>
      </c>
      <c r="G9" s="2337">
        <v>9.3569370000000003</v>
      </c>
      <c r="H9" s="2337">
        <v>7.8336699999999997</v>
      </c>
      <c r="I9" s="2337">
        <v>11.837421000000001</v>
      </c>
      <c r="J9" s="2337">
        <v>9.2373910000000006</v>
      </c>
      <c r="K9" s="2337">
        <v>8.5629399999999993</v>
      </c>
      <c r="L9" s="2337">
        <v>5.0930679999999997</v>
      </c>
      <c r="M9" s="2338">
        <v>7.6807160000000003</v>
      </c>
      <c r="N9" s="2339">
        <v>4.937799</v>
      </c>
      <c r="O9" s="2339">
        <v>9.2499490000000009</v>
      </c>
      <c r="P9" s="2339">
        <v>6.0605370000000001</v>
      </c>
      <c r="Q9" s="2339">
        <v>9.9650049999999997</v>
      </c>
      <c r="R9" s="2339">
        <v>7.4489710000000002</v>
      </c>
      <c r="S9" s="2340">
        <v>9.6599269999999997</v>
      </c>
      <c r="T9" s="2340">
        <v>18.663461000000002</v>
      </c>
      <c r="U9" s="2341">
        <v>11.768860999999999</v>
      </c>
      <c r="V9" s="2329">
        <v>12.067918000000001</v>
      </c>
      <c r="W9" s="2329">
        <v>13.798814</v>
      </c>
      <c r="X9" s="2329">
        <v>8.0550800000000002</v>
      </c>
      <c r="Y9" s="2329">
        <v>11.506123000000001</v>
      </c>
      <c r="Z9" s="2329">
        <v>15.687813</v>
      </c>
      <c r="AA9" s="2329">
        <v>28.353940000000001</v>
      </c>
      <c r="AB9" s="2330">
        <v>13.179735000000001</v>
      </c>
      <c r="AC9" s="2330">
        <v>15.054982000000001</v>
      </c>
      <c r="AD9" s="2330">
        <v>9.7754309999999993</v>
      </c>
      <c r="AE9" s="2330">
        <v>10.015857</v>
      </c>
      <c r="AF9" s="2330">
        <v>13.40202</v>
      </c>
      <c r="AG9" s="2330">
        <v>18.011956000000001</v>
      </c>
      <c r="AH9" s="2330">
        <v>13.791334000000001</v>
      </c>
      <c r="AI9" s="2330">
        <v>17.124707000000001</v>
      </c>
      <c r="AJ9" s="2330">
        <v>7.2097629999999997</v>
      </c>
      <c r="AK9" s="2330">
        <v>14.799659</v>
      </c>
      <c r="AL9" s="2330">
        <v>13.065483</v>
      </c>
      <c r="AM9" s="2330">
        <v>23.875544999999999</v>
      </c>
      <c r="AN9" s="2330">
        <v>9.6195020000000007</v>
      </c>
      <c r="AO9" s="2330">
        <v>6.625013</v>
      </c>
      <c r="AP9" s="2330">
        <v>7.7630330000000001</v>
      </c>
      <c r="AQ9" s="2330">
        <v>7.7691920000000003</v>
      </c>
      <c r="AR9" s="2330">
        <v>6.0490729999999999</v>
      </c>
      <c r="AS9" s="2330">
        <v>11.627424</v>
      </c>
      <c r="AT9" s="2330">
        <v>17.167439000000002</v>
      </c>
      <c r="AU9" s="2330">
        <v>6.8123899999999997</v>
      </c>
      <c r="AV9" s="2330">
        <v>7.7895599999999998</v>
      </c>
      <c r="AW9" s="2330">
        <v>8.1785479999999993</v>
      </c>
      <c r="AX9" s="2330">
        <v>8.0744290000000003</v>
      </c>
      <c r="AY9" s="2330">
        <v>10.802511000000001</v>
      </c>
      <c r="AZ9" s="2330">
        <v>5.3157909999999999</v>
      </c>
      <c r="BA9" s="2330">
        <v>5.0848069999999996</v>
      </c>
      <c r="BB9" s="2330">
        <v>4.9352729999999996</v>
      </c>
      <c r="BC9" s="2330">
        <v>9.2050380000000001</v>
      </c>
      <c r="BD9" s="2330">
        <v>6.4387889999999999</v>
      </c>
      <c r="BE9" s="2330">
        <v>9.2975999999999992</v>
      </c>
      <c r="BF9" s="2330">
        <v>6.8</v>
      </c>
      <c r="BG9" s="2330">
        <v>7.0850559999999998</v>
      </c>
      <c r="BH9" s="2330">
        <v>13.710485</v>
      </c>
      <c r="BI9" s="2330">
        <v>5.7369750000000002</v>
      </c>
      <c r="BJ9" s="2330">
        <v>9.2393750000000008</v>
      </c>
      <c r="BK9" s="2330">
        <v>7.8613939999999998</v>
      </c>
      <c r="BL9" s="2330">
        <v>5.0439239999999996</v>
      </c>
      <c r="BM9" s="2330">
        <v>7.8751740000000003</v>
      </c>
      <c r="BN9" s="2330">
        <v>6.5080939999999998</v>
      </c>
      <c r="BO9" s="2330">
        <v>6.4292100000000003</v>
      </c>
      <c r="BP9" s="2330">
        <v>5.7953510000000001</v>
      </c>
      <c r="BQ9" s="2330">
        <v>6.4321529999999996</v>
      </c>
    </row>
    <row r="10" spans="1:71" ht="17.25" x14ac:dyDescent="0.3">
      <c r="A10" s="2342" t="s">
        <v>5269</v>
      </c>
      <c r="B10" s="2335" t="s">
        <v>5270</v>
      </c>
      <c r="C10" s="2336">
        <v>88.102399000000005</v>
      </c>
      <c r="D10" s="2337">
        <v>85.794148000000007</v>
      </c>
      <c r="E10" s="2337">
        <v>117.299482</v>
      </c>
      <c r="F10" s="2337">
        <v>98.597997000000007</v>
      </c>
      <c r="G10" s="2337">
        <v>100.65992900000001</v>
      </c>
      <c r="H10" s="2337">
        <v>115.082792</v>
      </c>
      <c r="I10" s="2337">
        <v>117.499291</v>
      </c>
      <c r="J10" s="2337">
        <v>121.151297</v>
      </c>
      <c r="K10" s="2337">
        <v>106.603751</v>
      </c>
      <c r="L10" s="2337">
        <v>102.995744</v>
      </c>
      <c r="M10" s="2338">
        <v>112.531271</v>
      </c>
      <c r="N10" s="2339">
        <v>124.939334</v>
      </c>
      <c r="O10" s="2339">
        <v>114.061331</v>
      </c>
      <c r="P10" s="2339">
        <v>100.101615</v>
      </c>
      <c r="Q10" s="2339">
        <v>111.013334</v>
      </c>
      <c r="R10" s="2339">
        <v>103.14534399999999</v>
      </c>
      <c r="S10" s="2340">
        <v>127.72086299999999</v>
      </c>
      <c r="T10" s="2340">
        <v>106.31444399999999</v>
      </c>
      <c r="U10" s="2341">
        <v>128.24471199999999</v>
      </c>
      <c r="V10" s="2329">
        <v>130.923158</v>
      </c>
      <c r="W10" s="2329">
        <v>126.183335</v>
      </c>
      <c r="X10" s="2329">
        <v>130.73920699999999</v>
      </c>
      <c r="Y10" s="2329">
        <v>126.426113</v>
      </c>
      <c r="Z10" s="2329">
        <v>132.38606200000001</v>
      </c>
      <c r="AA10" s="2329">
        <v>144.142124</v>
      </c>
      <c r="AB10" s="2330">
        <v>103.01333099999999</v>
      </c>
      <c r="AC10" s="2330">
        <v>93.131393000000003</v>
      </c>
      <c r="AD10" s="2330">
        <v>137.71633499999999</v>
      </c>
      <c r="AE10" s="2330">
        <v>116.832531</v>
      </c>
      <c r="AF10" s="2330">
        <v>124.94443699999999</v>
      </c>
      <c r="AG10" s="2330">
        <v>121.814071</v>
      </c>
      <c r="AH10" s="2330">
        <v>131.043193</v>
      </c>
      <c r="AI10" s="2330">
        <v>127.84418700000001</v>
      </c>
      <c r="AJ10" s="2330">
        <v>148.610355</v>
      </c>
      <c r="AK10" s="2330">
        <v>124.455721</v>
      </c>
      <c r="AL10" s="2330">
        <v>141.20030800000001</v>
      </c>
      <c r="AM10" s="2330">
        <v>139.90540799999999</v>
      </c>
      <c r="AN10" s="2330">
        <v>105.620879</v>
      </c>
      <c r="AO10" s="2330">
        <v>115.532246</v>
      </c>
      <c r="AP10" s="2330">
        <v>87.662088999999995</v>
      </c>
      <c r="AQ10" s="2330">
        <v>83.364671000000001</v>
      </c>
      <c r="AR10" s="2330">
        <v>104.425496</v>
      </c>
      <c r="AS10" s="2330">
        <v>116.183402</v>
      </c>
      <c r="AT10" s="2330">
        <v>119.719639</v>
      </c>
      <c r="AU10" s="2330">
        <v>123.539907</v>
      </c>
      <c r="AV10" s="2330">
        <v>108.449652</v>
      </c>
      <c r="AW10" s="2330">
        <v>134.379503</v>
      </c>
      <c r="AX10" s="2330">
        <v>130.71999600000001</v>
      </c>
      <c r="AY10" s="2330">
        <v>111.604533</v>
      </c>
      <c r="AZ10" s="2330">
        <v>97.841054</v>
      </c>
      <c r="BA10" s="2330">
        <v>103.165576</v>
      </c>
      <c r="BB10" s="2330">
        <v>105.468264</v>
      </c>
      <c r="BC10" s="2330">
        <v>100.29871900000001</v>
      </c>
      <c r="BD10" s="2330">
        <v>130.28607</v>
      </c>
      <c r="BE10" s="2330">
        <v>122.771799</v>
      </c>
      <c r="BF10" s="2330">
        <v>120.74898399999999</v>
      </c>
      <c r="BG10" s="2330">
        <v>117.257578</v>
      </c>
      <c r="BH10" s="2330">
        <v>132.39918299999991</v>
      </c>
      <c r="BI10" s="2330">
        <v>127.68826</v>
      </c>
      <c r="BJ10" s="2330">
        <v>137.832742</v>
      </c>
      <c r="BK10" s="2330">
        <v>122.99520800000001</v>
      </c>
      <c r="BL10" s="2330">
        <v>99.466179999999994</v>
      </c>
      <c r="BM10" s="2330">
        <v>113.09269399999999</v>
      </c>
      <c r="BN10" s="2330">
        <v>188.406001</v>
      </c>
      <c r="BO10" s="2330">
        <v>123.17034</v>
      </c>
      <c r="BP10" s="2330">
        <v>143.26658599999999</v>
      </c>
      <c r="BQ10" s="2330">
        <v>143.52197699999999</v>
      </c>
    </row>
    <row r="11" spans="1:71" ht="17.25" x14ac:dyDescent="0.3">
      <c r="A11" s="2334" t="s">
        <v>5271</v>
      </c>
      <c r="B11" s="2335" t="s">
        <v>3886</v>
      </c>
      <c r="C11" s="2336">
        <v>16.889818999999999</v>
      </c>
      <c r="D11" s="2337">
        <v>9.5534099999999995</v>
      </c>
      <c r="E11" s="2337">
        <v>12.725694000000001</v>
      </c>
      <c r="F11" s="2337">
        <v>12.018700000000001</v>
      </c>
      <c r="G11" s="2337">
        <v>24.239138000000001</v>
      </c>
      <c r="H11" s="2337">
        <v>10.063411</v>
      </c>
      <c r="I11" s="2337">
        <v>15.013552000000001</v>
      </c>
      <c r="J11" s="2337">
        <v>26.080587999999999</v>
      </c>
      <c r="K11" s="2337">
        <v>14.526399</v>
      </c>
      <c r="L11" s="2337">
        <v>19.260724</v>
      </c>
      <c r="M11" s="2338">
        <v>20.515142999999998</v>
      </c>
      <c r="N11" s="2339">
        <v>18.348980999999998</v>
      </c>
      <c r="O11" s="2339">
        <v>13.143618999999999</v>
      </c>
      <c r="P11" s="2339">
        <v>17.068452000000001</v>
      </c>
      <c r="Q11" s="2339">
        <v>12.835943</v>
      </c>
      <c r="R11" s="2339">
        <v>11.688777999999999</v>
      </c>
      <c r="S11" s="2340">
        <v>16.368275000000001</v>
      </c>
      <c r="T11" s="2340">
        <v>19.409613</v>
      </c>
      <c r="U11" s="2341">
        <v>12.17878</v>
      </c>
      <c r="V11" s="2329">
        <v>17.784216000000001</v>
      </c>
      <c r="W11" s="2329">
        <v>13.337383000000001</v>
      </c>
      <c r="X11" s="2329">
        <v>24.538827000000001</v>
      </c>
      <c r="Y11" s="2329">
        <v>22.685216</v>
      </c>
      <c r="Z11" s="2329">
        <v>21.039429999999999</v>
      </c>
      <c r="AA11" s="2329">
        <v>13.267977</v>
      </c>
      <c r="AB11" s="2330">
        <v>11.512627999999999</v>
      </c>
      <c r="AC11" s="2330">
        <v>10.64289</v>
      </c>
      <c r="AD11" s="2330">
        <v>16.521840999999998</v>
      </c>
      <c r="AE11" s="2330">
        <v>23.078579000000001</v>
      </c>
      <c r="AF11" s="2330">
        <v>14.985309000000001</v>
      </c>
      <c r="AG11" s="2330">
        <v>9.3366290000000003</v>
      </c>
      <c r="AH11" s="2330">
        <v>12.390865</v>
      </c>
      <c r="AI11" s="2330">
        <v>11.909307</v>
      </c>
      <c r="AJ11" s="2330">
        <v>18.706538999999999</v>
      </c>
      <c r="AK11" s="2330">
        <v>9.8181329999999996</v>
      </c>
      <c r="AL11" s="2330">
        <v>16.861391000000001</v>
      </c>
      <c r="AM11" s="2330">
        <v>5.8926569999999998</v>
      </c>
      <c r="AN11" s="2330">
        <v>16.577617</v>
      </c>
      <c r="AO11" s="2330">
        <v>13.673147999999999</v>
      </c>
      <c r="AP11" s="2330">
        <v>5.0566259999999996</v>
      </c>
      <c r="AQ11" s="2330">
        <v>6.2167079999999997</v>
      </c>
      <c r="AR11" s="2330">
        <v>7.0229600000000003</v>
      </c>
      <c r="AS11" s="2330">
        <v>6.7340489999999997</v>
      </c>
      <c r="AT11" s="2330">
        <v>5.9683799999999998</v>
      </c>
      <c r="AU11" s="2330">
        <v>7.9896320000000003</v>
      </c>
      <c r="AV11" s="2330">
        <v>6.7760360000000004</v>
      </c>
      <c r="AW11" s="2330">
        <v>8.2361470000000008</v>
      </c>
      <c r="AX11" s="2330">
        <v>8.2436539999999994</v>
      </c>
      <c r="AY11" s="2330">
        <v>7.5339299999999998</v>
      </c>
      <c r="AZ11" s="2330">
        <v>7.5924399999999999</v>
      </c>
      <c r="BA11" s="2330">
        <v>7.9684609999999996</v>
      </c>
      <c r="BB11" s="2330">
        <v>10.745780999999999</v>
      </c>
      <c r="BC11" s="2330">
        <v>11.352751</v>
      </c>
      <c r="BD11" s="2330">
        <v>7.9510759999999996</v>
      </c>
      <c r="BE11" s="2330">
        <v>7.7253970000000001</v>
      </c>
      <c r="BF11" s="2330">
        <v>8.1</v>
      </c>
      <c r="BG11" s="2330">
        <v>8.3966650000000005</v>
      </c>
      <c r="BH11" s="2330">
        <v>30.045573000000001</v>
      </c>
      <c r="BI11" s="2330">
        <v>10.030177999999999</v>
      </c>
      <c r="BJ11" s="2330">
        <v>9.8573450000000005</v>
      </c>
      <c r="BK11" s="2330">
        <v>6.3876140000000001</v>
      </c>
      <c r="BL11" s="2330">
        <v>7.7495339999999997</v>
      </c>
      <c r="BM11" s="2330">
        <v>11.339365000000001</v>
      </c>
      <c r="BN11" s="2330">
        <v>14.929746</v>
      </c>
      <c r="BO11" s="2330">
        <v>10.795937</v>
      </c>
      <c r="BP11" s="2330">
        <v>8.9869109999999992</v>
      </c>
      <c r="BQ11" s="2330">
        <v>11.620001999999999</v>
      </c>
    </row>
    <row r="12" spans="1:71" ht="17.25" x14ac:dyDescent="0.3">
      <c r="A12" s="2334" t="s">
        <v>5272</v>
      </c>
      <c r="B12" s="2335" t="s">
        <v>3887</v>
      </c>
      <c r="C12" s="2336">
        <v>2.8349150000000001</v>
      </c>
      <c r="D12" s="2337">
        <v>12.129167000000001</v>
      </c>
      <c r="E12" s="2337">
        <v>16.03096</v>
      </c>
      <c r="F12" s="2337">
        <v>16.690125999999999</v>
      </c>
      <c r="G12" s="2337">
        <v>12.170495000000001</v>
      </c>
      <c r="H12" s="2337">
        <v>10.831574</v>
      </c>
      <c r="I12" s="2337">
        <v>7.612323</v>
      </c>
      <c r="J12" s="2337">
        <v>16.481141999999998</v>
      </c>
      <c r="K12" s="2337">
        <v>2.4238460000000002</v>
      </c>
      <c r="L12" s="2337">
        <v>1.4669559999999999</v>
      </c>
      <c r="M12" s="2338">
        <v>4.2434839999999996</v>
      </c>
      <c r="N12" s="2339">
        <v>1.5391550000000001</v>
      </c>
      <c r="O12" s="2339">
        <v>6.6895449999999999</v>
      </c>
      <c r="P12" s="2339">
        <v>7.3960610000000004</v>
      </c>
      <c r="Q12" s="2339">
        <v>1.175969</v>
      </c>
      <c r="R12" s="2339">
        <v>4.1955210000000003</v>
      </c>
      <c r="S12" s="2340">
        <v>7.5385330000000002</v>
      </c>
      <c r="T12" s="2340">
        <v>8.6924299999999999</v>
      </c>
      <c r="U12" s="2341">
        <v>5.2511840000000003</v>
      </c>
      <c r="V12" s="2329">
        <v>4.1489450000000003</v>
      </c>
      <c r="W12" s="2329">
        <v>3.0121889999999998</v>
      </c>
      <c r="X12" s="2329">
        <v>3.7753709999999998</v>
      </c>
      <c r="Y12" s="2329">
        <v>3.1713550000000001</v>
      </c>
      <c r="Z12" s="2329">
        <v>9.0371220000000001</v>
      </c>
      <c r="AA12" s="2329">
        <v>3.0327549999999999</v>
      </c>
      <c r="AB12" s="2330">
        <v>3.7700049999999998</v>
      </c>
      <c r="AC12" s="2330">
        <v>6.2537609999999999</v>
      </c>
      <c r="AD12" s="2330">
        <v>5.0543670000000001</v>
      </c>
      <c r="AE12" s="2330">
        <v>6.2473299999999998</v>
      </c>
      <c r="AF12" s="2330">
        <v>5.2664559999999998</v>
      </c>
      <c r="AG12" s="2330">
        <v>4.3990419999999997</v>
      </c>
      <c r="AH12" s="2330">
        <v>4.6921759999999999</v>
      </c>
      <c r="AI12" s="2330">
        <v>8.069839</v>
      </c>
      <c r="AJ12" s="2330">
        <v>6.58758</v>
      </c>
      <c r="AK12" s="2330">
        <v>6.1132809999999997</v>
      </c>
      <c r="AL12" s="2330">
        <v>5.2748869999999997</v>
      </c>
      <c r="AM12" s="2330">
        <v>8.1635840000000002</v>
      </c>
      <c r="AN12" s="2330">
        <v>4.662636</v>
      </c>
      <c r="AO12" s="2330">
        <v>6.0398969999999998</v>
      </c>
      <c r="AP12" s="2330">
        <v>1.1513850000000001</v>
      </c>
      <c r="AQ12" s="2330">
        <v>0.97825099999999998</v>
      </c>
      <c r="AR12" s="2330">
        <v>0.79612700000000003</v>
      </c>
      <c r="AS12" s="2330">
        <v>3.9999199999999999</v>
      </c>
      <c r="AT12" s="2330">
        <v>6.6353999999999997</v>
      </c>
      <c r="AU12" s="2330">
        <v>4.2123200000000001</v>
      </c>
      <c r="AV12" s="2330">
        <v>2.0726819999999999</v>
      </c>
      <c r="AW12" s="2330">
        <v>8.4632190000000005</v>
      </c>
      <c r="AX12" s="2330">
        <v>8.9608380000000007</v>
      </c>
      <c r="AY12" s="2330">
        <v>7.4559470000000001</v>
      </c>
      <c r="AZ12" s="2330">
        <v>24.912561</v>
      </c>
      <c r="BA12" s="2330">
        <v>3.0664910000000001</v>
      </c>
      <c r="BB12" s="2330">
        <v>0.82157400000000003</v>
      </c>
      <c r="BC12" s="2330">
        <v>1.240634</v>
      </c>
      <c r="BD12" s="2330">
        <v>4.6318029999999997</v>
      </c>
      <c r="BE12" s="2330">
        <v>3.9622709999999999</v>
      </c>
      <c r="BF12" s="2330">
        <v>3</v>
      </c>
      <c r="BG12" s="2330">
        <v>2.923565</v>
      </c>
      <c r="BH12" s="2330">
        <v>2.7033260000000001</v>
      </c>
      <c r="BI12" s="2330">
        <v>5.8577360000000001</v>
      </c>
      <c r="BJ12" s="2330">
        <v>2.3529710000000001</v>
      </c>
      <c r="BK12" s="2330">
        <v>2.194763</v>
      </c>
      <c r="BL12" s="2330">
        <v>2.0915439999999998</v>
      </c>
      <c r="BM12" s="2330">
        <v>1.787855</v>
      </c>
      <c r="BN12" s="2330">
        <v>3.3157709999999998</v>
      </c>
      <c r="BO12" s="2330">
        <v>1.405394</v>
      </c>
      <c r="BP12" s="2330">
        <v>1.6961820000000001</v>
      </c>
      <c r="BQ12" s="2330">
        <v>4.2169160000000003</v>
      </c>
    </row>
    <row r="13" spans="1:71" ht="17.25" x14ac:dyDescent="0.3">
      <c r="A13" s="2334" t="s">
        <v>5273</v>
      </c>
      <c r="B13" s="2335" t="s">
        <v>3888</v>
      </c>
      <c r="C13" s="2336">
        <v>9.6136789999999994</v>
      </c>
      <c r="D13" s="2337">
        <v>13.383050000000001</v>
      </c>
      <c r="E13" s="2337">
        <v>12.783562</v>
      </c>
      <c r="F13" s="2337">
        <v>10.564188</v>
      </c>
      <c r="G13" s="2337">
        <v>21.164238000000001</v>
      </c>
      <c r="H13" s="2337">
        <v>13.447229</v>
      </c>
      <c r="I13" s="2337">
        <v>8.1844809999999999</v>
      </c>
      <c r="J13" s="2337">
        <v>11.053234</v>
      </c>
      <c r="K13" s="2337">
        <v>14.215763000000001</v>
      </c>
      <c r="L13" s="2337">
        <v>9.4190670000000001</v>
      </c>
      <c r="M13" s="2338">
        <v>20.54552</v>
      </c>
      <c r="N13" s="2339">
        <v>19.196999000000002</v>
      </c>
      <c r="O13" s="2339">
        <v>26.085222999999999</v>
      </c>
      <c r="P13" s="2339">
        <v>14.641035</v>
      </c>
      <c r="Q13" s="2339">
        <v>20.054880000000001</v>
      </c>
      <c r="R13" s="2339">
        <v>14.610779000000001</v>
      </c>
      <c r="S13" s="2340">
        <v>20.688759999999998</v>
      </c>
      <c r="T13" s="2340">
        <v>16.058529</v>
      </c>
      <c r="U13" s="2341">
        <v>15.863486999999999</v>
      </c>
      <c r="V13" s="2329">
        <v>15.493672</v>
      </c>
      <c r="W13" s="2329">
        <v>16.918222</v>
      </c>
      <c r="X13" s="2329">
        <v>19.064589999999999</v>
      </c>
      <c r="Y13" s="2329">
        <v>20.031177</v>
      </c>
      <c r="Z13" s="2329">
        <v>27.194441000000001</v>
      </c>
      <c r="AA13" s="2329">
        <v>20.80086</v>
      </c>
      <c r="AB13" s="2330">
        <v>26.048172999999998</v>
      </c>
      <c r="AC13" s="2330">
        <v>16.891673000000001</v>
      </c>
      <c r="AD13" s="2330">
        <v>22.451421</v>
      </c>
      <c r="AE13" s="2330">
        <v>17.842672</v>
      </c>
      <c r="AF13" s="2330">
        <v>25.468492999999999</v>
      </c>
      <c r="AG13" s="2330">
        <v>14.146436</v>
      </c>
      <c r="AH13" s="2330">
        <v>15.217117</v>
      </c>
      <c r="AI13" s="2330">
        <v>14.831144</v>
      </c>
      <c r="AJ13" s="2330">
        <v>19.797871000000001</v>
      </c>
      <c r="AK13" s="2330">
        <v>15.426007</v>
      </c>
      <c r="AL13" s="2330">
        <v>25.291592999999999</v>
      </c>
      <c r="AM13" s="2330">
        <v>28.796835999999999</v>
      </c>
      <c r="AN13" s="2330">
        <v>11.501044</v>
      </c>
      <c r="AO13" s="2330">
        <v>11.170305000000001</v>
      </c>
      <c r="AP13" s="2330">
        <v>6.5262710000000004</v>
      </c>
      <c r="AQ13" s="2330">
        <v>8.3363010000000006</v>
      </c>
      <c r="AR13" s="2330">
        <v>13.547203</v>
      </c>
      <c r="AS13" s="2330">
        <v>20.496839999999999</v>
      </c>
      <c r="AT13" s="2330">
        <v>33.092778000000003</v>
      </c>
      <c r="AU13" s="2330">
        <v>31.021692000000002</v>
      </c>
      <c r="AV13" s="2330">
        <v>7.4542409999999997</v>
      </c>
      <c r="AW13" s="2330">
        <v>7.1216569999999999</v>
      </c>
      <c r="AX13" s="2330">
        <v>24.326357999999999</v>
      </c>
      <c r="AY13" s="2330">
        <v>9.4752329999999994</v>
      </c>
      <c r="AZ13" s="2330">
        <v>14.07959</v>
      </c>
      <c r="BA13" s="2330">
        <v>17.153444</v>
      </c>
      <c r="BB13" s="2330">
        <v>15.307014000000001</v>
      </c>
      <c r="BC13" s="2330">
        <v>11.404833999999999</v>
      </c>
      <c r="BD13" s="2330">
        <v>10.793652</v>
      </c>
      <c r="BE13" s="2330">
        <v>9.0314969999999999</v>
      </c>
      <c r="BF13" s="2330">
        <v>9.6999999999999993</v>
      </c>
      <c r="BG13" s="2330">
        <v>21.725294000000002</v>
      </c>
      <c r="BH13" s="2330">
        <v>13.816158</v>
      </c>
      <c r="BI13" s="2330">
        <v>11.838482000000001</v>
      </c>
      <c r="BJ13" s="2330">
        <v>14.611093</v>
      </c>
      <c r="BK13" s="2330">
        <v>15.539550999999999</v>
      </c>
      <c r="BL13" s="2330">
        <v>8.5080179999999999</v>
      </c>
      <c r="BM13" s="2330">
        <v>18.407599000000001</v>
      </c>
      <c r="BN13" s="2330">
        <v>33.951920999999999</v>
      </c>
      <c r="BO13" s="2330">
        <v>19.452493</v>
      </c>
      <c r="BP13" s="2330">
        <v>9.8780649999999994</v>
      </c>
      <c r="BQ13" s="2330">
        <v>11.330355000000001</v>
      </c>
    </row>
    <row r="14" spans="1:71" ht="17.25" x14ac:dyDescent="0.3">
      <c r="A14" s="2334" t="s">
        <v>5274</v>
      </c>
      <c r="B14" s="2335" t="s">
        <v>5275</v>
      </c>
      <c r="C14" s="2336">
        <v>66.404910999999998</v>
      </c>
      <c r="D14" s="2337">
        <v>58.602316999999999</v>
      </c>
      <c r="E14" s="2337">
        <v>81.180053000000001</v>
      </c>
      <c r="F14" s="2337">
        <v>87.228334000000004</v>
      </c>
      <c r="G14" s="2337">
        <v>80.033985999999999</v>
      </c>
      <c r="H14" s="2337">
        <v>81.401861999999994</v>
      </c>
      <c r="I14" s="2337">
        <v>66.227557000000004</v>
      </c>
      <c r="J14" s="2337">
        <v>72.599221</v>
      </c>
      <c r="K14" s="2337">
        <v>39.170645</v>
      </c>
      <c r="L14" s="2337">
        <v>46.559255</v>
      </c>
      <c r="M14" s="2338">
        <v>39.957571999999999</v>
      </c>
      <c r="N14" s="2339">
        <v>63.422184999999999</v>
      </c>
      <c r="O14" s="2339">
        <v>46.861897999999997</v>
      </c>
      <c r="P14" s="2339">
        <v>28.575171999999998</v>
      </c>
      <c r="Q14" s="2339">
        <v>40.040151000000002</v>
      </c>
      <c r="R14" s="2339">
        <v>37.959099999999999</v>
      </c>
      <c r="S14" s="2340">
        <v>57.364122000000002</v>
      </c>
      <c r="T14" s="2340">
        <v>55.643030000000003</v>
      </c>
      <c r="U14" s="2341">
        <v>60.795597000000001</v>
      </c>
      <c r="V14" s="2329">
        <v>70.381085999999996</v>
      </c>
      <c r="W14" s="2329">
        <v>51.429837999999997</v>
      </c>
      <c r="X14" s="2329">
        <v>49.716672000000003</v>
      </c>
      <c r="Y14" s="2329">
        <v>44.700550999999997</v>
      </c>
      <c r="Z14" s="2329">
        <v>43.918005999999998</v>
      </c>
      <c r="AA14" s="2329">
        <v>55.535260000000001</v>
      </c>
      <c r="AB14" s="2330">
        <v>59.700547</v>
      </c>
      <c r="AC14" s="2330">
        <v>54.581446999999997</v>
      </c>
      <c r="AD14" s="2330">
        <v>66.443967999999998</v>
      </c>
      <c r="AE14" s="2330">
        <v>54.049050000000001</v>
      </c>
      <c r="AF14" s="2330">
        <v>35.066723000000003</v>
      </c>
      <c r="AG14" s="2330">
        <v>52.887478000000002</v>
      </c>
      <c r="AH14" s="2330">
        <v>86.718470999999994</v>
      </c>
      <c r="AI14" s="2330">
        <v>33.496088999999998</v>
      </c>
      <c r="AJ14" s="2330">
        <v>38.199157999999997</v>
      </c>
      <c r="AK14" s="2330">
        <v>38.113370000000003</v>
      </c>
      <c r="AL14" s="2330">
        <v>34.329718999999997</v>
      </c>
      <c r="AM14" s="2330">
        <v>48.556652</v>
      </c>
      <c r="AN14" s="2330">
        <v>58.770912000000003</v>
      </c>
      <c r="AO14" s="2330">
        <v>33.459823</v>
      </c>
      <c r="AP14" s="2330">
        <v>11.297886</v>
      </c>
      <c r="AQ14" s="2330">
        <v>11.705798</v>
      </c>
      <c r="AR14" s="2330">
        <v>21.655383</v>
      </c>
      <c r="AS14" s="2330">
        <v>17.692299999999999</v>
      </c>
      <c r="AT14" s="2330">
        <v>49.037706</v>
      </c>
      <c r="AU14" s="2330">
        <v>22.488008000000001</v>
      </c>
      <c r="AV14" s="2330">
        <v>26.456479999999999</v>
      </c>
      <c r="AW14" s="2330">
        <v>22.932599</v>
      </c>
      <c r="AX14" s="2330">
        <v>33.924796999999998</v>
      </c>
      <c r="AY14" s="2330">
        <v>34.759645999999996</v>
      </c>
      <c r="AZ14" s="2330">
        <v>60.092188999999998</v>
      </c>
      <c r="BA14" s="2330">
        <v>27.143796999999999</v>
      </c>
      <c r="BB14" s="2330">
        <v>16.643409999999999</v>
      </c>
      <c r="BC14" s="2330">
        <v>38.133718000000002</v>
      </c>
      <c r="BD14" s="2330">
        <v>31.18815</v>
      </c>
      <c r="BE14" s="2330">
        <v>31.733350000000002</v>
      </c>
      <c r="BF14" s="2330">
        <v>22.558109000000002</v>
      </c>
      <c r="BG14" s="2330">
        <v>24.515218999999998</v>
      </c>
      <c r="BH14" s="2330">
        <v>24.061354999999999</v>
      </c>
      <c r="BI14" s="2330">
        <v>20.198198000000001</v>
      </c>
      <c r="BJ14" s="2330">
        <v>39.391620000000003</v>
      </c>
      <c r="BK14" s="2330">
        <v>28.559692999999999</v>
      </c>
      <c r="BL14" s="2330">
        <v>21.473358999999999</v>
      </c>
      <c r="BM14" s="2330">
        <v>16.001702999999999</v>
      </c>
      <c r="BN14" s="2330">
        <v>21.046475000000001</v>
      </c>
      <c r="BO14" s="2330">
        <v>12.99339</v>
      </c>
      <c r="BP14" s="2330">
        <v>16.82741</v>
      </c>
      <c r="BQ14" s="2330">
        <v>24.232654</v>
      </c>
    </row>
    <row r="15" spans="1:71" ht="17.25" x14ac:dyDescent="0.3">
      <c r="A15" s="2334" t="s">
        <v>5276</v>
      </c>
      <c r="B15" s="2335" t="s">
        <v>3889</v>
      </c>
      <c r="C15" s="2336">
        <v>0.44874799999999998</v>
      </c>
      <c r="D15" s="2337">
        <v>0.82886700000000002</v>
      </c>
      <c r="E15" s="2337">
        <v>0.26416000000000001</v>
      </c>
      <c r="F15" s="2337">
        <v>0.57659700000000003</v>
      </c>
      <c r="G15" s="2337">
        <v>1.6295649999999999</v>
      </c>
      <c r="H15" s="2337">
        <v>0.94938299999999998</v>
      </c>
      <c r="I15" s="2337">
        <v>0.37844</v>
      </c>
      <c r="J15" s="2337">
        <v>2.543377</v>
      </c>
      <c r="K15" s="2337">
        <v>3.007225</v>
      </c>
      <c r="L15" s="2337">
        <v>0.16958599999999999</v>
      </c>
      <c r="M15" s="2338">
        <v>1.1107419999999999</v>
      </c>
      <c r="N15" s="2339">
        <v>0.29610500000000001</v>
      </c>
      <c r="O15" s="2339">
        <v>0.44308799999999998</v>
      </c>
      <c r="P15" s="2339">
        <v>0.59339299999999995</v>
      </c>
      <c r="Q15" s="2339">
        <v>2.3893140000000002</v>
      </c>
      <c r="R15" s="2339">
        <v>1.251147</v>
      </c>
      <c r="S15" s="2340">
        <v>0.50114499999999995</v>
      </c>
      <c r="T15" s="2340">
        <v>4.0275920000000003</v>
      </c>
      <c r="U15" s="2341">
        <v>1.4340200000000001</v>
      </c>
      <c r="V15" s="2329">
        <v>0.40084500000000001</v>
      </c>
      <c r="W15" s="2329">
        <v>0.59552099999999997</v>
      </c>
      <c r="X15" s="2329">
        <v>2.4821070000000001</v>
      </c>
      <c r="Y15" s="2329">
        <v>3.4152339999999999</v>
      </c>
      <c r="Z15" s="2329">
        <v>0.64046400000000003</v>
      </c>
      <c r="AA15" s="2329">
        <v>0.99576699999999996</v>
      </c>
      <c r="AB15" s="2330">
        <v>0.45868399999999998</v>
      </c>
      <c r="AC15" s="2330">
        <v>0.27297100000000002</v>
      </c>
      <c r="AD15" s="2330">
        <v>1.480804</v>
      </c>
      <c r="AE15" s="2330">
        <v>0.56556899999999999</v>
      </c>
      <c r="AF15" s="2330">
        <v>4.6659829999999998</v>
      </c>
      <c r="AG15" s="2330">
        <v>1.2907850000000001</v>
      </c>
      <c r="AH15" s="2330">
        <v>4.5029810000000001</v>
      </c>
      <c r="AI15" s="2330">
        <v>2.7573979999999998</v>
      </c>
      <c r="AJ15" s="2330">
        <v>1.1003130000000001</v>
      </c>
      <c r="AK15" s="2330">
        <v>0.60709599999999997</v>
      </c>
      <c r="AL15" s="2330">
        <v>2.3894609999999998</v>
      </c>
      <c r="AM15" s="2330">
        <v>0.91231300000000004</v>
      </c>
      <c r="AN15" s="2330">
        <v>0.39364500000000002</v>
      </c>
      <c r="AO15" s="2330">
        <v>2.520851</v>
      </c>
      <c r="AP15" s="2330">
        <v>1.767317</v>
      </c>
      <c r="AQ15" s="2330">
        <v>0.418985</v>
      </c>
      <c r="AR15" s="2330">
        <v>1.2851900000000001</v>
      </c>
      <c r="AS15" s="2330">
        <v>1.0750010000000001</v>
      </c>
      <c r="AT15" s="2330">
        <v>0.38054399999999999</v>
      </c>
      <c r="AU15" s="2330">
        <v>1.729622</v>
      </c>
      <c r="AV15" s="2330">
        <v>0.68606699999999998</v>
      </c>
      <c r="AW15" s="2330">
        <v>0.45982200000000001</v>
      </c>
      <c r="AX15" s="2330">
        <v>1.63137</v>
      </c>
      <c r="AY15" s="2330">
        <v>0.283663</v>
      </c>
      <c r="AZ15" s="2330">
        <v>0.39727400000000002</v>
      </c>
      <c r="BA15" s="2330">
        <v>1.0963480000000001</v>
      </c>
      <c r="BB15" s="2330">
        <v>0.87477499999999997</v>
      </c>
      <c r="BC15" s="2330">
        <v>2.6401669999999999</v>
      </c>
      <c r="BD15" s="2330">
        <v>0.63343400000000005</v>
      </c>
      <c r="BE15" s="2330">
        <v>2.0881120000000002</v>
      </c>
      <c r="BF15" s="2330">
        <v>2.5</v>
      </c>
      <c r="BG15" s="2330">
        <v>0.78589900000000001</v>
      </c>
      <c r="BH15" s="2330">
        <v>0.588426</v>
      </c>
      <c r="BI15" s="2330">
        <v>0.94000099999999998</v>
      </c>
      <c r="BJ15" s="2330">
        <v>1.281666</v>
      </c>
      <c r="BK15" s="2330">
        <v>2.3126829999999998</v>
      </c>
      <c r="BL15" s="2330">
        <v>1.146182</v>
      </c>
      <c r="BM15" s="2330">
        <v>1.160636</v>
      </c>
      <c r="BN15" s="2330">
        <v>4.4206709999999996</v>
      </c>
      <c r="BO15" s="2330">
        <v>5.6912190000000002</v>
      </c>
      <c r="BP15" s="2330">
        <v>1.9324159999999999</v>
      </c>
      <c r="BQ15" s="2330">
        <v>6.5236369999999999</v>
      </c>
    </row>
    <row r="16" spans="1:71" ht="17.25" x14ac:dyDescent="0.3">
      <c r="A16" s="2334" t="s">
        <v>5277</v>
      </c>
      <c r="B16" s="2335" t="s">
        <v>3890</v>
      </c>
      <c r="C16" s="2336">
        <v>3.6187610000000001</v>
      </c>
      <c r="D16" s="2337">
        <v>7.0136200000000004</v>
      </c>
      <c r="E16" s="2337">
        <v>22.555574</v>
      </c>
      <c r="F16" s="2337">
        <v>12.501988000000001</v>
      </c>
      <c r="G16" s="2337">
        <v>18.728594999999999</v>
      </c>
      <c r="H16" s="2337">
        <v>11.814937</v>
      </c>
      <c r="I16" s="2337">
        <v>26.637785999999998</v>
      </c>
      <c r="J16" s="2337">
        <v>22.343195000000001</v>
      </c>
      <c r="K16" s="2337">
        <v>19.145900999999999</v>
      </c>
      <c r="L16" s="2337">
        <v>12.492255</v>
      </c>
      <c r="M16" s="2338">
        <v>8.4747330000000005</v>
      </c>
      <c r="N16" s="2339">
        <v>9.9276599999999995</v>
      </c>
      <c r="O16" s="2339">
        <v>8.3821329999999996</v>
      </c>
      <c r="P16" s="2339">
        <v>9.1300799999999995</v>
      </c>
      <c r="Q16" s="2339">
        <v>18.289963</v>
      </c>
      <c r="R16" s="2339">
        <v>3.7088260000000002</v>
      </c>
      <c r="S16" s="2340">
        <v>11.415812000000001</v>
      </c>
      <c r="T16" s="2340">
        <v>14.786317</v>
      </c>
      <c r="U16" s="2341">
        <v>8.9783849999999994</v>
      </c>
      <c r="V16" s="2329">
        <v>10.02014</v>
      </c>
      <c r="W16" s="2329">
        <v>6.6072379999999997</v>
      </c>
      <c r="X16" s="2329">
        <v>3.8363290000000001</v>
      </c>
      <c r="Y16" s="2329">
        <v>3.7736179999999999</v>
      </c>
      <c r="Z16" s="2329">
        <v>9.8176649999999999</v>
      </c>
      <c r="AA16" s="2329">
        <v>7.0694169999999996</v>
      </c>
      <c r="AB16" s="2330">
        <v>8.6537120000000005</v>
      </c>
      <c r="AC16" s="2330">
        <v>5.3673279999999997</v>
      </c>
      <c r="AD16" s="2330">
        <v>9.4097019999999993</v>
      </c>
      <c r="AE16" s="2330">
        <v>10.400216</v>
      </c>
      <c r="AF16" s="2330">
        <v>5.7474860000000003</v>
      </c>
      <c r="AG16" s="2330">
        <v>13.265599999999999</v>
      </c>
      <c r="AH16" s="2330">
        <v>6.7120090000000001</v>
      </c>
      <c r="AI16" s="2330">
        <v>3.558243</v>
      </c>
      <c r="AJ16" s="2330">
        <v>7.1033730000000004</v>
      </c>
      <c r="AK16" s="2330">
        <v>10.118729</v>
      </c>
      <c r="AL16" s="2330">
        <v>5.1550570000000002</v>
      </c>
      <c r="AM16" s="2330">
        <v>6.403753</v>
      </c>
      <c r="AN16" s="2330">
        <v>6.1364979999999996</v>
      </c>
      <c r="AO16" s="2330">
        <v>3.174458</v>
      </c>
      <c r="AP16" s="2330">
        <v>3.7545920000000002</v>
      </c>
      <c r="AQ16" s="2330">
        <v>4.4936319999999998</v>
      </c>
      <c r="AR16" s="2330">
        <v>3.6302279999999998</v>
      </c>
      <c r="AS16" s="2330">
        <v>3.8203469999999999</v>
      </c>
      <c r="AT16" s="2330">
        <v>4.3114189999999999</v>
      </c>
      <c r="AU16" s="2330">
        <v>8.8552859999999995</v>
      </c>
      <c r="AV16" s="2330">
        <v>7.127211</v>
      </c>
      <c r="AW16" s="2330">
        <v>3.6858249999999999</v>
      </c>
      <c r="AX16" s="2330">
        <v>4.9735329999999998</v>
      </c>
      <c r="AY16" s="2330">
        <v>2.6348929999999999</v>
      </c>
      <c r="AZ16" s="2330">
        <v>5.2874280000000002</v>
      </c>
      <c r="BA16" s="2330">
        <v>2.2079300000000002</v>
      </c>
      <c r="BB16" s="2330">
        <v>1.3088109999999999</v>
      </c>
      <c r="BC16" s="2330">
        <v>1.6555200000000001</v>
      </c>
      <c r="BD16" s="2330">
        <v>3.9725380000000001</v>
      </c>
      <c r="BE16" s="2330">
        <v>2.0763150000000001</v>
      </c>
      <c r="BF16" s="2330">
        <v>2.8</v>
      </c>
      <c r="BG16" s="2330">
        <v>2.2254679999999998</v>
      </c>
      <c r="BH16" s="2330">
        <v>2.8246929999999999</v>
      </c>
      <c r="BI16" s="2330">
        <v>3.9487079999999999</v>
      </c>
      <c r="BJ16" s="2330">
        <v>3.677244</v>
      </c>
      <c r="BK16" s="2330">
        <v>2.8117519999999998</v>
      </c>
      <c r="BL16" s="2330">
        <v>2.4825560000000002</v>
      </c>
      <c r="BM16" s="2330">
        <v>2.4002289999999999</v>
      </c>
      <c r="BN16" s="2330">
        <v>3.2332510000000001</v>
      </c>
      <c r="BO16" s="2330">
        <v>3.7153960000000001</v>
      </c>
      <c r="BP16" s="2330">
        <v>2.5848689999999999</v>
      </c>
      <c r="BQ16" s="2330">
        <v>2.6121310000000002</v>
      </c>
    </row>
    <row r="17" spans="1:71" ht="17.25" x14ac:dyDescent="0.3">
      <c r="A17" s="2334" t="s">
        <v>5278</v>
      </c>
      <c r="B17" s="2335" t="s">
        <v>3891</v>
      </c>
      <c r="C17" s="2336">
        <v>3.1371440000000002</v>
      </c>
      <c r="D17" s="2337">
        <v>2.8717259999999998</v>
      </c>
      <c r="E17" s="2337">
        <v>4.2594760000000003</v>
      </c>
      <c r="F17" s="2337">
        <v>3.6478920000000001</v>
      </c>
      <c r="G17" s="2337">
        <v>3.8777750000000002</v>
      </c>
      <c r="H17" s="2337">
        <v>6.4176200000000003</v>
      </c>
      <c r="I17" s="2337">
        <v>4.4376350000000002</v>
      </c>
      <c r="J17" s="2337">
        <v>4.5064820000000001</v>
      </c>
      <c r="K17" s="2337">
        <v>6.3056429999999999</v>
      </c>
      <c r="L17" s="2337">
        <v>5.647602</v>
      </c>
      <c r="M17" s="2338">
        <v>6.9406140000000001</v>
      </c>
      <c r="N17" s="2339">
        <v>4.9382089999999996</v>
      </c>
      <c r="O17" s="2339">
        <v>5.9627509999999999</v>
      </c>
      <c r="P17" s="2339">
        <v>3.783182</v>
      </c>
      <c r="Q17" s="2339">
        <v>5.0711469999999998</v>
      </c>
      <c r="R17" s="2339">
        <v>3.8336190000000001</v>
      </c>
      <c r="S17" s="2340">
        <v>4.9973429999999999</v>
      </c>
      <c r="T17" s="2340">
        <v>6.7400520000000004</v>
      </c>
      <c r="U17" s="2341">
        <v>5.9060589999999999</v>
      </c>
      <c r="V17" s="2329">
        <v>5.1646520000000002</v>
      </c>
      <c r="W17" s="2329">
        <v>10.20861</v>
      </c>
      <c r="X17" s="2329">
        <v>7.5763590000000001</v>
      </c>
      <c r="Y17" s="2329">
        <v>6.0936839999999997</v>
      </c>
      <c r="Z17" s="2329">
        <v>6.4615629999999999</v>
      </c>
      <c r="AA17" s="2329">
        <v>4.4762110000000002</v>
      </c>
      <c r="AB17" s="2330">
        <v>4.6599430000000002</v>
      </c>
      <c r="AC17" s="2330">
        <v>4.4157510000000002</v>
      </c>
      <c r="AD17" s="2330">
        <v>6.3443399999999999</v>
      </c>
      <c r="AE17" s="2330">
        <v>5.3021820000000002</v>
      </c>
      <c r="AF17" s="2330">
        <v>5.2144560000000002</v>
      </c>
      <c r="AG17" s="2330">
        <v>5.5650339999999998</v>
      </c>
      <c r="AH17" s="2330">
        <v>4.4967069999999998</v>
      </c>
      <c r="AI17" s="2330">
        <v>6.1277840000000001</v>
      </c>
      <c r="AJ17" s="2330">
        <v>8.1690109999999994</v>
      </c>
      <c r="AK17" s="2330">
        <v>4.7966439999999997</v>
      </c>
      <c r="AL17" s="2330">
        <v>4.9400490000000001</v>
      </c>
      <c r="AM17" s="2330">
        <v>5.5011760000000001</v>
      </c>
      <c r="AN17" s="2330">
        <v>4.0742250000000002</v>
      </c>
      <c r="AO17" s="2330">
        <v>3.7159819999999999</v>
      </c>
      <c r="AP17" s="2330">
        <v>2.4363049999999999</v>
      </c>
      <c r="AQ17" s="2330">
        <v>3.1200049999999999</v>
      </c>
      <c r="AR17" s="2330">
        <v>3.6456390000000001</v>
      </c>
      <c r="AS17" s="2330">
        <v>3.4316559999999998</v>
      </c>
      <c r="AT17" s="2330">
        <v>4.1066760000000002</v>
      </c>
      <c r="AU17" s="2330">
        <v>5.364986</v>
      </c>
      <c r="AV17" s="2330">
        <v>5.3370160000000002</v>
      </c>
      <c r="AW17" s="2330">
        <v>10.777984999999999</v>
      </c>
      <c r="AX17" s="2330">
        <v>7.9858460000000004</v>
      </c>
      <c r="AY17" s="2330">
        <v>5.4468209999999999</v>
      </c>
      <c r="AZ17" s="2330">
        <v>4.4971230000000002</v>
      </c>
      <c r="BA17" s="2330">
        <v>8.8822969999999994</v>
      </c>
      <c r="BB17" s="2330">
        <v>5.9567509999999997</v>
      </c>
      <c r="BC17" s="2330">
        <v>3.861615</v>
      </c>
      <c r="BD17" s="2330">
        <v>3.7738260000000001</v>
      </c>
      <c r="BE17" s="2330">
        <v>4.1734159999999996</v>
      </c>
      <c r="BF17" s="2330">
        <v>3.1</v>
      </c>
      <c r="BG17" s="2330">
        <v>2.2029390000000002</v>
      </c>
      <c r="BH17" s="2330">
        <v>2.748596</v>
      </c>
      <c r="BI17" s="2330">
        <v>3.328748</v>
      </c>
      <c r="BJ17" s="2330">
        <v>3.408455</v>
      </c>
      <c r="BK17" s="2330">
        <v>3.3752469999999999</v>
      </c>
      <c r="BL17" s="2330">
        <v>3.3563139999999998</v>
      </c>
      <c r="BM17" s="2330">
        <v>2.5396359999999998</v>
      </c>
      <c r="BN17" s="2330">
        <v>4.5633920000000003</v>
      </c>
      <c r="BO17" s="2330">
        <v>3.8863259999999999</v>
      </c>
      <c r="BP17" s="2330">
        <v>3.8430200000000001</v>
      </c>
      <c r="BQ17" s="2330">
        <v>2.439959</v>
      </c>
    </row>
    <row r="18" spans="1:71" ht="17.25" x14ac:dyDescent="0.3">
      <c r="A18" s="2334" t="s">
        <v>5279</v>
      </c>
      <c r="B18" s="2335" t="s">
        <v>5280</v>
      </c>
      <c r="C18" s="2336">
        <v>25.437317</v>
      </c>
      <c r="D18" s="2337">
        <v>33.795636999999999</v>
      </c>
      <c r="E18" s="2337">
        <v>13.570392999999999</v>
      </c>
      <c r="F18" s="2337">
        <v>16.030614</v>
      </c>
      <c r="G18" s="2337">
        <v>24.142883999999999</v>
      </c>
      <c r="H18" s="2337">
        <v>33.358784</v>
      </c>
      <c r="I18" s="2337">
        <v>24.439851999999998</v>
      </c>
      <c r="J18" s="2337">
        <v>26.190521</v>
      </c>
      <c r="K18" s="2337">
        <v>36.551259000000002</v>
      </c>
      <c r="L18" s="2337">
        <v>29.649826999999998</v>
      </c>
      <c r="M18" s="2338">
        <v>31.611418</v>
      </c>
      <c r="N18" s="2339">
        <v>19.561145</v>
      </c>
      <c r="O18" s="2339">
        <v>47.460908000000003</v>
      </c>
      <c r="P18" s="2339">
        <v>22.918433</v>
      </c>
      <c r="Q18" s="2339">
        <v>36.100518999999998</v>
      </c>
      <c r="R18" s="2339">
        <v>18.596623999999998</v>
      </c>
      <c r="S18" s="2340">
        <v>36.615346000000002</v>
      </c>
      <c r="T18" s="2340">
        <v>24.380780999999999</v>
      </c>
      <c r="U18" s="2341">
        <v>40.021262</v>
      </c>
      <c r="V18" s="2329">
        <v>41.452291000000002</v>
      </c>
      <c r="W18" s="2329">
        <v>29.955783</v>
      </c>
      <c r="X18" s="2329">
        <v>23.762546</v>
      </c>
      <c r="Y18" s="2329">
        <v>43.376697999999998</v>
      </c>
      <c r="Z18" s="2329">
        <v>26.484911</v>
      </c>
      <c r="AA18" s="2329">
        <v>30.272081</v>
      </c>
      <c r="AB18" s="2330">
        <v>20.059415000000001</v>
      </c>
      <c r="AC18" s="2330">
        <v>25.220177</v>
      </c>
      <c r="AD18" s="2330">
        <v>31.439149</v>
      </c>
      <c r="AE18" s="2330">
        <v>41.028669999999998</v>
      </c>
      <c r="AF18" s="2330">
        <v>30.992667000000001</v>
      </c>
      <c r="AG18" s="2330">
        <v>22.511510999999999</v>
      </c>
      <c r="AH18" s="2330">
        <v>52.375475000000002</v>
      </c>
      <c r="AI18" s="2330">
        <v>51.811596999999999</v>
      </c>
      <c r="AJ18" s="2330">
        <v>34.940002</v>
      </c>
      <c r="AK18" s="2330">
        <v>22.063917</v>
      </c>
      <c r="AL18" s="2330">
        <v>51.551898999999999</v>
      </c>
      <c r="AM18" s="2330">
        <v>36.440601000000001</v>
      </c>
      <c r="AN18" s="2330">
        <v>88.765759000000003</v>
      </c>
      <c r="AO18" s="2330">
        <v>17.978590000000001</v>
      </c>
      <c r="AP18" s="2330">
        <v>5.2843780000000002</v>
      </c>
      <c r="AQ18" s="2330">
        <v>6.4051030000000004</v>
      </c>
      <c r="AR18" s="2330">
        <v>2.7677939999999999</v>
      </c>
      <c r="AS18" s="2330">
        <v>6.67828</v>
      </c>
      <c r="AT18" s="2330">
        <v>70.010741999999993</v>
      </c>
      <c r="AU18" s="2330">
        <v>8.2572709999999994</v>
      </c>
      <c r="AV18" s="2330">
        <v>16.586365000000001</v>
      </c>
      <c r="AW18" s="2330">
        <v>1.50661</v>
      </c>
      <c r="AX18" s="2330">
        <v>3.2257820000000001</v>
      </c>
      <c r="AY18" s="2330">
        <v>2.7597510000000001</v>
      </c>
      <c r="AZ18" s="2330">
        <v>1.2957449999999999</v>
      </c>
      <c r="BA18" s="2330">
        <v>1.688685</v>
      </c>
      <c r="BB18" s="2330">
        <v>4.3720020000000002</v>
      </c>
      <c r="BC18" s="2330">
        <v>1.988361</v>
      </c>
      <c r="BD18" s="2330">
        <v>2.494907</v>
      </c>
      <c r="BE18" s="2330">
        <v>3.2858000000000001</v>
      </c>
      <c r="BF18" s="2330">
        <v>0.6</v>
      </c>
      <c r="BG18" s="2330">
        <v>2.3991739999999999</v>
      </c>
      <c r="BH18" s="2330">
        <v>2.7396180000000001</v>
      </c>
      <c r="BI18" s="2330">
        <v>1.3605799999999999</v>
      </c>
      <c r="BJ18" s="2330">
        <v>3.4541819999999999</v>
      </c>
      <c r="BK18" s="2330">
        <v>2.5976349999999999</v>
      </c>
      <c r="BL18" s="2330">
        <v>2.858158</v>
      </c>
      <c r="BM18" s="2330">
        <v>1.6958219999999999</v>
      </c>
      <c r="BN18" s="2330">
        <v>4.7739089999999997</v>
      </c>
      <c r="BO18" s="2330">
        <v>1.355424</v>
      </c>
      <c r="BP18" s="2330">
        <v>7.8221600000000002</v>
      </c>
      <c r="BQ18" s="2330">
        <v>7.2264530000000002</v>
      </c>
    </row>
    <row r="19" spans="1:71" ht="17.25" x14ac:dyDescent="0.3">
      <c r="A19" s="2334" t="s">
        <v>5281</v>
      </c>
      <c r="B19" s="2335" t="s">
        <v>3892</v>
      </c>
      <c r="C19" s="2336">
        <v>1.0447630000000001</v>
      </c>
      <c r="D19" s="2337">
        <v>0.48388999999999999</v>
      </c>
      <c r="E19" s="2337">
        <v>0.22772400000000001</v>
      </c>
      <c r="F19" s="2337">
        <v>0.82512600000000003</v>
      </c>
      <c r="G19" s="2337">
        <v>1.480442</v>
      </c>
      <c r="H19" s="2337">
        <v>9.4362619999999993</v>
      </c>
      <c r="I19" s="2337">
        <v>0.65076699999999998</v>
      </c>
      <c r="J19" s="2337">
        <v>0.48773699999999998</v>
      </c>
      <c r="K19" s="2337">
        <v>2.6810019999999999</v>
      </c>
      <c r="L19" s="2337">
        <v>0.84370999999999996</v>
      </c>
      <c r="M19" s="2338">
        <v>0.14794299999999999</v>
      </c>
      <c r="N19" s="2339">
        <v>0.17220099999999999</v>
      </c>
      <c r="O19" s="2339">
        <v>0.54732700000000001</v>
      </c>
      <c r="P19" s="2339">
        <v>0.80044499999999996</v>
      </c>
      <c r="Q19" s="2339">
        <v>0.665493</v>
      </c>
      <c r="R19" s="2339">
        <v>1.594938</v>
      </c>
      <c r="S19" s="2340">
        <v>0.39618100000000001</v>
      </c>
      <c r="T19" s="2340">
        <v>2.8493849999999998</v>
      </c>
      <c r="U19" s="2341">
        <v>0.124914</v>
      </c>
      <c r="V19" s="2329">
        <v>6.434342</v>
      </c>
      <c r="W19" s="2329">
        <v>1.0713090000000001</v>
      </c>
      <c r="X19" s="2329">
        <v>1.631243</v>
      </c>
      <c r="Y19" s="2329">
        <v>0.87265400000000004</v>
      </c>
      <c r="Z19" s="2329">
        <v>0.63938399999999995</v>
      </c>
      <c r="AA19" s="2329">
        <v>0.38617000000000001</v>
      </c>
      <c r="AB19" s="2330">
        <v>0.38331599999999999</v>
      </c>
      <c r="AC19" s="2330">
        <v>0.50011899999999998</v>
      </c>
      <c r="AD19" s="2330">
        <v>0.70991899999999997</v>
      </c>
      <c r="AE19" s="2330">
        <v>1.048343</v>
      </c>
      <c r="AF19" s="2330">
        <v>3.0382570000000002</v>
      </c>
      <c r="AG19" s="2330">
        <v>0.97822500000000001</v>
      </c>
      <c r="AH19" s="2330">
        <v>6.3806219999999998</v>
      </c>
      <c r="AI19" s="2330">
        <v>0.60685800000000001</v>
      </c>
      <c r="AJ19" s="2330">
        <v>0.57211699999999999</v>
      </c>
      <c r="AK19" s="2330">
        <v>0.68415999999999999</v>
      </c>
      <c r="AL19" s="2330">
        <v>0.22622700000000001</v>
      </c>
      <c r="AM19" s="2330">
        <v>0.80095799999999995</v>
      </c>
      <c r="AN19" s="2330">
        <v>0.68115400000000004</v>
      </c>
      <c r="AO19" s="2330">
        <v>0.16747600000000001</v>
      </c>
      <c r="AP19" s="2330">
        <v>0.74000100000000002</v>
      </c>
      <c r="AQ19" s="2330">
        <v>0.12765199999999999</v>
      </c>
      <c r="AR19" s="2330">
        <v>3.362835</v>
      </c>
      <c r="AS19" s="2330">
        <v>1.7002090000000001</v>
      </c>
      <c r="AT19" s="2330">
        <v>0.60907299999999998</v>
      </c>
      <c r="AU19" s="2330">
        <v>1.6028039999999999</v>
      </c>
      <c r="AV19" s="2330">
        <v>0.77748399999999995</v>
      </c>
      <c r="AW19" s="2330">
        <v>1.394703</v>
      </c>
      <c r="AX19" s="2330">
        <v>2.2887300000000002</v>
      </c>
      <c r="AY19" s="2330">
        <v>0.65078899999999995</v>
      </c>
      <c r="AZ19" s="2330">
        <v>1.665386</v>
      </c>
      <c r="BA19" s="2330">
        <v>1.3293489999999999</v>
      </c>
      <c r="BB19" s="2330">
        <v>2.353081</v>
      </c>
      <c r="BC19" s="2330">
        <v>1.4402090000000001</v>
      </c>
      <c r="BD19" s="2330">
        <v>1.8814029999999999</v>
      </c>
      <c r="BE19" s="2330">
        <v>0.72431999999999996</v>
      </c>
      <c r="BF19" s="2330">
        <v>0.4</v>
      </c>
      <c r="BG19" s="2330">
        <v>0.72513399999999995</v>
      </c>
      <c r="BH19" s="2330">
        <v>1.315698</v>
      </c>
      <c r="BI19" s="2330">
        <v>0.84981399999999996</v>
      </c>
      <c r="BJ19" s="2330">
        <v>0.81631299999999996</v>
      </c>
      <c r="BK19" s="2330">
        <v>1.0288109999999999</v>
      </c>
      <c r="BL19" s="2330">
        <v>0.46808699999999998</v>
      </c>
      <c r="BM19" s="2330">
        <v>1.0587819999999999</v>
      </c>
      <c r="BN19" s="2330">
        <v>0.74130099999999999</v>
      </c>
      <c r="BO19" s="2330">
        <v>2.684339</v>
      </c>
      <c r="BP19" s="2330">
        <v>1.298516</v>
      </c>
      <c r="BQ19" s="2330">
        <v>3.5002659999999999</v>
      </c>
    </row>
    <row r="20" spans="1:71" ht="17.25" x14ac:dyDescent="0.3">
      <c r="A20" s="2334" t="s">
        <v>5282</v>
      </c>
      <c r="B20" s="2335" t="s">
        <v>3893</v>
      </c>
      <c r="C20" s="2336">
        <v>4.0357560000000001</v>
      </c>
      <c r="D20" s="2337">
        <v>6.9129310000000004</v>
      </c>
      <c r="E20" s="2337">
        <v>5.1056530000000002</v>
      </c>
      <c r="F20" s="2337">
        <v>5.206658</v>
      </c>
      <c r="G20" s="2337">
        <v>4.378101</v>
      </c>
      <c r="H20" s="2337">
        <v>8.9270289999999992</v>
      </c>
      <c r="I20" s="2337">
        <v>13.045483000000001</v>
      </c>
      <c r="J20" s="2337">
        <v>15.305902</v>
      </c>
      <c r="K20" s="2337">
        <v>10.424073</v>
      </c>
      <c r="L20" s="2337">
        <v>18.761006999999999</v>
      </c>
      <c r="M20" s="2338">
        <v>19.431882999999999</v>
      </c>
      <c r="N20" s="2339">
        <v>6.2664759999999999</v>
      </c>
      <c r="O20" s="2339">
        <v>6.0924269999999998</v>
      </c>
      <c r="P20" s="2339">
        <v>4.2823919999999998</v>
      </c>
      <c r="Q20" s="2339">
        <v>5.8033080000000004</v>
      </c>
      <c r="R20" s="2339">
        <v>4.8931310000000003</v>
      </c>
      <c r="S20" s="2340">
        <v>6.0560960000000001</v>
      </c>
      <c r="T20" s="2340">
        <v>5.1254289999999996</v>
      </c>
      <c r="U20" s="2341">
        <v>4.1904070000000004</v>
      </c>
      <c r="V20" s="2329">
        <v>5.4786710000000003</v>
      </c>
      <c r="W20" s="2329">
        <v>4.8306079999999998</v>
      </c>
      <c r="X20" s="2329">
        <v>5.0418459999999996</v>
      </c>
      <c r="Y20" s="2329">
        <v>4.9606620000000001</v>
      </c>
      <c r="Z20" s="2329">
        <v>5.4875059999999998</v>
      </c>
      <c r="AA20" s="2329">
        <v>4.8999550000000003</v>
      </c>
      <c r="AB20" s="2330">
        <v>6.1767599999999998</v>
      </c>
      <c r="AC20" s="2330">
        <v>5.2119080000000002</v>
      </c>
      <c r="AD20" s="2330">
        <v>5.4412659999999997</v>
      </c>
      <c r="AE20" s="2330">
        <v>2.6514730000000002</v>
      </c>
      <c r="AF20" s="2330">
        <v>6.1941680000000003</v>
      </c>
      <c r="AG20" s="2330">
        <v>14.317636</v>
      </c>
      <c r="AH20" s="2330">
        <v>7.1527570000000003</v>
      </c>
      <c r="AI20" s="2330">
        <v>4.3684010000000004</v>
      </c>
      <c r="AJ20" s="2330">
        <v>4.6561849999999998</v>
      </c>
      <c r="AK20" s="2330">
        <v>8.4458559999999991</v>
      </c>
      <c r="AL20" s="2330">
        <v>4.2078550000000003</v>
      </c>
      <c r="AM20" s="2330">
        <v>7.0906510000000003</v>
      </c>
      <c r="AN20" s="2330">
        <v>8.2583179999999992</v>
      </c>
      <c r="AO20" s="2330">
        <v>4.9307730000000003</v>
      </c>
      <c r="AP20" s="2330">
        <v>3.8840110000000001</v>
      </c>
      <c r="AQ20" s="2330">
        <v>4.4419269999999997</v>
      </c>
      <c r="AR20" s="2330">
        <v>9.2962930000000004</v>
      </c>
      <c r="AS20" s="2330">
        <v>6.5844469999999999</v>
      </c>
      <c r="AT20" s="2330">
        <v>3.0882489999999998</v>
      </c>
      <c r="AU20" s="2330">
        <v>3.7130649999999998</v>
      </c>
      <c r="AV20" s="2330">
        <v>5.414758</v>
      </c>
      <c r="AW20" s="2330">
        <v>5.585636</v>
      </c>
      <c r="AX20" s="2330">
        <v>5.3560910000000002</v>
      </c>
      <c r="AY20" s="2330">
        <v>5.3508880000000003</v>
      </c>
      <c r="AZ20" s="2330">
        <v>1.0585020000000001</v>
      </c>
      <c r="BA20" s="2330">
        <v>0.57048100000000002</v>
      </c>
      <c r="BB20" s="2330">
        <v>0.41812700000000003</v>
      </c>
      <c r="BC20" s="2330">
        <v>0.23558699999999999</v>
      </c>
      <c r="BD20" s="2330">
        <v>0.24615100000000001</v>
      </c>
      <c r="BE20" s="2330">
        <v>0.24873200000000001</v>
      </c>
      <c r="BF20" s="2330">
        <v>0.1</v>
      </c>
      <c r="BG20" s="2330">
        <v>0.43782100000000002</v>
      </c>
      <c r="BH20" s="2330">
        <v>0.347744</v>
      </c>
      <c r="BI20" s="2330">
        <v>0.87612100000000004</v>
      </c>
      <c r="BJ20" s="2330">
        <v>1.1528259999999999</v>
      </c>
      <c r="BK20" s="2330">
        <v>0.55084</v>
      </c>
      <c r="BL20" s="2330">
        <v>0.21302699999999999</v>
      </c>
      <c r="BM20" s="2330">
        <v>0.14214299999999999</v>
      </c>
      <c r="BN20" s="2330">
        <v>1.383165</v>
      </c>
      <c r="BO20" s="2330">
        <v>0.73604700000000001</v>
      </c>
      <c r="BP20" s="2330">
        <v>0.26905000000000001</v>
      </c>
      <c r="BQ20" s="2330">
        <v>1.52922</v>
      </c>
    </row>
    <row r="21" spans="1:71" ht="17.25" x14ac:dyDescent="0.3">
      <c r="A21" s="2334" t="s">
        <v>5283</v>
      </c>
      <c r="B21" s="2335" t="s">
        <v>3894</v>
      </c>
      <c r="C21" s="2336">
        <v>0.74888200000000005</v>
      </c>
      <c r="D21" s="2337">
        <v>0.75899799999999995</v>
      </c>
      <c r="E21" s="2337">
        <v>2.2659720000000001</v>
      </c>
      <c r="F21" s="2337">
        <v>0.59607900000000003</v>
      </c>
      <c r="G21" s="2337">
        <v>1.0317769999999999</v>
      </c>
      <c r="H21" s="2337">
        <v>0.47512900000000002</v>
      </c>
      <c r="I21" s="2337">
        <v>0.85426899999999995</v>
      </c>
      <c r="J21" s="2337">
        <v>6.9998420000000001</v>
      </c>
      <c r="K21" s="2337">
        <v>0.55164599999999997</v>
      </c>
      <c r="L21" s="2337">
        <v>1.0960490000000001</v>
      </c>
      <c r="M21" s="2338">
        <v>1.8840209999999999</v>
      </c>
      <c r="N21" s="2339">
        <v>0.89090400000000003</v>
      </c>
      <c r="O21" s="2339">
        <v>0.42893700000000001</v>
      </c>
      <c r="P21" s="2339">
        <v>0.85475199999999996</v>
      </c>
      <c r="Q21" s="2339">
        <v>0.98475800000000002</v>
      </c>
      <c r="R21" s="2339">
        <v>0.65812199999999998</v>
      </c>
      <c r="S21" s="2340">
        <v>0.797983</v>
      </c>
      <c r="T21" s="2340">
        <v>11.352679999999964</v>
      </c>
      <c r="U21" s="2341">
        <v>1.299004</v>
      </c>
      <c r="V21" s="2329">
        <v>1.422291</v>
      </c>
      <c r="W21" s="2329">
        <v>0.55962800000000001</v>
      </c>
      <c r="X21" s="2329">
        <v>1.08646</v>
      </c>
      <c r="Y21" s="2329">
        <v>0.89717100000000005</v>
      </c>
      <c r="Z21" s="2329">
        <v>0.50260000000000005</v>
      </c>
      <c r="AA21" s="2329">
        <v>0.52501200000000003</v>
      </c>
      <c r="AB21" s="2330">
        <v>0.46682899999999999</v>
      </c>
      <c r="AC21" s="2330">
        <v>1.504699</v>
      </c>
      <c r="AD21" s="2330">
        <v>0.44214599999999998</v>
      </c>
      <c r="AE21" s="2330">
        <v>1.188979</v>
      </c>
      <c r="AF21" s="2330">
        <v>1.1832050000000001</v>
      </c>
      <c r="AG21" s="2330">
        <v>2.4345599999999998</v>
      </c>
      <c r="AH21" s="2330">
        <v>0.64086399999999999</v>
      </c>
      <c r="AI21" s="2330">
        <v>1.872325</v>
      </c>
      <c r="AJ21" s="2330">
        <v>1.96594</v>
      </c>
      <c r="AK21" s="2330">
        <v>1.0969469999999999</v>
      </c>
      <c r="AL21" s="2330">
        <v>1.871718</v>
      </c>
      <c r="AM21" s="2330">
        <v>0.49807499999999999</v>
      </c>
      <c r="AN21" s="2330">
        <v>1.139465</v>
      </c>
      <c r="AO21" s="2330">
        <v>0.98894700000000002</v>
      </c>
      <c r="AP21" s="2330">
        <v>0.2</v>
      </c>
      <c r="AQ21" s="2330">
        <v>0.72372499999999995</v>
      </c>
      <c r="AR21" s="2330">
        <v>0.22486900000000001</v>
      </c>
      <c r="AS21" s="2330">
        <v>0.69258399999999998</v>
      </c>
      <c r="AT21" s="2330">
        <v>1.024146</v>
      </c>
      <c r="AU21" s="2330">
        <v>0.117546</v>
      </c>
      <c r="AV21" s="2330">
        <v>2.0448230000000001</v>
      </c>
      <c r="AW21" s="2330">
        <v>0.75801799999999997</v>
      </c>
      <c r="AX21" s="2330">
        <v>1.2622910000000001</v>
      </c>
      <c r="AY21" s="2330">
        <v>1.0720019999999999</v>
      </c>
      <c r="AZ21" s="2330">
        <v>0.99453199999999997</v>
      </c>
      <c r="BA21" s="2330">
        <v>1.3899790000000001</v>
      </c>
      <c r="BB21" s="2330">
        <v>0.72490600000000005</v>
      </c>
      <c r="BC21" s="2330">
        <v>1.050556</v>
      </c>
      <c r="BD21" s="2330">
        <v>0.50901300000000005</v>
      </c>
      <c r="BE21" s="2330">
        <v>0.61131100000000005</v>
      </c>
      <c r="BF21" s="2330">
        <v>0.7</v>
      </c>
      <c r="BG21" s="2330">
        <v>0.50836899999999996</v>
      </c>
      <c r="BH21" s="2330">
        <v>0.71862400000000004</v>
      </c>
      <c r="BI21" s="2330">
        <v>0.64819000000000004</v>
      </c>
      <c r="BJ21" s="2330">
        <v>0.67154499999999995</v>
      </c>
      <c r="BK21" s="2330">
        <v>0.67094699999999996</v>
      </c>
      <c r="BL21" s="2330">
        <v>0.39547900000000002</v>
      </c>
      <c r="BM21" s="2330">
        <v>0.54165700000000006</v>
      </c>
      <c r="BN21" s="2330">
        <v>0.42</v>
      </c>
      <c r="BO21" s="2330">
        <v>0.47230100000000003</v>
      </c>
      <c r="BP21" s="2330">
        <v>0.66245500000000002</v>
      </c>
      <c r="BQ21" s="2330">
        <v>0.57814600000000005</v>
      </c>
    </row>
    <row r="22" spans="1:71" ht="17.25" x14ac:dyDescent="0.3">
      <c r="A22" s="2334" t="s">
        <v>5284</v>
      </c>
      <c r="B22" s="2335" t="s">
        <v>3895</v>
      </c>
      <c r="C22" s="2336">
        <v>19.851663000000002</v>
      </c>
      <c r="D22" s="2345">
        <v>13.033164000000006</v>
      </c>
      <c r="E22" s="2345">
        <v>21.081986999999998</v>
      </c>
      <c r="F22" s="2345">
        <v>18.526280000000007</v>
      </c>
      <c r="G22" s="2345">
        <v>16.120517</v>
      </c>
      <c r="H22" s="2345">
        <v>17.785160999999995</v>
      </c>
      <c r="I22" s="2337">
        <v>20.719462</v>
      </c>
      <c r="J22" s="2337">
        <v>19.627191999999994</v>
      </c>
      <c r="K22" s="2337">
        <v>19.168744000000004</v>
      </c>
      <c r="L22" s="2337">
        <v>15.294706000000005</v>
      </c>
      <c r="M22" s="2338">
        <v>17.228833999999992</v>
      </c>
      <c r="N22" s="2339">
        <v>23.09421900000001</v>
      </c>
      <c r="O22" s="2339">
        <v>8.9935820000000035</v>
      </c>
      <c r="P22" s="2339">
        <v>13.063686000000018</v>
      </c>
      <c r="Q22" s="2339">
        <v>13.357920669999999</v>
      </c>
      <c r="R22" s="2339">
        <v>14.676565000000096</v>
      </c>
      <c r="S22" s="2340">
        <v>14.904435000000035</v>
      </c>
      <c r="T22" s="2340">
        <v>0</v>
      </c>
      <c r="U22" s="2341">
        <v>9.775442</v>
      </c>
      <c r="V22" s="2329">
        <v>10.525415000000001</v>
      </c>
      <c r="W22" s="2329">
        <v>7.8718000000000004</v>
      </c>
      <c r="X22" s="2329">
        <v>11.693187999999999</v>
      </c>
      <c r="Y22" s="2329">
        <v>8.1822700000000008</v>
      </c>
      <c r="Z22" s="2329">
        <v>8.1169449999999994</v>
      </c>
      <c r="AA22" s="2329">
        <v>9.6261550000000007</v>
      </c>
      <c r="AB22" s="2330">
        <v>10.697240000000001</v>
      </c>
      <c r="AC22" s="2330">
        <v>9.0079820000000002</v>
      </c>
      <c r="AD22" s="2330">
        <v>15.839248</v>
      </c>
      <c r="AE22" s="2330">
        <v>17.275794999999999</v>
      </c>
      <c r="AF22" s="2330">
        <v>11.360109</v>
      </c>
      <c r="AG22" s="2330">
        <v>10.89541</v>
      </c>
      <c r="AH22" s="2330">
        <v>17.447255999999999</v>
      </c>
      <c r="AI22" s="2330">
        <v>9.5993610000001013</v>
      </c>
      <c r="AJ22" s="2330">
        <v>12.428986</v>
      </c>
      <c r="AK22" s="2330">
        <v>9.8820099999999798</v>
      </c>
      <c r="AL22" s="2330">
        <v>14.682936</v>
      </c>
      <c r="AM22" s="2330">
        <v>7.1351880000000003</v>
      </c>
      <c r="AN22" s="2330">
        <v>11.056079</v>
      </c>
      <c r="AO22" s="2330">
        <v>8.1852900000000002</v>
      </c>
      <c r="AP22" s="2330">
        <v>7.1307140000000002</v>
      </c>
      <c r="AQ22" s="2330">
        <v>5.5853260000000002</v>
      </c>
      <c r="AR22" s="2330">
        <v>7.3648680000000004</v>
      </c>
      <c r="AS22" s="2330">
        <v>6.9620199999999999</v>
      </c>
      <c r="AT22" s="2330">
        <v>7.2977470000000002</v>
      </c>
      <c r="AU22" s="2330">
        <v>8.6031189999999995</v>
      </c>
      <c r="AV22" s="2330">
        <v>3.9795630000000002</v>
      </c>
      <c r="AW22" s="2330">
        <v>5.2995390000000002</v>
      </c>
      <c r="AX22" s="2330">
        <v>10.538520999999999</v>
      </c>
      <c r="AY22" s="2330">
        <v>4.1882809999999999</v>
      </c>
      <c r="AZ22" s="2330">
        <v>1.7649140000000001</v>
      </c>
      <c r="BA22" s="2330">
        <v>1.228694</v>
      </c>
      <c r="BB22" s="2330">
        <v>0.33211600000000002</v>
      </c>
      <c r="BC22" s="2330">
        <v>0.829461</v>
      </c>
      <c r="BD22" s="2330">
        <v>1.5538000000000001</v>
      </c>
      <c r="BE22" s="2330">
        <v>0.76034299999999999</v>
      </c>
      <c r="BF22" s="2330">
        <v>0.5</v>
      </c>
      <c r="BG22" s="2330">
        <v>0.40000099999998301</v>
      </c>
      <c r="BH22" s="2330">
        <v>0.28216400000000003</v>
      </c>
      <c r="BI22" s="2330">
        <v>1.039847</v>
      </c>
      <c r="BJ22" s="2330">
        <v>0.37104799999999999</v>
      </c>
      <c r="BK22" s="2330">
        <v>0.23214799999999999</v>
      </c>
      <c r="BL22" s="2330">
        <v>1.0713809999999999</v>
      </c>
      <c r="BM22" s="2330">
        <v>0.18872</v>
      </c>
      <c r="BN22" s="2330">
        <v>0.83110600000000001</v>
      </c>
      <c r="BO22" s="2330">
        <v>0.94680900000000001</v>
      </c>
      <c r="BP22" s="2330">
        <v>1.9520850000000001</v>
      </c>
      <c r="BQ22" s="2330">
        <v>0.44098399999999999</v>
      </c>
    </row>
    <row r="23" spans="1:71" ht="33" x14ac:dyDescent="0.3">
      <c r="A23" s="2342" t="s">
        <v>5285</v>
      </c>
      <c r="B23" s="2335" t="s">
        <v>5286</v>
      </c>
      <c r="C23" s="2336">
        <v>0</v>
      </c>
      <c r="D23" s="2337">
        <v>0</v>
      </c>
      <c r="E23" s="2337">
        <v>0</v>
      </c>
      <c r="F23" s="2337">
        <v>1.6775000000000002E-2</v>
      </c>
      <c r="G23" s="2337">
        <v>0</v>
      </c>
      <c r="H23" s="2337">
        <v>0</v>
      </c>
      <c r="I23" s="2337">
        <v>0</v>
      </c>
      <c r="J23" s="2337">
        <v>0</v>
      </c>
      <c r="K23" s="2337">
        <v>0</v>
      </c>
      <c r="L23" s="2337">
        <v>3.8991999999999999E-2</v>
      </c>
      <c r="M23" s="2338">
        <v>0</v>
      </c>
      <c r="N23" s="2339">
        <v>0</v>
      </c>
      <c r="O23" s="2339">
        <v>0</v>
      </c>
      <c r="P23" s="2339">
        <v>0</v>
      </c>
      <c r="Q23" s="2339">
        <v>0</v>
      </c>
      <c r="R23" s="2339">
        <v>0</v>
      </c>
      <c r="S23" s="2340">
        <v>0</v>
      </c>
      <c r="T23" s="2340">
        <v>0</v>
      </c>
      <c r="U23" s="2341">
        <v>0</v>
      </c>
      <c r="V23" s="2329">
        <v>4.6844999999999998E-2</v>
      </c>
      <c r="W23" s="2329">
        <v>0</v>
      </c>
      <c r="X23" s="2329">
        <v>0</v>
      </c>
      <c r="Y23" s="2329">
        <v>2.1377E-2</v>
      </c>
      <c r="Z23" s="2329">
        <v>0</v>
      </c>
      <c r="AA23" s="2329">
        <v>0</v>
      </c>
      <c r="AB23" s="2330">
        <v>0</v>
      </c>
      <c r="AC23" s="2330">
        <v>0</v>
      </c>
      <c r="AD23" s="2330">
        <v>2.5846000000000001E-2</v>
      </c>
      <c r="AE23" s="2330">
        <v>0</v>
      </c>
      <c r="AF23" s="2330">
        <v>0</v>
      </c>
      <c r="AG23" s="2330">
        <v>0</v>
      </c>
      <c r="AH23" s="2330">
        <v>0</v>
      </c>
      <c r="AI23" s="2330">
        <v>8.7517999999999999E-2</v>
      </c>
      <c r="AJ23" s="2330">
        <v>0</v>
      </c>
      <c r="AK23" s="2330">
        <v>0</v>
      </c>
      <c r="AL23" s="2330">
        <v>0</v>
      </c>
      <c r="AM23" s="2330">
        <v>2.6318999999999999E-2</v>
      </c>
      <c r="AN23" s="2330">
        <v>0</v>
      </c>
      <c r="AO23" s="2330">
        <v>0</v>
      </c>
      <c r="AP23" s="2330">
        <v>0</v>
      </c>
      <c r="AQ23" s="2330">
        <v>0</v>
      </c>
      <c r="AR23" s="2330">
        <v>0</v>
      </c>
      <c r="AS23" s="2330">
        <v>2.6033000000000001E-2</v>
      </c>
      <c r="AT23" s="2330">
        <v>0</v>
      </c>
      <c r="AU23" s="2330">
        <v>0</v>
      </c>
      <c r="AV23" s="2330">
        <v>0</v>
      </c>
      <c r="AW23" s="2330">
        <v>0</v>
      </c>
      <c r="AX23" s="2330">
        <v>0</v>
      </c>
      <c r="AY23" s="2330">
        <v>0</v>
      </c>
      <c r="AZ23" s="2330">
        <v>0</v>
      </c>
      <c r="BA23" s="2330">
        <v>0</v>
      </c>
      <c r="BB23" s="2330">
        <v>0</v>
      </c>
      <c r="BC23" s="2330">
        <v>0</v>
      </c>
      <c r="BD23" s="2330">
        <v>0</v>
      </c>
      <c r="BE23" s="2330">
        <v>0</v>
      </c>
      <c r="BF23" s="2330">
        <v>0</v>
      </c>
      <c r="BG23" s="2330">
        <v>0</v>
      </c>
      <c r="BH23" s="2330">
        <v>0</v>
      </c>
      <c r="BI23" s="2330">
        <v>0</v>
      </c>
      <c r="BJ23" s="2330">
        <v>0</v>
      </c>
      <c r="BK23" s="2330">
        <v>0</v>
      </c>
      <c r="BL23" s="2330">
        <v>0</v>
      </c>
      <c r="BM23" s="2330">
        <v>0</v>
      </c>
      <c r="BN23" s="2330">
        <v>0</v>
      </c>
      <c r="BO23" s="2330">
        <v>0</v>
      </c>
      <c r="BP23" s="2330">
        <v>0</v>
      </c>
      <c r="BQ23" s="2330">
        <v>0</v>
      </c>
    </row>
    <row r="24" spans="1:71" ht="17.25" x14ac:dyDescent="0.3">
      <c r="A24" s="2334" t="s">
        <v>5287</v>
      </c>
      <c r="B24" s="2335" t="s">
        <v>5288</v>
      </c>
      <c r="C24" s="2336">
        <v>0.10795299999999999</v>
      </c>
      <c r="D24" s="2337">
        <v>0</v>
      </c>
      <c r="E24" s="2337">
        <v>0</v>
      </c>
      <c r="F24" s="2337">
        <v>0</v>
      </c>
      <c r="G24" s="2337">
        <v>0</v>
      </c>
      <c r="H24" s="2337">
        <v>0</v>
      </c>
      <c r="I24" s="2337">
        <v>0</v>
      </c>
      <c r="J24" s="2337">
        <v>0</v>
      </c>
      <c r="K24" s="2337">
        <v>5.7096000000000001E-2</v>
      </c>
      <c r="L24" s="2337">
        <v>0</v>
      </c>
      <c r="M24" s="2338">
        <v>0</v>
      </c>
      <c r="N24" s="2339">
        <v>0</v>
      </c>
      <c r="O24" s="2339">
        <v>0</v>
      </c>
      <c r="P24" s="2339">
        <v>0.12518699999999999</v>
      </c>
      <c r="Q24" s="2339">
        <v>0.146924</v>
      </c>
      <c r="R24" s="2339">
        <v>0</v>
      </c>
      <c r="S24" s="2340">
        <v>0</v>
      </c>
      <c r="T24" s="2340">
        <v>1.645079</v>
      </c>
      <c r="U24" s="2341">
        <v>0</v>
      </c>
      <c r="V24" s="2329">
        <v>0</v>
      </c>
      <c r="W24" s="2329">
        <v>0</v>
      </c>
      <c r="X24" s="2329">
        <v>5.7637000000000001E-2</v>
      </c>
      <c r="Y24" s="2329">
        <v>5.3280000000000001E-2</v>
      </c>
      <c r="Z24" s="2329">
        <v>5.7803E-2</v>
      </c>
      <c r="AA24" s="2329">
        <v>0</v>
      </c>
      <c r="AB24" s="2330">
        <v>0</v>
      </c>
      <c r="AC24" s="2330">
        <v>8.6799000000000001E-2</v>
      </c>
      <c r="AD24" s="2330">
        <v>0</v>
      </c>
      <c r="AE24" s="2330">
        <v>0</v>
      </c>
      <c r="AF24" s="2330">
        <v>0</v>
      </c>
      <c r="AG24" s="2330">
        <v>0</v>
      </c>
      <c r="AH24" s="2330">
        <v>0</v>
      </c>
      <c r="AI24" s="2330">
        <v>0</v>
      </c>
      <c r="AJ24" s="2330">
        <v>0</v>
      </c>
      <c r="AK24" s="2330">
        <v>0</v>
      </c>
      <c r="AL24" s="2330">
        <v>0</v>
      </c>
      <c r="AM24" s="2330">
        <v>0</v>
      </c>
      <c r="AN24" s="2330">
        <v>2.5908E-2</v>
      </c>
      <c r="AO24" s="2330">
        <v>0</v>
      </c>
      <c r="AP24" s="2330">
        <v>0</v>
      </c>
      <c r="AQ24" s="2330">
        <v>0</v>
      </c>
      <c r="AR24" s="2330">
        <v>0</v>
      </c>
      <c r="AS24" s="2330">
        <v>0</v>
      </c>
      <c r="AT24" s="2330">
        <v>0</v>
      </c>
      <c r="AU24" s="2330">
        <v>0</v>
      </c>
      <c r="AV24" s="2330">
        <v>0</v>
      </c>
      <c r="AW24" s="2330">
        <v>0</v>
      </c>
      <c r="AX24" s="2330">
        <v>0</v>
      </c>
      <c r="AY24" s="2330">
        <v>0</v>
      </c>
      <c r="AZ24" s="2330">
        <v>0</v>
      </c>
      <c r="BA24" s="2330">
        <v>0</v>
      </c>
      <c r="BB24" s="2330">
        <v>0</v>
      </c>
      <c r="BC24" s="2330">
        <v>0</v>
      </c>
      <c r="BD24" s="2330">
        <v>0</v>
      </c>
      <c r="BE24" s="2330">
        <v>0</v>
      </c>
      <c r="BF24" s="2330">
        <v>0</v>
      </c>
      <c r="BG24" s="2330">
        <v>0</v>
      </c>
      <c r="BH24" s="2330">
        <v>0</v>
      </c>
      <c r="BI24" s="2330">
        <v>0</v>
      </c>
      <c r="BJ24" s="2330">
        <v>0</v>
      </c>
      <c r="BK24" s="2330">
        <v>0</v>
      </c>
      <c r="BL24" s="2330">
        <v>0</v>
      </c>
      <c r="BM24" s="2330">
        <v>0</v>
      </c>
      <c r="BN24" s="2330">
        <v>0</v>
      </c>
      <c r="BO24" s="2330">
        <v>0</v>
      </c>
      <c r="BP24" s="2330">
        <v>0</v>
      </c>
      <c r="BQ24" s="2330">
        <v>0</v>
      </c>
    </row>
    <row r="25" spans="1:71" ht="18" thickBot="1" x14ac:dyDescent="0.35">
      <c r="A25" s="2346"/>
      <c r="B25" s="2347" t="s">
        <v>5289</v>
      </c>
      <c r="C25" s="2348">
        <v>17.782810000000001</v>
      </c>
      <c r="D25" s="2349">
        <v>12.017892</v>
      </c>
      <c r="E25" s="2349">
        <v>19.738841000000001</v>
      </c>
      <c r="F25" s="2349">
        <v>15.312135</v>
      </c>
      <c r="G25" s="2349">
        <v>16.405452</v>
      </c>
      <c r="H25" s="2349">
        <v>16.830299</v>
      </c>
      <c r="I25" s="2349">
        <v>21.621621000000001</v>
      </c>
      <c r="J25" s="2349">
        <v>21.066676000000001</v>
      </c>
      <c r="K25" s="2349">
        <v>26.826301999999998</v>
      </c>
      <c r="L25" s="2349">
        <v>29.465554000000001</v>
      </c>
      <c r="M25" s="2350">
        <v>30.376919000000001</v>
      </c>
      <c r="N25" s="2351">
        <v>25.350349999999999</v>
      </c>
      <c r="O25" s="2351">
        <v>24.122951</v>
      </c>
      <c r="P25" s="2351">
        <v>29.616571</v>
      </c>
      <c r="Q25" s="2351">
        <v>18.463311999999998</v>
      </c>
      <c r="R25" s="2351">
        <v>16.761391</v>
      </c>
      <c r="S25" s="2352">
        <v>19.106369000000001</v>
      </c>
      <c r="T25" s="2352">
        <v>22.919307</v>
      </c>
      <c r="U25" s="2353">
        <v>24.498930999999999</v>
      </c>
      <c r="V25" s="2354">
        <v>30.553647000000002</v>
      </c>
      <c r="W25" s="2354">
        <v>17.544893999999999</v>
      </c>
      <c r="X25" s="2354">
        <v>29.044478999999999</v>
      </c>
      <c r="Y25" s="2354">
        <v>25.846267000000001</v>
      </c>
      <c r="Z25" s="2354">
        <v>29.479147000000001</v>
      </c>
      <c r="AA25" s="2354">
        <v>26.691039</v>
      </c>
      <c r="AB25" s="2355">
        <v>16.687543000000002</v>
      </c>
      <c r="AC25" s="2355">
        <v>18.052790999999999</v>
      </c>
      <c r="AD25" s="2355">
        <v>23.532436000000001</v>
      </c>
      <c r="AE25" s="2355">
        <v>23.143923000000001</v>
      </c>
      <c r="AF25" s="2355">
        <v>27.182373999999999</v>
      </c>
      <c r="AG25" s="2355">
        <v>26.83605</v>
      </c>
      <c r="AH25" s="2355">
        <v>25.347897</v>
      </c>
      <c r="AI25" s="2355">
        <v>17.500761000000001</v>
      </c>
      <c r="AJ25" s="2355">
        <v>21.674337000000001</v>
      </c>
      <c r="AK25" s="2355">
        <v>25.944821000000001</v>
      </c>
      <c r="AL25" s="2355">
        <v>20.521667999999998</v>
      </c>
      <c r="AM25" s="2355">
        <v>22.948094000000001</v>
      </c>
      <c r="AN25" s="2355">
        <v>26.239796999999999</v>
      </c>
      <c r="AO25" s="2355">
        <v>36.396617999999997</v>
      </c>
      <c r="AP25" s="2355">
        <v>21.022086000000002</v>
      </c>
      <c r="AQ25" s="2355">
        <v>16.006062</v>
      </c>
      <c r="AR25" s="2355">
        <v>15.75393</v>
      </c>
      <c r="AS25" s="2355">
        <v>17.553611</v>
      </c>
      <c r="AT25" s="2355">
        <v>45.756053000000001</v>
      </c>
      <c r="AU25" s="2355">
        <v>28.196660000000001</v>
      </c>
      <c r="AV25" s="2355">
        <v>20.745667999999998</v>
      </c>
      <c r="AW25" s="2355">
        <v>20.825569000000002</v>
      </c>
      <c r="AX25" s="2355">
        <v>20.570874</v>
      </c>
      <c r="AY25" s="2355">
        <v>36.143825</v>
      </c>
      <c r="AZ25" s="2355">
        <v>19.675861999999999</v>
      </c>
      <c r="BA25" s="2355">
        <v>20.237238000000001</v>
      </c>
      <c r="BB25" s="2355">
        <v>18.821991000000001</v>
      </c>
      <c r="BC25" s="2355">
        <v>17.297067999999999</v>
      </c>
      <c r="BD25" s="2355">
        <v>15.383995000000001</v>
      </c>
      <c r="BE25" s="2355">
        <v>15.876465</v>
      </c>
      <c r="BF25" s="2355">
        <v>14.09718</v>
      </c>
      <c r="BG25" s="2355">
        <v>12.009274</v>
      </c>
      <c r="BH25" s="2355">
        <v>12.397242</v>
      </c>
      <c r="BI25" s="2355">
        <v>10.082725999999999</v>
      </c>
      <c r="BJ25" s="2355">
        <v>17.742858999999999</v>
      </c>
      <c r="BK25" s="2355">
        <v>10.392291</v>
      </c>
      <c r="BL25" s="2355">
        <v>9.2534779999999994</v>
      </c>
      <c r="BM25" s="2355">
        <v>11.610061999999999</v>
      </c>
      <c r="BN25" s="2355">
        <v>17.930568000000001</v>
      </c>
      <c r="BO25" s="2355">
        <v>10.777074000000001</v>
      </c>
      <c r="BP25" s="2355">
        <v>9.1638169999999999</v>
      </c>
      <c r="BQ25" s="2355">
        <v>10.421678</v>
      </c>
    </row>
    <row r="26" spans="1:71" ht="18" thickBot="1" x14ac:dyDescent="0.35">
      <c r="A26" s="2357"/>
      <c r="B26" s="2358" t="s">
        <v>3628</v>
      </c>
      <c r="C26" s="2359">
        <v>309.30134900000002</v>
      </c>
      <c r="D26" s="2360">
        <v>310.00999400000001</v>
      </c>
      <c r="E26" s="2360">
        <v>405.43645399999997</v>
      </c>
      <c r="F26" s="2360">
        <v>362.59200300000009</v>
      </c>
      <c r="G26" s="2360">
        <v>390.6855230000001</v>
      </c>
      <c r="H26" s="2360">
        <v>384.87139199999996</v>
      </c>
      <c r="I26" s="2360">
        <v>391.10821299999998</v>
      </c>
      <c r="J26" s="2360">
        <v>430.138103</v>
      </c>
      <c r="K26" s="2360">
        <v>342.45813700000002</v>
      </c>
      <c r="L26" s="2360">
        <v>346.79832200000004</v>
      </c>
      <c r="M26" s="2361">
        <v>373.59592899999996</v>
      </c>
      <c r="N26" s="2362">
        <v>375.88270199999999</v>
      </c>
      <c r="O26" s="2362">
        <v>378.47478100000001</v>
      </c>
      <c r="P26" s="2362">
        <v>312.58619700000003</v>
      </c>
      <c r="Q26" s="2362">
        <v>346.61599367000008</v>
      </c>
      <c r="R26" s="2362">
        <v>294.08013200000011</v>
      </c>
      <c r="S26" s="2363">
        <v>385.82457900000009</v>
      </c>
      <c r="T26" s="2363">
        <v>367.16511199999997</v>
      </c>
      <c r="U26" s="2364">
        <v>386.23677499999997</v>
      </c>
      <c r="V26" s="2365">
        <v>413.4649970000001</v>
      </c>
      <c r="W26" s="2366">
        <v>349.37433299999998</v>
      </c>
      <c r="X26" s="2366">
        <v>378.506665</v>
      </c>
      <c r="Y26" s="2366">
        <v>371.42235499999998</v>
      </c>
      <c r="Z26" s="2366">
        <v>386.99797000000001</v>
      </c>
      <c r="AA26" s="2366">
        <v>423.8181219999999</v>
      </c>
      <c r="AB26" s="2367">
        <v>351.67124799999999</v>
      </c>
      <c r="AC26" s="2367">
        <v>317.10303999999996</v>
      </c>
      <c r="AD26" s="2367">
        <v>406.07266799999991</v>
      </c>
      <c r="AE26" s="2367">
        <v>388.90668700000003</v>
      </c>
      <c r="AF26" s="2367">
        <v>369.83449800000005</v>
      </c>
      <c r="AG26" s="2367">
        <v>375.62726900000007</v>
      </c>
      <c r="AH26" s="2367">
        <v>453.57100300000002</v>
      </c>
      <c r="AI26" s="2367">
        <v>358.03523900000016</v>
      </c>
      <c r="AJ26" s="2367">
        <v>400.99399200000005</v>
      </c>
      <c r="AK26" s="2367">
        <v>336.91260799999998</v>
      </c>
      <c r="AL26" s="2367">
        <v>397.32199200000002</v>
      </c>
      <c r="AM26" s="2367">
        <v>388.473724</v>
      </c>
      <c r="AN26" s="2367">
        <v>398.761978</v>
      </c>
      <c r="AO26" s="2367">
        <v>315.20329999999996</v>
      </c>
      <c r="AP26" s="2367">
        <v>199.023866</v>
      </c>
      <c r="AQ26" s="2367">
        <v>191.441858</v>
      </c>
      <c r="AR26" s="2367">
        <v>243.58295200000003</v>
      </c>
      <c r="AS26" s="2367">
        <v>268.0136</v>
      </c>
      <c r="AT26" s="2367">
        <v>435.45307200000002</v>
      </c>
      <c r="AU26" s="2367">
        <v>315.29470400000002</v>
      </c>
      <c r="AV26" s="2367">
        <v>267.730501</v>
      </c>
      <c r="AW26" s="2367">
        <v>291.03723999999994</v>
      </c>
      <c r="AX26" s="2367">
        <v>328.83417100000008</v>
      </c>
      <c r="AY26" s="2367">
        <v>280.916741</v>
      </c>
      <c r="AZ26" s="2367">
        <v>281.67008800000002</v>
      </c>
      <c r="BA26" s="2367">
        <v>248.32939300000001</v>
      </c>
      <c r="BB26" s="2367">
        <v>231.91520499999999</v>
      </c>
      <c r="BC26" s="2367">
        <v>241.74424099999999</v>
      </c>
      <c r="BD26" s="2367">
        <v>267.925161</v>
      </c>
      <c r="BE26" s="2367">
        <v>258.22140000000002</v>
      </c>
      <c r="BF26" s="2367">
        <v>235.67648500000001</v>
      </c>
      <c r="BG26" s="2367">
        <v>240.24497</v>
      </c>
      <c r="BH26" s="2367">
        <v>289.31299899999999</v>
      </c>
      <c r="BI26" s="2367">
        <v>244.55015199999997</v>
      </c>
      <c r="BJ26" s="2367">
        <v>290.64343200000002</v>
      </c>
      <c r="BK26" s="2367">
        <v>242.65257099999999</v>
      </c>
      <c r="BL26" s="2367">
        <v>212.48301000000001</v>
      </c>
      <c r="BM26" s="2367">
        <v>222.04572200000001</v>
      </c>
      <c r="BN26" s="2367">
        <v>389.06831399999999</v>
      </c>
      <c r="BO26" s="2367">
        <v>240.80943300000001</v>
      </c>
      <c r="BP26" s="2367">
        <v>259.05785199999997</v>
      </c>
      <c r="BQ26" s="2367">
        <v>275.28334900000004</v>
      </c>
    </row>
    <row r="27" spans="1:71" s="2385" customFormat="1" ht="18.95" customHeight="1" thickTop="1" x14ac:dyDescent="0.25">
      <c r="A27" s="2296" t="s">
        <v>5290</v>
      </c>
      <c r="B27" s="2384"/>
      <c r="BR27" s="2381"/>
      <c r="BS27" s="2381"/>
    </row>
    <row r="28" spans="1:71" s="2389" customFormat="1" ht="18.95" customHeight="1" x14ac:dyDescent="0.25">
      <c r="A28" s="2386" t="s">
        <v>5291</v>
      </c>
      <c r="B28" s="2387"/>
      <c r="C28" s="2387"/>
      <c r="D28" s="2387"/>
      <c r="E28" s="2387"/>
      <c r="F28" s="2387"/>
      <c r="G28" s="2387"/>
      <c r="H28" s="2387"/>
      <c r="I28" s="2387"/>
      <c r="J28" s="2387"/>
      <c r="K28" s="2387"/>
      <c r="L28" s="2388"/>
      <c r="M28" s="2388"/>
      <c r="N28" s="2388"/>
      <c r="AD28" s="2296"/>
      <c r="AE28" s="2296"/>
      <c r="AF28" s="2296"/>
      <c r="AG28" s="2296"/>
      <c r="AH28" s="2296"/>
      <c r="AI28" s="2296"/>
      <c r="AJ28" s="2296"/>
      <c r="AK28" s="2296"/>
      <c r="AL28" s="2296"/>
      <c r="AM28" s="2296"/>
      <c r="AN28" s="2296"/>
      <c r="AO28" s="2296"/>
      <c r="AP28" s="2296"/>
      <c r="AQ28" s="2296"/>
      <c r="AR28" s="2296"/>
      <c r="AS28" s="2296"/>
      <c r="AT28" s="2296"/>
      <c r="AU28" s="2296"/>
      <c r="AV28" s="2296"/>
      <c r="AW28" s="2296"/>
      <c r="AX28" s="2296"/>
      <c r="AY28" s="2378"/>
      <c r="AZ28" s="2378"/>
      <c r="BA28" s="2378"/>
      <c r="BB28" s="2378"/>
      <c r="BC28" s="2378"/>
      <c r="BD28" s="2378"/>
      <c r="BE28" s="2378"/>
      <c r="BF28" s="2378"/>
      <c r="BG28" s="2378"/>
      <c r="BH28" s="2378"/>
      <c r="BI28" s="2378"/>
      <c r="BJ28" s="2378"/>
      <c r="BK28" s="2378"/>
      <c r="BL28" s="2378"/>
      <c r="BM28" s="2378"/>
      <c r="BN28" s="2378"/>
      <c r="BO28" s="2378"/>
      <c r="BP28" s="2378"/>
      <c r="BQ28" s="2378"/>
      <c r="BR28" s="2381"/>
      <c r="BS28" s="2381"/>
    </row>
    <row r="29" spans="1:71" s="2386" customFormat="1" ht="18.95" customHeight="1" x14ac:dyDescent="0.25">
      <c r="A29" s="2390" t="s">
        <v>5292</v>
      </c>
      <c r="B29" s="2391"/>
      <c r="C29" s="2391"/>
      <c r="D29" s="2391"/>
      <c r="E29" s="2391"/>
      <c r="F29" s="2391"/>
      <c r="G29" s="2391"/>
      <c r="H29" s="2391"/>
      <c r="I29" s="2391"/>
      <c r="J29" s="2391"/>
      <c r="K29" s="2391"/>
      <c r="L29" s="2391"/>
      <c r="M29" s="2391"/>
      <c r="N29" s="2392"/>
      <c r="AD29" s="2296"/>
      <c r="AE29" s="2296"/>
      <c r="AF29" s="2296"/>
      <c r="AG29" s="2296"/>
      <c r="AH29" s="2296"/>
      <c r="AI29" s="2296"/>
      <c r="AJ29" s="2296"/>
      <c r="AK29" s="2296"/>
      <c r="AL29" s="2296"/>
      <c r="AM29" s="2296"/>
      <c r="AN29" s="2296"/>
      <c r="AO29" s="2296"/>
      <c r="AP29" s="2296"/>
      <c r="AQ29" s="2296"/>
      <c r="AR29" s="2296"/>
      <c r="AS29" s="2296"/>
      <c r="AT29" s="2296"/>
      <c r="AU29" s="2296"/>
      <c r="AV29" s="2296"/>
      <c r="AW29" s="2296"/>
      <c r="AX29" s="2296"/>
      <c r="AY29" s="2378"/>
      <c r="AZ29" s="2378"/>
      <c r="BA29" s="2378"/>
      <c r="BB29" s="2378"/>
      <c r="BC29" s="2378"/>
      <c r="BD29" s="2378"/>
      <c r="BE29" s="2378"/>
      <c r="BF29" s="2378"/>
      <c r="BG29" s="2378"/>
      <c r="BH29" s="2378"/>
      <c r="BI29" s="2378"/>
      <c r="BJ29" s="2378"/>
      <c r="BK29" s="2378"/>
      <c r="BL29" s="2378"/>
      <c r="BM29" s="2378"/>
      <c r="BN29" s="2378"/>
      <c r="BO29" s="2378"/>
      <c r="BP29" s="2378"/>
      <c r="BQ29" s="2378"/>
      <c r="BR29" s="2381"/>
      <c r="BS29" s="2381"/>
    </row>
    <row r="30" spans="1:71" s="2296" customFormat="1" ht="18.95" customHeight="1" x14ac:dyDescent="0.25">
      <c r="A30" s="2296" t="s">
        <v>396</v>
      </c>
      <c r="B30" s="2297"/>
      <c r="AY30" s="2378"/>
      <c r="AZ30" s="2378"/>
      <c r="BA30" s="2378"/>
      <c r="BB30" s="2378"/>
      <c r="BC30" s="2378"/>
      <c r="BD30" s="2378"/>
      <c r="BE30" s="2378"/>
      <c r="BF30" s="2378"/>
      <c r="BG30" s="2393"/>
      <c r="BH30" s="2393"/>
      <c r="BI30" s="2393"/>
      <c r="BJ30" s="2393"/>
      <c r="BK30" s="2393"/>
      <c r="BL30" s="2393"/>
      <c r="BM30" s="2393"/>
      <c r="BN30" s="2393"/>
      <c r="BO30" s="2393"/>
      <c r="BP30" s="2393"/>
      <c r="BQ30" s="2393"/>
      <c r="BR30" s="2381"/>
      <c r="BS30" s="2381"/>
    </row>
    <row r="31" spans="1:71" s="2296" customFormat="1" ht="18.95" customHeight="1" x14ac:dyDescent="0.25">
      <c r="A31" s="2296" t="s">
        <v>3907</v>
      </c>
      <c r="B31" s="2297"/>
      <c r="AY31" s="2378"/>
      <c r="AZ31" s="2378"/>
      <c r="BA31" s="2378"/>
      <c r="BB31" s="2378"/>
      <c r="BC31" s="2378"/>
      <c r="BD31" s="2378"/>
      <c r="BE31" s="2378"/>
      <c r="BF31" s="2378"/>
      <c r="BG31" s="2378"/>
      <c r="BH31" s="2378"/>
      <c r="BI31" s="2378"/>
      <c r="BJ31" s="2378"/>
      <c r="BK31" s="2378"/>
      <c r="BL31" s="2378"/>
      <c r="BM31" s="2378"/>
      <c r="BN31" s="2378"/>
      <c r="BO31" s="2378"/>
      <c r="BP31" s="2378"/>
      <c r="BQ31" s="2378"/>
      <c r="BR31" s="2381"/>
      <c r="BS31" s="2381"/>
    </row>
    <row r="32" spans="1:71" ht="8.25" customHeight="1" x14ac:dyDescent="0.3">
      <c r="A32" s="2298"/>
      <c r="B32" s="2299"/>
      <c r="C32" s="2300"/>
    </row>
    <row r="33" spans="1:3" ht="16.5" x14ac:dyDescent="0.3">
      <c r="A33" s="2298"/>
      <c r="B33" s="91"/>
      <c r="C33" s="2300"/>
    </row>
    <row r="34" spans="1:3" ht="16.5" x14ac:dyDescent="0.25">
      <c r="A34" s="2298"/>
      <c r="B34" s="91"/>
      <c r="C34" s="2268"/>
    </row>
    <row r="35" spans="1:3" ht="16.5" x14ac:dyDescent="0.25">
      <c r="A35" s="2298"/>
      <c r="B35" s="91"/>
      <c r="C35" s="2268"/>
    </row>
    <row r="50" spans="70:70" x14ac:dyDescent="0.25">
      <c r="BR50" s="2394"/>
    </row>
    <row r="51" spans="70:70" x14ac:dyDescent="0.25">
      <c r="BR51" s="2381"/>
    </row>
    <row r="75" spans="70:70" x14ac:dyDescent="0.25">
      <c r="BR75" s="2394"/>
    </row>
    <row r="76" spans="70:70" x14ac:dyDescent="0.25">
      <c r="BR76" s="2381"/>
    </row>
    <row r="100" spans="70:70" x14ac:dyDescent="0.25">
      <c r="BR100" s="2394"/>
    </row>
    <row r="101" spans="70:70" x14ac:dyDescent="0.25">
      <c r="BR101" s="2381"/>
    </row>
    <row r="125" spans="70:70" x14ac:dyDescent="0.25">
      <c r="BR125" s="2394"/>
    </row>
    <row r="126" spans="70:70" x14ac:dyDescent="0.25">
      <c r="BR126" s="2381"/>
    </row>
    <row r="150" spans="70:70" x14ac:dyDescent="0.25">
      <c r="BR150" s="2394"/>
    </row>
    <row r="151" spans="70:70" x14ac:dyDescent="0.25">
      <c r="BR151" s="2381"/>
    </row>
    <row r="175" spans="70:70" x14ac:dyDescent="0.25">
      <c r="BR175" s="2394"/>
    </row>
    <row r="176" spans="70:70" x14ac:dyDescent="0.25">
      <c r="BR176" s="2381"/>
    </row>
    <row r="200" spans="70:70" x14ac:dyDescent="0.25">
      <c r="BR200" s="2394"/>
    </row>
    <row r="201" spans="70:70" x14ac:dyDescent="0.25">
      <c r="BR201" s="2381"/>
    </row>
    <row r="225" spans="70:70" x14ac:dyDescent="0.25">
      <c r="BR225" s="2394"/>
    </row>
    <row r="226" spans="70:70" x14ac:dyDescent="0.25">
      <c r="BR226" s="2381"/>
    </row>
    <row r="250" spans="70:70" x14ac:dyDescent="0.25">
      <c r="BR250" s="2394"/>
    </row>
    <row r="251" spans="70:70" x14ac:dyDescent="0.25">
      <c r="BR251" s="2381"/>
    </row>
    <row r="275" spans="70:70" x14ac:dyDescent="0.25">
      <c r="BR275" s="2394"/>
    </row>
    <row r="276" spans="70:70" x14ac:dyDescent="0.25">
      <c r="BR276" s="2381"/>
    </row>
    <row r="300" spans="70:70" x14ac:dyDescent="0.25">
      <c r="BR300" s="2394"/>
    </row>
    <row r="301" spans="70:70" x14ac:dyDescent="0.25">
      <c r="BR301" s="2381"/>
    </row>
    <row r="325" spans="70:70" x14ac:dyDescent="0.25">
      <c r="BR325" s="2394"/>
    </row>
    <row r="326" spans="70:70" x14ac:dyDescent="0.25">
      <c r="BR326" s="2381"/>
    </row>
    <row r="350" spans="70:70" x14ac:dyDescent="0.25">
      <c r="BR350" s="2394"/>
    </row>
    <row r="351" spans="70:70" x14ac:dyDescent="0.25">
      <c r="BR351" s="2381"/>
    </row>
    <row r="375" spans="70:70" x14ac:dyDescent="0.25">
      <c r="BR375" s="2394"/>
    </row>
    <row r="376" spans="70:70" x14ac:dyDescent="0.25">
      <c r="BR376" s="2381"/>
    </row>
    <row r="400" spans="70:70" x14ac:dyDescent="0.25">
      <c r="BR400" s="2394"/>
    </row>
    <row r="401" spans="70:70" x14ac:dyDescent="0.25">
      <c r="BR401" s="2381"/>
    </row>
    <row r="425" spans="70:70" x14ac:dyDescent="0.25">
      <c r="BR425" s="2394"/>
    </row>
    <row r="426" spans="70:70" x14ac:dyDescent="0.25">
      <c r="BR426" s="2381"/>
    </row>
    <row r="450" spans="70:70" x14ac:dyDescent="0.25">
      <c r="BR450" s="2394"/>
    </row>
    <row r="451" spans="70:70" x14ac:dyDescent="0.25">
      <c r="BR451" s="2381"/>
    </row>
    <row r="475" spans="70:70" x14ac:dyDescent="0.25">
      <c r="BR475" s="2394"/>
    </row>
    <row r="476" spans="70:70" x14ac:dyDescent="0.25">
      <c r="BR476" s="2381"/>
    </row>
    <row r="500" spans="70:70" x14ac:dyDescent="0.25">
      <c r="BR500" s="2394"/>
    </row>
    <row r="501" spans="70:70" x14ac:dyDescent="0.25">
      <c r="BR501" s="2381"/>
    </row>
    <row r="525" spans="70:70" x14ac:dyDescent="0.25">
      <c r="BR525" s="2394"/>
    </row>
    <row r="526" spans="70:70" x14ac:dyDescent="0.25">
      <c r="BR526" s="2381"/>
    </row>
    <row r="550" spans="70:70" x14ac:dyDescent="0.25">
      <c r="BR550" s="2394"/>
    </row>
    <row r="551" spans="70:70" x14ac:dyDescent="0.25">
      <c r="BR551" s="2381"/>
    </row>
    <row r="575" spans="70:70" x14ac:dyDescent="0.25">
      <c r="BR575" s="2394"/>
    </row>
    <row r="576" spans="70:70" x14ac:dyDescent="0.25">
      <c r="BR576" s="2381"/>
    </row>
    <row r="600" spans="70:70" x14ac:dyDescent="0.25">
      <c r="BR600" s="2394"/>
    </row>
    <row r="601" spans="70:70" x14ac:dyDescent="0.25">
      <c r="BR601" s="2381"/>
    </row>
    <row r="625" spans="70:70" x14ac:dyDescent="0.25">
      <c r="BR625" s="2394"/>
    </row>
    <row r="626" spans="70:70" x14ac:dyDescent="0.25">
      <c r="BR626" s="2381"/>
    </row>
    <row r="650" spans="70:70" x14ac:dyDescent="0.25">
      <c r="BR650" s="2394"/>
    </row>
    <row r="651" spans="70:70" x14ac:dyDescent="0.25">
      <c r="BR651" s="2381"/>
    </row>
    <row r="675" spans="70:70" x14ac:dyDescent="0.25">
      <c r="BR675" s="2394"/>
    </row>
    <row r="676" spans="70:70" x14ac:dyDescent="0.25">
      <c r="BR676" s="2381"/>
    </row>
    <row r="700" spans="70:70" x14ac:dyDescent="0.25">
      <c r="BR700" s="2394"/>
    </row>
    <row r="701" spans="70:70" x14ac:dyDescent="0.25">
      <c r="BR701" s="2381"/>
    </row>
    <row r="725" spans="70:70" x14ac:dyDescent="0.25">
      <c r="BR725" s="2394"/>
    </row>
    <row r="726" spans="70:70" x14ac:dyDescent="0.25">
      <c r="BR726" s="2381"/>
    </row>
    <row r="750" spans="70:70" x14ac:dyDescent="0.25">
      <c r="BR750" s="2394"/>
    </row>
    <row r="751" spans="70:70" x14ac:dyDescent="0.25">
      <c r="BR751" s="2381"/>
    </row>
    <row r="775" spans="70:70" x14ac:dyDescent="0.25">
      <c r="BR775" s="2394"/>
    </row>
    <row r="776" spans="70:70" x14ac:dyDescent="0.25">
      <c r="BR776" s="2381"/>
    </row>
    <row r="800" spans="70:70" x14ac:dyDescent="0.25">
      <c r="BR800" s="2394"/>
    </row>
    <row r="801" spans="70:70" x14ac:dyDescent="0.25">
      <c r="BR801" s="2381"/>
    </row>
    <row r="825" spans="70:70" x14ac:dyDescent="0.25">
      <c r="BR825" s="2394"/>
    </row>
    <row r="826" spans="70:70" x14ac:dyDescent="0.25">
      <c r="BR826" s="2381"/>
    </row>
    <row r="850" spans="70:70" x14ac:dyDescent="0.25">
      <c r="BR850" s="2394"/>
    </row>
    <row r="851" spans="70:70" x14ac:dyDescent="0.25">
      <c r="BR851" s="2381"/>
    </row>
    <row r="875" spans="70:70" x14ac:dyDescent="0.25">
      <c r="BR875" s="2394"/>
    </row>
    <row r="876" spans="70:70" x14ac:dyDescent="0.25">
      <c r="BR876" s="2381"/>
    </row>
    <row r="900" spans="70:70" x14ac:dyDescent="0.25">
      <c r="BR900" s="2394"/>
    </row>
    <row r="901" spans="70:70" x14ac:dyDescent="0.25">
      <c r="BR901" s="2381"/>
    </row>
    <row r="925" spans="70:70" x14ac:dyDescent="0.25">
      <c r="BR925" s="2394"/>
    </row>
    <row r="926" spans="70:70" x14ac:dyDescent="0.25">
      <c r="BR926" s="2381"/>
    </row>
    <row r="950" spans="70:70" x14ac:dyDescent="0.25">
      <c r="BR950" s="2394"/>
    </row>
    <row r="951" spans="70:70" x14ac:dyDescent="0.25">
      <c r="BR951" s="2381"/>
    </row>
    <row r="975" spans="70:70" x14ac:dyDescent="0.25">
      <c r="BR975" s="2394"/>
    </row>
    <row r="976" spans="70:70" x14ac:dyDescent="0.25">
      <c r="BR976" s="2381"/>
    </row>
    <row r="1000" spans="70:70" x14ac:dyDescent="0.25">
      <c r="BR1000" s="2394"/>
    </row>
    <row r="1001" spans="70:70" x14ac:dyDescent="0.25">
      <c r="BR1001" s="2381"/>
    </row>
    <row r="1025" spans="70:70" x14ac:dyDescent="0.25">
      <c r="BR1025" s="2394"/>
    </row>
    <row r="1026" spans="70:70" x14ac:dyDescent="0.25">
      <c r="BR1026" s="2381"/>
    </row>
    <row r="1050" spans="70:70" x14ac:dyDescent="0.25">
      <c r="BR1050" s="2394"/>
    </row>
    <row r="1051" spans="70:70" x14ac:dyDescent="0.25">
      <c r="BR1051" s="2381"/>
    </row>
    <row r="1075" spans="70:70" x14ac:dyDescent="0.25">
      <c r="BR1075" s="2394"/>
    </row>
    <row r="1076" spans="70:70" x14ac:dyDescent="0.25">
      <c r="BR1076" s="2381"/>
    </row>
    <row r="1100" spans="70:70" x14ac:dyDescent="0.25">
      <c r="BR1100" s="2394"/>
    </row>
    <row r="1101" spans="70:70" x14ac:dyDescent="0.25">
      <c r="BR1101" s="2381"/>
    </row>
    <row r="1125" spans="70:70" x14ac:dyDescent="0.25">
      <c r="BR1125" s="2394"/>
    </row>
    <row r="1126" spans="70:70" x14ac:dyDescent="0.25">
      <c r="BR1126" s="2381"/>
    </row>
    <row r="1150" spans="70:70" x14ac:dyDescent="0.25">
      <c r="BR1150" s="2394"/>
    </row>
    <row r="1151" spans="70:70" x14ac:dyDescent="0.25">
      <c r="BR1151" s="2381"/>
    </row>
    <row r="1175" spans="70:70" x14ac:dyDescent="0.25">
      <c r="BR1175" s="2394"/>
    </row>
    <row r="1176" spans="70:70" x14ac:dyDescent="0.25">
      <c r="BR1176" s="2381"/>
    </row>
    <row r="1200" spans="70:70" x14ac:dyDescent="0.25">
      <c r="BR1200" s="2394"/>
    </row>
    <row r="1201" spans="70:70" x14ac:dyDescent="0.25">
      <c r="BR1201" s="2381"/>
    </row>
    <row r="1225" spans="70:70" x14ac:dyDescent="0.25">
      <c r="BR1225" s="2394"/>
    </row>
    <row r="1226" spans="70:70" x14ac:dyDescent="0.25">
      <c r="BR1226" s="2381"/>
    </row>
    <row r="1250" spans="70:70" x14ac:dyDescent="0.25">
      <c r="BR1250" s="2394"/>
    </row>
    <row r="1251" spans="70:70" x14ac:dyDescent="0.25">
      <c r="BR1251" s="2381"/>
    </row>
    <row r="1275" spans="70:70" x14ac:dyDescent="0.25">
      <c r="BR1275" s="2394"/>
    </row>
    <row r="1276" spans="70:70" x14ac:dyDescent="0.25">
      <c r="BR1276" s="2381"/>
    </row>
    <row r="1300" spans="70:70" x14ac:dyDescent="0.25">
      <c r="BR1300" s="2394"/>
    </row>
    <row r="1301" spans="70:70" x14ac:dyDescent="0.25">
      <c r="BR1301" s="2381"/>
    </row>
    <row r="1325" spans="70:70" x14ac:dyDescent="0.25">
      <c r="BR1325" s="2394"/>
    </row>
    <row r="1326" spans="70:70" x14ac:dyDescent="0.25">
      <c r="BR1326" s="2381"/>
    </row>
    <row r="1350" spans="70:70" x14ac:dyDescent="0.25">
      <c r="BR1350" s="2394"/>
    </row>
    <row r="1351" spans="70:70" x14ac:dyDescent="0.25">
      <c r="BR1351" s="2381"/>
    </row>
    <row r="1375" spans="70:70" x14ac:dyDescent="0.25">
      <c r="BR1375" s="2394"/>
    </row>
    <row r="1376" spans="70:70" x14ac:dyDescent="0.25">
      <c r="BR1376" s="2381"/>
    </row>
    <row r="1400" spans="70:70" x14ac:dyDescent="0.25">
      <c r="BR1400" s="2394"/>
    </row>
    <row r="1401" spans="70:70" x14ac:dyDescent="0.25">
      <c r="BR1401" s="2381"/>
    </row>
    <row r="1425" spans="70:70" x14ac:dyDescent="0.25">
      <c r="BR1425" s="2394"/>
    </row>
    <row r="1426" spans="70:70" x14ac:dyDescent="0.25">
      <c r="BR1426" s="2381"/>
    </row>
    <row r="1450" spans="70:70" x14ac:dyDescent="0.25">
      <c r="BR1450" s="2394"/>
    </row>
    <row r="1451" spans="70:70" x14ac:dyDescent="0.25">
      <c r="BR1451" s="2381"/>
    </row>
    <row r="1475" spans="70:70" x14ac:dyDescent="0.25">
      <c r="BR1475" s="2394"/>
    </row>
    <row r="1476" spans="70:70" x14ac:dyDescent="0.25">
      <c r="BR1476" s="2381"/>
    </row>
    <row r="1500" spans="70:70" x14ac:dyDescent="0.25">
      <c r="BR1500" s="2394"/>
    </row>
    <row r="1501" spans="70:70" x14ac:dyDescent="0.25">
      <c r="BR1501" s="2381"/>
    </row>
    <row r="1525" spans="70:70" x14ac:dyDescent="0.25">
      <c r="BR1525" s="2394"/>
    </row>
    <row r="1526" spans="70:70" x14ac:dyDescent="0.25">
      <c r="BR1526" s="2381"/>
    </row>
    <row r="1550" spans="70:70" x14ac:dyDescent="0.25">
      <c r="BR1550" s="2394"/>
    </row>
    <row r="1551" spans="70:70" x14ac:dyDescent="0.25">
      <c r="BR1551" s="2381"/>
    </row>
    <row r="1575" spans="70:70" x14ac:dyDescent="0.25">
      <c r="BR1575" s="2394"/>
    </row>
    <row r="1576" spans="70:70" x14ac:dyDescent="0.25">
      <c r="BR1576" s="2381"/>
    </row>
    <row r="1600" spans="70:70" x14ac:dyDescent="0.25">
      <c r="BR1600" s="2394"/>
    </row>
    <row r="1601" spans="70:70" x14ac:dyDescent="0.25">
      <c r="BR1601" s="2381"/>
    </row>
    <row r="1625" spans="70:70" x14ac:dyDescent="0.25">
      <c r="BR1625" s="2394"/>
    </row>
    <row r="1626" spans="70:70" x14ac:dyDescent="0.25">
      <c r="BR1626" s="2381"/>
    </row>
    <row r="1650" spans="70:70" x14ac:dyDescent="0.25">
      <c r="BR1650" s="2394"/>
    </row>
    <row r="1651" spans="70:70" x14ac:dyDescent="0.25">
      <c r="BR1651" s="2381"/>
    </row>
    <row r="1675" spans="70:70" x14ac:dyDescent="0.25">
      <c r="BR1675" s="2394"/>
    </row>
    <row r="1676" spans="70:70" x14ac:dyDescent="0.25">
      <c r="BR1676" s="2381"/>
    </row>
    <row r="1700" spans="70:70" x14ac:dyDescent="0.25">
      <c r="BR1700" s="2394"/>
    </row>
    <row r="1701" spans="70:70" x14ac:dyDescent="0.25">
      <c r="BR1701" s="2381"/>
    </row>
    <row r="1725" spans="70:70" x14ac:dyDescent="0.25">
      <c r="BR1725" s="2394"/>
    </row>
    <row r="1726" spans="70:70" x14ac:dyDescent="0.25">
      <c r="BR1726" s="2381"/>
    </row>
    <row r="1750" spans="70:70" x14ac:dyDescent="0.25">
      <c r="BR1750" s="2394"/>
    </row>
    <row r="1751" spans="70:70" x14ac:dyDescent="0.25">
      <c r="BR1751" s="2381"/>
    </row>
    <row r="1775" spans="70:70" x14ac:dyDescent="0.25">
      <c r="BR1775" s="2394"/>
    </row>
    <row r="1776" spans="70:70" x14ac:dyDescent="0.25">
      <c r="BR1776" s="2381"/>
    </row>
    <row r="1800" spans="70:70" x14ac:dyDescent="0.25">
      <c r="BR1800" s="2394"/>
    </row>
    <row r="1801" spans="70:70" x14ac:dyDescent="0.25">
      <c r="BR1801" s="2381"/>
    </row>
    <row r="1825" spans="70:70" x14ac:dyDescent="0.25">
      <c r="BR1825" s="2394"/>
    </row>
    <row r="1826" spans="70:70" x14ac:dyDescent="0.25">
      <c r="BR1826" s="2381"/>
    </row>
    <row r="1850" spans="70:70" x14ac:dyDescent="0.25">
      <c r="BR1850" s="2394"/>
    </row>
    <row r="1851" spans="70:70" x14ac:dyDescent="0.25">
      <c r="BR1851" s="2381"/>
    </row>
    <row r="1875" spans="70:70" x14ac:dyDescent="0.25">
      <c r="BR1875" s="2394"/>
    </row>
    <row r="1876" spans="70:70" x14ac:dyDescent="0.25">
      <c r="BR1876" s="2381"/>
    </row>
    <row r="1900" spans="70:70" x14ac:dyDescent="0.25">
      <c r="BR1900" s="2394"/>
    </row>
    <row r="1901" spans="70:70" x14ac:dyDescent="0.25">
      <c r="BR1901" s="2381"/>
    </row>
    <row r="1925" spans="70:70" x14ac:dyDescent="0.25">
      <c r="BR1925" s="2394"/>
    </row>
    <row r="1926" spans="70:70" x14ac:dyDescent="0.25">
      <c r="BR1926" s="2381"/>
    </row>
    <row r="1950" spans="70:70" x14ac:dyDescent="0.25">
      <c r="BR1950" s="2394"/>
    </row>
    <row r="1951" spans="70:70" x14ac:dyDescent="0.25">
      <c r="BR1951" s="2381"/>
    </row>
    <row r="1975" spans="70:70" x14ac:dyDescent="0.25">
      <c r="BR1975" s="2394"/>
    </row>
    <row r="1976" spans="70:70" x14ac:dyDescent="0.25">
      <c r="BR1976" s="2381"/>
    </row>
    <row r="2000" spans="70:70" x14ac:dyDescent="0.25">
      <c r="BR2000" s="2394"/>
    </row>
    <row r="2001" spans="70:70" x14ac:dyDescent="0.25">
      <c r="BR2001" s="2381"/>
    </row>
    <row r="2025" spans="70:70" x14ac:dyDescent="0.25">
      <c r="BR2025" s="2394"/>
    </row>
    <row r="2026" spans="70:70" x14ac:dyDescent="0.25">
      <c r="BR2026" s="2381"/>
    </row>
    <row r="2050" spans="70:70" x14ac:dyDescent="0.25">
      <c r="BR2050" s="2394"/>
    </row>
    <row r="2051" spans="70:70" x14ac:dyDescent="0.25">
      <c r="BR2051" s="2381"/>
    </row>
    <row r="2075" spans="70:70" x14ac:dyDescent="0.25">
      <c r="BR2075" s="2394"/>
    </row>
    <row r="2076" spans="70:70" x14ac:dyDescent="0.25">
      <c r="BR2076" s="2381"/>
    </row>
    <row r="2100" spans="70:70" x14ac:dyDescent="0.25">
      <c r="BR2100" s="2394"/>
    </row>
    <row r="2101" spans="70:70" x14ac:dyDescent="0.25">
      <c r="BR2101" s="2381"/>
    </row>
    <row r="2125" spans="70:70" x14ac:dyDescent="0.25">
      <c r="BR2125" s="2394"/>
    </row>
    <row r="2126" spans="70:70" x14ac:dyDescent="0.25">
      <c r="BR2126" s="2381"/>
    </row>
    <row r="2150" spans="70:70" x14ac:dyDescent="0.25">
      <c r="BR2150" s="2394"/>
    </row>
    <row r="2151" spans="70:70" x14ac:dyDescent="0.25">
      <c r="BR2151" s="2381"/>
    </row>
    <row r="2175" spans="70:70" x14ac:dyDescent="0.25">
      <c r="BR2175" s="2394"/>
    </row>
    <row r="2176" spans="70:70" x14ac:dyDescent="0.25">
      <c r="BR2176" s="2381"/>
    </row>
    <row r="2200" spans="70:70" x14ac:dyDescent="0.25">
      <c r="BR2200" s="2394"/>
    </row>
    <row r="2201" spans="70:70" x14ac:dyDescent="0.25">
      <c r="BR2201" s="2381"/>
    </row>
    <row r="2225" spans="70:70" x14ac:dyDescent="0.25">
      <c r="BR2225" s="2394"/>
    </row>
    <row r="2226" spans="70:70" x14ac:dyDescent="0.25">
      <c r="BR2226" s="2381"/>
    </row>
    <row r="2250" spans="70:70" x14ac:dyDescent="0.25">
      <c r="BR2250" s="2394"/>
    </row>
    <row r="2251" spans="70:70" x14ac:dyDescent="0.25">
      <c r="BR2251" s="2381"/>
    </row>
    <row r="2275" spans="70:70" x14ac:dyDescent="0.25">
      <c r="BR2275" s="2394"/>
    </row>
    <row r="2276" spans="70:70" x14ac:dyDescent="0.25">
      <c r="BR2276" s="2381"/>
    </row>
    <row r="2300" spans="70:70" x14ac:dyDescent="0.25">
      <c r="BR2300" s="2394"/>
    </row>
    <row r="2301" spans="70:70" x14ac:dyDescent="0.25">
      <c r="BR2301" s="2381"/>
    </row>
    <row r="2325" spans="70:70" x14ac:dyDescent="0.25">
      <c r="BR2325" s="2394"/>
    </row>
    <row r="2326" spans="70:70" x14ac:dyDescent="0.25">
      <c r="BR2326" s="2381"/>
    </row>
    <row r="2350" spans="70:70" x14ac:dyDescent="0.25">
      <c r="BR2350" s="2394"/>
    </row>
    <row r="2351" spans="70:70" x14ac:dyDescent="0.25">
      <c r="BR2351" s="2381"/>
    </row>
    <row r="2375" spans="70:70" x14ac:dyDescent="0.25">
      <c r="BR2375" s="2394"/>
    </row>
    <row r="2376" spans="70:70" x14ac:dyDescent="0.25">
      <c r="BR2376" s="2381"/>
    </row>
    <row r="2400" spans="70:70" x14ac:dyDescent="0.25">
      <c r="BR2400" s="2394"/>
    </row>
    <row r="2401" spans="70:70" x14ac:dyDescent="0.25">
      <c r="BR2401" s="2381"/>
    </row>
    <row r="2425" spans="70:70" x14ac:dyDescent="0.25">
      <c r="BR2425" s="2394"/>
    </row>
    <row r="2426" spans="70:70" x14ac:dyDescent="0.25">
      <c r="BR2426" s="2381"/>
    </row>
    <row r="2450" spans="70:70" x14ac:dyDescent="0.25">
      <c r="BR2450" s="2394"/>
    </row>
    <row r="2451" spans="70:70" x14ac:dyDescent="0.25">
      <c r="BR2451" s="2381"/>
    </row>
    <row r="2475" spans="70:70" x14ac:dyDescent="0.25">
      <c r="BR2475" s="2394"/>
    </row>
    <row r="2476" spans="70:70" x14ac:dyDescent="0.25">
      <c r="BR2476" s="2381"/>
    </row>
    <row r="2500" spans="70:70" x14ac:dyDescent="0.25">
      <c r="BR2500" s="2394"/>
    </row>
    <row r="2501" spans="70:70" x14ac:dyDescent="0.25">
      <c r="BR2501" s="2381"/>
    </row>
    <row r="2525" spans="70:70" x14ac:dyDescent="0.25">
      <c r="BR2525" s="2394"/>
    </row>
    <row r="2526" spans="70:70" x14ac:dyDescent="0.25">
      <c r="BR2526" s="2381"/>
    </row>
    <row r="2550" spans="70:70" x14ac:dyDescent="0.25">
      <c r="BR2550" s="2394"/>
    </row>
    <row r="2551" spans="70:70" x14ac:dyDescent="0.25">
      <c r="BR2551" s="2381"/>
    </row>
    <row r="2575" spans="70:70" x14ac:dyDescent="0.25">
      <c r="BR2575" s="2394"/>
    </row>
    <row r="2576" spans="70:70" x14ac:dyDescent="0.25">
      <c r="BR2576" s="2381"/>
    </row>
    <row r="2600" spans="70:70" x14ac:dyDescent="0.25">
      <c r="BR2600" s="2394"/>
    </row>
    <row r="2601" spans="70:70" x14ac:dyDescent="0.25">
      <c r="BR2601" s="2381"/>
    </row>
    <row r="2625" spans="70:70" x14ac:dyDescent="0.25">
      <c r="BR2625" s="2394"/>
    </row>
    <row r="2626" spans="70:70" x14ac:dyDescent="0.25">
      <c r="BR2626" s="2381"/>
    </row>
    <row r="2650" spans="70:70" x14ac:dyDescent="0.25">
      <c r="BR2650" s="2394"/>
    </row>
    <row r="2651" spans="70:70" x14ac:dyDescent="0.25">
      <c r="BR2651" s="2381"/>
    </row>
    <row r="2675" spans="70:70" x14ac:dyDescent="0.25">
      <c r="BR2675" s="2394"/>
    </row>
    <row r="2676" spans="70:70" x14ac:dyDescent="0.25">
      <c r="BR2676" s="2381"/>
    </row>
    <row r="2700" spans="70:70" x14ac:dyDescent="0.25">
      <c r="BR2700" s="2394"/>
    </row>
    <row r="2701" spans="70:70" x14ac:dyDescent="0.25">
      <c r="BR2701" s="2381"/>
    </row>
    <row r="2725" spans="70:70" x14ac:dyDescent="0.25">
      <c r="BR2725" s="2394"/>
    </row>
    <row r="2726" spans="70:70" x14ac:dyDescent="0.25">
      <c r="BR2726" s="2381"/>
    </row>
    <row r="2750" spans="70:70" x14ac:dyDescent="0.25">
      <c r="BR2750" s="2394"/>
    </row>
    <row r="2751" spans="70:70" x14ac:dyDescent="0.25">
      <c r="BR2751" s="2381"/>
    </row>
    <row r="2775" spans="70:70" x14ac:dyDescent="0.25">
      <c r="BR2775" s="2394"/>
    </row>
    <row r="2776" spans="70:70" x14ac:dyDescent="0.25">
      <c r="BR2776" s="2381"/>
    </row>
    <row r="2800" spans="70:70" x14ac:dyDescent="0.25">
      <c r="BR2800" s="2394"/>
    </row>
    <row r="2801" spans="70:70" x14ac:dyDescent="0.25">
      <c r="BR2801" s="2381"/>
    </row>
    <row r="2825" spans="70:70" x14ac:dyDescent="0.25">
      <c r="BR2825" s="2394"/>
    </row>
    <row r="2826" spans="70:70" x14ac:dyDescent="0.25">
      <c r="BR2826" s="2381"/>
    </row>
    <row r="2850" spans="70:70" x14ac:dyDescent="0.25">
      <c r="BR2850" s="2394"/>
    </row>
    <row r="2851" spans="70:70" x14ac:dyDescent="0.25">
      <c r="BR2851" s="2381"/>
    </row>
    <row r="2875" spans="70:70" x14ac:dyDescent="0.25">
      <c r="BR2875" s="2394"/>
    </row>
    <row r="2876" spans="70:70" x14ac:dyDescent="0.25">
      <c r="BR2876" s="2381"/>
    </row>
    <row r="2900" spans="70:70" x14ac:dyDescent="0.25">
      <c r="BR2900" s="2394"/>
    </row>
    <row r="2901" spans="70:70" x14ac:dyDescent="0.25">
      <c r="BR2901" s="2381"/>
    </row>
    <row r="2925" spans="70:70" x14ac:dyDescent="0.25">
      <c r="BR2925" s="2394"/>
    </row>
    <row r="2926" spans="70:70" x14ac:dyDescent="0.25">
      <c r="BR2926" s="2381"/>
    </row>
    <row r="2950" spans="70:70" x14ac:dyDescent="0.25">
      <c r="BR2950" s="2394"/>
    </row>
    <row r="2951" spans="70:70" x14ac:dyDescent="0.25">
      <c r="BR2951" s="2381"/>
    </row>
    <row r="2975" spans="70:70" x14ac:dyDescent="0.25">
      <c r="BR2975" s="2394"/>
    </row>
    <row r="2976" spans="70:70" x14ac:dyDescent="0.25">
      <c r="BR2976" s="2381"/>
    </row>
    <row r="3000" spans="70:70" x14ac:dyDescent="0.25">
      <c r="BR3000" s="2394"/>
    </row>
    <row r="3001" spans="70:70" x14ac:dyDescent="0.25">
      <c r="BR3001" s="2381"/>
    </row>
    <row r="3025" spans="70:70" x14ac:dyDescent="0.25">
      <c r="BR3025" s="2394"/>
    </row>
    <row r="3026" spans="70:70" x14ac:dyDescent="0.25">
      <c r="BR3026" s="2381"/>
    </row>
    <row r="3050" spans="70:70" x14ac:dyDescent="0.25">
      <c r="BR3050" s="2394"/>
    </row>
    <row r="3051" spans="70:70" x14ac:dyDescent="0.25">
      <c r="BR3051" s="2381"/>
    </row>
    <row r="3075" spans="70:70" x14ac:dyDescent="0.25">
      <c r="BR3075" s="2394"/>
    </row>
    <row r="3076" spans="70:70" x14ac:dyDescent="0.25">
      <c r="BR3076" s="2381"/>
    </row>
    <row r="3100" spans="70:70" x14ac:dyDescent="0.25">
      <c r="BR3100" s="2394"/>
    </row>
    <row r="3101" spans="70:70" x14ac:dyDescent="0.25">
      <c r="BR3101" s="2381"/>
    </row>
    <row r="3125" spans="70:70" x14ac:dyDescent="0.25">
      <c r="BR3125" s="2394"/>
    </row>
    <row r="3126" spans="70:70" x14ac:dyDescent="0.25">
      <c r="BR3126" s="2381"/>
    </row>
    <row r="3150" spans="70:70" x14ac:dyDescent="0.25">
      <c r="BR3150" s="2394"/>
    </row>
    <row r="3151" spans="70:70" x14ac:dyDescent="0.25">
      <c r="BR3151" s="2381"/>
    </row>
    <row r="3175" spans="70:70" x14ac:dyDescent="0.25">
      <c r="BR3175" s="2394"/>
    </row>
    <row r="3176" spans="70:70" x14ac:dyDescent="0.25">
      <c r="BR3176" s="2381"/>
    </row>
    <row r="3200" spans="70:70" x14ac:dyDescent="0.25">
      <c r="BR3200" s="2394"/>
    </row>
    <row r="3201" spans="70:70" x14ac:dyDescent="0.25">
      <c r="BR3201" s="2381"/>
    </row>
    <row r="3225" spans="70:70" x14ac:dyDescent="0.25">
      <c r="BR3225" s="2394"/>
    </row>
    <row r="3226" spans="70:70" x14ac:dyDescent="0.25">
      <c r="BR3226" s="2381"/>
    </row>
    <row r="3250" spans="70:70" x14ac:dyDescent="0.25">
      <c r="BR3250" s="2394"/>
    </row>
    <row r="3251" spans="70:70" x14ac:dyDescent="0.25">
      <c r="BR3251" s="2381"/>
    </row>
    <row r="3275" spans="70:70" x14ac:dyDescent="0.25">
      <c r="BR3275" s="2394"/>
    </row>
    <row r="3276" spans="70:70" x14ac:dyDescent="0.25">
      <c r="BR3276" s="2381"/>
    </row>
    <row r="3300" spans="70:70" x14ac:dyDescent="0.25">
      <c r="BR3300" s="2394"/>
    </row>
    <row r="3301" spans="70:70" x14ac:dyDescent="0.25">
      <c r="BR3301" s="2381"/>
    </row>
    <row r="3325" spans="70:70" x14ac:dyDescent="0.25">
      <c r="BR3325" s="2394"/>
    </row>
    <row r="3326" spans="70:70" x14ac:dyDescent="0.25">
      <c r="BR3326" s="2381"/>
    </row>
    <row r="3350" spans="70:70" x14ac:dyDescent="0.25">
      <c r="BR3350" s="2394"/>
    </row>
    <row r="3351" spans="70:70" x14ac:dyDescent="0.25">
      <c r="BR3351" s="2381"/>
    </row>
    <row r="3375" spans="70:70" x14ac:dyDescent="0.25">
      <c r="BR3375" s="2394"/>
    </row>
    <row r="3376" spans="70:70" x14ac:dyDescent="0.25">
      <c r="BR3376" s="2381"/>
    </row>
    <row r="3400" spans="70:70" x14ac:dyDescent="0.25">
      <c r="BR3400" s="2394"/>
    </row>
    <row r="3401" spans="70:70" x14ac:dyDescent="0.25">
      <c r="BR3401" s="2381"/>
    </row>
    <row r="3425" spans="70:70" x14ac:dyDescent="0.25">
      <c r="BR3425" s="2394"/>
    </row>
    <row r="3426" spans="70:70" x14ac:dyDescent="0.25">
      <c r="BR3426" s="2381"/>
    </row>
    <row r="3450" spans="70:70" x14ac:dyDescent="0.25">
      <c r="BR3450" s="2394"/>
    </row>
    <row r="3451" spans="70:70" x14ac:dyDescent="0.25">
      <c r="BR3451" s="2381"/>
    </row>
    <row r="3475" spans="70:70" x14ac:dyDescent="0.25">
      <c r="BR3475" s="2394"/>
    </row>
    <row r="3476" spans="70:70" x14ac:dyDescent="0.25">
      <c r="BR3476" s="2381"/>
    </row>
    <row r="3500" spans="70:70" x14ac:dyDescent="0.25">
      <c r="BR3500" s="2394"/>
    </row>
    <row r="3501" spans="70:70" x14ac:dyDescent="0.25">
      <c r="BR3501" s="2381"/>
    </row>
    <row r="3525" spans="70:70" x14ac:dyDescent="0.25">
      <c r="BR3525" s="2394"/>
    </row>
    <row r="3526" spans="70:70" x14ac:dyDescent="0.25">
      <c r="BR3526" s="2381"/>
    </row>
    <row r="3550" spans="70:70" x14ac:dyDescent="0.25">
      <c r="BR3550" s="2394"/>
    </row>
    <row r="3551" spans="70:70" x14ac:dyDescent="0.25">
      <c r="BR3551" s="2381"/>
    </row>
    <row r="3575" spans="70:70" x14ac:dyDescent="0.25">
      <c r="BR3575" s="2394"/>
    </row>
    <row r="3576" spans="70:70" x14ac:dyDescent="0.25">
      <c r="BR3576" s="2381"/>
    </row>
    <row r="3600" spans="70:70" x14ac:dyDescent="0.25">
      <c r="BR3600" s="2394"/>
    </row>
    <row r="3601" spans="70:70" x14ac:dyDescent="0.25">
      <c r="BR3601" s="2381"/>
    </row>
    <row r="3625" spans="70:70" x14ac:dyDescent="0.25">
      <c r="BR3625" s="2394"/>
    </row>
    <row r="3626" spans="70:70" x14ac:dyDescent="0.25">
      <c r="BR3626" s="2381"/>
    </row>
    <row r="3650" spans="70:70" x14ac:dyDescent="0.25">
      <c r="BR3650" s="2394"/>
    </row>
    <row r="3651" spans="70:70" x14ac:dyDescent="0.25">
      <c r="BR3651" s="2381"/>
    </row>
    <row r="3675" spans="70:70" x14ac:dyDescent="0.25">
      <c r="BR3675" s="2394"/>
    </row>
    <row r="3676" spans="70:70" x14ac:dyDescent="0.25">
      <c r="BR3676" s="2381"/>
    </row>
    <row r="3700" spans="70:70" x14ac:dyDescent="0.25">
      <c r="BR3700" s="2394"/>
    </row>
    <row r="3701" spans="70:70" x14ac:dyDescent="0.25">
      <c r="BR3701" s="2381"/>
    </row>
    <row r="3725" spans="70:70" x14ac:dyDescent="0.25">
      <c r="BR3725" s="2394"/>
    </row>
    <row r="3726" spans="70:70" x14ac:dyDescent="0.25">
      <c r="BR3726" s="2381"/>
    </row>
    <row r="3750" spans="70:70" x14ac:dyDescent="0.25">
      <c r="BR3750" s="2394"/>
    </row>
    <row r="3751" spans="70:70" x14ac:dyDescent="0.25">
      <c r="BR3751" s="2381"/>
    </row>
    <row r="3775" spans="70:70" x14ac:dyDescent="0.25">
      <c r="BR3775" s="2394"/>
    </row>
    <row r="3776" spans="70:70" x14ac:dyDescent="0.25">
      <c r="BR3776" s="2381"/>
    </row>
    <row r="3800" spans="70:70" x14ac:dyDescent="0.25">
      <c r="BR3800" s="2394"/>
    </row>
    <row r="3801" spans="70:70" x14ac:dyDescent="0.25">
      <c r="BR3801" s="2381"/>
    </row>
    <row r="3825" spans="70:70" x14ac:dyDescent="0.25">
      <c r="BR3825" s="2394"/>
    </row>
    <row r="3826" spans="70:70" x14ac:dyDescent="0.25">
      <c r="BR3826" s="2381"/>
    </row>
    <row r="3850" spans="70:70" x14ac:dyDescent="0.25">
      <c r="BR3850" s="2394"/>
    </row>
    <row r="3851" spans="70:70" x14ac:dyDescent="0.25">
      <c r="BR3851" s="2381"/>
    </row>
    <row r="3875" spans="70:70" x14ac:dyDescent="0.25">
      <c r="BR3875" s="2394"/>
    </row>
    <row r="3876" spans="70:70" x14ac:dyDescent="0.25">
      <c r="BR3876" s="2381"/>
    </row>
    <row r="3900" spans="70:70" x14ac:dyDescent="0.25">
      <c r="BR3900" s="2394"/>
    </row>
    <row r="3901" spans="70:70" x14ac:dyDescent="0.25">
      <c r="BR3901" s="2381"/>
    </row>
    <row r="3925" spans="70:70" x14ac:dyDescent="0.25">
      <c r="BR3925" s="2394"/>
    </row>
    <row r="3926" spans="70:70" x14ac:dyDescent="0.25">
      <c r="BR3926" s="2381"/>
    </row>
    <row r="3950" spans="70:70" x14ac:dyDescent="0.25">
      <c r="BR3950" s="2394"/>
    </row>
    <row r="3951" spans="70:70" x14ac:dyDescent="0.25">
      <c r="BR3951" s="2381"/>
    </row>
    <row r="3975" spans="70:70" x14ac:dyDescent="0.25">
      <c r="BR3975" s="2394"/>
    </row>
    <row r="3976" spans="70:70" x14ac:dyDescent="0.25">
      <c r="BR3976" s="2381"/>
    </row>
    <row r="4000" spans="70:70" x14ac:dyDescent="0.25">
      <c r="BR4000" s="2394"/>
    </row>
    <row r="4001" spans="70:70" x14ac:dyDescent="0.25">
      <c r="BR4001" s="2381"/>
    </row>
    <row r="4025" spans="70:70" x14ac:dyDescent="0.25">
      <c r="BR4025" s="2394"/>
    </row>
    <row r="4026" spans="70:70" x14ac:dyDescent="0.25">
      <c r="BR4026" s="2381"/>
    </row>
    <row r="4050" spans="70:70" x14ac:dyDescent="0.25">
      <c r="BR4050" s="2394"/>
    </row>
    <row r="4051" spans="70:70" x14ac:dyDescent="0.25">
      <c r="BR4051" s="2381"/>
    </row>
    <row r="4075" spans="70:70" x14ac:dyDescent="0.25">
      <c r="BR4075" s="2394"/>
    </row>
    <row r="4076" spans="70:70" x14ac:dyDescent="0.25">
      <c r="BR4076" s="2381"/>
    </row>
    <row r="4100" spans="70:70" x14ac:dyDescent="0.25">
      <c r="BR4100" s="2394"/>
    </row>
    <row r="4101" spans="70:70" x14ac:dyDescent="0.25">
      <c r="BR4101" s="2381"/>
    </row>
    <row r="4125" spans="70:70" x14ac:dyDescent="0.25">
      <c r="BR4125" s="2394"/>
    </row>
    <row r="4126" spans="70:70" x14ac:dyDescent="0.25">
      <c r="BR4126" s="2381"/>
    </row>
    <row r="4150" spans="70:70" x14ac:dyDescent="0.25">
      <c r="BR4150" s="2394"/>
    </row>
    <row r="4151" spans="70:70" x14ac:dyDescent="0.25">
      <c r="BR4151" s="2381"/>
    </row>
    <row r="4175" spans="70:70" x14ac:dyDescent="0.25">
      <c r="BR4175" s="2394"/>
    </row>
    <row r="4176" spans="70:70" x14ac:dyDescent="0.25">
      <c r="BR4176" s="2381"/>
    </row>
    <row r="4200" spans="70:70" x14ac:dyDescent="0.25">
      <c r="BR4200" s="2394"/>
    </row>
    <row r="4201" spans="70:70" x14ac:dyDescent="0.25">
      <c r="BR4201" s="2381"/>
    </row>
    <row r="4225" spans="70:70" x14ac:dyDescent="0.25">
      <c r="BR4225" s="2394"/>
    </row>
    <row r="4226" spans="70:70" x14ac:dyDescent="0.25">
      <c r="BR4226" s="2381"/>
    </row>
    <row r="4250" spans="70:70" x14ac:dyDescent="0.25">
      <c r="BR4250" s="2394"/>
    </row>
    <row r="4251" spans="70:70" x14ac:dyDescent="0.25">
      <c r="BR4251" s="2381"/>
    </row>
    <row r="4275" spans="70:70" x14ac:dyDescent="0.25">
      <c r="BR4275" s="2394"/>
    </row>
    <row r="4276" spans="70:70" x14ac:dyDescent="0.25">
      <c r="BR4276" s="2381"/>
    </row>
    <row r="4300" spans="70:70" x14ac:dyDescent="0.25">
      <c r="BR4300" s="2394"/>
    </row>
    <row r="4301" spans="70:70" x14ac:dyDescent="0.25">
      <c r="BR4301" s="2381"/>
    </row>
    <row r="4325" spans="70:70" x14ac:dyDescent="0.25">
      <c r="BR4325" s="2394"/>
    </row>
    <row r="4326" spans="70:70" x14ac:dyDescent="0.25">
      <c r="BR4326" s="2381"/>
    </row>
    <row r="4350" spans="70:70" x14ac:dyDescent="0.25">
      <c r="BR4350" s="2394"/>
    </row>
    <row r="4351" spans="70:70" x14ac:dyDescent="0.25">
      <c r="BR4351" s="2381"/>
    </row>
    <row r="4375" spans="70:70" x14ac:dyDescent="0.25">
      <c r="BR4375" s="2394"/>
    </row>
    <row r="4376" spans="70:70" x14ac:dyDescent="0.25">
      <c r="BR4376" s="2381"/>
    </row>
    <row r="4400" spans="70:70" x14ac:dyDescent="0.25">
      <c r="BR4400" s="2394"/>
    </row>
    <row r="4401" spans="70:70" x14ac:dyDescent="0.25">
      <c r="BR4401" s="2381"/>
    </row>
    <row r="4425" spans="70:70" x14ac:dyDescent="0.25">
      <c r="BR4425" s="2394"/>
    </row>
    <row r="4426" spans="70:70" x14ac:dyDescent="0.25">
      <c r="BR4426" s="2381"/>
    </row>
    <row r="4450" spans="70:70" x14ac:dyDescent="0.25">
      <c r="BR4450" s="2394"/>
    </row>
    <row r="4451" spans="70:70" x14ac:dyDescent="0.25">
      <c r="BR4451" s="2381"/>
    </row>
    <row r="4475" spans="70:70" x14ac:dyDescent="0.25">
      <c r="BR4475" s="2394"/>
    </row>
    <row r="4476" spans="70:70" x14ac:dyDescent="0.25">
      <c r="BR4476" s="2381"/>
    </row>
    <row r="4500" spans="70:70" x14ac:dyDescent="0.25">
      <c r="BR4500" s="2394"/>
    </row>
    <row r="4501" spans="70:70" x14ac:dyDescent="0.25">
      <c r="BR4501" s="2381"/>
    </row>
    <row r="4525" spans="70:70" x14ac:dyDescent="0.25">
      <c r="BR4525" s="2394"/>
    </row>
    <row r="4526" spans="70:70" x14ac:dyDescent="0.25">
      <c r="BR4526" s="2381"/>
    </row>
    <row r="4550" spans="70:70" x14ac:dyDescent="0.25">
      <c r="BR4550" s="2394"/>
    </row>
    <row r="4551" spans="70:70" x14ac:dyDescent="0.25">
      <c r="BR4551" s="2381"/>
    </row>
    <row r="4575" spans="70:70" x14ac:dyDescent="0.25">
      <c r="BR4575" s="2394"/>
    </row>
    <row r="4576" spans="70:70" x14ac:dyDescent="0.25">
      <c r="BR4576" s="2381"/>
    </row>
    <row r="4600" spans="70:70" x14ac:dyDescent="0.25">
      <c r="BR4600" s="2394"/>
    </row>
    <row r="4601" spans="70:70" x14ac:dyDescent="0.25">
      <c r="BR4601" s="2381"/>
    </row>
    <row r="4625" spans="70:70" x14ac:dyDescent="0.25">
      <c r="BR4625" s="2394"/>
    </row>
    <row r="4626" spans="70:70" x14ac:dyDescent="0.25">
      <c r="BR4626" s="2381"/>
    </row>
    <row r="4650" spans="70:70" x14ac:dyDescent="0.25">
      <c r="BR4650" s="2394"/>
    </row>
    <row r="4651" spans="70:70" x14ac:dyDescent="0.25">
      <c r="BR4651" s="2381"/>
    </row>
    <row r="4675" spans="70:70" x14ac:dyDescent="0.25">
      <c r="BR4675" s="2394"/>
    </row>
    <row r="4676" spans="70:70" x14ac:dyDescent="0.25">
      <c r="BR4676" s="2381"/>
    </row>
    <row r="4700" spans="70:70" x14ac:dyDescent="0.25">
      <c r="BR4700" s="2394"/>
    </row>
    <row r="4701" spans="70:70" x14ac:dyDescent="0.25">
      <c r="BR4701" s="2381"/>
    </row>
    <row r="4725" spans="70:70" x14ac:dyDescent="0.25">
      <c r="BR4725" s="2394"/>
    </row>
    <row r="4726" spans="70:70" x14ac:dyDescent="0.25">
      <c r="BR4726" s="2381"/>
    </row>
    <row r="4750" spans="70:70" x14ac:dyDescent="0.25">
      <c r="BR4750" s="2394"/>
    </row>
    <row r="4751" spans="70:70" x14ac:dyDescent="0.25">
      <c r="BR4751" s="2381"/>
    </row>
    <row r="4775" spans="70:70" x14ac:dyDescent="0.25">
      <c r="BR4775" s="2394"/>
    </row>
    <row r="4776" spans="70:70" x14ac:dyDescent="0.25">
      <c r="BR4776" s="2381"/>
    </row>
    <row r="4800" spans="70:70" x14ac:dyDescent="0.25">
      <c r="BR4800" s="2394"/>
    </row>
    <row r="4801" spans="70:70" x14ac:dyDescent="0.25">
      <c r="BR4801" s="2381"/>
    </row>
    <row r="4825" spans="70:70" x14ac:dyDescent="0.25">
      <c r="BR4825" s="2394"/>
    </row>
    <row r="4826" spans="70:70" x14ac:dyDescent="0.25">
      <c r="BR4826" s="2381"/>
    </row>
    <row r="4850" spans="70:70" x14ac:dyDescent="0.25">
      <c r="BR4850" s="2394"/>
    </row>
    <row r="4851" spans="70:70" x14ac:dyDescent="0.25">
      <c r="BR4851" s="2381"/>
    </row>
    <row r="4875" spans="70:70" x14ac:dyDescent="0.25">
      <c r="BR4875" s="2394"/>
    </row>
    <row r="4876" spans="70:70" x14ac:dyDescent="0.25">
      <c r="BR4876" s="2381"/>
    </row>
    <row r="4900" spans="70:70" x14ac:dyDescent="0.25">
      <c r="BR4900" s="2394"/>
    </row>
    <row r="4901" spans="70:70" x14ac:dyDescent="0.25">
      <c r="BR4901" s="2381"/>
    </row>
    <row r="4925" spans="70:70" x14ac:dyDescent="0.25">
      <c r="BR4925" s="2394"/>
    </row>
    <row r="4926" spans="70:70" x14ac:dyDescent="0.25">
      <c r="BR4926" s="2381"/>
    </row>
    <row r="4950" spans="70:70" x14ac:dyDescent="0.25">
      <c r="BR4950" s="2394"/>
    </row>
    <row r="4951" spans="70:70" x14ac:dyDescent="0.25">
      <c r="BR4951" s="2381"/>
    </row>
    <row r="4975" spans="70:70" x14ac:dyDescent="0.25">
      <c r="BR4975" s="2394"/>
    </row>
    <row r="4976" spans="70:70" x14ac:dyDescent="0.25">
      <c r="BR4976" s="2381"/>
    </row>
    <row r="5000" spans="70:70" x14ac:dyDescent="0.25">
      <c r="BR5000" s="2394"/>
    </row>
    <row r="5001" spans="70:70" x14ac:dyDescent="0.25">
      <c r="BR5001" s="2381"/>
    </row>
    <row r="5025" spans="70:70" x14ac:dyDescent="0.25">
      <c r="BR5025" s="2394"/>
    </row>
    <row r="5026" spans="70:70" x14ac:dyDescent="0.25">
      <c r="BR5026" s="2381"/>
    </row>
    <row r="5050" spans="70:70" x14ac:dyDescent="0.25">
      <c r="BR5050" s="2394"/>
    </row>
    <row r="5051" spans="70:70" x14ac:dyDescent="0.25">
      <c r="BR5051" s="2381"/>
    </row>
    <row r="5075" spans="70:70" x14ac:dyDescent="0.25">
      <c r="BR5075" s="2394"/>
    </row>
    <row r="5076" spans="70:70" x14ac:dyDescent="0.25">
      <c r="BR5076" s="2381"/>
    </row>
    <row r="5100" spans="70:70" x14ac:dyDescent="0.25">
      <c r="BR5100" s="2394"/>
    </row>
    <row r="5101" spans="70:70" x14ac:dyDescent="0.25">
      <c r="BR5101" s="2381"/>
    </row>
    <row r="5125" spans="70:70" x14ac:dyDescent="0.25">
      <c r="BR5125" s="2394"/>
    </row>
    <row r="5126" spans="70:70" x14ac:dyDescent="0.25">
      <c r="BR5126" s="2381"/>
    </row>
    <row r="5150" spans="70:70" x14ac:dyDescent="0.25">
      <c r="BR5150" s="2394"/>
    </row>
    <row r="5151" spans="70:70" x14ac:dyDescent="0.25">
      <c r="BR5151" s="2381"/>
    </row>
    <row r="5175" spans="70:70" x14ac:dyDescent="0.25">
      <c r="BR5175" s="2394"/>
    </row>
    <row r="5176" spans="70:70" x14ac:dyDescent="0.25">
      <c r="BR5176" s="2381"/>
    </row>
    <row r="5200" spans="70:70" x14ac:dyDescent="0.25">
      <c r="BR5200" s="2394"/>
    </row>
    <row r="5201" spans="70:70" x14ac:dyDescent="0.25">
      <c r="BR5201" s="2381"/>
    </row>
    <row r="5225" spans="70:70" x14ac:dyDescent="0.25">
      <c r="BR5225" s="2394"/>
    </row>
    <row r="5226" spans="70:70" x14ac:dyDescent="0.25">
      <c r="BR5226" s="2381"/>
    </row>
    <row r="5250" spans="70:70" x14ac:dyDescent="0.25">
      <c r="BR5250" s="2394"/>
    </row>
    <row r="5251" spans="70:70" x14ac:dyDescent="0.25">
      <c r="BR5251" s="2381"/>
    </row>
    <row r="5275" spans="70:70" x14ac:dyDescent="0.25">
      <c r="BR5275" s="2394"/>
    </row>
    <row r="5276" spans="70:70" x14ac:dyDescent="0.25">
      <c r="BR5276" s="2381"/>
    </row>
    <row r="5300" spans="70:70" x14ac:dyDescent="0.25">
      <c r="BR5300" s="2394"/>
    </row>
    <row r="5301" spans="70:70" x14ac:dyDescent="0.25">
      <c r="BR5301" s="2381"/>
    </row>
    <row r="5325" spans="70:70" x14ac:dyDescent="0.25">
      <c r="BR5325" s="2394"/>
    </row>
    <row r="5326" spans="70:70" x14ac:dyDescent="0.25">
      <c r="BR5326" s="2381"/>
    </row>
    <row r="5350" spans="70:70" x14ac:dyDescent="0.25">
      <c r="BR5350" s="2394"/>
    </row>
    <row r="5351" spans="70:70" x14ac:dyDescent="0.25">
      <c r="BR5351" s="2381"/>
    </row>
    <row r="5375" spans="70:70" x14ac:dyDescent="0.25">
      <c r="BR5375" s="2394"/>
    </row>
    <row r="5376" spans="70:70" x14ac:dyDescent="0.25">
      <c r="BR5376" s="2381"/>
    </row>
    <row r="5400" spans="70:70" x14ac:dyDescent="0.25">
      <c r="BR5400" s="2394"/>
    </row>
    <row r="5401" spans="70:70" x14ac:dyDescent="0.25">
      <c r="BR5401" s="2381"/>
    </row>
    <row r="5425" spans="70:70" x14ac:dyDescent="0.25">
      <c r="BR5425" s="2394"/>
    </row>
    <row r="5426" spans="70:70" x14ac:dyDescent="0.25">
      <c r="BR5426" s="2381"/>
    </row>
    <row r="5450" spans="70:70" x14ac:dyDescent="0.25">
      <c r="BR5450" s="2394"/>
    </row>
    <row r="5451" spans="70:70" x14ac:dyDescent="0.25">
      <c r="BR5451" s="2381"/>
    </row>
    <row r="5475" spans="70:70" x14ac:dyDescent="0.25">
      <c r="BR5475" s="2394"/>
    </row>
    <row r="5476" spans="70:70" x14ac:dyDescent="0.25">
      <c r="BR5476" s="2381"/>
    </row>
    <row r="5500" spans="70:70" x14ac:dyDescent="0.25">
      <c r="BR5500" s="2394"/>
    </row>
    <row r="5501" spans="70:70" x14ac:dyDescent="0.25">
      <c r="BR5501" s="2381"/>
    </row>
    <row r="5525" spans="70:70" x14ac:dyDescent="0.25">
      <c r="BR5525" s="2394"/>
    </row>
    <row r="5526" spans="70:70" x14ac:dyDescent="0.25">
      <c r="BR5526" s="2381"/>
    </row>
    <row r="5550" spans="70:70" x14ac:dyDescent="0.25">
      <c r="BR5550" s="2394"/>
    </row>
    <row r="5551" spans="70:70" x14ac:dyDescent="0.25">
      <c r="BR5551" s="2381"/>
    </row>
    <row r="5575" spans="70:70" x14ac:dyDescent="0.25">
      <c r="BR5575" s="2394"/>
    </row>
    <row r="5576" spans="70:70" x14ac:dyDescent="0.25">
      <c r="BR5576" s="2381"/>
    </row>
    <row r="5600" spans="70:70" x14ac:dyDescent="0.25">
      <c r="BR5600" s="2394"/>
    </row>
    <row r="5601" spans="70:70" x14ac:dyDescent="0.25">
      <c r="BR5601" s="2381"/>
    </row>
    <row r="5625" spans="70:70" x14ac:dyDescent="0.25">
      <c r="BR5625" s="2394"/>
    </row>
    <row r="5626" spans="70:70" x14ac:dyDescent="0.25">
      <c r="BR5626" s="2381"/>
    </row>
    <row r="5650" spans="70:70" x14ac:dyDescent="0.25">
      <c r="BR5650" s="2394"/>
    </row>
    <row r="5651" spans="70:70" x14ac:dyDescent="0.25">
      <c r="BR5651" s="2381"/>
    </row>
    <row r="5675" spans="70:70" x14ac:dyDescent="0.25">
      <c r="BR5675" s="2394"/>
    </row>
    <row r="5676" spans="70:70" x14ac:dyDescent="0.25">
      <c r="BR5676" s="2381"/>
    </row>
    <row r="5700" spans="70:70" x14ac:dyDescent="0.25">
      <c r="BR5700" s="2394"/>
    </row>
    <row r="5701" spans="70:70" x14ac:dyDescent="0.25">
      <c r="BR5701" s="2381"/>
    </row>
    <row r="5725" spans="70:70" x14ac:dyDescent="0.25">
      <c r="BR5725" s="2394"/>
    </row>
    <row r="5726" spans="70:70" x14ac:dyDescent="0.25">
      <c r="BR5726" s="2381"/>
    </row>
    <row r="5750" spans="70:70" x14ac:dyDescent="0.25">
      <c r="BR5750" s="2394"/>
    </row>
    <row r="5751" spans="70:70" x14ac:dyDescent="0.25">
      <c r="BR5751" s="2381"/>
    </row>
    <row r="5775" spans="70:70" x14ac:dyDescent="0.25">
      <c r="BR5775" s="2394"/>
    </row>
    <row r="5776" spans="70:70" x14ac:dyDescent="0.25">
      <c r="BR5776" s="2381"/>
    </row>
    <row r="5800" spans="70:70" x14ac:dyDescent="0.25">
      <c r="BR5800" s="2394"/>
    </row>
    <row r="5801" spans="70:70" x14ac:dyDescent="0.25">
      <c r="BR5801" s="2381"/>
    </row>
    <row r="5825" spans="70:70" x14ac:dyDescent="0.25">
      <c r="BR5825" s="2394"/>
    </row>
    <row r="5826" spans="70:70" x14ac:dyDescent="0.25">
      <c r="BR5826" s="2381"/>
    </row>
    <row r="5850" spans="70:70" x14ac:dyDescent="0.25">
      <c r="BR5850" s="2394"/>
    </row>
    <row r="5851" spans="70:70" x14ac:dyDescent="0.25">
      <c r="BR5851" s="2381"/>
    </row>
    <row r="5875" spans="70:70" x14ac:dyDescent="0.25">
      <c r="BR5875" s="2394"/>
    </row>
    <row r="5876" spans="70:70" x14ac:dyDescent="0.25">
      <c r="BR5876" s="2381"/>
    </row>
    <row r="5900" spans="70:70" x14ac:dyDescent="0.25">
      <c r="BR5900" s="2394"/>
    </row>
    <row r="5901" spans="70:70" x14ac:dyDescent="0.25">
      <c r="BR5901" s="2381"/>
    </row>
    <row r="5925" spans="70:70" x14ac:dyDescent="0.25">
      <c r="BR5925" s="2394"/>
    </row>
    <row r="5926" spans="70:70" x14ac:dyDescent="0.25">
      <c r="BR5926" s="2381"/>
    </row>
    <row r="5950" spans="70:70" x14ac:dyDescent="0.25">
      <c r="BR5950" s="2394"/>
    </row>
    <row r="5951" spans="70:70" x14ac:dyDescent="0.25">
      <c r="BR5951" s="2381"/>
    </row>
    <row r="5975" spans="70:70" x14ac:dyDescent="0.25">
      <c r="BR5975" s="2394"/>
    </row>
    <row r="5976" spans="70:70" x14ac:dyDescent="0.25">
      <c r="BR5976" s="2381"/>
    </row>
    <row r="6000" spans="70:70" x14ac:dyDescent="0.25">
      <c r="BR6000" s="2394"/>
    </row>
    <row r="6001" spans="70:70" x14ac:dyDescent="0.25">
      <c r="BR6001" s="2381"/>
    </row>
    <row r="6025" spans="70:70" x14ac:dyDescent="0.25">
      <c r="BR6025" s="2394"/>
    </row>
    <row r="6026" spans="70:70" x14ac:dyDescent="0.25">
      <c r="BR6026" s="2381"/>
    </row>
    <row r="6050" spans="70:70" x14ac:dyDescent="0.25">
      <c r="BR6050" s="2394"/>
    </row>
    <row r="6051" spans="70:70" x14ac:dyDescent="0.25">
      <c r="BR6051" s="2381"/>
    </row>
    <row r="6075" spans="70:70" x14ac:dyDescent="0.25">
      <c r="BR6075" s="2394"/>
    </row>
    <row r="6076" spans="70:70" x14ac:dyDescent="0.25">
      <c r="BR6076" s="2381"/>
    </row>
    <row r="6100" spans="70:70" x14ac:dyDescent="0.25">
      <c r="BR6100" s="2394"/>
    </row>
    <row r="6101" spans="70:70" x14ac:dyDescent="0.25">
      <c r="BR6101" s="2381"/>
    </row>
    <row r="6125" spans="70:70" x14ac:dyDescent="0.25">
      <c r="BR6125" s="2394"/>
    </row>
    <row r="6126" spans="70:70" x14ac:dyDescent="0.25">
      <c r="BR6126" s="2381"/>
    </row>
    <row r="6150" spans="70:70" x14ac:dyDescent="0.25">
      <c r="BR6150" s="2394"/>
    </row>
    <row r="6151" spans="70:70" x14ac:dyDescent="0.25">
      <c r="BR6151" s="2381"/>
    </row>
    <row r="6175" spans="70:70" x14ac:dyDescent="0.25">
      <c r="BR6175" s="2394"/>
    </row>
    <row r="6176" spans="70:70" x14ac:dyDescent="0.25">
      <c r="BR6176" s="2381"/>
    </row>
    <row r="6200" spans="70:70" x14ac:dyDescent="0.25">
      <c r="BR6200" s="2394"/>
    </row>
    <row r="6201" spans="70:70" x14ac:dyDescent="0.25">
      <c r="BR6201" s="2381"/>
    </row>
    <row r="6225" spans="70:70" x14ac:dyDescent="0.25">
      <c r="BR6225" s="2394"/>
    </row>
    <row r="6226" spans="70:70" x14ac:dyDescent="0.25">
      <c r="BR6226" s="2381"/>
    </row>
    <row r="6250" spans="70:70" x14ac:dyDescent="0.25">
      <c r="BR6250" s="2394"/>
    </row>
    <row r="6251" spans="70:70" x14ac:dyDescent="0.25">
      <c r="BR6251" s="2381"/>
    </row>
    <row r="6275" spans="70:70" x14ac:dyDescent="0.25">
      <c r="BR6275" s="2394"/>
    </row>
    <row r="6276" spans="70:70" x14ac:dyDescent="0.25">
      <c r="BR6276" s="2381"/>
    </row>
    <row r="6300" spans="70:70" x14ac:dyDescent="0.25">
      <c r="BR6300" s="2394"/>
    </row>
    <row r="6301" spans="70:70" x14ac:dyDescent="0.25">
      <c r="BR6301" s="2381"/>
    </row>
    <row r="6325" spans="70:70" x14ac:dyDescent="0.25">
      <c r="BR6325" s="2394"/>
    </row>
    <row r="6326" spans="70:70" x14ac:dyDescent="0.25">
      <c r="BR6326" s="2381"/>
    </row>
    <row r="6350" spans="70:70" x14ac:dyDescent="0.25">
      <c r="BR6350" s="2394"/>
    </row>
    <row r="6351" spans="70:70" x14ac:dyDescent="0.25">
      <c r="BR6351" s="2381"/>
    </row>
    <row r="6375" spans="70:70" x14ac:dyDescent="0.25">
      <c r="BR6375" s="2394"/>
    </row>
    <row r="6376" spans="70:70" x14ac:dyDescent="0.25">
      <c r="BR6376" s="2381"/>
    </row>
    <row r="6400" spans="70:70" x14ac:dyDescent="0.25">
      <c r="BR6400" s="2394"/>
    </row>
    <row r="6401" spans="70:70" x14ac:dyDescent="0.25">
      <c r="BR6401" s="2381"/>
    </row>
    <row r="6425" spans="70:70" x14ac:dyDescent="0.25">
      <c r="BR6425" s="2394"/>
    </row>
    <row r="6426" spans="70:70" x14ac:dyDescent="0.25">
      <c r="BR6426" s="2381"/>
    </row>
    <row r="6450" spans="70:70" x14ac:dyDescent="0.25">
      <c r="BR6450" s="2394"/>
    </row>
    <row r="6451" spans="70:70" x14ac:dyDescent="0.25">
      <c r="BR6451" s="2381"/>
    </row>
    <row r="6475" spans="70:70" x14ac:dyDescent="0.25">
      <c r="BR6475" s="2394"/>
    </row>
    <row r="6476" spans="70:70" x14ac:dyDescent="0.25">
      <c r="BR6476" s="2381"/>
    </row>
    <row r="6500" spans="70:70" x14ac:dyDescent="0.25">
      <c r="BR6500" s="2394"/>
    </row>
    <row r="6501" spans="70:70" x14ac:dyDescent="0.25">
      <c r="BR6501" s="2381"/>
    </row>
    <row r="6525" spans="70:70" x14ac:dyDescent="0.25">
      <c r="BR6525" s="2394"/>
    </row>
    <row r="6526" spans="70:70" x14ac:dyDescent="0.25">
      <c r="BR6526" s="2381"/>
    </row>
    <row r="6550" spans="70:70" x14ac:dyDescent="0.25">
      <c r="BR6550" s="2394"/>
    </row>
    <row r="6551" spans="70:70" x14ac:dyDescent="0.25">
      <c r="BR6551" s="2381"/>
    </row>
    <row r="6575" spans="70:70" x14ac:dyDescent="0.25">
      <c r="BR6575" s="2394"/>
    </row>
    <row r="6576" spans="70:70" x14ac:dyDescent="0.25">
      <c r="BR6576" s="2381"/>
    </row>
    <row r="6600" spans="70:70" x14ac:dyDescent="0.25">
      <c r="BR6600" s="2394"/>
    </row>
    <row r="6601" spans="70:70" x14ac:dyDescent="0.25">
      <c r="BR6601" s="2381"/>
    </row>
    <row r="6625" spans="70:70" x14ac:dyDescent="0.25">
      <c r="BR6625" s="2394"/>
    </row>
    <row r="6626" spans="70:70" x14ac:dyDescent="0.25">
      <c r="BR6626" s="2381"/>
    </row>
    <row r="6650" spans="70:70" x14ac:dyDescent="0.25">
      <c r="BR6650" s="2394"/>
    </row>
    <row r="6651" spans="70:70" x14ac:dyDescent="0.25">
      <c r="BR6651" s="2381"/>
    </row>
    <row r="6675" spans="70:70" x14ac:dyDescent="0.25">
      <c r="BR6675" s="2394"/>
    </row>
    <row r="6676" spans="70:70" x14ac:dyDescent="0.25">
      <c r="BR6676" s="2381"/>
    </row>
    <row r="6700" spans="70:70" x14ac:dyDescent="0.25">
      <c r="BR6700" s="2394"/>
    </row>
    <row r="6701" spans="70:70" x14ac:dyDescent="0.25">
      <c r="BR6701" s="2381"/>
    </row>
    <row r="6725" spans="70:70" x14ac:dyDescent="0.25">
      <c r="BR6725" s="2394"/>
    </row>
    <row r="6726" spans="70:70" x14ac:dyDescent="0.25">
      <c r="BR6726" s="2381"/>
    </row>
    <row r="6750" spans="70:70" x14ac:dyDescent="0.25">
      <c r="BR6750" s="2394"/>
    </row>
    <row r="6751" spans="70:70" x14ac:dyDescent="0.25">
      <c r="BR6751" s="2381"/>
    </row>
    <row r="6775" spans="70:70" x14ac:dyDescent="0.25">
      <c r="BR6775" s="2394"/>
    </row>
    <row r="6776" spans="70:70" x14ac:dyDescent="0.25">
      <c r="BR6776" s="2381"/>
    </row>
    <row r="6800" spans="70:70" x14ac:dyDescent="0.25">
      <c r="BR6800" s="2394"/>
    </row>
    <row r="6801" spans="70:70" x14ac:dyDescent="0.25">
      <c r="BR6801" s="2381"/>
    </row>
    <row r="6825" spans="70:70" x14ac:dyDescent="0.25">
      <c r="BR6825" s="2394"/>
    </row>
    <row r="6826" spans="70:70" x14ac:dyDescent="0.25">
      <c r="BR6826" s="2381"/>
    </row>
    <row r="6850" spans="70:70" x14ac:dyDescent="0.25">
      <c r="BR6850" s="2394"/>
    </row>
    <row r="6851" spans="70:70" x14ac:dyDescent="0.25">
      <c r="BR6851" s="2381"/>
    </row>
    <row r="6875" spans="70:70" x14ac:dyDescent="0.25">
      <c r="BR6875" s="2394"/>
    </row>
    <row r="6876" spans="70:70" x14ac:dyDescent="0.25">
      <c r="BR6876" s="2381"/>
    </row>
    <row r="6900" spans="70:70" x14ac:dyDescent="0.25">
      <c r="BR6900" s="2394"/>
    </row>
    <row r="6901" spans="70:70" x14ac:dyDescent="0.25">
      <c r="BR6901" s="2381"/>
    </row>
    <row r="6925" spans="70:70" x14ac:dyDescent="0.25">
      <c r="BR6925" s="2394"/>
    </row>
    <row r="6926" spans="70:70" x14ac:dyDescent="0.25">
      <c r="BR6926" s="2381"/>
    </row>
    <row r="6950" spans="70:70" x14ac:dyDescent="0.25">
      <c r="BR6950" s="2394"/>
    </row>
    <row r="6951" spans="70:70" x14ac:dyDescent="0.25">
      <c r="BR6951" s="2381"/>
    </row>
    <row r="6975" spans="70:70" x14ac:dyDescent="0.25">
      <c r="BR6975" s="2394"/>
    </row>
    <row r="6976" spans="70:70" x14ac:dyDescent="0.25">
      <c r="BR6976" s="2381"/>
    </row>
    <row r="7000" spans="70:70" x14ac:dyDescent="0.25">
      <c r="BR7000" s="2394"/>
    </row>
    <row r="7001" spans="70:70" x14ac:dyDescent="0.25">
      <c r="BR7001" s="2381"/>
    </row>
    <row r="7025" spans="70:70" x14ac:dyDescent="0.25">
      <c r="BR7025" s="2394"/>
    </row>
    <row r="7026" spans="70:70" x14ac:dyDescent="0.25">
      <c r="BR7026" s="2381"/>
    </row>
    <row r="7050" spans="70:70" x14ac:dyDescent="0.25">
      <c r="BR7050" s="2394"/>
    </row>
    <row r="7051" spans="70:70" x14ac:dyDescent="0.25">
      <c r="BR7051" s="2381"/>
    </row>
    <row r="7075" spans="70:70" x14ac:dyDescent="0.25">
      <c r="BR7075" s="2394"/>
    </row>
    <row r="7076" spans="70:70" x14ac:dyDescent="0.25">
      <c r="BR7076" s="2381"/>
    </row>
    <row r="7100" spans="70:70" x14ac:dyDescent="0.25">
      <c r="BR7100" s="2394"/>
    </row>
    <row r="7101" spans="70:70" x14ac:dyDescent="0.25">
      <c r="BR7101" s="2381"/>
    </row>
    <row r="7125" spans="70:70" x14ac:dyDescent="0.25">
      <c r="BR7125" s="2394"/>
    </row>
    <row r="7126" spans="70:70" x14ac:dyDescent="0.25">
      <c r="BR7126" s="2381"/>
    </row>
    <row r="7150" spans="70:70" x14ac:dyDescent="0.25">
      <c r="BR7150" s="2394"/>
    </row>
    <row r="7151" spans="70:70" x14ac:dyDescent="0.25">
      <c r="BR7151" s="2381"/>
    </row>
    <row r="7175" spans="70:70" x14ac:dyDescent="0.25">
      <c r="BR7175" s="2394"/>
    </row>
    <row r="7176" spans="70:70" x14ac:dyDescent="0.25">
      <c r="BR7176" s="2381"/>
    </row>
    <row r="7200" spans="70:70" x14ac:dyDescent="0.25">
      <c r="BR7200" s="2394"/>
    </row>
    <row r="7201" spans="70:70" x14ac:dyDescent="0.25">
      <c r="BR7201" s="2381"/>
    </row>
    <row r="7225" spans="70:70" x14ac:dyDescent="0.25">
      <c r="BR7225" s="2394"/>
    </row>
    <row r="7226" spans="70:70" x14ac:dyDescent="0.25">
      <c r="BR7226" s="2381"/>
    </row>
    <row r="7250" spans="70:70" x14ac:dyDescent="0.25">
      <c r="BR7250" s="2394"/>
    </row>
    <row r="7251" spans="70:70" x14ac:dyDescent="0.25">
      <c r="BR7251" s="2381"/>
    </row>
    <row r="7275" spans="70:70" x14ac:dyDescent="0.25">
      <c r="BR7275" s="2394"/>
    </row>
    <row r="7276" spans="70:70" x14ac:dyDescent="0.25">
      <c r="BR7276" s="2381"/>
    </row>
    <row r="7300" spans="70:70" x14ac:dyDescent="0.25">
      <c r="BR7300" s="2394"/>
    </row>
    <row r="7301" spans="70:70" x14ac:dyDescent="0.25">
      <c r="BR7301" s="2381"/>
    </row>
    <row r="7325" spans="70:70" x14ac:dyDescent="0.25">
      <c r="BR7325" s="2394"/>
    </row>
    <row r="7326" spans="70:70" x14ac:dyDescent="0.25">
      <c r="BR7326" s="2381"/>
    </row>
    <row r="7350" spans="70:70" x14ac:dyDescent="0.25">
      <c r="BR7350" s="2394"/>
    </row>
    <row r="7351" spans="70:70" x14ac:dyDescent="0.25">
      <c r="BR7351" s="2381"/>
    </row>
    <row r="7375" spans="70:70" x14ac:dyDescent="0.25">
      <c r="BR7375" s="2394"/>
    </row>
    <row r="7376" spans="70:70" x14ac:dyDescent="0.25">
      <c r="BR7376" s="2381"/>
    </row>
    <row r="7400" spans="70:70" x14ac:dyDescent="0.25">
      <c r="BR7400" s="2394"/>
    </row>
    <row r="7401" spans="70:70" x14ac:dyDescent="0.25">
      <c r="BR7401" s="2381"/>
    </row>
    <row r="7425" spans="70:70" x14ac:dyDescent="0.25">
      <c r="BR7425" s="2394"/>
    </row>
    <row r="7426" spans="70:70" x14ac:dyDescent="0.25">
      <c r="BR7426" s="2381"/>
    </row>
    <row r="7450" spans="70:70" x14ac:dyDescent="0.25">
      <c r="BR7450" s="2394"/>
    </row>
    <row r="7451" spans="70:70" x14ac:dyDescent="0.25">
      <c r="BR7451" s="2381"/>
    </row>
    <row r="7475" spans="70:70" x14ac:dyDescent="0.25">
      <c r="BR7475" s="2394"/>
    </row>
    <row r="7476" spans="70:70" x14ac:dyDescent="0.25">
      <c r="BR7476" s="2381"/>
    </row>
    <row r="7500" spans="70:70" x14ac:dyDescent="0.25">
      <c r="BR7500" s="2394"/>
    </row>
    <row r="7501" spans="70:70" x14ac:dyDescent="0.25">
      <c r="BR7501" s="2381"/>
    </row>
    <row r="7525" spans="70:70" x14ac:dyDescent="0.25">
      <c r="BR7525" s="2394"/>
    </row>
    <row r="7526" spans="70:70" x14ac:dyDescent="0.25">
      <c r="BR7526" s="2381"/>
    </row>
    <row r="7550" spans="70:70" x14ac:dyDescent="0.25">
      <c r="BR7550" s="2394"/>
    </row>
    <row r="7551" spans="70:70" x14ac:dyDescent="0.25">
      <c r="BR7551" s="2381"/>
    </row>
    <row r="7575" spans="70:70" x14ac:dyDescent="0.25">
      <c r="BR7575" s="2394"/>
    </row>
    <row r="7576" spans="70:70" x14ac:dyDescent="0.25">
      <c r="BR7576" s="2381"/>
    </row>
    <row r="7600" spans="70:70" x14ac:dyDescent="0.25">
      <c r="BR7600" s="2394"/>
    </row>
    <row r="7601" spans="70:70" x14ac:dyDescent="0.25">
      <c r="BR7601" s="2381"/>
    </row>
    <row r="7625" spans="70:70" x14ac:dyDescent="0.25">
      <c r="BR7625" s="2394"/>
    </row>
    <row r="7626" spans="70:70" x14ac:dyDescent="0.25">
      <c r="BR7626" s="2381"/>
    </row>
    <row r="7650" spans="70:70" x14ac:dyDescent="0.25">
      <c r="BR7650" s="2394"/>
    </row>
    <row r="7651" spans="70:70" x14ac:dyDescent="0.25">
      <c r="BR7651" s="2381"/>
    </row>
    <row r="7675" spans="70:70" x14ac:dyDescent="0.25">
      <c r="BR7675" s="2394"/>
    </row>
    <row r="7676" spans="70:70" x14ac:dyDescent="0.25">
      <c r="BR7676" s="2381"/>
    </row>
    <row r="7700" spans="70:70" x14ac:dyDescent="0.25">
      <c r="BR7700" s="2394"/>
    </row>
    <row r="7701" spans="70:70" x14ac:dyDescent="0.25">
      <c r="BR7701" s="2381"/>
    </row>
    <row r="7725" spans="70:70" x14ac:dyDescent="0.25">
      <c r="BR7725" s="2394"/>
    </row>
    <row r="7726" spans="70:70" x14ac:dyDescent="0.25">
      <c r="BR7726" s="2381"/>
    </row>
    <row r="7750" spans="70:70" x14ac:dyDescent="0.25">
      <c r="BR7750" s="2394"/>
    </row>
    <row r="7751" spans="70:70" x14ac:dyDescent="0.25">
      <c r="BR7751" s="2381"/>
    </row>
    <row r="7775" spans="70:70" x14ac:dyDescent="0.25">
      <c r="BR7775" s="2394"/>
    </row>
    <row r="7776" spans="70:70" x14ac:dyDescent="0.25">
      <c r="BR7776" s="2381"/>
    </row>
    <row r="7800" spans="70:70" x14ac:dyDescent="0.25">
      <c r="BR7800" s="2394"/>
    </row>
    <row r="7801" spans="70:70" x14ac:dyDescent="0.25">
      <c r="BR7801" s="2381"/>
    </row>
    <row r="7825" spans="70:70" x14ac:dyDescent="0.25">
      <c r="BR7825" s="2394"/>
    </row>
    <row r="7826" spans="70:70" x14ac:dyDescent="0.25">
      <c r="BR7826" s="2381"/>
    </row>
    <row r="7850" spans="70:70" x14ac:dyDescent="0.25">
      <c r="BR7850" s="2394"/>
    </row>
    <row r="7851" spans="70:70" x14ac:dyDescent="0.25">
      <c r="BR7851" s="2381"/>
    </row>
    <row r="7875" spans="70:70" x14ac:dyDescent="0.25">
      <c r="BR7875" s="2394"/>
    </row>
    <row r="7876" spans="70:70" x14ac:dyDescent="0.25">
      <c r="BR7876" s="2381"/>
    </row>
    <row r="7900" spans="70:70" x14ac:dyDescent="0.25">
      <c r="BR7900" s="2394"/>
    </row>
    <row r="7901" spans="70:70" x14ac:dyDescent="0.25">
      <c r="BR7901" s="2381"/>
    </row>
    <row r="7925" spans="70:70" x14ac:dyDescent="0.25">
      <c r="BR7925" s="2394"/>
    </row>
    <row r="7926" spans="70:70" x14ac:dyDescent="0.25">
      <c r="BR7926" s="2381"/>
    </row>
    <row r="7950" spans="70:70" x14ac:dyDescent="0.25">
      <c r="BR7950" s="2394"/>
    </row>
    <row r="7951" spans="70:70" x14ac:dyDescent="0.25">
      <c r="BR7951" s="2381"/>
    </row>
    <row r="7975" spans="70:70" x14ac:dyDescent="0.25">
      <c r="BR7975" s="2394"/>
    </row>
    <row r="7976" spans="70:70" x14ac:dyDescent="0.25">
      <c r="BR7976" s="2381"/>
    </row>
    <row r="8000" spans="70:70" x14ac:dyDescent="0.25">
      <c r="BR8000" s="2394"/>
    </row>
    <row r="8001" spans="70:70" x14ac:dyDescent="0.25">
      <c r="BR8001" s="2381"/>
    </row>
    <row r="8025" spans="70:70" x14ac:dyDescent="0.25">
      <c r="BR8025" s="2394"/>
    </row>
    <row r="8026" spans="70:70" x14ac:dyDescent="0.25">
      <c r="BR8026" s="2381"/>
    </row>
    <row r="8050" spans="70:70" x14ac:dyDescent="0.25">
      <c r="BR8050" s="2394"/>
    </row>
    <row r="8051" spans="70:70" x14ac:dyDescent="0.25">
      <c r="BR8051" s="2381"/>
    </row>
    <row r="8075" spans="70:70" x14ac:dyDescent="0.25">
      <c r="BR8075" s="2394"/>
    </row>
    <row r="8076" spans="70:70" x14ac:dyDescent="0.25">
      <c r="BR8076" s="2381"/>
    </row>
    <row r="8100" spans="70:70" x14ac:dyDescent="0.25">
      <c r="BR8100" s="2394"/>
    </row>
    <row r="8101" spans="70:70" x14ac:dyDescent="0.25">
      <c r="BR8101" s="2381"/>
    </row>
    <row r="8125" spans="70:70" x14ac:dyDescent="0.25">
      <c r="BR8125" s="2394"/>
    </row>
    <row r="8126" spans="70:70" x14ac:dyDescent="0.25">
      <c r="BR8126" s="2381"/>
    </row>
    <row r="8150" spans="70:70" x14ac:dyDescent="0.25">
      <c r="BR8150" s="2394"/>
    </row>
    <row r="8151" spans="70:70" x14ac:dyDescent="0.25">
      <c r="BR8151" s="2381"/>
    </row>
    <row r="8175" spans="70:70" x14ac:dyDescent="0.25">
      <c r="BR8175" s="2394"/>
    </row>
    <row r="8176" spans="70:70" x14ac:dyDescent="0.25">
      <c r="BR8176" s="2381"/>
    </row>
    <row r="8200" spans="70:70" x14ac:dyDescent="0.25">
      <c r="BR8200" s="2394"/>
    </row>
    <row r="8201" spans="70:70" x14ac:dyDescent="0.25">
      <c r="BR8201" s="2381"/>
    </row>
    <row r="8225" spans="70:70" x14ac:dyDescent="0.25">
      <c r="BR8225" s="2394"/>
    </row>
    <row r="8226" spans="70:70" x14ac:dyDescent="0.25">
      <c r="BR8226" s="2381"/>
    </row>
    <row r="8250" spans="70:70" x14ac:dyDescent="0.25">
      <c r="BR8250" s="2394"/>
    </row>
    <row r="8251" spans="70:70" x14ac:dyDescent="0.25">
      <c r="BR8251" s="2381"/>
    </row>
    <row r="8275" spans="70:70" x14ac:dyDescent="0.25">
      <c r="BR8275" s="2394"/>
    </row>
    <row r="8276" spans="70:70" x14ac:dyDescent="0.25">
      <c r="BR8276" s="2381"/>
    </row>
    <row r="8300" spans="70:70" x14ac:dyDescent="0.25">
      <c r="BR8300" s="2394"/>
    </row>
    <row r="8301" spans="70:70" x14ac:dyDescent="0.25">
      <c r="BR8301" s="2381"/>
    </row>
    <row r="8325" spans="70:70" x14ac:dyDescent="0.25">
      <c r="BR8325" s="2394"/>
    </row>
    <row r="8326" spans="70:70" x14ac:dyDescent="0.25">
      <c r="BR8326" s="2381"/>
    </row>
    <row r="8350" spans="70:70" x14ac:dyDescent="0.25">
      <c r="BR8350" s="2394"/>
    </row>
    <row r="8351" spans="70:70" x14ac:dyDescent="0.25">
      <c r="BR8351" s="2381"/>
    </row>
    <row r="8375" spans="70:70" x14ac:dyDescent="0.25">
      <c r="BR8375" s="2394"/>
    </row>
    <row r="8376" spans="70:70" x14ac:dyDescent="0.25">
      <c r="BR8376" s="2381"/>
    </row>
    <row r="8400" spans="70:70" x14ac:dyDescent="0.25">
      <c r="BR8400" s="2394"/>
    </row>
    <row r="8401" spans="70:70" x14ac:dyDescent="0.25">
      <c r="BR8401" s="2381"/>
    </row>
    <row r="8425" spans="70:70" x14ac:dyDescent="0.25">
      <c r="BR8425" s="2394"/>
    </row>
    <row r="8426" spans="70:70" x14ac:dyDescent="0.25">
      <c r="BR8426" s="2381"/>
    </row>
    <row r="8450" spans="70:70" x14ac:dyDescent="0.25">
      <c r="BR8450" s="2394"/>
    </row>
    <row r="8451" spans="70:70" x14ac:dyDescent="0.25">
      <c r="BR8451" s="2381"/>
    </row>
    <row r="8475" spans="70:70" x14ac:dyDescent="0.25">
      <c r="BR8475" s="2394"/>
    </row>
    <row r="8476" spans="70:70" x14ac:dyDescent="0.25">
      <c r="BR8476" s="2381"/>
    </row>
    <row r="8500" spans="70:70" x14ac:dyDescent="0.25">
      <c r="BR8500" s="2394"/>
    </row>
    <row r="8501" spans="70:70" x14ac:dyDescent="0.25">
      <c r="BR8501" s="2381"/>
    </row>
    <row r="8525" spans="70:70" x14ac:dyDescent="0.25">
      <c r="BR8525" s="2394"/>
    </row>
    <row r="8526" spans="70:70" x14ac:dyDescent="0.25">
      <c r="BR8526" s="2381"/>
    </row>
    <row r="8550" spans="70:70" x14ac:dyDescent="0.25">
      <c r="BR8550" s="2394"/>
    </row>
    <row r="8551" spans="70:70" x14ac:dyDescent="0.25">
      <c r="BR8551" s="2381"/>
    </row>
    <row r="8575" spans="70:70" x14ac:dyDescent="0.25">
      <c r="BR8575" s="2394"/>
    </row>
    <row r="8576" spans="70:70" x14ac:dyDescent="0.25">
      <c r="BR8576" s="2381"/>
    </row>
    <row r="8600" spans="70:70" x14ac:dyDescent="0.25">
      <c r="BR8600" s="2394"/>
    </row>
    <row r="8601" spans="70:70" x14ac:dyDescent="0.25">
      <c r="BR8601" s="2381"/>
    </row>
    <row r="8625" spans="70:70" x14ac:dyDescent="0.25">
      <c r="BR8625" s="2394"/>
    </row>
    <row r="8626" spans="70:70" x14ac:dyDescent="0.25">
      <c r="BR8626" s="2381"/>
    </row>
    <row r="8650" spans="70:70" x14ac:dyDescent="0.25">
      <c r="BR8650" s="2394"/>
    </row>
    <row r="8651" spans="70:70" x14ac:dyDescent="0.25">
      <c r="BR8651" s="2381"/>
    </row>
    <row r="8675" spans="70:70" x14ac:dyDescent="0.25">
      <c r="BR8675" s="2394"/>
    </row>
    <row r="8676" spans="70:70" x14ac:dyDescent="0.25">
      <c r="BR8676" s="2381"/>
    </row>
    <row r="8700" spans="70:70" x14ac:dyDescent="0.25">
      <c r="BR8700" s="2394"/>
    </row>
    <row r="8701" spans="70:70" x14ac:dyDescent="0.25">
      <c r="BR8701" s="2381"/>
    </row>
    <row r="8725" spans="70:70" x14ac:dyDescent="0.25">
      <c r="BR8725" s="2394"/>
    </row>
    <row r="8726" spans="70:70" x14ac:dyDescent="0.25">
      <c r="BR8726" s="2381"/>
    </row>
    <row r="8750" spans="70:70" x14ac:dyDescent="0.25">
      <c r="BR8750" s="2394"/>
    </row>
    <row r="8751" spans="70:70" x14ac:dyDescent="0.25">
      <c r="BR8751" s="2381"/>
    </row>
    <row r="8775" spans="70:70" x14ac:dyDescent="0.25">
      <c r="BR8775" s="2394"/>
    </row>
    <row r="8776" spans="70:70" x14ac:dyDescent="0.25">
      <c r="BR8776" s="2381"/>
    </row>
    <row r="8800" spans="70:70" x14ac:dyDescent="0.25">
      <c r="BR8800" s="2394"/>
    </row>
    <row r="8801" spans="70:70" x14ac:dyDescent="0.25">
      <c r="BR8801" s="2381"/>
    </row>
    <row r="8825" spans="70:70" x14ac:dyDescent="0.25">
      <c r="BR8825" s="2394"/>
    </row>
    <row r="8826" spans="70:70" x14ac:dyDescent="0.25">
      <c r="BR8826" s="2381"/>
    </row>
    <row r="8850" spans="70:70" x14ac:dyDescent="0.25">
      <c r="BR8850" s="2394"/>
    </row>
    <row r="8851" spans="70:70" x14ac:dyDescent="0.25">
      <c r="BR8851" s="2381"/>
    </row>
    <row r="8875" spans="70:70" x14ac:dyDescent="0.25">
      <c r="BR8875" s="2394"/>
    </row>
    <row r="8876" spans="70:70" x14ac:dyDescent="0.25">
      <c r="BR8876" s="2381"/>
    </row>
    <row r="8900" spans="70:70" x14ac:dyDescent="0.25">
      <c r="BR8900" s="2394"/>
    </row>
    <row r="8901" spans="70:70" x14ac:dyDescent="0.25">
      <c r="BR8901" s="2381"/>
    </row>
    <row r="8925" spans="70:70" x14ac:dyDescent="0.25">
      <c r="BR8925" s="2394"/>
    </row>
    <row r="8926" spans="70:70" x14ac:dyDescent="0.25">
      <c r="BR8926" s="2381"/>
    </row>
    <row r="8950" spans="70:70" x14ac:dyDescent="0.25">
      <c r="BR8950" s="2394"/>
    </row>
    <row r="8951" spans="70:70" x14ac:dyDescent="0.25">
      <c r="BR8951" s="2381"/>
    </row>
    <row r="8975" spans="70:70" x14ac:dyDescent="0.25">
      <c r="BR8975" s="2394"/>
    </row>
    <row r="8976" spans="70:70" x14ac:dyDescent="0.25">
      <c r="BR8976" s="2381"/>
    </row>
    <row r="9000" spans="70:70" x14ac:dyDescent="0.25">
      <c r="BR9000" s="2394"/>
    </row>
    <row r="9001" spans="70:70" x14ac:dyDescent="0.25">
      <c r="BR9001" s="2381"/>
    </row>
    <row r="9025" spans="70:70" x14ac:dyDescent="0.25">
      <c r="BR9025" s="2394"/>
    </row>
    <row r="9026" spans="70:70" x14ac:dyDescent="0.25">
      <c r="BR9026" s="2381"/>
    </row>
    <row r="9050" spans="70:70" x14ac:dyDescent="0.25">
      <c r="BR9050" s="2394"/>
    </row>
    <row r="9051" spans="70:70" x14ac:dyDescent="0.25">
      <c r="BR9051" s="2381"/>
    </row>
    <row r="9075" spans="70:70" x14ac:dyDescent="0.25">
      <c r="BR9075" s="2394"/>
    </row>
    <row r="9076" spans="70:70" x14ac:dyDescent="0.25">
      <c r="BR9076" s="2381"/>
    </row>
    <row r="9100" spans="70:70" x14ac:dyDescent="0.25">
      <c r="BR9100" s="2394"/>
    </row>
    <row r="9101" spans="70:70" x14ac:dyDescent="0.25">
      <c r="BR9101" s="2381"/>
    </row>
    <row r="9125" spans="70:70" x14ac:dyDescent="0.25">
      <c r="BR9125" s="2394"/>
    </row>
    <row r="9126" spans="70:70" x14ac:dyDescent="0.25">
      <c r="BR9126" s="2381"/>
    </row>
    <row r="9150" spans="70:70" x14ac:dyDescent="0.25">
      <c r="BR9150" s="2394"/>
    </row>
    <row r="9151" spans="70:70" x14ac:dyDescent="0.25">
      <c r="BR9151" s="2381"/>
    </row>
    <row r="9175" spans="70:70" x14ac:dyDescent="0.25">
      <c r="BR9175" s="2394"/>
    </row>
    <row r="9176" spans="70:70" x14ac:dyDescent="0.25">
      <c r="BR9176" s="2381"/>
    </row>
    <row r="9200" spans="70:70" x14ac:dyDescent="0.25">
      <c r="BR9200" s="2394"/>
    </row>
    <row r="9201" spans="70:70" x14ac:dyDescent="0.25">
      <c r="BR9201" s="2381"/>
    </row>
    <row r="9225" spans="70:70" x14ac:dyDescent="0.25">
      <c r="BR9225" s="2394"/>
    </row>
    <row r="9226" spans="70:70" x14ac:dyDescent="0.25">
      <c r="BR9226" s="2381"/>
    </row>
    <row r="9250" spans="70:70" x14ac:dyDescent="0.25">
      <c r="BR9250" s="2394"/>
    </row>
    <row r="9251" spans="70:70" x14ac:dyDescent="0.25">
      <c r="BR9251" s="2381"/>
    </row>
    <row r="9275" spans="70:70" x14ac:dyDescent="0.25">
      <c r="BR9275" s="2394"/>
    </row>
    <row r="9276" spans="70:70" x14ac:dyDescent="0.25">
      <c r="BR9276" s="2381"/>
    </row>
    <row r="9300" spans="70:70" x14ac:dyDescent="0.25">
      <c r="BR9300" s="2394"/>
    </row>
    <row r="9301" spans="70:70" x14ac:dyDescent="0.25">
      <c r="BR9301" s="2381"/>
    </row>
    <row r="9325" spans="70:70" x14ac:dyDescent="0.25">
      <c r="BR9325" s="2394"/>
    </row>
    <row r="9326" spans="70:70" x14ac:dyDescent="0.25">
      <c r="BR9326" s="2381"/>
    </row>
    <row r="9350" spans="70:70" x14ac:dyDescent="0.25">
      <c r="BR9350" s="2394"/>
    </row>
    <row r="9351" spans="70:70" x14ac:dyDescent="0.25">
      <c r="BR9351" s="2381"/>
    </row>
    <row r="9375" spans="70:70" x14ac:dyDescent="0.25">
      <c r="BR9375" s="2394"/>
    </row>
    <row r="9376" spans="70:70" x14ac:dyDescent="0.25">
      <c r="BR9376" s="2381"/>
    </row>
    <row r="9400" spans="70:70" x14ac:dyDescent="0.25">
      <c r="BR9400" s="2394"/>
    </row>
    <row r="9401" spans="70:70" x14ac:dyDescent="0.25">
      <c r="BR9401" s="2381"/>
    </row>
    <row r="9425" spans="70:70" x14ac:dyDescent="0.25">
      <c r="BR9425" s="2394"/>
    </row>
    <row r="9426" spans="70:70" x14ac:dyDescent="0.25">
      <c r="BR9426" s="2381"/>
    </row>
    <row r="9450" spans="70:70" x14ac:dyDescent="0.25">
      <c r="BR9450" s="2394"/>
    </row>
    <row r="9451" spans="70:70" x14ac:dyDescent="0.25">
      <c r="BR9451" s="2381"/>
    </row>
    <row r="9475" spans="70:70" x14ac:dyDescent="0.25">
      <c r="BR9475" s="2394"/>
    </row>
    <row r="9476" spans="70:70" x14ac:dyDescent="0.25">
      <c r="BR9476" s="2381"/>
    </row>
    <row r="9500" spans="70:70" x14ac:dyDescent="0.25">
      <c r="BR9500" s="2394"/>
    </row>
    <row r="9501" spans="70:70" x14ac:dyDescent="0.25">
      <c r="BR9501" s="2381"/>
    </row>
    <row r="9525" spans="70:70" x14ac:dyDescent="0.25">
      <c r="BR9525" s="2394"/>
    </row>
    <row r="9526" spans="70:70" x14ac:dyDescent="0.25">
      <c r="BR9526" s="2381"/>
    </row>
    <row r="9550" spans="70:70" x14ac:dyDescent="0.25">
      <c r="BR9550" s="2394"/>
    </row>
    <row r="9551" spans="70:70" x14ac:dyDescent="0.25">
      <c r="BR9551" s="2381"/>
    </row>
    <row r="9575" spans="70:70" x14ac:dyDescent="0.25">
      <c r="BR9575" s="2394"/>
    </row>
    <row r="9576" spans="70:70" x14ac:dyDescent="0.25">
      <c r="BR9576" s="2381"/>
    </row>
    <row r="9600" spans="70:70" x14ac:dyDescent="0.25">
      <c r="BR9600" s="2394"/>
    </row>
    <row r="9601" spans="70:70" x14ac:dyDescent="0.25">
      <c r="BR9601" s="2381"/>
    </row>
    <row r="9625" spans="70:70" x14ac:dyDescent="0.25">
      <c r="BR9625" s="2394"/>
    </row>
    <row r="9626" spans="70:70" x14ac:dyDescent="0.25">
      <c r="BR9626" s="2381"/>
    </row>
    <row r="9650" spans="70:70" x14ac:dyDescent="0.25">
      <c r="BR9650" s="2394"/>
    </row>
    <row r="9651" spans="70:70" x14ac:dyDescent="0.25">
      <c r="BR9651" s="2381"/>
    </row>
    <row r="9675" spans="70:70" x14ac:dyDescent="0.25">
      <c r="BR9675" s="2394"/>
    </row>
    <row r="9676" spans="70:70" x14ac:dyDescent="0.25">
      <c r="BR9676" s="2381"/>
    </row>
    <row r="9700" spans="70:70" x14ac:dyDescent="0.25">
      <c r="BR9700" s="2394"/>
    </row>
    <row r="9701" spans="70:70" x14ac:dyDescent="0.25">
      <c r="BR9701" s="2381"/>
    </row>
    <row r="9725" spans="70:70" x14ac:dyDescent="0.25">
      <c r="BR9725" s="2394"/>
    </row>
    <row r="9726" spans="70:70" x14ac:dyDescent="0.25">
      <c r="BR9726" s="2381"/>
    </row>
    <row r="9750" spans="70:70" x14ac:dyDescent="0.25">
      <c r="BR9750" s="2394"/>
    </row>
    <row r="9751" spans="70:70" x14ac:dyDescent="0.25">
      <c r="BR9751" s="2381"/>
    </row>
    <row r="9775" spans="70:70" x14ac:dyDescent="0.25">
      <c r="BR9775" s="2394"/>
    </row>
    <row r="9776" spans="70:70" x14ac:dyDescent="0.25">
      <c r="BR9776" s="2381"/>
    </row>
    <row r="9800" spans="70:70" x14ac:dyDescent="0.25">
      <c r="BR9800" s="2394"/>
    </row>
    <row r="9801" spans="70:70" x14ac:dyDescent="0.25">
      <c r="BR9801" s="2381"/>
    </row>
    <row r="9825" spans="70:70" x14ac:dyDescent="0.25">
      <c r="BR9825" s="2394"/>
    </row>
    <row r="9826" spans="70:70" x14ac:dyDescent="0.25">
      <c r="BR9826" s="2381"/>
    </row>
    <row r="9850" spans="70:70" x14ac:dyDescent="0.25">
      <c r="BR9850" s="2394"/>
    </row>
    <row r="9851" spans="70:70" x14ac:dyDescent="0.25">
      <c r="BR9851" s="2381"/>
    </row>
    <row r="9875" spans="70:70" x14ac:dyDescent="0.25">
      <c r="BR9875" s="2394"/>
    </row>
    <row r="9876" spans="70:70" x14ac:dyDescent="0.25">
      <c r="BR9876" s="2381"/>
    </row>
    <row r="9900" spans="70:70" x14ac:dyDescent="0.25">
      <c r="BR9900" s="2394"/>
    </row>
    <row r="9901" spans="70:70" x14ac:dyDescent="0.25">
      <c r="BR9901" s="2381"/>
    </row>
    <row r="9925" spans="70:70" x14ac:dyDescent="0.25">
      <c r="BR9925" s="2394"/>
    </row>
    <row r="9926" spans="70:70" x14ac:dyDescent="0.25">
      <c r="BR9926" s="2381"/>
    </row>
    <row r="9950" spans="70:70" x14ac:dyDescent="0.25">
      <c r="BR9950" s="2394"/>
    </row>
    <row r="9951" spans="70:70" x14ac:dyDescent="0.25">
      <c r="BR9951" s="2381"/>
    </row>
    <row r="9975" spans="70:70" x14ac:dyDescent="0.25">
      <c r="BR9975" s="2394"/>
    </row>
    <row r="9976" spans="70:70" x14ac:dyDescent="0.25">
      <c r="BR9976" s="2381"/>
    </row>
    <row r="10000" spans="70:70" x14ac:dyDescent="0.25">
      <c r="BR10000" s="2394"/>
    </row>
    <row r="10001" spans="70:70" x14ac:dyDescent="0.25">
      <c r="BR10001" s="2381"/>
    </row>
    <row r="10025" spans="70:70" x14ac:dyDescent="0.25">
      <c r="BR10025" s="2394"/>
    </row>
    <row r="10026" spans="70:70" x14ac:dyDescent="0.25">
      <c r="BR10026" s="2381"/>
    </row>
    <row r="10050" spans="70:70" x14ac:dyDescent="0.25">
      <c r="BR10050" s="2394"/>
    </row>
    <row r="10051" spans="70:70" x14ac:dyDescent="0.25">
      <c r="BR10051" s="2381"/>
    </row>
    <row r="10075" spans="70:70" x14ac:dyDescent="0.25">
      <c r="BR10075" s="2394"/>
    </row>
    <row r="10076" spans="70:70" x14ac:dyDescent="0.25">
      <c r="BR10076" s="2381"/>
    </row>
    <row r="10100" spans="70:70" x14ac:dyDescent="0.25">
      <c r="BR10100" s="2394"/>
    </row>
    <row r="10101" spans="70:70" x14ac:dyDescent="0.25">
      <c r="BR10101" s="2381"/>
    </row>
    <row r="10125" spans="70:70" x14ac:dyDescent="0.25">
      <c r="BR10125" s="2394"/>
    </row>
    <row r="10126" spans="70:70" x14ac:dyDescent="0.25">
      <c r="BR10126" s="2381"/>
    </row>
    <row r="10150" spans="70:70" x14ac:dyDescent="0.25">
      <c r="BR10150" s="2394"/>
    </row>
    <row r="10151" spans="70:70" x14ac:dyDescent="0.25">
      <c r="BR10151" s="2381"/>
    </row>
    <row r="10175" spans="70:70" x14ac:dyDescent="0.25">
      <c r="BR10175" s="2394"/>
    </row>
    <row r="10176" spans="70:70" x14ac:dyDescent="0.25">
      <c r="BR10176" s="2381"/>
    </row>
    <row r="10200" spans="70:70" x14ac:dyDescent="0.25">
      <c r="BR10200" s="2394"/>
    </row>
    <row r="10201" spans="70:70" x14ac:dyDescent="0.25">
      <c r="BR10201" s="2381"/>
    </row>
    <row r="10225" spans="70:70" x14ac:dyDescent="0.25">
      <c r="BR10225" s="2394"/>
    </row>
    <row r="10226" spans="70:70" x14ac:dyDescent="0.25">
      <c r="BR10226" s="2381"/>
    </row>
    <row r="10250" spans="70:70" x14ac:dyDescent="0.25">
      <c r="BR10250" s="2394"/>
    </row>
    <row r="10251" spans="70:70" x14ac:dyDescent="0.25">
      <c r="BR10251" s="2381"/>
    </row>
    <row r="10275" spans="70:70" x14ac:dyDescent="0.25">
      <c r="BR10275" s="2394"/>
    </row>
    <row r="10276" spans="70:70" x14ac:dyDescent="0.25">
      <c r="BR10276" s="2381"/>
    </row>
    <row r="10300" spans="70:70" x14ac:dyDescent="0.25">
      <c r="BR10300" s="2394"/>
    </row>
    <row r="10301" spans="70:70" x14ac:dyDescent="0.25">
      <c r="BR10301" s="2381"/>
    </row>
    <row r="10325" spans="70:70" x14ac:dyDescent="0.25">
      <c r="BR10325" s="2394"/>
    </row>
    <row r="10326" spans="70:70" x14ac:dyDescent="0.25">
      <c r="BR10326" s="2381"/>
    </row>
    <row r="10350" spans="70:70" x14ac:dyDescent="0.25">
      <c r="BR10350" s="2394"/>
    </row>
    <row r="10351" spans="70:70" x14ac:dyDescent="0.25">
      <c r="BR10351" s="2381"/>
    </row>
    <row r="10375" spans="70:70" x14ac:dyDescent="0.25">
      <c r="BR10375" s="2394"/>
    </row>
    <row r="10376" spans="70:70" x14ac:dyDescent="0.25">
      <c r="BR10376" s="2381"/>
    </row>
    <row r="10400" spans="70:70" x14ac:dyDescent="0.25">
      <c r="BR10400" s="2394"/>
    </row>
    <row r="10401" spans="70:70" x14ac:dyDescent="0.25">
      <c r="BR10401" s="2381"/>
    </row>
    <row r="10425" spans="70:70" x14ac:dyDescent="0.25">
      <c r="BR10425" s="2394"/>
    </row>
    <row r="10426" spans="70:70" x14ac:dyDescent="0.25">
      <c r="BR10426" s="2381"/>
    </row>
    <row r="10450" spans="70:70" x14ac:dyDescent="0.25">
      <c r="BR10450" s="2394"/>
    </row>
    <row r="10451" spans="70:70" x14ac:dyDescent="0.25">
      <c r="BR10451" s="2381"/>
    </row>
    <row r="10475" spans="70:70" x14ac:dyDescent="0.25">
      <c r="BR10475" s="2394"/>
    </row>
    <row r="10476" spans="70:70" x14ac:dyDescent="0.25">
      <c r="BR10476" s="2381"/>
    </row>
    <row r="10500" spans="70:70" x14ac:dyDescent="0.25">
      <c r="BR10500" s="2394"/>
    </row>
    <row r="10501" spans="70:70" x14ac:dyDescent="0.25">
      <c r="BR10501" s="2381"/>
    </row>
    <row r="10525" spans="70:70" x14ac:dyDescent="0.25">
      <c r="BR10525" s="2394"/>
    </row>
    <row r="10526" spans="70:70" x14ac:dyDescent="0.25">
      <c r="BR10526" s="2381"/>
    </row>
    <row r="10550" spans="70:70" x14ac:dyDescent="0.25">
      <c r="BR10550" s="2394"/>
    </row>
    <row r="10551" spans="70:70" x14ac:dyDescent="0.25">
      <c r="BR10551" s="2381"/>
    </row>
    <row r="10575" spans="70:70" x14ac:dyDescent="0.25">
      <c r="BR10575" s="2394"/>
    </row>
    <row r="10576" spans="70:70" x14ac:dyDescent="0.25">
      <c r="BR10576" s="2381"/>
    </row>
    <row r="10600" spans="70:70" x14ac:dyDescent="0.25">
      <c r="BR10600" s="2394"/>
    </row>
    <row r="10601" spans="70:70" x14ac:dyDescent="0.25">
      <c r="BR10601" s="2381"/>
    </row>
    <row r="10625" spans="70:70" x14ac:dyDescent="0.25">
      <c r="BR10625" s="2394"/>
    </row>
    <row r="10626" spans="70:70" x14ac:dyDescent="0.25">
      <c r="BR10626" s="2381"/>
    </row>
    <row r="10650" spans="70:70" x14ac:dyDescent="0.25">
      <c r="BR10650" s="2394"/>
    </row>
    <row r="10651" spans="70:70" x14ac:dyDescent="0.25">
      <c r="BR10651" s="2381"/>
    </row>
    <row r="10675" spans="70:70" x14ac:dyDescent="0.25">
      <c r="BR10675" s="2394"/>
    </row>
    <row r="10676" spans="70:70" x14ac:dyDescent="0.25">
      <c r="BR10676" s="2381"/>
    </row>
    <row r="10700" spans="70:70" x14ac:dyDescent="0.25">
      <c r="BR10700" s="2394"/>
    </row>
    <row r="10701" spans="70:70" x14ac:dyDescent="0.25">
      <c r="BR10701" s="2381"/>
    </row>
    <row r="10725" spans="70:70" x14ac:dyDescent="0.25">
      <c r="BR10725" s="2394"/>
    </row>
    <row r="10726" spans="70:70" x14ac:dyDescent="0.25">
      <c r="BR10726" s="2381"/>
    </row>
    <row r="10750" spans="70:70" x14ac:dyDescent="0.25">
      <c r="BR10750" s="2394"/>
    </row>
    <row r="10751" spans="70:70" x14ac:dyDescent="0.25">
      <c r="BR10751" s="2381"/>
    </row>
    <row r="10775" spans="70:70" x14ac:dyDescent="0.25">
      <c r="BR10775" s="2394"/>
    </row>
    <row r="10776" spans="70:70" x14ac:dyDescent="0.25">
      <c r="BR10776" s="2381"/>
    </row>
    <row r="10800" spans="70:70" x14ac:dyDescent="0.25">
      <c r="BR10800" s="2394"/>
    </row>
    <row r="10801" spans="70:70" x14ac:dyDescent="0.25">
      <c r="BR10801" s="2381"/>
    </row>
    <row r="10825" spans="70:70" x14ac:dyDescent="0.25">
      <c r="BR10825" s="2394"/>
    </row>
    <row r="10826" spans="70:70" x14ac:dyDescent="0.25">
      <c r="BR10826" s="2381"/>
    </row>
    <row r="10850" spans="70:70" x14ac:dyDescent="0.25">
      <c r="BR10850" s="2394"/>
    </row>
    <row r="10851" spans="70:70" x14ac:dyDescent="0.25">
      <c r="BR10851" s="2381"/>
    </row>
    <row r="10875" spans="70:70" x14ac:dyDescent="0.25">
      <c r="BR10875" s="2394"/>
    </row>
    <row r="10876" spans="70:70" x14ac:dyDescent="0.25">
      <c r="BR10876" s="2381"/>
    </row>
    <row r="10900" spans="70:70" x14ac:dyDescent="0.25">
      <c r="BR10900" s="2394"/>
    </row>
    <row r="10901" spans="70:70" x14ac:dyDescent="0.25">
      <c r="BR10901" s="2381"/>
    </row>
    <row r="10925" spans="70:70" x14ac:dyDescent="0.25">
      <c r="BR10925" s="2394"/>
    </row>
    <row r="10926" spans="70:70" x14ac:dyDescent="0.25">
      <c r="BR10926" s="2381"/>
    </row>
    <row r="10950" spans="70:70" x14ac:dyDescent="0.25">
      <c r="BR10950" s="2394"/>
    </row>
    <row r="10951" spans="70:70" x14ac:dyDescent="0.25">
      <c r="BR10951" s="2381"/>
    </row>
    <row r="10975" spans="70:70" x14ac:dyDescent="0.25">
      <c r="BR10975" s="2394"/>
    </row>
    <row r="10976" spans="70:70" x14ac:dyDescent="0.25">
      <c r="BR10976" s="2381"/>
    </row>
    <row r="11000" spans="70:70" x14ac:dyDescent="0.25">
      <c r="BR11000" s="2394"/>
    </row>
    <row r="11001" spans="70:70" x14ac:dyDescent="0.25">
      <c r="BR11001" s="2381"/>
    </row>
    <row r="11025" spans="70:70" x14ac:dyDescent="0.25">
      <c r="BR11025" s="2394"/>
    </row>
    <row r="11026" spans="70:70" x14ac:dyDescent="0.25">
      <c r="BR11026" s="2381"/>
    </row>
    <row r="11050" spans="70:70" x14ac:dyDescent="0.25">
      <c r="BR11050" s="2394"/>
    </row>
    <row r="11051" spans="70:70" x14ac:dyDescent="0.25">
      <c r="BR11051" s="2381"/>
    </row>
    <row r="11075" spans="70:70" x14ac:dyDescent="0.25">
      <c r="BR11075" s="2394"/>
    </row>
    <row r="11076" spans="70:70" x14ac:dyDescent="0.25">
      <c r="BR11076" s="2381"/>
    </row>
    <row r="11100" spans="70:70" x14ac:dyDescent="0.25">
      <c r="BR11100" s="2394"/>
    </row>
    <row r="11101" spans="70:70" x14ac:dyDescent="0.25">
      <c r="BR11101" s="2381"/>
    </row>
    <row r="11125" spans="70:70" x14ac:dyDescent="0.25">
      <c r="BR11125" s="2394"/>
    </row>
    <row r="11126" spans="70:70" x14ac:dyDescent="0.25">
      <c r="BR11126" s="2381"/>
    </row>
    <row r="11150" spans="70:70" x14ac:dyDescent="0.25">
      <c r="BR11150" s="2394"/>
    </row>
    <row r="11151" spans="70:70" x14ac:dyDescent="0.25">
      <c r="BR11151" s="2381"/>
    </row>
    <row r="11175" spans="70:70" x14ac:dyDescent="0.25">
      <c r="BR11175" s="2394"/>
    </row>
    <row r="11176" spans="70:70" x14ac:dyDescent="0.25">
      <c r="BR11176" s="2381"/>
    </row>
    <row r="11200" spans="70:70" x14ac:dyDescent="0.25">
      <c r="BR11200" s="2394"/>
    </row>
    <row r="11201" spans="70:70" x14ac:dyDescent="0.25">
      <c r="BR11201" s="2381"/>
    </row>
    <row r="11225" spans="70:70" x14ac:dyDescent="0.25">
      <c r="BR11225" s="2394"/>
    </row>
    <row r="11226" spans="70:70" x14ac:dyDescent="0.25">
      <c r="BR11226" s="2381"/>
    </row>
    <row r="11250" spans="70:70" x14ac:dyDescent="0.25">
      <c r="BR11250" s="2394"/>
    </row>
    <row r="11251" spans="70:70" x14ac:dyDescent="0.25">
      <c r="BR11251" s="2381"/>
    </row>
    <row r="11275" spans="70:70" x14ac:dyDescent="0.25">
      <c r="BR11275" s="2394"/>
    </row>
    <row r="11276" spans="70:70" x14ac:dyDescent="0.25">
      <c r="BR11276" s="2381"/>
    </row>
    <row r="11300" spans="70:70" x14ac:dyDescent="0.25">
      <c r="BR11300" s="2394"/>
    </row>
    <row r="11301" spans="70:70" x14ac:dyDescent="0.25">
      <c r="BR11301" s="2381"/>
    </row>
    <row r="11325" spans="70:70" x14ac:dyDescent="0.25">
      <c r="BR11325" s="2394"/>
    </row>
    <row r="11326" spans="70:70" x14ac:dyDescent="0.25">
      <c r="BR11326" s="2381"/>
    </row>
    <row r="11350" spans="70:70" x14ac:dyDescent="0.25">
      <c r="BR11350" s="2394"/>
    </row>
    <row r="11351" spans="70:70" x14ac:dyDescent="0.25">
      <c r="BR11351" s="2381"/>
    </row>
    <row r="11375" spans="70:70" x14ac:dyDescent="0.25">
      <c r="BR11375" s="2394"/>
    </row>
    <row r="11376" spans="70:70" x14ac:dyDescent="0.25">
      <c r="BR11376" s="2381"/>
    </row>
    <row r="11400" spans="70:70" x14ac:dyDescent="0.25">
      <c r="BR11400" s="2394"/>
    </row>
    <row r="11401" spans="70:70" x14ac:dyDescent="0.25">
      <c r="BR11401" s="2381"/>
    </row>
    <row r="11425" spans="70:70" x14ac:dyDescent="0.25">
      <c r="BR11425" s="2394"/>
    </row>
    <row r="11426" spans="70:70" x14ac:dyDescent="0.25">
      <c r="BR11426" s="2381"/>
    </row>
    <row r="11450" spans="70:70" x14ac:dyDescent="0.25">
      <c r="BR11450" s="2394"/>
    </row>
    <row r="11451" spans="70:70" x14ac:dyDescent="0.25">
      <c r="BR11451" s="2381"/>
    </row>
    <row r="11475" spans="70:70" x14ac:dyDescent="0.25">
      <c r="BR11475" s="2394"/>
    </row>
    <row r="11476" spans="70:70" x14ac:dyDescent="0.25">
      <c r="BR11476" s="2381"/>
    </row>
    <row r="11500" spans="70:70" x14ac:dyDescent="0.25">
      <c r="BR11500" s="2394"/>
    </row>
    <row r="11501" spans="70:70" x14ac:dyDescent="0.25">
      <c r="BR11501" s="2381"/>
    </row>
    <row r="11525" spans="70:70" x14ac:dyDescent="0.25">
      <c r="BR11525" s="2394"/>
    </row>
    <row r="11526" spans="70:70" x14ac:dyDescent="0.25">
      <c r="BR11526" s="2381"/>
    </row>
    <row r="11550" spans="70:70" x14ac:dyDescent="0.25">
      <c r="BR11550" s="2394"/>
    </row>
    <row r="11551" spans="70:70" x14ac:dyDescent="0.25">
      <c r="BR11551" s="2381"/>
    </row>
    <row r="11575" spans="70:70" x14ac:dyDescent="0.25">
      <c r="BR11575" s="2394"/>
    </row>
    <row r="11576" spans="70:70" x14ac:dyDescent="0.25">
      <c r="BR11576" s="2381"/>
    </row>
    <row r="11600" spans="70:70" x14ac:dyDescent="0.25">
      <c r="BR11600" s="2394"/>
    </row>
    <row r="11601" spans="70:70" x14ac:dyDescent="0.25">
      <c r="BR11601" s="2381"/>
    </row>
    <row r="11625" spans="70:70" x14ac:dyDescent="0.25">
      <c r="BR11625" s="2394"/>
    </row>
    <row r="11626" spans="70:70" x14ac:dyDescent="0.25">
      <c r="BR11626" s="2381"/>
    </row>
    <row r="11650" spans="70:70" x14ac:dyDescent="0.25">
      <c r="BR11650" s="2394"/>
    </row>
    <row r="11651" spans="70:70" x14ac:dyDescent="0.25">
      <c r="BR11651" s="2381"/>
    </row>
    <row r="11675" spans="70:70" x14ac:dyDescent="0.25">
      <c r="BR11675" s="2394"/>
    </row>
    <row r="11676" spans="70:70" x14ac:dyDescent="0.25">
      <c r="BR11676" s="2381"/>
    </row>
    <row r="11700" spans="70:70" x14ac:dyDescent="0.25">
      <c r="BR11700" s="2394"/>
    </row>
    <row r="11701" spans="70:70" x14ac:dyDescent="0.25">
      <c r="BR11701" s="2381"/>
    </row>
    <row r="11725" spans="70:70" x14ac:dyDescent="0.25">
      <c r="BR11725" s="2394"/>
    </row>
    <row r="11726" spans="70:70" x14ac:dyDescent="0.25">
      <c r="BR11726" s="2381"/>
    </row>
    <row r="11750" spans="70:70" x14ac:dyDescent="0.25">
      <c r="BR11750" s="2394"/>
    </row>
    <row r="11751" spans="70:70" x14ac:dyDescent="0.25">
      <c r="BR11751" s="2381"/>
    </row>
    <row r="11775" spans="70:70" x14ac:dyDescent="0.25">
      <c r="BR11775" s="2394"/>
    </row>
    <row r="11776" spans="70:70" x14ac:dyDescent="0.25">
      <c r="BR11776" s="2381"/>
    </row>
    <row r="11800" spans="70:70" x14ac:dyDescent="0.25">
      <c r="BR11800" s="2394"/>
    </row>
    <row r="11801" spans="70:70" x14ac:dyDescent="0.25">
      <c r="BR11801" s="2381"/>
    </row>
    <row r="11825" spans="70:70" x14ac:dyDescent="0.25">
      <c r="BR11825" s="2394"/>
    </row>
    <row r="11826" spans="70:70" x14ac:dyDescent="0.25">
      <c r="BR11826" s="2381"/>
    </row>
    <row r="11850" spans="70:70" x14ac:dyDescent="0.25">
      <c r="BR11850" s="2394"/>
    </row>
    <row r="11851" spans="70:70" x14ac:dyDescent="0.25">
      <c r="BR11851" s="2381"/>
    </row>
    <row r="11875" spans="70:70" x14ac:dyDescent="0.25">
      <c r="BR11875" s="2394"/>
    </row>
    <row r="11876" spans="70:70" x14ac:dyDescent="0.25">
      <c r="BR11876" s="2381"/>
    </row>
    <row r="11900" spans="70:70" x14ac:dyDescent="0.25">
      <c r="BR11900" s="2394"/>
    </row>
    <row r="11901" spans="70:70" x14ac:dyDescent="0.25">
      <c r="BR11901" s="2381"/>
    </row>
    <row r="11925" spans="70:70" x14ac:dyDescent="0.25">
      <c r="BR11925" s="2394"/>
    </row>
    <row r="11926" spans="70:70" x14ac:dyDescent="0.25">
      <c r="BR11926" s="2381"/>
    </row>
    <row r="11950" spans="70:70" x14ac:dyDescent="0.25">
      <c r="BR11950" s="2394"/>
    </row>
    <row r="11951" spans="70:70" x14ac:dyDescent="0.25">
      <c r="BR11951" s="2381"/>
    </row>
    <row r="11975" spans="70:70" x14ac:dyDescent="0.25">
      <c r="BR11975" s="2394"/>
    </row>
    <row r="11976" spans="70:70" x14ac:dyDescent="0.25">
      <c r="BR11976" s="2381"/>
    </row>
    <row r="12000" spans="70:70" x14ac:dyDescent="0.25">
      <c r="BR12000" s="2394"/>
    </row>
    <row r="12001" spans="70:70" x14ac:dyDescent="0.25">
      <c r="BR12001" s="2381"/>
    </row>
    <row r="12025" spans="70:70" x14ac:dyDescent="0.25">
      <c r="BR12025" s="2394"/>
    </row>
    <row r="12026" spans="70:70" x14ac:dyDescent="0.25">
      <c r="BR12026" s="2381"/>
    </row>
    <row r="12050" spans="70:70" x14ac:dyDescent="0.25">
      <c r="BR12050" s="2394"/>
    </row>
    <row r="12051" spans="70:70" x14ac:dyDescent="0.25">
      <c r="BR12051" s="2381"/>
    </row>
    <row r="12075" spans="70:70" x14ac:dyDescent="0.25">
      <c r="BR12075" s="2394"/>
    </row>
    <row r="12076" spans="70:70" x14ac:dyDescent="0.25">
      <c r="BR12076" s="2381"/>
    </row>
    <row r="12100" spans="70:70" x14ac:dyDescent="0.25">
      <c r="BR12100" s="2394"/>
    </row>
    <row r="12101" spans="70:70" x14ac:dyDescent="0.25">
      <c r="BR12101" s="2381"/>
    </row>
    <row r="12125" spans="70:70" x14ac:dyDescent="0.25">
      <c r="BR12125" s="2394"/>
    </row>
    <row r="12126" spans="70:70" x14ac:dyDescent="0.25">
      <c r="BR12126" s="2381"/>
    </row>
    <row r="12150" spans="70:70" x14ac:dyDescent="0.25">
      <c r="BR12150" s="2394"/>
    </row>
    <row r="12151" spans="70:70" x14ac:dyDescent="0.25">
      <c r="BR12151" s="2381"/>
    </row>
    <row r="12175" spans="70:70" x14ac:dyDescent="0.25">
      <c r="BR12175" s="2394"/>
    </row>
    <row r="12176" spans="70:70" x14ac:dyDescent="0.25">
      <c r="BR12176" s="2381"/>
    </row>
    <row r="12200" spans="70:70" x14ac:dyDescent="0.25">
      <c r="BR12200" s="2394"/>
    </row>
    <row r="12201" spans="70:70" x14ac:dyDescent="0.25">
      <c r="BR12201" s="2381"/>
    </row>
    <row r="12225" spans="70:70" x14ac:dyDescent="0.25">
      <c r="BR12225" s="2394"/>
    </row>
    <row r="12226" spans="70:70" x14ac:dyDescent="0.25">
      <c r="BR12226" s="2381"/>
    </row>
    <row r="12250" spans="70:70" x14ac:dyDescent="0.25">
      <c r="BR12250" s="2394"/>
    </row>
    <row r="12251" spans="70:70" x14ac:dyDescent="0.25">
      <c r="BR12251" s="2381"/>
    </row>
    <row r="12275" spans="70:70" x14ac:dyDescent="0.25">
      <c r="BR12275" s="2394"/>
    </row>
    <row r="12276" spans="70:70" x14ac:dyDescent="0.25">
      <c r="BR12276" s="2381"/>
    </row>
    <row r="12300" spans="70:70" x14ac:dyDescent="0.25">
      <c r="BR12300" s="2394"/>
    </row>
    <row r="12301" spans="70:70" x14ac:dyDescent="0.25">
      <c r="BR12301" s="2381"/>
    </row>
    <row r="12325" spans="70:70" x14ac:dyDescent="0.25">
      <c r="BR12325" s="2394"/>
    </row>
    <row r="12326" spans="70:70" x14ac:dyDescent="0.25">
      <c r="BR12326" s="2381"/>
    </row>
    <row r="12350" spans="70:70" x14ac:dyDescent="0.25">
      <c r="BR12350" s="2394"/>
    </row>
    <row r="12351" spans="70:70" x14ac:dyDescent="0.25">
      <c r="BR12351" s="2381"/>
    </row>
    <row r="12375" spans="70:70" x14ac:dyDescent="0.25">
      <c r="BR12375" s="2394"/>
    </row>
    <row r="12376" spans="70:70" x14ac:dyDescent="0.25">
      <c r="BR12376" s="2381"/>
    </row>
    <row r="12400" spans="70:70" x14ac:dyDescent="0.25">
      <c r="BR12400" s="2394"/>
    </row>
    <row r="12401" spans="70:70" x14ac:dyDescent="0.25">
      <c r="BR12401" s="2381"/>
    </row>
    <row r="12425" spans="70:70" x14ac:dyDescent="0.25">
      <c r="BR12425" s="2394"/>
    </row>
    <row r="12426" spans="70:70" x14ac:dyDescent="0.25">
      <c r="BR12426" s="2381"/>
    </row>
    <row r="12450" spans="70:70" x14ac:dyDescent="0.25">
      <c r="BR12450" s="2394"/>
    </row>
    <row r="12451" spans="70:70" x14ac:dyDescent="0.25">
      <c r="BR12451" s="2381"/>
    </row>
    <row r="12475" spans="70:70" x14ac:dyDescent="0.25">
      <c r="BR12475" s="2394"/>
    </row>
    <row r="12476" spans="70:70" x14ac:dyDescent="0.25">
      <c r="BR12476" s="2381"/>
    </row>
    <row r="12500" spans="70:70" x14ac:dyDescent="0.25">
      <c r="BR12500" s="2394"/>
    </row>
    <row r="12501" spans="70:70" x14ac:dyDescent="0.25">
      <c r="BR12501" s="2381"/>
    </row>
    <row r="12525" spans="70:70" x14ac:dyDescent="0.25">
      <c r="BR12525" s="2394"/>
    </row>
    <row r="12526" spans="70:70" x14ac:dyDescent="0.25">
      <c r="BR12526" s="2381"/>
    </row>
    <row r="12550" spans="70:70" x14ac:dyDescent="0.25">
      <c r="BR12550" s="2394"/>
    </row>
    <row r="12551" spans="70:70" x14ac:dyDescent="0.25">
      <c r="BR12551" s="2381"/>
    </row>
    <row r="12575" spans="70:70" x14ac:dyDescent="0.25">
      <c r="BR12575" s="2394"/>
    </row>
    <row r="12576" spans="70:70" x14ac:dyDescent="0.25">
      <c r="BR12576" s="2381"/>
    </row>
    <row r="12600" spans="70:70" x14ac:dyDescent="0.25">
      <c r="BR12600" s="2394"/>
    </row>
    <row r="12601" spans="70:70" x14ac:dyDescent="0.25">
      <c r="BR12601" s="2381"/>
    </row>
    <row r="12625" spans="70:70" x14ac:dyDescent="0.25">
      <c r="BR12625" s="2394"/>
    </row>
    <row r="12626" spans="70:70" x14ac:dyDescent="0.25">
      <c r="BR12626" s="2381"/>
    </row>
    <row r="12650" spans="70:70" x14ac:dyDescent="0.25">
      <c r="BR12650" s="2394"/>
    </row>
    <row r="12651" spans="70:70" x14ac:dyDescent="0.25">
      <c r="BR12651" s="2381"/>
    </row>
    <row r="12675" spans="70:70" x14ac:dyDescent="0.25">
      <c r="BR12675" s="2394"/>
    </row>
    <row r="12676" spans="70:70" x14ac:dyDescent="0.25">
      <c r="BR12676" s="2381"/>
    </row>
    <row r="12700" spans="70:70" x14ac:dyDescent="0.25">
      <c r="BR12700" s="2394"/>
    </row>
    <row r="12701" spans="70:70" x14ac:dyDescent="0.25">
      <c r="BR12701" s="2381"/>
    </row>
    <row r="12725" spans="70:70" x14ac:dyDescent="0.25">
      <c r="BR12725" s="2394"/>
    </row>
    <row r="12726" spans="70:70" x14ac:dyDescent="0.25">
      <c r="BR12726" s="2381"/>
    </row>
    <row r="12750" spans="70:70" x14ac:dyDescent="0.25">
      <c r="BR12750" s="2394"/>
    </row>
    <row r="12751" spans="70:70" x14ac:dyDescent="0.25">
      <c r="BR12751" s="2381"/>
    </row>
    <row r="12775" spans="70:70" x14ac:dyDescent="0.25">
      <c r="BR12775" s="2394"/>
    </row>
    <row r="12776" spans="70:70" x14ac:dyDescent="0.25">
      <c r="BR12776" s="2381"/>
    </row>
    <row r="12800" spans="70:70" x14ac:dyDescent="0.25">
      <c r="BR12800" s="2394"/>
    </row>
    <row r="12801" spans="70:70" x14ac:dyDescent="0.25">
      <c r="BR12801" s="2381"/>
    </row>
    <row r="12825" spans="70:70" x14ac:dyDescent="0.25">
      <c r="BR12825" s="2394"/>
    </row>
    <row r="12826" spans="70:70" x14ac:dyDescent="0.25">
      <c r="BR12826" s="2381"/>
    </row>
    <row r="12850" spans="70:70" x14ac:dyDescent="0.25">
      <c r="BR12850" s="2394"/>
    </row>
    <row r="12851" spans="70:70" x14ac:dyDescent="0.25">
      <c r="BR12851" s="2381"/>
    </row>
    <row r="12875" spans="70:70" x14ac:dyDescent="0.25">
      <c r="BR12875" s="2394"/>
    </row>
    <row r="12876" spans="70:70" x14ac:dyDescent="0.25">
      <c r="BR12876" s="2381"/>
    </row>
    <row r="12900" spans="70:70" x14ac:dyDescent="0.25">
      <c r="BR12900" s="2394"/>
    </row>
    <row r="12901" spans="70:70" x14ac:dyDescent="0.25">
      <c r="BR12901" s="2381"/>
    </row>
    <row r="12925" spans="70:70" x14ac:dyDescent="0.25">
      <c r="BR12925" s="2394"/>
    </row>
    <row r="12926" spans="70:70" x14ac:dyDescent="0.25">
      <c r="BR12926" s="2381"/>
    </row>
    <row r="12950" spans="70:70" x14ac:dyDescent="0.25">
      <c r="BR12950" s="2394"/>
    </row>
    <row r="12951" spans="70:70" x14ac:dyDescent="0.25">
      <c r="BR12951" s="2381"/>
    </row>
    <row r="12975" spans="70:70" x14ac:dyDescent="0.25">
      <c r="BR12975" s="2394"/>
    </row>
    <row r="12976" spans="70:70" x14ac:dyDescent="0.25">
      <c r="BR12976" s="2381"/>
    </row>
    <row r="13000" spans="70:70" x14ac:dyDescent="0.25">
      <c r="BR13000" s="2394"/>
    </row>
    <row r="13001" spans="70:70" x14ac:dyDescent="0.25">
      <c r="BR13001" s="2381"/>
    </row>
    <row r="13025" spans="70:70" x14ac:dyDescent="0.25">
      <c r="BR13025" s="2394"/>
    </row>
    <row r="13026" spans="70:70" x14ac:dyDescent="0.25">
      <c r="BR13026" s="2381"/>
    </row>
    <row r="13050" spans="70:70" x14ac:dyDescent="0.25">
      <c r="BR13050" s="2394"/>
    </row>
    <row r="13051" spans="70:70" x14ac:dyDescent="0.25">
      <c r="BR13051" s="2381"/>
    </row>
    <row r="13075" spans="70:70" x14ac:dyDescent="0.25">
      <c r="BR13075" s="2394"/>
    </row>
    <row r="13076" spans="70:70" x14ac:dyDescent="0.25">
      <c r="BR13076" s="2381"/>
    </row>
    <row r="13100" spans="70:70" x14ac:dyDescent="0.25">
      <c r="BR13100" s="2394"/>
    </row>
    <row r="13101" spans="70:70" x14ac:dyDescent="0.25">
      <c r="BR13101" s="2381"/>
    </row>
    <row r="13125" spans="70:70" x14ac:dyDescent="0.25">
      <c r="BR13125" s="2394"/>
    </row>
    <row r="13126" spans="70:70" x14ac:dyDescent="0.25">
      <c r="BR13126" s="2381"/>
    </row>
    <row r="13150" spans="70:70" x14ac:dyDescent="0.25">
      <c r="BR13150" s="2394"/>
    </row>
    <row r="13151" spans="70:70" x14ac:dyDescent="0.25">
      <c r="BR13151" s="2381"/>
    </row>
    <row r="13175" spans="70:70" x14ac:dyDescent="0.25">
      <c r="BR13175" s="2394"/>
    </row>
    <row r="13176" spans="70:70" x14ac:dyDescent="0.25">
      <c r="BR13176" s="2381"/>
    </row>
    <row r="13200" spans="70:70" x14ac:dyDescent="0.25">
      <c r="BR13200" s="2394"/>
    </row>
    <row r="13201" spans="70:70" x14ac:dyDescent="0.25">
      <c r="BR13201" s="2381"/>
    </row>
    <row r="13225" spans="70:70" x14ac:dyDescent="0.25">
      <c r="BR13225" s="2394"/>
    </row>
    <row r="13226" spans="70:70" x14ac:dyDescent="0.25">
      <c r="BR13226" s="2381"/>
    </row>
    <row r="13250" spans="70:70" x14ac:dyDescent="0.25">
      <c r="BR13250" s="2394"/>
    </row>
    <row r="13251" spans="70:70" x14ac:dyDescent="0.25">
      <c r="BR13251" s="2381"/>
    </row>
    <row r="13275" spans="70:70" x14ac:dyDescent="0.25">
      <c r="BR13275" s="2394"/>
    </row>
    <row r="13276" spans="70:70" x14ac:dyDescent="0.25">
      <c r="BR13276" s="2381"/>
    </row>
    <row r="13300" spans="70:70" x14ac:dyDescent="0.25">
      <c r="BR13300" s="2394"/>
    </row>
    <row r="13301" spans="70:70" x14ac:dyDescent="0.25">
      <c r="BR13301" s="2381"/>
    </row>
    <row r="13325" spans="70:70" x14ac:dyDescent="0.25">
      <c r="BR13325" s="2394"/>
    </row>
    <row r="13326" spans="70:70" x14ac:dyDescent="0.25">
      <c r="BR13326" s="2381"/>
    </row>
    <row r="13350" spans="70:70" x14ac:dyDescent="0.25">
      <c r="BR13350" s="2394"/>
    </row>
    <row r="13351" spans="70:70" x14ac:dyDescent="0.25">
      <c r="BR13351" s="2381"/>
    </row>
    <row r="13375" spans="70:70" x14ac:dyDescent="0.25">
      <c r="BR13375" s="2394"/>
    </row>
    <row r="13376" spans="70:70" x14ac:dyDescent="0.25">
      <c r="BR13376" s="2381"/>
    </row>
    <row r="13400" spans="70:70" x14ac:dyDescent="0.25">
      <c r="BR13400" s="2394"/>
    </row>
    <row r="13401" spans="70:70" x14ac:dyDescent="0.25">
      <c r="BR13401" s="2381"/>
    </row>
    <row r="13425" spans="70:70" x14ac:dyDescent="0.25">
      <c r="BR13425" s="2394"/>
    </row>
    <row r="13426" spans="70:70" x14ac:dyDescent="0.25">
      <c r="BR13426" s="2381"/>
    </row>
    <row r="13450" spans="70:70" x14ac:dyDescent="0.25">
      <c r="BR13450" s="2394"/>
    </row>
    <row r="13451" spans="70:70" x14ac:dyDescent="0.25">
      <c r="BR13451" s="2381"/>
    </row>
    <row r="13475" spans="70:70" x14ac:dyDescent="0.25">
      <c r="BR13475" s="2394"/>
    </row>
    <row r="13476" spans="70:70" x14ac:dyDescent="0.25">
      <c r="BR13476" s="2381"/>
    </row>
    <row r="13500" spans="70:70" x14ac:dyDescent="0.25">
      <c r="BR13500" s="2394"/>
    </row>
    <row r="13501" spans="70:70" x14ac:dyDescent="0.25">
      <c r="BR13501" s="2381"/>
    </row>
    <row r="13525" spans="70:70" x14ac:dyDescent="0.25">
      <c r="BR13525" s="2394"/>
    </row>
    <row r="13526" spans="70:70" x14ac:dyDescent="0.25">
      <c r="BR13526" s="2381"/>
    </row>
    <row r="13550" spans="70:70" x14ac:dyDescent="0.25">
      <c r="BR13550" s="2394"/>
    </row>
    <row r="13551" spans="70:70" x14ac:dyDescent="0.25">
      <c r="BR13551" s="2381"/>
    </row>
    <row r="13575" spans="70:70" x14ac:dyDescent="0.25">
      <c r="BR13575" s="2394"/>
    </row>
    <row r="13576" spans="70:70" x14ac:dyDescent="0.25">
      <c r="BR13576" s="2381"/>
    </row>
    <row r="13600" spans="70:70" x14ac:dyDescent="0.25">
      <c r="BR13600" s="2394"/>
    </row>
    <row r="13601" spans="70:70" x14ac:dyDescent="0.25">
      <c r="BR13601" s="2381"/>
    </row>
    <row r="13625" spans="70:70" x14ac:dyDescent="0.25">
      <c r="BR13625" s="2394"/>
    </row>
    <row r="13626" spans="70:70" x14ac:dyDescent="0.25">
      <c r="BR13626" s="2381"/>
    </row>
    <row r="13650" spans="70:70" x14ac:dyDescent="0.25">
      <c r="BR13650" s="2394"/>
    </row>
    <row r="13651" spans="70:70" x14ac:dyDescent="0.25">
      <c r="BR13651" s="2381"/>
    </row>
    <row r="13675" spans="70:70" x14ac:dyDescent="0.25">
      <c r="BR13675" s="2394"/>
    </row>
    <row r="13676" spans="70:70" x14ac:dyDescent="0.25">
      <c r="BR13676" s="2381"/>
    </row>
    <row r="13700" spans="70:70" x14ac:dyDescent="0.25">
      <c r="BR13700" s="2394"/>
    </row>
    <row r="13701" spans="70:70" x14ac:dyDescent="0.25">
      <c r="BR13701" s="2381"/>
    </row>
    <row r="13725" spans="70:70" x14ac:dyDescent="0.25">
      <c r="BR13725" s="2394"/>
    </row>
    <row r="13726" spans="70:70" x14ac:dyDescent="0.25">
      <c r="BR13726" s="2381"/>
    </row>
    <row r="13750" spans="70:70" x14ac:dyDescent="0.25">
      <c r="BR13750" s="2394"/>
    </row>
    <row r="13751" spans="70:70" x14ac:dyDescent="0.25">
      <c r="BR13751" s="2381"/>
    </row>
    <row r="13775" spans="70:70" x14ac:dyDescent="0.25">
      <c r="BR13775" s="2394"/>
    </row>
    <row r="13776" spans="70:70" x14ac:dyDescent="0.25">
      <c r="BR13776" s="2381"/>
    </row>
    <row r="13800" spans="70:70" x14ac:dyDescent="0.25">
      <c r="BR13800" s="2394"/>
    </row>
    <row r="13801" spans="70:70" x14ac:dyDescent="0.25">
      <c r="BR13801" s="2381"/>
    </row>
    <row r="13825" spans="70:70" x14ac:dyDescent="0.25">
      <c r="BR13825" s="2394"/>
    </row>
    <row r="13826" spans="70:70" x14ac:dyDescent="0.25">
      <c r="BR13826" s="2381"/>
    </row>
    <row r="13850" spans="70:70" x14ac:dyDescent="0.25">
      <c r="BR13850" s="2394"/>
    </row>
    <row r="13851" spans="70:70" x14ac:dyDescent="0.25">
      <c r="BR13851" s="2381"/>
    </row>
    <row r="13875" spans="70:70" x14ac:dyDescent="0.25">
      <c r="BR13875" s="2394"/>
    </row>
    <row r="13876" spans="70:70" x14ac:dyDescent="0.25">
      <c r="BR13876" s="2381"/>
    </row>
    <row r="13900" spans="70:70" x14ac:dyDescent="0.25">
      <c r="BR13900" s="2394"/>
    </row>
    <row r="13901" spans="70:70" x14ac:dyDescent="0.25">
      <c r="BR13901" s="2381"/>
    </row>
    <row r="13925" spans="70:70" x14ac:dyDescent="0.25">
      <c r="BR13925" s="2394"/>
    </row>
    <row r="13926" spans="70:70" x14ac:dyDescent="0.25">
      <c r="BR13926" s="2381"/>
    </row>
    <row r="13950" spans="70:70" x14ac:dyDescent="0.25">
      <c r="BR13950" s="2394"/>
    </row>
    <row r="13951" spans="70:70" x14ac:dyDescent="0.25">
      <c r="BR13951" s="2381"/>
    </row>
    <row r="13975" spans="70:70" x14ac:dyDescent="0.25">
      <c r="BR13975" s="2394"/>
    </row>
    <row r="13976" spans="70:70" x14ac:dyDescent="0.25">
      <c r="BR13976" s="2381"/>
    </row>
    <row r="14000" spans="70:70" x14ac:dyDescent="0.25">
      <c r="BR14000" s="2394"/>
    </row>
    <row r="14001" spans="70:70" x14ac:dyDescent="0.25">
      <c r="BR14001" s="2381"/>
    </row>
    <row r="14025" spans="70:70" x14ac:dyDescent="0.25">
      <c r="BR14025" s="2394"/>
    </row>
    <row r="14026" spans="70:70" x14ac:dyDescent="0.25">
      <c r="BR14026" s="2381"/>
    </row>
    <row r="14050" spans="70:70" x14ac:dyDescent="0.25">
      <c r="BR14050" s="2394"/>
    </row>
    <row r="14051" spans="70:70" x14ac:dyDescent="0.25">
      <c r="BR14051" s="2381"/>
    </row>
    <row r="14075" spans="70:70" x14ac:dyDescent="0.25">
      <c r="BR14075" s="2394"/>
    </row>
    <row r="14076" spans="70:70" x14ac:dyDescent="0.25">
      <c r="BR14076" s="2381"/>
    </row>
    <row r="14100" spans="70:70" x14ac:dyDescent="0.25">
      <c r="BR14100" s="2394"/>
    </row>
    <row r="14101" spans="70:70" x14ac:dyDescent="0.25">
      <c r="BR14101" s="2381"/>
    </row>
    <row r="14125" spans="70:70" x14ac:dyDescent="0.25">
      <c r="BR14125" s="2394"/>
    </row>
    <row r="14126" spans="70:70" x14ac:dyDescent="0.25">
      <c r="BR14126" s="2381"/>
    </row>
    <row r="14150" spans="70:70" x14ac:dyDescent="0.25">
      <c r="BR14150" s="2394"/>
    </row>
    <row r="14151" spans="70:70" x14ac:dyDescent="0.25">
      <c r="BR14151" s="2381"/>
    </row>
    <row r="14175" spans="70:70" x14ac:dyDescent="0.25">
      <c r="BR14175" s="2394"/>
    </row>
    <row r="14176" spans="70:70" x14ac:dyDescent="0.25">
      <c r="BR14176" s="2381"/>
    </row>
    <row r="14200" spans="70:70" x14ac:dyDescent="0.25">
      <c r="BR14200" s="2394"/>
    </row>
    <row r="14201" spans="70:70" x14ac:dyDescent="0.25">
      <c r="BR14201" s="2381"/>
    </row>
    <row r="14225" spans="70:70" x14ac:dyDescent="0.25">
      <c r="BR14225" s="2394"/>
    </row>
    <row r="14226" spans="70:70" x14ac:dyDescent="0.25">
      <c r="BR14226" s="2381"/>
    </row>
    <row r="14250" spans="70:70" x14ac:dyDescent="0.25">
      <c r="BR14250" s="2394"/>
    </row>
    <row r="14251" spans="70:70" x14ac:dyDescent="0.25">
      <c r="BR14251" s="2381"/>
    </row>
    <row r="14275" spans="70:70" x14ac:dyDescent="0.25">
      <c r="BR14275" s="2394"/>
    </row>
    <row r="14276" spans="70:70" x14ac:dyDescent="0.25">
      <c r="BR14276" s="2381"/>
    </row>
    <row r="14300" spans="70:70" x14ac:dyDescent="0.25">
      <c r="BR14300" s="2394"/>
    </row>
    <row r="14301" spans="70:70" x14ac:dyDescent="0.25">
      <c r="BR14301" s="2381"/>
    </row>
    <row r="14325" spans="70:70" x14ac:dyDescent="0.25">
      <c r="BR14325" s="2394"/>
    </row>
    <row r="14326" spans="70:70" x14ac:dyDescent="0.25">
      <c r="BR14326" s="2381"/>
    </row>
    <row r="14350" spans="70:70" x14ac:dyDescent="0.25">
      <c r="BR14350" s="2394"/>
    </row>
    <row r="14351" spans="70:70" x14ac:dyDescent="0.25">
      <c r="BR14351" s="2381"/>
    </row>
    <row r="14375" spans="70:70" x14ac:dyDescent="0.25">
      <c r="BR14375" s="2394"/>
    </row>
    <row r="14376" spans="70:70" x14ac:dyDescent="0.25">
      <c r="BR14376" s="2381"/>
    </row>
    <row r="14400" spans="70:70" x14ac:dyDescent="0.25">
      <c r="BR14400" s="2394"/>
    </row>
    <row r="14401" spans="70:70" x14ac:dyDescent="0.25">
      <c r="BR14401" s="2381"/>
    </row>
    <row r="14425" spans="70:70" x14ac:dyDescent="0.25">
      <c r="BR14425" s="2394"/>
    </row>
    <row r="14426" spans="70:70" x14ac:dyDescent="0.25">
      <c r="BR14426" s="2381"/>
    </row>
    <row r="14450" spans="70:70" x14ac:dyDescent="0.25">
      <c r="BR14450" s="2394"/>
    </row>
    <row r="14451" spans="70:70" x14ac:dyDescent="0.25">
      <c r="BR14451" s="2381"/>
    </row>
    <row r="14475" spans="70:70" x14ac:dyDescent="0.25">
      <c r="BR14475" s="2394"/>
    </row>
    <row r="14476" spans="70:70" x14ac:dyDescent="0.25">
      <c r="BR14476" s="2381"/>
    </row>
    <row r="14500" spans="70:70" x14ac:dyDescent="0.25">
      <c r="BR14500" s="2394"/>
    </row>
    <row r="14501" spans="70:70" x14ac:dyDescent="0.25">
      <c r="BR14501" s="2381"/>
    </row>
    <row r="14525" spans="70:70" x14ac:dyDescent="0.25">
      <c r="BR14525" s="2394"/>
    </row>
    <row r="14526" spans="70:70" x14ac:dyDescent="0.25">
      <c r="BR14526" s="2381"/>
    </row>
    <row r="14550" spans="70:70" x14ac:dyDescent="0.25">
      <c r="BR14550" s="2394"/>
    </row>
    <row r="14551" spans="70:70" x14ac:dyDescent="0.25">
      <c r="BR14551" s="2381"/>
    </row>
    <row r="14575" spans="70:70" x14ac:dyDescent="0.25">
      <c r="BR14575" s="2394"/>
    </row>
    <row r="14576" spans="70:70" x14ac:dyDescent="0.25">
      <c r="BR14576" s="2381"/>
    </row>
    <row r="14600" spans="70:70" x14ac:dyDescent="0.25">
      <c r="BR14600" s="2394"/>
    </row>
    <row r="14601" spans="70:70" x14ac:dyDescent="0.25">
      <c r="BR14601" s="2381"/>
    </row>
    <row r="14625" spans="70:70" x14ac:dyDescent="0.25">
      <c r="BR14625" s="2394"/>
    </row>
    <row r="14626" spans="70:70" x14ac:dyDescent="0.25">
      <c r="BR14626" s="2381"/>
    </row>
    <row r="14650" spans="70:70" x14ac:dyDescent="0.25">
      <c r="BR14650" s="2394"/>
    </row>
    <row r="14651" spans="70:70" x14ac:dyDescent="0.25">
      <c r="BR14651" s="2381"/>
    </row>
    <row r="14675" spans="70:70" x14ac:dyDescent="0.25">
      <c r="BR14675" s="2394"/>
    </row>
    <row r="14676" spans="70:70" x14ac:dyDescent="0.25">
      <c r="BR14676" s="2381"/>
    </row>
    <row r="14700" spans="70:70" x14ac:dyDescent="0.25">
      <c r="BR14700" s="2394"/>
    </row>
    <row r="14701" spans="70:70" x14ac:dyDescent="0.25">
      <c r="BR14701" s="2381"/>
    </row>
    <row r="14725" spans="70:70" x14ac:dyDescent="0.25">
      <c r="BR14725" s="2394"/>
    </row>
    <row r="14726" spans="70:70" x14ac:dyDescent="0.25">
      <c r="BR14726" s="2381"/>
    </row>
    <row r="14750" spans="70:70" x14ac:dyDescent="0.25">
      <c r="BR14750" s="2394"/>
    </row>
    <row r="14751" spans="70:70" x14ac:dyDescent="0.25">
      <c r="BR14751" s="2381"/>
    </row>
    <row r="14775" spans="70:70" x14ac:dyDescent="0.25">
      <c r="BR14775" s="2394"/>
    </row>
    <row r="14776" spans="70:70" x14ac:dyDescent="0.25">
      <c r="BR14776" s="2381"/>
    </row>
    <row r="14800" spans="70:70" x14ac:dyDescent="0.25">
      <c r="BR14800" s="2394"/>
    </row>
    <row r="14801" spans="70:70" x14ac:dyDescent="0.25">
      <c r="BR14801" s="2381"/>
    </row>
    <row r="14825" spans="70:70" x14ac:dyDescent="0.25">
      <c r="BR14825" s="2394"/>
    </row>
    <row r="14826" spans="70:70" x14ac:dyDescent="0.25">
      <c r="BR14826" s="2381"/>
    </row>
    <row r="14850" spans="70:70" x14ac:dyDescent="0.25">
      <c r="BR14850" s="2394"/>
    </row>
    <row r="14851" spans="70:70" x14ac:dyDescent="0.25">
      <c r="BR14851" s="2381"/>
    </row>
    <row r="14875" spans="70:70" x14ac:dyDescent="0.25">
      <c r="BR14875" s="2394"/>
    </row>
    <row r="14876" spans="70:70" x14ac:dyDescent="0.25">
      <c r="BR14876" s="2381"/>
    </row>
    <row r="14900" spans="70:70" x14ac:dyDescent="0.25">
      <c r="BR14900" s="2394"/>
    </row>
    <row r="14901" spans="70:70" x14ac:dyDescent="0.25">
      <c r="BR14901" s="2381"/>
    </row>
    <row r="14925" spans="70:70" x14ac:dyDescent="0.25">
      <c r="BR14925" s="2394"/>
    </row>
    <row r="14926" spans="70:70" x14ac:dyDescent="0.25">
      <c r="BR14926" s="2381"/>
    </row>
    <row r="14950" spans="70:70" x14ac:dyDescent="0.25">
      <c r="BR14950" s="2394"/>
    </row>
    <row r="14951" spans="70:70" x14ac:dyDescent="0.25">
      <c r="BR14951" s="2381"/>
    </row>
    <row r="14975" spans="70:70" x14ac:dyDescent="0.25">
      <c r="BR14975" s="2394"/>
    </row>
    <row r="14976" spans="70:70" x14ac:dyDescent="0.25">
      <c r="BR14976" s="2381"/>
    </row>
    <row r="15000" spans="70:70" x14ac:dyDescent="0.25">
      <c r="BR15000" s="2394"/>
    </row>
    <row r="15001" spans="70:70" x14ac:dyDescent="0.25">
      <c r="BR15001" s="2381"/>
    </row>
    <row r="15025" spans="70:70" x14ac:dyDescent="0.25">
      <c r="BR15025" s="2394"/>
    </row>
    <row r="15026" spans="70:70" x14ac:dyDescent="0.25">
      <c r="BR15026" s="2381"/>
    </row>
    <row r="15050" spans="70:70" x14ac:dyDescent="0.25">
      <c r="BR15050" s="2394"/>
    </row>
    <row r="15051" spans="70:70" x14ac:dyDescent="0.25">
      <c r="BR15051" s="2381"/>
    </row>
    <row r="15075" spans="70:70" x14ac:dyDescent="0.25">
      <c r="BR15075" s="2394"/>
    </row>
    <row r="15076" spans="70:70" x14ac:dyDescent="0.25">
      <c r="BR15076" s="2381"/>
    </row>
    <row r="15100" spans="70:70" x14ac:dyDescent="0.25">
      <c r="BR15100" s="2394"/>
    </row>
    <row r="15101" spans="70:70" x14ac:dyDescent="0.25">
      <c r="BR15101" s="2381"/>
    </row>
    <row r="15125" spans="70:70" x14ac:dyDescent="0.25">
      <c r="BR15125" s="2394"/>
    </row>
    <row r="15126" spans="70:70" x14ac:dyDescent="0.25">
      <c r="BR15126" s="2381"/>
    </row>
    <row r="15150" spans="70:70" x14ac:dyDescent="0.25">
      <c r="BR15150" s="2394"/>
    </row>
    <row r="15151" spans="70:70" x14ac:dyDescent="0.25">
      <c r="BR15151" s="2381"/>
    </row>
    <row r="15175" spans="70:70" x14ac:dyDescent="0.25">
      <c r="BR15175" s="2394"/>
    </row>
    <row r="15176" spans="70:70" x14ac:dyDescent="0.25">
      <c r="BR15176" s="2381"/>
    </row>
    <row r="15200" spans="70:70" x14ac:dyDescent="0.25">
      <c r="BR15200" s="2394"/>
    </row>
    <row r="15201" spans="70:70" x14ac:dyDescent="0.25">
      <c r="BR15201" s="2381"/>
    </row>
    <row r="15225" spans="70:70" x14ac:dyDescent="0.25">
      <c r="BR15225" s="2394"/>
    </row>
    <row r="15226" spans="70:70" x14ac:dyDescent="0.25">
      <c r="BR15226" s="2381"/>
    </row>
    <row r="15250" spans="70:70" x14ac:dyDescent="0.25">
      <c r="BR15250" s="2394"/>
    </row>
    <row r="15251" spans="70:70" x14ac:dyDescent="0.25">
      <c r="BR15251" s="2381"/>
    </row>
    <row r="15275" spans="70:70" x14ac:dyDescent="0.25">
      <c r="BR15275" s="2394"/>
    </row>
    <row r="15276" spans="70:70" x14ac:dyDescent="0.25">
      <c r="BR15276" s="2381"/>
    </row>
    <row r="15300" spans="70:70" x14ac:dyDescent="0.25">
      <c r="BR15300" s="2394"/>
    </row>
    <row r="15301" spans="70:70" x14ac:dyDescent="0.25">
      <c r="BR15301" s="2381"/>
    </row>
    <row r="15325" spans="70:70" x14ac:dyDescent="0.25">
      <c r="BR15325" s="2394"/>
    </row>
    <row r="15326" spans="70:70" x14ac:dyDescent="0.25">
      <c r="BR15326" s="2381"/>
    </row>
    <row r="15350" spans="70:70" x14ac:dyDescent="0.25">
      <c r="BR15350" s="2394"/>
    </row>
    <row r="15351" spans="70:70" x14ac:dyDescent="0.25">
      <c r="BR15351" s="2381"/>
    </row>
    <row r="15375" spans="70:70" x14ac:dyDescent="0.25">
      <c r="BR15375" s="2394"/>
    </row>
    <row r="15376" spans="70:70" x14ac:dyDescent="0.25">
      <c r="BR15376" s="2381"/>
    </row>
    <row r="15400" spans="70:70" x14ac:dyDescent="0.25">
      <c r="BR15400" s="2394"/>
    </row>
    <row r="15401" spans="70:70" x14ac:dyDescent="0.25">
      <c r="BR15401" s="2381"/>
    </row>
    <row r="15425" spans="70:70" x14ac:dyDescent="0.25">
      <c r="BR15425" s="2394"/>
    </row>
    <row r="15426" spans="70:70" x14ac:dyDescent="0.25">
      <c r="BR15426" s="2381"/>
    </row>
    <row r="15450" spans="70:70" x14ac:dyDescent="0.25">
      <c r="BR15450" s="2394"/>
    </row>
    <row r="15451" spans="70:70" x14ac:dyDescent="0.25">
      <c r="BR15451" s="2381"/>
    </row>
    <row r="15475" spans="70:70" x14ac:dyDescent="0.25">
      <c r="BR15475" s="2394"/>
    </row>
    <row r="15476" spans="70:70" x14ac:dyDescent="0.25">
      <c r="BR15476" s="2381"/>
    </row>
    <row r="15500" spans="70:70" x14ac:dyDescent="0.25">
      <c r="BR15500" s="2394"/>
    </row>
    <row r="15501" spans="70:70" x14ac:dyDescent="0.25">
      <c r="BR15501" s="2381"/>
    </row>
    <row r="15525" spans="70:70" x14ac:dyDescent="0.25">
      <c r="BR15525" s="2394"/>
    </row>
    <row r="15526" spans="70:70" x14ac:dyDescent="0.25">
      <c r="BR15526" s="2381"/>
    </row>
    <row r="15550" spans="70:70" x14ac:dyDescent="0.25">
      <c r="BR15550" s="2394"/>
    </row>
    <row r="15551" spans="70:70" x14ac:dyDescent="0.25">
      <c r="BR15551" s="2381"/>
    </row>
    <row r="15575" spans="70:70" x14ac:dyDescent="0.25">
      <c r="BR15575" s="2394"/>
    </row>
    <row r="15576" spans="70:70" x14ac:dyDescent="0.25">
      <c r="BR15576" s="2381"/>
    </row>
    <row r="15600" spans="70:70" x14ac:dyDescent="0.25">
      <c r="BR15600" s="2394"/>
    </row>
    <row r="15601" spans="70:70" x14ac:dyDescent="0.25">
      <c r="BR15601" s="2381"/>
    </row>
    <row r="15625" spans="70:70" x14ac:dyDescent="0.25">
      <c r="BR15625" s="2394"/>
    </row>
    <row r="15626" spans="70:70" x14ac:dyDescent="0.25">
      <c r="BR15626" s="2381"/>
    </row>
    <row r="15650" spans="70:70" x14ac:dyDescent="0.25">
      <c r="BR15650" s="2394"/>
    </row>
    <row r="15651" spans="70:70" x14ac:dyDescent="0.25">
      <c r="BR15651" s="2381"/>
    </row>
    <row r="15675" spans="70:70" x14ac:dyDescent="0.25">
      <c r="BR15675" s="2394"/>
    </row>
    <row r="15676" spans="70:70" x14ac:dyDescent="0.25">
      <c r="BR15676" s="2381"/>
    </row>
    <row r="15700" spans="70:70" x14ac:dyDescent="0.25">
      <c r="BR15700" s="2394"/>
    </row>
    <row r="15701" spans="70:70" x14ac:dyDescent="0.25">
      <c r="BR15701" s="2381"/>
    </row>
    <row r="15725" spans="70:70" x14ac:dyDescent="0.25">
      <c r="BR15725" s="2394"/>
    </row>
    <row r="15726" spans="70:70" x14ac:dyDescent="0.25">
      <c r="BR15726" s="2381"/>
    </row>
    <row r="15750" spans="70:70" x14ac:dyDescent="0.25">
      <c r="BR15750" s="2394"/>
    </row>
    <row r="15751" spans="70:70" x14ac:dyDescent="0.25">
      <c r="BR15751" s="2381"/>
    </row>
    <row r="15775" spans="70:70" x14ac:dyDescent="0.25">
      <c r="BR15775" s="2394"/>
    </row>
    <row r="15776" spans="70:70" x14ac:dyDescent="0.25">
      <c r="BR15776" s="2381"/>
    </row>
    <row r="15800" spans="70:70" x14ac:dyDescent="0.25">
      <c r="BR15800" s="2394"/>
    </row>
    <row r="15801" spans="70:70" x14ac:dyDescent="0.25">
      <c r="BR15801" s="2381"/>
    </row>
    <row r="15825" spans="70:70" x14ac:dyDescent="0.25">
      <c r="BR15825" s="2394"/>
    </row>
    <row r="15826" spans="70:70" x14ac:dyDescent="0.25">
      <c r="BR15826" s="2381"/>
    </row>
    <row r="15850" spans="70:70" x14ac:dyDescent="0.25">
      <c r="BR15850" s="2394"/>
    </row>
    <row r="15851" spans="70:70" x14ac:dyDescent="0.25">
      <c r="BR15851" s="2381"/>
    </row>
    <row r="15875" spans="70:70" x14ac:dyDescent="0.25">
      <c r="BR15875" s="2394"/>
    </row>
    <row r="15876" spans="70:70" x14ac:dyDescent="0.25">
      <c r="BR15876" s="2381"/>
    </row>
    <row r="15900" spans="70:70" x14ac:dyDescent="0.25">
      <c r="BR15900" s="2394"/>
    </row>
    <row r="15901" spans="70:70" x14ac:dyDescent="0.25">
      <c r="BR15901" s="2381"/>
    </row>
    <row r="15925" spans="70:70" x14ac:dyDescent="0.25">
      <c r="BR15925" s="2394"/>
    </row>
    <row r="15926" spans="70:70" x14ac:dyDescent="0.25">
      <c r="BR15926" s="2381"/>
    </row>
    <row r="15950" spans="70:70" x14ac:dyDescent="0.25">
      <c r="BR15950" s="2394"/>
    </row>
    <row r="15951" spans="70:70" x14ac:dyDescent="0.25">
      <c r="BR15951" s="2381"/>
    </row>
    <row r="15975" spans="70:70" x14ac:dyDescent="0.25">
      <c r="BR15975" s="2394"/>
    </row>
    <row r="15976" spans="70:70" x14ac:dyDescent="0.25">
      <c r="BR15976" s="2381"/>
    </row>
    <row r="16000" spans="70:70" x14ac:dyDescent="0.25">
      <c r="BR16000" s="2394"/>
    </row>
    <row r="16001" spans="70:70" x14ac:dyDescent="0.25">
      <c r="BR16001" s="2381"/>
    </row>
    <row r="16025" spans="70:70" x14ac:dyDescent="0.25">
      <c r="BR16025" s="2394"/>
    </row>
    <row r="16026" spans="70:70" x14ac:dyDescent="0.25">
      <c r="BR16026" s="2381"/>
    </row>
    <row r="16050" spans="70:70" x14ac:dyDescent="0.25">
      <c r="BR16050" s="2394"/>
    </row>
    <row r="16051" spans="70:70" x14ac:dyDescent="0.25">
      <c r="BR16051" s="2381"/>
    </row>
    <row r="16075" spans="70:70" x14ac:dyDescent="0.25">
      <c r="BR16075" s="2394"/>
    </row>
    <row r="16076" spans="70:70" x14ac:dyDescent="0.25">
      <c r="BR16076" s="2381"/>
    </row>
    <row r="16100" spans="70:70" x14ac:dyDescent="0.25">
      <c r="BR16100" s="2394"/>
    </row>
    <row r="16101" spans="70:70" x14ac:dyDescent="0.25">
      <c r="BR16101" s="2381"/>
    </row>
    <row r="16125" spans="70:70" x14ac:dyDescent="0.25">
      <c r="BR16125" s="2394"/>
    </row>
    <row r="16126" spans="70:70" x14ac:dyDescent="0.25">
      <c r="BR16126" s="2381"/>
    </row>
    <row r="16150" spans="70:70" x14ac:dyDescent="0.25">
      <c r="BR16150" s="2394"/>
    </row>
    <row r="16151" spans="70:70" x14ac:dyDescent="0.25">
      <c r="BR16151" s="2381"/>
    </row>
    <row r="16175" spans="70:70" x14ac:dyDescent="0.25">
      <c r="BR16175" s="2394"/>
    </row>
    <row r="16176" spans="70:70" x14ac:dyDescent="0.25">
      <c r="BR16176" s="2381"/>
    </row>
    <row r="16200" spans="70:70" x14ac:dyDescent="0.25">
      <c r="BR16200" s="2394"/>
    </row>
    <row r="16201" spans="70:70" x14ac:dyDescent="0.25">
      <c r="BR16201" s="2381"/>
    </row>
    <row r="16225" spans="70:70" x14ac:dyDescent="0.25">
      <c r="BR16225" s="2394"/>
    </row>
    <row r="16226" spans="70:70" x14ac:dyDescent="0.25">
      <c r="BR16226" s="2381"/>
    </row>
    <row r="16250" spans="70:70" x14ac:dyDescent="0.25">
      <c r="BR16250" s="2394"/>
    </row>
    <row r="16251" spans="70:70" x14ac:dyDescent="0.25">
      <c r="BR16251" s="2381"/>
    </row>
    <row r="16275" spans="70:70" x14ac:dyDescent="0.25">
      <c r="BR16275" s="2394"/>
    </row>
    <row r="16276" spans="70:70" x14ac:dyDescent="0.25">
      <c r="BR16276" s="2381"/>
    </row>
    <row r="16300" spans="70:70" x14ac:dyDescent="0.25">
      <c r="BR16300" s="2394"/>
    </row>
    <row r="16301" spans="70:70" x14ac:dyDescent="0.25">
      <c r="BR16301" s="2381"/>
    </row>
    <row r="16325" spans="70:70" x14ac:dyDescent="0.25">
      <c r="BR16325" s="2394"/>
    </row>
    <row r="16326" spans="70:70" x14ac:dyDescent="0.25">
      <c r="BR16326" s="2381"/>
    </row>
    <row r="16350" spans="70:70" x14ac:dyDescent="0.25">
      <c r="BR16350" s="2394"/>
    </row>
    <row r="16351" spans="70:70" x14ac:dyDescent="0.25">
      <c r="BR16351" s="2381"/>
    </row>
    <row r="16375" spans="70:70" x14ac:dyDescent="0.25">
      <c r="BR16375" s="2394"/>
    </row>
    <row r="16376" spans="70:70" x14ac:dyDescent="0.25">
      <c r="BR16376" s="2381"/>
    </row>
    <row r="16400" spans="70:70" x14ac:dyDescent="0.25">
      <c r="BR16400" s="2394"/>
    </row>
    <row r="16401" spans="70:70" x14ac:dyDescent="0.25">
      <c r="BR16401" s="2381"/>
    </row>
    <row r="16425" spans="70:70" x14ac:dyDescent="0.25">
      <c r="BR16425" s="2394"/>
    </row>
    <row r="16426" spans="70:70" x14ac:dyDescent="0.25">
      <c r="BR16426" s="2381"/>
    </row>
    <row r="16450" spans="70:70" x14ac:dyDescent="0.25">
      <c r="BR16450" s="2394"/>
    </row>
    <row r="16451" spans="70:70" x14ac:dyDescent="0.25">
      <c r="BR16451" s="2381"/>
    </row>
    <row r="16475" spans="70:70" x14ac:dyDescent="0.25">
      <c r="BR16475" s="2394"/>
    </row>
    <row r="16476" spans="70:70" x14ac:dyDescent="0.25">
      <c r="BR16476" s="2381"/>
    </row>
    <row r="16500" spans="70:70" x14ac:dyDescent="0.25">
      <c r="BR16500" s="2394"/>
    </row>
    <row r="16501" spans="70:70" x14ac:dyDescent="0.25">
      <c r="BR16501" s="2381"/>
    </row>
    <row r="16525" spans="70:70" x14ac:dyDescent="0.25">
      <c r="BR16525" s="2394"/>
    </row>
    <row r="16526" spans="70:70" x14ac:dyDescent="0.25">
      <c r="BR16526" s="2381"/>
    </row>
    <row r="16550" spans="70:70" x14ac:dyDescent="0.25">
      <c r="BR16550" s="2394"/>
    </row>
    <row r="16551" spans="70:70" x14ac:dyDescent="0.25">
      <c r="BR16551" s="2381"/>
    </row>
    <row r="16575" spans="70:70" x14ac:dyDescent="0.25">
      <c r="BR16575" s="2394"/>
    </row>
    <row r="16576" spans="70:70" x14ac:dyDescent="0.25">
      <c r="BR16576" s="2381"/>
    </row>
    <row r="16600" spans="70:70" x14ac:dyDescent="0.25">
      <c r="BR16600" s="2394"/>
    </row>
    <row r="16601" spans="70:70" x14ac:dyDescent="0.25">
      <c r="BR16601" s="2381"/>
    </row>
    <row r="16625" spans="70:70" x14ac:dyDescent="0.25">
      <c r="BR16625" s="2394"/>
    </row>
    <row r="16626" spans="70:70" x14ac:dyDescent="0.25">
      <c r="BR16626" s="2381"/>
    </row>
    <row r="16650" spans="70:70" x14ac:dyDescent="0.25">
      <c r="BR16650" s="2394"/>
    </row>
    <row r="16651" spans="70:70" x14ac:dyDescent="0.25">
      <c r="BR16651" s="2381"/>
    </row>
    <row r="16675" spans="70:70" x14ac:dyDescent="0.25">
      <c r="BR16675" s="2394"/>
    </row>
    <row r="16676" spans="70:70" x14ac:dyDescent="0.25">
      <c r="BR16676" s="2381"/>
    </row>
    <row r="16700" spans="70:70" x14ac:dyDescent="0.25">
      <c r="BR16700" s="2394"/>
    </row>
    <row r="16701" spans="70:70" x14ac:dyDescent="0.25">
      <c r="BR16701" s="2381"/>
    </row>
    <row r="16725" spans="70:70" x14ac:dyDescent="0.25">
      <c r="BR16725" s="2394"/>
    </row>
    <row r="16726" spans="70:70" x14ac:dyDescent="0.25">
      <c r="BR16726" s="2381"/>
    </row>
    <row r="16750" spans="70:70" x14ac:dyDescent="0.25">
      <c r="BR16750" s="2394"/>
    </row>
    <row r="16751" spans="70:70" x14ac:dyDescent="0.25">
      <c r="BR16751" s="2381"/>
    </row>
    <row r="16775" spans="70:70" x14ac:dyDescent="0.25">
      <c r="BR16775" s="2394"/>
    </row>
    <row r="16776" spans="70:70" x14ac:dyDescent="0.25">
      <c r="BR16776" s="2381"/>
    </row>
    <row r="16800" spans="70:70" x14ac:dyDescent="0.25">
      <c r="BR16800" s="2394"/>
    </row>
    <row r="16801" spans="70:70" x14ac:dyDescent="0.25">
      <c r="BR16801" s="2381"/>
    </row>
    <row r="16825" spans="70:70" x14ac:dyDescent="0.25">
      <c r="BR16825" s="2394"/>
    </row>
    <row r="16826" spans="70:70" x14ac:dyDescent="0.25">
      <c r="BR16826" s="2381"/>
    </row>
    <row r="16850" spans="70:70" x14ac:dyDescent="0.25">
      <c r="BR16850" s="2394"/>
    </row>
    <row r="16851" spans="70:70" x14ac:dyDescent="0.25">
      <c r="BR16851" s="2381"/>
    </row>
    <row r="16875" spans="70:70" x14ac:dyDescent="0.25">
      <c r="BR16875" s="2394"/>
    </row>
    <row r="16876" spans="70:70" x14ac:dyDescent="0.25">
      <c r="BR16876" s="2381"/>
    </row>
    <row r="16900" spans="70:70" x14ac:dyDescent="0.25">
      <c r="BR16900" s="2394"/>
    </row>
    <row r="16901" spans="70:70" x14ac:dyDescent="0.25">
      <c r="BR16901" s="2381"/>
    </row>
    <row r="16925" spans="70:70" x14ac:dyDescent="0.25">
      <c r="BR16925" s="2394"/>
    </row>
    <row r="16926" spans="70:70" x14ac:dyDescent="0.25">
      <c r="BR16926" s="2381"/>
    </row>
    <row r="16950" spans="70:70" x14ac:dyDescent="0.25">
      <c r="BR16950" s="2394"/>
    </row>
    <row r="16951" spans="70:70" x14ac:dyDescent="0.25">
      <c r="BR16951" s="2381"/>
    </row>
    <row r="16975" spans="70:70" x14ac:dyDescent="0.25">
      <c r="BR16975" s="2394"/>
    </row>
    <row r="16976" spans="70:70" x14ac:dyDescent="0.25">
      <c r="BR16976" s="2381"/>
    </row>
    <row r="17000" spans="70:70" x14ac:dyDescent="0.25">
      <c r="BR17000" s="2394"/>
    </row>
    <row r="17001" spans="70:70" x14ac:dyDescent="0.25">
      <c r="BR17001" s="2381"/>
    </row>
    <row r="17025" spans="70:70" x14ac:dyDescent="0.25">
      <c r="BR17025" s="2394"/>
    </row>
    <row r="17026" spans="70:70" x14ac:dyDescent="0.25">
      <c r="BR17026" s="2381"/>
    </row>
    <row r="17050" spans="70:70" x14ac:dyDescent="0.25">
      <c r="BR17050" s="2394"/>
    </row>
    <row r="17051" spans="70:70" x14ac:dyDescent="0.25">
      <c r="BR17051" s="2381"/>
    </row>
    <row r="17075" spans="70:70" x14ac:dyDescent="0.25">
      <c r="BR17075" s="2394"/>
    </row>
    <row r="17076" spans="70:70" x14ac:dyDescent="0.25">
      <c r="BR17076" s="2381"/>
    </row>
    <row r="17100" spans="70:70" x14ac:dyDescent="0.25">
      <c r="BR17100" s="2394"/>
    </row>
    <row r="17101" spans="70:70" x14ac:dyDescent="0.25">
      <c r="BR17101" s="2381"/>
    </row>
    <row r="17125" spans="70:70" x14ac:dyDescent="0.25">
      <c r="BR17125" s="2394"/>
    </row>
    <row r="17126" spans="70:70" x14ac:dyDescent="0.25">
      <c r="BR17126" s="2381"/>
    </row>
    <row r="17150" spans="70:70" x14ac:dyDescent="0.25">
      <c r="BR17150" s="2394"/>
    </row>
    <row r="17151" spans="70:70" x14ac:dyDescent="0.25">
      <c r="BR17151" s="2381"/>
    </row>
    <row r="17175" spans="70:70" x14ac:dyDescent="0.25">
      <c r="BR17175" s="2394"/>
    </row>
    <row r="17176" spans="70:70" x14ac:dyDescent="0.25">
      <c r="BR17176" s="2381"/>
    </row>
    <row r="17200" spans="70:70" x14ac:dyDescent="0.25">
      <c r="BR17200" s="2394"/>
    </row>
    <row r="17201" spans="70:70" x14ac:dyDescent="0.25">
      <c r="BR17201" s="2381"/>
    </row>
    <row r="17225" spans="70:70" x14ac:dyDescent="0.25">
      <c r="BR17225" s="2394"/>
    </row>
    <row r="17226" spans="70:70" x14ac:dyDescent="0.25">
      <c r="BR17226" s="2381"/>
    </row>
    <row r="17250" spans="70:70" x14ac:dyDescent="0.25">
      <c r="BR17250" s="2394"/>
    </row>
    <row r="17251" spans="70:70" x14ac:dyDescent="0.25">
      <c r="BR17251" s="2381"/>
    </row>
    <row r="17275" spans="70:70" x14ac:dyDescent="0.25">
      <c r="BR17275" s="2394"/>
    </row>
    <row r="17276" spans="70:70" x14ac:dyDescent="0.25">
      <c r="BR17276" s="2381"/>
    </row>
    <row r="17300" spans="70:70" x14ac:dyDescent="0.25">
      <c r="BR17300" s="2394"/>
    </row>
    <row r="17301" spans="70:70" x14ac:dyDescent="0.25">
      <c r="BR17301" s="2381"/>
    </row>
    <row r="17325" spans="70:70" x14ac:dyDescent="0.25">
      <c r="BR17325" s="2394"/>
    </row>
    <row r="17326" spans="70:70" x14ac:dyDescent="0.25">
      <c r="BR17326" s="2381"/>
    </row>
    <row r="17350" spans="70:70" x14ac:dyDescent="0.25">
      <c r="BR17350" s="2394"/>
    </row>
    <row r="17351" spans="70:70" x14ac:dyDescent="0.25">
      <c r="BR17351" s="2381"/>
    </row>
    <row r="17375" spans="70:70" x14ac:dyDescent="0.25">
      <c r="BR17375" s="2394"/>
    </row>
    <row r="17376" spans="70:70" x14ac:dyDescent="0.25">
      <c r="BR17376" s="2381"/>
    </row>
    <row r="17400" spans="70:70" x14ac:dyDescent="0.25">
      <c r="BR17400" s="2394"/>
    </row>
    <row r="17401" spans="70:70" x14ac:dyDescent="0.25">
      <c r="BR17401" s="2381"/>
    </row>
    <row r="17425" spans="70:70" x14ac:dyDescent="0.25">
      <c r="BR17425" s="2394"/>
    </row>
    <row r="17426" spans="70:70" x14ac:dyDescent="0.25">
      <c r="BR17426" s="2381"/>
    </row>
    <row r="17450" spans="70:70" x14ac:dyDescent="0.25">
      <c r="BR17450" s="2394"/>
    </row>
    <row r="17451" spans="70:70" x14ac:dyDescent="0.25">
      <c r="BR17451" s="2381"/>
    </row>
    <row r="17475" spans="70:70" x14ac:dyDescent="0.25">
      <c r="BR17475" s="2394"/>
    </row>
    <row r="17476" spans="70:70" x14ac:dyDescent="0.25">
      <c r="BR17476" s="2381"/>
    </row>
    <row r="17500" spans="70:70" x14ac:dyDescent="0.25">
      <c r="BR17500" s="2394"/>
    </row>
    <row r="17501" spans="70:70" x14ac:dyDescent="0.25">
      <c r="BR17501" s="2381"/>
    </row>
    <row r="17525" spans="70:70" x14ac:dyDescent="0.25">
      <c r="BR17525" s="2394"/>
    </row>
    <row r="17526" spans="70:70" x14ac:dyDescent="0.25">
      <c r="BR17526" s="2381"/>
    </row>
    <row r="17550" spans="70:70" x14ac:dyDescent="0.25">
      <c r="BR17550" s="2394"/>
    </row>
    <row r="17551" spans="70:70" x14ac:dyDescent="0.25">
      <c r="BR17551" s="2381"/>
    </row>
    <row r="17575" spans="70:70" x14ac:dyDescent="0.25">
      <c r="BR17575" s="2394"/>
    </row>
    <row r="17576" spans="70:70" x14ac:dyDescent="0.25">
      <c r="BR17576" s="2381"/>
    </row>
    <row r="17600" spans="70:70" x14ac:dyDescent="0.25">
      <c r="BR17600" s="2394"/>
    </row>
    <row r="17601" spans="70:70" x14ac:dyDescent="0.25">
      <c r="BR17601" s="2381"/>
    </row>
    <row r="17625" spans="70:70" x14ac:dyDescent="0.25">
      <c r="BR17625" s="2394"/>
    </row>
    <row r="17626" spans="70:70" x14ac:dyDescent="0.25">
      <c r="BR17626" s="2381"/>
    </row>
    <row r="17650" spans="70:70" x14ac:dyDescent="0.25">
      <c r="BR17650" s="2394"/>
    </row>
    <row r="17651" spans="70:70" x14ac:dyDescent="0.25">
      <c r="BR17651" s="2381"/>
    </row>
    <row r="17675" spans="70:70" x14ac:dyDescent="0.25">
      <c r="BR17675" s="2394"/>
    </row>
    <row r="17676" spans="70:70" x14ac:dyDescent="0.25">
      <c r="BR17676" s="2381"/>
    </row>
    <row r="17700" spans="70:70" x14ac:dyDescent="0.25">
      <c r="BR17700" s="2394"/>
    </row>
    <row r="17701" spans="70:70" x14ac:dyDescent="0.25">
      <c r="BR17701" s="2381"/>
    </row>
    <row r="17725" spans="70:70" x14ac:dyDescent="0.25">
      <c r="BR17725" s="2394"/>
    </row>
    <row r="17726" spans="70:70" x14ac:dyDescent="0.25">
      <c r="BR17726" s="2381"/>
    </row>
    <row r="17750" spans="70:70" x14ac:dyDescent="0.25">
      <c r="BR17750" s="2394"/>
    </row>
    <row r="17751" spans="70:70" x14ac:dyDescent="0.25">
      <c r="BR17751" s="2381"/>
    </row>
    <row r="17775" spans="70:70" x14ac:dyDescent="0.25">
      <c r="BR17775" s="2394"/>
    </row>
    <row r="17776" spans="70:70" x14ac:dyDescent="0.25">
      <c r="BR17776" s="2381"/>
    </row>
    <row r="17800" spans="70:70" x14ac:dyDescent="0.25">
      <c r="BR17800" s="2394"/>
    </row>
    <row r="17801" spans="70:70" x14ac:dyDescent="0.25">
      <c r="BR17801" s="2381"/>
    </row>
    <row r="17825" spans="70:70" x14ac:dyDescent="0.25">
      <c r="BR17825" s="2394"/>
    </row>
    <row r="17826" spans="70:70" x14ac:dyDescent="0.25">
      <c r="BR17826" s="2381"/>
    </row>
    <row r="17850" spans="70:70" x14ac:dyDescent="0.25">
      <c r="BR17850" s="2394"/>
    </row>
    <row r="17851" spans="70:70" x14ac:dyDescent="0.25">
      <c r="BR17851" s="2381"/>
    </row>
    <row r="17875" spans="70:70" x14ac:dyDescent="0.25">
      <c r="BR17875" s="2394"/>
    </row>
    <row r="17876" spans="70:70" x14ac:dyDescent="0.25">
      <c r="BR17876" s="2381"/>
    </row>
    <row r="17900" spans="70:70" x14ac:dyDescent="0.25">
      <c r="BR17900" s="2394"/>
    </row>
    <row r="17901" spans="70:70" x14ac:dyDescent="0.25">
      <c r="BR17901" s="2381"/>
    </row>
    <row r="17925" spans="70:70" x14ac:dyDescent="0.25">
      <c r="BR17925" s="2394"/>
    </row>
    <row r="17926" spans="70:70" x14ac:dyDescent="0.25">
      <c r="BR17926" s="2381"/>
    </row>
    <row r="17950" spans="70:70" x14ac:dyDescent="0.25">
      <c r="BR17950" s="2394"/>
    </row>
    <row r="17951" spans="70:70" x14ac:dyDescent="0.25">
      <c r="BR17951" s="2381"/>
    </row>
    <row r="17975" spans="70:70" x14ac:dyDescent="0.25">
      <c r="BR17975" s="2394"/>
    </row>
    <row r="17976" spans="70:70" x14ac:dyDescent="0.25">
      <c r="BR17976" s="2381"/>
    </row>
    <row r="18000" spans="70:70" x14ac:dyDescent="0.25">
      <c r="BR18000" s="2394"/>
    </row>
    <row r="18001" spans="70:70" x14ac:dyDescent="0.25">
      <c r="BR18001" s="2381"/>
    </row>
    <row r="18025" spans="70:70" x14ac:dyDescent="0.25">
      <c r="BR18025" s="2394"/>
    </row>
    <row r="18026" spans="70:70" x14ac:dyDescent="0.25">
      <c r="BR18026" s="2381"/>
    </row>
    <row r="18050" spans="70:70" x14ac:dyDescent="0.25">
      <c r="BR18050" s="2394"/>
    </row>
    <row r="18051" spans="70:70" x14ac:dyDescent="0.25">
      <c r="BR18051" s="2381"/>
    </row>
    <row r="18075" spans="70:70" x14ac:dyDescent="0.25">
      <c r="BR18075" s="2394"/>
    </row>
    <row r="18076" spans="70:70" x14ac:dyDescent="0.25">
      <c r="BR18076" s="2381"/>
    </row>
    <row r="18100" spans="70:70" x14ac:dyDescent="0.25">
      <c r="BR18100" s="2394"/>
    </row>
    <row r="18101" spans="70:70" x14ac:dyDescent="0.25">
      <c r="BR18101" s="2381"/>
    </row>
    <row r="18125" spans="70:70" x14ac:dyDescent="0.25">
      <c r="BR18125" s="2394"/>
    </row>
    <row r="18126" spans="70:70" x14ac:dyDescent="0.25">
      <c r="BR18126" s="2381"/>
    </row>
    <row r="18150" spans="70:70" x14ac:dyDescent="0.25">
      <c r="BR18150" s="2394"/>
    </row>
    <row r="18151" spans="70:70" x14ac:dyDescent="0.25">
      <c r="BR18151" s="2381"/>
    </row>
    <row r="18175" spans="70:70" x14ac:dyDescent="0.25">
      <c r="BR18175" s="2394"/>
    </row>
    <row r="18176" spans="70:70" x14ac:dyDescent="0.25">
      <c r="BR18176" s="2381"/>
    </row>
    <row r="18200" spans="70:70" x14ac:dyDescent="0.25">
      <c r="BR18200" s="2394"/>
    </row>
    <row r="18201" spans="70:70" x14ac:dyDescent="0.25">
      <c r="BR18201" s="2381"/>
    </row>
    <row r="18225" spans="70:70" x14ac:dyDescent="0.25">
      <c r="BR18225" s="2394"/>
    </row>
    <row r="18226" spans="70:70" x14ac:dyDescent="0.25">
      <c r="BR18226" s="2381"/>
    </row>
    <row r="18250" spans="70:70" x14ac:dyDescent="0.25">
      <c r="BR18250" s="2394"/>
    </row>
    <row r="18251" spans="70:70" x14ac:dyDescent="0.25">
      <c r="BR18251" s="2381"/>
    </row>
    <row r="18275" spans="70:70" x14ac:dyDescent="0.25">
      <c r="BR18275" s="2394"/>
    </row>
    <row r="18276" spans="70:70" x14ac:dyDescent="0.25">
      <c r="BR18276" s="2381"/>
    </row>
    <row r="18300" spans="70:70" x14ac:dyDescent="0.25">
      <c r="BR18300" s="2394"/>
    </row>
    <row r="18301" spans="70:70" x14ac:dyDescent="0.25">
      <c r="BR18301" s="2381"/>
    </row>
    <row r="18325" spans="70:70" x14ac:dyDescent="0.25">
      <c r="BR18325" s="2394"/>
    </row>
    <row r="18326" spans="70:70" x14ac:dyDescent="0.25">
      <c r="BR18326" s="2381"/>
    </row>
    <row r="18350" spans="70:70" x14ac:dyDescent="0.25">
      <c r="BR18350" s="2394"/>
    </row>
    <row r="18351" spans="70:70" x14ac:dyDescent="0.25">
      <c r="BR18351" s="2381"/>
    </row>
    <row r="18375" spans="70:70" x14ac:dyDescent="0.25">
      <c r="BR18375" s="2394"/>
    </row>
    <row r="18376" spans="70:70" x14ac:dyDescent="0.25">
      <c r="BR18376" s="2381"/>
    </row>
    <row r="18400" spans="70:70" x14ac:dyDescent="0.25">
      <c r="BR18400" s="2394"/>
    </row>
    <row r="18401" spans="70:70" x14ac:dyDescent="0.25">
      <c r="BR18401" s="2381"/>
    </row>
    <row r="18425" spans="70:70" x14ac:dyDescent="0.25">
      <c r="BR18425" s="2394"/>
    </row>
    <row r="18426" spans="70:70" x14ac:dyDescent="0.25">
      <c r="BR18426" s="2381"/>
    </row>
    <row r="18450" spans="70:70" x14ac:dyDescent="0.25">
      <c r="BR18450" s="2394"/>
    </row>
    <row r="18451" spans="70:70" x14ac:dyDescent="0.25">
      <c r="BR18451" s="2381"/>
    </row>
    <row r="18475" spans="70:70" x14ac:dyDescent="0.25">
      <c r="BR18475" s="2394"/>
    </row>
    <row r="18476" spans="70:70" x14ac:dyDescent="0.25">
      <c r="BR18476" s="2381"/>
    </row>
    <row r="18500" spans="70:70" x14ac:dyDescent="0.25">
      <c r="BR18500" s="2394"/>
    </row>
    <row r="18501" spans="70:70" x14ac:dyDescent="0.25">
      <c r="BR18501" s="2381"/>
    </row>
    <row r="18525" spans="70:70" x14ac:dyDescent="0.25">
      <c r="BR18525" s="2394"/>
    </row>
    <row r="18526" spans="70:70" x14ac:dyDescent="0.25">
      <c r="BR18526" s="2381"/>
    </row>
    <row r="18550" spans="70:70" x14ac:dyDescent="0.25">
      <c r="BR18550" s="2394"/>
    </row>
    <row r="18551" spans="70:70" x14ac:dyDescent="0.25">
      <c r="BR18551" s="2381"/>
    </row>
    <row r="18575" spans="70:70" x14ac:dyDescent="0.25">
      <c r="BR18575" s="2394"/>
    </row>
    <row r="18576" spans="70:70" x14ac:dyDescent="0.25">
      <c r="BR18576" s="2381"/>
    </row>
    <row r="18600" spans="70:70" x14ac:dyDescent="0.25">
      <c r="BR18600" s="2394"/>
    </row>
    <row r="18601" spans="70:70" x14ac:dyDescent="0.25">
      <c r="BR18601" s="2381"/>
    </row>
    <row r="18625" spans="70:70" x14ac:dyDescent="0.25">
      <c r="BR18625" s="2394"/>
    </row>
    <row r="18626" spans="70:70" x14ac:dyDescent="0.25">
      <c r="BR18626" s="2381"/>
    </row>
    <row r="18650" spans="70:70" x14ac:dyDescent="0.25">
      <c r="BR18650" s="2394"/>
    </row>
    <row r="18651" spans="70:70" x14ac:dyDescent="0.25">
      <c r="BR18651" s="2381"/>
    </row>
    <row r="18675" spans="70:70" x14ac:dyDescent="0.25">
      <c r="BR18675" s="2394"/>
    </row>
    <row r="18676" spans="70:70" x14ac:dyDescent="0.25">
      <c r="BR18676" s="2381"/>
    </row>
    <row r="18700" spans="70:70" x14ac:dyDescent="0.25">
      <c r="BR18700" s="2394"/>
    </row>
    <row r="18701" spans="70:70" x14ac:dyDescent="0.25">
      <c r="BR18701" s="2381"/>
    </row>
    <row r="18725" spans="70:70" x14ac:dyDescent="0.25">
      <c r="BR18725" s="2394"/>
    </row>
    <row r="18726" spans="70:70" x14ac:dyDescent="0.25">
      <c r="BR18726" s="2381"/>
    </row>
    <row r="18750" spans="70:70" x14ac:dyDescent="0.25">
      <c r="BR18750" s="2394"/>
    </row>
    <row r="18751" spans="70:70" x14ac:dyDescent="0.25">
      <c r="BR18751" s="2381"/>
    </row>
    <row r="18775" spans="70:70" x14ac:dyDescent="0.25">
      <c r="BR18775" s="2394"/>
    </row>
    <row r="18776" spans="70:70" x14ac:dyDescent="0.25">
      <c r="BR18776" s="2381"/>
    </row>
    <row r="18800" spans="70:70" x14ac:dyDescent="0.25">
      <c r="BR18800" s="2394"/>
    </row>
    <row r="18801" spans="70:70" x14ac:dyDescent="0.25">
      <c r="BR18801" s="2381"/>
    </row>
    <row r="18825" spans="70:70" x14ac:dyDescent="0.25">
      <c r="BR18825" s="2394"/>
    </row>
    <row r="18826" spans="70:70" x14ac:dyDescent="0.25">
      <c r="BR18826" s="2381"/>
    </row>
    <row r="18850" spans="70:70" x14ac:dyDescent="0.25">
      <c r="BR18850" s="2394"/>
    </row>
    <row r="18851" spans="70:70" x14ac:dyDescent="0.25">
      <c r="BR18851" s="2381"/>
    </row>
    <row r="18875" spans="70:70" x14ac:dyDescent="0.25">
      <c r="BR18875" s="2394"/>
    </row>
    <row r="18876" spans="70:70" x14ac:dyDescent="0.25">
      <c r="BR18876" s="2381"/>
    </row>
    <row r="18900" spans="70:70" x14ac:dyDescent="0.25">
      <c r="BR18900" s="2394"/>
    </row>
    <row r="18901" spans="70:70" x14ac:dyDescent="0.25">
      <c r="BR18901" s="2381"/>
    </row>
    <row r="18925" spans="70:70" x14ac:dyDescent="0.25">
      <c r="BR18925" s="2394"/>
    </row>
    <row r="18926" spans="70:70" x14ac:dyDescent="0.25">
      <c r="BR18926" s="2381"/>
    </row>
    <row r="18950" spans="70:70" x14ac:dyDescent="0.25">
      <c r="BR18950" s="2394"/>
    </row>
    <row r="18951" spans="70:70" x14ac:dyDescent="0.25">
      <c r="BR18951" s="2381"/>
    </row>
    <row r="18975" spans="70:70" x14ac:dyDescent="0.25">
      <c r="BR18975" s="2394"/>
    </row>
    <row r="18976" spans="70:70" x14ac:dyDescent="0.25">
      <c r="BR18976" s="2381"/>
    </row>
    <row r="19000" spans="70:70" x14ac:dyDescent="0.25">
      <c r="BR19000" s="2394"/>
    </row>
    <row r="19001" spans="70:70" x14ac:dyDescent="0.25">
      <c r="BR19001" s="2381"/>
    </row>
    <row r="19025" spans="70:70" x14ac:dyDescent="0.25">
      <c r="BR19025" s="2394"/>
    </row>
    <row r="19026" spans="70:70" x14ac:dyDescent="0.25">
      <c r="BR19026" s="2381"/>
    </row>
    <row r="19050" spans="70:70" x14ac:dyDescent="0.25">
      <c r="BR19050" s="2394"/>
    </row>
    <row r="19051" spans="70:70" x14ac:dyDescent="0.25">
      <c r="BR19051" s="2381"/>
    </row>
    <row r="19075" spans="70:70" x14ac:dyDescent="0.25">
      <c r="BR19075" s="2394"/>
    </row>
    <row r="19076" spans="70:70" x14ac:dyDescent="0.25">
      <c r="BR19076" s="2381"/>
    </row>
    <row r="19100" spans="70:70" x14ac:dyDescent="0.25">
      <c r="BR19100" s="2394"/>
    </row>
    <row r="19101" spans="70:70" x14ac:dyDescent="0.25">
      <c r="BR19101" s="2381"/>
    </row>
    <row r="19125" spans="70:70" x14ac:dyDescent="0.25">
      <c r="BR19125" s="2394"/>
    </row>
    <row r="19126" spans="70:70" x14ac:dyDescent="0.25">
      <c r="BR19126" s="2381"/>
    </row>
    <row r="19150" spans="70:70" x14ac:dyDescent="0.25">
      <c r="BR19150" s="2394"/>
    </row>
    <row r="19151" spans="70:70" x14ac:dyDescent="0.25">
      <c r="BR19151" s="2381"/>
    </row>
    <row r="19175" spans="70:70" x14ac:dyDescent="0.25">
      <c r="BR19175" s="2394"/>
    </row>
    <row r="19176" spans="70:70" x14ac:dyDescent="0.25">
      <c r="BR19176" s="2381"/>
    </row>
    <row r="19200" spans="70:70" x14ac:dyDescent="0.25">
      <c r="BR19200" s="2394"/>
    </row>
    <row r="19201" spans="70:70" x14ac:dyDescent="0.25">
      <c r="BR19201" s="2381"/>
    </row>
    <row r="19225" spans="70:70" x14ac:dyDescent="0.25">
      <c r="BR19225" s="2394"/>
    </row>
    <row r="19226" spans="70:70" x14ac:dyDescent="0.25">
      <c r="BR19226" s="2381"/>
    </row>
    <row r="19250" spans="70:70" x14ac:dyDescent="0.25">
      <c r="BR19250" s="2394"/>
    </row>
    <row r="19251" spans="70:70" x14ac:dyDescent="0.25">
      <c r="BR19251" s="2381"/>
    </row>
    <row r="19275" spans="70:70" x14ac:dyDescent="0.25">
      <c r="BR19275" s="2394"/>
    </row>
    <row r="19276" spans="70:70" x14ac:dyDescent="0.25">
      <c r="BR19276" s="2381"/>
    </row>
    <row r="19300" spans="70:70" x14ac:dyDescent="0.25">
      <c r="BR19300" s="2394"/>
    </row>
    <row r="19301" spans="70:70" x14ac:dyDescent="0.25">
      <c r="BR19301" s="2381"/>
    </row>
    <row r="19325" spans="70:70" x14ac:dyDescent="0.25">
      <c r="BR19325" s="2394"/>
    </row>
    <row r="19326" spans="70:70" x14ac:dyDescent="0.25">
      <c r="BR19326" s="2381"/>
    </row>
    <row r="19350" spans="70:70" x14ac:dyDescent="0.25">
      <c r="BR19350" s="2394"/>
    </row>
    <row r="19351" spans="70:70" x14ac:dyDescent="0.25">
      <c r="BR19351" s="2381"/>
    </row>
    <row r="19375" spans="70:70" x14ac:dyDescent="0.25">
      <c r="BR19375" s="2394"/>
    </row>
    <row r="19376" spans="70:70" x14ac:dyDescent="0.25">
      <c r="BR19376" s="2381"/>
    </row>
    <row r="19400" spans="70:70" x14ac:dyDescent="0.25">
      <c r="BR19400" s="2394"/>
    </row>
    <row r="19401" spans="70:70" x14ac:dyDescent="0.25">
      <c r="BR19401" s="2381"/>
    </row>
    <row r="19425" spans="70:70" x14ac:dyDescent="0.25">
      <c r="BR19425" s="2394"/>
    </row>
    <row r="19426" spans="70:70" x14ac:dyDescent="0.25">
      <c r="BR19426" s="2381"/>
    </row>
    <row r="19450" spans="70:70" x14ac:dyDescent="0.25">
      <c r="BR19450" s="2394"/>
    </row>
    <row r="19451" spans="70:70" x14ac:dyDescent="0.25">
      <c r="BR19451" s="2381"/>
    </row>
    <row r="19475" spans="70:70" x14ac:dyDescent="0.25">
      <c r="BR19475" s="2394"/>
    </row>
    <row r="19476" spans="70:70" x14ac:dyDescent="0.25">
      <c r="BR19476" s="2381"/>
    </row>
    <row r="19500" spans="70:70" x14ac:dyDescent="0.25">
      <c r="BR19500" s="2394"/>
    </row>
    <row r="19501" spans="70:70" x14ac:dyDescent="0.25">
      <c r="BR19501" s="2381"/>
    </row>
    <row r="19525" spans="70:70" x14ac:dyDescent="0.25">
      <c r="BR19525" s="2394"/>
    </row>
    <row r="19526" spans="70:70" x14ac:dyDescent="0.25">
      <c r="BR19526" s="2381"/>
    </row>
    <row r="19550" spans="70:70" x14ac:dyDescent="0.25">
      <c r="BR19550" s="2394"/>
    </row>
    <row r="19551" spans="70:70" x14ac:dyDescent="0.25">
      <c r="BR19551" s="2381"/>
    </row>
    <row r="19575" spans="70:70" x14ac:dyDescent="0.25">
      <c r="BR19575" s="2394"/>
    </row>
    <row r="19576" spans="70:70" x14ac:dyDescent="0.25">
      <c r="BR19576" s="2381"/>
    </row>
    <row r="19600" spans="70:70" x14ac:dyDescent="0.25">
      <c r="BR19600" s="2394"/>
    </row>
    <row r="19601" spans="70:70" x14ac:dyDescent="0.25">
      <c r="BR19601" s="2381"/>
    </row>
    <row r="19625" spans="70:70" x14ac:dyDescent="0.25">
      <c r="BR19625" s="2394"/>
    </row>
    <row r="19626" spans="70:70" x14ac:dyDescent="0.25">
      <c r="BR19626" s="2381"/>
    </row>
    <row r="19650" spans="70:70" x14ac:dyDescent="0.25">
      <c r="BR19650" s="2394"/>
    </row>
    <row r="19651" spans="70:70" x14ac:dyDescent="0.25">
      <c r="BR19651" s="2381"/>
    </row>
    <row r="19675" spans="70:70" x14ac:dyDescent="0.25">
      <c r="BR19675" s="2394"/>
    </row>
    <row r="19676" spans="70:70" x14ac:dyDescent="0.25">
      <c r="BR19676" s="2381"/>
    </row>
    <row r="19700" spans="70:70" x14ac:dyDescent="0.25">
      <c r="BR19700" s="2394"/>
    </row>
    <row r="19701" spans="70:70" x14ac:dyDescent="0.25">
      <c r="BR19701" s="2381"/>
    </row>
    <row r="19725" spans="70:70" x14ac:dyDescent="0.25">
      <c r="BR19725" s="2394"/>
    </row>
    <row r="19726" spans="70:70" x14ac:dyDescent="0.25">
      <c r="BR19726" s="2381"/>
    </row>
    <row r="19750" spans="70:70" x14ac:dyDescent="0.25">
      <c r="BR19750" s="2394"/>
    </row>
    <row r="19751" spans="70:70" x14ac:dyDescent="0.25">
      <c r="BR19751" s="2381"/>
    </row>
    <row r="19775" spans="70:70" x14ac:dyDescent="0.25">
      <c r="BR19775" s="2394"/>
    </row>
    <row r="19776" spans="70:70" x14ac:dyDescent="0.25">
      <c r="BR19776" s="2381"/>
    </row>
    <row r="19800" spans="70:70" x14ac:dyDescent="0.25">
      <c r="BR19800" s="2394"/>
    </row>
    <row r="19801" spans="70:70" x14ac:dyDescent="0.25">
      <c r="BR19801" s="2381"/>
    </row>
    <row r="19825" spans="70:70" x14ac:dyDescent="0.25">
      <c r="BR19825" s="2394"/>
    </row>
    <row r="19826" spans="70:70" x14ac:dyDescent="0.25">
      <c r="BR19826" s="2381"/>
    </row>
    <row r="19850" spans="70:70" x14ac:dyDescent="0.25">
      <c r="BR19850" s="2394"/>
    </row>
    <row r="19851" spans="70:70" x14ac:dyDescent="0.25">
      <c r="BR19851" s="2381"/>
    </row>
    <row r="19875" spans="70:70" x14ac:dyDescent="0.25">
      <c r="BR19875" s="2394"/>
    </row>
    <row r="19876" spans="70:70" x14ac:dyDescent="0.25">
      <c r="BR19876" s="2381"/>
    </row>
    <row r="19900" spans="70:70" x14ac:dyDescent="0.25">
      <c r="BR19900" s="2394"/>
    </row>
    <row r="19901" spans="70:70" x14ac:dyDescent="0.25">
      <c r="BR19901" s="2381"/>
    </row>
    <row r="19925" spans="70:70" x14ac:dyDescent="0.25">
      <c r="BR19925" s="2394"/>
    </row>
    <row r="19926" spans="70:70" x14ac:dyDescent="0.25">
      <c r="BR19926" s="2381"/>
    </row>
    <row r="19950" spans="70:70" x14ac:dyDescent="0.25">
      <c r="BR19950" s="2394"/>
    </row>
    <row r="19951" spans="70:70" x14ac:dyDescent="0.25">
      <c r="BR19951" s="2381"/>
    </row>
    <row r="19975" spans="70:70" x14ac:dyDescent="0.25">
      <c r="BR19975" s="2394"/>
    </row>
    <row r="19976" spans="70:70" x14ac:dyDescent="0.25">
      <c r="BR19976" s="2381"/>
    </row>
    <row r="20000" spans="70:70" x14ac:dyDescent="0.25">
      <c r="BR20000" s="2394"/>
    </row>
    <row r="20001" spans="70:70" x14ac:dyDescent="0.25">
      <c r="BR20001" s="2381"/>
    </row>
    <row r="20025" spans="70:70" x14ac:dyDescent="0.25">
      <c r="BR20025" s="2394"/>
    </row>
    <row r="20026" spans="70:70" x14ac:dyDescent="0.25">
      <c r="BR20026" s="2381"/>
    </row>
    <row r="20050" spans="70:70" x14ac:dyDescent="0.25">
      <c r="BR20050" s="2394"/>
    </row>
    <row r="20051" spans="70:70" x14ac:dyDescent="0.25">
      <c r="BR20051" s="2381"/>
    </row>
    <row r="20075" spans="70:70" x14ac:dyDescent="0.25">
      <c r="BR20075" s="2394"/>
    </row>
    <row r="20076" spans="70:70" x14ac:dyDescent="0.25">
      <c r="BR20076" s="2381"/>
    </row>
    <row r="20100" spans="70:70" x14ac:dyDescent="0.25">
      <c r="BR20100" s="2394"/>
    </row>
    <row r="20101" spans="70:70" x14ac:dyDescent="0.25">
      <c r="BR20101" s="2381"/>
    </row>
    <row r="20125" spans="70:70" x14ac:dyDescent="0.25">
      <c r="BR20125" s="2394"/>
    </row>
    <row r="20126" spans="70:70" x14ac:dyDescent="0.25">
      <c r="BR20126" s="2381"/>
    </row>
    <row r="20150" spans="70:70" x14ac:dyDescent="0.25">
      <c r="BR20150" s="2394"/>
    </row>
    <row r="20151" spans="70:70" x14ac:dyDescent="0.25">
      <c r="BR20151" s="2381"/>
    </row>
    <row r="20175" spans="70:70" x14ac:dyDescent="0.25">
      <c r="BR20175" s="2394"/>
    </row>
    <row r="20176" spans="70:70" x14ac:dyDescent="0.25">
      <c r="BR20176" s="2381"/>
    </row>
    <row r="20200" spans="70:70" x14ac:dyDescent="0.25">
      <c r="BR20200" s="2394"/>
    </row>
    <row r="20201" spans="70:70" x14ac:dyDescent="0.25">
      <c r="BR20201" s="2381"/>
    </row>
    <row r="20225" spans="70:70" x14ac:dyDescent="0.25">
      <c r="BR20225" s="2394"/>
    </row>
    <row r="20226" spans="70:70" x14ac:dyDescent="0.25">
      <c r="BR20226" s="2381"/>
    </row>
    <row r="20250" spans="70:70" x14ac:dyDescent="0.25">
      <c r="BR20250" s="2394"/>
    </row>
    <row r="20251" spans="70:70" x14ac:dyDescent="0.25">
      <c r="BR20251" s="2381"/>
    </row>
    <row r="20275" spans="70:70" x14ac:dyDescent="0.25">
      <c r="BR20275" s="2394"/>
    </row>
    <row r="20276" spans="70:70" x14ac:dyDescent="0.25">
      <c r="BR20276" s="2381"/>
    </row>
    <row r="20300" spans="70:70" x14ac:dyDescent="0.25">
      <c r="BR20300" s="2394"/>
    </row>
    <row r="20301" spans="70:70" x14ac:dyDescent="0.25">
      <c r="BR20301" s="2381"/>
    </row>
    <row r="20325" spans="70:70" x14ac:dyDescent="0.25">
      <c r="BR20325" s="2394"/>
    </row>
    <row r="20326" spans="70:70" x14ac:dyDescent="0.25">
      <c r="BR20326" s="2381"/>
    </row>
    <row r="20350" spans="70:70" x14ac:dyDescent="0.25">
      <c r="BR20350" s="2394"/>
    </row>
    <row r="20351" spans="70:70" x14ac:dyDescent="0.25">
      <c r="BR20351" s="2381"/>
    </row>
    <row r="20375" spans="70:70" x14ac:dyDescent="0.25">
      <c r="BR20375" s="2394"/>
    </row>
    <row r="20376" spans="70:70" x14ac:dyDescent="0.25">
      <c r="BR20376" s="2381"/>
    </row>
    <row r="20400" spans="70:70" x14ac:dyDescent="0.25">
      <c r="BR20400" s="2394"/>
    </row>
    <row r="20401" spans="70:70" x14ac:dyDescent="0.25">
      <c r="BR20401" s="2381"/>
    </row>
    <row r="20425" spans="70:70" x14ac:dyDescent="0.25">
      <c r="BR20425" s="2394"/>
    </row>
    <row r="20426" spans="70:70" x14ac:dyDescent="0.25">
      <c r="BR20426" s="2381"/>
    </row>
    <row r="20450" spans="70:70" x14ac:dyDescent="0.25">
      <c r="BR20450" s="2394"/>
    </row>
    <row r="20451" spans="70:70" x14ac:dyDescent="0.25">
      <c r="BR20451" s="2381"/>
    </row>
    <row r="20475" spans="70:70" x14ac:dyDescent="0.25">
      <c r="BR20475" s="2394"/>
    </row>
    <row r="20476" spans="70:70" x14ac:dyDescent="0.25">
      <c r="BR20476" s="2381"/>
    </row>
    <row r="20500" spans="70:70" x14ac:dyDescent="0.25">
      <c r="BR20500" s="2394"/>
    </row>
    <row r="20501" spans="70:70" x14ac:dyDescent="0.25">
      <c r="BR20501" s="2381"/>
    </row>
    <row r="20525" spans="70:70" x14ac:dyDescent="0.25">
      <c r="BR20525" s="2394"/>
    </row>
    <row r="20526" spans="70:70" x14ac:dyDescent="0.25">
      <c r="BR20526" s="2381"/>
    </row>
    <row r="20550" spans="70:70" x14ac:dyDescent="0.25">
      <c r="BR20550" s="2394"/>
    </row>
    <row r="20551" spans="70:70" x14ac:dyDescent="0.25">
      <c r="BR20551" s="2381"/>
    </row>
    <row r="20575" spans="70:70" x14ac:dyDescent="0.25">
      <c r="BR20575" s="2394"/>
    </row>
    <row r="20576" spans="70:70" x14ac:dyDescent="0.25">
      <c r="BR20576" s="2381"/>
    </row>
    <row r="20600" spans="70:70" x14ac:dyDescent="0.25">
      <c r="BR20600" s="2394"/>
    </row>
    <row r="20601" spans="70:70" x14ac:dyDescent="0.25">
      <c r="BR20601" s="2381"/>
    </row>
    <row r="20625" spans="70:70" x14ac:dyDescent="0.25">
      <c r="BR20625" s="2394"/>
    </row>
    <row r="20626" spans="70:70" x14ac:dyDescent="0.25">
      <c r="BR20626" s="2381"/>
    </row>
    <row r="20650" spans="70:70" x14ac:dyDescent="0.25">
      <c r="BR20650" s="2394"/>
    </row>
    <row r="20651" spans="70:70" x14ac:dyDescent="0.25">
      <c r="BR20651" s="2381"/>
    </row>
    <row r="20675" spans="70:70" x14ac:dyDescent="0.25">
      <c r="BR20675" s="2394"/>
    </row>
    <row r="20676" spans="70:70" x14ac:dyDescent="0.25">
      <c r="BR20676" s="2381"/>
    </row>
    <row r="20700" spans="70:70" x14ac:dyDescent="0.25">
      <c r="BR20700" s="2394"/>
    </row>
    <row r="20701" spans="70:70" x14ac:dyDescent="0.25">
      <c r="BR20701" s="2381"/>
    </row>
    <row r="20725" spans="70:70" x14ac:dyDescent="0.25">
      <c r="BR20725" s="2394"/>
    </row>
    <row r="20726" spans="70:70" x14ac:dyDescent="0.25">
      <c r="BR20726" s="2381"/>
    </row>
    <row r="20750" spans="70:70" x14ac:dyDescent="0.25">
      <c r="BR20750" s="2394"/>
    </row>
    <row r="20751" spans="70:70" x14ac:dyDescent="0.25">
      <c r="BR20751" s="2381"/>
    </row>
    <row r="20775" spans="70:70" x14ac:dyDescent="0.25">
      <c r="BR20775" s="2394"/>
    </row>
    <row r="20776" spans="70:70" x14ac:dyDescent="0.25">
      <c r="BR20776" s="2381"/>
    </row>
    <row r="20800" spans="70:70" x14ac:dyDescent="0.25">
      <c r="BR20800" s="2394"/>
    </row>
    <row r="20801" spans="70:70" x14ac:dyDescent="0.25">
      <c r="BR20801" s="2381"/>
    </row>
    <row r="20825" spans="70:70" x14ac:dyDescent="0.25">
      <c r="BR20825" s="2394"/>
    </row>
    <row r="20826" spans="70:70" x14ac:dyDescent="0.25">
      <c r="BR20826" s="2381"/>
    </row>
    <row r="20850" spans="70:70" x14ac:dyDescent="0.25">
      <c r="BR20850" s="2394"/>
    </row>
    <row r="20851" spans="70:70" x14ac:dyDescent="0.25">
      <c r="BR20851" s="2381"/>
    </row>
    <row r="20875" spans="70:70" x14ac:dyDescent="0.25">
      <c r="BR20875" s="2394"/>
    </row>
    <row r="20876" spans="70:70" x14ac:dyDescent="0.25">
      <c r="BR20876" s="2381"/>
    </row>
    <row r="20900" spans="70:70" x14ac:dyDescent="0.25">
      <c r="BR20900" s="2394"/>
    </row>
    <row r="20901" spans="70:70" x14ac:dyDescent="0.25">
      <c r="BR20901" s="2381"/>
    </row>
    <row r="20925" spans="70:70" x14ac:dyDescent="0.25">
      <c r="BR20925" s="2394"/>
    </row>
    <row r="20926" spans="70:70" x14ac:dyDescent="0.25">
      <c r="BR20926" s="2381"/>
    </row>
    <row r="20950" spans="70:70" x14ac:dyDescent="0.25">
      <c r="BR20950" s="2394"/>
    </row>
    <row r="20951" spans="70:70" x14ac:dyDescent="0.25">
      <c r="BR20951" s="2381"/>
    </row>
    <row r="20975" spans="70:70" x14ac:dyDescent="0.25">
      <c r="BR20975" s="2394"/>
    </row>
    <row r="20976" spans="70:70" x14ac:dyDescent="0.25">
      <c r="BR20976" s="2381"/>
    </row>
    <row r="21000" spans="70:70" x14ac:dyDescent="0.25">
      <c r="BR21000" s="2394"/>
    </row>
    <row r="21001" spans="70:70" x14ac:dyDescent="0.25">
      <c r="BR21001" s="2381"/>
    </row>
    <row r="21025" spans="70:70" x14ac:dyDescent="0.25">
      <c r="BR21025" s="2394"/>
    </row>
    <row r="21026" spans="70:70" x14ac:dyDescent="0.25">
      <c r="BR21026" s="2381"/>
    </row>
    <row r="21050" spans="70:70" x14ac:dyDescent="0.25">
      <c r="BR21050" s="2394"/>
    </row>
    <row r="21051" spans="70:70" x14ac:dyDescent="0.25">
      <c r="BR21051" s="2381"/>
    </row>
    <row r="21075" spans="70:70" x14ac:dyDescent="0.25">
      <c r="BR21075" s="2394"/>
    </row>
    <row r="21076" spans="70:70" x14ac:dyDescent="0.25">
      <c r="BR21076" s="2381"/>
    </row>
    <row r="21100" spans="70:70" x14ac:dyDescent="0.25">
      <c r="BR21100" s="2394"/>
    </row>
    <row r="21101" spans="70:70" x14ac:dyDescent="0.25">
      <c r="BR21101" s="2381"/>
    </row>
    <row r="21125" spans="70:70" x14ac:dyDescent="0.25">
      <c r="BR21125" s="2394"/>
    </row>
    <row r="21126" spans="70:70" x14ac:dyDescent="0.25">
      <c r="BR21126" s="2381"/>
    </row>
    <row r="21150" spans="70:70" x14ac:dyDescent="0.25">
      <c r="BR21150" s="2394"/>
    </row>
    <row r="21151" spans="70:70" x14ac:dyDescent="0.25">
      <c r="BR21151" s="2381"/>
    </row>
    <row r="21175" spans="70:70" x14ac:dyDescent="0.25">
      <c r="BR21175" s="2394"/>
    </row>
    <row r="21176" spans="70:70" x14ac:dyDescent="0.25">
      <c r="BR21176" s="2381"/>
    </row>
    <row r="21200" spans="70:70" x14ac:dyDescent="0.25">
      <c r="BR21200" s="2394"/>
    </row>
    <row r="21201" spans="70:70" x14ac:dyDescent="0.25">
      <c r="BR21201" s="2381"/>
    </row>
    <row r="21225" spans="70:70" x14ac:dyDescent="0.25">
      <c r="BR21225" s="2394"/>
    </row>
    <row r="21226" spans="70:70" x14ac:dyDescent="0.25">
      <c r="BR21226" s="2381"/>
    </row>
    <row r="21250" spans="70:70" x14ac:dyDescent="0.25">
      <c r="BR21250" s="2394"/>
    </row>
    <row r="21251" spans="70:70" x14ac:dyDescent="0.25">
      <c r="BR21251" s="2381"/>
    </row>
    <row r="21275" spans="70:70" x14ac:dyDescent="0.25">
      <c r="BR21275" s="2394"/>
    </row>
    <row r="21276" spans="70:70" x14ac:dyDescent="0.25">
      <c r="BR21276" s="2381"/>
    </row>
    <row r="21300" spans="70:70" x14ac:dyDescent="0.25">
      <c r="BR21300" s="2394"/>
    </row>
    <row r="21301" spans="70:70" x14ac:dyDescent="0.25">
      <c r="BR21301" s="2381"/>
    </row>
    <row r="21325" spans="70:70" x14ac:dyDescent="0.25">
      <c r="BR21325" s="2394"/>
    </row>
    <row r="21326" spans="70:70" x14ac:dyDescent="0.25">
      <c r="BR21326" s="2381"/>
    </row>
    <row r="21350" spans="70:70" x14ac:dyDescent="0.25">
      <c r="BR21350" s="2394"/>
    </row>
    <row r="21351" spans="70:70" x14ac:dyDescent="0.25">
      <c r="BR21351" s="2381"/>
    </row>
    <row r="21375" spans="70:70" x14ac:dyDescent="0.25">
      <c r="BR21375" s="2394"/>
    </row>
    <row r="21376" spans="70:70" x14ac:dyDescent="0.25">
      <c r="BR21376" s="2381"/>
    </row>
    <row r="21400" spans="70:70" x14ac:dyDescent="0.25">
      <c r="BR21400" s="2394"/>
    </row>
    <row r="21401" spans="70:70" x14ac:dyDescent="0.25">
      <c r="BR21401" s="2381"/>
    </row>
    <row r="21425" spans="70:70" x14ac:dyDescent="0.25">
      <c r="BR21425" s="2394"/>
    </row>
    <row r="21426" spans="70:70" x14ac:dyDescent="0.25">
      <c r="BR21426" s="2381"/>
    </row>
    <row r="21450" spans="70:70" x14ac:dyDescent="0.25">
      <c r="BR21450" s="2394"/>
    </row>
    <row r="21451" spans="70:70" x14ac:dyDescent="0.25">
      <c r="BR21451" s="2381"/>
    </row>
    <row r="21475" spans="70:70" x14ac:dyDescent="0.25">
      <c r="BR21475" s="2394"/>
    </row>
    <row r="21476" spans="70:70" x14ac:dyDescent="0.25">
      <c r="BR21476" s="2381"/>
    </row>
    <row r="21500" spans="70:70" x14ac:dyDescent="0.25">
      <c r="BR21500" s="2394"/>
    </row>
    <row r="21501" spans="70:70" x14ac:dyDescent="0.25">
      <c r="BR21501" s="2381"/>
    </row>
    <row r="21525" spans="70:70" x14ac:dyDescent="0.25">
      <c r="BR21525" s="2394"/>
    </row>
    <row r="21526" spans="70:70" x14ac:dyDescent="0.25">
      <c r="BR21526" s="2381"/>
    </row>
    <row r="21550" spans="70:70" x14ac:dyDescent="0.25">
      <c r="BR21550" s="2394"/>
    </row>
    <row r="21551" spans="70:70" x14ac:dyDescent="0.25">
      <c r="BR21551" s="2381"/>
    </row>
    <row r="21575" spans="70:70" x14ac:dyDescent="0.25">
      <c r="BR21575" s="2394"/>
    </row>
    <row r="21576" spans="70:70" x14ac:dyDescent="0.25">
      <c r="BR21576" s="2381"/>
    </row>
    <row r="21600" spans="70:70" x14ac:dyDescent="0.25">
      <c r="BR21600" s="2394"/>
    </row>
    <row r="21601" spans="70:70" x14ac:dyDescent="0.25">
      <c r="BR21601" s="2381"/>
    </row>
    <row r="21625" spans="70:70" x14ac:dyDescent="0.25">
      <c r="BR21625" s="2394"/>
    </row>
    <row r="21626" spans="70:70" x14ac:dyDescent="0.25">
      <c r="BR21626" s="2381"/>
    </row>
    <row r="21650" spans="70:70" x14ac:dyDescent="0.25">
      <c r="BR21650" s="2394"/>
    </row>
    <row r="21651" spans="70:70" x14ac:dyDescent="0.25">
      <c r="BR21651" s="2381"/>
    </row>
    <row r="21675" spans="70:70" x14ac:dyDescent="0.25">
      <c r="BR21675" s="2394"/>
    </row>
    <row r="21676" spans="70:70" x14ac:dyDescent="0.25">
      <c r="BR21676" s="2381"/>
    </row>
    <row r="21700" spans="70:70" x14ac:dyDescent="0.25">
      <c r="BR21700" s="2394"/>
    </row>
    <row r="21701" spans="70:70" x14ac:dyDescent="0.25">
      <c r="BR21701" s="2381"/>
    </row>
    <row r="21725" spans="70:70" x14ac:dyDescent="0.25">
      <c r="BR21725" s="2394"/>
    </row>
    <row r="21726" spans="70:70" x14ac:dyDescent="0.25">
      <c r="BR21726" s="2381"/>
    </row>
    <row r="21750" spans="70:70" x14ac:dyDescent="0.25">
      <c r="BR21750" s="2394"/>
    </row>
    <row r="21751" spans="70:70" x14ac:dyDescent="0.25">
      <c r="BR21751" s="2381"/>
    </row>
    <row r="21775" spans="70:70" x14ac:dyDescent="0.25">
      <c r="BR21775" s="2394"/>
    </row>
    <row r="21776" spans="70:70" x14ac:dyDescent="0.25">
      <c r="BR21776" s="2381"/>
    </row>
    <row r="21800" spans="70:70" x14ac:dyDescent="0.25">
      <c r="BR21800" s="2394"/>
    </row>
    <row r="21801" spans="70:70" x14ac:dyDescent="0.25">
      <c r="BR21801" s="2381"/>
    </row>
    <row r="21825" spans="70:70" x14ac:dyDescent="0.25">
      <c r="BR21825" s="2394"/>
    </row>
    <row r="21826" spans="70:70" x14ac:dyDescent="0.25">
      <c r="BR21826" s="2381"/>
    </row>
    <row r="21850" spans="70:70" x14ac:dyDescent="0.25">
      <c r="BR21850" s="2394"/>
    </row>
    <row r="21851" spans="70:70" x14ac:dyDescent="0.25">
      <c r="BR21851" s="2381"/>
    </row>
    <row r="21875" spans="70:70" x14ac:dyDescent="0.25">
      <c r="BR21875" s="2394"/>
    </row>
    <row r="21876" spans="70:70" x14ac:dyDescent="0.25">
      <c r="BR21876" s="2381"/>
    </row>
    <row r="21900" spans="70:70" x14ac:dyDescent="0.25">
      <c r="BR21900" s="2394"/>
    </row>
    <row r="21901" spans="70:70" x14ac:dyDescent="0.25">
      <c r="BR21901" s="2381"/>
    </row>
    <row r="21925" spans="70:70" x14ac:dyDescent="0.25">
      <c r="BR21925" s="2394"/>
    </row>
    <row r="21926" spans="70:70" x14ac:dyDescent="0.25">
      <c r="BR21926" s="2381"/>
    </row>
    <row r="21950" spans="70:70" x14ac:dyDescent="0.25">
      <c r="BR21950" s="2394"/>
    </row>
    <row r="21951" spans="70:70" x14ac:dyDescent="0.25">
      <c r="BR21951" s="2381"/>
    </row>
    <row r="21975" spans="70:70" x14ac:dyDescent="0.25">
      <c r="BR21975" s="2394"/>
    </row>
    <row r="21976" spans="70:70" x14ac:dyDescent="0.25">
      <c r="BR21976" s="2381"/>
    </row>
    <row r="22000" spans="70:70" x14ac:dyDescent="0.25">
      <c r="BR22000" s="2394"/>
    </row>
    <row r="22001" spans="70:70" x14ac:dyDescent="0.25">
      <c r="BR22001" s="2381"/>
    </row>
    <row r="22025" spans="70:70" x14ac:dyDescent="0.25">
      <c r="BR22025" s="2394"/>
    </row>
    <row r="22026" spans="70:70" x14ac:dyDescent="0.25">
      <c r="BR22026" s="2381"/>
    </row>
    <row r="22050" spans="70:70" x14ac:dyDescent="0.25">
      <c r="BR22050" s="2394"/>
    </row>
    <row r="22051" spans="70:70" x14ac:dyDescent="0.25">
      <c r="BR22051" s="2381"/>
    </row>
    <row r="22075" spans="70:70" x14ac:dyDescent="0.25">
      <c r="BR22075" s="2394"/>
    </row>
    <row r="22076" spans="70:70" x14ac:dyDescent="0.25">
      <c r="BR22076" s="2381"/>
    </row>
    <row r="22100" spans="70:70" x14ac:dyDescent="0.25">
      <c r="BR22100" s="2394"/>
    </row>
    <row r="22101" spans="70:70" x14ac:dyDescent="0.25">
      <c r="BR22101" s="2381"/>
    </row>
    <row r="22125" spans="70:70" x14ac:dyDescent="0.25">
      <c r="BR22125" s="2394"/>
    </row>
    <row r="22126" spans="70:70" x14ac:dyDescent="0.25">
      <c r="BR22126" s="2381"/>
    </row>
    <row r="22150" spans="70:70" x14ac:dyDescent="0.25">
      <c r="BR22150" s="2394"/>
    </row>
    <row r="22151" spans="70:70" x14ac:dyDescent="0.25">
      <c r="BR22151" s="2381"/>
    </row>
    <row r="22175" spans="70:70" x14ac:dyDescent="0.25">
      <c r="BR22175" s="2394"/>
    </row>
    <row r="22176" spans="70:70" x14ac:dyDescent="0.25">
      <c r="BR22176" s="2381"/>
    </row>
    <row r="22200" spans="70:70" x14ac:dyDescent="0.25">
      <c r="BR22200" s="2394"/>
    </row>
    <row r="22201" spans="70:70" x14ac:dyDescent="0.25">
      <c r="BR22201" s="2381"/>
    </row>
    <row r="22225" spans="70:70" x14ac:dyDescent="0.25">
      <c r="BR22225" s="2394"/>
    </row>
    <row r="22226" spans="70:70" x14ac:dyDescent="0.25">
      <c r="BR22226" s="2381"/>
    </row>
    <row r="22250" spans="70:70" x14ac:dyDescent="0.25">
      <c r="BR22250" s="2394"/>
    </row>
    <row r="22251" spans="70:70" x14ac:dyDescent="0.25">
      <c r="BR22251" s="2381"/>
    </row>
    <row r="22275" spans="70:70" x14ac:dyDescent="0.25">
      <c r="BR22275" s="2394"/>
    </row>
    <row r="22276" spans="70:70" x14ac:dyDescent="0.25">
      <c r="BR22276" s="2381"/>
    </row>
    <row r="22300" spans="70:70" x14ac:dyDescent="0.25">
      <c r="BR22300" s="2394"/>
    </row>
    <row r="22301" spans="70:70" x14ac:dyDescent="0.25">
      <c r="BR22301" s="2381"/>
    </row>
    <row r="22325" spans="70:70" x14ac:dyDescent="0.25">
      <c r="BR22325" s="2394"/>
    </row>
    <row r="22326" spans="70:70" x14ac:dyDescent="0.25">
      <c r="BR22326" s="2381"/>
    </row>
    <row r="22350" spans="70:70" x14ac:dyDescent="0.25">
      <c r="BR22350" s="2394"/>
    </row>
    <row r="22351" spans="70:70" x14ac:dyDescent="0.25">
      <c r="BR22351" s="2381"/>
    </row>
    <row r="22375" spans="70:70" x14ac:dyDescent="0.25">
      <c r="BR22375" s="2394"/>
    </row>
    <row r="22376" spans="70:70" x14ac:dyDescent="0.25">
      <c r="BR22376" s="2381"/>
    </row>
    <row r="22400" spans="70:70" x14ac:dyDescent="0.25">
      <c r="BR22400" s="2394"/>
    </row>
    <row r="22401" spans="70:70" x14ac:dyDescent="0.25">
      <c r="BR22401" s="2381"/>
    </row>
    <row r="22425" spans="70:70" x14ac:dyDescent="0.25">
      <c r="BR22425" s="2394"/>
    </row>
    <row r="22426" spans="70:70" x14ac:dyDescent="0.25">
      <c r="BR22426" s="2381"/>
    </row>
    <row r="22450" spans="70:70" x14ac:dyDescent="0.25">
      <c r="BR22450" s="2394"/>
    </row>
    <row r="22451" spans="70:70" x14ac:dyDescent="0.25">
      <c r="BR22451" s="2381"/>
    </row>
    <row r="22475" spans="70:70" x14ac:dyDescent="0.25">
      <c r="BR22475" s="2394"/>
    </row>
    <row r="22476" spans="70:70" x14ac:dyDescent="0.25">
      <c r="BR22476" s="2381"/>
    </row>
    <row r="22500" spans="70:70" x14ac:dyDescent="0.25">
      <c r="BR22500" s="2394"/>
    </row>
    <row r="22501" spans="70:70" x14ac:dyDescent="0.25">
      <c r="BR22501" s="2381"/>
    </row>
    <row r="22525" spans="70:70" x14ac:dyDescent="0.25">
      <c r="BR22525" s="2394"/>
    </row>
    <row r="22526" spans="70:70" x14ac:dyDescent="0.25">
      <c r="BR22526" s="2381"/>
    </row>
    <row r="22550" spans="70:70" x14ac:dyDescent="0.25">
      <c r="BR22550" s="2394"/>
    </row>
    <row r="22551" spans="70:70" x14ac:dyDescent="0.25">
      <c r="BR22551" s="2381"/>
    </row>
    <row r="22575" spans="70:70" x14ac:dyDescent="0.25">
      <c r="BR22575" s="2394"/>
    </row>
    <row r="22576" spans="70:70" x14ac:dyDescent="0.25">
      <c r="BR22576" s="2381"/>
    </row>
    <row r="22600" spans="70:70" x14ac:dyDescent="0.25">
      <c r="BR22600" s="2394"/>
    </row>
    <row r="22601" spans="70:70" x14ac:dyDescent="0.25">
      <c r="BR22601" s="2381"/>
    </row>
    <row r="22625" spans="70:70" x14ac:dyDescent="0.25">
      <c r="BR22625" s="2394"/>
    </row>
    <row r="22626" spans="70:70" x14ac:dyDescent="0.25">
      <c r="BR22626" s="2381"/>
    </row>
    <row r="22650" spans="70:70" x14ac:dyDescent="0.25">
      <c r="BR22650" s="2394"/>
    </row>
    <row r="22651" spans="70:70" x14ac:dyDescent="0.25">
      <c r="BR22651" s="2381"/>
    </row>
    <row r="22675" spans="70:70" x14ac:dyDescent="0.25">
      <c r="BR22675" s="2394"/>
    </row>
    <row r="22676" spans="70:70" x14ac:dyDescent="0.25">
      <c r="BR22676" s="2381"/>
    </row>
    <row r="22700" spans="70:70" x14ac:dyDescent="0.25">
      <c r="BR22700" s="2394"/>
    </row>
    <row r="22701" spans="70:70" x14ac:dyDescent="0.25">
      <c r="BR22701" s="2381"/>
    </row>
    <row r="22725" spans="70:70" x14ac:dyDescent="0.25">
      <c r="BR22725" s="2394"/>
    </row>
    <row r="22726" spans="70:70" x14ac:dyDescent="0.25">
      <c r="BR22726" s="2381"/>
    </row>
    <row r="22750" spans="70:70" x14ac:dyDescent="0.25">
      <c r="BR22750" s="2394"/>
    </row>
    <row r="22751" spans="70:70" x14ac:dyDescent="0.25">
      <c r="BR22751" s="2381"/>
    </row>
    <row r="22775" spans="70:70" x14ac:dyDescent="0.25">
      <c r="BR22775" s="2394"/>
    </row>
    <row r="22776" spans="70:70" x14ac:dyDescent="0.25">
      <c r="BR22776" s="2381"/>
    </row>
    <row r="22800" spans="70:70" x14ac:dyDescent="0.25">
      <c r="BR22800" s="2394"/>
    </row>
    <row r="22801" spans="70:70" x14ac:dyDescent="0.25">
      <c r="BR22801" s="2381"/>
    </row>
    <row r="22825" spans="70:70" x14ac:dyDescent="0.25">
      <c r="BR22825" s="2394"/>
    </row>
    <row r="22826" spans="70:70" x14ac:dyDescent="0.25">
      <c r="BR22826" s="2381"/>
    </row>
    <row r="22850" spans="70:70" x14ac:dyDescent="0.25">
      <c r="BR22850" s="2394"/>
    </row>
    <row r="22851" spans="70:70" x14ac:dyDescent="0.25">
      <c r="BR22851" s="2381"/>
    </row>
    <row r="22875" spans="70:70" x14ac:dyDescent="0.25">
      <c r="BR22875" s="2394"/>
    </row>
    <row r="22876" spans="70:70" x14ac:dyDescent="0.25">
      <c r="BR22876" s="2381"/>
    </row>
    <row r="22900" spans="70:70" x14ac:dyDescent="0.25">
      <c r="BR22900" s="2394"/>
    </row>
    <row r="22901" spans="70:70" x14ac:dyDescent="0.25">
      <c r="BR22901" s="2381"/>
    </row>
    <row r="22925" spans="70:70" x14ac:dyDescent="0.25">
      <c r="BR22925" s="2394"/>
    </row>
    <row r="22926" spans="70:70" x14ac:dyDescent="0.25">
      <c r="BR22926" s="2381"/>
    </row>
    <row r="22950" spans="70:70" x14ac:dyDescent="0.25">
      <c r="BR22950" s="2394"/>
    </row>
    <row r="22951" spans="70:70" x14ac:dyDescent="0.25">
      <c r="BR22951" s="2381"/>
    </row>
    <row r="22975" spans="70:70" x14ac:dyDescent="0.25">
      <c r="BR22975" s="2394"/>
    </row>
    <row r="22976" spans="70:70" x14ac:dyDescent="0.25">
      <c r="BR22976" s="2381"/>
    </row>
    <row r="23000" spans="70:70" x14ac:dyDescent="0.25">
      <c r="BR23000" s="2394"/>
    </row>
    <row r="23001" spans="70:70" x14ac:dyDescent="0.25">
      <c r="BR23001" s="2381"/>
    </row>
    <row r="23025" spans="70:70" x14ac:dyDescent="0.25">
      <c r="BR23025" s="2394"/>
    </row>
    <row r="23026" spans="70:70" x14ac:dyDescent="0.25">
      <c r="BR23026" s="2381"/>
    </row>
    <row r="23050" spans="70:70" x14ac:dyDescent="0.25">
      <c r="BR23050" s="2394"/>
    </row>
    <row r="23051" spans="70:70" x14ac:dyDescent="0.25">
      <c r="BR23051" s="2381"/>
    </row>
    <row r="23075" spans="70:70" x14ac:dyDescent="0.25">
      <c r="BR23075" s="2394"/>
    </row>
    <row r="23076" spans="70:70" x14ac:dyDescent="0.25">
      <c r="BR23076" s="2381"/>
    </row>
    <row r="23100" spans="70:70" x14ac:dyDescent="0.25">
      <c r="BR23100" s="2394"/>
    </row>
    <row r="23101" spans="70:70" x14ac:dyDescent="0.25">
      <c r="BR23101" s="2381"/>
    </row>
    <row r="23125" spans="70:70" x14ac:dyDescent="0.25">
      <c r="BR23125" s="2394"/>
    </row>
    <row r="23126" spans="70:70" x14ac:dyDescent="0.25">
      <c r="BR23126" s="2381"/>
    </row>
    <row r="23150" spans="70:70" x14ac:dyDescent="0.25">
      <c r="BR23150" s="2394"/>
    </row>
    <row r="23151" spans="70:70" x14ac:dyDescent="0.25">
      <c r="BR23151" s="2381"/>
    </row>
    <row r="23175" spans="70:70" x14ac:dyDescent="0.25">
      <c r="BR23175" s="2394"/>
    </row>
    <row r="23176" spans="70:70" x14ac:dyDescent="0.25">
      <c r="BR23176" s="2381"/>
    </row>
    <row r="23200" spans="70:70" x14ac:dyDescent="0.25">
      <c r="BR23200" s="2394"/>
    </row>
    <row r="23201" spans="70:70" x14ac:dyDescent="0.25">
      <c r="BR23201" s="2381"/>
    </row>
    <row r="23225" spans="70:70" x14ac:dyDescent="0.25">
      <c r="BR23225" s="2394"/>
    </row>
    <row r="23226" spans="70:70" x14ac:dyDescent="0.25">
      <c r="BR23226" s="2381"/>
    </row>
    <row r="23250" spans="70:70" x14ac:dyDescent="0.25">
      <c r="BR23250" s="2394"/>
    </row>
    <row r="23251" spans="70:70" x14ac:dyDescent="0.25">
      <c r="BR23251" s="2381"/>
    </row>
    <row r="23275" spans="70:70" x14ac:dyDescent="0.25">
      <c r="BR23275" s="2394"/>
    </row>
    <row r="23276" spans="70:70" x14ac:dyDescent="0.25">
      <c r="BR23276" s="2381"/>
    </row>
    <row r="23300" spans="70:70" x14ac:dyDescent="0.25">
      <c r="BR23300" s="2394"/>
    </row>
    <row r="23301" spans="70:70" x14ac:dyDescent="0.25">
      <c r="BR23301" s="2381"/>
    </row>
    <row r="23325" spans="70:70" x14ac:dyDescent="0.25">
      <c r="BR23325" s="2394"/>
    </row>
    <row r="23326" spans="70:70" x14ac:dyDescent="0.25">
      <c r="BR23326" s="2381"/>
    </row>
    <row r="23350" spans="70:70" x14ac:dyDescent="0.25">
      <c r="BR23350" s="2394"/>
    </row>
    <row r="23351" spans="70:70" x14ac:dyDescent="0.25">
      <c r="BR23351" s="2381"/>
    </row>
    <row r="23375" spans="70:70" x14ac:dyDescent="0.25">
      <c r="BR23375" s="2394"/>
    </row>
    <row r="23376" spans="70:70" x14ac:dyDescent="0.25">
      <c r="BR23376" s="2381"/>
    </row>
    <row r="23400" spans="70:70" x14ac:dyDescent="0.25">
      <c r="BR23400" s="2394"/>
    </row>
    <row r="23401" spans="70:70" x14ac:dyDescent="0.25">
      <c r="BR23401" s="2381"/>
    </row>
    <row r="23425" spans="70:70" x14ac:dyDescent="0.25">
      <c r="BR23425" s="2394"/>
    </row>
    <row r="23426" spans="70:70" x14ac:dyDescent="0.25">
      <c r="BR23426" s="2381"/>
    </row>
    <row r="23450" spans="70:70" x14ac:dyDescent="0.25">
      <c r="BR23450" s="2394"/>
    </row>
    <row r="23451" spans="70:70" x14ac:dyDescent="0.25">
      <c r="BR23451" s="2381"/>
    </row>
    <row r="23475" spans="70:70" x14ac:dyDescent="0.25">
      <c r="BR23475" s="2394"/>
    </row>
    <row r="23476" spans="70:70" x14ac:dyDescent="0.25">
      <c r="BR23476" s="2381"/>
    </row>
    <row r="23500" spans="70:70" x14ac:dyDescent="0.25">
      <c r="BR23500" s="2394"/>
    </row>
    <row r="23501" spans="70:70" x14ac:dyDescent="0.25">
      <c r="BR23501" s="2381"/>
    </row>
    <row r="23525" spans="70:70" x14ac:dyDescent="0.25">
      <c r="BR23525" s="2394"/>
    </row>
    <row r="23526" spans="70:70" x14ac:dyDescent="0.25">
      <c r="BR23526" s="2381"/>
    </row>
    <row r="23550" spans="70:70" x14ac:dyDescent="0.25">
      <c r="BR23550" s="2394"/>
    </row>
    <row r="23551" spans="70:70" x14ac:dyDescent="0.25">
      <c r="BR23551" s="2381"/>
    </row>
    <row r="23575" spans="70:70" x14ac:dyDescent="0.25">
      <c r="BR23575" s="2394"/>
    </row>
    <row r="23576" spans="70:70" x14ac:dyDescent="0.25">
      <c r="BR23576" s="2381"/>
    </row>
    <row r="23600" spans="70:70" x14ac:dyDescent="0.25">
      <c r="BR23600" s="2394"/>
    </row>
    <row r="23601" spans="70:70" x14ac:dyDescent="0.25">
      <c r="BR23601" s="2381"/>
    </row>
    <row r="23625" spans="70:70" x14ac:dyDescent="0.25">
      <c r="BR23625" s="2394"/>
    </row>
    <row r="23626" spans="70:70" x14ac:dyDescent="0.25">
      <c r="BR23626" s="2381"/>
    </row>
    <row r="23650" spans="70:70" x14ac:dyDescent="0.25">
      <c r="BR23650" s="2394"/>
    </row>
    <row r="23651" spans="70:70" x14ac:dyDescent="0.25">
      <c r="BR23651" s="2381"/>
    </row>
    <row r="23675" spans="70:70" x14ac:dyDescent="0.25">
      <c r="BR23675" s="2394"/>
    </row>
    <row r="23676" spans="70:70" x14ac:dyDescent="0.25">
      <c r="BR23676" s="2381"/>
    </row>
    <row r="23700" spans="70:70" x14ac:dyDescent="0.25">
      <c r="BR23700" s="2394"/>
    </row>
    <row r="23701" spans="70:70" x14ac:dyDescent="0.25">
      <c r="BR23701" s="2381"/>
    </row>
    <row r="23725" spans="70:70" x14ac:dyDescent="0.25">
      <c r="BR23725" s="2394"/>
    </row>
    <row r="23726" spans="70:70" x14ac:dyDescent="0.25">
      <c r="BR23726" s="2381"/>
    </row>
    <row r="23750" spans="70:70" x14ac:dyDescent="0.25">
      <c r="BR23750" s="2394"/>
    </row>
    <row r="23751" spans="70:70" x14ac:dyDescent="0.25">
      <c r="BR23751" s="2381"/>
    </row>
    <row r="23775" spans="70:70" x14ac:dyDescent="0.25">
      <c r="BR23775" s="2394"/>
    </row>
    <row r="23776" spans="70:70" x14ac:dyDescent="0.25">
      <c r="BR23776" s="2381"/>
    </row>
    <row r="23800" spans="70:70" x14ac:dyDescent="0.25">
      <c r="BR23800" s="2394"/>
    </row>
    <row r="23801" spans="70:70" x14ac:dyDescent="0.25">
      <c r="BR23801" s="2381"/>
    </row>
    <row r="23825" spans="70:70" x14ac:dyDescent="0.25">
      <c r="BR23825" s="2394"/>
    </row>
    <row r="23826" spans="70:70" x14ac:dyDescent="0.25">
      <c r="BR23826" s="2381"/>
    </row>
    <row r="23850" spans="70:70" x14ac:dyDescent="0.25">
      <c r="BR23850" s="2394"/>
    </row>
    <row r="23851" spans="70:70" x14ac:dyDescent="0.25">
      <c r="BR23851" s="2381"/>
    </row>
    <row r="23875" spans="70:70" x14ac:dyDescent="0.25">
      <c r="BR23875" s="2394"/>
    </row>
    <row r="23876" spans="70:70" x14ac:dyDescent="0.25">
      <c r="BR23876" s="2381"/>
    </row>
    <row r="23900" spans="70:70" x14ac:dyDescent="0.25">
      <c r="BR23900" s="2394"/>
    </row>
    <row r="23901" spans="70:70" x14ac:dyDescent="0.25">
      <c r="BR23901" s="2381"/>
    </row>
    <row r="23925" spans="70:70" x14ac:dyDescent="0.25">
      <c r="BR23925" s="2394"/>
    </row>
    <row r="23926" spans="70:70" x14ac:dyDescent="0.25">
      <c r="BR23926" s="2381"/>
    </row>
    <row r="23950" spans="70:70" x14ac:dyDescent="0.25">
      <c r="BR23950" s="2394"/>
    </row>
    <row r="23951" spans="70:70" x14ac:dyDescent="0.25">
      <c r="BR23951" s="2381"/>
    </row>
    <row r="23975" spans="70:70" x14ac:dyDescent="0.25">
      <c r="BR23975" s="2394"/>
    </row>
    <row r="23976" spans="70:70" x14ac:dyDescent="0.25">
      <c r="BR23976" s="2381"/>
    </row>
    <row r="24000" spans="70:70" x14ac:dyDescent="0.25">
      <c r="BR24000" s="2394"/>
    </row>
    <row r="24001" spans="70:70" x14ac:dyDescent="0.25">
      <c r="BR24001" s="2381"/>
    </row>
    <row r="24025" spans="70:70" x14ac:dyDescent="0.25">
      <c r="BR24025" s="2394"/>
    </row>
    <row r="24026" spans="70:70" x14ac:dyDescent="0.25">
      <c r="BR24026" s="2381"/>
    </row>
    <row r="24050" spans="70:70" x14ac:dyDescent="0.25">
      <c r="BR24050" s="2394"/>
    </row>
    <row r="24051" spans="70:70" x14ac:dyDescent="0.25">
      <c r="BR24051" s="2381"/>
    </row>
    <row r="24075" spans="70:70" x14ac:dyDescent="0.25">
      <c r="BR24075" s="2394"/>
    </row>
    <row r="24076" spans="70:70" x14ac:dyDescent="0.25">
      <c r="BR24076" s="2381"/>
    </row>
    <row r="24100" spans="70:70" x14ac:dyDescent="0.25">
      <c r="BR24100" s="2394"/>
    </row>
    <row r="24101" spans="70:70" x14ac:dyDescent="0.25">
      <c r="BR24101" s="2381"/>
    </row>
    <row r="24125" spans="70:70" x14ac:dyDescent="0.25">
      <c r="BR24125" s="2394"/>
    </row>
    <row r="24126" spans="70:70" x14ac:dyDescent="0.25">
      <c r="BR24126" s="2381"/>
    </row>
    <row r="24150" spans="70:70" x14ac:dyDescent="0.25">
      <c r="BR24150" s="2394"/>
    </row>
    <row r="24151" spans="70:70" x14ac:dyDescent="0.25">
      <c r="BR24151" s="2381"/>
    </row>
    <row r="24175" spans="70:70" x14ac:dyDescent="0.25">
      <c r="BR24175" s="2394"/>
    </row>
    <row r="24176" spans="70:70" x14ac:dyDescent="0.25">
      <c r="BR24176" s="2381"/>
    </row>
    <row r="24200" spans="70:70" x14ac:dyDescent="0.25">
      <c r="BR24200" s="2394"/>
    </row>
    <row r="24201" spans="70:70" x14ac:dyDescent="0.25">
      <c r="BR24201" s="2381"/>
    </row>
    <row r="24225" spans="70:70" x14ac:dyDescent="0.25">
      <c r="BR24225" s="2394"/>
    </row>
    <row r="24226" spans="70:70" x14ac:dyDescent="0.25">
      <c r="BR24226" s="2381"/>
    </row>
    <row r="24250" spans="70:70" x14ac:dyDescent="0.25">
      <c r="BR24250" s="2394"/>
    </row>
    <row r="24251" spans="70:70" x14ac:dyDescent="0.25">
      <c r="BR24251" s="2381"/>
    </row>
    <row r="24275" spans="70:70" x14ac:dyDescent="0.25">
      <c r="BR24275" s="2394"/>
    </row>
    <row r="24276" spans="70:70" x14ac:dyDescent="0.25">
      <c r="BR24276" s="2381"/>
    </row>
    <row r="24300" spans="70:70" x14ac:dyDescent="0.25">
      <c r="BR24300" s="2394"/>
    </row>
    <row r="24301" spans="70:70" x14ac:dyDescent="0.25">
      <c r="BR24301" s="2381"/>
    </row>
    <row r="24325" spans="70:70" x14ac:dyDescent="0.25">
      <c r="BR24325" s="2394"/>
    </row>
    <row r="24326" spans="70:70" x14ac:dyDescent="0.25">
      <c r="BR24326" s="2381"/>
    </row>
    <row r="24350" spans="70:70" x14ac:dyDescent="0.25">
      <c r="BR24350" s="2394"/>
    </row>
    <row r="24351" spans="70:70" x14ac:dyDescent="0.25">
      <c r="BR24351" s="2381"/>
    </row>
    <row r="24375" spans="70:70" x14ac:dyDescent="0.25">
      <c r="BR24375" s="2394"/>
    </row>
    <row r="24376" spans="70:70" x14ac:dyDescent="0.25">
      <c r="BR24376" s="2381"/>
    </row>
    <row r="24400" spans="70:70" x14ac:dyDescent="0.25">
      <c r="BR24400" s="2394"/>
    </row>
    <row r="24401" spans="70:70" x14ac:dyDescent="0.25">
      <c r="BR24401" s="2381"/>
    </row>
    <row r="24425" spans="70:70" x14ac:dyDescent="0.25">
      <c r="BR24425" s="2394"/>
    </row>
    <row r="24426" spans="70:70" x14ac:dyDescent="0.25">
      <c r="BR24426" s="2381"/>
    </row>
    <row r="24450" spans="70:70" x14ac:dyDescent="0.25">
      <c r="BR24450" s="2394"/>
    </row>
    <row r="24451" spans="70:70" x14ac:dyDescent="0.25">
      <c r="BR24451" s="2381"/>
    </row>
    <row r="24475" spans="70:70" x14ac:dyDescent="0.25">
      <c r="BR24475" s="2394"/>
    </row>
    <row r="24476" spans="70:70" x14ac:dyDescent="0.25">
      <c r="BR24476" s="2381"/>
    </row>
    <row r="24500" spans="70:70" x14ac:dyDescent="0.25">
      <c r="BR24500" s="2394"/>
    </row>
    <row r="24501" spans="70:70" x14ac:dyDescent="0.25">
      <c r="BR24501" s="2381"/>
    </row>
    <row r="24525" spans="70:70" x14ac:dyDescent="0.25">
      <c r="BR24525" s="2394"/>
    </row>
    <row r="24526" spans="70:70" x14ac:dyDescent="0.25">
      <c r="BR24526" s="2381"/>
    </row>
    <row r="24550" spans="70:70" x14ac:dyDescent="0.25">
      <c r="BR24550" s="2394"/>
    </row>
    <row r="24551" spans="70:70" x14ac:dyDescent="0.25">
      <c r="BR24551" s="2381"/>
    </row>
    <row r="24575" spans="70:70" x14ac:dyDescent="0.25">
      <c r="BR24575" s="2394"/>
    </row>
    <row r="24576" spans="70:70" x14ac:dyDescent="0.25">
      <c r="BR24576" s="2381"/>
    </row>
    <row r="24600" spans="70:70" x14ac:dyDescent="0.25">
      <c r="BR24600" s="2394"/>
    </row>
    <row r="24601" spans="70:70" x14ac:dyDescent="0.25">
      <c r="BR24601" s="2381"/>
    </row>
    <row r="24625" spans="70:70" x14ac:dyDescent="0.25">
      <c r="BR24625" s="2394"/>
    </row>
    <row r="24626" spans="70:70" x14ac:dyDescent="0.25">
      <c r="BR24626" s="2381"/>
    </row>
    <row r="24650" spans="70:70" x14ac:dyDescent="0.25">
      <c r="BR24650" s="2394"/>
    </row>
    <row r="24651" spans="70:70" x14ac:dyDescent="0.25">
      <c r="BR24651" s="2381"/>
    </row>
    <row r="24675" spans="70:70" x14ac:dyDescent="0.25">
      <c r="BR24675" s="2394"/>
    </row>
    <row r="24676" spans="70:70" x14ac:dyDescent="0.25">
      <c r="BR24676" s="2381"/>
    </row>
    <row r="24700" spans="70:70" x14ac:dyDescent="0.25">
      <c r="BR24700" s="2394"/>
    </row>
    <row r="24701" spans="70:70" x14ac:dyDescent="0.25">
      <c r="BR24701" s="2381"/>
    </row>
    <row r="24725" spans="70:70" x14ac:dyDescent="0.25">
      <c r="BR24725" s="2394"/>
    </row>
    <row r="24726" spans="70:70" x14ac:dyDescent="0.25">
      <c r="BR24726" s="2381"/>
    </row>
    <row r="24750" spans="70:70" x14ac:dyDescent="0.25">
      <c r="BR24750" s="2394"/>
    </row>
    <row r="24751" spans="70:70" x14ac:dyDescent="0.25">
      <c r="BR24751" s="2381"/>
    </row>
    <row r="24775" spans="70:70" x14ac:dyDescent="0.25">
      <c r="BR24775" s="2394"/>
    </row>
    <row r="24776" spans="70:70" x14ac:dyDescent="0.25">
      <c r="BR24776" s="2381"/>
    </row>
    <row r="24800" spans="70:70" x14ac:dyDescent="0.25">
      <c r="BR24800" s="2394"/>
    </row>
    <row r="24801" spans="70:70" x14ac:dyDescent="0.25">
      <c r="BR24801" s="2381"/>
    </row>
    <row r="24825" spans="70:70" x14ac:dyDescent="0.25">
      <c r="BR24825" s="2394"/>
    </row>
    <row r="24826" spans="70:70" x14ac:dyDescent="0.25">
      <c r="BR24826" s="2381"/>
    </row>
    <row r="24850" spans="70:70" x14ac:dyDescent="0.25">
      <c r="BR24850" s="2394"/>
    </row>
    <row r="24851" spans="70:70" x14ac:dyDescent="0.25">
      <c r="BR24851" s="2381"/>
    </row>
    <row r="24875" spans="70:70" x14ac:dyDescent="0.25">
      <c r="BR24875" s="2394"/>
    </row>
    <row r="24876" spans="70:70" x14ac:dyDescent="0.25">
      <c r="BR24876" s="2381"/>
    </row>
    <row r="24900" spans="70:70" x14ac:dyDescent="0.25">
      <c r="BR24900" s="2394"/>
    </row>
    <row r="24901" spans="70:70" x14ac:dyDescent="0.25">
      <c r="BR24901" s="2381"/>
    </row>
    <row r="24925" spans="70:70" x14ac:dyDescent="0.25">
      <c r="BR24925" s="2394"/>
    </row>
    <row r="24926" spans="70:70" x14ac:dyDescent="0.25">
      <c r="BR24926" s="2381"/>
    </row>
    <row r="24950" spans="70:70" x14ac:dyDescent="0.25">
      <c r="BR24950" s="2394"/>
    </row>
    <row r="24951" spans="70:70" x14ac:dyDescent="0.25">
      <c r="BR24951" s="2381"/>
    </row>
    <row r="24975" spans="70:70" x14ac:dyDescent="0.25">
      <c r="BR24975" s="2394"/>
    </row>
    <row r="24976" spans="70:70" x14ac:dyDescent="0.25">
      <c r="BR24976" s="2381"/>
    </row>
    <row r="25000" spans="70:70" x14ac:dyDescent="0.25">
      <c r="BR25000" s="2394"/>
    </row>
    <row r="25001" spans="70:70" x14ac:dyDescent="0.25">
      <c r="BR25001" s="2381"/>
    </row>
    <row r="25025" spans="70:70" x14ac:dyDescent="0.25">
      <c r="BR25025" s="2394"/>
    </row>
    <row r="25026" spans="70:70" x14ac:dyDescent="0.25">
      <c r="BR25026" s="2381"/>
    </row>
    <row r="25050" spans="70:70" x14ac:dyDescent="0.25">
      <c r="BR25050" s="2394"/>
    </row>
    <row r="25051" spans="70:70" x14ac:dyDescent="0.25">
      <c r="BR25051" s="2381"/>
    </row>
    <row r="25075" spans="70:70" x14ac:dyDescent="0.25">
      <c r="BR25075" s="2394"/>
    </row>
    <row r="25076" spans="70:70" x14ac:dyDescent="0.25">
      <c r="BR25076" s="2381"/>
    </row>
    <row r="25100" spans="70:70" x14ac:dyDescent="0.25">
      <c r="BR25100" s="2394"/>
    </row>
    <row r="25101" spans="70:70" x14ac:dyDescent="0.25">
      <c r="BR25101" s="2381"/>
    </row>
    <row r="25125" spans="70:70" x14ac:dyDescent="0.25">
      <c r="BR25125" s="2394"/>
    </row>
    <row r="25126" spans="70:70" x14ac:dyDescent="0.25">
      <c r="BR25126" s="2381"/>
    </row>
    <row r="25150" spans="70:70" x14ac:dyDescent="0.25">
      <c r="BR25150" s="2394"/>
    </row>
    <row r="25151" spans="70:70" x14ac:dyDescent="0.25">
      <c r="BR25151" s="2381"/>
    </row>
    <row r="25175" spans="70:70" x14ac:dyDescent="0.25">
      <c r="BR25175" s="2394"/>
    </row>
    <row r="25176" spans="70:70" x14ac:dyDescent="0.25">
      <c r="BR25176" s="2381"/>
    </row>
    <row r="25200" spans="70:70" x14ac:dyDescent="0.25">
      <c r="BR25200" s="2394"/>
    </row>
    <row r="25201" spans="70:70" x14ac:dyDescent="0.25">
      <c r="BR25201" s="2381"/>
    </row>
    <row r="25225" spans="70:70" x14ac:dyDescent="0.25">
      <c r="BR25225" s="2394"/>
    </row>
    <row r="25226" spans="70:70" x14ac:dyDescent="0.25">
      <c r="BR25226" s="2381"/>
    </row>
    <row r="25250" spans="70:70" x14ac:dyDescent="0.25">
      <c r="BR25250" s="2394"/>
    </row>
    <row r="25251" spans="70:70" x14ac:dyDescent="0.25">
      <c r="BR25251" s="2381"/>
    </row>
    <row r="25275" spans="70:70" x14ac:dyDescent="0.25">
      <c r="BR25275" s="2394"/>
    </row>
    <row r="25276" spans="70:70" x14ac:dyDescent="0.25">
      <c r="BR25276" s="2381"/>
    </row>
    <row r="25300" spans="70:70" x14ac:dyDescent="0.25">
      <c r="BR25300" s="2394"/>
    </row>
    <row r="25301" spans="70:70" x14ac:dyDescent="0.25">
      <c r="BR25301" s="2381"/>
    </row>
    <row r="25325" spans="70:70" x14ac:dyDescent="0.25">
      <c r="BR25325" s="2394"/>
    </row>
    <row r="25326" spans="70:70" x14ac:dyDescent="0.25">
      <c r="BR25326" s="2381"/>
    </row>
    <row r="25350" spans="70:70" x14ac:dyDescent="0.25">
      <c r="BR25350" s="2394"/>
    </row>
    <row r="25351" spans="70:70" x14ac:dyDescent="0.25">
      <c r="BR25351" s="2381"/>
    </row>
    <row r="25375" spans="70:70" x14ac:dyDescent="0.25">
      <c r="BR25375" s="2394"/>
    </row>
    <row r="25376" spans="70:70" x14ac:dyDescent="0.25">
      <c r="BR25376" s="2381"/>
    </row>
    <row r="25400" spans="70:70" x14ac:dyDescent="0.25">
      <c r="BR25400" s="2394"/>
    </row>
    <row r="25401" spans="70:70" x14ac:dyDescent="0.25">
      <c r="BR25401" s="2381"/>
    </row>
    <row r="25425" spans="70:70" x14ac:dyDescent="0.25">
      <c r="BR25425" s="2394"/>
    </row>
    <row r="25426" spans="70:70" x14ac:dyDescent="0.25">
      <c r="BR25426" s="2381"/>
    </row>
    <row r="25450" spans="70:70" x14ac:dyDescent="0.25">
      <c r="BR25450" s="2394"/>
    </row>
    <row r="25451" spans="70:70" x14ac:dyDescent="0.25">
      <c r="BR25451" s="2381"/>
    </row>
    <row r="25475" spans="70:70" x14ac:dyDescent="0.25">
      <c r="BR25475" s="2394"/>
    </row>
    <row r="25476" spans="70:70" x14ac:dyDescent="0.25">
      <c r="BR25476" s="2381"/>
    </row>
    <row r="25500" spans="70:70" x14ac:dyDescent="0.25">
      <c r="BR25500" s="2394"/>
    </row>
    <row r="25501" spans="70:70" x14ac:dyDescent="0.25">
      <c r="BR25501" s="2381"/>
    </row>
    <row r="25525" spans="70:70" x14ac:dyDescent="0.25">
      <c r="BR25525" s="2394"/>
    </row>
    <row r="25526" spans="70:70" x14ac:dyDescent="0.25">
      <c r="BR25526" s="2381"/>
    </row>
    <row r="25550" spans="70:70" x14ac:dyDescent="0.25">
      <c r="BR25550" s="2394"/>
    </row>
    <row r="25551" spans="70:70" x14ac:dyDescent="0.25">
      <c r="BR25551" s="2381"/>
    </row>
    <row r="25575" spans="70:70" x14ac:dyDescent="0.25">
      <c r="BR25575" s="2394"/>
    </row>
    <row r="25576" spans="70:70" x14ac:dyDescent="0.25">
      <c r="BR25576" s="2381"/>
    </row>
    <row r="25600" spans="70:70" x14ac:dyDescent="0.25">
      <c r="BR25600" s="2394"/>
    </row>
    <row r="25601" spans="70:70" x14ac:dyDescent="0.25">
      <c r="BR25601" s="2381"/>
    </row>
    <row r="25625" spans="70:70" x14ac:dyDescent="0.25">
      <c r="BR25625" s="2394"/>
    </row>
    <row r="25626" spans="70:70" x14ac:dyDescent="0.25">
      <c r="BR25626" s="2381"/>
    </row>
    <row r="25650" spans="70:70" x14ac:dyDescent="0.25">
      <c r="BR25650" s="2394"/>
    </row>
    <row r="25651" spans="70:70" x14ac:dyDescent="0.25">
      <c r="BR25651" s="2381"/>
    </row>
    <row r="25675" spans="70:70" x14ac:dyDescent="0.25">
      <c r="BR25675" s="2394"/>
    </row>
    <row r="25676" spans="70:70" x14ac:dyDescent="0.25">
      <c r="BR25676" s="2381"/>
    </row>
    <row r="25700" spans="70:70" x14ac:dyDescent="0.25">
      <c r="BR25700" s="2394"/>
    </row>
    <row r="25701" spans="70:70" x14ac:dyDescent="0.25">
      <c r="BR25701" s="2381"/>
    </row>
    <row r="25725" spans="70:70" x14ac:dyDescent="0.25">
      <c r="BR25725" s="2394"/>
    </row>
    <row r="25726" spans="70:70" x14ac:dyDescent="0.25">
      <c r="BR25726" s="2381"/>
    </row>
    <row r="25750" spans="70:70" x14ac:dyDescent="0.25">
      <c r="BR25750" s="2394"/>
    </row>
    <row r="25751" spans="70:70" x14ac:dyDescent="0.25">
      <c r="BR25751" s="2381"/>
    </row>
    <row r="25775" spans="70:70" x14ac:dyDescent="0.25">
      <c r="BR25775" s="2394"/>
    </row>
    <row r="25776" spans="70:70" x14ac:dyDescent="0.25">
      <c r="BR25776" s="2381"/>
    </row>
    <row r="25800" spans="70:70" x14ac:dyDescent="0.25">
      <c r="BR25800" s="2394"/>
    </row>
    <row r="25801" spans="70:70" x14ac:dyDescent="0.25">
      <c r="BR25801" s="2381"/>
    </row>
    <row r="25825" spans="70:70" x14ac:dyDescent="0.25">
      <c r="BR25825" s="2394"/>
    </row>
    <row r="25826" spans="70:70" x14ac:dyDescent="0.25">
      <c r="BR25826" s="2381"/>
    </row>
    <row r="25850" spans="70:70" x14ac:dyDescent="0.25">
      <c r="BR25850" s="2394"/>
    </row>
    <row r="25851" spans="70:70" x14ac:dyDescent="0.25">
      <c r="BR25851" s="2381"/>
    </row>
    <row r="25875" spans="70:70" x14ac:dyDescent="0.25">
      <c r="BR25875" s="2394"/>
    </row>
    <row r="25876" spans="70:70" x14ac:dyDescent="0.25">
      <c r="BR25876" s="2381"/>
    </row>
    <row r="25900" spans="70:70" x14ac:dyDescent="0.25">
      <c r="BR25900" s="2394"/>
    </row>
    <row r="25901" spans="70:70" x14ac:dyDescent="0.25">
      <c r="BR25901" s="2381"/>
    </row>
    <row r="25925" spans="70:70" x14ac:dyDescent="0.25">
      <c r="BR25925" s="2394"/>
    </row>
    <row r="25926" spans="70:70" x14ac:dyDescent="0.25">
      <c r="BR25926" s="2381"/>
    </row>
    <row r="25950" spans="70:70" x14ac:dyDescent="0.25">
      <c r="BR25950" s="2394"/>
    </row>
    <row r="25951" spans="70:70" x14ac:dyDescent="0.25">
      <c r="BR25951" s="2381"/>
    </row>
    <row r="25975" spans="70:70" x14ac:dyDescent="0.25">
      <c r="BR25975" s="2394"/>
    </row>
    <row r="25976" spans="70:70" x14ac:dyDescent="0.25">
      <c r="BR25976" s="2381"/>
    </row>
    <row r="26000" spans="70:70" x14ac:dyDescent="0.25">
      <c r="BR26000" s="2394"/>
    </row>
    <row r="26001" spans="70:70" x14ac:dyDescent="0.25">
      <c r="BR26001" s="2381"/>
    </row>
    <row r="26025" spans="70:70" x14ac:dyDescent="0.25">
      <c r="BR26025" s="2394"/>
    </row>
    <row r="26026" spans="70:70" x14ac:dyDescent="0.25">
      <c r="BR26026" s="2381"/>
    </row>
    <row r="26050" spans="70:70" x14ac:dyDescent="0.25">
      <c r="BR26050" s="2394"/>
    </row>
    <row r="26051" spans="70:70" x14ac:dyDescent="0.25">
      <c r="BR26051" s="2381"/>
    </row>
    <row r="26075" spans="70:70" x14ac:dyDescent="0.25">
      <c r="BR26075" s="2394"/>
    </row>
    <row r="26076" spans="70:70" x14ac:dyDescent="0.25">
      <c r="BR26076" s="2381"/>
    </row>
    <row r="26100" spans="70:70" x14ac:dyDescent="0.25">
      <c r="BR26100" s="2394"/>
    </row>
    <row r="26101" spans="70:70" x14ac:dyDescent="0.25">
      <c r="BR26101" s="2381"/>
    </row>
    <row r="26125" spans="70:70" x14ac:dyDescent="0.25">
      <c r="BR26125" s="2394"/>
    </row>
    <row r="26126" spans="70:70" x14ac:dyDescent="0.25">
      <c r="BR26126" s="2381"/>
    </row>
    <row r="26150" spans="70:70" x14ac:dyDescent="0.25">
      <c r="BR26150" s="2394"/>
    </row>
    <row r="26151" spans="70:70" x14ac:dyDescent="0.25">
      <c r="BR26151" s="2381"/>
    </row>
    <row r="26175" spans="70:70" x14ac:dyDescent="0.25">
      <c r="BR26175" s="2394"/>
    </row>
    <row r="26176" spans="70:70" x14ac:dyDescent="0.25">
      <c r="BR26176" s="2381"/>
    </row>
    <row r="26200" spans="70:70" x14ac:dyDescent="0.25">
      <c r="BR26200" s="2394"/>
    </row>
    <row r="26201" spans="70:70" x14ac:dyDescent="0.25">
      <c r="BR26201" s="2381"/>
    </row>
    <row r="26225" spans="70:70" x14ac:dyDescent="0.25">
      <c r="BR26225" s="2394"/>
    </row>
    <row r="26226" spans="70:70" x14ac:dyDescent="0.25">
      <c r="BR26226" s="2381"/>
    </row>
    <row r="26250" spans="70:70" x14ac:dyDescent="0.25">
      <c r="BR26250" s="2394"/>
    </row>
    <row r="26251" spans="70:70" x14ac:dyDescent="0.25">
      <c r="BR26251" s="2381"/>
    </row>
    <row r="26275" spans="70:70" x14ac:dyDescent="0.25">
      <c r="BR26275" s="2394"/>
    </row>
    <row r="26276" spans="70:70" x14ac:dyDescent="0.25">
      <c r="BR26276" s="2381"/>
    </row>
    <row r="26300" spans="70:70" x14ac:dyDescent="0.25">
      <c r="BR26300" s="2394"/>
    </row>
    <row r="26301" spans="70:70" x14ac:dyDescent="0.25">
      <c r="BR26301" s="2381"/>
    </row>
    <row r="26325" spans="70:70" x14ac:dyDescent="0.25">
      <c r="BR26325" s="2394"/>
    </row>
    <row r="26326" spans="70:70" x14ac:dyDescent="0.25">
      <c r="BR26326" s="2381"/>
    </row>
    <row r="26350" spans="70:70" x14ac:dyDescent="0.25">
      <c r="BR26350" s="2394"/>
    </row>
    <row r="26351" spans="70:70" x14ac:dyDescent="0.25">
      <c r="BR26351" s="2381"/>
    </row>
    <row r="26375" spans="70:70" x14ac:dyDescent="0.25">
      <c r="BR26375" s="2394"/>
    </row>
    <row r="26376" spans="70:70" x14ac:dyDescent="0.25">
      <c r="BR26376" s="2381"/>
    </row>
    <row r="26400" spans="70:70" x14ac:dyDescent="0.25">
      <c r="BR26400" s="2394"/>
    </row>
    <row r="26401" spans="70:70" x14ac:dyDescent="0.25">
      <c r="BR26401" s="2381"/>
    </row>
    <row r="26425" spans="70:70" x14ac:dyDescent="0.25">
      <c r="BR26425" s="2394"/>
    </row>
    <row r="26426" spans="70:70" x14ac:dyDescent="0.25">
      <c r="BR26426" s="2381"/>
    </row>
    <row r="26450" spans="70:70" x14ac:dyDescent="0.25">
      <c r="BR26450" s="2394"/>
    </row>
    <row r="26451" spans="70:70" x14ac:dyDescent="0.25">
      <c r="BR26451" s="2381"/>
    </row>
    <row r="26475" spans="70:70" x14ac:dyDescent="0.25">
      <c r="BR26475" s="2394"/>
    </row>
    <row r="26476" spans="70:70" x14ac:dyDescent="0.25">
      <c r="BR26476" s="2381"/>
    </row>
    <row r="26500" spans="70:70" x14ac:dyDescent="0.25">
      <c r="BR26500" s="2394"/>
    </row>
    <row r="26501" spans="70:70" x14ac:dyDescent="0.25">
      <c r="BR26501" s="2381"/>
    </row>
    <row r="26525" spans="70:70" x14ac:dyDescent="0.25">
      <c r="BR26525" s="2394"/>
    </row>
    <row r="26526" spans="70:70" x14ac:dyDescent="0.25">
      <c r="BR26526" s="2381"/>
    </row>
    <row r="26550" spans="70:70" x14ac:dyDescent="0.25">
      <c r="BR26550" s="2394"/>
    </row>
    <row r="26551" spans="70:70" x14ac:dyDescent="0.25">
      <c r="BR26551" s="2381"/>
    </row>
    <row r="26575" spans="70:70" x14ac:dyDescent="0.25">
      <c r="BR26575" s="2394"/>
    </row>
    <row r="26576" spans="70:70" x14ac:dyDescent="0.25">
      <c r="BR26576" s="2381"/>
    </row>
    <row r="26600" spans="70:70" x14ac:dyDescent="0.25">
      <c r="BR26600" s="2394"/>
    </row>
    <row r="26601" spans="70:70" x14ac:dyDescent="0.25">
      <c r="BR26601" s="2381"/>
    </row>
    <row r="26625" spans="70:70" x14ac:dyDescent="0.25">
      <c r="BR26625" s="2394"/>
    </row>
    <row r="26626" spans="70:70" x14ac:dyDescent="0.25">
      <c r="BR26626" s="2381"/>
    </row>
    <row r="26650" spans="70:70" x14ac:dyDescent="0.25">
      <c r="BR26650" s="2394"/>
    </row>
    <row r="26651" spans="70:70" x14ac:dyDescent="0.25">
      <c r="BR26651" s="2381"/>
    </row>
    <row r="26675" spans="70:70" x14ac:dyDescent="0.25">
      <c r="BR26675" s="2394"/>
    </row>
    <row r="26676" spans="70:70" x14ac:dyDescent="0.25">
      <c r="BR26676" s="2381"/>
    </row>
    <row r="26700" spans="70:70" x14ac:dyDescent="0.25">
      <c r="BR26700" s="2394"/>
    </row>
    <row r="26701" spans="70:70" x14ac:dyDescent="0.25">
      <c r="BR26701" s="2381"/>
    </row>
    <row r="26725" spans="70:70" x14ac:dyDescent="0.25">
      <c r="BR26725" s="2394"/>
    </row>
    <row r="26726" spans="70:70" x14ac:dyDescent="0.25">
      <c r="BR26726" s="2381"/>
    </row>
    <row r="26750" spans="70:70" x14ac:dyDescent="0.25">
      <c r="BR26750" s="2394"/>
    </row>
    <row r="26751" spans="70:70" x14ac:dyDescent="0.25">
      <c r="BR26751" s="2381"/>
    </row>
    <row r="26775" spans="70:70" x14ac:dyDescent="0.25">
      <c r="BR26775" s="2394"/>
    </row>
    <row r="26776" spans="70:70" x14ac:dyDescent="0.25">
      <c r="BR26776" s="2381"/>
    </row>
    <row r="26800" spans="70:70" x14ac:dyDescent="0.25">
      <c r="BR26800" s="2394"/>
    </row>
    <row r="26801" spans="70:70" x14ac:dyDescent="0.25">
      <c r="BR26801" s="2381"/>
    </row>
    <row r="26825" spans="70:70" x14ac:dyDescent="0.25">
      <c r="BR26825" s="2394"/>
    </row>
    <row r="26826" spans="70:70" x14ac:dyDescent="0.25">
      <c r="BR26826" s="2381"/>
    </row>
    <row r="26850" spans="70:70" x14ac:dyDescent="0.25">
      <c r="BR26850" s="2394"/>
    </row>
    <row r="26851" spans="70:70" x14ac:dyDescent="0.25">
      <c r="BR26851" s="2381"/>
    </row>
    <row r="26875" spans="70:70" x14ac:dyDescent="0.25">
      <c r="BR26875" s="2394"/>
    </row>
    <row r="26876" spans="70:70" x14ac:dyDescent="0.25">
      <c r="BR26876" s="2381"/>
    </row>
    <row r="26900" spans="70:70" x14ac:dyDescent="0.25">
      <c r="BR26900" s="2394"/>
    </row>
    <row r="26901" spans="70:70" x14ac:dyDescent="0.25">
      <c r="BR26901" s="2381"/>
    </row>
    <row r="26925" spans="70:70" x14ac:dyDescent="0.25">
      <c r="BR26925" s="2394"/>
    </row>
    <row r="26926" spans="70:70" x14ac:dyDescent="0.25">
      <c r="BR26926" s="2381"/>
    </row>
    <row r="26950" spans="70:70" x14ac:dyDescent="0.25">
      <c r="BR26950" s="2394"/>
    </row>
    <row r="26951" spans="70:70" x14ac:dyDescent="0.25">
      <c r="BR26951" s="2381"/>
    </row>
    <row r="26975" spans="70:70" x14ac:dyDescent="0.25">
      <c r="BR26975" s="2394"/>
    </row>
    <row r="26976" spans="70:70" x14ac:dyDescent="0.25">
      <c r="BR26976" s="2381"/>
    </row>
    <row r="27000" spans="70:70" x14ac:dyDescent="0.25">
      <c r="BR27000" s="2394"/>
    </row>
    <row r="27001" spans="70:70" x14ac:dyDescent="0.25">
      <c r="BR27001" s="2381"/>
    </row>
    <row r="27025" spans="70:70" x14ac:dyDescent="0.25">
      <c r="BR27025" s="2394"/>
    </row>
    <row r="27026" spans="70:70" x14ac:dyDescent="0.25">
      <c r="BR27026" s="2381"/>
    </row>
    <row r="27050" spans="70:70" x14ac:dyDescent="0.25">
      <c r="BR27050" s="2394"/>
    </row>
    <row r="27051" spans="70:70" x14ac:dyDescent="0.25">
      <c r="BR27051" s="2381"/>
    </row>
    <row r="27075" spans="70:70" x14ac:dyDescent="0.25">
      <c r="BR27075" s="2394"/>
    </row>
    <row r="27076" spans="70:70" x14ac:dyDescent="0.25">
      <c r="BR27076" s="2381"/>
    </row>
    <row r="27100" spans="70:70" x14ac:dyDescent="0.25">
      <c r="BR27100" s="2394"/>
    </row>
    <row r="27101" spans="70:70" x14ac:dyDescent="0.25">
      <c r="BR27101" s="2381"/>
    </row>
    <row r="27125" spans="70:70" x14ac:dyDescent="0.25">
      <c r="BR27125" s="2394"/>
    </row>
    <row r="27126" spans="70:70" x14ac:dyDescent="0.25">
      <c r="BR27126" s="2381"/>
    </row>
    <row r="27150" spans="70:70" x14ac:dyDescent="0.25">
      <c r="BR27150" s="2394"/>
    </row>
    <row r="27151" spans="70:70" x14ac:dyDescent="0.25">
      <c r="BR27151" s="2381"/>
    </row>
    <row r="27175" spans="70:70" x14ac:dyDescent="0.25">
      <c r="BR27175" s="2394"/>
    </row>
    <row r="27176" spans="70:70" x14ac:dyDescent="0.25">
      <c r="BR27176" s="2381"/>
    </row>
    <row r="27200" spans="70:70" x14ac:dyDescent="0.25">
      <c r="BR27200" s="2394"/>
    </row>
    <row r="27201" spans="70:70" x14ac:dyDescent="0.25">
      <c r="BR27201" s="2381"/>
    </row>
    <row r="27225" spans="70:70" x14ac:dyDescent="0.25">
      <c r="BR27225" s="2394"/>
    </row>
    <row r="27226" spans="70:70" x14ac:dyDescent="0.25">
      <c r="BR27226" s="2381"/>
    </row>
    <row r="27250" spans="70:70" x14ac:dyDescent="0.25">
      <c r="BR27250" s="2394"/>
    </row>
    <row r="27251" spans="70:70" x14ac:dyDescent="0.25">
      <c r="BR27251" s="2381"/>
    </row>
    <row r="27275" spans="70:70" x14ac:dyDescent="0.25">
      <c r="BR27275" s="2394"/>
    </row>
    <row r="27276" spans="70:70" x14ac:dyDescent="0.25">
      <c r="BR27276" s="2381"/>
    </row>
    <row r="27300" spans="70:70" x14ac:dyDescent="0.25">
      <c r="BR27300" s="2394"/>
    </row>
    <row r="27301" spans="70:70" x14ac:dyDescent="0.25">
      <c r="BR27301" s="2381"/>
    </row>
    <row r="27325" spans="70:70" x14ac:dyDescent="0.25">
      <c r="BR27325" s="2394"/>
    </row>
    <row r="27326" spans="70:70" x14ac:dyDescent="0.25">
      <c r="BR27326" s="2381"/>
    </row>
    <row r="27350" spans="70:70" x14ac:dyDescent="0.25">
      <c r="BR27350" s="2394"/>
    </row>
    <row r="27351" spans="70:70" x14ac:dyDescent="0.25">
      <c r="BR27351" s="2381"/>
    </row>
    <row r="27375" spans="70:70" x14ac:dyDescent="0.25">
      <c r="BR27375" s="2394"/>
    </row>
    <row r="27376" spans="70:70" x14ac:dyDescent="0.25">
      <c r="BR27376" s="2381"/>
    </row>
    <row r="27400" spans="70:70" x14ac:dyDescent="0.25">
      <c r="BR27400" s="2394"/>
    </row>
    <row r="27401" spans="70:70" x14ac:dyDescent="0.25">
      <c r="BR27401" s="2381"/>
    </row>
    <row r="27425" spans="70:70" x14ac:dyDescent="0.25">
      <c r="BR27425" s="2394"/>
    </row>
    <row r="27426" spans="70:70" x14ac:dyDescent="0.25">
      <c r="BR27426" s="2381"/>
    </row>
    <row r="27450" spans="70:70" x14ac:dyDescent="0.25">
      <c r="BR27450" s="2394"/>
    </row>
    <row r="27451" spans="70:70" x14ac:dyDescent="0.25">
      <c r="BR27451" s="2381"/>
    </row>
    <row r="27475" spans="70:70" x14ac:dyDescent="0.25">
      <c r="BR27475" s="2394"/>
    </row>
    <row r="27476" spans="70:70" x14ac:dyDescent="0.25">
      <c r="BR27476" s="2381"/>
    </row>
    <row r="27500" spans="70:70" x14ac:dyDescent="0.25">
      <c r="BR27500" s="2394"/>
    </row>
    <row r="27501" spans="70:70" x14ac:dyDescent="0.25">
      <c r="BR27501" s="2381"/>
    </row>
    <row r="27525" spans="70:70" x14ac:dyDescent="0.25">
      <c r="BR27525" s="2394"/>
    </row>
    <row r="27526" spans="70:70" x14ac:dyDescent="0.25">
      <c r="BR27526" s="2381"/>
    </row>
    <row r="27550" spans="70:70" x14ac:dyDescent="0.25">
      <c r="BR27550" s="2394"/>
    </row>
    <row r="27551" spans="70:70" x14ac:dyDescent="0.25">
      <c r="BR27551" s="2381"/>
    </row>
    <row r="27575" spans="70:70" x14ac:dyDescent="0.25">
      <c r="BR27575" s="2394"/>
    </row>
    <row r="27576" spans="70:70" x14ac:dyDescent="0.25">
      <c r="BR27576" s="2381"/>
    </row>
    <row r="27600" spans="70:70" x14ac:dyDescent="0.25">
      <c r="BR27600" s="2394"/>
    </row>
    <row r="27601" spans="70:70" x14ac:dyDescent="0.25">
      <c r="BR27601" s="2381"/>
    </row>
    <row r="27625" spans="70:70" x14ac:dyDescent="0.25">
      <c r="BR27625" s="2394"/>
    </row>
    <row r="27626" spans="70:70" x14ac:dyDescent="0.25">
      <c r="BR27626" s="2381"/>
    </row>
    <row r="27650" spans="70:70" x14ac:dyDescent="0.25">
      <c r="BR27650" s="2394"/>
    </row>
    <row r="27651" spans="70:70" x14ac:dyDescent="0.25">
      <c r="BR27651" s="2381"/>
    </row>
    <row r="27675" spans="70:70" x14ac:dyDescent="0.25">
      <c r="BR27675" s="2394"/>
    </row>
    <row r="27676" spans="70:70" x14ac:dyDescent="0.25">
      <c r="BR27676" s="2381"/>
    </row>
    <row r="27700" spans="70:70" x14ac:dyDescent="0.25">
      <c r="BR27700" s="2394"/>
    </row>
    <row r="27701" spans="70:70" x14ac:dyDescent="0.25">
      <c r="BR27701" s="2381"/>
    </row>
    <row r="27725" spans="70:70" x14ac:dyDescent="0.25">
      <c r="BR27725" s="2394"/>
    </row>
    <row r="27726" spans="70:70" x14ac:dyDescent="0.25">
      <c r="BR27726" s="2381"/>
    </row>
    <row r="27750" spans="70:70" x14ac:dyDescent="0.25">
      <c r="BR27750" s="2394"/>
    </row>
    <row r="27751" spans="70:70" x14ac:dyDescent="0.25">
      <c r="BR27751" s="2381"/>
    </row>
    <row r="27775" spans="70:70" x14ac:dyDescent="0.25">
      <c r="BR27775" s="2394"/>
    </row>
    <row r="27776" spans="70:70" x14ac:dyDescent="0.25">
      <c r="BR27776" s="2381"/>
    </row>
    <row r="27800" spans="70:70" x14ac:dyDescent="0.25">
      <c r="BR27800" s="2394"/>
    </row>
    <row r="27801" spans="70:70" x14ac:dyDescent="0.25">
      <c r="BR27801" s="2381"/>
    </row>
    <row r="27825" spans="70:70" x14ac:dyDescent="0.25">
      <c r="BR27825" s="2394"/>
    </row>
    <row r="27826" spans="70:70" x14ac:dyDescent="0.25">
      <c r="BR27826" s="2381"/>
    </row>
    <row r="27850" spans="70:70" x14ac:dyDescent="0.25">
      <c r="BR27850" s="2394"/>
    </row>
    <row r="27851" spans="70:70" x14ac:dyDescent="0.25">
      <c r="BR27851" s="2381"/>
    </row>
    <row r="27875" spans="70:70" x14ac:dyDescent="0.25">
      <c r="BR27875" s="2394"/>
    </row>
    <row r="27876" spans="70:70" x14ac:dyDescent="0.25">
      <c r="BR27876" s="2381"/>
    </row>
    <row r="27900" spans="70:70" x14ac:dyDescent="0.25">
      <c r="BR27900" s="2394"/>
    </row>
    <row r="27901" spans="70:70" x14ac:dyDescent="0.25">
      <c r="BR27901" s="2381"/>
    </row>
    <row r="27925" spans="70:70" x14ac:dyDescent="0.25">
      <c r="BR27925" s="2394"/>
    </row>
    <row r="27926" spans="70:70" x14ac:dyDescent="0.25">
      <c r="BR27926" s="2381"/>
    </row>
    <row r="27950" spans="70:70" x14ac:dyDescent="0.25">
      <c r="BR27950" s="2394"/>
    </row>
    <row r="27951" spans="70:70" x14ac:dyDescent="0.25">
      <c r="BR27951" s="2381"/>
    </row>
    <row r="27975" spans="70:70" x14ac:dyDescent="0.25">
      <c r="BR27975" s="2394"/>
    </row>
    <row r="27976" spans="70:70" x14ac:dyDescent="0.25">
      <c r="BR27976" s="2381"/>
    </row>
    <row r="28000" spans="70:70" x14ac:dyDescent="0.25">
      <c r="BR28000" s="2394"/>
    </row>
    <row r="28001" spans="70:70" x14ac:dyDescent="0.25">
      <c r="BR28001" s="2381"/>
    </row>
    <row r="28025" spans="70:70" x14ac:dyDescent="0.25">
      <c r="BR28025" s="2394"/>
    </row>
    <row r="28026" spans="70:70" x14ac:dyDescent="0.25">
      <c r="BR28026" s="2381"/>
    </row>
    <row r="28050" spans="70:70" x14ac:dyDescent="0.25">
      <c r="BR28050" s="2394"/>
    </row>
    <row r="28051" spans="70:70" x14ac:dyDescent="0.25">
      <c r="BR28051" s="2381"/>
    </row>
    <row r="28075" spans="70:70" x14ac:dyDescent="0.25">
      <c r="BR28075" s="2394"/>
    </row>
    <row r="28076" spans="70:70" x14ac:dyDescent="0.25">
      <c r="BR28076" s="2381"/>
    </row>
    <row r="28100" spans="70:70" x14ac:dyDescent="0.25">
      <c r="BR28100" s="2394"/>
    </row>
    <row r="28101" spans="70:70" x14ac:dyDescent="0.25">
      <c r="BR28101" s="2381"/>
    </row>
    <row r="28125" spans="70:70" x14ac:dyDescent="0.25">
      <c r="BR28125" s="2394"/>
    </row>
    <row r="28126" spans="70:70" x14ac:dyDescent="0.25">
      <c r="BR28126" s="2381"/>
    </row>
    <row r="28150" spans="70:70" x14ac:dyDescent="0.25">
      <c r="BR28150" s="2394"/>
    </row>
    <row r="28151" spans="70:70" x14ac:dyDescent="0.25">
      <c r="BR28151" s="2381"/>
    </row>
    <row r="28175" spans="70:70" x14ac:dyDescent="0.25">
      <c r="BR28175" s="2394"/>
    </row>
    <row r="28176" spans="70:70" x14ac:dyDescent="0.25">
      <c r="BR28176" s="2381"/>
    </row>
    <row r="28200" spans="70:70" x14ac:dyDescent="0.25">
      <c r="BR28200" s="2394"/>
    </row>
    <row r="28201" spans="70:70" x14ac:dyDescent="0.25">
      <c r="BR28201" s="2381"/>
    </row>
    <row r="28225" spans="70:70" x14ac:dyDescent="0.25">
      <c r="BR28225" s="2394"/>
    </row>
    <row r="28226" spans="70:70" x14ac:dyDescent="0.25">
      <c r="BR28226" s="2381"/>
    </row>
    <row r="28250" spans="70:70" x14ac:dyDescent="0.25">
      <c r="BR28250" s="2394"/>
    </row>
    <row r="28251" spans="70:70" x14ac:dyDescent="0.25">
      <c r="BR28251" s="2381"/>
    </row>
    <row r="28275" spans="70:70" x14ac:dyDescent="0.25">
      <c r="BR28275" s="2394"/>
    </row>
    <row r="28276" spans="70:70" x14ac:dyDescent="0.25">
      <c r="BR28276" s="2381"/>
    </row>
    <row r="28300" spans="70:70" x14ac:dyDescent="0.25">
      <c r="BR28300" s="2394"/>
    </row>
    <row r="28301" spans="70:70" x14ac:dyDescent="0.25">
      <c r="BR28301" s="2381"/>
    </row>
    <row r="28325" spans="70:70" x14ac:dyDescent="0.25">
      <c r="BR28325" s="2394"/>
    </row>
    <row r="28326" spans="70:70" x14ac:dyDescent="0.25">
      <c r="BR28326" s="2381"/>
    </row>
    <row r="28350" spans="70:70" x14ac:dyDescent="0.25">
      <c r="BR28350" s="2394"/>
    </row>
    <row r="28351" spans="70:70" x14ac:dyDescent="0.25">
      <c r="BR28351" s="2381"/>
    </row>
    <row r="28375" spans="70:70" x14ac:dyDescent="0.25">
      <c r="BR28375" s="2394"/>
    </row>
    <row r="28376" spans="70:70" x14ac:dyDescent="0.25">
      <c r="BR28376" s="2381"/>
    </row>
    <row r="28400" spans="70:70" x14ac:dyDescent="0.25">
      <c r="BR28400" s="2394"/>
    </row>
    <row r="28401" spans="70:70" x14ac:dyDescent="0.25">
      <c r="BR28401" s="2381"/>
    </row>
    <row r="28425" spans="70:70" x14ac:dyDescent="0.25">
      <c r="BR28425" s="2394"/>
    </row>
    <row r="28426" spans="70:70" x14ac:dyDescent="0.25">
      <c r="BR28426" s="2381"/>
    </row>
    <row r="28450" spans="70:70" x14ac:dyDescent="0.25">
      <c r="BR28450" s="2394"/>
    </row>
    <row r="28451" spans="70:70" x14ac:dyDescent="0.25">
      <c r="BR28451" s="2381"/>
    </row>
    <row r="28475" spans="70:70" x14ac:dyDescent="0.25">
      <c r="BR28475" s="2394"/>
    </row>
    <row r="28476" spans="70:70" x14ac:dyDescent="0.25">
      <c r="BR28476" s="2381"/>
    </row>
    <row r="28500" spans="70:70" x14ac:dyDescent="0.25">
      <c r="BR28500" s="2394"/>
    </row>
    <row r="28501" spans="70:70" x14ac:dyDescent="0.25">
      <c r="BR28501" s="2381"/>
    </row>
    <row r="28525" spans="70:70" x14ac:dyDescent="0.25">
      <c r="BR28525" s="2394"/>
    </row>
    <row r="28526" spans="70:70" x14ac:dyDescent="0.25">
      <c r="BR28526" s="2381"/>
    </row>
    <row r="28550" spans="70:70" x14ac:dyDescent="0.25">
      <c r="BR28550" s="2394"/>
    </row>
    <row r="28551" spans="70:70" x14ac:dyDescent="0.25">
      <c r="BR28551" s="2381"/>
    </row>
    <row r="28575" spans="70:70" x14ac:dyDescent="0.25">
      <c r="BR28575" s="2394"/>
    </row>
    <row r="28576" spans="70:70" x14ac:dyDescent="0.25">
      <c r="BR28576" s="2381"/>
    </row>
    <row r="28600" spans="70:70" x14ac:dyDescent="0.25">
      <c r="BR28600" s="2394"/>
    </row>
    <row r="28601" spans="70:70" x14ac:dyDescent="0.25">
      <c r="BR28601" s="2381"/>
    </row>
    <row r="28625" spans="70:70" x14ac:dyDescent="0.25">
      <c r="BR28625" s="2394"/>
    </row>
    <row r="28626" spans="70:70" x14ac:dyDescent="0.25">
      <c r="BR28626" s="2381"/>
    </row>
    <row r="28650" spans="70:70" x14ac:dyDescent="0.25">
      <c r="BR28650" s="2394"/>
    </row>
    <row r="28651" spans="70:70" x14ac:dyDescent="0.25">
      <c r="BR28651" s="2381"/>
    </row>
    <row r="28675" spans="70:70" x14ac:dyDescent="0.25">
      <c r="BR28675" s="2394"/>
    </row>
    <row r="28676" spans="70:70" x14ac:dyDescent="0.25">
      <c r="BR28676" s="2381"/>
    </row>
    <row r="28700" spans="70:70" x14ac:dyDescent="0.25">
      <c r="BR28700" s="2394"/>
    </row>
    <row r="28701" spans="70:70" x14ac:dyDescent="0.25">
      <c r="BR28701" s="2381"/>
    </row>
    <row r="28725" spans="70:70" x14ac:dyDescent="0.25">
      <c r="BR28725" s="2394"/>
    </row>
    <row r="28726" spans="70:70" x14ac:dyDescent="0.25">
      <c r="BR28726" s="2381"/>
    </row>
    <row r="28750" spans="70:70" x14ac:dyDescent="0.25">
      <c r="BR28750" s="2394"/>
    </row>
    <row r="28751" spans="70:70" x14ac:dyDescent="0.25">
      <c r="BR28751" s="2381"/>
    </row>
    <row r="28775" spans="70:70" x14ac:dyDescent="0.25">
      <c r="BR28775" s="2394"/>
    </row>
    <row r="28776" spans="70:70" x14ac:dyDescent="0.25">
      <c r="BR28776" s="2381"/>
    </row>
    <row r="28800" spans="70:70" x14ac:dyDescent="0.25">
      <c r="BR28800" s="2394"/>
    </row>
    <row r="28801" spans="70:70" x14ac:dyDescent="0.25">
      <c r="BR28801" s="2381"/>
    </row>
    <row r="28825" spans="70:70" x14ac:dyDescent="0.25">
      <c r="BR28825" s="2394"/>
    </row>
    <row r="28826" spans="70:70" x14ac:dyDescent="0.25">
      <c r="BR28826" s="2381"/>
    </row>
    <row r="28850" spans="70:70" x14ac:dyDescent="0.25">
      <c r="BR28850" s="2394"/>
    </row>
    <row r="28851" spans="70:70" x14ac:dyDescent="0.25">
      <c r="BR28851" s="2381"/>
    </row>
    <row r="28875" spans="70:70" x14ac:dyDescent="0.25">
      <c r="BR28875" s="2394"/>
    </row>
    <row r="28876" spans="70:70" x14ac:dyDescent="0.25">
      <c r="BR28876" s="2381"/>
    </row>
    <row r="28900" spans="70:70" x14ac:dyDescent="0.25">
      <c r="BR28900" s="2394"/>
    </row>
    <row r="28901" spans="70:70" x14ac:dyDescent="0.25">
      <c r="BR28901" s="2381"/>
    </row>
    <row r="28925" spans="70:70" x14ac:dyDescent="0.25">
      <c r="BR28925" s="2394"/>
    </row>
    <row r="28926" spans="70:70" x14ac:dyDescent="0.25">
      <c r="BR28926" s="2381"/>
    </row>
    <row r="28950" spans="70:70" x14ac:dyDescent="0.25">
      <c r="BR28950" s="2394"/>
    </row>
    <row r="28951" spans="70:70" x14ac:dyDescent="0.25">
      <c r="BR28951" s="2381"/>
    </row>
    <row r="28975" spans="70:70" x14ac:dyDescent="0.25">
      <c r="BR28975" s="2394"/>
    </row>
    <row r="28976" spans="70:70" x14ac:dyDescent="0.25">
      <c r="BR28976" s="2381"/>
    </row>
    <row r="29000" spans="70:70" x14ac:dyDescent="0.25">
      <c r="BR29000" s="2394"/>
    </row>
    <row r="29001" spans="70:70" x14ac:dyDescent="0.25">
      <c r="BR29001" s="2381"/>
    </row>
    <row r="29025" spans="70:70" x14ac:dyDescent="0.25">
      <c r="BR29025" s="2394"/>
    </row>
    <row r="29026" spans="70:70" x14ac:dyDescent="0.25">
      <c r="BR29026" s="2381"/>
    </row>
    <row r="29050" spans="70:70" x14ac:dyDescent="0.25">
      <c r="BR29050" s="2394"/>
    </row>
    <row r="29051" spans="70:70" x14ac:dyDescent="0.25">
      <c r="BR29051" s="2381"/>
    </row>
    <row r="29075" spans="70:70" x14ac:dyDescent="0.25">
      <c r="BR29075" s="2394"/>
    </row>
    <row r="29076" spans="70:70" x14ac:dyDescent="0.25">
      <c r="BR29076" s="2381"/>
    </row>
    <row r="29100" spans="70:70" x14ac:dyDescent="0.25">
      <c r="BR29100" s="2394"/>
    </row>
    <row r="29101" spans="70:70" x14ac:dyDescent="0.25">
      <c r="BR29101" s="2381"/>
    </row>
    <row r="29125" spans="70:70" x14ac:dyDescent="0.25">
      <c r="BR29125" s="2394"/>
    </row>
    <row r="29126" spans="70:70" x14ac:dyDescent="0.25">
      <c r="BR29126" s="2381"/>
    </row>
    <row r="29150" spans="70:70" x14ac:dyDescent="0.25">
      <c r="BR29150" s="2394"/>
    </row>
    <row r="29151" spans="70:70" x14ac:dyDescent="0.25">
      <c r="BR29151" s="2381"/>
    </row>
    <row r="29175" spans="70:70" x14ac:dyDescent="0.25">
      <c r="BR29175" s="2394"/>
    </row>
    <row r="29176" spans="70:70" x14ac:dyDescent="0.25">
      <c r="BR29176" s="2381"/>
    </row>
    <row r="29200" spans="70:70" x14ac:dyDescent="0.25">
      <c r="BR29200" s="2394"/>
    </row>
    <row r="29201" spans="70:70" x14ac:dyDescent="0.25">
      <c r="BR29201" s="2381"/>
    </row>
    <row r="29225" spans="70:70" x14ac:dyDescent="0.25">
      <c r="BR29225" s="2394"/>
    </row>
    <row r="29226" spans="70:70" x14ac:dyDescent="0.25">
      <c r="BR29226" s="2381"/>
    </row>
    <row r="29250" spans="70:70" x14ac:dyDescent="0.25">
      <c r="BR29250" s="2394"/>
    </row>
    <row r="29251" spans="70:70" x14ac:dyDescent="0.25">
      <c r="BR29251" s="2381"/>
    </row>
    <row r="29275" spans="70:70" x14ac:dyDescent="0.25">
      <c r="BR29275" s="2394"/>
    </row>
    <row r="29276" spans="70:70" x14ac:dyDescent="0.25">
      <c r="BR29276" s="2381"/>
    </row>
    <row r="29300" spans="70:70" x14ac:dyDescent="0.25">
      <c r="BR29300" s="2394"/>
    </row>
    <row r="29301" spans="70:70" x14ac:dyDescent="0.25">
      <c r="BR29301" s="2381"/>
    </row>
    <row r="29325" spans="70:70" x14ac:dyDescent="0.25">
      <c r="BR29325" s="2394"/>
    </row>
    <row r="29326" spans="70:70" x14ac:dyDescent="0.25">
      <c r="BR29326" s="2381"/>
    </row>
    <row r="29350" spans="70:70" x14ac:dyDescent="0.25">
      <c r="BR29350" s="2394"/>
    </row>
    <row r="29351" spans="70:70" x14ac:dyDescent="0.25">
      <c r="BR29351" s="2381"/>
    </row>
    <row r="29375" spans="70:70" x14ac:dyDescent="0.25">
      <c r="BR29375" s="2394"/>
    </row>
    <row r="29376" spans="70:70" x14ac:dyDescent="0.25">
      <c r="BR29376" s="2381"/>
    </row>
    <row r="29400" spans="70:70" x14ac:dyDescent="0.25">
      <c r="BR29400" s="2394"/>
    </row>
    <row r="29401" spans="70:70" x14ac:dyDescent="0.25">
      <c r="BR29401" s="2381"/>
    </row>
    <row r="29425" spans="70:70" x14ac:dyDescent="0.25">
      <c r="BR29425" s="2394"/>
    </row>
    <row r="29426" spans="70:70" x14ac:dyDescent="0.25">
      <c r="BR29426" s="2381"/>
    </row>
    <row r="29450" spans="70:70" x14ac:dyDescent="0.25">
      <c r="BR29450" s="2394"/>
    </row>
    <row r="29451" spans="70:70" x14ac:dyDescent="0.25">
      <c r="BR29451" s="2381"/>
    </row>
    <row r="29475" spans="70:70" x14ac:dyDescent="0.25">
      <c r="BR29475" s="2394"/>
    </row>
    <row r="29476" spans="70:70" x14ac:dyDescent="0.25">
      <c r="BR29476" s="2381"/>
    </row>
    <row r="29500" spans="70:70" x14ac:dyDescent="0.25">
      <c r="BR29500" s="2394"/>
    </row>
    <row r="29501" spans="70:70" x14ac:dyDescent="0.25">
      <c r="BR29501" s="2381"/>
    </row>
    <row r="29525" spans="70:70" x14ac:dyDescent="0.25">
      <c r="BR29525" s="2394"/>
    </row>
    <row r="29526" spans="70:70" x14ac:dyDescent="0.25">
      <c r="BR29526" s="2381"/>
    </row>
    <row r="29550" spans="70:70" x14ac:dyDescent="0.25">
      <c r="BR29550" s="2394"/>
    </row>
    <row r="29551" spans="70:70" x14ac:dyDescent="0.25">
      <c r="BR29551" s="2381"/>
    </row>
    <row r="29575" spans="70:70" x14ac:dyDescent="0.25">
      <c r="BR29575" s="2394"/>
    </row>
    <row r="29576" spans="70:70" x14ac:dyDescent="0.25">
      <c r="BR29576" s="2381"/>
    </row>
    <row r="29600" spans="70:70" x14ac:dyDescent="0.25">
      <c r="BR29600" s="2394"/>
    </row>
    <row r="29601" spans="70:70" x14ac:dyDescent="0.25">
      <c r="BR29601" s="2381"/>
    </row>
    <row r="29625" spans="70:70" x14ac:dyDescent="0.25">
      <c r="BR29625" s="2394"/>
    </row>
    <row r="29626" spans="70:70" x14ac:dyDescent="0.25">
      <c r="BR29626" s="2381"/>
    </row>
    <row r="29650" spans="70:70" x14ac:dyDescent="0.25">
      <c r="BR29650" s="2394"/>
    </row>
    <row r="29651" spans="70:70" x14ac:dyDescent="0.25">
      <c r="BR29651" s="2381"/>
    </row>
    <row r="29675" spans="70:70" x14ac:dyDescent="0.25">
      <c r="BR29675" s="2394"/>
    </row>
    <row r="29676" spans="70:70" x14ac:dyDescent="0.25">
      <c r="BR29676" s="2381"/>
    </row>
    <row r="29700" spans="70:70" x14ac:dyDescent="0.25">
      <c r="BR29700" s="2394"/>
    </row>
    <row r="29701" spans="70:70" x14ac:dyDescent="0.25">
      <c r="BR29701" s="2381"/>
    </row>
    <row r="29725" spans="70:70" x14ac:dyDescent="0.25">
      <c r="BR29725" s="2394"/>
    </row>
    <row r="29726" spans="70:70" x14ac:dyDescent="0.25">
      <c r="BR29726" s="2381"/>
    </row>
    <row r="29750" spans="70:70" x14ac:dyDescent="0.25">
      <c r="BR29750" s="2394"/>
    </row>
    <row r="29751" spans="70:70" x14ac:dyDescent="0.25">
      <c r="BR29751" s="2381"/>
    </row>
    <row r="29775" spans="70:70" x14ac:dyDescent="0.25">
      <c r="BR29775" s="2394"/>
    </row>
    <row r="29776" spans="70:70" x14ac:dyDescent="0.25">
      <c r="BR29776" s="2381"/>
    </row>
    <row r="29800" spans="70:70" x14ac:dyDescent="0.25">
      <c r="BR29800" s="2394"/>
    </row>
    <row r="29801" spans="70:70" x14ac:dyDescent="0.25">
      <c r="BR29801" s="2381"/>
    </row>
    <row r="29825" spans="70:70" x14ac:dyDescent="0.25">
      <c r="BR29825" s="2394"/>
    </row>
    <row r="29826" spans="70:70" x14ac:dyDescent="0.25">
      <c r="BR29826" s="2381"/>
    </row>
    <row r="29850" spans="70:70" x14ac:dyDescent="0.25">
      <c r="BR29850" s="2394"/>
    </row>
    <row r="29851" spans="70:70" x14ac:dyDescent="0.25">
      <c r="BR29851" s="2381"/>
    </row>
    <row r="29875" spans="70:70" x14ac:dyDescent="0.25">
      <c r="BR29875" s="2394"/>
    </row>
    <row r="29876" spans="70:70" x14ac:dyDescent="0.25">
      <c r="BR29876" s="2381"/>
    </row>
    <row r="29900" spans="70:70" x14ac:dyDescent="0.25">
      <c r="BR29900" s="2394"/>
    </row>
    <row r="29901" spans="70:70" x14ac:dyDescent="0.25">
      <c r="BR29901" s="2381"/>
    </row>
    <row r="29925" spans="70:70" x14ac:dyDescent="0.25">
      <c r="BR29925" s="2394"/>
    </row>
    <row r="29926" spans="70:70" x14ac:dyDescent="0.25">
      <c r="BR29926" s="2381"/>
    </row>
    <row r="29950" spans="70:70" x14ac:dyDescent="0.25">
      <c r="BR29950" s="2394"/>
    </row>
    <row r="29951" spans="70:70" x14ac:dyDescent="0.25">
      <c r="BR29951" s="2381"/>
    </row>
    <row r="29975" spans="70:70" x14ac:dyDescent="0.25">
      <c r="BR29975" s="2394"/>
    </row>
    <row r="29976" spans="70:70" x14ac:dyDescent="0.25">
      <c r="BR29976" s="2381"/>
    </row>
    <row r="30000" spans="70:70" x14ac:dyDescent="0.25">
      <c r="BR30000" s="2394"/>
    </row>
    <row r="30001" spans="70:70" x14ac:dyDescent="0.25">
      <c r="BR30001" s="2381"/>
    </row>
    <row r="30025" spans="70:70" x14ac:dyDescent="0.25">
      <c r="BR30025" s="2394"/>
    </row>
    <row r="30026" spans="70:70" x14ac:dyDescent="0.25">
      <c r="BR30026" s="2381"/>
    </row>
    <row r="30050" spans="70:70" x14ac:dyDescent="0.25">
      <c r="BR30050" s="2394"/>
    </row>
    <row r="30051" spans="70:70" x14ac:dyDescent="0.25">
      <c r="BR30051" s="2381"/>
    </row>
    <row r="30075" spans="70:70" x14ac:dyDescent="0.25">
      <c r="BR30075" s="2394"/>
    </row>
    <row r="30076" spans="70:70" x14ac:dyDescent="0.25">
      <c r="BR30076" s="2381"/>
    </row>
    <row r="30100" spans="70:70" x14ac:dyDescent="0.25">
      <c r="BR30100" s="2394"/>
    </row>
    <row r="30101" spans="70:70" x14ac:dyDescent="0.25">
      <c r="BR30101" s="2381"/>
    </row>
    <row r="30125" spans="70:70" x14ac:dyDescent="0.25">
      <c r="BR30125" s="2394"/>
    </row>
    <row r="30126" spans="70:70" x14ac:dyDescent="0.25">
      <c r="BR30126" s="2381"/>
    </row>
    <row r="30150" spans="70:70" x14ac:dyDescent="0.25">
      <c r="BR30150" s="2394"/>
    </row>
    <row r="30151" spans="70:70" x14ac:dyDescent="0.25">
      <c r="BR30151" s="2381"/>
    </row>
    <row r="30175" spans="70:70" x14ac:dyDescent="0.25">
      <c r="BR30175" s="2394"/>
    </row>
    <row r="30176" spans="70:70" x14ac:dyDescent="0.25">
      <c r="BR30176" s="2381"/>
    </row>
    <row r="30200" spans="70:70" x14ac:dyDescent="0.25">
      <c r="BR30200" s="2394"/>
    </row>
    <row r="30201" spans="70:70" x14ac:dyDescent="0.25">
      <c r="BR30201" s="2381"/>
    </row>
    <row r="30225" spans="70:70" x14ac:dyDescent="0.25">
      <c r="BR30225" s="2394"/>
    </row>
    <row r="30226" spans="70:70" x14ac:dyDescent="0.25">
      <c r="BR30226" s="2381"/>
    </row>
    <row r="30250" spans="70:70" x14ac:dyDescent="0.25">
      <c r="BR30250" s="2394"/>
    </row>
    <row r="30251" spans="70:70" x14ac:dyDescent="0.25">
      <c r="BR30251" s="2381"/>
    </row>
    <row r="30275" spans="70:70" x14ac:dyDescent="0.25">
      <c r="BR30275" s="2394"/>
    </row>
    <row r="30276" spans="70:70" x14ac:dyDescent="0.25">
      <c r="BR30276" s="2381"/>
    </row>
    <row r="30300" spans="70:70" x14ac:dyDescent="0.25">
      <c r="BR30300" s="2394"/>
    </row>
    <row r="30301" spans="70:70" x14ac:dyDescent="0.25">
      <c r="BR30301" s="2381"/>
    </row>
    <row r="30325" spans="70:70" x14ac:dyDescent="0.25">
      <c r="BR30325" s="2394"/>
    </row>
    <row r="30326" spans="70:70" x14ac:dyDescent="0.25">
      <c r="BR30326" s="2381"/>
    </row>
    <row r="30350" spans="70:70" x14ac:dyDescent="0.25">
      <c r="BR30350" s="2394"/>
    </row>
    <row r="30351" spans="70:70" x14ac:dyDescent="0.25">
      <c r="BR30351" s="2381"/>
    </row>
    <row r="30375" spans="70:70" x14ac:dyDescent="0.25">
      <c r="BR30375" s="2394"/>
    </row>
    <row r="30376" spans="70:70" x14ac:dyDescent="0.25">
      <c r="BR30376" s="2381"/>
    </row>
    <row r="30400" spans="70:70" x14ac:dyDescent="0.25">
      <c r="BR30400" s="2394"/>
    </row>
    <row r="30401" spans="70:70" x14ac:dyDescent="0.25">
      <c r="BR30401" s="2381"/>
    </row>
    <row r="30425" spans="70:70" x14ac:dyDescent="0.25">
      <c r="BR30425" s="2394"/>
    </row>
    <row r="30426" spans="70:70" x14ac:dyDescent="0.25">
      <c r="BR30426" s="2381"/>
    </row>
    <row r="30450" spans="70:70" x14ac:dyDescent="0.25">
      <c r="BR30450" s="2394"/>
    </row>
    <row r="30451" spans="70:70" x14ac:dyDescent="0.25">
      <c r="BR30451" s="2381"/>
    </row>
    <row r="30475" spans="70:70" x14ac:dyDescent="0.25">
      <c r="BR30475" s="2394"/>
    </row>
    <row r="30476" spans="70:70" x14ac:dyDescent="0.25">
      <c r="BR30476" s="2381"/>
    </row>
    <row r="30500" spans="70:70" x14ac:dyDescent="0.25">
      <c r="BR30500" s="2394"/>
    </row>
    <row r="30501" spans="70:70" x14ac:dyDescent="0.25">
      <c r="BR30501" s="2381"/>
    </row>
    <row r="30525" spans="70:70" x14ac:dyDescent="0.25">
      <c r="BR30525" s="2394"/>
    </row>
    <row r="30526" spans="70:70" x14ac:dyDescent="0.25">
      <c r="BR30526" s="2381"/>
    </row>
    <row r="30550" spans="70:70" x14ac:dyDescent="0.25">
      <c r="BR30550" s="2394"/>
    </row>
    <row r="30551" spans="70:70" x14ac:dyDescent="0.25">
      <c r="BR30551" s="2381"/>
    </row>
    <row r="30575" spans="70:70" x14ac:dyDescent="0.25">
      <c r="BR30575" s="2394"/>
    </row>
    <row r="30576" spans="70:70" x14ac:dyDescent="0.25">
      <c r="BR30576" s="2381"/>
    </row>
    <row r="30600" spans="70:70" x14ac:dyDescent="0.25">
      <c r="BR30600" s="2394"/>
    </row>
    <row r="30601" spans="70:70" x14ac:dyDescent="0.25">
      <c r="BR30601" s="2381"/>
    </row>
    <row r="30625" spans="70:70" x14ac:dyDescent="0.25">
      <c r="BR30625" s="2394"/>
    </row>
    <row r="30626" spans="70:70" x14ac:dyDescent="0.25">
      <c r="BR30626" s="2381"/>
    </row>
    <row r="30650" spans="70:70" x14ac:dyDescent="0.25">
      <c r="BR30650" s="2394"/>
    </row>
    <row r="30651" spans="70:70" x14ac:dyDescent="0.25">
      <c r="BR30651" s="2381"/>
    </row>
    <row r="30675" spans="70:70" x14ac:dyDescent="0.25">
      <c r="BR30675" s="2394"/>
    </row>
    <row r="30676" spans="70:70" x14ac:dyDescent="0.25">
      <c r="BR30676" s="2381"/>
    </row>
    <row r="30700" spans="70:70" x14ac:dyDescent="0.25">
      <c r="BR30700" s="2394"/>
    </row>
    <row r="30701" spans="70:70" x14ac:dyDescent="0.25">
      <c r="BR30701" s="2381"/>
    </row>
    <row r="30725" spans="70:70" x14ac:dyDescent="0.25">
      <c r="BR30725" s="2394"/>
    </row>
    <row r="30726" spans="70:70" x14ac:dyDescent="0.25">
      <c r="BR30726" s="2381"/>
    </row>
    <row r="30750" spans="70:70" x14ac:dyDescent="0.25">
      <c r="BR30750" s="2394"/>
    </row>
    <row r="30751" spans="70:70" x14ac:dyDescent="0.25">
      <c r="BR30751" s="2381"/>
    </row>
    <row r="30775" spans="70:70" x14ac:dyDescent="0.25">
      <c r="BR30775" s="2394"/>
    </row>
    <row r="30776" spans="70:70" x14ac:dyDescent="0.25">
      <c r="BR30776" s="2381"/>
    </row>
    <row r="30800" spans="70:70" x14ac:dyDescent="0.25">
      <c r="BR30800" s="2394"/>
    </row>
    <row r="30801" spans="70:70" x14ac:dyDescent="0.25">
      <c r="BR30801" s="2381"/>
    </row>
    <row r="30825" spans="70:70" x14ac:dyDescent="0.25">
      <c r="BR30825" s="2394"/>
    </row>
    <row r="30826" spans="70:70" x14ac:dyDescent="0.25">
      <c r="BR30826" s="2381"/>
    </row>
    <row r="30850" spans="70:70" x14ac:dyDescent="0.25">
      <c r="BR30850" s="2394"/>
    </row>
    <row r="30851" spans="70:70" x14ac:dyDescent="0.25">
      <c r="BR30851" s="2381"/>
    </row>
    <row r="30875" spans="70:70" x14ac:dyDescent="0.25">
      <c r="BR30875" s="2394"/>
    </row>
    <row r="30876" spans="70:70" x14ac:dyDescent="0.25">
      <c r="BR30876" s="2381"/>
    </row>
    <row r="30900" spans="70:70" x14ac:dyDescent="0.25">
      <c r="BR30900" s="2394"/>
    </row>
    <row r="30901" spans="70:70" x14ac:dyDescent="0.25">
      <c r="BR30901" s="2381"/>
    </row>
    <row r="30925" spans="70:70" x14ac:dyDescent="0.25">
      <c r="BR30925" s="2394"/>
    </row>
    <row r="30926" spans="70:70" x14ac:dyDescent="0.25">
      <c r="BR30926" s="2381"/>
    </row>
    <row r="30950" spans="70:70" x14ac:dyDescent="0.25">
      <c r="BR30950" s="2394"/>
    </row>
    <row r="30951" spans="70:70" x14ac:dyDescent="0.25">
      <c r="BR30951" s="2381"/>
    </row>
    <row r="30975" spans="70:70" x14ac:dyDescent="0.25">
      <c r="BR30975" s="2394"/>
    </row>
    <row r="30976" spans="70:70" x14ac:dyDescent="0.25">
      <c r="BR30976" s="2381"/>
    </row>
    <row r="31000" spans="70:70" x14ac:dyDescent="0.25">
      <c r="BR31000" s="2394"/>
    </row>
    <row r="31001" spans="70:70" x14ac:dyDescent="0.25">
      <c r="BR31001" s="2381"/>
    </row>
    <row r="31025" spans="70:70" x14ac:dyDescent="0.25">
      <c r="BR31025" s="2394"/>
    </row>
    <row r="31026" spans="70:70" x14ac:dyDescent="0.25">
      <c r="BR31026" s="2381"/>
    </row>
    <row r="31050" spans="70:70" x14ac:dyDescent="0.25">
      <c r="BR31050" s="2394"/>
    </row>
    <row r="31051" spans="70:70" x14ac:dyDescent="0.25">
      <c r="BR31051" s="2381"/>
    </row>
    <row r="31075" spans="70:70" x14ac:dyDescent="0.25">
      <c r="BR31075" s="2394"/>
    </row>
    <row r="31076" spans="70:70" x14ac:dyDescent="0.25">
      <c r="BR31076" s="2381"/>
    </row>
    <row r="31100" spans="70:70" x14ac:dyDescent="0.25">
      <c r="BR31100" s="2394"/>
    </row>
    <row r="31101" spans="70:70" x14ac:dyDescent="0.25">
      <c r="BR31101" s="2381"/>
    </row>
    <row r="31125" spans="70:70" x14ac:dyDescent="0.25">
      <c r="BR31125" s="2394"/>
    </row>
    <row r="31126" spans="70:70" x14ac:dyDescent="0.25">
      <c r="BR31126" s="2381"/>
    </row>
    <row r="31150" spans="70:70" x14ac:dyDescent="0.25">
      <c r="BR31150" s="2394"/>
    </row>
    <row r="31151" spans="70:70" x14ac:dyDescent="0.25">
      <c r="BR31151" s="2381"/>
    </row>
    <row r="31175" spans="70:70" x14ac:dyDescent="0.25">
      <c r="BR31175" s="2394"/>
    </row>
    <row r="31176" spans="70:70" x14ac:dyDescent="0.25">
      <c r="BR31176" s="2381"/>
    </row>
    <row r="31200" spans="70:70" x14ac:dyDescent="0.25">
      <c r="BR31200" s="2394"/>
    </row>
    <row r="31201" spans="70:70" x14ac:dyDescent="0.25">
      <c r="BR31201" s="2381"/>
    </row>
    <row r="31225" spans="70:70" x14ac:dyDescent="0.25">
      <c r="BR31225" s="2394"/>
    </row>
    <row r="31226" spans="70:70" x14ac:dyDescent="0.25">
      <c r="BR31226" s="2381"/>
    </row>
    <row r="31250" spans="70:70" x14ac:dyDescent="0.25">
      <c r="BR31250" s="2394"/>
    </row>
    <row r="31251" spans="70:70" x14ac:dyDescent="0.25">
      <c r="BR31251" s="2381"/>
    </row>
    <row r="31275" spans="70:70" x14ac:dyDescent="0.25">
      <c r="BR31275" s="2394"/>
    </row>
    <row r="31276" spans="70:70" x14ac:dyDescent="0.25">
      <c r="BR31276" s="2381"/>
    </row>
    <row r="31300" spans="70:70" x14ac:dyDescent="0.25">
      <c r="BR31300" s="2394"/>
    </row>
    <row r="31301" spans="70:70" x14ac:dyDescent="0.25">
      <c r="BR31301" s="2381"/>
    </row>
    <row r="31325" spans="70:70" x14ac:dyDescent="0.25">
      <c r="BR31325" s="2394"/>
    </row>
    <row r="31326" spans="70:70" x14ac:dyDescent="0.25">
      <c r="BR31326" s="2381"/>
    </row>
    <row r="31350" spans="70:70" x14ac:dyDescent="0.25">
      <c r="BR31350" s="2394"/>
    </row>
    <row r="31351" spans="70:70" x14ac:dyDescent="0.25">
      <c r="BR31351" s="2381"/>
    </row>
    <row r="31375" spans="70:70" x14ac:dyDescent="0.25">
      <c r="BR31375" s="2394"/>
    </row>
    <row r="31376" spans="70:70" x14ac:dyDescent="0.25">
      <c r="BR31376" s="2381"/>
    </row>
    <row r="31400" spans="70:70" x14ac:dyDescent="0.25">
      <c r="BR31400" s="2394"/>
    </row>
    <row r="31401" spans="70:70" x14ac:dyDescent="0.25">
      <c r="BR31401" s="2381"/>
    </row>
    <row r="31425" spans="70:70" x14ac:dyDescent="0.25">
      <c r="BR31425" s="2394"/>
    </row>
    <row r="31426" spans="70:70" x14ac:dyDescent="0.25">
      <c r="BR31426" s="2381"/>
    </row>
    <row r="31450" spans="70:70" x14ac:dyDescent="0.25">
      <c r="BR31450" s="2394"/>
    </row>
    <row r="31451" spans="70:70" x14ac:dyDescent="0.25">
      <c r="BR31451" s="2381"/>
    </row>
    <row r="31475" spans="70:70" x14ac:dyDescent="0.25">
      <c r="BR31475" s="2394"/>
    </row>
    <row r="31476" spans="70:70" x14ac:dyDescent="0.25">
      <c r="BR31476" s="2381"/>
    </row>
    <row r="31500" spans="70:70" x14ac:dyDescent="0.25">
      <c r="BR31500" s="2394"/>
    </row>
    <row r="31501" spans="70:70" x14ac:dyDescent="0.25">
      <c r="BR31501" s="2381"/>
    </row>
    <row r="31525" spans="70:70" x14ac:dyDescent="0.25">
      <c r="BR31525" s="2394"/>
    </row>
    <row r="31526" spans="70:70" x14ac:dyDescent="0.25">
      <c r="BR31526" s="2381"/>
    </row>
    <row r="31550" spans="70:70" x14ac:dyDescent="0.25">
      <c r="BR31550" s="2394"/>
    </row>
    <row r="31551" spans="70:70" x14ac:dyDescent="0.25">
      <c r="BR31551" s="2381"/>
    </row>
    <row r="31575" spans="70:70" x14ac:dyDescent="0.25">
      <c r="BR31575" s="2394"/>
    </row>
    <row r="31576" spans="70:70" x14ac:dyDescent="0.25">
      <c r="BR31576" s="2381"/>
    </row>
    <row r="31600" spans="70:70" x14ac:dyDescent="0.25">
      <c r="BR31600" s="2394"/>
    </row>
    <row r="31601" spans="70:70" x14ac:dyDescent="0.25">
      <c r="BR31601" s="2381"/>
    </row>
    <row r="31625" spans="70:70" x14ac:dyDescent="0.25">
      <c r="BR31625" s="2394"/>
    </row>
    <row r="31626" spans="70:70" x14ac:dyDescent="0.25">
      <c r="BR31626" s="2381"/>
    </row>
    <row r="31650" spans="70:70" x14ac:dyDescent="0.25">
      <c r="BR31650" s="2394"/>
    </row>
    <row r="31651" spans="70:70" x14ac:dyDescent="0.25">
      <c r="BR31651" s="2381"/>
    </row>
    <row r="31675" spans="70:70" x14ac:dyDescent="0.25">
      <c r="BR31675" s="2394"/>
    </row>
    <row r="31676" spans="70:70" x14ac:dyDescent="0.25">
      <c r="BR31676" s="2381"/>
    </row>
    <row r="31700" spans="70:70" x14ac:dyDescent="0.25">
      <c r="BR31700" s="2394"/>
    </row>
    <row r="31701" spans="70:70" x14ac:dyDescent="0.25">
      <c r="BR31701" s="2381"/>
    </row>
    <row r="31725" spans="70:70" x14ac:dyDescent="0.25">
      <c r="BR31725" s="2394"/>
    </row>
    <row r="31726" spans="70:70" x14ac:dyDescent="0.25">
      <c r="BR31726" s="2381"/>
    </row>
    <row r="31750" spans="70:70" x14ac:dyDescent="0.25">
      <c r="BR31750" s="2394"/>
    </row>
    <row r="31751" spans="70:70" x14ac:dyDescent="0.25">
      <c r="BR31751" s="2381"/>
    </row>
    <row r="31775" spans="70:70" x14ac:dyDescent="0.25">
      <c r="BR31775" s="2394"/>
    </row>
    <row r="31776" spans="70:70" x14ac:dyDescent="0.25">
      <c r="BR31776" s="2381"/>
    </row>
    <row r="31800" spans="70:70" x14ac:dyDescent="0.25">
      <c r="BR31800" s="2394"/>
    </row>
    <row r="31801" spans="70:70" x14ac:dyDescent="0.25">
      <c r="BR31801" s="2381"/>
    </row>
    <row r="31825" spans="70:70" x14ac:dyDescent="0.25">
      <c r="BR31825" s="2394"/>
    </row>
    <row r="31826" spans="70:70" x14ac:dyDescent="0.25">
      <c r="BR31826" s="2381"/>
    </row>
    <row r="31850" spans="70:70" x14ac:dyDescent="0.25">
      <c r="BR31850" s="2394"/>
    </row>
    <row r="31851" spans="70:70" x14ac:dyDescent="0.25">
      <c r="BR31851" s="2381"/>
    </row>
    <row r="31875" spans="70:70" x14ac:dyDescent="0.25">
      <c r="BR31875" s="2394"/>
    </row>
    <row r="31876" spans="70:70" x14ac:dyDescent="0.25">
      <c r="BR31876" s="2381"/>
    </row>
    <row r="31900" spans="70:70" x14ac:dyDescent="0.25">
      <c r="BR31900" s="2394"/>
    </row>
    <row r="31901" spans="70:70" x14ac:dyDescent="0.25">
      <c r="BR31901" s="2381"/>
    </row>
    <row r="31925" spans="70:70" x14ac:dyDescent="0.25">
      <c r="BR31925" s="2394"/>
    </row>
    <row r="31926" spans="70:70" x14ac:dyDescent="0.25">
      <c r="BR31926" s="2381"/>
    </row>
    <row r="31950" spans="70:70" x14ac:dyDescent="0.25">
      <c r="BR31950" s="2394"/>
    </row>
    <row r="31951" spans="70:70" x14ac:dyDescent="0.25">
      <c r="BR31951" s="2381"/>
    </row>
    <row r="31975" spans="70:70" x14ac:dyDescent="0.25">
      <c r="BR31975" s="2394"/>
    </row>
    <row r="31976" spans="70:70" x14ac:dyDescent="0.25">
      <c r="BR31976" s="2381"/>
    </row>
    <row r="32000" spans="70:70" x14ac:dyDescent="0.25">
      <c r="BR32000" s="2394"/>
    </row>
    <row r="32001" spans="70:70" x14ac:dyDescent="0.25">
      <c r="BR32001" s="2381"/>
    </row>
    <row r="32025" spans="70:70" x14ac:dyDescent="0.25">
      <c r="BR32025" s="2394"/>
    </row>
    <row r="32026" spans="70:70" x14ac:dyDescent="0.25">
      <c r="BR32026" s="2381"/>
    </row>
    <row r="32050" spans="70:70" x14ac:dyDescent="0.25">
      <c r="BR32050" s="2394"/>
    </row>
    <row r="32051" spans="70:70" x14ac:dyDescent="0.25">
      <c r="BR32051" s="2381"/>
    </row>
    <row r="32075" spans="70:70" x14ac:dyDescent="0.25">
      <c r="BR32075" s="2394"/>
    </row>
    <row r="32076" spans="70:70" x14ac:dyDescent="0.25">
      <c r="BR32076" s="2381"/>
    </row>
    <row r="32100" spans="70:70" x14ac:dyDescent="0.25">
      <c r="BR32100" s="2394"/>
    </row>
    <row r="32101" spans="70:70" x14ac:dyDescent="0.25">
      <c r="BR32101" s="2381"/>
    </row>
    <row r="32125" spans="70:70" x14ac:dyDescent="0.25">
      <c r="BR32125" s="2394"/>
    </row>
    <row r="32126" spans="70:70" x14ac:dyDescent="0.25">
      <c r="BR32126" s="2381"/>
    </row>
    <row r="32150" spans="70:70" x14ac:dyDescent="0.25">
      <c r="BR32150" s="2394"/>
    </row>
    <row r="32151" spans="70:70" x14ac:dyDescent="0.25">
      <c r="BR32151" s="2381"/>
    </row>
    <row r="32175" spans="70:70" x14ac:dyDescent="0.25">
      <c r="BR32175" s="2394"/>
    </row>
    <row r="32176" spans="70:70" x14ac:dyDescent="0.25">
      <c r="BR32176" s="2381"/>
    </row>
    <row r="32200" spans="70:70" x14ac:dyDescent="0.25">
      <c r="BR32200" s="2394"/>
    </row>
    <row r="32201" spans="70:70" x14ac:dyDescent="0.25">
      <c r="BR32201" s="2381"/>
    </row>
    <row r="32225" spans="70:70" x14ac:dyDescent="0.25">
      <c r="BR32225" s="2394"/>
    </row>
    <row r="32226" spans="70:70" x14ac:dyDescent="0.25">
      <c r="BR32226" s="2381"/>
    </row>
    <row r="32250" spans="70:70" x14ac:dyDescent="0.25">
      <c r="BR32250" s="2394"/>
    </row>
    <row r="32251" spans="70:70" x14ac:dyDescent="0.25">
      <c r="BR32251" s="2381"/>
    </row>
    <row r="32275" spans="70:70" x14ac:dyDescent="0.25">
      <c r="BR32275" s="2394"/>
    </row>
    <row r="32276" spans="70:70" x14ac:dyDescent="0.25">
      <c r="BR32276" s="2381"/>
    </row>
    <row r="32300" spans="70:70" x14ac:dyDescent="0.25">
      <c r="BR32300" s="2394"/>
    </row>
    <row r="32301" spans="70:70" x14ac:dyDescent="0.25">
      <c r="BR32301" s="2381"/>
    </row>
    <row r="32325" spans="70:70" x14ac:dyDescent="0.25">
      <c r="BR32325" s="2394"/>
    </row>
    <row r="32326" spans="70:70" x14ac:dyDescent="0.25">
      <c r="BR32326" s="2381"/>
    </row>
    <row r="32350" spans="70:70" x14ac:dyDescent="0.25">
      <c r="BR32350" s="2394"/>
    </row>
    <row r="32351" spans="70:70" x14ac:dyDescent="0.25">
      <c r="BR32351" s="2381"/>
    </row>
    <row r="32375" spans="70:70" x14ac:dyDescent="0.25">
      <c r="BR32375" s="2394"/>
    </row>
    <row r="32376" spans="70:70" x14ac:dyDescent="0.25">
      <c r="BR32376" s="2381"/>
    </row>
    <row r="32400" spans="70:70" x14ac:dyDescent="0.25">
      <c r="BR32400" s="2394"/>
    </row>
    <row r="32401" spans="70:70" x14ac:dyDescent="0.25">
      <c r="BR32401" s="2381"/>
    </row>
    <row r="32425" spans="70:70" x14ac:dyDescent="0.25">
      <c r="BR32425" s="2394"/>
    </row>
    <row r="32426" spans="70:70" x14ac:dyDescent="0.25">
      <c r="BR32426" s="2381"/>
    </row>
    <row r="32450" spans="70:70" x14ac:dyDescent="0.25">
      <c r="BR32450" s="2394"/>
    </row>
    <row r="32451" spans="70:70" x14ac:dyDescent="0.25">
      <c r="BR32451" s="2381"/>
    </row>
    <row r="32475" spans="70:70" x14ac:dyDescent="0.25">
      <c r="BR32475" s="2394"/>
    </row>
    <row r="32476" spans="70:70" x14ac:dyDescent="0.25">
      <c r="BR32476" s="2381"/>
    </row>
    <row r="32500" spans="70:70" x14ac:dyDescent="0.25">
      <c r="BR32500" s="2394"/>
    </row>
    <row r="32501" spans="70:70" x14ac:dyDescent="0.25">
      <c r="BR32501" s="2381"/>
    </row>
    <row r="32525" spans="70:70" x14ac:dyDescent="0.25">
      <c r="BR32525" s="2394"/>
    </row>
    <row r="32526" spans="70:70" x14ac:dyDescent="0.25">
      <c r="BR32526" s="2381"/>
    </row>
    <row r="32550" spans="70:70" x14ac:dyDescent="0.25">
      <c r="BR32550" s="2394"/>
    </row>
    <row r="32551" spans="70:70" x14ac:dyDescent="0.25">
      <c r="BR32551" s="2381"/>
    </row>
    <row r="32575" spans="70:70" x14ac:dyDescent="0.25">
      <c r="BR32575" s="2394"/>
    </row>
    <row r="32576" spans="70:70" x14ac:dyDescent="0.25">
      <c r="BR32576" s="2381"/>
    </row>
    <row r="32600" spans="70:70" x14ac:dyDescent="0.25">
      <c r="BR32600" s="2394"/>
    </row>
    <row r="32601" spans="70:70" x14ac:dyDescent="0.25">
      <c r="BR32601" s="2381"/>
    </row>
    <row r="32625" spans="70:70" x14ac:dyDescent="0.25">
      <c r="BR32625" s="2394"/>
    </row>
    <row r="32626" spans="70:70" x14ac:dyDescent="0.25">
      <c r="BR32626" s="2381"/>
    </row>
    <row r="32650" spans="70:70" x14ac:dyDescent="0.25">
      <c r="BR32650" s="2394"/>
    </row>
    <row r="32651" spans="70:70" x14ac:dyDescent="0.25">
      <c r="BR32651" s="2381"/>
    </row>
    <row r="32675" spans="70:70" x14ac:dyDescent="0.25">
      <c r="BR32675" s="2394"/>
    </row>
    <row r="32676" spans="70:70" x14ac:dyDescent="0.25">
      <c r="BR32676" s="2381"/>
    </row>
    <row r="32700" spans="70:70" x14ac:dyDescent="0.25">
      <c r="BR32700" s="2394"/>
    </row>
    <row r="32701" spans="70:70" x14ac:dyDescent="0.25">
      <c r="BR32701" s="2381"/>
    </row>
    <row r="32725" spans="70:70" x14ac:dyDescent="0.25">
      <c r="BR32725" s="2394"/>
    </row>
    <row r="32726" spans="70:70" x14ac:dyDescent="0.25">
      <c r="BR32726" s="2381"/>
    </row>
    <row r="32750" spans="70:70" x14ac:dyDescent="0.25">
      <c r="BR32750" s="2394"/>
    </row>
    <row r="32751" spans="70:70" x14ac:dyDescent="0.25">
      <c r="BR32751" s="2381"/>
    </row>
    <row r="32775" spans="70:70" x14ac:dyDescent="0.25">
      <c r="BR32775" s="2394"/>
    </row>
    <row r="32776" spans="70:70" x14ac:dyDescent="0.25">
      <c r="BR32776" s="2381"/>
    </row>
    <row r="32800" spans="70:70" x14ac:dyDescent="0.25">
      <c r="BR32800" s="2394"/>
    </row>
    <row r="32801" spans="70:70" x14ac:dyDescent="0.25">
      <c r="BR32801" s="2381"/>
    </row>
    <row r="32825" spans="70:70" x14ac:dyDescent="0.25">
      <c r="BR32825" s="2394"/>
    </row>
    <row r="32826" spans="70:70" x14ac:dyDescent="0.25">
      <c r="BR32826" s="2381"/>
    </row>
    <row r="32850" spans="70:70" x14ac:dyDescent="0.25">
      <c r="BR32850" s="2394"/>
    </row>
    <row r="32851" spans="70:70" x14ac:dyDescent="0.25">
      <c r="BR32851" s="2381"/>
    </row>
    <row r="32875" spans="70:70" x14ac:dyDescent="0.25">
      <c r="BR32875" s="2394"/>
    </row>
    <row r="32876" spans="70:70" x14ac:dyDescent="0.25">
      <c r="BR32876" s="2381"/>
    </row>
    <row r="32900" spans="70:70" x14ac:dyDescent="0.25">
      <c r="BR32900" s="2394"/>
    </row>
    <row r="32901" spans="70:70" x14ac:dyDescent="0.25">
      <c r="BR32901" s="2381"/>
    </row>
    <row r="32925" spans="70:70" x14ac:dyDescent="0.25">
      <c r="BR32925" s="2394"/>
    </row>
    <row r="32926" spans="70:70" x14ac:dyDescent="0.25">
      <c r="BR32926" s="2381"/>
    </row>
    <row r="32950" spans="70:70" x14ac:dyDescent="0.25">
      <c r="BR32950" s="2394"/>
    </row>
    <row r="32951" spans="70:70" x14ac:dyDescent="0.25">
      <c r="BR32951" s="2381"/>
    </row>
    <row r="32975" spans="70:70" x14ac:dyDescent="0.25">
      <c r="BR32975" s="2394"/>
    </row>
    <row r="32976" spans="70:70" x14ac:dyDescent="0.25">
      <c r="BR32976" s="2381"/>
    </row>
    <row r="33000" spans="70:70" x14ac:dyDescent="0.25">
      <c r="BR33000" s="2394"/>
    </row>
    <row r="33001" spans="70:70" x14ac:dyDescent="0.25">
      <c r="BR33001" s="2381"/>
    </row>
    <row r="33025" spans="70:70" x14ac:dyDescent="0.25">
      <c r="BR33025" s="2394"/>
    </row>
    <row r="33026" spans="70:70" x14ac:dyDescent="0.25">
      <c r="BR33026" s="2381"/>
    </row>
    <row r="33050" spans="70:70" x14ac:dyDescent="0.25">
      <c r="BR33050" s="2394"/>
    </row>
    <row r="33051" spans="70:70" x14ac:dyDescent="0.25">
      <c r="BR33051" s="2381"/>
    </row>
    <row r="33075" spans="70:70" x14ac:dyDescent="0.25">
      <c r="BR33075" s="2394"/>
    </row>
    <row r="33076" spans="70:70" x14ac:dyDescent="0.25">
      <c r="BR33076" s="2381"/>
    </row>
    <row r="33100" spans="70:70" x14ac:dyDescent="0.25">
      <c r="BR33100" s="2394"/>
    </row>
    <row r="33101" spans="70:70" x14ac:dyDescent="0.25">
      <c r="BR33101" s="2381"/>
    </row>
    <row r="33125" spans="70:70" x14ac:dyDescent="0.25">
      <c r="BR33125" s="2394"/>
    </row>
    <row r="33126" spans="70:70" x14ac:dyDescent="0.25">
      <c r="BR33126" s="2381"/>
    </row>
    <row r="33150" spans="70:70" x14ac:dyDescent="0.25">
      <c r="BR33150" s="2394"/>
    </row>
    <row r="33151" spans="70:70" x14ac:dyDescent="0.25">
      <c r="BR33151" s="2381"/>
    </row>
    <row r="33175" spans="70:70" x14ac:dyDescent="0.25">
      <c r="BR33175" s="2394"/>
    </row>
    <row r="33176" spans="70:70" x14ac:dyDescent="0.25">
      <c r="BR33176" s="2381"/>
    </row>
    <row r="33200" spans="70:70" x14ac:dyDescent="0.25">
      <c r="BR33200" s="2394"/>
    </row>
    <row r="33201" spans="70:70" x14ac:dyDescent="0.25">
      <c r="BR33201" s="2381"/>
    </row>
    <row r="33225" spans="70:70" x14ac:dyDescent="0.25">
      <c r="BR33225" s="2394"/>
    </row>
    <row r="33226" spans="70:70" x14ac:dyDescent="0.25">
      <c r="BR33226" s="2381"/>
    </row>
    <row r="33250" spans="70:70" x14ac:dyDescent="0.25">
      <c r="BR33250" s="2394"/>
    </row>
    <row r="33251" spans="70:70" x14ac:dyDescent="0.25">
      <c r="BR33251" s="2381"/>
    </row>
    <row r="33275" spans="70:70" x14ac:dyDescent="0.25">
      <c r="BR33275" s="2394"/>
    </row>
    <row r="33276" spans="70:70" x14ac:dyDescent="0.25">
      <c r="BR33276" s="2381"/>
    </row>
    <row r="33300" spans="70:70" x14ac:dyDescent="0.25">
      <c r="BR33300" s="2394"/>
    </row>
    <row r="33301" spans="70:70" x14ac:dyDescent="0.25">
      <c r="BR33301" s="2381"/>
    </row>
    <row r="33325" spans="70:70" x14ac:dyDescent="0.25">
      <c r="BR33325" s="2394"/>
    </row>
    <row r="33326" spans="70:70" x14ac:dyDescent="0.25">
      <c r="BR33326" s="2381"/>
    </row>
    <row r="33350" spans="70:70" x14ac:dyDescent="0.25">
      <c r="BR33350" s="2394"/>
    </row>
    <row r="33351" spans="70:70" x14ac:dyDescent="0.25">
      <c r="BR33351" s="2381"/>
    </row>
    <row r="33375" spans="70:70" x14ac:dyDescent="0.25">
      <c r="BR33375" s="2394"/>
    </row>
    <row r="33376" spans="70:70" x14ac:dyDescent="0.25">
      <c r="BR33376" s="2381"/>
    </row>
    <row r="33400" spans="70:70" x14ac:dyDescent="0.25">
      <c r="BR33400" s="2394"/>
    </row>
    <row r="33401" spans="70:70" x14ac:dyDescent="0.25">
      <c r="BR33401" s="2381"/>
    </row>
    <row r="33425" spans="70:70" x14ac:dyDescent="0.25">
      <c r="BR33425" s="2394"/>
    </row>
    <row r="33426" spans="70:70" x14ac:dyDescent="0.25">
      <c r="BR33426" s="2381"/>
    </row>
    <row r="33450" spans="70:70" x14ac:dyDescent="0.25">
      <c r="BR33450" s="2394"/>
    </row>
    <row r="33451" spans="70:70" x14ac:dyDescent="0.25">
      <c r="BR33451" s="2381"/>
    </row>
    <row r="33475" spans="70:70" x14ac:dyDescent="0.25">
      <c r="BR33475" s="2394"/>
    </row>
    <row r="33476" spans="70:70" x14ac:dyDescent="0.25">
      <c r="BR33476" s="2381"/>
    </row>
    <row r="33500" spans="70:70" x14ac:dyDescent="0.25">
      <c r="BR33500" s="2394"/>
    </row>
    <row r="33501" spans="70:70" x14ac:dyDescent="0.25">
      <c r="BR33501" s="2381"/>
    </row>
    <row r="33525" spans="70:70" x14ac:dyDescent="0.25">
      <c r="BR33525" s="2394"/>
    </row>
    <row r="33526" spans="70:70" x14ac:dyDescent="0.25">
      <c r="BR33526" s="2381"/>
    </row>
    <row r="33550" spans="70:70" x14ac:dyDescent="0.25">
      <c r="BR33550" s="2394"/>
    </row>
    <row r="33551" spans="70:70" x14ac:dyDescent="0.25">
      <c r="BR33551" s="2381"/>
    </row>
    <row r="33575" spans="70:70" x14ac:dyDescent="0.25">
      <c r="BR33575" s="2394"/>
    </row>
    <row r="33576" spans="70:70" x14ac:dyDescent="0.25">
      <c r="BR33576" s="2381"/>
    </row>
    <row r="33600" spans="70:70" x14ac:dyDescent="0.25">
      <c r="BR33600" s="2394"/>
    </row>
    <row r="33601" spans="70:70" x14ac:dyDescent="0.25">
      <c r="BR33601" s="2381"/>
    </row>
    <row r="33625" spans="70:70" x14ac:dyDescent="0.25">
      <c r="BR33625" s="2394"/>
    </row>
    <row r="33626" spans="70:70" x14ac:dyDescent="0.25">
      <c r="BR33626" s="2381"/>
    </row>
    <row r="33650" spans="70:70" x14ac:dyDescent="0.25">
      <c r="BR33650" s="2394"/>
    </row>
    <row r="33651" spans="70:70" x14ac:dyDescent="0.25">
      <c r="BR33651" s="2381"/>
    </row>
    <row r="33675" spans="70:70" x14ac:dyDescent="0.25">
      <c r="BR33675" s="2394"/>
    </row>
    <row r="33676" spans="70:70" x14ac:dyDescent="0.25">
      <c r="BR33676" s="2381"/>
    </row>
    <row r="33700" spans="70:70" x14ac:dyDescent="0.25">
      <c r="BR33700" s="2394"/>
    </row>
    <row r="33701" spans="70:70" x14ac:dyDescent="0.25">
      <c r="BR33701" s="2381"/>
    </row>
    <row r="33725" spans="70:70" x14ac:dyDescent="0.25">
      <c r="BR33725" s="2394"/>
    </row>
    <row r="33726" spans="70:70" x14ac:dyDescent="0.25">
      <c r="BR33726" s="2381"/>
    </row>
    <row r="33750" spans="70:70" x14ac:dyDescent="0.25">
      <c r="BR33750" s="2394"/>
    </row>
    <row r="33751" spans="70:70" x14ac:dyDescent="0.25">
      <c r="BR33751" s="2381"/>
    </row>
    <row r="33775" spans="70:70" x14ac:dyDescent="0.25">
      <c r="BR33775" s="2394"/>
    </row>
    <row r="33776" spans="70:70" x14ac:dyDescent="0.25">
      <c r="BR33776" s="2381"/>
    </row>
    <row r="33800" spans="70:70" x14ac:dyDescent="0.25">
      <c r="BR33800" s="2394"/>
    </row>
    <row r="33801" spans="70:70" x14ac:dyDescent="0.25">
      <c r="BR33801" s="2381"/>
    </row>
    <row r="33825" spans="70:70" x14ac:dyDescent="0.25">
      <c r="BR33825" s="2394"/>
    </row>
    <row r="33826" spans="70:70" x14ac:dyDescent="0.25">
      <c r="BR33826" s="2381"/>
    </row>
    <row r="33850" spans="70:70" x14ac:dyDescent="0.25">
      <c r="BR33850" s="2394"/>
    </row>
    <row r="33851" spans="70:70" x14ac:dyDescent="0.25">
      <c r="BR33851" s="2381"/>
    </row>
    <row r="33875" spans="70:70" x14ac:dyDescent="0.25">
      <c r="BR33875" s="2394"/>
    </row>
    <row r="33876" spans="70:70" x14ac:dyDescent="0.25">
      <c r="BR33876" s="2381"/>
    </row>
    <row r="33900" spans="70:70" x14ac:dyDescent="0.25">
      <c r="BR33900" s="2394"/>
    </row>
    <row r="33901" spans="70:70" x14ac:dyDescent="0.25">
      <c r="BR33901" s="2381"/>
    </row>
    <row r="33925" spans="70:70" x14ac:dyDescent="0.25">
      <c r="BR33925" s="2394"/>
    </row>
    <row r="33926" spans="70:70" x14ac:dyDescent="0.25">
      <c r="BR33926" s="2381"/>
    </row>
    <row r="33950" spans="70:70" x14ac:dyDescent="0.25">
      <c r="BR33950" s="2394"/>
    </row>
    <row r="33951" spans="70:70" x14ac:dyDescent="0.25">
      <c r="BR33951" s="2381"/>
    </row>
    <row r="33975" spans="70:70" x14ac:dyDescent="0.25">
      <c r="BR33975" s="2394"/>
    </row>
    <row r="33976" spans="70:70" x14ac:dyDescent="0.25">
      <c r="BR33976" s="2381"/>
    </row>
    <row r="34000" spans="70:70" x14ac:dyDescent="0.25">
      <c r="BR34000" s="2394"/>
    </row>
    <row r="34001" spans="70:70" x14ac:dyDescent="0.25">
      <c r="BR34001" s="2381"/>
    </row>
    <row r="34025" spans="70:70" x14ac:dyDescent="0.25">
      <c r="BR34025" s="2394"/>
    </row>
    <row r="34026" spans="70:70" x14ac:dyDescent="0.25">
      <c r="BR34026" s="2381"/>
    </row>
    <row r="34050" spans="70:70" x14ac:dyDescent="0.25">
      <c r="BR34050" s="2394"/>
    </row>
    <row r="34051" spans="70:70" x14ac:dyDescent="0.25">
      <c r="BR34051" s="2381"/>
    </row>
    <row r="34075" spans="70:70" x14ac:dyDescent="0.25">
      <c r="BR34075" s="2394"/>
    </row>
    <row r="34076" spans="70:70" x14ac:dyDescent="0.25">
      <c r="BR34076" s="2381"/>
    </row>
    <row r="34100" spans="70:70" x14ac:dyDescent="0.25">
      <c r="BR34100" s="2394"/>
    </row>
    <row r="34101" spans="70:70" x14ac:dyDescent="0.25">
      <c r="BR34101" s="2381"/>
    </row>
    <row r="34125" spans="70:70" x14ac:dyDescent="0.25">
      <c r="BR34125" s="2394"/>
    </row>
    <row r="34126" spans="70:70" x14ac:dyDescent="0.25">
      <c r="BR34126" s="2381"/>
    </row>
    <row r="34150" spans="70:70" x14ac:dyDescent="0.25">
      <c r="BR34150" s="2394"/>
    </row>
    <row r="34151" spans="70:70" x14ac:dyDescent="0.25">
      <c r="BR34151" s="2381"/>
    </row>
    <row r="34175" spans="70:70" x14ac:dyDescent="0.25">
      <c r="BR34175" s="2394"/>
    </row>
    <row r="34176" spans="70:70" x14ac:dyDescent="0.25">
      <c r="BR34176" s="2381"/>
    </row>
    <row r="34200" spans="70:70" x14ac:dyDescent="0.25">
      <c r="BR34200" s="2394"/>
    </row>
    <row r="34201" spans="70:70" x14ac:dyDescent="0.25">
      <c r="BR34201" s="2381"/>
    </row>
    <row r="34225" spans="70:70" x14ac:dyDescent="0.25">
      <c r="BR34225" s="2394"/>
    </row>
    <row r="34226" spans="70:70" x14ac:dyDescent="0.25">
      <c r="BR34226" s="2381"/>
    </row>
    <row r="34250" spans="70:70" x14ac:dyDescent="0.25">
      <c r="BR34250" s="2394"/>
    </row>
    <row r="34251" spans="70:70" x14ac:dyDescent="0.25">
      <c r="BR34251" s="2381"/>
    </row>
    <row r="34275" spans="70:70" x14ac:dyDescent="0.25">
      <c r="BR34275" s="2394"/>
    </row>
    <row r="34276" spans="70:70" x14ac:dyDescent="0.25">
      <c r="BR34276" s="2381"/>
    </row>
    <row r="34300" spans="70:70" x14ac:dyDescent="0.25">
      <c r="BR34300" s="2394"/>
    </row>
    <row r="34301" spans="70:70" x14ac:dyDescent="0.25">
      <c r="BR34301" s="2381"/>
    </row>
    <row r="34325" spans="70:70" x14ac:dyDescent="0.25">
      <c r="BR34325" s="2394"/>
    </row>
    <row r="34326" spans="70:70" x14ac:dyDescent="0.25">
      <c r="BR34326" s="2381"/>
    </row>
    <row r="34350" spans="70:70" x14ac:dyDescent="0.25">
      <c r="BR34350" s="2394"/>
    </row>
    <row r="34351" spans="70:70" x14ac:dyDescent="0.25">
      <c r="BR34351" s="2381"/>
    </row>
    <row r="34375" spans="70:70" x14ac:dyDescent="0.25">
      <c r="BR34375" s="2394"/>
    </row>
    <row r="34376" spans="70:70" x14ac:dyDescent="0.25">
      <c r="BR34376" s="2381"/>
    </row>
    <row r="34400" spans="70:70" x14ac:dyDescent="0.25">
      <c r="BR34400" s="2394"/>
    </row>
    <row r="34401" spans="70:70" x14ac:dyDescent="0.25">
      <c r="BR34401" s="2381"/>
    </row>
    <row r="34425" spans="70:70" x14ac:dyDescent="0.25">
      <c r="BR34425" s="2394"/>
    </row>
    <row r="34426" spans="70:70" x14ac:dyDescent="0.25">
      <c r="BR34426" s="2381"/>
    </row>
    <row r="34450" spans="70:70" x14ac:dyDescent="0.25">
      <c r="BR34450" s="2394"/>
    </row>
    <row r="34451" spans="70:70" x14ac:dyDescent="0.25">
      <c r="BR34451" s="2381"/>
    </row>
    <row r="34475" spans="70:70" x14ac:dyDescent="0.25">
      <c r="BR34475" s="2394"/>
    </row>
    <row r="34476" spans="70:70" x14ac:dyDescent="0.25">
      <c r="BR34476" s="2381"/>
    </row>
    <row r="34500" spans="70:70" x14ac:dyDescent="0.25">
      <c r="BR34500" s="2394"/>
    </row>
    <row r="34501" spans="70:70" x14ac:dyDescent="0.25">
      <c r="BR34501" s="2381"/>
    </row>
    <row r="34525" spans="70:70" x14ac:dyDescent="0.25">
      <c r="BR34525" s="2394"/>
    </row>
    <row r="34526" spans="70:70" x14ac:dyDescent="0.25">
      <c r="BR34526" s="2381"/>
    </row>
    <row r="34550" spans="70:70" x14ac:dyDescent="0.25">
      <c r="BR34550" s="2394"/>
    </row>
    <row r="34551" spans="70:70" x14ac:dyDescent="0.25">
      <c r="BR34551" s="2381"/>
    </row>
    <row r="34575" spans="70:70" x14ac:dyDescent="0.25">
      <c r="BR34575" s="2394"/>
    </row>
    <row r="34576" spans="70:70" x14ac:dyDescent="0.25">
      <c r="BR34576" s="2381"/>
    </row>
    <row r="34600" spans="70:70" x14ac:dyDescent="0.25">
      <c r="BR34600" s="2394"/>
    </row>
    <row r="34601" spans="70:70" x14ac:dyDescent="0.25">
      <c r="BR34601" s="2381"/>
    </row>
    <row r="34625" spans="70:70" x14ac:dyDescent="0.25">
      <c r="BR34625" s="2394"/>
    </row>
    <row r="34626" spans="70:70" x14ac:dyDescent="0.25">
      <c r="BR34626" s="2381"/>
    </row>
    <row r="34650" spans="70:70" x14ac:dyDescent="0.25">
      <c r="BR34650" s="2394"/>
    </row>
    <row r="34651" spans="70:70" x14ac:dyDescent="0.25">
      <c r="BR34651" s="2381"/>
    </row>
    <row r="34675" spans="70:70" x14ac:dyDescent="0.25">
      <c r="BR34675" s="2394"/>
    </row>
    <row r="34676" spans="70:70" x14ac:dyDescent="0.25">
      <c r="BR34676" s="2381"/>
    </row>
    <row r="34700" spans="70:70" x14ac:dyDescent="0.25">
      <c r="BR34700" s="2394"/>
    </row>
    <row r="34701" spans="70:70" x14ac:dyDescent="0.25">
      <c r="BR34701" s="2381"/>
    </row>
    <row r="34725" spans="70:70" x14ac:dyDescent="0.25">
      <c r="BR34725" s="2394"/>
    </row>
    <row r="34726" spans="70:70" x14ac:dyDescent="0.25">
      <c r="BR34726" s="2381"/>
    </row>
    <row r="34750" spans="70:70" x14ac:dyDescent="0.25">
      <c r="BR34750" s="2394"/>
    </row>
    <row r="34751" spans="70:70" x14ac:dyDescent="0.25">
      <c r="BR34751" s="2381"/>
    </row>
    <row r="34775" spans="70:70" x14ac:dyDescent="0.25">
      <c r="BR34775" s="2394"/>
    </row>
    <row r="34776" spans="70:70" x14ac:dyDescent="0.25">
      <c r="BR34776" s="2381"/>
    </row>
    <row r="34800" spans="70:70" x14ac:dyDescent="0.25">
      <c r="BR34800" s="2394"/>
    </row>
    <row r="34801" spans="70:70" x14ac:dyDescent="0.25">
      <c r="BR34801" s="2381"/>
    </row>
    <row r="34825" spans="70:70" x14ac:dyDescent="0.25">
      <c r="BR34825" s="2394"/>
    </row>
    <row r="34826" spans="70:70" x14ac:dyDescent="0.25">
      <c r="BR34826" s="2381"/>
    </row>
    <row r="34850" spans="70:70" x14ac:dyDescent="0.25">
      <c r="BR34850" s="2394"/>
    </row>
    <row r="34851" spans="70:70" x14ac:dyDescent="0.25">
      <c r="BR34851" s="2381"/>
    </row>
    <row r="34875" spans="70:70" x14ac:dyDescent="0.25">
      <c r="BR34875" s="2394"/>
    </row>
    <row r="34876" spans="70:70" x14ac:dyDescent="0.25">
      <c r="BR34876" s="2381"/>
    </row>
    <row r="34900" spans="70:70" x14ac:dyDescent="0.25">
      <c r="BR34900" s="2394"/>
    </row>
    <row r="34901" spans="70:70" x14ac:dyDescent="0.25">
      <c r="BR34901" s="2381"/>
    </row>
    <row r="34925" spans="70:70" x14ac:dyDescent="0.25">
      <c r="BR34925" s="2394"/>
    </row>
    <row r="34926" spans="70:70" x14ac:dyDescent="0.25">
      <c r="BR34926" s="2381"/>
    </row>
    <row r="34950" spans="70:70" x14ac:dyDescent="0.25">
      <c r="BR34950" s="2394"/>
    </row>
    <row r="34951" spans="70:70" x14ac:dyDescent="0.25">
      <c r="BR34951" s="2381"/>
    </row>
    <row r="34975" spans="70:70" x14ac:dyDescent="0.25">
      <c r="BR34975" s="2394"/>
    </row>
    <row r="34976" spans="70:70" x14ac:dyDescent="0.25">
      <c r="BR34976" s="2381"/>
    </row>
    <row r="35000" spans="70:70" x14ac:dyDescent="0.25">
      <c r="BR35000" s="2394"/>
    </row>
    <row r="35001" spans="70:70" x14ac:dyDescent="0.25">
      <c r="BR35001" s="2381"/>
    </row>
    <row r="35025" spans="70:70" x14ac:dyDescent="0.25">
      <c r="BR35025" s="2394"/>
    </row>
    <row r="35026" spans="70:70" x14ac:dyDescent="0.25">
      <c r="BR35026" s="2381"/>
    </row>
    <row r="35050" spans="70:70" x14ac:dyDescent="0.25">
      <c r="BR35050" s="2394"/>
    </row>
    <row r="35051" spans="70:70" x14ac:dyDescent="0.25">
      <c r="BR35051" s="2381"/>
    </row>
    <row r="35075" spans="70:70" x14ac:dyDescent="0.25">
      <c r="BR35075" s="2394"/>
    </row>
    <row r="35076" spans="70:70" x14ac:dyDescent="0.25">
      <c r="BR35076" s="2381"/>
    </row>
    <row r="35100" spans="70:70" x14ac:dyDescent="0.25">
      <c r="BR35100" s="2394"/>
    </row>
    <row r="35101" spans="70:70" x14ac:dyDescent="0.25">
      <c r="BR35101" s="2381"/>
    </row>
    <row r="35125" spans="70:70" x14ac:dyDescent="0.25">
      <c r="BR35125" s="2394"/>
    </row>
    <row r="35126" spans="70:70" x14ac:dyDescent="0.25">
      <c r="BR35126" s="2381"/>
    </row>
    <row r="35150" spans="70:70" x14ac:dyDescent="0.25">
      <c r="BR35150" s="2394"/>
    </row>
    <row r="35151" spans="70:70" x14ac:dyDescent="0.25">
      <c r="BR35151" s="2381"/>
    </row>
    <row r="35175" spans="70:70" x14ac:dyDescent="0.25">
      <c r="BR35175" s="2394"/>
    </row>
    <row r="35176" spans="70:70" x14ac:dyDescent="0.25">
      <c r="BR35176" s="2381"/>
    </row>
    <row r="35200" spans="70:70" x14ac:dyDescent="0.25">
      <c r="BR35200" s="2394"/>
    </row>
    <row r="35201" spans="70:70" x14ac:dyDescent="0.25">
      <c r="BR35201" s="2381"/>
    </row>
    <row r="35225" spans="70:70" x14ac:dyDescent="0.25">
      <c r="BR35225" s="2394"/>
    </row>
    <row r="35226" spans="70:70" x14ac:dyDescent="0.25">
      <c r="BR35226" s="2381"/>
    </row>
    <row r="35250" spans="70:70" x14ac:dyDescent="0.25">
      <c r="BR35250" s="2394"/>
    </row>
    <row r="35251" spans="70:70" x14ac:dyDescent="0.25">
      <c r="BR35251" s="2381"/>
    </row>
    <row r="35275" spans="70:70" x14ac:dyDescent="0.25">
      <c r="BR35275" s="2394"/>
    </row>
    <row r="35276" spans="70:70" x14ac:dyDescent="0.25">
      <c r="BR35276" s="2381"/>
    </row>
    <row r="35300" spans="70:70" x14ac:dyDescent="0.25">
      <c r="BR35300" s="2394"/>
    </row>
    <row r="35301" spans="70:70" x14ac:dyDescent="0.25">
      <c r="BR35301" s="2381"/>
    </row>
    <row r="35325" spans="70:70" x14ac:dyDescent="0.25">
      <c r="BR35325" s="2394"/>
    </row>
    <row r="35326" spans="70:70" x14ac:dyDescent="0.25">
      <c r="BR35326" s="2381"/>
    </row>
    <row r="35350" spans="70:70" x14ac:dyDescent="0.25">
      <c r="BR35350" s="2394"/>
    </row>
    <row r="35351" spans="70:70" x14ac:dyDescent="0.25">
      <c r="BR35351" s="2381"/>
    </row>
    <row r="35375" spans="70:70" x14ac:dyDescent="0.25">
      <c r="BR35375" s="2394"/>
    </row>
    <row r="35376" spans="70:70" x14ac:dyDescent="0.25">
      <c r="BR35376" s="2381"/>
    </row>
    <row r="35400" spans="70:70" x14ac:dyDescent="0.25">
      <c r="BR35400" s="2394"/>
    </row>
    <row r="35401" spans="70:70" x14ac:dyDescent="0.25">
      <c r="BR35401" s="2381"/>
    </row>
    <row r="35425" spans="70:70" x14ac:dyDescent="0.25">
      <c r="BR35425" s="2394"/>
    </row>
    <row r="35426" spans="70:70" x14ac:dyDescent="0.25">
      <c r="BR35426" s="2381"/>
    </row>
    <row r="35450" spans="70:70" x14ac:dyDescent="0.25">
      <c r="BR35450" s="2394"/>
    </row>
    <row r="35451" spans="70:70" x14ac:dyDescent="0.25">
      <c r="BR35451" s="2381"/>
    </row>
    <row r="35475" spans="70:70" x14ac:dyDescent="0.25">
      <c r="BR35475" s="2394"/>
    </row>
    <row r="35476" spans="70:70" x14ac:dyDescent="0.25">
      <c r="BR35476" s="2381"/>
    </row>
    <row r="35500" spans="70:70" x14ac:dyDescent="0.25">
      <c r="BR35500" s="2394"/>
    </row>
    <row r="35501" spans="70:70" x14ac:dyDescent="0.25">
      <c r="BR35501" s="2381"/>
    </row>
    <row r="35525" spans="70:70" x14ac:dyDescent="0.25">
      <c r="BR35525" s="2394"/>
    </row>
    <row r="35526" spans="70:70" x14ac:dyDescent="0.25">
      <c r="BR35526" s="2381"/>
    </row>
    <row r="35550" spans="70:70" x14ac:dyDescent="0.25">
      <c r="BR35550" s="2394"/>
    </row>
    <row r="35551" spans="70:70" x14ac:dyDescent="0.25">
      <c r="BR35551" s="2381"/>
    </row>
    <row r="35575" spans="70:70" x14ac:dyDescent="0.25">
      <c r="BR35575" s="2394"/>
    </row>
    <row r="35576" spans="70:70" x14ac:dyDescent="0.25">
      <c r="BR35576" s="2381"/>
    </row>
    <row r="35600" spans="70:70" x14ac:dyDescent="0.25">
      <c r="BR35600" s="2394"/>
    </row>
    <row r="35601" spans="70:70" x14ac:dyDescent="0.25">
      <c r="BR35601" s="2381"/>
    </row>
    <row r="35625" spans="70:70" x14ac:dyDescent="0.25">
      <c r="BR35625" s="2394"/>
    </row>
    <row r="35626" spans="70:70" x14ac:dyDescent="0.25">
      <c r="BR35626" s="2381"/>
    </row>
    <row r="35650" spans="70:70" x14ac:dyDescent="0.25">
      <c r="BR35650" s="2394"/>
    </row>
    <row r="35651" spans="70:70" x14ac:dyDescent="0.25">
      <c r="BR35651" s="2381"/>
    </row>
    <row r="35675" spans="70:70" x14ac:dyDescent="0.25">
      <c r="BR35675" s="2394"/>
    </row>
    <row r="35676" spans="70:70" x14ac:dyDescent="0.25">
      <c r="BR35676" s="2381"/>
    </row>
    <row r="35700" spans="70:70" x14ac:dyDescent="0.25">
      <c r="BR35700" s="2394"/>
    </row>
    <row r="35701" spans="70:70" x14ac:dyDescent="0.25">
      <c r="BR35701" s="2381"/>
    </row>
    <row r="35725" spans="70:70" x14ac:dyDescent="0.25">
      <c r="BR35725" s="2394"/>
    </row>
    <row r="35726" spans="70:70" x14ac:dyDescent="0.25">
      <c r="BR35726" s="2381"/>
    </row>
    <row r="35750" spans="70:70" x14ac:dyDescent="0.25">
      <c r="BR35750" s="2394"/>
    </row>
    <row r="35751" spans="70:70" x14ac:dyDescent="0.25">
      <c r="BR35751" s="2381"/>
    </row>
    <row r="35775" spans="70:70" x14ac:dyDescent="0.25">
      <c r="BR35775" s="2394"/>
    </row>
    <row r="35776" spans="70:70" x14ac:dyDescent="0.25">
      <c r="BR35776" s="2381"/>
    </row>
    <row r="35800" spans="70:70" x14ac:dyDescent="0.25">
      <c r="BR35800" s="2394"/>
    </row>
    <row r="35801" spans="70:70" x14ac:dyDescent="0.25">
      <c r="BR35801" s="2381"/>
    </row>
    <row r="35825" spans="70:70" x14ac:dyDescent="0.25">
      <c r="BR35825" s="2394"/>
    </row>
    <row r="35826" spans="70:70" x14ac:dyDescent="0.25">
      <c r="BR35826" s="2381"/>
    </row>
    <row r="35850" spans="70:70" x14ac:dyDescent="0.25">
      <c r="BR35850" s="2394"/>
    </row>
    <row r="35851" spans="70:70" x14ac:dyDescent="0.25">
      <c r="BR35851" s="2381"/>
    </row>
    <row r="35875" spans="70:70" x14ac:dyDescent="0.25">
      <c r="BR35875" s="2394"/>
    </row>
    <row r="35876" spans="70:70" x14ac:dyDescent="0.25">
      <c r="BR35876" s="2381"/>
    </row>
    <row r="35900" spans="70:70" x14ac:dyDescent="0.25">
      <c r="BR35900" s="2394"/>
    </row>
    <row r="35901" spans="70:70" x14ac:dyDescent="0.25">
      <c r="BR35901" s="2381"/>
    </row>
    <row r="35925" spans="70:70" x14ac:dyDescent="0.25">
      <c r="BR35925" s="2394"/>
    </row>
    <row r="35926" spans="70:70" x14ac:dyDescent="0.25">
      <c r="BR35926" s="2381"/>
    </row>
    <row r="35950" spans="70:70" x14ac:dyDescent="0.25">
      <c r="BR35950" s="2394"/>
    </row>
    <row r="35951" spans="70:70" x14ac:dyDescent="0.25">
      <c r="BR35951" s="2381"/>
    </row>
    <row r="35975" spans="70:70" x14ac:dyDescent="0.25">
      <c r="BR35975" s="2394"/>
    </row>
    <row r="35976" spans="70:70" x14ac:dyDescent="0.25">
      <c r="BR35976" s="2381"/>
    </row>
    <row r="36000" spans="70:70" x14ac:dyDescent="0.25">
      <c r="BR36000" s="2394"/>
    </row>
    <row r="36001" spans="70:70" x14ac:dyDescent="0.25">
      <c r="BR36001" s="2381"/>
    </row>
    <row r="36025" spans="70:70" x14ac:dyDescent="0.25">
      <c r="BR36025" s="2394"/>
    </row>
    <row r="36026" spans="70:70" x14ac:dyDescent="0.25">
      <c r="BR36026" s="2381"/>
    </row>
    <row r="36050" spans="70:70" x14ac:dyDescent="0.25">
      <c r="BR36050" s="2394"/>
    </row>
    <row r="36051" spans="70:70" x14ac:dyDescent="0.25">
      <c r="BR36051" s="2381"/>
    </row>
    <row r="36075" spans="70:70" x14ac:dyDescent="0.25">
      <c r="BR36075" s="2394"/>
    </row>
    <row r="36076" spans="70:70" x14ac:dyDescent="0.25">
      <c r="BR36076" s="2381"/>
    </row>
    <row r="36100" spans="70:70" x14ac:dyDescent="0.25">
      <c r="BR36100" s="2394"/>
    </row>
    <row r="36101" spans="70:70" x14ac:dyDescent="0.25">
      <c r="BR36101" s="2381"/>
    </row>
    <row r="36125" spans="70:70" x14ac:dyDescent="0.25">
      <c r="BR36125" s="2394"/>
    </row>
    <row r="36126" spans="70:70" x14ac:dyDescent="0.25">
      <c r="BR36126" s="2381"/>
    </row>
    <row r="36150" spans="70:70" x14ac:dyDescent="0.25">
      <c r="BR36150" s="2394"/>
    </row>
    <row r="36151" spans="70:70" x14ac:dyDescent="0.25">
      <c r="BR36151" s="2381"/>
    </row>
    <row r="36175" spans="70:70" x14ac:dyDescent="0.25">
      <c r="BR36175" s="2394"/>
    </row>
    <row r="36176" spans="70:70" x14ac:dyDescent="0.25">
      <c r="BR36176" s="2381"/>
    </row>
    <row r="36200" spans="70:70" x14ac:dyDescent="0.25">
      <c r="BR36200" s="2394"/>
    </row>
    <row r="36201" spans="70:70" x14ac:dyDescent="0.25">
      <c r="BR36201" s="2381"/>
    </row>
    <row r="36225" spans="70:70" x14ac:dyDescent="0.25">
      <c r="BR36225" s="2394"/>
    </row>
    <row r="36226" spans="70:70" x14ac:dyDescent="0.25">
      <c r="BR36226" s="2381"/>
    </row>
    <row r="36250" spans="70:70" x14ac:dyDescent="0.25">
      <c r="BR36250" s="2394"/>
    </row>
    <row r="36251" spans="70:70" x14ac:dyDescent="0.25">
      <c r="BR36251" s="2381"/>
    </row>
    <row r="36275" spans="70:70" x14ac:dyDescent="0.25">
      <c r="BR36275" s="2394"/>
    </row>
    <row r="36276" spans="70:70" x14ac:dyDescent="0.25">
      <c r="BR36276" s="2381"/>
    </row>
    <row r="36300" spans="70:70" x14ac:dyDescent="0.25">
      <c r="BR36300" s="2394"/>
    </row>
    <row r="36301" spans="70:70" x14ac:dyDescent="0.25">
      <c r="BR36301" s="2381"/>
    </row>
    <row r="36325" spans="70:70" x14ac:dyDescent="0.25">
      <c r="BR36325" s="2394"/>
    </row>
    <row r="36326" spans="70:70" x14ac:dyDescent="0.25">
      <c r="BR36326" s="2381"/>
    </row>
    <row r="36350" spans="70:70" x14ac:dyDescent="0.25">
      <c r="BR36350" s="2394"/>
    </row>
    <row r="36351" spans="70:70" x14ac:dyDescent="0.25">
      <c r="BR36351" s="2381"/>
    </row>
    <row r="36375" spans="70:70" x14ac:dyDescent="0.25">
      <c r="BR36375" s="2394"/>
    </row>
    <row r="36376" spans="70:70" x14ac:dyDescent="0.25">
      <c r="BR36376" s="2381"/>
    </row>
    <row r="36400" spans="70:70" x14ac:dyDescent="0.25">
      <c r="BR36400" s="2394"/>
    </row>
    <row r="36401" spans="70:70" x14ac:dyDescent="0.25">
      <c r="BR36401" s="2381"/>
    </row>
    <row r="36425" spans="70:70" x14ac:dyDescent="0.25">
      <c r="BR36425" s="2394"/>
    </row>
    <row r="36426" spans="70:70" x14ac:dyDescent="0.25">
      <c r="BR36426" s="2381"/>
    </row>
    <row r="36450" spans="70:70" x14ac:dyDescent="0.25">
      <c r="BR36450" s="2394"/>
    </row>
    <row r="36451" spans="70:70" x14ac:dyDescent="0.25">
      <c r="BR36451" s="2381"/>
    </row>
    <row r="36475" spans="70:70" x14ac:dyDescent="0.25">
      <c r="BR36475" s="2394"/>
    </row>
    <row r="36476" spans="70:70" x14ac:dyDescent="0.25">
      <c r="BR36476" s="2381"/>
    </row>
    <row r="36500" spans="70:70" x14ac:dyDescent="0.25">
      <c r="BR36500" s="2394"/>
    </row>
    <row r="36501" spans="70:70" x14ac:dyDescent="0.25">
      <c r="BR36501" s="2381"/>
    </row>
    <row r="36525" spans="70:70" x14ac:dyDescent="0.25">
      <c r="BR36525" s="2394"/>
    </row>
    <row r="36526" spans="70:70" x14ac:dyDescent="0.25">
      <c r="BR36526" s="2381"/>
    </row>
    <row r="36550" spans="70:70" x14ac:dyDescent="0.25">
      <c r="BR36550" s="2394"/>
    </row>
    <row r="36551" spans="70:70" x14ac:dyDescent="0.25">
      <c r="BR36551" s="2381"/>
    </row>
    <row r="36575" spans="70:70" x14ac:dyDescent="0.25">
      <c r="BR36575" s="2394"/>
    </row>
    <row r="36576" spans="70:70" x14ac:dyDescent="0.25">
      <c r="BR36576" s="2381"/>
    </row>
    <row r="36600" spans="70:70" x14ac:dyDescent="0.25">
      <c r="BR36600" s="2394"/>
    </row>
    <row r="36601" spans="70:70" x14ac:dyDescent="0.25">
      <c r="BR36601" s="2381"/>
    </row>
    <row r="36625" spans="70:70" x14ac:dyDescent="0.25">
      <c r="BR36625" s="2394"/>
    </row>
    <row r="36626" spans="70:70" x14ac:dyDescent="0.25">
      <c r="BR36626" s="2381"/>
    </row>
    <row r="36650" spans="70:70" x14ac:dyDescent="0.25">
      <c r="BR36650" s="2394"/>
    </row>
    <row r="36651" spans="70:70" x14ac:dyDescent="0.25">
      <c r="BR36651" s="2381"/>
    </row>
    <row r="36675" spans="70:70" x14ac:dyDescent="0.25">
      <c r="BR36675" s="2394"/>
    </row>
    <row r="36676" spans="70:70" x14ac:dyDescent="0.25">
      <c r="BR36676" s="2381"/>
    </row>
    <row r="36700" spans="70:70" x14ac:dyDescent="0.25">
      <c r="BR36700" s="2394"/>
    </row>
    <row r="36701" spans="70:70" x14ac:dyDescent="0.25">
      <c r="BR36701" s="2381"/>
    </row>
    <row r="36725" spans="70:70" x14ac:dyDescent="0.25">
      <c r="BR36725" s="2394"/>
    </row>
    <row r="36726" spans="70:70" x14ac:dyDescent="0.25">
      <c r="BR36726" s="2381"/>
    </row>
    <row r="36750" spans="70:70" x14ac:dyDescent="0.25">
      <c r="BR36750" s="2394"/>
    </row>
    <row r="36751" spans="70:70" x14ac:dyDescent="0.25">
      <c r="BR36751" s="2381"/>
    </row>
    <row r="36775" spans="70:70" x14ac:dyDescent="0.25">
      <c r="BR36775" s="2394"/>
    </row>
    <row r="36776" spans="70:70" x14ac:dyDescent="0.25">
      <c r="BR36776" s="2381"/>
    </row>
    <row r="36800" spans="70:70" x14ac:dyDescent="0.25">
      <c r="BR36800" s="2394"/>
    </row>
    <row r="36801" spans="70:70" x14ac:dyDescent="0.25">
      <c r="BR36801" s="2381"/>
    </row>
    <row r="36825" spans="70:70" x14ac:dyDescent="0.25">
      <c r="BR36825" s="2394"/>
    </row>
    <row r="36826" spans="70:70" x14ac:dyDescent="0.25">
      <c r="BR36826" s="2381"/>
    </row>
    <row r="36850" spans="70:70" x14ac:dyDescent="0.25">
      <c r="BR36850" s="2394"/>
    </row>
    <row r="36851" spans="70:70" x14ac:dyDescent="0.25">
      <c r="BR36851" s="2381"/>
    </row>
    <row r="36875" spans="70:70" x14ac:dyDescent="0.25">
      <c r="BR36875" s="2394"/>
    </row>
    <row r="36876" spans="70:70" x14ac:dyDescent="0.25">
      <c r="BR36876" s="2381"/>
    </row>
    <row r="36900" spans="70:70" x14ac:dyDescent="0.25">
      <c r="BR36900" s="2394"/>
    </row>
    <row r="36901" spans="70:70" x14ac:dyDescent="0.25">
      <c r="BR36901" s="2381"/>
    </row>
    <row r="36925" spans="70:70" x14ac:dyDescent="0.25">
      <c r="BR36925" s="2394"/>
    </row>
    <row r="36926" spans="70:70" x14ac:dyDescent="0.25">
      <c r="BR36926" s="2381"/>
    </row>
    <row r="36950" spans="70:70" x14ac:dyDescent="0.25">
      <c r="BR36950" s="2394"/>
    </row>
    <row r="36951" spans="70:70" x14ac:dyDescent="0.25">
      <c r="BR36951" s="2381"/>
    </row>
    <row r="36975" spans="70:70" x14ac:dyDescent="0.25">
      <c r="BR36975" s="2394"/>
    </row>
    <row r="36976" spans="70:70" x14ac:dyDescent="0.25">
      <c r="BR36976" s="2381"/>
    </row>
    <row r="37000" spans="70:70" x14ac:dyDescent="0.25">
      <c r="BR37000" s="2394"/>
    </row>
    <row r="37001" spans="70:70" x14ac:dyDescent="0.25">
      <c r="BR37001" s="2381"/>
    </row>
    <row r="37025" spans="70:70" x14ac:dyDescent="0.25">
      <c r="BR37025" s="2394"/>
    </row>
    <row r="37026" spans="70:70" x14ac:dyDescent="0.25">
      <c r="BR37026" s="2381"/>
    </row>
    <row r="37050" spans="70:70" x14ac:dyDescent="0.25">
      <c r="BR37050" s="2394"/>
    </row>
    <row r="37051" spans="70:70" x14ac:dyDescent="0.25">
      <c r="BR37051" s="2381"/>
    </row>
    <row r="37075" spans="70:70" x14ac:dyDescent="0.25">
      <c r="BR37075" s="2394"/>
    </row>
    <row r="37076" spans="70:70" x14ac:dyDescent="0.25">
      <c r="BR37076" s="2381"/>
    </row>
    <row r="37100" spans="70:70" x14ac:dyDescent="0.25">
      <c r="BR37100" s="2394"/>
    </row>
    <row r="37101" spans="70:70" x14ac:dyDescent="0.25">
      <c r="BR37101" s="2381"/>
    </row>
    <row r="37125" spans="70:70" x14ac:dyDescent="0.25">
      <c r="BR37125" s="2394"/>
    </row>
    <row r="37126" spans="70:70" x14ac:dyDescent="0.25">
      <c r="BR37126" s="2381"/>
    </row>
    <row r="37150" spans="70:70" x14ac:dyDescent="0.25">
      <c r="BR37150" s="2394"/>
    </row>
    <row r="37151" spans="70:70" x14ac:dyDescent="0.25">
      <c r="BR37151" s="2381"/>
    </row>
    <row r="37175" spans="70:70" x14ac:dyDescent="0.25">
      <c r="BR37175" s="2394"/>
    </row>
    <row r="37176" spans="70:70" x14ac:dyDescent="0.25">
      <c r="BR37176" s="2381"/>
    </row>
    <row r="37200" spans="70:70" x14ac:dyDescent="0.25">
      <c r="BR37200" s="2394"/>
    </row>
    <row r="37201" spans="70:70" x14ac:dyDescent="0.25">
      <c r="BR37201" s="2381"/>
    </row>
    <row r="37225" spans="70:70" x14ac:dyDescent="0.25">
      <c r="BR37225" s="2394"/>
    </row>
    <row r="37226" spans="70:70" x14ac:dyDescent="0.25">
      <c r="BR37226" s="2381"/>
    </row>
    <row r="37250" spans="70:70" x14ac:dyDescent="0.25">
      <c r="BR37250" s="2394"/>
    </row>
    <row r="37251" spans="70:70" x14ac:dyDescent="0.25">
      <c r="BR37251" s="2381"/>
    </row>
    <row r="37275" spans="70:70" x14ac:dyDescent="0.25">
      <c r="BR37275" s="2394"/>
    </row>
    <row r="37276" spans="70:70" x14ac:dyDescent="0.25">
      <c r="BR37276" s="2381"/>
    </row>
    <row r="37300" spans="70:70" x14ac:dyDescent="0.25">
      <c r="BR37300" s="2394"/>
    </row>
    <row r="37301" spans="70:70" x14ac:dyDescent="0.25">
      <c r="BR37301" s="2381"/>
    </row>
    <row r="37325" spans="70:70" x14ac:dyDescent="0.25">
      <c r="BR37325" s="2394"/>
    </row>
    <row r="37326" spans="70:70" x14ac:dyDescent="0.25">
      <c r="BR37326" s="2381"/>
    </row>
    <row r="37350" spans="70:70" x14ac:dyDescent="0.25">
      <c r="BR37350" s="2394"/>
    </row>
    <row r="37351" spans="70:70" x14ac:dyDescent="0.25">
      <c r="BR37351" s="2381"/>
    </row>
    <row r="37375" spans="70:70" x14ac:dyDescent="0.25">
      <c r="BR37375" s="2394"/>
    </row>
    <row r="37376" spans="70:70" x14ac:dyDescent="0.25">
      <c r="BR37376" s="2381"/>
    </row>
    <row r="37400" spans="70:70" x14ac:dyDescent="0.25">
      <c r="BR37400" s="2394"/>
    </row>
    <row r="37401" spans="70:70" x14ac:dyDescent="0.25">
      <c r="BR37401" s="2381"/>
    </row>
    <row r="37425" spans="70:70" x14ac:dyDescent="0.25">
      <c r="BR37425" s="2394"/>
    </row>
    <row r="37426" spans="70:70" x14ac:dyDescent="0.25">
      <c r="BR37426" s="2381"/>
    </row>
    <row r="37450" spans="70:70" x14ac:dyDescent="0.25">
      <c r="BR37450" s="2394"/>
    </row>
    <row r="37451" spans="70:70" x14ac:dyDescent="0.25">
      <c r="BR37451" s="2381"/>
    </row>
    <row r="37475" spans="70:70" x14ac:dyDescent="0.25">
      <c r="BR37475" s="2394"/>
    </row>
    <row r="37476" spans="70:70" x14ac:dyDescent="0.25">
      <c r="BR37476" s="2381"/>
    </row>
    <row r="37500" spans="70:70" x14ac:dyDescent="0.25">
      <c r="BR37500" s="2394"/>
    </row>
    <row r="37501" spans="70:70" x14ac:dyDescent="0.25">
      <c r="BR37501" s="2381"/>
    </row>
    <row r="37525" spans="70:70" x14ac:dyDescent="0.25">
      <c r="BR37525" s="2394"/>
    </row>
    <row r="37526" spans="70:70" x14ac:dyDescent="0.25">
      <c r="BR37526" s="2381"/>
    </row>
    <row r="37550" spans="70:70" x14ac:dyDescent="0.25">
      <c r="BR37550" s="2394"/>
    </row>
    <row r="37551" spans="70:70" x14ac:dyDescent="0.25">
      <c r="BR37551" s="2381"/>
    </row>
    <row r="37575" spans="70:70" x14ac:dyDescent="0.25">
      <c r="BR37575" s="2394"/>
    </row>
    <row r="37576" spans="70:70" x14ac:dyDescent="0.25">
      <c r="BR37576" s="2381"/>
    </row>
    <row r="37600" spans="70:70" x14ac:dyDescent="0.25">
      <c r="BR37600" s="2394"/>
    </row>
    <row r="37601" spans="70:70" x14ac:dyDescent="0.25">
      <c r="BR37601" s="2381"/>
    </row>
    <row r="37625" spans="70:70" x14ac:dyDescent="0.25">
      <c r="BR37625" s="2394"/>
    </row>
    <row r="37626" spans="70:70" x14ac:dyDescent="0.25">
      <c r="BR37626" s="2381"/>
    </row>
    <row r="37650" spans="70:70" x14ac:dyDescent="0.25">
      <c r="BR37650" s="2394"/>
    </row>
    <row r="37651" spans="70:70" x14ac:dyDescent="0.25">
      <c r="BR37651" s="2381"/>
    </row>
    <row r="37675" spans="70:70" x14ac:dyDescent="0.25">
      <c r="BR37675" s="2394"/>
    </row>
    <row r="37676" spans="70:70" x14ac:dyDescent="0.25">
      <c r="BR37676" s="2381"/>
    </row>
    <row r="37700" spans="70:70" x14ac:dyDescent="0.25">
      <c r="BR37700" s="2394"/>
    </row>
    <row r="37701" spans="70:70" x14ac:dyDescent="0.25">
      <c r="BR37701" s="2381"/>
    </row>
    <row r="37725" spans="70:70" x14ac:dyDescent="0.25">
      <c r="BR37725" s="2394"/>
    </row>
    <row r="37726" spans="70:70" x14ac:dyDescent="0.25">
      <c r="BR37726" s="2381"/>
    </row>
    <row r="37750" spans="70:70" x14ac:dyDescent="0.25">
      <c r="BR37750" s="2394"/>
    </row>
    <row r="37751" spans="70:70" x14ac:dyDescent="0.25">
      <c r="BR37751" s="2381"/>
    </row>
    <row r="37775" spans="70:70" x14ac:dyDescent="0.25">
      <c r="BR37775" s="2394"/>
    </row>
    <row r="37776" spans="70:70" x14ac:dyDescent="0.25">
      <c r="BR37776" s="2381"/>
    </row>
    <row r="37800" spans="70:70" x14ac:dyDescent="0.25">
      <c r="BR37800" s="2394"/>
    </row>
    <row r="37801" spans="70:70" x14ac:dyDescent="0.25">
      <c r="BR37801" s="2381"/>
    </row>
    <row r="37825" spans="70:70" x14ac:dyDescent="0.25">
      <c r="BR37825" s="2394"/>
    </row>
    <row r="37826" spans="70:70" x14ac:dyDescent="0.25">
      <c r="BR37826" s="2381"/>
    </row>
    <row r="37850" spans="70:70" x14ac:dyDescent="0.25">
      <c r="BR37850" s="2394"/>
    </row>
    <row r="37851" spans="70:70" x14ac:dyDescent="0.25">
      <c r="BR37851" s="2381"/>
    </row>
    <row r="37875" spans="70:70" x14ac:dyDescent="0.25">
      <c r="BR37875" s="2394"/>
    </row>
    <row r="37876" spans="70:70" x14ac:dyDescent="0.25">
      <c r="BR37876" s="2381"/>
    </row>
    <row r="37900" spans="70:70" x14ac:dyDescent="0.25">
      <c r="BR37900" s="2394"/>
    </row>
    <row r="37901" spans="70:70" x14ac:dyDescent="0.25">
      <c r="BR37901" s="2381"/>
    </row>
    <row r="37925" spans="70:70" x14ac:dyDescent="0.25">
      <c r="BR37925" s="2394"/>
    </row>
    <row r="37926" spans="70:70" x14ac:dyDescent="0.25">
      <c r="BR37926" s="2381"/>
    </row>
    <row r="37950" spans="70:70" x14ac:dyDescent="0.25">
      <c r="BR37950" s="2394"/>
    </row>
    <row r="37951" spans="70:70" x14ac:dyDescent="0.25">
      <c r="BR37951" s="2381"/>
    </row>
    <row r="37975" spans="70:70" x14ac:dyDescent="0.25">
      <c r="BR37975" s="2394"/>
    </row>
    <row r="37976" spans="70:70" x14ac:dyDescent="0.25">
      <c r="BR37976" s="2381"/>
    </row>
    <row r="38000" spans="70:70" x14ac:dyDescent="0.25">
      <c r="BR38000" s="2394"/>
    </row>
    <row r="38001" spans="70:70" x14ac:dyDescent="0.25">
      <c r="BR38001" s="2381"/>
    </row>
    <row r="38025" spans="70:70" x14ac:dyDescent="0.25">
      <c r="BR38025" s="2394"/>
    </row>
    <row r="38026" spans="70:70" x14ac:dyDescent="0.25">
      <c r="BR38026" s="2381"/>
    </row>
    <row r="38050" spans="70:70" x14ac:dyDescent="0.25">
      <c r="BR38050" s="2394"/>
    </row>
    <row r="38051" spans="70:70" x14ac:dyDescent="0.25">
      <c r="BR38051" s="2381"/>
    </row>
    <row r="38075" spans="70:70" x14ac:dyDescent="0.25">
      <c r="BR38075" s="2394"/>
    </row>
    <row r="38076" spans="70:70" x14ac:dyDescent="0.25">
      <c r="BR38076" s="2381"/>
    </row>
    <row r="38100" spans="70:70" x14ac:dyDescent="0.25">
      <c r="BR38100" s="2394"/>
    </row>
    <row r="38101" spans="70:70" x14ac:dyDescent="0.25">
      <c r="BR38101" s="2381"/>
    </row>
    <row r="38125" spans="70:70" x14ac:dyDescent="0.25">
      <c r="BR38125" s="2394"/>
    </row>
    <row r="38126" spans="70:70" x14ac:dyDescent="0.25">
      <c r="BR38126" s="2381"/>
    </row>
    <row r="38150" spans="70:70" x14ac:dyDescent="0.25">
      <c r="BR38150" s="2394"/>
    </row>
    <row r="38151" spans="70:70" x14ac:dyDescent="0.25">
      <c r="BR38151" s="2381"/>
    </row>
    <row r="38175" spans="70:70" x14ac:dyDescent="0.25">
      <c r="BR38175" s="2394"/>
    </row>
    <row r="38176" spans="70:70" x14ac:dyDescent="0.25">
      <c r="BR38176" s="2381"/>
    </row>
    <row r="38200" spans="70:70" x14ac:dyDescent="0.25">
      <c r="BR38200" s="2394"/>
    </row>
    <row r="38201" spans="70:70" x14ac:dyDescent="0.25">
      <c r="BR38201" s="2381"/>
    </row>
    <row r="38225" spans="70:70" x14ac:dyDescent="0.25">
      <c r="BR38225" s="2394"/>
    </row>
    <row r="38226" spans="70:70" x14ac:dyDescent="0.25">
      <c r="BR38226" s="2381"/>
    </row>
    <row r="38250" spans="70:70" x14ac:dyDescent="0.25">
      <c r="BR38250" s="2394"/>
    </row>
    <row r="38251" spans="70:70" x14ac:dyDescent="0.25">
      <c r="BR38251" s="2381"/>
    </row>
    <row r="38275" spans="70:70" x14ac:dyDescent="0.25">
      <c r="BR38275" s="2394"/>
    </row>
    <row r="38276" spans="70:70" x14ac:dyDescent="0.25">
      <c r="BR38276" s="2381"/>
    </row>
    <row r="38300" spans="70:70" x14ac:dyDescent="0.25">
      <c r="BR38300" s="2394"/>
    </row>
    <row r="38301" spans="70:70" x14ac:dyDescent="0.25">
      <c r="BR38301" s="2381"/>
    </row>
    <row r="38325" spans="70:70" x14ac:dyDescent="0.25">
      <c r="BR38325" s="2394"/>
    </row>
    <row r="38326" spans="70:70" x14ac:dyDescent="0.25">
      <c r="BR38326" s="2381"/>
    </row>
    <row r="38350" spans="70:70" x14ac:dyDescent="0.25">
      <c r="BR38350" s="2394"/>
    </row>
    <row r="38351" spans="70:70" x14ac:dyDescent="0.25">
      <c r="BR38351" s="2381"/>
    </row>
    <row r="38375" spans="70:70" x14ac:dyDescent="0.25">
      <c r="BR38375" s="2394"/>
    </row>
    <row r="38376" spans="70:70" x14ac:dyDescent="0.25">
      <c r="BR38376" s="2381"/>
    </row>
    <row r="38400" spans="70:70" x14ac:dyDescent="0.25">
      <c r="BR38400" s="2394"/>
    </row>
    <row r="38401" spans="70:70" x14ac:dyDescent="0.25">
      <c r="BR38401" s="2381"/>
    </row>
    <row r="38425" spans="70:70" x14ac:dyDescent="0.25">
      <c r="BR38425" s="2394"/>
    </row>
    <row r="38426" spans="70:70" x14ac:dyDescent="0.25">
      <c r="BR38426" s="2381"/>
    </row>
    <row r="38450" spans="70:70" x14ac:dyDescent="0.25">
      <c r="BR38450" s="2394"/>
    </row>
    <row r="38451" spans="70:70" x14ac:dyDescent="0.25">
      <c r="BR38451" s="2381"/>
    </row>
    <row r="38475" spans="70:70" x14ac:dyDescent="0.25">
      <c r="BR38475" s="2394"/>
    </row>
    <row r="38476" spans="70:70" x14ac:dyDescent="0.25">
      <c r="BR38476" s="2381"/>
    </row>
    <row r="38500" spans="70:70" x14ac:dyDescent="0.25">
      <c r="BR38500" s="2394"/>
    </row>
    <row r="38501" spans="70:70" x14ac:dyDescent="0.25">
      <c r="BR38501" s="2381"/>
    </row>
    <row r="38525" spans="70:70" x14ac:dyDescent="0.25">
      <c r="BR38525" s="2394"/>
    </row>
    <row r="38526" spans="70:70" x14ac:dyDescent="0.25">
      <c r="BR38526" s="2381"/>
    </row>
    <row r="38550" spans="70:70" x14ac:dyDescent="0.25">
      <c r="BR38550" s="2394"/>
    </row>
    <row r="38551" spans="70:70" x14ac:dyDescent="0.25">
      <c r="BR38551" s="2381"/>
    </row>
    <row r="38575" spans="70:70" x14ac:dyDescent="0.25">
      <c r="BR38575" s="2394"/>
    </row>
    <row r="38576" spans="70:70" x14ac:dyDescent="0.25">
      <c r="BR38576" s="2381"/>
    </row>
    <row r="38600" spans="70:70" x14ac:dyDescent="0.25">
      <c r="BR38600" s="2394"/>
    </row>
    <row r="38601" spans="70:70" x14ac:dyDescent="0.25">
      <c r="BR38601" s="2381"/>
    </row>
    <row r="38625" spans="70:70" x14ac:dyDescent="0.25">
      <c r="BR38625" s="2394"/>
    </row>
    <row r="38626" spans="70:70" x14ac:dyDescent="0.25">
      <c r="BR38626" s="2381"/>
    </row>
    <row r="38650" spans="70:70" x14ac:dyDescent="0.25">
      <c r="BR38650" s="2394"/>
    </row>
    <row r="38651" spans="70:70" x14ac:dyDescent="0.25">
      <c r="BR38651" s="2381"/>
    </row>
    <row r="38675" spans="70:70" x14ac:dyDescent="0.25">
      <c r="BR38675" s="2394"/>
    </row>
    <row r="38676" spans="70:70" x14ac:dyDescent="0.25">
      <c r="BR38676" s="2381"/>
    </row>
    <row r="38700" spans="70:70" x14ac:dyDescent="0.25">
      <c r="BR38700" s="2394"/>
    </row>
    <row r="38701" spans="70:70" x14ac:dyDescent="0.25">
      <c r="BR38701" s="2381"/>
    </row>
    <row r="38725" spans="70:70" x14ac:dyDescent="0.25">
      <c r="BR38725" s="2394"/>
    </row>
    <row r="38726" spans="70:70" x14ac:dyDescent="0.25">
      <c r="BR38726" s="2381"/>
    </row>
    <row r="38750" spans="70:70" x14ac:dyDescent="0.25">
      <c r="BR38750" s="2394"/>
    </row>
    <row r="38751" spans="70:70" x14ac:dyDescent="0.25">
      <c r="BR38751" s="2381"/>
    </row>
    <row r="38775" spans="70:70" x14ac:dyDescent="0.25">
      <c r="BR38775" s="2394"/>
    </row>
    <row r="38776" spans="70:70" x14ac:dyDescent="0.25">
      <c r="BR38776" s="2381"/>
    </row>
    <row r="38800" spans="70:70" x14ac:dyDescent="0.25">
      <c r="BR38800" s="2394"/>
    </row>
    <row r="38801" spans="70:70" x14ac:dyDescent="0.25">
      <c r="BR38801" s="2381"/>
    </row>
    <row r="38825" spans="70:70" x14ac:dyDescent="0.25">
      <c r="BR38825" s="2394"/>
    </row>
    <row r="38826" spans="70:70" x14ac:dyDescent="0.25">
      <c r="BR38826" s="2381"/>
    </row>
    <row r="38850" spans="70:70" x14ac:dyDescent="0.25">
      <c r="BR38850" s="2394"/>
    </row>
    <row r="38851" spans="70:70" x14ac:dyDescent="0.25">
      <c r="BR38851" s="2381"/>
    </row>
    <row r="38875" spans="70:70" x14ac:dyDescent="0.25">
      <c r="BR38875" s="2394"/>
    </row>
    <row r="38876" spans="70:70" x14ac:dyDescent="0.25">
      <c r="BR38876" s="2381"/>
    </row>
    <row r="38900" spans="70:70" x14ac:dyDescent="0.25">
      <c r="BR38900" s="2394"/>
    </row>
    <row r="38901" spans="70:70" x14ac:dyDescent="0.25">
      <c r="BR38901" s="2381"/>
    </row>
    <row r="38925" spans="70:70" x14ac:dyDescent="0.25">
      <c r="BR38925" s="2394"/>
    </row>
    <row r="38926" spans="70:70" x14ac:dyDescent="0.25">
      <c r="BR38926" s="2381"/>
    </row>
    <row r="38950" spans="70:70" x14ac:dyDescent="0.25">
      <c r="BR38950" s="2394"/>
    </row>
    <row r="38951" spans="70:70" x14ac:dyDescent="0.25">
      <c r="BR38951" s="2381"/>
    </row>
    <row r="38975" spans="70:70" x14ac:dyDescent="0.25">
      <c r="BR38975" s="2394"/>
    </row>
    <row r="38976" spans="70:70" x14ac:dyDescent="0.25">
      <c r="BR38976" s="2381"/>
    </row>
    <row r="39000" spans="70:70" x14ac:dyDescent="0.25">
      <c r="BR39000" s="2394"/>
    </row>
    <row r="39001" spans="70:70" x14ac:dyDescent="0.25">
      <c r="BR39001" s="2381"/>
    </row>
    <row r="39025" spans="70:70" x14ac:dyDescent="0.25">
      <c r="BR39025" s="2394"/>
    </row>
    <row r="39026" spans="70:70" x14ac:dyDescent="0.25">
      <c r="BR39026" s="2381"/>
    </row>
    <row r="39050" spans="70:70" x14ac:dyDescent="0.25">
      <c r="BR39050" s="2394"/>
    </row>
    <row r="39051" spans="70:70" x14ac:dyDescent="0.25">
      <c r="BR39051" s="2381"/>
    </row>
    <row r="39075" spans="70:70" x14ac:dyDescent="0.25">
      <c r="BR39075" s="2394"/>
    </row>
    <row r="39076" spans="70:70" x14ac:dyDescent="0.25">
      <c r="BR39076" s="2381"/>
    </row>
    <row r="39100" spans="70:70" x14ac:dyDescent="0.25">
      <c r="BR39100" s="2394"/>
    </row>
    <row r="39101" spans="70:70" x14ac:dyDescent="0.25">
      <c r="BR39101" s="2381"/>
    </row>
    <row r="39125" spans="70:70" x14ac:dyDescent="0.25">
      <c r="BR39125" s="2394"/>
    </row>
    <row r="39126" spans="70:70" x14ac:dyDescent="0.25">
      <c r="BR39126" s="2381"/>
    </row>
    <row r="39150" spans="70:70" x14ac:dyDescent="0.25">
      <c r="BR39150" s="2394"/>
    </row>
    <row r="39151" spans="70:70" x14ac:dyDescent="0.25">
      <c r="BR39151" s="2381"/>
    </row>
    <row r="39175" spans="70:70" x14ac:dyDescent="0.25">
      <c r="BR39175" s="2394"/>
    </row>
    <row r="39176" spans="70:70" x14ac:dyDescent="0.25">
      <c r="BR39176" s="2381"/>
    </row>
    <row r="39200" spans="70:70" x14ac:dyDescent="0.25">
      <c r="BR39200" s="2394"/>
    </row>
    <row r="39201" spans="70:70" x14ac:dyDescent="0.25">
      <c r="BR39201" s="2381"/>
    </row>
    <row r="39225" spans="70:70" x14ac:dyDescent="0.25">
      <c r="BR39225" s="2394"/>
    </row>
    <row r="39226" spans="70:70" x14ac:dyDescent="0.25">
      <c r="BR39226" s="2381"/>
    </row>
    <row r="39250" spans="70:70" x14ac:dyDescent="0.25">
      <c r="BR39250" s="2394"/>
    </row>
    <row r="39251" spans="70:70" x14ac:dyDescent="0.25">
      <c r="BR39251" s="2381"/>
    </row>
    <row r="39275" spans="70:70" x14ac:dyDescent="0.25">
      <c r="BR39275" s="2394"/>
    </row>
    <row r="39276" spans="70:70" x14ac:dyDescent="0.25">
      <c r="BR39276" s="2381"/>
    </row>
    <row r="39300" spans="70:70" x14ac:dyDescent="0.25">
      <c r="BR39300" s="2394"/>
    </row>
    <row r="39301" spans="70:70" x14ac:dyDescent="0.25">
      <c r="BR39301" s="2381"/>
    </row>
    <row r="39325" spans="70:70" x14ac:dyDescent="0.25">
      <c r="BR39325" s="2394"/>
    </row>
    <row r="39326" spans="70:70" x14ac:dyDescent="0.25">
      <c r="BR39326" s="2381"/>
    </row>
    <row r="39350" spans="70:70" x14ac:dyDescent="0.25">
      <c r="BR39350" s="2394"/>
    </row>
    <row r="39351" spans="70:70" x14ac:dyDescent="0.25">
      <c r="BR39351" s="2381"/>
    </row>
    <row r="39375" spans="70:70" x14ac:dyDescent="0.25">
      <c r="BR39375" s="2394"/>
    </row>
    <row r="39376" spans="70:70" x14ac:dyDescent="0.25">
      <c r="BR39376" s="2381"/>
    </row>
    <row r="39400" spans="70:70" x14ac:dyDescent="0.25">
      <c r="BR39400" s="2394"/>
    </row>
    <row r="39401" spans="70:70" x14ac:dyDescent="0.25">
      <c r="BR39401" s="2381"/>
    </row>
    <row r="39425" spans="70:70" x14ac:dyDescent="0.25">
      <c r="BR39425" s="2394"/>
    </row>
    <row r="39426" spans="70:70" x14ac:dyDescent="0.25">
      <c r="BR39426" s="2381"/>
    </row>
    <row r="39450" spans="70:70" x14ac:dyDescent="0.25">
      <c r="BR39450" s="2394"/>
    </row>
    <row r="39451" spans="70:70" x14ac:dyDescent="0.25">
      <c r="BR39451" s="2381"/>
    </row>
    <row r="39475" spans="70:70" x14ac:dyDescent="0.25">
      <c r="BR39475" s="2394"/>
    </row>
    <row r="39476" spans="70:70" x14ac:dyDescent="0.25">
      <c r="BR39476" s="2381"/>
    </row>
    <row r="39500" spans="70:70" x14ac:dyDescent="0.25">
      <c r="BR39500" s="2394"/>
    </row>
    <row r="39501" spans="70:70" x14ac:dyDescent="0.25">
      <c r="BR39501" s="2381"/>
    </row>
    <row r="39525" spans="70:70" x14ac:dyDescent="0.25">
      <c r="BR39525" s="2394"/>
    </row>
    <row r="39526" spans="70:70" x14ac:dyDescent="0.25">
      <c r="BR39526" s="2381"/>
    </row>
    <row r="39550" spans="70:70" x14ac:dyDescent="0.25">
      <c r="BR39550" s="2394"/>
    </row>
    <row r="39551" spans="70:70" x14ac:dyDescent="0.25">
      <c r="BR39551" s="2381"/>
    </row>
    <row r="39575" spans="70:70" x14ac:dyDescent="0.25">
      <c r="BR39575" s="2394"/>
    </row>
    <row r="39576" spans="70:70" x14ac:dyDescent="0.25">
      <c r="BR39576" s="2381"/>
    </row>
    <row r="39600" spans="70:70" x14ac:dyDescent="0.25">
      <c r="BR39600" s="2394"/>
    </row>
    <row r="39601" spans="70:70" x14ac:dyDescent="0.25">
      <c r="BR39601" s="2381"/>
    </row>
    <row r="39625" spans="70:70" x14ac:dyDescent="0.25">
      <c r="BR39625" s="2394"/>
    </row>
    <row r="39626" spans="70:70" x14ac:dyDescent="0.25">
      <c r="BR39626" s="2381"/>
    </row>
    <row r="39650" spans="70:70" x14ac:dyDescent="0.25">
      <c r="BR39650" s="2394"/>
    </row>
    <row r="39651" spans="70:70" x14ac:dyDescent="0.25">
      <c r="BR39651" s="2381"/>
    </row>
    <row r="39675" spans="70:70" x14ac:dyDescent="0.25">
      <c r="BR39675" s="2394"/>
    </row>
    <row r="39676" spans="70:70" x14ac:dyDescent="0.25">
      <c r="BR39676" s="2381"/>
    </row>
    <row r="39700" spans="70:70" x14ac:dyDescent="0.25">
      <c r="BR39700" s="2394"/>
    </row>
    <row r="39701" spans="70:70" x14ac:dyDescent="0.25">
      <c r="BR39701" s="2381"/>
    </row>
    <row r="39725" spans="70:70" x14ac:dyDescent="0.25">
      <c r="BR39725" s="2394"/>
    </row>
    <row r="39726" spans="70:70" x14ac:dyDescent="0.25">
      <c r="BR39726" s="2381"/>
    </row>
    <row r="39750" spans="70:70" x14ac:dyDescent="0.25">
      <c r="BR39750" s="2394"/>
    </row>
    <row r="39751" spans="70:70" x14ac:dyDescent="0.25">
      <c r="BR39751" s="2381"/>
    </row>
    <row r="39775" spans="70:70" x14ac:dyDescent="0.25">
      <c r="BR39775" s="2394"/>
    </row>
    <row r="39776" spans="70:70" x14ac:dyDescent="0.25">
      <c r="BR39776" s="2381"/>
    </row>
    <row r="39800" spans="70:70" x14ac:dyDescent="0.25">
      <c r="BR39800" s="2394"/>
    </row>
    <row r="39801" spans="70:70" x14ac:dyDescent="0.25">
      <c r="BR39801" s="2381"/>
    </row>
    <row r="39825" spans="70:70" x14ac:dyDescent="0.25">
      <c r="BR39825" s="2394"/>
    </row>
    <row r="39826" spans="70:70" x14ac:dyDescent="0.25">
      <c r="BR39826" s="2381"/>
    </row>
    <row r="39850" spans="70:70" x14ac:dyDescent="0.25">
      <c r="BR39850" s="2394"/>
    </row>
    <row r="39851" spans="70:70" x14ac:dyDescent="0.25">
      <c r="BR39851" s="2381"/>
    </row>
    <row r="39875" spans="70:70" x14ac:dyDescent="0.25">
      <c r="BR39875" s="2394"/>
    </row>
    <row r="39876" spans="70:70" x14ac:dyDescent="0.25">
      <c r="BR39876" s="2381"/>
    </row>
    <row r="39900" spans="70:70" x14ac:dyDescent="0.25">
      <c r="BR39900" s="2394"/>
    </row>
    <row r="39901" spans="70:70" x14ac:dyDescent="0.25">
      <c r="BR39901" s="2381"/>
    </row>
    <row r="39925" spans="70:70" x14ac:dyDescent="0.25">
      <c r="BR39925" s="2394"/>
    </row>
    <row r="39926" spans="70:70" x14ac:dyDescent="0.25">
      <c r="BR39926" s="2381"/>
    </row>
    <row r="39950" spans="70:70" x14ac:dyDescent="0.25">
      <c r="BR39950" s="2394"/>
    </row>
    <row r="39951" spans="70:70" x14ac:dyDescent="0.25">
      <c r="BR39951" s="2381"/>
    </row>
    <row r="39975" spans="70:70" x14ac:dyDescent="0.25">
      <c r="BR39975" s="2394"/>
    </row>
    <row r="39976" spans="70:70" x14ac:dyDescent="0.25">
      <c r="BR39976" s="2381"/>
    </row>
    <row r="40000" spans="70:70" x14ac:dyDescent="0.25">
      <c r="BR40000" s="2394"/>
    </row>
    <row r="40001" spans="70:70" x14ac:dyDescent="0.25">
      <c r="BR40001" s="2381"/>
    </row>
    <row r="40025" spans="70:70" x14ac:dyDescent="0.25">
      <c r="BR40025" s="2394"/>
    </row>
    <row r="40026" spans="70:70" x14ac:dyDescent="0.25">
      <c r="BR40026" s="2381"/>
    </row>
    <row r="40050" spans="70:70" x14ac:dyDescent="0.25">
      <c r="BR40050" s="2394"/>
    </row>
    <row r="40051" spans="70:70" x14ac:dyDescent="0.25">
      <c r="BR40051" s="2381"/>
    </row>
    <row r="40075" spans="70:70" x14ac:dyDescent="0.25">
      <c r="BR40075" s="2394"/>
    </row>
    <row r="40076" spans="70:70" x14ac:dyDescent="0.25">
      <c r="BR40076" s="2381"/>
    </row>
    <row r="40100" spans="70:70" x14ac:dyDescent="0.25">
      <c r="BR40100" s="2394"/>
    </row>
    <row r="40101" spans="70:70" x14ac:dyDescent="0.25">
      <c r="BR40101" s="2381"/>
    </row>
    <row r="40125" spans="70:70" x14ac:dyDescent="0.25">
      <c r="BR40125" s="2394"/>
    </row>
    <row r="40126" spans="70:70" x14ac:dyDescent="0.25">
      <c r="BR40126" s="2381"/>
    </row>
    <row r="40150" spans="70:70" x14ac:dyDescent="0.25">
      <c r="BR40150" s="2394"/>
    </row>
    <row r="40151" spans="70:70" x14ac:dyDescent="0.25">
      <c r="BR40151" s="2381"/>
    </row>
    <row r="40175" spans="70:70" x14ac:dyDescent="0.25">
      <c r="BR40175" s="2394"/>
    </row>
    <row r="40176" spans="70:70" x14ac:dyDescent="0.25">
      <c r="BR40176" s="2381"/>
    </row>
    <row r="40200" spans="70:70" x14ac:dyDescent="0.25">
      <c r="BR40200" s="2394"/>
    </row>
    <row r="40201" spans="70:70" x14ac:dyDescent="0.25">
      <c r="BR40201" s="2381"/>
    </row>
    <row r="40225" spans="70:70" x14ac:dyDescent="0.25">
      <c r="BR40225" s="2394"/>
    </row>
    <row r="40226" spans="70:70" x14ac:dyDescent="0.25">
      <c r="BR40226" s="2381"/>
    </row>
    <row r="40250" spans="70:70" x14ac:dyDescent="0.25">
      <c r="BR40250" s="2394"/>
    </row>
    <row r="40251" spans="70:70" x14ac:dyDescent="0.25">
      <c r="BR40251" s="2381"/>
    </row>
    <row r="40275" spans="70:70" x14ac:dyDescent="0.25">
      <c r="BR40275" s="2394"/>
    </row>
    <row r="40276" spans="70:70" x14ac:dyDescent="0.25">
      <c r="BR40276" s="2381"/>
    </row>
    <row r="40300" spans="70:70" x14ac:dyDescent="0.25">
      <c r="BR40300" s="2394"/>
    </row>
    <row r="40301" spans="70:70" x14ac:dyDescent="0.25">
      <c r="BR40301" s="2381"/>
    </row>
    <row r="40325" spans="70:70" x14ac:dyDescent="0.25">
      <c r="BR40325" s="2394"/>
    </row>
    <row r="40326" spans="70:70" x14ac:dyDescent="0.25">
      <c r="BR40326" s="2381"/>
    </row>
    <row r="40350" spans="70:70" x14ac:dyDescent="0.25">
      <c r="BR40350" s="2394"/>
    </row>
    <row r="40351" spans="70:70" x14ac:dyDescent="0.25">
      <c r="BR40351" s="2381"/>
    </row>
    <row r="40375" spans="70:70" x14ac:dyDescent="0.25">
      <c r="BR40375" s="2394"/>
    </row>
    <row r="40376" spans="70:70" x14ac:dyDescent="0.25">
      <c r="BR40376" s="2381"/>
    </row>
    <row r="40400" spans="70:70" x14ac:dyDescent="0.25">
      <c r="BR40400" s="2394"/>
    </row>
    <row r="40401" spans="70:70" x14ac:dyDescent="0.25">
      <c r="BR40401" s="2381"/>
    </row>
    <row r="40425" spans="70:70" x14ac:dyDescent="0.25">
      <c r="BR40425" s="2394"/>
    </row>
    <row r="40426" spans="70:70" x14ac:dyDescent="0.25">
      <c r="BR40426" s="2381"/>
    </row>
    <row r="40450" spans="70:70" x14ac:dyDescent="0.25">
      <c r="BR40450" s="2394"/>
    </row>
    <row r="40451" spans="70:70" x14ac:dyDescent="0.25">
      <c r="BR40451" s="2381"/>
    </row>
    <row r="40475" spans="70:70" x14ac:dyDescent="0.25">
      <c r="BR40475" s="2394"/>
    </row>
    <row r="40476" spans="70:70" x14ac:dyDescent="0.25">
      <c r="BR40476" s="2381"/>
    </row>
    <row r="40500" spans="70:70" x14ac:dyDescent="0.25">
      <c r="BR40500" s="2394"/>
    </row>
    <row r="40501" spans="70:70" x14ac:dyDescent="0.25">
      <c r="BR40501" s="2381"/>
    </row>
    <row r="40525" spans="70:70" x14ac:dyDescent="0.25">
      <c r="BR40525" s="2394"/>
    </row>
    <row r="40526" spans="70:70" x14ac:dyDescent="0.25">
      <c r="BR40526" s="2381"/>
    </row>
    <row r="40550" spans="70:70" x14ac:dyDescent="0.25">
      <c r="BR40550" s="2394"/>
    </row>
    <row r="40551" spans="70:70" x14ac:dyDescent="0.25">
      <c r="BR40551" s="2381"/>
    </row>
    <row r="40575" spans="70:70" x14ac:dyDescent="0.25">
      <c r="BR40575" s="2394"/>
    </row>
    <row r="40576" spans="70:70" x14ac:dyDescent="0.25">
      <c r="BR40576" s="2381"/>
    </row>
    <row r="40600" spans="70:70" x14ac:dyDescent="0.25">
      <c r="BR40600" s="2394"/>
    </row>
    <row r="40601" spans="70:70" x14ac:dyDescent="0.25">
      <c r="BR40601" s="2381"/>
    </row>
    <row r="40625" spans="70:70" x14ac:dyDescent="0.25">
      <c r="BR40625" s="2394"/>
    </row>
    <row r="40626" spans="70:70" x14ac:dyDescent="0.25">
      <c r="BR40626" s="2381"/>
    </row>
    <row r="40650" spans="70:70" x14ac:dyDescent="0.25">
      <c r="BR40650" s="2394"/>
    </row>
    <row r="40651" spans="70:70" x14ac:dyDescent="0.25">
      <c r="BR40651" s="2381"/>
    </row>
    <row r="40675" spans="70:70" x14ac:dyDescent="0.25">
      <c r="BR40675" s="2394"/>
    </row>
    <row r="40676" spans="70:70" x14ac:dyDescent="0.25">
      <c r="BR40676" s="2381"/>
    </row>
    <row r="40700" spans="70:70" x14ac:dyDescent="0.25">
      <c r="BR40700" s="2394"/>
    </row>
    <row r="40701" spans="70:70" x14ac:dyDescent="0.25">
      <c r="BR40701" s="2381"/>
    </row>
    <row r="40725" spans="70:70" x14ac:dyDescent="0.25">
      <c r="BR40725" s="2394"/>
    </row>
    <row r="40726" spans="70:70" x14ac:dyDescent="0.25">
      <c r="BR40726" s="2381"/>
    </row>
    <row r="40750" spans="70:70" x14ac:dyDescent="0.25">
      <c r="BR40750" s="2394"/>
    </row>
    <row r="40751" spans="70:70" x14ac:dyDescent="0.25">
      <c r="BR40751" s="2381"/>
    </row>
    <row r="40775" spans="70:70" x14ac:dyDescent="0.25">
      <c r="BR40775" s="2394"/>
    </row>
    <row r="40776" spans="70:70" x14ac:dyDescent="0.25">
      <c r="BR40776" s="2381"/>
    </row>
    <row r="40800" spans="70:70" x14ac:dyDescent="0.25">
      <c r="BR40800" s="2394"/>
    </row>
    <row r="40801" spans="70:70" x14ac:dyDescent="0.25">
      <c r="BR40801" s="2381"/>
    </row>
    <row r="40825" spans="70:70" x14ac:dyDescent="0.25">
      <c r="BR40825" s="2394"/>
    </row>
    <row r="40826" spans="70:70" x14ac:dyDescent="0.25">
      <c r="BR40826" s="2381"/>
    </row>
    <row r="40850" spans="70:70" x14ac:dyDescent="0.25">
      <c r="BR40850" s="2394"/>
    </row>
    <row r="40851" spans="70:70" x14ac:dyDescent="0.25">
      <c r="BR40851" s="2381"/>
    </row>
    <row r="40875" spans="70:70" x14ac:dyDescent="0.25">
      <c r="BR40875" s="2394"/>
    </row>
    <row r="40876" spans="70:70" x14ac:dyDescent="0.25">
      <c r="BR40876" s="2381"/>
    </row>
    <row r="40900" spans="70:70" x14ac:dyDescent="0.25">
      <c r="BR40900" s="2394"/>
    </row>
    <row r="40901" spans="70:70" x14ac:dyDescent="0.25">
      <c r="BR40901" s="2381"/>
    </row>
    <row r="40925" spans="70:70" x14ac:dyDescent="0.25">
      <c r="BR40925" s="2394"/>
    </row>
    <row r="40926" spans="70:70" x14ac:dyDescent="0.25">
      <c r="BR40926" s="2381"/>
    </row>
    <row r="40950" spans="70:70" x14ac:dyDescent="0.25">
      <c r="BR40950" s="2394"/>
    </row>
    <row r="40951" spans="70:70" x14ac:dyDescent="0.25">
      <c r="BR40951" s="2381"/>
    </row>
    <row r="40975" spans="70:70" x14ac:dyDescent="0.25">
      <c r="BR40975" s="2394"/>
    </row>
    <row r="40976" spans="70:70" x14ac:dyDescent="0.25">
      <c r="BR40976" s="2381"/>
    </row>
    <row r="41000" spans="70:70" x14ac:dyDescent="0.25">
      <c r="BR41000" s="2394"/>
    </row>
    <row r="41001" spans="70:70" x14ac:dyDescent="0.25">
      <c r="BR41001" s="2381"/>
    </row>
    <row r="41025" spans="70:70" x14ac:dyDescent="0.25">
      <c r="BR41025" s="2394"/>
    </row>
    <row r="41026" spans="70:70" x14ac:dyDescent="0.25">
      <c r="BR41026" s="2381"/>
    </row>
    <row r="41050" spans="70:70" x14ac:dyDescent="0.25">
      <c r="BR41050" s="2394"/>
    </row>
    <row r="41051" spans="70:70" x14ac:dyDescent="0.25">
      <c r="BR41051" s="2381"/>
    </row>
    <row r="41075" spans="70:70" x14ac:dyDescent="0.25">
      <c r="BR41075" s="2394"/>
    </row>
    <row r="41076" spans="70:70" x14ac:dyDescent="0.25">
      <c r="BR41076" s="2381"/>
    </row>
    <row r="41100" spans="70:70" x14ac:dyDescent="0.25">
      <c r="BR41100" s="2394"/>
    </row>
    <row r="41101" spans="70:70" x14ac:dyDescent="0.25">
      <c r="BR41101" s="2381"/>
    </row>
    <row r="41125" spans="70:70" x14ac:dyDescent="0.25">
      <c r="BR41125" s="2394"/>
    </row>
    <row r="41126" spans="70:70" x14ac:dyDescent="0.25">
      <c r="BR41126" s="2381"/>
    </row>
    <row r="41150" spans="70:70" x14ac:dyDescent="0.25">
      <c r="BR41150" s="2394"/>
    </row>
    <row r="41151" spans="70:70" x14ac:dyDescent="0.25">
      <c r="BR41151" s="2381"/>
    </row>
    <row r="41175" spans="70:70" x14ac:dyDescent="0.25">
      <c r="BR41175" s="2394"/>
    </row>
    <row r="41176" spans="70:70" x14ac:dyDescent="0.25">
      <c r="BR41176" s="2381"/>
    </row>
    <row r="41200" spans="70:70" x14ac:dyDescent="0.25">
      <c r="BR41200" s="2394"/>
    </row>
    <row r="41201" spans="70:70" x14ac:dyDescent="0.25">
      <c r="BR41201" s="2381"/>
    </row>
    <row r="41225" spans="70:70" x14ac:dyDescent="0.25">
      <c r="BR41225" s="2394"/>
    </row>
    <row r="41226" spans="70:70" x14ac:dyDescent="0.25">
      <c r="BR41226" s="2381"/>
    </row>
    <row r="41250" spans="70:70" x14ac:dyDescent="0.25">
      <c r="BR41250" s="2394"/>
    </row>
    <row r="41251" spans="70:70" x14ac:dyDescent="0.25">
      <c r="BR41251" s="2381"/>
    </row>
    <row r="41275" spans="70:70" x14ac:dyDescent="0.25">
      <c r="BR41275" s="2394"/>
    </row>
    <row r="41276" spans="70:70" x14ac:dyDescent="0.25">
      <c r="BR41276" s="2381"/>
    </row>
    <row r="41300" spans="70:70" x14ac:dyDescent="0.25">
      <c r="BR41300" s="2394"/>
    </row>
    <row r="41301" spans="70:70" x14ac:dyDescent="0.25">
      <c r="BR41301" s="2381"/>
    </row>
    <row r="41325" spans="70:70" x14ac:dyDescent="0.25">
      <c r="BR41325" s="2394"/>
    </row>
    <row r="41326" spans="70:70" x14ac:dyDescent="0.25">
      <c r="BR41326" s="2381"/>
    </row>
    <row r="41350" spans="70:70" x14ac:dyDescent="0.25">
      <c r="BR41350" s="2394"/>
    </row>
    <row r="41351" spans="70:70" x14ac:dyDescent="0.25">
      <c r="BR41351" s="2381"/>
    </row>
    <row r="41375" spans="70:70" x14ac:dyDescent="0.25">
      <c r="BR41375" s="2394"/>
    </row>
    <row r="41376" spans="70:70" x14ac:dyDescent="0.25">
      <c r="BR41376" s="2381"/>
    </row>
    <row r="41400" spans="70:70" x14ac:dyDescent="0.25">
      <c r="BR41400" s="2394"/>
    </row>
    <row r="41401" spans="70:70" x14ac:dyDescent="0.25">
      <c r="BR41401" s="2381"/>
    </row>
    <row r="41425" spans="70:70" x14ac:dyDescent="0.25">
      <c r="BR41425" s="2394"/>
    </row>
    <row r="41426" spans="70:70" x14ac:dyDescent="0.25">
      <c r="BR41426" s="2381"/>
    </row>
    <row r="41450" spans="70:70" x14ac:dyDescent="0.25">
      <c r="BR41450" s="2394"/>
    </row>
    <row r="41451" spans="70:70" x14ac:dyDescent="0.25">
      <c r="BR41451" s="2381"/>
    </row>
    <row r="41475" spans="70:70" x14ac:dyDescent="0.25">
      <c r="BR41475" s="2394"/>
    </row>
    <row r="41476" spans="70:70" x14ac:dyDescent="0.25">
      <c r="BR41476" s="2381"/>
    </row>
    <row r="41500" spans="70:70" x14ac:dyDescent="0.25">
      <c r="BR41500" s="2394"/>
    </row>
    <row r="41501" spans="70:70" x14ac:dyDescent="0.25">
      <c r="BR41501" s="2381"/>
    </row>
    <row r="41525" spans="70:70" x14ac:dyDescent="0.25">
      <c r="BR41525" s="2394"/>
    </row>
    <row r="41526" spans="70:70" x14ac:dyDescent="0.25">
      <c r="BR41526" s="2381"/>
    </row>
    <row r="41550" spans="70:70" x14ac:dyDescent="0.25">
      <c r="BR41550" s="2394"/>
    </row>
    <row r="41551" spans="70:70" x14ac:dyDescent="0.25">
      <c r="BR41551" s="2381"/>
    </row>
    <row r="41575" spans="70:70" x14ac:dyDescent="0.25">
      <c r="BR41575" s="2394"/>
    </row>
    <row r="41576" spans="70:70" x14ac:dyDescent="0.25">
      <c r="BR41576" s="2381"/>
    </row>
    <row r="41600" spans="70:70" x14ac:dyDescent="0.25">
      <c r="BR41600" s="2394"/>
    </row>
    <row r="41601" spans="70:70" x14ac:dyDescent="0.25">
      <c r="BR41601" s="2381"/>
    </row>
    <row r="41625" spans="70:70" x14ac:dyDescent="0.25">
      <c r="BR41625" s="2394"/>
    </row>
    <row r="41626" spans="70:70" x14ac:dyDescent="0.25">
      <c r="BR41626" s="2381"/>
    </row>
    <row r="41650" spans="70:70" x14ac:dyDescent="0.25">
      <c r="BR41650" s="2394"/>
    </row>
    <row r="41651" spans="70:70" x14ac:dyDescent="0.25">
      <c r="BR41651" s="2381"/>
    </row>
    <row r="41675" spans="70:70" x14ac:dyDescent="0.25">
      <c r="BR41675" s="2394"/>
    </row>
    <row r="41676" spans="70:70" x14ac:dyDescent="0.25">
      <c r="BR41676" s="2381"/>
    </row>
    <row r="41700" spans="70:70" x14ac:dyDescent="0.25">
      <c r="BR41700" s="2394"/>
    </row>
    <row r="41701" spans="70:70" x14ac:dyDescent="0.25">
      <c r="BR41701" s="2381"/>
    </row>
    <row r="41725" spans="70:70" x14ac:dyDescent="0.25">
      <c r="BR41725" s="2394"/>
    </row>
    <row r="41726" spans="70:70" x14ac:dyDescent="0.25">
      <c r="BR41726" s="2381"/>
    </row>
    <row r="41750" spans="70:70" x14ac:dyDescent="0.25">
      <c r="BR41750" s="2394"/>
    </row>
    <row r="41751" spans="70:70" x14ac:dyDescent="0.25">
      <c r="BR41751" s="2381"/>
    </row>
    <row r="41775" spans="70:70" x14ac:dyDescent="0.25">
      <c r="BR41775" s="2394"/>
    </row>
    <row r="41776" spans="70:70" x14ac:dyDescent="0.25">
      <c r="BR41776" s="2381"/>
    </row>
    <row r="41800" spans="70:70" x14ac:dyDescent="0.25">
      <c r="BR41800" s="2394"/>
    </row>
    <row r="41801" spans="70:70" x14ac:dyDescent="0.25">
      <c r="BR41801" s="2381"/>
    </row>
    <row r="41825" spans="70:70" x14ac:dyDescent="0.25">
      <c r="BR41825" s="2394"/>
    </row>
    <row r="41826" spans="70:70" x14ac:dyDescent="0.25">
      <c r="BR41826" s="2381"/>
    </row>
    <row r="41850" spans="70:70" x14ac:dyDescent="0.25">
      <c r="BR41850" s="2394"/>
    </row>
    <row r="41851" spans="70:70" x14ac:dyDescent="0.25">
      <c r="BR41851" s="2381"/>
    </row>
    <row r="41875" spans="70:70" x14ac:dyDescent="0.25">
      <c r="BR41875" s="2394"/>
    </row>
    <row r="41876" spans="70:70" x14ac:dyDescent="0.25">
      <c r="BR41876" s="2381"/>
    </row>
    <row r="41900" spans="70:70" x14ac:dyDescent="0.25">
      <c r="BR41900" s="2394"/>
    </row>
    <row r="41901" spans="70:70" x14ac:dyDescent="0.25">
      <c r="BR41901" s="2381"/>
    </row>
    <row r="41925" spans="70:70" x14ac:dyDescent="0.25">
      <c r="BR41925" s="2394"/>
    </row>
    <row r="41926" spans="70:70" x14ac:dyDescent="0.25">
      <c r="BR41926" s="2381"/>
    </row>
    <row r="41950" spans="70:70" x14ac:dyDescent="0.25">
      <c r="BR41950" s="2394"/>
    </row>
    <row r="41951" spans="70:70" x14ac:dyDescent="0.25">
      <c r="BR41951" s="2381"/>
    </row>
    <row r="41975" spans="70:70" x14ac:dyDescent="0.25">
      <c r="BR41975" s="2394"/>
    </row>
    <row r="41976" spans="70:70" x14ac:dyDescent="0.25">
      <c r="BR41976" s="2381"/>
    </row>
    <row r="42000" spans="70:70" x14ac:dyDescent="0.25">
      <c r="BR42000" s="2394"/>
    </row>
    <row r="42001" spans="70:70" x14ac:dyDescent="0.25">
      <c r="BR42001" s="2381"/>
    </row>
    <row r="42025" spans="70:70" x14ac:dyDescent="0.25">
      <c r="BR42025" s="2394"/>
    </row>
    <row r="42026" spans="70:70" x14ac:dyDescent="0.25">
      <c r="BR42026" s="2381"/>
    </row>
    <row r="42050" spans="70:70" x14ac:dyDescent="0.25">
      <c r="BR42050" s="2394"/>
    </row>
    <row r="42051" spans="70:70" x14ac:dyDescent="0.25">
      <c r="BR42051" s="2381"/>
    </row>
    <row r="42075" spans="70:70" x14ac:dyDescent="0.25">
      <c r="BR42075" s="2394"/>
    </row>
    <row r="42076" spans="70:70" x14ac:dyDescent="0.25">
      <c r="BR42076" s="2381"/>
    </row>
    <row r="42100" spans="70:70" x14ac:dyDescent="0.25">
      <c r="BR42100" s="2394"/>
    </row>
    <row r="42101" spans="70:70" x14ac:dyDescent="0.25">
      <c r="BR42101" s="2381"/>
    </row>
    <row r="42125" spans="70:70" x14ac:dyDescent="0.25">
      <c r="BR42125" s="2394"/>
    </row>
    <row r="42126" spans="70:70" x14ac:dyDescent="0.25">
      <c r="BR42126" s="2381"/>
    </row>
    <row r="42150" spans="70:70" x14ac:dyDescent="0.25">
      <c r="BR42150" s="2394"/>
    </row>
    <row r="42151" spans="70:70" x14ac:dyDescent="0.25">
      <c r="BR42151" s="2381"/>
    </row>
    <row r="42175" spans="70:70" x14ac:dyDescent="0.25">
      <c r="BR42175" s="2394"/>
    </row>
    <row r="42176" spans="70:70" x14ac:dyDescent="0.25">
      <c r="BR42176" s="2381"/>
    </row>
    <row r="42200" spans="70:70" x14ac:dyDescent="0.25">
      <c r="BR42200" s="2394"/>
    </row>
    <row r="42201" spans="70:70" x14ac:dyDescent="0.25">
      <c r="BR42201" s="2381"/>
    </row>
    <row r="42225" spans="70:70" x14ac:dyDescent="0.25">
      <c r="BR42225" s="2394"/>
    </row>
    <row r="42226" spans="70:70" x14ac:dyDescent="0.25">
      <c r="BR42226" s="2381"/>
    </row>
    <row r="42250" spans="70:70" x14ac:dyDescent="0.25">
      <c r="BR42250" s="2394"/>
    </row>
    <row r="42251" spans="70:70" x14ac:dyDescent="0.25">
      <c r="BR42251" s="2381"/>
    </row>
    <row r="42275" spans="70:70" x14ac:dyDescent="0.25">
      <c r="BR42275" s="2394"/>
    </row>
    <row r="42276" spans="70:70" x14ac:dyDescent="0.25">
      <c r="BR42276" s="2381"/>
    </row>
    <row r="42300" spans="70:70" x14ac:dyDescent="0.25">
      <c r="BR42300" s="2394"/>
    </row>
    <row r="42301" spans="70:70" x14ac:dyDescent="0.25">
      <c r="BR42301" s="2381"/>
    </row>
    <row r="42325" spans="70:70" x14ac:dyDescent="0.25">
      <c r="BR42325" s="2394"/>
    </row>
    <row r="42326" spans="70:70" x14ac:dyDescent="0.25">
      <c r="BR42326" s="2381"/>
    </row>
    <row r="42350" spans="70:70" x14ac:dyDescent="0.25">
      <c r="BR42350" s="2394"/>
    </row>
    <row r="42351" spans="70:70" x14ac:dyDescent="0.25">
      <c r="BR42351" s="2381"/>
    </row>
    <row r="42375" spans="70:70" x14ac:dyDescent="0.25">
      <c r="BR42375" s="2394"/>
    </row>
    <row r="42376" spans="70:70" x14ac:dyDescent="0.25">
      <c r="BR42376" s="2381"/>
    </row>
    <row r="42400" spans="70:70" x14ac:dyDescent="0.25">
      <c r="BR42400" s="2394"/>
    </row>
    <row r="42401" spans="70:70" x14ac:dyDescent="0.25">
      <c r="BR42401" s="2381"/>
    </row>
    <row r="42425" spans="70:70" x14ac:dyDescent="0.25">
      <c r="BR42425" s="2394"/>
    </row>
    <row r="42426" spans="70:70" x14ac:dyDescent="0.25">
      <c r="BR42426" s="2381"/>
    </row>
    <row r="42450" spans="70:70" x14ac:dyDescent="0.25">
      <c r="BR42450" s="2394"/>
    </row>
    <row r="42451" spans="70:70" x14ac:dyDescent="0.25">
      <c r="BR42451" s="2381"/>
    </row>
    <row r="42475" spans="70:70" x14ac:dyDescent="0.25">
      <c r="BR42475" s="2394"/>
    </row>
    <row r="42476" spans="70:70" x14ac:dyDescent="0.25">
      <c r="BR42476" s="2381"/>
    </row>
    <row r="42500" spans="70:70" x14ac:dyDescent="0.25">
      <c r="BR42500" s="2394"/>
    </row>
    <row r="42501" spans="70:70" x14ac:dyDescent="0.25">
      <c r="BR42501" s="2381"/>
    </row>
    <row r="42525" spans="70:70" x14ac:dyDescent="0.25">
      <c r="BR42525" s="2394"/>
    </row>
    <row r="42526" spans="70:70" x14ac:dyDescent="0.25">
      <c r="BR42526" s="2381"/>
    </row>
    <row r="42550" spans="70:70" x14ac:dyDescent="0.25">
      <c r="BR42550" s="2394"/>
    </row>
    <row r="42551" spans="70:70" x14ac:dyDescent="0.25">
      <c r="BR42551" s="2381"/>
    </row>
    <row r="42575" spans="70:70" x14ac:dyDescent="0.25">
      <c r="BR42575" s="2394"/>
    </row>
    <row r="42576" spans="70:70" x14ac:dyDescent="0.25">
      <c r="BR42576" s="2381"/>
    </row>
    <row r="42600" spans="70:70" x14ac:dyDescent="0.25">
      <c r="BR42600" s="2394"/>
    </row>
    <row r="42601" spans="70:70" x14ac:dyDescent="0.25">
      <c r="BR42601" s="2381"/>
    </row>
    <row r="42625" spans="70:70" x14ac:dyDescent="0.25">
      <c r="BR42625" s="2394"/>
    </row>
    <row r="42626" spans="70:70" x14ac:dyDescent="0.25">
      <c r="BR42626" s="2381"/>
    </row>
    <row r="42650" spans="70:70" x14ac:dyDescent="0.25">
      <c r="BR42650" s="2394"/>
    </row>
    <row r="42651" spans="70:70" x14ac:dyDescent="0.25">
      <c r="BR42651" s="2381"/>
    </row>
    <row r="42675" spans="70:70" x14ac:dyDescent="0.25">
      <c r="BR42675" s="2394"/>
    </row>
    <row r="42676" spans="70:70" x14ac:dyDescent="0.25">
      <c r="BR42676" s="2381"/>
    </row>
    <row r="42700" spans="70:70" x14ac:dyDescent="0.25">
      <c r="BR42700" s="2394"/>
    </row>
    <row r="42701" spans="70:70" x14ac:dyDescent="0.25">
      <c r="BR42701" s="2381"/>
    </row>
    <row r="42725" spans="70:70" x14ac:dyDescent="0.25">
      <c r="BR42725" s="2394"/>
    </row>
    <row r="42726" spans="70:70" x14ac:dyDescent="0.25">
      <c r="BR42726" s="2381"/>
    </row>
    <row r="42750" spans="70:70" x14ac:dyDescent="0.25">
      <c r="BR42750" s="2394"/>
    </row>
    <row r="42751" spans="70:70" x14ac:dyDescent="0.25">
      <c r="BR42751" s="2381"/>
    </row>
    <row r="42775" spans="70:70" x14ac:dyDescent="0.25">
      <c r="BR42775" s="2394"/>
    </row>
    <row r="42776" spans="70:70" x14ac:dyDescent="0.25">
      <c r="BR42776" s="2381"/>
    </row>
    <row r="42800" spans="70:70" x14ac:dyDescent="0.25">
      <c r="BR42800" s="2394"/>
    </row>
    <row r="42801" spans="70:70" x14ac:dyDescent="0.25">
      <c r="BR42801" s="2381"/>
    </row>
    <row r="42825" spans="70:70" x14ac:dyDescent="0.25">
      <c r="BR42825" s="2394"/>
    </row>
    <row r="42826" spans="70:70" x14ac:dyDescent="0.25">
      <c r="BR42826" s="2381"/>
    </row>
    <row r="42850" spans="70:70" x14ac:dyDescent="0.25">
      <c r="BR42850" s="2394"/>
    </row>
    <row r="42851" spans="70:70" x14ac:dyDescent="0.25">
      <c r="BR42851" s="2381"/>
    </row>
    <row r="42875" spans="70:70" x14ac:dyDescent="0.25">
      <c r="BR42875" s="2394"/>
    </row>
    <row r="42876" spans="70:70" x14ac:dyDescent="0.25">
      <c r="BR42876" s="2381"/>
    </row>
    <row r="42900" spans="70:70" x14ac:dyDescent="0.25">
      <c r="BR42900" s="2394"/>
    </row>
    <row r="42901" spans="70:70" x14ac:dyDescent="0.25">
      <c r="BR42901" s="2381"/>
    </row>
    <row r="42925" spans="70:70" x14ac:dyDescent="0.25">
      <c r="BR42925" s="2394"/>
    </row>
    <row r="42926" spans="70:70" x14ac:dyDescent="0.25">
      <c r="BR42926" s="2381"/>
    </row>
    <row r="42950" spans="70:70" x14ac:dyDescent="0.25">
      <c r="BR42950" s="2394"/>
    </row>
    <row r="42951" spans="70:70" x14ac:dyDescent="0.25">
      <c r="BR42951" s="2381"/>
    </row>
    <row r="42975" spans="70:70" x14ac:dyDescent="0.25">
      <c r="BR42975" s="2394"/>
    </row>
    <row r="42976" spans="70:70" x14ac:dyDescent="0.25">
      <c r="BR42976" s="2381"/>
    </row>
    <row r="43000" spans="70:70" x14ac:dyDescent="0.25">
      <c r="BR43000" s="2394"/>
    </row>
    <row r="43001" spans="70:70" x14ac:dyDescent="0.25">
      <c r="BR43001" s="2381"/>
    </row>
    <row r="43025" spans="70:70" x14ac:dyDescent="0.25">
      <c r="BR43025" s="2394"/>
    </row>
    <row r="43026" spans="70:70" x14ac:dyDescent="0.25">
      <c r="BR43026" s="2381"/>
    </row>
    <row r="43050" spans="70:70" x14ac:dyDescent="0.25">
      <c r="BR43050" s="2394"/>
    </row>
    <row r="43051" spans="70:70" x14ac:dyDescent="0.25">
      <c r="BR43051" s="2381"/>
    </row>
    <row r="43075" spans="70:70" x14ac:dyDescent="0.25">
      <c r="BR43075" s="2394"/>
    </row>
    <row r="43076" spans="70:70" x14ac:dyDescent="0.25">
      <c r="BR43076" s="2381"/>
    </row>
    <row r="43100" spans="70:70" x14ac:dyDescent="0.25">
      <c r="BR43100" s="2394"/>
    </row>
    <row r="43101" spans="70:70" x14ac:dyDescent="0.25">
      <c r="BR43101" s="2381"/>
    </row>
    <row r="43125" spans="70:70" x14ac:dyDescent="0.25">
      <c r="BR43125" s="2394"/>
    </row>
    <row r="43126" spans="70:70" x14ac:dyDescent="0.25">
      <c r="BR43126" s="2381"/>
    </row>
    <row r="43150" spans="70:70" x14ac:dyDescent="0.25">
      <c r="BR43150" s="2394"/>
    </row>
    <row r="43151" spans="70:70" x14ac:dyDescent="0.25">
      <c r="BR43151" s="2381"/>
    </row>
    <row r="43175" spans="70:70" x14ac:dyDescent="0.25">
      <c r="BR43175" s="2394"/>
    </row>
    <row r="43176" spans="70:70" x14ac:dyDescent="0.25">
      <c r="BR43176" s="2381"/>
    </row>
    <row r="43200" spans="70:70" x14ac:dyDescent="0.25">
      <c r="BR43200" s="2394"/>
    </row>
    <row r="43201" spans="70:70" x14ac:dyDescent="0.25">
      <c r="BR43201" s="2381"/>
    </row>
    <row r="43225" spans="70:70" x14ac:dyDescent="0.25">
      <c r="BR43225" s="2394"/>
    </row>
    <row r="43226" spans="70:70" x14ac:dyDescent="0.25">
      <c r="BR43226" s="2381"/>
    </row>
    <row r="43250" spans="70:70" x14ac:dyDescent="0.25">
      <c r="BR43250" s="2394"/>
    </row>
    <row r="43251" spans="70:70" x14ac:dyDescent="0.25">
      <c r="BR43251" s="2381"/>
    </row>
    <row r="43275" spans="70:70" x14ac:dyDescent="0.25">
      <c r="BR43275" s="2394"/>
    </row>
    <row r="43276" spans="70:70" x14ac:dyDescent="0.25">
      <c r="BR43276" s="2381"/>
    </row>
    <row r="43300" spans="70:70" x14ac:dyDescent="0.25">
      <c r="BR43300" s="2394"/>
    </row>
    <row r="43301" spans="70:70" x14ac:dyDescent="0.25">
      <c r="BR43301" s="2381"/>
    </row>
    <row r="43325" spans="70:70" x14ac:dyDescent="0.25">
      <c r="BR43325" s="2394"/>
    </row>
    <row r="43326" spans="70:70" x14ac:dyDescent="0.25">
      <c r="BR43326" s="2381"/>
    </row>
    <row r="43350" spans="70:70" x14ac:dyDescent="0.25">
      <c r="BR43350" s="2394"/>
    </row>
    <row r="43351" spans="70:70" x14ac:dyDescent="0.25">
      <c r="BR43351" s="2381"/>
    </row>
    <row r="43375" spans="70:70" x14ac:dyDescent="0.25">
      <c r="BR43375" s="2394"/>
    </row>
    <row r="43376" spans="70:70" x14ac:dyDescent="0.25">
      <c r="BR43376" s="2381"/>
    </row>
    <row r="43400" spans="70:70" x14ac:dyDescent="0.25">
      <c r="BR43400" s="2394"/>
    </row>
    <row r="43401" spans="70:70" x14ac:dyDescent="0.25">
      <c r="BR43401" s="2381"/>
    </row>
    <row r="43425" spans="70:70" x14ac:dyDescent="0.25">
      <c r="BR43425" s="2394"/>
    </row>
    <row r="43426" spans="70:70" x14ac:dyDescent="0.25">
      <c r="BR43426" s="2381"/>
    </row>
    <row r="43450" spans="70:70" x14ac:dyDescent="0.25">
      <c r="BR43450" s="2394"/>
    </row>
    <row r="43451" spans="70:70" x14ac:dyDescent="0.25">
      <c r="BR43451" s="2381"/>
    </row>
    <row r="43475" spans="70:70" x14ac:dyDescent="0.25">
      <c r="BR43475" s="2394"/>
    </row>
    <row r="43476" spans="70:70" x14ac:dyDescent="0.25">
      <c r="BR43476" s="2381"/>
    </row>
    <row r="43500" spans="70:70" x14ac:dyDescent="0.25">
      <c r="BR43500" s="2394"/>
    </row>
    <row r="43501" spans="70:70" x14ac:dyDescent="0.25">
      <c r="BR43501" s="2381"/>
    </row>
    <row r="43525" spans="70:70" x14ac:dyDescent="0.25">
      <c r="BR43525" s="2394"/>
    </row>
    <row r="43526" spans="70:70" x14ac:dyDescent="0.25">
      <c r="BR43526" s="2381"/>
    </row>
    <row r="43550" spans="70:70" x14ac:dyDescent="0.25">
      <c r="BR43550" s="2394"/>
    </row>
    <row r="43551" spans="70:70" x14ac:dyDescent="0.25">
      <c r="BR43551" s="2381"/>
    </row>
    <row r="43575" spans="70:70" x14ac:dyDescent="0.25">
      <c r="BR43575" s="2394"/>
    </row>
    <row r="43576" spans="70:70" x14ac:dyDescent="0.25">
      <c r="BR43576" s="2381"/>
    </row>
    <row r="43600" spans="70:70" x14ac:dyDescent="0.25">
      <c r="BR43600" s="2394"/>
    </row>
    <row r="43601" spans="70:70" x14ac:dyDescent="0.25">
      <c r="BR43601" s="2381"/>
    </row>
    <row r="43625" spans="70:70" x14ac:dyDescent="0.25">
      <c r="BR43625" s="2394"/>
    </row>
    <row r="43626" spans="70:70" x14ac:dyDescent="0.25">
      <c r="BR43626" s="2381"/>
    </row>
    <row r="43650" spans="70:70" x14ac:dyDescent="0.25">
      <c r="BR43650" s="2394"/>
    </row>
    <row r="43651" spans="70:70" x14ac:dyDescent="0.25">
      <c r="BR43651" s="2381"/>
    </row>
    <row r="43675" spans="70:70" x14ac:dyDescent="0.25">
      <c r="BR43675" s="2394"/>
    </row>
    <row r="43676" spans="70:70" x14ac:dyDescent="0.25">
      <c r="BR43676" s="2381"/>
    </row>
    <row r="43700" spans="70:70" x14ac:dyDescent="0.25">
      <c r="BR43700" s="2394"/>
    </row>
    <row r="43701" spans="70:70" x14ac:dyDescent="0.25">
      <c r="BR43701" s="2381"/>
    </row>
    <row r="43725" spans="70:70" x14ac:dyDescent="0.25">
      <c r="BR43725" s="2394"/>
    </row>
    <row r="43726" spans="70:70" x14ac:dyDescent="0.25">
      <c r="BR43726" s="2381"/>
    </row>
    <row r="43750" spans="70:70" x14ac:dyDescent="0.25">
      <c r="BR43750" s="2394"/>
    </row>
    <row r="43751" spans="70:70" x14ac:dyDescent="0.25">
      <c r="BR43751" s="2381"/>
    </row>
    <row r="43775" spans="70:70" x14ac:dyDescent="0.25">
      <c r="BR43775" s="2394"/>
    </row>
    <row r="43776" spans="70:70" x14ac:dyDescent="0.25">
      <c r="BR43776" s="2381"/>
    </row>
    <row r="43800" spans="70:70" x14ac:dyDescent="0.25">
      <c r="BR43800" s="2394"/>
    </row>
    <row r="43801" spans="70:70" x14ac:dyDescent="0.25">
      <c r="BR43801" s="2381"/>
    </row>
    <row r="43825" spans="70:70" x14ac:dyDescent="0.25">
      <c r="BR43825" s="2394"/>
    </row>
    <row r="43826" spans="70:70" x14ac:dyDescent="0.25">
      <c r="BR43826" s="2381"/>
    </row>
    <row r="43850" spans="70:70" x14ac:dyDescent="0.25">
      <c r="BR43850" s="2394"/>
    </row>
    <row r="43851" spans="70:70" x14ac:dyDescent="0.25">
      <c r="BR43851" s="2381"/>
    </row>
    <row r="43875" spans="70:70" x14ac:dyDescent="0.25">
      <c r="BR43875" s="2394"/>
    </row>
    <row r="43876" spans="70:70" x14ac:dyDescent="0.25">
      <c r="BR43876" s="2381"/>
    </row>
    <row r="43900" spans="70:70" x14ac:dyDescent="0.25">
      <c r="BR43900" s="2394"/>
    </row>
    <row r="43901" spans="70:70" x14ac:dyDescent="0.25">
      <c r="BR43901" s="2381"/>
    </row>
    <row r="43925" spans="70:70" x14ac:dyDescent="0.25">
      <c r="BR43925" s="2394"/>
    </row>
    <row r="43926" spans="70:70" x14ac:dyDescent="0.25">
      <c r="BR43926" s="2381"/>
    </row>
    <row r="43950" spans="70:70" x14ac:dyDescent="0.25">
      <c r="BR43950" s="2394"/>
    </row>
    <row r="43951" spans="70:70" x14ac:dyDescent="0.25">
      <c r="BR43951" s="2381"/>
    </row>
    <row r="43975" spans="70:70" x14ac:dyDescent="0.25">
      <c r="BR43975" s="2394"/>
    </row>
    <row r="43976" spans="70:70" x14ac:dyDescent="0.25">
      <c r="BR43976" s="2381"/>
    </row>
    <row r="44000" spans="70:70" x14ac:dyDescent="0.25">
      <c r="BR44000" s="2394"/>
    </row>
    <row r="44001" spans="70:70" x14ac:dyDescent="0.25">
      <c r="BR44001" s="2381"/>
    </row>
    <row r="44025" spans="70:70" x14ac:dyDescent="0.25">
      <c r="BR44025" s="2394"/>
    </row>
    <row r="44026" spans="70:70" x14ac:dyDescent="0.25">
      <c r="BR44026" s="2381"/>
    </row>
    <row r="44050" spans="70:70" x14ac:dyDescent="0.25">
      <c r="BR44050" s="2394"/>
    </row>
    <row r="44051" spans="70:70" x14ac:dyDescent="0.25">
      <c r="BR44051" s="2381"/>
    </row>
    <row r="44075" spans="70:70" x14ac:dyDescent="0.25">
      <c r="BR44075" s="2394"/>
    </row>
    <row r="44076" spans="70:70" x14ac:dyDescent="0.25">
      <c r="BR44076" s="2381"/>
    </row>
    <row r="44100" spans="70:70" x14ac:dyDescent="0.25">
      <c r="BR44100" s="2394"/>
    </row>
    <row r="44101" spans="70:70" x14ac:dyDescent="0.25">
      <c r="BR44101" s="2381"/>
    </row>
    <row r="44125" spans="70:70" x14ac:dyDescent="0.25">
      <c r="BR44125" s="2394"/>
    </row>
    <row r="44126" spans="70:70" x14ac:dyDescent="0.25">
      <c r="BR44126" s="2381"/>
    </row>
    <row r="44150" spans="70:70" x14ac:dyDescent="0.25">
      <c r="BR44150" s="2394"/>
    </row>
    <row r="44151" spans="70:70" x14ac:dyDescent="0.25">
      <c r="BR44151" s="2381"/>
    </row>
    <row r="44175" spans="70:70" x14ac:dyDescent="0.25">
      <c r="BR44175" s="2394"/>
    </row>
    <row r="44176" spans="70:70" x14ac:dyDescent="0.25">
      <c r="BR44176" s="2381"/>
    </row>
    <row r="44200" spans="70:70" x14ac:dyDescent="0.25">
      <c r="BR44200" s="2394"/>
    </row>
    <row r="44201" spans="70:70" x14ac:dyDescent="0.25">
      <c r="BR44201" s="2381"/>
    </row>
    <row r="44225" spans="70:70" x14ac:dyDescent="0.25">
      <c r="BR44225" s="2394"/>
    </row>
    <row r="44226" spans="70:70" x14ac:dyDescent="0.25">
      <c r="BR44226" s="2381"/>
    </row>
    <row r="44250" spans="70:70" x14ac:dyDescent="0.25">
      <c r="BR44250" s="2394"/>
    </row>
    <row r="44251" spans="70:70" x14ac:dyDescent="0.25">
      <c r="BR44251" s="2381"/>
    </row>
    <row r="44275" spans="70:70" x14ac:dyDescent="0.25">
      <c r="BR44275" s="2394"/>
    </row>
    <row r="44276" spans="70:70" x14ac:dyDescent="0.25">
      <c r="BR44276" s="2381"/>
    </row>
    <row r="44300" spans="70:70" x14ac:dyDescent="0.25">
      <c r="BR44300" s="2394"/>
    </row>
    <row r="44301" spans="70:70" x14ac:dyDescent="0.25">
      <c r="BR44301" s="2381"/>
    </row>
    <row r="44325" spans="70:70" x14ac:dyDescent="0.25">
      <c r="BR44325" s="2394"/>
    </row>
    <row r="44326" spans="70:70" x14ac:dyDescent="0.25">
      <c r="BR44326" s="2381"/>
    </row>
    <row r="44350" spans="70:70" x14ac:dyDescent="0.25">
      <c r="BR44350" s="2394"/>
    </row>
    <row r="44351" spans="70:70" x14ac:dyDescent="0.25">
      <c r="BR44351" s="2381"/>
    </row>
    <row r="44375" spans="70:70" x14ac:dyDescent="0.25">
      <c r="BR44375" s="2394"/>
    </row>
    <row r="44376" spans="70:70" x14ac:dyDescent="0.25">
      <c r="BR44376" s="2381"/>
    </row>
    <row r="44400" spans="70:70" x14ac:dyDescent="0.25">
      <c r="BR44400" s="2394"/>
    </row>
    <row r="44401" spans="70:70" x14ac:dyDescent="0.25">
      <c r="BR44401" s="2381"/>
    </row>
    <row r="44425" spans="70:70" x14ac:dyDescent="0.25">
      <c r="BR44425" s="2394"/>
    </row>
    <row r="44426" spans="70:70" x14ac:dyDescent="0.25">
      <c r="BR44426" s="2381"/>
    </row>
    <row r="44450" spans="70:70" x14ac:dyDescent="0.25">
      <c r="BR44450" s="2394"/>
    </row>
    <row r="44451" spans="70:70" x14ac:dyDescent="0.25">
      <c r="BR44451" s="2381"/>
    </row>
    <row r="44475" spans="70:70" x14ac:dyDescent="0.25">
      <c r="BR44475" s="2394"/>
    </row>
    <row r="44476" spans="70:70" x14ac:dyDescent="0.25">
      <c r="BR44476" s="2381"/>
    </row>
    <row r="44500" spans="70:70" x14ac:dyDescent="0.25">
      <c r="BR44500" s="2394"/>
    </row>
    <row r="44501" spans="70:70" x14ac:dyDescent="0.25">
      <c r="BR44501" s="2381"/>
    </row>
    <row r="44525" spans="70:70" x14ac:dyDescent="0.25">
      <c r="BR44525" s="2394"/>
    </row>
    <row r="44526" spans="70:70" x14ac:dyDescent="0.25">
      <c r="BR44526" s="2381"/>
    </row>
    <row r="44550" spans="70:70" x14ac:dyDescent="0.25">
      <c r="BR44550" s="2394"/>
    </row>
    <row r="44551" spans="70:70" x14ac:dyDescent="0.25">
      <c r="BR44551" s="2381"/>
    </row>
    <row r="44575" spans="70:70" x14ac:dyDescent="0.25">
      <c r="BR44575" s="2394"/>
    </row>
    <row r="44576" spans="70:70" x14ac:dyDescent="0.25">
      <c r="BR44576" s="2381"/>
    </row>
    <row r="44600" spans="70:70" x14ac:dyDescent="0.25">
      <c r="BR44600" s="2394"/>
    </row>
    <row r="44601" spans="70:70" x14ac:dyDescent="0.25">
      <c r="BR44601" s="2381"/>
    </row>
    <row r="44625" spans="70:70" x14ac:dyDescent="0.25">
      <c r="BR44625" s="2394"/>
    </row>
    <row r="44626" spans="70:70" x14ac:dyDescent="0.25">
      <c r="BR44626" s="2381"/>
    </row>
    <row r="44650" spans="70:70" x14ac:dyDescent="0.25">
      <c r="BR44650" s="2394"/>
    </row>
    <row r="44651" spans="70:70" x14ac:dyDescent="0.25">
      <c r="BR44651" s="2381"/>
    </row>
    <row r="44675" spans="70:70" x14ac:dyDescent="0.25">
      <c r="BR44675" s="2394"/>
    </row>
    <row r="44676" spans="70:70" x14ac:dyDescent="0.25">
      <c r="BR44676" s="2381"/>
    </row>
    <row r="44700" spans="70:70" x14ac:dyDescent="0.25">
      <c r="BR44700" s="2394"/>
    </row>
    <row r="44701" spans="70:70" x14ac:dyDescent="0.25">
      <c r="BR44701" s="2381"/>
    </row>
    <row r="44725" spans="70:70" x14ac:dyDescent="0.25">
      <c r="BR44725" s="2394"/>
    </row>
    <row r="44726" spans="70:70" x14ac:dyDescent="0.25">
      <c r="BR44726" s="2381"/>
    </row>
    <row r="44750" spans="70:70" x14ac:dyDescent="0.25">
      <c r="BR44750" s="2394"/>
    </row>
    <row r="44751" spans="70:70" x14ac:dyDescent="0.25">
      <c r="BR44751" s="2381"/>
    </row>
    <row r="44775" spans="70:70" x14ac:dyDescent="0.25">
      <c r="BR44775" s="2394"/>
    </row>
    <row r="44776" spans="70:70" x14ac:dyDescent="0.25">
      <c r="BR44776" s="2381"/>
    </row>
    <row r="44800" spans="70:70" x14ac:dyDescent="0.25">
      <c r="BR44800" s="2394"/>
    </row>
    <row r="44801" spans="70:70" x14ac:dyDescent="0.25">
      <c r="BR44801" s="2381"/>
    </row>
    <row r="44825" spans="70:70" x14ac:dyDescent="0.25">
      <c r="BR44825" s="2394"/>
    </row>
    <row r="44826" spans="70:70" x14ac:dyDescent="0.25">
      <c r="BR44826" s="2381"/>
    </row>
    <row r="44850" spans="70:70" x14ac:dyDescent="0.25">
      <c r="BR44850" s="2394"/>
    </row>
    <row r="44851" spans="70:70" x14ac:dyDescent="0.25">
      <c r="BR44851" s="2381"/>
    </row>
    <row r="44875" spans="70:70" x14ac:dyDescent="0.25">
      <c r="BR44875" s="2394"/>
    </row>
    <row r="44876" spans="70:70" x14ac:dyDescent="0.25">
      <c r="BR44876" s="2381"/>
    </row>
    <row r="44900" spans="70:70" x14ac:dyDescent="0.25">
      <c r="BR44900" s="2394"/>
    </row>
    <row r="44901" spans="70:70" x14ac:dyDescent="0.25">
      <c r="BR44901" s="2381"/>
    </row>
    <row r="44925" spans="70:70" x14ac:dyDescent="0.25">
      <c r="BR44925" s="2394"/>
    </row>
    <row r="44926" spans="70:70" x14ac:dyDescent="0.25">
      <c r="BR44926" s="2381"/>
    </row>
    <row r="44950" spans="70:70" x14ac:dyDescent="0.25">
      <c r="BR44950" s="2394"/>
    </row>
    <row r="44951" spans="70:70" x14ac:dyDescent="0.25">
      <c r="BR44951" s="2381"/>
    </row>
    <row r="44975" spans="70:70" x14ac:dyDescent="0.25">
      <c r="BR44975" s="2394"/>
    </row>
    <row r="44976" spans="70:70" x14ac:dyDescent="0.25">
      <c r="BR44976" s="2381"/>
    </row>
    <row r="45000" spans="70:70" x14ac:dyDescent="0.25">
      <c r="BR45000" s="2394"/>
    </row>
    <row r="45001" spans="70:70" x14ac:dyDescent="0.25">
      <c r="BR45001" s="2381"/>
    </row>
    <row r="45025" spans="70:70" x14ac:dyDescent="0.25">
      <c r="BR45025" s="2394"/>
    </row>
    <row r="45026" spans="70:70" x14ac:dyDescent="0.25">
      <c r="BR45026" s="2381"/>
    </row>
    <row r="45050" spans="70:70" x14ac:dyDescent="0.25">
      <c r="BR45050" s="2394"/>
    </row>
    <row r="45051" spans="70:70" x14ac:dyDescent="0.25">
      <c r="BR45051" s="2381"/>
    </row>
    <row r="45075" spans="70:70" x14ac:dyDescent="0.25">
      <c r="BR45075" s="2394"/>
    </row>
    <row r="45076" spans="70:70" x14ac:dyDescent="0.25">
      <c r="BR45076" s="2381"/>
    </row>
    <row r="45100" spans="70:70" x14ac:dyDescent="0.25">
      <c r="BR45100" s="2394"/>
    </row>
    <row r="45101" spans="70:70" x14ac:dyDescent="0.25">
      <c r="BR45101" s="2381"/>
    </row>
    <row r="45125" spans="70:70" x14ac:dyDescent="0.25">
      <c r="BR45125" s="2394"/>
    </row>
    <row r="45126" spans="70:70" x14ac:dyDescent="0.25">
      <c r="BR45126" s="2381"/>
    </row>
    <row r="45150" spans="70:70" x14ac:dyDescent="0.25">
      <c r="BR45150" s="2394"/>
    </row>
    <row r="45151" spans="70:70" x14ac:dyDescent="0.25">
      <c r="BR45151" s="2381"/>
    </row>
    <row r="45175" spans="70:70" x14ac:dyDescent="0.25">
      <c r="BR45175" s="2394"/>
    </row>
    <row r="45176" spans="70:70" x14ac:dyDescent="0.25">
      <c r="BR45176" s="2381"/>
    </row>
    <row r="45200" spans="70:70" x14ac:dyDescent="0.25">
      <c r="BR45200" s="2394"/>
    </row>
    <row r="45201" spans="70:70" x14ac:dyDescent="0.25">
      <c r="BR45201" s="2381"/>
    </row>
    <row r="45225" spans="70:70" x14ac:dyDescent="0.25">
      <c r="BR45225" s="2394"/>
    </row>
    <row r="45226" spans="70:70" x14ac:dyDescent="0.25">
      <c r="BR45226" s="2381"/>
    </row>
    <row r="45250" spans="70:70" x14ac:dyDescent="0.25">
      <c r="BR45250" s="2394"/>
    </row>
    <row r="45251" spans="70:70" x14ac:dyDescent="0.25">
      <c r="BR45251" s="2381"/>
    </row>
    <row r="45275" spans="70:70" x14ac:dyDescent="0.25">
      <c r="BR45275" s="2394"/>
    </row>
    <row r="45276" spans="70:70" x14ac:dyDescent="0.25">
      <c r="BR45276" s="2381"/>
    </row>
    <row r="45300" spans="70:70" x14ac:dyDescent="0.25">
      <c r="BR45300" s="2394"/>
    </row>
    <row r="45301" spans="70:70" x14ac:dyDescent="0.25">
      <c r="BR45301" s="2381"/>
    </row>
    <row r="45325" spans="70:70" x14ac:dyDescent="0.25">
      <c r="BR45325" s="2394"/>
    </row>
    <row r="45326" spans="70:70" x14ac:dyDescent="0.25">
      <c r="BR45326" s="2381"/>
    </row>
    <row r="45350" spans="70:70" x14ac:dyDescent="0.25">
      <c r="BR45350" s="2394"/>
    </row>
    <row r="45351" spans="70:70" x14ac:dyDescent="0.25">
      <c r="BR45351" s="2381"/>
    </row>
    <row r="45375" spans="70:70" x14ac:dyDescent="0.25">
      <c r="BR45375" s="2394"/>
    </row>
    <row r="45376" spans="70:70" x14ac:dyDescent="0.25">
      <c r="BR45376" s="2381"/>
    </row>
    <row r="45400" spans="70:70" x14ac:dyDescent="0.25">
      <c r="BR45400" s="2394"/>
    </row>
    <row r="45401" spans="70:70" x14ac:dyDescent="0.25">
      <c r="BR45401" s="2381"/>
    </row>
    <row r="45425" spans="70:70" x14ac:dyDescent="0.25">
      <c r="BR45425" s="2394"/>
    </row>
    <row r="45426" spans="70:70" x14ac:dyDescent="0.25">
      <c r="BR45426" s="2381"/>
    </row>
    <row r="45450" spans="70:70" x14ac:dyDescent="0.25">
      <c r="BR45450" s="2394"/>
    </row>
    <row r="45451" spans="70:70" x14ac:dyDescent="0.25">
      <c r="BR45451" s="2381"/>
    </row>
    <row r="45475" spans="70:70" x14ac:dyDescent="0.25">
      <c r="BR45475" s="2394"/>
    </row>
    <row r="45476" spans="70:70" x14ac:dyDescent="0.25">
      <c r="BR45476" s="2381"/>
    </row>
    <row r="45500" spans="70:70" x14ac:dyDescent="0.25">
      <c r="BR45500" s="2394"/>
    </row>
    <row r="45501" spans="70:70" x14ac:dyDescent="0.25">
      <c r="BR45501" s="2381"/>
    </row>
    <row r="45525" spans="70:70" x14ac:dyDescent="0.25">
      <c r="BR45525" s="2394"/>
    </row>
    <row r="45526" spans="70:70" x14ac:dyDescent="0.25">
      <c r="BR45526" s="2381"/>
    </row>
    <row r="45550" spans="70:70" x14ac:dyDescent="0.25">
      <c r="BR45550" s="2394"/>
    </row>
    <row r="45551" spans="70:70" x14ac:dyDescent="0.25">
      <c r="BR45551" s="2381"/>
    </row>
    <row r="45575" spans="70:70" x14ac:dyDescent="0.25">
      <c r="BR45575" s="2394"/>
    </row>
    <row r="45576" spans="70:70" x14ac:dyDescent="0.25">
      <c r="BR45576" s="2381"/>
    </row>
    <row r="45600" spans="70:70" x14ac:dyDescent="0.25">
      <c r="BR45600" s="2394"/>
    </row>
    <row r="45601" spans="70:70" x14ac:dyDescent="0.25">
      <c r="BR45601" s="2381"/>
    </row>
    <row r="45625" spans="70:70" x14ac:dyDescent="0.25">
      <c r="BR45625" s="2394"/>
    </row>
    <row r="45626" spans="70:70" x14ac:dyDescent="0.25">
      <c r="BR45626" s="2381"/>
    </row>
    <row r="45650" spans="70:70" x14ac:dyDescent="0.25">
      <c r="BR45650" s="2394"/>
    </row>
    <row r="45651" spans="70:70" x14ac:dyDescent="0.25">
      <c r="BR45651" s="2381"/>
    </row>
    <row r="45675" spans="70:70" x14ac:dyDescent="0.25">
      <c r="BR45675" s="2394"/>
    </row>
    <row r="45676" spans="70:70" x14ac:dyDescent="0.25">
      <c r="BR45676" s="2381"/>
    </row>
    <row r="45700" spans="70:70" x14ac:dyDescent="0.25">
      <c r="BR45700" s="2394"/>
    </row>
    <row r="45701" spans="70:70" x14ac:dyDescent="0.25">
      <c r="BR45701" s="2381"/>
    </row>
    <row r="45725" spans="70:70" x14ac:dyDescent="0.25">
      <c r="BR45725" s="2394"/>
    </row>
    <row r="45726" spans="70:70" x14ac:dyDescent="0.25">
      <c r="BR45726" s="2381"/>
    </row>
    <row r="45750" spans="70:70" x14ac:dyDescent="0.25">
      <c r="BR45750" s="2394"/>
    </row>
    <row r="45751" spans="70:70" x14ac:dyDescent="0.25">
      <c r="BR45751" s="2381"/>
    </row>
    <row r="45775" spans="70:70" x14ac:dyDescent="0.25">
      <c r="BR45775" s="2394"/>
    </row>
    <row r="45776" spans="70:70" x14ac:dyDescent="0.25">
      <c r="BR45776" s="2381"/>
    </row>
    <row r="45800" spans="70:70" x14ac:dyDescent="0.25">
      <c r="BR45800" s="2394"/>
    </row>
    <row r="45801" spans="70:70" x14ac:dyDescent="0.25">
      <c r="BR45801" s="2381"/>
    </row>
    <row r="45825" spans="70:70" x14ac:dyDescent="0.25">
      <c r="BR45825" s="2394"/>
    </row>
    <row r="45826" spans="70:70" x14ac:dyDescent="0.25">
      <c r="BR45826" s="2381"/>
    </row>
    <row r="45850" spans="70:70" x14ac:dyDescent="0.25">
      <c r="BR45850" s="2394"/>
    </row>
    <row r="45851" spans="70:70" x14ac:dyDescent="0.25">
      <c r="BR45851" s="2381"/>
    </row>
    <row r="45875" spans="70:70" x14ac:dyDescent="0.25">
      <c r="BR45875" s="2394"/>
    </row>
    <row r="45876" spans="70:70" x14ac:dyDescent="0.25">
      <c r="BR45876" s="2381"/>
    </row>
    <row r="45900" spans="70:70" x14ac:dyDescent="0.25">
      <c r="BR45900" s="2394"/>
    </row>
    <row r="45901" spans="70:70" x14ac:dyDescent="0.25">
      <c r="BR45901" s="2381"/>
    </row>
    <row r="45925" spans="70:70" x14ac:dyDescent="0.25">
      <c r="BR45925" s="2394"/>
    </row>
    <row r="45926" spans="70:70" x14ac:dyDescent="0.25">
      <c r="BR45926" s="2381"/>
    </row>
    <row r="45950" spans="70:70" x14ac:dyDescent="0.25">
      <c r="BR45950" s="2394"/>
    </row>
    <row r="45951" spans="70:70" x14ac:dyDescent="0.25">
      <c r="BR45951" s="2381"/>
    </row>
    <row r="45975" spans="70:70" x14ac:dyDescent="0.25">
      <c r="BR45975" s="2394"/>
    </row>
    <row r="45976" spans="70:70" x14ac:dyDescent="0.25">
      <c r="BR45976" s="2381"/>
    </row>
    <row r="46000" spans="70:70" x14ac:dyDescent="0.25">
      <c r="BR46000" s="2394"/>
    </row>
    <row r="46001" spans="70:70" x14ac:dyDescent="0.25">
      <c r="BR46001" s="2381"/>
    </row>
    <row r="46025" spans="70:70" x14ac:dyDescent="0.25">
      <c r="BR46025" s="2394"/>
    </row>
    <row r="46026" spans="70:70" x14ac:dyDescent="0.25">
      <c r="BR46026" s="2381"/>
    </row>
    <row r="46050" spans="70:70" x14ac:dyDescent="0.25">
      <c r="BR46050" s="2394"/>
    </row>
    <row r="46051" spans="70:70" x14ac:dyDescent="0.25">
      <c r="BR46051" s="2381"/>
    </row>
    <row r="46075" spans="70:70" x14ac:dyDescent="0.25">
      <c r="BR46075" s="2394"/>
    </row>
    <row r="46076" spans="70:70" x14ac:dyDescent="0.25">
      <c r="BR46076" s="2381"/>
    </row>
    <row r="46100" spans="70:70" x14ac:dyDescent="0.25">
      <c r="BR46100" s="2394"/>
    </row>
    <row r="46101" spans="70:70" x14ac:dyDescent="0.25">
      <c r="BR46101" s="2381"/>
    </row>
    <row r="46125" spans="70:70" x14ac:dyDescent="0.25">
      <c r="BR46125" s="2394"/>
    </row>
    <row r="46126" spans="70:70" x14ac:dyDescent="0.25">
      <c r="BR46126" s="2381"/>
    </row>
    <row r="46150" spans="70:70" x14ac:dyDescent="0.25">
      <c r="BR46150" s="2394"/>
    </row>
    <row r="46151" spans="70:70" x14ac:dyDescent="0.25">
      <c r="BR46151" s="2381"/>
    </row>
    <row r="46175" spans="70:70" x14ac:dyDescent="0.25">
      <c r="BR46175" s="2394"/>
    </row>
    <row r="46176" spans="70:70" x14ac:dyDescent="0.25">
      <c r="BR46176" s="2381"/>
    </row>
    <row r="46200" spans="70:70" x14ac:dyDescent="0.25">
      <c r="BR46200" s="2394"/>
    </row>
    <row r="46201" spans="70:70" x14ac:dyDescent="0.25">
      <c r="BR46201" s="2381"/>
    </row>
    <row r="46225" spans="70:70" x14ac:dyDescent="0.25">
      <c r="BR46225" s="2394"/>
    </row>
    <row r="46226" spans="70:70" x14ac:dyDescent="0.25">
      <c r="BR46226" s="2381"/>
    </row>
    <row r="46250" spans="70:70" x14ac:dyDescent="0.25">
      <c r="BR46250" s="2394"/>
    </row>
    <row r="46251" spans="70:70" x14ac:dyDescent="0.25">
      <c r="BR46251" s="2381"/>
    </row>
    <row r="46275" spans="70:70" x14ac:dyDescent="0.25">
      <c r="BR46275" s="2394"/>
    </row>
    <row r="46276" spans="70:70" x14ac:dyDescent="0.25">
      <c r="BR46276" s="2381"/>
    </row>
    <row r="46300" spans="70:70" x14ac:dyDescent="0.25">
      <c r="BR46300" s="2394"/>
    </row>
    <row r="46301" spans="70:70" x14ac:dyDescent="0.25">
      <c r="BR46301" s="2381"/>
    </row>
    <row r="46325" spans="70:70" x14ac:dyDescent="0.25">
      <c r="BR46325" s="2394"/>
    </row>
    <row r="46326" spans="70:70" x14ac:dyDescent="0.25">
      <c r="BR46326" s="2381"/>
    </row>
    <row r="46350" spans="70:70" x14ac:dyDescent="0.25">
      <c r="BR46350" s="2394"/>
    </row>
    <row r="46351" spans="70:70" x14ac:dyDescent="0.25">
      <c r="BR46351" s="2381"/>
    </row>
    <row r="46375" spans="70:70" x14ac:dyDescent="0.25">
      <c r="BR46375" s="2394"/>
    </row>
    <row r="46376" spans="70:70" x14ac:dyDescent="0.25">
      <c r="BR46376" s="2381"/>
    </row>
    <row r="46400" spans="70:70" x14ac:dyDescent="0.25">
      <c r="BR46400" s="2394"/>
    </row>
    <row r="46401" spans="70:70" x14ac:dyDescent="0.25">
      <c r="BR46401" s="2381"/>
    </row>
    <row r="46425" spans="70:70" x14ac:dyDescent="0.25">
      <c r="BR46425" s="2394"/>
    </row>
    <row r="46426" spans="70:70" x14ac:dyDescent="0.25">
      <c r="BR46426" s="2381"/>
    </row>
    <row r="46450" spans="70:70" x14ac:dyDescent="0.25">
      <c r="BR46450" s="2394"/>
    </row>
    <row r="46451" spans="70:70" x14ac:dyDescent="0.25">
      <c r="BR46451" s="2381"/>
    </row>
    <row r="46475" spans="70:70" x14ac:dyDescent="0.25">
      <c r="BR46475" s="2394"/>
    </row>
    <row r="46476" spans="70:70" x14ac:dyDescent="0.25">
      <c r="BR46476" s="2381"/>
    </row>
    <row r="46500" spans="70:70" x14ac:dyDescent="0.25">
      <c r="BR46500" s="2394"/>
    </row>
    <row r="46501" spans="70:70" x14ac:dyDescent="0.25">
      <c r="BR46501" s="2381"/>
    </row>
    <row r="46525" spans="70:70" x14ac:dyDescent="0.25">
      <c r="BR46525" s="2394"/>
    </row>
    <row r="46526" spans="70:70" x14ac:dyDescent="0.25">
      <c r="BR46526" s="2381"/>
    </row>
    <row r="46550" spans="70:70" x14ac:dyDescent="0.25">
      <c r="BR46550" s="2394"/>
    </row>
    <row r="46551" spans="70:70" x14ac:dyDescent="0.25">
      <c r="BR46551" s="2381"/>
    </row>
    <row r="46575" spans="70:70" x14ac:dyDescent="0.25">
      <c r="BR46575" s="2394"/>
    </row>
    <row r="46576" spans="70:70" x14ac:dyDescent="0.25">
      <c r="BR46576" s="2381"/>
    </row>
    <row r="46600" spans="70:70" x14ac:dyDescent="0.25">
      <c r="BR46600" s="2394"/>
    </row>
    <row r="46601" spans="70:70" x14ac:dyDescent="0.25">
      <c r="BR46601" s="2381"/>
    </row>
    <row r="46625" spans="70:70" x14ac:dyDescent="0.25">
      <c r="BR46625" s="2394"/>
    </row>
    <row r="46626" spans="70:70" x14ac:dyDescent="0.25">
      <c r="BR46626" s="2381"/>
    </row>
    <row r="46650" spans="70:70" x14ac:dyDescent="0.25">
      <c r="BR46650" s="2394"/>
    </row>
    <row r="46651" spans="70:70" x14ac:dyDescent="0.25">
      <c r="BR46651" s="2381"/>
    </row>
    <row r="46675" spans="70:70" x14ac:dyDescent="0.25">
      <c r="BR46675" s="2394"/>
    </row>
    <row r="46676" spans="70:70" x14ac:dyDescent="0.25">
      <c r="BR46676" s="2381"/>
    </row>
    <row r="46700" spans="70:70" x14ac:dyDescent="0.25">
      <c r="BR46700" s="2394"/>
    </row>
    <row r="46701" spans="70:70" x14ac:dyDescent="0.25">
      <c r="BR46701" s="2381"/>
    </row>
    <row r="46725" spans="70:70" x14ac:dyDescent="0.25">
      <c r="BR46725" s="2394"/>
    </row>
    <row r="46726" spans="70:70" x14ac:dyDescent="0.25">
      <c r="BR46726" s="2381"/>
    </row>
    <row r="46750" spans="70:70" x14ac:dyDescent="0.25">
      <c r="BR46750" s="2394"/>
    </row>
    <row r="46751" spans="70:70" x14ac:dyDescent="0.25">
      <c r="BR46751" s="2381"/>
    </row>
    <row r="46775" spans="70:70" x14ac:dyDescent="0.25">
      <c r="BR46775" s="2394"/>
    </row>
    <row r="46776" spans="70:70" x14ac:dyDescent="0.25">
      <c r="BR46776" s="2381"/>
    </row>
    <row r="46800" spans="70:70" x14ac:dyDescent="0.25">
      <c r="BR46800" s="2394"/>
    </row>
    <row r="46801" spans="70:70" x14ac:dyDescent="0.25">
      <c r="BR46801" s="2381"/>
    </row>
    <row r="46825" spans="70:70" x14ac:dyDescent="0.25">
      <c r="BR46825" s="2394"/>
    </row>
    <row r="46826" spans="70:70" x14ac:dyDescent="0.25">
      <c r="BR46826" s="2381"/>
    </row>
    <row r="46850" spans="70:70" x14ac:dyDescent="0.25">
      <c r="BR46850" s="2394"/>
    </row>
    <row r="46851" spans="70:70" x14ac:dyDescent="0.25">
      <c r="BR46851" s="2381"/>
    </row>
    <row r="46875" spans="70:70" x14ac:dyDescent="0.25">
      <c r="BR46875" s="2394"/>
    </row>
    <row r="46876" spans="70:70" x14ac:dyDescent="0.25">
      <c r="BR46876" s="2381"/>
    </row>
    <row r="46900" spans="70:70" x14ac:dyDescent="0.25">
      <c r="BR46900" s="2394"/>
    </row>
    <row r="46901" spans="70:70" x14ac:dyDescent="0.25">
      <c r="BR46901" s="2381"/>
    </row>
    <row r="46925" spans="70:70" x14ac:dyDescent="0.25">
      <c r="BR46925" s="2394"/>
    </row>
    <row r="46926" spans="70:70" x14ac:dyDescent="0.25">
      <c r="BR46926" s="2381"/>
    </row>
    <row r="46950" spans="70:70" x14ac:dyDescent="0.25">
      <c r="BR46950" s="2394"/>
    </row>
    <row r="46951" spans="70:70" x14ac:dyDescent="0.25">
      <c r="BR46951" s="2381"/>
    </row>
    <row r="46975" spans="70:70" x14ac:dyDescent="0.25">
      <c r="BR46975" s="2394"/>
    </row>
    <row r="46976" spans="70:70" x14ac:dyDescent="0.25">
      <c r="BR46976" s="2381"/>
    </row>
    <row r="47000" spans="70:70" x14ac:dyDescent="0.25">
      <c r="BR47000" s="2394"/>
    </row>
    <row r="47001" spans="70:70" x14ac:dyDescent="0.25">
      <c r="BR47001" s="2381"/>
    </row>
    <row r="47025" spans="70:70" x14ac:dyDescent="0.25">
      <c r="BR47025" s="2394"/>
    </row>
    <row r="47026" spans="70:70" x14ac:dyDescent="0.25">
      <c r="BR47026" s="2381"/>
    </row>
    <row r="47050" spans="70:70" x14ac:dyDescent="0.25">
      <c r="BR47050" s="2394"/>
    </row>
    <row r="47051" spans="70:70" x14ac:dyDescent="0.25">
      <c r="BR47051" s="2381"/>
    </row>
    <row r="47075" spans="70:70" x14ac:dyDescent="0.25">
      <c r="BR47075" s="2394"/>
    </row>
    <row r="47076" spans="70:70" x14ac:dyDescent="0.25">
      <c r="BR47076" s="2381"/>
    </row>
    <row r="47100" spans="70:70" x14ac:dyDescent="0.25">
      <c r="BR47100" s="2394"/>
    </row>
    <row r="47101" spans="70:70" x14ac:dyDescent="0.25">
      <c r="BR47101" s="2381"/>
    </row>
    <row r="47125" spans="70:70" x14ac:dyDescent="0.25">
      <c r="BR47125" s="2394"/>
    </row>
    <row r="47126" spans="70:70" x14ac:dyDescent="0.25">
      <c r="BR47126" s="2381"/>
    </row>
    <row r="47150" spans="70:70" x14ac:dyDescent="0.25">
      <c r="BR47150" s="2394"/>
    </row>
    <row r="47151" spans="70:70" x14ac:dyDescent="0.25">
      <c r="BR47151" s="2381"/>
    </row>
    <row r="47175" spans="70:70" x14ac:dyDescent="0.25">
      <c r="BR47175" s="2394"/>
    </row>
    <row r="47176" spans="70:70" x14ac:dyDescent="0.25">
      <c r="BR47176" s="2381"/>
    </row>
    <row r="47200" spans="70:70" x14ac:dyDescent="0.25">
      <c r="BR47200" s="2394"/>
    </row>
    <row r="47201" spans="70:70" x14ac:dyDescent="0.25">
      <c r="BR47201" s="2381"/>
    </row>
    <row r="47225" spans="70:70" x14ac:dyDescent="0.25">
      <c r="BR47225" s="2394"/>
    </row>
    <row r="47226" spans="70:70" x14ac:dyDescent="0.25">
      <c r="BR47226" s="2381"/>
    </row>
    <row r="47250" spans="70:70" x14ac:dyDescent="0.25">
      <c r="BR47250" s="2394"/>
    </row>
    <row r="47251" spans="70:70" x14ac:dyDescent="0.25">
      <c r="BR47251" s="2381"/>
    </row>
    <row r="47275" spans="70:70" x14ac:dyDescent="0.25">
      <c r="BR47275" s="2394"/>
    </row>
    <row r="47276" spans="70:70" x14ac:dyDescent="0.25">
      <c r="BR47276" s="2381"/>
    </row>
    <row r="47300" spans="70:70" x14ac:dyDescent="0.25">
      <c r="BR47300" s="2394"/>
    </row>
    <row r="47301" spans="70:70" x14ac:dyDescent="0.25">
      <c r="BR47301" s="2381"/>
    </row>
    <row r="47325" spans="70:70" x14ac:dyDescent="0.25">
      <c r="BR47325" s="2394"/>
    </row>
    <row r="47326" spans="70:70" x14ac:dyDescent="0.25">
      <c r="BR47326" s="2381"/>
    </row>
    <row r="47350" spans="70:70" x14ac:dyDescent="0.25">
      <c r="BR47350" s="2394"/>
    </row>
    <row r="47351" spans="70:70" x14ac:dyDescent="0.25">
      <c r="BR47351" s="2381"/>
    </row>
    <row r="47375" spans="70:70" x14ac:dyDescent="0.25">
      <c r="BR47375" s="2394"/>
    </row>
    <row r="47376" spans="70:70" x14ac:dyDescent="0.25">
      <c r="BR47376" s="2381"/>
    </row>
    <row r="47400" spans="70:70" x14ac:dyDescent="0.25">
      <c r="BR47400" s="2394"/>
    </row>
    <row r="47401" spans="70:70" x14ac:dyDescent="0.25">
      <c r="BR47401" s="2381"/>
    </row>
    <row r="47425" spans="70:70" x14ac:dyDescent="0.25">
      <c r="BR47425" s="2394"/>
    </row>
    <row r="47426" spans="70:70" x14ac:dyDescent="0.25">
      <c r="BR47426" s="2381"/>
    </row>
    <row r="47450" spans="70:70" x14ac:dyDescent="0.25">
      <c r="BR47450" s="2394"/>
    </row>
    <row r="47451" spans="70:70" x14ac:dyDescent="0.25">
      <c r="BR47451" s="2381"/>
    </row>
    <row r="47475" spans="70:70" x14ac:dyDescent="0.25">
      <c r="BR47475" s="2394"/>
    </row>
    <row r="47476" spans="70:70" x14ac:dyDescent="0.25">
      <c r="BR47476" s="2381"/>
    </row>
    <row r="47500" spans="70:70" x14ac:dyDescent="0.25">
      <c r="BR47500" s="2394"/>
    </row>
    <row r="47501" spans="70:70" x14ac:dyDescent="0.25">
      <c r="BR47501" s="2381"/>
    </row>
    <row r="47525" spans="70:70" x14ac:dyDescent="0.25">
      <c r="BR47525" s="2394"/>
    </row>
    <row r="47526" spans="70:70" x14ac:dyDescent="0.25">
      <c r="BR47526" s="2381"/>
    </row>
    <row r="47550" spans="70:70" x14ac:dyDescent="0.25">
      <c r="BR47550" s="2394"/>
    </row>
    <row r="47551" spans="70:70" x14ac:dyDescent="0.25">
      <c r="BR47551" s="2381"/>
    </row>
    <row r="47575" spans="70:70" x14ac:dyDescent="0.25">
      <c r="BR47575" s="2394"/>
    </row>
    <row r="47576" spans="70:70" x14ac:dyDescent="0.25">
      <c r="BR47576" s="2381"/>
    </row>
    <row r="47600" spans="70:70" x14ac:dyDescent="0.25">
      <c r="BR47600" s="2394"/>
    </row>
    <row r="47601" spans="70:70" x14ac:dyDescent="0.25">
      <c r="BR47601" s="2381"/>
    </row>
    <row r="47625" spans="70:70" x14ac:dyDescent="0.25">
      <c r="BR47625" s="2394"/>
    </row>
    <row r="47626" spans="70:70" x14ac:dyDescent="0.25">
      <c r="BR47626" s="2381"/>
    </row>
    <row r="47650" spans="70:70" x14ac:dyDescent="0.25">
      <c r="BR47650" s="2394"/>
    </row>
    <row r="47651" spans="70:70" x14ac:dyDescent="0.25">
      <c r="BR47651" s="2381"/>
    </row>
    <row r="47675" spans="70:70" x14ac:dyDescent="0.25">
      <c r="BR47675" s="2394"/>
    </row>
    <row r="47676" spans="70:70" x14ac:dyDescent="0.25">
      <c r="BR47676" s="2381"/>
    </row>
    <row r="47700" spans="70:70" x14ac:dyDescent="0.25">
      <c r="BR47700" s="2394"/>
    </row>
    <row r="47701" spans="70:70" x14ac:dyDescent="0.25">
      <c r="BR47701" s="2381"/>
    </row>
    <row r="47725" spans="70:70" x14ac:dyDescent="0.25">
      <c r="BR47725" s="2394"/>
    </row>
    <row r="47726" spans="70:70" x14ac:dyDescent="0.25">
      <c r="BR47726" s="2381"/>
    </row>
    <row r="47750" spans="70:70" x14ac:dyDescent="0.25">
      <c r="BR47750" s="2394"/>
    </row>
    <row r="47751" spans="70:70" x14ac:dyDescent="0.25">
      <c r="BR47751" s="2381"/>
    </row>
    <row r="47775" spans="70:70" x14ac:dyDescent="0.25">
      <c r="BR47775" s="2394"/>
    </row>
    <row r="47776" spans="70:70" x14ac:dyDescent="0.25">
      <c r="BR47776" s="2381"/>
    </row>
    <row r="47800" spans="70:70" x14ac:dyDescent="0.25">
      <c r="BR47800" s="2394"/>
    </row>
    <row r="47801" spans="70:70" x14ac:dyDescent="0.25">
      <c r="BR47801" s="2381"/>
    </row>
    <row r="47825" spans="70:70" x14ac:dyDescent="0.25">
      <c r="BR47825" s="2394"/>
    </row>
    <row r="47826" spans="70:70" x14ac:dyDescent="0.25">
      <c r="BR47826" s="2381"/>
    </row>
    <row r="47850" spans="70:70" x14ac:dyDescent="0.25">
      <c r="BR47850" s="2394"/>
    </row>
    <row r="47851" spans="70:70" x14ac:dyDescent="0.25">
      <c r="BR47851" s="2381"/>
    </row>
    <row r="47875" spans="70:70" x14ac:dyDescent="0.25">
      <c r="BR47875" s="2394"/>
    </row>
    <row r="47876" spans="70:70" x14ac:dyDescent="0.25">
      <c r="BR47876" s="2381"/>
    </row>
    <row r="47900" spans="70:70" x14ac:dyDescent="0.25">
      <c r="BR47900" s="2394"/>
    </row>
    <row r="47901" spans="70:70" x14ac:dyDescent="0.25">
      <c r="BR47901" s="2381"/>
    </row>
    <row r="47925" spans="70:70" x14ac:dyDescent="0.25">
      <c r="BR47925" s="2394"/>
    </row>
    <row r="47926" spans="70:70" x14ac:dyDescent="0.25">
      <c r="BR47926" s="2381"/>
    </row>
    <row r="47950" spans="70:70" x14ac:dyDescent="0.25">
      <c r="BR47950" s="2394"/>
    </row>
    <row r="47951" spans="70:70" x14ac:dyDescent="0.25">
      <c r="BR47951" s="2381"/>
    </row>
    <row r="47975" spans="70:70" x14ac:dyDescent="0.25">
      <c r="BR47975" s="2394"/>
    </row>
    <row r="47976" spans="70:70" x14ac:dyDescent="0.25">
      <c r="BR47976" s="2381"/>
    </row>
    <row r="48000" spans="70:70" x14ac:dyDescent="0.25">
      <c r="BR48000" s="2394"/>
    </row>
    <row r="48001" spans="70:70" x14ac:dyDescent="0.25">
      <c r="BR48001" s="2381"/>
    </row>
    <row r="48025" spans="70:70" x14ac:dyDescent="0.25">
      <c r="BR48025" s="2394"/>
    </row>
    <row r="48026" spans="70:70" x14ac:dyDescent="0.25">
      <c r="BR48026" s="2381"/>
    </row>
    <row r="48050" spans="70:70" x14ac:dyDescent="0.25">
      <c r="BR48050" s="2394"/>
    </row>
    <row r="48051" spans="70:70" x14ac:dyDescent="0.25">
      <c r="BR48051" s="2381"/>
    </row>
    <row r="48075" spans="70:70" x14ac:dyDescent="0.25">
      <c r="BR48075" s="2394"/>
    </row>
    <row r="48076" spans="70:70" x14ac:dyDescent="0.25">
      <c r="BR48076" s="2381"/>
    </row>
    <row r="48100" spans="70:70" x14ac:dyDescent="0.25">
      <c r="BR48100" s="2394"/>
    </row>
    <row r="48101" spans="70:70" x14ac:dyDescent="0.25">
      <c r="BR48101" s="2381"/>
    </row>
    <row r="48125" spans="70:70" x14ac:dyDescent="0.25">
      <c r="BR48125" s="2394"/>
    </row>
    <row r="48126" spans="70:70" x14ac:dyDescent="0.25">
      <c r="BR48126" s="2381"/>
    </row>
    <row r="48150" spans="70:70" x14ac:dyDescent="0.25">
      <c r="BR48150" s="2394"/>
    </row>
    <row r="48151" spans="70:70" x14ac:dyDescent="0.25">
      <c r="BR48151" s="2381"/>
    </row>
    <row r="48175" spans="70:70" x14ac:dyDescent="0.25">
      <c r="BR48175" s="2394"/>
    </row>
    <row r="48176" spans="70:70" x14ac:dyDescent="0.25">
      <c r="BR48176" s="2381"/>
    </row>
    <row r="48200" spans="70:70" x14ac:dyDescent="0.25">
      <c r="BR48200" s="2394"/>
    </row>
    <row r="48201" spans="70:70" x14ac:dyDescent="0.25">
      <c r="BR48201" s="2381"/>
    </row>
    <row r="48225" spans="70:70" x14ac:dyDescent="0.25">
      <c r="BR48225" s="2394"/>
    </row>
    <row r="48226" spans="70:70" x14ac:dyDescent="0.25">
      <c r="BR48226" s="2381"/>
    </row>
    <row r="48250" spans="70:70" x14ac:dyDescent="0.25">
      <c r="BR48250" s="2394"/>
    </row>
    <row r="48251" spans="70:70" x14ac:dyDescent="0.25">
      <c r="BR48251" s="2381"/>
    </row>
    <row r="48275" spans="70:70" x14ac:dyDescent="0.25">
      <c r="BR48275" s="2394"/>
    </row>
    <row r="48276" spans="70:70" x14ac:dyDescent="0.25">
      <c r="BR48276" s="2381"/>
    </row>
    <row r="48300" spans="70:70" x14ac:dyDescent="0.25">
      <c r="BR48300" s="2394"/>
    </row>
    <row r="48301" spans="70:70" x14ac:dyDescent="0.25">
      <c r="BR48301" s="2381"/>
    </row>
    <row r="48325" spans="70:70" x14ac:dyDescent="0.25">
      <c r="BR48325" s="2394"/>
    </row>
    <row r="48326" spans="70:70" x14ac:dyDescent="0.25">
      <c r="BR48326" s="2381"/>
    </row>
    <row r="48350" spans="70:70" x14ac:dyDescent="0.25">
      <c r="BR48350" s="2394"/>
    </row>
    <row r="48351" spans="70:70" x14ac:dyDescent="0.25">
      <c r="BR48351" s="2381"/>
    </row>
    <row r="48375" spans="70:70" x14ac:dyDescent="0.25">
      <c r="BR48375" s="2394"/>
    </row>
    <row r="48376" spans="70:70" x14ac:dyDescent="0.25">
      <c r="BR48376" s="2381"/>
    </row>
    <row r="48400" spans="70:70" x14ac:dyDescent="0.25">
      <c r="BR48400" s="2394"/>
    </row>
    <row r="48401" spans="70:70" x14ac:dyDescent="0.25">
      <c r="BR48401" s="2381"/>
    </row>
    <row r="48425" spans="70:70" x14ac:dyDescent="0.25">
      <c r="BR48425" s="2394"/>
    </row>
    <row r="48426" spans="70:70" x14ac:dyDescent="0.25">
      <c r="BR48426" s="2381"/>
    </row>
    <row r="48450" spans="70:70" x14ac:dyDescent="0.25">
      <c r="BR48450" s="2394"/>
    </row>
    <row r="48451" spans="70:70" x14ac:dyDescent="0.25">
      <c r="BR48451" s="2381"/>
    </row>
    <row r="48475" spans="70:70" x14ac:dyDescent="0.25">
      <c r="BR48475" s="2394"/>
    </row>
    <row r="48476" spans="70:70" x14ac:dyDescent="0.25">
      <c r="BR48476" s="2381"/>
    </row>
    <row r="48500" spans="70:70" x14ac:dyDescent="0.25">
      <c r="BR48500" s="2394"/>
    </row>
    <row r="48501" spans="70:70" x14ac:dyDescent="0.25">
      <c r="BR48501" s="2381"/>
    </row>
    <row r="48525" spans="70:70" x14ac:dyDescent="0.25">
      <c r="BR48525" s="2394"/>
    </row>
    <row r="48526" spans="70:70" x14ac:dyDescent="0.25">
      <c r="BR48526" s="2381"/>
    </row>
    <row r="48550" spans="70:70" x14ac:dyDescent="0.25">
      <c r="BR48550" s="2394"/>
    </row>
    <row r="48551" spans="70:70" x14ac:dyDescent="0.25">
      <c r="BR48551" s="2381"/>
    </row>
    <row r="48575" spans="70:70" x14ac:dyDescent="0.25">
      <c r="BR48575" s="2394"/>
    </row>
    <row r="48576" spans="70:70" x14ac:dyDescent="0.25">
      <c r="BR48576" s="2381"/>
    </row>
    <row r="48600" spans="70:70" x14ac:dyDescent="0.25">
      <c r="BR48600" s="2394"/>
    </row>
    <row r="48601" spans="70:70" x14ac:dyDescent="0.25">
      <c r="BR48601" s="2381"/>
    </row>
    <row r="48625" spans="70:70" x14ac:dyDescent="0.25">
      <c r="BR48625" s="2394"/>
    </row>
    <row r="48626" spans="70:70" x14ac:dyDescent="0.25">
      <c r="BR48626" s="2381"/>
    </row>
    <row r="48650" spans="70:70" x14ac:dyDescent="0.25">
      <c r="BR48650" s="2394"/>
    </row>
    <row r="48651" spans="70:70" x14ac:dyDescent="0.25">
      <c r="BR48651" s="2381"/>
    </row>
    <row r="48675" spans="70:70" x14ac:dyDescent="0.25">
      <c r="BR48675" s="2394"/>
    </row>
    <row r="48676" spans="70:70" x14ac:dyDescent="0.25">
      <c r="BR48676" s="2381"/>
    </row>
    <row r="48700" spans="70:70" x14ac:dyDescent="0.25">
      <c r="BR48700" s="2394"/>
    </row>
    <row r="48701" spans="70:70" x14ac:dyDescent="0.25">
      <c r="BR48701" s="2381"/>
    </row>
    <row r="48725" spans="70:70" x14ac:dyDescent="0.25">
      <c r="BR48725" s="2394"/>
    </row>
    <row r="48726" spans="70:70" x14ac:dyDescent="0.25">
      <c r="BR48726" s="2381"/>
    </row>
    <row r="48750" spans="70:70" x14ac:dyDescent="0.25">
      <c r="BR48750" s="2394"/>
    </row>
    <row r="48751" spans="70:70" x14ac:dyDescent="0.25">
      <c r="BR48751" s="2381"/>
    </row>
    <row r="48775" spans="70:70" x14ac:dyDescent="0.25">
      <c r="BR48775" s="2394"/>
    </row>
    <row r="48776" spans="70:70" x14ac:dyDescent="0.25">
      <c r="BR48776" s="2381"/>
    </row>
    <row r="48800" spans="70:70" x14ac:dyDescent="0.25">
      <c r="BR48800" s="2394"/>
    </row>
    <row r="48801" spans="70:70" x14ac:dyDescent="0.25">
      <c r="BR48801" s="2381"/>
    </row>
    <row r="48825" spans="70:70" x14ac:dyDescent="0.25">
      <c r="BR48825" s="2394"/>
    </row>
    <row r="48826" spans="70:70" x14ac:dyDescent="0.25">
      <c r="BR48826" s="2381"/>
    </row>
    <row r="48850" spans="70:70" x14ac:dyDescent="0.25">
      <c r="BR48850" s="2394"/>
    </row>
    <row r="48851" spans="70:70" x14ac:dyDescent="0.25">
      <c r="BR48851" s="2381"/>
    </row>
    <row r="48875" spans="70:70" x14ac:dyDescent="0.25">
      <c r="BR48875" s="2394"/>
    </row>
    <row r="48876" spans="70:70" x14ac:dyDescent="0.25">
      <c r="BR48876" s="2381"/>
    </row>
    <row r="48900" spans="70:70" x14ac:dyDescent="0.25">
      <c r="BR48900" s="2394"/>
    </row>
    <row r="48901" spans="70:70" x14ac:dyDescent="0.25">
      <c r="BR48901" s="2381"/>
    </row>
    <row r="48925" spans="70:70" x14ac:dyDescent="0.25">
      <c r="BR48925" s="2394"/>
    </row>
    <row r="48926" spans="70:70" x14ac:dyDescent="0.25">
      <c r="BR48926" s="2381"/>
    </row>
    <row r="48950" spans="70:70" x14ac:dyDescent="0.25">
      <c r="BR48950" s="2394"/>
    </row>
    <row r="48951" spans="70:70" x14ac:dyDescent="0.25">
      <c r="BR48951" s="2381"/>
    </row>
    <row r="48975" spans="70:70" x14ac:dyDescent="0.25">
      <c r="BR48975" s="2394"/>
    </row>
    <row r="48976" spans="70:70" x14ac:dyDescent="0.25">
      <c r="BR48976" s="2381"/>
    </row>
    <row r="49000" spans="70:70" x14ac:dyDescent="0.25">
      <c r="BR49000" s="2394"/>
    </row>
    <row r="49001" spans="70:70" x14ac:dyDescent="0.25">
      <c r="BR49001" s="2381"/>
    </row>
    <row r="49025" spans="70:70" x14ac:dyDescent="0.25">
      <c r="BR49025" s="2394"/>
    </row>
    <row r="49026" spans="70:70" x14ac:dyDescent="0.25">
      <c r="BR49026" s="2381"/>
    </row>
    <row r="49050" spans="70:70" x14ac:dyDescent="0.25">
      <c r="BR49050" s="2394"/>
    </row>
    <row r="49051" spans="70:70" x14ac:dyDescent="0.25">
      <c r="BR49051" s="2381"/>
    </row>
    <row r="49075" spans="70:70" x14ac:dyDescent="0.25">
      <c r="BR49075" s="2394"/>
    </row>
    <row r="49076" spans="70:70" x14ac:dyDescent="0.25">
      <c r="BR49076" s="2381"/>
    </row>
    <row r="49100" spans="70:70" x14ac:dyDescent="0.25">
      <c r="BR49100" s="2394"/>
    </row>
    <row r="49101" spans="70:70" x14ac:dyDescent="0.25">
      <c r="BR49101" s="2381"/>
    </row>
    <row r="49125" spans="70:70" x14ac:dyDescent="0.25">
      <c r="BR49125" s="2394"/>
    </row>
    <row r="49126" spans="70:70" x14ac:dyDescent="0.25">
      <c r="BR49126" s="2381"/>
    </row>
    <row r="49150" spans="70:70" x14ac:dyDescent="0.25">
      <c r="BR49150" s="2394"/>
    </row>
    <row r="49151" spans="70:70" x14ac:dyDescent="0.25">
      <c r="BR49151" s="2381"/>
    </row>
    <row r="49175" spans="70:70" x14ac:dyDescent="0.25">
      <c r="BR49175" s="2394"/>
    </row>
    <row r="49176" spans="70:70" x14ac:dyDescent="0.25">
      <c r="BR49176" s="2381"/>
    </row>
    <row r="49200" spans="70:70" x14ac:dyDescent="0.25">
      <c r="BR49200" s="2394"/>
    </row>
    <row r="49201" spans="70:70" x14ac:dyDescent="0.25">
      <c r="BR49201" s="2381"/>
    </row>
    <row r="49225" spans="70:70" x14ac:dyDescent="0.25">
      <c r="BR49225" s="2394"/>
    </row>
    <row r="49226" spans="70:70" x14ac:dyDescent="0.25">
      <c r="BR49226" s="2381"/>
    </row>
    <row r="49250" spans="70:70" x14ac:dyDescent="0.25">
      <c r="BR49250" s="2394"/>
    </row>
    <row r="49251" spans="70:70" x14ac:dyDescent="0.25">
      <c r="BR49251" s="2381"/>
    </row>
    <row r="49275" spans="70:70" x14ac:dyDescent="0.25">
      <c r="BR49275" s="2394"/>
    </row>
    <row r="49276" spans="70:70" x14ac:dyDescent="0.25">
      <c r="BR49276" s="2381"/>
    </row>
    <row r="49300" spans="70:70" x14ac:dyDescent="0.25">
      <c r="BR49300" s="2394"/>
    </row>
    <row r="49301" spans="70:70" x14ac:dyDescent="0.25">
      <c r="BR49301" s="2381"/>
    </row>
    <row r="49325" spans="70:70" x14ac:dyDescent="0.25">
      <c r="BR49325" s="2394"/>
    </row>
    <row r="49326" spans="70:70" x14ac:dyDescent="0.25">
      <c r="BR49326" s="2381"/>
    </row>
    <row r="49350" spans="70:70" x14ac:dyDescent="0.25">
      <c r="BR49350" s="2394"/>
    </row>
    <row r="49351" spans="70:70" x14ac:dyDescent="0.25">
      <c r="BR49351" s="2381"/>
    </row>
    <row r="49375" spans="70:70" x14ac:dyDescent="0.25">
      <c r="BR49375" s="2394"/>
    </row>
    <row r="49376" spans="70:70" x14ac:dyDescent="0.25">
      <c r="BR49376" s="2381"/>
    </row>
    <row r="49400" spans="70:70" x14ac:dyDescent="0.25">
      <c r="BR49400" s="2394"/>
    </row>
    <row r="49401" spans="70:70" x14ac:dyDescent="0.25">
      <c r="BR49401" s="2381"/>
    </row>
    <row r="49425" spans="70:70" x14ac:dyDescent="0.25">
      <c r="BR49425" s="2394"/>
    </row>
    <row r="49426" spans="70:70" x14ac:dyDescent="0.25">
      <c r="BR49426" s="2381"/>
    </row>
    <row r="49450" spans="70:70" x14ac:dyDescent="0.25">
      <c r="BR49450" s="2394"/>
    </row>
    <row r="49451" spans="70:70" x14ac:dyDescent="0.25">
      <c r="BR49451" s="2381"/>
    </row>
    <row r="49475" spans="70:70" x14ac:dyDescent="0.25">
      <c r="BR49475" s="2394"/>
    </row>
    <row r="49476" spans="70:70" x14ac:dyDescent="0.25">
      <c r="BR49476" s="2381"/>
    </row>
    <row r="49500" spans="70:70" x14ac:dyDescent="0.25">
      <c r="BR49500" s="2394"/>
    </row>
    <row r="49501" spans="70:70" x14ac:dyDescent="0.25">
      <c r="BR49501" s="2381"/>
    </row>
    <row r="49525" spans="70:70" x14ac:dyDescent="0.25">
      <c r="BR49525" s="2394"/>
    </row>
    <row r="49526" spans="70:70" x14ac:dyDescent="0.25">
      <c r="BR49526" s="2381"/>
    </row>
    <row r="49550" spans="70:70" x14ac:dyDescent="0.25">
      <c r="BR49550" s="2394"/>
    </row>
    <row r="49551" spans="70:70" x14ac:dyDescent="0.25">
      <c r="BR49551" s="2381"/>
    </row>
    <row r="49575" spans="70:70" x14ac:dyDescent="0.25">
      <c r="BR49575" s="2394"/>
    </row>
    <row r="49576" spans="70:70" x14ac:dyDescent="0.25">
      <c r="BR49576" s="2381"/>
    </row>
    <row r="49600" spans="70:70" x14ac:dyDescent="0.25">
      <c r="BR49600" s="2394"/>
    </row>
    <row r="49601" spans="70:70" x14ac:dyDescent="0.25">
      <c r="BR49601" s="2381"/>
    </row>
    <row r="49625" spans="70:70" x14ac:dyDescent="0.25">
      <c r="BR49625" s="2394"/>
    </row>
    <row r="49626" spans="70:70" x14ac:dyDescent="0.25">
      <c r="BR49626" s="2381"/>
    </row>
    <row r="49650" spans="70:70" x14ac:dyDescent="0.25">
      <c r="BR49650" s="2394"/>
    </row>
    <row r="49651" spans="70:70" x14ac:dyDescent="0.25">
      <c r="BR49651" s="2381"/>
    </row>
    <row r="49675" spans="70:70" x14ac:dyDescent="0.25">
      <c r="BR49675" s="2394"/>
    </row>
    <row r="49676" spans="70:70" x14ac:dyDescent="0.25">
      <c r="BR49676" s="2381"/>
    </row>
    <row r="49700" spans="70:70" x14ac:dyDescent="0.25">
      <c r="BR49700" s="2394"/>
    </row>
    <row r="49701" spans="70:70" x14ac:dyDescent="0.25">
      <c r="BR49701" s="2381"/>
    </row>
    <row r="49725" spans="70:70" x14ac:dyDescent="0.25">
      <c r="BR49725" s="2394"/>
    </row>
    <row r="49726" spans="70:70" x14ac:dyDescent="0.25">
      <c r="BR49726" s="2381"/>
    </row>
    <row r="49750" spans="70:70" x14ac:dyDescent="0.25">
      <c r="BR49750" s="2394"/>
    </row>
    <row r="49751" spans="70:70" x14ac:dyDescent="0.25">
      <c r="BR49751" s="2381"/>
    </row>
    <row r="49775" spans="70:70" x14ac:dyDescent="0.25">
      <c r="BR49775" s="2394"/>
    </row>
    <row r="49776" spans="70:70" x14ac:dyDescent="0.25">
      <c r="BR49776" s="2381"/>
    </row>
    <row r="49800" spans="70:70" x14ac:dyDescent="0.25">
      <c r="BR49800" s="2394"/>
    </row>
    <row r="49801" spans="70:70" x14ac:dyDescent="0.25">
      <c r="BR49801" s="2381"/>
    </row>
    <row r="49825" spans="70:70" x14ac:dyDescent="0.25">
      <c r="BR49825" s="2394"/>
    </row>
    <row r="49826" spans="70:70" x14ac:dyDescent="0.25">
      <c r="BR49826" s="2381"/>
    </row>
    <row r="49850" spans="70:70" x14ac:dyDescent="0.25">
      <c r="BR49850" s="2394"/>
    </row>
    <row r="49851" spans="70:70" x14ac:dyDescent="0.25">
      <c r="BR49851" s="2381"/>
    </row>
    <row r="49875" spans="70:70" x14ac:dyDescent="0.25">
      <c r="BR49875" s="2394"/>
    </row>
    <row r="49876" spans="70:70" x14ac:dyDescent="0.25">
      <c r="BR49876" s="2381"/>
    </row>
    <row r="49900" spans="70:70" x14ac:dyDescent="0.25">
      <c r="BR49900" s="2394"/>
    </row>
    <row r="49901" spans="70:70" x14ac:dyDescent="0.25">
      <c r="BR49901" s="2381"/>
    </row>
    <row r="49925" spans="70:70" x14ac:dyDescent="0.25">
      <c r="BR49925" s="2394"/>
    </row>
    <row r="49926" spans="70:70" x14ac:dyDescent="0.25">
      <c r="BR49926" s="2381"/>
    </row>
    <row r="49950" spans="70:70" x14ac:dyDescent="0.25">
      <c r="BR49950" s="2394"/>
    </row>
    <row r="49951" spans="70:70" x14ac:dyDescent="0.25">
      <c r="BR49951" s="2381"/>
    </row>
    <row r="49975" spans="70:70" x14ac:dyDescent="0.25">
      <c r="BR49975" s="2394"/>
    </row>
    <row r="49976" spans="70:70" x14ac:dyDescent="0.25">
      <c r="BR49976" s="2381"/>
    </row>
    <row r="50000" spans="70:70" x14ac:dyDescent="0.25">
      <c r="BR50000" s="2394"/>
    </row>
    <row r="50001" spans="70:70" x14ac:dyDescent="0.25">
      <c r="BR50001" s="2381"/>
    </row>
    <row r="50025" spans="70:70" x14ac:dyDescent="0.25">
      <c r="BR50025" s="2394"/>
    </row>
    <row r="50026" spans="70:70" x14ac:dyDescent="0.25">
      <c r="BR50026" s="2381"/>
    </row>
    <row r="50050" spans="70:70" x14ac:dyDescent="0.25">
      <c r="BR50050" s="2394"/>
    </row>
    <row r="50051" spans="70:70" x14ac:dyDescent="0.25">
      <c r="BR50051" s="2381"/>
    </row>
    <row r="50075" spans="70:70" x14ac:dyDescent="0.25">
      <c r="BR50075" s="2394"/>
    </row>
    <row r="50076" spans="70:70" x14ac:dyDescent="0.25">
      <c r="BR50076" s="2381"/>
    </row>
    <row r="50100" spans="70:70" x14ac:dyDescent="0.25">
      <c r="BR50100" s="2394"/>
    </row>
    <row r="50101" spans="70:70" x14ac:dyDescent="0.25">
      <c r="BR50101" s="2381"/>
    </row>
    <row r="50125" spans="70:70" x14ac:dyDescent="0.25">
      <c r="BR50125" s="2394"/>
    </row>
    <row r="50126" spans="70:70" x14ac:dyDescent="0.25">
      <c r="BR50126" s="2381"/>
    </row>
    <row r="50150" spans="70:70" x14ac:dyDescent="0.25">
      <c r="BR50150" s="2394"/>
    </row>
    <row r="50151" spans="70:70" x14ac:dyDescent="0.25">
      <c r="BR50151" s="2381"/>
    </row>
    <row r="50175" spans="70:70" x14ac:dyDescent="0.25">
      <c r="BR50175" s="2394"/>
    </row>
    <row r="50176" spans="70:70" x14ac:dyDescent="0.25">
      <c r="BR50176" s="2381"/>
    </row>
    <row r="50200" spans="70:70" x14ac:dyDescent="0.25">
      <c r="BR50200" s="2394"/>
    </row>
    <row r="50201" spans="70:70" x14ac:dyDescent="0.25">
      <c r="BR50201" s="2381"/>
    </row>
    <row r="50225" spans="70:70" x14ac:dyDescent="0.25">
      <c r="BR50225" s="2394"/>
    </row>
    <row r="50226" spans="70:70" x14ac:dyDescent="0.25">
      <c r="BR50226" s="2381"/>
    </row>
    <row r="50250" spans="70:70" x14ac:dyDescent="0.25">
      <c r="BR50250" s="2394"/>
    </row>
    <row r="50251" spans="70:70" x14ac:dyDescent="0.25">
      <c r="BR50251" s="2381"/>
    </row>
    <row r="50275" spans="70:70" x14ac:dyDescent="0.25">
      <c r="BR50275" s="2394"/>
    </row>
    <row r="50276" spans="70:70" x14ac:dyDescent="0.25">
      <c r="BR50276" s="2381"/>
    </row>
    <row r="50300" spans="70:70" x14ac:dyDescent="0.25">
      <c r="BR50300" s="2394"/>
    </row>
    <row r="50301" spans="70:70" x14ac:dyDescent="0.25">
      <c r="BR50301" s="2381"/>
    </row>
    <row r="50325" spans="70:70" x14ac:dyDescent="0.25">
      <c r="BR50325" s="2394"/>
    </row>
    <row r="50326" spans="70:70" x14ac:dyDescent="0.25">
      <c r="BR50326" s="2381"/>
    </row>
    <row r="50350" spans="70:70" x14ac:dyDescent="0.25">
      <c r="BR50350" s="2394"/>
    </row>
    <row r="50351" spans="70:70" x14ac:dyDescent="0.25">
      <c r="BR50351" s="2381"/>
    </row>
    <row r="50375" spans="70:70" x14ac:dyDescent="0.25">
      <c r="BR50375" s="2394"/>
    </row>
    <row r="50376" spans="70:70" x14ac:dyDescent="0.25">
      <c r="BR50376" s="2381"/>
    </row>
    <row r="50400" spans="70:70" x14ac:dyDescent="0.25">
      <c r="BR50400" s="2394"/>
    </row>
    <row r="50401" spans="70:70" x14ac:dyDescent="0.25">
      <c r="BR50401" s="2381"/>
    </row>
    <row r="50425" spans="70:70" x14ac:dyDescent="0.25">
      <c r="BR50425" s="2394"/>
    </row>
    <row r="50426" spans="70:70" x14ac:dyDescent="0.25">
      <c r="BR50426" s="2381"/>
    </row>
    <row r="50450" spans="70:70" x14ac:dyDescent="0.25">
      <c r="BR50450" s="2394"/>
    </row>
    <row r="50451" spans="70:70" x14ac:dyDescent="0.25">
      <c r="BR50451" s="2381"/>
    </row>
    <row r="50475" spans="70:70" x14ac:dyDescent="0.25">
      <c r="BR50475" s="2394"/>
    </row>
    <row r="50476" spans="70:70" x14ac:dyDescent="0.25">
      <c r="BR50476" s="2381"/>
    </row>
    <row r="50500" spans="70:70" x14ac:dyDescent="0.25">
      <c r="BR50500" s="2394"/>
    </row>
    <row r="50501" spans="70:70" x14ac:dyDescent="0.25">
      <c r="BR50501" s="2381"/>
    </row>
    <row r="50525" spans="70:70" x14ac:dyDescent="0.25">
      <c r="BR50525" s="2394"/>
    </row>
    <row r="50526" spans="70:70" x14ac:dyDescent="0.25">
      <c r="BR50526" s="2381"/>
    </row>
    <row r="50550" spans="70:70" x14ac:dyDescent="0.25">
      <c r="BR50550" s="2394"/>
    </row>
    <row r="50551" spans="70:70" x14ac:dyDescent="0.25">
      <c r="BR50551" s="2381"/>
    </row>
    <row r="50575" spans="70:70" x14ac:dyDescent="0.25">
      <c r="BR50575" s="2394"/>
    </row>
    <row r="50576" spans="70:70" x14ac:dyDescent="0.25">
      <c r="BR50576" s="2381"/>
    </row>
    <row r="50600" spans="70:70" x14ac:dyDescent="0.25">
      <c r="BR50600" s="2394"/>
    </row>
    <row r="50601" spans="70:70" x14ac:dyDescent="0.25">
      <c r="BR50601" s="2381"/>
    </row>
    <row r="50625" spans="70:70" x14ac:dyDescent="0.25">
      <c r="BR50625" s="2394"/>
    </row>
    <row r="50626" spans="70:70" x14ac:dyDescent="0.25">
      <c r="BR50626" s="2381"/>
    </row>
    <row r="50650" spans="70:70" x14ac:dyDescent="0.25">
      <c r="BR50650" s="2394"/>
    </row>
    <row r="50651" spans="70:70" x14ac:dyDescent="0.25">
      <c r="BR50651" s="2381"/>
    </row>
    <row r="50675" spans="70:70" x14ac:dyDescent="0.25">
      <c r="BR50675" s="2394"/>
    </row>
    <row r="50676" spans="70:70" x14ac:dyDescent="0.25">
      <c r="BR50676" s="2381"/>
    </row>
    <row r="50700" spans="70:70" x14ac:dyDescent="0.25">
      <c r="BR50700" s="2394"/>
    </row>
    <row r="50701" spans="70:70" x14ac:dyDescent="0.25">
      <c r="BR50701" s="2381"/>
    </row>
    <row r="50725" spans="70:70" x14ac:dyDescent="0.25">
      <c r="BR50725" s="2394"/>
    </row>
    <row r="50726" spans="70:70" x14ac:dyDescent="0.25">
      <c r="BR50726" s="2381"/>
    </row>
    <row r="50750" spans="70:70" x14ac:dyDescent="0.25">
      <c r="BR50750" s="2394"/>
    </row>
    <row r="50751" spans="70:70" x14ac:dyDescent="0.25">
      <c r="BR50751" s="2381"/>
    </row>
    <row r="50775" spans="70:70" x14ac:dyDescent="0.25">
      <c r="BR50775" s="2394"/>
    </row>
    <row r="50776" spans="70:70" x14ac:dyDescent="0.25">
      <c r="BR50776" s="2381"/>
    </row>
    <row r="50800" spans="70:70" x14ac:dyDescent="0.25">
      <c r="BR50800" s="2394"/>
    </row>
    <row r="50801" spans="70:70" x14ac:dyDescent="0.25">
      <c r="BR50801" s="2381"/>
    </row>
    <row r="50825" spans="70:70" x14ac:dyDescent="0.25">
      <c r="BR50825" s="2394"/>
    </row>
    <row r="50826" spans="70:70" x14ac:dyDescent="0.25">
      <c r="BR50826" s="2381"/>
    </row>
    <row r="50850" spans="70:70" x14ac:dyDescent="0.25">
      <c r="BR50850" s="2394"/>
    </row>
    <row r="50851" spans="70:70" x14ac:dyDescent="0.25">
      <c r="BR50851" s="2381"/>
    </row>
    <row r="50875" spans="70:70" x14ac:dyDescent="0.25">
      <c r="BR50875" s="2394"/>
    </row>
    <row r="50876" spans="70:70" x14ac:dyDescent="0.25">
      <c r="BR50876" s="2381"/>
    </row>
    <row r="50900" spans="70:70" x14ac:dyDescent="0.25">
      <c r="BR50900" s="2394"/>
    </row>
    <row r="50901" spans="70:70" x14ac:dyDescent="0.25">
      <c r="BR50901" s="2381"/>
    </row>
    <row r="50925" spans="70:70" x14ac:dyDescent="0.25">
      <c r="BR50925" s="2394"/>
    </row>
    <row r="50926" spans="70:70" x14ac:dyDescent="0.25">
      <c r="BR50926" s="2381"/>
    </row>
    <row r="50950" spans="70:70" x14ac:dyDescent="0.25">
      <c r="BR50950" s="2394"/>
    </row>
    <row r="50951" spans="70:70" x14ac:dyDescent="0.25">
      <c r="BR50951" s="2381"/>
    </row>
    <row r="50975" spans="70:70" x14ac:dyDescent="0.25">
      <c r="BR50975" s="2394"/>
    </row>
    <row r="50976" spans="70:70" x14ac:dyDescent="0.25">
      <c r="BR50976" s="2381"/>
    </row>
    <row r="51000" spans="70:70" x14ac:dyDescent="0.25">
      <c r="BR51000" s="2394"/>
    </row>
    <row r="51001" spans="70:70" x14ac:dyDescent="0.25">
      <c r="BR51001" s="2381"/>
    </row>
    <row r="51025" spans="70:70" x14ac:dyDescent="0.25">
      <c r="BR51025" s="2394"/>
    </row>
    <row r="51026" spans="70:70" x14ac:dyDescent="0.25">
      <c r="BR51026" s="2381"/>
    </row>
    <row r="51050" spans="70:70" x14ac:dyDescent="0.25">
      <c r="BR51050" s="2394"/>
    </row>
    <row r="51051" spans="70:70" x14ac:dyDescent="0.25">
      <c r="BR51051" s="2381"/>
    </row>
    <row r="51075" spans="70:70" x14ac:dyDescent="0.25">
      <c r="BR51075" s="2394"/>
    </row>
    <row r="51076" spans="70:70" x14ac:dyDescent="0.25">
      <c r="BR51076" s="2381"/>
    </row>
    <row r="51100" spans="70:70" x14ac:dyDescent="0.25">
      <c r="BR51100" s="2394"/>
    </row>
    <row r="51101" spans="70:70" x14ac:dyDescent="0.25">
      <c r="BR51101" s="2381"/>
    </row>
    <row r="51125" spans="70:70" x14ac:dyDescent="0.25">
      <c r="BR51125" s="2394"/>
    </row>
    <row r="51126" spans="70:70" x14ac:dyDescent="0.25">
      <c r="BR51126" s="2381"/>
    </row>
    <row r="51150" spans="70:70" x14ac:dyDescent="0.25">
      <c r="BR51150" s="2394"/>
    </row>
    <row r="51151" spans="70:70" x14ac:dyDescent="0.25">
      <c r="BR51151" s="2381"/>
    </row>
    <row r="51175" spans="70:70" x14ac:dyDescent="0.25">
      <c r="BR51175" s="2394"/>
    </row>
    <row r="51176" spans="70:70" x14ac:dyDescent="0.25">
      <c r="BR51176" s="2381"/>
    </row>
    <row r="51200" spans="70:70" x14ac:dyDescent="0.25">
      <c r="BR51200" s="2394"/>
    </row>
    <row r="51201" spans="70:70" x14ac:dyDescent="0.25">
      <c r="BR51201" s="2381"/>
    </row>
    <row r="51225" spans="70:70" x14ac:dyDescent="0.25">
      <c r="BR51225" s="2394"/>
    </row>
    <row r="51226" spans="70:70" x14ac:dyDescent="0.25">
      <c r="BR51226" s="2381"/>
    </row>
    <row r="51250" spans="70:70" x14ac:dyDescent="0.25">
      <c r="BR51250" s="2394"/>
    </row>
    <row r="51251" spans="70:70" x14ac:dyDescent="0.25">
      <c r="BR51251" s="2381"/>
    </row>
    <row r="51275" spans="70:70" x14ac:dyDescent="0.25">
      <c r="BR51275" s="2394"/>
    </row>
    <row r="51276" spans="70:70" x14ac:dyDescent="0.25">
      <c r="BR51276" s="2381"/>
    </row>
    <row r="51300" spans="70:70" x14ac:dyDescent="0.25">
      <c r="BR51300" s="2394"/>
    </row>
    <row r="51301" spans="70:70" x14ac:dyDescent="0.25">
      <c r="BR51301" s="2381"/>
    </row>
    <row r="51325" spans="70:70" x14ac:dyDescent="0.25">
      <c r="BR51325" s="2394"/>
    </row>
    <row r="51326" spans="70:70" x14ac:dyDescent="0.25">
      <c r="BR51326" s="2381"/>
    </row>
    <row r="51350" spans="70:70" x14ac:dyDescent="0.25">
      <c r="BR51350" s="2394"/>
    </row>
    <row r="51351" spans="70:70" x14ac:dyDescent="0.25">
      <c r="BR51351" s="2381"/>
    </row>
    <row r="51375" spans="70:70" x14ac:dyDescent="0.25">
      <c r="BR51375" s="2394"/>
    </row>
    <row r="51376" spans="70:70" x14ac:dyDescent="0.25">
      <c r="BR51376" s="2381"/>
    </row>
    <row r="51400" spans="70:70" x14ac:dyDescent="0.25">
      <c r="BR51400" s="2394"/>
    </row>
    <row r="51401" spans="70:70" x14ac:dyDescent="0.25">
      <c r="BR51401" s="2381"/>
    </row>
    <row r="51425" spans="70:70" x14ac:dyDescent="0.25">
      <c r="BR51425" s="2394"/>
    </row>
    <row r="51426" spans="70:70" x14ac:dyDescent="0.25">
      <c r="BR51426" s="2381"/>
    </row>
    <row r="51450" spans="70:70" x14ac:dyDescent="0.25">
      <c r="BR51450" s="2394"/>
    </row>
    <row r="51451" spans="70:70" x14ac:dyDescent="0.25">
      <c r="BR51451" s="2381"/>
    </row>
    <row r="51475" spans="70:70" x14ac:dyDescent="0.25">
      <c r="BR51475" s="2394"/>
    </row>
    <row r="51476" spans="70:70" x14ac:dyDescent="0.25">
      <c r="BR51476" s="2381"/>
    </row>
    <row r="51500" spans="70:70" x14ac:dyDescent="0.25">
      <c r="BR51500" s="2394"/>
    </row>
    <row r="51501" spans="70:70" x14ac:dyDescent="0.25">
      <c r="BR51501" s="2381"/>
    </row>
    <row r="51525" spans="70:70" x14ac:dyDescent="0.25">
      <c r="BR51525" s="2394"/>
    </row>
    <row r="51526" spans="70:70" x14ac:dyDescent="0.25">
      <c r="BR51526" s="2381"/>
    </row>
    <row r="51550" spans="70:70" x14ac:dyDescent="0.25">
      <c r="BR51550" s="2394"/>
    </row>
    <row r="51551" spans="70:70" x14ac:dyDescent="0.25">
      <c r="BR51551" s="2381"/>
    </row>
    <row r="51575" spans="70:70" x14ac:dyDescent="0.25">
      <c r="BR51575" s="2394"/>
    </row>
    <row r="51576" spans="70:70" x14ac:dyDescent="0.25">
      <c r="BR51576" s="2381"/>
    </row>
    <row r="51600" spans="70:70" x14ac:dyDescent="0.25">
      <c r="BR51600" s="2394"/>
    </row>
    <row r="51601" spans="70:70" x14ac:dyDescent="0.25">
      <c r="BR51601" s="2381"/>
    </row>
    <row r="51625" spans="70:70" x14ac:dyDescent="0.25">
      <c r="BR51625" s="2394"/>
    </row>
    <row r="51626" spans="70:70" x14ac:dyDescent="0.25">
      <c r="BR51626" s="2381"/>
    </row>
    <row r="51650" spans="70:70" x14ac:dyDescent="0.25">
      <c r="BR51650" s="2394"/>
    </row>
    <row r="51651" spans="70:70" x14ac:dyDescent="0.25">
      <c r="BR51651" s="2381"/>
    </row>
    <row r="51675" spans="70:70" x14ac:dyDescent="0.25">
      <c r="BR51675" s="2394"/>
    </row>
    <row r="51676" spans="70:70" x14ac:dyDescent="0.25">
      <c r="BR51676" s="2381"/>
    </row>
    <row r="51700" spans="70:70" x14ac:dyDescent="0.25">
      <c r="BR51700" s="2394"/>
    </row>
    <row r="51701" spans="70:70" x14ac:dyDescent="0.25">
      <c r="BR51701" s="2381"/>
    </row>
    <row r="51725" spans="70:70" x14ac:dyDescent="0.25">
      <c r="BR51725" s="2394"/>
    </row>
    <row r="51726" spans="70:70" x14ac:dyDescent="0.25">
      <c r="BR51726" s="2381"/>
    </row>
    <row r="51750" spans="70:70" x14ac:dyDescent="0.25">
      <c r="BR51750" s="2394"/>
    </row>
    <row r="51751" spans="70:70" x14ac:dyDescent="0.25">
      <c r="BR51751" s="2381"/>
    </row>
    <row r="51775" spans="70:70" x14ac:dyDescent="0.25">
      <c r="BR51775" s="2394"/>
    </row>
    <row r="51776" spans="70:70" x14ac:dyDescent="0.25">
      <c r="BR51776" s="2381"/>
    </row>
    <row r="51800" spans="70:70" x14ac:dyDescent="0.25">
      <c r="BR51800" s="2394"/>
    </row>
    <row r="51801" spans="70:70" x14ac:dyDescent="0.25">
      <c r="BR51801" s="2381"/>
    </row>
    <row r="51825" spans="70:70" x14ac:dyDescent="0.25">
      <c r="BR51825" s="2394"/>
    </row>
    <row r="51826" spans="70:70" x14ac:dyDescent="0.25">
      <c r="BR51826" s="2381"/>
    </row>
    <row r="51850" spans="70:70" x14ac:dyDescent="0.25">
      <c r="BR51850" s="2394"/>
    </row>
    <row r="51851" spans="70:70" x14ac:dyDescent="0.25">
      <c r="BR51851" s="2381"/>
    </row>
    <row r="51875" spans="70:70" x14ac:dyDescent="0.25">
      <c r="BR51875" s="2394"/>
    </row>
    <row r="51876" spans="70:70" x14ac:dyDescent="0.25">
      <c r="BR51876" s="2381"/>
    </row>
    <row r="51900" spans="70:70" x14ac:dyDescent="0.25">
      <c r="BR51900" s="2394"/>
    </row>
    <row r="51901" spans="70:70" x14ac:dyDescent="0.25">
      <c r="BR51901" s="2381"/>
    </row>
    <row r="51925" spans="70:70" x14ac:dyDescent="0.25">
      <c r="BR51925" s="2394"/>
    </row>
    <row r="51926" spans="70:70" x14ac:dyDescent="0.25">
      <c r="BR51926" s="2381"/>
    </row>
    <row r="51950" spans="70:70" x14ac:dyDescent="0.25">
      <c r="BR51950" s="2394"/>
    </row>
    <row r="51951" spans="70:70" x14ac:dyDescent="0.25">
      <c r="BR51951" s="2381"/>
    </row>
    <row r="51975" spans="70:70" x14ac:dyDescent="0.25">
      <c r="BR51975" s="2394"/>
    </row>
    <row r="51976" spans="70:70" x14ac:dyDescent="0.25">
      <c r="BR51976" s="2381"/>
    </row>
    <row r="52000" spans="70:70" x14ac:dyDescent="0.25">
      <c r="BR52000" s="2394"/>
    </row>
    <row r="52001" spans="70:70" x14ac:dyDescent="0.25">
      <c r="BR52001" s="2381"/>
    </row>
    <row r="52025" spans="70:70" x14ac:dyDescent="0.25">
      <c r="BR52025" s="2394"/>
    </row>
    <row r="52026" spans="70:70" x14ac:dyDescent="0.25">
      <c r="BR52026" s="2381"/>
    </row>
    <row r="52050" spans="70:70" x14ac:dyDescent="0.25">
      <c r="BR52050" s="2394"/>
    </row>
    <row r="52051" spans="70:70" x14ac:dyDescent="0.25">
      <c r="BR52051" s="2381"/>
    </row>
    <row r="52075" spans="70:70" x14ac:dyDescent="0.25">
      <c r="BR52075" s="2394"/>
    </row>
    <row r="52076" spans="70:70" x14ac:dyDescent="0.25">
      <c r="BR52076" s="2381"/>
    </row>
    <row r="52100" spans="70:70" x14ac:dyDescent="0.25">
      <c r="BR52100" s="2394"/>
    </row>
    <row r="52101" spans="70:70" x14ac:dyDescent="0.25">
      <c r="BR52101" s="2381"/>
    </row>
    <row r="52125" spans="70:70" x14ac:dyDescent="0.25">
      <c r="BR52125" s="2394"/>
    </row>
    <row r="52126" spans="70:70" x14ac:dyDescent="0.25">
      <c r="BR52126" s="2381"/>
    </row>
    <row r="52150" spans="70:70" x14ac:dyDescent="0.25">
      <c r="BR52150" s="2394"/>
    </row>
    <row r="52151" spans="70:70" x14ac:dyDescent="0.25">
      <c r="BR52151" s="2381"/>
    </row>
    <row r="52175" spans="70:70" x14ac:dyDescent="0.25">
      <c r="BR52175" s="2394"/>
    </row>
    <row r="52176" spans="70:70" x14ac:dyDescent="0.25">
      <c r="BR52176" s="2381"/>
    </row>
    <row r="52200" spans="70:70" x14ac:dyDescent="0.25">
      <c r="BR52200" s="2394"/>
    </row>
    <row r="52201" spans="70:70" x14ac:dyDescent="0.25">
      <c r="BR52201" s="2381"/>
    </row>
    <row r="52225" spans="70:70" x14ac:dyDescent="0.25">
      <c r="BR52225" s="2394"/>
    </row>
    <row r="52226" spans="70:70" x14ac:dyDescent="0.25">
      <c r="BR52226" s="2381"/>
    </row>
    <row r="52250" spans="70:70" x14ac:dyDescent="0.25">
      <c r="BR52250" s="2394"/>
    </row>
    <row r="52251" spans="70:70" x14ac:dyDescent="0.25">
      <c r="BR52251" s="2381"/>
    </row>
    <row r="52275" spans="70:70" x14ac:dyDescent="0.25">
      <c r="BR52275" s="2394"/>
    </row>
    <row r="52276" spans="70:70" x14ac:dyDescent="0.25">
      <c r="BR52276" s="2381"/>
    </row>
    <row r="52300" spans="70:70" x14ac:dyDescent="0.25">
      <c r="BR52300" s="2394"/>
    </row>
    <row r="52301" spans="70:70" x14ac:dyDescent="0.25">
      <c r="BR52301" s="2381"/>
    </row>
    <row r="52325" spans="70:70" x14ac:dyDescent="0.25">
      <c r="BR52325" s="2394"/>
    </row>
    <row r="52326" spans="70:70" x14ac:dyDescent="0.25">
      <c r="BR52326" s="2381"/>
    </row>
    <row r="52350" spans="70:70" x14ac:dyDescent="0.25">
      <c r="BR52350" s="2394"/>
    </row>
    <row r="52351" spans="70:70" x14ac:dyDescent="0.25">
      <c r="BR52351" s="2381"/>
    </row>
    <row r="52375" spans="70:70" x14ac:dyDescent="0.25">
      <c r="BR52375" s="2394"/>
    </row>
    <row r="52376" spans="70:70" x14ac:dyDescent="0.25">
      <c r="BR52376" s="2381"/>
    </row>
    <row r="52400" spans="70:70" x14ac:dyDescent="0.25">
      <c r="BR52400" s="2394"/>
    </row>
    <row r="52401" spans="70:70" x14ac:dyDescent="0.25">
      <c r="BR52401" s="2381"/>
    </row>
    <row r="52425" spans="70:70" x14ac:dyDescent="0.25">
      <c r="BR52425" s="2394"/>
    </row>
    <row r="52426" spans="70:70" x14ac:dyDescent="0.25">
      <c r="BR52426" s="2381"/>
    </row>
    <row r="52450" spans="70:70" x14ac:dyDescent="0.25">
      <c r="BR52450" s="2394"/>
    </row>
    <row r="52451" spans="70:70" x14ac:dyDescent="0.25">
      <c r="BR52451" s="2381"/>
    </row>
    <row r="52475" spans="70:70" x14ac:dyDescent="0.25">
      <c r="BR52475" s="2394"/>
    </row>
    <row r="52476" spans="70:70" x14ac:dyDescent="0.25">
      <c r="BR52476" s="2381"/>
    </row>
    <row r="52500" spans="70:70" x14ac:dyDescent="0.25">
      <c r="BR52500" s="2394"/>
    </row>
    <row r="52501" spans="70:70" x14ac:dyDescent="0.25">
      <c r="BR52501" s="2381"/>
    </row>
    <row r="52525" spans="70:70" x14ac:dyDescent="0.25">
      <c r="BR52525" s="2394"/>
    </row>
    <row r="52526" spans="70:70" x14ac:dyDescent="0.25">
      <c r="BR52526" s="2381"/>
    </row>
    <row r="52550" spans="70:70" x14ac:dyDescent="0.25">
      <c r="BR52550" s="2394"/>
    </row>
    <row r="52551" spans="70:70" x14ac:dyDescent="0.25">
      <c r="BR52551" s="2381"/>
    </row>
    <row r="52575" spans="70:70" x14ac:dyDescent="0.25">
      <c r="BR52575" s="2394"/>
    </row>
    <row r="52576" spans="70:70" x14ac:dyDescent="0.25">
      <c r="BR52576" s="2381"/>
    </row>
    <row r="52600" spans="70:70" x14ac:dyDescent="0.25">
      <c r="BR52600" s="2394"/>
    </row>
    <row r="52601" spans="70:70" x14ac:dyDescent="0.25">
      <c r="BR52601" s="2381"/>
    </row>
    <row r="52625" spans="70:70" x14ac:dyDescent="0.25">
      <c r="BR52625" s="2394"/>
    </row>
    <row r="52626" spans="70:70" x14ac:dyDescent="0.25">
      <c r="BR52626" s="2381"/>
    </row>
    <row r="52650" spans="70:70" x14ac:dyDescent="0.25">
      <c r="BR52650" s="2394"/>
    </row>
    <row r="52651" spans="70:70" x14ac:dyDescent="0.25">
      <c r="BR52651" s="2381"/>
    </row>
    <row r="52675" spans="70:70" x14ac:dyDescent="0.25">
      <c r="BR52675" s="2394"/>
    </row>
    <row r="52676" spans="70:70" x14ac:dyDescent="0.25">
      <c r="BR52676" s="2381"/>
    </row>
    <row r="52700" spans="70:70" x14ac:dyDescent="0.25">
      <c r="BR52700" s="2394"/>
    </row>
    <row r="52701" spans="70:70" x14ac:dyDescent="0.25">
      <c r="BR52701" s="2381"/>
    </row>
    <row r="52725" spans="70:70" x14ac:dyDescent="0.25">
      <c r="BR52725" s="2394"/>
    </row>
    <row r="52726" spans="70:70" x14ac:dyDescent="0.25">
      <c r="BR52726" s="2381"/>
    </row>
    <row r="52750" spans="70:70" x14ac:dyDescent="0.25">
      <c r="BR52750" s="2394"/>
    </row>
    <row r="52751" spans="70:70" x14ac:dyDescent="0.25">
      <c r="BR52751" s="2381"/>
    </row>
    <row r="52775" spans="70:70" x14ac:dyDescent="0.25">
      <c r="BR52775" s="2394"/>
    </row>
    <row r="52776" spans="70:70" x14ac:dyDescent="0.25">
      <c r="BR52776" s="2381"/>
    </row>
    <row r="52800" spans="70:70" x14ac:dyDescent="0.25">
      <c r="BR52800" s="2394"/>
    </row>
    <row r="52801" spans="70:70" x14ac:dyDescent="0.25">
      <c r="BR52801" s="2381"/>
    </row>
    <row r="52825" spans="70:70" x14ac:dyDescent="0.25">
      <c r="BR52825" s="2394"/>
    </row>
    <row r="52826" spans="70:70" x14ac:dyDescent="0.25">
      <c r="BR52826" s="2381"/>
    </row>
    <row r="52850" spans="70:70" x14ac:dyDescent="0.25">
      <c r="BR52850" s="2394"/>
    </row>
    <row r="52851" spans="70:70" x14ac:dyDescent="0.25">
      <c r="BR52851" s="2381"/>
    </row>
    <row r="52875" spans="70:70" x14ac:dyDescent="0.25">
      <c r="BR52875" s="2394"/>
    </row>
    <row r="52876" spans="70:70" x14ac:dyDescent="0.25">
      <c r="BR52876" s="2381"/>
    </row>
    <row r="52900" spans="70:70" x14ac:dyDescent="0.25">
      <c r="BR52900" s="2394"/>
    </row>
    <row r="52901" spans="70:70" x14ac:dyDescent="0.25">
      <c r="BR52901" s="2381"/>
    </row>
    <row r="52925" spans="70:70" x14ac:dyDescent="0.25">
      <c r="BR52925" s="2394"/>
    </row>
    <row r="52926" spans="70:70" x14ac:dyDescent="0.25">
      <c r="BR52926" s="2381"/>
    </row>
    <row r="52950" spans="70:70" x14ac:dyDescent="0.25">
      <c r="BR52950" s="2394"/>
    </row>
    <row r="52951" spans="70:70" x14ac:dyDescent="0.25">
      <c r="BR52951" s="2381"/>
    </row>
    <row r="52975" spans="70:70" x14ac:dyDescent="0.25">
      <c r="BR52975" s="2394"/>
    </row>
    <row r="52976" spans="70:70" x14ac:dyDescent="0.25">
      <c r="BR52976" s="2381"/>
    </row>
    <row r="53000" spans="70:70" x14ac:dyDescent="0.25">
      <c r="BR53000" s="2394"/>
    </row>
    <row r="53001" spans="70:70" x14ac:dyDescent="0.25">
      <c r="BR53001" s="2381"/>
    </row>
    <row r="53025" spans="70:70" x14ac:dyDescent="0.25">
      <c r="BR53025" s="2394"/>
    </row>
    <row r="53026" spans="70:70" x14ac:dyDescent="0.25">
      <c r="BR53026" s="2381"/>
    </row>
    <row r="53050" spans="70:70" x14ac:dyDescent="0.25">
      <c r="BR53050" s="2394"/>
    </row>
    <row r="53051" spans="70:70" x14ac:dyDescent="0.25">
      <c r="BR53051" s="2381"/>
    </row>
    <row r="53075" spans="70:70" x14ac:dyDescent="0.25">
      <c r="BR53075" s="2394"/>
    </row>
    <row r="53076" spans="70:70" x14ac:dyDescent="0.25">
      <c r="BR53076" s="2381"/>
    </row>
    <row r="53100" spans="70:70" x14ac:dyDescent="0.25">
      <c r="BR53100" s="2394"/>
    </row>
    <row r="53101" spans="70:70" x14ac:dyDescent="0.25">
      <c r="BR53101" s="2381"/>
    </row>
    <row r="53125" spans="70:70" x14ac:dyDescent="0.25">
      <c r="BR53125" s="2394"/>
    </row>
    <row r="53126" spans="70:70" x14ac:dyDescent="0.25">
      <c r="BR53126" s="2381"/>
    </row>
    <row r="53150" spans="70:70" x14ac:dyDescent="0.25">
      <c r="BR53150" s="2394"/>
    </row>
    <row r="53151" spans="70:70" x14ac:dyDescent="0.25">
      <c r="BR53151" s="2381"/>
    </row>
    <row r="53175" spans="70:70" x14ac:dyDescent="0.25">
      <c r="BR53175" s="2394"/>
    </row>
    <row r="53176" spans="70:70" x14ac:dyDescent="0.25">
      <c r="BR53176" s="2381"/>
    </row>
    <row r="53200" spans="70:70" x14ac:dyDescent="0.25">
      <c r="BR53200" s="2394"/>
    </row>
    <row r="53201" spans="70:70" x14ac:dyDescent="0.25">
      <c r="BR53201" s="2381"/>
    </row>
    <row r="53225" spans="70:70" x14ac:dyDescent="0.25">
      <c r="BR53225" s="2394"/>
    </row>
    <row r="53226" spans="70:70" x14ac:dyDescent="0.25">
      <c r="BR53226" s="2381"/>
    </row>
    <row r="53250" spans="70:70" x14ac:dyDescent="0.25">
      <c r="BR53250" s="2394"/>
    </row>
    <row r="53251" spans="70:70" x14ac:dyDescent="0.25">
      <c r="BR53251" s="2381"/>
    </row>
    <row r="53275" spans="70:70" x14ac:dyDescent="0.25">
      <c r="BR53275" s="2394"/>
    </row>
    <row r="53276" spans="70:70" x14ac:dyDescent="0.25">
      <c r="BR53276" s="2381"/>
    </row>
    <row r="53300" spans="70:70" x14ac:dyDescent="0.25">
      <c r="BR53300" s="2394"/>
    </row>
    <row r="53301" spans="70:70" x14ac:dyDescent="0.25">
      <c r="BR53301" s="2381"/>
    </row>
    <row r="53325" spans="70:70" x14ac:dyDescent="0.25">
      <c r="BR53325" s="2394"/>
    </row>
    <row r="53326" spans="70:70" x14ac:dyDescent="0.25">
      <c r="BR53326" s="2381"/>
    </row>
    <row r="53350" spans="70:70" x14ac:dyDescent="0.25">
      <c r="BR53350" s="2394"/>
    </row>
    <row r="53351" spans="70:70" x14ac:dyDescent="0.25">
      <c r="BR53351" s="2381"/>
    </row>
    <row r="53375" spans="70:70" x14ac:dyDescent="0.25">
      <c r="BR53375" s="2394"/>
    </row>
    <row r="53376" spans="70:70" x14ac:dyDescent="0.25">
      <c r="BR53376" s="2381"/>
    </row>
    <row r="53400" spans="70:70" x14ac:dyDescent="0.25">
      <c r="BR53400" s="2394"/>
    </row>
    <row r="53401" spans="70:70" x14ac:dyDescent="0.25">
      <c r="BR53401" s="2381"/>
    </row>
    <row r="53425" spans="70:70" x14ac:dyDescent="0.25">
      <c r="BR53425" s="2394"/>
    </row>
    <row r="53426" spans="70:70" x14ac:dyDescent="0.25">
      <c r="BR53426" s="2381"/>
    </row>
    <row r="53450" spans="70:70" x14ac:dyDescent="0.25">
      <c r="BR53450" s="2394"/>
    </row>
    <row r="53451" spans="70:70" x14ac:dyDescent="0.25">
      <c r="BR53451" s="2381"/>
    </row>
    <row r="53475" spans="70:70" x14ac:dyDescent="0.25">
      <c r="BR53475" s="2394"/>
    </row>
    <row r="53476" spans="70:70" x14ac:dyDescent="0.25">
      <c r="BR53476" s="2381"/>
    </row>
    <row r="53500" spans="70:70" x14ac:dyDescent="0.25">
      <c r="BR53500" s="2394"/>
    </row>
    <row r="53501" spans="70:70" x14ac:dyDescent="0.25">
      <c r="BR53501" s="2381"/>
    </row>
    <row r="53525" spans="70:70" x14ac:dyDescent="0.25">
      <c r="BR53525" s="2394"/>
    </row>
    <row r="53526" spans="70:70" x14ac:dyDescent="0.25">
      <c r="BR53526" s="2381"/>
    </row>
    <row r="53550" spans="70:70" x14ac:dyDescent="0.25">
      <c r="BR53550" s="2394"/>
    </row>
    <row r="53551" spans="70:70" x14ac:dyDescent="0.25">
      <c r="BR53551" s="2381"/>
    </row>
    <row r="53575" spans="70:70" x14ac:dyDescent="0.25">
      <c r="BR53575" s="2394"/>
    </row>
    <row r="53576" spans="70:70" x14ac:dyDescent="0.25">
      <c r="BR53576" s="2381"/>
    </row>
    <row r="53600" spans="70:70" x14ac:dyDescent="0.25">
      <c r="BR53600" s="2394"/>
    </row>
    <row r="53601" spans="70:70" x14ac:dyDescent="0.25">
      <c r="BR53601" s="2381"/>
    </row>
    <row r="53625" spans="70:70" x14ac:dyDescent="0.25">
      <c r="BR53625" s="2394"/>
    </row>
    <row r="53626" spans="70:70" x14ac:dyDescent="0.25">
      <c r="BR53626" s="2381"/>
    </row>
    <row r="53650" spans="70:70" x14ac:dyDescent="0.25">
      <c r="BR53650" s="2394"/>
    </row>
    <row r="53651" spans="70:70" x14ac:dyDescent="0.25">
      <c r="BR53651" s="2381"/>
    </row>
    <row r="53675" spans="70:70" x14ac:dyDescent="0.25">
      <c r="BR53675" s="2394"/>
    </row>
    <row r="53676" spans="70:70" x14ac:dyDescent="0.25">
      <c r="BR53676" s="2381"/>
    </row>
    <row r="53700" spans="70:70" x14ac:dyDescent="0.25">
      <c r="BR53700" s="2394"/>
    </row>
    <row r="53701" spans="70:70" x14ac:dyDescent="0.25">
      <c r="BR53701" s="2381"/>
    </row>
    <row r="53725" spans="70:70" x14ac:dyDescent="0.25">
      <c r="BR53725" s="2394"/>
    </row>
    <row r="53726" spans="70:70" x14ac:dyDescent="0.25">
      <c r="BR53726" s="2381"/>
    </row>
    <row r="53750" spans="70:70" x14ac:dyDescent="0.25">
      <c r="BR53750" s="2394"/>
    </row>
    <row r="53751" spans="70:70" x14ac:dyDescent="0.25">
      <c r="BR53751" s="2381"/>
    </row>
    <row r="53775" spans="70:70" x14ac:dyDescent="0.25">
      <c r="BR53775" s="2394"/>
    </row>
    <row r="53776" spans="70:70" x14ac:dyDescent="0.25">
      <c r="BR53776" s="2381"/>
    </row>
    <row r="53800" spans="70:70" x14ac:dyDescent="0.25">
      <c r="BR53800" s="2394"/>
    </row>
    <row r="53801" spans="70:70" x14ac:dyDescent="0.25">
      <c r="BR53801" s="2381"/>
    </row>
    <row r="53825" spans="70:70" x14ac:dyDescent="0.25">
      <c r="BR53825" s="2394"/>
    </row>
    <row r="53826" spans="70:70" x14ac:dyDescent="0.25">
      <c r="BR53826" s="2381"/>
    </row>
    <row r="53850" spans="70:70" x14ac:dyDescent="0.25">
      <c r="BR53850" s="2394"/>
    </row>
    <row r="53851" spans="70:70" x14ac:dyDescent="0.25">
      <c r="BR53851" s="2381"/>
    </row>
    <row r="53875" spans="70:70" x14ac:dyDescent="0.25">
      <c r="BR53875" s="2394"/>
    </row>
    <row r="53876" spans="70:70" x14ac:dyDescent="0.25">
      <c r="BR53876" s="2381"/>
    </row>
    <row r="53900" spans="70:70" x14ac:dyDescent="0.25">
      <c r="BR53900" s="2394"/>
    </row>
    <row r="53901" spans="70:70" x14ac:dyDescent="0.25">
      <c r="BR53901" s="2381"/>
    </row>
    <row r="53925" spans="70:70" x14ac:dyDescent="0.25">
      <c r="BR53925" s="2394"/>
    </row>
    <row r="53926" spans="70:70" x14ac:dyDescent="0.25">
      <c r="BR53926" s="2381"/>
    </row>
    <row r="53950" spans="70:70" x14ac:dyDescent="0.25">
      <c r="BR53950" s="2394"/>
    </row>
    <row r="53951" spans="70:70" x14ac:dyDescent="0.25">
      <c r="BR53951" s="2381"/>
    </row>
    <row r="53975" spans="70:70" x14ac:dyDescent="0.25">
      <c r="BR53975" s="2394"/>
    </row>
    <row r="53976" spans="70:70" x14ac:dyDescent="0.25">
      <c r="BR53976" s="2381"/>
    </row>
    <row r="54000" spans="70:70" x14ac:dyDescent="0.25">
      <c r="BR54000" s="2394"/>
    </row>
    <row r="54001" spans="70:70" x14ac:dyDescent="0.25">
      <c r="BR54001" s="2381"/>
    </row>
    <row r="54025" spans="70:70" x14ac:dyDescent="0.25">
      <c r="BR54025" s="2394"/>
    </row>
    <row r="54026" spans="70:70" x14ac:dyDescent="0.25">
      <c r="BR54026" s="2381"/>
    </row>
    <row r="54050" spans="70:70" x14ac:dyDescent="0.25">
      <c r="BR54050" s="2394"/>
    </row>
    <row r="54051" spans="70:70" x14ac:dyDescent="0.25">
      <c r="BR54051" s="2381"/>
    </row>
    <row r="54075" spans="70:70" x14ac:dyDescent="0.25">
      <c r="BR54075" s="2394"/>
    </row>
    <row r="54076" spans="70:70" x14ac:dyDescent="0.25">
      <c r="BR54076" s="2381"/>
    </row>
    <row r="54100" spans="70:70" x14ac:dyDescent="0.25">
      <c r="BR54100" s="2394"/>
    </row>
    <row r="54101" spans="70:70" x14ac:dyDescent="0.25">
      <c r="BR54101" s="2381"/>
    </row>
    <row r="54125" spans="70:70" x14ac:dyDescent="0.25">
      <c r="BR54125" s="2394"/>
    </row>
    <row r="54126" spans="70:70" x14ac:dyDescent="0.25">
      <c r="BR54126" s="2381"/>
    </row>
    <row r="54150" spans="70:70" x14ac:dyDescent="0.25">
      <c r="BR54150" s="2394"/>
    </row>
    <row r="54151" spans="70:70" x14ac:dyDescent="0.25">
      <c r="BR54151" s="2381"/>
    </row>
    <row r="54175" spans="70:70" x14ac:dyDescent="0.25">
      <c r="BR54175" s="2394"/>
    </row>
    <row r="54176" spans="70:70" x14ac:dyDescent="0.25">
      <c r="BR54176" s="2381"/>
    </row>
    <row r="54200" spans="70:70" x14ac:dyDescent="0.25">
      <c r="BR54200" s="2394"/>
    </row>
    <row r="54201" spans="70:70" x14ac:dyDescent="0.25">
      <c r="BR54201" s="2381"/>
    </row>
    <row r="54225" spans="70:70" x14ac:dyDescent="0.25">
      <c r="BR54225" s="2394"/>
    </row>
    <row r="54226" spans="70:70" x14ac:dyDescent="0.25">
      <c r="BR54226" s="2381"/>
    </row>
    <row r="54250" spans="70:70" x14ac:dyDescent="0.25">
      <c r="BR54250" s="2394"/>
    </row>
    <row r="54251" spans="70:70" x14ac:dyDescent="0.25">
      <c r="BR54251" s="2381"/>
    </row>
    <row r="54275" spans="70:70" x14ac:dyDescent="0.25">
      <c r="BR54275" s="2394"/>
    </row>
    <row r="54276" spans="70:70" x14ac:dyDescent="0.25">
      <c r="BR54276" s="2381"/>
    </row>
    <row r="54300" spans="70:70" x14ac:dyDescent="0.25">
      <c r="BR54300" s="2394"/>
    </row>
    <row r="54301" spans="70:70" x14ac:dyDescent="0.25">
      <c r="BR54301" s="2381"/>
    </row>
    <row r="54325" spans="70:70" x14ac:dyDescent="0.25">
      <c r="BR54325" s="2394"/>
    </row>
    <row r="54326" spans="70:70" x14ac:dyDescent="0.25">
      <c r="BR54326" s="2381"/>
    </row>
    <row r="54350" spans="70:70" x14ac:dyDescent="0.25">
      <c r="BR54350" s="2394"/>
    </row>
    <row r="54351" spans="70:70" x14ac:dyDescent="0.25">
      <c r="BR54351" s="2381"/>
    </row>
    <row r="54375" spans="70:70" x14ac:dyDescent="0.25">
      <c r="BR54375" s="2394"/>
    </row>
    <row r="54376" spans="70:70" x14ac:dyDescent="0.25">
      <c r="BR54376" s="2381"/>
    </row>
    <row r="54400" spans="70:70" x14ac:dyDescent="0.25">
      <c r="BR54400" s="2394"/>
    </row>
    <row r="54401" spans="70:70" x14ac:dyDescent="0.25">
      <c r="BR54401" s="2381"/>
    </row>
    <row r="54425" spans="70:70" x14ac:dyDescent="0.25">
      <c r="BR54425" s="2394"/>
    </row>
    <row r="54426" spans="70:70" x14ac:dyDescent="0.25">
      <c r="BR54426" s="2381"/>
    </row>
    <row r="54450" spans="70:70" x14ac:dyDescent="0.25">
      <c r="BR54450" s="2394"/>
    </row>
    <row r="54451" spans="70:70" x14ac:dyDescent="0.25">
      <c r="BR54451" s="2381"/>
    </row>
    <row r="54475" spans="70:70" x14ac:dyDescent="0.25">
      <c r="BR54475" s="2394"/>
    </row>
    <row r="54476" spans="70:70" x14ac:dyDescent="0.25">
      <c r="BR54476" s="2381"/>
    </row>
    <row r="54500" spans="70:70" x14ac:dyDescent="0.25">
      <c r="BR54500" s="2394"/>
    </row>
    <row r="54501" spans="70:70" x14ac:dyDescent="0.25">
      <c r="BR54501" s="2381"/>
    </row>
    <row r="54525" spans="70:70" x14ac:dyDescent="0.25">
      <c r="BR54525" s="2394"/>
    </row>
    <row r="54526" spans="70:70" x14ac:dyDescent="0.25">
      <c r="BR54526" s="2381"/>
    </row>
    <row r="54550" spans="70:70" x14ac:dyDescent="0.25">
      <c r="BR54550" s="2394"/>
    </row>
    <row r="54551" spans="70:70" x14ac:dyDescent="0.25">
      <c r="BR54551" s="2381"/>
    </row>
    <row r="54575" spans="70:70" x14ac:dyDescent="0.25">
      <c r="BR54575" s="2394"/>
    </row>
    <row r="54576" spans="70:70" x14ac:dyDescent="0.25">
      <c r="BR54576" s="2381"/>
    </row>
    <row r="54600" spans="70:70" x14ac:dyDescent="0.25">
      <c r="BR54600" s="2394"/>
    </row>
    <row r="54601" spans="70:70" x14ac:dyDescent="0.25">
      <c r="BR54601" s="2381"/>
    </row>
    <row r="54625" spans="70:70" x14ac:dyDescent="0.25">
      <c r="BR54625" s="2394"/>
    </row>
    <row r="54626" spans="70:70" x14ac:dyDescent="0.25">
      <c r="BR54626" s="2381"/>
    </row>
    <row r="54650" spans="70:70" x14ac:dyDescent="0.25">
      <c r="BR54650" s="2394"/>
    </row>
    <row r="54651" spans="70:70" x14ac:dyDescent="0.25">
      <c r="BR54651" s="2381"/>
    </row>
    <row r="54675" spans="70:70" x14ac:dyDescent="0.25">
      <c r="BR54675" s="2394"/>
    </row>
    <row r="54676" spans="70:70" x14ac:dyDescent="0.25">
      <c r="BR54676" s="2381"/>
    </row>
    <row r="54700" spans="70:70" x14ac:dyDescent="0.25">
      <c r="BR54700" s="2394"/>
    </row>
    <row r="54701" spans="70:70" x14ac:dyDescent="0.25">
      <c r="BR54701" s="2381"/>
    </row>
    <row r="54725" spans="70:70" x14ac:dyDescent="0.25">
      <c r="BR54725" s="2394"/>
    </row>
    <row r="54726" spans="70:70" x14ac:dyDescent="0.25">
      <c r="BR54726" s="2381"/>
    </row>
    <row r="54750" spans="70:70" x14ac:dyDescent="0.25">
      <c r="BR54750" s="2394"/>
    </row>
    <row r="54751" spans="70:70" x14ac:dyDescent="0.25">
      <c r="BR54751" s="2381"/>
    </row>
    <row r="54775" spans="70:70" x14ac:dyDescent="0.25">
      <c r="BR54775" s="2394"/>
    </row>
    <row r="54776" spans="70:70" x14ac:dyDescent="0.25">
      <c r="BR54776" s="2381"/>
    </row>
    <row r="54800" spans="70:70" x14ac:dyDescent="0.25">
      <c r="BR54800" s="2394"/>
    </row>
    <row r="54801" spans="70:70" x14ac:dyDescent="0.25">
      <c r="BR54801" s="2381"/>
    </row>
    <row r="54825" spans="70:70" x14ac:dyDescent="0.25">
      <c r="BR54825" s="2394"/>
    </row>
    <row r="54826" spans="70:70" x14ac:dyDescent="0.25">
      <c r="BR54826" s="2381"/>
    </row>
    <row r="54850" spans="70:70" x14ac:dyDescent="0.25">
      <c r="BR54850" s="2394"/>
    </row>
    <row r="54851" spans="70:70" x14ac:dyDescent="0.25">
      <c r="BR54851" s="2381"/>
    </row>
    <row r="54875" spans="70:70" x14ac:dyDescent="0.25">
      <c r="BR54875" s="2394"/>
    </row>
    <row r="54876" spans="70:70" x14ac:dyDescent="0.25">
      <c r="BR54876" s="2381"/>
    </row>
    <row r="54900" spans="70:70" x14ac:dyDescent="0.25">
      <c r="BR54900" s="2394"/>
    </row>
    <row r="54901" spans="70:70" x14ac:dyDescent="0.25">
      <c r="BR54901" s="2381"/>
    </row>
    <row r="54925" spans="70:70" x14ac:dyDescent="0.25">
      <c r="BR54925" s="2394"/>
    </row>
    <row r="54926" spans="70:70" x14ac:dyDescent="0.25">
      <c r="BR54926" s="2381"/>
    </row>
    <row r="54950" spans="70:70" x14ac:dyDescent="0.25">
      <c r="BR54950" s="2394"/>
    </row>
    <row r="54951" spans="70:70" x14ac:dyDescent="0.25">
      <c r="BR54951" s="2381"/>
    </row>
    <row r="54975" spans="70:70" x14ac:dyDescent="0.25">
      <c r="BR54975" s="2394"/>
    </row>
    <row r="54976" spans="70:70" x14ac:dyDescent="0.25">
      <c r="BR54976" s="2381"/>
    </row>
    <row r="55000" spans="70:70" x14ac:dyDescent="0.25">
      <c r="BR55000" s="2394"/>
    </row>
    <row r="55001" spans="70:70" x14ac:dyDescent="0.25">
      <c r="BR55001" s="2381"/>
    </row>
    <row r="55025" spans="70:70" x14ac:dyDescent="0.25">
      <c r="BR55025" s="2394"/>
    </row>
    <row r="55026" spans="70:70" x14ac:dyDescent="0.25">
      <c r="BR55026" s="2381"/>
    </row>
    <row r="55050" spans="70:70" x14ac:dyDescent="0.25">
      <c r="BR55050" s="2394"/>
    </row>
    <row r="55051" spans="70:70" x14ac:dyDescent="0.25">
      <c r="BR55051" s="2381"/>
    </row>
    <row r="55075" spans="70:70" x14ac:dyDescent="0.25">
      <c r="BR55075" s="2394"/>
    </row>
    <row r="55076" spans="70:70" x14ac:dyDescent="0.25">
      <c r="BR55076" s="2381"/>
    </row>
    <row r="55100" spans="70:70" x14ac:dyDescent="0.25">
      <c r="BR55100" s="2394"/>
    </row>
    <row r="55101" spans="70:70" x14ac:dyDescent="0.25">
      <c r="BR55101" s="2381"/>
    </row>
    <row r="55125" spans="70:70" x14ac:dyDescent="0.25">
      <c r="BR55125" s="2394"/>
    </row>
    <row r="55126" spans="70:70" x14ac:dyDescent="0.25">
      <c r="BR55126" s="2381"/>
    </row>
    <row r="55150" spans="70:70" x14ac:dyDescent="0.25">
      <c r="BR55150" s="2394"/>
    </row>
    <row r="55151" spans="70:70" x14ac:dyDescent="0.25">
      <c r="BR55151" s="2381"/>
    </row>
    <row r="55175" spans="70:70" x14ac:dyDescent="0.25">
      <c r="BR55175" s="2394"/>
    </row>
    <row r="55176" spans="70:70" x14ac:dyDescent="0.25">
      <c r="BR55176" s="2381"/>
    </row>
    <row r="55200" spans="70:70" x14ac:dyDescent="0.25">
      <c r="BR55200" s="2394"/>
    </row>
    <row r="55201" spans="70:70" x14ac:dyDescent="0.25">
      <c r="BR55201" s="2381"/>
    </row>
    <row r="55225" spans="70:70" x14ac:dyDescent="0.25">
      <c r="BR55225" s="2394"/>
    </row>
    <row r="55226" spans="70:70" x14ac:dyDescent="0.25">
      <c r="BR55226" s="2381"/>
    </row>
    <row r="55250" spans="70:70" x14ac:dyDescent="0.25">
      <c r="BR55250" s="2394"/>
    </row>
    <row r="55251" spans="70:70" x14ac:dyDescent="0.25">
      <c r="BR55251" s="2381"/>
    </row>
    <row r="55275" spans="70:70" x14ac:dyDescent="0.25">
      <c r="BR55275" s="2394"/>
    </row>
    <row r="55276" spans="70:70" x14ac:dyDescent="0.25">
      <c r="BR55276" s="2381"/>
    </row>
    <row r="55300" spans="70:70" x14ac:dyDescent="0.25">
      <c r="BR55300" s="2394"/>
    </row>
    <row r="55301" spans="70:70" x14ac:dyDescent="0.25">
      <c r="BR55301" s="2381"/>
    </row>
    <row r="55325" spans="70:70" x14ac:dyDescent="0.25">
      <c r="BR55325" s="2394"/>
    </row>
    <row r="55326" spans="70:70" x14ac:dyDescent="0.25">
      <c r="BR55326" s="2381"/>
    </row>
    <row r="55350" spans="70:70" x14ac:dyDescent="0.25">
      <c r="BR55350" s="2394"/>
    </row>
    <row r="55351" spans="70:70" x14ac:dyDescent="0.25">
      <c r="BR55351" s="2381"/>
    </row>
    <row r="55375" spans="70:70" x14ac:dyDescent="0.25">
      <c r="BR55375" s="2394"/>
    </row>
    <row r="55376" spans="70:70" x14ac:dyDescent="0.25">
      <c r="BR55376" s="2381"/>
    </row>
    <row r="55400" spans="70:70" x14ac:dyDescent="0.25">
      <c r="BR55400" s="2394"/>
    </row>
    <row r="55401" spans="70:70" x14ac:dyDescent="0.25">
      <c r="BR55401" s="2381"/>
    </row>
    <row r="55425" spans="70:70" x14ac:dyDescent="0.25">
      <c r="BR55425" s="2394"/>
    </row>
    <row r="55426" spans="70:70" x14ac:dyDescent="0.25">
      <c r="BR55426" s="2381"/>
    </row>
    <row r="55450" spans="70:70" x14ac:dyDescent="0.25">
      <c r="BR55450" s="2394"/>
    </row>
    <row r="55451" spans="70:70" x14ac:dyDescent="0.25">
      <c r="BR55451" s="2381"/>
    </row>
    <row r="55475" spans="70:70" x14ac:dyDescent="0.25">
      <c r="BR55475" s="2394"/>
    </row>
    <row r="55476" spans="70:70" x14ac:dyDescent="0.25">
      <c r="BR55476" s="2381"/>
    </row>
    <row r="55500" spans="70:70" x14ac:dyDescent="0.25">
      <c r="BR55500" s="2394"/>
    </row>
    <row r="55501" spans="70:70" x14ac:dyDescent="0.25">
      <c r="BR55501" s="2381"/>
    </row>
    <row r="55525" spans="70:70" x14ac:dyDescent="0.25">
      <c r="BR55525" s="2394"/>
    </row>
    <row r="55526" spans="70:70" x14ac:dyDescent="0.25">
      <c r="BR55526" s="2381"/>
    </row>
    <row r="55550" spans="70:70" x14ac:dyDescent="0.25">
      <c r="BR55550" s="2394"/>
    </row>
    <row r="55551" spans="70:70" x14ac:dyDescent="0.25">
      <c r="BR55551" s="2381"/>
    </row>
    <row r="55575" spans="70:70" x14ac:dyDescent="0.25">
      <c r="BR55575" s="2394"/>
    </row>
    <row r="55576" spans="70:70" x14ac:dyDescent="0.25">
      <c r="BR55576" s="2381"/>
    </row>
    <row r="55600" spans="70:70" x14ac:dyDescent="0.25">
      <c r="BR55600" s="2394"/>
    </row>
    <row r="55601" spans="70:70" x14ac:dyDescent="0.25">
      <c r="BR55601" s="2381"/>
    </row>
    <row r="55625" spans="70:70" x14ac:dyDescent="0.25">
      <c r="BR55625" s="2394"/>
    </row>
    <row r="55626" spans="70:70" x14ac:dyDescent="0.25">
      <c r="BR55626" s="2381"/>
    </row>
    <row r="55650" spans="70:70" x14ac:dyDescent="0.25">
      <c r="BR55650" s="2394"/>
    </row>
    <row r="55651" spans="70:70" x14ac:dyDescent="0.25">
      <c r="BR55651" s="2381"/>
    </row>
    <row r="55675" spans="70:70" x14ac:dyDescent="0.25">
      <c r="BR55675" s="2394"/>
    </row>
    <row r="55676" spans="70:70" x14ac:dyDescent="0.25">
      <c r="BR55676" s="2381"/>
    </row>
    <row r="55700" spans="70:70" x14ac:dyDescent="0.25">
      <c r="BR55700" s="2394"/>
    </row>
    <row r="55701" spans="70:70" x14ac:dyDescent="0.25">
      <c r="BR55701" s="2381"/>
    </row>
    <row r="55725" spans="70:70" x14ac:dyDescent="0.25">
      <c r="BR55725" s="2394"/>
    </row>
    <row r="55726" spans="70:70" x14ac:dyDescent="0.25">
      <c r="BR55726" s="2381"/>
    </row>
    <row r="55750" spans="70:70" x14ac:dyDescent="0.25">
      <c r="BR55750" s="2394"/>
    </row>
    <row r="55751" spans="70:70" x14ac:dyDescent="0.25">
      <c r="BR55751" s="2381"/>
    </row>
    <row r="55775" spans="70:70" x14ac:dyDescent="0.25">
      <c r="BR55775" s="2394"/>
    </row>
    <row r="55776" spans="70:70" x14ac:dyDescent="0.25">
      <c r="BR55776" s="2381"/>
    </row>
    <row r="55800" spans="70:70" x14ac:dyDescent="0.25">
      <c r="BR55800" s="2394"/>
    </row>
    <row r="55801" spans="70:70" x14ac:dyDescent="0.25">
      <c r="BR55801" s="2381"/>
    </row>
    <row r="55825" spans="70:70" x14ac:dyDescent="0.25">
      <c r="BR55825" s="2394"/>
    </row>
    <row r="55826" spans="70:70" x14ac:dyDescent="0.25">
      <c r="BR55826" s="2381"/>
    </row>
    <row r="55850" spans="70:70" x14ac:dyDescent="0.25">
      <c r="BR55850" s="2394"/>
    </row>
    <row r="55851" spans="70:70" x14ac:dyDescent="0.25">
      <c r="BR55851" s="2381"/>
    </row>
    <row r="55875" spans="70:70" x14ac:dyDescent="0.25">
      <c r="BR55875" s="2394"/>
    </row>
    <row r="55876" spans="70:70" x14ac:dyDescent="0.25">
      <c r="BR55876" s="2381"/>
    </row>
    <row r="55900" spans="70:70" x14ac:dyDescent="0.25">
      <c r="BR55900" s="2394"/>
    </row>
    <row r="55901" spans="70:70" x14ac:dyDescent="0.25">
      <c r="BR55901" s="2381"/>
    </row>
    <row r="55925" spans="70:70" x14ac:dyDescent="0.25">
      <c r="BR55925" s="2394"/>
    </row>
    <row r="55926" spans="70:70" x14ac:dyDescent="0.25">
      <c r="BR55926" s="2381"/>
    </row>
    <row r="55950" spans="70:70" x14ac:dyDescent="0.25">
      <c r="BR55950" s="2394"/>
    </row>
    <row r="55951" spans="70:70" x14ac:dyDescent="0.25">
      <c r="BR55951" s="2381"/>
    </row>
    <row r="55975" spans="70:70" x14ac:dyDescent="0.25">
      <c r="BR55975" s="2394"/>
    </row>
    <row r="55976" spans="70:70" x14ac:dyDescent="0.25">
      <c r="BR55976" s="2381"/>
    </row>
    <row r="56000" spans="70:70" x14ac:dyDescent="0.25">
      <c r="BR56000" s="2394"/>
    </row>
    <row r="56001" spans="70:70" x14ac:dyDescent="0.25">
      <c r="BR56001" s="2381"/>
    </row>
    <row r="56025" spans="70:70" x14ac:dyDescent="0.25">
      <c r="BR56025" s="2394"/>
    </row>
    <row r="56026" spans="70:70" x14ac:dyDescent="0.25">
      <c r="BR56026" s="2381"/>
    </row>
    <row r="56050" spans="70:70" x14ac:dyDescent="0.25">
      <c r="BR56050" s="2394"/>
    </row>
    <row r="56051" spans="70:70" x14ac:dyDescent="0.25">
      <c r="BR56051" s="2381"/>
    </row>
    <row r="56075" spans="70:70" x14ac:dyDescent="0.25">
      <c r="BR56075" s="2394"/>
    </row>
    <row r="56076" spans="70:70" x14ac:dyDescent="0.25">
      <c r="BR56076" s="2381"/>
    </row>
    <row r="56100" spans="70:70" x14ac:dyDescent="0.25">
      <c r="BR56100" s="2394"/>
    </row>
    <row r="56101" spans="70:70" x14ac:dyDescent="0.25">
      <c r="BR56101" s="2381"/>
    </row>
    <row r="56125" spans="70:70" x14ac:dyDescent="0.25">
      <c r="BR56125" s="2394"/>
    </row>
    <row r="56126" spans="70:70" x14ac:dyDescent="0.25">
      <c r="BR56126" s="2381"/>
    </row>
    <row r="56150" spans="70:70" x14ac:dyDescent="0.25">
      <c r="BR56150" s="2394"/>
    </row>
    <row r="56151" spans="70:70" x14ac:dyDescent="0.25">
      <c r="BR56151" s="2381"/>
    </row>
    <row r="56175" spans="70:70" x14ac:dyDescent="0.25">
      <c r="BR56175" s="2394"/>
    </row>
    <row r="56176" spans="70:70" x14ac:dyDescent="0.25">
      <c r="BR56176" s="2381"/>
    </row>
    <row r="56200" spans="70:70" x14ac:dyDescent="0.25">
      <c r="BR56200" s="2394"/>
    </row>
    <row r="56201" spans="70:70" x14ac:dyDescent="0.25">
      <c r="BR56201" s="2381"/>
    </row>
    <row r="56225" spans="70:70" x14ac:dyDescent="0.25">
      <c r="BR56225" s="2394"/>
    </row>
    <row r="56226" spans="70:70" x14ac:dyDescent="0.25">
      <c r="BR56226" s="2381"/>
    </row>
    <row r="56250" spans="70:70" x14ac:dyDescent="0.25">
      <c r="BR56250" s="2394"/>
    </row>
    <row r="56251" spans="70:70" x14ac:dyDescent="0.25">
      <c r="BR56251" s="2381"/>
    </row>
    <row r="56275" spans="70:70" x14ac:dyDescent="0.25">
      <c r="BR56275" s="2394"/>
    </row>
    <row r="56276" spans="70:70" x14ac:dyDescent="0.25">
      <c r="BR56276" s="2381"/>
    </row>
    <row r="56300" spans="70:70" x14ac:dyDescent="0.25">
      <c r="BR56300" s="2394"/>
    </row>
    <row r="56301" spans="70:70" x14ac:dyDescent="0.25">
      <c r="BR56301" s="2381"/>
    </row>
    <row r="56325" spans="70:70" x14ac:dyDescent="0.25">
      <c r="BR56325" s="2394"/>
    </row>
    <row r="56326" spans="70:70" x14ac:dyDescent="0.25">
      <c r="BR56326" s="2381"/>
    </row>
    <row r="56350" spans="70:70" x14ac:dyDescent="0.25">
      <c r="BR56350" s="2394"/>
    </row>
    <row r="56351" spans="70:70" x14ac:dyDescent="0.25">
      <c r="BR56351" s="2381"/>
    </row>
    <row r="56375" spans="70:70" x14ac:dyDescent="0.25">
      <c r="BR56375" s="2394"/>
    </row>
    <row r="56376" spans="70:70" x14ac:dyDescent="0.25">
      <c r="BR56376" s="2381"/>
    </row>
    <row r="56400" spans="70:70" x14ac:dyDescent="0.25">
      <c r="BR56400" s="2394"/>
    </row>
    <row r="56401" spans="70:70" x14ac:dyDescent="0.25">
      <c r="BR56401" s="2381"/>
    </row>
    <row r="56425" spans="70:70" x14ac:dyDescent="0.25">
      <c r="BR56425" s="2394"/>
    </row>
    <row r="56426" spans="70:70" x14ac:dyDescent="0.25">
      <c r="BR56426" s="2381"/>
    </row>
    <row r="56450" spans="70:70" x14ac:dyDescent="0.25">
      <c r="BR56450" s="2394"/>
    </row>
    <row r="56451" spans="70:70" x14ac:dyDescent="0.25">
      <c r="BR56451" s="2381"/>
    </row>
    <row r="56475" spans="70:70" x14ac:dyDescent="0.25">
      <c r="BR56475" s="2394"/>
    </row>
    <row r="56476" spans="70:70" x14ac:dyDescent="0.25">
      <c r="BR56476" s="2381"/>
    </row>
    <row r="56500" spans="70:70" x14ac:dyDescent="0.25">
      <c r="BR56500" s="2394"/>
    </row>
    <row r="56501" spans="70:70" x14ac:dyDescent="0.25">
      <c r="BR56501" s="2381"/>
    </row>
    <row r="56525" spans="70:70" x14ac:dyDescent="0.25">
      <c r="BR56525" s="2394"/>
    </row>
    <row r="56526" spans="70:70" x14ac:dyDescent="0.25">
      <c r="BR56526" s="2381"/>
    </row>
    <row r="56550" spans="70:70" x14ac:dyDescent="0.25">
      <c r="BR56550" s="2394"/>
    </row>
    <row r="56551" spans="70:70" x14ac:dyDescent="0.25">
      <c r="BR56551" s="2381"/>
    </row>
    <row r="56575" spans="70:70" x14ac:dyDescent="0.25">
      <c r="BR56575" s="2394"/>
    </row>
    <row r="56576" spans="70:70" x14ac:dyDescent="0.25">
      <c r="BR56576" s="2381"/>
    </row>
    <row r="56600" spans="70:70" x14ac:dyDescent="0.25">
      <c r="BR56600" s="2394"/>
    </row>
    <row r="56601" spans="70:70" x14ac:dyDescent="0.25">
      <c r="BR56601" s="2381"/>
    </row>
    <row r="56625" spans="70:70" x14ac:dyDescent="0.25">
      <c r="BR56625" s="2394"/>
    </row>
    <row r="56626" spans="70:70" x14ac:dyDescent="0.25">
      <c r="BR56626" s="2381"/>
    </row>
    <row r="56650" spans="70:70" x14ac:dyDescent="0.25">
      <c r="BR56650" s="2394"/>
    </row>
    <row r="56651" spans="70:70" x14ac:dyDescent="0.25">
      <c r="BR56651" s="2381"/>
    </row>
    <row r="56675" spans="70:70" x14ac:dyDescent="0.25">
      <c r="BR56675" s="2394"/>
    </row>
    <row r="56676" spans="70:70" x14ac:dyDescent="0.25">
      <c r="BR56676" s="2381"/>
    </row>
    <row r="56700" spans="70:70" x14ac:dyDescent="0.25">
      <c r="BR56700" s="2394"/>
    </row>
    <row r="56701" spans="70:70" x14ac:dyDescent="0.25">
      <c r="BR56701" s="2381"/>
    </row>
    <row r="56725" spans="70:70" x14ac:dyDescent="0.25">
      <c r="BR56725" s="2394"/>
    </row>
    <row r="56726" spans="70:70" x14ac:dyDescent="0.25">
      <c r="BR56726" s="2381"/>
    </row>
    <row r="56750" spans="70:70" x14ac:dyDescent="0.25">
      <c r="BR56750" s="2394"/>
    </row>
    <row r="56751" spans="70:70" x14ac:dyDescent="0.25">
      <c r="BR56751" s="2381"/>
    </row>
    <row r="56775" spans="70:70" x14ac:dyDescent="0.25">
      <c r="BR56775" s="2394"/>
    </row>
    <row r="56776" spans="70:70" x14ac:dyDescent="0.25">
      <c r="BR56776" s="2381"/>
    </row>
    <row r="56800" spans="70:70" x14ac:dyDescent="0.25">
      <c r="BR56800" s="2394"/>
    </row>
    <row r="56801" spans="70:70" x14ac:dyDescent="0.25">
      <c r="BR56801" s="2381"/>
    </row>
    <row r="56825" spans="70:70" x14ac:dyDescent="0.25">
      <c r="BR56825" s="2394"/>
    </row>
    <row r="56826" spans="70:70" x14ac:dyDescent="0.25">
      <c r="BR56826" s="2381"/>
    </row>
    <row r="56850" spans="70:70" x14ac:dyDescent="0.25">
      <c r="BR56850" s="2394"/>
    </row>
    <row r="56851" spans="70:70" x14ac:dyDescent="0.25">
      <c r="BR56851" s="2381"/>
    </row>
    <row r="56875" spans="70:70" x14ac:dyDescent="0.25">
      <c r="BR56875" s="2394"/>
    </row>
    <row r="56876" spans="70:70" x14ac:dyDescent="0.25">
      <c r="BR56876" s="2381"/>
    </row>
    <row r="56900" spans="70:70" x14ac:dyDescent="0.25">
      <c r="BR56900" s="2394"/>
    </row>
    <row r="56901" spans="70:70" x14ac:dyDescent="0.25">
      <c r="BR56901" s="2381"/>
    </row>
    <row r="56925" spans="70:70" x14ac:dyDescent="0.25">
      <c r="BR56925" s="2394"/>
    </row>
    <row r="56926" spans="70:70" x14ac:dyDescent="0.25">
      <c r="BR56926" s="2381"/>
    </row>
    <row r="56950" spans="70:70" x14ac:dyDescent="0.25">
      <c r="BR56950" s="2394"/>
    </row>
    <row r="56951" spans="70:70" x14ac:dyDescent="0.25">
      <c r="BR56951" s="2381"/>
    </row>
    <row r="56975" spans="70:70" x14ac:dyDescent="0.25">
      <c r="BR56975" s="2394"/>
    </row>
    <row r="56976" spans="70:70" x14ac:dyDescent="0.25">
      <c r="BR56976" s="2381"/>
    </row>
    <row r="57000" spans="70:70" x14ac:dyDescent="0.25">
      <c r="BR57000" s="2394"/>
    </row>
    <row r="57001" spans="70:70" x14ac:dyDescent="0.25">
      <c r="BR57001" s="2381"/>
    </row>
    <row r="57025" spans="70:70" x14ac:dyDescent="0.25">
      <c r="BR57025" s="2394"/>
    </row>
    <row r="57026" spans="70:70" x14ac:dyDescent="0.25">
      <c r="BR57026" s="2381"/>
    </row>
    <row r="57050" spans="70:70" x14ac:dyDescent="0.25">
      <c r="BR57050" s="2394"/>
    </row>
    <row r="57051" spans="70:70" x14ac:dyDescent="0.25">
      <c r="BR57051" s="2381"/>
    </row>
    <row r="57075" spans="70:70" x14ac:dyDescent="0.25">
      <c r="BR57075" s="2394"/>
    </row>
    <row r="57076" spans="70:70" x14ac:dyDescent="0.25">
      <c r="BR57076" s="2381"/>
    </row>
    <row r="57100" spans="70:70" x14ac:dyDescent="0.25">
      <c r="BR57100" s="2394"/>
    </row>
    <row r="57101" spans="70:70" x14ac:dyDescent="0.25">
      <c r="BR57101" s="2381"/>
    </row>
    <row r="57125" spans="70:70" x14ac:dyDescent="0.25">
      <c r="BR57125" s="2394"/>
    </row>
    <row r="57126" spans="70:70" x14ac:dyDescent="0.25">
      <c r="BR57126" s="2381"/>
    </row>
    <row r="57150" spans="70:70" x14ac:dyDescent="0.25">
      <c r="BR57150" s="2394"/>
    </row>
    <row r="57151" spans="70:70" x14ac:dyDescent="0.25">
      <c r="BR57151" s="2381"/>
    </row>
    <row r="57175" spans="70:70" x14ac:dyDescent="0.25">
      <c r="BR57175" s="2394"/>
    </row>
    <row r="57176" spans="70:70" x14ac:dyDescent="0.25">
      <c r="BR57176" s="2381"/>
    </row>
    <row r="57200" spans="70:70" x14ac:dyDescent="0.25">
      <c r="BR57200" s="2394"/>
    </row>
    <row r="57201" spans="70:70" x14ac:dyDescent="0.25">
      <c r="BR57201" s="2381"/>
    </row>
    <row r="57225" spans="70:70" x14ac:dyDescent="0.25">
      <c r="BR57225" s="2394"/>
    </row>
    <row r="57226" spans="70:70" x14ac:dyDescent="0.25">
      <c r="BR57226" s="2381"/>
    </row>
    <row r="57250" spans="70:70" x14ac:dyDescent="0.25">
      <c r="BR57250" s="2394"/>
    </row>
    <row r="57251" spans="70:70" x14ac:dyDescent="0.25">
      <c r="BR57251" s="2381"/>
    </row>
    <row r="57275" spans="70:70" x14ac:dyDescent="0.25">
      <c r="BR57275" s="2394"/>
    </row>
    <row r="57276" spans="70:70" x14ac:dyDescent="0.25">
      <c r="BR57276" s="2381"/>
    </row>
    <row r="57300" spans="70:70" x14ac:dyDescent="0.25">
      <c r="BR57300" s="2394"/>
    </row>
    <row r="57301" spans="70:70" x14ac:dyDescent="0.25">
      <c r="BR57301" s="2381"/>
    </row>
    <row r="57325" spans="70:70" x14ac:dyDescent="0.25">
      <c r="BR57325" s="2394"/>
    </row>
    <row r="57326" spans="70:70" x14ac:dyDescent="0.25">
      <c r="BR57326" s="2381"/>
    </row>
    <row r="57350" spans="70:70" x14ac:dyDescent="0.25">
      <c r="BR57350" s="2394"/>
    </row>
    <row r="57351" spans="70:70" x14ac:dyDescent="0.25">
      <c r="BR57351" s="2381"/>
    </row>
    <row r="57375" spans="70:70" x14ac:dyDescent="0.25">
      <c r="BR57375" s="2394"/>
    </row>
    <row r="57376" spans="70:70" x14ac:dyDescent="0.25">
      <c r="BR57376" s="2381"/>
    </row>
    <row r="57400" spans="70:70" x14ac:dyDescent="0.25">
      <c r="BR57400" s="2394"/>
    </row>
    <row r="57401" spans="70:70" x14ac:dyDescent="0.25">
      <c r="BR57401" s="2381"/>
    </row>
    <row r="57425" spans="70:70" x14ac:dyDescent="0.25">
      <c r="BR57425" s="2394"/>
    </row>
    <row r="57426" spans="70:70" x14ac:dyDescent="0.25">
      <c r="BR57426" s="2381"/>
    </row>
    <row r="57450" spans="70:70" x14ac:dyDescent="0.25">
      <c r="BR57450" s="2394"/>
    </row>
    <row r="57451" spans="70:70" x14ac:dyDescent="0.25">
      <c r="BR57451" s="2381"/>
    </row>
    <row r="57475" spans="70:70" x14ac:dyDescent="0.25">
      <c r="BR57475" s="2394"/>
    </row>
    <row r="57476" spans="70:70" x14ac:dyDescent="0.25">
      <c r="BR57476" s="2381"/>
    </row>
    <row r="57500" spans="70:70" x14ac:dyDescent="0.25">
      <c r="BR57500" s="2394"/>
    </row>
    <row r="57501" spans="70:70" x14ac:dyDescent="0.25">
      <c r="BR57501" s="2381"/>
    </row>
    <row r="57525" spans="70:70" x14ac:dyDescent="0.25">
      <c r="BR57525" s="2394"/>
    </row>
    <row r="57526" spans="70:70" x14ac:dyDescent="0.25">
      <c r="BR57526" s="2381"/>
    </row>
    <row r="57550" spans="70:70" x14ac:dyDescent="0.25">
      <c r="BR57550" s="2394"/>
    </row>
    <row r="57551" spans="70:70" x14ac:dyDescent="0.25">
      <c r="BR57551" s="2381"/>
    </row>
    <row r="57575" spans="70:70" x14ac:dyDescent="0.25">
      <c r="BR57575" s="2394"/>
    </row>
    <row r="57576" spans="70:70" x14ac:dyDescent="0.25">
      <c r="BR57576" s="2381"/>
    </row>
    <row r="57600" spans="70:70" x14ac:dyDescent="0.25">
      <c r="BR57600" s="2394"/>
    </row>
    <row r="57601" spans="70:70" x14ac:dyDescent="0.25">
      <c r="BR57601" s="2381"/>
    </row>
    <row r="57625" spans="70:70" x14ac:dyDescent="0.25">
      <c r="BR57625" s="2394"/>
    </row>
    <row r="57626" spans="70:70" x14ac:dyDescent="0.25">
      <c r="BR57626" s="2381"/>
    </row>
    <row r="57650" spans="70:70" x14ac:dyDescent="0.25">
      <c r="BR57650" s="2394"/>
    </row>
    <row r="57651" spans="70:70" x14ac:dyDescent="0.25">
      <c r="BR57651" s="2381"/>
    </row>
    <row r="57675" spans="70:70" x14ac:dyDescent="0.25">
      <c r="BR57675" s="2394"/>
    </row>
    <row r="57676" spans="70:70" x14ac:dyDescent="0.25">
      <c r="BR57676" s="2381"/>
    </row>
    <row r="57700" spans="70:70" x14ac:dyDescent="0.25">
      <c r="BR57700" s="2394"/>
    </row>
    <row r="57701" spans="70:70" x14ac:dyDescent="0.25">
      <c r="BR57701" s="2381"/>
    </row>
    <row r="57725" spans="70:70" x14ac:dyDescent="0.25">
      <c r="BR57725" s="2394"/>
    </row>
    <row r="57726" spans="70:70" x14ac:dyDescent="0.25">
      <c r="BR57726" s="2381"/>
    </row>
    <row r="57750" spans="70:70" x14ac:dyDescent="0.25">
      <c r="BR57750" s="2394"/>
    </row>
    <row r="57751" spans="70:70" x14ac:dyDescent="0.25">
      <c r="BR57751" s="2381"/>
    </row>
    <row r="57775" spans="70:70" x14ac:dyDescent="0.25">
      <c r="BR57775" s="2394"/>
    </row>
    <row r="57776" spans="70:70" x14ac:dyDescent="0.25">
      <c r="BR57776" s="2381"/>
    </row>
    <row r="57800" spans="70:70" x14ac:dyDescent="0.25">
      <c r="BR57800" s="2394"/>
    </row>
    <row r="57801" spans="70:70" x14ac:dyDescent="0.25">
      <c r="BR57801" s="2381"/>
    </row>
    <row r="57825" spans="70:70" x14ac:dyDescent="0.25">
      <c r="BR57825" s="2394"/>
    </row>
    <row r="57826" spans="70:70" x14ac:dyDescent="0.25">
      <c r="BR57826" s="2381"/>
    </row>
    <row r="57850" spans="70:70" x14ac:dyDescent="0.25">
      <c r="BR57850" s="2394"/>
    </row>
    <row r="57851" spans="70:70" x14ac:dyDescent="0.25">
      <c r="BR57851" s="2381"/>
    </row>
    <row r="57875" spans="70:70" x14ac:dyDescent="0.25">
      <c r="BR57875" s="2394"/>
    </row>
    <row r="57876" spans="70:70" x14ac:dyDescent="0.25">
      <c r="BR57876" s="2381"/>
    </row>
    <row r="57900" spans="70:70" x14ac:dyDescent="0.25">
      <c r="BR57900" s="2394"/>
    </row>
    <row r="57901" spans="70:70" x14ac:dyDescent="0.25">
      <c r="BR57901" s="2381"/>
    </row>
    <row r="57925" spans="70:70" x14ac:dyDescent="0.25">
      <c r="BR57925" s="2394"/>
    </row>
    <row r="57926" spans="70:70" x14ac:dyDescent="0.25">
      <c r="BR57926" s="2381"/>
    </row>
    <row r="57950" spans="70:70" x14ac:dyDescent="0.25">
      <c r="BR57950" s="2394"/>
    </row>
    <row r="57951" spans="70:70" x14ac:dyDescent="0.25">
      <c r="BR57951" s="2381"/>
    </row>
    <row r="57975" spans="70:70" x14ac:dyDescent="0.25">
      <c r="BR57975" s="2394"/>
    </row>
    <row r="57976" spans="70:70" x14ac:dyDescent="0.25">
      <c r="BR57976" s="2381"/>
    </row>
    <row r="58000" spans="70:70" x14ac:dyDescent="0.25">
      <c r="BR58000" s="2394"/>
    </row>
    <row r="58001" spans="70:70" x14ac:dyDescent="0.25">
      <c r="BR58001" s="2381"/>
    </row>
    <row r="58025" spans="70:70" x14ac:dyDescent="0.25">
      <c r="BR58025" s="2394"/>
    </row>
    <row r="58026" spans="70:70" x14ac:dyDescent="0.25">
      <c r="BR58026" s="2381"/>
    </row>
    <row r="58050" spans="70:70" x14ac:dyDescent="0.25">
      <c r="BR58050" s="2394"/>
    </row>
    <row r="58051" spans="70:70" x14ac:dyDescent="0.25">
      <c r="BR58051" s="2381"/>
    </row>
    <row r="58075" spans="70:70" x14ac:dyDescent="0.25">
      <c r="BR58075" s="2394"/>
    </row>
    <row r="58076" spans="70:70" x14ac:dyDescent="0.25">
      <c r="BR58076" s="2381"/>
    </row>
    <row r="58100" spans="70:70" x14ac:dyDescent="0.25">
      <c r="BR58100" s="2394"/>
    </row>
    <row r="58101" spans="70:70" x14ac:dyDescent="0.25">
      <c r="BR58101" s="2381"/>
    </row>
    <row r="58125" spans="70:70" x14ac:dyDescent="0.25">
      <c r="BR58125" s="2394"/>
    </row>
    <row r="58126" spans="70:70" x14ac:dyDescent="0.25">
      <c r="BR58126" s="2381"/>
    </row>
    <row r="58150" spans="70:70" x14ac:dyDescent="0.25">
      <c r="BR58150" s="2394"/>
    </row>
    <row r="58151" spans="70:70" x14ac:dyDescent="0.25">
      <c r="BR58151" s="2381"/>
    </row>
    <row r="58175" spans="70:70" x14ac:dyDescent="0.25">
      <c r="BR58175" s="2394"/>
    </row>
    <row r="58176" spans="70:70" x14ac:dyDescent="0.25">
      <c r="BR58176" s="2381"/>
    </row>
    <row r="58200" spans="70:70" x14ac:dyDescent="0.25">
      <c r="BR58200" s="2394"/>
    </row>
    <row r="58201" spans="70:70" x14ac:dyDescent="0.25">
      <c r="BR58201" s="2381"/>
    </row>
    <row r="58225" spans="70:70" x14ac:dyDescent="0.25">
      <c r="BR58225" s="2394"/>
    </row>
    <row r="58226" spans="70:70" x14ac:dyDescent="0.25">
      <c r="BR58226" s="2381"/>
    </row>
    <row r="58250" spans="70:70" x14ac:dyDescent="0.25">
      <c r="BR58250" s="2394"/>
    </row>
    <row r="58251" spans="70:70" x14ac:dyDescent="0.25">
      <c r="BR58251" s="2381"/>
    </row>
    <row r="58275" spans="70:70" x14ac:dyDescent="0.25">
      <c r="BR58275" s="2394"/>
    </row>
    <row r="58276" spans="70:70" x14ac:dyDescent="0.25">
      <c r="BR58276" s="2381"/>
    </row>
    <row r="58300" spans="70:70" x14ac:dyDescent="0.25">
      <c r="BR58300" s="2394"/>
    </row>
    <row r="58301" spans="70:70" x14ac:dyDescent="0.25">
      <c r="BR58301" s="2381"/>
    </row>
    <row r="58325" spans="70:70" x14ac:dyDescent="0.25">
      <c r="BR58325" s="2394"/>
    </row>
    <row r="58326" spans="70:70" x14ac:dyDescent="0.25">
      <c r="BR58326" s="2381"/>
    </row>
    <row r="58350" spans="70:70" x14ac:dyDescent="0.25">
      <c r="BR58350" s="2394"/>
    </row>
    <row r="58351" spans="70:70" x14ac:dyDescent="0.25">
      <c r="BR58351" s="2381"/>
    </row>
    <row r="58375" spans="70:70" x14ac:dyDescent="0.25">
      <c r="BR58375" s="2394"/>
    </row>
    <row r="58376" spans="70:70" x14ac:dyDescent="0.25">
      <c r="BR58376" s="2381"/>
    </row>
    <row r="58400" spans="70:70" x14ac:dyDescent="0.25">
      <c r="BR58400" s="2394"/>
    </row>
    <row r="58401" spans="70:70" x14ac:dyDescent="0.25">
      <c r="BR58401" s="2381"/>
    </row>
    <row r="58425" spans="70:70" x14ac:dyDescent="0.25">
      <c r="BR58425" s="2394"/>
    </row>
    <row r="58426" spans="70:70" x14ac:dyDescent="0.25">
      <c r="BR58426" s="2381"/>
    </row>
    <row r="58450" spans="70:70" x14ac:dyDescent="0.25">
      <c r="BR58450" s="2394"/>
    </row>
    <row r="58451" spans="70:70" x14ac:dyDescent="0.25">
      <c r="BR58451" s="2381"/>
    </row>
    <row r="58475" spans="70:70" x14ac:dyDescent="0.25">
      <c r="BR58475" s="2394"/>
    </row>
    <row r="58476" spans="70:70" x14ac:dyDescent="0.25">
      <c r="BR58476" s="2381"/>
    </row>
    <row r="58500" spans="70:70" x14ac:dyDescent="0.25">
      <c r="BR58500" s="2394"/>
    </row>
    <row r="58501" spans="70:70" x14ac:dyDescent="0.25">
      <c r="BR58501" s="2381"/>
    </row>
    <row r="58525" spans="70:70" x14ac:dyDescent="0.25">
      <c r="BR58525" s="2394"/>
    </row>
    <row r="58526" spans="70:70" x14ac:dyDescent="0.25">
      <c r="BR58526" s="2381"/>
    </row>
    <row r="58550" spans="70:70" x14ac:dyDescent="0.25">
      <c r="BR58550" s="2394"/>
    </row>
    <row r="58551" spans="70:70" x14ac:dyDescent="0.25">
      <c r="BR58551" s="2381"/>
    </row>
    <row r="58575" spans="70:70" x14ac:dyDescent="0.25">
      <c r="BR58575" s="2394"/>
    </row>
    <row r="58576" spans="70:70" x14ac:dyDescent="0.25">
      <c r="BR58576" s="2381"/>
    </row>
    <row r="58600" spans="70:70" x14ac:dyDescent="0.25">
      <c r="BR58600" s="2394"/>
    </row>
    <row r="58601" spans="70:70" x14ac:dyDescent="0.25">
      <c r="BR58601" s="2381"/>
    </row>
    <row r="58625" spans="70:70" x14ac:dyDescent="0.25">
      <c r="BR58625" s="2394"/>
    </row>
    <row r="58626" spans="70:70" x14ac:dyDescent="0.25">
      <c r="BR58626" s="2381"/>
    </row>
    <row r="58650" spans="70:70" x14ac:dyDescent="0.25">
      <c r="BR58650" s="2394"/>
    </row>
    <row r="58651" spans="70:70" x14ac:dyDescent="0.25">
      <c r="BR58651" s="2381"/>
    </row>
    <row r="58675" spans="70:70" x14ac:dyDescent="0.25">
      <c r="BR58675" s="2394"/>
    </row>
    <row r="58676" spans="70:70" x14ac:dyDescent="0.25">
      <c r="BR58676" s="2381"/>
    </row>
    <row r="58700" spans="70:70" x14ac:dyDescent="0.25">
      <c r="BR58700" s="2394"/>
    </row>
    <row r="58701" spans="70:70" x14ac:dyDescent="0.25">
      <c r="BR58701" s="2381"/>
    </row>
    <row r="58725" spans="70:70" x14ac:dyDescent="0.25">
      <c r="BR58725" s="2394"/>
    </row>
    <row r="58726" spans="70:70" x14ac:dyDescent="0.25">
      <c r="BR58726" s="2381"/>
    </row>
    <row r="58750" spans="70:70" x14ac:dyDescent="0.25">
      <c r="BR58750" s="2394"/>
    </row>
    <row r="58751" spans="70:70" x14ac:dyDescent="0.25">
      <c r="BR58751" s="2381"/>
    </row>
    <row r="58775" spans="70:70" x14ac:dyDescent="0.25">
      <c r="BR58775" s="2394"/>
    </row>
    <row r="58776" spans="70:70" x14ac:dyDescent="0.25">
      <c r="BR58776" s="2381"/>
    </row>
    <row r="58800" spans="70:70" x14ac:dyDescent="0.25">
      <c r="BR58800" s="2394"/>
    </row>
    <row r="58801" spans="70:70" x14ac:dyDescent="0.25">
      <c r="BR58801" s="2381"/>
    </row>
    <row r="58825" spans="70:70" x14ac:dyDescent="0.25">
      <c r="BR58825" s="2394"/>
    </row>
    <row r="58826" spans="70:70" x14ac:dyDescent="0.25">
      <c r="BR58826" s="2381"/>
    </row>
    <row r="58850" spans="70:70" x14ac:dyDescent="0.25">
      <c r="BR58850" s="2394"/>
    </row>
    <row r="58851" spans="70:70" x14ac:dyDescent="0.25">
      <c r="BR58851" s="2381"/>
    </row>
    <row r="58875" spans="70:70" x14ac:dyDescent="0.25">
      <c r="BR58875" s="2394"/>
    </row>
    <row r="58876" spans="70:70" x14ac:dyDescent="0.25">
      <c r="BR58876" s="2381"/>
    </row>
    <row r="58900" spans="70:70" x14ac:dyDescent="0.25">
      <c r="BR58900" s="2394"/>
    </row>
    <row r="58901" spans="70:70" x14ac:dyDescent="0.25">
      <c r="BR58901" s="2381"/>
    </row>
    <row r="58925" spans="70:70" x14ac:dyDescent="0.25">
      <c r="BR58925" s="2394"/>
    </row>
    <row r="58926" spans="70:70" x14ac:dyDescent="0.25">
      <c r="BR58926" s="2381"/>
    </row>
    <row r="58950" spans="70:70" x14ac:dyDescent="0.25">
      <c r="BR58950" s="2394"/>
    </row>
    <row r="58951" spans="70:70" x14ac:dyDescent="0.25">
      <c r="BR58951" s="2381"/>
    </row>
    <row r="58975" spans="70:70" x14ac:dyDescent="0.25">
      <c r="BR58975" s="2394"/>
    </row>
    <row r="58976" spans="70:70" x14ac:dyDescent="0.25">
      <c r="BR58976" s="2381"/>
    </row>
    <row r="59000" spans="70:70" x14ac:dyDescent="0.25">
      <c r="BR59000" s="2394"/>
    </row>
    <row r="59001" spans="70:70" x14ac:dyDescent="0.25">
      <c r="BR59001" s="2381"/>
    </row>
    <row r="59025" spans="70:70" x14ac:dyDescent="0.25">
      <c r="BR59025" s="2394"/>
    </row>
    <row r="59026" spans="70:70" x14ac:dyDescent="0.25">
      <c r="BR59026" s="2381"/>
    </row>
    <row r="59050" spans="70:70" x14ac:dyDescent="0.25">
      <c r="BR59050" s="2394"/>
    </row>
    <row r="59051" spans="70:70" x14ac:dyDescent="0.25">
      <c r="BR59051" s="2381"/>
    </row>
    <row r="59075" spans="70:70" x14ac:dyDescent="0.25">
      <c r="BR59075" s="2394"/>
    </row>
    <row r="59076" spans="70:70" x14ac:dyDescent="0.25">
      <c r="BR59076" s="2381"/>
    </row>
    <row r="59100" spans="70:70" x14ac:dyDescent="0.25">
      <c r="BR59100" s="2394"/>
    </row>
    <row r="59101" spans="70:70" x14ac:dyDescent="0.25">
      <c r="BR59101" s="2381"/>
    </row>
    <row r="59125" spans="70:70" x14ac:dyDescent="0.25">
      <c r="BR59125" s="2394"/>
    </row>
    <row r="59126" spans="70:70" x14ac:dyDescent="0.25">
      <c r="BR59126" s="2381"/>
    </row>
    <row r="59150" spans="70:70" x14ac:dyDescent="0.25">
      <c r="BR59150" s="2394"/>
    </row>
    <row r="59151" spans="70:70" x14ac:dyDescent="0.25">
      <c r="BR59151" s="2381"/>
    </row>
    <row r="59175" spans="70:70" x14ac:dyDescent="0.25">
      <c r="BR59175" s="2394"/>
    </row>
    <row r="59176" spans="70:70" x14ac:dyDescent="0.25">
      <c r="BR59176" s="2381"/>
    </row>
    <row r="59200" spans="70:70" x14ac:dyDescent="0.25">
      <c r="BR59200" s="2394"/>
    </row>
    <row r="59201" spans="70:70" x14ac:dyDescent="0.25">
      <c r="BR59201" s="2381"/>
    </row>
    <row r="59225" spans="70:70" x14ac:dyDescent="0.25">
      <c r="BR59225" s="2394"/>
    </row>
    <row r="59226" spans="70:70" x14ac:dyDescent="0.25">
      <c r="BR59226" s="2381"/>
    </row>
    <row r="59250" spans="70:70" x14ac:dyDescent="0.25">
      <c r="BR59250" s="2394"/>
    </row>
    <row r="59251" spans="70:70" x14ac:dyDescent="0.25">
      <c r="BR59251" s="2381"/>
    </row>
    <row r="59275" spans="70:70" x14ac:dyDescent="0.25">
      <c r="BR59275" s="2394"/>
    </row>
    <row r="59276" spans="70:70" x14ac:dyDescent="0.25">
      <c r="BR59276" s="2381"/>
    </row>
    <row r="59300" spans="70:70" x14ac:dyDescent="0.25">
      <c r="BR59300" s="2394"/>
    </row>
    <row r="59301" spans="70:70" x14ac:dyDescent="0.25">
      <c r="BR59301" s="2381"/>
    </row>
    <row r="59325" spans="70:70" x14ac:dyDescent="0.25">
      <c r="BR59325" s="2394"/>
    </row>
    <row r="59326" spans="70:70" x14ac:dyDescent="0.25">
      <c r="BR59326" s="2381"/>
    </row>
    <row r="59350" spans="70:70" x14ac:dyDescent="0.25">
      <c r="BR59350" s="2394"/>
    </row>
    <row r="59351" spans="70:70" x14ac:dyDescent="0.25">
      <c r="BR59351" s="2381"/>
    </row>
    <row r="59375" spans="70:70" x14ac:dyDescent="0.25">
      <c r="BR59375" s="2394"/>
    </row>
    <row r="59376" spans="70:70" x14ac:dyDescent="0.25">
      <c r="BR59376" s="2381"/>
    </row>
    <row r="59400" spans="70:70" x14ac:dyDescent="0.25">
      <c r="BR59400" s="2394"/>
    </row>
    <row r="59401" spans="70:70" x14ac:dyDescent="0.25">
      <c r="BR59401" s="2381"/>
    </row>
    <row r="59425" spans="70:70" x14ac:dyDescent="0.25">
      <c r="BR59425" s="2394"/>
    </row>
    <row r="59426" spans="70:70" x14ac:dyDescent="0.25">
      <c r="BR59426" s="2381"/>
    </row>
    <row r="59450" spans="70:70" x14ac:dyDescent="0.25">
      <c r="BR59450" s="2394"/>
    </row>
    <row r="59451" spans="70:70" x14ac:dyDescent="0.25">
      <c r="BR59451" s="2381"/>
    </row>
    <row r="59475" spans="70:70" x14ac:dyDescent="0.25">
      <c r="BR59475" s="2394"/>
    </row>
    <row r="59476" spans="70:70" x14ac:dyDescent="0.25">
      <c r="BR59476" s="2381"/>
    </row>
    <row r="59500" spans="70:70" x14ac:dyDescent="0.25">
      <c r="BR59500" s="2394"/>
    </row>
    <row r="59501" spans="70:70" x14ac:dyDescent="0.25">
      <c r="BR59501" s="2381"/>
    </row>
    <row r="59525" spans="70:70" x14ac:dyDescent="0.25">
      <c r="BR59525" s="2394"/>
    </row>
    <row r="59526" spans="70:70" x14ac:dyDescent="0.25">
      <c r="BR59526" s="2381"/>
    </row>
    <row r="59550" spans="70:70" x14ac:dyDescent="0.25">
      <c r="BR59550" s="2394"/>
    </row>
    <row r="59551" spans="70:70" x14ac:dyDescent="0.25">
      <c r="BR59551" s="2381"/>
    </row>
    <row r="59575" spans="70:70" x14ac:dyDescent="0.25">
      <c r="BR59575" s="2394"/>
    </row>
    <row r="59576" spans="70:70" x14ac:dyDescent="0.25">
      <c r="BR59576" s="2381"/>
    </row>
    <row r="59600" spans="70:70" x14ac:dyDescent="0.25">
      <c r="BR59600" s="2394"/>
    </row>
    <row r="59601" spans="70:70" x14ac:dyDescent="0.25">
      <c r="BR59601" s="2381"/>
    </row>
    <row r="59625" spans="70:70" x14ac:dyDescent="0.25">
      <c r="BR59625" s="2394"/>
    </row>
    <row r="59626" spans="70:70" x14ac:dyDescent="0.25">
      <c r="BR59626" s="2381"/>
    </row>
    <row r="59650" spans="70:70" x14ac:dyDescent="0.25">
      <c r="BR59650" s="2394"/>
    </row>
    <row r="59651" spans="70:70" x14ac:dyDescent="0.25">
      <c r="BR59651" s="2381"/>
    </row>
    <row r="59675" spans="70:70" x14ac:dyDescent="0.25">
      <c r="BR59675" s="2394"/>
    </row>
    <row r="59676" spans="70:70" x14ac:dyDescent="0.25">
      <c r="BR59676" s="2381"/>
    </row>
    <row r="59700" spans="70:70" x14ac:dyDescent="0.25">
      <c r="BR59700" s="2394"/>
    </row>
    <row r="59701" spans="70:70" x14ac:dyDescent="0.25">
      <c r="BR59701" s="2381"/>
    </row>
    <row r="59725" spans="70:70" x14ac:dyDescent="0.25">
      <c r="BR59725" s="2394"/>
    </row>
    <row r="59726" spans="70:70" x14ac:dyDescent="0.25">
      <c r="BR59726" s="2381"/>
    </row>
    <row r="59750" spans="70:70" x14ac:dyDescent="0.25">
      <c r="BR59750" s="2394"/>
    </row>
    <row r="59751" spans="70:70" x14ac:dyDescent="0.25">
      <c r="BR59751" s="2381"/>
    </row>
    <row r="59775" spans="70:70" x14ac:dyDescent="0.25">
      <c r="BR59775" s="2394"/>
    </row>
    <row r="59776" spans="70:70" x14ac:dyDescent="0.25">
      <c r="BR59776" s="2381"/>
    </row>
    <row r="59800" spans="70:70" x14ac:dyDescent="0.25">
      <c r="BR59800" s="2394"/>
    </row>
    <row r="59801" spans="70:70" x14ac:dyDescent="0.25">
      <c r="BR59801" s="2381"/>
    </row>
    <row r="59825" spans="70:70" x14ac:dyDescent="0.25">
      <c r="BR59825" s="2394"/>
    </row>
    <row r="59826" spans="70:70" x14ac:dyDescent="0.25">
      <c r="BR59826" s="2381"/>
    </row>
    <row r="59850" spans="70:70" x14ac:dyDescent="0.25">
      <c r="BR59850" s="2394"/>
    </row>
    <row r="59851" spans="70:70" x14ac:dyDescent="0.25">
      <c r="BR59851" s="2381"/>
    </row>
    <row r="59875" spans="70:70" x14ac:dyDescent="0.25">
      <c r="BR59875" s="2394"/>
    </row>
    <row r="59876" spans="70:70" x14ac:dyDescent="0.25">
      <c r="BR59876" s="2381"/>
    </row>
    <row r="59900" spans="70:70" x14ac:dyDescent="0.25">
      <c r="BR59900" s="2394"/>
    </row>
    <row r="59901" spans="70:70" x14ac:dyDescent="0.25">
      <c r="BR59901" s="2381"/>
    </row>
    <row r="59925" spans="70:70" x14ac:dyDescent="0.25">
      <c r="BR59925" s="2394"/>
    </row>
    <row r="59926" spans="70:70" x14ac:dyDescent="0.25">
      <c r="BR59926" s="2381"/>
    </row>
    <row r="59950" spans="70:70" x14ac:dyDescent="0.25">
      <c r="BR59950" s="2394"/>
    </row>
    <row r="59951" spans="70:70" x14ac:dyDescent="0.25">
      <c r="BR59951" s="2381"/>
    </row>
    <row r="59975" spans="70:70" x14ac:dyDescent="0.25">
      <c r="BR59975" s="2394"/>
    </row>
    <row r="59976" spans="70:70" x14ac:dyDescent="0.25">
      <c r="BR59976" s="2381"/>
    </row>
    <row r="60000" spans="70:70" x14ac:dyDescent="0.25">
      <c r="BR60000" s="2394"/>
    </row>
    <row r="60001" spans="70:70" x14ac:dyDescent="0.25">
      <c r="BR60001" s="2381"/>
    </row>
    <row r="60025" spans="70:70" x14ac:dyDescent="0.25">
      <c r="BR60025" s="2394"/>
    </row>
    <row r="60026" spans="70:70" x14ac:dyDescent="0.25">
      <c r="BR60026" s="2381"/>
    </row>
    <row r="60050" spans="70:70" x14ac:dyDescent="0.25">
      <c r="BR60050" s="2394"/>
    </row>
    <row r="60051" spans="70:70" x14ac:dyDescent="0.25">
      <c r="BR60051" s="2381"/>
    </row>
    <row r="60075" spans="70:70" x14ac:dyDescent="0.25">
      <c r="BR60075" s="2394"/>
    </row>
    <row r="60076" spans="70:70" x14ac:dyDescent="0.25">
      <c r="BR60076" s="2381"/>
    </row>
    <row r="60100" spans="70:70" x14ac:dyDescent="0.25">
      <c r="BR60100" s="2394"/>
    </row>
    <row r="60101" spans="70:70" x14ac:dyDescent="0.25">
      <c r="BR60101" s="2381"/>
    </row>
    <row r="60125" spans="70:70" x14ac:dyDescent="0.25">
      <c r="BR60125" s="2394"/>
    </row>
    <row r="60126" spans="70:70" x14ac:dyDescent="0.25">
      <c r="BR60126" s="2381"/>
    </row>
    <row r="60150" spans="70:70" x14ac:dyDescent="0.25">
      <c r="BR60150" s="2394"/>
    </row>
    <row r="60151" spans="70:70" x14ac:dyDescent="0.25">
      <c r="BR60151" s="2381"/>
    </row>
    <row r="60175" spans="70:70" x14ac:dyDescent="0.25">
      <c r="BR60175" s="2394"/>
    </row>
    <row r="60176" spans="70:70" x14ac:dyDescent="0.25">
      <c r="BR60176" s="2381"/>
    </row>
    <row r="60200" spans="70:70" x14ac:dyDescent="0.25">
      <c r="BR60200" s="2394"/>
    </row>
    <row r="60201" spans="70:70" x14ac:dyDescent="0.25">
      <c r="BR60201" s="2381"/>
    </row>
    <row r="60225" spans="70:70" x14ac:dyDescent="0.25">
      <c r="BR60225" s="2394"/>
    </row>
    <row r="60226" spans="70:70" x14ac:dyDescent="0.25">
      <c r="BR60226" s="2381"/>
    </row>
    <row r="60250" spans="70:70" x14ac:dyDescent="0.25">
      <c r="BR60250" s="2394"/>
    </row>
    <row r="60251" spans="70:70" x14ac:dyDescent="0.25">
      <c r="BR60251" s="2381"/>
    </row>
    <row r="60275" spans="70:70" x14ac:dyDescent="0.25">
      <c r="BR60275" s="2394"/>
    </row>
    <row r="60276" spans="70:70" x14ac:dyDescent="0.25">
      <c r="BR60276" s="2381"/>
    </row>
    <row r="60300" spans="70:70" x14ac:dyDescent="0.25">
      <c r="BR60300" s="2394"/>
    </row>
    <row r="60301" spans="70:70" x14ac:dyDescent="0.25">
      <c r="BR60301" s="2381"/>
    </row>
    <row r="60325" spans="70:70" x14ac:dyDescent="0.25">
      <c r="BR60325" s="2394"/>
    </row>
    <row r="60326" spans="70:70" x14ac:dyDescent="0.25">
      <c r="BR60326" s="2381"/>
    </row>
    <row r="60350" spans="70:70" x14ac:dyDescent="0.25">
      <c r="BR60350" s="2394"/>
    </row>
    <row r="60351" spans="70:70" x14ac:dyDescent="0.25">
      <c r="BR60351" s="2381"/>
    </row>
    <row r="60375" spans="70:70" x14ac:dyDescent="0.25">
      <c r="BR60375" s="2394"/>
    </row>
    <row r="60376" spans="70:70" x14ac:dyDescent="0.25">
      <c r="BR60376" s="2381"/>
    </row>
    <row r="60400" spans="70:70" x14ac:dyDescent="0.25">
      <c r="BR60400" s="2394"/>
    </row>
    <row r="60401" spans="70:70" x14ac:dyDescent="0.25">
      <c r="BR60401" s="2381"/>
    </row>
    <row r="60425" spans="70:70" x14ac:dyDescent="0.25">
      <c r="BR60425" s="2394"/>
    </row>
    <row r="60426" spans="70:70" x14ac:dyDescent="0.25">
      <c r="BR60426" s="2381"/>
    </row>
    <row r="60450" spans="70:70" x14ac:dyDescent="0.25">
      <c r="BR60450" s="2394"/>
    </row>
    <row r="60451" spans="70:70" x14ac:dyDescent="0.25">
      <c r="BR60451" s="2381"/>
    </row>
    <row r="60475" spans="70:70" x14ac:dyDescent="0.25">
      <c r="BR60475" s="2394"/>
    </row>
    <row r="60476" spans="70:70" x14ac:dyDescent="0.25">
      <c r="BR60476" s="2381"/>
    </row>
    <row r="60500" spans="70:70" x14ac:dyDescent="0.25">
      <c r="BR60500" s="2394"/>
    </row>
    <row r="60501" spans="70:70" x14ac:dyDescent="0.25">
      <c r="BR60501" s="2381"/>
    </row>
    <row r="60525" spans="70:70" x14ac:dyDescent="0.25">
      <c r="BR60525" s="2394"/>
    </row>
    <row r="60526" spans="70:70" x14ac:dyDescent="0.25">
      <c r="BR60526" s="2381"/>
    </row>
    <row r="60550" spans="70:70" x14ac:dyDescent="0.25">
      <c r="BR60550" s="2394"/>
    </row>
    <row r="60551" spans="70:70" x14ac:dyDescent="0.25">
      <c r="BR60551" s="2381"/>
    </row>
    <row r="60575" spans="70:70" x14ac:dyDescent="0.25">
      <c r="BR60575" s="2394"/>
    </row>
    <row r="60576" spans="70:70" x14ac:dyDescent="0.25">
      <c r="BR60576" s="2381"/>
    </row>
    <row r="60600" spans="70:70" x14ac:dyDescent="0.25">
      <c r="BR60600" s="2394"/>
    </row>
    <row r="60601" spans="70:70" x14ac:dyDescent="0.25">
      <c r="BR60601" s="2381"/>
    </row>
    <row r="60625" spans="70:70" x14ac:dyDescent="0.25">
      <c r="BR60625" s="2394"/>
    </row>
    <row r="60626" spans="70:70" x14ac:dyDescent="0.25">
      <c r="BR60626" s="2381"/>
    </row>
    <row r="60650" spans="70:70" x14ac:dyDescent="0.25">
      <c r="BR60650" s="2394"/>
    </row>
    <row r="60651" spans="70:70" x14ac:dyDescent="0.25">
      <c r="BR60651" s="2381"/>
    </row>
    <row r="60675" spans="70:70" x14ac:dyDescent="0.25">
      <c r="BR60675" s="2394"/>
    </row>
    <row r="60676" spans="70:70" x14ac:dyDescent="0.25">
      <c r="BR60676" s="2381"/>
    </row>
    <row r="60700" spans="70:70" x14ac:dyDescent="0.25">
      <c r="BR60700" s="2394"/>
    </row>
    <row r="60701" spans="70:70" x14ac:dyDescent="0.25">
      <c r="BR60701" s="2381"/>
    </row>
    <row r="60725" spans="70:70" x14ac:dyDescent="0.25">
      <c r="BR60725" s="2394"/>
    </row>
    <row r="60726" spans="70:70" x14ac:dyDescent="0.25">
      <c r="BR60726" s="2381"/>
    </row>
    <row r="60750" spans="70:70" x14ac:dyDescent="0.25">
      <c r="BR60750" s="2394"/>
    </row>
    <row r="60751" spans="70:70" x14ac:dyDescent="0.25">
      <c r="BR60751" s="2381"/>
    </row>
    <row r="60775" spans="70:70" x14ac:dyDescent="0.25">
      <c r="BR60775" s="2394"/>
    </row>
    <row r="60776" spans="70:70" x14ac:dyDescent="0.25">
      <c r="BR60776" s="2381"/>
    </row>
    <row r="60800" spans="70:70" x14ac:dyDescent="0.25">
      <c r="BR60800" s="2394"/>
    </row>
    <row r="60801" spans="70:70" x14ac:dyDescent="0.25">
      <c r="BR60801" s="2381"/>
    </row>
    <row r="60825" spans="70:70" x14ac:dyDescent="0.25">
      <c r="BR60825" s="2394"/>
    </row>
    <row r="60826" spans="70:70" x14ac:dyDescent="0.25">
      <c r="BR60826" s="2381"/>
    </row>
    <row r="60850" spans="70:70" x14ac:dyDescent="0.25">
      <c r="BR60850" s="2394"/>
    </row>
    <row r="60851" spans="70:70" x14ac:dyDescent="0.25">
      <c r="BR60851" s="2381"/>
    </row>
    <row r="60875" spans="70:70" x14ac:dyDescent="0.25">
      <c r="BR60875" s="2394"/>
    </row>
    <row r="60876" spans="70:70" x14ac:dyDescent="0.25">
      <c r="BR60876" s="2381"/>
    </row>
    <row r="60900" spans="70:70" x14ac:dyDescent="0.25">
      <c r="BR60900" s="2394"/>
    </row>
    <row r="60901" spans="70:70" x14ac:dyDescent="0.25">
      <c r="BR60901" s="2381"/>
    </row>
    <row r="60925" spans="70:70" x14ac:dyDescent="0.25">
      <c r="BR60925" s="2394"/>
    </row>
    <row r="60926" spans="70:70" x14ac:dyDescent="0.25">
      <c r="BR60926" s="2381"/>
    </row>
    <row r="60950" spans="70:70" x14ac:dyDescent="0.25">
      <c r="BR60950" s="2394"/>
    </row>
    <row r="60951" spans="70:70" x14ac:dyDescent="0.25">
      <c r="BR60951" s="2381"/>
    </row>
    <row r="60975" spans="70:70" x14ac:dyDescent="0.25">
      <c r="BR60975" s="2394"/>
    </row>
    <row r="60976" spans="70:70" x14ac:dyDescent="0.25">
      <c r="BR60976" s="2381"/>
    </row>
    <row r="61000" spans="70:70" x14ac:dyDescent="0.25">
      <c r="BR61000" s="2394"/>
    </row>
    <row r="61001" spans="70:70" x14ac:dyDescent="0.25">
      <c r="BR61001" s="2381"/>
    </row>
    <row r="61025" spans="70:70" x14ac:dyDescent="0.25">
      <c r="BR61025" s="2394"/>
    </row>
    <row r="61026" spans="70:70" x14ac:dyDescent="0.25">
      <c r="BR61026" s="2381"/>
    </row>
    <row r="61050" spans="70:70" x14ac:dyDescent="0.25">
      <c r="BR61050" s="2394"/>
    </row>
    <row r="61051" spans="70:70" x14ac:dyDescent="0.25">
      <c r="BR61051" s="2381"/>
    </row>
    <row r="61075" spans="70:70" x14ac:dyDescent="0.25">
      <c r="BR61075" s="2394"/>
    </row>
    <row r="61076" spans="70:70" x14ac:dyDescent="0.25">
      <c r="BR61076" s="2381"/>
    </row>
    <row r="61100" spans="70:70" x14ac:dyDescent="0.25">
      <c r="BR61100" s="2394"/>
    </row>
    <row r="61101" spans="70:70" x14ac:dyDescent="0.25">
      <c r="BR61101" s="2381"/>
    </row>
    <row r="61125" spans="70:70" x14ac:dyDescent="0.25">
      <c r="BR61125" s="2394"/>
    </row>
    <row r="61126" spans="70:70" x14ac:dyDescent="0.25">
      <c r="BR61126" s="2381"/>
    </row>
    <row r="61150" spans="70:70" x14ac:dyDescent="0.25">
      <c r="BR61150" s="2394"/>
    </row>
    <row r="61151" spans="70:70" x14ac:dyDescent="0.25">
      <c r="BR61151" s="2381"/>
    </row>
    <row r="61175" spans="70:70" x14ac:dyDescent="0.25">
      <c r="BR61175" s="2394"/>
    </row>
    <row r="61176" spans="70:70" x14ac:dyDescent="0.25">
      <c r="BR61176" s="2381"/>
    </row>
    <row r="61200" spans="70:70" x14ac:dyDescent="0.25">
      <c r="BR61200" s="2394"/>
    </row>
    <row r="61201" spans="70:70" x14ac:dyDescent="0.25">
      <c r="BR61201" s="2381"/>
    </row>
    <row r="61225" spans="70:70" x14ac:dyDescent="0.25">
      <c r="BR61225" s="2394"/>
    </row>
    <row r="61226" spans="70:70" x14ac:dyDescent="0.25">
      <c r="BR61226" s="2381"/>
    </row>
    <row r="61250" spans="70:70" x14ac:dyDescent="0.25">
      <c r="BR61250" s="2394"/>
    </row>
    <row r="61251" spans="70:70" x14ac:dyDescent="0.25">
      <c r="BR61251" s="2381"/>
    </row>
    <row r="61275" spans="70:70" x14ac:dyDescent="0.25">
      <c r="BR61275" s="2394"/>
    </row>
    <row r="61276" spans="70:70" x14ac:dyDescent="0.25">
      <c r="BR61276" s="2381"/>
    </row>
    <row r="61300" spans="70:70" x14ac:dyDescent="0.25">
      <c r="BR61300" s="2394"/>
    </row>
    <row r="61301" spans="70:70" x14ac:dyDescent="0.25">
      <c r="BR61301" s="2381"/>
    </row>
    <row r="61325" spans="70:70" x14ac:dyDescent="0.25">
      <c r="BR61325" s="2394"/>
    </row>
    <row r="61326" spans="70:70" x14ac:dyDescent="0.25">
      <c r="BR61326" s="2381"/>
    </row>
    <row r="61350" spans="70:70" x14ac:dyDescent="0.25">
      <c r="BR61350" s="2394"/>
    </row>
    <row r="61351" spans="70:70" x14ac:dyDescent="0.25">
      <c r="BR61351" s="2381"/>
    </row>
    <row r="61375" spans="70:70" x14ac:dyDescent="0.25">
      <c r="BR61375" s="2394"/>
    </row>
    <row r="61376" spans="70:70" x14ac:dyDescent="0.25">
      <c r="BR61376" s="2381"/>
    </row>
    <row r="61400" spans="70:70" x14ac:dyDescent="0.25">
      <c r="BR61400" s="2394"/>
    </row>
    <row r="61401" spans="70:70" x14ac:dyDescent="0.25">
      <c r="BR61401" s="2381"/>
    </row>
    <row r="61425" spans="70:70" x14ac:dyDescent="0.25">
      <c r="BR61425" s="2394"/>
    </row>
    <row r="61426" spans="70:70" x14ac:dyDescent="0.25">
      <c r="BR61426" s="2381"/>
    </row>
    <row r="61450" spans="70:70" x14ac:dyDescent="0.25">
      <c r="BR61450" s="2394"/>
    </row>
    <row r="61451" spans="70:70" x14ac:dyDescent="0.25">
      <c r="BR61451" s="2381"/>
    </row>
    <row r="61475" spans="70:70" x14ac:dyDescent="0.25">
      <c r="BR61475" s="2394"/>
    </row>
    <row r="61476" spans="70:70" x14ac:dyDescent="0.25">
      <c r="BR61476" s="2381"/>
    </row>
    <row r="61500" spans="70:70" x14ac:dyDescent="0.25">
      <c r="BR61500" s="2394"/>
    </row>
    <row r="61501" spans="70:70" x14ac:dyDescent="0.25">
      <c r="BR61501" s="2381"/>
    </row>
    <row r="61525" spans="70:70" x14ac:dyDescent="0.25">
      <c r="BR61525" s="2394"/>
    </row>
    <row r="61526" spans="70:70" x14ac:dyDescent="0.25">
      <c r="BR61526" s="2381"/>
    </row>
    <row r="61550" spans="70:70" x14ac:dyDescent="0.25">
      <c r="BR61550" s="2394"/>
    </row>
    <row r="61551" spans="70:70" x14ac:dyDescent="0.25">
      <c r="BR61551" s="2381"/>
    </row>
    <row r="61575" spans="70:70" x14ac:dyDescent="0.25">
      <c r="BR61575" s="2394"/>
    </row>
    <row r="61576" spans="70:70" x14ac:dyDescent="0.25">
      <c r="BR61576" s="2381"/>
    </row>
    <row r="61600" spans="70:70" x14ac:dyDescent="0.25">
      <c r="BR61600" s="2394"/>
    </row>
    <row r="61601" spans="70:70" x14ac:dyDescent="0.25">
      <c r="BR61601" s="2381"/>
    </row>
    <row r="61625" spans="70:70" x14ac:dyDescent="0.25">
      <c r="BR61625" s="2394"/>
    </row>
    <row r="61626" spans="70:70" x14ac:dyDescent="0.25">
      <c r="BR61626" s="2381"/>
    </row>
    <row r="61650" spans="70:70" x14ac:dyDescent="0.25">
      <c r="BR61650" s="2394"/>
    </row>
    <row r="61651" spans="70:70" x14ac:dyDescent="0.25">
      <c r="BR61651" s="2381"/>
    </row>
    <row r="61675" spans="70:70" x14ac:dyDescent="0.25">
      <c r="BR61675" s="2394"/>
    </row>
    <row r="61676" spans="70:70" x14ac:dyDescent="0.25">
      <c r="BR61676" s="2381"/>
    </row>
    <row r="61700" spans="70:70" x14ac:dyDescent="0.25">
      <c r="BR61700" s="2394"/>
    </row>
    <row r="61701" spans="70:70" x14ac:dyDescent="0.25">
      <c r="BR61701" s="2381"/>
    </row>
    <row r="61725" spans="70:70" x14ac:dyDescent="0.25">
      <c r="BR61725" s="2394"/>
    </row>
    <row r="61726" spans="70:70" x14ac:dyDescent="0.25">
      <c r="BR61726" s="2381"/>
    </row>
    <row r="61750" spans="70:70" x14ac:dyDescent="0.25">
      <c r="BR61750" s="2394"/>
    </row>
    <row r="61751" spans="70:70" x14ac:dyDescent="0.25">
      <c r="BR61751" s="2381"/>
    </row>
    <row r="61775" spans="70:70" x14ac:dyDescent="0.25">
      <c r="BR61775" s="2394"/>
    </row>
    <row r="61776" spans="70:70" x14ac:dyDescent="0.25">
      <c r="BR61776" s="2381"/>
    </row>
    <row r="61800" spans="70:70" x14ac:dyDescent="0.25">
      <c r="BR61800" s="2394"/>
    </row>
    <row r="61801" spans="70:70" x14ac:dyDescent="0.25">
      <c r="BR61801" s="2381"/>
    </row>
    <row r="61825" spans="70:70" x14ac:dyDescent="0.25">
      <c r="BR61825" s="2394"/>
    </row>
    <row r="61826" spans="70:70" x14ac:dyDescent="0.25">
      <c r="BR61826" s="2381"/>
    </row>
    <row r="61850" spans="70:70" x14ac:dyDescent="0.25">
      <c r="BR61850" s="2394"/>
    </row>
    <row r="61851" spans="70:70" x14ac:dyDescent="0.25">
      <c r="BR61851" s="2381"/>
    </row>
    <row r="61875" spans="70:70" x14ac:dyDescent="0.25">
      <c r="BR61875" s="2394"/>
    </row>
    <row r="61876" spans="70:70" x14ac:dyDescent="0.25">
      <c r="BR61876" s="2381"/>
    </row>
    <row r="61900" spans="70:70" x14ac:dyDescent="0.25">
      <c r="BR61900" s="2394"/>
    </row>
    <row r="61901" spans="70:70" x14ac:dyDescent="0.25">
      <c r="BR61901" s="2381"/>
    </row>
    <row r="61925" spans="70:70" x14ac:dyDescent="0.25">
      <c r="BR61925" s="2394"/>
    </row>
    <row r="61926" spans="70:70" x14ac:dyDescent="0.25">
      <c r="BR61926" s="2381"/>
    </row>
    <row r="61950" spans="70:70" x14ac:dyDescent="0.25">
      <c r="BR61950" s="2394"/>
    </row>
    <row r="61951" spans="70:70" x14ac:dyDescent="0.25">
      <c r="BR61951" s="2381"/>
    </row>
    <row r="61975" spans="70:70" x14ac:dyDescent="0.25">
      <c r="BR61975" s="2394"/>
    </row>
    <row r="61976" spans="70:70" x14ac:dyDescent="0.25">
      <c r="BR61976" s="2381"/>
    </row>
    <row r="62000" spans="70:70" x14ac:dyDescent="0.25">
      <c r="BR62000" s="2394"/>
    </row>
    <row r="62001" spans="70:70" x14ac:dyDescent="0.25">
      <c r="BR62001" s="2381"/>
    </row>
    <row r="62025" spans="70:70" x14ac:dyDescent="0.25">
      <c r="BR62025" s="2394"/>
    </row>
    <row r="62026" spans="70:70" x14ac:dyDescent="0.25">
      <c r="BR62026" s="2381"/>
    </row>
    <row r="62050" spans="70:70" x14ac:dyDescent="0.25">
      <c r="BR62050" s="2394"/>
    </row>
    <row r="62051" spans="70:70" x14ac:dyDescent="0.25">
      <c r="BR62051" s="2381"/>
    </row>
    <row r="62075" spans="70:70" x14ac:dyDescent="0.25">
      <c r="BR62075" s="2394"/>
    </row>
    <row r="62076" spans="70:70" x14ac:dyDescent="0.25">
      <c r="BR62076" s="2381"/>
    </row>
    <row r="62100" spans="70:70" x14ac:dyDescent="0.25">
      <c r="BR62100" s="2394"/>
    </row>
    <row r="62101" spans="70:70" x14ac:dyDescent="0.25">
      <c r="BR62101" s="2381"/>
    </row>
    <row r="62125" spans="70:70" x14ac:dyDescent="0.25">
      <c r="BR62125" s="2394"/>
    </row>
    <row r="62126" spans="70:70" x14ac:dyDescent="0.25">
      <c r="BR62126" s="2381"/>
    </row>
    <row r="62150" spans="70:70" x14ac:dyDescent="0.25">
      <c r="BR62150" s="2394"/>
    </row>
    <row r="62151" spans="70:70" x14ac:dyDescent="0.25">
      <c r="BR62151" s="2381"/>
    </row>
    <row r="62175" spans="70:70" x14ac:dyDescent="0.25">
      <c r="BR62175" s="2394"/>
    </row>
    <row r="62176" spans="70:70" x14ac:dyDescent="0.25">
      <c r="BR62176" s="2381"/>
    </row>
    <row r="62200" spans="70:70" x14ac:dyDescent="0.25">
      <c r="BR62200" s="2394"/>
    </row>
    <row r="62201" spans="70:70" x14ac:dyDescent="0.25">
      <c r="BR62201" s="2381"/>
    </row>
    <row r="62225" spans="70:70" x14ac:dyDescent="0.25">
      <c r="BR62225" s="2394"/>
    </row>
    <row r="62226" spans="70:70" x14ac:dyDescent="0.25">
      <c r="BR62226" s="2381"/>
    </row>
    <row r="62250" spans="70:70" x14ac:dyDescent="0.25">
      <c r="BR62250" s="2394"/>
    </row>
    <row r="62251" spans="70:70" x14ac:dyDescent="0.25">
      <c r="BR62251" s="2381"/>
    </row>
    <row r="62275" spans="70:70" x14ac:dyDescent="0.25">
      <c r="BR62275" s="2394"/>
    </row>
    <row r="62276" spans="70:70" x14ac:dyDescent="0.25">
      <c r="BR62276" s="2381"/>
    </row>
    <row r="62300" spans="70:70" x14ac:dyDescent="0.25">
      <c r="BR62300" s="2394"/>
    </row>
    <row r="62301" spans="70:70" x14ac:dyDescent="0.25">
      <c r="BR62301" s="2381"/>
    </row>
    <row r="62325" spans="70:70" x14ac:dyDescent="0.25">
      <c r="BR62325" s="2394"/>
    </row>
    <row r="62326" spans="70:70" x14ac:dyDescent="0.25">
      <c r="BR62326" s="2381"/>
    </row>
    <row r="62350" spans="70:70" x14ac:dyDescent="0.25">
      <c r="BR62350" s="2394"/>
    </row>
    <row r="62351" spans="70:70" x14ac:dyDescent="0.25">
      <c r="BR62351" s="2381"/>
    </row>
    <row r="62375" spans="70:70" x14ac:dyDescent="0.25">
      <c r="BR62375" s="2394"/>
    </row>
    <row r="62376" spans="70:70" x14ac:dyDescent="0.25">
      <c r="BR62376" s="2381"/>
    </row>
    <row r="62400" spans="70:70" x14ac:dyDescent="0.25">
      <c r="BR62400" s="2394"/>
    </row>
    <row r="62401" spans="70:70" x14ac:dyDescent="0.25">
      <c r="BR62401" s="2381"/>
    </row>
    <row r="62425" spans="70:70" x14ac:dyDescent="0.25">
      <c r="BR62425" s="2394"/>
    </row>
    <row r="62426" spans="70:70" x14ac:dyDescent="0.25">
      <c r="BR62426" s="2381"/>
    </row>
    <row r="62450" spans="70:70" x14ac:dyDescent="0.25">
      <c r="BR62450" s="2394"/>
    </row>
    <row r="62451" spans="70:70" x14ac:dyDescent="0.25">
      <c r="BR62451" s="2381"/>
    </row>
    <row r="62475" spans="70:70" x14ac:dyDescent="0.25">
      <c r="BR62475" s="2394"/>
    </row>
    <row r="62476" spans="70:70" x14ac:dyDescent="0.25">
      <c r="BR62476" s="2381"/>
    </row>
    <row r="62500" spans="70:70" x14ac:dyDescent="0.25">
      <c r="BR62500" s="2394"/>
    </row>
    <row r="62501" spans="70:70" x14ac:dyDescent="0.25">
      <c r="BR62501" s="2381"/>
    </row>
    <row r="62525" spans="70:70" x14ac:dyDescent="0.25">
      <c r="BR62525" s="2394"/>
    </row>
    <row r="62526" spans="70:70" x14ac:dyDescent="0.25">
      <c r="BR62526" s="2381"/>
    </row>
    <row r="62550" spans="70:70" x14ac:dyDescent="0.25">
      <c r="BR62550" s="2394"/>
    </row>
    <row r="62551" spans="70:70" x14ac:dyDescent="0.25">
      <c r="BR62551" s="2381"/>
    </row>
    <row r="62575" spans="70:70" x14ac:dyDescent="0.25">
      <c r="BR62575" s="2394"/>
    </row>
    <row r="62576" spans="70:70" x14ac:dyDescent="0.25">
      <c r="BR62576" s="2381"/>
    </row>
    <row r="62600" spans="70:70" x14ac:dyDescent="0.25">
      <c r="BR62600" s="2394"/>
    </row>
    <row r="62601" spans="70:70" x14ac:dyDescent="0.25">
      <c r="BR62601" s="2381"/>
    </row>
    <row r="62625" spans="70:70" x14ac:dyDescent="0.25">
      <c r="BR62625" s="2394"/>
    </row>
    <row r="62626" spans="70:70" x14ac:dyDescent="0.25">
      <c r="BR62626" s="2381"/>
    </row>
    <row r="62650" spans="70:70" x14ac:dyDescent="0.25">
      <c r="BR62650" s="2394"/>
    </row>
    <row r="62651" spans="70:70" x14ac:dyDescent="0.25">
      <c r="BR62651" s="2381"/>
    </row>
    <row r="62675" spans="70:70" x14ac:dyDescent="0.25">
      <c r="BR62675" s="2394"/>
    </row>
    <row r="62676" spans="70:70" x14ac:dyDescent="0.25">
      <c r="BR62676" s="2381"/>
    </row>
    <row r="62700" spans="70:70" x14ac:dyDescent="0.25">
      <c r="BR62700" s="2394"/>
    </row>
    <row r="62701" spans="70:70" x14ac:dyDescent="0.25">
      <c r="BR62701" s="2381"/>
    </row>
    <row r="62725" spans="70:70" x14ac:dyDescent="0.25">
      <c r="BR62725" s="2394"/>
    </row>
    <row r="62726" spans="70:70" x14ac:dyDescent="0.25">
      <c r="BR62726" s="2381"/>
    </row>
    <row r="62750" spans="70:70" x14ac:dyDescent="0.25">
      <c r="BR62750" s="2394"/>
    </row>
    <row r="62751" spans="70:70" x14ac:dyDescent="0.25">
      <c r="BR62751" s="2381"/>
    </row>
    <row r="62775" spans="70:70" x14ac:dyDescent="0.25">
      <c r="BR62775" s="2394"/>
    </row>
    <row r="62776" spans="70:70" x14ac:dyDescent="0.25">
      <c r="BR62776" s="2381"/>
    </row>
    <row r="62800" spans="70:70" x14ac:dyDescent="0.25">
      <c r="BR62800" s="2394"/>
    </row>
    <row r="62801" spans="70:70" x14ac:dyDescent="0.25">
      <c r="BR62801" s="2381"/>
    </row>
    <row r="62825" spans="70:70" x14ac:dyDescent="0.25">
      <c r="BR62825" s="2394"/>
    </row>
    <row r="62826" spans="70:70" x14ac:dyDescent="0.25">
      <c r="BR62826" s="2381"/>
    </row>
    <row r="62850" spans="70:70" x14ac:dyDescent="0.25">
      <c r="BR62850" s="2394"/>
    </row>
    <row r="62851" spans="70:70" x14ac:dyDescent="0.25">
      <c r="BR62851" s="2381"/>
    </row>
    <row r="62875" spans="70:70" x14ac:dyDescent="0.25">
      <c r="BR62875" s="2394"/>
    </row>
    <row r="62876" spans="70:70" x14ac:dyDescent="0.25">
      <c r="BR62876" s="2381"/>
    </row>
    <row r="62900" spans="70:70" x14ac:dyDescent="0.25">
      <c r="BR62900" s="2394"/>
    </row>
    <row r="62901" spans="70:70" x14ac:dyDescent="0.25">
      <c r="BR62901" s="2381"/>
    </row>
    <row r="62925" spans="70:70" x14ac:dyDescent="0.25">
      <c r="BR62925" s="2394"/>
    </row>
    <row r="62926" spans="70:70" x14ac:dyDescent="0.25">
      <c r="BR62926" s="2381"/>
    </row>
    <row r="62950" spans="70:70" x14ac:dyDescent="0.25">
      <c r="BR62950" s="2394"/>
    </row>
    <row r="62951" spans="70:70" x14ac:dyDescent="0.25">
      <c r="BR62951" s="2381"/>
    </row>
    <row r="62975" spans="70:70" x14ac:dyDescent="0.25">
      <c r="BR62975" s="2394"/>
    </row>
    <row r="62976" spans="70:70" x14ac:dyDescent="0.25">
      <c r="BR62976" s="2381"/>
    </row>
    <row r="63000" spans="70:70" x14ac:dyDescent="0.25">
      <c r="BR63000" s="2394"/>
    </row>
    <row r="63001" spans="70:70" x14ac:dyDescent="0.25">
      <c r="BR63001" s="2381"/>
    </row>
    <row r="63025" spans="70:70" x14ac:dyDescent="0.25">
      <c r="BR63025" s="2394"/>
    </row>
    <row r="63026" spans="70:70" x14ac:dyDescent="0.25">
      <c r="BR63026" s="2381"/>
    </row>
    <row r="63050" spans="70:70" x14ac:dyDescent="0.25">
      <c r="BR63050" s="2394"/>
    </row>
    <row r="63051" spans="70:70" x14ac:dyDescent="0.25">
      <c r="BR63051" s="2381"/>
    </row>
    <row r="63075" spans="70:70" x14ac:dyDescent="0.25">
      <c r="BR63075" s="2394"/>
    </row>
    <row r="63076" spans="70:70" x14ac:dyDescent="0.25">
      <c r="BR63076" s="2381"/>
    </row>
    <row r="63100" spans="70:70" x14ac:dyDescent="0.25">
      <c r="BR63100" s="2394"/>
    </row>
    <row r="63101" spans="70:70" x14ac:dyDescent="0.25">
      <c r="BR63101" s="2381"/>
    </row>
    <row r="63125" spans="70:70" x14ac:dyDescent="0.25">
      <c r="BR63125" s="2394"/>
    </row>
    <row r="63126" spans="70:70" x14ac:dyDescent="0.25">
      <c r="BR63126" s="2381"/>
    </row>
    <row r="63150" spans="70:70" x14ac:dyDescent="0.25">
      <c r="BR63150" s="2394"/>
    </row>
    <row r="63151" spans="70:70" x14ac:dyDescent="0.25">
      <c r="BR63151" s="2381"/>
    </row>
    <row r="63175" spans="70:70" x14ac:dyDescent="0.25">
      <c r="BR63175" s="2394"/>
    </row>
    <row r="63176" spans="70:70" x14ac:dyDescent="0.25">
      <c r="BR63176" s="2381"/>
    </row>
    <row r="63200" spans="70:70" x14ac:dyDescent="0.25">
      <c r="BR63200" s="2394"/>
    </row>
    <row r="63201" spans="70:70" x14ac:dyDescent="0.25">
      <c r="BR63201" s="2381"/>
    </row>
    <row r="63225" spans="70:70" x14ac:dyDescent="0.25">
      <c r="BR63225" s="2394"/>
    </row>
    <row r="63226" spans="70:70" x14ac:dyDescent="0.25">
      <c r="BR63226" s="2381"/>
    </row>
    <row r="63250" spans="70:70" x14ac:dyDescent="0.25">
      <c r="BR63250" s="2394"/>
    </row>
    <row r="63251" spans="70:70" x14ac:dyDescent="0.25">
      <c r="BR63251" s="2381"/>
    </row>
    <row r="63275" spans="70:70" x14ac:dyDescent="0.25">
      <c r="BR63275" s="2394"/>
    </row>
    <row r="63276" spans="70:70" x14ac:dyDescent="0.25">
      <c r="BR63276" s="2381"/>
    </row>
    <row r="63300" spans="70:70" x14ac:dyDescent="0.25">
      <c r="BR63300" s="2394"/>
    </row>
    <row r="63301" spans="70:70" x14ac:dyDescent="0.25">
      <c r="BR63301" s="2381"/>
    </row>
    <row r="63325" spans="70:70" x14ac:dyDescent="0.25">
      <c r="BR63325" s="2394"/>
    </row>
    <row r="63326" spans="70:70" x14ac:dyDescent="0.25">
      <c r="BR63326" s="2381"/>
    </row>
    <row r="63350" spans="70:70" x14ac:dyDescent="0.25">
      <c r="BR63350" s="2394"/>
    </row>
    <row r="63351" spans="70:70" x14ac:dyDescent="0.25">
      <c r="BR63351" s="2381"/>
    </row>
    <row r="63375" spans="70:70" x14ac:dyDescent="0.25">
      <c r="BR63375" s="2394"/>
    </row>
    <row r="63376" spans="70:70" x14ac:dyDescent="0.25">
      <c r="BR63376" s="2381"/>
    </row>
    <row r="63400" spans="70:70" x14ac:dyDescent="0.25">
      <c r="BR63400" s="2394"/>
    </row>
    <row r="63401" spans="70:70" x14ac:dyDescent="0.25">
      <c r="BR63401" s="2381"/>
    </row>
    <row r="63425" spans="70:70" x14ac:dyDescent="0.25">
      <c r="BR63425" s="2394"/>
    </row>
    <row r="63426" spans="70:70" x14ac:dyDescent="0.25">
      <c r="BR63426" s="2381"/>
    </row>
    <row r="63450" spans="70:70" x14ac:dyDescent="0.25">
      <c r="BR63450" s="2394"/>
    </row>
    <row r="63451" spans="70:70" x14ac:dyDescent="0.25">
      <c r="BR63451" s="2381"/>
    </row>
    <row r="63475" spans="70:70" x14ac:dyDescent="0.25">
      <c r="BR63475" s="2394"/>
    </row>
    <row r="63476" spans="70:70" x14ac:dyDescent="0.25">
      <c r="BR63476" s="2381"/>
    </row>
    <row r="63500" spans="70:70" x14ac:dyDescent="0.25">
      <c r="BR63500" s="2394"/>
    </row>
    <row r="63501" spans="70:70" x14ac:dyDescent="0.25">
      <c r="BR63501" s="2381"/>
    </row>
    <row r="63525" spans="70:70" x14ac:dyDescent="0.25">
      <c r="BR63525" s="2394"/>
    </row>
    <row r="63526" spans="70:70" x14ac:dyDescent="0.25">
      <c r="BR63526" s="2381"/>
    </row>
    <row r="63550" spans="70:70" x14ac:dyDescent="0.25">
      <c r="BR63550" s="2394"/>
    </row>
    <row r="63551" spans="70:70" x14ac:dyDescent="0.25">
      <c r="BR63551" s="2381"/>
    </row>
    <row r="63575" spans="70:70" x14ac:dyDescent="0.25">
      <c r="BR63575" s="2394"/>
    </row>
    <row r="63576" spans="70:70" x14ac:dyDescent="0.25">
      <c r="BR63576" s="2381"/>
    </row>
    <row r="63600" spans="70:70" x14ac:dyDescent="0.25">
      <c r="BR63600" s="2394"/>
    </row>
    <row r="63601" spans="70:70" x14ac:dyDescent="0.25">
      <c r="BR63601" s="2381"/>
    </row>
    <row r="63625" spans="70:70" x14ac:dyDescent="0.25">
      <c r="BR63625" s="2394"/>
    </row>
    <row r="63626" spans="70:70" x14ac:dyDescent="0.25">
      <c r="BR63626" s="2381"/>
    </row>
    <row r="63650" spans="70:70" x14ac:dyDescent="0.25">
      <c r="BR63650" s="2394"/>
    </row>
    <row r="63651" spans="70:70" x14ac:dyDescent="0.25">
      <c r="BR63651" s="2381"/>
    </row>
    <row r="63675" spans="70:70" x14ac:dyDescent="0.25">
      <c r="BR63675" s="2394"/>
    </row>
    <row r="63676" spans="70:70" x14ac:dyDescent="0.25">
      <c r="BR63676" s="2381"/>
    </row>
    <row r="63700" spans="70:70" x14ac:dyDescent="0.25">
      <c r="BR63700" s="2394"/>
    </row>
    <row r="63701" spans="70:70" x14ac:dyDescent="0.25">
      <c r="BR63701" s="2381"/>
    </row>
    <row r="63725" spans="70:70" x14ac:dyDescent="0.25">
      <c r="BR63725" s="2394"/>
    </row>
    <row r="63726" spans="70:70" x14ac:dyDescent="0.25">
      <c r="BR63726" s="2381"/>
    </row>
    <row r="63750" spans="70:70" x14ac:dyDescent="0.25">
      <c r="BR63750" s="2394"/>
    </row>
    <row r="63751" spans="70:70" x14ac:dyDescent="0.25">
      <c r="BR63751" s="2381"/>
    </row>
    <row r="63775" spans="70:70" x14ac:dyDescent="0.25">
      <c r="BR63775" s="2394"/>
    </row>
    <row r="63776" spans="70:70" x14ac:dyDescent="0.25">
      <c r="BR63776" s="2381"/>
    </row>
    <row r="63800" spans="70:70" x14ac:dyDescent="0.25">
      <c r="BR63800" s="2394"/>
    </row>
    <row r="63801" spans="70:70" x14ac:dyDescent="0.25">
      <c r="BR63801" s="2381"/>
    </row>
    <row r="63825" spans="70:70" x14ac:dyDescent="0.25">
      <c r="BR63825" s="2394"/>
    </row>
    <row r="63826" spans="70:70" x14ac:dyDescent="0.25">
      <c r="BR63826" s="2381"/>
    </row>
    <row r="63850" spans="70:70" x14ac:dyDescent="0.25">
      <c r="BR63850" s="2394"/>
    </row>
    <row r="63851" spans="70:70" x14ac:dyDescent="0.25">
      <c r="BR63851" s="2381"/>
    </row>
    <row r="63875" spans="70:70" x14ac:dyDescent="0.25">
      <c r="BR63875" s="2394"/>
    </row>
    <row r="63876" spans="70:70" x14ac:dyDescent="0.25">
      <c r="BR63876" s="2381"/>
    </row>
    <row r="63900" spans="70:70" x14ac:dyDescent="0.25">
      <c r="BR63900" s="2394"/>
    </row>
    <row r="63901" spans="70:70" x14ac:dyDescent="0.25">
      <c r="BR63901" s="2381"/>
    </row>
    <row r="63925" spans="70:70" x14ac:dyDescent="0.25">
      <c r="BR63925" s="2394"/>
    </row>
    <row r="63926" spans="70:70" x14ac:dyDescent="0.25">
      <c r="BR63926" s="2381"/>
    </row>
    <row r="63950" spans="70:70" x14ac:dyDescent="0.25">
      <c r="BR63950" s="2394"/>
    </row>
    <row r="63951" spans="70:70" x14ac:dyDescent="0.25">
      <c r="BR63951" s="2381"/>
    </row>
    <row r="63975" spans="70:70" x14ac:dyDescent="0.25">
      <c r="BR63975" s="2394"/>
    </row>
    <row r="63976" spans="70:70" x14ac:dyDescent="0.25">
      <c r="BR63976" s="2381"/>
    </row>
    <row r="64000" spans="70:70" x14ac:dyDescent="0.25">
      <c r="BR64000" s="2394"/>
    </row>
    <row r="64001" spans="70:70" x14ac:dyDescent="0.25">
      <c r="BR64001" s="2381"/>
    </row>
    <row r="64025" spans="70:70" x14ac:dyDescent="0.25">
      <c r="BR64025" s="2394"/>
    </row>
    <row r="64026" spans="70:70" x14ac:dyDescent="0.25">
      <c r="BR64026" s="2381"/>
    </row>
    <row r="64050" spans="70:70" x14ac:dyDescent="0.25">
      <c r="BR64050" s="2394"/>
    </row>
    <row r="64051" spans="70:70" x14ac:dyDescent="0.25">
      <c r="BR64051" s="2381"/>
    </row>
    <row r="64075" spans="70:70" x14ac:dyDescent="0.25">
      <c r="BR64075" s="2394"/>
    </row>
    <row r="64076" spans="70:70" x14ac:dyDescent="0.25">
      <c r="BR64076" s="2381"/>
    </row>
    <row r="64100" spans="70:70" x14ac:dyDescent="0.25">
      <c r="BR64100" s="2394"/>
    </row>
    <row r="64101" spans="70:70" x14ac:dyDescent="0.25">
      <c r="BR64101" s="2381"/>
    </row>
    <row r="64125" spans="70:70" x14ac:dyDescent="0.25">
      <c r="BR64125" s="2394"/>
    </row>
    <row r="64126" spans="70:70" x14ac:dyDescent="0.25">
      <c r="BR64126" s="2381"/>
    </row>
    <row r="64150" spans="70:70" x14ac:dyDescent="0.25">
      <c r="BR64150" s="2394"/>
    </row>
    <row r="64151" spans="70:70" x14ac:dyDescent="0.25">
      <c r="BR64151" s="2381"/>
    </row>
    <row r="64175" spans="70:70" x14ac:dyDescent="0.25">
      <c r="BR64175" s="2394"/>
    </row>
    <row r="64176" spans="70:70" x14ac:dyDescent="0.25">
      <c r="BR64176" s="2381"/>
    </row>
    <row r="64200" spans="70:70" x14ac:dyDescent="0.25">
      <c r="BR64200" s="2394"/>
    </row>
    <row r="64201" spans="70:70" x14ac:dyDescent="0.25">
      <c r="BR64201" s="2381"/>
    </row>
    <row r="64225" spans="70:70" x14ac:dyDescent="0.25">
      <c r="BR64225" s="2394"/>
    </row>
    <row r="64226" spans="70:70" x14ac:dyDescent="0.25">
      <c r="BR64226" s="2381"/>
    </row>
    <row r="64250" spans="70:70" x14ac:dyDescent="0.25">
      <c r="BR64250" s="2394"/>
    </row>
    <row r="64251" spans="70:70" x14ac:dyDescent="0.25">
      <c r="BR64251" s="2381"/>
    </row>
    <row r="64275" spans="70:70" x14ac:dyDescent="0.25">
      <c r="BR64275" s="2394"/>
    </row>
    <row r="64276" spans="70:70" x14ac:dyDescent="0.25">
      <c r="BR64276" s="2381"/>
    </row>
    <row r="64300" spans="70:70" x14ac:dyDescent="0.25">
      <c r="BR64300" s="2394"/>
    </row>
    <row r="64301" spans="70:70" x14ac:dyDescent="0.25">
      <c r="BR64301" s="2381"/>
    </row>
    <row r="64325" spans="70:70" x14ac:dyDescent="0.25">
      <c r="BR64325" s="2394"/>
    </row>
    <row r="64326" spans="70:70" x14ac:dyDescent="0.25">
      <c r="BR64326" s="2381"/>
    </row>
    <row r="64350" spans="70:70" x14ac:dyDescent="0.25">
      <c r="BR64350" s="2394"/>
    </row>
    <row r="64351" spans="70:70" x14ac:dyDescent="0.25">
      <c r="BR64351" s="2381"/>
    </row>
    <row r="64375" spans="70:70" x14ac:dyDescent="0.25">
      <c r="BR64375" s="2394"/>
    </row>
    <row r="64376" spans="70:70" x14ac:dyDescent="0.25">
      <c r="BR64376" s="2381"/>
    </row>
    <row r="64400" spans="70:70" x14ac:dyDescent="0.25">
      <c r="BR64400" s="2394"/>
    </row>
    <row r="64401" spans="70:70" x14ac:dyDescent="0.25">
      <c r="BR64401" s="2381"/>
    </row>
    <row r="64425" spans="70:70" x14ac:dyDescent="0.25">
      <c r="BR64425" s="2394"/>
    </row>
    <row r="64426" spans="70:70" x14ac:dyDescent="0.25">
      <c r="BR64426" s="2381"/>
    </row>
    <row r="64450" spans="70:70" x14ac:dyDescent="0.25">
      <c r="BR64450" s="2394"/>
    </row>
    <row r="64451" spans="70:70" x14ac:dyDescent="0.25">
      <c r="BR64451" s="2381"/>
    </row>
    <row r="64475" spans="70:70" x14ac:dyDescent="0.25">
      <c r="BR64475" s="2394"/>
    </row>
    <row r="64476" spans="70:70" x14ac:dyDescent="0.25">
      <c r="BR64476" s="2381"/>
    </row>
    <row r="64500" spans="70:70" x14ac:dyDescent="0.25">
      <c r="BR64500" s="2394"/>
    </row>
    <row r="64501" spans="70:70" x14ac:dyDescent="0.25">
      <c r="BR64501" s="2381"/>
    </row>
    <row r="64525" spans="70:70" x14ac:dyDescent="0.25">
      <c r="BR64525" s="2394"/>
    </row>
    <row r="64526" spans="70:70" x14ac:dyDescent="0.25">
      <c r="BR64526" s="2381"/>
    </row>
    <row r="64550" spans="70:70" x14ac:dyDescent="0.25">
      <c r="BR64550" s="2394"/>
    </row>
    <row r="64551" spans="70:70" x14ac:dyDescent="0.25">
      <c r="BR64551" s="2381"/>
    </row>
    <row r="64575" spans="70:70" x14ac:dyDescent="0.25">
      <c r="BR64575" s="2394"/>
    </row>
    <row r="64576" spans="70:70" x14ac:dyDescent="0.25">
      <c r="BR64576" s="2381"/>
    </row>
    <row r="64600" spans="70:70" x14ac:dyDescent="0.25">
      <c r="BR64600" s="2394"/>
    </row>
    <row r="64601" spans="70:70" x14ac:dyDescent="0.25">
      <c r="BR64601" s="2381"/>
    </row>
    <row r="64625" spans="70:70" x14ac:dyDescent="0.25">
      <c r="BR64625" s="2394"/>
    </row>
    <row r="64626" spans="70:70" x14ac:dyDescent="0.25">
      <c r="BR64626" s="2381"/>
    </row>
    <row r="64650" spans="70:70" x14ac:dyDescent="0.25">
      <c r="BR64650" s="2394"/>
    </row>
    <row r="64651" spans="70:70" x14ac:dyDescent="0.25">
      <c r="BR64651" s="2381"/>
    </row>
    <row r="64675" spans="70:70" x14ac:dyDescent="0.25">
      <c r="BR64675" s="2394"/>
    </row>
    <row r="64676" spans="70:70" x14ac:dyDescent="0.25">
      <c r="BR64676" s="2381"/>
    </row>
    <row r="64700" spans="70:70" x14ac:dyDescent="0.25">
      <c r="BR64700" s="2394"/>
    </row>
    <row r="64701" spans="70:70" x14ac:dyDescent="0.25">
      <c r="BR64701" s="2381"/>
    </row>
    <row r="64725" spans="70:70" x14ac:dyDescent="0.25">
      <c r="BR64725" s="2394"/>
    </row>
    <row r="64726" spans="70:70" x14ac:dyDescent="0.25">
      <c r="BR64726" s="2381"/>
    </row>
    <row r="64750" spans="70:70" x14ac:dyDescent="0.25">
      <c r="BR64750" s="2394"/>
    </row>
    <row r="64751" spans="70:70" x14ac:dyDescent="0.25">
      <c r="BR64751" s="2381"/>
    </row>
    <row r="64775" spans="70:70" x14ac:dyDescent="0.25">
      <c r="BR64775" s="2394"/>
    </row>
    <row r="64776" spans="70:70" x14ac:dyDescent="0.25">
      <c r="BR64776" s="2381"/>
    </row>
    <row r="64800" spans="70:70" x14ac:dyDescent="0.25">
      <c r="BR64800" s="2394"/>
    </row>
    <row r="64801" spans="70:70" x14ac:dyDescent="0.25">
      <c r="BR64801" s="2381"/>
    </row>
    <row r="64825" spans="70:70" x14ac:dyDescent="0.25">
      <c r="BR64825" s="2394"/>
    </row>
    <row r="64826" spans="70:70" x14ac:dyDescent="0.25">
      <c r="BR64826" s="2381"/>
    </row>
    <row r="64850" spans="70:70" x14ac:dyDescent="0.25">
      <c r="BR64850" s="2394"/>
    </row>
    <row r="64851" spans="70:70" x14ac:dyDescent="0.25">
      <c r="BR64851" s="2381"/>
    </row>
    <row r="64875" spans="70:70" x14ac:dyDescent="0.25">
      <c r="BR64875" s="2394"/>
    </row>
    <row r="64876" spans="70:70" x14ac:dyDescent="0.25">
      <c r="BR64876" s="2381"/>
    </row>
    <row r="64900" spans="70:70" x14ac:dyDescent="0.25">
      <c r="BR64900" s="2394"/>
    </row>
    <row r="64901" spans="70:70" x14ac:dyDescent="0.25">
      <c r="BR64901" s="2381"/>
    </row>
    <row r="64925" spans="70:70" x14ac:dyDescent="0.25">
      <c r="BR64925" s="2394"/>
    </row>
    <row r="64926" spans="70:70" x14ac:dyDescent="0.25">
      <c r="BR64926" s="2381"/>
    </row>
    <row r="64950" spans="70:70" x14ac:dyDescent="0.25">
      <c r="BR64950" s="2394"/>
    </row>
    <row r="64951" spans="70:70" x14ac:dyDescent="0.25">
      <c r="BR64951" s="2381"/>
    </row>
    <row r="64975" spans="70:70" x14ac:dyDescent="0.25">
      <c r="BR64975" s="2394"/>
    </row>
    <row r="64976" spans="70:70" x14ac:dyDescent="0.25">
      <c r="BR64976" s="2381"/>
    </row>
    <row r="65000" spans="70:70" x14ac:dyDescent="0.25">
      <c r="BR65000" s="2394"/>
    </row>
    <row r="65001" spans="70:70" x14ac:dyDescent="0.25">
      <c r="BR65001" s="2381"/>
    </row>
    <row r="65025" spans="70:70" x14ac:dyDescent="0.25">
      <c r="BR65025" s="2394"/>
    </row>
    <row r="65026" spans="70:70" x14ac:dyDescent="0.25">
      <c r="BR65026" s="2381"/>
    </row>
    <row r="65050" spans="70:70" x14ac:dyDescent="0.25">
      <c r="BR65050" s="2394"/>
    </row>
    <row r="65051" spans="70:70" x14ac:dyDescent="0.25">
      <c r="BR65051" s="2381"/>
    </row>
    <row r="65075" spans="70:70" x14ac:dyDescent="0.25">
      <c r="BR65075" s="2394"/>
    </row>
    <row r="65076" spans="70:70" x14ac:dyDescent="0.25">
      <c r="BR65076" s="2381"/>
    </row>
    <row r="65100" spans="70:70" x14ac:dyDescent="0.25">
      <c r="BR65100" s="2394"/>
    </row>
    <row r="65101" spans="70:70" x14ac:dyDescent="0.25">
      <c r="BR65101" s="2381"/>
    </row>
    <row r="65125" spans="70:70" x14ac:dyDescent="0.25">
      <c r="BR65125" s="2394"/>
    </row>
    <row r="65126" spans="70:70" x14ac:dyDescent="0.25">
      <c r="BR65126" s="2381"/>
    </row>
    <row r="65150" spans="70:70" x14ac:dyDescent="0.25">
      <c r="BR65150" s="2394"/>
    </row>
    <row r="65151" spans="70:70" x14ac:dyDescent="0.25">
      <c r="BR65151" s="2381"/>
    </row>
    <row r="65175" spans="70:70" x14ac:dyDescent="0.25">
      <c r="BR65175" s="2394"/>
    </row>
    <row r="65176" spans="70:70" x14ac:dyDescent="0.25">
      <c r="BR65176" s="2381"/>
    </row>
    <row r="65200" spans="70:70" x14ac:dyDescent="0.25">
      <c r="BR65200" s="2394"/>
    </row>
    <row r="65201" spans="70:70" x14ac:dyDescent="0.25">
      <c r="BR65201" s="2381"/>
    </row>
    <row r="65225" spans="70:70" x14ac:dyDescent="0.25">
      <c r="BR65225" s="2394"/>
    </row>
    <row r="65226" spans="70:70" x14ac:dyDescent="0.25">
      <c r="BR65226" s="2381"/>
    </row>
    <row r="65250" spans="70:70" x14ac:dyDescent="0.25">
      <c r="BR65250" s="2394"/>
    </row>
    <row r="65251" spans="70:70" x14ac:dyDescent="0.25">
      <c r="BR65251" s="2381"/>
    </row>
    <row r="65275" spans="70:70" x14ac:dyDescent="0.25">
      <c r="BR65275" s="2394"/>
    </row>
    <row r="65276" spans="70:70" x14ac:dyDescent="0.25">
      <c r="BR65276" s="2381"/>
    </row>
    <row r="65300" spans="70:70" x14ac:dyDescent="0.25">
      <c r="BR65300" s="2394"/>
    </row>
    <row r="65301" spans="70:70" x14ac:dyDescent="0.25">
      <c r="BR65301" s="2381"/>
    </row>
    <row r="65325" spans="70:70" x14ac:dyDescent="0.25">
      <c r="BR65325" s="2394"/>
    </row>
    <row r="65326" spans="70:70" x14ac:dyDescent="0.25">
      <c r="BR65326" s="2381"/>
    </row>
    <row r="65350" spans="70:70" x14ac:dyDescent="0.25">
      <c r="BR65350" s="2394"/>
    </row>
    <row r="65351" spans="70:70" x14ac:dyDescent="0.25">
      <c r="BR65351" s="2381"/>
    </row>
    <row r="65375" spans="70:70" x14ac:dyDescent="0.25">
      <c r="BR65375" s="2394"/>
    </row>
    <row r="65376" spans="70:70" x14ac:dyDescent="0.25">
      <c r="BR65376" s="2381"/>
    </row>
    <row r="65400" spans="70:70" x14ac:dyDescent="0.25">
      <c r="BR65400" s="2394"/>
    </row>
    <row r="65401" spans="70:70" x14ac:dyDescent="0.25">
      <c r="BR65401" s="2381"/>
    </row>
    <row r="65425" spans="70:70" x14ac:dyDescent="0.25">
      <c r="BR65425" s="2394"/>
    </row>
    <row r="65426" spans="70:70" x14ac:dyDescent="0.25">
      <c r="BR65426" s="2381"/>
    </row>
    <row r="65450" spans="70:70" x14ac:dyDescent="0.25">
      <c r="BR65450" s="2394"/>
    </row>
    <row r="65451" spans="70:70" x14ac:dyDescent="0.25">
      <c r="BR65451" s="2381"/>
    </row>
    <row r="65475" spans="70:70" x14ac:dyDescent="0.25">
      <c r="BR65475" s="2394"/>
    </row>
    <row r="65476" spans="70:70" x14ac:dyDescent="0.25">
      <c r="BR65476" s="2381"/>
    </row>
    <row r="65500" spans="70:70" x14ac:dyDescent="0.25">
      <c r="BR65500" s="2394"/>
    </row>
    <row r="65501" spans="70:70" x14ac:dyDescent="0.25">
      <c r="BR65501" s="2381"/>
    </row>
    <row r="65525" spans="70:70" x14ac:dyDescent="0.25">
      <c r="BR65525" s="2394"/>
    </row>
    <row r="65526" spans="70:70" x14ac:dyDescent="0.25">
      <c r="BR65526" s="2381"/>
    </row>
    <row r="65550" spans="70:70" x14ac:dyDescent="0.25">
      <c r="BR65550" s="2394"/>
    </row>
    <row r="65551" spans="70:70" x14ac:dyDescent="0.25">
      <c r="BR65551" s="2381"/>
    </row>
    <row r="65575" spans="70:70" x14ac:dyDescent="0.25">
      <c r="BR65575" s="2394"/>
    </row>
    <row r="65576" spans="70:70" x14ac:dyDescent="0.25">
      <c r="BR65576" s="2381"/>
    </row>
    <row r="65600" spans="70:70" x14ac:dyDescent="0.25">
      <c r="BR65600" s="2394"/>
    </row>
    <row r="65601" spans="70:70" x14ac:dyDescent="0.25">
      <c r="BR65601" s="2381"/>
    </row>
    <row r="65625" spans="70:70" x14ac:dyDescent="0.25">
      <c r="BR65625" s="2394"/>
    </row>
    <row r="65626" spans="70:70" x14ac:dyDescent="0.25">
      <c r="BR65626" s="2381"/>
    </row>
    <row r="65650" spans="70:70" x14ac:dyDescent="0.25">
      <c r="BR65650" s="2394"/>
    </row>
    <row r="65651" spans="70:70" x14ac:dyDescent="0.25">
      <c r="BR65651" s="2381"/>
    </row>
    <row r="65675" spans="70:70" x14ac:dyDescent="0.25">
      <c r="BR65675" s="2394"/>
    </row>
    <row r="65676" spans="70:70" x14ac:dyDescent="0.25">
      <c r="BR65676" s="2381"/>
    </row>
    <row r="65700" spans="70:70" x14ac:dyDescent="0.25">
      <c r="BR65700" s="2394"/>
    </row>
    <row r="65701" spans="70:70" x14ac:dyDescent="0.25">
      <c r="BR65701" s="2381"/>
    </row>
    <row r="65725" spans="70:70" x14ac:dyDescent="0.25">
      <c r="BR65725" s="2394"/>
    </row>
    <row r="65726" spans="70:70" x14ac:dyDescent="0.25">
      <c r="BR65726" s="2381"/>
    </row>
    <row r="65750" spans="70:70" x14ac:dyDescent="0.25">
      <c r="BR65750" s="2394"/>
    </row>
    <row r="65751" spans="70:70" x14ac:dyDescent="0.25">
      <c r="BR65751" s="2381"/>
    </row>
    <row r="65775" spans="70:70" x14ac:dyDescent="0.25">
      <c r="BR65775" s="2394"/>
    </row>
    <row r="65776" spans="70:70" x14ac:dyDescent="0.25">
      <c r="BR65776" s="2381"/>
    </row>
    <row r="65800" spans="70:70" x14ac:dyDescent="0.25">
      <c r="BR65800" s="2394"/>
    </row>
    <row r="65801" spans="70:70" x14ac:dyDescent="0.25">
      <c r="BR65801" s="2381"/>
    </row>
    <row r="65825" spans="70:70" x14ac:dyDescent="0.25">
      <c r="BR65825" s="2394"/>
    </row>
    <row r="65826" spans="70:70" x14ac:dyDescent="0.25">
      <c r="BR65826" s="2381"/>
    </row>
    <row r="65850" spans="70:70" x14ac:dyDescent="0.25">
      <c r="BR65850" s="2394"/>
    </row>
    <row r="65851" spans="70:70" x14ac:dyDescent="0.25">
      <c r="BR65851" s="2381"/>
    </row>
    <row r="65875" spans="70:70" x14ac:dyDescent="0.25">
      <c r="BR65875" s="2394"/>
    </row>
    <row r="65876" spans="70:70" x14ac:dyDescent="0.25">
      <c r="BR65876" s="2381"/>
    </row>
    <row r="65900" spans="70:70" x14ac:dyDescent="0.25">
      <c r="BR65900" s="2394"/>
    </row>
    <row r="65901" spans="70:70" x14ac:dyDescent="0.25">
      <c r="BR65901" s="2381"/>
    </row>
    <row r="65925" spans="70:70" x14ac:dyDescent="0.25">
      <c r="BR65925" s="2394"/>
    </row>
    <row r="65926" spans="70:70" x14ac:dyDescent="0.25">
      <c r="BR65926" s="2381"/>
    </row>
    <row r="65950" spans="70:70" x14ac:dyDescent="0.25">
      <c r="BR65950" s="2394"/>
    </row>
    <row r="65951" spans="70:70" x14ac:dyDescent="0.25">
      <c r="BR65951" s="2381"/>
    </row>
    <row r="65975" spans="70:70" x14ac:dyDescent="0.25">
      <c r="BR65975" s="2394"/>
    </row>
    <row r="65976" spans="70:70" x14ac:dyDescent="0.25">
      <c r="BR65976" s="2381"/>
    </row>
    <row r="66000" spans="70:70" x14ac:dyDescent="0.25">
      <c r="BR66000" s="2394"/>
    </row>
    <row r="66001" spans="70:70" x14ac:dyDescent="0.25">
      <c r="BR66001" s="2381"/>
    </row>
    <row r="66025" spans="70:70" x14ac:dyDescent="0.25">
      <c r="BR66025" s="2394"/>
    </row>
    <row r="66026" spans="70:70" x14ac:dyDescent="0.25">
      <c r="BR66026" s="2381"/>
    </row>
    <row r="66050" spans="70:70" x14ac:dyDescent="0.25">
      <c r="BR66050" s="2394"/>
    </row>
    <row r="66051" spans="70:70" x14ac:dyDescent="0.25">
      <c r="BR66051" s="2381"/>
    </row>
    <row r="66075" spans="70:70" x14ac:dyDescent="0.25">
      <c r="BR66075" s="2394"/>
    </row>
    <row r="66076" spans="70:70" x14ac:dyDescent="0.25">
      <c r="BR66076" s="2381"/>
    </row>
    <row r="66100" spans="70:70" x14ac:dyDescent="0.25">
      <c r="BR66100" s="2394"/>
    </row>
    <row r="66101" spans="70:70" x14ac:dyDescent="0.25">
      <c r="BR66101" s="2381"/>
    </row>
    <row r="66125" spans="70:70" x14ac:dyDescent="0.25">
      <c r="BR66125" s="2394"/>
    </row>
    <row r="66126" spans="70:70" x14ac:dyDescent="0.25">
      <c r="BR66126" s="2381"/>
    </row>
    <row r="66150" spans="70:70" x14ac:dyDescent="0.25">
      <c r="BR66150" s="2394"/>
    </row>
    <row r="66151" spans="70:70" x14ac:dyDescent="0.25">
      <c r="BR66151" s="2381"/>
    </row>
    <row r="66175" spans="70:70" x14ac:dyDescent="0.25">
      <c r="BR66175" s="2394"/>
    </row>
    <row r="66176" spans="70:70" x14ac:dyDescent="0.25">
      <c r="BR66176" s="2381"/>
    </row>
    <row r="66200" spans="70:70" x14ac:dyDescent="0.25">
      <c r="BR66200" s="2394"/>
    </row>
    <row r="66201" spans="70:70" x14ac:dyDescent="0.25">
      <c r="BR66201" s="2381"/>
    </row>
    <row r="66225" spans="70:70" x14ac:dyDescent="0.25">
      <c r="BR66225" s="2394"/>
    </row>
    <row r="66226" spans="70:70" x14ac:dyDescent="0.25">
      <c r="BR66226" s="2381"/>
    </row>
    <row r="66250" spans="70:70" x14ac:dyDescent="0.25">
      <c r="BR66250" s="2394"/>
    </row>
    <row r="66251" spans="70:70" x14ac:dyDescent="0.25">
      <c r="BR66251" s="2381"/>
    </row>
    <row r="66275" spans="70:70" x14ac:dyDescent="0.25">
      <c r="BR66275" s="2394"/>
    </row>
    <row r="66276" spans="70:70" x14ac:dyDescent="0.25">
      <c r="BR66276" s="2381"/>
    </row>
    <row r="66300" spans="70:70" x14ac:dyDescent="0.25">
      <c r="BR66300" s="2394"/>
    </row>
    <row r="66301" spans="70:70" x14ac:dyDescent="0.25">
      <c r="BR66301" s="2381"/>
    </row>
    <row r="66325" spans="70:70" x14ac:dyDescent="0.25">
      <c r="BR66325" s="2394"/>
    </row>
    <row r="66326" spans="70:70" x14ac:dyDescent="0.25">
      <c r="BR66326" s="2381"/>
    </row>
    <row r="66350" spans="70:70" x14ac:dyDescent="0.25">
      <c r="BR66350" s="2394"/>
    </row>
    <row r="66351" spans="70:70" x14ac:dyDescent="0.25">
      <c r="BR66351" s="2381"/>
    </row>
    <row r="66375" spans="70:70" x14ac:dyDescent="0.25">
      <c r="BR66375" s="2394"/>
    </row>
    <row r="66376" spans="70:70" x14ac:dyDescent="0.25">
      <c r="BR66376" s="2381"/>
    </row>
    <row r="66400" spans="70:70" x14ac:dyDescent="0.25">
      <c r="BR66400" s="2394"/>
    </row>
    <row r="66401" spans="70:70" x14ac:dyDescent="0.25">
      <c r="BR66401" s="2381"/>
    </row>
    <row r="66425" spans="70:70" x14ac:dyDescent="0.25">
      <c r="BR66425" s="2394"/>
    </row>
    <row r="66426" spans="70:70" x14ac:dyDescent="0.25">
      <c r="BR66426" s="2381"/>
    </row>
    <row r="66450" spans="70:70" x14ac:dyDescent="0.25">
      <c r="BR66450" s="2394"/>
    </row>
    <row r="66451" spans="70:70" x14ac:dyDescent="0.25">
      <c r="BR66451" s="2381"/>
    </row>
    <row r="66475" spans="70:70" x14ac:dyDescent="0.25">
      <c r="BR66475" s="2394"/>
    </row>
    <row r="66476" spans="70:70" x14ac:dyDescent="0.25">
      <c r="BR66476" s="2381"/>
    </row>
    <row r="66500" spans="70:70" x14ac:dyDescent="0.25">
      <c r="BR66500" s="2394"/>
    </row>
    <row r="66501" spans="70:70" x14ac:dyDescent="0.25">
      <c r="BR66501" s="2381"/>
    </row>
    <row r="66525" spans="70:70" x14ac:dyDescent="0.25">
      <c r="BR66525" s="2394"/>
    </row>
    <row r="66526" spans="70:70" x14ac:dyDescent="0.25">
      <c r="BR66526" s="2381"/>
    </row>
    <row r="66550" spans="70:70" x14ac:dyDescent="0.25">
      <c r="BR66550" s="2394"/>
    </row>
    <row r="66551" spans="70:70" x14ac:dyDescent="0.25">
      <c r="BR66551" s="2381"/>
    </row>
    <row r="66575" spans="70:70" x14ac:dyDescent="0.25">
      <c r="BR66575" s="2394"/>
    </row>
    <row r="66576" spans="70:70" x14ac:dyDescent="0.25">
      <c r="BR66576" s="2381"/>
    </row>
    <row r="66600" spans="70:70" x14ac:dyDescent="0.25">
      <c r="BR66600" s="2394"/>
    </row>
    <row r="66601" spans="70:70" x14ac:dyDescent="0.25">
      <c r="BR66601" s="2381"/>
    </row>
    <row r="66625" spans="70:70" x14ac:dyDescent="0.25">
      <c r="BR66625" s="2394"/>
    </row>
    <row r="66626" spans="70:70" x14ac:dyDescent="0.25">
      <c r="BR66626" s="2381"/>
    </row>
    <row r="66650" spans="70:70" x14ac:dyDescent="0.25">
      <c r="BR66650" s="2394"/>
    </row>
    <row r="66651" spans="70:70" x14ac:dyDescent="0.25">
      <c r="BR66651" s="2381"/>
    </row>
    <row r="66675" spans="70:70" x14ac:dyDescent="0.25">
      <c r="BR66675" s="2394"/>
    </row>
    <row r="66676" spans="70:70" x14ac:dyDescent="0.25">
      <c r="BR66676" s="2381"/>
    </row>
    <row r="66700" spans="70:70" x14ac:dyDescent="0.25">
      <c r="BR66700" s="2394"/>
    </row>
    <row r="66701" spans="70:70" x14ac:dyDescent="0.25">
      <c r="BR66701" s="2381"/>
    </row>
    <row r="66725" spans="70:70" x14ac:dyDescent="0.25">
      <c r="BR66725" s="2394"/>
    </row>
    <row r="66726" spans="70:70" x14ac:dyDescent="0.25">
      <c r="BR66726" s="2381"/>
    </row>
    <row r="66750" spans="70:70" x14ac:dyDescent="0.25">
      <c r="BR66750" s="2394"/>
    </row>
    <row r="66751" spans="70:70" x14ac:dyDescent="0.25">
      <c r="BR66751" s="2381"/>
    </row>
    <row r="66775" spans="70:70" x14ac:dyDescent="0.25">
      <c r="BR66775" s="2394"/>
    </row>
    <row r="66776" spans="70:70" x14ac:dyDescent="0.25">
      <c r="BR66776" s="2381"/>
    </row>
    <row r="66800" spans="70:70" x14ac:dyDescent="0.25">
      <c r="BR66800" s="2394"/>
    </row>
    <row r="66801" spans="70:70" x14ac:dyDescent="0.25">
      <c r="BR66801" s="2381"/>
    </row>
    <row r="66825" spans="70:70" x14ac:dyDescent="0.25">
      <c r="BR66825" s="2394"/>
    </row>
    <row r="66826" spans="70:70" x14ac:dyDescent="0.25">
      <c r="BR66826" s="2381"/>
    </row>
    <row r="66850" spans="70:70" x14ac:dyDescent="0.25">
      <c r="BR66850" s="2394"/>
    </row>
    <row r="66851" spans="70:70" x14ac:dyDescent="0.25">
      <c r="BR66851" s="2381"/>
    </row>
    <row r="66875" spans="70:70" x14ac:dyDescent="0.25">
      <c r="BR66875" s="2394"/>
    </row>
    <row r="66876" spans="70:70" x14ac:dyDescent="0.25">
      <c r="BR66876" s="2381"/>
    </row>
    <row r="66900" spans="70:70" x14ac:dyDescent="0.25">
      <c r="BR66900" s="2394"/>
    </row>
    <row r="66901" spans="70:70" x14ac:dyDescent="0.25">
      <c r="BR66901" s="2381"/>
    </row>
    <row r="66925" spans="70:70" x14ac:dyDescent="0.25">
      <c r="BR66925" s="2394"/>
    </row>
    <row r="66926" spans="70:70" x14ac:dyDescent="0.25">
      <c r="BR66926" s="2381"/>
    </row>
    <row r="66950" spans="70:70" x14ac:dyDescent="0.25">
      <c r="BR66950" s="2394"/>
    </row>
    <row r="66951" spans="70:70" x14ac:dyDescent="0.25">
      <c r="BR66951" s="2381"/>
    </row>
    <row r="66975" spans="70:70" x14ac:dyDescent="0.25">
      <c r="BR66975" s="2394"/>
    </row>
    <row r="66976" spans="70:70" x14ac:dyDescent="0.25">
      <c r="BR66976" s="2381"/>
    </row>
    <row r="67000" spans="70:70" x14ac:dyDescent="0.25">
      <c r="BR67000" s="2394"/>
    </row>
    <row r="67001" spans="70:70" x14ac:dyDescent="0.25">
      <c r="BR67001" s="2381"/>
    </row>
    <row r="67025" spans="70:70" x14ac:dyDescent="0.25">
      <c r="BR67025" s="2394"/>
    </row>
    <row r="67026" spans="70:70" x14ac:dyDescent="0.25">
      <c r="BR67026" s="2381"/>
    </row>
    <row r="67050" spans="70:70" x14ac:dyDescent="0.25">
      <c r="BR67050" s="2394"/>
    </row>
    <row r="67051" spans="70:70" x14ac:dyDescent="0.25">
      <c r="BR67051" s="2381"/>
    </row>
    <row r="67075" spans="70:70" x14ac:dyDescent="0.25">
      <c r="BR67075" s="2394"/>
    </row>
    <row r="67076" spans="70:70" x14ac:dyDescent="0.25">
      <c r="BR67076" s="2381"/>
    </row>
    <row r="67100" spans="70:70" x14ac:dyDescent="0.25">
      <c r="BR67100" s="2394"/>
    </row>
    <row r="67101" spans="70:70" x14ac:dyDescent="0.25">
      <c r="BR67101" s="2381"/>
    </row>
    <row r="67125" spans="70:70" x14ac:dyDescent="0.25">
      <c r="BR67125" s="2394"/>
    </row>
    <row r="67126" spans="70:70" x14ac:dyDescent="0.25">
      <c r="BR67126" s="2381"/>
    </row>
    <row r="67150" spans="70:70" x14ac:dyDescent="0.25">
      <c r="BR67150" s="2394"/>
    </row>
    <row r="67151" spans="70:70" x14ac:dyDescent="0.25">
      <c r="BR67151" s="2381"/>
    </row>
    <row r="67175" spans="70:70" x14ac:dyDescent="0.25">
      <c r="BR67175" s="2394"/>
    </row>
    <row r="67176" spans="70:70" x14ac:dyDescent="0.25">
      <c r="BR67176" s="2381"/>
    </row>
    <row r="67200" spans="70:70" x14ac:dyDescent="0.25">
      <c r="BR67200" s="2394"/>
    </row>
    <row r="67201" spans="70:70" x14ac:dyDescent="0.25">
      <c r="BR67201" s="2381"/>
    </row>
    <row r="67225" spans="70:70" x14ac:dyDescent="0.25">
      <c r="BR67225" s="2394"/>
    </row>
    <row r="67226" spans="70:70" x14ac:dyDescent="0.25">
      <c r="BR67226" s="2381"/>
    </row>
    <row r="67250" spans="70:70" x14ac:dyDescent="0.25">
      <c r="BR67250" s="2394"/>
    </row>
    <row r="67251" spans="70:70" x14ac:dyDescent="0.25">
      <c r="BR67251" s="2381"/>
    </row>
    <row r="67275" spans="70:70" x14ac:dyDescent="0.25">
      <c r="BR67275" s="2394"/>
    </row>
    <row r="67276" spans="70:70" x14ac:dyDescent="0.25">
      <c r="BR67276" s="2381"/>
    </row>
    <row r="67300" spans="70:70" x14ac:dyDescent="0.25">
      <c r="BR67300" s="2394"/>
    </row>
    <row r="67301" spans="70:70" x14ac:dyDescent="0.25">
      <c r="BR67301" s="2381"/>
    </row>
    <row r="67325" spans="70:70" x14ac:dyDescent="0.25">
      <c r="BR67325" s="2394"/>
    </row>
    <row r="67326" spans="70:70" x14ac:dyDescent="0.25">
      <c r="BR67326" s="2381"/>
    </row>
    <row r="67350" spans="70:70" x14ac:dyDescent="0.25">
      <c r="BR67350" s="2394"/>
    </row>
    <row r="67351" spans="70:70" x14ac:dyDescent="0.25">
      <c r="BR67351" s="2381"/>
    </row>
    <row r="67375" spans="70:70" x14ac:dyDescent="0.25">
      <c r="BR67375" s="2394"/>
    </row>
    <row r="67376" spans="70:70" x14ac:dyDescent="0.25">
      <c r="BR67376" s="2381"/>
    </row>
    <row r="67400" spans="70:70" x14ac:dyDescent="0.25">
      <c r="BR67400" s="2394"/>
    </row>
    <row r="67401" spans="70:70" x14ac:dyDescent="0.25">
      <c r="BR67401" s="2381"/>
    </row>
    <row r="67425" spans="70:70" x14ac:dyDescent="0.25">
      <c r="BR67425" s="2394"/>
    </row>
    <row r="67426" spans="70:70" x14ac:dyDescent="0.25">
      <c r="BR67426" s="2381"/>
    </row>
    <row r="67450" spans="70:70" x14ac:dyDescent="0.25">
      <c r="BR67450" s="2394"/>
    </row>
    <row r="67451" spans="70:70" x14ac:dyDescent="0.25">
      <c r="BR67451" s="2381"/>
    </row>
    <row r="67475" spans="70:70" x14ac:dyDescent="0.25">
      <c r="BR67475" s="2394"/>
    </row>
    <row r="67476" spans="70:70" x14ac:dyDescent="0.25">
      <c r="BR67476" s="2381"/>
    </row>
    <row r="67500" spans="70:70" x14ac:dyDescent="0.25">
      <c r="BR67500" s="2394"/>
    </row>
    <row r="67501" spans="70:70" x14ac:dyDescent="0.25">
      <c r="BR67501" s="2381"/>
    </row>
    <row r="67525" spans="70:70" x14ac:dyDescent="0.25">
      <c r="BR67525" s="2394"/>
    </row>
    <row r="67526" spans="70:70" x14ac:dyDescent="0.25">
      <c r="BR67526" s="2381"/>
    </row>
    <row r="67550" spans="70:70" x14ac:dyDescent="0.25">
      <c r="BR67550" s="2394"/>
    </row>
    <row r="67551" spans="70:70" x14ac:dyDescent="0.25">
      <c r="BR67551" s="2381"/>
    </row>
    <row r="67575" spans="70:70" x14ac:dyDescent="0.25">
      <c r="BR67575" s="2394"/>
    </row>
    <row r="67576" spans="70:70" x14ac:dyDescent="0.25">
      <c r="BR67576" s="2381"/>
    </row>
    <row r="67600" spans="70:70" x14ac:dyDescent="0.25">
      <c r="BR67600" s="2394"/>
    </row>
    <row r="67601" spans="70:70" x14ac:dyDescent="0.25">
      <c r="BR67601" s="2381"/>
    </row>
    <row r="67625" spans="70:70" x14ac:dyDescent="0.25">
      <c r="BR67625" s="2394"/>
    </row>
    <row r="67626" spans="70:70" x14ac:dyDescent="0.25">
      <c r="BR67626" s="2381"/>
    </row>
    <row r="67650" spans="70:70" x14ac:dyDescent="0.25">
      <c r="BR67650" s="2394"/>
    </row>
    <row r="67651" spans="70:70" x14ac:dyDescent="0.25">
      <c r="BR67651" s="2381"/>
    </row>
    <row r="67675" spans="70:70" x14ac:dyDescent="0.25">
      <c r="BR67675" s="2394"/>
    </row>
    <row r="67676" spans="70:70" x14ac:dyDescent="0.25">
      <c r="BR67676" s="2381"/>
    </row>
    <row r="67700" spans="70:70" x14ac:dyDescent="0.25">
      <c r="BR67700" s="2394"/>
    </row>
    <row r="67701" spans="70:70" x14ac:dyDescent="0.25">
      <c r="BR67701" s="2381"/>
    </row>
    <row r="67725" spans="70:70" x14ac:dyDescent="0.25">
      <c r="BR67725" s="2394"/>
    </row>
    <row r="67726" spans="70:70" x14ac:dyDescent="0.25">
      <c r="BR67726" s="2381"/>
    </row>
    <row r="67750" spans="70:70" x14ac:dyDescent="0.25">
      <c r="BR67750" s="2394"/>
    </row>
    <row r="67751" spans="70:70" x14ac:dyDescent="0.25">
      <c r="BR67751" s="2381"/>
    </row>
    <row r="67775" spans="70:70" x14ac:dyDescent="0.25">
      <c r="BR67775" s="2394"/>
    </row>
    <row r="67776" spans="70:70" x14ac:dyDescent="0.25">
      <c r="BR67776" s="2381"/>
    </row>
    <row r="67800" spans="70:70" x14ac:dyDescent="0.25">
      <c r="BR67800" s="2394"/>
    </row>
    <row r="67801" spans="70:70" x14ac:dyDescent="0.25">
      <c r="BR67801" s="2381"/>
    </row>
    <row r="67825" spans="70:70" x14ac:dyDescent="0.25">
      <c r="BR67825" s="2394"/>
    </row>
    <row r="67826" spans="70:70" x14ac:dyDescent="0.25">
      <c r="BR67826" s="2381"/>
    </row>
    <row r="67850" spans="70:70" x14ac:dyDescent="0.25">
      <c r="BR67850" s="2394"/>
    </row>
    <row r="67851" spans="70:70" x14ac:dyDescent="0.25">
      <c r="BR67851" s="2381"/>
    </row>
    <row r="67875" spans="70:70" x14ac:dyDescent="0.25">
      <c r="BR67875" s="2394"/>
    </row>
    <row r="67876" spans="70:70" x14ac:dyDescent="0.25">
      <c r="BR67876" s="2381"/>
    </row>
    <row r="67900" spans="70:70" x14ac:dyDescent="0.25">
      <c r="BR67900" s="2394"/>
    </row>
    <row r="67901" spans="70:70" x14ac:dyDescent="0.25">
      <c r="BR67901" s="2381"/>
    </row>
    <row r="67925" spans="70:70" x14ac:dyDescent="0.25">
      <c r="BR67925" s="2394"/>
    </row>
    <row r="67926" spans="70:70" x14ac:dyDescent="0.25">
      <c r="BR67926" s="2381"/>
    </row>
    <row r="67950" spans="70:70" x14ac:dyDescent="0.25">
      <c r="BR67950" s="2394"/>
    </row>
    <row r="67951" spans="70:70" x14ac:dyDescent="0.25">
      <c r="BR67951" s="2381"/>
    </row>
    <row r="67975" spans="70:70" x14ac:dyDescent="0.25">
      <c r="BR67975" s="2394"/>
    </row>
    <row r="67976" spans="70:70" x14ac:dyDescent="0.25">
      <c r="BR67976" s="2381"/>
    </row>
    <row r="68000" spans="70:70" x14ac:dyDescent="0.25">
      <c r="BR68000" s="2394"/>
    </row>
    <row r="68001" spans="70:70" x14ac:dyDescent="0.25">
      <c r="BR68001" s="2381"/>
    </row>
    <row r="68025" spans="70:70" x14ac:dyDescent="0.25">
      <c r="BR68025" s="2394"/>
    </row>
    <row r="68026" spans="70:70" x14ac:dyDescent="0.25">
      <c r="BR68026" s="2381"/>
    </row>
    <row r="68050" spans="70:70" x14ac:dyDescent="0.25">
      <c r="BR68050" s="2394"/>
    </row>
    <row r="68051" spans="70:70" x14ac:dyDescent="0.25">
      <c r="BR68051" s="2381"/>
    </row>
    <row r="68075" spans="70:70" x14ac:dyDescent="0.25">
      <c r="BR68075" s="2394"/>
    </row>
    <row r="68076" spans="70:70" x14ac:dyDescent="0.25">
      <c r="BR68076" s="2381"/>
    </row>
    <row r="68100" spans="70:70" x14ac:dyDescent="0.25">
      <c r="BR68100" s="2394"/>
    </row>
    <row r="68101" spans="70:70" x14ac:dyDescent="0.25">
      <c r="BR68101" s="2381"/>
    </row>
    <row r="68125" spans="70:70" x14ac:dyDescent="0.25">
      <c r="BR68125" s="2394"/>
    </row>
    <row r="68126" spans="70:70" x14ac:dyDescent="0.25">
      <c r="BR68126" s="2381"/>
    </row>
    <row r="68150" spans="70:70" x14ac:dyDescent="0.25">
      <c r="BR68150" s="2394"/>
    </row>
    <row r="68151" spans="70:70" x14ac:dyDescent="0.25">
      <c r="BR68151" s="2381"/>
    </row>
    <row r="68175" spans="70:70" x14ac:dyDescent="0.25">
      <c r="BR68175" s="2394"/>
    </row>
    <row r="68176" spans="70:70" x14ac:dyDescent="0.25">
      <c r="BR68176" s="2381"/>
    </row>
    <row r="68200" spans="70:70" x14ac:dyDescent="0.25">
      <c r="BR68200" s="2394"/>
    </row>
    <row r="68201" spans="70:70" x14ac:dyDescent="0.25">
      <c r="BR68201" s="2381"/>
    </row>
    <row r="68225" spans="70:70" x14ac:dyDescent="0.25">
      <c r="BR68225" s="2394"/>
    </row>
    <row r="68226" spans="70:70" x14ac:dyDescent="0.25">
      <c r="BR68226" s="2381"/>
    </row>
    <row r="68250" spans="70:70" x14ac:dyDescent="0.25">
      <c r="BR68250" s="2394"/>
    </row>
    <row r="68251" spans="70:70" x14ac:dyDescent="0.25">
      <c r="BR68251" s="2381"/>
    </row>
    <row r="68275" spans="70:70" x14ac:dyDescent="0.25">
      <c r="BR68275" s="2394"/>
    </row>
    <row r="68276" spans="70:70" x14ac:dyDescent="0.25">
      <c r="BR68276" s="2381"/>
    </row>
    <row r="68300" spans="70:70" x14ac:dyDescent="0.25">
      <c r="BR68300" s="2394"/>
    </row>
    <row r="68301" spans="70:70" x14ac:dyDescent="0.25">
      <c r="BR68301" s="2381"/>
    </row>
    <row r="68325" spans="70:70" x14ac:dyDescent="0.25">
      <c r="BR68325" s="2394"/>
    </row>
    <row r="68326" spans="70:70" x14ac:dyDescent="0.25">
      <c r="BR68326" s="2381"/>
    </row>
    <row r="68350" spans="70:70" x14ac:dyDescent="0.25">
      <c r="BR68350" s="2394"/>
    </row>
    <row r="68351" spans="70:70" x14ac:dyDescent="0.25">
      <c r="BR68351" s="2381"/>
    </row>
    <row r="68375" spans="70:70" x14ac:dyDescent="0.25">
      <c r="BR68375" s="2394"/>
    </row>
    <row r="68376" spans="70:70" x14ac:dyDescent="0.25">
      <c r="BR68376" s="2381"/>
    </row>
    <row r="68400" spans="70:70" x14ac:dyDescent="0.25">
      <c r="BR68400" s="2394"/>
    </row>
    <row r="68401" spans="70:70" x14ac:dyDescent="0.25">
      <c r="BR68401" s="2381"/>
    </row>
    <row r="68425" spans="70:70" x14ac:dyDescent="0.25">
      <c r="BR68425" s="2394"/>
    </row>
    <row r="68426" spans="70:70" x14ac:dyDescent="0.25">
      <c r="BR68426" s="2381"/>
    </row>
    <row r="68450" spans="70:70" x14ac:dyDescent="0.25">
      <c r="BR68450" s="2394"/>
    </row>
    <row r="68451" spans="70:70" x14ac:dyDescent="0.25">
      <c r="BR68451" s="2381"/>
    </row>
    <row r="68475" spans="70:70" x14ac:dyDescent="0.25">
      <c r="BR68475" s="2394"/>
    </row>
    <row r="68476" spans="70:70" x14ac:dyDescent="0.25">
      <c r="BR68476" s="2381"/>
    </row>
    <row r="68500" spans="70:70" x14ac:dyDescent="0.25">
      <c r="BR68500" s="2394"/>
    </row>
    <row r="68501" spans="70:70" x14ac:dyDescent="0.25">
      <c r="BR68501" s="2381"/>
    </row>
    <row r="68525" spans="70:70" x14ac:dyDescent="0.25">
      <c r="BR68525" s="2394"/>
    </row>
    <row r="68526" spans="70:70" x14ac:dyDescent="0.25">
      <c r="BR68526" s="2381"/>
    </row>
    <row r="68550" spans="70:70" x14ac:dyDescent="0.25">
      <c r="BR68550" s="2394"/>
    </row>
    <row r="68551" spans="70:70" x14ac:dyDescent="0.25">
      <c r="BR68551" s="2381"/>
    </row>
    <row r="68575" spans="70:70" x14ac:dyDescent="0.25">
      <c r="BR68575" s="2394"/>
    </row>
    <row r="68576" spans="70:70" x14ac:dyDescent="0.25">
      <c r="BR68576" s="2381"/>
    </row>
    <row r="68600" spans="70:70" x14ac:dyDescent="0.25">
      <c r="BR68600" s="2394"/>
    </row>
    <row r="68601" spans="70:70" x14ac:dyDescent="0.25">
      <c r="BR68601" s="2381"/>
    </row>
    <row r="68625" spans="70:70" x14ac:dyDescent="0.25">
      <c r="BR68625" s="2394"/>
    </row>
    <row r="68626" spans="70:70" x14ac:dyDescent="0.25">
      <c r="BR68626" s="2381"/>
    </row>
    <row r="68650" spans="70:70" x14ac:dyDescent="0.25">
      <c r="BR68650" s="2394"/>
    </row>
    <row r="68651" spans="70:70" x14ac:dyDescent="0.25">
      <c r="BR68651" s="2381"/>
    </row>
    <row r="68675" spans="70:70" x14ac:dyDescent="0.25">
      <c r="BR68675" s="2394"/>
    </row>
    <row r="68676" spans="70:70" x14ac:dyDescent="0.25">
      <c r="BR68676" s="2381"/>
    </row>
    <row r="68700" spans="70:70" x14ac:dyDescent="0.25">
      <c r="BR68700" s="2394"/>
    </row>
    <row r="68701" spans="70:70" x14ac:dyDescent="0.25">
      <c r="BR68701" s="2381"/>
    </row>
    <row r="68725" spans="70:70" x14ac:dyDescent="0.25">
      <c r="BR68725" s="2394"/>
    </row>
    <row r="68726" spans="70:70" x14ac:dyDescent="0.25">
      <c r="BR68726" s="2381"/>
    </row>
    <row r="68750" spans="70:70" x14ac:dyDescent="0.25">
      <c r="BR68750" s="2394"/>
    </row>
    <row r="68751" spans="70:70" x14ac:dyDescent="0.25">
      <c r="BR68751" s="2381"/>
    </row>
    <row r="68775" spans="70:70" x14ac:dyDescent="0.25">
      <c r="BR68775" s="2394"/>
    </row>
    <row r="68776" spans="70:70" x14ac:dyDescent="0.25">
      <c r="BR68776" s="2381"/>
    </row>
    <row r="68800" spans="70:70" x14ac:dyDescent="0.25">
      <c r="BR68800" s="2394"/>
    </row>
    <row r="68801" spans="70:70" x14ac:dyDescent="0.25">
      <c r="BR68801" s="2381"/>
    </row>
    <row r="68825" spans="70:70" x14ac:dyDescent="0.25">
      <c r="BR68825" s="2394"/>
    </row>
    <row r="68826" spans="70:70" x14ac:dyDescent="0.25">
      <c r="BR68826" s="2381"/>
    </row>
    <row r="68850" spans="70:70" x14ac:dyDescent="0.25">
      <c r="BR68850" s="2394"/>
    </row>
    <row r="68851" spans="70:70" x14ac:dyDescent="0.25">
      <c r="BR68851" s="2381"/>
    </row>
    <row r="68875" spans="70:70" x14ac:dyDescent="0.25">
      <c r="BR68875" s="2394"/>
    </row>
    <row r="68876" spans="70:70" x14ac:dyDescent="0.25">
      <c r="BR68876" s="2381"/>
    </row>
    <row r="68900" spans="70:70" x14ac:dyDescent="0.25">
      <c r="BR68900" s="2394"/>
    </row>
    <row r="68901" spans="70:70" x14ac:dyDescent="0.25">
      <c r="BR68901" s="2381"/>
    </row>
    <row r="68925" spans="70:70" x14ac:dyDescent="0.25">
      <c r="BR68925" s="2394"/>
    </row>
    <row r="68926" spans="70:70" x14ac:dyDescent="0.25">
      <c r="BR68926" s="2381"/>
    </row>
    <row r="68950" spans="70:70" x14ac:dyDescent="0.25">
      <c r="BR68950" s="2394"/>
    </row>
    <row r="68951" spans="70:70" x14ac:dyDescent="0.25">
      <c r="BR68951" s="2381"/>
    </row>
    <row r="68975" spans="70:70" x14ac:dyDescent="0.25">
      <c r="BR68975" s="2394"/>
    </row>
    <row r="68976" spans="70:70" x14ac:dyDescent="0.25">
      <c r="BR68976" s="2381"/>
    </row>
    <row r="69000" spans="70:70" x14ac:dyDescent="0.25">
      <c r="BR69000" s="2394"/>
    </row>
    <row r="69001" spans="70:70" x14ac:dyDescent="0.25">
      <c r="BR69001" s="2381"/>
    </row>
    <row r="69025" spans="70:70" x14ac:dyDescent="0.25">
      <c r="BR69025" s="2394"/>
    </row>
    <row r="69026" spans="70:70" x14ac:dyDescent="0.25">
      <c r="BR69026" s="2381"/>
    </row>
    <row r="69050" spans="70:70" x14ac:dyDescent="0.25">
      <c r="BR69050" s="2394"/>
    </row>
    <row r="69051" spans="70:70" x14ac:dyDescent="0.25">
      <c r="BR69051" s="2381"/>
    </row>
    <row r="69075" spans="70:70" x14ac:dyDescent="0.25">
      <c r="BR69075" s="2394"/>
    </row>
    <row r="69076" spans="70:70" x14ac:dyDescent="0.25">
      <c r="BR69076" s="2381"/>
    </row>
    <row r="69100" spans="70:70" x14ac:dyDescent="0.25">
      <c r="BR69100" s="2394"/>
    </row>
    <row r="69101" spans="70:70" x14ac:dyDescent="0.25">
      <c r="BR69101" s="2381"/>
    </row>
    <row r="69125" spans="70:70" x14ac:dyDescent="0.25">
      <c r="BR69125" s="2394"/>
    </row>
    <row r="69126" spans="70:70" x14ac:dyDescent="0.25">
      <c r="BR69126" s="2381"/>
    </row>
    <row r="69150" spans="70:70" x14ac:dyDescent="0.25">
      <c r="BR69150" s="2394"/>
    </row>
    <row r="69151" spans="70:70" x14ac:dyDescent="0.25">
      <c r="BR69151" s="2381"/>
    </row>
    <row r="69175" spans="70:70" x14ac:dyDescent="0.25">
      <c r="BR69175" s="2394"/>
    </row>
    <row r="69176" spans="70:70" x14ac:dyDescent="0.25">
      <c r="BR69176" s="2381"/>
    </row>
    <row r="69200" spans="70:70" x14ac:dyDescent="0.25">
      <c r="BR69200" s="2394"/>
    </row>
    <row r="69201" spans="70:70" x14ac:dyDescent="0.25">
      <c r="BR69201" s="2381"/>
    </row>
    <row r="69225" spans="70:70" x14ac:dyDescent="0.25">
      <c r="BR69225" s="2394"/>
    </row>
    <row r="69226" spans="70:70" x14ac:dyDescent="0.25">
      <c r="BR69226" s="2381"/>
    </row>
    <row r="69250" spans="70:70" x14ac:dyDescent="0.25">
      <c r="BR69250" s="2394"/>
    </row>
    <row r="69251" spans="70:70" x14ac:dyDescent="0.25">
      <c r="BR69251" s="2381"/>
    </row>
    <row r="69275" spans="70:70" x14ac:dyDescent="0.25">
      <c r="BR69275" s="2394"/>
    </row>
    <row r="69276" spans="70:70" x14ac:dyDescent="0.25">
      <c r="BR69276" s="2381"/>
    </row>
    <row r="69300" spans="70:70" x14ac:dyDescent="0.25">
      <c r="BR69300" s="2394"/>
    </row>
    <row r="69301" spans="70:70" x14ac:dyDescent="0.25">
      <c r="BR69301" s="2381"/>
    </row>
    <row r="69325" spans="70:70" x14ac:dyDescent="0.25">
      <c r="BR69325" s="2394"/>
    </row>
    <row r="69326" spans="70:70" x14ac:dyDescent="0.25">
      <c r="BR69326" s="2381"/>
    </row>
    <row r="69350" spans="70:70" x14ac:dyDescent="0.25">
      <c r="BR69350" s="2394"/>
    </row>
    <row r="69351" spans="70:70" x14ac:dyDescent="0.25">
      <c r="BR69351" s="2381"/>
    </row>
    <row r="69375" spans="70:70" x14ac:dyDescent="0.25">
      <c r="BR69375" s="2394"/>
    </row>
    <row r="69376" spans="70:70" x14ac:dyDescent="0.25">
      <c r="BR69376" s="2381"/>
    </row>
    <row r="69400" spans="70:70" x14ac:dyDescent="0.25">
      <c r="BR69400" s="2394"/>
    </row>
    <row r="69401" spans="70:70" x14ac:dyDescent="0.25">
      <c r="BR69401" s="2381"/>
    </row>
    <row r="69425" spans="70:70" x14ac:dyDescent="0.25">
      <c r="BR69425" s="2394"/>
    </row>
    <row r="69426" spans="70:70" x14ac:dyDescent="0.25">
      <c r="BR69426" s="2381"/>
    </row>
    <row r="69450" spans="70:70" x14ac:dyDescent="0.25">
      <c r="BR69450" s="2394"/>
    </row>
    <row r="69451" spans="70:70" x14ac:dyDescent="0.25">
      <c r="BR69451" s="2381"/>
    </row>
    <row r="69475" spans="70:70" x14ac:dyDescent="0.25">
      <c r="BR69475" s="2394"/>
    </row>
    <row r="69476" spans="70:70" x14ac:dyDescent="0.25">
      <c r="BR69476" s="2381"/>
    </row>
    <row r="69500" spans="70:70" x14ac:dyDescent="0.25">
      <c r="BR69500" s="2394"/>
    </row>
    <row r="69501" spans="70:70" x14ac:dyDescent="0.25">
      <c r="BR69501" s="2381"/>
    </row>
    <row r="69525" spans="70:70" x14ac:dyDescent="0.25">
      <c r="BR69525" s="2394"/>
    </row>
    <row r="69526" spans="70:70" x14ac:dyDescent="0.25">
      <c r="BR69526" s="2381"/>
    </row>
    <row r="69550" spans="70:70" x14ac:dyDescent="0.25">
      <c r="BR69550" s="2394"/>
    </row>
    <row r="69551" spans="70:70" x14ac:dyDescent="0.25">
      <c r="BR69551" s="2381"/>
    </row>
    <row r="69575" spans="70:70" x14ac:dyDescent="0.25">
      <c r="BR69575" s="2394"/>
    </row>
    <row r="69576" spans="70:70" x14ac:dyDescent="0.25">
      <c r="BR69576" s="2381"/>
    </row>
    <row r="69600" spans="70:70" x14ac:dyDescent="0.25">
      <c r="BR69600" s="2394"/>
    </row>
    <row r="69601" spans="70:70" x14ac:dyDescent="0.25">
      <c r="BR69601" s="2381"/>
    </row>
    <row r="69625" spans="70:70" x14ac:dyDescent="0.25">
      <c r="BR69625" s="2394"/>
    </row>
    <row r="69626" spans="70:70" x14ac:dyDescent="0.25">
      <c r="BR69626" s="2381"/>
    </row>
    <row r="69650" spans="70:70" x14ac:dyDescent="0.25">
      <c r="BR69650" s="2394"/>
    </row>
    <row r="69651" spans="70:70" x14ac:dyDescent="0.25">
      <c r="BR69651" s="2381"/>
    </row>
    <row r="69675" spans="70:70" x14ac:dyDescent="0.25">
      <c r="BR69675" s="2394"/>
    </row>
    <row r="69676" spans="70:70" x14ac:dyDescent="0.25">
      <c r="BR69676" s="2381"/>
    </row>
    <row r="69700" spans="70:70" x14ac:dyDescent="0.25">
      <c r="BR69700" s="2394"/>
    </row>
    <row r="69701" spans="70:70" x14ac:dyDescent="0.25">
      <c r="BR69701" s="2381"/>
    </row>
    <row r="69725" spans="70:70" x14ac:dyDescent="0.25">
      <c r="BR69725" s="2394"/>
    </row>
    <row r="69726" spans="70:70" x14ac:dyDescent="0.25">
      <c r="BR69726" s="2381"/>
    </row>
    <row r="69750" spans="70:70" x14ac:dyDescent="0.25">
      <c r="BR69750" s="2394"/>
    </row>
    <row r="69751" spans="70:70" x14ac:dyDescent="0.25">
      <c r="BR69751" s="2381"/>
    </row>
    <row r="69775" spans="70:70" x14ac:dyDescent="0.25">
      <c r="BR69775" s="2394"/>
    </row>
    <row r="69776" spans="70:70" x14ac:dyDescent="0.25">
      <c r="BR69776" s="2381"/>
    </row>
    <row r="69800" spans="70:70" x14ac:dyDescent="0.25">
      <c r="BR69800" s="2394"/>
    </row>
    <row r="69801" spans="70:70" x14ac:dyDescent="0.25">
      <c r="BR69801" s="2381"/>
    </row>
    <row r="69825" spans="70:70" x14ac:dyDescent="0.25">
      <c r="BR69825" s="2394"/>
    </row>
    <row r="69826" spans="70:70" x14ac:dyDescent="0.25">
      <c r="BR69826" s="2381"/>
    </row>
    <row r="69850" spans="70:70" x14ac:dyDescent="0.25">
      <c r="BR69850" s="2394"/>
    </row>
    <row r="69851" spans="70:70" x14ac:dyDescent="0.25">
      <c r="BR69851" s="2381"/>
    </row>
    <row r="69875" spans="70:70" x14ac:dyDescent="0.25">
      <c r="BR69875" s="2394"/>
    </row>
    <row r="69876" spans="70:70" x14ac:dyDescent="0.25">
      <c r="BR69876" s="2381"/>
    </row>
    <row r="69900" spans="70:70" x14ac:dyDescent="0.25">
      <c r="BR69900" s="2394"/>
    </row>
    <row r="69901" spans="70:70" x14ac:dyDescent="0.25">
      <c r="BR69901" s="2381"/>
    </row>
    <row r="69925" spans="70:70" x14ac:dyDescent="0.25">
      <c r="BR69925" s="2394"/>
    </row>
    <row r="69926" spans="70:70" x14ac:dyDescent="0.25">
      <c r="BR69926" s="2381"/>
    </row>
    <row r="69950" spans="70:70" x14ac:dyDescent="0.25">
      <c r="BR69950" s="2394"/>
    </row>
    <row r="69951" spans="70:70" x14ac:dyDescent="0.25">
      <c r="BR69951" s="2381"/>
    </row>
    <row r="69975" spans="70:70" x14ac:dyDescent="0.25">
      <c r="BR69975" s="2394"/>
    </row>
    <row r="69976" spans="70:70" x14ac:dyDescent="0.25">
      <c r="BR69976" s="2381"/>
    </row>
    <row r="70000" spans="70:70" x14ac:dyDescent="0.25">
      <c r="BR70000" s="2394"/>
    </row>
    <row r="70001" spans="70:70" x14ac:dyDescent="0.25">
      <c r="BR70001" s="2381"/>
    </row>
    <row r="70025" spans="70:70" x14ac:dyDescent="0.25">
      <c r="BR70025" s="2394"/>
    </row>
    <row r="70026" spans="70:70" x14ac:dyDescent="0.25">
      <c r="BR70026" s="2381"/>
    </row>
    <row r="70050" spans="70:70" x14ac:dyDescent="0.25">
      <c r="BR70050" s="2394"/>
    </row>
    <row r="70051" spans="70:70" x14ac:dyDescent="0.25">
      <c r="BR70051" s="2381"/>
    </row>
    <row r="70075" spans="70:70" x14ac:dyDescent="0.25">
      <c r="BR70075" s="2394"/>
    </row>
    <row r="70076" spans="70:70" x14ac:dyDescent="0.25">
      <c r="BR70076" s="2381"/>
    </row>
    <row r="70100" spans="70:70" x14ac:dyDescent="0.25">
      <c r="BR70100" s="2394"/>
    </row>
    <row r="70101" spans="70:70" x14ac:dyDescent="0.25">
      <c r="BR70101" s="2381"/>
    </row>
    <row r="70125" spans="70:70" x14ac:dyDescent="0.25">
      <c r="BR70125" s="2394"/>
    </row>
    <row r="70126" spans="70:70" x14ac:dyDescent="0.25">
      <c r="BR70126" s="2381"/>
    </row>
    <row r="70150" spans="70:70" x14ac:dyDescent="0.25">
      <c r="BR70150" s="2394"/>
    </row>
    <row r="70151" spans="70:70" x14ac:dyDescent="0.25">
      <c r="BR70151" s="2381"/>
    </row>
    <row r="70175" spans="70:70" x14ac:dyDescent="0.25">
      <c r="BR70175" s="2394"/>
    </row>
    <row r="70176" spans="70:70" x14ac:dyDescent="0.25">
      <c r="BR70176" s="2381"/>
    </row>
    <row r="70200" spans="70:70" x14ac:dyDescent="0.25">
      <c r="BR70200" s="2394"/>
    </row>
    <row r="70201" spans="70:70" x14ac:dyDescent="0.25">
      <c r="BR70201" s="2381"/>
    </row>
    <row r="70225" spans="70:70" x14ac:dyDescent="0.25">
      <c r="BR70225" s="2394"/>
    </row>
    <row r="70226" spans="70:70" x14ac:dyDescent="0.25">
      <c r="BR70226" s="2381"/>
    </row>
    <row r="70250" spans="70:70" x14ac:dyDescent="0.25">
      <c r="BR70250" s="2394"/>
    </row>
    <row r="70251" spans="70:70" x14ac:dyDescent="0.25">
      <c r="BR70251" s="2381"/>
    </row>
    <row r="70275" spans="70:70" x14ac:dyDescent="0.25">
      <c r="BR70275" s="2394"/>
    </row>
    <row r="70276" spans="70:70" x14ac:dyDescent="0.25">
      <c r="BR70276" s="2381"/>
    </row>
    <row r="70300" spans="70:70" x14ac:dyDescent="0.25">
      <c r="BR70300" s="2394"/>
    </row>
    <row r="70301" spans="70:70" x14ac:dyDescent="0.25">
      <c r="BR70301" s="2381"/>
    </row>
    <row r="70325" spans="70:70" x14ac:dyDescent="0.25">
      <c r="BR70325" s="2394"/>
    </row>
    <row r="70326" spans="70:70" x14ac:dyDescent="0.25">
      <c r="BR70326" s="2381"/>
    </row>
    <row r="70350" spans="70:70" x14ac:dyDescent="0.25">
      <c r="BR70350" s="2394"/>
    </row>
    <row r="70351" spans="70:70" x14ac:dyDescent="0.25">
      <c r="BR70351" s="2381"/>
    </row>
    <row r="70375" spans="70:70" x14ac:dyDescent="0.25">
      <c r="BR70375" s="2394"/>
    </row>
    <row r="70376" spans="70:70" x14ac:dyDescent="0.25">
      <c r="BR70376" s="2381"/>
    </row>
    <row r="70400" spans="70:70" x14ac:dyDescent="0.25">
      <c r="BR70400" s="2394"/>
    </row>
    <row r="70401" spans="70:70" x14ac:dyDescent="0.25">
      <c r="BR70401" s="2381"/>
    </row>
    <row r="70425" spans="70:70" x14ac:dyDescent="0.25">
      <c r="BR70425" s="2394"/>
    </row>
    <row r="70426" spans="70:70" x14ac:dyDescent="0.25">
      <c r="BR70426" s="2381"/>
    </row>
    <row r="70450" spans="70:70" x14ac:dyDescent="0.25">
      <c r="BR70450" s="2394"/>
    </row>
    <row r="70451" spans="70:70" x14ac:dyDescent="0.25">
      <c r="BR70451" s="2381"/>
    </row>
    <row r="70475" spans="70:70" x14ac:dyDescent="0.25">
      <c r="BR70475" s="2394"/>
    </row>
    <row r="70476" spans="70:70" x14ac:dyDescent="0.25">
      <c r="BR70476" s="2381"/>
    </row>
    <row r="70500" spans="70:70" x14ac:dyDescent="0.25">
      <c r="BR70500" s="2394"/>
    </row>
    <row r="70501" spans="70:70" x14ac:dyDescent="0.25">
      <c r="BR70501" s="2381"/>
    </row>
    <row r="70525" spans="70:70" x14ac:dyDescent="0.25">
      <c r="BR70525" s="2394"/>
    </row>
    <row r="70526" spans="70:70" x14ac:dyDescent="0.25">
      <c r="BR70526" s="2381"/>
    </row>
    <row r="70550" spans="70:70" x14ac:dyDescent="0.25">
      <c r="BR70550" s="2394"/>
    </row>
    <row r="70551" spans="70:70" x14ac:dyDescent="0.25">
      <c r="BR70551" s="2381"/>
    </row>
    <row r="70575" spans="70:70" x14ac:dyDescent="0.25">
      <c r="BR70575" s="2394"/>
    </row>
    <row r="70576" spans="70:70" x14ac:dyDescent="0.25">
      <c r="BR70576" s="2381"/>
    </row>
    <row r="70600" spans="70:70" x14ac:dyDescent="0.25">
      <c r="BR70600" s="2394"/>
    </row>
    <row r="70601" spans="70:70" x14ac:dyDescent="0.25">
      <c r="BR70601" s="2381"/>
    </row>
    <row r="70625" spans="70:70" x14ac:dyDescent="0.25">
      <c r="BR70625" s="2394"/>
    </row>
    <row r="70626" spans="70:70" x14ac:dyDescent="0.25">
      <c r="BR70626" s="2381"/>
    </row>
    <row r="70650" spans="70:70" x14ac:dyDescent="0.25">
      <c r="BR70650" s="2394"/>
    </row>
    <row r="70651" spans="70:70" x14ac:dyDescent="0.25">
      <c r="BR70651" s="2381"/>
    </row>
    <row r="70675" spans="70:70" x14ac:dyDescent="0.25">
      <c r="BR70675" s="2394"/>
    </row>
    <row r="70676" spans="70:70" x14ac:dyDescent="0.25">
      <c r="BR70676" s="2381"/>
    </row>
    <row r="70700" spans="70:70" x14ac:dyDescent="0.25">
      <c r="BR70700" s="2394"/>
    </row>
    <row r="70701" spans="70:70" x14ac:dyDescent="0.25">
      <c r="BR70701" s="2381"/>
    </row>
    <row r="70725" spans="70:70" x14ac:dyDescent="0.25">
      <c r="BR70725" s="2394"/>
    </row>
    <row r="70726" spans="70:70" x14ac:dyDescent="0.25">
      <c r="BR70726" s="2381"/>
    </row>
    <row r="70750" spans="70:70" x14ac:dyDescent="0.25">
      <c r="BR70750" s="2394"/>
    </row>
    <row r="70751" spans="70:70" x14ac:dyDescent="0.25">
      <c r="BR70751" s="2381"/>
    </row>
    <row r="70775" spans="70:70" x14ac:dyDescent="0.25">
      <c r="BR70775" s="2394"/>
    </row>
    <row r="70776" spans="70:70" x14ac:dyDescent="0.25">
      <c r="BR70776" s="2381"/>
    </row>
    <row r="70800" spans="70:70" x14ac:dyDescent="0.25">
      <c r="BR70800" s="2394"/>
    </row>
    <row r="70801" spans="70:70" x14ac:dyDescent="0.25">
      <c r="BR70801" s="2381"/>
    </row>
    <row r="70825" spans="70:70" x14ac:dyDescent="0.25">
      <c r="BR70825" s="2394"/>
    </row>
    <row r="70826" spans="70:70" x14ac:dyDescent="0.25">
      <c r="BR70826" s="2381"/>
    </row>
    <row r="70850" spans="70:70" x14ac:dyDescent="0.25">
      <c r="BR70850" s="2394"/>
    </row>
    <row r="70851" spans="70:70" x14ac:dyDescent="0.25">
      <c r="BR70851" s="2381"/>
    </row>
    <row r="70875" spans="70:70" x14ac:dyDescent="0.25">
      <c r="BR70875" s="2394"/>
    </row>
    <row r="70876" spans="70:70" x14ac:dyDescent="0.25">
      <c r="BR70876" s="2381"/>
    </row>
    <row r="70900" spans="70:70" x14ac:dyDescent="0.25">
      <c r="BR70900" s="2394"/>
    </row>
    <row r="70901" spans="70:70" x14ac:dyDescent="0.25">
      <c r="BR70901" s="2381"/>
    </row>
    <row r="70925" spans="70:70" x14ac:dyDescent="0.25">
      <c r="BR70925" s="2394"/>
    </row>
    <row r="70926" spans="70:70" x14ac:dyDescent="0.25">
      <c r="BR70926" s="2381"/>
    </row>
    <row r="70950" spans="70:70" x14ac:dyDescent="0.25">
      <c r="BR70950" s="2394"/>
    </row>
    <row r="70951" spans="70:70" x14ac:dyDescent="0.25">
      <c r="BR70951" s="2381"/>
    </row>
    <row r="70975" spans="70:70" x14ac:dyDescent="0.25">
      <c r="BR70975" s="2394"/>
    </row>
    <row r="70976" spans="70:70" x14ac:dyDescent="0.25">
      <c r="BR70976" s="2381"/>
    </row>
    <row r="71000" spans="70:70" x14ac:dyDescent="0.25">
      <c r="BR71000" s="2394"/>
    </row>
    <row r="71001" spans="70:70" x14ac:dyDescent="0.25">
      <c r="BR71001" s="2381"/>
    </row>
    <row r="71025" spans="70:70" x14ac:dyDescent="0.25">
      <c r="BR71025" s="2394"/>
    </row>
    <row r="71026" spans="70:70" x14ac:dyDescent="0.25">
      <c r="BR71026" s="2381"/>
    </row>
    <row r="71050" spans="70:70" x14ac:dyDescent="0.25">
      <c r="BR71050" s="2394"/>
    </row>
    <row r="71051" spans="70:70" x14ac:dyDescent="0.25">
      <c r="BR71051" s="2381"/>
    </row>
    <row r="71075" spans="70:70" x14ac:dyDescent="0.25">
      <c r="BR71075" s="2394"/>
    </row>
    <row r="71076" spans="70:70" x14ac:dyDescent="0.25">
      <c r="BR71076" s="2381"/>
    </row>
    <row r="71100" spans="70:70" x14ac:dyDescent="0.25">
      <c r="BR71100" s="2394"/>
    </row>
    <row r="71101" spans="70:70" x14ac:dyDescent="0.25">
      <c r="BR71101" s="2381"/>
    </row>
    <row r="71125" spans="70:70" x14ac:dyDescent="0.25">
      <c r="BR71125" s="2394"/>
    </row>
    <row r="71126" spans="70:70" x14ac:dyDescent="0.25">
      <c r="BR71126" s="2381"/>
    </row>
    <row r="71150" spans="70:70" x14ac:dyDescent="0.25">
      <c r="BR71150" s="2394"/>
    </row>
    <row r="71151" spans="70:70" x14ac:dyDescent="0.25">
      <c r="BR71151" s="2381"/>
    </row>
    <row r="71175" spans="70:70" x14ac:dyDescent="0.25">
      <c r="BR71175" s="2394"/>
    </row>
    <row r="71176" spans="70:70" x14ac:dyDescent="0.25">
      <c r="BR71176" s="2381"/>
    </row>
    <row r="71200" spans="70:70" x14ac:dyDescent="0.25">
      <c r="BR71200" s="2394"/>
    </row>
    <row r="71201" spans="70:70" x14ac:dyDescent="0.25">
      <c r="BR71201" s="2381"/>
    </row>
    <row r="71225" spans="70:70" x14ac:dyDescent="0.25">
      <c r="BR71225" s="2394"/>
    </row>
    <row r="71226" spans="70:70" x14ac:dyDescent="0.25">
      <c r="BR71226" s="2381"/>
    </row>
    <row r="71250" spans="70:70" x14ac:dyDescent="0.25">
      <c r="BR71250" s="2394"/>
    </row>
    <row r="71251" spans="70:70" x14ac:dyDescent="0.25">
      <c r="BR71251" s="2381"/>
    </row>
    <row r="71275" spans="70:70" x14ac:dyDescent="0.25">
      <c r="BR71275" s="2394"/>
    </row>
    <row r="71276" spans="70:70" x14ac:dyDescent="0.25">
      <c r="BR71276" s="2381"/>
    </row>
    <row r="71300" spans="70:70" x14ac:dyDescent="0.25">
      <c r="BR71300" s="2394"/>
    </row>
    <row r="71301" spans="70:70" x14ac:dyDescent="0.25">
      <c r="BR71301" s="2381"/>
    </row>
    <row r="71325" spans="70:70" x14ac:dyDescent="0.25">
      <c r="BR71325" s="2394"/>
    </row>
    <row r="71326" spans="70:70" x14ac:dyDescent="0.25">
      <c r="BR71326" s="2381"/>
    </row>
    <row r="71350" spans="70:70" x14ac:dyDescent="0.25">
      <c r="BR71350" s="2394"/>
    </row>
    <row r="71351" spans="70:70" x14ac:dyDescent="0.25">
      <c r="BR71351" s="2381"/>
    </row>
    <row r="71375" spans="70:70" x14ac:dyDescent="0.25">
      <c r="BR71375" s="2394"/>
    </row>
    <row r="71376" spans="70:70" x14ac:dyDescent="0.25">
      <c r="BR71376" s="2381"/>
    </row>
    <row r="71400" spans="70:70" x14ac:dyDescent="0.25">
      <c r="BR71400" s="2394"/>
    </row>
    <row r="71401" spans="70:70" x14ac:dyDescent="0.25">
      <c r="BR71401" s="2381"/>
    </row>
    <row r="71425" spans="70:70" x14ac:dyDescent="0.25">
      <c r="BR71425" s="2394"/>
    </row>
    <row r="71426" spans="70:70" x14ac:dyDescent="0.25">
      <c r="BR71426" s="2381"/>
    </row>
    <row r="71450" spans="70:70" x14ac:dyDescent="0.25">
      <c r="BR71450" s="2394"/>
    </row>
    <row r="71451" spans="70:70" x14ac:dyDescent="0.25">
      <c r="BR71451" s="2381"/>
    </row>
    <row r="71475" spans="70:70" x14ac:dyDescent="0.25">
      <c r="BR71475" s="2394"/>
    </row>
    <row r="71476" spans="70:70" x14ac:dyDescent="0.25">
      <c r="BR71476" s="2381"/>
    </row>
    <row r="71500" spans="70:70" x14ac:dyDescent="0.25">
      <c r="BR71500" s="2394"/>
    </row>
    <row r="71501" spans="70:70" x14ac:dyDescent="0.25">
      <c r="BR71501" s="2381"/>
    </row>
    <row r="71525" spans="70:70" x14ac:dyDescent="0.25">
      <c r="BR71525" s="2394"/>
    </row>
    <row r="71526" spans="70:70" x14ac:dyDescent="0.25">
      <c r="BR71526" s="2381"/>
    </row>
    <row r="71550" spans="70:70" x14ac:dyDescent="0.25">
      <c r="BR71550" s="2394"/>
    </row>
    <row r="71551" spans="70:70" x14ac:dyDescent="0.25">
      <c r="BR71551" s="2381"/>
    </row>
    <row r="71575" spans="70:70" x14ac:dyDescent="0.25">
      <c r="BR71575" s="2394"/>
    </row>
    <row r="71576" spans="70:70" x14ac:dyDescent="0.25">
      <c r="BR71576" s="2381"/>
    </row>
    <row r="71600" spans="70:70" x14ac:dyDescent="0.25">
      <c r="BR71600" s="2394"/>
    </row>
    <row r="71601" spans="70:70" x14ac:dyDescent="0.25">
      <c r="BR71601" s="2381"/>
    </row>
    <row r="71625" spans="70:70" x14ac:dyDescent="0.25">
      <c r="BR71625" s="2394"/>
    </row>
    <row r="71626" spans="70:70" x14ac:dyDescent="0.25">
      <c r="BR71626" s="2381"/>
    </row>
    <row r="71650" spans="70:70" x14ac:dyDescent="0.25">
      <c r="BR71650" s="2394"/>
    </row>
    <row r="71651" spans="70:70" x14ac:dyDescent="0.25">
      <c r="BR71651" s="2381"/>
    </row>
    <row r="71675" spans="70:70" x14ac:dyDescent="0.25">
      <c r="BR71675" s="2394"/>
    </row>
    <row r="71676" spans="70:70" x14ac:dyDescent="0.25">
      <c r="BR71676" s="2381"/>
    </row>
    <row r="71700" spans="70:70" x14ac:dyDescent="0.25">
      <c r="BR71700" s="2394"/>
    </row>
    <row r="71701" spans="70:70" x14ac:dyDescent="0.25">
      <c r="BR71701" s="2381"/>
    </row>
    <row r="71725" spans="70:70" x14ac:dyDescent="0.25">
      <c r="BR71725" s="2394"/>
    </row>
    <row r="71726" spans="70:70" x14ac:dyDescent="0.25">
      <c r="BR71726" s="2381"/>
    </row>
    <row r="71750" spans="70:70" x14ac:dyDescent="0.25">
      <c r="BR71750" s="2394"/>
    </row>
    <row r="71751" spans="70:70" x14ac:dyDescent="0.25">
      <c r="BR71751" s="2381"/>
    </row>
    <row r="71775" spans="70:70" x14ac:dyDescent="0.25">
      <c r="BR71775" s="2394"/>
    </row>
    <row r="71776" spans="70:70" x14ac:dyDescent="0.25">
      <c r="BR71776" s="2381"/>
    </row>
    <row r="71800" spans="70:70" x14ac:dyDescent="0.25">
      <c r="BR71800" s="2394"/>
    </row>
    <row r="71801" spans="70:70" x14ac:dyDescent="0.25">
      <c r="BR71801" s="2381"/>
    </row>
    <row r="71825" spans="70:70" x14ac:dyDescent="0.25">
      <c r="BR71825" s="2394"/>
    </row>
    <row r="71826" spans="70:70" x14ac:dyDescent="0.25">
      <c r="BR71826" s="2381"/>
    </row>
    <row r="71850" spans="70:70" x14ac:dyDescent="0.25">
      <c r="BR71850" s="2394"/>
    </row>
    <row r="71851" spans="70:70" x14ac:dyDescent="0.25">
      <c r="BR71851" s="2381"/>
    </row>
    <row r="71875" spans="70:70" x14ac:dyDescent="0.25">
      <c r="BR71875" s="2394"/>
    </row>
    <row r="71876" spans="70:70" x14ac:dyDescent="0.25">
      <c r="BR71876" s="2381"/>
    </row>
    <row r="71900" spans="70:70" x14ac:dyDescent="0.25">
      <c r="BR71900" s="2394"/>
    </row>
    <row r="71901" spans="70:70" x14ac:dyDescent="0.25">
      <c r="BR71901" s="2381"/>
    </row>
    <row r="71925" spans="70:70" x14ac:dyDescent="0.25">
      <c r="BR71925" s="2394"/>
    </row>
    <row r="71926" spans="70:70" x14ac:dyDescent="0.25">
      <c r="BR71926" s="2381"/>
    </row>
    <row r="71950" spans="70:70" x14ac:dyDescent="0.25">
      <c r="BR71950" s="2394"/>
    </row>
    <row r="71951" spans="70:70" x14ac:dyDescent="0.25">
      <c r="BR71951" s="2381"/>
    </row>
    <row r="71975" spans="70:70" x14ac:dyDescent="0.25">
      <c r="BR71975" s="2394"/>
    </row>
    <row r="71976" spans="70:70" x14ac:dyDescent="0.25">
      <c r="BR71976" s="2381"/>
    </row>
    <row r="72000" spans="70:70" x14ac:dyDescent="0.25">
      <c r="BR72000" s="2394"/>
    </row>
    <row r="72001" spans="70:70" x14ac:dyDescent="0.25">
      <c r="BR72001" s="2381"/>
    </row>
    <row r="72025" spans="70:70" x14ac:dyDescent="0.25">
      <c r="BR72025" s="2394"/>
    </row>
    <row r="72026" spans="70:70" x14ac:dyDescent="0.25">
      <c r="BR72026" s="2381"/>
    </row>
    <row r="72050" spans="70:70" x14ac:dyDescent="0.25">
      <c r="BR72050" s="2394"/>
    </row>
    <row r="72051" spans="70:70" x14ac:dyDescent="0.25">
      <c r="BR72051" s="2381"/>
    </row>
    <row r="72075" spans="70:70" x14ac:dyDescent="0.25">
      <c r="BR72075" s="2394"/>
    </row>
    <row r="72076" spans="70:70" x14ac:dyDescent="0.25">
      <c r="BR72076" s="2381"/>
    </row>
    <row r="72100" spans="70:70" x14ac:dyDescent="0.25">
      <c r="BR72100" s="2394"/>
    </row>
    <row r="72101" spans="70:70" x14ac:dyDescent="0.25">
      <c r="BR72101" s="2381"/>
    </row>
    <row r="72125" spans="70:70" x14ac:dyDescent="0.25">
      <c r="BR72125" s="2394"/>
    </row>
    <row r="72126" spans="70:70" x14ac:dyDescent="0.25">
      <c r="BR72126" s="2381"/>
    </row>
    <row r="72150" spans="70:70" x14ac:dyDescent="0.25">
      <c r="BR72150" s="2394"/>
    </row>
    <row r="72151" spans="70:70" x14ac:dyDescent="0.25">
      <c r="BR72151" s="2381"/>
    </row>
    <row r="72175" spans="70:70" x14ac:dyDescent="0.25">
      <c r="BR72175" s="2394"/>
    </row>
    <row r="72176" spans="70:70" x14ac:dyDescent="0.25">
      <c r="BR72176" s="2381"/>
    </row>
    <row r="72200" spans="70:70" x14ac:dyDescent="0.25">
      <c r="BR72200" s="2394"/>
    </row>
    <row r="72201" spans="70:70" x14ac:dyDescent="0.25">
      <c r="BR72201" s="2381"/>
    </row>
    <row r="72225" spans="70:70" x14ac:dyDescent="0.25">
      <c r="BR72225" s="2394"/>
    </row>
    <row r="72226" spans="70:70" x14ac:dyDescent="0.25">
      <c r="BR72226" s="2381"/>
    </row>
    <row r="72250" spans="70:70" x14ac:dyDescent="0.25">
      <c r="BR72250" s="2394"/>
    </row>
    <row r="72251" spans="70:70" x14ac:dyDescent="0.25">
      <c r="BR72251" s="2381"/>
    </row>
    <row r="72275" spans="70:70" x14ac:dyDescent="0.25">
      <c r="BR72275" s="2394"/>
    </row>
    <row r="72276" spans="70:70" x14ac:dyDescent="0.25">
      <c r="BR72276" s="2381"/>
    </row>
    <row r="72300" spans="70:70" x14ac:dyDescent="0.25">
      <c r="BR72300" s="2394"/>
    </row>
    <row r="72301" spans="70:70" x14ac:dyDescent="0.25">
      <c r="BR72301" s="2381"/>
    </row>
    <row r="72325" spans="70:70" x14ac:dyDescent="0.25">
      <c r="BR72325" s="2394"/>
    </row>
    <row r="72326" spans="70:70" x14ac:dyDescent="0.25">
      <c r="BR72326" s="2381"/>
    </row>
    <row r="72350" spans="70:70" x14ac:dyDescent="0.25">
      <c r="BR72350" s="2394"/>
    </row>
    <row r="72351" spans="70:70" x14ac:dyDescent="0.25">
      <c r="BR72351" s="2381"/>
    </row>
    <row r="72375" spans="70:70" x14ac:dyDescent="0.25">
      <c r="BR72375" s="2394"/>
    </row>
    <row r="72376" spans="70:70" x14ac:dyDescent="0.25">
      <c r="BR72376" s="2381"/>
    </row>
    <row r="72400" spans="70:70" x14ac:dyDescent="0.25">
      <c r="BR72400" s="2394"/>
    </row>
    <row r="72401" spans="70:70" x14ac:dyDescent="0.25">
      <c r="BR72401" s="2381"/>
    </row>
    <row r="72425" spans="70:70" x14ac:dyDescent="0.25">
      <c r="BR72425" s="2394"/>
    </row>
    <row r="72426" spans="70:70" x14ac:dyDescent="0.25">
      <c r="BR72426" s="2381"/>
    </row>
    <row r="72450" spans="70:70" x14ac:dyDescent="0.25">
      <c r="BR72450" s="2394"/>
    </row>
    <row r="72451" spans="70:70" x14ac:dyDescent="0.25">
      <c r="BR72451" s="2381"/>
    </row>
    <row r="72475" spans="70:70" x14ac:dyDescent="0.25">
      <c r="BR72475" s="2394"/>
    </row>
    <row r="72476" spans="70:70" x14ac:dyDescent="0.25">
      <c r="BR72476" s="2381"/>
    </row>
    <row r="72500" spans="70:70" x14ac:dyDescent="0.25">
      <c r="BR72500" s="2394"/>
    </row>
    <row r="72501" spans="70:70" x14ac:dyDescent="0.25">
      <c r="BR72501" s="2381"/>
    </row>
    <row r="72525" spans="70:70" x14ac:dyDescent="0.25">
      <c r="BR72525" s="2394"/>
    </row>
    <row r="72526" spans="70:70" x14ac:dyDescent="0.25">
      <c r="BR72526" s="2381"/>
    </row>
    <row r="72550" spans="70:70" x14ac:dyDescent="0.25">
      <c r="BR72550" s="2394"/>
    </row>
    <row r="72551" spans="70:70" x14ac:dyDescent="0.25">
      <c r="BR72551" s="2381"/>
    </row>
    <row r="72575" spans="70:70" x14ac:dyDescent="0.25">
      <c r="BR72575" s="2394"/>
    </row>
    <row r="72576" spans="70:70" x14ac:dyDescent="0.25">
      <c r="BR72576" s="2381"/>
    </row>
    <row r="72600" spans="70:70" x14ac:dyDescent="0.25">
      <c r="BR72600" s="2394"/>
    </row>
    <row r="72601" spans="70:70" x14ac:dyDescent="0.25">
      <c r="BR72601" s="2381"/>
    </row>
    <row r="72625" spans="70:70" x14ac:dyDescent="0.25">
      <c r="BR72625" s="2394"/>
    </row>
    <row r="72626" spans="70:70" x14ac:dyDescent="0.25">
      <c r="BR72626" s="2381"/>
    </row>
    <row r="72650" spans="70:70" x14ac:dyDescent="0.25">
      <c r="BR72650" s="2394"/>
    </row>
    <row r="72651" spans="70:70" x14ac:dyDescent="0.25">
      <c r="BR72651" s="2381"/>
    </row>
    <row r="72675" spans="70:70" x14ac:dyDescent="0.25">
      <c r="BR72675" s="2394"/>
    </row>
    <row r="72676" spans="70:70" x14ac:dyDescent="0.25">
      <c r="BR72676" s="2381"/>
    </row>
    <row r="72700" spans="70:70" x14ac:dyDescent="0.25">
      <c r="BR72700" s="2394"/>
    </row>
    <row r="72701" spans="70:70" x14ac:dyDescent="0.25">
      <c r="BR72701" s="2381"/>
    </row>
    <row r="72725" spans="70:70" x14ac:dyDescent="0.25">
      <c r="BR72725" s="2394"/>
    </row>
    <row r="72726" spans="70:70" x14ac:dyDescent="0.25">
      <c r="BR72726" s="2381"/>
    </row>
    <row r="72750" spans="70:70" x14ac:dyDescent="0.25">
      <c r="BR72750" s="2394"/>
    </row>
    <row r="72751" spans="70:70" x14ac:dyDescent="0.25">
      <c r="BR72751" s="2381"/>
    </row>
    <row r="72775" spans="70:70" x14ac:dyDescent="0.25">
      <c r="BR72775" s="2394"/>
    </row>
    <row r="72776" spans="70:70" x14ac:dyDescent="0.25">
      <c r="BR72776" s="2381"/>
    </row>
    <row r="72800" spans="70:70" x14ac:dyDescent="0.25">
      <c r="BR72800" s="2394"/>
    </row>
    <row r="72801" spans="70:70" x14ac:dyDescent="0.25">
      <c r="BR72801" s="2381"/>
    </row>
    <row r="72825" spans="70:70" x14ac:dyDescent="0.25">
      <c r="BR72825" s="2394"/>
    </row>
    <row r="72826" spans="70:70" x14ac:dyDescent="0.25">
      <c r="BR72826" s="2381"/>
    </row>
    <row r="72850" spans="70:70" x14ac:dyDescent="0.25">
      <c r="BR72850" s="2394"/>
    </row>
    <row r="72851" spans="70:70" x14ac:dyDescent="0.25">
      <c r="BR72851" s="2381"/>
    </row>
    <row r="72875" spans="70:70" x14ac:dyDescent="0.25">
      <c r="BR72875" s="2394"/>
    </row>
    <row r="72876" spans="70:70" x14ac:dyDescent="0.25">
      <c r="BR72876" s="2381"/>
    </row>
    <row r="72900" spans="70:70" x14ac:dyDescent="0.25">
      <c r="BR72900" s="2394"/>
    </row>
    <row r="72901" spans="70:70" x14ac:dyDescent="0.25">
      <c r="BR72901" s="2381"/>
    </row>
    <row r="72925" spans="70:70" x14ac:dyDescent="0.25">
      <c r="BR72925" s="2394"/>
    </row>
    <row r="72926" spans="70:70" x14ac:dyDescent="0.25">
      <c r="BR72926" s="2381"/>
    </row>
    <row r="72950" spans="70:70" x14ac:dyDescent="0.25">
      <c r="BR72950" s="2394"/>
    </row>
    <row r="72951" spans="70:70" x14ac:dyDescent="0.25">
      <c r="BR72951" s="2381"/>
    </row>
    <row r="72975" spans="70:70" x14ac:dyDescent="0.25">
      <c r="BR72975" s="2394"/>
    </row>
    <row r="72976" spans="70:70" x14ac:dyDescent="0.25">
      <c r="BR72976" s="2381"/>
    </row>
    <row r="73000" spans="70:70" x14ac:dyDescent="0.25">
      <c r="BR73000" s="2394"/>
    </row>
    <row r="73001" spans="70:70" x14ac:dyDescent="0.25">
      <c r="BR73001" s="2381"/>
    </row>
    <row r="73025" spans="70:70" x14ac:dyDescent="0.25">
      <c r="BR73025" s="2394"/>
    </row>
    <row r="73026" spans="70:70" x14ac:dyDescent="0.25">
      <c r="BR73026" s="2381"/>
    </row>
    <row r="73050" spans="70:70" x14ac:dyDescent="0.25">
      <c r="BR73050" s="2394"/>
    </row>
    <row r="73051" spans="70:70" x14ac:dyDescent="0.25">
      <c r="BR73051" s="2381"/>
    </row>
    <row r="73075" spans="70:70" x14ac:dyDescent="0.25">
      <c r="BR73075" s="2394"/>
    </row>
    <row r="73076" spans="70:70" x14ac:dyDescent="0.25">
      <c r="BR73076" s="2381"/>
    </row>
    <row r="73100" spans="70:70" x14ac:dyDescent="0.25">
      <c r="BR73100" s="2394"/>
    </row>
    <row r="73101" spans="70:70" x14ac:dyDescent="0.25">
      <c r="BR73101" s="2381"/>
    </row>
    <row r="73125" spans="70:70" x14ac:dyDescent="0.25">
      <c r="BR73125" s="2394"/>
    </row>
    <row r="73126" spans="70:70" x14ac:dyDescent="0.25">
      <c r="BR73126" s="2381"/>
    </row>
    <row r="73150" spans="70:70" x14ac:dyDescent="0.25">
      <c r="BR73150" s="2394"/>
    </row>
    <row r="73151" spans="70:70" x14ac:dyDescent="0.25">
      <c r="BR73151" s="2381"/>
    </row>
    <row r="73175" spans="70:70" x14ac:dyDescent="0.25">
      <c r="BR73175" s="2394"/>
    </row>
    <row r="73176" spans="70:70" x14ac:dyDescent="0.25">
      <c r="BR73176" s="2381"/>
    </row>
    <row r="73200" spans="70:70" x14ac:dyDescent="0.25">
      <c r="BR73200" s="2394"/>
    </row>
    <row r="73201" spans="70:70" x14ac:dyDescent="0.25">
      <c r="BR73201" s="2381"/>
    </row>
    <row r="73225" spans="70:70" x14ac:dyDescent="0.25">
      <c r="BR73225" s="2394"/>
    </row>
    <row r="73226" spans="70:70" x14ac:dyDescent="0.25">
      <c r="BR73226" s="2381"/>
    </row>
    <row r="73250" spans="70:70" x14ac:dyDescent="0.25">
      <c r="BR73250" s="2394"/>
    </row>
    <row r="73251" spans="70:70" x14ac:dyDescent="0.25">
      <c r="BR73251" s="2381"/>
    </row>
    <row r="73275" spans="70:70" x14ac:dyDescent="0.25">
      <c r="BR73275" s="2394"/>
    </row>
    <row r="73276" spans="70:70" x14ac:dyDescent="0.25">
      <c r="BR73276" s="2381"/>
    </row>
    <row r="73300" spans="70:70" x14ac:dyDescent="0.25">
      <c r="BR73300" s="2394"/>
    </row>
    <row r="73301" spans="70:70" x14ac:dyDescent="0.25">
      <c r="BR73301" s="2381"/>
    </row>
    <row r="73325" spans="70:70" x14ac:dyDescent="0.25">
      <c r="BR73325" s="2394"/>
    </row>
    <row r="73326" spans="70:70" x14ac:dyDescent="0.25">
      <c r="BR73326" s="2381"/>
    </row>
    <row r="73350" spans="70:70" x14ac:dyDescent="0.25">
      <c r="BR73350" s="2394"/>
    </row>
    <row r="73351" spans="70:70" x14ac:dyDescent="0.25">
      <c r="BR73351" s="2381"/>
    </row>
    <row r="73375" spans="70:70" x14ac:dyDescent="0.25">
      <c r="BR73375" s="2394"/>
    </row>
    <row r="73376" spans="70:70" x14ac:dyDescent="0.25">
      <c r="BR73376" s="2381"/>
    </row>
    <row r="73400" spans="70:70" x14ac:dyDescent="0.25">
      <c r="BR73400" s="2394"/>
    </row>
    <row r="73401" spans="70:70" x14ac:dyDescent="0.25">
      <c r="BR73401" s="2381"/>
    </row>
    <row r="73425" spans="70:70" x14ac:dyDescent="0.25">
      <c r="BR73425" s="2394"/>
    </row>
    <row r="73426" spans="70:70" x14ac:dyDescent="0.25">
      <c r="BR73426" s="2381"/>
    </row>
    <row r="73450" spans="70:70" x14ac:dyDescent="0.25">
      <c r="BR73450" s="2394"/>
    </row>
    <row r="73451" spans="70:70" x14ac:dyDescent="0.25">
      <c r="BR73451" s="2381"/>
    </row>
    <row r="73475" spans="70:70" x14ac:dyDescent="0.25">
      <c r="BR73475" s="2394"/>
    </row>
    <row r="73476" spans="70:70" x14ac:dyDescent="0.25">
      <c r="BR73476" s="2381"/>
    </row>
    <row r="73500" spans="70:70" x14ac:dyDescent="0.25">
      <c r="BR73500" s="2394"/>
    </row>
    <row r="73501" spans="70:70" x14ac:dyDescent="0.25">
      <c r="BR73501" s="2381"/>
    </row>
    <row r="73525" spans="70:70" x14ac:dyDescent="0.25">
      <c r="BR73525" s="2394"/>
    </row>
    <row r="73526" spans="70:70" x14ac:dyDescent="0.25">
      <c r="BR73526" s="2381"/>
    </row>
    <row r="73550" spans="70:70" x14ac:dyDescent="0.25">
      <c r="BR73550" s="2394"/>
    </row>
    <row r="73551" spans="70:70" x14ac:dyDescent="0.25">
      <c r="BR73551" s="2381"/>
    </row>
    <row r="73575" spans="70:70" x14ac:dyDescent="0.25">
      <c r="BR73575" s="2394"/>
    </row>
    <row r="73576" spans="70:70" x14ac:dyDescent="0.25">
      <c r="BR73576" s="2381"/>
    </row>
    <row r="73600" spans="70:70" x14ac:dyDescent="0.25">
      <c r="BR73600" s="2394"/>
    </row>
    <row r="73601" spans="70:70" x14ac:dyDescent="0.25">
      <c r="BR73601" s="2381"/>
    </row>
    <row r="73625" spans="70:70" x14ac:dyDescent="0.25">
      <c r="BR73625" s="2394"/>
    </row>
    <row r="73626" spans="70:70" x14ac:dyDescent="0.25">
      <c r="BR73626" s="2381"/>
    </row>
    <row r="73650" spans="70:70" x14ac:dyDescent="0.25">
      <c r="BR73650" s="2394"/>
    </row>
    <row r="73651" spans="70:70" x14ac:dyDescent="0.25">
      <c r="BR73651" s="2381"/>
    </row>
    <row r="73675" spans="70:70" x14ac:dyDescent="0.25">
      <c r="BR73675" s="2394"/>
    </row>
    <row r="73676" spans="70:70" x14ac:dyDescent="0.25">
      <c r="BR73676" s="2381"/>
    </row>
    <row r="73700" spans="70:70" x14ac:dyDescent="0.25">
      <c r="BR73700" s="2394"/>
    </row>
    <row r="73701" spans="70:70" x14ac:dyDescent="0.25">
      <c r="BR73701" s="2381"/>
    </row>
    <row r="73725" spans="70:70" x14ac:dyDescent="0.25">
      <c r="BR73725" s="2394"/>
    </row>
    <row r="73726" spans="70:70" x14ac:dyDescent="0.25">
      <c r="BR73726" s="2381"/>
    </row>
    <row r="73750" spans="70:70" x14ac:dyDescent="0.25">
      <c r="BR73750" s="2394"/>
    </row>
    <row r="73751" spans="70:70" x14ac:dyDescent="0.25">
      <c r="BR73751" s="2381"/>
    </row>
    <row r="73775" spans="70:70" x14ac:dyDescent="0.25">
      <c r="BR73775" s="2394"/>
    </row>
    <row r="73776" spans="70:70" x14ac:dyDescent="0.25">
      <c r="BR73776" s="2381"/>
    </row>
    <row r="73800" spans="70:70" x14ac:dyDescent="0.25">
      <c r="BR73800" s="2394"/>
    </row>
    <row r="73801" spans="70:70" x14ac:dyDescent="0.25">
      <c r="BR73801" s="2381"/>
    </row>
    <row r="73825" spans="70:70" x14ac:dyDescent="0.25">
      <c r="BR73825" s="2394"/>
    </row>
    <row r="73826" spans="70:70" x14ac:dyDescent="0.25">
      <c r="BR73826" s="2381"/>
    </row>
    <row r="73850" spans="70:70" x14ac:dyDescent="0.25">
      <c r="BR73850" s="2394"/>
    </row>
    <row r="73851" spans="70:70" x14ac:dyDescent="0.25">
      <c r="BR73851" s="2381"/>
    </row>
    <row r="73875" spans="70:70" x14ac:dyDescent="0.25">
      <c r="BR73875" s="2394"/>
    </row>
    <row r="73876" spans="70:70" x14ac:dyDescent="0.25">
      <c r="BR73876" s="2381"/>
    </row>
    <row r="73900" spans="70:70" x14ac:dyDescent="0.25">
      <c r="BR73900" s="2394"/>
    </row>
    <row r="73901" spans="70:70" x14ac:dyDescent="0.25">
      <c r="BR73901" s="2381"/>
    </row>
    <row r="73925" spans="70:70" x14ac:dyDescent="0.25">
      <c r="BR73925" s="2394"/>
    </row>
    <row r="73926" spans="70:70" x14ac:dyDescent="0.25">
      <c r="BR73926" s="2381"/>
    </row>
    <row r="73950" spans="70:70" x14ac:dyDescent="0.25">
      <c r="BR73950" s="2394"/>
    </row>
    <row r="73951" spans="70:70" x14ac:dyDescent="0.25">
      <c r="BR73951" s="2381"/>
    </row>
    <row r="73975" spans="70:70" x14ac:dyDescent="0.25">
      <c r="BR73975" s="2394"/>
    </row>
    <row r="73976" spans="70:70" x14ac:dyDescent="0.25">
      <c r="BR73976" s="2381"/>
    </row>
    <row r="74000" spans="70:70" x14ac:dyDescent="0.25">
      <c r="BR74000" s="2394"/>
    </row>
    <row r="74001" spans="70:70" x14ac:dyDescent="0.25">
      <c r="BR74001" s="2381"/>
    </row>
    <row r="74025" spans="70:70" x14ac:dyDescent="0.25">
      <c r="BR74025" s="2394"/>
    </row>
    <row r="74026" spans="70:70" x14ac:dyDescent="0.25">
      <c r="BR74026" s="2381"/>
    </row>
    <row r="74050" spans="70:70" x14ac:dyDescent="0.25">
      <c r="BR74050" s="2394"/>
    </row>
    <row r="74051" spans="70:70" x14ac:dyDescent="0.25">
      <c r="BR74051" s="2381"/>
    </row>
    <row r="74075" spans="70:70" x14ac:dyDescent="0.25">
      <c r="BR74075" s="2394"/>
    </row>
    <row r="74076" spans="70:70" x14ac:dyDescent="0.25">
      <c r="BR74076" s="2381"/>
    </row>
    <row r="74100" spans="70:70" x14ac:dyDescent="0.25">
      <c r="BR74100" s="2394"/>
    </row>
    <row r="74101" spans="70:70" x14ac:dyDescent="0.25">
      <c r="BR74101" s="2381"/>
    </row>
    <row r="74125" spans="70:70" x14ac:dyDescent="0.25">
      <c r="BR74125" s="2394"/>
    </row>
    <row r="74126" spans="70:70" x14ac:dyDescent="0.25">
      <c r="BR74126" s="2381"/>
    </row>
    <row r="74150" spans="70:70" x14ac:dyDescent="0.25">
      <c r="BR74150" s="2394"/>
    </row>
    <row r="74151" spans="70:70" x14ac:dyDescent="0.25">
      <c r="BR74151" s="2381"/>
    </row>
    <row r="74175" spans="70:70" x14ac:dyDescent="0.25">
      <c r="BR74175" s="2394"/>
    </row>
    <row r="74176" spans="70:70" x14ac:dyDescent="0.25">
      <c r="BR74176" s="2381"/>
    </row>
    <row r="74200" spans="70:70" x14ac:dyDescent="0.25">
      <c r="BR74200" s="2394"/>
    </row>
    <row r="74201" spans="70:70" x14ac:dyDescent="0.25">
      <c r="BR74201" s="2381"/>
    </row>
    <row r="74225" spans="70:70" x14ac:dyDescent="0.25">
      <c r="BR74225" s="2394"/>
    </row>
    <row r="74226" spans="70:70" x14ac:dyDescent="0.25">
      <c r="BR74226" s="2381"/>
    </row>
    <row r="74250" spans="70:70" x14ac:dyDescent="0.25">
      <c r="BR74250" s="2394"/>
    </row>
    <row r="74251" spans="70:70" x14ac:dyDescent="0.25">
      <c r="BR74251" s="2381"/>
    </row>
    <row r="74275" spans="70:70" x14ac:dyDescent="0.25">
      <c r="BR74275" s="2394"/>
    </row>
    <row r="74276" spans="70:70" x14ac:dyDescent="0.25">
      <c r="BR74276" s="2381"/>
    </row>
    <row r="74300" spans="70:70" x14ac:dyDescent="0.25">
      <c r="BR74300" s="2394"/>
    </row>
    <row r="74301" spans="70:70" x14ac:dyDescent="0.25">
      <c r="BR74301" s="2381"/>
    </row>
    <row r="74325" spans="70:70" x14ac:dyDescent="0.25">
      <c r="BR74325" s="2394"/>
    </row>
    <row r="74326" spans="70:70" x14ac:dyDescent="0.25">
      <c r="BR74326" s="2381"/>
    </row>
    <row r="74350" spans="70:70" x14ac:dyDescent="0.25">
      <c r="BR74350" s="2394"/>
    </row>
    <row r="74351" spans="70:70" x14ac:dyDescent="0.25">
      <c r="BR74351" s="2381"/>
    </row>
    <row r="74375" spans="70:70" x14ac:dyDescent="0.25">
      <c r="BR74375" s="2394"/>
    </row>
    <row r="74376" spans="70:70" x14ac:dyDescent="0.25">
      <c r="BR74376" s="2381"/>
    </row>
    <row r="74400" spans="70:70" x14ac:dyDescent="0.25">
      <c r="BR74400" s="2394"/>
    </row>
    <row r="74401" spans="70:70" x14ac:dyDescent="0.25">
      <c r="BR74401" s="2381"/>
    </row>
    <row r="74425" spans="70:70" x14ac:dyDescent="0.25">
      <c r="BR74425" s="2394"/>
    </row>
    <row r="74426" spans="70:70" x14ac:dyDescent="0.25">
      <c r="BR74426" s="2381"/>
    </row>
    <row r="74450" spans="70:70" x14ac:dyDescent="0.25">
      <c r="BR74450" s="2394"/>
    </row>
    <row r="74451" spans="70:70" x14ac:dyDescent="0.25">
      <c r="BR74451" s="2381"/>
    </row>
    <row r="74475" spans="70:70" x14ac:dyDescent="0.25">
      <c r="BR74475" s="2394"/>
    </row>
    <row r="74476" spans="70:70" x14ac:dyDescent="0.25">
      <c r="BR74476" s="2381"/>
    </row>
    <row r="74500" spans="70:70" x14ac:dyDescent="0.25">
      <c r="BR74500" s="2394"/>
    </row>
    <row r="74501" spans="70:70" x14ac:dyDescent="0.25">
      <c r="BR74501" s="2381"/>
    </row>
    <row r="74525" spans="70:70" x14ac:dyDescent="0.25">
      <c r="BR74525" s="2394"/>
    </row>
    <row r="74526" spans="70:70" x14ac:dyDescent="0.25">
      <c r="BR74526" s="2381"/>
    </row>
    <row r="74550" spans="70:70" x14ac:dyDescent="0.25">
      <c r="BR74550" s="2394"/>
    </row>
    <row r="74551" spans="70:70" x14ac:dyDescent="0.25">
      <c r="BR74551" s="2381"/>
    </row>
    <row r="74575" spans="70:70" x14ac:dyDescent="0.25">
      <c r="BR74575" s="2394"/>
    </row>
    <row r="74576" spans="70:70" x14ac:dyDescent="0.25">
      <c r="BR74576" s="2381"/>
    </row>
    <row r="74600" spans="70:70" x14ac:dyDescent="0.25">
      <c r="BR74600" s="2394"/>
    </row>
    <row r="74601" spans="70:70" x14ac:dyDescent="0.25">
      <c r="BR74601" s="2381"/>
    </row>
    <row r="74625" spans="70:70" x14ac:dyDescent="0.25">
      <c r="BR74625" s="2394"/>
    </row>
    <row r="74626" spans="70:70" x14ac:dyDescent="0.25">
      <c r="BR74626" s="2381"/>
    </row>
    <row r="74650" spans="70:70" x14ac:dyDescent="0.25">
      <c r="BR74650" s="2394"/>
    </row>
    <row r="74651" spans="70:70" x14ac:dyDescent="0.25">
      <c r="BR74651" s="2381"/>
    </row>
    <row r="74675" spans="70:70" x14ac:dyDescent="0.25">
      <c r="BR74675" s="2394"/>
    </row>
    <row r="74676" spans="70:70" x14ac:dyDescent="0.25">
      <c r="BR74676" s="2381"/>
    </row>
    <row r="74700" spans="70:70" x14ac:dyDescent="0.25">
      <c r="BR74700" s="2394"/>
    </row>
    <row r="74701" spans="70:70" x14ac:dyDescent="0.25">
      <c r="BR74701" s="2381"/>
    </row>
    <row r="74725" spans="70:70" x14ac:dyDescent="0.25">
      <c r="BR74725" s="2394"/>
    </row>
    <row r="74726" spans="70:70" x14ac:dyDescent="0.25">
      <c r="BR74726" s="2381"/>
    </row>
    <row r="74750" spans="70:70" x14ac:dyDescent="0.25">
      <c r="BR74750" s="2394"/>
    </row>
    <row r="74751" spans="70:70" x14ac:dyDescent="0.25">
      <c r="BR74751" s="2381"/>
    </row>
    <row r="74775" spans="70:70" x14ac:dyDescent="0.25">
      <c r="BR74775" s="2394"/>
    </row>
    <row r="74776" spans="70:70" x14ac:dyDescent="0.25">
      <c r="BR74776" s="2381"/>
    </row>
    <row r="74800" spans="70:70" x14ac:dyDescent="0.25">
      <c r="BR74800" s="2394"/>
    </row>
    <row r="74801" spans="70:70" x14ac:dyDescent="0.25">
      <c r="BR74801" s="2381"/>
    </row>
    <row r="74825" spans="70:70" x14ac:dyDescent="0.25">
      <c r="BR74825" s="2394"/>
    </row>
    <row r="74826" spans="70:70" x14ac:dyDescent="0.25">
      <c r="BR74826" s="2381"/>
    </row>
    <row r="74850" spans="70:70" x14ac:dyDescent="0.25">
      <c r="BR74850" s="2394"/>
    </row>
    <row r="74851" spans="70:70" x14ac:dyDescent="0.25">
      <c r="BR74851" s="2381"/>
    </row>
    <row r="74875" spans="70:70" x14ac:dyDescent="0.25">
      <c r="BR74875" s="2394"/>
    </row>
    <row r="74876" spans="70:70" x14ac:dyDescent="0.25">
      <c r="BR74876" s="2381"/>
    </row>
    <row r="74900" spans="70:70" x14ac:dyDescent="0.25">
      <c r="BR74900" s="2394"/>
    </row>
    <row r="74901" spans="70:70" x14ac:dyDescent="0.25">
      <c r="BR74901" s="2381"/>
    </row>
    <row r="74925" spans="70:70" x14ac:dyDescent="0.25">
      <c r="BR74925" s="2394"/>
    </row>
    <row r="74926" spans="70:70" x14ac:dyDescent="0.25">
      <c r="BR74926" s="2381"/>
    </row>
    <row r="74950" spans="70:70" x14ac:dyDescent="0.25">
      <c r="BR74950" s="2394"/>
    </row>
    <row r="74951" spans="70:70" x14ac:dyDescent="0.25">
      <c r="BR74951" s="2381"/>
    </row>
    <row r="74975" spans="70:70" x14ac:dyDescent="0.25">
      <c r="BR74975" s="2394"/>
    </row>
    <row r="74976" spans="70:70" x14ac:dyDescent="0.25">
      <c r="BR74976" s="2381"/>
    </row>
    <row r="75000" spans="70:70" x14ac:dyDescent="0.25">
      <c r="BR75000" s="2394"/>
    </row>
    <row r="75001" spans="70:70" x14ac:dyDescent="0.25">
      <c r="BR75001" s="2381"/>
    </row>
    <row r="75025" spans="70:70" x14ac:dyDescent="0.25">
      <c r="BR75025" s="2394"/>
    </row>
    <row r="75026" spans="70:70" x14ac:dyDescent="0.25">
      <c r="BR75026" s="2381"/>
    </row>
    <row r="75050" spans="70:70" x14ac:dyDescent="0.25">
      <c r="BR75050" s="2394"/>
    </row>
    <row r="75051" spans="70:70" x14ac:dyDescent="0.25">
      <c r="BR75051" s="2381"/>
    </row>
    <row r="75075" spans="70:70" x14ac:dyDescent="0.25">
      <c r="BR75075" s="2394"/>
    </row>
    <row r="75076" spans="70:70" x14ac:dyDescent="0.25">
      <c r="BR75076" s="2381"/>
    </row>
    <row r="75100" spans="70:70" x14ac:dyDescent="0.25">
      <c r="BR75100" s="2394"/>
    </row>
    <row r="75101" spans="70:70" x14ac:dyDescent="0.25">
      <c r="BR75101" s="2381"/>
    </row>
    <row r="75125" spans="70:70" x14ac:dyDescent="0.25">
      <c r="BR75125" s="2394"/>
    </row>
    <row r="75126" spans="70:70" x14ac:dyDescent="0.25">
      <c r="BR75126" s="2381"/>
    </row>
    <row r="75150" spans="70:70" x14ac:dyDescent="0.25">
      <c r="BR75150" s="2394"/>
    </row>
    <row r="75151" spans="70:70" x14ac:dyDescent="0.25">
      <c r="BR75151" s="2381"/>
    </row>
    <row r="75175" spans="70:70" x14ac:dyDescent="0.25">
      <c r="BR75175" s="2394"/>
    </row>
    <row r="75176" spans="70:70" x14ac:dyDescent="0.25">
      <c r="BR75176" s="2381"/>
    </row>
    <row r="75200" spans="70:70" x14ac:dyDescent="0.25">
      <c r="BR75200" s="2394"/>
    </row>
    <row r="75201" spans="70:70" x14ac:dyDescent="0.25">
      <c r="BR75201" s="2381"/>
    </row>
    <row r="75225" spans="70:70" x14ac:dyDescent="0.25">
      <c r="BR75225" s="2394"/>
    </row>
    <row r="75226" spans="70:70" x14ac:dyDescent="0.25">
      <c r="BR75226" s="2381"/>
    </row>
    <row r="75250" spans="70:70" x14ac:dyDescent="0.25">
      <c r="BR75250" s="2394"/>
    </row>
    <row r="75251" spans="70:70" x14ac:dyDescent="0.25">
      <c r="BR75251" s="2381"/>
    </row>
    <row r="75275" spans="70:70" x14ac:dyDescent="0.25">
      <c r="BR75275" s="2394"/>
    </row>
    <row r="75276" spans="70:70" x14ac:dyDescent="0.25">
      <c r="BR75276" s="2381"/>
    </row>
    <row r="75300" spans="70:70" x14ac:dyDescent="0.25">
      <c r="BR75300" s="2394"/>
    </row>
    <row r="75301" spans="70:70" x14ac:dyDescent="0.25">
      <c r="BR75301" s="2381"/>
    </row>
    <row r="75325" spans="70:70" x14ac:dyDescent="0.25">
      <c r="BR75325" s="2394"/>
    </row>
    <row r="75326" spans="70:70" x14ac:dyDescent="0.25">
      <c r="BR75326" s="2381"/>
    </row>
    <row r="75350" spans="70:70" x14ac:dyDescent="0.25">
      <c r="BR75350" s="2394"/>
    </row>
    <row r="75351" spans="70:70" x14ac:dyDescent="0.25">
      <c r="BR75351" s="2381"/>
    </row>
    <row r="75375" spans="70:70" x14ac:dyDescent="0.25">
      <c r="BR75375" s="2394"/>
    </row>
    <row r="75376" spans="70:70" x14ac:dyDescent="0.25">
      <c r="BR75376" s="2381"/>
    </row>
    <row r="75400" spans="70:70" x14ac:dyDescent="0.25">
      <c r="BR75400" s="2394"/>
    </row>
    <row r="75401" spans="70:70" x14ac:dyDescent="0.25">
      <c r="BR75401" s="2381"/>
    </row>
    <row r="75425" spans="70:70" x14ac:dyDescent="0.25">
      <c r="BR75425" s="2394"/>
    </row>
    <row r="75426" spans="70:70" x14ac:dyDescent="0.25">
      <c r="BR75426" s="2381"/>
    </row>
    <row r="75450" spans="70:70" x14ac:dyDescent="0.25">
      <c r="BR75450" s="2394"/>
    </row>
    <row r="75451" spans="70:70" x14ac:dyDescent="0.25">
      <c r="BR75451" s="2381"/>
    </row>
    <row r="75475" spans="70:70" x14ac:dyDescent="0.25">
      <c r="BR75475" s="2394"/>
    </row>
    <row r="75476" spans="70:70" x14ac:dyDescent="0.25">
      <c r="BR75476" s="2381"/>
    </row>
    <row r="75500" spans="70:70" x14ac:dyDescent="0.25">
      <c r="BR75500" s="2394"/>
    </row>
    <row r="75501" spans="70:70" x14ac:dyDescent="0.25">
      <c r="BR75501" s="2381"/>
    </row>
    <row r="75525" spans="70:70" x14ac:dyDescent="0.25">
      <c r="BR75525" s="2394"/>
    </row>
    <row r="75526" spans="70:70" x14ac:dyDescent="0.25">
      <c r="BR75526" s="2381"/>
    </row>
    <row r="75550" spans="70:70" x14ac:dyDescent="0.25">
      <c r="BR75550" s="2394"/>
    </row>
    <row r="75551" spans="70:70" x14ac:dyDescent="0.25">
      <c r="BR75551" s="2381"/>
    </row>
    <row r="75575" spans="70:70" x14ac:dyDescent="0.25">
      <c r="BR75575" s="2394"/>
    </row>
    <row r="75576" spans="70:70" x14ac:dyDescent="0.25">
      <c r="BR75576" s="2381"/>
    </row>
    <row r="75600" spans="70:70" x14ac:dyDescent="0.25">
      <c r="BR75600" s="2394"/>
    </row>
    <row r="75601" spans="70:70" x14ac:dyDescent="0.25">
      <c r="BR75601" s="2381"/>
    </row>
    <row r="75625" spans="70:70" x14ac:dyDescent="0.25">
      <c r="BR75625" s="2394"/>
    </row>
    <row r="75626" spans="70:70" x14ac:dyDescent="0.25">
      <c r="BR75626" s="2381"/>
    </row>
    <row r="75650" spans="70:70" x14ac:dyDescent="0.25">
      <c r="BR75650" s="2394"/>
    </row>
    <row r="75651" spans="70:70" x14ac:dyDescent="0.25">
      <c r="BR75651" s="2381"/>
    </row>
    <row r="75675" spans="70:70" x14ac:dyDescent="0.25">
      <c r="BR75675" s="2394"/>
    </row>
    <row r="75676" spans="70:70" x14ac:dyDescent="0.25">
      <c r="BR75676" s="2381"/>
    </row>
    <row r="75700" spans="70:70" x14ac:dyDescent="0.25">
      <c r="BR75700" s="2394"/>
    </row>
    <row r="75701" spans="70:70" x14ac:dyDescent="0.25">
      <c r="BR75701" s="2381"/>
    </row>
    <row r="75725" spans="70:70" x14ac:dyDescent="0.25">
      <c r="BR75725" s="2394"/>
    </row>
    <row r="75726" spans="70:70" x14ac:dyDescent="0.25">
      <c r="BR75726" s="2381"/>
    </row>
    <row r="75750" spans="70:70" x14ac:dyDescent="0.25">
      <c r="BR75750" s="2394"/>
    </row>
    <row r="75751" spans="70:70" x14ac:dyDescent="0.25">
      <c r="BR75751" s="2381"/>
    </row>
    <row r="75775" spans="70:70" x14ac:dyDescent="0.25">
      <c r="BR75775" s="2394"/>
    </row>
    <row r="75776" spans="70:70" x14ac:dyDescent="0.25">
      <c r="BR75776" s="2381"/>
    </row>
    <row r="75800" spans="70:70" x14ac:dyDescent="0.25">
      <c r="BR75800" s="2394"/>
    </row>
    <row r="75801" spans="70:70" x14ac:dyDescent="0.25">
      <c r="BR75801" s="2381"/>
    </row>
    <row r="75825" spans="70:70" x14ac:dyDescent="0.25">
      <c r="BR75825" s="2394"/>
    </row>
    <row r="75826" spans="70:70" x14ac:dyDescent="0.25">
      <c r="BR75826" s="2381"/>
    </row>
    <row r="75850" spans="70:70" x14ac:dyDescent="0.25">
      <c r="BR75850" s="2394"/>
    </row>
    <row r="75851" spans="70:70" x14ac:dyDescent="0.25">
      <c r="BR75851" s="2381"/>
    </row>
    <row r="75875" spans="70:70" x14ac:dyDescent="0.25">
      <c r="BR75875" s="2394"/>
    </row>
    <row r="75876" spans="70:70" x14ac:dyDescent="0.25">
      <c r="BR75876" s="2381"/>
    </row>
    <row r="75900" spans="70:70" x14ac:dyDescent="0.25">
      <c r="BR75900" s="2394"/>
    </row>
    <row r="75901" spans="70:70" x14ac:dyDescent="0.25">
      <c r="BR75901" s="2381"/>
    </row>
    <row r="75925" spans="70:70" x14ac:dyDescent="0.25">
      <c r="BR75925" s="2394"/>
    </row>
    <row r="75926" spans="70:70" x14ac:dyDescent="0.25">
      <c r="BR75926" s="2381"/>
    </row>
    <row r="75950" spans="70:70" x14ac:dyDescent="0.25">
      <c r="BR75950" s="2394"/>
    </row>
    <row r="75951" spans="70:70" x14ac:dyDescent="0.25">
      <c r="BR75951" s="2381"/>
    </row>
    <row r="75975" spans="70:70" x14ac:dyDescent="0.25">
      <c r="BR75975" s="2394"/>
    </row>
    <row r="75976" spans="70:70" x14ac:dyDescent="0.25">
      <c r="BR75976" s="2381"/>
    </row>
    <row r="76000" spans="70:70" x14ac:dyDescent="0.25">
      <c r="BR76000" s="2394"/>
    </row>
    <row r="76001" spans="70:70" x14ac:dyDescent="0.25">
      <c r="BR76001" s="2381"/>
    </row>
    <row r="76025" spans="70:70" x14ac:dyDescent="0.25">
      <c r="BR76025" s="2394"/>
    </row>
    <row r="76026" spans="70:70" x14ac:dyDescent="0.25">
      <c r="BR76026" s="2381"/>
    </row>
    <row r="76050" spans="70:70" x14ac:dyDescent="0.25">
      <c r="BR76050" s="2394"/>
    </row>
    <row r="76051" spans="70:70" x14ac:dyDescent="0.25">
      <c r="BR76051" s="2381"/>
    </row>
    <row r="76075" spans="70:70" x14ac:dyDescent="0.25">
      <c r="BR76075" s="2394"/>
    </row>
    <row r="76076" spans="70:70" x14ac:dyDescent="0.25">
      <c r="BR76076" s="2381"/>
    </row>
    <row r="76100" spans="70:70" x14ac:dyDescent="0.25">
      <c r="BR76100" s="2394"/>
    </row>
    <row r="76101" spans="70:70" x14ac:dyDescent="0.25">
      <c r="BR76101" s="2381"/>
    </row>
    <row r="76125" spans="70:70" x14ac:dyDescent="0.25">
      <c r="BR76125" s="2394"/>
    </row>
    <row r="76126" spans="70:70" x14ac:dyDescent="0.25">
      <c r="BR76126" s="2381"/>
    </row>
    <row r="76150" spans="70:70" x14ac:dyDescent="0.25">
      <c r="BR76150" s="2394"/>
    </row>
    <row r="76151" spans="70:70" x14ac:dyDescent="0.25">
      <c r="BR76151" s="2381"/>
    </row>
    <row r="76175" spans="70:70" x14ac:dyDescent="0.25">
      <c r="BR76175" s="2394"/>
    </row>
    <row r="76176" spans="70:70" x14ac:dyDescent="0.25">
      <c r="BR76176" s="2381"/>
    </row>
    <row r="76200" spans="70:70" x14ac:dyDescent="0.25">
      <c r="BR76200" s="2394"/>
    </row>
    <row r="76201" spans="70:70" x14ac:dyDescent="0.25">
      <c r="BR76201" s="2381"/>
    </row>
    <row r="76225" spans="70:70" x14ac:dyDescent="0.25">
      <c r="BR76225" s="2394"/>
    </row>
    <row r="76226" spans="70:70" x14ac:dyDescent="0.25">
      <c r="BR76226" s="2381"/>
    </row>
    <row r="76250" spans="70:70" x14ac:dyDescent="0.25">
      <c r="BR76250" s="2394"/>
    </row>
    <row r="76251" spans="70:70" x14ac:dyDescent="0.25">
      <c r="BR76251" s="2381"/>
    </row>
    <row r="76275" spans="70:70" x14ac:dyDescent="0.25">
      <c r="BR76275" s="2394"/>
    </row>
    <row r="76276" spans="70:70" x14ac:dyDescent="0.25">
      <c r="BR76276" s="2381"/>
    </row>
    <row r="76300" spans="70:70" x14ac:dyDescent="0.25">
      <c r="BR76300" s="2394"/>
    </row>
    <row r="76301" spans="70:70" x14ac:dyDescent="0.25">
      <c r="BR76301" s="2381"/>
    </row>
    <row r="76325" spans="70:70" x14ac:dyDescent="0.25">
      <c r="BR76325" s="2394"/>
    </row>
    <row r="76326" spans="70:70" x14ac:dyDescent="0.25">
      <c r="BR76326" s="2381"/>
    </row>
    <row r="76350" spans="70:70" x14ac:dyDescent="0.25">
      <c r="BR76350" s="2394"/>
    </row>
    <row r="76351" spans="70:70" x14ac:dyDescent="0.25">
      <c r="BR76351" s="2381"/>
    </row>
    <row r="76375" spans="70:70" x14ac:dyDescent="0.25">
      <c r="BR76375" s="2394"/>
    </row>
    <row r="76376" spans="70:70" x14ac:dyDescent="0.25">
      <c r="BR76376" s="2381"/>
    </row>
    <row r="76400" spans="70:70" x14ac:dyDescent="0.25">
      <c r="BR76400" s="2394"/>
    </row>
    <row r="76401" spans="70:70" x14ac:dyDescent="0.25">
      <c r="BR76401" s="2381"/>
    </row>
    <row r="76425" spans="70:70" x14ac:dyDescent="0.25">
      <c r="BR76425" s="2394"/>
    </row>
    <row r="76426" spans="70:70" x14ac:dyDescent="0.25">
      <c r="BR76426" s="2381"/>
    </row>
    <row r="76450" spans="70:70" x14ac:dyDescent="0.25">
      <c r="BR76450" s="2394"/>
    </row>
    <row r="76451" spans="70:70" x14ac:dyDescent="0.25">
      <c r="BR76451" s="2381"/>
    </row>
    <row r="76475" spans="70:70" x14ac:dyDescent="0.25">
      <c r="BR76475" s="2394"/>
    </row>
    <row r="76476" spans="70:70" x14ac:dyDescent="0.25">
      <c r="BR76476" s="2381"/>
    </row>
    <row r="76500" spans="70:70" x14ac:dyDescent="0.25">
      <c r="BR76500" s="2394"/>
    </row>
    <row r="76501" spans="70:70" x14ac:dyDescent="0.25">
      <c r="BR76501" s="2381"/>
    </row>
    <row r="76525" spans="70:70" x14ac:dyDescent="0.25">
      <c r="BR76525" s="2394"/>
    </row>
    <row r="76526" spans="70:70" x14ac:dyDescent="0.25">
      <c r="BR76526" s="2381"/>
    </row>
    <row r="76550" spans="70:70" x14ac:dyDescent="0.25">
      <c r="BR76550" s="2394"/>
    </row>
    <row r="76551" spans="70:70" x14ac:dyDescent="0.25">
      <c r="BR76551" s="2381"/>
    </row>
    <row r="76575" spans="70:70" x14ac:dyDescent="0.25">
      <c r="BR76575" s="2394"/>
    </row>
    <row r="76576" spans="70:70" x14ac:dyDescent="0.25">
      <c r="BR76576" s="2381"/>
    </row>
    <row r="76600" spans="70:70" x14ac:dyDescent="0.25">
      <c r="BR76600" s="2394"/>
    </row>
    <row r="76601" spans="70:70" x14ac:dyDescent="0.25">
      <c r="BR76601" s="2381"/>
    </row>
    <row r="76625" spans="70:70" x14ac:dyDescent="0.25">
      <c r="BR76625" s="2394"/>
    </row>
    <row r="76626" spans="70:70" x14ac:dyDescent="0.25">
      <c r="BR76626" s="2381"/>
    </row>
    <row r="76650" spans="70:70" x14ac:dyDescent="0.25">
      <c r="BR76650" s="2394"/>
    </row>
    <row r="76651" spans="70:70" x14ac:dyDescent="0.25">
      <c r="BR76651" s="2381"/>
    </row>
    <row r="76675" spans="70:70" x14ac:dyDescent="0.25">
      <c r="BR76675" s="2394"/>
    </row>
    <row r="76676" spans="70:70" x14ac:dyDescent="0.25">
      <c r="BR76676" s="2381"/>
    </row>
    <row r="76700" spans="70:70" x14ac:dyDescent="0.25">
      <c r="BR76700" s="2394"/>
    </row>
    <row r="76701" spans="70:70" x14ac:dyDescent="0.25">
      <c r="BR76701" s="2381"/>
    </row>
    <row r="76725" spans="70:70" x14ac:dyDescent="0.25">
      <c r="BR76725" s="2394"/>
    </row>
    <row r="76726" spans="70:70" x14ac:dyDescent="0.25">
      <c r="BR76726" s="2381"/>
    </row>
    <row r="76750" spans="70:70" x14ac:dyDescent="0.25">
      <c r="BR76750" s="2394"/>
    </row>
    <row r="76751" spans="70:70" x14ac:dyDescent="0.25">
      <c r="BR76751" s="2381"/>
    </row>
    <row r="76775" spans="70:70" x14ac:dyDescent="0.25">
      <c r="BR76775" s="2394"/>
    </row>
    <row r="76776" spans="70:70" x14ac:dyDescent="0.25">
      <c r="BR76776" s="2381"/>
    </row>
    <row r="76800" spans="70:70" x14ac:dyDescent="0.25">
      <c r="BR76800" s="2394"/>
    </row>
    <row r="76801" spans="70:70" x14ac:dyDescent="0.25">
      <c r="BR76801" s="2381"/>
    </row>
    <row r="76825" spans="70:70" x14ac:dyDescent="0.25">
      <c r="BR76825" s="2394"/>
    </row>
    <row r="76826" spans="70:70" x14ac:dyDescent="0.25">
      <c r="BR76826" s="2381"/>
    </row>
    <row r="76850" spans="70:70" x14ac:dyDescent="0.25">
      <c r="BR76850" s="2394"/>
    </row>
    <row r="76851" spans="70:70" x14ac:dyDescent="0.25">
      <c r="BR76851" s="2381"/>
    </row>
    <row r="76875" spans="70:70" x14ac:dyDescent="0.25">
      <c r="BR76875" s="2394"/>
    </row>
    <row r="76876" spans="70:70" x14ac:dyDescent="0.25">
      <c r="BR76876" s="2381"/>
    </row>
    <row r="76900" spans="70:70" x14ac:dyDescent="0.25">
      <c r="BR76900" s="2394"/>
    </row>
    <row r="76901" spans="70:70" x14ac:dyDescent="0.25">
      <c r="BR76901" s="2381"/>
    </row>
    <row r="76925" spans="70:70" x14ac:dyDescent="0.25">
      <c r="BR76925" s="2394"/>
    </row>
    <row r="76926" spans="70:70" x14ac:dyDescent="0.25">
      <c r="BR76926" s="2381"/>
    </row>
    <row r="76950" spans="70:70" x14ac:dyDescent="0.25">
      <c r="BR76950" s="2394"/>
    </row>
    <row r="76951" spans="70:70" x14ac:dyDescent="0.25">
      <c r="BR76951" s="2381"/>
    </row>
    <row r="76975" spans="70:70" x14ac:dyDescent="0.25">
      <c r="BR76975" s="2394"/>
    </row>
    <row r="76976" spans="70:70" x14ac:dyDescent="0.25">
      <c r="BR76976" s="2381"/>
    </row>
    <row r="77000" spans="70:70" x14ac:dyDescent="0.25">
      <c r="BR77000" s="2394"/>
    </row>
    <row r="77001" spans="70:70" x14ac:dyDescent="0.25">
      <c r="BR77001" s="2381"/>
    </row>
    <row r="77025" spans="70:70" x14ac:dyDescent="0.25">
      <c r="BR77025" s="2394"/>
    </row>
    <row r="77026" spans="70:70" x14ac:dyDescent="0.25">
      <c r="BR77026" s="2381"/>
    </row>
    <row r="77050" spans="70:70" x14ac:dyDescent="0.25">
      <c r="BR77050" s="2394"/>
    </row>
    <row r="77051" spans="70:70" x14ac:dyDescent="0.25">
      <c r="BR77051" s="2381"/>
    </row>
    <row r="77075" spans="70:70" x14ac:dyDescent="0.25">
      <c r="BR77075" s="2394"/>
    </row>
    <row r="77076" spans="70:70" x14ac:dyDescent="0.25">
      <c r="BR77076" s="2381"/>
    </row>
    <row r="77100" spans="70:70" x14ac:dyDescent="0.25">
      <c r="BR77100" s="2394"/>
    </row>
    <row r="77101" spans="70:70" x14ac:dyDescent="0.25">
      <c r="BR77101" s="2381"/>
    </row>
    <row r="77125" spans="70:70" x14ac:dyDescent="0.25">
      <c r="BR77125" s="2394"/>
    </row>
    <row r="77126" spans="70:70" x14ac:dyDescent="0.25">
      <c r="BR77126" s="2381"/>
    </row>
    <row r="77150" spans="70:70" x14ac:dyDescent="0.25">
      <c r="BR77150" s="2394"/>
    </row>
    <row r="77151" spans="70:70" x14ac:dyDescent="0.25">
      <c r="BR77151" s="2381"/>
    </row>
    <row r="77175" spans="70:70" x14ac:dyDescent="0.25">
      <c r="BR77175" s="2394"/>
    </row>
    <row r="77176" spans="70:70" x14ac:dyDescent="0.25">
      <c r="BR77176" s="2381"/>
    </row>
    <row r="77200" spans="70:70" x14ac:dyDescent="0.25">
      <c r="BR77200" s="2394"/>
    </row>
    <row r="77201" spans="70:70" x14ac:dyDescent="0.25">
      <c r="BR77201" s="2381"/>
    </row>
    <row r="77225" spans="70:70" x14ac:dyDescent="0.25">
      <c r="BR77225" s="2394"/>
    </row>
    <row r="77226" spans="70:70" x14ac:dyDescent="0.25">
      <c r="BR77226" s="2381"/>
    </row>
    <row r="77250" spans="70:70" x14ac:dyDescent="0.25">
      <c r="BR77250" s="2394"/>
    </row>
    <row r="77251" spans="70:70" x14ac:dyDescent="0.25">
      <c r="BR77251" s="2381"/>
    </row>
    <row r="77275" spans="70:70" x14ac:dyDescent="0.25">
      <c r="BR77275" s="2394"/>
    </row>
    <row r="77276" spans="70:70" x14ac:dyDescent="0.25">
      <c r="BR77276" s="2381"/>
    </row>
    <row r="77300" spans="70:70" x14ac:dyDescent="0.25">
      <c r="BR77300" s="2394"/>
    </row>
    <row r="77301" spans="70:70" x14ac:dyDescent="0.25">
      <c r="BR77301" s="2381"/>
    </row>
    <row r="77325" spans="70:70" x14ac:dyDescent="0.25">
      <c r="BR77325" s="2394"/>
    </row>
    <row r="77326" spans="70:70" x14ac:dyDescent="0.25">
      <c r="BR77326" s="2381"/>
    </row>
    <row r="77350" spans="70:70" x14ac:dyDescent="0.25">
      <c r="BR77350" s="2394"/>
    </row>
    <row r="77351" spans="70:70" x14ac:dyDescent="0.25">
      <c r="BR77351" s="2381"/>
    </row>
    <row r="77375" spans="70:70" x14ac:dyDescent="0.25">
      <c r="BR77375" s="2394"/>
    </row>
    <row r="77376" spans="70:70" x14ac:dyDescent="0.25">
      <c r="BR77376" s="2381"/>
    </row>
    <row r="77400" spans="70:70" x14ac:dyDescent="0.25">
      <c r="BR77400" s="2394"/>
    </row>
    <row r="77401" spans="70:70" x14ac:dyDescent="0.25">
      <c r="BR77401" s="2381"/>
    </row>
    <row r="77425" spans="70:70" x14ac:dyDescent="0.25">
      <c r="BR77425" s="2394"/>
    </row>
    <row r="77426" spans="70:70" x14ac:dyDescent="0.25">
      <c r="BR77426" s="2381"/>
    </row>
    <row r="77450" spans="70:70" x14ac:dyDescent="0.25">
      <c r="BR77450" s="2394"/>
    </row>
    <row r="77451" spans="70:70" x14ac:dyDescent="0.25">
      <c r="BR77451" s="2381"/>
    </row>
    <row r="77475" spans="70:70" x14ac:dyDescent="0.25">
      <c r="BR77475" s="2394"/>
    </row>
    <row r="77476" spans="70:70" x14ac:dyDescent="0.25">
      <c r="BR77476" s="2381"/>
    </row>
    <row r="77500" spans="70:70" x14ac:dyDescent="0.25">
      <c r="BR77500" s="2394"/>
    </row>
    <row r="77501" spans="70:70" x14ac:dyDescent="0.25">
      <c r="BR77501" s="2381"/>
    </row>
    <row r="77525" spans="70:70" x14ac:dyDescent="0.25">
      <c r="BR77525" s="2394"/>
    </row>
    <row r="77526" spans="70:70" x14ac:dyDescent="0.25">
      <c r="BR77526" s="2381"/>
    </row>
    <row r="77550" spans="70:70" x14ac:dyDescent="0.25">
      <c r="BR77550" s="2394"/>
    </row>
    <row r="77551" spans="70:70" x14ac:dyDescent="0.25">
      <c r="BR77551" s="2381"/>
    </row>
    <row r="77575" spans="70:70" x14ac:dyDescent="0.25">
      <c r="BR77575" s="2394"/>
    </row>
    <row r="77576" spans="70:70" x14ac:dyDescent="0.25">
      <c r="BR77576" s="2381"/>
    </row>
    <row r="77600" spans="70:70" x14ac:dyDescent="0.25">
      <c r="BR77600" s="2394"/>
    </row>
    <row r="77601" spans="70:70" x14ac:dyDescent="0.25">
      <c r="BR77601" s="2381"/>
    </row>
    <row r="77625" spans="70:70" x14ac:dyDescent="0.25">
      <c r="BR77625" s="2394"/>
    </row>
    <row r="77626" spans="70:70" x14ac:dyDescent="0.25">
      <c r="BR77626" s="2381"/>
    </row>
    <row r="77650" spans="70:70" x14ac:dyDescent="0.25">
      <c r="BR77650" s="2394"/>
    </row>
    <row r="77651" spans="70:70" x14ac:dyDescent="0.25">
      <c r="BR77651" s="2381"/>
    </row>
    <row r="77675" spans="70:70" x14ac:dyDescent="0.25">
      <c r="BR77675" s="2394"/>
    </row>
    <row r="77676" spans="70:70" x14ac:dyDescent="0.25">
      <c r="BR77676" s="2381"/>
    </row>
    <row r="77700" spans="70:70" x14ac:dyDescent="0.25">
      <c r="BR77700" s="2394"/>
    </row>
    <row r="77701" spans="70:70" x14ac:dyDescent="0.25">
      <c r="BR77701" s="2381"/>
    </row>
    <row r="77725" spans="70:70" x14ac:dyDescent="0.25">
      <c r="BR77725" s="2394"/>
    </row>
    <row r="77726" spans="70:70" x14ac:dyDescent="0.25">
      <c r="BR77726" s="2381"/>
    </row>
    <row r="77750" spans="70:70" x14ac:dyDescent="0.25">
      <c r="BR77750" s="2394"/>
    </row>
    <row r="77751" spans="70:70" x14ac:dyDescent="0.25">
      <c r="BR77751" s="2381"/>
    </row>
    <row r="77775" spans="70:70" x14ac:dyDescent="0.25">
      <c r="BR77775" s="2394"/>
    </row>
    <row r="77776" spans="70:70" x14ac:dyDescent="0.25">
      <c r="BR77776" s="2381"/>
    </row>
    <row r="77800" spans="70:70" x14ac:dyDescent="0.25">
      <c r="BR77800" s="2394"/>
    </row>
    <row r="77801" spans="70:70" x14ac:dyDescent="0.25">
      <c r="BR77801" s="2381"/>
    </row>
    <row r="77825" spans="70:70" x14ac:dyDescent="0.25">
      <c r="BR77825" s="2394"/>
    </row>
    <row r="77826" spans="70:70" x14ac:dyDescent="0.25">
      <c r="BR77826" s="2381"/>
    </row>
    <row r="77850" spans="70:70" x14ac:dyDescent="0.25">
      <c r="BR77850" s="2394"/>
    </row>
    <row r="77851" spans="70:70" x14ac:dyDescent="0.25">
      <c r="BR77851" s="2381"/>
    </row>
    <row r="77875" spans="70:70" x14ac:dyDescent="0.25">
      <c r="BR77875" s="2394"/>
    </row>
    <row r="77876" spans="70:70" x14ac:dyDescent="0.25">
      <c r="BR77876" s="2381"/>
    </row>
    <row r="77900" spans="70:70" x14ac:dyDescent="0.25">
      <c r="BR77900" s="2394"/>
    </row>
    <row r="77901" spans="70:70" x14ac:dyDescent="0.25">
      <c r="BR77901" s="2381"/>
    </row>
    <row r="77925" spans="70:70" x14ac:dyDescent="0.25">
      <c r="BR77925" s="2394"/>
    </row>
    <row r="77926" spans="70:70" x14ac:dyDescent="0.25">
      <c r="BR77926" s="2381"/>
    </row>
    <row r="77950" spans="70:70" x14ac:dyDescent="0.25">
      <c r="BR77950" s="2394"/>
    </row>
    <row r="77951" spans="70:70" x14ac:dyDescent="0.25">
      <c r="BR77951" s="2381"/>
    </row>
    <row r="77975" spans="70:70" x14ac:dyDescent="0.25">
      <c r="BR77975" s="2394"/>
    </row>
    <row r="77976" spans="70:70" x14ac:dyDescent="0.25">
      <c r="BR77976" s="2381"/>
    </row>
    <row r="78000" spans="70:70" x14ac:dyDescent="0.25">
      <c r="BR78000" s="2394"/>
    </row>
    <row r="78001" spans="70:70" x14ac:dyDescent="0.25">
      <c r="BR78001" s="2381"/>
    </row>
    <row r="78025" spans="70:70" x14ac:dyDescent="0.25">
      <c r="BR78025" s="2394"/>
    </row>
    <row r="78026" spans="70:70" x14ac:dyDescent="0.25">
      <c r="BR78026" s="2381"/>
    </row>
    <row r="78050" spans="70:70" x14ac:dyDescent="0.25">
      <c r="BR78050" s="2394"/>
    </row>
    <row r="78051" spans="70:70" x14ac:dyDescent="0.25">
      <c r="BR78051" s="2381"/>
    </row>
    <row r="78075" spans="70:70" x14ac:dyDescent="0.25">
      <c r="BR78075" s="2394"/>
    </row>
    <row r="78076" spans="70:70" x14ac:dyDescent="0.25">
      <c r="BR78076" s="2381"/>
    </row>
    <row r="78100" spans="70:70" x14ac:dyDescent="0.25">
      <c r="BR78100" s="2394"/>
    </row>
    <row r="78101" spans="70:70" x14ac:dyDescent="0.25">
      <c r="BR78101" s="2381"/>
    </row>
    <row r="78125" spans="70:70" x14ac:dyDescent="0.25">
      <c r="BR78125" s="2394"/>
    </row>
    <row r="78126" spans="70:70" x14ac:dyDescent="0.25">
      <c r="BR78126" s="2381"/>
    </row>
    <row r="78150" spans="70:70" x14ac:dyDescent="0.25">
      <c r="BR78150" s="2394"/>
    </row>
    <row r="78151" spans="70:70" x14ac:dyDescent="0.25">
      <c r="BR78151" s="2381"/>
    </row>
    <row r="78175" spans="70:70" x14ac:dyDescent="0.25">
      <c r="BR78175" s="2394"/>
    </row>
    <row r="78176" spans="70:70" x14ac:dyDescent="0.25">
      <c r="BR78176" s="2381"/>
    </row>
    <row r="78200" spans="70:70" x14ac:dyDescent="0.25">
      <c r="BR78200" s="2394"/>
    </row>
    <row r="78201" spans="70:70" x14ac:dyDescent="0.25">
      <c r="BR78201" s="2381"/>
    </row>
    <row r="78225" spans="70:70" x14ac:dyDescent="0.25">
      <c r="BR78225" s="2394"/>
    </row>
    <row r="78226" spans="70:70" x14ac:dyDescent="0.25">
      <c r="BR78226" s="2381"/>
    </row>
    <row r="78250" spans="70:70" x14ac:dyDescent="0.25">
      <c r="BR78250" s="2394"/>
    </row>
    <row r="78251" spans="70:70" x14ac:dyDescent="0.25">
      <c r="BR78251" s="2381"/>
    </row>
    <row r="78275" spans="70:70" x14ac:dyDescent="0.25">
      <c r="BR78275" s="2394"/>
    </row>
    <row r="78276" spans="70:70" x14ac:dyDescent="0.25">
      <c r="BR78276" s="2381"/>
    </row>
    <row r="78300" spans="70:70" x14ac:dyDescent="0.25">
      <c r="BR78300" s="2394"/>
    </row>
    <row r="78301" spans="70:70" x14ac:dyDescent="0.25">
      <c r="BR78301" s="2381"/>
    </row>
    <row r="78325" spans="70:70" x14ac:dyDescent="0.25">
      <c r="BR78325" s="2394"/>
    </row>
    <row r="78326" spans="70:70" x14ac:dyDescent="0.25">
      <c r="BR78326" s="2381"/>
    </row>
    <row r="78350" spans="70:70" x14ac:dyDescent="0.25">
      <c r="BR78350" s="2394"/>
    </row>
    <row r="78351" spans="70:70" x14ac:dyDescent="0.25">
      <c r="BR78351" s="2381"/>
    </row>
    <row r="78375" spans="70:70" x14ac:dyDescent="0.25">
      <c r="BR78375" s="2394"/>
    </row>
    <row r="78376" spans="70:70" x14ac:dyDescent="0.25">
      <c r="BR78376" s="2381"/>
    </row>
    <row r="78400" spans="70:70" x14ac:dyDescent="0.25">
      <c r="BR78400" s="2394"/>
    </row>
    <row r="78401" spans="70:70" x14ac:dyDescent="0.25">
      <c r="BR78401" s="2381"/>
    </row>
    <row r="78425" spans="70:70" x14ac:dyDescent="0.25">
      <c r="BR78425" s="2394"/>
    </row>
    <row r="78426" spans="70:70" x14ac:dyDescent="0.25">
      <c r="BR78426" s="2381"/>
    </row>
    <row r="78450" spans="70:70" x14ac:dyDescent="0.25">
      <c r="BR78450" s="2394"/>
    </row>
    <row r="78451" spans="70:70" x14ac:dyDescent="0.25">
      <c r="BR78451" s="2381"/>
    </row>
    <row r="78475" spans="70:70" x14ac:dyDescent="0.25">
      <c r="BR78475" s="2394"/>
    </row>
    <row r="78476" spans="70:70" x14ac:dyDescent="0.25">
      <c r="BR78476" s="2381"/>
    </row>
    <row r="78500" spans="70:70" x14ac:dyDescent="0.25">
      <c r="BR78500" s="2394"/>
    </row>
    <row r="78501" spans="70:70" x14ac:dyDescent="0.25">
      <c r="BR78501" s="2381"/>
    </row>
    <row r="78525" spans="70:70" x14ac:dyDescent="0.25">
      <c r="BR78525" s="2394"/>
    </row>
    <row r="78526" spans="70:70" x14ac:dyDescent="0.25">
      <c r="BR78526" s="2381"/>
    </row>
    <row r="78550" spans="70:70" x14ac:dyDescent="0.25">
      <c r="BR78550" s="2394"/>
    </row>
    <row r="78551" spans="70:70" x14ac:dyDescent="0.25">
      <c r="BR78551" s="2381"/>
    </row>
    <row r="78575" spans="70:70" x14ac:dyDescent="0.25">
      <c r="BR78575" s="2394"/>
    </row>
    <row r="78576" spans="70:70" x14ac:dyDescent="0.25">
      <c r="BR78576" s="2381"/>
    </row>
    <row r="78600" spans="70:70" x14ac:dyDescent="0.25">
      <c r="BR78600" s="2394"/>
    </row>
    <row r="78601" spans="70:70" x14ac:dyDescent="0.25">
      <c r="BR78601" s="2381"/>
    </row>
    <row r="78625" spans="70:70" x14ac:dyDescent="0.25">
      <c r="BR78625" s="2394"/>
    </row>
    <row r="78626" spans="70:70" x14ac:dyDescent="0.25">
      <c r="BR78626" s="2381"/>
    </row>
    <row r="78650" spans="70:70" x14ac:dyDescent="0.25">
      <c r="BR78650" s="2394"/>
    </row>
    <row r="78651" spans="70:70" x14ac:dyDescent="0.25">
      <c r="BR78651" s="2381"/>
    </row>
    <row r="78675" spans="70:70" x14ac:dyDescent="0.25">
      <c r="BR78675" s="2394"/>
    </row>
    <row r="78676" spans="70:70" x14ac:dyDescent="0.25">
      <c r="BR78676" s="2381"/>
    </row>
    <row r="78700" spans="70:70" x14ac:dyDescent="0.25">
      <c r="BR78700" s="2394"/>
    </row>
    <row r="78701" spans="70:70" x14ac:dyDescent="0.25">
      <c r="BR78701" s="2381"/>
    </row>
    <row r="78725" spans="70:70" x14ac:dyDescent="0.25">
      <c r="BR78725" s="2394"/>
    </row>
    <row r="78726" spans="70:70" x14ac:dyDescent="0.25">
      <c r="BR78726" s="2381"/>
    </row>
    <row r="78750" spans="70:70" x14ac:dyDescent="0.25">
      <c r="BR78750" s="2394"/>
    </row>
    <row r="78751" spans="70:70" x14ac:dyDescent="0.25">
      <c r="BR78751" s="2381"/>
    </row>
    <row r="78775" spans="70:70" x14ac:dyDescent="0.25">
      <c r="BR78775" s="2394"/>
    </row>
    <row r="78776" spans="70:70" x14ac:dyDescent="0.25">
      <c r="BR78776" s="2381"/>
    </row>
    <row r="78800" spans="70:70" x14ac:dyDescent="0.25">
      <c r="BR78800" s="2394"/>
    </row>
    <row r="78801" spans="70:70" x14ac:dyDescent="0.25">
      <c r="BR78801" s="2381"/>
    </row>
    <row r="78825" spans="70:70" x14ac:dyDescent="0.25">
      <c r="BR78825" s="2394"/>
    </row>
    <row r="78826" spans="70:70" x14ac:dyDescent="0.25">
      <c r="BR78826" s="2381"/>
    </row>
    <row r="78850" spans="70:70" x14ac:dyDescent="0.25">
      <c r="BR78850" s="2394"/>
    </row>
    <row r="78851" spans="70:70" x14ac:dyDescent="0.25">
      <c r="BR78851" s="2381"/>
    </row>
    <row r="78875" spans="70:70" x14ac:dyDescent="0.25">
      <c r="BR78875" s="2394"/>
    </row>
    <row r="78876" spans="70:70" x14ac:dyDescent="0.25">
      <c r="BR78876" s="2381"/>
    </row>
    <row r="78900" spans="70:70" x14ac:dyDescent="0.25">
      <c r="BR78900" s="2394"/>
    </row>
    <row r="78901" spans="70:70" x14ac:dyDescent="0.25">
      <c r="BR78901" s="2381"/>
    </row>
    <row r="78925" spans="70:70" x14ac:dyDescent="0.25">
      <c r="BR78925" s="2394"/>
    </row>
    <row r="78926" spans="70:70" x14ac:dyDescent="0.25">
      <c r="BR78926" s="2381"/>
    </row>
    <row r="78950" spans="70:70" x14ac:dyDescent="0.25">
      <c r="BR78950" s="2394"/>
    </row>
    <row r="78951" spans="70:70" x14ac:dyDescent="0.25">
      <c r="BR78951" s="2381"/>
    </row>
    <row r="78975" spans="70:70" x14ac:dyDescent="0.25">
      <c r="BR78975" s="2394"/>
    </row>
    <row r="78976" spans="70:70" x14ac:dyDescent="0.25">
      <c r="BR78976" s="2381"/>
    </row>
    <row r="79000" spans="70:70" x14ac:dyDescent="0.25">
      <c r="BR79000" s="2394"/>
    </row>
    <row r="79001" spans="70:70" x14ac:dyDescent="0.25">
      <c r="BR79001" s="2381"/>
    </row>
    <row r="79025" spans="70:70" x14ac:dyDescent="0.25">
      <c r="BR79025" s="2394"/>
    </row>
    <row r="79026" spans="70:70" x14ac:dyDescent="0.25">
      <c r="BR79026" s="2381"/>
    </row>
    <row r="79050" spans="70:70" x14ac:dyDescent="0.25">
      <c r="BR79050" s="2394"/>
    </row>
    <row r="79051" spans="70:70" x14ac:dyDescent="0.25">
      <c r="BR79051" s="2381"/>
    </row>
    <row r="79075" spans="70:70" x14ac:dyDescent="0.25">
      <c r="BR79075" s="2394"/>
    </row>
    <row r="79076" spans="70:70" x14ac:dyDescent="0.25">
      <c r="BR79076" s="2381"/>
    </row>
    <row r="79100" spans="70:70" x14ac:dyDescent="0.25">
      <c r="BR79100" s="2394"/>
    </row>
    <row r="79101" spans="70:70" x14ac:dyDescent="0.25">
      <c r="BR79101" s="2381"/>
    </row>
    <row r="79125" spans="70:70" x14ac:dyDescent="0.25">
      <c r="BR79125" s="2394"/>
    </row>
    <row r="79126" spans="70:70" x14ac:dyDescent="0.25">
      <c r="BR79126" s="2381"/>
    </row>
    <row r="79150" spans="70:70" x14ac:dyDescent="0.25">
      <c r="BR79150" s="2394"/>
    </row>
    <row r="79151" spans="70:70" x14ac:dyDescent="0.25">
      <c r="BR79151" s="2381"/>
    </row>
    <row r="79175" spans="70:70" x14ac:dyDescent="0.25">
      <c r="BR79175" s="2394"/>
    </row>
    <row r="79176" spans="70:70" x14ac:dyDescent="0.25">
      <c r="BR79176" s="2381"/>
    </row>
    <row r="79200" spans="70:70" x14ac:dyDescent="0.25">
      <c r="BR79200" s="2394"/>
    </row>
    <row r="79201" spans="70:70" x14ac:dyDescent="0.25">
      <c r="BR79201" s="2381"/>
    </row>
    <row r="79225" spans="70:70" x14ac:dyDescent="0.25">
      <c r="BR79225" s="2394"/>
    </row>
    <row r="79226" spans="70:70" x14ac:dyDescent="0.25">
      <c r="BR79226" s="2381"/>
    </row>
    <row r="79250" spans="70:70" x14ac:dyDescent="0.25">
      <c r="BR79250" s="2394"/>
    </row>
    <row r="79251" spans="70:70" x14ac:dyDescent="0.25">
      <c r="BR79251" s="2381"/>
    </row>
    <row r="79275" spans="70:70" x14ac:dyDescent="0.25">
      <c r="BR79275" s="2394"/>
    </row>
    <row r="79276" spans="70:70" x14ac:dyDescent="0.25">
      <c r="BR79276" s="2381"/>
    </row>
    <row r="79300" spans="70:70" x14ac:dyDescent="0.25">
      <c r="BR79300" s="2394"/>
    </row>
    <row r="79301" spans="70:70" x14ac:dyDescent="0.25">
      <c r="BR79301" s="2381"/>
    </row>
    <row r="79325" spans="70:70" x14ac:dyDescent="0.25">
      <c r="BR79325" s="2394"/>
    </row>
    <row r="79326" spans="70:70" x14ac:dyDescent="0.25">
      <c r="BR79326" s="2381"/>
    </row>
    <row r="79350" spans="70:70" x14ac:dyDescent="0.25">
      <c r="BR79350" s="2394"/>
    </row>
    <row r="79351" spans="70:70" x14ac:dyDescent="0.25">
      <c r="BR79351" s="2381"/>
    </row>
    <row r="79375" spans="70:70" x14ac:dyDescent="0.25">
      <c r="BR79375" s="2394"/>
    </row>
    <row r="79376" spans="70:70" x14ac:dyDescent="0.25">
      <c r="BR79376" s="2381"/>
    </row>
    <row r="79400" spans="70:70" x14ac:dyDescent="0.25">
      <c r="BR79400" s="2394"/>
    </row>
    <row r="79401" spans="70:70" x14ac:dyDescent="0.25">
      <c r="BR79401" s="2381"/>
    </row>
    <row r="79425" spans="70:70" x14ac:dyDescent="0.25">
      <c r="BR79425" s="2394"/>
    </row>
    <row r="79426" spans="70:70" x14ac:dyDescent="0.25">
      <c r="BR79426" s="2381"/>
    </row>
    <row r="79450" spans="70:70" x14ac:dyDescent="0.25">
      <c r="BR79450" s="2394"/>
    </row>
    <row r="79451" spans="70:70" x14ac:dyDescent="0.25">
      <c r="BR79451" s="2381"/>
    </row>
    <row r="79475" spans="70:70" x14ac:dyDescent="0.25">
      <c r="BR79475" s="2394"/>
    </row>
    <row r="79476" spans="70:70" x14ac:dyDescent="0.25">
      <c r="BR79476" s="2381"/>
    </row>
    <row r="79500" spans="70:70" x14ac:dyDescent="0.25">
      <c r="BR79500" s="2394"/>
    </row>
    <row r="79501" spans="70:70" x14ac:dyDescent="0.25">
      <c r="BR79501" s="2381"/>
    </row>
    <row r="79525" spans="70:70" x14ac:dyDescent="0.25">
      <c r="BR79525" s="2394"/>
    </row>
    <row r="79526" spans="70:70" x14ac:dyDescent="0.25">
      <c r="BR79526" s="2381"/>
    </row>
    <row r="79550" spans="70:70" x14ac:dyDescent="0.25">
      <c r="BR79550" s="2394"/>
    </row>
    <row r="79551" spans="70:70" x14ac:dyDescent="0.25">
      <c r="BR79551" s="2381"/>
    </row>
    <row r="79575" spans="70:70" x14ac:dyDescent="0.25">
      <c r="BR79575" s="2394"/>
    </row>
    <row r="79576" spans="70:70" x14ac:dyDescent="0.25">
      <c r="BR79576" s="2381"/>
    </row>
    <row r="79600" spans="70:70" x14ac:dyDescent="0.25">
      <c r="BR79600" s="2394"/>
    </row>
    <row r="79601" spans="70:70" x14ac:dyDescent="0.25">
      <c r="BR79601" s="2381"/>
    </row>
    <row r="79625" spans="70:70" x14ac:dyDescent="0.25">
      <c r="BR79625" s="2394"/>
    </row>
    <row r="79626" spans="70:70" x14ac:dyDescent="0.25">
      <c r="BR79626" s="2381"/>
    </row>
    <row r="79650" spans="70:70" x14ac:dyDescent="0.25">
      <c r="BR79650" s="2394"/>
    </row>
    <row r="79651" spans="70:70" x14ac:dyDescent="0.25">
      <c r="BR79651" s="2381"/>
    </row>
    <row r="79675" spans="70:70" x14ac:dyDescent="0.25">
      <c r="BR79675" s="2394"/>
    </row>
    <row r="79676" spans="70:70" x14ac:dyDescent="0.25">
      <c r="BR79676" s="2381"/>
    </row>
    <row r="79700" spans="70:70" x14ac:dyDescent="0.25">
      <c r="BR79700" s="2394"/>
    </row>
    <row r="79701" spans="70:70" x14ac:dyDescent="0.25">
      <c r="BR79701" s="2381"/>
    </row>
    <row r="79725" spans="70:70" x14ac:dyDescent="0.25">
      <c r="BR79725" s="2394"/>
    </row>
    <row r="79726" spans="70:70" x14ac:dyDescent="0.25">
      <c r="BR79726" s="2381"/>
    </row>
    <row r="79750" spans="70:70" x14ac:dyDescent="0.25">
      <c r="BR79750" s="2394"/>
    </row>
    <row r="79751" spans="70:70" x14ac:dyDescent="0.25">
      <c r="BR79751" s="2381"/>
    </row>
    <row r="79775" spans="70:70" x14ac:dyDescent="0.25">
      <c r="BR79775" s="2394"/>
    </row>
    <row r="79776" spans="70:70" x14ac:dyDescent="0.25">
      <c r="BR79776" s="2381"/>
    </row>
    <row r="79800" spans="70:70" x14ac:dyDescent="0.25">
      <c r="BR79800" s="2394"/>
    </row>
    <row r="79801" spans="70:70" x14ac:dyDescent="0.25">
      <c r="BR79801" s="2381"/>
    </row>
    <row r="79825" spans="70:70" x14ac:dyDescent="0.25">
      <c r="BR79825" s="2394"/>
    </row>
    <row r="79826" spans="70:70" x14ac:dyDescent="0.25">
      <c r="BR79826" s="2381"/>
    </row>
    <row r="79850" spans="70:70" x14ac:dyDescent="0.25">
      <c r="BR79850" s="2394"/>
    </row>
    <row r="79851" spans="70:70" x14ac:dyDescent="0.25">
      <c r="BR79851" s="2381"/>
    </row>
    <row r="79875" spans="70:70" x14ac:dyDescent="0.25">
      <c r="BR79875" s="2394"/>
    </row>
    <row r="79876" spans="70:70" x14ac:dyDescent="0.25">
      <c r="BR79876" s="2381"/>
    </row>
    <row r="79900" spans="70:70" x14ac:dyDescent="0.25">
      <c r="BR79900" s="2394"/>
    </row>
    <row r="79901" spans="70:70" x14ac:dyDescent="0.25">
      <c r="BR79901" s="2381"/>
    </row>
    <row r="79925" spans="70:70" x14ac:dyDescent="0.25">
      <c r="BR79925" s="2394"/>
    </row>
    <row r="79926" spans="70:70" x14ac:dyDescent="0.25">
      <c r="BR79926" s="2381"/>
    </row>
    <row r="79950" spans="70:70" x14ac:dyDescent="0.25">
      <c r="BR79950" s="2394"/>
    </row>
    <row r="79951" spans="70:70" x14ac:dyDescent="0.25">
      <c r="BR79951" s="2381"/>
    </row>
    <row r="79975" spans="70:70" x14ac:dyDescent="0.25">
      <c r="BR79975" s="2394"/>
    </row>
    <row r="79976" spans="70:70" x14ac:dyDescent="0.25">
      <c r="BR79976" s="2381"/>
    </row>
    <row r="80000" spans="70:70" x14ac:dyDescent="0.25">
      <c r="BR80000" s="2394"/>
    </row>
    <row r="80001" spans="70:70" x14ac:dyDescent="0.25">
      <c r="BR80001" s="2381"/>
    </row>
    <row r="80025" spans="70:70" x14ac:dyDescent="0.25">
      <c r="BR80025" s="2394"/>
    </row>
    <row r="80026" spans="70:70" x14ac:dyDescent="0.25">
      <c r="BR80026" s="2381"/>
    </row>
    <row r="80050" spans="70:70" x14ac:dyDescent="0.25">
      <c r="BR80050" s="2394"/>
    </row>
    <row r="80051" spans="70:70" x14ac:dyDescent="0.25">
      <c r="BR80051" s="2381"/>
    </row>
    <row r="80075" spans="70:70" x14ac:dyDescent="0.25">
      <c r="BR80075" s="2394"/>
    </row>
    <row r="80076" spans="70:70" x14ac:dyDescent="0.25">
      <c r="BR80076" s="2381"/>
    </row>
    <row r="80100" spans="70:70" x14ac:dyDescent="0.25">
      <c r="BR80100" s="2394"/>
    </row>
    <row r="80101" spans="70:70" x14ac:dyDescent="0.25">
      <c r="BR80101" s="2381"/>
    </row>
    <row r="80125" spans="70:70" x14ac:dyDescent="0.25">
      <c r="BR80125" s="2394"/>
    </row>
    <row r="80126" spans="70:70" x14ac:dyDescent="0.25">
      <c r="BR80126" s="2381"/>
    </row>
    <row r="80150" spans="70:70" x14ac:dyDescent="0.25">
      <c r="BR80150" s="2394"/>
    </row>
    <row r="80151" spans="70:70" x14ac:dyDescent="0.25">
      <c r="BR80151" s="2381"/>
    </row>
    <row r="80175" spans="70:70" x14ac:dyDescent="0.25">
      <c r="BR80175" s="2394"/>
    </row>
    <row r="80176" spans="70:70" x14ac:dyDescent="0.25">
      <c r="BR80176" s="2381"/>
    </row>
    <row r="80200" spans="70:70" x14ac:dyDescent="0.25">
      <c r="BR80200" s="2394"/>
    </row>
    <row r="80201" spans="70:70" x14ac:dyDescent="0.25">
      <c r="BR80201" s="2381"/>
    </row>
    <row r="80225" spans="70:70" x14ac:dyDescent="0.25">
      <c r="BR80225" s="2394"/>
    </row>
    <row r="80226" spans="70:70" x14ac:dyDescent="0.25">
      <c r="BR80226" s="2381"/>
    </row>
    <row r="80250" spans="70:70" x14ac:dyDescent="0.25">
      <c r="BR80250" s="2394"/>
    </row>
    <row r="80251" spans="70:70" x14ac:dyDescent="0.25">
      <c r="BR80251" s="2381"/>
    </row>
    <row r="80275" spans="70:70" x14ac:dyDescent="0.25">
      <c r="BR80275" s="2394"/>
    </row>
    <row r="80276" spans="70:70" x14ac:dyDescent="0.25">
      <c r="BR80276" s="2381"/>
    </row>
    <row r="80300" spans="70:70" x14ac:dyDescent="0.25">
      <c r="BR80300" s="2394"/>
    </row>
    <row r="80301" spans="70:70" x14ac:dyDescent="0.25">
      <c r="BR80301" s="2381"/>
    </row>
    <row r="80325" spans="70:70" x14ac:dyDescent="0.25">
      <c r="BR80325" s="2394"/>
    </row>
    <row r="80326" spans="70:70" x14ac:dyDescent="0.25">
      <c r="BR80326" s="2381"/>
    </row>
    <row r="80350" spans="70:70" x14ac:dyDescent="0.25">
      <c r="BR80350" s="2394"/>
    </row>
    <row r="80351" spans="70:70" x14ac:dyDescent="0.25">
      <c r="BR80351" s="2381"/>
    </row>
    <row r="80375" spans="70:70" x14ac:dyDescent="0.25">
      <c r="BR80375" s="2394"/>
    </row>
    <row r="80376" spans="70:70" x14ac:dyDescent="0.25">
      <c r="BR80376" s="2381"/>
    </row>
    <row r="80400" spans="70:70" x14ac:dyDescent="0.25">
      <c r="BR80400" s="2394"/>
    </row>
    <row r="80401" spans="70:70" x14ac:dyDescent="0.25">
      <c r="BR80401" s="2381"/>
    </row>
    <row r="80425" spans="70:70" x14ac:dyDescent="0.25">
      <c r="BR80425" s="2394"/>
    </row>
    <row r="80426" spans="70:70" x14ac:dyDescent="0.25">
      <c r="BR80426" s="2381"/>
    </row>
    <row r="80450" spans="70:70" x14ac:dyDescent="0.25">
      <c r="BR80450" s="2394"/>
    </row>
    <row r="80451" spans="70:70" x14ac:dyDescent="0.25">
      <c r="BR80451" s="2381"/>
    </row>
    <row r="80475" spans="70:70" x14ac:dyDescent="0.25">
      <c r="BR80475" s="2394"/>
    </row>
    <row r="80476" spans="70:70" x14ac:dyDescent="0.25">
      <c r="BR80476" s="2381"/>
    </row>
    <row r="80500" spans="70:70" x14ac:dyDescent="0.25">
      <c r="BR80500" s="2394"/>
    </row>
    <row r="80501" spans="70:70" x14ac:dyDescent="0.25">
      <c r="BR80501" s="2381"/>
    </row>
    <row r="80525" spans="70:70" x14ac:dyDescent="0.25">
      <c r="BR80525" s="2394"/>
    </row>
    <row r="80526" spans="70:70" x14ac:dyDescent="0.25">
      <c r="BR80526" s="2381"/>
    </row>
    <row r="80550" spans="70:70" x14ac:dyDescent="0.25">
      <c r="BR80550" s="2394"/>
    </row>
    <row r="80551" spans="70:70" x14ac:dyDescent="0.25">
      <c r="BR80551" s="2381"/>
    </row>
    <row r="80575" spans="70:70" x14ac:dyDescent="0.25">
      <c r="BR80575" s="2394"/>
    </row>
    <row r="80576" spans="70:70" x14ac:dyDescent="0.25">
      <c r="BR80576" s="2381"/>
    </row>
    <row r="80600" spans="70:70" x14ac:dyDescent="0.25">
      <c r="BR80600" s="2394"/>
    </row>
    <row r="80601" spans="70:70" x14ac:dyDescent="0.25">
      <c r="BR80601" s="2381"/>
    </row>
    <row r="80625" spans="70:70" x14ac:dyDescent="0.25">
      <c r="BR80625" s="2394"/>
    </row>
    <row r="80626" spans="70:70" x14ac:dyDescent="0.25">
      <c r="BR80626" s="2381"/>
    </row>
    <row r="80650" spans="70:70" x14ac:dyDescent="0.25">
      <c r="BR80650" s="2394"/>
    </row>
    <row r="80651" spans="70:70" x14ac:dyDescent="0.25">
      <c r="BR80651" s="2381"/>
    </row>
    <row r="80675" spans="70:70" x14ac:dyDescent="0.25">
      <c r="BR80675" s="2394"/>
    </row>
    <row r="80676" spans="70:70" x14ac:dyDescent="0.25">
      <c r="BR80676" s="2381"/>
    </row>
    <row r="80700" spans="70:70" x14ac:dyDescent="0.25">
      <c r="BR80700" s="2394"/>
    </row>
    <row r="80701" spans="70:70" x14ac:dyDescent="0.25">
      <c r="BR80701" s="2381"/>
    </row>
    <row r="80725" spans="70:70" x14ac:dyDescent="0.25">
      <c r="BR80725" s="2394"/>
    </row>
    <row r="80726" spans="70:70" x14ac:dyDescent="0.25">
      <c r="BR80726" s="2381"/>
    </row>
    <row r="80750" spans="70:70" x14ac:dyDescent="0.25">
      <c r="BR80750" s="2394"/>
    </row>
    <row r="80751" spans="70:70" x14ac:dyDescent="0.25">
      <c r="BR80751" s="2381"/>
    </row>
    <row r="80775" spans="70:70" x14ac:dyDescent="0.25">
      <c r="BR80775" s="2394"/>
    </row>
    <row r="80776" spans="70:70" x14ac:dyDescent="0.25">
      <c r="BR80776" s="2381"/>
    </row>
    <row r="80800" spans="70:70" x14ac:dyDescent="0.25">
      <c r="BR80800" s="2394"/>
    </row>
    <row r="80801" spans="70:70" x14ac:dyDescent="0.25">
      <c r="BR80801" s="2381"/>
    </row>
    <row r="80825" spans="70:70" x14ac:dyDescent="0.25">
      <c r="BR80825" s="2394"/>
    </row>
    <row r="80826" spans="70:70" x14ac:dyDescent="0.25">
      <c r="BR80826" s="2381"/>
    </row>
    <row r="80850" spans="70:70" x14ac:dyDescent="0.25">
      <c r="BR80850" s="2394"/>
    </row>
    <row r="80851" spans="70:70" x14ac:dyDescent="0.25">
      <c r="BR80851" s="2381"/>
    </row>
    <row r="80875" spans="70:70" x14ac:dyDescent="0.25">
      <c r="BR80875" s="2394"/>
    </row>
    <row r="80876" spans="70:70" x14ac:dyDescent="0.25">
      <c r="BR80876" s="2381"/>
    </row>
    <row r="80900" spans="70:70" x14ac:dyDescent="0.25">
      <c r="BR80900" s="2394"/>
    </row>
    <row r="80901" spans="70:70" x14ac:dyDescent="0.25">
      <c r="BR80901" s="2381"/>
    </row>
    <row r="80925" spans="70:70" x14ac:dyDescent="0.25">
      <c r="BR80925" s="2394"/>
    </row>
    <row r="80926" spans="70:70" x14ac:dyDescent="0.25">
      <c r="BR80926" s="2381"/>
    </row>
    <row r="80950" spans="70:70" x14ac:dyDescent="0.25">
      <c r="BR80950" s="2394"/>
    </row>
    <row r="80951" spans="70:70" x14ac:dyDescent="0.25">
      <c r="BR80951" s="2381"/>
    </row>
    <row r="80975" spans="70:70" x14ac:dyDescent="0.25">
      <c r="BR80975" s="2394"/>
    </row>
    <row r="80976" spans="70:70" x14ac:dyDescent="0.25">
      <c r="BR80976" s="2381"/>
    </row>
    <row r="81000" spans="70:70" x14ac:dyDescent="0.25">
      <c r="BR81000" s="2394"/>
    </row>
    <row r="81001" spans="70:70" x14ac:dyDescent="0.25">
      <c r="BR81001" s="2381"/>
    </row>
    <row r="81025" spans="70:70" x14ac:dyDescent="0.25">
      <c r="BR81025" s="2394"/>
    </row>
    <row r="81026" spans="70:70" x14ac:dyDescent="0.25">
      <c r="BR81026" s="2381"/>
    </row>
    <row r="81050" spans="70:70" x14ac:dyDescent="0.25">
      <c r="BR81050" s="2394"/>
    </row>
    <row r="81051" spans="70:70" x14ac:dyDescent="0.25">
      <c r="BR81051" s="2381"/>
    </row>
    <row r="81075" spans="70:70" x14ac:dyDescent="0.25">
      <c r="BR81075" s="2394"/>
    </row>
    <row r="81076" spans="70:70" x14ac:dyDescent="0.25">
      <c r="BR81076" s="2381"/>
    </row>
    <row r="81100" spans="70:70" x14ac:dyDescent="0.25">
      <c r="BR81100" s="2394"/>
    </row>
    <row r="81101" spans="70:70" x14ac:dyDescent="0.25">
      <c r="BR81101" s="2381"/>
    </row>
    <row r="81125" spans="70:70" x14ac:dyDescent="0.25">
      <c r="BR81125" s="2394"/>
    </row>
    <row r="81126" spans="70:70" x14ac:dyDescent="0.25">
      <c r="BR81126" s="2381"/>
    </row>
    <row r="81150" spans="70:70" x14ac:dyDescent="0.25">
      <c r="BR81150" s="2394"/>
    </row>
    <row r="81151" spans="70:70" x14ac:dyDescent="0.25">
      <c r="BR81151" s="2381"/>
    </row>
    <row r="81175" spans="70:70" x14ac:dyDescent="0.25">
      <c r="BR81175" s="2394"/>
    </row>
    <row r="81176" spans="70:70" x14ac:dyDescent="0.25">
      <c r="BR81176" s="2381"/>
    </row>
    <row r="81200" spans="70:70" x14ac:dyDescent="0.25">
      <c r="BR81200" s="2394"/>
    </row>
    <row r="81201" spans="70:70" x14ac:dyDescent="0.25">
      <c r="BR81201" s="2381"/>
    </row>
    <row r="81225" spans="70:70" x14ac:dyDescent="0.25">
      <c r="BR81225" s="2394"/>
    </row>
    <row r="81226" spans="70:70" x14ac:dyDescent="0.25">
      <c r="BR81226" s="2381"/>
    </row>
    <row r="81250" spans="70:70" x14ac:dyDescent="0.25">
      <c r="BR81250" s="2394"/>
    </row>
    <row r="81251" spans="70:70" x14ac:dyDescent="0.25">
      <c r="BR81251" s="2381"/>
    </row>
    <row r="81275" spans="70:70" x14ac:dyDescent="0.25">
      <c r="BR81275" s="2394"/>
    </row>
    <row r="81276" spans="70:70" x14ac:dyDescent="0.25">
      <c r="BR81276" s="2381"/>
    </row>
    <row r="81300" spans="70:70" x14ac:dyDescent="0.25">
      <c r="BR81300" s="2394"/>
    </row>
    <row r="81301" spans="70:70" x14ac:dyDescent="0.25">
      <c r="BR81301" s="2381"/>
    </row>
    <row r="81325" spans="70:70" x14ac:dyDescent="0.25">
      <c r="BR81325" s="2394"/>
    </row>
    <row r="81326" spans="70:70" x14ac:dyDescent="0.25">
      <c r="BR81326" s="2381"/>
    </row>
    <row r="81350" spans="70:70" x14ac:dyDescent="0.25">
      <c r="BR81350" s="2394"/>
    </row>
    <row r="81351" spans="70:70" x14ac:dyDescent="0.25">
      <c r="BR81351" s="2381"/>
    </row>
    <row r="81375" spans="70:70" x14ac:dyDescent="0.25">
      <c r="BR81375" s="2394"/>
    </row>
    <row r="81376" spans="70:70" x14ac:dyDescent="0.25">
      <c r="BR81376" s="2381"/>
    </row>
    <row r="81400" spans="70:70" x14ac:dyDescent="0.25">
      <c r="BR81400" s="2394"/>
    </row>
    <row r="81401" spans="70:70" x14ac:dyDescent="0.25">
      <c r="BR81401" s="2381"/>
    </row>
    <row r="81425" spans="70:70" x14ac:dyDescent="0.25">
      <c r="BR81425" s="2394"/>
    </row>
    <row r="81426" spans="70:70" x14ac:dyDescent="0.25">
      <c r="BR81426" s="2381"/>
    </row>
    <row r="81450" spans="70:70" x14ac:dyDescent="0.25">
      <c r="BR81450" s="2394"/>
    </row>
    <row r="81451" spans="70:70" x14ac:dyDescent="0.25">
      <c r="BR81451" s="2381"/>
    </row>
    <row r="81475" spans="70:70" x14ac:dyDescent="0.25">
      <c r="BR81475" s="2394"/>
    </row>
    <row r="81476" spans="70:70" x14ac:dyDescent="0.25">
      <c r="BR81476" s="2381"/>
    </row>
    <row r="81500" spans="70:70" x14ac:dyDescent="0.25">
      <c r="BR81500" s="2394"/>
    </row>
    <row r="81501" spans="70:70" x14ac:dyDescent="0.25">
      <c r="BR81501" s="2381"/>
    </row>
    <row r="81525" spans="70:70" x14ac:dyDescent="0.25">
      <c r="BR81525" s="2394"/>
    </row>
    <row r="81526" spans="70:70" x14ac:dyDescent="0.25">
      <c r="BR81526" s="2381"/>
    </row>
    <row r="81550" spans="70:70" x14ac:dyDescent="0.25">
      <c r="BR81550" s="2394"/>
    </row>
    <row r="81551" spans="70:70" x14ac:dyDescent="0.25">
      <c r="BR81551" s="2381"/>
    </row>
    <row r="81575" spans="70:70" x14ac:dyDescent="0.25">
      <c r="BR81575" s="2394"/>
    </row>
    <row r="81576" spans="70:70" x14ac:dyDescent="0.25">
      <c r="BR81576" s="2381"/>
    </row>
    <row r="81600" spans="70:70" x14ac:dyDescent="0.25">
      <c r="BR81600" s="2394"/>
    </row>
    <row r="81601" spans="70:70" x14ac:dyDescent="0.25">
      <c r="BR81601" s="2381"/>
    </row>
    <row r="81625" spans="70:70" x14ac:dyDescent="0.25">
      <c r="BR81625" s="2394"/>
    </row>
    <row r="81626" spans="70:70" x14ac:dyDescent="0.25">
      <c r="BR81626" s="2381"/>
    </row>
    <row r="81650" spans="70:70" x14ac:dyDescent="0.25">
      <c r="BR81650" s="2394"/>
    </row>
    <row r="81651" spans="70:70" x14ac:dyDescent="0.25">
      <c r="BR81651" s="2381"/>
    </row>
    <row r="81675" spans="70:70" x14ac:dyDescent="0.25">
      <c r="BR81675" s="2394"/>
    </row>
    <row r="81676" spans="70:70" x14ac:dyDescent="0.25">
      <c r="BR81676" s="2381"/>
    </row>
    <row r="81700" spans="70:70" x14ac:dyDescent="0.25">
      <c r="BR81700" s="2394"/>
    </row>
    <row r="81701" spans="70:70" x14ac:dyDescent="0.25">
      <c r="BR81701" s="2381"/>
    </row>
    <row r="81725" spans="70:70" x14ac:dyDescent="0.25">
      <c r="BR81725" s="2394"/>
    </row>
    <row r="81726" spans="70:70" x14ac:dyDescent="0.25">
      <c r="BR81726" s="2381"/>
    </row>
    <row r="81750" spans="70:70" x14ac:dyDescent="0.25">
      <c r="BR81750" s="2394"/>
    </row>
    <row r="81751" spans="70:70" x14ac:dyDescent="0.25">
      <c r="BR81751" s="2381"/>
    </row>
    <row r="81775" spans="70:70" x14ac:dyDescent="0.25">
      <c r="BR81775" s="2394"/>
    </row>
    <row r="81776" spans="70:70" x14ac:dyDescent="0.25">
      <c r="BR81776" s="2381"/>
    </row>
    <row r="81800" spans="70:70" x14ac:dyDescent="0.25">
      <c r="BR81800" s="2394"/>
    </row>
    <row r="81801" spans="70:70" x14ac:dyDescent="0.25">
      <c r="BR81801" s="2381"/>
    </row>
    <row r="81825" spans="70:70" x14ac:dyDescent="0.25">
      <c r="BR81825" s="2394"/>
    </row>
    <row r="81826" spans="70:70" x14ac:dyDescent="0.25">
      <c r="BR81826" s="2381"/>
    </row>
    <row r="81850" spans="70:70" x14ac:dyDescent="0.25">
      <c r="BR81850" s="2394"/>
    </row>
    <row r="81851" spans="70:70" x14ac:dyDescent="0.25">
      <c r="BR81851" s="2381"/>
    </row>
    <row r="81875" spans="70:70" x14ac:dyDescent="0.25">
      <c r="BR81875" s="2394"/>
    </row>
    <row r="81876" spans="70:70" x14ac:dyDescent="0.25">
      <c r="BR81876" s="2381"/>
    </row>
    <row r="81900" spans="70:70" x14ac:dyDescent="0.25">
      <c r="BR81900" s="2394"/>
    </row>
    <row r="81901" spans="70:70" x14ac:dyDescent="0.25">
      <c r="BR81901" s="2381"/>
    </row>
    <row r="81925" spans="70:70" x14ac:dyDescent="0.25">
      <c r="BR81925" s="2394"/>
    </row>
    <row r="81926" spans="70:70" x14ac:dyDescent="0.25">
      <c r="BR81926" s="2381"/>
    </row>
    <row r="81950" spans="70:70" x14ac:dyDescent="0.25">
      <c r="BR81950" s="2394"/>
    </row>
    <row r="81951" spans="70:70" x14ac:dyDescent="0.25">
      <c r="BR81951" s="2381"/>
    </row>
    <row r="81975" spans="70:70" x14ac:dyDescent="0.25">
      <c r="BR81975" s="2394"/>
    </row>
    <row r="81976" spans="70:70" x14ac:dyDescent="0.25">
      <c r="BR81976" s="2381"/>
    </row>
    <row r="82000" spans="70:70" x14ac:dyDescent="0.25">
      <c r="BR82000" s="2394"/>
    </row>
    <row r="82001" spans="70:70" x14ac:dyDescent="0.25">
      <c r="BR82001" s="2381"/>
    </row>
    <row r="82025" spans="70:70" x14ac:dyDescent="0.25">
      <c r="BR82025" s="2394"/>
    </row>
    <row r="82026" spans="70:70" x14ac:dyDescent="0.25">
      <c r="BR82026" s="2381"/>
    </row>
    <row r="82050" spans="70:70" x14ac:dyDescent="0.25">
      <c r="BR82050" s="2394"/>
    </row>
    <row r="82051" spans="70:70" x14ac:dyDescent="0.25">
      <c r="BR82051" s="2381"/>
    </row>
    <row r="82075" spans="70:70" x14ac:dyDescent="0.25">
      <c r="BR82075" s="2394"/>
    </row>
    <row r="82076" spans="70:70" x14ac:dyDescent="0.25">
      <c r="BR82076" s="2381"/>
    </row>
    <row r="82100" spans="70:70" x14ac:dyDescent="0.25">
      <c r="BR82100" s="2394"/>
    </row>
    <row r="82101" spans="70:70" x14ac:dyDescent="0.25">
      <c r="BR82101" s="2381"/>
    </row>
    <row r="82125" spans="70:70" x14ac:dyDescent="0.25">
      <c r="BR82125" s="2394"/>
    </row>
    <row r="82126" spans="70:70" x14ac:dyDescent="0.25">
      <c r="BR82126" s="2381"/>
    </row>
    <row r="82150" spans="70:70" x14ac:dyDescent="0.25">
      <c r="BR82150" s="2394"/>
    </row>
    <row r="82151" spans="70:70" x14ac:dyDescent="0.25">
      <c r="BR82151" s="2381"/>
    </row>
    <row r="82175" spans="70:70" x14ac:dyDescent="0.25">
      <c r="BR82175" s="2394"/>
    </row>
    <row r="82176" spans="70:70" x14ac:dyDescent="0.25">
      <c r="BR82176" s="2381"/>
    </row>
    <row r="82200" spans="70:70" x14ac:dyDescent="0.25">
      <c r="BR82200" s="2394"/>
    </row>
    <row r="82201" spans="70:70" x14ac:dyDescent="0.25">
      <c r="BR82201" s="2381"/>
    </row>
    <row r="82225" spans="70:70" x14ac:dyDescent="0.25">
      <c r="BR82225" s="2394"/>
    </row>
    <row r="82226" spans="70:70" x14ac:dyDescent="0.25">
      <c r="BR82226" s="2381"/>
    </row>
    <row r="82250" spans="70:70" x14ac:dyDescent="0.25">
      <c r="BR82250" s="2394"/>
    </row>
    <row r="82251" spans="70:70" x14ac:dyDescent="0.25">
      <c r="BR82251" s="2381"/>
    </row>
    <row r="82275" spans="70:70" x14ac:dyDescent="0.25">
      <c r="BR82275" s="2394"/>
    </row>
    <row r="82276" spans="70:70" x14ac:dyDescent="0.25">
      <c r="BR82276" s="2381"/>
    </row>
    <row r="82300" spans="70:70" x14ac:dyDescent="0.25">
      <c r="BR82300" s="2394"/>
    </row>
    <row r="82301" spans="70:70" x14ac:dyDescent="0.25">
      <c r="BR82301" s="2381"/>
    </row>
    <row r="82325" spans="70:70" x14ac:dyDescent="0.25">
      <c r="BR82325" s="2394"/>
    </row>
    <row r="82326" spans="70:70" x14ac:dyDescent="0.25">
      <c r="BR82326" s="2381"/>
    </row>
    <row r="82350" spans="70:70" x14ac:dyDescent="0.25">
      <c r="BR82350" s="2394"/>
    </row>
    <row r="82351" spans="70:70" x14ac:dyDescent="0.25">
      <c r="BR82351" s="2381"/>
    </row>
    <row r="82375" spans="70:70" x14ac:dyDescent="0.25">
      <c r="BR82375" s="2394"/>
    </row>
    <row r="82376" spans="70:70" x14ac:dyDescent="0.25">
      <c r="BR82376" s="2381"/>
    </row>
    <row r="82400" spans="70:70" x14ac:dyDescent="0.25">
      <c r="BR82400" s="2394"/>
    </row>
    <row r="82401" spans="70:70" x14ac:dyDescent="0.25">
      <c r="BR82401" s="2381"/>
    </row>
    <row r="82425" spans="70:70" x14ac:dyDescent="0.25">
      <c r="BR82425" s="2394"/>
    </row>
    <row r="82426" spans="70:70" x14ac:dyDescent="0.25">
      <c r="BR82426" s="2381"/>
    </row>
    <row r="82450" spans="70:70" x14ac:dyDescent="0.25">
      <c r="BR82450" s="2394"/>
    </row>
    <row r="82451" spans="70:70" x14ac:dyDescent="0.25">
      <c r="BR82451" s="2381"/>
    </row>
    <row r="82475" spans="70:70" x14ac:dyDescent="0.25">
      <c r="BR82475" s="2394"/>
    </row>
    <row r="82476" spans="70:70" x14ac:dyDescent="0.25">
      <c r="BR82476" s="2381"/>
    </row>
    <row r="82500" spans="70:70" x14ac:dyDescent="0.25">
      <c r="BR82500" s="2394"/>
    </row>
    <row r="82501" spans="70:70" x14ac:dyDescent="0.25">
      <c r="BR82501" s="2381"/>
    </row>
    <row r="82525" spans="70:70" x14ac:dyDescent="0.25">
      <c r="BR82525" s="2394"/>
    </row>
    <row r="82526" spans="70:70" x14ac:dyDescent="0.25">
      <c r="BR82526" s="2381"/>
    </row>
    <row r="82550" spans="70:70" x14ac:dyDescent="0.25">
      <c r="BR82550" s="2394"/>
    </row>
    <row r="82551" spans="70:70" x14ac:dyDescent="0.25">
      <c r="BR82551" s="2381"/>
    </row>
    <row r="82575" spans="70:70" x14ac:dyDescent="0.25">
      <c r="BR82575" s="2394"/>
    </row>
    <row r="82576" spans="70:70" x14ac:dyDescent="0.25">
      <c r="BR82576" s="2381"/>
    </row>
    <row r="82600" spans="70:70" x14ac:dyDescent="0.25">
      <c r="BR82600" s="2394"/>
    </row>
    <row r="82601" spans="70:70" x14ac:dyDescent="0.25">
      <c r="BR82601" s="2381"/>
    </row>
    <row r="82625" spans="70:70" x14ac:dyDescent="0.25">
      <c r="BR82625" s="2394"/>
    </row>
    <row r="82626" spans="70:70" x14ac:dyDescent="0.25">
      <c r="BR82626" s="2381"/>
    </row>
    <row r="82650" spans="70:70" x14ac:dyDescent="0.25">
      <c r="BR82650" s="2394"/>
    </row>
    <row r="82651" spans="70:70" x14ac:dyDescent="0.25">
      <c r="BR82651" s="2381"/>
    </row>
    <row r="82675" spans="70:70" x14ac:dyDescent="0.25">
      <c r="BR82675" s="2394"/>
    </row>
    <row r="82676" spans="70:70" x14ac:dyDescent="0.25">
      <c r="BR82676" s="2381"/>
    </row>
    <row r="82700" spans="70:70" x14ac:dyDescent="0.25">
      <c r="BR82700" s="2394"/>
    </row>
    <row r="82701" spans="70:70" x14ac:dyDescent="0.25">
      <c r="BR82701" s="2381"/>
    </row>
    <row r="82725" spans="70:70" x14ac:dyDescent="0.25">
      <c r="BR82725" s="2394"/>
    </row>
    <row r="82726" spans="70:70" x14ac:dyDescent="0.25">
      <c r="BR82726" s="2381"/>
    </row>
    <row r="82750" spans="70:70" x14ac:dyDescent="0.25">
      <c r="BR82750" s="2394"/>
    </row>
    <row r="82751" spans="70:70" x14ac:dyDescent="0.25">
      <c r="BR82751" s="2381"/>
    </row>
    <row r="82775" spans="70:70" x14ac:dyDescent="0.25">
      <c r="BR82775" s="2394"/>
    </row>
    <row r="82776" spans="70:70" x14ac:dyDescent="0.25">
      <c r="BR82776" s="2381"/>
    </row>
    <row r="82800" spans="70:70" x14ac:dyDescent="0.25">
      <c r="BR82800" s="2394"/>
    </row>
    <row r="82801" spans="70:70" x14ac:dyDescent="0.25">
      <c r="BR82801" s="2381"/>
    </row>
    <row r="82825" spans="70:70" x14ac:dyDescent="0.25">
      <c r="BR82825" s="2394"/>
    </row>
    <row r="82826" spans="70:70" x14ac:dyDescent="0.25">
      <c r="BR82826" s="2381"/>
    </row>
    <row r="82850" spans="70:70" x14ac:dyDescent="0.25">
      <c r="BR82850" s="2394"/>
    </row>
    <row r="82851" spans="70:70" x14ac:dyDescent="0.25">
      <c r="BR82851" s="2381"/>
    </row>
    <row r="82875" spans="70:70" x14ac:dyDescent="0.25">
      <c r="BR82875" s="2394"/>
    </row>
    <row r="82876" spans="70:70" x14ac:dyDescent="0.25">
      <c r="BR82876" s="2381"/>
    </row>
    <row r="82900" spans="70:70" x14ac:dyDescent="0.25">
      <c r="BR82900" s="2394"/>
    </row>
    <row r="82901" spans="70:70" x14ac:dyDescent="0.25">
      <c r="BR82901" s="2381"/>
    </row>
    <row r="82925" spans="70:70" x14ac:dyDescent="0.25">
      <c r="BR82925" s="2394"/>
    </row>
    <row r="82926" spans="70:70" x14ac:dyDescent="0.25">
      <c r="BR82926" s="2381"/>
    </row>
    <row r="82950" spans="70:70" x14ac:dyDescent="0.25">
      <c r="BR82950" s="2394"/>
    </row>
    <row r="82951" spans="70:70" x14ac:dyDescent="0.25">
      <c r="BR82951" s="2381"/>
    </row>
    <row r="82975" spans="70:70" x14ac:dyDescent="0.25">
      <c r="BR82975" s="2394"/>
    </row>
    <row r="82976" spans="70:70" x14ac:dyDescent="0.25">
      <c r="BR82976" s="2381"/>
    </row>
    <row r="83000" spans="70:70" x14ac:dyDescent="0.25">
      <c r="BR83000" s="2394"/>
    </row>
    <row r="83001" spans="70:70" x14ac:dyDescent="0.25">
      <c r="BR83001" s="2381"/>
    </row>
    <row r="83025" spans="70:70" x14ac:dyDescent="0.25">
      <c r="BR83025" s="2394"/>
    </row>
    <row r="83026" spans="70:70" x14ac:dyDescent="0.25">
      <c r="BR83026" s="2381"/>
    </row>
    <row r="83050" spans="70:70" x14ac:dyDescent="0.25">
      <c r="BR83050" s="2394"/>
    </row>
    <row r="83051" spans="70:70" x14ac:dyDescent="0.25">
      <c r="BR83051" s="2381"/>
    </row>
    <row r="83075" spans="70:70" x14ac:dyDescent="0.25">
      <c r="BR83075" s="2394"/>
    </row>
    <row r="83076" spans="70:70" x14ac:dyDescent="0.25">
      <c r="BR83076" s="2381"/>
    </row>
    <row r="83100" spans="70:70" x14ac:dyDescent="0.25">
      <c r="BR83100" s="2394"/>
    </row>
    <row r="83101" spans="70:70" x14ac:dyDescent="0.25">
      <c r="BR83101" s="2381"/>
    </row>
    <row r="83125" spans="70:70" x14ac:dyDescent="0.25">
      <c r="BR83125" s="2394"/>
    </row>
    <row r="83126" spans="70:70" x14ac:dyDescent="0.25">
      <c r="BR83126" s="2381"/>
    </row>
    <row r="83150" spans="70:70" x14ac:dyDescent="0.25">
      <c r="BR83150" s="2394"/>
    </row>
    <row r="83151" spans="70:70" x14ac:dyDescent="0.25">
      <c r="BR83151" s="2381"/>
    </row>
    <row r="83175" spans="70:70" x14ac:dyDescent="0.25">
      <c r="BR83175" s="2394"/>
    </row>
    <row r="83176" spans="70:70" x14ac:dyDescent="0.25">
      <c r="BR83176" s="2381"/>
    </row>
    <row r="83200" spans="70:70" x14ac:dyDescent="0.25">
      <c r="BR83200" s="2394"/>
    </row>
    <row r="83201" spans="70:70" x14ac:dyDescent="0.25">
      <c r="BR83201" s="2381"/>
    </row>
    <row r="83225" spans="70:70" x14ac:dyDescent="0.25">
      <c r="BR83225" s="2394"/>
    </row>
    <row r="83226" spans="70:70" x14ac:dyDescent="0.25">
      <c r="BR83226" s="2381"/>
    </row>
    <row r="83250" spans="70:70" x14ac:dyDescent="0.25">
      <c r="BR83250" s="2394"/>
    </row>
    <row r="83251" spans="70:70" x14ac:dyDescent="0.25">
      <c r="BR83251" s="2381"/>
    </row>
    <row r="83275" spans="70:70" x14ac:dyDescent="0.25">
      <c r="BR83275" s="2394"/>
    </row>
    <row r="83276" spans="70:70" x14ac:dyDescent="0.25">
      <c r="BR83276" s="2381"/>
    </row>
    <row r="83300" spans="70:70" x14ac:dyDescent="0.25">
      <c r="BR83300" s="2394"/>
    </row>
    <row r="83301" spans="70:70" x14ac:dyDescent="0.25">
      <c r="BR83301" s="2381"/>
    </row>
    <row r="83325" spans="70:70" x14ac:dyDescent="0.25">
      <c r="BR83325" s="2394"/>
    </row>
    <row r="83326" spans="70:70" x14ac:dyDescent="0.25">
      <c r="BR83326" s="2381"/>
    </row>
    <row r="83350" spans="70:70" x14ac:dyDescent="0.25">
      <c r="BR83350" s="2394"/>
    </row>
    <row r="83351" spans="70:70" x14ac:dyDescent="0.25">
      <c r="BR83351" s="2381"/>
    </row>
    <row r="83375" spans="70:70" x14ac:dyDescent="0.25">
      <c r="BR83375" s="2394"/>
    </row>
    <row r="83376" spans="70:70" x14ac:dyDescent="0.25">
      <c r="BR83376" s="2381"/>
    </row>
    <row r="83400" spans="70:70" x14ac:dyDescent="0.25">
      <c r="BR83400" s="2394"/>
    </row>
    <row r="83401" spans="70:70" x14ac:dyDescent="0.25">
      <c r="BR83401" s="2381"/>
    </row>
    <row r="83425" spans="70:70" x14ac:dyDescent="0.25">
      <c r="BR83425" s="2394"/>
    </row>
    <row r="83426" spans="70:70" x14ac:dyDescent="0.25">
      <c r="BR83426" s="2381"/>
    </row>
    <row r="83450" spans="70:70" x14ac:dyDescent="0.25">
      <c r="BR83450" s="2394"/>
    </row>
    <row r="83451" spans="70:70" x14ac:dyDescent="0.25">
      <c r="BR83451" s="2381"/>
    </row>
    <row r="83475" spans="70:70" x14ac:dyDescent="0.25">
      <c r="BR83475" s="2394"/>
    </row>
    <row r="83476" spans="70:70" x14ac:dyDescent="0.25">
      <c r="BR83476" s="2381"/>
    </row>
    <row r="83500" spans="70:70" x14ac:dyDescent="0.25">
      <c r="BR83500" s="2394"/>
    </row>
    <row r="83501" spans="70:70" x14ac:dyDescent="0.25">
      <c r="BR83501" s="2381"/>
    </row>
    <row r="83525" spans="70:70" x14ac:dyDescent="0.25">
      <c r="BR83525" s="2394"/>
    </row>
    <row r="83526" spans="70:70" x14ac:dyDescent="0.25">
      <c r="BR83526" s="2381"/>
    </row>
    <row r="83550" spans="70:70" x14ac:dyDescent="0.25">
      <c r="BR83550" s="2394"/>
    </row>
    <row r="83551" spans="70:70" x14ac:dyDescent="0.25">
      <c r="BR83551" s="2381"/>
    </row>
    <row r="83575" spans="70:70" x14ac:dyDescent="0.25">
      <c r="BR83575" s="2394"/>
    </row>
    <row r="83576" spans="70:70" x14ac:dyDescent="0.25">
      <c r="BR83576" s="2381"/>
    </row>
    <row r="83600" spans="70:70" x14ac:dyDescent="0.25">
      <c r="BR83600" s="2394"/>
    </row>
    <row r="83601" spans="70:70" x14ac:dyDescent="0.25">
      <c r="BR83601" s="2381"/>
    </row>
    <row r="83625" spans="70:70" x14ac:dyDescent="0.25">
      <c r="BR83625" s="2394"/>
    </row>
    <row r="83626" spans="70:70" x14ac:dyDescent="0.25">
      <c r="BR83626" s="2381"/>
    </row>
    <row r="83650" spans="70:70" x14ac:dyDescent="0.25">
      <c r="BR83650" s="2394"/>
    </row>
    <row r="83651" spans="70:70" x14ac:dyDescent="0.25">
      <c r="BR83651" s="2381"/>
    </row>
    <row r="83675" spans="70:70" x14ac:dyDescent="0.25">
      <c r="BR83675" s="2394"/>
    </row>
    <row r="83676" spans="70:70" x14ac:dyDescent="0.25">
      <c r="BR83676" s="2381"/>
    </row>
    <row r="83700" spans="70:70" x14ac:dyDescent="0.25">
      <c r="BR83700" s="2394"/>
    </row>
    <row r="83701" spans="70:70" x14ac:dyDescent="0.25">
      <c r="BR83701" s="2381"/>
    </row>
    <row r="83725" spans="70:70" x14ac:dyDescent="0.25">
      <c r="BR83725" s="2394"/>
    </row>
    <row r="83726" spans="70:70" x14ac:dyDescent="0.25">
      <c r="BR83726" s="2381"/>
    </row>
    <row r="83750" spans="70:70" x14ac:dyDescent="0.25">
      <c r="BR83750" s="2394"/>
    </row>
    <row r="83751" spans="70:70" x14ac:dyDescent="0.25">
      <c r="BR83751" s="2381"/>
    </row>
    <row r="83775" spans="70:70" x14ac:dyDescent="0.25">
      <c r="BR83775" s="2394"/>
    </row>
    <row r="83776" spans="70:70" x14ac:dyDescent="0.25">
      <c r="BR83776" s="2381"/>
    </row>
    <row r="83800" spans="70:70" x14ac:dyDescent="0.25">
      <c r="BR83800" s="2394"/>
    </row>
    <row r="83801" spans="70:70" x14ac:dyDescent="0.25">
      <c r="BR83801" s="2381"/>
    </row>
    <row r="83825" spans="70:70" x14ac:dyDescent="0.25">
      <c r="BR83825" s="2394"/>
    </row>
    <row r="83826" spans="70:70" x14ac:dyDescent="0.25">
      <c r="BR83826" s="2381"/>
    </row>
    <row r="83850" spans="70:70" x14ac:dyDescent="0.25">
      <c r="BR83850" s="2394"/>
    </row>
    <row r="83851" spans="70:70" x14ac:dyDescent="0.25">
      <c r="BR83851" s="2381"/>
    </row>
    <row r="83875" spans="70:70" x14ac:dyDescent="0.25">
      <c r="BR83875" s="2394"/>
    </row>
    <row r="83876" spans="70:70" x14ac:dyDescent="0.25">
      <c r="BR83876" s="2381"/>
    </row>
    <row r="83900" spans="70:70" x14ac:dyDescent="0.25">
      <c r="BR83900" s="2394"/>
    </row>
    <row r="83901" spans="70:70" x14ac:dyDescent="0.25">
      <c r="BR83901" s="2381"/>
    </row>
    <row r="83925" spans="70:70" x14ac:dyDescent="0.25">
      <c r="BR83925" s="2394"/>
    </row>
    <row r="83926" spans="70:70" x14ac:dyDescent="0.25">
      <c r="BR83926" s="2381"/>
    </row>
    <row r="83950" spans="70:70" x14ac:dyDescent="0.25">
      <c r="BR83950" s="2394"/>
    </row>
    <row r="83951" spans="70:70" x14ac:dyDescent="0.25">
      <c r="BR83951" s="2381"/>
    </row>
    <row r="83975" spans="70:70" x14ac:dyDescent="0.25">
      <c r="BR83975" s="2394"/>
    </row>
    <row r="83976" spans="70:70" x14ac:dyDescent="0.25">
      <c r="BR83976" s="2381"/>
    </row>
    <row r="84000" spans="70:70" x14ac:dyDescent="0.25">
      <c r="BR84000" s="2394"/>
    </row>
    <row r="84001" spans="70:70" x14ac:dyDescent="0.25">
      <c r="BR84001" s="2381"/>
    </row>
    <row r="84025" spans="70:70" x14ac:dyDescent="0.25">
      <c r="BR84025" s="2394"/>
    </row>
    <row r="84026" spans="70:70" x14ac:dyDescent="0.25">
      <c r="BR84026" s="2381"/>
    </row>
    <row r="84050" spans="70:70" x14ac:dyDescent="0.25">
      <c r="BR84050" s="2394"/>
    </row>
    <row r="84051" spans="70:70" x14ac:dyDescent="0.25">
      <c r="BR84051" s="2381"/>
    </row>
    <row r="84075" spans="70:70" x14ac:dyDescent="0.25">
      <c r="BR84075" s="2394"/>
    </row>
    <row r="84076" spans="70:70" x14ac:dyDescent="0.25">
      <c r="BR84076" s="2381"/>
    </row>
    <row r="84100" spans="70:70" x14ac:dyDescent="0.25">
      <c r="BR84100" s="2394"/>
    </row>
    <row r="84101" spans="70:70" x14ac:dyDescent="0.25">
      <c r="BR84101" s="2381"/>
    </row>
    <row r="84125" spans="70:70" x14ac:dyDescent="0.25">
      <c r="BR84125" s="2394"/>
    </row>
    <row r="84126" spans="70:70" x14ac:dyDescent="0.25">
      <c r="BR84126" s="2381"/>
    </row>
    <row r="84150" spans="70:70" x14ac:dyDescent="0.25">
      <c r="BR84150" s="2394"/>
    </row>
    <row r="84151" spans="70:70" x14ac:dyDescent="0.25">
      <c r="BR84151" s="2381"/>
    </row>
    <row r="84175" spans="70:70" x14ac:dyDescent="0.25">
      <c r="BR84175" s="2394"/>
    </row>
    <row r="84176" spans="70:70" x14ac:dyDescent="0.25">
      <c r="BR84176" s="2381"/>
    </row>
    <row r="84200" spans="70:70" x14ac:dyDescent="0.25">
      <c r="BR84200" s="2394"/>
    </row>
    <row r="84201" spans="70:70" x14ac:dyDescent="0.25">
      <c r="BR84201" s="2381"/>
    </row>
    <row r="84225" spans="70:70" x14ac:dyDescent="0.25">
      <c r="BR84225" s="2394"/>
    </row>
    <row r="84226" spans="70:70" x14ac:dyDescent="0.25">
      <c r="BR84226" s="2381"/>
    </row>
    <row r="84250" spans="70:70" x14ac:dyDescent="0.25">
      <c r="BR84250" s="2394"/>
    </row>
    <row r="84251" spans="70:70" x14ac:dyDescent="0.25">
      <c r="BR84251" s="2381"/>
    </row>
    <row r="84275" spans="70:70" x14ac:dyDescent="0.25">
      <c r="BR84275" s="2394"/>
    </row>
    <row r="84276" spans="70:70" x14ac:dyDescent="0.25">
      <c r="BR84276" s="2381"/>
    </row>
    <row r="84300" spans="70:70" x14ac:dyDescent="0.25">
      <c r="BR84300" s="2394"/>
    </row>
    <row r="84301" spans="70:70" x14ac:dyDescent="0.25">
      <c r="BR84301" s="2381"/>
    </row>
    <row r="84325" spans="70:70" x14ac:dyDescent="0.25">
      <c r="BR84325" s="2394"/>
    </row>
    <row r="84326" spans="70:70" x14ac:dyDescent="0.25">
      <c r="BR84326" s="2381"/>
    </row>
    <row r="84350" spans="70:70" x14ac:dyDescent="0.25">
      <c r="BR84350" s="2394"/>
    </row>
    <row r="84351" spans="70:70" x14ac:dyDescent="0.25">
      <c r="BR84351" s="2381"/>
    </row>
    <row r="84375" spans="70:70" x14ac:dyDescent="0.25">
      <c r="BR84375" s="2394"/>
    </row>
    <row r="84376" spans="70:70" x14ac:dyDescent="0.25">
      <c r="BR84376" s="2381"/>
    </row>
    <row r="84400" spans="70:70" x14ac:dyDescent="0.25">
      <c r="BR84400" s="2394"/>
    </row>
    <row r="84401" spans="70:70" x14ac:dyDescent="0.25">
      <c r="BR84401" s="2381"/>
    </row>
    <row r="84425" spans="70:70" x14ac:dyDescent="0.25">
      <c r="BR84425" s="2394"/>
    </row>
    <row r="84426" spans="70:70" x14ac:dyDescent="0.25">
      <c r="BR84426" s="2381"/>
    </row>
    <row r="84450" spans="70:70" x14ac:dyDescent="0.25">
      <c r="BR84450" s="2394"/>
    </row>
    <row r="84451" spans="70:70" x14ac:dyDescent="0.25">
      <c r="BR84451" s="2381"/>
    </row>
    <row r="84475" spans="70:70" x14ac:dyDescent="0.25">
      <c r="BR84475" s="2394"/>
    </row>
    <row r="84476" spans="70:70" x14ac:dyDescent="0.25">
      <c r="BR84476" s="2381"/>
    </row>
    <row r="84500" spans="70:70" x14ac:dyDescent="0.25">
      <c r="BR84500" s="2394"/>
    </row>
    <row r="84501" spans="70:70" x14ac:dyDescent="0.25">
      <c r="BR84501" s="2381"/>
    </row>
    <row r="84525" spans="70:70" x14ac:dyDescent="0.25">
      <c r="BR84525" s="2394"/>
    </row>
    <row r="84526" spans="70:70" x14ac:dyDescent="0.25">
      <c r="BR84526" s="2381"/>
    </row>
    <row r="84550" spans="70:70" x14ac:dyDescent="0.25">
      <c r="BR84550" s="2394"/>
    </row>
    <row r="84551" spans="70:70" x14ac:dyDescent="0.25">
      <c r="BR84551" s="2381"/>
    </row>
    <row r="84575" spans="70:70" x14ac:dyDescent="0.25">
      <c r="BR84575" s="2394"/>
    </row>
    <row r="84576" spans="70:70" x14ac:dyDescent="0.25">
      <c r="BR84576" s="2381"/>
    </row>
    <row r="84600" spans="70:70" x14ac:dyDescent="0.25">
      <c r="BR84600" s="2394"/>
    </row>
    <row r="84601" spans="70:70" x14ac:dyDescent="0.25">
      <c r="BR84601" s="2381"/>
    </row>
    <row r="84625" spans="70:70" x14ac:dyDescent="0.25">
      <c r="BR84625" s="2394"/>
    </row>
    <row r="84626" spans="70:70" x14ac:dyDescent="0.25">
      <c r="BR84626" s="2381"/>
    </row>
    <row r="84650" spans="70:70" x14ac:dyDescent="0.25">
      <c r="BR84650" s="2394"/>
    </row>
    <row r="84651" spans="70:70" x14ac:dyDescent="0.25">
      <c r="BR84651" s="2381"/>
    </row>
    <row r="84675" spans="70:70" x14ac:dyDescent="0.25">
      <c r="BR84675" s="2394"/>
    </row>
    <row r="84676" spans="70:70" x14ac:dyDescent="0.25">
      <c r="BR84676" s="2381"/>
    </row>
    <row r="84700" spans="70:70" x14ac:dyDescent="0.25">
      <c r="BR84700" s="2394"/>
    </row>
    <row r="84701" spans="70:70" x14ac:dyDescent="0.25">
      <c r="BR84701" s="2381"/>
    </row>
    <row r="84725" spans="70:70" x14ac:dyDescent="0.25">
      <c r="BR84725" s="2394"/>
    </row>
    <row r="84726" spans="70:70" x14ac:dyDescent="0.25">
      <c r="BR84726" s="2381"/>
    </row>
    <row r="84750" spans="70:70" x14ac:dyDescent="0.25">
      <c r="BR84750" s="2394"/>
    </row>
    <row r="84751" spans="70:70" x14ac:dyDescent="0.25">
      <c r="BR84751" s="2381"/>
    </row>
    <row r="84775" spans="70:70" x14ac:dyDescent="0.25">
      <c r="BR84775" s="2394"/>
    </row>
    <row r="84776" spans="70:70" x14ac:dyDescent="0.25">
      <c r="BR84776" s="2381"/>
    </row>
    <row r="84800" spans="70:70" x14ac:dyDescent="0.25">
      <c r="BR84800" s="2394"/>
    </row>
    <row r="84801" spans="70:70" x14ac:dyDescent="0.25">
      <c r="BR84801" s="2381"/>
    </row>
    <row r="84825" spans="70:70" x14ac:dyDescent="0.25">
      <c r="BR84825" s="2394"/>
    </row>
    <row r="84826" spans="70:70" x14ac:dyDescent="0.25">
      <c r="BR84826" s="2381"/>
    </row>
    <row r="84850" spans="70:70" x14ac:dyDescent="0.25">
      <c r="BR84850" s="2394"/>
    </row>
    <row r="84851" spans="70:70" x14ac:dyDescent="0.25">
      <c r="BR84851" s="2381"/>
    </row>
    <row r="84875" spans="70:70" x14ac:dyDescent="0.25">
      <c r="BR84875" s="2394"/>
    </row>
    <row r="84876" spans="70:70" x14ac:dyDescent="0.25">
      <c r="BR84876" s="2381"/>
    </row>
    <row r="84900" spans="70:70" x14ac:dyDescent="0.25">
      <c r="BR84900" s="2394"/>
    </row>
    <row r="84901" spans="70:70" x14ac:dyDescent="0.25">
      <c r="BR84901" s="2381"/>
    </row>
    <row r="84925" spans="70:70" x14ac:dyDescent="0.25">
      <c r="BR84925" s="2394"/>
    </row>
    <row r="84926" spans="70:70" x14ac:dyDescent="0.25">
      <c r="BR84926" s="2381"/>
    </row>
    <row r="84950" spans="70:70" x14ac:dyDescent="0.25">
      <c r="BR84950" s="2394"/>
    </row>
    <row r="84951" spans="70:70" x14ac:dyDescent="0.25">
      <c r="BR84951" s="2381"/>
    </row>
    <row r="84975" spans="70:70" x14ac:dyDescent="0.25">
      <c r="BR84975" s="2394"/>
    </row>
    <row r="84976" spans="70:70" x14ac:dyDescent="0.25">
      <c r="BR84976" s="2381"/>
    </row>
    <row r="85000" spans="70:70" x14ac:dyDescent="0.25">
      <c r="BR85000" s="2394"/>
    </row>
    <row r="85001" spans="70:70" x14ac:dyDescent="0.25">
      <c r="BR85001" s="2381"/>
    </row>
    <row r="85025" spans="70:70" x14ac:dyDescent="0.25">
      <c r="BR85025" s="2394"/>
    </row>
    <row r="85026" spans="70:70" x14ac:dyDescent="0.25">
      <c r="BR85026" s="2381"/>
    </row>
    <row r="85050" spans="70:70" x14ac:dyDescent="0.25">
      <c r="BR85050" s="2394"/>
    </row>
    <row r="85051" spans="70:70" x14ac:dyDescent="0.25">
      <c r="BR85051" s="2381"/>
    </row>
    <row r="85075" spans="70:70" x14ac:dyDescent="0.25">
      <c r="BR85075" s="2394"/>
    </row>
    <row r="85076" spans="70:70" x14ac:dyDescent="0.25">
      <c r="BR85076" s="2381"/>
    </row>
    <row r="85100" spans="70:70" x14ac:dyDescent="0.25">
      <c r="BR85100" s="2394"/>
    </row>
    <row r="85101" spans="70:70" x14ac:dyDescent="0.25">
      <c r="BR85101" s="2381"/>
    </row>
    <row r="85125" spans="70:70" x14ac:dyDescent="0.25">
      <c r="BR85125" s="2394"/>
    </row>
    <row r="85126" spans="70:70" x14ac:dyDescent="0.25">
      <c r="BR85126" s="2381"/>
    </row>
    <row r="85150" spans="70:70" x14ac:dyDescent="0.25">
      <c r="BR85150" s="2394"/>
    </row>
    <row r="85151" spans="70:70" x14ac:dyDescent="0.25">
      <c r="BR85151" s="2381"/>
    </row>
    <row r="85175" spans="70:70" x14ac:dyDescent="0.25">
      <c r="BR85175" s="2394"/>
    </row>
    <row r="85176" spans="70:70" x14ac:dyDescent="0.25">
      <c r="BR85176" s="2381"/>
    </row>
    <row r="85200" spans="70:70" x14ac:dyDescent="0.25">
      <c r="BR85200" s="2394"/>
    </row>
    <row r="85201" spans="70:70" x14ac:dyDescent="0.25">
      <c r="BR85201" s="2381"/>
    </row>
    <row r="85225" spans="70:70" x14ac:dyDescent="0.25">
      <c r="BR85225" s="2394"/>
    </row>
    <row r="85226" spans="70:70" x14ac:dyDescent="0.25">
      <c r="BR85226" s="2381"/>
    </row>
    <row r="85250" spans="70:70" x14ac:dyDescent="0.25">
      <c r="BR85250" s="2394"/>
    </row>
    <row r="85251" spans="70:70" x14ac:dyDescent="0.25">
      <c r="BR85251" s="2381"/>
    </row>
    <row r="85275" spans="70:70" x14ac:dyDescent="0.25">
      <c r="BR85275" s="2394"/>
    </row>
    <row r="85276" spans="70:70" x14ac:dyDescent="0.25">
      <c r="BR85276" s="2381"/>
    </row>
    <row r="85300" spans="70:70" x14ac:dyDescent="0.25">
      <c r="BR85300" s="2394"/>
    </row>
    <row r="85301" spans="70:70" x14ac:dyDescent="0.25">
      <c r="BR85301" s="2381"/>
    </row>
    <row r="85325" spans="70:70" x14ac:dyDescent="0.25">
      <c r="BR85325" s="2394"/>
    </row>
    <row r="85326" spans="70:70" x14ac:dyDescent="0.25">
      <c r="BR85326" s="2381"/>
    </row>
    <row r="85350" spans="70:70" x14ac:dyDescent="0.25">
      <c r="BR85350" s="2394"/>
    </row>
    <row r="85351" spans="70:70" x14ac:dyDescent="0.25">
      <c r="BR85351" s="2381"/>
    </row>
    <row r="85375" spans="70:70" x14ac:dyDescent="0.25">
      <c r="BR85375" s="2394"/>
    </row>
    <row r="85376" spans="70:70" x14ac:dyDescent="0.25">
      <c r="BR85376" s="2381"/>
    </row>
    <row r="85400" spans="70:70" x14ac:dyDescent="0.25">
      <c r="BR85400" s="2394"/>
    </row>
    <row r="85401" spans="70:70" x14ac:dyDescent="0.25">
      <c r="BR85401" s="2381"/>
    </row>
    <row r="85425" spans="70:70" x14ac:dyDescent="0.25">
      <c r="BR85425" s="2394"/>
    </row>
    <row r="85426" spans="70:70" x14ac:dyDescent="0.25">
      <c r="BR85426" s="2381"/>
    </row>
    <row r="85450" spans="70:70" x14ac:dyDescent="0.25">
      <c r="BR85450" s="2394"/>
    </row>
    <row r="85451" spans="70:70" x14ac:dyDescent="0.25">
      <c r="BR85451" s="2381"/>
    </row>
    <row r="85475" spans="70:70" x14ac:dyDescent="0.25">
      <c r="BR85475" s="2394"/>
    </row>
    <row r="85476" spans="70:70" x14ac:dyDescent="0.25">
      <c r="BR85476" s="2381"/>
    </row>
    <row r="85500" spans="70:70" x14ac:dyDescent="0.25">
      <c r="BR85500" s="2394"/>
    </row>
    <row r="85501" spans="70:70" x14ac:dyDescent="0.25">
      <c r="BR85501" s="2381"/>
    </row>
    <row r="85525" spans="70:70" x14ac:dyDescent="0.25">
      <c r="BR85525" s="2394"/>
    </row>
    <row r="85526" spans="70:70" x14ac:dyDescent="0.25">
      <c r="BR85526" s="2381"/>
    </row>
    <row r="85550" spans="70:70" x14ac:dyDescent="0.25">
      <c r="BR85550" s="2394"/>
    </row>
    <row r="85551" spans="70:70" x14ac:dyDescent="0.25">
      <c r="BR85551" s="2381"/>
    </row>
    <row r="85575" spans="70:70" x14ac:dyDescent="0.25">
      <c r="BR85575" s="2394"/>
    </row>
    <row r="85576" spans="70:70" x14ac:dyDescent="0.25">
      <c r="BR85576" s="2381"/>
    </row>
    <row r="85600" spans="70:70" x14ac:dyDescent="0.25">
      <c r="BR85600" s="2394"/>
    </row>
    <row r="85601" spans="70:70" x14ac:dyDescent="0.25">
      <c r="BR85601" s="2381"/>
    </row>
    <row r="85625" spans="70:70" x14ac:dyDescent="0.25">
      <c r="BR85625" s="2394"/>
    </row>
    <row r="85626" spans="70:70" x14ac:dyDescent="0.25">
      <c r="BR85626" s="2381"/>
    </row>
    <row r="85650" spans="70:70" x14ac:dyDescent="0.25">
      <c r="BR85650" s="2394"/>
    </row>
    <row r="85651" spans="70:70" x14ac:dyDescent="0.25">
      <c r="BR85651" s="2381"/>
    </row>
    <row r="85675" spans="70:70" x14ac:dyDescent="0.25">
      <c r="BR85675" s="2394"/>
    </row>
    <row r="85676" spans="70:70" x14ac:dyDescent="0.25">
      <c r="BR85676" s="2381"/>
    </row>
    <row r="85700" spans="70:70" x14ac:dyDescent="0.25">
      <c r="BR85700" s="2394"/>
    </row>
    <row r="85701" spans="70:70" x14ac:dyDescent="0.25">
      <c r="BR85701" s="2381"/>
    </row>
    <row r="85725" spans="70:70" x14ac:dyDescent="0.25">
      <c r="BR85725" s="2394"/>
    </row>
    <row r="85726" spans="70:70" x14ac:dyDescent="0.25">
      <c r="BR85726" s="2381"/>
    </row>
    <row r="85750" spans="70:70" x14ac:dyDescent="0.25">
      <c r="BR85750" s="2394"/>
    </row>
    <row r="85751" spans="70:70" x14ac:dyDescent="0.25">
      <c r="BR85751" s="2381"/>
    </row>
    <row r="85775" spans="70:70" x14ac:dyDescent="0.25">
      <c r="BR85775" s="2394"/>
    </row>
    <row r="85776" spans="70:70" x14ac:dyDescent="0.25">
      <c r="BR85776" s="2381"/>
    </row>
    <row r="85800" spans="70:70" x14ac:dyDescent="0.25">
      <c r="BR85800" s="2394"/>
    </row>
    <row r="85801" spans="70:70" x14ac:dyDescent="0.25">
      <c r="BR85801" s="2381"/>
    </row>
    <row r="85825" spans="70:70" x14ac:dyDescent="0.25">
      <c r="BR85825" s="2394"/>
    </row>
    <row r="85826" spans="70:70" x14ac:dyDescent="0.25">
      <c r="BR85826" s="2381"/>
    </row>
    <row r="85850" spans="70:70" x14ac:dyDescent="0.25">
      <c r="BR85850" s="2394"/>
    </row>
    <row r="85851" spans="70:70" x14ac:dyDescent="0.25">
      <c r="BR85851" s="2381"/>
    </row>
    <row r="85875" spans="70:70" x14ac:dyDescent="0.25">
      <c r="BR85875" s="2394"/>
    </row>
    <row r="85876" spans="70:70" x14ac:dyDescent="0.25">
      <c r="BR85876" s="2381"/>
    </row>
    <row r="85900" spans="70:70" x14ac:dyDescent="0.25">
      <c r="BR85900" s="2394"/>
    </row>
    <row r="85901" spans="70:70" x14ac:dyDescent="0.25">
      <c r="BR85901" s="2381"/>
    </row>
    <row r="85925" spans="70:70" x14ac:dyDescent="0.25">
      <c r="BR85925" s="2394"/>
    </row>
    <row r="85926" spans="70:70" x14ac:dyDescent="0.25">
      <c r="BR85926" s="2381"/>
    </row>
    <row r="85950" spans="70:70" x14ac:dyDescent="0.25">
      <c r="BR85950" s="2394"/>
    </row>
    <row r="85951" spans="70:70" x14ac:dyDescent="0.25">
      <c r="BR85951" s="2381"/>
    </row>
    <row r="85975" spans="70:70" x14ac:dyDescent="0.25">
      <c r="BR85975" s="2394"/>
    </row>
    <row r="85976" spans="70:70" x14ac:dyDescent="0.25">
      <c r="BR85976" s="2381"/>
    </row>
    <row r="86000" spans="70:70" x14ac:dyDescent="0.25">
      <c r="BR86000" s="2394"/>
    </row>
    <row r="86001" spans="70:70" x14ac:dyDescent="0.25">
      <c r="BR86001" s="2381"/>
    </row>
    <row r="86025" spans="70:70" x14ac:dyDescent="0.25">
      <c r="BR86025" s="2394"/>
    </row>
    <row r="86026" spans="70:70" x14ac:dyDescent="0.25">
      <c r="BR86026" s="2381"/>
    </row>
    <row r="86050" spans="70:70" x14ac:dyDescent="0.25">
      <c r="BR86050" s="2394"/>
    </row>
    <row r="86051" spans="70:70" x14ac:dyDescent="0.25">
      <c r="BR86051" s="2381"/>
    </row>
    <row r="86075" spans="70:70" x14ac:dyDescent="0.25">
      <c r="BR86075" s="2394"/>
    </row>
    <row r="86076" spans="70:70" x14ac:dyDescent="0.25">
      <c r="BR86076" s="2381"/>
    </row>
    <row r="86100" spans="70:70" x14ac:dyDescent="0.25">
      <c r="BR86100" s="2394"/>
    </row>
    <row r="86101" spans="70:70" x14ac:dyDescent="0.25">
      <c r="BR86101" s="2381"/>
    </row>
    <row r="86125" spans="70:70" x14ac:dyDescent="0.25">
      <c r="BR86125" s="2394"/>
    </row>
    <row r="86126" spans="70:70" x14ac:dyDescent="0.25">
      <c r="BR86126" s="2381"/>
    </row>
    <row r="86150" spans="70:70" x14ac:dyDescent="0.25">
      <c r="BR86150" s="2394"/>
    </row>
    <row r="86151" spans="70:70" x14ac:dyDescent="0.25">
      <c r="BR86151" s="2381"/>
    </row>
    <row r="86175" spans="70:70" x14ac:dyDescent="0.25">
      <c r="BR86175" s="2394"/>
    </row>
    <row r="86176" spans="70:70" x14ac:dyDescent="0.25">
      <c r="BR86176" s="2381"/>
    </row>
    <row r="86200" spans="70:70" x14ac:dyDescent="0.25">
      <c r="BR86200" s="2394"/>
    </row>
    <row r="86201" spans="70:70" x14ac:dyDescent="0.25">
      <c r="BR86201" s="2381"/>
    </row>
    <row r="86225" spans="70:70" x14ac:dyDescent="0.25">
      <c r="BR86225" s="2394"/>
    </row>
    <row r="86226" spans="70:70" x14ac:dyDescent="0.25">
      <c r="BR86226" s="2381"/>
    </row>
    <row r="86250" spans="70:70" x14ac:dyDescent="0.25">
      <c r="BR86250" s="2394"/>
    </row>
    <row r="86251" spans="70:70" x14ac:dyDescent="0.25">
      <c r="BR86251" s="2381"/>
    </row>
    <row r="86275" spans="70:70" x14ac:dyDescent="0.25">
      <c r="BR86275" s="2394"/>
    </row>
    <row r="86276" spans="70:70" x14ac:dyDescent="0.25">
      <c r="BR86276" s="2381"/>
    </row>
    <row r="86300" spans="70:70" x14ac:dyDescent="0.25">
      <c r="BR86300" s="2394"/>
    </row>
    <row r="86301" spans="70:70" x14ac:dyDescent="0.25">
      <c r="BR86301" s="2381"/>
    </row>
    <row r="86325" spans="70:70" x14ac:dyDescent="0.25">
      <c r="BR86325" s="2394"/>
    </row>
    <row r="86326" spans="70:70" x14ac:dyDescent="0.25">
      <c r="BR86326" s="2381"/>
    </row>
    <row r="86350" spans="70:70" x14ac:dyDescent="0.25">
      <c r="BR86350" s="2394"/>
    </row>
    <row r="86351" spans="70:70" x14ac:dyDescent="0.25">
      <c r="BR86351" s="2381"/>
    </row>
    <row r="86375" spans="70:70" x14ac:dyDescent="0.25">
      <c r="BR86375" s="2394"/>
    </row>
    <row r="86376" spans="70:70" x14ac:dyDescent="0.25">
      <c r="BR86376" s="2381"/>
    </row>
    <row r="86400" spans="70:70" x14ac:dyDescent="0.25">
      <c r="BR86400" s="2394"/>
    </row>
    <row r="86401" spans="70:70" x14ac:dyDescent="0.25">
      <c r="BR86401" s="2381"/>
    </row>
    <row r="86425" spans="70:70" x14ac:dyDescent="0.25">
      <c r="BR86425" s="2394"/>
    </row>
    <row r="86426" spans="70:70" x14ac:dyDescent="0.25">
      <c r="BR86426" s="2381"/>
    </row>
    <row r="86450" spans="70:70" x14ac:dyDescent="0.25">
      <c r="BR86450" s="2394"/>
    </row>
    <row r="86451" spans="70:70" x14ac:dyDescent="0.25">
      <c r="BR86451" s="2381"/>
    </row>
    <row r="86475" spans="70:70" x14ac:dyDescent="0.25">
      <c r="BR86475" s="2394"/>
    </row>
    <row r="86476" spans="70:70" x14ac:dyDescent="0.25">
      <c r="BR86476" s="2381"/>
    </row>
    <row r="86500" spans="70:70" x14ac:dyDescent="0.25">
      <c r="BR86500" s="2394"/>
    </row>
    <row r="86501" spans="70:70" x14ac:dyDescent="0.25">
      <c r="BR86501" s="2381"/>
    </row>
    <row r="86525" spans="70:70" x14ac:dyDescent="0.25">
      <c r="BR86525" s="2394"/>
    </row>
    <row r="86526" spans="70:70" x14ac:dyDescent="0.25">
      <c r="BR86526" s="2381"/>
    </row>
    <row r="86550" spans="70:70" x14ac:dyDescent="0.25">
      <c r="BR86550" s="2394"/>
    </row>
    <row r="86551" spans="70:70" x14ac:dyDescent="0.25">
      <c r="BR86551" s="2381"/>
    </row>
    <row r="86575" spans="70:70" x14ac:dyDescent="0.25">
      <c r="BR86575" s="2394"/>
    </row>
    <row r="86576" spans="70:70" x14ac:dyDescent="0.25">
      <c r="BR86576" s="2381"/>
    </row>
    <row r="86600" spans="70:70" x14ac:dyDescent="0.25">
      <c r="BR86600" s="2394"/>
    </row>
    <row r="86601" spans="70:70" x14ac:dyDescent="0.25">
      <c r="BR86601" s="2381"/>
    </row>
    <row r="86625" spans="70:70" x14ac:dyDescent="0.25">
      <c r="BR86625" s="2394"/>
    </row>
    <row r="86626" spans="70:70" x14ac:dyDescent="0.25">
      <c r="BR86626" s="2381"/>
    </row>
    <row r="86650" spans="70:70" x14ac:dyDescent="0.25">
      <c r="BR86650" s="2394"/>
    </row>
    <row r="86651" spans="70:70" x14ac:dyDescent="0.25">
      <c r="BR86651" s="2381"/>
    </row>
    <row r="86675" spans="70:70" x14ac:dyDescent="0.25">
      <c r="BR86675" s="2394"/>
    </row>
    <row r="86676" spans="70:70" x14ac:dyDescent="0.25">
      <c r="BR86676" s="2381"/>
    </row>
    <row r="86700" spans="70:70" x14ac:dyDescent="0.25">
      <c r="BR86700" s="2394"/>
    </row>
    <row r="86701" spans="70:70" x14ac:dyDescent="0.25">
      <c r="BR86701" s="2381"/>
    </row>
    <row r="86725" spans="70:70" x14ac:dyDescent="0.25">
      <c r="BR86725" s="2394"/>
    </row>
    <row r="86726" spans="70:70" x14ac:dyDescent="0.25">
      <c r="BR86726" s="2381"/>
    </row>
    <row r="86750" spans="70:70" x14ac:dyDescent="0.25">
      <c r="BR86750" s="2394"/>
    </row>
    <row r="86751" spans="70:70" x14ac:dyDescent="0.25">
      <c r="BR86751" s="2381"/>
    </row>
    <row r="86775" spans="70:70" x14ac:dyDescent="0.25">
      <c r="BR86775" s="2394"/>
    </row>
    <row r="86776" spans="70:70" x14ac:dyDescent="0.25">
      <c r="BR86776" s="2381"/>
    </row>
    <row r="86800" spans="70:70" x14ac:dyDescent="0.25">
      <c r="BR86800" s="2394"/>
    </row>
    <row r="86801" spans="70:70" x14ac:dyDescent="0.25">
      <c r="BR86801" s="2381"/>
    </row>
    <row r="86825" spans="70:70" x14ac:dyDescent="0.25">
      <c r="BR86825" s="2394"/>
    </row>
    <row r="86826" spans="70:70" x14ac:dyDescent="0.25">
      <c r="BR86826" s="2381"/>
    </row>
    <row r="86850" spans="70:70" x14ac:dyDescent="0.25">
      <c r="BR86850" s="2394"/>
    </row>
    <row r="86851" spans="70:70" x14ac:dyDescent="0.25">
      <c r="BR86851" s="2381"/>
    </row>
    <row r="86875" spans="70:70" x14ac:dyDescent="0.25">
      <c r="BR86875" s="2394"/>
    </row>
    <row r="86876" spans="70:70" x14ac:dyDescent="0.25">
      <c r="BR86876" s="2381"/>
    </row>
    <row r="86900" spans="70:70" x14ac:dyDescent="0.25">
      <c r="BR86900" s="2394"/>
    </row>
    <row r="86901" spans="70:70" x14ac:dyDescent="0.25">
      <c r="BR86901" s="2381"/>
    </row>
    <row r="86925" spans="70:70" x14ac:dyDescent="0.25">
      <c r="BR86925" s="2394"/>
    </row>
    <row r="86926" spans="70:70" x14ac:dyDescent="0.25">
      <c r="BR86926" s="2381"/>
    </row>
    <row r="86950" spans="70:70" x14ac:dyDescent="0.25">
      <c r="BR86950" s="2394"/>
    </row>
    <row r="86951" spans="70:70" x14ac:dyDescent="0.25">
      <c r="BR86951" s="2381"/>
    </row>
    <row r="86975" spans="70:70" x14ac:dyDescent="0.25">
      <c r="BR86975" s="2394"/>
    </row>
    <row r="86976" spans="70:70" x14ac:dyDescent="0.25">
      <c r="BR86976" s="2381"/>
    </row>
    <row r="87000" spans="70:70" x14ac:dyDescent="0.25">
      <c r="BR87000" s="2394"/>
    </row>
    <row r="87001" spans="70:70" x14ac:dyDescent="0.25">
      <c r="BR87001" s="2381"/>
    </row>
    <row r="87025" spans="70:70" x14ac:dyDescent="0.25">
      <c r="BR87025" s="2394"/>
    </row>
    <row r="87026" spans="70:70" x14ac:dyDescent="0.25">
      <c r="BR87026" s="2381"/>
    </row>
    <row r="87050" spans="70:70" x14ac:dyDescent="0.25">
      <c r="BR87050" s="2394"/>
    </row>
    <row r="87051" spans="70:70" x14ac:dyDescent="0.25">
      <c r="BR87051" s="2381"/>
    </row>
    <row r="87075" spans="70:70" x14ac:dyDescent="0.25">
      <c r="BR87075" s="2394"/>
    </row>
    <row r="87076" spans="70:70" x14ac:dyDescent="0.25">
      <c r="BR87076" s="2381"/>
    </row>
    <row r="87100" spans="70:70" x14ac:dyDescent="0.25">
      <c r="BR87100" s="2394"/>
    </row>
    <row r="87101" spans="70:70" x14ac:dyDescent="0.25">
      <c r="BR87101" s="2381"/>
    </row>
    <row r="87125" spans="70:70" x14ac:dyDescent="0.25">
      <c r="BR87125" s="2394"/>
    </row>
    <row r="87126" spans="70:70" x14ac:dyDescent="0.25">
      <c r="BR87126" s="2381"/>
    </row>
    <row r="87150" spans="70:70" x14ac:dyDescent="0.25">
      <c r="BR87150" s="2394"/>
    </row>
    <row r="87151" spans="70:70" x14ac:dyDescent="0.25">
      <c r="BR87151" s="2381"/>
    </row>
    <row r="87175" spans="70:70" x14ac:dyDescent="0.25">
      <c r="BR87175" s="2394"/>
    </row>
    <row r="87176" spans="70:70" x14ac:dyDescent="0.25">
      <c r="BR87176" s="2381"/>
    </row>
    <row r="87200" spans="70:70" x14ac:dyDescent="0.25">
      <c r="BR87200" s="2394"/>
    </row>
    <row r="87201" spans="70:70" x14ac:dyDescent="0.25">
      <c r="BR87201" s="2381"/>
    </row>
    <row r="87225" spans="70:70" x14ac:dyDescent="0.25">
      <c r="BR87225" s="2394"/>
    </row>
    <row r="87226" spans="70:70" x14ac:dyDescent="0.25">
      <c r="BR87226" s="2381"/>
    </row>
    <row r="87250" spans="70:70" x14ac:dyDescent="0.25">
      <c r="BR87250" s="2394"/>
    </row>
    <row r="87251" spans="70:70" x14ac:dyDescent="0.25">
      <c r="BR87251" s="2381"/>
    </row>
    <row r="87275" spans="70:70" x14ac:dyDescent="0.25">
      <c r="BR87275" s="2394"/>
    </row>
    <row r="87276" spans="70:70" x14ac:dyDescent="0.25">
      <c r="BR87276" s="2381"/>
    </row>
    <row r="87300" spans="70:70" x14ac:dyDescent="0.25">
      <c r="BR87300" s="2394"/>
    </row>
    <row r="87301" spans="70:70" x14ac:dyDescent="0.25">
      <c r="BR87301" s="2381"/>
    </row>
    <row r="87325" spans="70:70" x14ac:dyDescent="0.25">
      <c r="BR87325" s="2394"/>
    </row>
    <row r="87326" spans="70:70" x14ac:dyDescent="0.25">
      <c r="BR87326" s="2381"/>
    </row>
    <row r="87350" spans="70:70" x14ac:dyDescent="0.25">
      <c r="BR87350" s="2394"/>
    </row>
    <row r="87351" spans="70:70" x14ac:dyDescent="0.25">
      <c r="BR87351" s="2381"/>
    </row>
    <row r="87375" spans="70:70" x14ac:dyDescent="0.25">
      <c r="BR87375" s="2394"/>
    </row>
    <row r="87376" spans="70:70" x14ac:dyDescent="0.25">
      <c r="BR87376" s="2381"/>
    </row>
    <row r="87400" spans="70:70" x14ac:dyDescent="0.25">
      <c r="BR87400" s="2394"/>
    </row>
    <row r="87401" spans="70:70" x14ac:dyDescent="0.25">
      <c r="BR87401" s="2381"/>
    </row>
    <row r="87425" spans="70:70" x14ac:dyDescent="0.25">
      <c r="BR87425" s="2394"/>
    </row>
    <row r="87426" spans="70:70" x14ac:dyDescent="0.25">
      <c r="BR87426" s="2381"/>
    </row>
    <row r="87450" spans="70:70" x14ac:dyDescent="0.25">
      <c r="BR87450" s="2394"/>
    </row>
    <row r="87451" spans="70:70" x14ac:dyDescent="0.25">
      <c r="BR87451" s="2381"/>
    </row>
    <row r="87475" spans="70:70" x14ac:dyDescent="0.25">
      <c r="BR87475" s="2394"/>
    </row>
    <row r="87476" spans="70:70" x14ac:dyDescent="0.25">
      <c r="BR87476" s="2381"/>
    </row>
    <row r="87500" spans="70:70" x14ac:dyDescent="0.25">
      <c r="BR87500" s="2394"/>
    </row>
    <row r="87501" spans="70:70" x14ac:dyDescent="0.25">
      <c r="BR87501" s="2381"/>
    </row>
    <row r="87525" spans="70:70" x14ac:dyDescent="0.25">
      <c r="BR87525" s="2394"/>
    </row>
    <row r="87526" spans="70:70" x14ac:dyDescent="0.25">
      <c r="BR87526" s="2381"/>
    </row>
    <row r="87550" spans="70:70" x14ac:dyDescent="0.25">
      <c r="BR87550" s="2394"/>
    </row>
    <row r="87551" spans="70:70" x14ac:dyDescent="0.25">
      <c r="BR87551" s="2381"/>
    </row>
    <row r="87575" spans="70:70" x14ac:dyDescent="0.25">
      <c r="BR87575" s="2394"/>
    </row>
    <row r="87576" spans="70:70" x14ac:dyDescent="0.25">
      <c r="BR87576" s="2381"/>
    </row>
    <row r="87600" spans="70:70" x14ac:dyDescent="0.25">
      <c r="BR87600" s="2394"/>
    </row>
    <row r="87601" spans="70:70" x14ac:dyDescent="0.25">
      <c r="BR87601" s="2381"/>
    </row>
    <row r="87625" spans="70:70" x14ac:dyDescent="0.25">
      <c r="BR87625" s="2394"/>
    </row>
    <row r="87626" spans="70:70" x14ac:dyDescent="0.25">
      <c r="BR87626" s="2381"/>
    </row>
    <row r="87650" spans="70:70" x14ac:dyDescent="0.25">
      <c r="BR87650" s="2394"/>
    </row>
    <row r="87651" spans="70:70" x14ac:dyDescent="0.25">
      <c r="BR87651" s="2381"/>
    </row>
    <row r="87675" spans="70:70" x14ac:dyDescent="0.25">
      <c r="BR87675" s="2394"/>
    </row>
    <row r="87676" spans="70:70" x14ac:dyDescent="0.25">
      <c r="BR87676" s="2381"/>
    </row>
    <row r="87700" spans="70:70" x14ac:dyDescent="0.25">
      <c r="BR87700" s="2394"/>
    </row>
    <row r="87701" spans="70:70" x14ac:dyDescent="0.25">
      <c r="BR87701" s="2381"/>
    </row>
    <row r="87725" spans="70:70" x14ac:dyDescent="0.25">
      <c r="BR87725" s="2394"/>
    </row>
    <row r="87726" spans="70:70" x14ac:dyDescent="0.25">
      <c r="BR87726" s="2381"/>
    </row>
    <row r="87750" spans="70:70" x14ac:dyDescent="0.25">
      <c r="BR87750" s="2394"/>
    </row>
    <row r="87751" spans="70:70" x14ac:dyDescent="0.25">
      <c r="BR87751" s="2381"/>
    </row>
    <row r="87775" spans="70:70" x14ac:dyDescent="0.25">
      <c r="BR87775" s="2394"/>
    </row>
    <row r="87776" spans="70:70" x14ac:dyDescent="0.25">
      <c r="BR87776" s="2381"/>
    </row>
    <row r="87800" spans="70:70" x14ac:dyDescent="0.25">
      <c r="BR87800" s="2394"/>
    </row>
    <row r="87801" spans="70:70" x14ac:dyDescent="0.25">
      <c r="BR87801" s="2381"/>
    </row>
    <row r="87825" spans="70:70" x14ac:dyDescent="0.25">
      <c r="BR87825" s="2394"/>
    </row>
    <row r="87826" spans="70:70" x14ac:dyDescent="0.25">
      <c r="BR87826" s="2381"/>
    </row>
    <row r="87850" spans="70:70" x14ac:dyDescent="0.25">
      <c r="BR87850" s="2394"/>
    </row>
    <row r="87851" spans="70:70" x14ac:dyDescent="0.25">
      <c r="BR87851" s="2381"/>
    </row>
    <row r="87875" spans="70:70" x14ac:dyDescent="0.25">
      <c r="BR87875" s="2394"/>
    </row>
    <row r="87876" spans="70:70" x14ac:dyDescent="0.25">
      <c r="BR87876" s="2381"/>
    </row>
    <row r="87900" spans="70:70" x14ac:dyDescent="0.25">
      <c r="BR87900" s="2394"/>
    </row>
    <row r="87901" spans="70:70" x14ac:dyDescent="0.25">
      <c r="BR87901" s="2381"/>
    </row>
    <row r="87925" spans="70:70" x14ac:dyDescent="0.25">
      <c r="BR87925" s="2394"/>
    </row>
    <row r="87926" spans="70:70" x14ac:dyDescent="0.25">
      <c r="BR87926" s="2381"/>
    </row>
    <row r="87950" spans="70:70" x14ac:dyDescent="0.25">
      <c r="BR87950" s="2394"/>
    </row>
    <row r="87951" spans="70:70" x14ac:dyDescent="0.25">
      <c r="BR87951" s="2381"/>
    </row>
    <row r="87975" spans="70:70" x14ac:dyDescent="0.25">
      <c r="BR87975" s="2394"/>
    </row>
    <row r="87976" spans="70:70" x14ac:dyDescent="0.25">
      <c r="BR87976" s="2381"/>
    </row>
    <row r="88000" spans="70:70" x14ac:dyDescent="0.25">
      <c r="BR88000" s="2394"/>
    </row>
    <row r="88001" spans="70:70" x14ac:dyDescent="0.25">
      <c r="BR88001" s="2381"/>
    </row>
    <row r="88025" spans="70:70" x14ac:dyDescent="0.25">
      <c r="BR88025" s="2394"/>
    </row>
    <row r="88026" spans="70:70" x14ac:dyDescent="0.25">
      <c r="BR88026" s="2381"/>
    </row>
    <row r="88050" spans="70:70" x14ac:dyDescent="0.25">
      <c r="BR88050" s="2394"/>
    </row>
    <row r="88051" spans="70:70" x14ac:dyDescent="0.25">
      <c r="BR88051" s="2381"/>
    </row>
    <row r="88075" spans="70:70" x14ac:dyDescent="0.25">
      <c r="BR88075" s="2394"/>
    </row>
    <row r="88076" spans="70:70" x14ac:dyDescent="0.25">
      <c r="BR88076" s="2381"/>
    </row>
    <row r="88100" spans="70:70" x14ac:dyDescent="0.25">
      <c r="BR88100" s="2394"/>
    </row>
    <row r="88101" spans="70:70" x14ac:dyDescent="0.25">
      <c r="BR88101" s="2381"/>
    </row>
    <row r="88125" spans="70:70" x14ac:dyDescent="0.25">
      <c r="BR88125" s="2394"/>
    </row>
    <row r="88126" spans="70:70" x14ac:dyDescent="0.25">
      <c r="BR88126" s="2381"/>
    </row>
    <row r="88150" spans="70:70" x14ac:dyDescent="0.25">
      <c r="BR88150" s="2394"/>
    </row>
    <row r="88151" spans="70:70" x14ac:dyDescent="0.25">
      <c r="BR88151" s="2381"/>
    </row>
    <row r="88175" spans="70:70" x14ac:dyDescent="0.25">
      <c r="BR88175" s="2394"/>
    </row>
    <row r="88176" spans="70:70" x14ac:dyDescent="0.25">
      <c r="BR88176" s="2381"/>
    </row>
    <row r="88200" spans="70:70" x14ac:dyDescent="0.25">
      <c r="BR88200" s="2394"/>
    </row>
    <row r="88201" spans="70:70" x14ac:dyDescent="0.25">
      <c r="BR88201" s="2381"/>
    </row>
    <row r="88225" spans="70:70" x14ac:dyDescent="0.25">
      <c r="BR88225" s="2394"/>
    </row>
    <row r="88226" spans="70:70" x14ac:dyDescent="0.25">
      <c r="BR88226" s="2381"/>
    </row>
    <row r="88250" spans="70:70" x14ac:dyDescent="0.25">
      <c r="BR88250" s="2394"/>
    </row>
    <row r="88251" spans="70:70" x14ac:dyDescent="0.25">
      <c r="BR88251" s="2381"/>
    </row>
    <row r="88275" spans="70:70" x14ac:dyDescent="0.25">
      <c r="BR88275" s="2394"/>
    </row>
    <row r="88276" spans="70:70" x14ac:dyDescent="0.25">
      <c r="BR88276" s="2381"/>
    </row>
    <row r="88300" spans="70:70" x14ac:dyDescent="0.25">
      <c r="BR88300" s="2394"/>
    </row>
    <row r="88301" spans="70:70" x14ac:dyDescent="0.25">
      <c r="BR88301" s="2381"/>
    </row>
    <row r="88325" spans="70:70" x14ac:dyDescent="0.25">
      <c r="BR88325" s="2394"/>
    </row>
    <row r="88326" spans="70:70" x14ac:dyDescent="0.25">
      <c r="BR88326" s="2381"/>
    </row>
    <row r="88350" spans="70:70" x14ac:dyDescent="0.25">
      <c r="BR88350" s="2394"/>
    </row>
    <row r="88351" spans="70:70" x14ac:dyDescent="0.25">
      <c r="BR88351" s="2381"/>
    </row>
    <row r="88375" spans="70:70" x14ac:dyDescent="0.25">
      <c r="BR88375" s="2394"/>
    </row>
    <row r="88376" spans="70:70" x14ac:dyDescent="0.25">
      <c r="BR88376" s="2381"/>
    </row>
    <row r="88400" spans="70:70" x14ac:dyDescent="0.25">
      <c r="BR88400" s="2394"/>
    </row>
    <row r="88401" spans="70:70" x14ac:dyDescent="0.25">
      <c r="BR88401" s="2381"/>
    </row>
    <row r="88425" spans="70:70" x14ac:dyDescent="0.25">
      <c r="BR88425" s="2394"/>
    </row>
    <row r="88426" spans="70:70" x14ac:dyDescent="0.25">
      <c r="BR88426" s="2381"/>
    </row>
    <row r="88450" spans="70:70" x14ac:dyDescent="0.25">
      <c r="BR88450" s="2394"/>
    </row>
    <row r="88451" spans="70:70" x14ac:dyDescent="0.25">
      <c r="BR88451" s="2381"/>
    </row>
    <row r="88475" spans="70:70" x14ac:dyDescent="0.25">
      <c r="BR88475" s="2394"/>
    </row>
    <row r="88476" spans="70:70" x14ac:dyDescent="0.25">
      <c r="BR88476" s="2381"/>
    </row>
    <row r="88500" spans="70:70" x14ac:dyDescent="0.25">
      <c r="BR88500" s="2394"/>
    </row>
    <row r="88501" spans="70:70" x14ac:dyDescent="0.25">
      <c r="BR88501" s="2381"/>
    </row>
    <row r="88525" spans="70:70" x14ac:dyDescent="0.25">
      <c r="BR88525" s="2394"/>
    </row>
    <row r="88526" spans="70:70" x14ac:dyDescent="0.25">
      <c r="BR88526" s="2381"/>
    </row>
    <row r="88550" spans="70:70" x14ac:dyDescent="0.25">
      <c r="BR88550" s="2394"/>
    </row>
    <row r="88551" spans="70:70" x14ac:dyDescent="0.25">
      <c r="BR88551" s="2381"/>
    </row>
    <row r="88575" spans="70:70" x14ac:dyDescent="0.25">
      <c r="BR88575" s="2394"/>
    </row>
    <row r="88576" spans="70:70" x14ac:dyDescent="0.25">
      <c r="BR88576" s="2381"/>
    </row>
    <row r="88600" spans="70:70" x14ac:dyDescent="0.25">
      <c r="BR88600" s="2394"/>
    </row>
    <row r="88601" spans="70:70" x14ac:dyDescent="0.25">
      <c r="BR88601" s="2381"/>
    </row>
    <row r="88625" spans="70:70" x14ac:dyDescent="0.25">
      <c r="BR88625" s="2394"/>
    </row>
    <row r="88626" spans="70:70" x14ac:dyDescent="0.25">
      <c r="BR88626" s="2381"/>
    </row>
    <row r="88650" spans="70:70" x14ac:dyDescent="0.25">
      <c r="BR88650" s="2394"/>
    </row>
    <row r="88651" spans="70:70" x14ac:dyDescent="0.25">
      <c r="BR88651" s="2381"/>
    </row>
    <row r="88675" spans="70:70" x14ac:dyDescent="0.25">
      <c r="BR88675" s="2394"/>
    </row>
    <row r="88676" spans="70:70" x14ac:dyDescent="0.25">
      <c r="BR88676" s="2381"/>
    </row>
    <row r="88700" spans="70:70" x14ac:dyDescent="0.25">
      <c r="BR88700" s="2394"/>
    </row>
    <row r="88701" spans="70:70" x14ac:dyDescent="0.25">
      <c r="BR88701" s="2381"/>
    </row>
    <row r="88725" spans="70:70" x14ac:dyDescent="0.25">
      <c r="BR88725" s="2394"/>
    </row>
    <row r="88726" spans="70:70" x14ac:dyDescent="0.25">
      <c r="BR88726" s="2381"/>
    </row>
    <row r="88750" spans="70:70" x14ac:dyDescent="0.25">
      <c r="BR88750" s="2394"/>
    </row>
    <row r="88751" spans="70:70" x14ac:dyDescent="0.25">
      <c r="BR88751" s="2381"/>
    </row>
    <row r="88775" spans="70:70" x14ac:dyDescent="0.25">
      <c r="BR88775" s="2394"/>
    </row>
    <row r="88776" spans="70:70" x14ac:dyDescent="0.25">
      <c r="BR88776" s="2381"/>
    </row>
    <row r="88800" spans="70:70" x14ac:dyDescent="0.25">
      <c r="BR88800" s="2394"/>
    </row>
    <row r="88801" spans="70:70" x14ac:dyDescent="0.25">
      <c r="BR88801" s="2381"/>
    </row>
    <row r="88825" spans="70:70" x14ac:dyDescent="0.25">
      <c r="BR88825" s="2394"/>
    </row>
    <row r="88826" spans="70:70" x14ac:dyDescent="0.25">
      <c r="BR88826" s="2381"/>
    </row>
    <row r="88850" spans="70:70" x14ac:dyDescent="0.25">
      <c r="BR88850" s="2394"/>
    </row>
    <row r="88851" spans="70:70" x14ac:dyDescent="0.25">
      <c r="BR88851" s="2381"/>
    </row>
    <row r="88875" spans="70:70" x14ac:dyDescent="0.25">
      <c r="BR88875" s="2394"/>
    </row>
    <row r="88876" spans="70:70" x14ac:dyDescent="0.25">
      <c r="BR88876" s="2381"/>
    </row>
    <row r="88900" spans="70:70" x14ac:dyDescent="0.25">
      <c r="BR88900" s="2394"/>
    </row>
    <row r="88901" spans="70:70" x14ac:dyDescent="0.25">
      <c r="BR88901" s="2381"/>
    </row>
    <row r="88925" spans="70:70" x14ac:dyDescent="0.25">
      <c r="BR88925" s="2394"/>
    </row>
    <row r="88926" spans="70:70" x14ac:dyDescent="0.25">
      <c r="BR88926" s="2381"/>
    </row>
    <row r="88950" spans="70:70" x14ac:dyDescent="0.25">
      <c r="BR88950" s="2394"/>
    </row>
    <row r="88951" spans="70:70" x14ac:dyDescent="0.25">
      <c r="BR88951" s="2381"/>
    </row>
    <row r="88975" spans="70:70" x14ac:dyDescent="0.25">
      <c r="BR88975" s="2394"/>
    </row>
    <row r="88976" spans="70:70" x14ac:dyDescent="0.25">
      <c r="BR88976" s="2381"/>
    </row>
    <row r="89000" spans="70:70" x14ac:dyDescent="0.25">
      <c r="BR89000" s="2394"/>
    </row>
    <row r="89001" spans="70:70" x14ac:dyDescent="0.25">
      <c r="BR89001" s="2381"/>
    </row>
    <row r="89025" spans="70:70" x14ac:dyDescent="0.25">
      <c r="BR89025" s="2394"/>
    </row>
    <row r="89026" spans="70:70" x14ac:dyDescent="0.25">
      <c r="BR89026" s="2381"/>
    </row>
    <row r="89050" spans="70:70" x14ac:dyDescent="0.25">
      <c r="BR89050" s="2394"/>
    </row>
    <row r="89051" spans="70:70" x14ac:dyDescent="0.25">
      <c r="BR89051" s="2381"/>
    </row>
    <row r="89075" spans="70:70" x14ac:dyDescent="0.25">
      <c r="BR89075" s="2394"/>
    </row>
    <row r="89076" spans="70:70" x14ac:dyDescent="0.25">
      <c r="BR89076" s="2381"/>
    </row>
    <row r="89100" spans="70:70" x14ac:dyDescent="0.25">
      <c r="BR89100" s="2394"/>
    </row>
    <row r="89101" spans="70:70" x14ac:dyDescent="0.25">
      <c r="BR89101" s="2381"/>
    </row>
    <row r="89125" spans="70:70" x14ac:dyDescent="0.25">
      <c r="BR89125" s="2394"/>
    </row>
    <row r="89126" spans="70:70" x14ac:dyDescent="0.25">
      <c r="BR89126" s="2381"/>
    </row>
    <row r="89150" spans="70:70" x14ac:dyDescent="0.25">
      <c r="BR89150" s="2394"/>
    </row>
    <row r="89151" spans="70:70" x14ac:dyDescent="0.25">
      <c r="BR89151" s="2381"/>
    </row>
    <row r="89175" spans="70:70" x14ac:dyDescent="0.25">
      <c r="BR89175" s="2394"/>
    </row>
    <row r="89176" spans="70:70" x14ac:dyDescent="0.25">
      <c r="BR89176" s="2381"/>
    </row>
    <row r="89200" spans="70:70" x14ac:dyDescent="0.25">
      <c r="BR89200" s="2394"/>
    </row>
    <row r="89201" spans="70:70" x14ac:dyDescent="0.25">
      <c r="BR89201" s="2381"/>
    </row>
    <row r="89225" spans="70:70" x14ac:dyDescent="0.25">
      <c r="BR89225" s="2394"/>
    </row>
    <row r="89226" spans="70:70" x14ac:dyDescent="0.25">
      <c r="BR89226" s="2381"/>
    </row>
    <row r="89250" spans="70:70" x14ac:dyDescent="0.25">
      <c r="BR89250" s="2394"/>
    </row>
    <row r="89251" spans="70:70" x14ac:dyDescent="0.25">
      <c r="BR89251" s="2381"/>
    </row>
    <row r="89275" spans="70:70" x14ac:dyDescent="0.25">
      <c r="BR89275" s="2394"/>
    </row>
    <row r="89276" spans="70:70" x14ac:dyDescent="0.25">
      <c r="BR89276" s="2381"/>
    </row>
    <row r="89300" spans="70:70" x14ac:dyDescent="0.25">
      <c r="BR89300" s="2394"/>
    </row>
    <row r="89301" spans="70:70" x14ac:dyDescent="0.25">
      <c r="BR89301" s="2381"/>
    </row>
    <row r="89325" spans="70:70" x14ac:dyDescent="0.25">
      <c r="BR89325" s="2394"/>
    </row>
    <row r="89326" spans="70:70" x14ac:dyDescent="0.25">
      <c r="BR89326" s="2381"/>
    </row>
    <row r="89350" spans="70:70" x14ac:dyDescent="0.25">
      <c r="BR89350" s="2394"/>
    </row>
    <row r="89351" spans="70:70" x14ac:dyDescent="0.25">
      <c r="BR89351" s="2381"/>
    </row>
    <row r="89375" spans="70:70" x14ac:dyDescent="0.25">
      <c r="BR89375" s="2394"/>
    </row>
    <row r="89376" spans="70:70" x14ac:dyDescent="0.25">
      <c r="BR89376" s="2381"/>
    </row>
    <row r="89400" spans="70:70" x14ac:dyDescent="0.25">
      <c r="BR89400" s="2394"/>
    </row>
    <row r="89401" spans="70:70" x14ac:dyDescent="0.25">
      <c r="BR89401" s="2381"/>
    </row>
    <row r="89425" spans="70:70" x14ac:dyDescent="0.25">
      <c r="BR89425" s="2394"/>
    </row>
    <row r="89426" spans="70:70" x14ac:dyDescent="0.25">
      <c r="BR89426" s="2381"/>
    </row>
    <row r="89450" spans="70:70" x14ac:dyDescent="0.25">
      <c r="BR89450" s="2394"/>
    </row>
    <row r="89451" spans="70:70" x14ac:dyDescent="0.25">
      <c r="BR89451" s="2381"/>
    </row>
    <row r="89475" spans="70:70" x14ac:dyDescent="0.25">
      <c r="BR89475" s="2394"/>
    </row>
    <row r="89476" spans="70:70" x14ac:dyDescent="0.25">
      <c r="BR89476" s="2381"/>
    </row>
    <row r="89500" spans="70:70" x14ac:dyDescent="0.25">
      <c r="BR89500" s="2394"/>
    </row>
    <row r="89501" spans="70:70" x14ac:dyDescent="0.25">
      <c r="BR89501" s="2381"/>
    </row>
    <row r="89525" spans="70:70" x14ac:dyDescent="0.25">
      <c r="BR89525" s="2394"/>
    </row>
    <row r="89526" spans="70:70" x14ac:dyDescent="0.25">
      <c r="BR89526" s="2381"/>
    </row>
    <row r="89550" spans="70:70" x14ac:dyDescent="0.25">
      <c r="BR89550" s="2394"/>
    </row>
    <row r="89551" spans="70:70" x14ac:dyDescent="0.25">
      <c r="BR89551" s="2381"/>
    </row>
    <row r="89575" spans="70:70" x14ac:dyDescent="0.25">
      <c r="BR89575" s="2394"/>
    </row>
    <row r="89576" spans="70:70" x14ac:dyDescent="0.25">
      <c r="BR89576" s="2381"/>
    </row>
    <row r="89600" spans="70:70" x14ac:dyDescent="0.25">
      <c r="BR89600" s="2394"/>
    </row>
    <row r="89601" spans="70:70" x14ac:dyDescent="0.25">
      <c r="BR89601" s="2381"/>
    </row>
    <row r="89625" spans="70:70" x14ac:dyDescent="0.25">
      <c r="BR89625" s="2394"/>
    </row>
    <row r="89626" spans="70:70" x14ac:dyDescent="0.25">
      <c r="BR89626" s="2381"/>
    </row>
    <row r="89650" spans="70:70" x14ac:dyDescent="0.25">
      <c r="BR89650" s="2394"/>
    </row>
    <row r="89651" spans="70:70" x14ac:dyDescent="0.25">
      <c r="BR89651" s="2381"/>
    </row>
    <row r="89675" spans="70:70" x14ac:dyDescent="0.25">
      <c r="BR89675" s="2394"/>
    </row>
    <row r="89676" spans="70:70" x14ac:dyDescent="0.25">
      <c r="BR89676" s="2381"/>
    </row>
    <row r="89700" spans="70:70" x14ac:dyDescent="0.25">
      <c r="BR89700" s="2394"/>
    </row>
    <row r="89701" spans="70:70" x14ac:dyDescent="0.25">
      <c r="BR89701" s="2381"/>
    </row>
    <row r="89725" spans="70:70" x14ac:dyDescent="0.25">
      <c r="BR89725" s="2394"/>
    </row>
    <row r="89726" spans="70:70" x14ac:dyDescent="0.25">
      <c r="BR89726" s="2381"/>
    </row>
    <row r="89750" spans="70:70" x14ac:dyDescent="0.25">
      <c r="BR89750" s="2394"/>
    </row>
    <row r="89751" spans="70:70" x14ac:dyDescent="0.25">
      <c r="BR89751" s="2381"/>
    </row>
    <row r="89775" spans="70:70" x14ac:dyDescent="0.25">
      <c r="BR89775" s="2394"/>
    </row>
    <row r="89776" spans="70:70" x14ac:dyDescent="0.25">
      <c r="BR89776" s="2381"/>
    </row>
    <row r="89800" spans="70:70" x14ac:dyDescent="0.25">
      <c r="BR89800" s="2394"/>
    </row>
    <row r="89801" spans="70:70" x14ac:dyDescent="0.25">
      <c r="BR89801" s="2381"/>
    </row>
    <row r="89825" spans="70:70" x14ac:dyDescent="0.25">
      <c r="BR89825" s="2394"/>
    </row>
    <row r="89826" spans="70:70" x14ac:dyDescent="0.25">
      <c r="BR89826" s="2381"/>
    </row>
    <row r="89850" spans="70:70" x14ac:dyDescent="0.25">
      <c r="BR89850" s="2394"/>
    </row>
    <row r="89851" spans="70:70" x14ac:dyDescent="0.25">
      <c r="BR89851" s="2381"/>
    </row>
    <row r="89875" spans="70:70" x14ac:dyDescent="0.25">
      <c r="BR89875" s="2394"/>
    </row>
    <row r="89876" spans="70:70" x14ac:dyDescent="0.25">
      <c r="BR89876" s="2381"/>
    </row>
    <row r="89900" spans="70:70" x14ac:dyDescent="0.25">
      <c r="BR89900" s="2394"/>
    </row>
    <row r="89901" spans="70:70" x14ac:dyDescent="0.25">
      <c r="BR89901" s="2381"/>
    </row>
    <row r="89925" spans="70:70" x14ac:dyDescent="0.25">
      <c r="BR89925" s="2394"/>
    </row>
    <row r="89926" spans="70:70" x14ac:dyDescent="0.25">
      <c r="BR89926" s="2381"/>
    </row>
    <row r="89950" spans="70:70" x14ac:dyDescent="0.25">
      <c r="BR89950" s="2394"/>
    </row>
    <row r="89951" spans="70:70" x14ac:dyDescent="0.25">
      <c r="BR89951" s="2381"/>
    </row>
    <row r="89975" spans="70:70" x14ac:dyDescent="0.25">
      <c r="BR89975" s="2394"/>
    </row>
    <row r="89976" spans="70:70" x14ac:dyDescent="0.25">
      <c r="BR89976" s="2381"/>
    </row>
    <row r="90000" spans="70:70" x14ac:dyDescent="0.25">
      <c r="BR90000" s="2394"/>
    </row>
    <row r="90001" spans="70:70" x14ac:dyDescent="0.25">
      <c r="BR90001" s="2381"/>
    </row>
    <row r="90025" spans="70:70" x14ac:dyDescent="0.25">
      <c r="BR90025" s="2394"/>
    </row>
    <row r="90026" spans="70:70" x14ac:dyDescent="0.25">
      <c r="BR90026" s="2381"/>
    </row>
    <row r="90050" spans="70:70" x14ac:dyDescent="0.25">
      <c r="BR90050" s="2394"/>
    </row>
    <row r="90051" spans="70:70" x14ac:dyDescent="0.25">
      <c r="BR90051" s="2381"/>
    </row>
    <row r="90075" spans="70:70" x14ac:dyDescent="0.25">
      <c r="BR90075" s="2394"/>
    </row>
    <row r="90076" spans="70:70" x14ac:dyDescent="0.25">
      <c r="BR90076" s="2381"/>
    </row>
    <row r="90100" spans="70:70" x14ac:dyDescent="0.25">
      <c r="BR90100" s="2394"/>
    </row>
    <row r="90101" spans="70:70" x14ac:dyDescent="0.25">
      <c r="BR90101" s="2381"/>
    </row>
    <row r="90125" spans="70:70" x14ac:dyDescent="0.25">
      <c r="BR90125" s="2394"/>
    </row>
    <row r="90126" spans="70:70" x14ac:dyDescent="0.25">
      <c r="BR90126" s="2381"/>
    </row>
    <row r="90150" spans="70:70" x14ac:dyDescent="0.25">
      <c r="BR90150" s="2394"/>
    </row>
    <row r="90151" spans="70:70" x14ac:dyDescent="0.25">
      <c r="BR90151" s="2381"/>
    </row>
    <row r="90175" spans="70:70" x14ac:dyDescent="0.25">
      <c r="BR90175" s="2394"/>
    </row>
    <row r="90176" spans="70:70" x14ac:dyDescent="0.25">
      <c r="BR90176" s="2381"/>
    </row>
    <row r="90200" spans="70:70" x14ac:dyDescent="0.25">
      <c r="BR90200" s="2394"/>
    </row>
    <row r="90201" spans="70:70" x14ac:dyDescent="0.25">
      <c r="BR90201" s="2381"/>
    </row>
    <row r="90225" spans="70:70" x14ac:dyDescent="0.25">
      <c r="BR90225" s="2394"/>
    </row>
    <row r="90226" spans="70:70" x14ac:dyDescent="0.25">
      <c r="BR90226" s="2381"/>
    </row>
    <row r="90250" spans="70:70" x14ac:dyDescent="0.25">
      <c r="BR90250" s="2394"/>
    </row>
    <row r="90251" spans="70:70" x14ac:dyDescent="0.25">
      <c r="BR90251" s="2381"/>
    </row>
    <row r="90275" spans="70:70" x14ac:dyDescent="0.25">
      <c r="BR90275" s="2394"/>
    </row>
    <row r="90276" spans="70:70" x14ac:dyDescent="0.25">
      <c r="BR90276" s="2381"/>
    </row>
    <row r="90300" spans="70:70" x14ac:dyDescent="0.25">
      <c r="BR90300" s="2394"/>
    </row>
    <row r="90301" spans="70:70" x14ac:dyDescent="0.25">
      <c r="BR90301" s="2381"/>
    </row>
    <row r="90325" spans="70:70" x14ac:dyDescent="0.25">
      <c r="BR90325" s="2394"/>
    </row>
    <row r="90326" spans="70:70" x14ac:dyDescent="0.25">
      <c r="BR90326" s="2381"/>
    </row>
    <row r="90350" spans="70:70" x14ac:dyDescent="0.25">
      <c r="BR90350" s="2394"/>
    </row>
    <row r="90351" spans="70:70" x14ac:dyDescent="0.25">
      <c r="BR90351" s="2381"/>
    </row>
    <row r="90375" spans="70:70" x14ac:dyDescent="0.25">
      <c r="BR90375" s="2394"/>
    </row>
    <row r="90376" spans="70:70" x14ac:dyDescent="0.25">
      <c r="BR90376" s="2381"/>
    </row>
    <row r="90400" spans="70:70" x14ac:dyDescent="0.25">
      <c r="BR90400" s="2394"/>
    </row>
    <row r="90401" spans="70:70" x14ac:dyDescent="0.25">
      <c r="BR90401" s="2381"/>
    </row>
    <row r="90425" spans="70:70" x14ac:dyDescent="0.25">
      <c r="BR90425" s="2394"/>
    </row>
    <row r="90426" spans="70:70" x14ac:dyDescent="0.25">
      <c r="BR90426" s="2381"/>
    </row>
    <row r="90450" spans="70:70" x14ac:dyDescent="0.25">
      <c r="BR90450" s="2394"/>
    </row>
    <row r="90451" spans="70:70" x14ac:dyDescent="0.25">
      <c r="BR90451" s="2381"/>
    </row>
    <row r="90475" spans="70:70" x14ac:dyDescent="0.25">
      <c r="BR90475" s="2394"/>
    </row>
    <row r="90476" spans="70:70" x14ac:dyDescent="0.25">
      <c r="BR90476" s="2381"/>
    </row>
    <row r="90500" spans="70:70" x14ac:dyDescent="0.25">
      <c r="BR90500" s="2394"/>
    </row>
    <row r="90501" spans="70:70" x14ac:dyDescent="0.25">
      <c r="BR90501" s="2381"/>
    </row>
    <row r="90525" spans="70:70" x14ac:dyDescent="0.25">
      <c r="BR90525" s="2394"/>
    </row>
    <row r="90526" spans="70:70" x14ac:dyDescent="0.25">
      <c r="BR90526" s="2381"/>
    </row>
    <row r="90550" spans="70:70" x14ac:dyDescent="0.25">
      <c r="BR90550" s="2394"/>
    </row>
    <row r="90551" spans="70:70" x14ac:dyDescent="0.25">
      <c r="BR90551" s="2381"/>
    </row>
    <row r="90575" spans="70:70" x14ac:dyDescent="0.25">
      <c r="BR90575" s="2394"/>
    </row>
    <row r="90576" spans="70:70" x14ac:dyDescent="0.25">
      <c r="BR90576" s="2381"/>
    </row>
    <row r="90600" spans="70:70" x14ac:dyDescent="0.25">
      <c r="BR90600" s="2394"/>
    </row>
    <row r="90601" spans="70:70" x14ac:dyDescent="0.25">
      <c r="BR90601" s="2381"/>
    </row>
    <row r="90625" spans="70:70" x14ac:dyDescent="0.25">
      <c r="BR90625" s="2394"/>
    </row>
    <row r="90626" spans="70:70" x14ac:dyDescent="0.25">
      <c r="BR90626" s="2381"/>
    </row>
    <row r="90650" spans="70:70" x14ac:dyDescent="0.25">
      <c r="BR90650" s="2394"/>
    </row>
    <row r="90651" spans="70:70" x14ac:dyDescent="0.25">
      <c r="BR90651" s="2381"/>
    </row>
    <row r="90675" spans="70:70" x14ac:dyDescent="0.25">
      <c r="BR90675" s="2394"/>
    </row>
    <row r="90676" spans="70:70" x14ac:dyDescent="0.25">
      <c r="BR90676" s="2381"/>
    </row>
    <row r="90700" spans="70:70" x14ac:dyDescent="0.25">
      <c r="BR90700" s="2394"/>
    </row>
    <row r="90701" spans="70:70" x14ac:dyDescent="0.25">
      <c r="BR90701" s="2381"/>
    </row>
    <row r="90725" spans="70:70" x14ac:dyDescent="0.25">
      <c r="BR90725" s="2394"/>
    </row>
    <row r="90726" spans="70:70" x14ac:dyDescent="0.25">
      <c r="BR90726" s="2381"/>
    </row>
    <row r="90750" spans="70:70" x14ac:dyDescent="0.25">
      <c r="BR90750" s="2394"/>
    </row>
    <row r="90751" spans="70:70" x14ac:dyDescent="0.25">
      <c r="BR90751" s="2381"/>
    </row>
    <row r="90775" spans="70:70" x14ac:dyDescent="0.25">
      <c r="BR90775" s="2394"/>
    </row>
    <row r="90776" spans="70:70" x14ac:dyDescent="0.25">
      <c r="BR90776" s="2381"/>
    </row>
    <row r="90800" spans="70:70" x14ac:dyDescent="0.25">
      <c r="BR90800" s="2394"/>
    </row>
    <row r="90801" spans="70:70" x14ac:dyDescent="0.25">
      <c r="BR90801" s="2381"/>
    </row>
    <row r="90825" spans="70:70" x14ac:dyDescent="0.25">
      <c r="BR90825" s="2394"/>
    </row>
    <row r="90826" spans="70:70" x14ac:dyDescent="0.25">
      <c r="BR90826" s="2381"/>
    </row>
    <row r="90850" spans="70:70" x14ac:dyDescent="0.25">
      <c r="BR90850" s="2394"/>
    </row>
    <row r="90851" spans="70:70" x14ac:dyDescent="0.25">
      <c r="BR90851" s="2381"/>
    </row>
    <row r="90875" spans="70:70" x14ac:dyDescent="0.25">
      <c r="BR90875" s="2394"/>
    </row>
    <row r="90876" spans="70:70" x14ac:dyDescent="0.25">
      <c r="BR90876" s="2381"/>
    </row>
    <row r="90900" spans="70:70" x14ac:dyDescent="0.25">
      <c r="BR90900" s="2394"/>
    </row>
    <row r="90901" spans="70:70" x14ac:dyDescent="0.25">
      <c r="BR90901" s="2381"/>
    </row>
    <row r="90925" spans="70:70" x14ac:dyDescent="0.25">
      <c r="BR90925" s="2394"/>
    </row>
    <row r="90926" spans="70:70" x14ac:dyDescent="0.25">
      <c r="BR90926" s="2381"/>
    </row>
    <row r="90950" spans="70:70" x14ac:dyDescent="0.25">
      <c r="BR90950" s="2394"/>
    </row>
    <row r="90951" spans="70:70" x14ac:dyDescent="0.25">
      <c r="BR90951" s="2381"/>
    </row>
    <row r="90975" spans="70:70" x14ac:dyDescent="0.25">
      <c r="BR90975" s="2394"/>
    </row>
    <row r="90976" spans="70:70" x14ac:dyDescent="0.25">
      <c r="BR90976" s="2381"/>
    </row>
    <row r="91000" spans="70:70" x14ac:dyDescent="0.25">
      <c r="BR91000" s="2394"/>
    </row>
    <row r="91001" spans="70:70" x14ac:dyDescent="0.25">
      <c r="BR91001" s="2381"/>
    </row>
    <row r="91025" spans="70:70" x14ac:dyDescent="0.25">
      <c r="BR91025" s="2394"/>
    </row>
    <row r="91026" spans="70:70" x14ac:dyDescent="0.25">
      <c r="BR91026" s="2381"/>
    </row>
    <row r="91050" spans="70:70" x14ac:dyDescent="0.25">
      <c r="BR91050" s="2394"/>
    </row>
    <row r="91051" spans="70:70" x14ac:dyDescent="0.25">
      <c r="BR91051" s="2381"/>
    </row>
    <row r="91075" spans="70:70" x14ac:dyDescent="0.25">
      <c r="BR91075" s="2394"/>
    </row>
    <row r="91076" spans="70:70" x14ac:dyDescent="0.25">
      <c r="BR91076" s="2381"/>
    </row>
    <row r="91100" spans="70:70" x14ac:dyDescent="0.25">
      <c r="BR91100" s="2394"/>
    </row>
    <row r="91101" spans="70:70" x14ac:dyDescent="0.25">
      <c r="BR91101" s="2381"/>
    </row>
    <row r="91125" spans="70:70" x14ac:dyDescent="0.25">
      <c r="BR91125" s="2394"/>
    </row>
    <row r="91126" spans="70:70" x14ac:dyDescent="0.25">
      <c r="BR91126" s="2381"/>
    </row>
    <row r="91150" spans="70:70" x14ac:dyDescent="0.25">
      <c r="BR91150" s="2394"/>
    </row>
    <row r="91151" spans="70:70" x14ac:dyDescent="0.25">
      <c r="BR91151" s="2381"/>
    </row>
    <row r="91175" spans="70:70" x14ac:dyDescent="0.25">
      <c r="BR91175" s="2394"/>
    </row>
    <row r="91176" spans="70:70" x14ac:dyDescent="0.25">
      <c r="BR91176" s="2381"/>
    </row>
    <row r="91200" spans="70:70" x14ac:dyDescent="0.25">
      <c r="BR91200" s="2394"/>
    </row>
    <row r="91201" spans="70:70" x14ac:dyDescent="0.25">
      <c r="BR91201" s="2381"/>
    </row>
    <row r="91225" spans="70:70" x14ac:dyDescent="0.25">
      <c r="BR91225" s="2394"/>
    </row>
    <row r="91226" spans="70:70" x14ac:dyDescent="0.25">
      <c r="BR91226" s="2381"/>
    </row>
    <row r="91250" spans="70:70" x14ac:dyDescent="0.25">
      <c r="BR91250" s="2394"/>
    </row>
    <row r="91251" spans="70:70" x14ac:dyDescent="0.25">
      <c r="BR91251" s="2381"/>
    </row>
    <row r="91275" spans="70:70" x14ac:dyDescent="0.25">
      <c r="BR91275" s="2394"/>
    </row>
    <row r="91276" spans="70:70" x14ac:dyDescent="0.25">
      <c r="BR91276" s="2381"/>
    </row>
    <row r="91300" spans="70:70" x14ac:dyDescent="0.25">
      <c r="BR91300" s="2394"/>
    </row>
    <row r="91301" spans="70:70" x14ac:dyDescent="0.25">
      <c r="BR91301" s="2381"/>
    </row>
    <row r="91325" spans="70:70" x14ac:dyDescent="0.25">
      <c r="BR91325" s="2394"/>
    </row>
    <row r="91326" spans="70:70" x14ac:dyDescent="0.25">
      <c r="BR91326" s="2381"/>
    </row>
    <row r="91350" spans="70:70" x14ac:dyDescent="0.25">
      <c r="BR91350" s="2394"/>
    </row>
    <row r="91351" spans="70:70" x14ac:dyDescent="0.25">
      <c r="BR91351" s="2381"/>
    </row>
    <row r="91375" spans="70:70" x14ac:dyDescent="0.25">
      <c r="BR91375" s="2394"/>
    </row>
    <row r="91376" spans="70:70" x14ac:dyDescent="0.25">
      <c r="BR91376" s="2381"/>
    </row>
    <row r="91400" spans="70:70" x14ac:dyDescent="0.25">
      <c r="BR91400" s="2394"/>
    </row>
    <row r="91401" spans="70:70" x14ac:dyDescent="0.25">
      <c r="BR91401" s="2381"/>
    </row>
    <row r="91425" spans="70:70" x14ac:dyDescent="0.25">
      <c r="BR91425" s="2394"/>
    </row>
    <row r="91426" spans="70:70" x14ac:dyDescent="0.25">
      <c r="BR91426" s="2381"/>
    </row>
    <row r="91450" spans="70:70" x14ac:dyDescent="0.25">
      <c r="BR91450" s="2394"/>
    </row>
    <row r="91451" spans="70:70" x14ac:dyDescent="0.25">
      <c r="BR91451" s="2381"/>
    </row>
    <row r="91475" spans="70:70" x14ac:dyDescent="0.25">
      <c r="BR91475" s="2394"/>
    </row>
    <row r="91476" spans="70:70" x14ac:dyDescent="0.25">
      <c r="BR91476" s="2381"/>
    </row>
    <row r="91500" spans="70:70" x14ac:dyDescent="0.25">
      <c r="BR91500" s="2394"/>
    </row>
    <row r="91501" spans="70:70" x14ac:dyDescent="0.25">
      <c r="BR91501" s="2381"/>
    </row>
    <row r="91525" spans="70:70" x14ac:dyDescent="0.25">
      <c r="BR91525" s="2394"/>
    </row>
    <row r="91526" spans="70:70" x14ac:dyDescent="0.25">
      <c r="BR91526" s="2381"/>
    </row>
    <row r="91550" spans="70:70" x14ac:dyDescent="0.25">
      <c r="BR91550" s="2394"/>
    </row>
    <row r="91551" spans="70:70" x14ac:dyDescent="0.25">
      <c r="BR91551" s="2381"/>
    </row>
    <row r="91575" spans="70:70" x14ac:dyDescent="0.25">
      <c r="BR91575" s="2394"/>
    </row>
    <row r="91576" spans="70:70" x14ac:dyDescent="0.25">
      <c r="BR91576" s="2381"/>
    </row>
    <row r="91600" spans="70:70" x14ac:dyDescent="0.25">
      <c r="BR91600" s="2394"/>
    </row>
    <row r="91601" spans="70:70" x14ac:dyDescent="0.25">
      <c r="BR91601" s="2381"/>
    </row>
    <row r="91625" spans="70:70" x14ac:dyDescent="0.25">
      <c r="BR91625" s="2394"/>
    </row>
    <row r="91626" spans="70:70" x14ac:dyDescent="0.25">
      <c r="BR91626" s="2381"/>
    </row>
    <row r="91650" spans="70:70" x14ac:dyDescent="0.25">
      <c r="BR91650" s="2394"/>
    </row>
    <row r="91651" spans="70:70" x14ac:dyDescent="0.25">
      <c r="BR91651" s="2381"/>
    </row>
    <row r="91675" spans="70:70" x14ac:dyDescent="0.25">
      <c r="BR91675" s="2394"/>
    </row>
    <row r="91676" spans="70:70" x14ac:dyDescent="0.25">
      <c r="BR91676" s="2381"/>
    </row>
    <row r="91700" spans="70:70" x14ac:dyDescent="0.25">
      <c r="BR91700" s="2394"/>
    </row>
    <row r="91701" spans="70:70" x14ac:dyDescent="0.25">
      <c r="BR91701" s="2381"/>
    </row>
    <row r="91725" spans="70:70" x14ac:dyDescent="0.25">
      <c r="BR91725" s="2394"/>
    </row>
    <row r="91726" spans="70:70" x14ac:dyDescent="0.25">
      <c r="BR91726" s="2381"/>
    </row>
    <row r="91750" spans="70:70" x14ac:dyDescent="0.25">
      <c r="BR91750" s="2394"/>
    </row>
    <row r="91751" spans="70:70" x14ac:dyDescent="0.25">
      <c r="BR91751" s="2381"/>
    </row>
    <row r="91775" spans="70:70" x14ac:dyDescent="0.25">
      <c r="BR91775" s="2394"/>
    </row>
    <row r="91776" spans="70:70" x14ac:dyDescent="0.25">
      <c r="BR91776" s="2381"/>
    </row>
    <row r="91800" spans="70:70" x14ac:dyDescent="0.25">
      <c r="BR91800" s="2394"/>
    </row>
    <row r="91801" spans="70:70" x14ac:dyDescent="0.25">
      <c r="BR91801" s="2381"/>
    </row>
    <row r="91825" spans="70:70" x14ac:dyDescent="0.25">
      <c r="BR91825" s="2394"/>
    </row>
    <row r="91826" spans="70:70" x14ac:dyDescent="0.25">
      <c r="BR91826" s="2381"/>
    </row>
    <row r="91850" spans="70:70" x14ac:dyDescent="0.25">
      <c r="BR91850" s="2394"/>
    </row>
    <row r="91851" spans="70:70" x14ac:dyDescent="0.25">
      <c r="BR91851" s="2381"/>
    </row>
    <row r="91875" spans="70:70" x14ac:dyDescent="0.25">
      <c r="BR91875" s="2394"/>
    </row>
    <row r="91876" spans="70:70" x14ac:dyDescent="0.25">
      <c r="BR91876" s="2381"/>
    </row>
    <row r="91900" spans="70:70" x14ac:dyDescent="0.25">
      <c r="BR91900" s="2394"/>
    </row>
    <row r="91901" spans="70:70" x14ac:dyDescent="0.25">
      <c r="BR91901" s="2381"/>
    </row>
    <row r="91925" spans="70:70" x14ac:dyDescent="0.25">
      <c r="BR91925" s="2394"/>
    </row>
    <row r="91926" spans="70:70" x14ac:dyDescent="0.25">
      <c r="BR91926" s="2381"/>
    </row>
    <row r="91950" spans="70:70" x14ac:dyDescent="0.25">
      <c r="BR91950" s="2394"/>
    </row>
    <row r="91951" spans="70:70" x14ac:dyDescent="0.25">
      <c r="BR91951" s="2381"/>
    </row>
    <row r="91975" spans="70:70" x14ac:dyDescent="0.25">
      <c r="BR91975" s="2394"/>
    </row>
    <row r="91976" spans="70:70" x14ac:dyDescent="0.25">
      <c r="BR91976" s="2381"/>
    </row>
    <row r="92000" spans="70:70" x14ac:dyDescent="0.25">
      <c r="BR92000" s="2394"/>
    </row>
    <row r="92001" spans="70:70" x14ac:dyDescent="0.25">
      <c r="BR92001" s="2381"/>
    </row>
    <row r="92025" spans="70:70" x14ac:dyDescent="0.25">
      <c r="BR92025" s="2394"/>
    </row>
    <row r="92026" spans="70:70" x14ac:dyDescent="0.25">
      <c r="BR92026" s="2381"/>
    </row>
    <row r="92050" spans="70:70" x14ac:dyDescent="0.25">
      <c r="BR92050" s="2394"/>
    </row>
    <row r="92051" spans="70:70" x14ac:dyDescent="0.25">
      <c r="BR92051" s="2381"/>
    </row>
    <row r="92075" spans="70:70" x14ac:dyDescent="0.25">
      <c r="BR92075" s="2394"/>
    </row>
    <row r="92076" spans="70:70" x14ac:dyDescent="0.25">
      <c r="BR92076" s="2381"/>
    </row>
    <row r="92100" spans="70:70" x14ac:dyDescent="0.25">
      <c r="BR92100" s="2394"/>
    </row>
    <row r="92101" spans="70:70" x14ac:dyDescent="0.25">
      <c r="BR92101" s="2381"/>
    </row>
    <row r="92125" spans="70:70" x14ac:dyDescent="0.25">
      <c r="BR92125" s="2394"/>
    </row>
    <row r="92126" spans="70:70" x14ac:dyDescent="0.25">
      <c r="BR92126" s="2381"/>
    </row>
    <row r="92150" spans="70:70" x14ac:dyDescent="0.25">
      <c r="BR92150" s="2394"/>
    </row>
    <row r="92151" spans="70:70" x14ac:dyDescent="0.25">
      <c r="BR92151" s="2381"/>
    </row>
    <row r="92175" spans="70:70" x14ac:dyDescent="0.25">
      <c r="BR92175" s="2394"/>
    </row>
    <row r="92176" spans="70:70" x14ac:dyDescent="0.25">
      <c r="BR92176" s="2381"/>
    </row>
    <row r="92200" spans="70:70" x14ac:dyDescent="0.25">
      <c r="BR92200" s="2394"/>
    </row>
    <row r="92201" spans="70:70" x14ac:dyDescent="0.25">
      <c r="BR92201" s="2381"/>
    </row>
    <row r="92225" spans="70:70" x14ac:dyDescent="0.25">
      <c r="BR92225" s="2394"/>
    </row>
    <row r="92226" spans="70:70" x14ac:dyDescent="0.25">
      <c r="BR92226" s="2381"/>
    </row>
    <row r="92250" spans="70:70" x14ac:dyDescent="0.25">
      <c r="BR92250" s="2394"/>
    </row>
    <row r="92251" spans="70:70" x14ac:dyDescent="0.25">
      <c r="BR92251" s="2381"/>
    </row>
    <row r="92275" spans="70:70" x14ac:dyDescent="0.25">
      <c r="BR92275" s="2394"/>
    </row>
    <row r="92276" spans="70:70" x14ac:dyDescent="0.25">
      <c r="BR92276" s="2381"/>
    </row>
    <row r="92300" spans="70:70" x14ac:dyDescent="0.25">
      <c r="BR92300" s="2394"/>
    </row>
    <row r="92301" spans="70:70" x14ac:dyDescent="0.25">
      <c r="BR92301" s="2381"/>
    </row>
    <row r="92325" spans="70:70" x14ac:dyDescent="0.25">
      <c r="BR92325" s="2394"/>
    </row>
    <row r="92326" spans="70:70" x14ac:dyDescent="0.25">
      <c r="BR92326" s="2381"/>
    </row>
    <row r="92350" spans="70:70" x14ac:dyDescent="0.25">
      <c r="BR92350" s="2394"/>
    </row>
    <row r="92351" spans="70:70" x14ac:dyDescent="0.25">
      <c r="BR92351" s="2381"/>
    </row>
    <row r="92375" spans="70:70" x14ac:dyDescent="0.25">
      <c r="BR92375" s="2394"/>
    </row>
    <row r="92376" spans="70:70" x14ac:dyDescent="0.25">
      <c r="BR92376" s="2381"/>
    </row>
    <row r="92400" spans="70:70" x14ac:dyDescent="0.25">
      <c r="BR92400" s="2394"/>
    </row>
    <row r="92401" spans="70:70" x14ac:dyDescent="0.25">
      <c r="BR92401" s="2381"/>
    </row>
    <row r="92425" spans="70:70" x14ac:dyDescent="0.25">
      <c r="BR92425" s="2394"/>
    </row>
    <row r="92426" spans="70:70" x14ac:dyDescent="0.25">
      <c r="BR92426" s="2381"/>
    </row>
    <row r="92450" spans="70:70" x14ac:dyDescent="0.25">
      <c r="BR92450" s="2394"/>
    </row>
    <row r="92451" spans="70:70" x14ac:dyDescent="0.25">
      <c r="BR92451" s="2381"/>
    </row>
    <row r="92475" spans="70:70" x14ac:dyDescent="0.25">
      <c r="BR92475" s="2394"/>
    </row>
    <row r="92476" spans="70:70" x14ac:dyDescent="0.25">
      <c r="BR92476" s="2381"/>
    </row>
    <row r="92500" spans="70:70" x14ac:dyDescent="0.25">
      <c r="BR92500" s="2394"/>
    </row>
    <row r="92501" spans="70:70" x14ac:dyDescent="0.25">
      <c r="BR92501" s="2381"/>
    </row>
    <row r="92525" spans="70:70" x14ac:dyDescent="0.25">
      <c r="BR92525" s="2394"/>
    </row>
    <row r="92526" spans="70:70" x14ac:dyDescent="0.25">
      <c r="BR92526" s="2381"/>
    </row>
    <row r="92550" spans="70:70" x14ac:dyDescent="0.25">
      <c r="BR92550" s="2394"/>
    </row>
    <row r="92551" spans="70:70" x14ac:dyDescent="0.25">
      <c r="BR92551" s="2381"/>
    </row>
    <row r="92575" spans="70:70" x14ac:dyDescent="0.25">
      <c r="BR92575" s="2394"/>
    </row>
    <row r="92576" spans="70:70" x14ac:dyDescent="0.25">
      <c r="BR92576" s="2381"/>
    </row>
    <row r="92600" spans="70:70" x14ac:dyDescent="0.25">
      <c r="BR92600" s="2394"/>
    </row>
    <row r="92601" spans="70:70" x14ac:dyDescent="0.25">
      <c r="BR92601" s="2381"/>
    </row>
    <row r="92625" spans="70:70" x14ac:dyDescent="0.25">
      <c r="BR92625" s="2394"/>
    </row>
    <row r="92626" spans="70:70" x14ac:dyDescent="0.25">
      <c r="BR92626" s="2381"/>
    </row>
    <row r="92650" spans="70:70" x14ac:dyDescent="0.25">
      <c r="BR92650" s="2394"/>
    </row>
    <row r="92651" spans="70:70" x14ac:dyDescent="0.25">
      <c r="BR92651" s="2381"/>
    </row>
    <row r="92675" spans="70:70" x14ac:dyDescent="0.25">
      <c r="BR92675" s="2394"/>
    </row>
    <row r="92676" spans="70:70" x14ac:dyDescent="0.25">
      <c r="BR92676" s="2381"/>
    </row>
    <row r="92700" spans="70:70" x14ac:dyDescent="0.25">
      <c r="BR92700" s="2394"/>
    </row>
    <row r="92701" spans="70:70" x14ac:dyDescent="0.25">
      <c r="BR92701" s="2381"/>
    </row>
    <row r="92725" spans="70:70" x14ac:dyDescent="0.25">
      <c r="BR92725" s="2394"/>
    </row>
    <row r="92726" spans="70:70" x14ac:dyDescent="0.25">
      <c r="BR92726" s="2381"/>
    </row>
    <row r="92750" spans="70:70" x14ac:dyDescent="0.25">
      <c r="BR92750" s="2394"/>
    </row>
    <row r="92751" spans="70:70" x14ac:dyDescent="0.25">
      <c r="BR92751" s="2381"/>
    </row>
    <row r="92775" spans="70:70" x14ac:dyDescent="0.25">
      <c r="BR92775" s="2394"/>
    </row>
    <row r="92776" spans="70:70" x14ac:dyDescent="0.25">
      <c r="BR92776" s="2381"/>
    </row>
    <row r="92800" spans="70:70" x14ac:dyDescent="0.25">
      <c r="BR92800" s="2394"/>
    </row>
    <row r="92801" spans="70:70" x14ac:dyDescent="0.25">
      <c r="BR92801" s="2381"/>
    </row>
    <row r="92825" spans="70:70" x14ac:dyDescent="0.25">
      <c r="BR92825" s="2394"/>
    </row>
    <row r="92826" spans="70:70" x14ac:dyDescent="0.25">
      <c r="BR92826" s="2381"/>
    </row>
    <row r="92850" spans="70:70" x14ac:dyDescent="0.25">
      <c r="BR92850" s="2394"/>
    </row>
    <row r="92851" spans="70:70" x14ac:dyDescent="0.25">
      <c r="BR92851" s="2381"/>
    </row>
    <row r="92875" spans="70:70" x14ac:dyDescent="0.25">
      <c r="BR92875" s="2394"/>
    </row>
    <row r="92876" spans="70:70" x14ac:dyDescent="0.25">
      <c r="BR92876" s="2381"/>
    </row>
    <row r="92900" spans="70:70" x14ac:dyDescent="0.25">
      <c r="BR92900" s="2394"/>
    </row>
    <row r="92901" spans="70:70" x14ac:dyDescent="0.25">
      <c r="BR92901" s="2381"/>
    </row>
    <row r="92925" spans="70:70" x14ac:dyDescent="0.25">
      <c r="BR92925" s="2394"/>
    </row>
    <row r="92926" spans="70:70" x14ac:dyDescent="0.25">
      <c r="BR92926" s="2381"/>
    </row>
    <row r="92950" spans="70:70" x14ac:dyDescent="0.25">
      <c r="BR92950" s="2394"/>
    </row>
    <row r="92951" spans="70:70" x14ac:dyDescent="0.25">
      <c r="BR92951" s="2381"/>
    </row>
    <row r="92975" spans="70:70" x14ac:dyDescent="0.25">
      <c r="BR92975" s="2394"/>
    </row>
    <row r="92976" spans="70:70" x14ac:dyDescent="0.25">
      <c r="BR92976" s="2381"/>
    </row>
    <row r="93000" spans="70:70" x14ac:dyDescent="0.25">
      <c r="BR93000" s="2394"/>
    </row>
    <row r="93001" spans="70:70" x14ac:dyDescent="0.25">
      <c r="BR93001" s="2381"/>
    </row>
    <row r="93025" spans="70:70" x14ac:dyDescent="0.25">
      <c r="BR93025" s="2394"/>
    </row>
    <row r="93026" spans="70:70" x14ac:dyDescent="0.25">
      <c r="BR93026" s="2381"/>
    </row>
    <row r="93050" spans="70:70" x14ac:dyDescent="0.25">
      <c r="BR93050" s="2394"/>
    </row>
    <row r="93051" spans="70:70" x14ac:dyDescent="0.25">
      <c r="BR93051" s="2381"/>
    </row>
    <row r="93075" spans="70:70" x14ac:dyDescent="0.25">
      <c r="BR93075" s="2394"/>
    </row>
    <row r="93076" spans="70:70" x14ac:dyDescent="0.25">
      <c r="BR93076" s="2381"/>
    </row>
    <row r="93100" spans="70:70" x14ac:dyDescent="0.25">
      <c r="BR93100" s="2394"/>
    </row>
    <row r="93101" spans="70:70" x14ac:dyDescent="0.25">
      <c r="BR93101" s="2381"/>
    </row>
    <row r="93125" spans="70:70" x14ac:dyDescent="0.25">
      <c r="BR93125" s="2394"/>
    </row>
    <row r="93126" spans="70:70" x14ac:dyDescent="0.25">
      <c r="BR93126" s="2381"/>
    </row>
    <row r="93150" spans="70:70" x14ac:dyDescent="0.25">
      <c r="BR93150" s="2394"/>
    </row>
    <row r="93151" spans="70:70" x14ac:dyDescent="0.25">
      <c r="BR93151" s="2381"/>
    </row>
    <row r="93175" spans="70:70" x14ac:dyDescent="0.25">
      <c r="BR93175" s="2394"/>
    </row>
    <row r="93176" spans="70:70" x14ac:dyDescent="0.25">
      <c r="BR93176" s="2381"/>
    </row>
    <row r="93200" spans="70:70" x14ac:dyDescent="0.25">
      <c r="BR93200" s="2394"/>
    </row>
    <row r="93201" spans="70:70" x14ac:dyDescent="0.25">
      <c r="BR93201" s="2381"/>
    </row>
    <row r="93225" spans="70:70" x14ac:dyDescent="0.25">
      <c r="BR93225" s="2394"/>
    </row>
    <row r="93226" spans="70:70" x14ac:dyDescent="0.25">
      <c r="BR93226" s="2381"/>
    </row>
    <row r="93250" spans="70:70" x14ac:dyDescent="0.25">
      <c r="BR93250" s="2394"/>
    </row>
    <row r="93251" spans="70:70" x14ac:dyDescent="0.25">
      <c r="BR93251" s="2381"/>
    </row>
    <row r="93275" spans="70:70" x14ac:dyDescent="0.25">
      <c r="BR93275" s="2394"/>
    </row>
    <row r="93276" spans="70:70" x14ac:dyDescent="0.25">
      <c r="BR93276" s="2381"/>
    </row>
    <row r="93300" spans="70:70" x14ac:dyDescent="0.25">
      <c r="BR93300" s="2394"/>
    </row>
    <row r="93301" spans="70:70" x14ac:dyDescent="0.25">
      <c r="BR93301" s="2381"/>
    </row>
    <row r="93325" spans="70:70" x14ac:dyDescent="0.25">
      <c r="BR93325" s="2394"/>
    </row>
    <row r="93326" spans="70:70" x14ac:dyDescent="0.25">
      <c r="BR93326" s="2381"/>
    </row>
    <row r="93350" spans="70:70" x14ac:dyDescent="0.25">
      <c r="BR93350" s="2394"/>
    </row>
    <row r="93351" spans="70:70" x14ac:dyDescent="0.25">
      <c r="BR93351" s="2381"/>
    </row>
    <row r="93375" spans="70:70" x14ac:dyDescent="0.25">
      <c r="BR93375" s="2394"/>
    </row>
    <row r="93376" spans="70:70" x14ac:dyDescent="0.25">
      <c r="BR93376" s="2381"/>
    </row>
    <row r="93400" spans="70:70" x14ac:dyDescent="0.25">
      <c r="BR93400" s="2394"/>
    </row>
    <row r="93401" spans="70:70" x14ac:dyDescent="0.25">
      <c r="BR93401" s="2381"/>
    </row>
    <row r="93425" spans="70:70" x14ac:dyDescent="0.25">
      <c r="BR93425" s="2394"/>
    </row>
    <row r="93426" spans="70:70" x14ac:dyDescent="0.25">
      <c r="BR93426" s="2381"/>
    </row>
    <row r="93450" spans="70:70" x14ac:dyDescent="0.25">
      <c r="BR93450" s="2394"/>
    </row>
    <row r="93451" spans="70:70" x14ac:dyDescent="0.25">
      <c r="BR93451" s="2381"/>
    </row>
    <row r="93475" spans="70:70" x14ac:dyDescent="0.25">
      <c r="BR93475" s="2394"/>
    </row>
    <row r="93476" spans="70:70" x14ac:dyDescent="0.25">
      <c r="BR93476" s="2381"/>
    </row>
    <row r="93500" spans="70:70" x14ac:dyDescent="0.25">
      <c r="BR93500" s="2394"/>
    </row>
    <row r="93501" spans="70:70" x14ac:dyDescent="0.25">
      <c r="BR93501" s="2381"/>
    </row>
    <row r="93525" spans="70:70" x14ac:dyDescent="0.25">
      <c r="BR93525" s="2394"/>
    </row>
    <row r="93526" spans="70:70" x14ac:dyDescent="0.25">
      <c r="BR93526" s="2381"/>
    </row>
    <row r="93550" spans="70:70" x14ac:dyDescent="0.25">
      <c r="BR93550" s="2394"/>
    </row>
    <row r="93551" spans="70:70" x14ac:dyDescent="0.25">
      <c r="BR93551" s="2381"/>
    </row>
    <row r="93575" spans="70:70" x14ac:dyDescent="0.25">
      <c r="BR93575" s="2394"/>
    </row>
    <row r="93576" spans="70:70" x14ac:dyDescent="0.25">
      <c r="BR93576" s="2381"/>
    </row>
    <row r="93600" spans="70:70" x14ac:dyDescent="0.25">
      <c r="BR93600" s="2394"/>
    </row>
    <row r="93601" spans="70:70" x14ac:dyDescent="0.25">
      <c r="BR93601" s="2381"/>
    </row>
    <row r="93625" spans="70:70" x14ac:dyDescent="0.25">
      <c r="BR93625" s="2394"/>
    </row>
    <row r="93626" spans="70:70" x14ac:dyDescent="0.25">
      <c r="BR93626" s="2381"/>
    </row>
    <row r="93650" spans="70:70" x14ac:dyDescent="0.25">
      <c r="BR93650" s="2394"/>
    </row>
    <row r="93651" spans="70:70" x14ac:dyDescent="0.25">
      <c r="BR93651" s="2381"/>
    </row>
    <row r="93675" spans="70:70" x14ac:dyDescent="0.25">
      <c r="BR93675" s="2394"/>
    </row>
    <row r="93676" spans="70:70" x14ac:dyDescent="0.25">
      <c r="BR93676" s="2381"/>
    </row>
    <row r="93700" spans="70:70" x14ac:dyDescent="0.25">
      <c r="BR93700" s="2394"/>
    </row>
    <row r="93701" spans="70:70" x14ac:dyDescent="0.25">
      <c r="BR93701" s="2381"/>
    </row>
    <row r="93725" spans="70:70" x14ac:dyDescent="0.25">
      <c r="BR93725" s="2394"/>
    </row>
    <row r="93726" spans="70:70" x14ac:dyDescent="0.25">
      <c r="BR93726" s="2381"/>
    </row>
    <row r="93750" spans="70:70" x14ac:dyDescent="0.25">
      <c r="BR93750" s="2394"/>
    </row>
    <row r="93751" spans="70:70" x14ac:dyDescent="0.25">
      <c r="BR93751" s="2381"/>
    </row>
    <row r="93775" spans="70:70" x14ac:dyDescent="0.25">
      <c r="BR93775" s="2394"/>
    </row>
    <row r="93776" spans="70:70" x14ac:dyDescent="0.25">
      <c r="BR93776" s="2381"/>
    </row>
    <row r="93800" spans="70:70" x14ac:dyDescent="0.25">
      <c r="BR93800" s="2394"/>
    </row>
    <row r="93801" spans="70:70" x14ac:dyDescent="0.25">
      <c r="BR93801" s="2381"/>
    </row>
    <row r="93825" spans="70:70" x14ac:dyDescent="0.25">
      <c r="BR93825" s="2394"/>
    </row>
    <row r="93826" spans="70:70" x14ac:dyDescent="0.25">
      <c r="BR93826" s="2381"/>
    </row>
    <row r="93850" spans="70:70" x14ac:dyDescent="0.25">
      <c r="BR93850" s="2394"/>
    </row>
    <row r="93851" spans="70:70" x14ac:dyDescent="0.25">
      <c r="BR93851" s="2381"/>
    </row>
    <row r="93875" spans="70:70" x14ac:dyDescent="0.25">
      <c r="BR93875" s="2394"/>
    </row>
    <row r="93876" spans="70:70" x14ac:dyDescent="0.25">
      <c r="BR93876" s="2381"/>
    </row>
    <row r="93900" spans="70:70" x14ac:dyDescent="0.25">
      <c r="BR93900" s="2394"/>
    </row>
    <row r="93901" spans="70:70" x14ac:dyDescent="0.25">
      <c r="BR93901" s="2381"/>
    </row>
    <row r="93925" spans="70:70" x14ac:dyDescent="0.25">
      <c r="BR93925" s="2394"/>
    </row>
    <row r="93926" spans="70:70" x14ac:dyDescent="0.25">
      <c r="BR93926" s="2381"/>
    </row>
    <row r="93950" spans="70:70" x14ac:dyDescent="0.25">
      <c r="BR93950" s="2394"/>
    </row>
    <row r="93951" spans="70:70" x14ac:dyDescent="0.25">
      <c r="BR93951" s="2381"/>
    </row>
    <row r="93975" spans="70:70" x14ac:dyDescent="0.25">
      <c r="BR93975" s="2394"/>
    </row>
    <row r="93976" spans="70:70" x14ac:dyDescent="0.25">
      <c r="BR93976" s="2381"/>
    </row>
    <row r="94000" spans="70:70" x14ac:dyDescent="0.25">
      <c r="BR94000" s="2394"/>
    </row>
    <row r="94001" spans="70:70" x14ac:dyDescent="0.25">
      <c r="BR94001" s="2381"/>
    </row>
    <row r="94025" spans="70:70" x14ac:dyDescent="0.25">
      <c r="BR94025" s="2394"/>
    </row>
    <row r="94026" spans="70:70" x14ac:dyDescent="0.25">
      <c r="BR94026" s="2381"/>
    </row>
    <row r="94050" spans="70:70" x14ac:dyDescent="0.25">
      <c r="BR94050" s="2394"/>
    </row>
    <row r="94051" spans="70:70" x14ac:dyDescent="0.25">
      <c r="BR94051" s="2381"/>
    </row>
    <row r="94075" spans="70:70" x14ac:dyDescent="0.25">
      <c r="BR94075" s="2394"/>
    </row>
    <row r="94076" spans="70:70" x14ac:dyDescent="0.25">
      <c r="BR94076" s="2381"/>
    </row>
    <row r="94100" spans="70:70" x14ac:dyDescent="0.25">
      <c r="BR94100" s="2394"/>
    </row>
    <row r="94101" spans="70:70" x14ac:dyDescent="0.25">
      <c r="BR94101" s="2381"/>
    </row>
    <row r="94125" spans="70:70" x14ac:dyDescent="0.25">
      <c r="BR94125" s="2394"/>
    </row>
    <row r="94126" spans="70:70" x14ac:dyDescent="0.25">
      <c r="BR94126" s="2381"/>
    </row>
    <row r="94150" spans="70:70" x14ac:dyDescent="0.25">
      <c r="BR94150" s="2394"/>
    </row>
    <row r="94151" spans="70:70" x14ac:dyDescent="0.25">
      <c r="BR94151" s="2381"/>
    </row>
    <row r="94175" spans="70:70" x14ac:dyDescent="0.25">
      <c r="BR94175" s="2394"/>
    </row>
    <row r="94176" spans="70:70" x14ac:dyDescent="0.25">
      <c r="BR94176" s="2381"/>
    </row>
    <row r="94200" spans="70:70" x14ac:dyDescent="0.25">
      <c r="BR94200" s="2394"/>
    </row>
    <row r="94201" spans="70:70" x14ac:dyDescent="0.25">
      <c r="BR94201" s="2381"/>
    </row>
    <row r="94225" spans="70:70" x14ac:dyDescent="0.25">
      <c r="BR94225" s="2394"/>
    </row>
    <row r="94226" spans="70:70" x14ac:dyDescent="0.25">
      <c r="BR94226" s="2381"/>
    </row>
    <row r="94250" spans="70:70" x14ac:dyDescent="0.25">
      <c r="BR94250" s="2394"/>
    </row>
    <row r="94251" spans="70:70" x14ac:dyDescent="0.25">
      <c r="BR94251" s="2381"/>
    </row>
    <row r="94275" spans="70:70" x14ac:dyDescent="0.25">
      <c r="BR94275" s="2394"/>
    </row>
    <row r="94276" spans="70:70" x14ac:dyDescent="0.25">
      <c r="BR94276" s="2381"/>
    </row>
    <row r="94300" spans="70:70" x14ac:dyDescent="0.25">
      <c r="BR94300" s="2394"/>
    </row>
    <row r="94301" spans="70:70" x14ac:dyDescent="0.25">
      <c r="BR94301" s="2381"/>
    </row>
    <row r="94325" spans="70:70" x14ac:dyDescent="0.25">
      <c r="BR94325" s="2394"/>
    </row>
    <row r="94326" spans="70:70" x14ac:dyDescent="0.25">
      <c r="BR94326" s="2381"/>
    </row>
    <row r="94350" spans="70:70" x14ac:dyDescent="0.25">
      <c r="BR94350" s="2394"/>
    </row>
    <row r="94351" spans="70:70" x14ac:dyDescent="0.25">
      <c r="BR94351" s="2381"/>
    </row>
    <row r="94375" spans="70:70" x14ac:dyDescent="0.25">
      <c r="BR94375" s="2394"/>
    </row>
    <row r="94376" spans="70:70" x14ac:dyDescent="0.25">
      <c r="BR94376" s="2381"/>
    </row>
    <row r="94400" spans="70:70" x14ac:dyDescent="0.25">
      <c r="BR94400" s="2394"/>
    </row>
    <row r="94401" spans="70:70" x14ac:dyDescent="0.25">
      <c r="BR94401" s="2381"/>
    </row>
    <row r="94425" spans="70:70" x14ac:dyDescent="0.25">
      <c r="BR94425" s="2394"/>
    </row>
    <row r="94426" spans="70:70" x14ac:dyDescent="0.25">
      <c r="BR94426" s="2381"/>
    </row>
    <row r="94450" spans="70:70" x14ac:dyDescent="0.25">
      <c r="BR94450" s="2394"/>
    </row>
    <row r="94451" spans="70:70" x14ac:dyDescent="0.25">
      <c r="BR94451" s="2381"/>
    </row>
    <row r="94475" spans="70:70" x14ac:dyDescent="0.25">
      <c r="BR94475" s="2394"/>
    </row>
    <row r="94476" spans="70:70" x14ac:dyDescent="0.25">
      <c r="BR94476" s="2381"/>
    </row>
    <row r="94500" spans="70:70" x14ac:dyDescent="0.25">
      <c r="BR94500" s="2394"/>
    </row>
    <row r="94501" spans="70:70" x14ac:dyDescent="0.25">
      <c r="BR94501" s="2381"/>
    </row>
    <row r="94525" spans="70:70" x14ac:dyDescent="0.25">
      <c r="BR94525" s="2394"/>
    </row>
    <row r="94526" spans="70:70" x14ac:dyDescent="0.25">
      <c r="BR94526" s="2381"/>
    </row>
    <row r="94550" spans="70:70" x14ac:dyDescent="0.25">
      <c r="BR94550" s="2394"/>
    </row>
    <row r="94551" spans="70:70" x14ac:dyDescent="0.25">
      <c r="BR94551" s="2381"/>
    </row>
    <row r="94575" spans="70:70" x14ac:dyDescent="0.25">
      <c r="BR94575" s="2394"/>
    </row>
    <row r="94576" spans="70:70" x14ac:dyDescent="0.25">
      <c r="BR94576" s="2381"/>
    </row>
    <row r="94600" spans="70:70" x14ac:dyDescent="0.25">
      <c r="BR94600" s="2394"/>
    </row>
    <row r="94601" spans="70:70" x14ac:dyDescent="0.25">
      <c r="BR94601" s="2381"/>
    </row>
    <row r="94625" spans="70:70" x14ac:dyDescent="0.25">
      <c r="BR94625" s="2394"/>
    </row>
    <row r="94626" spans="70:70" x14ac:dyDescent="0.25">
      <c r="BR94626" s="2381"/>
    </row>
    <row r="94650" spans="70:70" x14ac:dyDescent="0.25">
      <c r="BR94650" s="2394"/>
    </row>
    <row r="94651" spans="70:70" x14ac:dyDescent="0.25">
      <c r="BR94651" s="2381"/>
    </row>
    <row r="94675" spans="70:70" x14ac:dyDescent="0.25">
      <c r="BR94675" s="2394"/>
    </row>
    <row r="94676" spans="70:70" x14ac:dyDescent="0.25">
      <c r="BR94676" s="2381"/>
    </row>
    <row r="94700" spans="70:70" x14ac:dyDescent="0.25">
      <c r="BR94700" s="2394"/>
    </row>
    <row r="94701" spans="70:70" x14ac:dyDescent="0.25">
      <c r="BR94701" s="2381"/>
    </row>
    <row r="94725" spans="70:70" x14ac:dyDescent="0.25">
      <c r="BR94725" s="2394"/>
    </row>
    <row r="94726" spans="70:70" x14ac:dyDescent="0.25">
      <c r="BR94726" s="2381"/>
    </row>
    <row r="94750" spans="70:70" x14ac:dyDescent="0.25">
      <c r="BR94750" s="2394"/>
    </row>
    <row r="94751" spans="70:70" x14ac:dyDescent="0.25">
      <c r="BR94751" s="2381"/>
    </row>
    <row r="94775" spans="70:70" x14ac:dyDescent="0.25">
      <c r="BR94775" s="2394"/>
    </row>
    <row r="94776" spans="70:70" x14ac:dyDescent="0.25">
      <c r="BR94776" s="2381"/>
    </row>
    <row r="94800" spans="70:70" x14ac:dyDescent="0.25">
      <c r="BR94800" s="2394"/>
    </row>
    <row r="94801" spans="70:70" x14ac:dyDescent="0.25">
      <c r="BR94801" s="2381"/>
    </row>
    <row r="94825" spans="70:70" x14ac:dyDescent="0.25">
      <c r="BR94825" s="2394"/>
    </row>
    <row r="94826" spans="70:70" x14ac:dyDescent="0.25">
      <c r="BR94826" s="2381"/>
    </row>
    <row r="94850" spans="70:70" x14ac:dyDescent="0.25">
      <c r="BR94850" s="2394"/>
    </row>
    <row r="94851" spans="70:70" x14ac:dyDescent="0.25">
      <c r="BR94851" s="2381"/>
    </row>
    <row r="94875" spans="70:70" x14ac:dyDescent="0.25">
      <c r="BR94875" s="2394"/>
    </row>
    <row r="94876" spans="70:70" x14ac:dyDescent="0.25">
      <c r="BR94876" s="2381"/>
    </row>
    <row r="94900" spans="70:70" x14ac:dyDescent="0.25">
      <c r="BR94900" s="2394"/>
    </row>
    <row r="94901" spans="70:70" x14ac:dyDescent="0.25">
      <c r="BR94901" s="2381"/>
    </row>
    <row r="94925" spans="70:70" x14ac:dyDescent="0.25">
      <c r="BR94925" s="2394"/>
    </row>
    <row r="94926" spans="70:70" x14ac:dyDescent="0.25">
      <c r="BR94926" s="2381"/>
    </row>
    <row r="94950" spans="70:70" x14ac:dyDescent="0.25">
      <c r="BR94950" s="2394"/>
    </row>
    <row r="94951" spans="70:70" x14ac:dyDescent="0.25">
      <c r="BR94951" s="2381"/>
    </row>
    <row r="94975" spans="70:70" x14ac:dyDescent="0.25">
      <c r="BR94975" s="2394"/>
    </row>
    <row r="94976" spans="70:70" x14ac:dyDescent="0.25">
      <c r="BR94976" s="2381"/>
    </row>
    <row r="95000" spans="70:70" x14ac:dyDescent="0.25">
      <c r="BR95000" s="2394"/>
    </row>
    <row r="95001" spans="70:70" x14ac:dyDescent="0.25">
      <c r="BR95001" s="2381"/>
    </row>
    <row r="95025" spans="70:70" x14ac:dyDescent="0.25">
      <c r="BR95025" s="2394"/>
    </row>
    <row r="95026" spans="70:70" x14ac:dyDescent="0.25">
      <c r="BR95026" s="2381"/>
    </row>
    <row r="95050" spans="70:70" x14ac:dyDescent="0.25">
      <c r="BR95050" s="2394"/>
    </row>
    <row r="95051" spans="70:70" x14ac:dyDescent="0.25">
      <c r="BR95051" s="2381"/>
    </row>
    <row r="95075" spans="70:70" x14ac:dyDescent="0.25">
      <c r="BR95075" s="2394"/>
    </row>
    <row r="95076" spans="70:70" x14ac:dyDescent="0.25">
      <c r="BR95076" s="2381"/>
    </row>
    <row r="95100" spans="70:70" x14ac:dyDescent="0.25">
      <c r="BR95100" s="2394"/>
    </row>
    <row r="95101" spans="70:70" x14ac:dyDescent="0.25">
      <c r="BR95101" s="2381"/>
    </row>
    <row r="95125" spans="70:70" x14ac:dyDescent="0.25">
      <c r="BR95125" s="2394"/>
    </row>
    <row r="95126" spans="70:70" x14ac:dyDescent="0.25">
      <c r="BR95126" s="2381"/>
    </row>
    <row r="95150" spans="70:70" x14ac:dyDescent="0.25">
      <c r="BR95150" s="2394"/>
    </row>
    <row r="95151" spans="70:70" x14ac:dyDescent="0.25">
      <c r="BR95151" s="2381"/>
    </row>
    <row r="95175" spans="70:70" x14ac:dyDescent="0.25">
      <c r="BR95175" s="2394"/>
    </row>
    <row r="95176" spans="70:70" x14ac:dyDescent="0.25">
      <c r="BR95176" s="2381"/>
    </row>
    <row r="95200" spans="70:70" x14ac:dyDescent="0.25">
      <c r="BR95200" s="2394"/>
    </row>
    <row r="95201" spans="70:70" x14ac:dyDescent="0.25">
      <c r="BR95201" s="2381"/>
    </row>
    <row r="95225" spans="70:70" x14ac:dyDescent="0.25">
      <c r="BR95225" s="2394"/>
    </row>
    <row r="95226" spans="70:70" x14ac:dyDescent="0.25">
      <c r="BR95226" s="2381"/>
    </row>
    <row r="95250" spans="70:70" x14ac:dyDescent="0.25">
      <c r="BR95250" s="2394"/>
    </row>
    <row r="95251" spans="70:70" x14ac:dyDescent="0.25">
      <c r="BR95251" s="2381"/>
    </row>
    <row r="95275" spans="70:70" x14ac:dyDescent="0.25">
      <c r="BR95275" s="2394"/>
    </row>
    <row r="95276" spans="70:70" x14ac:dyDescent="0.25">
      <c r="BR95276" s="2381"/>
    </row>
    <row r="95300" spans="70:70" x14ac:dyDescent="0.25">
      <c r="BR95300" s="2394"/>
    </row>
    <row r="95301" spans="70:70" x14ac:dyDescent="0.25">
      <c r="BR95301" s="2381"/>
    </row>
    <row r="95325" spans="70:70" x14ac:dyDescent="0.25">
      <c r="BR95325" s="2394"/>
    </row>
    <row r="95326" spans="70:70" x14ac:dyDescent="0.25">
      <c r="BR95326" s="2381"/>
    </row>
    <row r="95350" spans="70:70" x14ac:dyDescent="0.25">
      <c r="BR95350" s="2394"/>
    </row>
    <row r="95351" spans="70:70" x14ac:dyDescent="0.25">
      <c r="BR95351" s="2381"/>
    </row>
    <row r="95375" spans="70:70" x14ac:dyDescent="0.25">
      <c r="BR95375" s="2394"/>
    </row>
    <row r="95376" spans="70:70" x14ac:dyDescent="0.25">
      <c r="BR95376" s="2381"/>
    </row>
    <row r="95400" spans="70:70" x14ac:dyDescent="0.25">
      <c r="BR95400" s="2394"/>
    </row>
    <row r="95401" spans="70:70" x14ac:dyDescent="0.25">
      <c r="BR95401" s="2381"/>
    </row>
    <row r="95425" spans="70:70" x14ac:dyDescent="0.25">
      <c r="BR95425" s="2394"/>
    </row>
    <row r="95426" spans="70:70" x14ac:dyDescent="0.25">
      <c r="BR95426" s="2381"/>
    </row>
    <row r="95450" spans="70:70" x14ac:dyDescent="0.25">
      <c r="BR95450" s="2394"/>
    </row>
    <row r="95451" spans="70:70" x14ac:dyDescent="0.25">
      <c r="BR95451" s="2381"/>
    </row>
    <row r="95475" spans="70:70" x14ac:dyDescent="0.25">
      <c r="BR95475" s="2394"/>
    </row>
    <row r="95476" spans="70:70" x14ac:dyDescent="0.25">
      <c r="BR95476" s="2381"/>
    </row>
    <row r="95500" spans="70:70" x14ac:dyDescent="0.25">
      <c r="BR95500" s="2394"/>
    </row>
    <row r="95501" spans="70:70" x14ac:dyDescent="0.25">
      <c r="BR95501" s="2381"/>
    </row>
    <row r="95525" spans="70:70" x14ac:dyDescent="0.25">
      <c r="BR95525" s="2394"/>
    </row>
    <row r="95526" spans="70:70" x14ac:dyDescent="0.25">
      <c r="BR95526" s="2381"/>
    </row>
    <row r="95550" spans="70:70" x14ac:dyDescent="0.25">
      <c r="BR95550" s="2394"/>
    </row>
    <row r="95551" spans="70:70" x14ac:dyDescent="0.25">
      <c r="BR95551" s="2381"/>
    </row>
    <row r="95575" spans="70:70" x14ac:dyDescent="0.25">
      <c r="BR95575" s="2394"/>
    </row>
    <row r="95576" spans="70:70" x14ac:dyDescent="0.25">
      <c r="BR95576" s="2381"/>
    </row>
    <row r="95600" spans="70:70" x14ac:dyDescent="0.25">
      <c r="BR95600" s="2394"/>
    </row>
    <row r="95601" spans="70:70" x14ac:dyDescent="0.25">
      <c r="BR95601" s="2381"/>
    </row>
    <row r="95625" spans="70:70" x14ac:dyDescent="0.25">
      <c r="BR95625" s="2394"/>
    </row>
    <row r="95626" spans="70:70" x14ac:dyDescent="0.25">
      <c r="BR95626" s="2381"/>
    </row>
    <row r="95650" spans="70:70" x14ac:dyDescent="0.25">
      <c r="BR95650" s="2394"/>
    </row>
    <row r="95651" spans="70:70" x14ac:dyDescent="0.25">
      <c r="BR95651" s="2381"/>
    </row>
    <row r="95675" spans="70:70" x14ac:dyDescent="0.25">
      <c r="BR95675" s="2394"/>
    </row>
    <row r="95676" spans="70:70" x14ac:dyDescent="0.25">
      <c r="BR95676" s="2381"/>
    </row>
    <row r="95700" spans="70:70" x14ac:dyDescent="0.25">
      <c r="BR95700" s="2394"/>
    </row>
    <row r="95701" spans="70:70" x14ac:dyDescent="0.25">
      <c r="BR95701" s="2381"/>
    </row>
    <row r="95725" spans="70:70" x14ac:dyDescent="0.25">
      <c r="BR95725" s="2394"/>
    </row>
    <row r="95726" spans="70:70" x14ac:dyDescent="0.25">
      <c r="BR95726" s="2381"/>
    </row>
    <row r="95750" spans="70:70" x14ac:dyDescent="0.25">
      <c r="BR95750" s="2394"/>
    </row>
    <row r="95751" spans="70:70" x14ac:dyDescent="0.25">
      <c r="BR95751" s="2381"/>
    </row>
    <row r="95775" spans="70:70" x14ac:dyDescent="0.25">
      <c r="BR95775" s="2394"/>
    </row>
    <row r="95776" spans="70:70" x14ac:dyDescent="0.25">
      <c r="BR95776" s="2381"/>
    </row>
    <row r="95800" spans="70:70" x14ac:dyDescent="0.25">
      <c r="BR95800" s="2394"/>
    </row>
    <row r="95801" spans="70:70" x14ac:dyDescent="0.25">
      <c r="BR95801" s="2381"/>
    </row>
    <row r="95825" spans="70:70" x14ac:dyDescent="0.25">
      <c r="BR95825" s="2394"/>
    </row>
    <row r="95826" spans="70:70" x14ac:dyDescent="0.25">
      <c r="BR95826" s="2381"/>
    </row>
    <row r="95850" spans="70:70" x14ac:dyDescent="0.25">
      <c r="BR95850" s="2394"/>
    </row>
    <row r="95851" spans="70:70" x14ac:dyDescent="0.25">
      <c r="BR95851" s="2381"/>
    </row>
    <row r="95875" spans="70:70" x14ac:dyDescent="0.25">
      <c r="BR95875" s="2394"/>
    </row>
    <row r="95876" spans="70:70" x14ac:dyDescent="0.25">
      <c r="BR95876" s="2381"/>
    </row>
    <row r="95900" spans="70:70" x14ac:dyDescent="0.25">
      <c r="BR95900" s="2394"/>
    </row>
    <row r="95901" spans="70:70" x14ac:dyDescent="0.25">
      <c r="BR95901" s="2381"/>
    </row>
    <row r="95925" spans="70:70" x14ac:dyDescent="0.25">
      <c r="BR95925" s="2394"/>
    </row>
    <row r="95926" spans="70:70" x14ac:dyDescent="0.25">
      <c r="BR95926" s="2381"/>
    </row>
    <row r="95950" spans="70:70" x14ac:dyDescent="0.25">
      <c r="BR95950" s="2394"/>
    </row>
    <row r="95951" spans="70:70" x14ac:dyDescent="0.25">
      <c r="BR95951" s="2381"/>
    </row>
    <row r="95975" spans="70:70" x14ac:dyDescent="0.25">
      <c r="BR95975" s="2394"/>
    </row>
    <row r="95976" spans="70:70" x14ac:dyDescent="0.25">
      <c r="BR95976" s="2381"/>
    </row>
    <row r="96000" spans="70:70" x14ac:dyDescent="0.25">
      <c r="BR96000" s="2394"/>
    </row>
    <row r="96001" spans="70:70" x14ac:dyDescent="0.25">
      <c r="BR96001" s="2381"/>
    </row>
    <row r="96025" spans="70:70" x14ac:dyDescent="0.25">
      <c r="BR96025" s="2394"/>
    </row>
    <row r="96026" spans="70:70" x14ac:dyDescent="0.25">
      <c r="BR96026" s="2381"/>
    </row>
    <row r="96050" spans="70:70" x14ac:dyDescent="0.25">
      <c r="BR96050" s="2394"/>
    </row>
    <row r="96051" spans="70:70" x14ac:dyDescent="0.25">
      <c r="BR96051" s="2381"/>
    </row>
    <row r="96075" spans="70:70" x14ac:dyDescent="0.25">
      <c r="BR96075" s="2394"/>
    </row>
    <row r="96076" spans="70:70" x14ac:dyDescent="0.25">
      <c r="BR96076" s="2381"/>
    </row>
    <row r="96100" spans="70:70" x14ac:dyDescent="0.25">
      <c r="BR96100" s="2394"/>
    </row>
    <row r="96101" spans="70:70" x14ac:dyDescent="0.25">
      <c r="BR96101" s="2381"/>
    </row>
    <row r="96125" spans="70:70" x14ac:dyDescent="0.25">
      <c r="BR96125" s="2394"/>
    </row>
    <row r="96126" spans="70:70" x14ac:dyDescent="0.25">
      <c r="BR96126" s="2381"/>
    </row>
    <row r="96150" spans="70:70" x14ac:dyDescent="0.25">
      <c r="BR96150" s="2394"/>
    </row>
    <row r="96151" spans="70:70" x14ac:dyDescent="0.25">
      <c r="BR96151" s="2381"/>
    </row>
    <row r="96175" spans="70:70" x14ac:dyDescent="0.25">
      <c r="BR96175" s="2394"/>
    </row>
    <row r="96176" spans="70:70" x14ac:dyDescent="0.25">
      <c r="BR96176" s="2381"/>
    </row>
    <row r="96200" spans="70:70" x14ac:dyDescent="0.25">
      <c r="BR96200" s="2394"/>
    </row>
    <row r="96201" spans="70:70" x14ac:dyDescent="0.25">
      <c r="BR96201" s="2381"/>
    </row>
    <row r="96225" spans="70:70" x14ac:dyDescent="0.25">
      <c r="BR96225" s="2394"/>
    </row>
    <row r="96226" spans="70:70" x14ac:dyDescent="0.25">
      <c r="BR96226" s="2381"/>
    </row>
    <row r="96250" spans="70:70" x14ac:dyDescent="0.25">
      <c r="BR96250" s="2394"/>
    </row>
    <row r="96251" spans="70:70" x14ac:dyDescent="0.25">
      <c r="BR96251" s="2381"/>
    </row>
    <row r="96275" spans="70:70" x14ac:dyDescent="0.25">
      <c r="BR96275" s="2394"/>
    </row>
    <row r="96276" spans="70:70" x14ac:dyDescent="0.25">
      <c r="BR96276" s="2381"/>
    </row>
    <row r="96300" spans="70:70" x14ac:dyDescent="0.25">
      <c r="BR96300" s="2394"/>
    </row>
    <row r="96301" spans="70:70" x14ac:dyDescent="0.25">
      <c r="BR96301" s="2381"/>
    </row>
    <row r="96325" spans="70:70" x14ac:dyDescent="0.25">
      <c r="BR96325" s="2394"/>
    </row>
    <row r="96326" spans="70:70" x14ac:dyDescent="0.25">
      <c r="BR96326" s="2381"/>
    </row>
    <row r="96350" spans="70:70" x14ac:dyDescent="0.25">
      <c r="BR96350" s="2394"/>
    </row>
    <row r="96351" spans="70:70" x14ac:dyDescent="0.25">
      <c r="BR96351" s="2381"/>
    </row>
    <row r="96375" spans="70:70" x14ac:dyDescent="0.25">
      <c r="BR96375" s="2394"/>
    </row>
    <row r="96376" spans="70:70" x14ac:dyDescent="0.25">
      <c r="BR96376" s="2381"/>
    </row>
    <row r="96400" spans="70:70" x14ac:dyDescent="0.25">
      <c r="BR96400" s="2394"/>
    </row>
    <row r="96401" spans="70:70" x14ac:dyDescent="0.25">
      <c r="BR96401" s="2381"/>
    </row>
    <row r="96425" spans="70:70" x14ac:dyDescent="0.25">
      <c r="BR96425" s="2394"/>
    </row>
    <row r="96426" spans="70:70" x14ac:dyDescent="0.25">
      <c r="BR96426" s="2381"/>
    </row>
    <row r="96450" spans="70:70" x14ac:dyDescent="0.25">
      <c r="BR96450" s="2394"/>
    </row>
    <row r="96451" spans="70:70" x14ac:dyDescent="0.25">
      <c r="BR96451" s="2381"/>
    </row>
    <row r="96475" spans="70:70" x14ac:dyDescent="0.25">
      <c r="BR96475" s="2394"/>
    </row>
    <row r="96476" spans="70:70" x14ac:dyDescent="0.25">
      <c r="BR96476" s="2381"/>
    </row>
    <row r="96500" spans="70:70" x14ac:dyDescent="0.25">
      <c r="BR96500" s="2394"/>
    </row>
    <row r="96501" spans="70:70" x14ac:dyDescent="0.25">
      <c r="BR96501" s="2381"/>
    </row>
    <row r="96525" spans="70:70" x14ac:dyDescent="0.25">
      <c r="BR96525" s="2394"/>
    </row>
    <row r="96526" spans="70:70" x14ac:dyDescent="0.25">
      <c r="BR96526" s="2381"/>
    </row>
    <row r="96550" spans="70:70" x14ac:dyDescent="0.25">
      <c r="BR96550" s="2394"/>
    </row>
    <row r="96551" spans="70:70" x14ac:dyDescent="0.25">
      <c r="BR96551" s="2381"/>
    </row>
    <row r="96575" spans="70:70" x14ac:dyDescent="0.25">
      <c r="BR96575" s="2394"/>
    </row>
    <row r="96576" spans="70:70" x14ac:dyDescent="0.25">
      <c r="BR96576" s="2381"/>
    </row>
    <row r="96600" spans="70:70" x14ac:dyDescent="0.25">
      <c r="BR96600" s="2394"/>
    </row>
    <row r="96601" spans="70:70" x14ac:dyDescent="0.25">
      <c r="BR96601" s="2381"/>
    </row>
    <row r="96625" spans="70:70" x14ac:dyDescent="0.25">
      <c r="BR96625" s="2394"/>
    </row>
    <row r="96626" spans="70:70" x14ac:dyDescent="0.25">
      <c r="BR96626" s="2381"/>
    </row>
    <row r="96650" spans="70:70" x14ac:dyDescent="0.25">
      <c r="BR96650" s="2394"/>
    </row>
    <row r="96651" spans="70:70" x14ac:dyDescent="0.25">
      <c r="BR96651" s="2381"/>
    </row>
    <row r="96675" spans="70:70" x14ac:dyDescent="0.25">
      <c r="BR96675" s="2394"/>
    </row>
    <row r="96676" spans="70:70" x14ac:dyDescent="0.25">
      <c r="BR96676" s="2381"/>
    </row>
    <row r="96700" spans="70:70" x14ac:dyDescent="0.25">
      <c r="BR96700" s="2394"/>
    </row>
    <row r="96701" spans="70:70" x14ac:dyDescent="0.25">
      <c r="BR96701" s="2381"/>
    </row>
    <row r="96725" spans="70:70" x14ac:dyDescent="0.25">
      <c r="BR96725" s="2394"/>
    </row>
    <row r="96726" spans="70:70" x14ac:dyDescent="0.25">
      <c r="BR96726" s="2381"/>
    </row>
    <row r="96750" spans="70:70" x14ac:dyDescent="0.25">
      <c r="BR96750" s="2394"/>
    </row>
    <row r="96751" spans="70:70" x14ac:dyDescent="0.25">
      <c r="BR96751" s="2381"/>
    </row>
    <row r="96775" spans="70:70" x14ac:dyDescent="0.25">
      <c r="BR96775" s="2394"/>
    </row>
    <row r="96776" spans="70:70" x14ac:dyDescent="0.25">
      <c r="BR96776" s="2381"/>
    </row>
    <row r="96800" spans="70:70" x14ac:dyDescent="0.25">
      <c r="BR96800" s="2394"/>
    </row>
    <row r="96801" spans="70:70" x14ac:dyDescent="0.25">
      <c r="BR96801" s="2381"/>
    </row>
    <row r="96825" spans="70:70" x14ac:dyDescent="0.25">
      <c r="BR96825" s="2394"/>
    </row>
    <row r="96826" spans="70:70" x14ac:dyDescent="0.25">
      <c r="BR96826" s="2381"/>
    </row>
    <row r="96850" spans="70:70" x14ac:dyDescent="0.25">
      <c r="BR96850" s="2394"/>
    </row>
    <row r="96851" spans="70:70" x14ac:dyDescent="0.25">
      <c r="BR96851" s="2381"/>
    </row>
    <row r="96875" spans="70:70" x14ac:dyDescent="0.25">
      <c r="BR96875" s="2394"/>
    </row>
    <row r="96876" spans="70:70" x14ac:dyDescent="0.25">
      <c r="BR96876" s="2381"/>
    </row>
    <row r="96900" spans="70:70" x14ac:dyDescent="0.25">
      <c r="BR96900" s="2394"/>
    </row>
    <row r="96901" spans="70:70" x14ac:dyDescent="0.25">
      <c r="BR96901" s="2381"/>
    </row>
    <row r="96925" spans="70:70" x14ac:dyDescent="0.25">
      <c r="BR96925" s="2394"/>
    </row>
    <row r="96926" spans="70:70" x14ac:dyDescent="0.25">
      <c r="BR96926" s="2381"/>
    </row>
    <row r="96950" spans="70:70" x14ac:dyDescent="0.25">
      <c r="BR96950" s="2394"/>
    </row>
    <row r="96951" spans="70:70" x14ac:dyDescent="0.25">
      <c r="BR96951" s="2381"/>
    </row>
    <row r="96975" spans="70:70" x14ac:dyDescent="0.25">
      <c r="BR96975" s="2394"/>
    </row>
    <row r="96976" spans="70:70" x14ac:dyDescent="0.25">
      <c r="BR96976" s="2381"/>
    </row>
    <row r="97000" spans="70:70" x14ac:dyDescent="0.25">
      <c r="BR97000" s="2394"/>
    </row>
    <row r="97001" spans="70:70" x14ac:dyDescent="0.25">
      <c r="BR97001" s="2381"/>
    </row>
    <row r="97025" spans="70:70" x14ac:dyDescent="0.25">
      <c r="BR97025" s="2394"/>
    </row>
    <row r="97026" spans="70:70" x14ac:dyDescent="0.25">
      <c r="BR97026" s="2381"/>
    </row>
    <row r="97050" spans="70:70" x14ac:dyDescent="0.25">
      <c r="BR97050" s="2394"/>
    </row>
    <row r="97051" spans="70:70" x14ac:dyDescent="0.25">
      <c r="BR97051" s="2381"/>
    </row>
    <row r="97075" spans="70:70" x14ac:dyDescent="0.25">
      <c r="BR97075" s="2394"/>
    </row>
    <row r="97076" spans="70:70" x14ac:dyDescent="0.25">
      <c r="BR97076" s="2381"/>
    </row>
    <row r="97100" spans="70:70" x14ac:dyDescent="0.25">
      <c r="BR97100" s="2394"/>
    </row>
    <row r="97101" spans="70:70" x14ac:dyDescent="0.25">
      <c r="BR97101" s="2381"/>
    </row>
    <row r="97125" spans="70:70" x14ac:dyDescent="0.25">
      <c r="BR97125" s="2394"/>
    </row>
    <row r="97126" spans="70:70" x14ac:dyDescent="0.25">
      <c r="BR97126" s="2381"/>
    </row>
    <row r="97150" spans="70:70" x14ac:dyDescent="0.25">
      <c r="BR97150" s="2394"/>
    </row>
    <row r="97151" spans="70:70" x14ac:dyDescent="0.25">
      <c r="BR97151" s="2381"/>
    </row>
    <row r="97175" spans="70:70" x14ac:dyDescent="0.25">
      <c r="BR97175" s="2394"/>
    </row>
    <row r="97176" spans="70:70" x14ac:dyDescent="0.25">
      <c r="BR97176" s="2381"/>
    </row>
    <row r="97200" spans="70:70" x14ac:dyDescent="0.25">
      <c r="BR97200" s="2394"/>
    </row>
    <row r="97201" spans="70:70" x14ac:dyDescent="0.25">
      <c r="BR97201" s="2381"/>
    </row>
    <row r="97225" spans="70:70" x14ac:dyDescent="0.25">
      <c r="BR97225" s="2394"/>
    </row>
    <row r="97226" spans="70:70" x14ac:dyDescent="0.25">
      <c r="BR97226" s="2381"/>
    </row>
    <row r="97250" spans="70:70" x14ac:dyDescent="0.25">
      <c r="BR97250" s="2394"/>
    </row>
    <row r="97251" spans="70:70" x14ac:dyDescent="0.25">
      <c r="BR97251" s="2381"/>
    </row>
    <row r="97275" spans="70:70" x14ac:dyDescent="0.25">
      <c r="BR97275" s="2394"/>
    </row>
    <row r="97276" spans="70:70" x14ac:dyDescent="0.25">
      <c r="BR97276" s="2381"/>
    </row>
    <row r="97300" spans="70:70" x14ac:dyDescent="0.25">
      <c r="BR97300" s="2394"/>
    </row>
    <row r="97301" spans="70:70" x14ac:dyDescent="0.25">
      <c r="BR97301" s="2381"/>
    </row>
    <row r="97325" spans="70:70" x14ac:dyDescent="0.25">
      <c r="BR97325" s="2394"/>
    </row>
    <row r="97326" spans="70:70" x14ac:dyDescent="0.25">
      <c r="BR97326" s="2381"/>
    </row>
    <row r="97350" spans="70:70" x14ac:dyDescent="0.25">
      <c r="BR97350" s="2394"/>
    </row>
    <row r="97351" spans="70:70" x14ac:dyDescent="0.25">
      <c r="BR97351" s="2381"/>
    </row>
    <row r="97375" spans="70:70" x14ac:dyDescent="0.25">
      <c r="BR97375" s="2394"/>
    </row>
    <row r="97376" spans="70:70" x14ac:dyDescent="0.25">
      <c r="BR97376" s="2381"/>
    </row>
    <row r="97400" spans="70:70" x14ac:dyDescent="0.25">
      <c r="BR97400" s="2394"/>
    </row>
    <row r="97401" spans="70:70" x14ac:dyDescent="0.25">
      <c r="BR97401" s="2381"/>
    </row>
    <row r="97425" spans="70:70" x14ac:dyDescent="0.25">
      <c r="BR97425" s="2394"/>
    </row>
    <row r="97426" spans="70:70" x14ac:dyDescent="0.25">
      <c r="BR97426" s="2381"/>
    </row>
    <row r="97450" spans="70:70" x14ac:dyDescent="0.25">
      <c r="BR97450" s="2394"/>
    </row>
    <row r="97451" spans="70:70" x14ac:dyDescent="0.25">
      <c r="BR97451" s="2381"/>
    </row>
    <row r="97475" spans="70:70" x14ac:dyDescent="0.25">
      <c r="BR97475" s="2394"/>
    </row>
    <row r="97476" spans="70:70" x14ac:dyDescent="0.25">
      <c r="BR97476" s="2381"/>
    </row>
    <row r="97500" spans="70:70" x14ac:dyDescent="0.25">
      <c r="BR97500" s="2394"/>
    </row>
    <row r="97501" spans="70:70" x14ac:dyDescent="0.25">
      <c r="BR97501" s="2381"/>
    </row>
    <row r="97525" spans="70:70" x14ac:dyDescent="0.25">
      <c r="BR97525" s="2394"/>
    </row>
    <row r="97526" spans="70:70" x14ac:dyDescent="0.25">
      <c r="BR97526" s="2381"/>
    </row>
    <row r="97550" spans="70:70" x14ac:dyDescent="0.25">
      <c r="BR97550" s="2394"/>
    </row>
    <row r="97551" spans="70:70" x14ac:dyDescent="0.25">
      <c r="BR97551" s="2381"/>
    </row>
    <row r="97575" spans="70:70" x14ac:dyDescent="0.25">
      <c r="BR97575" s="2394"/>
    </row>
    <row r="97576" spans="70:70" x14ac:dyDescent="0.25">
      <c r="BR97576" s="2381"/>
    </row>
    <row r="97600" spans="70:70" x14ac:dyDescent="0.25">
      <c r="BR97600" s="2394"/>
    </row>
    <row r="97601" spans="70:70" x14ac:dyDescent="0.25">
      <c r="BR97601" s="2381"/>
    </row>
    <row r="97625" spans="70:70" x14ac:dyDescent="0.25">
      <c r="BR97625" s="2394"/>
    </row>
    <row r="97626" spans="70:70" x14ac:dyDescent="0.25">
      <c r="BR97626" s="2381"/>
    </row>
    <row r="97650" spans="70:70" x14ac:dyDescent="0.25">
      <c r="BR97650" s="2394"/>
    </row>
    <row r="97651" spans="70:70" x14ac:dyDescent="0.25">
      <c r="BR97651" s="2381"/>
    </row>
    <row r="97675" spans="70:70" x14ac:dyDescent="0.25">
      <c r="BR97675" s="2394"/>
    </row>
    <row r="97676" spans="70:70" x14ac:dyDescent="0.25">
      <c r="BR97676" s="2381"/>
    </row>
    <row r="97700" spans="70:70" x14ac:dyDescent="0.25">
      <c r="BR97700" s="2394"/>
    </row>
    <row r="97701" spans="70:70" x14ac:dyDescent="0.25">
      <c r="BR97701" s="2381"/>
    </row>
    <row r="97725" spans="70:70" x14ac:dyDescent="0.25">
      <c r="BR97725" s="2394"/>
    </row>
    <row r="97726" spans="70:70" x14ac:dyDescent="0.25">
      <c r="BR97726" s="2381"/>
    </row>
    <row r="97750" spans="70:70" x14ac:dyDescent="0.25">
      <c r="BR97750" s="2394"/>
    </row>
    <row r="97751" spans="70:70" x14ac:dyDescent="0.25">
      <c r="BR97751" s="2381"/>
    </row>
    <row r="97775" spans="70:70" x14ac:dyDescent="0.25">
      <c r="BR97775" s="2394"/>
    </row>
    <row r="97776" spans="70:70" x14ac:dyDescent="0.25">
      <c r="BR97776" s="2381"/>
    </row>
    <row r="97800" spans="70:70" x14ac:dyDescent="0.25">
      <c r="BR97800" s="2394"/>
    </row>
    <row r="97801" spans="70:70" x14ac:dyDescent="0.25">
      <c r="BR97801" s="2381"/>
    </row>
    <row r="97825" spans="70:70" x14ac:dyDescent="0.25">
      <c r="BR97825" s="2394"/>
    </row>
    <row r="97826" spans="70:70" x14ac:dyDescent="0.25">
      <c r="BR97826" s="2381"/>
    </row>
    <row r="97850" spans="70:70" x14ac:dyDescent="0.25">
      <c r="BR97850" s="2394"/>
    </row>
    <row r="97851" spans="70:70" x14ac:dyDescent="0.25">
      <c r="BR97851" s="2381"/>
    </row>
    <row r="97875" spans="70:70" x14ac:dyDescent="0.25">
      <c r="BR97875" s="2394"/>
    </row>
    <row r="97876" spans="70:70" x14ac:dyDescent="0.25">
      <c r="BR97876" s="2381"/>
    </row>
    <row r="97900" spans="70:70" x14ac:dyDescent="0.25">
      <c r="BR97900" s="2394"/>
    </row>
    <row r="97901" spans="70:70" x14ac:dyDescent="0.25">
      <c r="BR97901" s="2381"/>
    </row>
    <row r="97925" spans="70:70" x14ac:dyDescent="0.25">
      <c r="BR97925" s="2394"/>
    </row>
    <row r="97926" spans="70:70" x14ac:dyDescent="0.25">
      <c r="BR97926" s="2381"/>
    </row>
    <row r="97950" spans="70:70" x14ac:dyDescent="0.25">
      <c r="BR97950" s="2394"/>
    </row>
    <row r="97951" spans="70:70" x14ac:dyDescent="0.25">
      <c r="BR97951" s="2381"/>
    </row>
    <row r="97975" spans="70:70" x14ac:dyDescent="0.25">
      <c r="BR97975" s="2394"/>
    </row>
    <row r="97976" spans="70:70" x14ac:dyDescent="0.25">
      <c r="BR97976" s="2381"/>
    </row>
    <row r="98000" spans="70:70" x14ac:dyDescent="0.25">
      <c r="BR98000" s="2394"/>
    </row>
    <row r="98001" spans="70:70" x14ac:dyDescent="0.25">
      <c r="BR98001" s="2381"/>
    </row>
    <row r="98025" spans="70:70" x14ac:dyDescent="0.25">
      <c r="BR98025" s="2394"/>
    </row>
    <row r="98026" spans="70:70" x14ac:dyDescent="0.25">
      <c r="BR98026" s="2381"/>
    </row>
    <row r="98050" spans="70:70" x14ac:dyDescent="0.25">
      <c r="BR98050" s="2394"/>
    </row>
    <row r="98051" spans="70:70" x14ac:dyDescent="0.25">
      <c r="BR98051" s="2381"/>
    </row>
    <row r="98075" spans="70:70" x14ac:dyDescent="0.25">
      <c r="BR98075" s="2394"/>
    </row>
    <row r="98076" spans="70:70" x14ac:dyDescent="0.25">
      <c r="BR98076" s="2381"/>
    </row>
    <row r="98100" spans="70:70" x14ac:dyDescent="0.25">
      <c r="BR98100" s="2394"/>
    </row>
    <row r="98101" spans="70:70" x14ac:dyDescent="0.25">
      <c r="BR98101" s="2381"/>
    </row>
    <row r="98125" spans="70:70" x14ac:dyDescent="0.25">
      <c r="BR98125" s="2394"/>
    </row>
    <row r="98126" spans="70:70" x14ac:dyDescent="0.25">
      <c r="BR98126" s="2381"/>
    </row>
    <row r="98150" spans="70:70" x14ac:dyDescent="0.25">
      <c r="BR98150" s="2394"/>
    </row>
    <row r="98151" spans="70:70" x14ac:dyDescent="0.25">
      <c r="BR98151" s="2381"/>
    </row>
    <row r="98175" spans="70:70" x14ac:dyDescent="0.25">
      <c r="BR98175" s="2394"/>
    </row>
    <row r="98176" spans="70:70" x14ac:dyDescent="0.25">
      <c r="BR98176" s="2381"/>
    </row>
    <row r="98200" spans="70:70" x14ac:dyDescent="0.25">
      <c r="BR98200" s="2394"/>
    </row>
    <row r="98201" spans="70:70" x14ac:dyDescent="0.25">
      <c r="BR98201" s="2381"/>
    </row>
    <row r="98225" spans="70:70" x14ac:dyDescent="0.25">
      <c r="BR98225" s="2394"/>
    </row>
    <row r="98226" spans="70:70" x14ac:dyDescent="0.25">
      <c r="BR98226" s="2381"/>
    </row>
    <row r="98250" spans="70:70" x14ac:dyDescent="0.25">
      <c r="BR98250" s="2394"/>
    </row>
    <row r="98251" spans="70:70" x14ac:dyDescent="0.25">
      <c r="BR98251" s="2381"/>
    </row>
    <row r="98275" spans="70:70" x14ac:dyDescent="0.25">
      <c r="BR98275" s="2394"/>
    </row>
    <row r="98276" spans="70:70" x14ac:dyDescent="0.25">
      <c r="BR98276" s="2381"/>
    </row>
    <row r="98300" spans="70:70" x14ac:dyDescent="0.25">
      <c r="BR98300" s="2394"/>
    </row>
    <row r="98301" spans="70:70" x14ac:dyDescent="0.25">
      <c r="BR98301" s="2381"/>
    </row>
    <row r="98325" spans="70:70" x14ac:dyDescent="0.25">
      <c r="BR98325" s="2394"/>
    </row>
    <row r="98326" spans="70:70" x14ac:dyDescent="0.25">
      <c r="BR98326" s="2381"/>
    </row>
    <row r="98350" spans="70:70" x14ac:dyDescent="0.25">
      <c r="BR98350" s="2394"/>
    </row>
    <row r="98351" spans="70:70" x14ac:dyDescent="0.25">
      <c r="BR98351" s="2381"/>
    </row>
    <row r="98375" spans="70:70" x14ac:dyDescent="0.25">
      <c r="BR98375" s="2394"/>
    </row>
    <row r="98376" spans="70:70" x14ac:dyDescent="0.25">
      <c r="BR98376" s="2381"/>
    </row>
    <row r="98400" spans="70:70" x14ac:dyDescent="0.25">
      <c r="BR98400" s="2394"/>
    </row>
    <row r="98401" spans="70:70" x14ac:dyDescent="0.25">
      <c r="BR98401" s="2381"/>
    </row>
    <row r="98425" spans="70:70" x14ac:dyDescent="0.25">
      <c r="BR98425" s="2394"/>
    </row>
    <row r="98426" spans="70:70" x14ac:dyDescent="0.25">
      <c r="BR98426" s="2381"/>
    </row>
    <row r="98450" spans="70:70" x14ac:dyDescent="0.25">
      <c r="BR98450" s="2394"/>
    </row>
    <row r="98451" spans="70:70" x14ac:dyDescent="0.25">
      <c r="BR98451" s="2381"/>
    </row>
    <row r="98475" spans="70:70" x14ac:dyDescent="0.25">
      <c r="BR98475" s="2394"/>
    </row>
    <row r="98476" spans="70:70" x14ac:dyDescent="0.25">
      <c r="BR98476" s="2381"/>
    </row>
    <row r="98500" spans="70:70" x14ac:dyDescent="0.25">
      <c r="BR98500" s="2394"/>
    </row>
    <row r="98501" spans="70:70" x14ac:dyDescent="0.25">
      <c r="BR98501" s="2381"/>
    </row>
    <row r="98525" spans="70:70" x14ac:dyDescent="0.25">
      <c r="BR98525" s="2394"/>
    </row>
    <row r="98526" spans="70:70" x14ac:dyDescent="0.25">
      <c r="BR98526" s="2381"/>
    </row>
    <row r="98550" spans="70:70" x14ac:dyDescent="0.25">
      <c r="BR98550" s="2394"/>
    </row>
    <row r="98551" spans="70:70" x14ac:dyDescent="0.25">
      <c r="BR98551" s="2381"/>
    </row>
    <row r="98575" spans="70:70" x14ac:dyDescent="0.25">
      <c r="BR98575" s="2394"/>
    </row>
    <row r="98576" spans="70:70" x14ac:dyDescent="0.25">
      <c r="BR98576" s="2381"/>
    </row>
    <row r="98600" spans="70:70" x14ac:dyDescent="0.25">
      <c r="BR98600" s="2394"/>
    </row>
    <row r="98601" spans="70:70" x14ac:dyDescent="0.25">
      <c r="BR98601" s="2381"/>
    </row>
    <row r="98625" spans="70:70" x14ac:dyDescent="0.25">
      <c r="BR98625" s="2394"/>
    </row>
    <row r="98626" spans="70:70" x14ac:dyDescent="0.25">
      <c r="BR98626" s="2381"/>
    </row>
    <row r="98650" spans="70:70" x14ac:dyDescent="0.25">
      <c r="BR98650" s="2394"/>
    </row>
    <row r="98651" spans="70:70" x14ac:dyDescent="0.25">
      <c r="BR98651" s="2381"/>
    </row>
    <row r="98675" spans="70:70" x14ac:dyDescent="0.25">
      <c r="BR98675" s="2394"/>
    </row>
    <row r="98676" spans="70:70" x14ac:dyDescent="0.25">
      <c r="BR98676" s="2381"/>
    </row>
    <row r="98700" spans="70:70" x14ac:dyDescent="0.25">
      <c r="BR98700" s="2394"/>
    </row>
    <row r="98701" spans="70:70" x14ac:dyDescent="0.25">
      <c r="BR98701" s="2381"/>
    </row>
    <row r="98725" spans="70:70" x14ac:dyDescent="0.25">
      <c r="BR98725" s="2394"/>
    </row>
    <row r="98726" spans="70:70" x14ac:dyDescent="0.25">
      <c r="BR98726" s="2381"/>
    </row>
    <row r="98750" spans="70:70" x14ac:dyDescent="0.25">
      <c r="BR98750" s="2394"/>
    </row>
    <row r="98751" spans="70:70" x14ac:dyDescent="0.25">
      <c r="BR98751" s="2381"/>
    </row>
    <row r="98775" spans="70:70" x14ac:dyDescent="0.25">
      <c r="BR98775" s="2394"/>
    </row>
    <row r="98776" spans="70:70" x14ac:dyDescent="0.25">
      <c r="BR98776" s="2381"/>
    </row>
    <row r="98800" spans="70:70" x14ac:dyDescent="0.25">
      <c r="BR98800" s="2394"/>
    </row>
    <row r="98801" spans="70:70" x14ac:dyDescent="0.25">
      <c r="BR98801" s="2381"/>
    </row>
    <row r="98825" spans="70:70" x14ac:dyDescent="0.25">
      <c r="BR98825" s="2394"/>
    </row>
    <row r="98826" spans="70:70" x14ac:dyDescent="0.25">
      <c r="BR98826" s="2381"/>
    </row>
    <row r="98850" spans="70:70" x14ac:dyDescent="0.25">
      <c r="BR98850" s="2394"/>
    </row>
    <row r="98851" spans="70:70" x14ac:dyDescent="0.25">
      <c r="BR98851" s="2381"/>
    </row>
    <row r="98875" spans="70:70" x14ac:dyDescent="0.25">
      <c r="BR98875" s="2394"/>
    </row>
    <row r="98876" spans="70:70" x14ac:dyDescent="0.25">
      <c r="BR98876" s="2381"/>
    </row>
    <row r="98900" spans="70:70" x14ac:dyDescent="0.25">
      <c r="BR98900" s="2394"/>
    </row>
    <row r="98901" spans="70:70" x14ac:dyDescent="0.25">
      <c r="BR98901" s="2381"/>
    </row>
    <row r="98925" spans="70:70" x14ac:dyDescent="0.25">
      <c r="BR98925" s="2394"/>
    </row>
    <row r="98926" spans="70:70" x14ac:dyDescent="0.25">
      <c r="BR98926" s="2381"/>
    </row>
    <row r="98950" spans="70:70" x14ac:dyDescent="0.25">
      <c r="BR98950" s="2394"/>
    </row>
    <row r="98951" spans="70:70" x14ac:dyDescent="0.25">
      <c r="BR98951" s="2381"/>
    </row>
    <row r="98975" spans="70:70" x14ac:dyDescent="0.25">
      <c r="BR98975" s="2394"/>
    </row>
    <row r="98976" spans="70:70" x14ac:dyDescent="0.25">
      <c r="BR98976" s="2381"/>
    </row>
    <row r="99000" spans="70:70" x14ac:dyDescent="0.25">
      <c r="BR99000" s="2394"/>
    </row>
    <row r="99001" spans="70:70" x14ac:dyDescent="0.25">
      <c r="BR99001" s="2381"/>
    </row>
    <row r="99025" spans="70:70" x14ac:dyDescent="0.25">
      <c r="BR99025" s="2394"/>
    </row>
    <row r="99026" spans="70:70" x14ac:dyDescent="0.25">
      <c r="BR99026" s="2381"/>
    </row>
    <row r="99050" spans="70:70" x14ac:dyDescent="0.25">
      <c r="BR99050" s="2394"/>
    </row>
    <row r="99051" spans="70:70" x14ac:dyDescent="0.25">
      <c r="BR99051" s="2381"/>
    </row>
    <row r="99075" spans="70:70" x14ac:dyDescent="0.25">
      <c r="BR99075" s="2394"/>
    </row>
    <row r="99076" spans="70:70" x14ac:dyDescent="0.25">
      <c r="BR99076" s="2381"/>
    </row>
    <row r="99100" spans="70:70" x14ac:dyDescent="0.25">
      <c r="BR99100" s="2394"/>
    </row>
    <row r="99101" spans="70:70" x14ac:dyDescent="0.25">
      <c r="BR99101" s="2381"/>
    </row>
    <row r="99125" spans="70:70" x14ac:dyDescent="0.25">
      <c r="BR99125" s="2394"/>
    </row>
    <row r="99126" spans="70:70" x14ac:dyDescent="0.25">
      <c r="BR99126" s="2381"/>
    </row>
    <row r="99150" spans="70:70" x14ac:dyDescent="0.25">
      <c r="BR99150" s="2394"/>
    </row>
    <row r="99151" spans="70:70" x14ac:dyDescent="0.25">
      <c r="BR99151" s="2381"/>
    </row>
    <row r="99175" spans="70:70" x14ac:dyDescent="0.25">
      <c r="BR99175" s="2394"/>
    </row>
    <row r="99176" spans="70:70" x14ac:dyDescent="0.25">
      <c r="BR99176" s="2381"/>
    </row>
    <row r="99200" spans="70:70" x14ac:dyDescent="0.25">
      <c r="BR99200" s="2394"/>
    </row>
    <row r="99201" spans="70:70" x14ac:dyDescent="0.25">
      <c r="BR99201" s="2381"/>
    </row>
    <row r="99225" spans="70:70" x14ac:dyDescent="0.25">
      <c r="BR99225" s="2394"/>
    </row>
    <row r="99226" spans="70:70" x14ac:dyDescent="0.25">
      <c r="BR99226" s="2381"/>
    </row>
    <row r="99250" spans="70:70" x14ac:dyDescent="0.25">
      <c r="BR99250" s="2394"/>
    </row>
    <row r="99251" spans="70:70" x14ac:dyDescent="0.25">
      <c r="BR99251" s="2381"/>
    </row>
    <row r="99275" spans="70:70" x14ac:dyDescent="0.25">
      <c r="BR99275" s="2394"/>
    </row>
    <row r="99276" spans="70:70" x14ac:dyDescent="0.25">
      <c r="BR99276" s="2381"/>
    </row>
    <row r="99300" spans="70:70" x14ac:dyDescent="0.25">
      <c r="BR99300" s="2394"/>
    </row>
    <row r="99301" spans="70:70" x14ac:dyDescent="0.25">
      <c r="BR99301" s="2381"/>
    </row>
    <row r="99325" spans="70:70" x14ac:dyDescent="0.25">
      <c r="BR99325" s="2394"/>
    </row>
    <row r="99326" spans="70:70" x14ac:dyDescent="0.25">
      <c r="BR99326" s="2381"/>
    </row>
    <row r="99350" spans="70:70" x14ac:dyDescent="0.25">
      <c r="BR99350" s="2394"/>
    </row>
    <row r="99351" spans="70:70" x14ac:dyDescent="0.25">
      <c r="BR99351" s="2381"/>
    </row>
    <row r="99375" spans="70:70" x14ac:dyDescent="0.25">
      <c r="BR99375" s="2394"/>
    </row>
    <row r="99376" spans="70:70" x14ac:dyDescent="0.25">
      <c r="BR99376" s="2381"/>
    </row>
    <row r="99400" spans="70:70" x14ac:dyDescent="0.25">
      <c r="BR99400" s="2394"/>
    </row>
    <row r="99401" spans="70:70" x14ac:dyDescent="0.25">
      <c r="BR99401" s="2381"/>
    </row>
    <row r="99425" spans="70:70" x14ac:dyDescent="0.25">
      <c r="BR99425" s="2394"/>
    </row>
    <row r="99426" spans="70:70" x14ac:dyDescent="0.25">
      <c r="BR99426" s="2381"/>
    </row>
    <row r="99450" spans="70:70" x14ac:dyDescent="0.25">
      <c r="BR99450" s="2394"/>
    </row>
    <row r="99451" spans="70:70" x14ac:dyDescent="0.25">
      <c r="BR99451" s="2381"/>
    </row>
    <row r="99475" spans="70:70" x14ac:dyDescent="0.25">
      <c r="BR99475" s="2394"/>
    </row>
    <row r="99476" spans="70:70" x14ac:dyDescent="0.25">
      <c r="BR99476" s="2381"/>
    </row>
    <row r="99500" spans="70:70" x14ac:dyDescent="0.25">
      <c r="BR99500" s="2394"/>
    </row>
    <row r="99501" spans="70:70" x14ac:dyDescent="0.25">
      <c r="BR99501" s="2381"/>
    </row>
    <row r="99525" spans="70:70" x14ac:dyDescent="0.25">
      <c r="BR99525" s="2394"/>
    </row>
    <row r="99526" spans="70:70" x14ac:dyDescent="0.25">
      <c r="BR99526" s="2381"/>
    </row>
    <row r="99550" spans="70:70" x14ac:dyDescent="0.25">
      <c r="BR99550" s="2394"/>
    </row>
    <row r="99551" spans="70:70" x14ac:dyDescent="0.25">
      <c r="BR99551" s="2381"/>
    </row>
    <row r="99575" spans="70:70" x14ac:dyDescent="0.25">
      <c r="BR99575" s="2394"/>
    </row>
    <row r="99576" spans="70:70" x14ac:dyDescent="0.25">
      <c r="BR99576" s="2381"/>
    </row>
    <row r="99600" spans="70:70" x14ac:dyDescent="0.25">
      <c r="BR99600" s="2394"/>
    </row>
    <row r="99601" spans="70:70" x14ac:dyDescent="0.25">
      <c r="BR99601" s="2381"/>
    </row>
    <row r="99625" spans="70:70" x14ac:dyDescent="0.25">
      <c r="BR99625" s="2394"/>
    </row>
    <row r="99626" spans="70:70" x14ac:dyDescent="0.25">
      <c r="BR99626" s="2381"/>
    </row>
    <row r="99650" spans="70:70" x14ac:dyDescent="0.25">
      <c r="BR99650" s="2394"/>
    </row>
    <row r="99651" spans="70:70" x14ac:dyDescent="0.25">
      <c r="BR99651" s="2381"/>
    </row>
    <row r="99675" spans="70:70" x14ac:dyDescent="0.25">
      <c r="BR99675" s="2394"/>
    </row>
    <row r="99676" spans="70:70" x14ac:dyDescent="0.25">
      <c r="BR99676" s="2381"/>
    </row>
    <row r="99700" spans="70:70" x14ac:dyDescent="0.25">
      <c r="BR99700" s="2394"/>
    </row>
    <row r="99701" spans="70:70" x14ac:dyDescent="0.25">
      <c r="BR99701" s="2381"/>
    </row>
    <row r="99725" spans="70:70" x14ac:dyDescent="0.25">
      <c r="BR99725" s="2394"/>
    </row>
    <row r="99726" spans="70:70" x14ac:dyDescent="0.25">
      <c r="BR99726" s="2381"/>
    </row>
    <row r="99750" spans="70:70" x14ac:dyDescent="0.25">
      <c r="BR99750" s="2394"/>
    </row>
    <row r="99751" spans="70:70" x14ac:dyDescent="0.25">
      <c r="BR99751" s="2381"/>
    </row>
    <row r="99775" spans="70:70" x14ac:dyDescent="0.25">
      <c r="BR99775" s="2394"/>
    </row>
    <row r="99776" spans="70:70" x14ac:dyDescent="0.25">
      <c r="BR99776" s="2381"/>
    </row>
    <row r="99800" spans="70:70" x14ac:dyDescent="0.25">
      <c r="BR99800" s="2394"/>
    </row>
    <row r="99801" spans="70:70" x14ac:dyDescent="0.25">
      <c r="BR99801" s="2381"/>
    </row>
    <row r="99825" spans="70:70" x14ac:dyDescent="0.25">
      <c r="BR99825" s="2394"/>
    </row>
    <row r="99826" spans="70:70" x14ac:dyDescent="0.25">
      <c r="BR99826" s="2381"/>
    </row>
    <row r="99850" spans="70:70" x14ac:dyDescent="0.25">
      <c r="BR99850" s="2394"/>
    </row>
    <row r="99851" spans="70:70" x14ac:dyDescent="0.25">
      <c r="BR99851" s="2381"/>
    </row>
    <row r="99875" spans="70:70" x14ac:dyDescent="0.25">
      <c r="BR99875" s="2394"/>
    </row>
    <row r="99876" spans="70:70" x14ac:dyDescent="0.25">
      <c r="BR99876" s="2381"/>
    </row>
    <row r="99900" spans="70:70" x14ac:dyDescent="0.25">
      <c r="BR99900" s="2394"/>
    </row>
    <row r="99901" spans="70:70" x14ac:dyDescent="0.25">
      <c r="BR99901" s="2381"/>
    </row>
    <row r="99925" spans="70:70" x14ac:dyDescent="0.25">
      <c r="BR99925" s="2394"/>
    </row>
    <row r="99926" spans="70:70" x14ac:dyDescent="0.25">
      <c r="BR99926" s="2381"/>
    </row>
    <row r="99950" spans="70:70" x14ac:dyDescent="0.25">
      <c r="BR99950" s="2394"/>
    </row>
    <row r="99951" spans="70:70" x14ac:dyDescent="0.25">
      <c r="BR99951" s="2381"/>
    </row>
    <row r="99975" spans="70:70" x14ac:dyDescent="0.25">
      <c r="BR99975" s="2394"/>
    </row>
    <row r="99976" spans="70:70" x14ac:dyDescent="0.25">
      <c r="BR99976" s="2381"/>
    </row>
    <row r="100000" spans="70:70" x14ac:dyDescent="0.25">
      <c r="BR100000" s="2394"/>
    </row>
    <row r="100001" spans="70:70" x14ac:dyDescent="0.25">
      <c r="BR100001" s="2381"/>
    </row>
    <row r="100025" spans="70:70" x14ac:dyDescent="0.25">
      <c r="BR100025" s="2394"/>
    </row>
    <row r="100026" spans="70:70" x14ac:dyDescent="0.25">
      <c r="BR100026" s="2381"/>
    </row>
    <row r="100050" spans="70:70" x14ac:dyDescent="0.25">
      <c r="BR100050" s="2394"/>
    </row>
    <row r="100051" spans="70:70" x14ac:dyDescent="0.25">
      <c r="BR100051" s="2381"/>
    </row>
    <row r="100075" spans="70:70" x14ac:dyDescent="0.25">
      <c r="BR100075" s="2394"/>
    </row>
    <row r="100076" spans="70:70" x14ac:dyDescent="0.25">
      <c r="BR100076" s="2381"/>
    </row>
    <row r="100100" spans="70:70" x14ac:dyDescent="0.25">
      <c r="BR100100" s="2394"/>
    </row>
    <row r="100101" spans="70:70" x14ac:dyDescent="0.25">
      <c r="BR100101" s="2381"/>
    </row>
    <row r="100125" spans="70:70" x14ac:dyDescent="0.25">
      <c r="BR100125" s="2394"/>
    </row>
    <row r="100126" spans="70:70" x14ac:dyDescent="0.25">
      <c r="BR100126" s="2381"/>
    </row>
    <row r="100150" spans="70:70" x14ac:dyDescent="0.25">
      <c r="BR100150" s="2394"/>
    </row>
    <row r="100151" spans="70:70" x14ac:dyDescent="0.25">
      <c r="BR100151" s="2381"/>
    </row>
    <row r="100175" spans="70:70" x14ac:dyDescent="0.25">
      <c r="BR100175" s="2394"/>
    </row>
    <row r="100176" spans="70:70" x14ac:dyDescent="0.25">
      <c r="BR100176" s="2381"/>
    </row>
    <row r="100200" spans="70:70" x14ac:dyDescent="0.25">
      <c r="BR100200" s="2394"/>
    </row>
    <row r="100201" spans="70:70" x14ac:dyDescent="0.25">
      <c r="BR100201" s="2381"/>
    </row>
    <row r="100225" spans="70:70" x14ac:dyDescent="0.25">
      <c r="BR100225" s="2394"/>
    </row>
    <row r="100226" spans="70:70" x14ac:dyDescent="0.25">
      <c r="BR100226" s="2381"/>
    </row>
    <row r="100250" spans="70:70" x14ac:dyDescent="0.25">
      <c r="BR100250" s="2394"/>
    </row>
    <row r="100251" spans="70:70" x14ac:dyDescent="0.25">
      <c r="BR100251" s="2381"/>
    </row>
    <row r="100275" spans="70:70" x14ac:dyDescent="0.25">
      <c r="BR100275" s="2394"/>
    </row>
    <row r="100276" spans="70:70" x14ac:dyDescent="0.25">
      <c r="BR100276" s="2381"/>
    </row>
    <row r="100300" spans="70:70" x14ac:dyDescent="0.25">
      <c r="BR100300" s="2394"/>
    </row>
    <row r="100301" spans="70:70" x14ac:dyDescent="0.25">
      <c r="BR100301" s="2381"/>
    </row>
    <row r="100325" spans="70:70" x14ac:dyDescent="0.25">
      <c r="BR100325" s="2394"/>
    </row>
    <row r="100326" spans="70:70" x14ac:dyDescent="0.25">
      <c r="BR100326" s="2381"/>
    </row>
    <row r="100350" spans="70:70" x14ac:dyDescent="0.25">
      <c r="BR100350" s="2394"/>
    </row>
    <row r="100351" spans="70:70" x14ac:dyDescent="0.25">
      <c r="BR100351" s="2381"/>
    </row>
    <row r="100375" spans="70:70" x14ac:dyDescent="0.25">
      <c r="BR100375" s="2394"/>
    </row>
    <row r="100376" spans="70:70" x14ac:dyDescent="0.25">
      <c r="BR100376" s="2381"/>
    </row>
    <row r="100400" spans="70:70" x14ac:dyDescent="0.25">
      <c r="BR100400" s="2394"/>
    </row>
    <row r="100401" spans="70:70" x14ac:dyDescent="0.25">
      <c r="BR100401" s="2381"/>
    </row>
    <row r="100425" spans="70:70" x14ac:dyDescent="0.25">
      <c r="BR100425" s="2394"/>
    </row>
    <row r="100426" spans="70:70" x14ac:dyDescent="0.25">
      <c r="BR100426" s="2381"/>
    </row>
    <row r="100450" spans="70:70" x14ac:dyDescent="0.25">
      <c r="BR100450" s="2394"/>
    </row>
    <row r="100451" spans="70:70" x14ac:dyDescent="0.25">
      <c r="BR100451" s="2381"/>
    </row>
    <row r="100475" spans="70:70" x14ac:dyDescent="0.25">
      <c r="BR100475" s="2394"/>
    </row>
    <row r="100476" spans="70:70" x14ac:dyDescent="0.25">
      <c r="BR100476" s="2381"/>
    </row>
    <row r="100500" spans="70:70" x14ac:dyDescent="0.25">
      <c r="BR100500" s="2394"/>
    </row>
    <row r="100501" spans="70:70" x14ac:dyDescent="0.25">
      <c r="BR100501" s="2381"/>
    </row>
    <row r="100525" spans="70:70" x14ac:dyDescent="0.25">
      <c r="BR100525" s="2394"/>
    </row>
    <row r="100526" spans="70:70" x14ac:dyDescent="0.25">
      <c r="BR100526" s="2381"/>
    </row>
    <row r="100550" spans="70:70" x14ac:dyDescent="0.25">
      <c r="BR100550" s="2394"/>
    </row>
    <row r="100551" spans="70:70" x14ac:dyDescent="0.25">
      <c r="BR100551" s="2381"/>
    </row>
    <row r="100575" spans="70:70" x14ac:dyDescent="0.25">
      <c r="BR100575" s="2394"/>
    </row>
    <row r="100576" spans="70:70" x14ac:dyDescent="0.25">
      <c r="BR100576" s="2381"/>
    </row>
    <row r="100600" spans="70:70" x14ac:dyDescent="0.25">
      <c r="BR100600" s="2394"/>
    </row>
    <row r="100601" spans="70:70" x14ac:dyDescent="0.25">
      <c r="BR100601" s="2381"/>
    </row>
    <row r="100625" spans="70:70" x14ac:dyDescent="0.25">
      <c r="BR100625" s="2394"/>
    </row>
    <row r="100626" spans="70:70" x14ac:dyDescent="0.25">
      <c r="BR100626" s="2381"/>
    </row>
    <row r="100650" spans="70:70" x14ac:dyDescent="0.25">
      <c r="BR100650" s="2394"/>
    </row>
    <row r="100651" spans="70:70" x14ac:dyDescent="0.25">
      <c r="BR100651" s="2381"/>
    </row>
    <row r="100675" spans="70:70" x14ac:dyDescent="0.25">
      <c r="BR100675" s="2394"/>
    </row>
    <row r="100676" spans="70:70" x14ac:dyDescent="0.25">
      <c r="BR100676" s="2381"/>
    </row>
    <row r="100700" spans="70:70" x14ac:dyDescent="0.25">
      <c r="BR100700" s="2394"/>
    </row>
    <row r="100701" spans="70:70" x14ac:dyDescent="0.25">
      <c r="BR100701" s="2381"/>
    </row>
    <row r="100725" spans="70:70" x14ac:dyDescent="0.25">
      <c r="BR100725" s="2394"/>
    </row>
    <row r="100726" spans="70:70" x14ac:dyDescent="0.25">
      <c r="BR100726" s="2381"/>
    </row>
    <row r="100750" spans="70:70" x14ac:dyDescent="0.25">
      <c r="BR100750" s="2394"/>
    </row>
    <row r="100751" spans="70:70" x14ac:dyDescent="0.25">
      <c r="BR100751" s="2381"/>
    </row>
    <row r="100775" spans="70:70" x14ac:dyDescent="0.25">
      <c r="BR100775" s="2394"/>
    </row>
    <row r="100776" spans="70:70" x14ac:dyDescent="0.25">
      <c r="BR100776" s="2381"/>
    </row>
    <row r="100800" spans="70:70" x14ac:dyDescent="0.25">
      <c r="BR100800" s="2394"/>
    </row>
    <row r="100801" spans="70:70" x14ac:dyDescent="0.25">
      <c r="BR100801" s="2381"/>
    </row>
    <row r="100825" spans="70:70" x14ac:dyDescent="0.25">
      <c r="BR100825" s="2394"/>
    </row>
    <row r="100826" spans="70:70" x14ac:dyDescent="0.25">
      <c r="BR100826" s="2381"/>
    </row>
    <row r="100850" spans="70:70" x14ac:dyDescent="0.25">
      <c r="BR100850" s="2394"/>
    </row>
    <row r="100851" spans="70:70" x14ac:dyDescent="0.25">
      <c r="BR100851" s="2381"/>
    </row>
    <row r="100875" spans="70:70" x14ac:dyDescent="0.25">
      <c r="BR100875" s="2394"/>
    </row>
    <row r="100876" spans="70:70" x14ac:dyDescent="0.25">
      <c r="BR100876" s="2381"/>
    </row>
    <row r="100900" spans="70:70" x14ac:dyDescent="0.25">
      <c r="BR100900" s="2394"/>
    </row>
    <row r="100901" spans="70:70" x14ac:dyDescent="0.25">
      <c r="BR100901" s="2381"/>
    </row>
    <row r="100925" spans="70:70" x14ac:dyDescent="0.25">
      <c r="BR100925" s="2394"/>
    </row>
    <row r="100926" spans="70:70" x14ac:dyDescent="0.25">
      <c r="BR100926" s="2381"/>
    </row>
    <row r="100950" spans="70:70" x14ac:dyDescent="0.25">
      <c r="BR100950" s="2394"/>
    </row>
    <row r="100951" spans="70:70" x14ac:dyDescent="0.25">
      <c r="BR100951" s="2381"/>
    </row>
    <row r="100975" spans="70:70" x14ac:dyDescent="0.25">
      <c r="BR100975" s="2394"/>
    </row>
    <row r="100976" spans="70:70" x14ac:dyDescent="0.25">
      <c r="BR100976" s="2381"/>
    </row>
    <row r="101000" spans="70:70" x14ac:dyDescent="0.25">
      <c r="BR101000" s="2394"/>
    </row>
    <row r="101001" spans="70:70" x14ac:dyDescent="0.25">
      <c r="BR101001" s="2381"/>
    </row>
    <row r="101025" spans="70:70" x14ac:dyDescent="0.25">
      <c r="BR101025" s="2394"/>
    </row>
    <row r="101026" spans="70:70" x14ac:dyDescent="0.25">
      <c r="BR101026" s="2381"/>
    </row>
    <row r="101050" spans="70:70" x14ac:dyDescent="0.25">
      <c r="BR101050" s="2394"/>
    </row>
    <row r="101051" spans="70:70" x14ac:dyDescent="0.25">
      <c r="BR101051" s="2381"/>
    </row>
    <row r="101075" spans="70:70" x14ac:dyDescent="0.25">
      <c r="BR101075" s="2394"/>
    </row>
    <row r="101076" spans="70:70" x14ac:dyDescent="0.25">
      <c r="BR101076" s="2381"/>
    </row>
    <row r="101100" spans="70:70" x14ac:dyDescent="0.25">
      <c r="BR101100" s="2394"/>
    </row>
    <row r="101101" spans="70:70" x14ac:dyDescent="0.25">
      <c r="BR101101" s="2381"/>
    </row>
    <row r="101125" spans="70:70" x14ac:dyDescent="0.25">
      <c r="BR101125" s="2394"/>
    </row>
    <row r="101126" spans="70:70" x14ac:dyDescent="0.25">
      <c r="BR101126" s="2381"/>
    </row>
    <row r="101150" spans="70:70" x14ac:dyDescent="0.25">
      <c r="BR101150" s="2394"/>
    </row>
    <row r="101151" spans="70:70" x14ac:dyDescent="0.25">
      <c r="BR101151" s="2381"/>
    </row>
    <row r="101175" spans="70:70" x14ac:dyDescent="0.25">
      <c r="BR101175" s="2394"/>
    </row>
    <row r="101176" spans="70:70" x14ac:dyDescent="0.25">
      <c r="BR101176" s="2381"/>
    </row>
    <row r="101200" spans="70:70" x14ac:dyDescent="0.25">
      <c r="BR101200" s="2394"/>
    </row>
    <row r="101201" spans="70:70" x14ac:dyDescent="0.25">
      <c r="BR101201" s="2381"/>
    </row>
    <row r="101225" spans="70:70" x14ac:dyDescent="0.25">
      <c r="BR101225" s="2394"/>
    </row>
    <row r="101226" spans="70:70" x14ac:dyDescent="0.25">
      <c r="BR101226" s="2381"/>
    </row>
    <row r="101250" spans="70:70" x14ac:dyDescent="0.25">
      <c r="BR101250" s="2394"/>
    </row>
    <row r="101251" spans="70:70" x14ac:dyDescent="0.25">
      <c r="BR101251" s="2381"/>
    </row>
    <row r="101275" spans="70:70" x14ac:dyDescent="0.25">
      <c r="BR101275" s="2394"/>
    </row>
    <row r="101276" spans="70:70" x14ac:dyDescent="0.25">
      <c r="BR101276" s="2381"/>
    </row>
    <row r="101300" spans="70:70" x14ac:dyDescent="0.25">
      <c r="BR101300" s="2394"/>
    </row>
    <row r="101301" spans="70:70" x14ac:dyDescent="0.25">
      <c r="BR101301" s="2381"/>
    </row>
    <row r="101325" spans="70:70" x14ac:dyDescent="0.25">
      <c r="BR101325" s="2394"/>
    </row>
    <row r="101326" spans="70:70" x14ac:dyDescent="0.25">
      <c r="BR101326" s="2381"/>
    </row>
    <row r="101350" spans="70:70" x14ac:dyDescent="0.25">
      <c r="BR101350" s="2394"/>
    </row>
    <row r="101351" spans="70:70" x14ac:dyDescent="0.25">
      <c r="BR101351" s="2381"/>
    </row>
    <row r="101375" spans="70:70" x14ac:dyDescent="0.25">
      <c r="BR101375" s="2394"/>
    </row>
    <row r="101376" spans="70:70" x14ac:dyDescent="0.25">
      <c r="BR101376" s="2381"/>
    </row>
    <row r="101400" spans="70:70" x14ac:dyDescent="0.25">
      <c r="BR101400" s="2394"/>
    </row>
    <row r="101401" spans="70:70" x14ac:dyDescent="0.25">
      <c r="BR101401" s="2381"/>
    </row>
    <row r="101425" spans="70:70" x14ac:dyDescent="0.25">
      <c r="BR101425" s="2394"/>
    </row>
    <row r="101426" spans="70:70" x14ac:dyDescent="0.25">
      <c r="BR101426" s="2381"/>
    </row>
    <row r="101450" spans="70:70" x14ac:dyDescent="0.25">
      <c r="BR101450" s="2394"/>
    </row>
    <row r="101451" spans="70:70" x14ac:dyDescent="0.25">
      <c r="BR101451" s="2381"/>
    </row>
    <row r="101475" spans="70:70" x14ac:dyDescent="0.25">
      <c r="BR101475" s="2394"/>
    </row>
    <row r="101476" spans="70:70" x14ac:dyDescent="0.25">
      <c r="BR101476" s="2381"/>
    </row>
    <row r="101500" spans="70:70" x14ac:dyDescent="0.25">
      <c r="BR101500" s="2394"/>
    </row>
    <row r="101501" spans="70:70" x14ac:dyDescent="0.25">
      <c r="BR101501" s="2381"/>
    </row>
    <row r="101525" spans="70:70" x14ac:dyDescent="0.25">
      <c r="BR101525" s="2394"/>
    </row>
    <row r="101526" spans="70:70" x14ac:dyDescent="0.25">
      <c r="BR101526" s="2381"/>
    </row>
    <row r="101550" spans="70:70" x14ac:dyDescent="0.25">
      <c r="BR101550" s="2394"/>
    </row>
    <row r="101551" spans="70:70" x14ac:dyDescent="0.25">
      <c r="BR101551" s="2381"/>
    </row>
    <row r="101575" spans="70:70" x14ac:dyDescent="0.25">
      <c r="BR101575" s="2394"/>
    </row>
    <row r="101576" spans="70:70" x14ac:dyDescent="0.25">
      <c r="BR101576" s="2381"/>
    </row>
    <row r="101600" spans="70:70" x14ac:dyDescent="0.25">
      <c r="BR101600" s="2394"/>
    </row>
    <row r="101601" spans="70:70" x14ac:dyDescent="0.25">
      <c r="BR101601" s="2381"/>
    </row>
    <row r="101625" spans="70:70" x14ac:dyDescent="0.25">
      <c r="BR101625" s="2394"/>
    </row>
    <row r="101626" spans="70:70" x14ac:dyDescent="0.25">
      <c r="BR101626" s="2381"/>
    </row>
    <row r="101650" spans="70:70" x14ac:dyDescent="0.25">
      <c r="BR101650" s="2394"/>
    </row>
    <row r="101651" spans="70:70" x14ac:dyDescent="0.25">
      <c r="BR101651" s="2381"/>
    </row>
    <row r="101675" spans="70:70" x14ac:dyDescent="0.25">
      <c r="BR101675" s="2394"/>
    </row>
    <row r="101676" spans="70:70" x14ac:dyDescent="0.25">
      <c r="BR101676" s="2381"/>
    </row>
    <row r="101700" spans="70:70" x14ac:dyDescent="0.25">
      <c r="BR101700" s="2394"/>
    </row>
    <row r="101701" spans="70:70" x14ac:dyDescent="0.25">
      <c r="BR101701" s="2381"/>
    </row>
    <row r="101725" spans="70:70" x14ac:dyDescent="0.25">
      <c r="BR101725" s="2394"/>
    </row>
    <row r="101726" spans="70:70" x14ac:dyDescent="0.25">
      <c r="BR101726" s="2381"/>
    </row>
    <row r="101750" spans="70:70" x14ac:dyDescent="0.25">
      <c r="BR101750" s="2394"/>
    </row>
    <row r="101751" spans="70:70" x14ac:dyDescent="0.25">
      <c r="BR101751" s="2381"/>
    </row>
    <row r="101775" spans="70:70" x14ac:dyDescent="0.25">
      <c r="BR101775" s="2394"/>
    </row>
    <row r="101776" spans="70:70" x14ac:dyDescent="0.25">
      <c r="BR101776" s="2381"/>
    </row>
    <row r="101800" spans="70:70" x14ac:dyDescent="0.25">
      <c r="BR101800" s="2394"/>
    </row>
    <row r="101801" spans="70:70" x14ac:dyDescent="0.25">
      <c r="BR101801" s="2381"/>
    </row>
    <row r="101825" spans="70:70" x14ac:dyDescent="0.25">
      <c r="BR101825" s="2394"/>
    </row>
    <row r="101826" spans="70:70" x14ac:dyDescent="0.25">
      <c r="BR101826" s="2381"/>
    </row>
    <row r="101850" spans="70:70" x14ac:dyDescent="0.25">
      <c r="BR101850" s="2394"/>
    </row>
    <row r="101851" spans="70:70" x14ac:dyDescent="0.25">
      <c r="BR101851" s="2381"/>
    </row>
    <row r="101875" spans="70:70" x14ac:dyDescent="0.25">
      <c r="BR101875" s="2394"/>
    </row>
    <row r="101876" spans="70:70" x14ac:dyDescent="0.25">
      <c r="BR101876" s="2381"/>
    </row>
    <row r="101900" spans="70:70" x14ac:dyDescent="0.25">
      <c r="BR101900" s="2394"/>
    </row>
    <row r="101901" spans="70:70" x14ac:dyDescent="0.25">
      <c r="BR101901" s="2381"/>
    </row>
    <row r="101925" spans="70:70" x14ac:dyDescent="0.25">
      <c r="BR101925" s="2394"/>
    </row>
    <row r="101926" spans="70:70" x14ac:dyDescent="0.25">
      <c r="BR101926" s="2381"/>
    </row>
    <row r="101950" spans="70:70" x14ac:dyDescent="0.25">
      <c r="BR101950" s="2394"/>
    </row>
    <row r="101951" spans="70:70" x14ac:dyDescent="0.25">
      <c r="BR101951" s="2381"/>
    </row>
    <row r="101975" spans="70:70" x14ac:dyDescent="0.25">
      <c r="BR101975" s="2394"/>
    </row>
    <row r="101976" spans="70:70" x14ac:dyDescent="0.25">
      <c r="BR101976" s="2381"/>
    </row>
    <row r="102000" spans="70:70" x14ac:dyDescent="0.25">
      <c r="BR102000" s="2394"/>
    </row>
    <row r="102001" spans="70:70" x14ac:dyDescent="0.25">
      <c r="BR102001" s="2381"/>
    </row>
    <row r="102025" spans="70:70" x14ac:dyDescent="0.25">
      <c r="BR102025" s="2394"/>
    </row>
    <row r="102026" spans="70:70" x14ac:dyDescent="0.25">
      <c r="BR102026" s="2381"/>
    </row>
    <row r="102050" spans="70:70" x14ac:dyDescent="0.25">
      <c r="BR102050" s="2394"/>
    </row>
    <row r="102051" spans="70:70" x14ac:dyDescent="0.25">
      <c r="BR102051" s="2381"/>
    </row>
    <row r="102075" spans="70:70" x14ac:dyDescent="0.25">
      <c r="BR102075" s="2394"/>
    </row>
    <row r="102076" spans="70:70" x14ac:dyDescent="0.25">
      <c r="BR102076" s="2381"/>
    </row>
    <row r="102100" spans="70:70" x14ac:dyDescent="0.25">
      <c r="BR102100" s="2394"/>
    </row>
    <row r="102101" spans="70:70" x14ac:dyDescent="0.25">
      <c r="BR102101" s="2381"/>
    </row>
    <row r="102125" spans="70:70" x14ac:dyDescent="0.25">
      <c r="BR102125" s="2394"/>
    </row>
    <row r="102126" spans="70:70" x14ac:dyDescent="0.25">
      <c r="BR102126" s="2381"/>
    </row>
    <row r="102150" spans="70:70" x14ac:dyDescent="0.25">
      <c r="BR102150" s="2394"/>
    </row>
    <row r="102151" spans="70:70" x14ac:dyDescent="0.25">
      <c r="BR102151" s="2381"/>
    </row>
    <row r="102175" spans="70:70" x14ac:dyDescent="0.25">
      <c r="BR102175" s="2394"/>
    </row>
    <row r="102176" spans="70:70" x14ac:dyDescent="0.25">
      <c r="BR102176" s="2381"/>
    </row>
    <row r="102200" spans="70:70" x14ac:dyDescent="0.25">
      <c r="BR102200" s="2394"/>
    </row>
    <row r="102201" spans="70:70" x14ac:dyDescent="0.25">
      <c r="BR102201" s="2381"/>
    </row>
    <row r="102225" spans="70:70" x14ac:dyDescent="0.25">
      <c r="BR102225" s="2394"/>
    </row>
    <row r="102226" spans="70:70" x14ac:dyDescent="0.25">
      <c r="BR102226" s="2381"/>
    </row>
    <row r="102250" spans="70:70" x14ac:dyDescent="0.25">
      <c r="BR102250" s="2394"/>
    </row>
    <row r="102251" spans="70:70" x14ac:dyDescent="0.25">
      <c r="BR102251" s="2381"/>
    </row>
    <row r="102275" spans="70:70" x14ac:dyDescent="0.25">
      <c r="BR102275" s="2394"/>
    </row>
    <row r="102276" spans="70:70" x14ac:dyDescent="0.25">
      <c r="BR102276" s="2381"/>
    </row>
    <row r="102300" spans="70:70" x14ac:dyDescent="0.25">
      <c r="BR102300" s="2394"/>
    </row>
    <row r="102301" spans="70:70" x14ac:dyDescent="0.25">
      <c r="BR102301" s="2381"/>
    </row>
    <row r="102325" spans="70:70" x14ac:dyDescent="0.25">
      <c r="BR102325" s="2394"/>
    </row>
    <row r="102326" spans="70:70" x14ac:dyDescent="0.25">
      <c r="BR102326" s="2381"/>
    </row>
    <row r="102350" spans="70:70" x14ac:dyDescent="0.25">
      <c r="BR102350" s="2394"/>
    </row>
    <row r="102351" spans="70:70" x14ac:dyDescent="0.25">
      <c r="BR102351" s="2381"/>
    </row>
    <row r="102375" spans="70:70" x14ac:dyDescent="0.25">
      <c r="BR102375" s="2394"/>
    </row>
    <row r="102376" spans="70:70" x14ac:dyDescent="0.25">
      <c r="BR102376" s="2381"/>
    </row>
    <row r="102400" spans="70:70" x14ac:dyDescent="0.25">
      <c r="BR102400" s="2394"/>
    </row>
    <row r="102401" spans="70:70" x14ac:dyDescent="0.25">
      <c r="BR102401" s="2381"/>
    </row>
    <row r="102425" spans="70:70" x14ac:dyDescent="0.25">
      <c r="BR102425" s="2394"/>
    </row>
    <row r="102426" spans="70:70" x14ac:dyDescent="0.25">
      <c r="BR102426" s="2381"/>
    </row>
    <row r="102450" spans="70:70" x14ac:dyDescent="0.25">
      <c r="BR102450" s="2394"/>
    </row>
    <row r="102451" spans="70:70" x14ac:dyDescent="0.25">
      <c r="BR102451" s="2381"/>
    </row>
    <row r="102475" spans="70:70" x14ac:dyDescent="0.25">
      <c r="BR102475" s="2394"/>
    </row>
    <row r="102476" spans="70:70" x14ac:dyDescent="0.25">
      <c r="BR102476" s="2381"/>
    </row>
    <row r="102500" spans="70:70" x14ac:dyDescent="0.25">
      <c r="BR102500" s="2394"/>
    </row>
    <row r="102501" spans="70:70" x14ac:dyDescent="0.25">
      <c r="BR102501" s="2381"/>
    </row>
    <row r="102525" spans="70:70" x14ac:dyDescent="0.25">
      <c r="BR102525" s="2394"/>
    </row>
    <row r="102526" spans="70:70" x14ac:dyDescent="0.25">
      <c r="BR102526" s="2381"/>
    </row>
    <row r="102550" spans="70:70" x14ac:dyDescent="0.25">
      <c r="BR102550" s="2394"/>
    </row>
    <row r="102551" spans="70:70" x14ac:dyDescent="0.25">
      <c r="BR102551" s="2381"/>
    </row>
    <row r="102575" spans="70:70" x14ac:dyDescent="0.25">
      <c r="BR102575" s="2394"/>
    </row>
    <row r="102576" spans="70:70" x14ac:dyDescent="0.25">
      <c r="BR102576" s="2381"/>
    </row>
    <row r="102600" spans="70:70" x14ac:dyDescent="0.25">
      <c r="BR102600" s="2394"/>
    </row>
    <row r="102601" spans="70:70" x14ac:dyDescent="0.25">
      <c r="BR102601" s="2381"/>
    </row>
    <row r="102625" spans="70:70" x14ac:dyDescent="0.25">
      <c r="BR102625" s="2394"/>
    </row>
    <row r="102626" spans="70:70" x14ac:dyDescent="0.25">
      <c r="BR102626" s="2381"/>
    </row>
    <row r="102650" spans="70:70" x14ac:dyDescent="0.25">
      <c r="BR102650" s="2394"/>
    </row>
    <row r="102651" spans="70:70" x14ac:dyDescent="0.25">
      <c r="BR102651" s="2381"/>
    </row>
    <row r="102675" spans="70:70" x14ac:dyDescent="0.25">
      <c r="BR102675" s="2394"/>
    </row>
    <row r="102676" spans="70:70" x14ac:dyDescent="0.25">
      <c r="BR102676" s="2381"/>
    </row>
    <row r="102700" spans="70:70" x14ac:dyDescent="0.25">
      <c r="BR102700" s="2394"/>
    </row>
    <row r="102701" spans="70:70" x14ac:dyDescent="0.25">
      <c r="BR102701" s="2381"/>
    </row>
    <row r="102725" spans="70:70" x14ac:dyDescent="0.25">
      <c r="BR102725" s="2394"/>
    </row>
    <row r="102726" spans="70:70" x14ac:dyDescent="0.25">
      <c r="BR102726" s="2381"/>
    </row>
    <row r="102750" spans="70:70" x14ac:dyDescent="0.25">
      <c r="BR102750" s="2394"/>
    </row>
    <row r="102751" spans="70:70" x14ac:dyDescent="0.25">
      <c r="BR102751" s="2381"/>
    </row>
    <row r="102775" spans="70:70" x14ac:dyDescent="0.25">
      <c r="BR102775" s="2394"/>
    </row>
    <row r="102776" spans="70:70" x14ac:dyDescent="0.25">
      <c r="BR102776" s="2381"/>
    </row>
    <row r="102800" spans="70:70" x14ac:dyDescent="0.25">
      <c r="BR102800" s="2394"/>
    </row>
    <row r="102801" spans="70:70" x14ac:dyDescent="0.25">
      <c r="BR102801" s="2381"/>
    </row>
    <row r="102825" spans="70:70" x14ac:dyDescent="0.25">
      <c r="BR102825" s="2394"/>
    </row>
    <row r="102826" spans="70:70" x14ac:dyDescent="0.25">
      <c r="BR102826" s="2381"/>
    </row>
    <row r="102850" spans="70:70" x14ac:dyDescent="0.25">
      <c r="BR102850" s="2394"/>
    </row>
    <row r="102851" spans="70:70" x14ac:dyDescent="0.25">
      <c r="BR102851" s="2381"/>
    </row>
    <row r="102875" spans="70:70" x14ac:dyDescent="0.25">
      <c r="BR102875" s="2394"/>
    </row>
    <row r="102876" spans="70:70" x14ac:dyDescent="0.25">
      <c r="BR102876" s="2381"/>
    </row>
    <row r="102900" spans="70:70" x14ac:dyDescent="0.25">
      <c r="BR102900" s="2394"/>
    </row>
    <row r="102901" spans="70:70" x14ac:dyDescent="0.25">
      <c r="BR102901" s="2381"/>
    </row>
    <row r="102925" spans="70:70" x14ac:dyDescent="0.25">
      <c r="BR102925" s="2394"/>
    </row>
    <row r="102926" spans="70:70" x14ac:dyDescent="0.25">
      <c r="BR102926" s="2381"/>
    </row>
    <row r="102950" spans="70:70" x14ac:dyDescent="0.25">
      <c r="BR102950" s="2394"/>
    </row>
    <row r="102951" spans="70:70" x14ac:dyDescent="0.25">
      <c r="BR102951" s="2381"/>
    </row>
    <row r="102975" spans="70:70" x14ac:dyDescent="0.25">
      <c r="BR102975" s="2394"/>
    </row>
    <row r="102976" spans="70:70" x14ac:dyDescent="0.25">
      <c r="BR102976" s="2381"/>
    </row>
    <row r="103000" spans="70:70" x14ac:dyDescent="0.25">
      <c r="BR103000" s="2394"/>
    </row>
    <row r="103001" spans="70:70" x14ac:dyDescent="0.25">
      <c r="BR103001" s="2381"/>
    </row>
    <row r="103025" spans="70:70" x14ac:dyDescent="0.25">
      <c r="BR103025" s="2394"/>
    </row>
    <row r="103026" spans="70:70" x14ac:dyDescent="0.25">
      <c r="BR103026" s="2381"/>
    </row>
    <row r="103050" spans="70:70" x14ac:dyDescent="0.25">
      <c r="BR103050" s="2394"/>
    </row>
    <row r="103051" spans="70:70" x14ac:dyDescent="0.25">
      <c r="BR103051" s="2381"/>
    </row>
    <row r="103075" spans="70:70" x14ac:dyDescent="0.25">
      <c r="BR103075" s="2394"/>
    </row>
    <row r="103076" spans="70:70" x14ac:dyDescent="0.25">
      <c r="BR103076" s="2381"/>
    </row>
    <row r="103100" spans="70:70" x14ac:dyDescent="0.25">
      <c r="BR103100" s="2394"/>
    </row>
    <row r="103101" spans="70:70" x14ac:dyDescent="0.25">
      <c r="BR103101" s="2381"/>
    </row>
    <row r="103125" spans="70:70" x14ac:dyDescent="0.25">
      <c r="BR103125" s="2394"/>
    </row>
    <row r="103126" spans="70:70" x14ac:dyDescent="0.25">
      <c r="BR103126" s="2381"/>
    </row>
    <row r="103150" spans="70:70" x14ac:dyDescent="0.25">
      <c r="BR103150" s="2394"/>
    </row>
    <row r="103151" spans="70:70" x14ac:dyDescent="0.25">
      <c r="BR103151" s="2381"/>
    </row>
    <row r="103175" spans="70:70" x14ac:dyDescent="0.25">
      <c r="BR103175" s="2394"/>
    </row>
    <row r="103176" spans="70:70" x14ac:dyDescent="0.25">
      <c r="BR103176" s="2381"/>
    </row>
    <row r="103200" spans="70:70" x14ac:dyDescent="0.25">
      <c r="BR103200" s="2394"/>
    </row>
    <row r="103201" spans="70:70" x14ac:dyDescent="0.25">
      <c r="BR103201" s="2381"/>
    </row>
    <row r="103225" spans="70:70" x14ac:dyDescent="0.25">
      <c r="BR103225" s="2394"/>
    </row>
    <row r="103226" spans="70:70" x14ac:dyDescent="0.25">
      <c r="BR103226" s="2381"/>
    </row>
    <row r="103250" spans="70:70" x14ac:dyDescent="0.25">
      <c r="BR103250" s="2394"/>
    </row>
    <row r="103251" spans="70:70" x14ac:dyDescent="0.25">
      <c r="BR103251" s="2381"/>
    </row>
    <row r="103275" spans="70:70" x14ac:dyDescent="0.25">
      <c r="BR103275" s="2394"/>
    </row>
    <row r="103276" spans="70:70" x14ac:dyDescent="0.25">
      <c r="BR103276" s="2381"/>
    </row>
    <row r="103300" spans="70:70" x14ac:dyDescent="0.25">
      <c r="BR103300" s="2394"/>
    </row>
    <row r="103301" spans="70:70" x14ac:dyDescent="0.25">
      <c r="BR103301" s="2381"/>
    </row>
    <row r="103325" spans="70:70" x14ac:dyDescent="0.25">
      <c r="BR103325" s="2394"/>
    </row>
    <row r="103326" spans="70:70" x14ac:dyDescent="0.25">
      <c r="BR103326" s="2381"/>
    </row>
    <row r="103350" spans="70:70" x14ac:dyDescent="0.25">
      <c r="BR103350" s="2394"/>
    </row>
    <row r="103351" spans="70:70" x14ac:dyDescent="0.25">
      <c r="BR103351" s="2381"/>
    </row>
    <row r="103375" spans="70:70" x14ac:dyDescent="0.25">
      <c r="BR103375" s="2394"/>
    </row>
    <row r="103376" spans="70:70" x14ac:dyDescent="0.25">
      <c r="BR103376" s="2381"/>
    </row>
    <row r="103400" spans="70:70" x14ac:dyDescent="0.25">
      <c r="BR103400" s="2394"/>
    </row>
    <row r="103401" spans="70:70" x14ac:dyDescent="0.25">
      <c r="BR103401" s="2381"/>
    </row>
    <row r="103425" spans="70:70" x14ac:dyDescent="0.25">
      <c r="BR103425" s="2394"/>
    </row>
    <row r="103426" spans="70:70" x14ac:dyDescent="0.25">
      <c r="BR103426" s="2381"/>
    </row>
    <row r="103450" spans="70:70" x14ac:dyDescent="0.25">
      <c r="BR103450" s="2394"/>
    </row>
    <row r="103451" spans="70:70" x14ac:dyDescent="0.25">
      <c r="BR103451" s="2381"/>
    </row>
    <row r="103475" spans="70:70" x14ac:dyDescent="0.25">
      <c r="BR103475" s="2394"/>
    </row>
    <row r="103476" spans="70:70" x14ac:dyDescent="0.25">
      <c r="BR103476" s="2381"/>
    </row>
    <row r="103500" spans="70:70" x14ac:dyDescent="0.25">
      <c r="BR103500" s="2394"/>
    </row>
    <row r="103501" spans="70:70" x14ac:dyDescent="0.25">
      <c r="BR103501" s="2381"/>
    </row>
    <row r="103525" spans="70:70" x14ac:dyDescent="0.25">
      <c r="BR103525" s="2394"/>
    </row>
    <row r="103526" spans="70:70" x14ac:dyDescent="0.25">
      <c r="BR103526" s="2381"/>
    </row>
    <row r="103550" spans="70:70" x14ac:dyDescent="0.25">
      <c r="BR103550" s="2394"/>
    </row>
    <row r="103551" spans="70:70" x14ac:dyDescent="0.25">
      <c r="BR103551" s="2381"/>
    </row>
    <row r="103575" spans="70:70" x14ac:dyDescent="0.25">
      <c r="BR103575" s="2394"/>
    </row>
    <row r="103576" spans="70:70" x14ac:dyDescent="0.25">
      <c r="BR103576" s="2381"/>
    </row>
    <row r="103600" spans="70:70" x14ac:dyDescent="0.25">
      <c r="BR103600" s="2394"/>
    </row>
    <row r="103601" spans="70:70" x14ac:dyDescent="0.25">
      <c r="BR103601" s="2381"/>
    </row>
    <row r="103625" spans="70:70" x14ac:dyDescent="0.25">
      <c r="BR103625" s="2394"/>
    </row>
    <row r="103626" spans="70:70" x14ac:dyDescent="0.25">
      <c r="BR103626" s="2381"/>
    </row>
    <row r="103650" spans="70:70" x14ac:dyDescent="0.25">
      <c r="BR103650" s="2394"/>
    </row>
    <row r="103651" spans="70:70" x14ac:dyDescent="0.25">
      <c r="BR103651" s="2381"/>
    </row>
    <row r="103675" spans="70:70" x14ac:dyDescent="0.25">
      <c r="BR103675" s="2394"/>
    </row>
    <row r="103676" spans="70:70" x14ac:dyDescent="0.25">
      <c r="BR103676" s="2381"/>
    </row>
    <row r="103700" spans="70:70" x14ac:dyDescent="0.25">
      <c r="BR103700" s="2394"/>
    </row>
    <row r="103701" spans="70:70" x14ac:dyDescent="0.25">
      <c r="BR103701" s="2381"/>
    </row>
    <row r="103725" spans="70:70" x14ac:dyDescent="0.25">
      <c r="BR103725" s="2394"/>
    </row>
    <row r="103726" spans="70:70" x14ac:dyDescent="0.25">
      <c r="BR103726" s="2381"/>
    </row>
    <row r="103750" spans="70:70" x14ac:dyDescent="0.25">
      <c r="BR103750" s="2394"/>
    </row>
    <row r="103751" spans="70:70" x14ac:dyDescent="0.25">
      <c r="BR103751" s="2381"/>
    </row>
    <row r="103775" spans="70:70" x14ac:dyDescent="0.25">
      <c r="BR103775" s="2394"/>
    </row>
    <row r="103776" spans="70:70" x14ac:dyDescent="0.25">
      <c r="BR103776" s="2381"/>
    </row>
    <row r="103800" spans="70:70" x14ac:dyDescent="0.25">
      <c r="BR103800" s="2394"/>
    </row>
    <row r="103801" spans="70:70" x14ac:dyDescent="0.25">
      <c r="BR103801" s="2381"/>
    </row>
    <row r="103825" spans="70:70" x14ac:dyDescent="0.25">
      <c r="BR103825" s="2394"/>
    </row>
    <row r="103826" spans="70:70" x14ac:dyDescent="0.25">
      <c r="BR103826" s="2381"/>
    </row>
    <row r="103850" spans="70:70" x14ac:dyDescent="0.25">
      <c r="BR103850" s="2394"/>
    </row>
    <row r="103851" spans="70:70" x14ac:dyDescent="0.25">
      <c r="BR103851" s="2381"/>
    </row>
    <row r="103875" spans="70:70" x14ac:dyDescent="0.25">
      <c r="BR103875" s="2394"/>
    </row>
    <row r="103876" spans="70:70" x14ac:dyDescent="0.25">
      <c r="BR103876" s="2381"/>
    </row>
    <row r="103900" spans="70:70" x14ac:dyDescent="0.25">
      <c r="BR103900" s="2394"/>
    </row>
    <row r="103901" spans="70:70" x14ac:dyDescent="0.25">
      <c r="BR103901" s="2381"/>
    </row>
    <row r="103925" spans="70:70" x14ac:dyDescent="0.25">
      <c r="BR103925" s="2394"/>
    </row>
    <row r="103926" spans="70:70" x14ac:dyDescent="0.25">
      <c r="BR103926" s="2381"/>
    </row>
    <row r="103950" spans="70:70" x14ac:dyDescent="0.25">
      <c r="BR103950" s="2394"/>
    </row>
    <row r="103951" spans="70:70" x14ac:dyDescent="0.25">
      <c r="BR103951" s="2381"/>
    </row>
    <row r="103975" spans="70:70" x14ac:dyDescent="0.25">
      <c r="BR103975" s="2394"/>
    </row>
    <row r="103976" spans="70:70" x14ac:dyDescent="0.25">
      <c r="BR103976" s="2381"/>
    </row>
    <row r="104000" spans="70:70" x14ac:dyDescent="0.25">
      <c r="BR104000" s="2394"/>
    </row>
    <row r="104001" spans="70:70" x14ac:dyDescent="0.25">
      <c r="BR104001" s="2381"/>
    </row>
    <row r="104025" spans="70:70" x14ac:dyDescent="0.25">
      <c r="BR104025" s="2394"/>
    </row>
    <row r="104026" spans="70:70" x14ac:dyDescent="0.25">
      <c r="BR104026" s="2381"/>
    </row>
    <row r="104050" spans="70:70" x14ac:dyDescent="0.25">
      <c r="BR104050" s="2394"/>
    </row>
    <row r="104051" spans="70:70" x14ac:dyDescent="0.25">
      <c r="BR104051" s="2381"/>
    </row>
    <row r="104075" spans="70:70" x14ac:dyDescent="0.25">
      <c r="BR104075" s="2394"/>
    </row>
    <row r="104076" spans="70:70" x14ac:dyDescent="0.25">
      <c r="BR104076" s="2381"/>
    </row>
    <row r="104100" spans="70:70" x14ac:dyDescent="0.25">
      <c r="BR104100" s="2394"/>
    </row>
    <row r="104101" spans="70:70" x14ac:dyDescent="0.25">
      <c r="BR104101" s="2381"/>
    </row>
    <row r="104125" spans="70:70" x14ac:dyDescent="0.25">
      <c r="BR104125" s="2394"/>
    </row>
    <row r="104126" spans="70:70" x14ac:dyDescent="0.25">
      <c r="BR104126" s="2381"/>
    </row>
    <row r="104150" spans="70:70" x14ac:dyDescent="0.25">
      <c r="BR104150" s="2394"/>
    </row>
    <row r="104151" spans="70:70" x14ac:dyDescent="0.25">
      <c r="BR104151" s="2381"/>
    </row>
    <row r="104175" spans="70:70" x14ac:dyDescent="0.25">
      <c r="BR104175" s="2394"/>
    </row>
    <row r="104176" spans="70:70" x14ac:dyDescent="0.25">
      <c r="BR104176" s="2381"/>
    </row>
    <row r="104200" spans="70:70" x14ac:dyDescent="0.25">
      <c r="BR104200" s="2394"/>
    </row>
    <row r="104201" spans="70:70" x14ac:dyDescent="0.25">
      <c r="BR104201" s="2381"/>
    </row>
    <row r="104225" spans="70:70" x14ac:dyDescent="0.25">
      <c r="BR104225" s="2394"/>
    </row>
    <row r="104226" spans="70:70" x14ac:dyDescent="0.25">
      <c r="BR104226" s="2381"/>
    </row>
    <row r="104250" spans="70:70" x14ac:dyDescent="0.25">
      <c r="BR104250" s="2394"/>
    </row>
    <row r="104251" spans="70:70" x14ac:dyDescent="0.25">
      <c r="BR104251" s="2381"/>
    </row>
    <row r="104275" spans="70:70" x14ac:dyDescent="0.25">
      <c r="BR104275" s="2394"/>
    </row>
    <row r="104276" spans="70:70" x14ac:dyDescent="0.25">
      <c r="BR104276" s="2381"/>
    </row>
    <row r="104300" spans="70:70" x14ac:dyDescent="0.25">
      <c r="BR104300" s="2394"/>
    </row>
    <row r="104301" spans="70:70" x14ac:dyDescent="0.25">
      <c r="BR104301" s="2381"/>
    </row>
    <row r="104325" spans="70:70" x14ac:dyDescent="0.25">
      <c r="BR104325" s="2394"/>
    </row>
    <row r="104326" spans="70:70" x14ac:dyDescent="0.25">
      <c r="BR104326" s="2381"/>
    </row>
    <row r="104350" spans="70:70" x14ac:dyDescent="0.25">
      <c r="BR104350" s="2394"/>
    </row>
    <row r="104351" spans="70:70" x14ac:dyDescent="0.25">
      <c r="BR104351" s="2381"/>
    </row>
    <row r="104375" spans="70:70" x14ac:dyDescent="0.25">
      <c r="BR104375" s="2394"/>
    </row>
    <row r="104376" spans="70:70" x14ac:dyDescent="0.25">
      <c r="BR104376" s="2381"/>
    </row>
    <row r="104400" spans="70:70" x14ac:dyDescent="0.25">
      <c r="BR104400" s="2394"/>
    </row>
    <row r="104401" spans="70:70" x14ac:dyDescent="0.25">
      <c r="BR104401" s="2381"/>
    </row>
    <row r="104425" spans="70:70" x14ac:dyDescent="0.25">
      <c r="BR104425" s="2394"/>
    </row>
    <row r="104426" spans="70:70" x14ac:dyDescent="0.25">
      <c r="BR104426" s="2381"/>
    </row>
    <row r="104450" spans="70:70" x14ac:dyDescent="0.25">
      <c r="BR104450" s="2394"/>
    </row>
    <row r="104451" spans="70:70" x14ac:dyDescent="0.25">
      <c r="BR104451" s="2381"/>
    </row>
    <row r="104475" spans="70:70" x14ac:dyDescent="0.25">
      <c r="BR104475" s="2394"/>
    </row>
    <row r="104476" spans="70:70" x14ac:dyDescent="0.25">
      <c r="BR104476" s="2381"/>
    </row>
    <row r="104500" spans="70:70" x14ac:dyDescent="0.25">
      <c r="BR104500" s="2394"/>
    </row>
    <row r="104501" spans="70:70" x14ac:dyDescent="0.25">
      <c r="BR104501" s="2381"/>
    </row>
    <row r="104525" spans="70:70" x14ac:dyDescent="0.25">
      <c r="BR104525" s="2394"/>
    </row>
    <row r="104526" spans="70:70" x14ac:dyDescent="0.25">
      <c r="BR104526" s="2381"/>
    </row>
    <row r="104550" spans="70:70" x14ac:dyDescent="0.25">
      <c r="BR104550" s="2394"/>
    </row>
    <row r="104551" spans="70:70" x14ac:dyDescent="0.25">
      <c r="BR104551" s="2381"/>
    </row>
    <row r="104575" spans="70:70" x14ac:dyDescent="0.25">
      <c r="BR104575" s="2394"/>
    </row>
    <row r="104576" spans="70:70" x14ac:dyDescent="0.25">
      <c r="BR104576" s="2381"/>
    </row>
    <row r="104600" spans="70:70" x14ac:dyDescent="0.25">
      <c r="BR104600" s="2394"/>
    </row>
    <row r="104601" spans="70:70" x14ac:dyDescent="0.25">
      <c r="BR104601" s="2381"/>
    </row>
    <row r="104625" spans="70:70" x14ac:dyDescent="0.25">
      <c r="BR104625" s="2394"/>
    </row>
    <row r="104626" spans="70:70" x14ac:dyDescent="0.25">
      <c r="BR104626" s="2381"/>
    </row>
    <row r="104650" spans="70:70" x14ac:dyDescent="0.25">
      <c r="BR104650" s="2394"/>
    </row>
    <row r="104651" spans="70:70" x14ac:dyDescent="0.25">
      <c r="BR104651" s="2381"/>
    </row>
    <row r="104675" spans="70:70" x14ac:dyDescent="0.25">
      <c r="BR104675" s="2394"/>
    </row>
    <row r="104676" spans="70:70" x14ac:dyDescent="0.25">
      <c r="BR104676" s="2381"/>
    </row>
    <row r="104700" spans="70:70" x14ac:dyDescent="0.25">
      <c r="BR104700" s="2394"/>
    </row>
    <row r="104701" spans="70:70" x14ac:dyDescent="0.25">
      <c r="BR104701" s="2381"/>
    </row>
    <row r="104725" spans="70:70" x14ac:dyDescent="0.25">
      <c r="BR104725" s="2394"/>
    </row>
    <row r="104726" spans="70:70" x14ac:dyDescent="0.25">
      <c r="BR104726" s="2381"/>
    </row>
    <row r="104750" spans="70:70" x14ac:dyDescent="0.25">
      <c r="BR104750" s="2394"/>
    </row>
    <row r="104751" spans="70:70" x14ac:dyDescent="0.25">
      <c r="BR104751" s="2381"/>
    </row>
    <row r="104775" spans="70:70" x14ac:dyDescent="0.25">
      <c r="BR104775" s="2394"/>
    </row>
    <row r="104776" spans="70:70" x14ac:dyDescent="0.25">
      <c r="BR104776" s="2381"/>
    </row>
    <row r="104800" spans="70:70" x14ac:dyDescent="0.25">
      <c r="BR104800" s="2394"/>
    </row>
    <row r="104801" spans="70:70" x14ac:dyDescent="0.25">
      <c r="BR104801" s="2381"/>
    </row>
    <row r="104825" spans="70:70" x14ac:dyDescent="0.25">
      <c r="BR104825" s="2394"/>
    </row>
    <row r="104826" spans="70:70" x14ac:dyDescent="0.25">
      <c r="BR104826" s="2381"/>
    </row>
    <row r="104850" spans="70:70" x14ac:dyDescent="0.25">
      <c r="BR104850" s="2394"/>
    </row>
    <row r="104851" spans="70:70" x14ac:dyDescent="0.25">
      <c r="BR104851" s="2381"/>
    </row>
    <row r="104875" spans="70:70" x14ac:dyDescent="0.25">
      <c r="BR104875" s="2394"/>
    </row>
    <row r="104876" spans="70:70" x14ac:dyDescent="0.25">
      <c r="BR104876" s="2381"/>
    </row>
    <row r="104900" spans="70:70" x14ac:dyDescent="0.25">
      <c r="BR104900" s="2394"/>
    </row>
    <row r="104901" spans="70:70" x14ac:dyDescent="0.25">
      <c r="BR104901" s="2381"/>
    </row>
    <row r="104925" spans="70:70" x14ac:dyDescent="0.25">
      <c r="BR104925" s="2394"/>
    </row>
    <row r="104926" spans="70:70" x14ac:dyDescent="0.25">
      <c r="BR104926" s="2381"/>
    </row>
    <row r="104950" spans="70:70" x14ac:dyDescent="0.25">
      <c r="BR104950" s="2394"/>
    </row>
    <row r="104951" spans="70:70" x14ac:dyDescent="0.25">
      <c r="BR104951" s="2381"/>
    </row>
    <row r="104975" spans="70:70" x14ac:dyDescent="0.25">
      <c r="BR104975" s="2394"/>
    </row>
    <row r="104976" spans="70:70" x14ac:dyDescent="0.25">
      <c r="BR104976" s="2381"/>
    </row>
    <row r="105000" spans="70:70" x14ac:dyDescent="0.25">
      <c r="BR105000" s="2394"/>
    </row>
    <row r="105001" spans="70:70" x14ac:dyDescent="0.25">
      <c r="BR105001" s="2381"/>
    </row>
    <row r="105025" spans="70:70" x14ac:dyDescent="0.25">
      <c r="BR105025" s="2394"/>
    </row>
    <row r="105026" spans="70:70" x14ac:dyDescent="0.25">
      <c r="BR105026" s="2381"/>
    </row>
    <row r="105050" spans="70:70" x14ac:dyDescent="0.25">
      <c r="BR105050" s="2394"/>
    </row>
    <row r="105051" spans="70:70" x14ac:dyDescent="0.25">
      <c r="BR105051" s="2381"/>
    </row>
    <row r="105075" spans="70:70" x14ac:dyDescent="0.25">
      <c r="BR105075" s="2394"/>
    </row>
    <row r="105076" spans="70:70" x14ac:dyDescent="0.25">
      <c r="BR105076" s="2381"/>
    </row>
    <row r="105100" spans="70:70" x14ac:dyDescent="0.25">
      <c r="BR105100" s="2394"/>
    </row>
    <row r="105101" spans="70:70" x14ac:dyDescent="0.25">
      <c r="BR105101" s="2381"/>
    </row>
    <row r="105125" spans="70:70" x14ac:dyDescent="0.25">
      <c r="BR105125" s="2394"/>
    </row>
    <row r="105126" spans="70:70" x14ac:dyDescent="0.25">
      <c r="BR105126" s="2381"/>
    </row>
    <row r="105150" spans="70:70" x14ac:dyDescent="0.25">
      <c r="BR105150" s="2394"/>
    </row>
    <row r="105151" spans="70:70" x14ac:dyDescent="0.25">
      <c r="BR105151" s="2381"/>
    </row>
    <row r="105175" spans="70:70" x14ac:dyDescent="0.25">
      <c r="BR105175" s="2394"/>
    </row>
    <row r="105176" spans="70:70" x14ac:dyDescent="0.25">
      <c r="BR105176" s="2381"/>
    </row>
    <row r="105200" spans="70:70" x14ac:dyDescent="0.25">
      <c r="BR105200" s="2394"/>
    </row>
    <row r="105201" spans="70:70" x14ac:dyDescent="0.25">
      <c r="BR105201" s="2381"/>
    </row>
    <row r="105225" spans="70:70" x14ac:dyDescent="0.25">
      <c r="BR105225" s="2394"/>
    </row>
    <row r="105226" spans="70:70" x14ac:dyDescent="0.25">
      <c r="BR105226" s="2381"/>
    </row>
    <row r="105250" spans="70:70" x14ac:dyDescent="0.25">
      <c r="BR105250" s="2394"/>
    </row>
    <row r="105251" spans="70:70" x14ac:dyDescent="0.25">
      <c r="BR105251" s="2381"/>
    </row>
    <row r="105275" spans="70:70" x14ac:dyDescent="0.25">
      <c r="BR105275" s="2394"/>
    </row>
    <row r="105276" spans="70:70" x14ac:dyDescent="0.25">
      <c r="BR105276" s="2381"/>
    </row>
    <row r="105300" spans="70:70" x14ac:dyDescent="0.25">
      <c r="BR105300" s="2394"/>
    </row>
    <row r="105301" spans="70:70" x14ac:dyDescent="0.25">
      <c r="BR105301" s="2381"/>
    </row>
    <row r="105325" spans="70:70" x14ac:dyDescent="0.25">
      <c r="BR105325" s="2394"/>
    </row>
    <row r="105326" spans="70:70" x14ac:dyDescent="0.25">
      <c r="BR105326" s="2381"/>
    </row>
    <row r="105350" spans="70:70" x14ac:dyDescent="0.25">
      <c r="BR105350" s="2394"/>
    </row>
    <row r="105351" spans="70:70" x14ac:dyDescent="0.25">
      <c r="BR105351" s="2381"/>
    </row>
    <row r="105375" spans="70:70" x14ac:dyDescent="0.25">
      <c r="BR105375" s="2394"/>
    </row>
    <row r="105376" spans="70:70" x14ac:dyDescent="0.25">
      <c r="BR105376" s="2381"/>
    </row>
    <row r="105400" spans="70:70" x14ac:dyDescent="0.25">
      <c r="BR105400" s="2394"/>
    </row>
    <row r="105401" spans="70:70" x14ac:dyDescent="0.25">
      <c r="BR105401" s="2381"/>
    </row>
    <row r="105425" spans="70:70" x14ac:dyDescent="0.25">
      <c r="BR105425" s="2394"/>
    </row>
    <row r="105426" spans="70:70" x14ac:dyDescent="0.25">
      <c r="BR105426" s="2381"/>
    </row>
    <row r="105450" spans="70:70" x14ac:dyDescent="0.25">
      <c r="BR105450" s="2394"/>
    </row>
    <row r="105451" spans="70:70" x14ac:dyDescent="0.25">
      <c r="BR105451" s="2381"/>
    </row>
    <row r="105475" spans="70:70" x14ac:dyDescent="0.25">
      <c r="BR105475" s="2394"/>
    </row>
    <row r="105476" spans="70:70" x14ac:dyDescent="0.25">
      <c r="BR105476" s="2381"/>
    </row>
    <row r="105500" spans="70:70" x14ac:dyDescent="0.25">
      <c r="BR105500" s="2394"/>
    </row>
    <row r="105501" spans="70:70" x14ac:dyDescent="0.25">
      <c r="BR105501" s="2381"/>
    </row>
    <row r="105525" spans="70:70" x14ac:dyDescent="0.25">
      <c r="BR105525" s="2394"/>
    </row>
    <row r="105526" spans="70:70" x14ac:dyDescent="0.25">
      <c r="BR105526" s="2381"/>
    </row>
    <row r="105550" spans="70:70" x14ac:dyDescent="0.25">
      <c r="BR105550" s="2394"/>
    </row>
    <row r="105551" spans="70:70" x14ac:dyDescent="0.25">
      <c r="BR105551" s="2381"/>
    </row>
    <row r="105575" spans="70:70" x14ac:dyDescent="0.25">
      <c r="BR105575" s="2394"/>
    </row>
    <row r="105576" spans="70:70" x14ac:dyDescent="0.25">
      <c r="BR105576" s="2381"/>
    </row>
    <row r="105600" spans="70:70" x14ac:dyDescent="0.25">
      <c r="BR105600" s="2394"/>
    </row>
    <row r="105601" spans="70:70" x14ac:dyDescent="0.25">
      <c r="BR105601" s="2381"/>
    </row>
    <row r="105625" spans="70:70" x14ac:dyDescent="0.25">
      <c r="BR105625" s="2394"/>
    </row>
    <row r="105626" spans="70:70" x14ac:dyDescent="0.25">
      <c r="BR105626" s="2381"/>
    </row>
    <row r="105650" spans="70:70" x14ac:dyDescent="0.25">
      <c r="BR105650" s="2394"/>
    </row>
    <row r="105651" spans="70:70" x14ac:dyDescent="0.25">
      <c r="BR105651" s="2381"/>
    </row>
    <row r="105675" spans="70:70" x14ac:dyDescent="0.25">
      <c r="BR105675" s="2394"/>
    </row>
    <row r="105676" spans="70:70" x14ac:dyDescent="0.25">
      <c r="BR105676" s="2381"/>
    </row>
    <row r="105700" spans="70:70" x14ac:dyDescent="0.25">
      <c r="BR105700" s="2394"/>
    </row>
    <row r="105701" spans="70:70" x14ac:dyDescent="0.25">
      <c r="BR105701" s="2381"/>
    </row>
    <row r="105725" spans="70:70" x14ac:dyDescent="0.25">
      <c r="BR105725" s="2394"/>
    </row>
    <row r="105726" spans="70:70" x14ac:dyDescent="0.25">
      <c r="BR105726" s="2381"/>
    </row>
    <row r="105750" spans="70:70" x14ac:dyDescent="0.25">
      <c r="BR105750" s="2394"/>
    </row>
    <row r="105751" spans="70:70" x14ac:dyDescent="0.25">
      <c r="BR105751" s="2381"/>
    </row>
    <row r="105775" spans="70:70" x14ac:dyDescent="0.25">
      <c r="BR105775" s="2394"/>
    </row>
    <row r="105776" spans="70:70" x14ac:dyDescent="0.25">
      <c r="BR105776" s="2381"/>
    </row>
    <row r="105800" spans="70:70" x14ac:dyDescent="0.25">
      <c r="BR105800" s="2394"/>
    </row>
    <row r="105801" spans="70:70" x14ac:dyDescent="0.25">
      <c r="BR105801" s="2381"/>
    </row>
    <row r="105825" spans="70:70" x14ac:dyDescent="0.25">
      <c r="BR105825" s="2394"/>
    </row>
    <row r="105826" spans="70:70" x14ac:dyDescent="0.25">
      <c r="BR105826" s="2381"/>
    </row>
    <row r="105850" spans="70:70" x14ac:dyDescent="0.25">
      <c r="BR105850" s="2394"/>
    </row>
    <row r="105851" spans="70:70" x14ac:dyDescent="0.25">
      <c r="BR105851" s="2381"/>
    </row>
    <row r="105875" spans="70:70" x14ac:dyDescent="0.25">
      <c r="BR105875" s="2394"/>
    </row>
    <row r="105876" spans="70:70" x14ac:dyDescent="0.25">
      <c r="BR105876" s="2381"/>
    </row>
    <row r="105900" spans="70:70" x14ac:dyDescent="0.25">
      <c r="BR105900" s="2394"/>
    </row>
    <row r="105901" spans="70:70" x14ac:dyDescent="0.25">
      <c r="BR105901" s="2381"/>
    </row>
    <row r="105925" spans="70:70" x14ac:dyDescent="0.25">
      <c r="BR105925" s="2394"/>
    </row>
    <row r="105926" spans="70:70" x14ac:dyDescent="0.25">
      <c r="BR105926" s="2381"/>
    </row>
    <row r="105950" spans="70:70" x14ac:dyDescent="0.25">
      <c r="BR105950" s="2394"/>
    </row>
    <row r="105951" spans="70:70" x14ac:dyDescent="0.25">
      <c r="BR105951" s="2381"/>
    </row>
    <row r="105975" spans="70:70" x14ac:dyDescent="0.25">
      <c r="BR105975" s="2394"/>
    </row>
    <row r="105976" spans="70:70" x14ac:dyDescent="0.25">
      <c r="BR105976" s="2381"/>
    </row>
    <row r="106000" spans="70:70" x14ac:dyDescent="0.25">
      <c r="BR106000" s="2394"/>
    </row>
    <row r="106001" spans="70:70" x14ac:dyDescent="0.25">
      <c r="BR106001" s="2381"/>
    </row>
    <row r="106025" spans="70:70" x14ac:dyDescent="0.25">
      <c r="BR106025" s="2394"/>
    </row>
    <row r="106026" spans="70:70" x14ac:dyDescent="0.25">
      <c r="BR106026" s="2381"/>
    </row>
    <row r="106050" spans="70:70" x14ac:dyDescent="0.25">
      <c r="BR106050" s="2394"/>
    </row>
    <row r="106051" spans="70:70" x14ac:dyDescent="0.25">
      <c r="BR106051" s="2381"/>
    </row>
    <row r="106075" spans="70:70" x14ac:dyDescent="0.25">
      <c r="BR106075" s="2394"/>
    </row>
    <row r="106076" spans="70:70" x14ac:dyDescent="0.25">
      <c r="BR106076" s="2381"/>
    </row>
    <row r="106100" spans="70:70" x14ac:dyDescent="0.25">
      <c r="BR106100" s="2394"/>
    </row>
    <row r="106101" spans="70:70" x14ac:dyDescent="0.25">
      <c r="BR106101" s="2381"/>
    </row>
    <row r="106125" spans="70:70" x14ac:dyDescent="0.25">
      <c r="BR106125" s="2394"/>
    </row>
    <row r="106126" spans="70:70" x14ac:dyDescent="0.25">
      <c r="BR106126" s="2381"/>
    </row>
    <row r="106150" spans="70:70" x14ac:dyDescent="0.25">
      <c r="BR106150" s="2394"/>
    </row>
    <row r="106151" spans="70:70" x14ac:dyDescent="0.25">
      <c r="BR106151" s="2381"/>
    </row>
    <row r="106175" spans="70:70" x14ac:dyDescent="0.25">
      <c r="BR106175" s="2394"/>
    </row>
    <row r="106176" spans="70:70" x14ac:dyDescent="0.25">
      <c r="BR106176" s="2381"/>
    </row>
    <row r="106200" spans="70:70" x14ac:dyDescent="0.25">
      <c r="BR106200" s="2394"/>
    </row>
    <row r="106201" spans="70:70" x14ac:dyDescent="0.25">
      <c r="BR106201" s="2381"/>
    </row>
    <row r="106225" spans="70:70" x14ac:dyDescent="0.25">
      <c r="BR106225" s="2394"/>
    </row>
    <row r="106226" spans="70:70" x14ac:dyDescent="0.25">
      <c r="BR106226" s="2381"/>
    </row>
    <row r="106250" spans="70:70" x14ac:dyDescent="0.25">
      <c r="BR106250" s="2394"/>
    </row>
    <row r="106251" spans="70:70" x14ac:dyDescent="0.25">
      <c r="BR106251" s="2381"/>
    </row>
    <row r="106275" spans="70:70" x14ac:dyDescent="0.25">
      <c r="BR106275" s="2394"/>
    </row>
    <row r="106276" spans="70:70" x14ac:dyDescent="0.25">
      <c r="BR106276" s="2381"/>
    </row>
    <row r="106300" spans="70:70" x14ac:dyDescent="0.25">
      <c r="BR106300" s="2394"/>
    </row>
    <row r="106301" spans="70:70" x14ac:dyDescent="0.25">
      <c r="BR106301" s="2381"/>
    </row>
    <row r="106325" spans="70:70" x14ac:dyDescent="0.25">
      <c r="BR106325" s="2394"/>
    </row>
    <row r="106326" spans="70:70" x14ac:dyDescent="0.25">
      <c r="BR106326" s="2381"/>
    </row>
    <row r="106350" spans="70:70" x14ac:dyDescent="0.25">
      <c r="BR106350" s="2394"/>
    </row>
    <row r="106351" spans="70:70" x14ac:dyDescent="0.25">
      <c r="BR106351" s="2381"/>
    </row>
    <row r="106375" spans="70:70" x14ac:dyDescent="0.25">
      <c r="BR106375" s="2394"/>
    </row>
    <row r="106376" spans="70:70" x14ac:dyDescent="0.25">
      <c r="BR106376" s="2381"/>
    </row>
    <row r="106400" spans="70:70" x14ac:dyDescent="0.25">
      <c r="BR106400" s="2394"/>
    </row>
    <row r="106401" spans="70:70" x14ac:dyDescent="0.25">
      <c r="BR106401" s="2381"/>
    </row>
    <row r="106425" spans="70:70" x14ac:dyDescent="0.25">
      <c r="BR106425" s="2394"/>
    </row>
    <row r="106426" spans="70:70" x14ac:dyDescent="0.25">
      <c r="BR106426" s="2381"/>
    </row>
    <row r="106450" spans="70:70" x14ac:dyDescent="0.25">
      <c r="BR106450" s="2394"/>
    </row>
    <row r="106451" spans="70:70" x14ac:dyDescent="0.25">
      <c r="BR106451" s="2381"/>
    </row>
    <row r="106475" spans="70:70" x14ac:dyDescent="0.25">
      <c r="BR106475" s="2394"/>
    </row>
    <row r="106476" spans="70:70" x14ac:dyDescent="0.25">
      <c r="BR106476" s="2381"/>
    </row>
    <row r="106500" spans="70:70" x14ac:dyDescent="0.25">
      <c r="BR106500" s="2394"/>
    </row>
    <row r="106501" spans="70:70" x14ac:dyDescent="0.25">
      <c r="BR106501" s="2381"/>
    </row>
    <row r="106525" spans="70:70" x14ac:dyDescent="0.25">
      <c r="BR106525" s="2394"/>
    </row>
    <row r="106526" spans="70:70" x14ac:dyDescent="0.25">
      <c r="BR106526" s="2381"/>
    </row>
    <row r="106550" spans="70:70" x14ac:dyDescent="0.25">
      <c r="BR106550" s="2394"/>
    </row>
    <row r="106551" spans="70:70" x14ac:dyDescent="0.25">
      <c r="BR106551" s="2381"/>
    </row>
    <row r="106575" spans="70:70" x14ac:dyDescent="0.25">
      <c r="BR106575" s="2394"/>
    </row>
    <row r="106576" spans="70:70" x14ac:dyDescent="0.25">
      <c r="BR106576" s="2381"/>
    </row>
    <row r="106600" spans="70:70" x14ac:dyDescent="0.25">
      <c r="BR106600" s="2394"/>
    </row>
    <row r="106601" spans="70:70" x14ac:dyDescent="0.25">
      <c r="BR106601" s="2381"/>
    </row>
    <row r="106625" spans="70:70" x14ac:dyDescent="0.25">
      <c r="BR106625" s="2394"/>
    </row>
    <row r="106626" spans="70:70" x14ac:dyDescent="0.25">
      <c r="BR106626" s="2381"/>
    </row>
    <row r="106650" spans="70:70" x14ac:dyDescent="0.25">
      <c r="BR106650" s="2394"/>
    </row>
    <row r="106651" spans="70:70" x14ac:dyDescent="0.25">
      <c r="BR106651" s="2381"/>
    </row>
    <row r="106675" spans="70:70" x14ac:dyDescent="0.25">
      <c r="BR106675" s="2394"/>
    </row>
    <row r="106676" spans="70:70" x14ac:dyDescent="0.25">
      <c r="BR106676" s="2381"/>
    </row>
    <row r="106700" spans="70:70" x14ac:dyDescent="0.25">
      <c r="BR106700" s="2394"/>
    </row>
    <row r="106701" spans="70:70" x14ac:dyDescent="0.25">
      <c r="BR106701" s="2381"/>
    </row>
    <row r="106725" spans="70:70" x14ac:dyDescent="0.25">
      <c r="BR106725" s="2394"/>
    </row>
    <row r="106726" spans="70:70" x14ac:dyDescent="0.25">
      <c r="BR106726" s="2381"/>
    </row>
    <row r="106750" spans="70:70" x14ac:dyDescent="0.25">
      <c r="BR106750" s="2394"/>
    </row>
    <row r="106751" spans="70:70" x14ac:dyDescent="0.25">
      <c r="BR106751" s="2381"/>
    </row>
    <row r="106775" spans="70:70" x14ac:dyDescent="0.25">
      <c r="BR106775" s="2394"/>
    </row>
    <row r="106776" spans="70:70" x14ac:dyDescent="0.25">
      <c r="BR106776" s="2381"/>
    </row>
    <row r="106800" spans="70:70" x14ac:dyDescent="0.25">
      <c r="BR106800" s="2394"/>
    </row>
    <row r="106801" spans="70:70" x14ac:dyDescent="0.25">
      <c r="BR106801" s="2381"/>
    </row>
    <row r="106825" spans="70:70" x14ac:dyDescent="0.25">
      <c r="BR106825" s="2394"/>
    </row>
    <row r="106826" spans="70:70" x14ac:dyDescent="0.25">
      <c r="BR106826" s="2381"/>
    </row>
    <row r="106850" spans="70:70" x14ac:dyDescent="0.25">
      <c r="BR106850" s="2394"/>
    </row>
    <row r="106851" spans="70:70" x14ac:dyDescent="0.25">
      <c r="BR106851" s="2381"/>
    </row>
    <row r="106875" spans="70:70" x14ac:dyDescent="0.25">
      <c r="BR106875" s="2394"/>
    </row>
    <row r="106876" spans="70:70" x14ac:dyDescent="0.25">
      <c r="BR106876" s="2381"/>
    </row>
    <row r="106900" spans="70:70" x14ac:dyDescent="0.25">
      <c r="BR106900" s="2394"/>
    </row>
    <row r="106901" spans="70:70" x14ac:dyDescent="0.25">
      <c r="BR106901" s="2381"/>
    </row>
    <row r="106925" spans="70:70" x14ac:dyDescent="0.25">
      <c r="BR106925" s="2394"/>
    </row>
    <row r="106926" spans="70:70" x14ac:dyDescent="0.25">
      <c r="BR106926" s="2381"/>
    </row>
    <row r="106950" spans="70:70" x14ac:dyDescent="0.25">
      <c r="BR106950" s="2394"/>
    </row>
    <row r="106951" spans="70:70" x14ac:dyDescent="0.25">
      <c r="BR106951" s="2381"/>
    </row>
    <row r="106975" spans="70:70" x14ac:dyDescent="0.25">
      <c r="BR106975" s="2394"/>
    </row>
    <row r="106976" spans="70:70" x14ac:dyDescent="0.25">
      <c r="BR106976" s="2381"/>
    </row>
    <row r="107000" spans="70:70" x14ac:dyDescent="0.25">
      <c r="BR107000" s="2394"/>
    </row>
    <row r="107001" spans="70:70" x14ac:dyDescent="0.25">
      <c r="BR107001" s="2381"/>
    </row>
    <row r="107025" spans="70:70" x14ac:dyDescent="0.25">
      <c r="BR107025" s="2394"/>
    </row>
    <row r="107026" spans="70:70" x14ac:dyDescent="0.25">
      <c r="BR107026" s="2381"/>
    </row>
    <row r="107050" spans="70:70" x14ac:dyDescent="0.25">
      <c r="BR107050" s="2394"/>
    </row>
    <row r="107051" spans="70:70" x14ac:dyDescent="0.25">
      <c r="BR107051" s="2381"/>
    </row>
    <row r="107075" spans="70:70" x14ac:dyDescent="0.25">
      <c r="BR107075" s="2394"/>
    </row>
    <row r="107076" spans="70:70" x14ac:dyDescent="0.25">
      <c r="BR107076" s="2381"/>
    </row>
    <row r="107100" spans="70:70" x14ac:dyDescent="0.25">
      <c r="BR107100" s="2394"/>
    </row>
    <row r="107101" spans="70:70" x14ac:dyDescent="0.25">
      <c r="BR107101" s="2381"/>
    </row>
    <row r="107125" spans="70:70" x14ac:dyDescent="0.25">
      <c r="BR107125" s="2394"/>
    </row>
    <row r="107126" spans="70:70" x14ac:dyDescent="0.25">
      <c r="BR107126" s="2381"/>
    </row>
    <row r="107150" spans="70:70" x14ac:dyDescent="0.25">
      <c r="BR107150" s="2394"/>
    </row>
    <row r="107151" spans="70:70" x14ac:dyDescent="0.25">
      <c r="BR107151" s="2381"/>
    </row>
    <row r="107175" spans="70:70" x14ac:dyDescent="0.25">
      <c r="BR107175" s="2394"/>
    </row>
    <row r="107176" spans="70:70" x14ac:dyDescent="0.25">
      <c r="BR107176" s="2381"/>
    </row>
    <row r="107200" spans="70:70" x14ac:dyDescent="0.25">
      <c r="BR107200" s="2394"/>
    </row>
    <row r="107201" spans="70:70" x14ac:dyDescent="0.25">
      <c r="BR107201" s="2381"/>
    </row>
    <row r="107225" spans="70:70" x14ac:dyDescent="0.25">
      <c r="BR107225" s="2394"/>
    </row>
    <row r="107226" spans="70:70" x14ac:dyDescent="0.25">
      <c r="BR107226" s="2381"/>
    </row>
    <row r="107250" spans="70:70" x14ac:dyDescent="0.25">
      <c r="BR107250" s="2394"/>
    </row>
    <row r="107251" spans="70:70" x14ac:dyDescent="0.25">
      <c r="BR107251" s="2381"/>
    </row>
    <row r="107275" spans="70:70" x14ac:dyDescent="0.25">
      <c r="BR107275" s="2394"/>
    </row>
    <row r="107276" spans="70:70" x14ac:dyDescent="0.25">
      <c r="BR107276" s="2381"/>
    </row>
    <row r="107300" spans="70:70" x14ac:dyDescent="0.25">
      <c r="BR107300" s="2394"/>
    </row>
    <row r="107301" spans="70:70" x14ac:dyDescent="0.25">
      <c r="BR107301" s="2381"/>
    </row>
    <row r="107325" spans="70:70" x14ac:dyDescent="0.25">
      <c r="BR107325" s="2394"/>
    </row>
    <row r="107326" spans="70:70" x14ac:dyDescent="0.25">
      <c r="BR107326" s="2381"/>
    </row>
    <row r="107350" spans="70:70" x14ac:dyDescent="0.25">
      <c r="BR107350" s="2394"/>
    </row>
    <row r="107351" spans="70:70" x14ac:dyDescent="0.25">
      <c r="BR107351" s="2381"/>
    </row>
    <row r="107375" spans="70:70" x14ac:dyDescent="0.25">
      <c r="BR107375" s="2394"/>
    </row>
    <row r="107376" spans="70:70" x14ac:dyDescent="0.25">
      <c r="BR107376" s="2381"/>
    </row>
    <row r="107400" spans="70:70" x14ac:dyDescent="0.25">
      <c r="BR107400" s="2394"/>
    </row>
    <row r="107401" spans="70:70" x14ac:dyDescent="0.25">
      <c r="BR107401" s="2381"/>
    </row>
    <row r="107425" spans="70:70" x14ac:dyDescent="0.25">
      <c r="BR107425" s="2394"/>
    </row>
    <row r="107426" spans="70:70" x14ac:dyDescent="0.25">
      <c r="BR107426" s="2381"/>
    </row>
    <row r="107450" spans="70:70" x14ac:dyDescent="0.25">
      <c r="BR107450" s="2394"/>
    </row>
    <row r="107451" spans="70:70" x14ac:dyDescent="0.25">
      <c r="BR107451" s="2381"/>
    </row>
    <row r="107475" spans="70:70" x14ac:dyDescent="0.25">
      <c r="BR107475" s="2394"/>
    </row>
    <row r="107476" spans="70:70" x14ac:dyDescent="0.25">
      <c r="BR107476" s="2381"/>
    </row>
    <row r="107500" spans="70:70" x14ac:dyDescent="0.25">
      <c r="BR107500" s="2394"/>
    </row>
    <row r="107501" spans="70:70" x14ac:dyDescent="0.25">
      <c r="BR107501" s="2381"/>
    </row>
    <row r="107525" spans="70:70" x14ac:dyDescent="0.25">
      <c r="BR107525" s="2394"/>
    </row>
    <row r="107526" spans="70:70" x14ac:dyDescent="0.25">
      <c r="BR107526" s="2381"/>
    </row>
    <row r="107550" spans="70:70" x14ac:dyDescent="0.25">
      <c r="BR107550" s="2394"/>
    </row>
    <row r="107551" spans="70:70" x14ac:dyDescent="0.25">
      <c r="BR107551" s="2381"/>
    </row>
    <row r="107575" spans="70:70" x14ac:dyDescent="0.25">
      <c r="BR107575" s="2394"/>
    </row>
    <row r="107576" spans="70:70" x14ac:dyDescent="0.25">
      <c r="BR107576" s="2381"/>
    </row>
    <row r="107600" spans="70:70" x14ac:dyDescent="0.25">
      <c r="BR107600" s="2394"/>
    </row>
    <row r="107601" spans="70:70" x14ac:dyDescent="0.25">
      <c r="BR107601" s="2381"/>
    </row>
    <row r="107625" spans="70:70" x14ac:dyDescent="0.25">
      <c r="BR107625" s="2394"/>
    </row>
    <row r="107626" spans="70:70" x14ac:dyDescent="0.25">
      <c r="BR107626" s="2381"/>
    </row>
    <row r="107650" spans="70:70" x14ac:dyDescent="0.25">
      <c r="BR107650" s="2394"/>
    </row>
    <row r="107651" spans="70:70" x14ac:dyDescent="0.25">
      <c r="BR107651" s="2381"/>
    </row>
    <row r="107675" spans="70:70" x14ac:dyDescent="0.25">
      <c r="BR107675" s="2394"/>
    </row>
    <row r="107676" spans="70:70" x14ac:dyDescent="0.25">
      <c r="BR107676" s="2381"/>
    </row>
    <row r="107700" spans="70:70" x14ac:dyDescent="0.25">
      <c r="BR107700" s="2394"/>
    </row>
    <row r="107701" spans="70:70" x14ac:dyDescent="0.25">
      <c r="BR107701" s="2381"/>
    </row>
    <row r="107725" spans="70:70" x14ac:dyDescent="0.25">
      <c r="BR107725" s="2394"/>
    </row>
    <row r="107726" spans="70:70" x14ac:dyDescent="0.25">
      <c r="BR107726" s="2381"/>
    </row>
    <row r="107750" spans="70:70" x14ac:dyDescent="0.25">
      <c r="BR107750" s="2394"/>
    </row>
    <row r="107751" spans="70:70" x14ac:dyDescent="0.25">
      <c r="BR107751" s="2381"/>
    </row>
    <row r="107775" spans="70:70" x14ac:dyDescent="0.25">
      <c r="BR107775" s="2394"/>
    </row>
    <row r="107776" spans="70:70" x14ac:dyDescent="0.25">
      <c r="BR107776" s="2381"/>
    </row>
    <row r="107800" spans="70:70" x14ac:dyDescent="0.25">
      <c r="BR107800" s="2394"/>
    </row>
    <row r="107801" spans="70:70" x14ac:dyDescent="0.25">
      <c r="BR107801" s="2381"/>
    </row>
    <row r="107825" spans="70:70" x14ac:dyDescent="0.25">
      <c r="BR107825" s="2394"/>
    </row>
    <row r="107826" spans="70:70" x14ac:dyDescent="0.25">
      <c r="BR107826" s="2381"/>
    </row>
    <row r="107850" spans="70:70" x14ac:dyDescent="0.25">
      <c r="BR107850" s="2394"/>
    </row>
    <row r="107851" spans="70:70" x14ac:dyDescent="0.25">
      <c r="BR107851" s="2381"/>
    </row>
    <row r="107875" spans="70:70" x14ac:dyDescent="0.25">
      <c r="BR107875" s="2394"/>
    </row>
    <row r="107876" spans="70:70" x14ac:dyDescent="0.25">
      <c r="BR107876" s="2381"/>
    </row>
    <row r="107900" spans="70:70" x14ac:dyDescent="0.25">
      <c r="BR107900" s="2394"/>
    </row>
    <row r="107901" spans="70:70" x14ac:dyDescent="0.25">
      <c r="BR107901" s="2381"/>
    </row>
    <row r="107925" spans="70:70" x14ac:dyDescent="0.25">
      <c r="BR107925" s="2394"/>
    </row>
    <row r="107926" spans="70:70" x14ac:dyDescent="0.25">
      <c r="BR107926" s="2381"/>
    </row>
    <row r="107950" spans="70:70" x14ac:dyDescent="0.25">
      <c r="BR107950" s="2394"/>
    </row>
    <row r="107951" spans="70:70" x14ac:dyDescent="0.25">
      <c r="BR107951" s="2381"/>
    </row>
    <row r="107975" spans="70:70" x14ac:dyDescent="0.25">
      <c r="BR107975" s="2394"/>
    </row>
    <row r="107976" spans="70:70" x14ac:dyDescent="0.25">
      <c r="BR107976" s="2381"/>
    </row>
    <row r="108000" spans="70:70" x14ac:dyDescent="0.25">
      <c r="BR108000" s="2394"/>
    </row>
    <row r="108001" spans="70:70" x14ac:dyDescent="0.25">
      <c r="BR108001" s="2381"/>
    </row>
    <row r="108025" spans="70:70" x14ac:dyDescent="0.25">
      <c r="BR108025" s="2394"/>
    </row>
    <row r="108026" spans="70:70" x14ac:dyDescent="0.25">
      <c r="BR108026" s="2381"/>
    </row>
    <row r="108050" spans="70:70" x14ac:dyDescent="0.25">
      <c r="BR108050" s="2394"/>
    </row>
    <row r="108051" spans="70:70" x14ac:dyDescent="0.25">
      <c r="BR108051" s="2381"/>
    </row>
    <row r="108075" spans="70:70" x14ac:dyDescent="0.25">
      <c r="BR108075" s="2394"/>
    </row>
    <row r="108076" spans="70:70" x14ac:dyDescent="0.25">
      <c r="BR108076" s="2381"/>
    </row>
    <row r="108100" spans="70:70" x14ac:dyDescent="0.25">
      <c r="BR108100" s="2394"/>
    </row>
    <row r="108101" spans="70:70" x14ac:dyDescent="0.25">
      <c r="BR108101" s="2381"/>
    </row>
    <row r="108125" spans="70:70" x14ac:dyDescent="0.25">
      <c r="BR108125" s="2394"/>
    </row>
    <row r="108126" spans="70:70" x14ac:dyDescent="0.25">
      <c r="BR108126" s="2381"/>
    </row>
    <row r="108150" spans="70:70" x14ac:dyDescent="0.25">
      <c r="BR108150" s="2394"/>
    </row>
    <row r="108151" spans="70:70" x14ac:dyDescent="0.25">
      <c r="BR108151" s="2381"/>
    </row>
    <row r="108175" spans="70:70" x14ac:dyDescent="0.25">
      <c r="BR108175" s="2394"/>
    </row>
    <row r="108176" spans="70:70" x14ac:dyDescent="0.25">
      <c r="BR108176" s="2381"/>
    </row>
    <row r="108200" spans="70:70" x14ac:dyDescent="0.25">
      <c r="BR108200" s="2394"/>
    </row>
    <row r="108201" spans="70:70" x14ac:dyDescent="0.25">
      <c r="BR108201" s="2381"/>
    </row>
    <row r="108225" spans="70:70" x14ac:dyDescent="0.25">
      <c r="BR108225" s="2394"/>
    </row>
    <row r="108226" spans="70:70" x14ac:dyDescent="0.25">
      <c r="BR108226" s="2381"/>
    </row>
    <row r="108250" spans="70:70" x14ac:dyDescent="0.25">
      <c r="BR108250" s="2394"/>
    </row>
    <row r="108251" spans="70:70" x14ac:dyDescent="0.25">
      <c r="BR108251" s="2381"/>
    </row>
    <row r="108275" spans="70:70" x14ac:dyDescent="0.25">
      <c r="BR108275" s="2394"/>
    </row>
    <row r="108276" spans="70:70" x14ac:dyDescent="0.25">
      <c r="BR108276" s="2381"/>
    </row>
    <row r="108300" spans="70:70" x14ac:dyDescent="0.25">
      <c r="BR108300" s="2394"/>
    </row>
    <row r="108301" spans="70:70" x14ac:dyDescent="0.25">
      <c r="BR108301" s="2381"/>
    </row>
    <row r="108325" spans="70:70" x14ac:dyDescent="0.25">
      <c r="BR108325" s="2394"/>
    </row>
    <row r="108326" spans="70:70" x14ac:dyDescent="0.25">
      <c r="BR108326" s="2381"/>
    </row>
    <row r="108350" spans="70:70" x14ac:dyDescent="0.25">
      <c r="BR108350" s="2394"/>
    </row>
    <row r="108351" spans="70:70" x14ac:dyDescent="0.25">
      <c r="BR108351" s="2381"/>
    </row>
    <row r="108375" spans="70:70" x14ac:dyDescent="0.25">
      <c r="BR108375" s="2394"/>
    </row>
    <row r="108376" spans="70:70" x14ac:dyDescent="0.25">
      <c r="BR108376" s="2381"/>
    </row>
    <row r="108400" spans="70:70" x14ac:dyDescent="0.25">
      <c r="BR108400" s="2394"/>
    </row>
    <row r="108401" spans="70:70" x14ac:dyDescent="0.25">
      <c r="BR108401" s="2381"/>
    </row>
    <row r="108425" spans="70:70" x14ac:dyDescent="0.25">
      <c r="BR108425" s="2394"/>
    </row>
    <row r="108426" spans="70:70" x14ac:dyDescent="0.25">
      <c r="BR108426" s="2381"/>
    </row>
    <row r="108450" spans="70:70" x14ac:dyDescent="0.25">
      <c r="BR108450" s="2394"/>
    </row>
    <row r="108451" spans="70:70" x14ac:dyDescent="0.25">
      <c r="BR108451" s="2381"/>
    </row>
    <row r="108475" spans="70:70" x14ac:dyDescent="0.25">
      <c r="BR108475" s="2394"/>
    </row>
    <row r="108476" spans="70:70" x14ac:dyDescent="0.25">
      <c r="BR108476" s="2381"/>
    </row>
    <row r="108500" spans="70:70" x14ac:dyDescent="0.25">
      <c r="BR108500" s="2394"/>
    </row>
    <row r="108501" spans="70:70" x14ac:dyDescent="0.25">
      <c r="BR108501" s="2381"/>
    </row>
    <row r="108525" spans="70:70" x14ac:dyDescent="0.25">
      <c r="BR108525" s="2394"/>
    </row>
    <row r="108526" spans="70:70" x14ac:dyDescent="0.25">
      <c r="BR108526" s="2381"/>
    </row>
    <row r="108550" spans="70:70" x14ac:dyDescent="0.25">
      <c r="BR108550" s="2394"/>
    </row>
    <row r="108551" spans="70:70" x14ac:dyDescent="0.25">
      <c r="BR108551" s="2381"/>
    </row>
    <row r="108575" spans="70:70" x14ac:dyDescent="0.25">
      <c r="BR108575" s="2394"/>
    </row>
    <row r="108576" spans="70:70" x14ac:dyDescent="0.25">
      <c r="BR108576" s="2381"/>
    </row>
    <row r="108600" spans="70:70" x14ac:dyDescent="0.25">
      <c r="BR108600" s="2394"/>
    </row>
    <row r="108601" spans="70:70" x14ac:dyDescent="0.25">
      <c r="BR108601" s="2381"/>
    </row>
    <row r="108625" spans="70:70" x14ac:dyDescent="0.25">
      <c r="BR108625" s="2394"/>
    </row>
    <row r="108626" spans="70:70" x14ac:dyDescent="0.25">
      <c r="BR108626" s="2381"/>
    </row>
    <row r="108650" spans="70:70" x14ac:dyDescent="0.25">
      <c r="BR108650" s="2394"/>
    </row>
    <row r="108651" spans="70:70" x14ac:dyDescent="0.25">
      <c r="BR108651" s="2381"/>
    </row>
    <row r="108675" spans="70:70" x14ac:dyDescent="0.25">
      <c r="BR108675" s="2394"/>
    </row>
    <row r="108676" spans="70:70" x14ac:dyDescent="0.25">
      <c r="BR108676" s="2381"/>
    </row>
    <row r="108700" spans="70:70" x14ac:dyDescent="0.25">
      <c r="BR108700" s="2394"/>
    </row>
    <row r="108701" spans="70:70" x14ac:dyDescent="0.25">
      <c r="BR108701" s="2381"/>
    </row>
    <row r="108725" spans="70:70" x14ac:dyDescent="0.25">
      <c r="BR108725" s="2394"/>
    </row>
    <row r="108726" spans="70:70" x14ac:dyDescent="0.25">
      <c r="BR108726" s="2381"/>
    </row>
    <row r="108750" spans="70:70" x14ac:dyDescent="0.25">
      <c r="BR108750" s="2394"/>
    </row>
    <row r="108751" spans="70:70" x14ac:dyDescent="0.25">
      <c r="BR108751" s="2381"/>
    </row>
    <row r="108775" spans="70:70" x14ac:dyDescent="0.25">
      <c r="BR108775" s="2394"/>
    </row>
    <row r="108776" spans="70:70" x14ac:dyDescent="0.25">
      <c r="BR108776" s="2381"/>
    </row>
    <row r="108800" spans="70:70" x14ac:dyDescent="0.25">
      <c r="BR108800" s="2394"/>
    </row>
    <row r="108801" spans="70:70" x14ac:dyDescent="0.25">
      <c r="BR108801" s="2381"/>
    </row>
    <row r="108825" spans="70:70" x14ac:dyDescent="0.25">
      <c r="BR108825" s="2394"/>
    </row>
    <row r="108826" spans="70:70" x14ac:dyDescent="0.25">
      <c r="BR108826" s="2381"/>
    </row>
    <row r="108850" spans="70:70" x14ac:dyDescent="0.25">
      <c r="BR108850" s="2394"/>
    </row>
    <row r="108851" spans="70:70" x14ac:dyDescent="0.25">
      <c r="BR108851" s="2381"/>
    </row>
    <row r="108875" spans="70:70" x14ac:dyDescent="0.25">
      <c r="BR108875" s="2394"/>
    </row>
    <row r="108876" spans="70:70" x14ac:dyDescent="0.25">
      <c r="BR108876" s="2381"/>
    </row>
    <row r="108900" spans="70:70" x14ac:dyDescent="0.25">
      <c r="BR108900" s="2394"/>
    </row>
    <row r="108901" spans="70:70" x14ac:dyDescent="0.25">
      <c r="BR108901" s="2381"/>
    </row>
    <row r="108925" spans="70:70" x14ac:dyDescent="0.25">
      <c r="BR108925" s="2394"/>
    </row>
    <row r="108926" spans="70:70" x14ac:dyDescent="0.25">
      <c r="BR108926" s="2381"/>
    </row>
    <row r="108950" spans="70:70" x14ac:dyDescent="0.25">
      <c r="BR108950" s="2394"/>
    </row>
    <row r="108951" spans="70:70" x14ac:dyDescent="0.25">
      <c r="BR108951" s="2381"/>
    </row>
    <row r="108975" spans="70:70" x14ac:dyDescent="0.25">
      <c r="BR108975" s="2394"/>
    </row>
    <row r="108976" spans="70:70" x14ac:dyDescent="0.25">
      <c r="BR108976" s="2381"/>
    </row>
    <row r="109000" spans="70:70" x14ac:dyDescent="0.25">
      <c r="BR109000" s="2394"/>
    </row>
    <row r="109001" spans="70:70" x14ac:dyDescent="0.25">
      <c r="BR109001" s="2381"/>
    </row>
    <row r="109025" spans="70:70" x14ac:dyDescent="0.25">
      <c r="BR109025" s="2394"/>
    </row>
    <row r="109026" spans="70:70" x14ac:dyDescent="0.25">
      <c r="BR109026" s="2381"/>
    </row>
    <row r="109050" spans="70:70" x14ac:dyDescent="0.25">
      <c r="BR109050" s="2394"/>
    </row>
    <row r="109051" spans="70:70" x14ac:dyDescent="0.25">
      <c r="BR109051" s="2381"/>
    </row>
    <row r="109075" spans="70:70" x14ac:dyDescent="0.25">
      <c r="BR109075" s="2394"/>
    </row>
    <row r="109076" spans="70:70" x14ac:dyDescent="0.25">
      <c r="BR109076" s="2381"/>
    </row>
    <row r="109100" spans="70:70" x14ac:dyDescent="0.25">
      <c r="BR109100" s="2394"/>
    </row>
    <row r="109101" spans="70:70" x14ac:dyDescent="0.25">
      <c r="BR109101" s="2381"/>
    </row>
    <row r="109125" spans="70:70" x14ac:dyDescent="0.25">
      <c r="BR109125" s="2394"/>
    </row>
    <row r="109126" spans="70:70" x14ac:dyDescent="0.25">
      <c r="BR109126" s="2381"/>
    </row>
    <row r="109150" spans="70:70" x14ac:dyDescent="0.25">
      <c r="BR109150" s="2394"/>
    </row>
    <row r="109151" spans="70:70" x14ac:dyDescent="0.25">
      <c r="BR109151" s="2381"/>
    </row>
    <row r="109175" spans="70:70" x14ac:dyDescent="0.25">
      <c r="BR109175" s="2394"/>
    </row>
    <row r="109176" spans="70:70" x14ac:dyDescent="0.25">
      <c r="BR109176" s="2381"/>
    </row>
    <row r="109200" spans="70:70" x14ac:dyDescent="0.25">
      <c r="BR109200" s="2394"/>
    </row>
    <row r="109201" spans="70:70" x14ac:dyDescent="0.25">
      <c r="BR109201" s="2381"/>
    </row>
    <row r="109225" spans="70:70" x14ac:dyDescent="0.25">
      <c r="BR109225" s="2394"/>
    </row>
    <row r="109226" spans="70:70" x14ac:dyDescent="0.25">
      <c r="BR109226" s="2381"/>
    </row>
    <row r="109250" spans="70:70" x14ac:dyDescent="0.25">
      <c r="BR109250" s="2394"/>
    </row>
    <row r="109251" spans="70:70" x14ac:dyDescent="0.25">
      <c r="BR109251" s="2381"/>
    </row>
    <row r="109275" spans="70:70" x14ac:dyDescent="0.25">
      <c r="BR109275" s="2394"/>
    </row>
    <row r="109276" spans="70:70" x14ac:dyDescent="0.25">
      <c r="BR109276" s="2381"/>
    </row>
    <row r="109300" spans="70:70" x14ac:dyDescent="0.25">
      <c r="BR109300" s="2394"/>
    </row>
    <row r="109301" spans="70:70" x14ac:dyDescent="0.25">
      <c r="BR109301" s="2381"/>
    </row>
    <row r="109325" spans="70:70" x14ac:dyDescent="0.25">
      <c r="BR109325" s="2394"/>
    </row>
    <row r="109326" spans="70:70" x14ac:dyDescent="0.25">
      <c r="BR109326" s="2381"/>
    </row>
    <row r="109350" spans="70:70" x14ac:dyDescent="0.25">
      <c r="BR109350" s="2394"/>
    </row>
    <row r="109351" spans="70:70" x14ac:dyDescent="0.25">
      <c r="BR109351" s="2381"/>
    </row>
    <row r="109375" spans="70:70" x14ac:dyDescent="0.25">
      <c r="BR109375" s="2394"/>
    </row>
    <row r="109376" spans="70:70" x14ac:dyDescent="0.25">
      <c r="BR109376" s="2381"/>
    </row>
    <row r="109400" spans="70:70" x14ac:dyDescent="0.25">
      <c r="BR109400" s="2394"/>
    </row>
    <row r="109401" spans="70:70" x14ac:dyDescent="0.25">
      <c r="BR109401" s="2381"/>
    </row>
    <row r="109425" spans="70:70" x14ac:dyDescent="0.25">
      <c r="BR109425" s="2394"/>
    </row>
    <row r="109426" spans="70:70" x14ac:dyDescent="0.25">
      <c r="BR109426" s="2381"/>
    </row>
    <row r="109450" spans="70:70" x14ac:dyDescent="0.25">
      <c r="BR109450" s="2394"/>
    </row>
    <row r="109451" spans="70:70" x14ac:dyDescent="0.25">
      <c r="BR109451" s="2381"/>
    </row>
    <row r="109475" spans="70:70" x14ac:dyDescent="0.25">
      <c r="BR109475" s="2394"/>
    </row>
    <row r="109476" spans="70:70" x14ac:dyDescent="0.25">
      <c r="BR109476" s="2381"/>
    </row>
    <row r="109500" spans="70:70" x14ac:dyDescent="0.25">
      <c r="BR109500" s="2394"/>
    </row>
    <row r="109501" spans="70:70" x14ac:dyDescent="0.25">
      <c r="BR109501" s="2381"/>
    </row>
    <row r="109525" spans="70:70" x14ac:dyDescent="0.25">
      <c r="BR109525" s="2394"/>
    </row>
    <row r="109526" spans="70:70" x14ac:dyDescent="0.25">
      <c r="BR109526" s="2381"/>
    </row>
    <row r="109550" spans="70:70" x14ac:dyDescent="0.25">
      <c r="BR109550" s="2394"/>
    </row>
    <row r="109551" spans="70:70" x14ac:dyDescent="0.25">
      <c r="BR109551" s="2381"/>
    </row>
    <row r="109575" spans="70:70" x14ac:dyDescent="0.25">
      <c r="BR109575" s="2394"/>
    </row>
    <row r="109576" spans="70:70" x14ac:dyDescent="0.25">
      <c r="BR109576" s="2381"/>
    </row>
    <row r="109600" spans="70:70" x14ac:dyDescent="0.25">
      <c r="BR109600" s="2394"/>
    </row>
    <row r="109601" spans="70:70" x14ac:dyDescent="0.25">
      <c r="BR109601" s="2381"/>
    </row>
    <row r="109625" spans="70:70" x14ac:dyDescent="0.25">
      <c r="BR109625" s="2394"/>
    </row>
    <row r="109626" spans="70:70" x14ac:dyDescent="0.25">
      <c r="BR109626" s="2381"/>
    </row>
    <row r="109650" spans="70:70" x14ac:dyDescent="0.25">
      <c r="BR109650" s="2394"/>
    </row>
    <row r="109651" spans="70:70" x14ac:dyDescent="0.25">
      <c r="BR109651" s="2381"/>
    </row>
    <row r="109675" spans="70:70" x14ac:dyDescent="0.25">
      <c r="BR109675" s="2394"/>
    </row>
    <row r="109676" spans="70:70" x14ac:dyDescent="0.25">
      <c r="BR109676" s="2381"/>
    </row>
    <row r="109700" spans="70:70" x14ac:dyDescent="0.25">
      <c r="BR109700" s="2394"/>
    </row>
    <row r="109701" spans="70:70" x14ac:dyDescent="0.25">
      <c r="BR109701" s="2381"/>
    </row>
    <row r="109725" spans="70:70" x14ac:dyDescent="0.25">
      <c r="BR109725" s="2394"/>
    </row>
    <row r="109726" spans="70:70" x14ac:dyDescent="0.25">
      <c r="BR109726" s="2381"/>
    </row>
    <row r="109750" spans="70:70" x14ac:dyDescent="0.25">
      <c r="BR109750" s="2394"/>
    </row>
    <row r="109751" spans="70:70" x14ac:dyDescent="0.25">
      <c r="BR109751" s="2381"/>
    </row>
    <row r="109775" spans="70:70" x14ac:dyDescent="0.25">
      <c r="BR109775" s="2394"/>
    </row>
    <row r="109776" spans="70:70" x14ac:dyDescent="0.25">
      <c r="BR109776" s="2381"/>
    </row>
    <row r="109800" spans="70:70" x14ac:dyDescent="0.25">
      <c r="BR109800" s="2394"/>
    </row>
    <row r="109801" spans="70:70" x14ac:dyDescent="0.25">
      <c r="BR109801" s="2381"/>
    </row>
    <row r="109825" spans="70:70" x14ac:dyDescent="0.25">
      <c r="BR109825" s="2394"/>
    </row>
    <row r="109826" spans="70:70" x14ac:dyDescent="0.25">
      <c r="BR109826" s="2381"/>
    </row>
    <row r="109850" spans="70:70" x14ac:dyDescent="0.25">
      <c r="BR109850" s="2394"/>
    </row>
    <row r="109851" spans="70:70" x14ac:dyDescent="0.25">
      <c r="BR109851" s="2381"/>
    </row>
    <row r="109875" spans="70:70" x14ac:dyDescent="0.25">
      <c r="BR109875" s="2394"/>
    </row>
    <row r="109876" spans="70:70" x14ac:dyDescent="0.25">
      <c r="BR109876" s="2381"/>
    </row>
    <row r="109900" spans="70:70" x14ac:dyDescent="0.25">
      <c r="BR109900" s="2394"/>
    </row>
    <row r="109901" spans="70:70" x14ac:dyDescent="0.25">
      <c r="BR109901" s="2381"/>
    </row>
    <row r="109925" spans="70:70" x14ac:dyDescent="0.25">
      <c r="BR109925" s="2394"/>
    </row>
    <row r="109926" spans="70:70" x14ac:dyDescent="0.25">
      <c r="BR109926" s="2381"/>
    </row>
    <row r="109950" spans="70:70" x14ac:dyDescent="0.25">
      <c r="BR109950" s="2394"/>
    </row>
    <row r="109951" spans="70:70" x14ac:dyDescent="0.25">
      <c r="BR109951" s="2381"/>
    </row>
    <row r="109975" spans="70:70" x14ac:dyDescent="0.25">
      <c r="BR109975" s="2394"/>
    </row>
    <row r="109976" spans="70:70" x14ac:dyDescent="0.25">
      <c r="BR109976" s="2381"/>
    </row>
    <row r="110000" spans="70:70" x14ac:dyDescent="0.25">
      <c r="BR110000" s="2394"/>
    </row>
    <row r="110001" spans="70:70" x14ac:dyDescent="0.25">
      <c r="BR110001" s="2381"/>
    </row>
    <row r="110025" spans="70:70" x14ac:dyDescent="0.25">
      <c r="BR110025" s="2394"/>
    </row>
    <row r="110026" spans="70:70" x14ac:dyDescent="0.25">
      <c r="BR110026" s="2381"/>
    </row>
    <row r="110050" spans="70:70" x14ac:dyDescent="0.25">
      <c r="BR110050" s="2394"/>
    </row>
    <row r="110051" spans="70:70" x14ac:dyDescent="0.25">
      <c r="BR110051" s="2381"/>
    </row>
    <row r="110075" spans="70:70" x14ac:dyDescent="0.25">
      <c r="BR110075" s="2394"/>
    </row>
    <row r="110076" spans="70:70" x14ac:dyDescent="0.25">
      <c r="BR110076" s="2381"/>
    </row>
    <row r="110100" spans="70:70" x14ac:dyDescent="0.25">
      <c r="BR110100" s="2394"/>
    </row>
    <row r="110101" spans="70:70" x14ac:dyDescent="0.25">
      <c r="BR110101" s="2381"/>
    </row>
    <row r="110125" spans="70:70" x14ac:dyDescent="0.25">
      <c r="BR110125" s="2394"/>
    </row>
    <row r="110126" spans="70:70" x14ac:dyDescent="0.25">
      <c r="BR110126" s="2381"/>
    </row>
    <row r="110150" spans="70:70" x14ac:dyDescent="0.25">
      <c r="BR110150" s="2394"/>
    </row>
    <row r="110151" spans="70:70" x14ac:dyDescent="0.25">
      <c r="BR110151" s="2381"/>
    </row>
    <row r="110175" spans="70:70" x14ac:dyDescent="0.25">
      <c r="BR110175" s="2394"/>
    </row>
    <row r="110176" spans="70:70" x14ac:dyDescent="0.25">
      <c r="BR110176" s="2381"/>
    </row>
    <row r="110200" spans="70:70" x14ac:dyDescent="0.25">
      <c r="BR110200" s="2394"/>
    </row>
    <row r="110201" spans="70:70" x14ac:dyDescent="0.25">
      <c r="BR110201" s="2381"/>
    </row>
    <row r="110225" spans="70:70" x14ac:dyDescent="0.25">
      <c r="BR110225" s="2394"/>
    </row>
    <row r="110226" spans="70:70" x14ac:dyDescent="0.25">
      <c r="BR110226" s="2381"/>
    </row>
    <row r="110250" spans="70:70" x14ac:dyDescent="0.25">
      <c r="BR110250" s="2394"/>
    </row>
    <row r="110251" spans="70:70" x14ac:dyDescent="0.25">
      <c r="BR110251" s="2381"/>
    </row>
    <row r="110275" spans="70:70" x14ac:dyDescent="0.25">
      <c r="BR110275" s="2394"/>
    </row>
    <row r="110276" spans="70:70" x14ac:dyDescent="0.25">
      <c r="BR110276" s="2381"/>
    </row>
    <row r="110300" spans="70:70" x14ac:dyDescent="0.25">
      <c r="BR110300" s="2394"/>
    </row>
    <row r="110301" spans="70:70" x14ac:dyDescent="0.25">
      <c r="BR110301" s="2381"/>
    </row>
    <row r="110325" spans="70:70" x14ac:dyDescent="0.25">
      <c r="BR110325" s="2394"/>
    </row>
    <row r="110326" spans="70:70" x14ac:dyDescent="0.25">
      <c r="BR110326" s="2381"/>
    </row>
    <row r="110350" spans="70:70" x14ac:dyDescent="0.25">
      <c r="BR110350" s="2394"/>
    </row>
    <row r="110351" spans="70:70" x14ac:dyDescent="0.25">
      <c r="BR110351" s="2381"/>
    </row>
    <row r="110375" spans="70:70" x14ac:dyDescent="0.25">
      <c r="BR110375" s="2394"/>
    </row>
    <row r="110376" spans="70:70" x14ac:dyDescent="0.25">
      <c r="BR110376" s="2381"/>
    </row>
    <row r="110400" spans="70:70" x14ac:dyDescent="0.25">
      <c r="BR110400" s="2394"/>
    </row>
    <row r="110401" spans="70:70" x14ac:dyDescent="0.25">
      <c r="BR110401" s="2381"/>
    </row>
    <row r="110425" spans="70:70" x14ac:dyDescent="0.25">
      <c r="BR110425" s="2394"/>
    </row>
    <row r="110426" spans="70:70" x14ac:dyDescent="0.25">
      <c r="BR110426" s="2381"/>
    </row>
    <row r="110450" spans="70:70" x14ac:dyDescent="0.25">
      <c r="BR110450" s="2394"/>
    </row>
    <row r="110451" spans="70:70" x14ac:dyDescent="0.25">
      <c r="BR110451" s="2381"/>
    </row>
    <row r="110475" spans="70:70" x14ac:dyDescent="0.25">
      <c r="BR110475" s="2394"/>
    </row>
    <row r="110476" spans="70:70" x14ac:dyDescent="0.25">
      <c r="BR110476" s="2381"/>
    </row>
    <row r="110500" spans="70:70" x14ac:dyDescent="0.25">
      <c r="BR110500" s="2394"/>
    </row>
    <row r="110501" spans="70:70" x14ac:dyDescent="0.25">
      <c r="BR110501" s="2381"/>
    </row>
    <row r="110525" spans="70:70" x14ac:dyDescent="0.25">
      <c r="BR110525" s="2394"/>
    </row>
    <row r="110526" spans="70:70" x14ac:dyDescent="0.25">
      <c r="BR110526" s="2381"/>
    </row>
    <row r="110550" spans="70:70" x14ac:dyDescent="0.25">
      <c r="BR110550" s="2394"/>
    </row>
    <row r="110551" spans="70:70" x14ac:dyDescent="0.25">
      <c r="BR110551" s="2381"/>
    </row>
    <row r="110575" spans="70:70" x14ac:dyDescent="0.25">
      <c r="BR110575" s="2394"/>
    </row>
    <row r="110576" spans="70:70" x14ac:dyDescent="0.25">
      <c r="BR110576" s="2381"/>
    </row>
    <row r="110600" spans="70:70" x14ac:dyDescent="0.25">
      <c r="BR110600" s="2394"/>
    </row>
    <row r="110601" spans="70:70" x14ac:dyDescent="0.25">
      <c r="BR110601" s="2381"/>
    </row>
    <row r="110625" spans="70:70" x14ac:dyDescent="0.25">
      <c r="BR110625" s="2394"/>
    </row>
    <row r="110626" spans="70:70" x14ac:dyDescent="0.25">
      <c r="BR110626" s="2381"/>
    </row>
    <row r="110650" spans="70:70" x14ac:dyDescent="0.25">
      <c r="BR110650" s="2394"/>
    </row>
    <row r="110651" spans="70:70" x14ac:dyDescent="0.25">
      <c r="BR110651" s="2381"/>
    </row>
    <row r="110675" spans="70:70" x14ac:dyDescent="0.25">
      <c r="BR110675" s="2394"/>
    </row>
    <row r="110676" spans="70:70" x14ac:dyDescent="0.25">
      <c r="BR110676" s="2381"/>
    </row>
    <row r="110700" spans="70:70" x14ac:dyDescent="0.25">
      <c r="BR110700" s="2394"/>
    </row>
    <row r="110701" spans="70:70" x14ac:dyDescent="0.25">
      <c r="BR110701" s="2381"/>
    </row>
    <row r="110725" spans="70:70" x14ac:dyDescent="0.25">
      <c r="BR110725" s="2394"/>
    </row>
    <row r="110726" spans="70:70" x14ac:dyDescent="0.25">
      <c r="BR110726" s="2381"/>
    </row>
    <row r="110750" spans="70:70" x14ac:dyDescent="0.25">
      <c r="BR110750" s="2394"/>
    </row>
    <row r="110751" spans="70:70" x14ac:dyDescent="0.25">
      <c r="BR110751" s="2381"/>
    </row>
    <row r="110775" spans="70:70" x14ac:dyDescent="0.25">
      <c r="BR110775" s="2394"/>
    </row>
    <row r="110776" spans="70:70" x14ac:dyDescent="0.25">
      <c r="BR110776" s="2381"/>
    </row>
    <row r="110800" spans="70:70" x14ac:dyDescent="0.25">
      <c r="BR110800" s="2394"/>
    </row>
    <row r="110801" spans="70:70" x14ac:dyDescent="0.25">
      <c r="BR110801" s="2381"/>
    </row>
    <row r="110825" spans="70:70" x14ac:dyDescent="0.25">
      <c r="BR110825" s="2394"/>
    </row>
    <row r="110826" spans="70:70" x14ac:dyDescent="0.25">
      <c r="BR110826" s="2381"/>
    </row>
    <row r="110850" spans="70:70" x14ac:dyDescent="0.25">
      <c r="BR110850" s="2394"/>
    </row>
    <row r="110851" spans="70:70" x14ac:dyDescent="0.25">
      <c r="BR110851" s="2381"/>
    </row>
    <row r="110875" spans="70:70" x14ac:dyDescent="0.25">
      <c r="BR110875" s="2394"/>
    </row>
    <row r="110876" spans="70:70" x14ac:dyDescent="0.25">
      <c r="BR110876" s="2381"/>
    </row>
    <row r="110900" spans="70:70" x14ac:dyDescent="0.25">
      <c r="BR110900" s="2394"/>
    </row>
    <row r="110901" spans="70:70" x14ac:dyDescent="0.25">
      <c r="BR110901" s="2381"/>
    </row>
    <row r="110925" spans="70:70" x14ac:dyDescent="0.25">
      <c r="BR110925" s="2394"/>
    </row>
    <row r="110926" spans="70:70" x14ac:dyDescent="0.25">
      <c r="BR110926" s="2381"/>
    </row>
    <row r="110950" spans="70:70" x14ac:dyDescent="0.25">
      <c r="BR110950" s="2394"/>
    </row>
    <row r="110951" spans="70:70" x14ac:dyDescent="0.25">
      <c r="BR110951" s="2381"/>
    </row>
    <row r="110975" spans="70:70" x14ac:dyDescent="0.25">
      <c r="BR110975" s="2394"/>
    </row>
    <row r="110976" spans="70:70" x14ac:dyDescent="0.25">
      <c r="BR110976" s="2381"/>
    </row>
    <row r="111000" spans="70:70" x14ac:dyDescent="0.25">
      <c r="BR111000" s="2394"/>
    </row>
    <row r="111001" spans="70:70" x14ac:dyDescent="0.25">
      <c r="BR111001" s="2381"/>
    </row>
    <row r="111025" spans="70:70" x14ac:dyDescent="0.25">
      <c r="BR111025" s="2394"/>
    </row>
    <row r="111026" spans="70:70" x14ac:dyDescent="0.25">
      <c r="BR111026" s="2381"/>
    </row>
    <row r="111050" spans="70:70" x14ac:dyDescent="0.25">
      <c r="BR111050" s="2394"/>
    </row>
    <row r="111051" spans="70:70" x14ac:dyDescent="0.25">
      <c r="BR111051" s="2381"/>
    </row>
    <row r="111075" spans="70:70" x14ac:dyDescent="0.25">
      <c r="BR111075" s="2394"/>
    </row>
    <row r="111076" spans="70:70" x14ac:dyDescent="0.25">
      <c r="BR111076" s="2381"/>
    </row>
    <row r="111100" spans="70:70" x14ac:dyDescent="0.25">
      <c r="BR111100" s="2394"/>
    </row>
    <row r="111101" spans="70:70" x14ac:dyDescent="0.25">
      <c r="BR111101" s="2381"/>
    </row>
    <row r="111125" spans="70:70" x14ac:dyDescent="0.25">
      <c r="BR111125" s="2394"/>
    </row>
    <row r="111126" spans="70:70" x14ac:dyDescent="0.25">
      <c r="BR111126" s="2381"/>
    </row>
    <row r="111150" spans="70:70" x14ac:dyDescent="0.25">
      <c r="BR111150" s="2394"/>
    </row>
    <row r="111151" spans="70:70" x14ac:dyDescent="0.25">
      <c r="BR111151" s="2381"/>
    </row>
    <row r="111175" spans="70:70" x14ac:dyDescent="0.25">
      <c r="BR111175" s="2394"/>
    </row>
    <row r="111176" spans="70:70" x14ac:dyDescent="0.25">
      <c r="BR111176" s="2381"/>
    </row>
    <row r="111200" spans="70:70" x14ac:dyDescent="0.25">
      <c r="BR111200" s="2394"/>
    </row>
    <row r="111201" spans="70:70" x14ac:dyDescent="0.25">
      <c r="BR111201" s="2381"/>
    </row>
    <row r="111225" spans="70:70" x14ac:dyDescent="0.25">
      <c r="BR111225" s="2394"/>
    </row>
    <row r="111226" spans="70:70" x14ac:dyDescent="0.25">
      <c r="BR111226" s="2381"/>
    </row>
    <row r="111250" spans="70:70" x14ac:dyDescent="0.25">
      <c r="BR111250" s="2394"/>
    </row>
    <row r="111251" spans="70:70" x14ac:dyDescent="0.25">
      <c r="BR111251" s="2381"/>
    </row>
    <row r="111275" spans="70:70" x14ac:dyDescent="0.25">
      <c r="BR111275" s="2394"/>
    </row>
    <row r="111276" spans="70:70" x14ac:dyDescent="0.25">
      <c r="BR111276" s="2381"/>
    </row>
    <row r="111300" spans="70:70" x14ac:dyDescent="0.25">
      <c r="BR111300" s="2394"/>
    </row>
    <row r="111301" spans="70:70" x14ac:dyDescent="0.25">
      <c r="BR111301" s="2381"/>
    </row>
    <row r="111325" spans="70:70" x14ac:dyDescent="0.25">
      <c r="BR111325" s="2394"/>
    </row>
    <row r="111326" spans="70:70" x14ac:dyDescent="0.25">
      <c r="BR111326" s="2381"/>
    </row>
    <row r="111350" spans="70:70" x14ac:dyDescent="0.25">
      <c r="BR111350" s="2394"/>
    </row>
    <row r="111351" spans="70:70" x14ac:dyDescent="0.25">
      <c r="BR111351" s="2381"/>
    </row>
    <row r="111375" spans="70:70" x14ac:dyDescent="0.25">
      <c r="BR111375" s="2394"/>
    </row>
    <row r="111376" spans="70:70" x14ac:dyDescent="0.25">
      <c r="BR111376" s="2381"/>
    </row>
    <row r="111400" spans="70:70" x14ac:dyDescent="0.25">
      <c r="BR111400" s="2394"/>
    </row>
    <row r="111401" spans="70:70" x14ac:dyDescent="0.25">
      <c r="BR111401" s="2381"/>
    </row>
    <row r="111425" spans="70:70" x14ac:dyDescent="0.25">
      <c r="BR111425" s="2394"/>
    </row>
    <row r="111426" spans="70:70" x14ac:dyDescent="0.25">
      <c r="BR111426" s="2381"/>
    </row>
    <row r="111450" spans="70:70" x14ac:dyDescent="0.25">
      <c r="BR111450" s="2394"/>
    </row>
    <row r="111451" spans="70:70" x14ac:dyDescent="0.25">
      <c r="BR111451" s="2381"/>
    </row>
    <row r="111475" spans="70:70" x14ac:dyDescent="0.25">
      <c r="BR111475" s="2394"/>
    </row>
    <row r="111476" spans="70:70" x14ac:dyDescent="0.25">
      <c r="BR111476" s="2381"/>
    </row>
    <row r="111500" spans="70:70" x14ac:dyDescent="0.25">
      <c r="BR111500" s="2394"/>
    </row>
    <row r="111501" spans="70:70" x14ac:dyDescent="0.25">
      <c r="BR111501" s="2381"/>
    </row>
    <row r="111525" spans="70:70" x14ac:dyDescent="0.25">
      <c r="BR111525" s="2394"/>
    </row>
    <row r="111526" spans="70:70" x14ac:dyDescent="0.25">
      <c r="BR111526" s="2381"/>
    </row>
    <row r="111550" spans="70:70" x14ac:dyDescent="0.25">
      <c r="BR111550" s="2394"/>
    </row>
    <row r="111551" spans="70:70" x14ac:dyDescent="0.25">
      <c r="BR111551" s="2381"/>
    </row>
    <row r="111575" spans="70:70" x14ac:dyDescent="0.25">
      <c r="BR111575" s="2394"/>
    </row>
    <row r="111576" spans="70:70" x14ac:dyDescent="0.25">
      <c r="BR111576" s="2381"/>
    </row>
    <row r="111600" spans="70:70" x14ac:dyDescent="0.25">
      <c r="BR111600" s="2394"/>
    </row>
    <row r="111601" spans="70:70" x14ac:dyDescent="0.25">
      <c r="BR111601" s="2381"/>
    </row>
    <row r="111625" spans="70:70" x14ac:dyDescent="0.25">
      <c r="BR111625" s="2394"/>
    </row>
    <row r="111626" spans="70:70" x14ac:dyDescent="0.25">
      <c r="BR111626" s="2381"/>
    </row>
    <row r="111650" spans="70:70" x14ac:dyDescent="0.25">
      <c r="BR111650" s="2394"/>
    </row>
    <row r="111651" spans="70:70" x14ac:dyDescent="0.25">
      <c r="BR111651" s="2381"/>
    </row>
    <row r="111675" spans="70:70" x14ac:dyDescent="0.25">
      <c r="BR111675" s="2394"/>
    </row>
    <row r="111676" spans="70:70" x14ac:dyDescent="0.25">
      <c r="BR111676" s="2381"/>
    </row>
    <row r="111700" spans="70:70" x14ac:dyDescent="0.25">
      <c r="BR111700" s="2394"/>
    </row>
    <row r="111701" spans="70:70" x14ac:dyDescent="0.25">
      <c r="BR111701" s="2381"/>
    </row>
    <row r="111725" spans="70:70" x14ac:dyDescent="0.25">
      <c r="BR111725" s="2394"/>
    </row>
    <row r="111726" spans="70:70" x14ac:dyDescent="0.25">
      <c r="BR111726" s="2381"/>
    </row>
    <row r="111750" spans="70:70" x14ac:dyDescent="0.25">
      <c r="BR111750" s="2394"/>
    </row>
    <row r="111751" spans="70:70" x14ac:dyDescent="0.25">
      <c r="BR111751" s="2381"/>
    </row>
    <row r="111775" spans="70:70" x14ac:dyDescent="0.25">
      <c r="BR111775" s="2394"/>
    </row>
    <row r="111776" spans="70:70" x14ac:dyDescent="0.25">
      <c r="BR111776" s="2381"/>
    </row>
    <row r="111800" spans="70:70" x14ac:dyDescent="0.25">
      <c r="BR111800" s="2394"/>
    </row>
    <row r="111801" spans="70:70" x14ac:dyDescent="0.25">
      <c r="BR111801" s="2381"/>
    </row>
    <row r="111825" spans="70:70" x14ac:dyDescent="0.25">
      <c r="BR111825" s="2394"/>
    </row>
    <row r="111826" spans="70:70" x14ac:dyDescent="0.25">
      <c r="BR111826" s="2381"/>
    </row>
    <row r="111850" spans="70:70" x14ac:dyDescent="0.25">
      <c r="BR111850" s="2394"/>
    </row>
    <row r="111851" spans="70:70" x14ac:dyDescent="0.25">
      <c r="BR111851" s="2381"/>
    </row>
    <row r="111875" spans="70:70" x14ac:dyDescent="0.25">
      <c r="BR111875" s="2394"/>
    </row>
    <row r="111876" spans="70:70" x14ac:dyDescent="0.25">
      <c r="BR111876" s="2381"/>
    </row>
    <row r="111900" spans="70:70" x14ac:dyDescent="0.25">
      <c r="BR111900" s="2394"/>
    </row>
    <row r="111901" spans="70:70" x14ac:dyDescent="0.25">
      <c r="BR111901" s="2381"/>
    </row>
    <row r="111925" spans="70:70" x14ac:dyDescent="0.25">
      <c r="BR111925" s="2394"/>
    </row>
    <row r="111926" spans="70:70" x14ac:dyDescent="0.25">
      <c r="BR111926" s="2381"/>
    </row>
    <row r="111950" spans="70:70" x14ac:dyDescent="0.25">
      <c r="BR111950" s="2394"/>
    </row>
    <row r="111951" spans="70:70" x14ac:dyDescent="0.25">
      <c r="BR111951" s="2381"/>
    </row>
    <row r="111975" spans="70:70" x14ac:dyDescent="0.25">
      <c r="BR111975" s="2394"/>
    </row>
    <row r="111976" spans="70:70" x14ac:dyDescent="0.25">
      <c r="BR111976" s="2381"/>
    </row>
    <row r="112000" spans="70:70" x14ac:dyDescent="0.25">
      <c r="BR112000" s="2394"/>
    </row>
    <row r="112001" spans="70:70" x14ac:dyDescent="0.25">
      <c r="BR112001" s="2381"/>
    </row>
    <row r="112025" spans="70:70" x14ac:dyDescent="0.25">
      <c r="BR112025" s="2394"/>
    </row>
    <row r="112026" spans="70:70" x14ac:dyDescent="0.25">
      <c r="BR112026" s="2381"/>
    </row>
    <row r="112050" spans="70:70" x14ac:dyDescent="0.25">
      <c r="BR112050" s="2394"/>
    </row>
    <row r="112051" spans="70:70" x14ac:dyDescent="0.25">
      <c r="BR112051" s="2381"/>
    </row>
    <row r="112075" spans="70:70" x14ac:dyDescent="0.25">
      <c r="BR112075" s="2394"/>
    </row>
    <row r="112076" spans="70:70" x14ac:dyDescent="0.25">
      <c r="BR112076" s="2381"/>
    </row>
    <row r="112100" spans="70:70" x14ac:dyDescent="0.25">
      <c r="BR112100" s="2394"/>
    </row>
    <row r="112101" spans="70:70" x14ac:dyDescent="0.25">
      <c r="BR112101" s="2381"/>
    </row>
    <row r="112125" spans="70:70" x14ac:dyDescent="0.25">
      <c r="BR112125" s="2394"/>
    </row>
    <row r="112126" spans="70:70" x14ac:dyDescent="0.25">
      <c r="BR112126" s="2381"/>
    </row>
    <row r="112150" spans="70:70" x14ac:dyDescent="0.25">
      <c r="BR112150" s="2394"/>
    </row>
    <row r="112151" spans="70:70" x14ac:dyDescent="0.25">
      <c r="BR112151" s="2381"/>
    </row>
    <row r="112175" spans="70:70" x14ac:dyDescent="0.25">
      <c r="BR112175" s="2394"/>
    </row>
    <row r="112176" spans="70:70" x14ac:dyDescent="0.25">
      <c r="BR112176" s="2381"/>
    </row>
    <row r="112200" spans="70:70" x14ac:dyDescent="0.25">
      <c r="BR112200" s="2394"/>
    </row>
    <row r="112201" spans="70:70" x14ac:dyDescent="0.25">
      <c r="BR112201" s="2381"/>
    </row>
    <row r="112225" spans="70:70" x14ac:dyDescent="0.25">
      <c r="BR112225" s="2394"/>
    </row>
    <row r="112226" spans="70:70" x14ac:dyDescent="0.25">
      <c r="BR112226" s="2381"/>
    </row>
    <row r="112250" spans="70:70" x14ac:dyDescent="0.25">
      <c r="BR112250" s="2394"/>
    </row>
    <row r="112251" spans="70:70" x14ac:dyDescent="0.25">
      <c r="BR112251" s="2381"/>
    </row>
    <row r="112275" spans="70:70" x14ac:dyDescent="0.25">
      <c r="BR112275" s="2394"/>
    </row>
    <row r="112276" spans="70:70" x14ac:dyDescent="0.25">
      <c r="BR112276" s="2381"/>
    </row>
    <row r="112300" spans="70:70" x14ac:dyDescent="0.25">
      <c r="BR112300" s="2394"/>
    </row>
    <row r="112301" spans="70:70" x14ac:dyDescent="0.25">
      <c r="BR112301" s="2381"/>
    </row>
    <row r="112325" spans="70:70" x14ac:dyDescent="0.25">
      <c r="BR112325" s="2394"/>
    </row>
    <row r="112326" spans="70:70" x14ac:dyDescent="0.25">
      <c r="BR112326" s="2381"/>
    </row>
    <row r="112350" spans="70:70" x14ac:dyDescent="0.25">
      <c r="BR112350" s="2394"/>
    </row>
    <row r="112351" spans="70:70" x14ac:dyDescent="0.25">
      <c r="BR112351" s="2381"/>
    </row>
    <row r="112375" spans="70:70" x14ac:dyDescent="0.25">
      <c r="BR112375" s="2394"/>
    </row>
    <row r="112376" spans="70:70" x14ac:dyDescent="0.25">
      <c r="BR112376" s="2381"/>
    </row>
    <row r="112400" spans="70:70" x14ac:dyDescent="0.25">
      <c r="BR112400" s="2394"/>
    </row>
    <row r="112401" spans="70:70" x14ac:dyDescent="0.25">
      <c r="BR112401" s="2381"/>
    </row>
    <row r="112425" spans="70:70" x14ac:dyDescent="0.25">
      <c r="BR112425" s="2394"/>
    </row>
    <row r="112426" spans="70:70" x14ac:dyDescent="0.25">
      <c r="BR112426" s="2381"/>
    </row>
    <row r="112450" spans="70:70" x14ac:dyDescent="0.25">
      <c r="BR112450" s="2394"/>
    </row>
    <row r="112451" spans="70:70" x14ac:dyDescent="0.25">
      <c r="BR112451" s="2381"/>
    </row>
    <row r="112475" spans="70:70" x14ac:dyDescent="0.25">
      <c r="BR112475" s="2394"/>
    </row>
    <row r="112476" spans="70:70" x14ac:dyDescent="0.25">
      <c r="BR112476" s="2381"/>
    </row>
    <row r="112500" spans="70:70" x14ac:dyDescent="0.25">
      <c r="BR112500" s="2394"/>
    </row>
    <row r="112501" spans="70:70" x14ac:dyDescent="0.25">
      <c r="BR112501" s="2381"/>
    </row>
    <row r="112525" spans="70:70" x14ac:dyDescent="0.25">
      <c r="BR112525" s="2394"/>
    </row>
    <row r="112526" spans="70:70" x14ac:dyDescent="0.25">
      <c r="BR112526" s="2381"/>
    </row>
    <row r="112550" spans="70:70" x14ac:dyDescent="0.25">
      <c r="BR112550" s="2394"/>
    </row>
    <row r="112551" spans="70:70" x14ac:dyDescent="0.25">
      <c r="BR112551" s="2381"/>
    </row>
    <row r="112575" spans="70:70" x14ac:dyDescent="0.25">
      <c r="BR112575" s="2394"/>
    </row>
    <row r="112576" spans="70:70" x14ac:dyDescent="0.25">
      <c r="BR112576" s="2381"/>
    </row>
    <row r="112600" spans="70:70" x14ac:dyDescent="0.25">
      <c r="BR112600" s="2394"/>
    </row>
    <row r="112601" spans="70:70" x14ac:dyDescent="0.25">
      <c r="BR112601" s="2381"/>
    </row>
    <row r="112625" spans="70:70" x14ac:dyDescent="0.25">
      <c r="BR112625" s="2394"/>
    </row>
    <row r="112626" spans="70:70" x14ac:dyDescent="0.25">
      <c r="BR112626" s="2381"/>
    </row>
    <row r="112650" spans="70:70" x14ac:dyDescent="0.25">
      <c r="BR112650" s="2394"/>
    </row>
    <row r="112651" spans="70:70" x14ac:dyDescent="0.25">
      <c r="BR112651" s="2381"/>
    </row>
    <row r="112675" spans="70:70" x14ac:dyDescent="0.25">
      <c r="BR112675" s="2394"/>
    </row>
    <row r="112676" spans="70:70" x14ac:dyDescent="0.25">
      <c r="BR112676" s="2381"/>
    </row>
    <row r="112700" spans="70:70" x14ac:dyDescent="0.25">
      <c r="BR112700" s="2394"/>
    </row>
    <row r="112701" spans="70:70" x14ac:dyDescent="0.25">
      <c r="BR112701" s="2381"/>
    </row>
    <row r="112725" spans="70:70" x14ac:dyDescent="0.25">
      <c r="BR112725" s="2394"/>
    </row>
    <row r="112726" spans="70:70" x14ac:dyDescent="0.25">
      <c r="BR112726" s="2381"/>
    </row>
    <row r="112750" spans="70:70" x14ac:dyDescent="0.25">
      <c r="BR112750" s="2394"/>
    </row>
    <row r="112751" spans="70:70" x14ac:dyDescent="0.25">
      <c r="BR112751" s="2381"/>
    </row>
    <row r="112775" spans="70:70" x14ac:dyDescent="0.25">
      <c r="BR112775" s="2394"/>
    </row>
    <row r="112776" spans="70:70" x14ac:dyDescent="0.25">
      <c r="BR112776" s="2381"/>
    </row>
    <row r="112800" spans="70:70" x14ac:dyDescent="0.25">
      <c r="BR112800" s="2394"/>
    </row>
    <row r="112801" spans="70:70" x14ac:dyDescent="0.25">
      <c r="BR112801" s="2381"/>
    </row>
    <row r="112825" spans="70:70" x14ac:dyDescent="0.25">
      <c r="BR112825" s="2394"/>
    </row>
    <row r="112826" spans="70:70" x14ac:dyDescent="0.25">
      <c r="BR112826" s="2381"/>
    </row>
    <row r="112850" spans="70:70" x14ac:dyDescent="0.25">
      <c r="BR112850" s="2394"/>
    </row>
    <row r="112851" spans="70:70" x14ac:dyDescent="0.25">
      <c r="BR112851" s="2381"/>
    </row>
    <row r="112875" spans="70:70" x14ac:dyDescent="0.25">
      <c r="BR112875" s="2394"/>
    </row>
    <row r="112876" spans="70:70" x14ac:dyDescent="0.25">
      <c r="BR112876" s="2381"/>
    </row>
    <row r="112900" spans="70:70" x14ac:dyDescent="0.25">
      <c r="BR112900" s="2394"/>
    </row>
    <row r="112901" spans="70:70" x14ac:dyDescent="0.25">
      <c r="BR112901" s="2381"/>
    </row>
    <row r="112925" spans="70:70" x14ac:dyDescent="0.25">
      <c r="BR112925" s="2394"/>
    </row>
    <row r="112926" spans="70:70" x14ac:dyDescent="0.25">
      <c r="BR112926" s="2381"/>
    </row>
    <row r="112950" spans="70:70" x14ac:dyDescent="0.25">
      <c r="BR112950" s="2394"/>
    </row>
    <row r="112951" spans="70:70" x14ac:dyDescent="0.25">
      <c r="BR112951" s="2381"/>
    </row>
    <row r="112975" spans="70:70" x14ac:dyDescent="0.25">
      <c r="BR112975" s="2394"/>
    </row>
    <row r="112976" spans="70:70" x14ac:dyDescent="0.25">
      <c r="BR112976" s="2381"/>
    </row>
    <row r="113000" spans="70:70" x14ac:dyDescent="0.25">
      <c r="BR113000" s="2394"/>
    </row>
    <row r="113001" spans="70:70" x14ac:dyDescent="0.25">
      <c r="BR113001" s="2381"/>
    </row>
    <row r="113025" spans="70:70" x14ac:dyDescent="0.25">
      <c r="BR113025" s="2394"/>
    </row>
    <row r="113026" spans="70:70" x14ac:dyDescent="0.25">
      <c r="BR113026" s="2381"/>
    </row>
    <row r="113050" spans="70:70" x14ac:dyDescent="0.25">
      <c r="BR113050" s="2394"/>
    </row>
    <row r="113051" spans="70:70" x14ac:dyDescent="0.25">
      <c r="BR113051" s="2381"/>
    </row>
    <row r="113075" spans="70:70" x14ac:dyDescent="0.25">
      <c r="BR113075" s="2394"/>
    </row>
    <row r="113076" spans="70:70" x14ac:dyDescent="0.25">
      <c r="BR113076" s="2381"/>
    </row>
    <row r="113100" spans="70:70" x14ac:dyDescent="0.25">
      <c r="BR113100" s="2394"/>
    </row>
    <row r="113101" spans="70:70" x14ac:dyDescent="0.25">
      <c r="BR113101" s="2381"/>
    </row>
    <row r="113125" spans="70:70" x14ac:dyDescent="0.25">
      <c r="BR113125" s="2394"/>
    </row>
    <row r="113126" spans="70:70" x14ac:dyDescent="0.25">
      <c r="BR113126" s="2381"/>
    </row>
    <row r="113150" spans="70:70" x14ac:dyDescent="0.25">
      <c r="BR113150" s="2394"/>
    </row>
    <row r="113151" spans="70:70" x14ac:dyDescent="0.25">
      <c r="BR113151" s="2381"/>
    </row>
    <row r="113175" spans="70:70" x14ac:dyDescent="0.25">
      <c r="BR113175" s="2394"/>
    </row>
    <row r="113176" spans="70:70" x14ac:dyDescent="0.25">
      <c r="BR113176" s="2381"/>
    </row>
    <row r="113200" spans="70:70" x14ac:dyDescent="0.25">
      <c r="BR113200" s="2394"/>
    </row>
    <row r="113201" spans="70:70" x14ac:dyDescent="0.25">
      <c r="BR113201" s="2381"/>
    </row>
    <row r="113225" spans="70:70" x14ac:dyDescent="0.25">
      <c r="BR113225" s="2394"/>
    </row>
    <row r="113226" spans="70:70" x14ac:dyDescent="0.25">
      <c r="BR113226" s="2381"/>
    </row>
    <row r="113250" spans="70:70" x14ac:dyDescent="0.25">
      <c r="BR113250" s="2394"/>
    </row>
    <row r="113251" spans="70:70" x14ac:dyDescent="0.25">
      <c r="BR113251" s="2381"/>
    </row>
    <row r="113275" spans="70:70" x14ac:dyDescent="0.25">
      <c r="BR113275" s="2394"/>
    </row>
    <row r="113276" spans="70:70" x14ac:dyDescent="0.25">
      <c r="BR113276" s="2381"/>
    </row>
    <row r="113300" spans="70:70" x14ac:dyDescent="0.25">
      <c r="BR113300" s="2394"/>
    </row>
    <row r="113301" spans="70:70" x14ac:dyDescent="0.25">
      <c r="BR113301" s="2381"/>
    </row>
    <row r="113325" spans="70:70" x14ac:dyDescent="0.25">
      <c r="BR113325" s="2394"/>
    </row>
    <row r="113326" spans="70:70" x14ac:dyDescent="0.25">
      <c r="BR113326" s="2381"/>
    </row>
    <row r="113350" spans="70:70" x14ac:dyDescent="0.25">
      <c r="BR113350" s="2394"/>
    </row>
    <row r="113351" spans="70:70" x14ac:dyDescent="0.25">
      <c r="BR113351" s="2381"/>
    </row>
    <row r="113375" spans="70:70" x14ac:dyDescent="0.25">
      <c r="BR113375" s="2394"/>
    </row>
    <row r="113376" spans="70:70" x14ac:dyDescent="0.25">
      <c r="BR113376" s="2381"/>
    </row>
    <row r="113400" spans="70:70" x14ac:dyDescent="0.25">
      <c r="BR113400" s="2394"/>
    </row>
    <row r="113401" spans="70:70" x14ac:dyDescent="0.25">
      <c r="BR113401" s="2381"/>
    </row>
    <row r="113425" spans="70:70" x14ac:dyDescent="0.25">
      <c r="BR113425" s="2394"/>
    </row>
    <row r="113426" spans="70:70" x14ac:dyDescent="0.25">
      <c r="BR113426" s="2381"/>
    </row>
    <row r="113450" spans="70:70" x14ac:dyDescent="0.25">
      <c r="BR113450" s="2394"/>
    </row>
    <row r="113451" spans="70:70" x14ac:dyDescent="0.25">
      <c r="BR113451" s="2381"/>
    </row>
    <row r="113475" spans="70:70" x14ac:dyDescent="0.25">
      <c r="BR113475" s="2394"/>
    </row>
    <row r="113476" spans="70:70" x14ac:dyDescent="0.25">
      <c r="BR113476" s="2381"/>
    </row>
    <row r="113500" spans="70:70" x14ac:dyDescent="0.25">
      <c r="BR113500" s="2394"/>
    </row>
    <row r="113501" spans="70:70" x14ac:dyDescent="0.25">
      <c r="BR113501" s="2381"/>
    </row>
    <row r="113525" spans="70:70" x14ac:dyDescent="0.25">
      <c r="BR113525" s="2394"/>
    </row>
    <row r="113526" spans="70:70" x14ac:dyDescent="0.25">
      <c r="BR113526" s="2381"/>
    </row>
    <row r="113550" spans="70:70" x14ac:dyDescent="0.25">
      <c r="BR113550" s="2394"/>
    </row>
    <row r="113551" spans="70:70" x14ac:dyDescent="0.25">
      <c r="BR113551" s="2381"/>
    </row>
    <row r="113575" spans="70:70" x14ac:dyDescent="0.25">
      <c r="BR113575" s="2394"/>
    </row>
    <row r="113576" spans="70:70" x14ac:dyDescent="0.25">
      <c r="BR113576" s="2381"/>
    </row>
    <row r="113600" spans="70:70" x14ac:dyDescent="0.25">
      <c r="BR113600" s="2394"/>
    </row>
    <row r="113601" spans="70:70" x14ac:dyDescent="0.25">
      <c r="BR113601" s="2381"/>
    </row>
    <row r="113625" spans="70:70" x14ac:dyDescent="0.25">
      <c r="BR113625" s="2394"/>
    </row>
    <row r="113626" spans="70:70" x14ac:dyDescent="0.25">
      <c r="BR113626" s="2381"/>
    </row>
    <row r="113650" spans="70:70" x14ac:dyDescent="0.25">
      <c r="BR113650" s="2394"/>
    </row>
    <row r="113651" spans="70:70" x14ac:dyDescent="0.25">
      <c r="BR113651" s="2381"/>
    </row>
    <row r="113675" spans="70:70" x14ac:dyDescent="0.25">
      <c r="BR113675" s="2394"/>
    </row>
    <row r="113676" spans="70:70" x14ac:dyDescent="0.25">
      <c r="BR113676" s="2381"/>
    </row>
    <row r="113700" spans="70:70" x14ac:dyDescent="0.25">
      <c r="BR113700" s="2394"/>
    </row>
    <row r="113701" spans="70:70" x14ac:dyDescent="0.25">
      <c r="BR113701" s="2381"/>
    </row>
    <row r="113725" spans="70:70" x14ac:dyDescent="0.25">
      <c r="BR113725" s="2394"/>
    </row>
    <row r="113726" spans="70:70" x14ac:dyDescent="0.25">
      <c r="BR113726" s="2381"/>
    </row>
    <row r="113750" spans="70:70" x14ac:dyDescent="0.25">
      <c r="BR113750" s="2394"/>
    </row>
    <row r="113751" spans="70:70" x14ac:dyDescent="0.25">
      <c r="BR113751" s="2381"/>
    </row>
    <row r="113775" spans="70:70" x14ac:dyDescent="0.25">
      <c r="BR113775" s="2394"/>
    </row>
    <row r="113776" spans="70:70" x14ac:dyDescent="0.25">
      <c r="BR113776" s="2381"/>
    </row>
    <row r="113800" spans="70:70" x14ac:dyDescent="0.25">
      <c r="BR113800" s="2394"/>
    </row>
    <row r="113801" spans="70:70" x14ac:dyDescent="0.25">
      <c r="BR113801" s="2381"/>
    </row>
    <row r="113825" spans="70:70" x14ac:dyDescent="0.25">
      <c r="BR113825" s="2394"/>
    </row>
    <row r="113826" spans="70:70" x14ac:dyDescent="0.25">
      <c r="BR113826" s="2381"/>
    </row>
    <row r="113850" spans="70:70" x14ac:dyDescent="0.25">
      <c r="BR113850" s="2394"/>
    </row>
    <row r="113851" spans="70:70" x14ac:dyDescent="0.25">
      <c r="BR113851" s="2381"/>
    </row>
    <row r="113875" spans="70:70" x14ac:dyDescent="0.25">
      <c r="BR113875" s="2394"/>
    </row>
    <row r="113876" spans="70:70" x14ac:dyDescent="0.25">
      <c r="BR113876" s="2381"/>
    </row>
    <row r="113900" spans="70:70" x14ac:dyDescent="0.25">
      <c r="BR113900" s="2394"/>
    </row>
    <row r="113901" spans="70:70" x14ac:dyDescent="0.25">
      <c r="BR113901" s="2381"/>
    </row>
    <row r="113925" spans="70:70" x14ac:dyDescent="0.25">
      <c r="BR113925" s="2394"/>
    </row>
    <row r="113926" spans="70:70" x14ac:dyDescent="0.25">
      <c r="BR113926" s="2381"/>
    </row>
    <row r="113950" spans="70:70" x14ac:dyDescent="0.25">
      <c r="BR113950" s="2394"/>
    </row>
    <row r="113951" spans="70:70" x14ac:dyDescent="0.25">
      <c r="BR113951" s="2381"/>
    </row>
    <row r="113975" spans="70:70" x14ac:dyDescent="0.25">
      <c r="BR113975" s="2394"/>
    </row>
    <row r="113976" spans="70:70" x14ac:dyDescent="0.25">
      <c r="BR113976" s="2381"/>
    </row>
    <row r="114000" spans="70:70" x14ac:dyDescent="0.25">
      <c r="BR114000" s="2394"/>
    </row>
    <row r="114001" spans="70:70" x14ac:dyDescent="0.25">
      <c r="BR114001" s="2381"/>
    </row>
    <row r="114025" spans="70:70" x14ac:dyDescent="0.25">
      <c r="BR114025" s="2394"/>
    </row>
    <row r="114026" spans="70:70" x14ac:dyDescent="0.25">
      <c r="BR114026" s="2381"/>
    </row>
    <row r="114050" spans="70:70" x14ac:dyDescent="0.25">
      <c r="BR114050" s="2394"/>
    </row>
    <row r="114051" spans="70:70" x14ac:dyDescent="0.25">
      <c r="BR114051" s="2381"/>
    </row>
    <row r="114075" spans="70:70" x14ac:dyDescent="0.25">
      <c r="BR114075" s="2394"/>
    </row>
    <row r="114076" spans="70:70" x14ac:dyDescent="0.25">
      <c r="BR114076" s="2381"/>
    </row>
    <row r="114100" spans="70:70" x14ac:dyDescent="0.25">
      <c r="BR114100" s="2394"/>
    </row>
    <row r="114101" spans="70:70" x14ac:dyDescent="0.25">
      <c r="BR114101" s="2381"/>
    </row>
    <row r="114125" spans="70:70" x14ac:dyDescent="0.25">
      <c r="BR114125" s="2394"/>
    </row>
    <row r="114126" spans="70:70" x14ac:dyDescent="0.25">
      <c r="BR114126" s="2381"/>
    </row>
    <row r="114150" spans="70:70" x14ac:dyDescent="0.25">
      <c r="BR114150" s="2394"/>
    </row>
    <row r="114151" spans="70:70" x14ac:dyDescent="0.25">
      <c r="BR114151" s="2381"/>
    </row>
    <row r="114175" spans="70:70" x14ac:dyDescent="0.25">
      <c r="BR114175" s="2394"/>
    </row>
    <row r="114176" spans="70:70" x14ac:dyDescent="0.25">
      <c r="BR114176" s="2381"/>
    </row>
    <row r="114200" spans="70:70" x14ac:dyDescent="0.25">
      <c r="BR114200" s="2394"/>
    </row>
    <row r="114201" spans="70:70" x14ac:dyDescent="0.25">
      <c r="BR114201" s="2381"/>
    </row>
    <row r="114225" spans="70:70" x14ac:dyDescent="0.25">
      <c r="BR114225" s="2394"/>
    </row>
    <row r="114226" spans="70:70" x14ac:dyDescent="0.25">
      <c r="BR114226" s="2381"/>
    </row>
    <row r="114250" spans="70:70" x14ac:dyDescent="0.25">
      <c r="BR114250" s="2394"/>
    </row>
    <row r="114251" spans="70:70" x14ac:dyDescent="0.25">
      <c r="BR114251" s="2381"/>
    </row>
    <row r="114275" spans="70:70" x14ac:dyDescent="0.25">
      <c r="BR114275" s="2394"/>
    </row>
    <row r="114276" spans="70:70" x14ac:dyDescent="0.25">
      <c r="BR114276" s="2381"/>
    </row>
    <row r="114300" spans="70:70" x14ac:dyDescent="0.25">
      <c r="BR114300" s="2394"/>
    </row>
    <row r="114301" spans="70:70" x14ac:dyDescent="0.25">
      <c r="BR114301" s="2381"/>
    </row>
    <row r="114325" spans="70:70" x14ac:dyDescent="0.25">
      <c r="BR114325" s="2394"/>
    </row>
    <row r="114326" spans="70:70" x14ac:dyDescent="0.25">
      <c r="BR114326" s="2381"/>
    </row>
    <row r="114350" spans="70:70" x14ac:dyDescent="0.25">
      <c r="BR114350" s="2394"/>
    </row>
    <row r="114351" spans="70:70" x14ac:dyDescent="0.25">
      <c r="BR114351" s="2381"/>
    </row>
    <row r="114375" spans="70:70" x14ac:dyDescent="0.25">
      <c r="BR114375" s="2394"/>
    </row>
    <row r="114376" spans="70:70" x14ac:dyDescent="0.25">
      <c r="BR114376" s="2381"/>
    </row>
    <row r="114400" spans="70:70" x14ac:dyDescent="0.25">
      <c r="BR114400" s="2394"/>
    </row>
    <row r="114401" spans="70:70" x14ac:dyDescent="0.25">
      <c r="BR114401" s="2381"/>
    </row>
    <row r="114425" spans="70:70" x14ac:dyDescent="0.25">
      <c r="BR114425" s="2394"/>
    </row>
    <row r="114426" spans="70:70" x14ac:dyDescent="0.25">
      <c r="BR114426" s="2381"/>
    </row>
    <row r="114450" spans="70:70" x14ac:dyDescent="0.25">
      <c r="BR114450" s="2394"/>
    </row>
    <row r="114451" spans="70:70" x14ac:dyDescent="0.25">
      <c r="BR114451" s="2381"/>
    </row>
    <row r="114475" spans="70:70" x14ac:dyDescent="0.25">
      <c r="BR114475" s="2394"/>
    </row>
    <row r="114476" spans="70:70" x14ac:dyDescent="0.25">
      <c r="BR114476" s="2381"/>
    </row>
    <row r="114500" spans="70:70" x14ac:dyDescent="0.25">
      <c r="BR114500" s="2394"/>
    </row>
    <row r="114501" spans="70:70" x14ac:dyDescent="0.25">
      <c r="BR114501" s="2381"/>
    </row>
    <row r="114525" spans="70:70" x14ac:dyDescent="0.25">
      <c r="BR114525" s="2394"/>
    </row>
    <row r="114526" spans="70:70" x14ac:dyDescent="0.25">
      <c r="BR114526" s="2381"/>
    </row>
    <row r="114550" spans="70:70" x14ac:dyDescent="0.25">
      <c r="BR114550" s="2394"/>
    </row>
    <row r="114551" spans="70:70" x14ac:dyDescent="0.25">
      <c r="BR114551" s="2381"/>
    </row>
    <row r="114575" spans="70:70" x14ac:dyDescent="0.25">
      <c r="BR114575" s="2394"/>
    </row>
    <row r="114576" spans="70:70" x14ac:dyDescent="0.25">
      <c r="BR114576" s="2381"/>
    </row>
    <row r="114600" spans="70:70" x14ac:dyDescent="0.25">
      <c r="BR114600" s="2394"/>
    </row>
    <row r="114601" spans="70:70" x14ac:dyDescent="0.25">
      <c r="BR114601" s="2381"/>
    </row>
    <row r="114625" spans="70:70" x14ac:dyDescent="0.25">
      <c r="BR114625" s="2394"/>
    </row>
    <row r="114626" spans="70:70" x14ac:dyDescent="0.25">
      <c r="BR114626" s="2381"/>
    </row>
    <row r="114650" spans="70:70" x14ac:dyDescent="0.25">
      <c r="BR114650" s="2394"/>
    </row>
    <row r="114651" spans="70:70" x14ac:dyDescent="0.25">
      <c r="BR114651" s="2381"/>
    </row>
    <row r="114675" spans="70:70" x14ac:dyDescent="0.25">
      <c r="BR114675" s="2394"/>
    </row>
    <row r="114676" spans="70:70" x14ac:dyDescent="0.25">
      <c r="BR114676" s="2381"/>
    </row>
    <row r="114700" spans="70:70" x14ac:dyDescent="0.25">
      <c r="BR114700" s="2394"/>
    </row>
    <row r="114701" spans="70:70" x14ac:dyDescent="0.25">
      <c r="BR114701" s="2381"/>
    </row>
    <row r="114725" spans="70:70" x14ac:dyDescent="0.25">
      <c r="BR114725" s="2394"/>
    </row>
    <row r="114726" spans="70:70" x14ac:dyDescent="0.25">
      <c r="BR114726" s="2381"/>
    </row>
    <row r="114750" spans="70:70" x14ac:dyDescent="0.25">
      <c r="BR114750" s="2394"/>
    </row>
    <row r="114751" spans="70:70" x14ac:dyDescent="0.25">
      <c r="BR114751" s="2381"/>
    </row>
    <row r="114775" spans="70:70" x14ac:dyDescent="0.25">
      <c r="BR114775" s="2394"/>
    </row>
    <row r="114776" spans="70:70" x14ac:dyDescent="0.25">
      <c r="BR114776" s="2381"/>
    </row>
    <row r="114800" spans="70:70" x14ac:dyDescent="0.25">
      <c r="BR114800" s="2394"/>
    </row>
    <row r="114801" spans="70:70" x14ac:dyDescent="0.25">
      <c r="BR114801" s="2381"/>
    </row>
    <row r="114825" spans="70:70" x14ac:dyDescent="0.25">
      <c r="BR114825" s="2394"/>
    </row>
    <row r="114826" spans="70:70" x14ac:dyDescent="0.25">
      <c r="BR114826" s="2381"/>
    </row>
    <row r="114850" spans="70:70" x14ac:dyDescent="0.25">
      <c r="BR114850" s="2394"/>
    </row>
    <row r="114851" spans="70:70" x14ac:dyDescent="0.25">
      <c r="BR114851" s="2381"/>
    </row>
    <row r="114875" spans="70:70" x14ac:dyDescent="0.25">
      <c r="BR114875" s="2394"/>
    </row>
    <row r="114876" spans="70:70" x14ac:dyDescent="0.25">
      <c r="BR114876" s="2381"/>
    </row>
    <row r="114900" spans="70:70" x14ac:dyDescent="0.25">
      <c r="BR114900" s="2394"/>
    </row>
    <row r="114901" spans="70:70" x14ac:dyDescent="0.25">
      <c r="BR114901" s="2381"/>
    </row>
    <row r="114925" spans="70:70" x14ac:dyDescent="0.25">
      <c r="BR114925" s="2394"/>
    </row>
    <row r="114926" spans="70:70" x14ac:dyDescent="0.25">
      <c r="BR114926" s="2381"/>
    </row>
    <row r="114950" spans="70:70" x14ac:dyDescent="0.25">
      <c r="BR114950" s="2394"/>
    </row>
    <row r="114951" spans="70:70" x14ac:dyDescent="0.25">
      <c r="BR114951" s="2381"/>
    </row>
    <row r="114975" spans="70:70" x14ac:dyDescent="0.25">
      <c r="BR114975" s="2394"/>
    </row>
    <row r="114976" spans="70:70" x14ac:dyDescent="0.25">
      <c r="BR114976" s="2381"/>
    </row>
    <row r="115000" spans="70:70" x14ac:dyDescent="0.25">
      <c r="BR115000" s="2394"/>
    </row>
    <row r="115001" spans="70:70" x14ac:dyDescent="0.25">
      <c r="BR115001" s="2381"/>
    </row>
    <row r="115025" spans="70:70" x14ac:dyDescent="0.25">
      <c r="BR115025" s="2394"/>
    </row>
    <row r="115026" spans="70:70" x14ac:dyDescent="0.25">
      <c r="BR115026" s="2381"/>
    </row>
    <row r="115050" spans="70:70" x14ac:dyDescent="0.25">
      <c r="BR115050" s="2394"/>
    </row>
    <row r="115051" spans="70:70" x14ac:dyDescent="0.25">
      <c r="BR115051" s="2381"/>
    </row>
    <row r="115075" spans="70:70" x14ac:dyDescent="0.25">
      <c r="BR115075" s="2394"/>
    </row>
    <row r="115076" spans="70:70" x14ac:dyDescent="0.25">
      <c r="BR115076" s="2381"/>
    </row>
    <row r="115100" spans="70:70" x14ac:dyDescent="0.25">
      <c r="BR115100" s="2394"/>
    </row>
    <row r="115101" spans="70:70" x14ac:dyDescent="0.25">
      <c r="BR115101" s="2381"/>
    </row>
    <row r="115125" spans="70:70" x14ac:dyDescent="0.25">
      <c r="BR115125" s="2394"/>
    </row>
    <row r="115126" spans="70:70" x14ac:dyDescent="0.25">
      <c r="BR115126" s="2381"/>
    </row>
    <row r="115150" spans="70:70" x14ac:dyDescent="0.25">
      <c r="BR115150" s="2394"/>
    </row>
    <row r="115151" spans="70:70" x14ac:dyDescent="0.25">
      <c r="BR115151" s="2381"/>
    </row>
    <row r="115175" spans="70:70" x14ac:dyDescent="0.25">
      <c r="BR115175" s="2394"/>
    </row>
    <row r="115176" spans="70:70" x14ac:dyDescent="0.25">
      <c r="BR115176" s="2381"/>
    </row>
    <row r="115200" spans="70:70" x14ac:dyDescent="0.25">
      <c r="BR115200" s="2394"/>
    </row>
    <row r="115201" spans="70:70" x14ac:dyDescent="0.25">
      <c r="BR115201" s="2381"/>
    </row>
    <row r="115225" spans="70:70" x14ac:dyDescent="0.25">
      <c r="BR115225" s="2394"/>
    </row>
    <row r="115226" spans="70:70" x14ac:dyDescent="0.25">
      <c r="BR115226" s="2381"/>
    </row>
    <row r="115250" spans="70:70" x14ac:dyDescent="0.25">
      <c r="BR115250" s="2394"/>
    </row>
    <row r="115251" spans="70:70" x14ac:dyDescent="0.25">
      <c r="BR115251" s="2381"/>
    </row>
    <row r="115275" spans="70:70" x14ac:dyDescent="0.25">
      <c r="BR115275" s="2394"/>
    </row>
    <row r="115276" spans="70:70" x14ac:dyDescent="0.25">
      <c r="BR115276" s="2381"/>
    </row>
    <row r="115300" spans="70:70" x14ac:dyDescent="0.25">
      <c r="BR115300" s="2394"/>
    </row>
    <row r="115301" spans="70:70" x14ac:dyDescent="0.25">
      <c r="BR115301" s="2381"/>
    </row>
    <row r="115325" spans="70:70" x14ac:dyDescent="0.25">
      <c r="BR115325" s="2394"/>
    </row>
    <row r="115326" spans="70:70" x14ac:dyDescent="0.25">
      <c r="BR115326" s="2381"/>
    </row>
    <row r="115350" spans="70:70" x14ac:dyDescent="0.25">
      <c r="BR115350" s="2394"/>
    </row>
    <row r="115351" spans="70:70" x14ac:dyDescent="0.25">
      <c r="BR115351" s="2381"/>
    </row>
    <row r="115375" spans="70:70" x14ac:dyDescent="0.25">
      <c r="BR115375" s="2394"/>
    </row>
    <row r="115376" spans="70:70" x14ac:dyDescent="0.25">
      <c r="BR115376" s="2381"/>
    </row>
    <row r="115400" spans="70:70" x14ac:dyDescent="0.25">
      <c r="BR115400" s="2394"/>
    </row>
    <row r="115401" spans="70:70" x14ac:dyDescent="0.25">
      <c r="BR115401" s="2381"/>
    </row>
    <row r="115425" spans="70:70" x14ac:dyDescent="0.25">
      <c r="BR115425" s="2394"/>
    </row>
    <row r="115426" spans="70:70" x14ac:dyDescent="0.25">
      <c r="BR115426" s="2381"/>
    </row>
    <row r="115450" spans="70:70" x14ac:dyDescent="0.25">
      <c r="BR115450" s="2394"/>
    </row>
    <row r="115451" spans="70:70" x14ac:dyDescent="0.25">
      <c r="BR115451" s="2381"/>
    </row>
    <row r="115475" spans="70:70" x14ac:dyDescent="0.25">
      <c r="BR115475" s="2394"/>
    </row>
    <row r="115476" spans="70:70" x14ac:dyDescent="0.25">
      <c r="BR115476" s="2381"/>
    </row>
    <row r="115500" spans="70:70" x14ac:dyDescent="0.25">
      <c r="BR115500" s="2394"/>
    </row>
    <row r="115501" spans="70:70" x14ac:dyDescent="0.25">
      <c r="BR115501" s="2381"/>
    </row>
    <row r="115525" spans="70:70" x14ac:dyDescent="0.25">
      <c r="BR115525" s="2394"/>
    </row>
    <row r="115526" spans="70:70" x14ac:dyDescent="0.25">
      <c r="BR115526" s="2381"/>
    </row>
    <row r="115550" spans="70:70" x14ac:dyDescent="0.25">
      <c r="BR115550" s="2394"/>
    </row>
    <row r="115551" spans="70:70" x14ac:dyDescent="0.25">
      <c r="BR115551" s="2381"/>
    </row>
    <row r="115575" spans="70:70" x14ac:dyDescent="0.25">
      <c r="BR115575" s="2394"/>
    </row>
    <row r="115576" spans="70:70" x14ac:dyDescent="0.25">
      <c r="BR115576" s="2381"/>
    </row>
    <row r="115600" spans="70:70" x14ac:dyDescent="0.25">
      <c r="BR115600" s="2394"/>
    </row>
    <row r="115601" spans="70:70" x14ac:dyDescent="0.25">
      <c r="BR115601" s="2381"/>
    </row>
    <row r="115625" spans="70:70" x14ac:dyDescent="0.25">
      <c r="BR115625" s="2394"/>
    </row>
    <row r="115626" spans="70:70" x14ac:dyDescent="0.25">
      <c r="BR115626" s="2381"/>
    </row>
    <row r="115650" spans="70:70" x14ac:dyDescent="0.25">
      <c r="BR115650" s="2394"/>
    </row>
    <row r="115651" spans="70:70" x14ac:dyDescent="0.25">
      <c r="BR115651" s="2381"/>
    </row>
    <row r="115675" spans="70:70" x14ac:dyDescent="0.25">
      <c r="BR115675" s="2394"/>
    </row>
    <row r="115676" spans="70:70" x14ac:dyDescent="0.25">
      <c r="BR115676" s="2381"/>
    </row>
    <row r="115700" spans="70:70" x14ac:dyDescent="0.25">
      <c r="BR115700" s="2394"/>
    </row>
    <row r="115701" spans="70:70" x14ac:dyDescent="0.25">
      <c r="BR115701" s="2381"/>
    </row>
    <row r="115725" spans="70:70" x14ac:dyDescent="0.25">
      <c r="BR115725" s="2394"/>
    </row>
    <row r="115726" spans="70:70" x14ac:dyDescent="0.25">
      <c r="BR115726" s="2381"/>
    </row>
    <row r="115750" spans="70:70" x14ac:dyDescent="0.25">
      <c r="BR115750" s="2394"/>
    </row>
    <row r="115751" spans="70:70" x14ac:dyDescent="0.25">
      <c r="BR115751" s="2381"/>
    </row>
    <row r="115775" spans="70:70" x14ac:dyDescent="0.25">
      <c r="BR115775" s="2394"/>
    </row>
    <row r="115776" spans="70:70" x14ac:dyDescent="0.25">
      <c r="BR115776" s="2381"/>
    </row>
    <row r="115800" spans="70:70" x14ac:dyDescent="0.25">
      <c r="BR115800" s="2394"/>
    </row>
    <row r="115801" spans="70:70" x14ac:dyDescent="0.25">
      <c r="BR115801" s="2381"/>
    </row>
    <row r="115825" spans="70:70" x14ac:dyDescent="0.25">
      <c r="BR115825" s="2394"/>
    </row>
    <row r="115826" spans="70:70" x14ac:dyDescent="0.25">
      <c r="BR115826" s="2381"/>
    </row>
    <row r="115850" spans="70:70" x14ac:dyDescent="0.25">
      <c r="BR115850" s="2394"/>
    </row>
    <row r="115851" spans="70:70" x14ac:dyDescent="0.25">
      <c r="BR115851" s="2381"/>
    </row>
    <row r="115875" spans="70:70" x14ac:dyDescent="0.25">
      <c r="BR115875" s="2394"/>
    </row>
    <row r="115876" spans="70:70" x14ac:dyDescent="0.25">
      <c r="BR115876" s="2381"/>
    </row>
    <row r="115900" spans="70:70" x14ac:dyDescent="0.25">
      <c r="BR115900" s="2394"/>
    </row>
    <row r="115901" spans="70:70" x14ac:dyDescent="0.25">
      <c r="BR115901" s="2381"/>
    </row>
    <row r="115925" spans="70:70" x14ac:dyDescent="0.25">
      <c r="BR115925" s="2394"/>
    </row>
    <row r="115926" spans="70:70" x14ac:dyDescent="0.25">
      <c r="BR115926" s="2381"/>
    </row>
    <row r="115950" spans="70:70" x14ac:dyDescent="0.25">
      <c r="BR115950" s="2394"/>
    </row>
    <row r="115951" spans="70:70" x14ac:dyDescent="0.25">
      <c r="BR115951" s="2381"/>
    </row>
    <row r="115975" spans="70:70" x14ac:dyDescent="0.25">
      <c r="BR115975" s="2394"/>
    </row>
    <row r="115976" spans="70:70" x14ac:dyDescent="0.25">
      <c r="BR115976" s="2381"/>
    </row>
    <row r="116000" spans="70:70" x14ac:dyDescent="0.25">
      <c r="BR116000" s="2394"/>
    </row>
    <row r="116001" spans="70:70" x14ac:dyDescent="0.25">
      <c r="BR116001" s="2381"/>
    </row>
    <row r="116025" spans="70:70" x14ac:dyDescent="0.25">
      <c r="BR116025" s="2394"/>
    </row>
    <row r="116026" spans="70:70" x14ac:dyDescent="0.25">
      <c r="BR116026" s="2381"/>
    </row>
    <row r="116050" spans="70:70" x14ac:dyDescent="0.25">
      <c r="BR116050" s="2394"/>
    </row>
    <row r="116051" spans="70:70" x14ac:dyDescent="0.25">
      <c r="BR116051" s="2381"/>
    </row>
    <row r="116075" spans="70:70" x14ac:dyDescent="0.25">
      <c r="BR116075" s="2394"/>
    </row>
    <row r="116076" spans="70:70" x14ac:dyDescent="0.25">
      <c r="BR116076" s="2381"/>
    </row>
    <row r="116100" spans="70:70" x14ac:dyDescent="0.25">
      <c r="BR116100" s="2394"/>
    </row>
    <row r="116101" spans="70:70" x14ac:dyDescent="0.25">
      <c r="BR116101" s="2381"/>
    </row>
    <row r="116125" spans="70:70" x14ac:dyDescent="0.25">
      <c r="BR116125" s="2394"/>
    </row>
    <row r="116126" spans="70:70" x14ac:dyDescent="0.25">
      <c r="BR116126" s="2381"/>
    </row>
    <row r="116150" spans="70:70" x14ac:dyDescent="0.25">
      <c r="BR116150" s="2394"/>
    </row>
    <row r="116151" spans="70:70" x14ac:dyDescent="0.25">
      <c r="BR116151" s="2381"/>
    </row>
    <row r="116175" spans="70:70" x14ac:dyDescent="0.25">
      <c r="BR116175" s="2394"/>
    </row>
    <row r="116176" spans="70:70" x14ac:dyDescent="0.25">
      <c r="BR116176" s="2381"/>
    </row>
    <row r="116200" spans="70:70" x14ac:dyDescent="0.25">
      <c r="BR116200" s="2394"/>
    </row>
    <row r="116201" spans="70:70" x14ac:dyDescent="0.25">
      <c r="BR116201" s="2381"/>
    </row>
    <row r="116225" spans="70:70" x14ac:dyDescent="0.25">
      <c r="BR116225" s="2394"/>
    </row>
    <row r="116226" spans="70:70" x14ac:dyDescent="0.25">
      <c r="BR116226" s="2381"/>
    </row>
    <row r="116250" spans="70:70" x14ac:dyDescent="0.25">
      <c r="BR116250" s="2394"/>
    </row>
    <row r="116251" spans="70:70" x14ac:dyDescent="0.25">
      <c r="BR116251" s="2381"/>
    </row>
    <row r="116275" spans="70:70" x14ac:dyDescent="0.25">
      <c r="BR116275" s="2394"/>
    </row>
    <row r="116276" spans="70:70" x14ac:dyDescent="0.25">
      <c r="BR116276" s="2381"/>
    </row>
    <row r="116300" spans="70:70" x14ac:dyDescent="0.25">
      <c r="BR116300" s="2394"/>
    </row>
    <row r="116301" spans="70:70" x14ac:dyDescent="0.25">
      <c r="BR116301" s="2381"/>
    </row>
    <row r="116325" spans="70:70" x14ac:dyDescent="0.25">
      <c r="BR116325" s="2394"/>
    </row>
    <row r="116326" spans="70:70" x14ac:dyDescent="0.25">
      <c r="BR116326" s="2381"/>
    </row>
    <row r="116350" spans="70:70" x14ac:dyDescent="0.25">
      <c r="BR116350" s="2394"/>
    </row>
    <row r="116351" spans="70:70" x14ac:dyDescent="0.25">
      <c r="BR116351" s="2381"/>
    </row>
    <row r="116375" spans="70:70" x14ac:dyDescent="0.25">
      <c r="BR116375" s="2394"/>
    </row>
    <row r="116376" spans="70:70" x14ac:dyDescent="0.25">
      <c r="BR116376" s="2381"/>
    </row>
    <row r="116400" spans="70:70" x14ac:dyDescent="0.25">
      <c r="BR116400" s="2394"/>
    </row>
    <row r="116401" spans="70:70" x14ac:dyDescent="0.25">
      <c r="BR116401" s="2381"/>
    </row>
    <row r="116425" spans="70:70" x14ac:dyDescent="0.25">
      <c r="BR116425" s="2394"/>
    </row>
    <row r="116426" spans="70:70" x14ac:dyDescent="0.25">
      <c r="BR116426" s="2381"/>
    </row>
    <row r="116450" spans="70:70" x14ac:dyDescent="0.25">
      <c r="BR116450" s="2394"/>
    </row>
    <row r="116451" spans="70:70" x14ac:dyDescent="0.25">
      <c r="BR116451" s="2381"/>
    </row>
    <row r="116475" spans="70:70" x14ac:dyDescent="0.25">
      <c r="BR116475" s="2394"/>
    </row>
    <row r="116476" spans="70:70" x14ac:dyDescent="0.25">
      <c r="BR116476" s="2381"/>
    </row>
    <row r="116500" spans="70:70" x14ac:dyDescent="0.25">
      <c r="BR116500" s="2394"/>
    </row>
    <row r="116501" spans="70:70" x14ac:dyDescent="0.25">
      <c r="BR116501" s="2381"/>
    </row>
    <row r="116525" spans="70:70" x14ac:dyDescent="0.25">
      <c r="BR116525" s="2394"/>
    </row>
    <row r="116526" spans="70:70" x14ac:dyDescent="0.25">
      <c r="BR116526" s="2381"/>
    </row>
    <row r="116550" spans="70:70" x14ac:dyDescent="0.25">
      <c r="BR116550" s="2394"/>
    </row>
    <row r="116551" spans="70:70" x14ac:dyDescent="0.25">
      <c r="BR116551" s="2381"/>
    </row>
    <row r="116575" spans="70:70" x14ac:dyDescent="0.25">
      <c r="BR116575" s="2394"/>
    </row>
    <row r="116576" spans="70:70" x14ac:dyDescent="0.25">
      <c r="BR116576" s="2381"/>
    </row>
    <row r="116600" spans="70:70" x14ac:dyDescent="0.25">
      <c r="BR116600" s="2394"/>
    </row>
    <row r="116601" spans="70:70" x14ac:dyDescent="0.25">
      <c r="BR116601" s="2381"/>
    </row>
    <row r="116625" spans="70:70" x14ac:dyDescent="0.25">
      <c r="BR116625" s="2394"/>
    </row>
    <row r="116626" spans="70:70" x14ac:dyDescent="0.25">
      <c r="BR116626" s="2381"/>
    </row>
    <row r="116650" spans="70:70" x14ac:dyDescent="0.25">
      <c r="BR116650" s="2394"/>
    </row>
    <row r="116651" spans="70:70" x14ac:dyDescent="0.25">
      <c r="BR116651" s="2381"/>
    </row>
    <row r="116675" spans="70:70" x14ac:dyDescent="0.25">
      <c r="BR116675" s="2394"/>
    </row>
    <row r="116676" spans="70:70" x14ac:dyDescent="0.25">
      <c r="BR116676" s="2381"/>
    </row>
    <row r="116700" spans="70:70" x14ac:dyDescent="0.25">
      <c r="BR116700" s="2394"/>
    </row>
    <row r="116701" spans="70:70" x14ac:dyDescent="0.25">
      <c r="BR116701" s="2381"/>
    </row>
    <row r="116725" spans="70:70" x14ac:dyDescent="0.25">
      <c r="BR116725" s="2394"/>
    </row>
    <row r="116726" spans="70:70" x14ac:dyDescent="0.25">
      <c r="BR116726" s="2381"/>
    </row>
    <row r="116750" spans="70:70" x14ac:dyDescent="0.25">
      <c r="BR116750" s="2394"/>
    </row>
    <row r="116751" spans="70:70" x14ac:dyDescent="0.25">
      <c r="BR116751" s="2381"/>
    </row>
    <row r="116775" spans="70:70" x14ac:dyDescent="0.25">
      <c r="BR116775" s="2394"/>
    </row>
    <row r="116776" spans="70:70" x14ac:dyDescent="0.25">
      <c r="BR116776" s="2381"/>
    </row>
    <row r="116800" spans="70:70" x14ac:dyDescent="0.25">
      <c r="BR116800" s="2394"/>
    </row>
    <row r="116801" spans="70:70" x14ac:dyDescent="0.25">
      <c r="BR116801" s="2381"/>
    </row>
    <row r="116825" spans="70:70" x14ac:dyDescent="0.25">
      <c r="BR116825" s="2394"/>
    </row>
    <row r="116826" spans="70:70" x14ac:dyDescent="0.25">
      <c r="BR116826" s="2381"/>
    </row>
    <row r="116850" spans="70:70" x14ac:dyDescent="0.25">
      <c r="BR116850" s="2394"/>
    </row>
    <row r="116851" spans="70:70" x14ac:dyDescent="0.25">
      <c r="BR116851" s="2381"/>
    </row>
    <row r="116875" spans="70:70" x14ac:dyDescent="0.25">
      <c r="BR116875" s="2394"/>
    </row>
    <row r="116876" spans="70:70" x14ac:dyDescent="0.25">
      <c r="BR116876" s="2381"/>
    </row>
    <row r="116900" spans="70:70" x14ac:dyDescent="0.25">
      <c r="BR116900" s="2394"/>
    </row>
    <row r="116901" spans="70:70" x14ac:dyDescent="0.25">
      <c r="BR116901" s="2381"/>
    </row>
    <row r="116925" spans="70:70" x14ac:dyDescent="0.25">
      <c r="BR116925" s="2394"/>
    </row>
    <row r="116926" spans="70:70" x14ac:dyDescent="0.25">
      <c r="BR116926" s="2381"/>
    </row>
    <row r="116950" spans="70:70" x14ac:dyDescent="0.25">
      <c r="BR116950" s="2394"/>
    </row>
    <row r="116951" spans="70:70" x14ac:dyDescent="0.25">
      <c r="BR116951" s="2381"/>
    </row>
    <row r="116975" spans="70:70" x14ac:dyDescent="0.25">
      <c r="BR116975" s="2394"/>
    </row>
    <row r="116976" spans="70:70" x14ac:dyDescent="0.25">
      <c r="BR116976" s="2381"/>
    </row>
    <row r="117000" spans="70:70" x14ac:dyDescent="0.25">
      <c r="BR117000" s="2394"/>
    </row>
    <row r="117001" spans="70:70" x14ac:dyDescent="0.25">
      <c r="BR117001" s="2381"/>
    </row>
    <row r="117025" spans="70:70" x14ac:dyDescent="0.25">
      <c r="BR117025" s="2394"/>
    </row>
    <row r="117026" spans="70:70" x14ac:dyDescent="0.25">
      <c r="BR117026" s="2381"/>
    </row>
    <row r="117050" spans="70:70" x14ac:dyDescent="0.25">
      <c r="BR117050" s="2394"/>
    </row>
    <row r="117051" spans="70:70" x14ac:dyDescent="0.25">
      <c r="BR117051" s="2381"/>
    </row>
    <row r="117075" spans="70:70" x14ac:dyDescent="0.25">
      <c r="BR117075" s="2394"/>
    </row>
    <row r="117076" spans="70:70" x14ac:dyDescent="0.25">
      <c r="BR117076" s="2381"/>
    </row>
    <row r="117100" spans="70:70" x14ac:dyDescent="0.25">
      <c r="BR117100" s="2394"/>
    </row>
    <row r="117101" spans="70:70" x14ac:dyDescent="0.25">
      <c r="BR117101" s="2381"/>
    </row>
    <row r="117125" spans="70:70" x14ac:dyDescent="0.25">
      <c r="BR117125" s="2394"/>
    </row>
    <row r="117126" spans="70:70" x14ac:dyDescent="0.25">
      <c r="BR117126" s="2381"/>
    </row>
    <row r="117150" spans="70:70" x14ac:dyDescent="0.25">
      <c r="BR117150" s="2394"/>
    </row>
    <row r="117151" spans="70:70" x14ac:dyDescent="0.25">
      <c r="BR117151" s="2381"/>
    </row>
    <row r="117175" spans="70:70" x14ac:dyDescent="0.25">
      <c r="BR117175" s="2394"/>
    </row>
    <row r="117176" spans="70:70" x14ac:dyDescent="0.25">
      <c r="BR117176" s="2381"/>
    </row>
    <row r="117200" spans="70:70" x14ac:dyDescent="0.25">
      <c r="BR117200" s="2394"/>
    </row>
    <row r="117201" spans="70:70" x14ac:dyDescent="0.25">
      <c r="BR117201" s="2381"/>
    </row>
    <row r="117225" spans="70:70" x14ac:dyDescent="0.25">
      <c r="BR117225" s="2394"/>
    </row>
    <row r="117226" spans="70:70" x14ac:dyDescent="0.25">
      <c r="BR117226" s="2381"/>
    </row>
    <row r="117250" spans="70:70" x14ac:dyDescent="0.25">
      <c r="BR117250" s="2394"/>
    </row>
    <row r="117251" spans="70:70" x14ac:dyDescent="0.25">
      <c r="BR117251" s="2381"/>
    </row>
    <row r="117275" spans="70:70" x14ac:dyDescent="0.25">
      <c r="BR117275" s="2394"/>
    </row>
    <row r="117276" spans="70:70" x14ac:dyDescent="0.25">
      <c r="BR117276" s="2381"/>
    </row>
    <row r="117300" spans="70:70" x14ac:dyDescent="0.25">
      <c r="BR117300" s="2394"/>
    </row>
    <row r="117301" spans="70:70" x14ac:dyDescent="0.25">
      <c r="BR117301" s="2381"/>
    </row>
    <row r="117325" spans="70:70" x14ac:dyDescent="0.25">
      <c r="BR117325" s="2394"/>
    </row>
    <row r="117326" spans="70:70" x14ac:dyDescent="0.25">
      <c r="BR117326" s="2381"/>
    </row>
    <row r="117350" spans="70:70" x14ac:dyDescent="0.25">
      <c r="BR117350" s="2394"/>
    </row>
    <row r="117351" spans="70:70" x14ac:dyDescent="0.25">
      <c r="BR117351" s="2381"/>
    </row>
    <row r="117375" spans="70:70" x14ac:dyDescent="0.25">
      <c r="BR117375" s="2394"/>
    </row>
    <row r="117376" spans="70:70" x14ac:dyDescent="0.25">
      <c r="BR117376" s="2381"/>
    </row>
    <row r="117400" spans="70:70" x14ac:dyDescent="0.25">
      <c r="BR117400" s="2394"/>
    </row>
    <row r="117401" spans="70:70" x14ac:dyDescent="0.25">
      <c r="BR117401" s="2381"/>
    </row>
    <row r="117425" spans="70:70" x14ac:dyDescent="0.25">
      <c r="BR117425" s="2394"/>
    </row>
    <row r="117426" spans="70:70" x14ac:dyDescent="0.25">
      <c r="BR117426" s="2381"/>
    </row>
    <row r="117450" spans="70:70" x14ac:dyDescent="0.25">
      <c r="BR117450" s="2394"/>
    </row>
    <row r="117451" spans="70:70" x14ac:dyDescent="0.25">
      <c r="BR117451" s="2381"/>
    </row>
    <row r="117475" spans="70:70" x14ac:dyDescent="0.25">
      <c r="BR117475" s="2394"/>
    </row>
    <row r="117476" spans="70:70" x14ac:dyDescent="0.25">
      <c r="BR117476" s="2381"/>
    </row>
    <row r="117500" spans="70:70" x14ac:dyDescent="0.25">
      <c r="BR117500" s="2394"/>
    </row>
    <row r="117501" spans="70:70" x14ac:dyDescent="0.25">
      <c r="BR117501" s="2381"/>
    </row>
    <row r="117525" spans="70:70" x14ac:dyDescent="0.25">
      <c r="BR117525" s="2394"/>
    </row>
    <row r="117526" spans="70:70" x14ac:dyDescent="0.25">
      <c r="BR117526" s="2381"/>
    </row>
    <row r="117550" spans="70:70" x14ac:dyDescent="0.25">
      <c r="BR117550" s="2394"/>
    </row>
    <row r="117551" spans="70:70" x14ac:dyDescent="0.25">
      <c r="BR117551" s="2381"/>
    </row>
    <row r="117575" spans="70:70" x14ac:dyDescent="0.25">
      <c r="BR117575" s="2394"/>
    </row>
    <row r="117576" spans="70:70" x14ac:dyDescent="0.25">
      <c r="BR117576" s="2381"/>
    </row>
    <row r="117600" spans="70:70" x14ac:dyDescent="0.25">
      <c r="BR117600" s="2394"/>
    </row>
    <row r="117601" spans="70:70" x14ac:dyDescent="0.25">
      <c r="BR117601" s="2381"/>
    </row>
    <row r="117625" spans="70:70" x14ac:dyDescent="0.25">
      <c r="BR117625" s="2394"/>
    </row>
    <row r="117626" spans="70:70" x14ac:dyDescent="0.25">
      <c r="BR117626" s="2381"/>
    </row>
    <row r="117650" spans="70:70" x14ac:dyDescent="0.25">
      <c r="BR117650" s="2394"/>
    </row>
    <row r="117651" spans="70:70" x14ac:dyDescent="0.25">
      <c r="BR117651" s="2381"/>
    </row>
    <row r="117675" spans="70:70" x14ac:dyDescent="0.25">
      <c r="BR117675" s="2394"/>
    </row>
    <row r="117676" spans="70:70" x14ac:dyDescent="0.25">
      <c r="BR117676" s="2381"/>
    </row>
    <row r="117700" spans="70:70" x14ac:dyDescent="0.25">
      <c r="BR117700" s="2394"/>
    </row>
    <row r="117701" spans="70:70" x14ac:dyDescent="0.25">
      <c r="BR117701" s="2381"/>
    </row>
    <row r="117725" spans="70:70" x14ac:dyDescent="0.25">
      <c r="BR117725" s="2394"/>
    </row>
    <row r="117726" spans="70:70" x14ac:dyDescent="0.25">
      <c r="BR117726" s="2381"/>
    </row>
    <row r="117750" spans="70:70" x14ac:dyDescent="0.25">
      <c r="BR117750" s="2394"/>
    </row>
    <row r="117751" spans="70:70" x14ac:dyDescent="0.25">
      <c r="BR117751" s="2381"/>
    </row>
    <row r="117775" spans="70:70" x14ac:dyDescent="0.25">
      <c r="BR117775" s="2394"/>
    </row>
    <row r="117776" spans="70:70" x14ac:dyDescent="0.25">
      <c r="BR117776" s="2381"/>
    </row>
    <row r="117800" spans="70:70" x14ac:dyDescent="0.25">
      <c r="BR117800" s="2394"/>
    </row>
    <row r="117801" spans="70:70" x14ac:dyDescent="0.25">
      <c r="BR117801" s="2381"/>
    </row>
    <row r="117825" spans="70:70" x14ac:dyDescent="0.25">
      <c r="BR117825" s="2394"/>
    </row>
    <row r="117826" spans="70:70" x14ac:dyDescent="0.25">
      <c r="BR117826" s="2381"/>
    </row>
    <row r="117850" spans="70:70" x14ac:dyDescent="0.25">
      <c r="BR117850" s="2394"/>
    </row>
    <row r="117851" spans="70:70" x14ac:dyDescent="0.25">
      <c r="BR117851" s="2381"/>
    </row>
    <row r="117875" spans="70:70" x14ac:dyDescent="0.25">
      <c r="BR117875" s="2394"/>
    </row>
    <row r="117876" spans="70:70" x14ac:dyDescent="0.25">
      <c r="BR117876" s="2381"/>
    </row>
    <row r="117900" spans="70:70" x14ac:dyDescent="0.25">
      <c r="BR117900" s="2394"/>
    </row>
    <row r="117901" spans="70:70" x14ac:dyDescent="0.25">
      <c r="BR117901" s="2381"/>
    </row>
    <row r="117925" spans="70:70" x14ac:dyDescent="0.25">
      <c r="BR117925" s="2394"/>
    </row>
    <row r="117926" spans="70:70" x14ac:dyDescent="0.25">
      <c r="BR117926" s="2381"/>
    </row>
    <row r="117950" spans="70:70" x14ac:dyDescent="0.25">
      <c r="BR117950" s="2394"/>
    </row>
    <row r="117951" spans="70:70" x14ac:dyDescent="0.25">
      <c r="BR117951" s="2381"/>
    </row>
    <row r="117975" spans="70:70" x14ac:dyDescent="0.25">
      <c r="BR117975" s="2394"/>
    </row>
    <row r="117976" spans="70:70" x14ac:dyDescent="0.25">
      <c r="BR117976" s="2381"/>
    </row>
    <row r="118000" spans="70:70" x14ac:dyDescent="0.25">
      <c r="BR118000" s="2394"/>
    </row>
    <row r="118001" spans="70:70" x14ac:dyDescent="0.25">
      <c r="BR118001" s="2381"/>
    </row>
    <row r="118025" spans="70:70" x14ac:dyDescent="0.25">
      <c r="BR118025" s="2394"/>
    </row>
    <row r="118026" spans="70:70" x14ac:dyDescent="0.25">
      <c r="BR118026" s="2381"/>
    </row>
    <row r="118050" spans="70:70" x14ac:dyDescent="0.25">
      <c r="BR118050" s="2394"/>
    </row>
    <row r="118051" spans="70:70" x14ac:dyDescent="0.25">
      <c r="BR118051" s="2381"/>
    </row>
    <row r="118075" spans="70:70" x14ac:dyDescent="0.25">
      <c r="BR118075" s="2394"/>
    </row>
    <row r="118076" spans="70:70" x14ac:dyDescent="0.25">
      <c r="BR118076" s="2381"/>
    </row>
    <row r="118100" spans="70:70" x14ac:dyDescent="0.25">
      <c r="BR118100" s="2394"/>
    </row>
    <row r="118101" spans="70:70" x14ac:dyDescent="0.25">
      <c r="BR118101" s="2381"/>
    </row>
    <row r="118125" spans="70:70" x14ac:dyDescent="0.25">
      <c r="BR118125" s="2394"/>
    </row>
    <row r="118126" spans="70:70" x14ac:dyDescent="0.25">
      <c r="BR118126" s="2381"/>
    </row>
    <row r="118150" spans="70:70" x14ac:dyDescent="0.25">
      <c r="BR118150" s="2394"/>
    </row>
    <row r="118151" spans="70:70" x14ac:dyDescent="0.25">
      <c r="BR118151" s="2381"/>
    </row>
    <row r="118175" spans="70:70" x14ac:dyDescent="0.25">
      <c r="BR118175" s="2394"/>
    </row>
    <row r="118176" spans="70:70" x14ac:dyDescent="0.25">
      <c r="BR118176" s="2381"/>
    </row>
    <row r="118200" spans="70:70" x14ac:dyDescent="0.25">
      <c r="BR118200" s="2394"/>
    </row>
    <row r="118201" spans="70:70" x14ac:dyDescent="0.25">
      <c r="BR118201" s="2381"/>
    </row>
    <row r="118225" spans="70:70" x14ac:dyDescent="0.25">
      <c r="BR118225" s="2394"/>
    </row>
    <row r="118226" spans="70:70" x14ac:dyDescent="0.25">
      <c r="BR118226" s="2381"/>
    </row>
    <row r="118250" spans="70:70" x14ac:dyDescent="0.25">
      <c r="BR118250" s="2394"/>
    </row>
    <row r="118251" spans="70:70" x14ac:dyDescent="0.25">
      <c r="BR118251" s="2381"/>
    </row>
    <row r="118275" spans="70:70" x14ac:dyDescent="0.25">
      <c r="BR118275" s="2394"/>
    </row>
    <row r="118276" spans="70:70" x14ac:dyDescent="0.25">
      <c r="BR118276" s="2381"/>
    </row>
    <row r="118300" spans="70:70" x14ac:dyDescent="0.25">
      <c r="BR118300" s="2394"/>
    </row>
    <row r="118301" spans="70:70" x14ac:dyDescent="0.25">
      <c r="BR118301" s="2381"/>
    </row>
    <row r="118325" spans="70:70" x14ac:dyDescent="0.25">
      <c r="BR118325" s="2394"/>
    </row>
    <row r="118326" spans="70:70" x14ac:dyDescent="0.25">
      <c r="BR118326" s="2381"/>
    </row>
    <row r="118350" spans="70:70" x14ac:dyDescent="0.25">
      <c r="BR118350" s="2394"/>
    </row>
    <row r="118351" spans="70:70" x14ac:dyDescent="0.25">
      <c r="BR118351" s="2381"/>
    </row>
    <row r="118375" spans="70:70" x14ac:dyDescent="0.25">
      <c r="BR118375" s="2394"/>
    </row>
    <row r="118376" spans="70:70" x14ac:dyDescent="0.25">
      <c r="BR118376" s="2381"/>
    </row>
    <row r="118400" spans="70:70" x14ac:dyDescent="0.25">
      <c r="BR118400" s="2394"/>
    </row>
    <row r="118401" spans="70:70" x14ac:dyDescent="0.25">
      <c r="BR118401" s="2381"/>
    </row>
    <row r="118425" spans="70:70" x14ac:dyDescent="0.25">
      <c r="BR118425" s="2394"/>
    </row>
    <row r="118426" spans="70:70" x14ac:dyDescent="0.25">
      <c r="BR118426" s="2381"/>
    </row>
    <row r="118450" spans="70:70" x14ac:dyDescent="0.25">
      <c r="BR118450" s="2394"/>
    </row>
    <row r="118451" spans="70:70" x14ac:dyDescent="0.25">
      <c r="BR118451" s="2381"/>
    </row>
    <row r="118475" spans="70:70" x14ac:dyDescent="0.25">
      <c r="BR118475" s="2394"/>
    </row>
    <row r="118476" spans="70:70" x14ac:dyDescent="0.25">
      <c r="BR118476" s="2381"/>
    </row>
    <row r="118500" spans="70:70" x14ac:dyDescent="0.25">
      <c r="BR118500" s="2394"/>
    </row>
    <row r="118501" spans="70:70" x14ac:dyDescent="0.25">
      <c r="BR118501" s="2381"/>
    </row>
    <row r="118525" spans="70:70" x14ac:dyDescent="0.25">
      <c r="BR118525" s="2394"/>
    </row>
    <row r="118526" spans="70:70" x14ac:dyDescent="0.25">
      <c r="BR118526" s="2381"/>
    </row>
    <row r="118550" spans="70:70" x14ac:dyDescent="0.25">
      <c r="BR118550" s="2394"/>
    </row>
    <row r="118551" spans="70:70" x14ac:dyDescent="0.25">
      <c r="BR118551" s="2381"/>
    </row>
    <row r="118575" spans="70:70" x14ac:dyDescent="0.25">
      <c r="BR118575" s="2394"/>
    </row>
    <row r="118576" spans="70:70" x14ac:dyDescent="0.25">
      <c r="BR118576" s="2381"/>
    </row>
    <row r="118600" spans="70:70" x14ac:dyDescent="0.25">
      <c r="BR118600" s="2394"/>
    </row>
    <row r="118601" spans="70:70" x14ac:dyDescent="0.25">
      <c r="BR118601" s="2381"/>
    </row>
    <row r="118625" spans="70:70" x14ac:dyDescent="0.25">
      <c r="BR118625" s="2394"/>
    </row>
    <row r="118626" spans="70:70" x14ac:dyDescent="0.25">
      <c r="BR118626" s="2381"/>
    </row>
    <row r="118650" spans="70:70" x14ac:dyDescent="0.25">
      <c r="BR118650" s="2394"/>
    </row>
    <row r="118651" spans="70:70" x14ac:dyDescent="0.25">
      <c r="BR118651" s="2381"/>
    </row>
    <row r="118675" spans="70:70" x14ac:dyDescent="0.25">
      <c r="BR118675" s="2394"/>
    </row>
    <row r="118676" spans="70:70" x14ac:dyDescent="0.25">
      <c r="BR118676" s="2381"/>
    </row>
    <row r="118700" spans="70:70" x14ac:dyDescent="0.25">
      <c r="BR118700" s="2394"/>
    </row>
    <row r="118701" spans="70:70" x14ac:dyDescent="0.25">
      <c r="BR118701" s="2381"/>
    </row>
    <row r="118725" spans="70:70" x14ac:dyDescent="0.25">
      <c r="BR118725" s="2394"/>
    </row>
    <row r="118726" spans="70:70" x14ac:dyDescent="0.25">
      <c r="BR118726" s="2381"/>
    </row>
    <row r="118750" spans="70:70" x14ac:dyDescent="0.25">
      <c r="BR118750" s="2394"/>
    </row>
    <row r="118751" spans="70:70" x14ac:dyDescent="0.25">
      <c r="BR118751" s="2381"/>
    </row>
    <row r="118775" spans="70:70" x14ac:dyDescent="0.25">
      <c r="BR118775" s="2394"/>
    </row>
    <row r="118776" spans="70:70" x14ac:dyDescent="0.25">
      <c r="BR118776" s="2381"/>
    </row>
    <row r="118800" spans="70:70" x14ac:dyDescent="0.25">
      <c r="BR118800" s="2394"/>
    </row>
    <row r="118801" spans="70:70" x14ac:dyDescent="0.25">
      <c r="BR118801" s="2381"/>
    </row>
    <row r="118825" spans="70:70" x14ac:dyDescent="0.25">
      <c r="BR118825" s="2394"/>
    </row>
    <row r="118826" spans="70:70" x14ac:dyDescent="0.25">
      <c r="BR118826" s="2381"/>
    </row>
    <row r="118850" spans="70:70" x14ac:dyDescent="0.25">
      <c r="BR118850" s="2394"/>
    </row>
    <row r="118851" spans="70:70" x14ac:dyDescent="0.25">
      <c r="BR118851" s="2381"/>
    </row>
    <row r="118875" spans="70:70" x14ac:dyDescent="0.25">
      <c r="BR118875" s="2394"/>
    </row>
    <row r="118876" spans="70:70" x14ac:dyDescent="0.25">
      <c r="BR118876" s="2381"/>
    </row>
    <row r="118900" spans="70:70" x14ac:dyDescent="0.25">
      <c r="BR118900" s="2394"/>
    </row>
    <row r="118901" spans="70:70" x14ac:dyDescent="0.25">
      <c r="BR118901" s="2381"/>
    </row>
    <row r="118925" spans="70:70" x14ac:dyDescent="0.25">
      <c r="BR118925" s="2394"/>
    </row>
    <row r="118926" spans="70:70" x14ac:dyDescent="0.25">
      <c r="BR118926" s="2381"/>
    </row>
    <row r="118950" spans="70:70" x14ac:dyDescent="0.25">
      <c r="BR118950" s="2394"/>
    </row>
    <row r="118951" spans="70:70" x14ac:dyDescent="0.25">
      <c r="BR118951" s="2381"/>
    </row>
    <row r="118975" spans="70:70" x14ac:dyDescent="0.25">
      <c r="BR118975" s="2394"/>
    </row>
    <row r="118976" spans="70:70" x14ac:dyDescent="0.25">
      <c r="BR118976" s="2381"/>
    </row>
    <row r="119000" spans="70:70" x14ac:dyDescent="0.25">
      <c r="BR119000" s="2394"/>
    </row>
    <row r="119001" spans="70:70" x14ac:dyDescent="0.25">
      <c r="BR119001" s="2381"/>
    </row>
    <row r="119025" spans="70:70" x14ac:dyDescent="0.25">
      <c r="BR119025" s="2394"/>
    </row>
    <row r="119026" spans="70:70" x14ac:dyDescent="0.25">
      <c r="BR119026" s="2381"/>
    </row>
    <row r="119050" spans="70:70" x14ac:dyDescent="0.25">
      <c r="BR119050" s="2394"/>
    </row>
    <row r="119051" spans="70:70" x14ac:dyDescent="0.25">
      <c r="BR119051" s="2381"/>
    </row>
    <row r="119075" spans="70:70" x14ac:dyDescent="0.25">
      <c r="BR119075" s="2394"/>
    </row>
    <row r="119076" spans="70:70" x14ac:dyDescent="0.25">
      <c r="BR119076" s="2381"/>
    </row>
    <row r="119100" spans="70:70" x14ac:dyDescent="0.25">
      <c r="BR119100" s="2394"/>
    </row>
    <row r="119101" spans="70:70" x14ac:dyDescent="0.25">
      <c r="BR119101" s="2381"/>
    </row>
    <row r="119125" spans="70:70" x14ac:dyDescent="0.25">
      <c r="BR119125" s="2394"/>
    </row>
    <row r="119126" spans="70:70" x14ac:dyDescent="0.25">
      <c r="BR119126" s="2381"/>
    </row>
    <row r="119150" spans="70:70" x14ac:dyDescent="0.25">
      <c r="BR119150" s="2394"/>
    </row>
    <row r="119151" spans="70:70" x14ac:dyDescent="0.25">
      <c r="BR119151" s="2381"/>
    </row>
    <row r="119175" spans="70:70" x14ac:dyDescent="0.25">
      <c r="BR119175" s="2394"/>
    </row>
    <row r="119176" spans="70:70" x14ac:dyDescent="0.25">
      <c r="BR119176" s="2381"/>
    </row>
    <row r="119200" spans="70:70" x14ac:dyDescent="0.25">
      <c r="BR119200" s="2394"/>
    </row>
    <row r="119201" spans="70:70" x14ac:dyDescent="0.25">
      <c r="BR119201" s="2381"/>
    </row>
    <row r="119225" spans="70:70" x14ac:dyDescent="0.25">
      <c r="BR119225" s="2394"/>
    </row>
    <row r="119226" spans="70:70" x14ac:dyDescent="0.25">
      <c r="BR119226" s="2381"/>
    </row>
    <row r="119250" spans="70:70" x14ac:dyDescent="0.25">
      <c r="BR119250" s="2394"/>
    </row>
    <row r="119251" spans="70:70" x14ac:dyDescent="0.25">
      <c r="BR119251" s="2381"/>
    </row>
    <row r="119275" spans="70:70" x14ac:dyDescent="0.25">
      <c r="BR119275" s="2394"/>
    </row>
    <row r="119276" spans="70:70" x14ac:dyDescent="0.25">
      <c r="BR119276" s="2381"/>
    </row>
    <row r="119300" spans="70:70" x14ac:dyDescent="0.25">
      <c r="BR119300" s="2394"/>
    </row>
    <row r="119301" spans="70:70" x14ac:dyDescent="0.25">
      <c r="BR119301" s="2381"/>
    </row>
    <row r="119325" spans="70:70" x14ac:dyDescent="0.25">
      <c r="BR119325" s="2394"/>
    </row>
    <row r="119326" spans="70:70" x14ac:dyDescent="0.25">
      <c r="BR119326" s="2381"/>
    </row>
    <row r="119350" spans="70:70" x14ac:dyDescent="0.25">
      <c r="BR119350" s="2394"/>
    </row>
    <row r="119351" spans="70:70" x14ac:dyDescent="0.25">
      <c r="BR119351" s="2381"/>
    </row>
    <row r="119375" spans="70:70" x14ac:dyDescent="0.25">
      <c r="BR119375" s="2394"/>
    </row>
    <row r="119376" spans="70:70" x14ac:dyDescent="0.25">
      <c r="BR119376" s="2381"/>
    </row>
    <row r="119400" spans="70:70" x14ac:dyDescent="0.25">
      <c r="BR119400" s="2394"/>
    </row>
    <row r="119401" spans="70:70" x14ac:dyDescent="0.25">
      <c r="BR119401" s="2381"/>
    </row>
    <row r="119425" spans="70:70" x14ac:dyDescent="0.25">
      <c r="BR119425" s="2394"/>
    </row>
    <row r="119426" spans="70:70" x14ac:dyDescent="0.25">
      <c r="BR119426" s="2381"/>
    </row>
    <row r="119450" spans="70:70" x14ac:dyDescent="0.25">
      <c r="BR119450" s="2394"/>
    </row>
    <row r="119451" spans="70:70" x14ac:dyDescent="0.25">
      <c r="BR119451" s="2381"/>
    </row>
    <row r="119475" spans="70:70" x14ac:dyDescent="0.25">
      <c r="BR119475" s="2394"/>
    </row>
    <row r="119476" spans="70:70" x14ac:dyDescent="0.25">
      <c r="BR119476" s="2381"/>
    </row>
    <row r="119500" spans="70:70" x14ac:dyDescent="0.25">
      <c r="BR119500" s="2394"/>
    </row>
    <row r="119501" spans="70:70" x14ac:dyDescent="0.25">
      <c r="BR119501" s="2381"/>
    </row>
    <row r="119525" spans="70:70" x14ac:dyDescent="0.25">
      <c r="BR119525" s="2394"/>
    </row>
    <row r="119526" spans="70:70" x14ac:dyDescent="0.25">
      <c r="BR119526" s="2381"/>
    </row>
    <row r="119550" spans="70:70" x14ac:dyDescent="0.25">
      <c r="BR119550" s="2394"/>
    </row>
    <row r="119551" spans="70:70" x14ac:dyDescent="0.25">
      <c r="BR119551" s="2381"/>
    </row>
    <row r="119575" spans="70:70" x14ac:dyDescent="0.25">
      <c r="BR119575" s="2394"/>
    </row>
    <row r="119576" spans="70:70" x14ac:dyDescent="0.25">
      <c r="BR119576" s="2381"/>
    </row>
    <row r="119600" spans="70:70" x14ac:dyDescent="0.25">
      <c r="BR119600" s="2394"/>
    </row>
    <row r="119601" spans="70:70" x14ac:dyDescent="0.25">
      <c r="BR119601" s="2381"/>
    </row>
    <row r="119625" spans="70:70" x14ac:dyDescent="0.25">
      <c r="BR119625" s="2394"/>
    </row>
    <row r="119626" spans="70:70" x14ac:dyDescent="0.25">
      <c r="BR119626" s="2381"/>
    </row>
    <row r="119650" spans="70:70" x14ac:dyDescent="0.25">
      <c r="BR119650" s="2394"/>
    </row>
    <row r="119651" spans="70:70" x14ac:dyDescent="0.25">
      <c r="BR119651" s="2381"/>
    </row>
    <row r="119675" spans="70:70" x14ac:dyDescent="0.25">
      <c r="BR119675" s="2394"/>
    </row>
    <row r="119676" spans="70:70" x14ac:dyDescent="0.25">
      <c r="BR119676" s="2381"/>
    </row>
    <row r="119700" spans="70:70" x14ac:dyDescent="0.25">
      <c r="BR119700" s="2394"/>
    </row>
    <row r="119701" spans="70:70" x14ac:dyDescent="0.25">
      <c r="BR119701" s="2381"/>
    </row>
    <row r="119725" spans="70:70" x14ac:dyDescent="0.25">
      <c r="BR119725" s="2394"/>
    </row>
    <row r="119726" spans="70:70" x14ac:dyDescent="0.25">
      <c r="BR119726" s="2381"/>
    </row>
    <row r="119750" spans="70:70" x14ac:dyDescent="0.25">
      <c r="BR119750" s="2394"/>
    </row>
    <row r="119751" spans="70:70" x14ac:dyDescent="0.25">
      <c r="BR119751" s="2381"/>
    </row>
    <row r="119775" spans="70:70" x14ac:dyDescent="0.25">
      <c r="BR119775" s="2394"/>
    </row>
    <row r="119776" spans="70:70" x14ac:dyDescent="0.25">
      <c r="BR119776" s="2381"/>
    </row>
    <row r="119800" spans="70:70" x14ac:dyDescent="0.25">
      <c r="BR119800" s="2394"/>
    </row>
    <row r="119801" spans="70:70" x14ac:dyDescent="0.25">
      <c r="BR119801" s="2381"/>
    </row>
    <row r="119825" spans="70:70" x14ac:dyDescent="0.25">
      <c r="BR119825" s="2394"/>
    </row>
    <row r="119826" spans="70:70" x14ac:dyDescent="0.25">
      <c r="BR119826" s="2381"/>
    </row>
    <row r="119850" spans="70:70" x14ac:dyDescent="0.25">
      <c r="BR119850" s="2394"/>
    </row>
    <row r="119851" spans="70:70" x14ac:dyDescent="0.25">
      <c r="BR119851" s="2381"/>
    </row>
    <row r="119875" spans="70:70" x14ac:dyDescent="0.25">
      <c r="BR119875" s="2394"/>
    </row>
    <row r="119876" spans="70:70" x14ac:dyDescent="0.25">
      <c r="BR119876" s="2381"/>
    </row>
    <row r="119900" spans="70:70" x14ac:dyDescent="0.25">
      <c r="BR119900" s="2394"/>
    </row>
    <row r="119901" spans="70:70" x14ac:dyDescent="0.25">
      <c r="BR119901" s="2381"/>
    </row>
    <row r="119925" spans="70:70" x14ac:dyDescent="0.25">
      <c r="BR119925" s="2394"/>
    </row>
    <row r="119926" spans="70:70" x14ac:dyDescent="0.25">
      <c r="BR119926" s="2381"/>
    </row>
    <row r="119950" spans="70:70" x14ac:dyDescent="0.25">
      <c r="BR119950" s="2394"/>
    </row>
    <row r="119951" spans="70:70" x14ac:dyDescent="0.25">
      <c r="BR119951" s="2381"/>
    </row>
    <row r="119975" spans="70:70" x14ac:dyDescent="0.25">
      <c r="BR119975" s="2394"/>
    </row>
    <row r="119976" spans="70:70" x14ac:dyDescent="0.25">
      <c r="BR119976" s="2381"/>
    </row>
    <row r="120000" spans="70:70" x14ac:dyDescent="0.25">
      <c r="BR120000" s="2394"/>
    </row>
    <row r="120001" spans="70:70" x14ac:dyDescent="0.25">
      <c r="BR120001" s="2381"/>
    </row>
    <row r="120025" spans="70:70" x14ac:dyDescent="0.25">
      <c r="BR120025" s="2394"/>
    </row>
    <row r="120026" spans="70:70" x14ac:dyDescent="0.25">
      <c r="BR120026" s="2381"/>
    </row>
    <row r="120050" spans="70:70" x14ac:dyDescent="0.25">
      <c r="BR120050" s="2394"/>
    </row>
    <row r="120051" spans="70:70" x14ac:dyDescent="0.25">
      <c r="BR120051" s="2381"/>
    </row>
    <row r="120075" spans="70:70" x14ac:dyDescent="0.25">
      <c r="BR120075" s="2394"/>
    </row>
    <row r="120076" spans="70:70" x14ac:dyDescent="0.25">
      <c r="BR120076" s="2381"/>
    </row>
    <row r="120100" spans="70:70" x14ac:dyDescent="0.25">
      <c r="BR120100" s="2394"/>
    </row>
    <row r="120101" spans="70:70" x14ac:dyDescent="0.25">
      <c r="BR120101" s="2381"/>
    </row>
    <row r="120125" spans="70:70" x14ac:dyDescent="0.25">
      <c r="BR120125" s="2394"/>
    </row>
    <row r="120126" spans="70:70" x14ac:dyDescent="0.25">
      <c r="BR120126" s="2381"/>
    </row>
    <row r="120150" spans="70:70" x14ac:dyDescent="0.25">
      <c r="BR120150" s="2394"/>
    </row>
    <row r="120151" spans="70:70" x14ac:dyDescent="0.25">
      <c r="BR120151" s="2381"/>
    </row>
    <row r="120175" spans="70:70" x14ac:dyDescent="0.25">
      <c r="BR120175" s="2394"/>
    </row>
    <row r="120176" spans="70:70" x14ac:dyDescent="0.25">
      <c r="BR120176" s="2381"/>
    </row>
    <row r="120200" spans="70:70" x14ac:dyDescent="0.25">
      <c r="BR120200" s="2394"/>
    </row>
    <row r="120201" spans="70:70" x14ac:dyDescent="0.25">
      <c r="BR120201" s="2381"/>
    </row>
    <row r="120225" spans="70:70" x14ac:dyDescent="0.25">
      <c r="BR120225" s="2394"/>
    </row>
    <row r="120226" spans="70:70" x14ac:dyDescent="0.25">
      <c r="BR120226" s="2381"/>
    </row>
    <row r="120250" spans="70:70" x14ac:dyDescent="0.25">
      <c r="BR120250" s="2394"/>
    </row>
    <row r="120251" spans="70:70" x14ac:dyDescent="0.25">
      <c r="BR120251" s="2381"/>
    </row>
    <row r="120275" spans="70:70" x14ac:dyDescent="0.25">
      <c r="BR120275" s="2394"/>
    </row>
    <row r="120276" spans="70:70" x14ac:dyDescent="0.25">
      <c r="BR120276" s="2381"/>
    </row>
    <row r="120300" spans="70:70" x14ac:dyDescent="0.25">
      <c r="BR120300" s="2394"/>
    </row>
    <row r="120301" spans="70:70" x14ac:dyDescent="0.25">
      <c r="BR120301" s="2381"/>
    </row>
    <row r="120325" spans="70:70" x14ac:dyDescent="0.25">
      <c r="BR120325" s="2394"/>
    </row>
    <row r="120326" spans="70:70" x14ac:dyDescent="0.25">
      <c r="BR120326" s="2381"/>
    </row>
    <row r="120350" spans="70:70" x14ac:dyDescent="0.25">
      <c r="BR120350" s="2394"/>
    </row>
    <row r="120351" spans="70:70" x14ac:dyDescent="0.25">
      <c r="BR120351" s="2381"/>
    </row>
    <row r="120375" spans="70:70" x14ac:dyDescent="0.25">
      <c r="BR120375" s="2394"/>
    </row>
    <row r="120376" spans="70:70" x14ac:dyDescent="0.25">
      <c r="BR120376" s="2381"/>
    </row>
    <row r="120400" spans="70:70" x14ac:dyDescent="0.25">
      <c r="BR120400" s="2394"/>
    </row>
    <row r="120401" spans="70:70" x14ac:dyDescent="0.25">
      <c r="BR120401" s="2381"/>
    </row>
    <row r="120425" spans="70:70" x14ac:dyDescent="0.25">
      <c r="BR120425" s="2394"/>
    </row>
    <row r="120426" spans="70:70" x14ac:dyDescent="0.25">
      <c r="BR120426" s="2381"/>
    </row>
    <row r="120450" spans="70:70" x14ac:dyDescent="0.25">
      <c r="BR120450" s="2394"/>
    </row>
    <row r="120451" spans="70:70" x14ac:dyDescent="0.25">
      <c r="BR120451" s="2381"/>
    </row>
    <row r="120475" spans="70:70" x14ac:dyDescent="0.25">
      <c r="BR120475" s="2394"/>
    </row>
    <row r="120476" spans="70:70" x14ac:dyDescent="0.25">
      <c r="BR120476" s="2381"/>
    </row>
    <row r="120500" spans="70:70" x14ac:dyDescent="0.25">
      <c r="BR120500" s="2394"/>
    </row>
    <row r="120501" spans="70:70" x14ac:dyDescent="0.25">
      <c r="BR120501" s="2381"/>
    </row>
    <row r="120525" spans="70:70" x14ac:dyDescent="0.25">
      <c r="BR120525" s="2394"/>
    </row>
    <row r="120526" spans="70:70" x14ac:dyDescent="0.25">
      <c r="BR120526" s="2381"/>
    </row>
    <row r="120550" spans="70:70" x14ac:dyDescent="0.25">
      <c r="BR120550" s="2394"/>
    </row>
    <row r="120551" spans="70:70" x14ac:dyDescent="0.25">
      <c r="BR120551" s="2381"/>
    </row>
    <row r="120575" spans="70:70" x14ac:dyDescent="0.25">
      <c r="BR120575" s="2394"/>
    </row>
    <row r="120576" spans="70:70" x14ac:dyDescent="0.25">
      <c r="BR120576" s="2381"/>
    </row>
    <row r="120600" spans="70:70" x14ac:dyDescent="0.25">
      <c r="BR120600" s="2394"/>
    </row>
    <row r="120601" spans="70:70" x14ac:dyDescent="0.25">
      <c r="BR120601" s="2381"/>
    </row>
    <row r="120625" spans="70:70" x14ac:dyDescent="0.25">
      <c r="BR120625" s="2394"/>
    </row>
    <row r="120626" spans="70:70" x14ac:dyDescent="0.25">
      <c r="BR120626" s="2381"/>
    </row>
    <row r="120650" spans="70:70" x14ac:dyDescent="0.25">
      <c r="BR120650" s="2394"/>
    </row>
    <row r="120651" spans="70:70" x14ac:dyDescent="0.25">
      <c r="BR120651" s="2381"/>
    </row>
    <row r="120675" spans="70:70" x14ac:dyDescent="0.25">
      <c r="BR120675" s="2394"/>
    </row>
    <row r="120676" spans="70:70" x14ac:dyDescent="0.25">
      <c r="BR120676" s="2381"/>
    </row>
    <row r="120700" spans="70:70" x14ac:dyDescent="0.25">
      <c r="BR120700" s="2394"/>
    </row>
    <row r="120701" spans="70:70" x14ac:dyDescent="0.25">
      <c r="BR120701" s="2381"/>
    </row>
    <row r="120725" spans="70:70" x14ac:dyDescent="0.25">
      <c r="BR120725" s="2394"/>
    </row>
    <row r="120726" spans="70:70" x14ac:dyDescent="0.25">
      <c r="BR120726" s="2381"/>
    </row>
    <row r="120750" spans="70:70" x14ac:dyDescent="0.25">
      <c r="BR120750" s="2394"/>
    </row>
    <row r="120751" spans="70:70" x14ac:dyDescent="0.25">
      <c r="BR120751" s="2381"/>
    </row>
    <row r="120775" spans="70:70" x14ac:dyDescent="0.25">
      <c r="BR120775" s="2394"/>
    </row>
    <row r="120776" spans="70:70" x14ac:dyDescent="0.25">
      <c r="BR120776" s="2381"/>
    </row>
    <row r="120800" spans="70:70" x14ac:dyDescent="0.25">
      <c r="BR120800" s="2394"/>
    </row>
    <row r="120801" spans="70:70" x14ac:dyDescent="0.25">
      <c r="BR120801" s="2381"/>
    </row>
    <row r="120825" spans="70:70" x14ac:dyDescent="0.25">
      <c r="BR120825" s="2394"/>
    </row>
    <row r="120826" spans="70:70" x14ac:dyDescent="0.25">
      <c r="BR120826" s="2381"/>
    </row>
    <row r="120850" spans="70:70" x14ac:dyDescent="0.25">
      <c r="BR120850" s="2394"/>
    </row>
    <row r="120851" spans="70:70" x14ac:dyDescent="0.25">
      <c r="BR120851" s="2381"/>
    </row>
    <row r="120875" spans="70:70" x14ac:dyDescent="0.25">
      <c r="BR120875" s="2394"/>
    </row>
    <row r="120876" spans="70:70" x14ac:dyDescent="0.25">
      <c r="BR120876" s="2381"/>
    </row>
    <row r="120900" spans="70:70" x14ac:dyDescent="0.25">
      <c r="BR120900" s="2394"/>
    </row>
    <row r="120901" spans="70:70" x14ac:dyDescent="0.25">
      <c r="BR120901" s="2381"/>
    </row>
    <row r="120925" spans="70:70" x14ac:dyDescent="0.25">
      <c r="BR120925" s="2394"/>
    </row>
    <row r="120926" spans="70:70" x14ac:dyDescent="0.25">
      <c r="BR120926" s="2381"/>
    </row>
    <row r="120950" spans="70:70" x14ac:dyDescent="0.25">
      <c r="BR120950" s="2394"/>
    </row>
    <row r="120951" spans="70:70" x14ac:dyDescent="0.25">
      <c r="BR120951" s="2381"/>
    </row>
    <row r="120975" spans="70:70" x14ac:dyDescent="0.25">
      <c r="BR120975" s="2394"/>
    </row>
    <row r="120976" spans="70:70" x14ac:dyDescent="0.25">
      <c r="BR120976" s="2381"/>
    </row>
    <row r="121000" spans="70:70" x14ac:dyDescent="0.25">
      <c r="BR121000" s="2394"/>
    </row>
    <row r="121001" spans="70:70" x14ac:dyDescent="0.25">
      <c r="BR121001" s="2381"/>
    </row>
    <row r="121025" spans="70:70" x14ac:dyDescent="0.25">
      <c r="BR121025" s="2394"/>
    </row>
    <row r="121026" spans="70:70" x14ac:dyDescent="0.25">
      <c r="BR121026" s="2381"/>
    </row>
    <row r="121050" spans="70:70" x14ac:dyDescent="0.25">
      <c r="BR121050" s="2394"/>
    </row>
    <row r="121051" spans="70:70" x14ac:dyDescent="0.25">
      <c r="BR121051" s="2381"/>
    </row>
    <row r="121075" spans="70:70" x14ac:dyDescent="0.25">
      <c r="BR121075" s="2394"/>
    </row>
    <row r="121076" spans="70:70" x14ac:dyDescent="0.25">
      <c r="BR121076" s="2381"/>
    </row>
    <row r="121100" spans="70:70" x14ac:dyDescent="0.25">
      <c r="BR121100" s="2394"/>
    </row>
    <row r="121101" spans="70:70" x14ac:dyDescent="0.25">
      <c r="BR121101" s="2381"/>
    </row>
    <row r="121125" spans="70:70" x14ac:dyDescent="0.25">
      <c r="BR121125" s="2394"/>
    </row>
    <row r="121126" spans="70:70" x14ac:dyDescent="0.25">
      <c r="BR121126" s="2381"/>
    </row>
    <row r="121150" spans="70:70" x14ac:dyDescent="0.25">
      <c r="BR121150" s="2394"/>
    </row>
    <row r="121151" spans="70:70" x14ac:dyDescent="0.25">
      <c r="BR121151" s="2381"/>
    </row>
    <row r="121175" spans="70:70" x14ac:dyDescent="0.25">
      <c r="BR121175" s="2394"/>
    </row>
    <row r="121176" spans="70:70" x14ac:dyDescent="0.25">
      <c r="BR121176" s="2381"/>
    </row>
    <row r="121200" spans="70:70" x14ac:dyDescent="0.25">
      <c r="BR121200" s="2394"/>
    </row>
    <row r="121201" spans="70:70" x14ac:dyDescent="0.25">
      <c r="BR121201" s="2381"/>
    </row>
    <row r="121225" spans="70:70" x14ac:dyDescent="0.25">
      <c r="BR121225" s="2394"/>
    </row>
    <row r="121226" spans="70:70" x14ac:dyDescent="0.25">
      <c r="BR121226" s="2381"/>
    </row>
    <row r="121250" spans="70:70" x14ac:dyDescent="0.25">
      <c r="BR121250" s="2394"/>
    </row>
    <row r="121251" spans="70:70" x14ac:dyDescent="0.25">
      <c r="BR121251" s="2381"/>
    </row>
    <row r="121275" spans="70:70" x14ac:dyDescent="0.25">
      <c r="BR121275" s="2394"/>
    </row>
    <row r="121276" spans="70:70" x14ac:dyDescent="0.25">
      <c r="BR121276" s="2381"/>
    </row>
    <row r="121300" spans="70:70" x14ac:dyDescent="0.25">
      <c r="BR121300" s="2394"/>
    </row>
    <row r="121301" spans="70:70" x14ac:dyDescent="0.25">
      <c r="BR121301" s="2381"/>
    </row>
    <row r="121325" spans="70:70" x14ac:dyDescent="0.25">
      <c r="BR121325" s="2394"/>
    </row>
    <row r="121326" spans="70:70" x14ac:dyDescent="0.25">
      <c r="BR121326" s="2381"/>
    </row>
    <row r="121350" spans="70:70" x14ac:dyDescent="0.25">
      <c r="BR121350" s="2394"/>
    </row>
    <row r="121351" spans="70:70" x14ac:dyDescent="0.25">
      <c r="BR121351" s="2381"/>
    </row>
    <row r="121375" spans="70:70" x14ac:dyDescent="0.25">
      <c r="BR121375" s="2394"/>
    </row>
    <row r="121376" spans="70:70" x14ac:dyDescent="0.25">
      <c r="BR121376" s="2381"/>
    </row>
    <row r="121400" spans="70:70" x14ac:dyDescent="0.25">
      <c r="BR121400" s="2394"/>
    </row>
    <row r="121401" spans="70:70" x14ac:dyDescent="0.25">
      <c r="BR121401" s="2381"/>
    </row>
    <row r="121425" spans="70:70" x14ac:dyDescent="0.25">
      <c r="BR121425" s="2394"/>
    </row>
    <row r="121426" spans="70:70" x14ac:dyDescent="0.25">
      <c r="BR121426" s="2381"/>
    </row>
    <row r="121450" spans="70:70" x14ac:dyDescent="0.25">
      <c r="BR121450" s="2394"/>
    </row>
    <row r="121451" spans="70:70" x14ac:dyDescent="0.25">
      <c r="BR121451" s="2381"/>
    </row>
    <row r="121475" spans="70:70" x14ac:dyDescent="0.25">
      <c r="BR121475" s="2394"/>
    </row>
    <row r="121476" spans="70:70" x14ac:dyDescent="0.25">
      <c r="BR121476" s="2381"/>
    </row>
    <row r="121500" spans="70:70" x14ac:dyDescent="0.25">
      <c r="BR121500" s="2394"/>
    </row>
    <row r="121501" spans="70:70" x14ac:dyDescent="0.25">
      <c r="BR121501" s="2381"/>
    </row>
    <row r="121525" spans="70:70" x14ac:dyDescent="0.25">
      <c r="BR121525" s="2394"/>
    </row>
    <row r="121526" spans="70:70" x14ac:dyDescent="0.25">
      <c r="BR121526" s="2381"/>
    </row>
    <row r="121550" spans="70:70" x14ac:dyDescent="0.25">
      <c r="BR121550" s="2394"/>
    </row>
    <row r="121551" spans="70:70" x14ac:dyDescent="0.25">
      <c r="BR121551" s="2381"/>
    </row>
    <row r="121575" spans="70:70" x14ac:dyDescent="0.25">
      <c r="BR121575" s="2394"/>
    </row>
    <row r="121576" spans="70:70" x14ac:dyDescent="0.25">
      <c r="BR121576" s="2381"/>
    </row>
    <row r="121600" spans="70:70" x14ac:dyDescent="0.25">
      <c r="BR121600" s="2394"/>
    </row>
    <row r="121601" spans="70:70" x14ac:dyDescent="0.25">
      <c r="BR121601" s="2381"/>
    </row>
    <row r="121625" spans="70:70" x14ac:dyDescent="0.25">
      <c r="BR121625" s="2394"/>
    </row>
    <row r="121626" spans="70:70" x14ac:dyDescent="0.25">
      <c r="BR121626" s="2381"/>
    </row>
    <row r="121650" spans="70:70" x14ac:dyDescent="0.25">
      <c r="BR121650" s="2394"/>
    </row>
    <row r="121651" spans="70:70" x14ac:dyDescent="0.25">
      <c r="BR121651" s="2381"/>
    </row>
    <row r="121675" spans="70:70" x14ac:dyDescent="0.25">
      <c r="BR121675" s="2394"/>
    </row>
    <row r="121676" spans="70:70" x14ac:dyDescent="0.25">
      <c r="BR121676" s="2381"/>
    </row>
    <row r="121700" spans="70:70" x14ac:dyDescent="0.25">
      <c r="BR121700" s="2394"/>
    </row>
    <row r="121701" spans="70:70" x14ac:dyDescent="0.25">
      <c r="BR121701" s="2381"/>
    </row>
    <row r="121725" spans="70:70" x14ac:dyDescent="0.25">
      <c r="BR121725" s="2394"/>
    </row>
    <row r="121726" spans="70:70" x14ac:dyDescent="0.25">
      <c r="BR121726" s="2381"/>
    </row>
    <row r="121750" spans="70:70" x14ac:dyDescent="0.25">
      <c r="BR121750" s="2394"/>
    </row>
    <row r="121751" spans="70:70" x14ac:dyDescent="0.25">
      <c r="BR121751" s="2381"/>
    </row>
    <row r="121775" spans="70:70" x14ac:dyDescent="0.25">
      <c r="BR121775" s="2394"/>
    </row>
    <row r="121776" spans="70:70" x14ac:dyDescent="0.25">
      <c r="BR121776" s="2381"/>
    </row>
    <row r="121800" spans="70:70" x14ac:dyDescent="0.25">
      <c r="BR121800" s="2394"/>
    </row>
    <row r="121801" spans="70:70" x14ac:dyDescent="0.25">
      <c r="BR121801" s="2381"/>
    </row>
    <row r="121825" spans="70:70" x14ac:dyDescent="0.25">
      <c r="BR121825" s="2394"/>
    </row>
    <row r="121826" spans="70:70" x14ac:dyDescent="0.25">
      <c r="BR121826" s="2381"/>
    </row>
    <row r="121850" spans="70:70" x14ac:dyDescent="0.25">
      <c r="BR121850" s="2394"/>
    </row>
    <row r="121851" spans="70:70" x14ac:dyDescent="0.25">
      <c r="BR121851" s="2381"/>
    </row>
    <row r="121875" spans="70:70" x14ac:dyDescent="0.25">
      <c r="BR121875" s="2394"/>
    </row>
    <row r="121876" spans="70:70" x14ac:dyDescent="0.25">
      <c r="BR121876" s="2381"/>
    </row>
    <row r="121900" spans="70:70" x14ac:dyDescent="0.25">
      <c r="BR121900" s="2394"/>
    </row>
    <row r="121901" spans="70:70" x14ac:dyDescent="0.25">
      <c r="BR121901" s="2381"/>
    </row>
    <row r="121925" spans="70:70" x14ac:dyDescent="0.25">
      <c r="BR121925" s="2394"/>
    </row>
    <row r="121926" spans="70:70" x14ac:dyDescent="0.25">
      <c r="BR121926" s="2381"/>
    </row>
    <row r="121950" spans="70:70" x14ac:dyDescent="0.25">
      <c r="BR121950" s="2394"/>
    </row>
    <row r="121951" spans="70:70" x14ac:dyDescent="0.25">
      <c r="BR121951" s="2381"/>
    </row>
    <row r="121975" spans="70:70" x14ac:dyDescent="0.25">
      <c r="BR121975" s="2394"/>
    </row>
    <row r="121976" spans="70:70" x14ac:dyDescent="0.25">
      <c r="BR121976" s="2381"/>
    </row>
    <row r="122000" spans="70:70" x14ac:dyDescent="0.25">
      <c r="BR122000" s="2394"/>
    </row>
    <row r="122001" spans="70:70" x14ac:dyDescent="0.25">
      <c r="BR122001" s="2381"/>
    </row>
    <row r="122025" spans="70:70" x14ac:dyDescent="0.25">
      <c r="BR122025" s="2394"/>
    </row>
    <row r="122026" spans="70:70" x14ac:dyDescent="0.25">
      <c r="BR122026" s="2381"/>
    </row>
    <row r="122050" spans="70:70" x14ac:dyDescent="0.25">
      <c r="BR122050" s="2394"/>
    </row>
    <row r="122051" spans="70:70" x14ac:dyDescent="0.25">
      <c r="BR122051" s="2381"/>
    </row>
    <row r="122075" spans="70:70" x14ac:dyDescent="0.25">
      <c r="BR122075" s="2394"/>
    </row>
    <row r="122076" spans="70:70" x14ac:dyDescent="0.25">
      <c r="BR122076" s="2381"/>
    </row>
    <row r="122100" spans="70:70" x14ac:dyDescent="0.25">
      <c r="BR122100" s="2394"/>
    </row>
    <row r="122101" spans="70:70" x14ac:dyDescent="0.25">
      <c r="BR122101" s="2381"/>
    </row>
    <row r="122125" spans="70:70" x14ac:dyDescent="0.25">
      <c r="BR122125" s="2394"/>
    </row>
    <row r="122126" spans="70:70" x14ac:dyDescent="0.25">
      <c r="BR122126" s="2381"/>
    </row>
    <row r="122150" spans="70:70" x14ac:dyDescent="0.25">
      <c r="BR122150" s="2394"/>
    </row>
    <row r="122151" spans="70:70" x14ac:dyDescent="0.25">
      <c r="BR122151" s="2381"/>
    </row>
    <row r="122175" spans="70:70" x14ac:dyDescent="0.25">
      <c r="BR122175" s="2394"/>
    </row>
    <row r="122176" spans="70:70" x14ac:dyDescent="0.25">
      <c r="BR122176" s="2381"/>
    </row>
    <row r="122200" spans="70:70" x14ac:dyDescent="0.25">
      <c r="BR122200" s="2394"/>
    </row>
    <row r="122201" spans="70:70" x14ac:dyDescent="0.25">
      <c r="BR122201" s="2381"/>
    </row>
    <row r="122225" spans="70:70" x14ac:dyDescent="0.25">
      <c r="BR122225" s="2394"/>
    </row>
    <row r="122226" spans="70:70" x14ac:dyDescent="0.25">
      <c r="BR122226" s="2381"/>
    </row>
    <row r="122250" spans="70:70" x14ac:dyDescent="0.25">
      <c r="BR122250" s="2394"/>
    </row>
    <row r="122251" spans="70:70" x14ac:dyDescent="0.25">
      <c r="BR122251" s="2381"/>
    </row>
    <row r="122275" spans="70:70" x14ac:dyDescent="0.25">
      <c r="BR122275" s="2394"/>
    </row>
    <row r="122276" spans="70:70" x14ac:dyDescent="0.25">
      <c r="BR122276" s="2381"/>
    </row>
    <row r="122300" spans="70:70" x14ac:dyDescent="0.25">
      <c r="BR122300" s="2394"/>
    </row>
    <row r="122301" spans="70:70" x14ac:dyDescent="0.25">
      <c r="BR122301" s="2381"/>
    </row>
    <row r="122325" spans="70:70" x14ac:dyDescent="0.25">
      <c r="BR122325" s="2394"/>
    </row>
    <row r="122326" spans="70:70" x14ac:dyDescent="0.25">
      <c r="BR122326" s="2381"/>
    </row>
    <row r="122350" spans="70:70" x14ac:dyDescent="0.25">
      <c r="BR122350" s="2394"/>
    </row>
    <row r="122351" spans="70:70" x14ac:dyDescent="0.25">
      <c r="BR122351" s="2381"/>
    </row>
    <row r="122375" spans="70:70" x14ac:dyDescent="0.25">
      <c r="BR122375" s="2394"/>
    </row>
    <row r="122376" spans="70:70" x14ac:dyDescent="0.25">
      <c r="BR122376" s="2381"/>
    </row>
    <row r="122400" spans="70:70" x14ac:dyDescent="0.25">
      <c r="BR122400" s="2394"/>
    </row>
    <row r="122401" spans="70:70" x14ac:dyDescent="0.25">
      <c r="BR122401" s="2381"/>
    </row>
    <row r="122425" spans="70:70" x14ac:dyDescent="0.25">
      <c r="BR122425" s="2394"/>
    </row>
    <row r="122426" spans="70:70" x14ac:dyDescent="0.25">
      <c r="BR122426" s="2381"/>
    </row>
    <row r="122450" spans="70:70" x14ac:dyDescent="0.25">
      <c r="BR122450" s="2394"/>
    </row>
    <row r="122451" spans="70:70" x14ac:dyDescent="0.25">
      <c r="BR122451" s="2381"/>
    </row>
    <row r="122475" spans="70:70" x14ac:dyDescent="0.25">
      <c r="BR122475" s="2394"/>
    </row>
    <row r="122476" spans="70:70" x14ac:dyDescent="0.25">
      <c r="BR122476" s="2381"/>
    </row>
    <row r="122500" spans="70:70" x14ac:dyDescent="0.25">
      <c r="BR122500" s="2394"/>
    </row>
    <row r="122501" spans="70:70" x14ac:dyDescent="0.25">
      <c r="BR122501" s="2381"/>
    </row>
    <row r="122525" spans="70:70" x14ac:dyDescent="0.25">
      <c r="BR122525" s="2394"/>
    </row>
    <row r="122526" spans="70:70" x14ac:dyDescent="0.25">
      <c r="BR122526" s="2381"/>
    </row>
    <row r="122550" spans="70:70" x14ac:dyDescent="0.25">
      <c r="BR122550" s="2394"/>
    </row>
    <row r="122551" spans="70:70" x14ac:dyDescent="0.25">
      <c r="BR122551" s="2381"/>
    </row>
    <row r="122575" spans="70:70" x14ac:dyDescent="0.25">
      <c r="BR122575" s="2394"/>
    </row>
    <row r="122576" spans="70:70" x14ac:dyDescent="0.25">
      <c r="BR122576" s="2381"/>
    </row>
    <row r="122600" spans="70:70" x14ac:dyDescent="0.25">
      <c r="BR122600" s="2394"/>
    </row>
    <row r="122601" spans="70:70" x14ac:dyDescent="0.25">
      <c r="BR122601" s="2381"/>
    </row>
    <row r="122625" spans="70:70" x14ac:dyDescent="0.25">
      <c r="BR122625" s="2394"/>
    </row>
    <row r="122626" spans="70:70" x14ac:dyDescent="0.25">
      <c r="BR122626" s="2381"/>
    </row>
    <row r="122650" spans="70:70" x14ac:dyDescent="0.25">
      <c r="BR122650" s="2394"/>
    </row>
    <row r="122651" spans="70:70" x14ac:dyDescent="0.25">
      <c r="BR122651" s="2381"/>
    </row>
    <row r="122675" spans="70:70" x14ac:dyDescent="0.25">
      <c r="BR122675" s="2394"/>
    </row>
    <row r="122676" spans="70:70" x14ac:dyDescent="0.25">
      <c r="BR122676" s="2381"/>
    </row>
    <row r="122700" spans="70:70" x14ac:dyDescent="0.25">
      <c r="BR122700" s="2394"/>
    </row>
    <row r="122701" spans="70:70" x14ac:dyDescent="0.25">
      <c r="BR122701" s="2381"/>
    </row>
    <row r="122725" spans="70:70" x14ac:dyDescent="0.25">
      <c r="BR122725" s="2394"/>
    </row>
    <row r="122726" spans="70:70" x14ac:dyDescent="0.25">
      <c r="BR122726" s="2381"/>
    </row>
    <row r="122750" spans="70:70" x14ac:dyDescent="0.25">
      <c r="BR122750" s="2394"/>
    </row>
    <row r="122751" spans="70:70" x14ac:dyDescent="0.25">
      <c r="BR122751" s="2381"/>
    </row>
    <row r="122775" spans="70:70" x14ac:dyDescent="0.25">
      <c r="BR122775" s="2394"/>
    </row>
    <row r="122776" spans="70:70" x14ac:dyDescent="0.25">
      <c r="BR122776" s="2381"/>
    </row>
    <row r="122800" spans="70:70" x14ac:dyDescent="0.25">
      <c r="BR122800" s="2394"/>
    </row>
    <row r="122801" spans="70:70" x14ac:dyDescent="0.25">
      <c r="BR122801" s="2381"/>
    </row>
    <row r="122825" spans="70:70" x14ac:dyDescent="0.25">
      <c r="BR122825" s="2394"/>
    </row>
    <row r="122826" spans="70:70" x14ac:dyDescent="0.25">
      <c r="BR122826" s="2381"/>
    </row>
    <row r="122850" spans="70:70" x14ac:dyDescent="0.25">
      <c r="BR122850" s="2394"/>
    </row>
    <row r="122851" spans="70:70" x14ac:dyDescent="0.25">
      <c r="BR122851" s="2381"/>
    </row>
    <row r="122875" spans="70:70" x14ac:dyDescent="0.25">
      <c r="BR122875" s="2394"/>
    </row>
    <row r="122876" spans="70:70" x14ac:dyDescent="0.25">
      <c r="BR122876" s="2381"/>
    </row>
    <row r="122900" spans="70:70" x14ac:dyDescent="0.25">
      <c r="BR122900" s="2394"/>
    </row>
    <row r="122901" spans="70:70" x14ac:dyDescent="0.25">
      <c r="BR122901" s="2381"/>
    </row>
    <row r="122925" spans="70:70" x14ac:dyDescent="0.25">
      <c r="BR122925" s="2394"/>
    </row>
    <row r="122926" spans="70:70" x14ac:dyDescent="0.25">
      <c r="BR122926" s="2381"/>
    </row>
    <row r="122950" spans="70:70" x14ac:dyDescent="0.25">
      <c r="BR122950" s="2394"/>
    </row>
    <row r="122951" spans="70:70" x14ac:dyDescent="0.25">
      <c r="BR122951" s="2381"/>
    </row>
    <row r="122975" spans="70:70" x14ac:dyDescent="0.25">
      <c r="BR122975" s="2394"/>
    </row>
    <row r="122976" spans="70:70" x14ac:dyDescent="0.25">
      <c r="BR122976" s="2381"/>
    </row>
    <row r="123000" spans="70:70" x14ac:dyDescent="0.25">
      <c r="BR123000" s="2394"/>
    </row>
    <row r="123001" spans="70:70" x14ac:dyDescent="0.25">
      <c r="BR123001" s="2381"/>
    </row>
    <row r="123025" spans="70:70" x14ac:dyDescent="0.25">
      <c r="BR123025" s="2394"/>
    </row>
    <row r="123026" spans="70:70" x14ac:dyDescent="0.25">
      <c r="BR123026" s="2381"/>
    </row>
    <row r="123050" spans="70:70" x14ac:dyDescent="0.25">
      <c r="BR123050" s="2394"/>
    </row>
    <row r="123051" spans="70:70" x14ac:dyDescent="0.25">
      <c r="BR123051" s="2381"/>
    </row>
    <row r="123075" spans="70:70" x14ac:dyDescent="0.25">
      <c r="BR123075" s="2394"/>
    </row>
    <row r="123076" spans="70:70" x14ac:dyDescent="0.25">
      <c r="BR123076" s="2381"/>
    </row>
    <row r="123100" spans="70:70" x14ac:dyDescent="0.25">
      <c r="BR123100" s="2394"/>
    </row>
    <row r="123101" spans="70:70" x14ac:dyDescent="0.25">
      <c r="BR123101" s="2381"/>
    </row>
    <row r="123125" spans="70:70" x14ac:dyDescent="0.25">
      <c r="BR123125" s="2394"/>
    </row>
    <row r="123126" spans="70:70" x14ac:dyDescent="0.25">
      <c r="BR123126" s="2381"/>
    </row>
    <row r="123150" spans="70:70" x14ac:dyDescent="0.25">
      <c r="BR123150" s="2394"/>
    </row>
    <row r="123151" spans="70:70" x14ac:dyDescent="0.25">
      <c r="BR123151" s="2381"/>
    </row>
    <row r="123175" spans="70:70" x14ac:dyDescent="0.25">
      <c r="BR123175" s="2394"/>
    </row>
    <row r="123176" spans="70:70" x14ac:dyDescent="0.25">
      <c r="BR123176" s="2381"/>
    </row>
    <row r="123200" spans="70:70" x14ac:dyDescent="0.25">
      <c r="BR123200" s="2394"/>
    </row>
    <row r="123201" spans="70:70" x14ac:dyDescent="0.25">
      <c r="BR123201" s="2381"/>
    </row>
    <row r="123225" spans="70:70" x14ac:dyDescent="0.25">
      <c r="BR123225" s="2394"/>
    </row>
    <row r="123226" spans="70:70" x14ac:dyDescent="0.25">
      <c r="BR123226" s="2381"/>
    </row>
    <row r="123250" spans="70:70" x14ac:dyDescent="0.25">
      <c r="BR123250" s="2394"/>
    </row>
    <row r="123251" spans="70:70" x14ac:dyDescent="0.25">
      <c r="BR123251" s="2381"/>
    </row>
    <row r="123275" spans="70:70" x14ac:dyDescent="0.25">
      <c r="BR123275" s="2394"/>
    </row>
    <row r="123276" spans="70:70" x14ac:dyDescent="0.25">
      <c r="BR123276" s="2381"/>
    </row>
    <row r="123300" spans="70:70" x14ac:dyDescent="0.25">
      <c r="BR123300" s="2394"/>
    </row>
    <row r="123301" spans="70:70" x14ac:dyDescent="0.25">
      <c r="BR123301" s="2381"/>
    </row>
    <row r="123325" spans="70:70" x14ac:dyDescent="0.25">
      <c r="BR123325" s="2394"/>
    </row>
    <row r="123326" spans="70:70" x14ac:dyDescent="0.25">
      <c r="BR123326" s="2381"/>
    </row>
    <row r="123350" spans="70:70" x14ac:dyDescent="0.25">
      <c r="BR123350" s="2394"/>
    </row>
    <row r="123351" spans="70:70" x14ac:dyDescent="0.25">
      <c r="BR123351" s="2381"/>
    </row>
    <row r="123375" spans="70:70" x14ac:dyDescent="0.25">
      <c r="BR123375" s="2394"/>
    </row>
    <row r="123376" spans="70:70" x14ac:dyDescent="0.25">
      <c r="BR123376" s="2381"/>
    </row>
    <row r="123400" spans="70:70" x14ac:dyDescent="0.25">
      <c r="BR123400" s="2394"/>
    </row>
    <row r="123401" spans="70:70" x14ac:dyDescent="0.25">
      <c r="BR123401" s="2381"/>
    </row>
    <row r="123425" spans="70:70" x14ac:dyDescent="0.25">
      <c r="BR123425" s="2394"/>
    </row>
    <row r="123426" spans="70:70" x14ac:dyDescent="0.25">
      <c r="BR123426" s="2381"/>
    </row>
    <row r="123450" spans="70:70" x14ac:dyDescent="0.25">
      <c r="BR123450" s="2394"/>
    </row>
    <row r="123451" spans="70:70" x14ac:dyDescent="0.25">
      <c r="BR123451" s="2381"/>
    </row>
    <row r="123475" spans="70:70" x14ac:dyDescent="0.25">
      <c r="BR123475" s="2394"/>
    </row>
    <row r="123476" spans="70:70" x14ac:dyDescent="0.25">
      <c r="BR123476" s="2381"/>
    </row>
    <row r="123500" spans="70:70" x14ac:dyDescent="0.25">
      <c r="BR123500" s="2394"/>
    </row>
    <row r="123501" spans="70:70" x14ac:dyDescent="0.25">
      <c r="BR123501" s="2381"/>
    </row>
    <row r="123525" spans="70:70" x14ac:dyDescent="0.25">
      <c r="BR123525" s="2394"/>
    </row>
    <row r="123526" spans="70:70" x14ac:dyDescent="0.25">
      <c r="BR123526" s="2381"/>
    </row>
    <row r="123550" spans="70:70" x14ac:dyDescent="0.25">
      <c r="BR123550" s="2394"/>
    </row>
    <row r="123551" spans="70:70" x14ac:dyDescent="0.25">
      <c r="BR123551" s="2381"/>
    </row>
    <row r="123575" spans="70:70" x14ac:dyDescent="0.25">
      <c r="BR123575" s="2394"/>
    </row>
    <row r="123576" spans="70:70" x14ac:dyDescent="0.25">
      <c r="BR123576" s="2381"/>
    </row>
    <row r="123600" spans="70:70" x14ac:dyDescent="0.25">
      <c r="BR123600" s="2394"/>
    </row>
    <row r="123601" spans="70:70" x14ac:dyDescent="0.25">
      <c r="BR123601" s="2381"/>
    </row>
    <row r="123625" spans="70:70" x14ac:dyDescent="0.25">
      <c r="BR123625" s="2394"/>
    </row>
    <row r="123626" spans="70:70" x14ac:dyDescent="0.25">
      <c r="BR123626" s="2381"/>
    </row>
    <row r="123650" spans="70:70" x14ac:dyDescent="0.25">
      <c r="BR123650" s="2394"/>
    </row>
    <row r="123651" spans="70:70" x14ac:dyDescent="0.25">
      <c r="BR123651" s="2381"/>
    </row>
    <row r="123675" spans="70:70" x14ac:dyDescent="0.25">
      <c r="BR123675" s="2394"/>
    </row>
    <row r="123676" spans="70:70" x14ac:dyDescent="0.25">
      <c r="BR123676" s="2381"/>
    </row>
    <row r="123700" spans="70:70" x14ac:dyDescent="0.25">
      <c r="BR123700" s="2394"/>
    </row>
    <row r="123701" spans="70:70" x14ac:dyDescent="0.25">
      <c r="BR123701" s="2381"/>
    </row>
    <row r="123725" spans="70:70" x14ac:dyDescent="0.25">
      <c r="BR123725" s="2394"/>
    </row>
    <row r="123726" spans="70:70" x14ac:dyDescent="0.25">
      <c r="BR123726" s="2381"/>
    </row>
    <row r="123750" spans="70:70" x14ac:dyDescent="0.25">
      <c r="BR123750" s="2394"/>
    </row>
    <row r="123751" spans="70:70" x14ac:dyDescent="0.25">
      <c r="BR123751" s="2381"/>
    </row>
    <row r="123775" spans="70:70" x14ac:dyDescent="0.25">
      <c r="BR123775" s="2394"/>
    </row>
    <row r="123776" spans="70:70" x14ac:dyDescent="0.25">
      <c r="BR123776" s="2381"/>
    </row>
    <row r="123800" spans="70:70" x14ac:dyDescent="0.25">
      <c r="BR123800" s="2394"/>
    </row>
    <row r="123801" spans="70:70" x14ac:dyDescent="0.25">
      <c r="BR123801" s="2381"/>
    </row>
    <row r="123825" spans="70:70" x14ac:dyDescent="0.25">
      <c r="BR123825" s="2394"/>
    </row>
    <row r="123826" spans="70:70" x14ac:dyDescent="0.25">
      <c r="BR123826" s="2381"/>
    </row>
    <row r="123850" spans="70:70" x14ac:dyDescent="0.25">
      <c r="BR123850" s="2394"/>
    </row>
    <row r="123851" spans="70:70" x14ac:dyDescent="0.25">
      <c r="BR123851" s="2381"/>
    </row>
    <row r="123875" spans="70:70" x14ac:dyDescent="0.25">
      <c r="BR123875" s="2394"/>
    </row>
    <row r="123876" spans="70:70" x14ac:dyDescent="0.25">
      <c r="BR123876" s="2381"/>
    </row>
    <row r="123900" spans="70:70" x14ac:dyDescent="0.25">
      <c r="BR123900" s="2394"/>
    </row>
    <row r="123901" spans="70:70" x14ac:dyDescent="0.25">
      <c r="BR123901" s="2381"/>
    </row>
    <row r="123925" spans="70:70" x14ac:dyDescent="0.25">
      <c r="BR123925" s="2394"/>
    </row>
    <row r="123926" spans="70:70" x14ac:dyDescent="0.25">
      <c r="BR123926" s="2381"/>
    </row>
    <row r="123950" spans="70:70" x14ac:dyDescent="0.25">
      <c r="BR123950" s="2394"/>
    </row>
    <row r="123951" spans="70:70" x14ac:dyDescent="0.25">
      <c r="BR123951" s="2381"/>
    </row>
    <row r="123975" spans="70:70" x14ac:dyDescent="0.25">
      <c r="BR123975" s="2394"/>
    </row>
    <row r="123976" spans="70:70" x14ac:dyDescent="0.25">
      <c r="BR123976" s="2381"/>
    </row>
    <row r="124000" spans="70:70" x14ac:dyDescent="0.25">
      <c r="BR124000" s="2394"/>
    </row>
    <row r="124001" spans="70:70" x14ac:dyDescent="0.25">
      <c r="BR124001" s="2381"/>
    </row>
    <row r="124025" spans="70:70" x14ac:dyDescent="0.25">
      <c r="BR124025" s="2394"/>
    </row>
    <row r="124026" spans="70:70" x14ac:dyDescent="0.25">
      <c r="BR124026" s="2381"/>
    </row>
    <row r="124050" spans="70:70" x14ac:dyDescent="0.25">
      <c r="BR124050" s="2394"/>
    </row>
    <row r="124051" spans="70:70" x14ac:dyDescent="0.25">
      <c r="BR124051" s="2381"/>
    </row>
    <row r="124075" spans="70:70" x14ac:dyDescent="0.25">
      <c r="BR124075" s="2394"/>
    </row>
    <row r="124076" spans="70:70" x14ac:dyDescent="0.25">
      <c r="BR124076" s="2381"/>
    </row>
    <row r="124100" spans="70:70" x14ac:dyDescent="0.25">
      <c r="BR124100" s="2394"/>
    </row>
    <row r="124101" spans="70:70" x14ac:dyDescent="0.25">
      <c r="BR124101" s="2381"/>
    </row>
    <row r="124125" spans="70:70" x14ac:dyDescent="0.25">
      <c r="BR124125" s="2394"/>
    </row>
    <row r="124126" spans="70:70" x14ac:dyDescent="0.25">
      <c r="BR124126" s="2381"/>
    </row>
    <row r="124150" spans="70:70" x14ac:dyDescent="0.25">
      <c r="BR124150" s="2394"/>
    </row>
    <row r="124151" spans="70:70" x14ac:dyDescent="0.25">
      <c r="BR124151" s="2381"/>
    </row>
    <row r="124175" spans="70:70" x14ac:dyDescent="0.25">
      <c r="BR124175" s="2394"/>
    </row>
    <row r="124176" spans="70:70" x14ac:dyDescent="0.25">
      <c r="BR124176" s="2381"/>
    </row>
    <row r="124200" spans="70:70" x14ac:dyDescent="0.25">
      <c r="BR124200" s="2394"/>
    </row>
    <row r="124201" spans="70:70" x14ac:dyDescent="0.25">
      <c r="BR124201" s="2381"/>
    </row>
    <row r="124225" spans="70:70" x14ac:dyDescent="0.25">
      <c r="BR124225" s="2394"/>
    </row>
    <row r="124226" spans="70:70" x14ac:dyDescent="0.25">
      <c r="BR124226" s="2381"/>
    </row>
    <row r="124250" spans="70:70" x14ac:dyDescent="0.25">
      <c r="BR124250" s="2394"/>
    </row>
    <row r="124251" spans="70:70" x14ac:dyDescent="0.25">
      <c r="BR124251" s="2381"/>
    </row>
    <row r="124275" spans="70:70" x14ac:dyDescent="0.25">
      <c r="BR124275" s="2394"/>
    </row>
    <row r="124276" spans="70:70" x14ac:dyDescent="0.25">
      <c r="BR124276" s="2381"/>
    </row>
    <row r="124300" spans="70:70" x14ac:dyDescent="0.25">
      <c r="BR124300" s="2394"/>
    </row>
    <row r="124301" spans="70:70" x14ac:dyDescent="0.25">
      <c r="BR124301" s="2381"/>
    </row>
    <row r="124325" spans="70:70" x14ac:dyDescent="0.25">
      <c r="BR124325" s="2394"/>
    </row>
    <row r="124326" spans="70:70" x14ac:dyDescent="0.25">
      <c r="BR124326" s="2381"/>
    </row>
    <row r="124350" spans="70:70" x14ac:dyDescent="0.25">
      <c r="BR124350" s="2394"/>
    </row>
    <row r="124351" spans="70:70" x14ac:dyDescent="0.25">
      <c r="BR124351" s="2381"/>
    </row>
    <row r="124375" spans="70:70" x14ac:dyDescent="0.25">
      <c r="BR124375" s="2394"/>
    </row>
    <row r="124376" spans="70:70" x14ac:dyDescent="0.25">
      <c r="BR124376" s="2381"/>
    </row>
    <row r="124400" spans="70:70" x14ac:dyDescent="0.25">
      <c r="BR124400" s="2394"/>
    </row>
    <row r="124401" spans="70:70" x14ac:dyDescent="0.25">
      <c r="BR124401" s="2381"/>
    </row>
    <row r="124425" spans="70:70" x14ac:dyDescent="0.25">
      <c r="BR124425" s="2394"/>
    </row>
    <row r="124426" spans="70:70" x14ac:dyDescent="0.25">
      <c r="BR124426" s="2381"/>
    </row>
    <row r="124450" spans="70:70" x14ac:dyDescent="0.25">
      <c r="BR124450" s="2394"/>
    </row>
    <row r="124451" spans="70:70" x14ac:dyDescent="0.25">
      <c r="BR124451" s="2381"/>
    </row>
    <row r="124475" spans="70:70" x14ac:dyDescent="0.25">
      <c r="BR124475" s="2394"/>
    </row>
    <row r="124476" spans="70:70" x14ac:dyDescent="0.25">
      <c r="BR124476" s="2381"/>
    </row>
    <row r="124500" spans="70:70" x14ac:dyDescent="0.25">
      <c r="BR124500" s="2394"/>
    </row>
    <row r="124501" spans="70:70" x14ac:dyDescent="0.25">
      <c r="BR124501" s="2381"/>
    </row>
    <row r="124525" spans="70:70" x14ac:dyDescent="0.25">
      <c r="BR124525" s="2394"/>
    </row>
    <row r="124526" spans="70:70" x14ac:dyDescent="0.25">
      <c r="BR124526" s="2381"/>
    </row>
    <row r="124550" spans="70:70" x14ac:dyDescent="0.25">
      <c r="BR124550" s="2394"/>
    </row>
    <row r="124551" spans="70:70" x14ac:dyDescent="0.25">
      <c r="BR124551" s="2381"/>
    </row>
    <row r="124575" spans="70:70" x14ac:dyDescent="0.25">
      <c r="BR124575" s="2394"/>
    </row>
    <row r="124576" spans="70:70" x14ac:dyDescent="0.25">
      <c r="BR124576" s="2381"/>
    </row>
    <row r="124600" spans="70:70" x14ac:dyDescent="0.25">
      <c r="BR124600" s="2394"/>
    </row>
    <row r="124601" spans="70:70" x14ac:dyDescent="0.25">
      <c r="BR124601" s="2381"/>
    </row>
    <row r="124625" spans="70:70" x14ac:dyDescent="0.25">
      <c r="BR124625" s="2394"/>
    </row>
    <row r="124626" spans="70:70" x14ac:dyDescent="0.25">
      <c r="BR124626" s="2381"/>
    </row>
    <row r="124650" spans="70:70" x14ac:dyDescent="0.25">
      <c r="BR124650" s="2394"/>
    </row>
    <row r="124651" spans="70:70" x14ac:dyDescent="0.25">
      <c r="BR124651" s="2381"/>
    </row>
    <row r="124675" spans="70:70" x14ac:dyDescent="0.25">
      <c r="BR124675" s="2394"/>
    </row>
    <row r="124676" spans="70:70" x14ac:dyDescent="0.25">
      <c r="BR124676" s="2381"/>
    </row>
    <row r="124700" spans="70:70" x14ac:dyDescent="0.25">
      <c r="BR124700" s="2394"/>
    </row>
    <row r="124701" spans="70:70" x14ac:dyDescent="0.25">
      <c r="BR124701" s="2381"/>
    </row>
    <row r="124725" spans="70:70" x14ac:dyDescent="0.25">
      <c r="BR124725" s="2394"/>
    </row>
    <row r="124726" spans="70:70" x14ac:dyDescent="0.25">
      <c r="BR124726" s="2381"/>
    </row>
    <row r="124750" spans="70:70" x14ac:dyDescent="0.25">
      <c r="BR124750" s="2394"/>
    </row>
    <row r="124751" spans="70:70" x14ac:dyDescent="0.25">
      <c r="BR124751" s="2381"/>
    </row>
    <row r="124775" spans="70:70" x14ac:dyDescent="0.25">
      <c r="BR124775" s="2394"/>
    </row>
    <row r="124776" spans="70:70" x14ac:dyDescent="0.25">
      <c r="BR124776" s="2381"/>
    </row>
    <row r="124800" spans="70:70" x14ac:dyDescent="0.25">
      <c r="BR124800" s="2394"/>
    </row>
    <row r="124801" spans="70:70" x14ac:dyDescent="0.25">
      <c r="BR124801" s="2381"/>
    </row>
    <row r="124825" spans="70:70" x14ac:dyDescent="0.25">
      <c r="BR124825" s="2394"/>
    </row>
    <row r="124826" spans="70:70" x14ac:dyDescent="0.25">
      <c r="BR124826" s="2381"/>
    </row>
    <row r="124850" spans="70:70" x14ac:dyDescent="0.25">
      <c r="BR124850" s="2394"/>
    </row>
    <row r="124851" spans="70:70" x14ac:dyDescent="0.25">
      <c r="BR124851" s="2381"/>
    </row>
    <row r="124875" spans="70:70" x14ac:dyDescent="0.25">
      <c r="BR124875" s="2394"/>
    </row>
    <row r="124876" spans="70:70" x14ac:dyDescent="0.25">
      <c r="BR124876" s="2381"/>
    </row>
    <row r="124900" spans="70:70" x14ac:dyDescent="0.25">
      <c r="BR124900" s="2394"/>
    </row>
    <row r="124901" spans="70:70" x14ac:dyDescent="0.25">
      <c r="BR124901" s="2381"/>
    </row>
    <row r="124925" spans="70:70" x14ac:dyDescent="0.25">
      <c r="BR124925" s="2394"/>
    </row>
    <row r="124926" spans="70:70" x14ac:dyDescent="0.25">
      <c r="BR124926" s="2381"/>
    </row>
    <row r="124950" spans="70:70" x14ac:dyDescent="0.25">
      <c r="BR124950" s="2394"/>
    </row>
    <row r="124951" spans="70:70" x14ac:dyDescent="0.25">
      <c r="BR124951" s="2381"/>
    </row>
    <row r="124975" spans="70:70" x14ac:dyDescent="0.25">
      <c r="BR124975" s="2394"/>
    </row>
    <row r="124976" spans="70:70" x14ac:dyDescent="0.25">
      <c r="BR124976" s="2381"/>
    </row>
    <row r="125000" spans="70:70" x14ac:dyDescent="0.25">
      <c r="BR125000" s="2394"/>
    </row>
    <row r="125001" spans="70:70" x14ac:dyDescent="0.25">
      <c r="BR125001" s="2381"/>
    </row>
    <row r="125025" spans="70:70" x14ac:dyDescent="0.25">
      <c r="BR125025" s="2394"/>
    </row>
    <row r="125026" spans="70:70" x14ac:dyDescent="0.25">
      <c r="BR125026" s="2381"/>
    </row>
    <row r="125050" spans="70:70" x14ac:dyDescent="0.25">
      <c r="BR125050" s="2394"/>
    </row>
    <row r="125051" spans="70:70" x14ac:dyDescent="0.25">
      <c r="BR125051" s="2381"/>
    </row>
    <row r="125075" spans="70:70" x14ac:dyDescent="0.25">
      <c r="BR125075" s="2394"/>
    </row>
    <row r="125076" spans="70:70" x14ac:dyDescent="0.25">
      <c r="BR125076" s="2381"/>
    </row>
    <row r="125100" spans="70:70" x14ac:dyDescent="0.25">
      <c r="BR125100" s="2394"/>
    </row>
    <row r="125101" spans="70:70" x14ac:dyDescent="0.25">
      <c r="BR125101" s="2381"/>
    </row>
    <row r="125125" spans="70:70" x14ac:dyDescent="0.25">
      <c r="BR125125" s="2394"/>
    </row>
    <row r="125126" spans="70:70" x14ac:dyDescent="0.25">
      <c r="BR125126" s="2381"/>
    </row>
    <row r="125150" spans="70:70" x14ac:dyDescent="0.25">
      <c r="BR125150" s="2394"/>
    </row>
    <row r="125151" spans="70:70" x14ac:dyDescent="0.25">
      <c r="BR125151" s="2381"/>
    </row>
    <row r="125175" spans="70:70" x14ac:dyDescent="0.25">
      <c r="BR125175" s="2394"/>
    </row>
    <row r="125176" spans="70:70" x14ac:dyDescent="0.25">
      <c r="BR125176" s="2381"/>
    </row>
    <row r="125200" spans="70:70" x14ac:dyDescent="0.25">
      <c r="BR125200" s="2394"/>
    </row>
    <row r="125201" spans="70:70" x14ac:dyDescent="0.25">
      <c r="BR125201" s="2381"/>
    </row>
    <row r="125225" spans="70:70" x14ac:dyDescent="0.25">
      <c r="BR125225" s="2394"/>
    </row>
    <row r="125226" spans="70:70" x14ac:dyDescent="0.25">
      <c r="BR125226" s="2381"/>
    </row>
    <row r="125250" spans="70:70" x14ac:dyDescent="0.25">
      <c r="BR125250" s="2394"/>
    </row>
    <row r="125251" spans="70:70" x14ac:dyDescent="0.25">
      <c r="BR125251" s="2381"/>
    </row>
    <row r="125275" spans="70:70" x14ac:dyDescent="0.25">
      <c r="BR125275" s="2394"/>
    </row>
    <row r="125276" spans="70:70" x14ac:dyDescent="0.25">
      <c r="BR125276" s="2381"/>
    </row>
    <row r="125300" spans="70:70" x14ac:dyDescent="0.25">
      <c r="BR125300" s="2394"/>
    </row>
    <row r="125301" spans="70:70" x14ac:dyDescent="0.25">
      <c r="BR125301" s="2381"/>
    </row>
    <row r="125325" spans="70:70" x14ac:dyDescent="0.25">
      <c r="BR125325" s="2394"/>
    </row>
    <row r="125326" spans="70:70" x14ac:dyDescent="0.25">
      <c r="BR125326" s="2381"/>
    </row>
    <row r="125350" spans="70:70" x14ac:dyDescent="0.25">
      <c r="BR125350" s="2394"/>
    </row>
    <row r="125351" spans="70:70" x14ac:dyDescent="0.25">
      <c r="BR125351" s="2381"/>
    </row>
    <row r="125375" spans="70:70" x14ac:dyDescent="0.25">
      <c r="BR125375" s="2394"/>
    </row>
    <row r="125376" spans="70:70" x14ac:dyDescent="0.25">
      <c r="BR125376" s="2381"/>
    </row>
    <row r="125400" spans="70:70" x14ac:dyDescent="0.25">
      <c r="BR125400" s="2394"/>
    </row>
    <row r="125401" spans="70:70" x14ac:dyDescent="0.25">
      <c r="BR125401" s="2381"/>
    </row>
    <row r="125425" spans="70:70" x14ac:dyDescent="0.25">
      <c r="BR125425" s="2394"/>
    </row>
    <row r="125426" spans="70:70" x14ac:dyDescent="0.25">
      <c r="BR125426" s="2381"/>
    </row>
    <row r="125450" spans="70:70" x14ac:dyDescent="0.25">
      <c r="BR125450" s="2394"/>
    </row>
    <row r="125451" spans="70:70" x14ac:dyDescent="0.25">
      <c r="BR125451" s="2381"/>
    </row>
    <row r="125475" spans="70:70" x14ac:dyDescent="0.25">
      <c r="BR125475" s="2394"/>
    </row>
    <row r="125476" spans="70:70" x14ac:dyDescent="0.25">
      <c r="BR125476" s="2381"/>
    </row>
    <row r="125500" spans="70:70" x14ac:dyDescent="0.25">
      <c r="BR125500" s="2394"/>
    </row>
    <row r="125501" spans="70:70" x14ac:dyDescent="0.25">
      <c r="BR125501" s="2381"/>
    </row>
    <row r="125525" spans="70:70" x14ac:dyDescent="0.25">
      <c r="BR125525" s="2394"/>
    </row>
    <row r="125526" spans="70:70" x14ac:dyDescent="0.25">
      <c r="BR125526" s="2381"/>
    </row>
    <row r="125550" spans="70:70" x14ac:dyDescent="0.25">
      <c r="BR125550" s="2394"/>
    </row>
    <row r="125551" spans="70:70" x14ac:dyDescent="0.25">
      <c r="BR125551" s="2381"/>
    </row>
    <row r="125575" spans="70:70" x14ac:dyDescent="0.25">
      <c r="BR125575" s="2394"/>
    </row>
    <row r="125576" spans="70:70" x14ac:dyDescent="0.25">
      <c r="BR125576" s="2381"/>
    </row>
    <row r="125600" spans="70:70" x14ac:dyDescent="0.25">
      <c r="BR125600" s="2394"/>
    </row>
    <row r="125601" spans="70:70" x14ac:dyDescent="0.25">
      <c r="BR125601" s="2381"/>
    </row>
    <row r="125625" spans="70:70" x14ac:dyDescent="0.25">
      <c r="BR125625" s="2394"/>
    </row>
    <row r="125626" spans="70:70" x14ac:dyDescent="0.25">
      <c r="BR125626" s="2381"/>
    </row>
    <row r="125650" spans="70:70" x14ac:dyDescent="0.25">
      <c r="BR125650" s="2394"/>
    </row>
    <row r="125651" spans="70:70" x14ac:dyDescent="0.25">
      <c r="BR125651" s="2381"/>
    </row>
    <row r="125675" spans="70:70" x14ac:dyDescent="0.25">
      <c r="BR125675" s="2394"/>
    </row>
    <row r="125676" spans="70:70" x14ac:dyDescent="0.25">
      <c r="BR125676" s="2381"/>
    </row>
    <row r="125700" spans="70:70" x14ac:dyDescent="0.25">
      <c r="BR125700" s="2394"/>
    </row>
    <row r="125701" spans="70:70" x14ac:dyDescent="0.25">
      <c r="BR125701" s="2381"/>
    </row>
    <row r="125725" spans="70:70" x14ac:dyDescent="0.25">
      <c r="BR125725" s="2394"/>
    </row>
    <row r="125726" spans="70:70" x14ac:dyDescent="0.25">
      <c r="BR125726" s="2381"/>
    </row>
    <row r="125750" spans="70:70" x14ac:dyDescent="0.25">
      <c r="BR125750" s="2394"/>
    </row>
    <row r="125751" spans="70:70" x14ac:dyDescent="0.25">
      <c r="BR125751" s="2381"/>
    </row>
    <row r="125775" spans="70:70" x14ac:dyDescent="0.25">
      <c r="BR125775" s="2394"/>
    </row>
    <row r="125776" spans="70:70" x14ac:dyDescent="0.25">
      <c r="BR125776" s="2381"/>
    </row>
    <row r="125800" spans="70:70" x14ac:dyDescent="0.25">
      <c r="BR125800" s="2394"/>
    </row>
    <row r="125801" spans="70:70" x14ac:dyDescent="0.25">
      <c r="BR125801" s="2381"/>
    </row>
    <row r="125825" spans="70:70" x14ac:dyDescent="0.25">
      <c r="BR125825" s="2394"/>
    </row>
    <row r="125826" spans="70:70" x14ac:dyDescent="0.25">
      <c r="BR125826" s="2381"/>
    </row>
    <row r="125850" spans="70:70" x14ac:dyDescent="0.25">
      <c r="BR125850" s="2394"/>
    </row>
    <row r="125851" spans="70:70" x14ac:dyDescent="0.25">
      <c r="BR125851" s="2381"/>
    </row>
    <row r="125875" spans="70:70" x14ac:dyDescent="0.25">
      <c r="BR125875" s="2394"/>
    </row>
    <row r="125876" spans="70:70" x14ac:dyDescent="0.25">
      <c r="BR125876" s="2381"/>
    </row>
    <row r="125900" spans="70:70" x14ac:dyDescent="0.25">
      <c r="BR125900" s="2394"/>
    </row>
    <row r="125901" spans="70:70" x14ac:dyDescent="0.25">
      <c r="BR125901" s="2381"/>
    </row>
    <row r="125925" spans="70:70" x14ac:dyDescent="0.25">
      <c r="BR125925" s="2394"/>
    </row>
    <row r="125926" spans="70:70" x14ac:dyDescent="0.25">
      <c r="BR125926" s="2381"/>
    </row>
    <row r="125950" spans="70:70" x14ac:dyDescent="0.25">
      <c r="BR125950" s="2394"/>
    </row>
    <row r="125951" spans="70:70" x14ac:dyDescent="0.25">
      <c r="BR125951" s="2381"/>
    </row>
    <row r="125975" spans="70:70" x14ac:dyDescent="0.25">
      <c r="BR125975" s="2394"/>
    </row>
    <row r="125976" spans="70:70" x14ac:dyDescent="0.25">
      <c r="BR125976" s="2381"/>
    </row>
    <row r="126000" spans="70:70" x14ac:dyDescent="0.25">
      <c r="BR126000" s="2394"/>
    </row>
    <row r="126001" spans="70:70" x14ac:dyDescent="0.25">
      <c r="BR126001" s="2381"/>
    </row>
    <row r="126025" spans="70:70" x14ac:dyDescent="0.25">
      <c r="BR126025" s="2394"/>
    </row>
    <row r="126026" spans="70:70" x14ac:dyDescent="0.25">
      <c r="BR126026" s="2381"/>
    </row>
    <row r="126050" spans="70:70" x14ac:dyDescent="0.25">
      <c r="BR126050" s="2394"/>
    </row>
    <row r="126051" spans="70:70" x14ac:dyDescent="0.25">
      <c r="BR126051" s="2381"/>
    </row>
    <row r="126075" spans="70:70" x14ac:dyDescent="0.25">
      <c r="BR126075" s="2394"/>
    </row>
    <row r="126076" spans="70:70" x14ac:dyDescent="0.25">
      <c r="BR126076" s="2381"/>
    </row>
    <row r="126100" spans="70:70" x14ac:dyDescent="0.25">
      <c r="BR126100" s="2394"/>
    </row>
    <row r="126101" spans="70:70" x14ac:dyDescent="0.25">
      <c r="BR126101" s="2381"/>
    </row>
    <row r="126125" spans="70:70" x14ac:dyDescent="0.25">
      <c r="BR126125" s="2394"/>
    </row>
    <row r="126126" spans="70:70" x14ac:dyDescent="0.25">
      <c r="BR126126" s="2381"/>
    </row>
    <row r="126150" spans="70:70" x14ac:dyDescent="0.25">
      <c r="BR126150" s="2394"/>
    </row>
    <row r="126151" spans="70:70" x14ac:dyDescent="0.25">
      <c r="BR126151" s="2381"/>
    </row>
    <row r="126175" spans="70:70" x14ac:dyDescent="0.25">
      <c r="BR126175" s="2394"/>
    </row>
    <row r="126176" spans="70:70" x14ac:dyDescent="0.25">
      <c r="BR126176" s="2381"/>
    </row>
    <row r="126200" spans="70:70" x14ac:dyDescent="0.25">
      <c r="BR126200" s="2394"/>
    </row>
    <row r="126201" spans="70:70" x14ac:dyDescent="0.25">
      <c r="BR126201" s="2381"/>
    </row>
    <row r="126225" spans="70:70" x14ac:dyDescent="0.25">
      <c r="BR126225" s="2394"/>
    </row>
    <row r="126226" spans="70:70" x14ac:dyDescent="0.25">
      <c r="BR126226" s="2381"/>
    </row>
    <row r="126250" spans="70:70" x14ac:dyDescent="0.25">
      <c r="BR126250" s="2394"/>
    </row>
    <row r="126251" spans="70:70" x14ac:dyDescent="0.25">
      <c r="BR126251" s="2381"/>
    </row>
    <row r="126275" spans="70:70" x14ac:dyDescent="0.25">
      <c r="BR126275" s="2394"/>
    </row>
    <row r="126276" spans="70:70" x14ac:dyDescent="0.25">
      <c r="BR126276" s="2381"/>
    </row>
    <row r="126300" spans="70:70" x14ac:dyDescent="0.25">
      <c r="BR126300" s="2394"/>
    </row>
    <row r="126301" spans="70:70" x14ac:dyDescent="0.25">
      <c r="BR126301" s="2381"/>
    </row>
    <row r="126325" spans="70:70" x14ac:dyDescent="0.25">
      <c r="BR126325" s="2394"/>
    </row>
    <row r="126326" spans="70:70" x14ac:dyDescent="0.25">
      <c r="BR126326" s="2381"/>
    </row>
    <row r="126350" spans="70:70" x14ac:dyDescent="0.25">
      <c r="BR126350" s="2394"/>
    </row>
    <row r="126351" spans="70:70" x14ac:dyDescent="0.25">
      <c r="BR126351" s="2381"/>
    </row>
    <row r="126375" spans="70:70" x14ac:dyDescent="0.25">
      <c r="BR126375" s="2394"/>
    </row>
    <row r="126376" spans="70:70" x14ac:dyDescent="0.25">
      <c r="BR126376" s="2381"/>
    </row>
    <row r="126400" spans="70:70" x14ac:dyDescent="0.25">
      <c r="BR126400" s="2394"/>
    </row>
    <row r="126401" spans="70:70" x14ac:dyDescent="0.25">
      <c r="BR126401" s="2381"/>
    </row>
    <row r="126425" spans="70:70" x14ac:dyDescent="0.25">
      <c r="BR126425" s="2394"/>
    </row>
    <row r="126426" spans="70:70" x14ac:dyDescent="0.25">
      <c r="BR126426" s="2381"/>
    </row>
    <row r="126450" spans="70:70" x14ac:dyDescent="0.25">
      <c r="BR126450" s="2394"/>
    </row>
    <row r="126451" spans="70:70" x14ac:dyDescent="0.25">
      <c r="BR126451" s="2381"/>
    </row>
    <row r="126475" spans="70:70" x14ac:dyDescent="0.25">
      <c r="BR126475" s="2394"/>
    </row>
    <row r="126476" spans="70:70" x14ac:dyDescent="0.25">
      <c r="BR126476" s="2381"/>
    </row>
    <row r="126500" spans="70:70" x14ac:dyDescent="0.25">
      <c r="BR126500" s="2394"/>
    </row>
    <row r="126501" spans="70:70" x14ac:dyDescent="0.25">
      <c r="BR126501" s="2381"/>
    </row>
    <row r="126525" spans="70:70" x14ac:dyDescent="0.25">
      <c r="BR126525" s="2394"/>
    </row>
    <row r="126526" spans="70:70" x14ac:dyDescent="0.25">
      <c r="BR126526" s="2381"/>
    </row>
    <row r="126550" spans="70:70" x14ac:dyDescent="0.25">
      <c r="BR126550" s="2394"/>
    </row>
    <row r="126551" spans="70:70" x14ac:dyDescent="0.25">
      <c r="BR126551" s="2381"/>
    </row>
    <row r="126575" spans="70:70" x14ac:dyDescent="0.25">
      <c r="BR126575" s="2394"/>
    </row>
    <row r="126576" spans="70:70" x14ac:dyDescent="0.25">
      <c r="BR126576" s="2381"/>
    </row>
    <row r="126600" spans="70:70" x14ac:dyDescent="0.25">
      <c r="BR126600" s="2394"/>
    </row>
    <row r="126601" spans="70:70" x14ac:dyDescent="0.25">
      <c r="BR126601" s="2381"/>
    </row>
    <row r="126625" spans="70:70" x14ac:dyDescent="0.25">
      <c r="BR126625" s="2394"/>
    </row>
    <row r="126626" spans="70:70" x14ac:dyDescent="0.25">
      <c r="BR126626" s="2381"/>
    </row>
    <row r="126650" spans="70:70" x14ac:dyDescent="0.25">
      <c r="BR126650" s="2394"/>
    </row>
    <row r="126651" spans="70:70" x14ac:dyDescent="0.25">
      <c r="BR126651" s="2381"/>
    </row>
    <row r="126675" spans="70:70" x14ac:dyDescent="0.25">
      <c r="BR126675" s="2394"/>
    </row>
    <row r="126676" spans="70:70" x14ac:dyDescent="0.25">
      <c r="BR126676" s="2381"/>
    </row>
    <row r="126700" spans="70:70" x14ac:dyDescent="0.25">
      <c r="BR126700" s="2394"/>
    </row>
    <row r="126701" spans="70:70" x14ac:dyDescent="0.25">
      <c r="BR126701" s="2381"/>
    </row>
    <row r="126725" spans="70:70" x14ac:dyDescent="0.25">
      <c r="BR126725" s="2394"/>
    </row>
    <row r="126726" spans="70:70" x14ac:dyDescent="0.25">
      <c r="BR126726" s="2381"/>
    </row>
    <row r="126750" spans="70:70" x14ac:dyDescent="0.25">
      <c r="BR126750" s="2394"/>
    </row>
    <row r="126751" spans="70:70" x14ac:dyDescent="0.25">
      <c r="BR126751" s="2381"/>
    </row>
    <row r="126775" spans="70:70" x14ac:dyDescent="0.25">
      <c r="BR126775" s="2394"/>
    </row>
    <row r="126776" spans="70:70" x14ac:dyDescent="0.25">
      <c r="BR126776" s="2381"/>
    </row>
    <row r="126800" spans="70:70" x14ac:dyDescent="0.25">
      <c r="BR126800" s="2394"/>
    </row>
    <row r="126801" spans="70:70" x14ac:dyDescent="0.25">
      <c r="BR126801" s="2381"/>
    </row>
    <row r="126825" spans="70:70" x14ac:dyDescent="0.25">
      <c r="BR126825" s="2394"/>
    </row>
    <row r="126826" spans="70:70" x14ac:dyDescent="0.25">
      <c r="BR126826" s="2381"/>
    </row>
    <row r="126850" spans="70:70" x14ac:dyDescent="0.25">
      <c r="BR126850" s="2394"/>
    </row>
    <row r="126851" spans="70:70" x14ac:dyDescent="0.25">
      <c r="BR126851" s="2381"/>
    </row>
    <row r="126875" spans="70:70" x14ac:dyDescent="0.25">
      <c r="BR126875" s="2394"/>
    </row>
    <row r="126876" spans="70:70" x14ac:dyDescent="0.25">
      <c r="BR126876" s="2381"/>
    </row>
    <row r="126900" spans="70:70" x14ac:dyDescent="0.25">
      <c r="BR126900" s="2394"/>
    </row>
    <row r="126901" spans="70:70" x14ac:dyDescent="0.25">
      <c r="BR126901" s="2381"/>
    </row>
    <row r="126925" spans="70:70" x14ac:dyDescent="0.25">
      <c r="BR126925" s="2394"/>
    </row>
    <row r="126926" spans="70:70" x14ac:dyDescent="0.25">
      <c r="BR126926" s="2381"/>
    </row>
    <row r="126950" spans="70:70" x14ac:dyDescent="0.25">
      <c r="BR126950" s="2394"/>
    </row>
    <row r="126951" spans="70:70" x14ac:dyDescent="0.25">
      <c r="BR126951" s="2381"/>
    </row>
    <row r="126975" spans="70:70" x14ac:dyDescent="0.25">
      <c r="BR126975" s="2394"/>
    </row>
    <row r="126976" spans="70:70" x14ac:dyDescent="0.25">
      <c r="BR126976" s="2381"/>
    </row>
    <row r="127000" spans="70:70" x14ac:dyDescent="0.25">
      <c r="BR127000" s="2394"/>
    </row>
    <row r="127001" spans="70:70" x14ac:dyDescent="0.25">
      <c r="BR127001" s="2381"/>
    </row>
    <row r="127025" spans="70:70" x14ac:dyDescent="0.25">
      <c r="BR127025" s="2394"/>
    </row>
    <row r="127026" spans="70:70" x14ac:dyDescent="0.25">
      <c r="BR127026" s="2381"/>
    </row>
    <row r="127050" spans="70:70" x14ac:dyDescent="0.25">
      <c r="BR127050" s="2394"/>
    </row>
    <row r="127051" spans="70:70" x14ac:dyDescent="0.25">
      <c r="BR127051" s="2381"/>
    </row>
    <row r="127075" spans="70:70" x14ac:dyDescent="0.25">
      <c r="BR127075" s="2394"/>
    </row>
    <row r="127076" spans="70:70" x14ac:dyDescent="0.25">
      <c r="BR127076" s="2381"/>
    </row>
    <row r="127100" spans="70:70" x14ac:dyDescent="0.25">
      <c r="BR127100" s="2394"/>
    </row>
    <row r="127101" spans="70:70" x14ac:dyDescent="0.25">
      <c r="BR127101" s="2381"/>
    </row>
    <row r="127125" spans="70:70" x14ac:dyDescent="0.25">
      <c r="BR127125" s="2394"/>
    </row>
    <row r="127126" spans="70:70" x14ac:dyDescent="0.25">
      <c r="BR127126" s="2381"/>
    </row>
    <row r="127150" spans="70:70" x14ac:dyDescent="0.25">
      <c r="BR127150" s="2394"/>
    </row>
    <row r="127151" spans="70:70" x14ac:dyDescent="0.25">
      <c r="BR127151" s="2381"/>
    </row>
    <row r="127175" spans="70:70" x14ac:dyDescent="0.25">
      <c r="BR127175" s="2394"/>
    </row>
    <row r="127176" spans="70:70" x14ac:dyDescent="0.25">
      <c r="BR127176" s="2381"/>
    </row>
    <row r="127200" spans="70:70" x14ac:dyDescent="0.25">
      <c r="BR127200" s="2394"/>
    </row>
    <row r="127201" spans="70:70" x14ac:dyDescent="0.25">
      <c r="BR127201" s="2381"/>
    </row>
    <row r="127225" spans="70:70" x14ac:dyDescent="0.25">
      <c r="BR127225" s="2394"/>
    </row>
    <row r="127226" spans="70:70" x14ac:dyDescent="0.25">
      <c r="BR127226" s="2381"/>
    </row>
    <row r="127250" spans="70:70" x14ac:dyDescent="0.25">
      <c r="BR127250" s="2394"/>
    </row>
    <row r="127251" spans="70:70" x14ac:dyDescent="0.25">
      <c r="BR127251" s="2381"/>
    </row>
    <row r="127275" spans="70:70" x14ac:dyDescent="0.25">
      <c r="BR127275" s="2394"/>
    </row>
    <row r="127276" spans="70:70" x14ac:dyDescent="0.25">
      <c r="BR127276" s="2381"/>
    </row>
    <row r="127300" spans="70:70" x14ac:dyDescent="0.25">
      <c r="BR127300" s="2394"/>
    </row>
    <row r="127301" spans="70:70" x14ac:dyDescent="0.25">
      <c r="BR127301" s="2381"/>
    </row>
    <row r="127325" spans="70:70" x14ac:dyDescent="0.25">
      <c r="BR127325" s="2394"/>
    </row>
    <row r="127326" spans="70:70" x14ac:dyDescent="0.25">
      <c r="BR127326" s="2381"/>
    </row>
    <row r="127350" spans="70:70" x14ac:dyDescent="0.25">
      <c r="BR127350" s="2394"/>
    </row>
    <row r="127351" spans="70:70" x14ac:dyDescent="0.25">
      <c r="BR127351" s="2381"/>
    </row>
    <row r="127375" spans="70:70" x14ac:dyDescent="0.25">
      <c r="BR127375" s="2394"/>
    </row>
    <row r="127376" spans="70:70" x14ac:dyDescent="0.25">
      <c r="BR127376" s="2381"/>
    </row>
    <row r="127400" spans="70:70" x14ac:dyDescent="0.25">
      <c r="BR127400" s="2394"/>
    </row>
    <row r="127401" spans="70:70" x14ac:dyDescent="0.25">
      <c r="BR127401" s="2381"/>
    </row>
    <row r="127425" spans="70:70" x14ac:dyDescent="0.25">
      <c r="BR127425" s="2394"/>
    </row>
    <row r="127426" spans="70:70" x14ac:dyDescent="0.25">
      <c r="BR127426" s="2381"/>
    </row>
    <row r="127450" spans="70:70" x14ac:dyDescent="0.25">
      <c r="BR127450" s="2394"/>
    </row>
    <row r="127451" spans="70:70" x14ac:dyDescent="0.25">
      <c r="BR127451" s="2381"/>
    </row>
    <row r="127475" spans="70:70" x14ac:dyDescent="0.25">
      <c r="BR127475" s="2394"/>
    </row>
    <row r="127476" spans="70:70" x14ac:dyDescent="0.25">
      <c r="BR127476" s="2381"/>
    </row>
    <row r="127500" spans="70:70" x14ac:dyDescent="0.25">
      <c r="BR127500" s="2394"/>
    </row>
    <row r="127501" spans="70:70" x14ac:dyDescent="0.25">
      <c r="BR127501" s="2381"/>
    </row>
    <row r="127525" spans="70:70" x14ac:dyDescent="0.25">
      <c r="BR127525" s="2394"/>
    </row>
    <row r="127526" spans="70:70" x14ac:dyDescent="0.25">
      <c r="BR127526" s="2381"/>
    </row>
    <row r="127550" spans="70:70" x14ac:dyDescent="0.25">
      <c r="BR127550" s="2394"/>
    </row>
    <row r="127551" spans="70:70" x14ac:dyDescent="0.25">
      <c r="BR127551" s="2381"/>
    </row>
    <row r="127575" spans="70:70" x14ac:dyDescent="0.25">
      <c r="BR127575" s="2394"/>
    </row>
    <row r="127576" spans="70:70" x14ac:dyDescent="0.25">
      <c r="BR127576" s="2381"/>
    </row>
    <row r="127600" spans="70:70" x14ac:dyDescent="0.25">
      <c r="BR127600" s="2394"/>
    </row>
    <row r="127601" spans="70:70" x14ac:dyDescent="0.25">
      <c r="BR127601" s="2381"/>
    </row>
    <row r="127625" spans="70:70" x14ac:dyDescent="0.25">
      <c r="BR127625" s="2394"/>
    </row>
    <row r="127626" spans="70:70" x14ac:dyDescent="0.25">
      <c r="BR127626" s="2381"/>
    </row>
    <row r="127650" spans="70:70" x14ac:dyDescent="0.25">
      <c r="BR127650" s="2394"/>
    </row>
    <row r="127651" spans="70:70" x14ac:dyDescent="0.25">
      <c r="BR127651" s="2381"/>
    </row>
    <row r="127675" spans="70:70" x14ac:dyDescent="0.25">
      <c r="BR127675" s="2394"/>
    </row>
    <row r="127676" spans="70:70" x14ac:dyDescent="0.25">
      <c r="BR127676" s="2381"/>
    </row>
    <row r="127700" spans="70:70" x14ac:dyDescent="0.25">
      <c r="BR127700" s="2394"/>
    </row>
    <row r="127701" spans="70:70" x14ac:dyDescent="0.25">
      <c r="BR127701" s="2381"/>
    </row>
    <row r="127725" spans="70:70" x14ac:dyDescent="0.25">
      <c r="BR127725" s="2394"/>
    </row>
    <row r="127726" spans="70:70" x14ac:dyDescent="0.25">
      <c r="BR127726" s="2381"/>
    </row>
    <row r="127750" spans="70:70" x14ac:dyDescent="0.25">
      <c r="BR127750" s="2394"/>
    </row>
    <row r="127751" spans="70:70" x14ac:dyDescent="0.25">
      <c r="BR127751" s="2381"/>
    </row>
    <row r="127775" spans="70:70" x14ac:dyDescent="0.25">
      <c r="BR127775" s="2394"/>
    </row>
    <row r="127776" spans="70:70" x14ac:dyDescent="0.25">
      <c r="BR127776" s="2381"/>
    </row>
    <row r="127800" spans="70:70" x14ac:dyDescent="0.25">
      <c r="BR127800" s="2394"/>
    </row>
    <row r="127801" spans="70:70" x14ac:dyDescent="0.25">
      <c r="BR127801" s="2381"/>
    </row>
    <row r="127825" spans="70:70" x14ac:dyDescent="0.25">
      <c r="BR127825" s="2394"/>
    </row>
    <row r="127826" spans="70:70" x14ac:dyDescent="0.25">
      <c r="BR127826" s="2381"/>
    </row>
    <row r="127850" spans="70:70" x14ac:dyDescent="0.25">
      <c r="BR127850" s="2394"/>
    </row>
    <row r="127851" spans="70:70" x14ac:dyDescent="0.25">
      <c r="BR127851" s="2381"/>
    </row>
    <row r="127875" spans="70:70" x14ac:dyDescent="0.25">
      <c r="BR127875" s="2394"/>
    </row>
    <row r="127876" spans="70:70" x14ac:dyDescent="0.25">
      <c r="BR127876" s="2381"/>
    </row>
    <row r="127900" spans="70:70" x14ac:dyDescent="0.25">
      <c r="BR127900" s="2394"/>
    </row>
    <row r="127901" spans="70:70" x14ac:dyDescent="0.25">
      <c r="BR127901" s="2381"/>
    </row>
    <row r="127925" spans="70:70" x14ac:dyDescent="0.25">
      <c r="BR127925" s="2394"/>
    </row>
    <row r="127926" spans="70:70" x14ac:dyDescent="0.25">
      <c r="BR127926" s="2381"/>
    </row>
    <row r="127950" spans="70:70" x14ac:dyDescent="0.25">
      <c r="BR127950" s="2394"/>
    </row>
    <row r="127951" spans="70:70" x14ac:dyDescent="0.25">
      <c r="BR127951" s="2381"/>
    </row>
    <row r="127975" spans="70:70" x14ac:dyDescent="0.25">
      <c r="BR127975" s="2394"/>
    </row>
    <row r="127976" spans="70:70" x14ac:dyDescent="0.25">
      <c r="BR127976" s="2381"/>
    </row>
    <row r="128000" spans="70:70" x14ac:dyDescent="0.25">
      <c r="BR128000" s="2394"/>
    </row>
    <row r="128001" spans="70:70" x14ac:dyDescent="0.25">
      <c r="BR128001" s="2381"/>
    </row>
    <row r="128025" spans="70:70" x14ac:dyDescent="0.25">
      <c r="BR128025" s="2394"/>
    </row>
    <row r="128026" spans="70:70" x14ac:dyDescent="0.25">
      <c r="BR128026" s="2381"/>
    </row>
    <row r="128050" spans="70:70" x14ac:dyDescent="0.25">
      <c r="BR128050" s="2394"/>
    </row>
    <row r="128051" spans="70:70" x14ac:dyDescent="0.25">
      <c r="BR128051" s="2381"/>
    </row>
    <row r="128075" spans="70:70" x14ac:dyDescent="0.25">
      <c r="BR128075" s="2394"/>
    </row>
    <row r="128076" spans="70:70" x14ac:dyDescent="0.25">
      <c r="BR128076" s="2381"/>
    </row>
    <row r="128100" spans="70:70" x14ac:dyDescent="0.25">
      <c r="BR128100" s="2394"/>
    </row>
    <row r="128101" spans="70:70" x14ac:dyDescent="0.25">
      <c r="BR128101" s="2381"/>
    </row>
    <row r="128125" spans="70:70" x14ac:dyDescent="0.25">
      <c r="BR128125" s="2394"/>
    </row>
    <row r="128126" spans="70:70" x14ac:dyDescent="0.25">
      <c r="BR128126" s="2381"/>
    </row>
    <row r="128150" spans="70:70" x14ac:dyDescent="0.25">
      <c r="BR128150" s="2394"/>
    </row>
    <row r="128151" spans="70:70" x14ac:dyDescent="0.25">
      <c r="BR128151" s="2381"/>
    </row>
    <row r="128175" spans="70:70" x14ac:dyDescent="0.25">
      <c r="BR128175" s="2394"/>
    </row>
    <row r="128176" spans="70:70" x14ac:dyDescent="0.25">
      <c r="BR128176" s="2381"/>
    </row>
    <row r="128200" spans="70:70" x14ac:dyDescent="0.25">
      <c r="BR128200" s="2394"/>
    </row>
    <row r="128201" spans="70:70" x14ac:dyDescent="0.25">
      <c r="BR128201" s="2381"/>
    </row>
    <row r="128225" spans="70:70" x14ac:dyDescent="0.25">
      <c r="BR128225" s="2394"/>
    </row>
    <row r="128226" spans="70:70" x14ac:dyDescent="0.25">
      <c r="BR128226" s="2381"/>
    </row>
    <row r="128250" spans="70:70" x14ac:dyDescent="0.25">
      <c r="BR128250" s="2394"/>
    </row>
    <row r="128251" spans="70:70" x14ac:dyDescent="0.25">
      <c r="BR128251" s="2381"/>
    </row>
    <row r="128275" spans="70:70" x14ac:dyDescent="0.25">
      <c r="BR128275" s="2394"/>
    </row>
    <row r="128276" spans="70:70" x14ac:dyDescent="0.25">
      <c r="BR128276" s="2381"/>
    </row>
    <row r="128300" spans="70:70" x14ac:dyDescent="0.25">
      <c r="BR128300" s="2394"/>
    </row>
    <row r="128301" spans="70:70" x14ac:dyDescent="0.25">
      <c r="BR128301" s="2381"/>
    </row>
    <row r="128325" spans="70:70" x14ac:dyDescent="0.25">
      <c r="BR128325" s="2394"/>
    </row>
    <row r="128326" spans="70:70" x14ac:dyDescent="0.25">
      <c r="BR128326" s="2381"/>
    </row>
    <row r="128350" spans="70:70" x14ac:dyDescent="0.25">
      <c r="BR128350" s="2394"/>
    </row>
    <row r="128351" spans="70:70" x14ac:dyDescent="0.25">
      <c r="BR128351" s="2381"/>
    </row>
    <row r="128375" spans="70:70" x14ac:dyDescent="0.25">
      <c r="BR128375" s="2394"/>
    </row>
    <row r="128376" spans="70:70" x14ac:dyDescent="0.25">
      <c r="BR128376" s="2381"/>
    </row>
    <row r="128400" spans="70:70" x14ac:dyDescent="0.25">
      <c r="BR128400" s="2394"/>
    </row>
    <row r="128401" spans="70:70" x14ac:dyDescent="0.25">
      <c r="BR128401" s="2381"/>
    </row>
    <row r="128425" spans="70:70" x14ac:dyDescent="0.25">
      <c r="BR128425" s="2394"/>
    </row>
    <row r="128426" spans="70:70" x14ac:dyDescent="0.25">
      <c r="BR128426" s="2381"/>
    </row>
    <row r="128450" spans="70:70" x14ac:dyDescent="0.25">
      <c r="BR128450" s="2394"/>
    </row>
    <row r="128451" spans="70:70" x14ac:dyDescent="0.25">
      <c r="BR128451" s="2381"/>
    </row>
    <row r="128475" spans="70:70" x14ac:dyDescent="0.25">
      <c r="BR128475" s="2394"/>
    </row>
    <row r="128476" spans="70:70" x14ac:dyDescent="0.25">
      <c r="BR128476" s="2381"/>
    </row>
    <row r="128500" spans="70:70" x14ac:dyDescent="0.25">
      <c r="BR128500" s="2394"/>
    </row>
    <row r="128501" spans="70:70" x14ac:dyDescent="0.25">
      <c r="BR128501" s="2381"/>
    </row>
    <row r="128525" spans="70:70" x14ac:dyDescent="0.25">
      <c r="BR128525" s="2394"/>
    </row>
    <row r="128526" spans="70:70" x14ac:dyDescent="0.25">
      <c r="BR128526" s="2381"/>
    </row>
    <row r="128550" spans="70:70" x14ac:dyDescent="0.25">
      <c r="BR128550" s="2394"/>
    </row>
    <row r="128551" spans="70:70" x14ac:dyDescent="0.25">
      <c r="BR128551" s="2381"/>
    </row>
    <row r="128575" spans="70:70" x14ac:dyDescent="0.25">
      <c r="BR128575" s="2394"/>
    </row>
    <row r="128576" spans="70:70" x14ac:dyDescent="0.25">
      <c r="BR128576" s="2381"/>
    </row>
    <row r="128600" spans="70:70" x14ac:dyDescent="0.25">
      <c r="BR128600" s="2394"/>
    </row>
    <row r="128601" spans="70:70" x14ac:dyDescent="0.25">
      <c r="BR128601" s="2381"/>
    </row>
    <row r="128625" spans="70:70" x14ac:dyDescent="0.25">
      <c r="BR128625" s="2394"/>
    </row>
    <row r="128626" spans="70:70" x14ac:dyDescent="0.25">
      <c r="BR128626" s="2381"/>
    </row>
    <row r="128650" spans="70:70" x14ac:dyDescent="0.25">
      <c r="BR128650" s="2394"/>
    </row>
    <row r="128651" spans="70:70" x14ac:dyDescent="0.25">
      <c r="BR128651" s="2381"/>
    </row>
    <row r="128675" spans="70:70" x14ac:dyDescent="0.25">
      <c r="BR128675" s="2394"/>
    </row>
    <row r="128676" spans="70:70" x14ac:dyDescent="0.25">
      <c r="BR128676" s="2381"/>
    </row>
    <row r="128700" spans="70:70" x14ac:dyDescent="0.25">
      <c r="BR128700" s="2394"/>
    </row>
    <row r="128701" spans="70:70" x14ac:dyDescent="0.25">
      <c r="BR128701" s="2381"/>
    </row>
    <row r="128725" spans="70:70" x14ac:dyDescent="0.25">
      <c r="BR128725" s="2394"/>
    </row>
    <row r="128726" spans="70:70" x14ac:dyDescent="0.25">
      <c r="BR128726" s="2381"/>
    </row>
    <row r="128750" spans="70:70" x14ac:dyDescent="0.25">
      <c r="BR128750" s="2394"/>
    </row>
    <row r="128751" spans="70:70" x14ac:dyDescent="0.25">
      <c r="BR128751" s="2381"/>
    </row>
    <row r="128775" spans="70:70" x14ac:dyDescent="0.25">
      <c r="BR128775" s="2394"/>
    </row>
    <row r="128776" spans="70:70" x14ac:dyDescent="0.25">
      <c r="BR128776" s="2381"/>
    </row>
    <row r="128800" spans="70:70" x14ac:dyDescent="0.25">
      <c r="BR128800" s="2394"/>
    </row>
    <row r="128801" spans="70:70" x14ac:dyDescent="0.25">
      <c r="BR128801" s="2381"/>
    </row>
    <row r="128825" spans="70:70" x14ac:dyDescent="0.25">
      <c r="BR128825" s="2394"/>
    </row>
    <row r="128826" spans="70:70" x14ac:dyDescent="0.25">
      <c r="BR128826" s="2381"/>
    </row>
    <row r="128850" spans="70:70" x14ac:dyDescent="0.25">
      <c r="BR128850" s="2394"/>
    </row>
    <row r="128851" spans="70:70" x14ac:dyDescent="0.25">
      <c r="BR128851" s="2381"/>
    </row>
    <row r="128875" spans="70:70" x14ac:dyDescent="0.25">
      <c r="BR128875" s="2394"/>
    </row>
    <row r="128876" spans="70:70" x14ac:dyDescent="0.25">
      <c r="BR128876" s="2381"/>
    </row>
    <row r="128900" spans="70:70" x14ac:dyDescent="0.25">
      <c r="BR128900" s="2394"/>
    </row>
    <row r="128901" spans="70:70" x14ac:dyDescent="0.25">
      <c r="BR128901" s="2381"/>
    </row>
    <row r="128925" spans="70:70" x14ac:dyDescent="0.25">
      <c r="BR128925" s="2394"/>
    </row>
    <row r="128926" spans="70:70" x14ac:dyDescent="0.25">
      <c r="BR128926" s="2381"/>
    </row>
    <row r="128950" spans="70:70" x14ac:dyDescent="0.25">
      <c r="BR128950" s="2394"/>
    </row>
    <row r="128951" spans="70:70" x14ac:dyDescent="0.25">
      <c r="BR128951" s="2381"/>
    </row>
    <row r="128975" spans="70:70" x14ac:dyDescent="0.25">
      <c r="BR128975" s="2394"/>
    </row>
    <row r="128976" spans="70:70" x14ac:dyDescent="0.25">
      <c r="BR128976" s="2381"/>
    </row>
    <row r="129000" spans="70:70" x14ac:dyDescent="0.25">
      <c r="BR129000" s="2394"/>
    </row>
    <row r="129001" spans="70:70" x14ac:dyDescent="0.25">
      <c r="BR129001" s="2381"/>
    </row>
    <row r="129025" spans="70:70" x14ac:dyDescent="0.25">
      <c r="BR129025" s="2394"/>
    </row>
    <row r="129026" spans="70:70" x14ac:dyDescent="0.25">
      <c r="BR129026" s="2381"/>
    </row>
    <row r="129050" spans="70:70" x14ac:dyDescent="0.25">
      <c r="BR129050" s="2394"/>
    </row>
    <row r="129051" spans="70:70" x14ac:dyDescent="0.25">
      <c r="BR129051" s="2381"/>
    </row>
    <row r="129075" spans="70:70" x14ac:dyDescent="0.25">
      <c r="BR129075" s="2394"/>
    </row>
    <row r="129076" spans="70:70" x14ac:dyDescent="0.25">
      <c r="BR129076" s="2381"/>
    </row>
    <row r="129100" spans="70:70" x14ac:dyDescent="0.25">
      <c r="BR129100" s="2394"/>
    </row>
    <row r="129101" spans="70:70" x14ac:dyDescent="0.25">
      <c r="BR129101" s="2381"/>
    </row>
    <row r="129125" spans="70:70" x14ac:dyDescent="0.25">
      <c r="BR129125" s="2394"/>
    </row>
    <row r="129126" spans="70:70" x14ac:dyDescent="0.25">
      <c r="BR129126" s="2381"/>
    </row>
    <row r="129150" spans="70:70" x14ac:dyDescent="0.25">
      <c r="BR129150" s="2394"/>
    </row>
    <row r="129151" spans="70:70" x14ac:dyDescent="0.25">
      <c r="BR129151" s="2381"/>
    </row>
    <row r="129175" spans="70:70" x14ac:dyDescent="0.25">
      <c r="BR129175" s="2394"/>
    </row>
    <row r="129176" spans="70:70" x14ac:dyDescent="0.25">
      <c r="BR129176" s="2381"/>
    </row>
    <row r="129200" spans="70:70" x14ac:dyDescent="0.25">
      <c r="BR129200" s="2394"/>
    </row>
    <row r="129201" spans="70:70" x14ac:dyDescent="0.25">
      <c r="BR129201" s="2381"/>
    </row>
    <row r="129225" spans="70:70" x14ac:dyDescent="0.25">
      <c r="BR129225" s="2394"/>
    </row>
    <row r="129226" spans="70:70" x14ac:dyDescent="0.25">
      <c r="BR129226" s="2381"/>
    </row>
    <row r="129250" spans="70:70" x14ac:dyDescent="0.25">
      <c r="BR129250" s="2394"/>
    </row>
    <row r="129251" spans="70:70" x14ac:dyDescent="0.25">
      <c r="BR129251" s="2381"/>
    </row>
    <row r="129275" spans="70:70" x14ac:dyDescent="0.25">
      <c r="BR129275" s="2394"/>
    </row>
    <row r="129276" spans="70:70" x14ac:dyDescent="0.25">
      <c r="BR129276" s="2381"/>
    </row>
    <row r="129300" spans="70:70" x14ac:dyDescent="0.25">
      <c r="BR129300" s="2394"/>
    </row>
    <row r="129301" spans="70:70" x14ac:dyDescent="0.25">
      <c r="BR129301" s="2381"/>
    </row>
    <row r="129325" spans="70:70" x14ac:dyDescent="0.25">
      <c r="BR129325" s="2394"/>
    </row>
    <row r="129326" spans="70:70" x14ac:dyDescent="0.25">
      <c r="BR129326" s="2381"/>
    </row>
    <row r="129350" spans="70:70" x14ac:dyDescent="0.25">
      <c r="BR129350" s="2394"/>
    </row>
    <row r="129351" spans="70:70" x14ac:dyDescent="0.25">
      <c r="BR129351" s="2381"/>
    </row>
    <row r="129375" spans="70:70" x14ac:dyDescent="0.25">
      <c r="BR129375" s="2394"/>
    </row>
    <row r="129376" spans="70:70" x14ac:dyDescent="0.25">
      <c r="BR129376" s="2381"/>
    </row>
    <row r="129400" spans="70:70" x14ac:dyDescent="0.25">
      <c r="BR129400" s="2394"/>
    </row>
    <row r="129401" spans="70:70" x14ac:dyDescent="0.25">
      <c r="BR129401" s="2381"/>
    </row>
    <row r="129425" spans="70:70" x14ac:dyDescent="0.25">
      <c r="BR129425" s="2394"/>
    </row>
    <row r="129426" spans="70:70" x14ac:dyDescent="0.25">
      <c r="BR129426" s="2381"/>
    </row>
    <row r="129450" spans="70:70" x14ac:dyDescent="0.25">
      <c r="BR129450" s="2394"/>
    </row>
    <row r="129451" spans="70:70" x14ac:dyDescent="0.25">
      <c r="BR129451" s="2381"/>
    </row>
    <row r="129475" spans="70:70" x14ac:dyDescent="0.25">
      <c r="BR129475" s="2394"/>
    </row>
    <row r="129476" spans="70:70" x14ac:dyDescent="0.25">
      <c r="BR129476" s="2381"/>
    </row>
    <row r="129500" spans="70:70" x14ac:dyDescent="0.25">
      <c r="BR129500" s="2394"/>
    </row>
    <row r="129501" spans="70:70" x14ac:dyDescent="0.25">
      <c r="BR129501" s="2381"/>
    </row>
    <row r="129525" spans="70:70" x14ac:dyDescent="0.25">
      <c r="BR129525" s="2394"/>
    </row>
    <row r="129526" spans="70:70" x14ac:dyDescent="0.25">
      <c r="BR129526" s="2381"/>
    </row>
    <row r="129550" spans="70:70" x14ac:dyDescent="0.25">
      <c r="BR129550" s="2394"/>
    </row>
    <row r="129551" spans="70:70" x14ac:dyDescent="0.25">
      <c r="BR129551" s="2381"/>
    </row>
    <row r="129575" spans="70:70" x14ac:dyDescent="0.25">
      <c r="BR129575" s="2394"/>
    </row>
    <row r="129576" spans="70:70" x14ac:dyDescent="0.25">
      <c r="BR129576" s="2381"/>
    </row>
    <row r="129600" spans="70:70" x14ac:dyDescent="0.25">
      <c r="BR129600" s="2394"/>
    </row>
    <row r="129601" spans="70:70" x14ac:dyDescent="0.25">
      <c r="BR129601" s="2381"/>
    </row>
    <row r="129625" spans="70:70" x14ac:dyDescent="0.25">
      <c r="BR129625" s="2394"/>
    </row>
    <row r="129626" spans="70:70" x14ac:dyDescent="0.25">
      <c r="BR129626" s="2381"/>
    </row>
    <row r="129650" spans="70:70" x14ac:dyDescent="0.25">
      <c r="BR129650" s="2394"/>
    </row>
    <row r="129651" spans="70:70" x14ac:dyDescent="0.25">
      <c r="BR129651" s="2381"/>
    </row>
    <row r="129675" spans="70:70" x14ac:dyDescent="0.25">
      <c r="BR129675" s="2394"/>
    </row>
    <row r="129676" spans="70:70" x14ac:dyDescent="0.25">
      <c r="BR129676" s="2381"/>
    </row>
    <row r="129700" spans="70:70" x14ac:dyDescent="0.25">
      <c r="BR129700" s="2394"/>
    </row>
    <row r="129701" spans="70:70" x14ac:dyDescent="0.25">
      <c r="BR129701" s="2381"/>
    </row>
    <row r="129725" spans="70:70" x14ac:dyDescent="0.25">
      <c r="BR129725" s="2394"/>
    </row>
    <row r="129726" spans="70:70" x14ac:dyDescent="0.25">
      <c r="BR129726" s="2381"/>
    </row>
    <row r="129750" spans="70:70" x14ac:dyDescent="0.25">
      <c r="BR129750" s="2394"/>
    </row>
    <row r="129751" spans="70:70" x14ac:dyDescent="0.25">
      <c r="BR129751" s="2381"/>
    </row>
    <row r="129775" spans="70:70" x14ac:dyDescent="0.25">
      <c r="BR129775" s="2394"/>
    </row>
    <row r="129776" spans="70:70" x14ac:dyDescent="0.25">
      <c r="BR129776" s="2381"/>
    </row>
    <row r="129800" spans="70:70" x14ac:dyDescent="0.25">
      <c r="BR129800" s="2394"/>
    </row>
    <row r="129801" spans="70:70" x14ac:dyDescent="0.25">
      <c r="BR129801" s="2381"/>
    </row>
    <row r="129825" spans="70:70" x14ac:dyDescent="0.25">
      <c r="BR129825" s="2394"/>
    </row>
    <row r="129826" spans="70:70" x14ac:dyDescent="0.25">
      <c r="BR129826" s="2381"/>
    </row>
    <row r="129850" spans="70:70" x14ac:dyDescent="0.25">
      <c r="BR129850" s="2394"/>
    </row>
    <row r="129851" spans="70:70" x14ac:dyDescent="0.25">
      <c r="BR129851" s="2381"/>
    </row>
    <row r="129875" spans="70:70" x14ac:dyDescent="0.25">
      <c r="BR129875" s="2394"/>
    </row>
    <row r="129876" spans="70:70" x14ac:dyDescent="0.25">
      <c r="BR129876" s="2381"/>
    </row>
    <row r="129900" spans="70:70" x14ac:dyDescent="0.25">
      <c r="BR129900" s="2394"/>
    </row>
    <row r="129901" spans="70:70" x14ac:dyDescent="0.25">
      <c r="BR129901" s="2381"/>
    </row>
    <row r="129925" spans="70:70" x14ac:dyDescent="0.25">
      <c r="BR129925" s="2394"/>
    </row>
    <row r="129926" spans="70:70" x14ac:dyDescent="0.25">
      <c r="BR129926" s="2381"/>
    </row>
    <row r="129950" spans="70:70" x14ac:dyDescent="0.25">
      <c r="BR129950" s="2394"/>
    </row>
    <row r="129951" spans="70:70" x14ac:dyDescent="0.25">
      <c r="BR129951" s="2381"/>
    </row>
    <row r="129975" spans="70:70" x14ac:dyDescent="0.25">
      <c r="BR129975" s="2394"/>
    </row>
    <row r="129976" spans="70:70" x14ac:dyDescent="0.25">
      <c r="BR129976" s="2381"/>
    </row>
    <row r="130000" spans="70:70" x14ac:dyDescent="0.25">
      <c r="BR130000" s="2394"/>
    </row>
    <row r="130001" spans="70:70" x14ac:dyDescent="0.25">
      <c r="BR130001" s="2381"/>
    </row>
    <row r="130025" spans="70:70" x14ac:dyDescent="0.25">
      <c r="BR130025" s="2394"/>
    </row>
    <row r="130026" spans="70:70" x14ac:dyDescent="0.25">
      <c r="BR130026" s="2381"/>
    </row>
    <row r="130050" spans="70:70" x14ac:dyDescent="0.25">
      <c r="BR130050" s="2394"/>
    </row>
    <row r="130051" spans="70:70" x14ac:dyDescent="0.25">
      <c r="BR130051" s="2381"/>
    </row>
    <row r="130075" spans="70:70" x14ac:dyDescent="0.25">
      <c r="BR130075" s="2394"/>
    </row>
    <row r="130076" spans="70:70" x14ac:dyDescent="0.25">
      <c r="BR130076" s="2381"/>
    </row>
    <row r="130100" spans="70:70" x14ac:dyDescent="0.25">
      <c r="BR130100" s="2394"/>
    </row>
    <row r="130101" spans="70:70" x14ac:dyDescent="0.25">
      <c r="BR130101" s="2381"/>
    </row>
    <row r="130125" spans="70:70" x14ac:dyDescent="0.25">
      <c r="BR130125" s="2394"/>
    </row>
    <row r="130126" spans="70:70" x14ac:dyDescent="0.25">
      <c r="BR130126" s="2381"/>
    </row>
    <row r="130150" spans="70:70" x14ac:dyDescent="0.25">
      <c r="BR130150" s="2394"/>
    </row>
    <row r="130151" spans="70:70" x14ac:dyDescent="0.25">
      <c r="BR130151" s="2381"/>
    </row>
    <row r="130175" spans="70:70" x14ac:dyDescent="0.25">
      <c r="BR130175" s="2394"/>
    </row>
    <row r="130176" spans="70:70" x14ac:dyDescent="0.25">
      <c r="BR130176" s="2381"/>
    </row>
    <row r="130200" spans="70:70" x14ac:dyDescent="0.25">
      <c r="BR130200" s="2394"/>
    </row>
    <row r="130201" spans="70:70" x14ac:dyDescent="0.25">
      <c r="BR130201" s="2381"/>
    </row>
    <row r="130225" spans="70:70" x14ac:dyDescent="0.25">
      <c r="BR130225" s="2394"/>
    </row>
    <row r="130226" spans="70:70" x14ac:dyDescent="0.25">
      <c r="BR130226" s="2381"/>
    </row>
    <row r="130250" spans="70:70" x14ac:dyDescent="0.25">
      <c r="BR130250" s="2394"/>
    </row>
    <row r="130251" spans="70:70" x14ac:dyDescent="0.25">
      <c r="BR130251" s="2381"/>
    </row>
    <row r="130275" spans="70:70" x14ac:dyDescent="0.25">
      <c r="BR130275" s="2394"/>
    </row>
    <row r="130276" spans="70:70" x14ac:dyDescent="0.25">
      <c r="BR130276" s="2381"/>
    </row>
    <row r="130300" spans="70:70" x14ac:dyDescent="0.25">
      <c r="BR130300" s="2394"/>
    </row>
    <row r="130301" spans="70:70" x14ac:dyDescent="0.25">
      <c r="BR130301" s="2381"/>
    </row>
    <row r="130325" spans="70:70" x14ac:dyDescent="0.25">
      <c r="BR130325" s="2394"/>
    </row>
    <row r="130326" spans="70:70" x14ac:dyDescent="0.25">
      <c r="BR130326" s="2381"/>
    </row>
    <row r="130350" spans="70:70" x14ac:dyDescent="0.25">
      <c r="BR130350" s="2394"/>
    </row>
    <row r="130351" spans="70:70" x14ac:dyDescent="0.25">
      <c r="BR130351" s="2381"/>
    </row>
    <row r="130375" spans="70:70" x14ac:dyDescent="0.25">
      <c r="BR130375" s="2394"/>
    </row>
    <row r="130376" spans="70:70" x14ac:dyDescent="0.25">
      <c r="BR130376" s="2381"/>
    </row>
    <row r="130400" spans="70:70" x14ac:dyDescent="0.25">
      <c r="BR130400" s="2394"/>
    </row>
    <row r="130401" spans="70:70" x14ac:dyDescent="0.25">
      <c r="BR130401" s="2381"/>
    </row>
    <row r="130425" spans="70:70" x14ac:dyDescent="0.25">
      <c r="BR130425" s="2394"/>
    </row>
    <row r="130426" spans="70:70" x14ac:dyDescent="0.25">
      <c r="BR130426" s="2381"/>
    </row>
    <row r="130450" spans="70:70" x14ac:dyDescent="0.25">
      <c r="BR130450" s="2394"/>
    </row>
    <row r="130451" spans="70:70" x14ac:dyDescent="0.25">
      <c r="BR130451" s="2381"/>
    </row>
    <row r="130475" spans="70:70" x14ac:dyDescent="0.25">
      <c r="BR130475" s="2394"/>
    </row>
    <row r="130476" spans="70:70" x14ac:dyDescent="0.25">
      <c r="BR130476" s="2381"/>
    </row>
    <row r="130500" spans="70:70" x14ac:dyDescent="0.25">
      <c r="BR130500" s="2394"/>
    </row>
    <row r="130501" spans="70:70" x14ac:dyDescent="0.25">
      <c r="BR130501" s="2381"/>
    </row>
    <row r="130525" spans="70:70" x14ac:dyDescent="0.25">
      <c r="BR130525" s="2394"/>
    </row>
    <row r="130526" spans="70:70" x14ac:dyDescent="0.25">
      <c r="BR130526" s="2381"/>
    </row>
    <row r="130550" spans="70:70" x14ac:dyDescent="0.25">
      <c r="BR130550" s="2394"/>
    </row>
    <row r="130551" spans="70:70" x14ac:dyDescent="0.25">
      <c r="BR130551" s="2381"/>
    </row>
    <row r="130575" spans="70:70" x14ac:dyDescent="0.25">
      <c r="BR130575" s="2394"/>
    </row>
    <row r="130576" spans="70:70" x14ac:dyDescent="0.25">
      <c r="BR130576" s="2381"/>
    </row>
    <row r="130600" spans="70:70" x14ac:dyDescent="0.25">
      <c r="BR130600" s="2394"/>
    </row>
    <row r="130601" spans="70:70" x14ac:dyDescent="0.25">
      <c r="BR130601" s="2381"/>
    </row>
    <row r="130625" spans="70:70" x14ac:dyDescent="0.25">
      <c r="BR130625" s="2394"/>
    </row>
    <row r="130626" spans="70:70" x14ac:dyDescent="0.25">
      <c r="BR130626" s="2381"/>
    </row>
    <row r="130650" spans="70:70" x14ac:dyDescent="0.25">
      <c r="BR130650" s="2394"/>
    </row>
    <row r="130651" spans="70:70" x14ac:dyDescent="0.25">
      <c r="BR130651" s="2381"/>
    </row>
    <row r="130675" spans="70:70" x14ac:dyDescent="0.25">
      <c r="BR130675" s="2394"/>
    </row>
    <row r="130676" spans="70:70" x14ac:dyDescent="0.25">
      <c r="BR130676" s="2381"/>
    </row>
    <row r="130700" spans="70:70" x14ac:dyDescent="0.25">
      <c r="BR130700" s="2394"/>
    </row>
    <row r="130701" spans="70:70" x14ac:dyDescent="0.25">
      <c r="BR130701" s="2381"/>
    </row>
    <row r="130725" spans="70:70" x14ac:dyDescent="0.25">
      <c r="BR130725" s="2394"/>
    </row>
    <row r="130726" spans="70:70" x14ac:dyDescent="0.25">
      <c r="BR130726" s="2381"/>
    </row>
    <row r="130750" spans="70:70" x14ac:dyDescent="0.25">
      <c r="BR130750" s="2394"/>
    </row>
    <row r="130751" spans="70:70" x14ac:dyDescent="0.25">
      <c r="BR130751" s="2381"/>
    </row>
    <row r="130775" spans="70:70" x14ac:dyDescent="0.25">
      <c r="BR130775" s="2394"/>
    </row>
    <row r="130776" spans="70:70" x14ac:dyDescent="0.25">
      <c r="BR130776" s="2381"/>
    </row>
    <row r="130800" spans="70:70" x14ac:dyDescent="0.25">
      <c r="BR130800" s="2394"/>
    </row>
    <row r="130801" spans="70:70" x14ac:dyDescent="0.25">
      <c r="BR130801" s="2381"/>
    </row>
    <row r="130825" spans="70:70" x14ac:dyDescent="0.25">
      <c r="BR130825" s="2394"/>
    </row>
    <row r="130826" spans="70:70" x14ac:dyDescent="0.25">
      <c r="BR130826" s="2381"/>
    </row>
    <row r="130850" spans="70:70" x14ac:dyDescent="0.25">
      <c r="BR130850" s="2394"/>
    </row>
    <row r="130851" spans="70:70" x14ac:dyDescent="0.25">
      <c r="BR130851" s="2381"/>
    </row>
    <row r="130875" spans="70:70" x14ac:dyDescent="0.25">
      <c r="BR130875" s="2394"/>
    </row>
    <row r="130876" spans="70:70" x14ac:dyDescent="0.25">
      <c r="BR130876" s="2381"/>
    </row>
    <row r="130900" spans="70:70" x14ac:dyDescent="0.25">
      <c r="BR130900" s="2394"/>
    </row>
    <row r="130901" spans="70:70" x14ac:dyDescent="0.25">
      <c r="BR130901" s="2381"/>
    </row>
    <row r="130925" spans="70:70" x14ac:dyDescent="0.25">
      <c r="BR130925" s="2394"/>
    </row>
    <row r="130926" spans="70:70" x14ac:dyDescent="0.25">
      <c r="BR130926" s="2381"/>
    </row>
    <row r="130950" spans="70:70" x14ac:dyDescent="0.25">
      <c r="BR130950" s="2394"/>
    </row>
    <row r="130951" spans="70:70" x14ac:dyDescent="0.25">
      <c r="BR130951" s="2381"/>
    </row>
    <row r="130975" spans="70:70" x14ac:dyDescent="0.25">
      <c r="BR130975" s="2394"/>
    </row>
    <row r="130976" spans="70:70" x14ac:dyDescent="0.25">
      <c r="BR130976" s="2381"/>
    </row>
    <row r="131000" spans="70:70" x14ac:dyDescent="0.25">
      <c r="BR131000" s="2394"/>
    </row>
    <row r="131001" spans="70:70" x14ac:dyDescent="0.25">
      <c r="BR131001" s="2381"/>
    </row>
    <row r="131025" spans="70:70" x14ac:dyDescent="0.25">
      <c r="BR131025" s="2394"/>
    </row>
    <row r="131026" spans="70:70" x14ac:dyDescent="0.25">
      <c r="BR131026" s="2381"/>
    </row>
    <row r="131050" spans="70:70" x14ac:dyDescent="0.25">
      <c r="BR131050" s="2394"/>
    </row>
    <row r="131051" spans="70:70" x14ac:dyDescent="0.25">
      <c r="BR131051" s="2381"/>
    </row>
    <row r="131075" spans="70:70" x14ac:dyDescent="0.25">
      <c r="BR131075" s="2394"/>
    </row>
    <row r="131076" spans="70:70" x14ac:dyDescent="0.25">
      <c r="BR131076" s="2381"/>
    </row>
    <row r="131100" spans="70:70" x14ac:dyDescent="0.25">
      <c r="BR131100" s="2394"/>
    </row>
    <row r="131101" spans="70:70" x14ac:dyDescent="0.25">
      <c r="BR131101" s="2381"/>
    </row>
    <row r="131125" spans="70:70" x14ac:dyDescent="0.25">
      <c r="BR131125" s="2394"/>
    </row>
    <row r="131126" spans="70:70" x14ac:dyDescent="0.25">
      <c r="BR131126" s="2381"/>
    </row>
    <row r="131150" spans="70:70" x14ac:dyDescent="0.25">
      <c r="BR131150" s="2394"/>
    </row>
    <row r="131151" spans="70:70" x14ac:dyDescent="0.25">
      <c r="BR131151" s="2381"/>
    </row>
    <row r="131175" spans="70:70" x14ac:dyDescent="0.25">
      <c r="BR131175" s="2394"/>
    </row>
    <row r="131176" spans="70:70" x14ac:dyDescent="0.25">
      <c r="BR131176" s="2381"/>
    </row>
    <row r="131200" spans="70:70" x14ac:dyDescent="0.25">
      <c r="BR131200" s="2394"/>
    </row>
    <row r="131201" spans="70:70" x14ac:dyDescent="0.25">
      <c r="BR131201" s="2381"/>
    </row>
    <row r="131225" spans="70:70" x14ac:dyDescent="0.25">
      <c r="BR131225" s="2394"/>
    </row>
    <row r="131226" spans="70:70" x14ac:dyDescent="0.25">
      <c r="BR131226" s="2381"/>
    </row>
    <row r="131250" spans="70:70" x14ac:dyDescent="0.25">
      <c r="BR131250" s="2394"/>
    </row>
    <row r="131251" spans="70:70" x14ac:dyDescent="0.25">
      <c r="BR131251" s="2381"/>
    </row>
    <row r="131275" spans="70:70" x14ac:dyDescent="0.25">
      <c r="BR131275" s="2394"/>
    </row>
    <row r="131276" spans="70:70" x14ac:dyDescent="0.25">
      <c r="BR131276" s="2381"/>
    </row>
    <row r="131300" spans="70:70" x14ac:dyDescent="0.25">
      <c r="BR131300" s="2394"/>
    </row>
    <row r="131301" spans="70:70" x14ac:dyDescent="0.25">
      <c r="BR131301" s="2381"/>
    </row>
    <row r="131325" spans="70:70" x14ac:dyDescent="0.25">
      <c r="BR131325" s="2394"/>
    </row>
    <row r="131326" spans="70:70" x14ac:dyDescent="0.25">
      <c r="BR131326" s="2381"/>
    </row>
    <row r="131350" spans="70:70" x14ac:dyDescent="0.25">
      <c r="BR131350" s="2394"/>
    </row>
    <row r="131351" spans="70:70" x14ac:dyDescent="0.25">
      <c r="BR131351" s="2381"/>
    </row>
    <row r="131375" spans="70:70" x14ac:dyDescent="0.25">
      <c r="BR131375" s="2394"/>
    </row>
    <row r="131376" spans="70:70" x14ac:dyDescent="0.25">
      <c r="BR131376" s="2381"/>
    </row>
    <row r="131400" spans="70:70" x14ac:dyDescent="0.25">
      <c r="BR131400" s="2394"/>
    </row>
    <row r="131401" spans="70:70" x14ac:dyDescent="0.25">
      <c r="BR131401" s="2381"/>
    </row>
    <row r="131425" spans="70:70" x14ac:dyDescent="0.25">
      <c r="BR131425" s="2394"/>
    </row>
    <row r="131426" spans="70:70" x14ac:dyDescent="0.25">
      <c r="BR131426" s="2381"/>
    </row>
    <row r="131450" spans="70:70" x14ac:dyDescent="0.25">
      <c r="BR131450" s="2394"/>
    </row>
    <row r="131451" spans="70:70" x14ac:dyDescent="0.25">
      <c r="BR131451" s="2381"/>
    </row>
    <row r="131475" spans="70:70" x14ac:dyDescent="0.25">
      <c r="BR131475" s="2394"/>
    </row>
    <row r="131476" spans="70:70" x14ac:dyDescent="0.25">
      <c r="BR131476" s="2381"/>
    </row>
    <row r="131500" spans="70:70" x14ac:dyDescent="0.25">
      <c r="BR131500" s="2394"/>
    </row>
    <row r="131501" spans="70:70" x14ac:dyDescent="0.25">
      <c r="BR131501" s="2381"/>
    </row>
    <row r="131525" spans="70:70" x14ac:dyDescent="0.25">
      <c r="BR131525" s="2394"/>
    </row>
    <row r="131526" spans="70:70" x14ac:dyDescent="0.25">
      <c r="BR131526" s="2381"/>
    </row>
    <row r="131550" spans="70:70" x14ac:dyDescent="0.25">
      <c r="BR131550" s="2394"/>
    </row>
    <row r="131551" spans="70:70" x14ac:dyDescent="0.25">
      <c r="BR131551" s="2381"/>
    </row>
    <row r="131575" spans="70:70" x14ac:dyDescent="0.25">
      <c r="BR131575" s="2394"/>
    </row>
    <row r="131576" spans="70:70" x14ac:dyDescent="0.25">
      <c r="BR131576" s="2381"/>
    </row>
    <row r="131600" spans="70:70" x14ac:dyDescent="0.25">
      <c r="BR131600" s="2394"/>
    </row>
    <row r="131601" spans="70:70" x14ac:dyDescent="0.25">
      <c r="BR131601" s="2381"/>
    </row>
    <row r="131625" spans="70:70" x14ac:dyDescent="0.25">
      <c r="BR131625" s="2394"/>
    </row>
    <row r="131626" spans="70:70" x14ac:dyDescent="0.25">
      <c r="BR131626" s="2381"/>
    </row>
    <row r="131650" spans="70:70" x14ac:dyDescent="0.25">
      <c r="BR131650" s="2394"/>
    </row>
    <row r="131651" spans="70:70" x14ac:dyDescent="0.25">
      <c r="BR131651" s="2381"/>
    </row>
    <row r="131675" spans="70:70" x14ac:dyDescent="0.25">
      <c r="BR131675" s="2394"/>
    </row>
    <row r="131676" spans="70:70" x14ac:dyDescent="0.25">
      <c r="BR131676" s="2381"/>
    </row>
    <row r="131700" spans="70:70" x14ac:dyDescent="0.25">
      <c r="BR131700" s="2394"/>
    </row>
    <row r="131701" spans="70:70" x14ac:dyDescent="0.25">
      <c r="BR131701" s="2381"/>
    </row>
    <row r="131725" spans="70:70" x14ac:dyDescent="0.25">
      <c r="BR131725" s="2394"/>
    </row>
    <row r="131726" spans="70:70" x14ac:dyDescent="0.25">
      <c r="BR131726" s="2381"/>
    </row>
    <row r="131750" spans="70:70" x14ac:dyDescent="0.25">
      <c r="BR131750" s="2394"/>
    </row>
    <row r="131751" spans="70:70" x14ac:dyDescent="0.25">
      <c r="BR131751" s="2381"/>
    </row>
    <row r="131775" spans="70:70" x14ac:dyDescent="0.25">
      <c r="BR131775" s="2394"/>
    </row>
    <row r="131776" spans="70:70" x14ac:dyDescent="0.25">
      <c r="BR131776" s="2381"/>
    </row>
    <row r="131800" spans="70:70" x14ac:dyDescent="0.25">
      <c r="BR131800" s="2394"/>
    </row>
    <row r="131801" spans="70:70" x14ac:dyDescent="0.25">
      <c r="BR131801" s="2381"/>
    </row>
    <row r="131825" spans="70:70" x14ac:dyDescent="0.25">
      <c r="BR131825" s="2394"/>
    </row>
    <row r="131826" spans="70:70" x14ac:dyDescent="0.25">
      <c r="BR131826" s="2381"/>
    </row>
    <row r="131850" spans="70:70" x14ac:dyDescent="0.25">
      <c r="BR131850" s="2394"/>
    </row>
    <row r="131851" spans="70:70" x14ac:dyDescent="0.25">
      <c r="BR131851" s="2381"/>
    </row>
    <row r="131875" spans="70:70" x14ac:dyDescent="0.25">
      <c r="BR131875" s="2394"/>
    </row>
    <row r="131876" spans="70:70" x14ac:dyDescent="0.25">
      <c r="BR131876" s="2381"/>
    </row>
    <row r="131900" spans="70:70" x14ac:dyDescent="0.25">
      <c r="BR131900" s="2394"/>
    </row>
    <row r="131901" spans="70:70" x14ac:dyDescent="0.25">
      <c r="BR131901" s="2381"/>
    </row>
    <row r="131925" spans="70:70" x14ac:dyDescent="0.25">
      <c r="BR131925" s="2394"/>
    </row>
    <row r="131926" spans="70:70" x14ac:dyDescent="0.25">
      <c r="BR131926" s="2381"/>
    </row>
    <row r="131950" spans="70:70" x14ac:dyDescent="0.25">
      <c r="BR131950" s="2394"/>
    </row>
    <row r="131951" spans="70:70" x14ac:dyDescent="0.25">
      <c r="BR131951" s="2381"/>
    </row>
    <row r="131975" spans="70:70" x14ac:dyDescent="0.25">
      <c r="BR131975" s="2394"/>
    </row>
    <row r="131976" spans="70:70" x14ac:dyDescent="0.25">
      <c r="BR131976" s="2381"/>
    </row>
    <row r="132000" spans="70:70" x14ac:dyDescent="0.25">
      <c r="BR132000" s="2394"/>
    </row>
    <row r="132001" spans="70:70" x14ac:dyDescent="0.25">
      <c r="BR132001" s="2381"/>
    </row>
    <row r="132025" spans="70:70" x14ac:dyDescent="0.25">
      <c r="BR132025" s="2394"/>
    </row>
    <row r="132026" spans="70:70" x14ac:dyDescent="0.25">
      <c r="BR132026" s="2381"/>
    </row>
    <row r="132050" spans="70:70" x14ac:dyDescent="0.25">
      <c r="BR132050" s="2394"/>
    </row>
    <row r="132051" spans="70:70" x14ac:dyDescent="0.25">
      <c r="BR132051" s="2381"/>
    </row>
    <row r="132075" spans="70:70" x14ac:dyDescent="0.25">
      <c r="BR132075" s="2394"/>
    </row>
    <row r="132076" spans="70:70" x14ac:dyDescent="0.25">
      <c r="BR132076" s="2381"/>
    </row>
    <row r="132100" spans="70:70" x14ac:dyDescent="0.25">
      <c r="BR132100" s="2394"/>
    </row>
    <row r="132101" spans="70:70" x14ac:dyDescent="0.25">
      <c r="BR132101" s="2381"/>
    </row>
    <row r="132125" spans="70:70" x14ac:dyDescent="0.25">
      <c r="BR132125" s="2394"/>
    </row>
    <row r="132126" spans="70:70" x14ac:dyDescent="0.25">
      <c r="BR132126" s="2381"/>
    </row>
    <row r="132150" spans="70:70" x14ac:dyDescent="0.25">
      <c r="BR132150" s="2394"/>
    </row>
    <row r="132151" spans="70:70" x14ac:dyDescent="0.25">
      <c r="BR132151" s="2381"/>
    </row>
    <row r="132175" spans="70:70" x14ac:dyDescent="0.25">
      <c r="BR132175" s="2394"/>
    </row>
    <row r="132176" spans="70:70" x14ac:dyDescent="0.25">
      <c r="BR132176" s="2381"/>
    </row>
    <row r="132200" spans="70:70" x14ac:dyDescent="0.25">
      <c r="BR132200" s="2394"/>
    </row>
    <row r="132201" spans="70:70" x14ac:dyDescent="0.25">
      <c r="BR132201" s="2381"/>
    </row>
    <row r="132225" spans="70:70" x14ac:dyDescent="0.25">
      <c r="BR132225" s="2394"/>
    </row>
    <row r="132226" spans="70:70" x14ac:dyDescent="0.25">
      <c r="BR132226" s="2381"/>
    </row>
    <row r="132250" spans="70:70" x14ac:dyDescent="0.25">
      <c r="BR132250" s="2394"/>
    </row>
    <row r="132251" spans="70:70" x14ac:dyDescent="0.25">
      <c r="BR132251" s="2381"/>
    </row>
    <row r="132275" spans="70:70" x14ac:dyDescent="0.25">
      <c r="BR132275" s="2394"/>
    </row>
    <row r="132276" spans="70:70" x14ac:dyDescent="0.25">
      <c r="BR132276" s="2381"/>
    </row>
    <row r="132300" spans="70:70" x14ac:dyDescent="0.25">
      <c r="BR132300" s="2394"/>
    </row>
    <row r="132301" spans="70:70" x14ac:dyDescent="0.25">
      <c r="BR132301" s="2381"/>
    </row>
    <row r="132325" spans="70:70" x14ac:dyDescent="0.25">
      <c r="BR132325" s="2394"/>
    </row>
    <row r="132326" spans="70:70" x14ac:dyDescent="0.25">
      <c r="BR132326" s="2381"/>
    </row>
    <row r="132350" spans="70:70" x14ac:dyDescent="0.25">
      <c r="BR132350" s="2394"/>
    </row>
    <row r="132351" spans="70:70" x14ac:dyDescent="0.25">
      <c r="BR132351" s="2381"/>
    </row>
    <row r="132375" spans="70:70" x14ac:dyDescent="0.25">
      <c r="BR132375" s="2394"/>
    </row>
    <row r="132376" spans="70:70" x14ac:dyDescent="0.25">
      <c r="BR132376" s="2381"/>
    </row>
    <row r="132400" spans="70:70" x14ac:dyDescent="0.25">
      <c r="BR132400" s="2394"/>
    </row>
    <row r="132401" spans="70:70" x14ac:dyDescent="0.25">
      <c r="BR132401" s="2381"/>
    </row>
    <row r="132425" spans="70:70" x14ac:dyDescent="0.25">
      <c r="BR132425" s="2394"/>
    </row>
    <row r="132426" spans="70:70" x14ac:dyDescent="0.25">
      <c r="BR132426" s="2381"/>
    </row>
    <row r="132450" spans="70:70" x14ac:dyDescent="0.25">
      <c r="BR132450" s="2394"/>
    </row>
    <row r="132451" spans="70:70" x14ac:dyDescent="0.25">
      <c r="BR132451" s="2381"/>
    </row>
    <row r="132475" spans="70:70" x14ac:dyDescent="0.25">
      <c r="BR132475" s="2394"/>
    </row>
    <row r="132476" spans="70:70" x14ac:dyDescent="0.25">
      <c r="BR132476" s="2381"/>
    </row>
    <row r="132500" spans="70:70" x14ac:dyDescent="0.25">
      <c r="BR132500" s="2394"/>
    </row>
    <row r="132501" spans="70:70" x14ac:dyDescent="0.25">
      <c r="BR132501" s="2381"/>
    </row>
    <row r="132525" spans="70:70" x14ac:dyDescent="0.25">
      <c r="BR132525" s="2394"/>
    </row>
    <row r="132526" spans="70:70" x14ac:dyDescent="0.25">
      <c r="BR132526" s="2381"/>
    </row>
    <row r="132550" spans="70:70" x14ac:dyDescent="0.25">
      <c r="BR132550" s="2394"/>
    </row>
    <row r="132551" spans="70:70" x14ac:dyDescent="0.25">
      <c r="BR132551" s="2381"/>
    </row>
    <row r="132575" spans="70:70" x14ac:dyDescent="0.25">
      <c r="BR132575" s="2394"/>
    </row>
    <row r="132576" spans="70:70" x14ac:dyDescent="0.25">
      <c r="BR132576" s="2381"/>
    </row>
    <row r="132600" spans="70:70" x14ac:dyDescent="0.25">
      <c r="BR132600" s="2394"/>
    </row>
    <row r="132601" spans="70:70" x14ac:dyDescent="0.25">
      <c r="BR132601" s="2381"/>
    </row>
    <row r="132625" spans="70:70" x14ac:dyDescent="0.25">
      <c r="BR132625" s="2394"/>
    </row>
    <row r="132626" spans="70:70" x14ac:dyDescent="0.25">
      <c r="BR132626" s="2381"/>
    </row>
    <row r="132650" spans="70:70" x14ac:dyDescent="0.25">
      <c r="BR132650" s="2394"/>
    </row>
    <row r="132651" spans="70:70" x14ac:dyDescent="0.25">
      <c r="BR132651" s="2381"/>
    </row>
    <row r="132675" spans="70:70" x14ac:dyDescent="0.25">
      <c r="BR132675" s="2394"/>
    </row>
    <row r="132676" spans="70:70" x14ac:dyDescent="0.25">
      <c r="BR132676" s="2381"/>
    </row>
    <row r="132700" spans="70:70" x14ac:dyDescent="0.25">
      <c r="BR132700" s="2394"/>
    </row>
    <row r="132701" spans="70:70" x14ac:dyDescent="0.25">
      <c r="BR132701" s="2381"/>
    </row>
    <row r="132725" spans="70:70" x14ac:dyDescent="0.25">
      <c r="BR132725" s="2394"/>
    </row>
    <row r="132726" spans="70:70" x14ac:dyDescent="0.25">
      <c r="BR132726" s="2381"/>
    </row>
    <row r="132750" spans="70:70" x14ac:dyDescent="0.25">
      <c r="BR132750" s="2394"/>
    </row>
    <row r="132751" spans="70:70" x14ac:dyDescent="0.25">
      <c r="BR132751" s="2381"/>
    </row>
    <row r="132775" spans="70:70" x14ac:dyDescent="0.25">
      <c r="BR132775" s="2394"/>
    </row>
    <row r="132776" spans="70:70" x14ac:dyDescent="0.25">
      <c r="BR132776" s="2381"/>
    </row>
    <row r="132800" spans="70:70" x14ac:dyDescent="0.25">
      <c r="BR132800" s="2394"/>
    </row>
    <row r="132801" spans="70:70" x14ac:dyDescent="0.25">
      <c r="BR132801" s="2381"/>
    </row>
    <row r="132825" spans="70:70" x14ac:dyDescent="0.25">
      <c r="BR132825" s="2394"/>
    </row>
    <row r="132826" spans="70:70" x14ac:dyDescent="0.25">
      <c r="BR132826" s="2381"/>
    </row>
    <row r="132850" spans="70:70" x14ac:dyDescent="0.25">
      <c r="BR132850" s="2394"/>
    </row>
    <row r="132851" spans="70:70" x14ac:dyDescent="0.25">
      <c r="BR132851" s="2381"/>
    </row>
    <row r="132875" spans="70:70" x14ac:dyDescent="0.25">
      <c r="BR132875" s="2394"/>
    </row>
    <row r="132876" spans="70:70" x14ac:dyDescent="0.25">
      <c r="BR132876" s="2381"/>
    </row>
    <row r="132900" spans="70:70" x14ac:dyDescent="0.25">
      <c r="BR132900" s="2394"/>
    </row>
    <row r="132901" spans="70:70" x14ac:dyDescent="0.25">
      <c r="BR132901" s="2381"/>
    </row>
    <row r="132925" spans="70:70" x14ac:dyDescent="0.25">
      <c r="BR132925" s="2394"/>
    </row>
    <row r="132926" spans="70:70" x14ac:dyDescent="0.25">
      <c r="BR132926" s="2381"/>
    </row>
    <row r="132950" spans="70:70" x14ac:dyDescent="0.25">
      <c r="BR132950" s="2394"/>
    </row>
    <row r="132951" spans="70:70" x14ac:dyDescent="0.25">
      <c r="BR132951" s="2381"/>
    </row>
    <row r="132975" spans="70:70" x14ac:dyDescent="0.25">
      <c r="BR132975" s="2394"/>
    </row>
    <row r="132976" spans="70:70" x14ac:dyDescent="0.25">
      <c r="BR132976" s="2381"/>
    </row>
    <row r="133000" spans="70:70" x14ac:dyDescent="0.25">
      <c r="BR133000" s="2394"/>
    </row>
    <row r="133001" spans="70:70" x14ac:dyDescent="0.25">
      <c r="BR133001" s="2381"/>
    </row>
    <row r="133025" spans="70:70" x14ac:dyDescent="0.25">
      <c r="BR133025" s="2394"/>
    </row>
    <row r="133026" spans="70:70" x14ac:dyDescent="0.25">
      <c r="BR133026" s="2381"/>
    </row>
    <row r="133050" spans="70:70" x14ac:dyDescent="0.25">
      <c r="BR133050" s="2394"/>
    </row>
    <row r="133051" spans="70:70" x14ac:dyDescent="0.25">
      <c r="BR133051" s="2381"/>
    </row>
    <row r="133075" spans="70:70" x14ac:dyDescent="0.25">
      <c r="BR133075" s="2394"/>
    </row>
    <row r="133076" spans="70:70" x14ac:dyDescent="0.25">
      <c r="BR133076" s="2381"/>
    </row>
    <row r="133100" spans="70:70" x14ac:dyDescent="0.25">
      <c r="BR133100" s="2394"/>
    </row>
    <row r="133101" spans="70:70" x14ac:dyDescent="0.25">
      <c r="BR133101" s="2381"/>
    </row>
    <row r="133125" spans="70:70" x14ac:dyDescent="0.25">
      <c r="BR133125" s="2394"/>
    </row>
    <row r="133126" spans="70:70" x14ac:dyDescent="0.25">
      <c r="BR133126" s="2381"/>
    </row>
    <row r="133150" spans="70:70" x14ac:dyDescent="0.25">
      <c r="BR133150" s="2394"/>
    </row>
    <row r="133151" spans="70:70" x14ac:dyDescent="0.25">
      <c r="BR133151" s="2381"/>
    </row>
    <row r="133175" spans="70:70" x14ac:dyDescent="0.25">
      <c r="BR133175" s="2394"/>
    </row>
    <row r="133176" spans="70:70" x14ac:dyDescent="0.25">
      <c r="BR133176" s="2381"/>
    </row>
    <row r="133200" spans="70:70" x14ac:dyDescent="0.25">
      <c r="BR133200" s="2394"/>
    </row>
    <row r="133201" spans="70:70" x14ac:dyDescent="0.25">
      <c r="BR133201" s="2381"/>
    </row>
    <row r="133225" spans="70:70" x14ac:dyDescent="0.25">
      <c r="BR133225" s="2394"/>
    </row>
    <row r="133226" spans="70:70" x14ac:dyDescent="0.25">
      <c r="BR133226" s="2381"/>
    </row>
    <row r="133250" spans="70:70" x14ac:dyDescent="0.25">
      <c r="BR133250" s="2394"/>
    </row>
    <row r="133251" spans="70:70" x14ac:dyDescent="0.25">
      <c r="BR133251" s="2381"/>
    </row>
    <row r="133275" spans="70:70" x14ac:dyDescent="0.25">
      <c r="BR133275" s="2394"/>
    </row>
    <row r="133276" spans="70:70" x14ac:dyDescent="0.25">
      <c r="BR133276" s="2381"/>
    </row>
    <row r="133300" spans="70:70" x14ac:dyDescent="0.25">
      <c r="BR133300" s="2394"/>
    </row>
    <row r="133301" spans="70:70" x14ac:dyDescent="0.25">
      <c r="BR133301" s="2381"/>
    </row>
    <row r="133325" spans="70:70" x14ac:dyDescent="0.25">
      <c r="BR133325" s="2394"/>
    </row>
    <row r="133326" spans="70:70" x14ac:dyDescent="0.25">
      <c r="BR133326" s="2381"/>
    </row>
    <row r="133350" spans="70:70" x14ac:dyDescent="0.25">
      <c r="BR133350" s="2394"/>
    </row>
    <row r="133351" spans="70:70" x14ac:dyDescent="0.25">
      <c r="BR133351" s="2381"/>
    </row>
    <row r="133375" spans="70:70" x14ac:dyDescent="0.25">
      <c r="BR133375" s="2394"/>
    </row>
    <row r="133376" spans="70:70" x14ac:dyDescent="0.25">
      <c r="BR133376" s="2381"/>
    </row>
    <row r="133400" spans="70:70" x14ac:dyDescent="0.25">
      <c r="BR133400" s="2394"/>
    </row>
    <row r="133401" spans="70:70" x14ac:dyDescent="0.25">
      <c r="BR133401" s="2381"/>
    </row>
    <row r="133425" spans="70:70" x14ac:dyDescent="0.25">
      <c r="BR133425" s="2394"/>
    </row>
    <row r="133426" spans="70:70" x14ac:dyDescent="0.25">
      <c r="BR133426" s="2381"/>
    </row>
    <row r="133450" spans="70:70" x14ac:dyDescent="0.25">
      <c r="BR133450" s="2394"/>
    </row>
    <row r="133451" spans="70:70" x14ac:dyDescent="0.25">
      <c r="BR133451" s="2381"/>
    </row>
    <row r="133475" spans="70:70" x14ac:dyDescent="0.25">
      <c r="BR133475" s="2394"/>
    </row>
    <row r="133476" spans="70:70" x14ac:dyDescent="0.25">
      <c r="BR133476" s="2381"/>
    </row>
    <row r="133500" spans="70:70" x14ac:dyDescent="0.25">
      <c r="BR133500" s="2394"/>
    </row>
    <row r="133501" spans="70:70" x14ac:dyDescent="0.25">
      <c r="BR133501" s="2381"/>
    </row>
    <row r="133525" spans="70:70" x14ac:dyDescent="0.25">
      <c r="BR133525" s="2394"/>
    </row>
    <row r="133526" spans="70:70" x14ac:dyDescent="0.25">
      <c r="BR133526" s="2381"/>
    </row>
    <row r="133550" spans="70:70" x14ac:dyDescent="0.25">
      <c r="BR133550" s="2394"/>
    </row>
    <row r="133551" spans="70:70" x14ac:dyDescent="0.25">
      <c r="BR133551" s="2381"/>
    </row>
    <row r="133575" spans="70:70" x14ac:dyDescent="0.25">
      <c r="BR133575" s="2394"/>
    </row>
    <row r="133576" spans="70:70" x14ac:dyDescent="0.25">
      <c r="BR133576" s="2381"/>
    </row>
    <row r="133600" spans="70:70" x14ac:dyDescent="0.25">
      <c r="BR133600" s="2394"/>
    </row>
    <row r="133601" spans="70:70" x14ac:dyDescent="0.25">
      <c r="BR133601" s="2381"/>
    </row>
    <row r="133625" spans="70:70" x14ac:dyDescent="0.25">
      <c r="BR133625" s="2394"/>
    </row>
    <row r="133626" spans="70:70" x14ac:dyDescent="0.25">
      <c r="BR133626" s="2381"/>
    </row>
    <row r="133650" spans="70:70" x14ac:dyDescent="0.25">
      <c r="BR133650" s="2394"/>
    </row>
    <row r="133651" spans="70:70" x14ac:dyDescent="0.25">
      <c r="BR133651" s="2381"/>
    </row>
    <row r="133675" spans="70:70" x14ac:dyDescent="0.25">
      <c r="BR133675" s="2394"/>
    </row>
    <row r="133676" spans="70:70" x14ac:dyDescent="0.25">
      <c r="BR133676" s="2381"/>
    </row>
    <row r="133700" spans="70:70" x14ac:dyDescent="0.25">
      <c r="BR133700" s="2394"/>
    </row>
    <row r="133701" spans="70:70" x14ac:dyDescent="0.25">
      <c r="BR133701" s="2381"/>
    </row>
    <row r="133725" spans="70:70" x14ac:dyDescent="0.25">
      <c r="BR133725" s="2394"/>
    </row>
    <row r="133726" spans="70:70" x14ac:dyDescent="0.25">
      <c r="BR133726" s="2381"/>
    </row>
    <row r="133750" spans="70:70" x14ac:dyDescent="0.25">
      <c r="BR133750" s="2394"/>
    </row>
    <row r="133751" spans="70:70" x14ac:dyDescent="0.25">
      <c r="BR133751" s="2381"/>
    </row>
    <row r="133775" spans="70:70" x14ac:dyDescent="0.25">
      <c r="BR133775" s="2394"/>
    </row>
    <row r="133776" spans="70:70" x14ac:dyDescent="0.25">
      <c r="BR133776" s="2381"/>
    </row>
    <row r="133800" spans="70:70" x14ac:dyDescent="0.25">
      <c r="BR133800" s="2394"/>
    </row>
    <row r="133801" spans="70:70" x14ac:dyDescent="0.25">
      <c r="BR133801" s="2381"/>
    </row>
    <row r="133825" spans="70:70" x14ac:dyDescent="0.25">
      <c r="BR133825" s="2394"/>
    </row>
    <row r="133826" spans="70:70" x14ac:dyDescent="0.25">
      <c r="BR133826" s="2381"/>
    </row>
    <row r="133850" spans="70:70" x14ac:dyDescent="0.25">
      <c r="BR133850" s="2394"/>
    </row>
    <row r="133851" spans="70:70" x14ac:dyDescent="0.25">
      <c r="BR133851" s="2381"/>
    </row>
    <row r="133875" spans="70:70" x14ac:dyDescent="0.25">
      <c r="BR133875" s="2394"/>
    </row>
    <row r="133876" spans="70:70" x14ac:dyDescent="0.25">
      <c r="BR133876" s="2381"/>
    </row>
    <row r="133900" spans="70:70" x14ac:dyDescent="0.25">
      <c r="BR133900" s="2394"/>
    </row>
    <row r="133901" spans="70:70" x14ac:dyDescent="0.25">
      <c r="BR133901" s="2381"/>
    </row>
    <row r="133925" spans="70:70" x14ac:dyDescent="0.25">
      <c r="BR133925" s="2394"/>
    </row>
    <row r="133926" spans="70:70" x14ac:dyDescent="0.25">
      <c r="BR133926" s="2381"/>
    </row>
    <row r="133950" spans="70:70" x14ac:dyDescent="0.25">
      <c r="BR133950" s="2394"/>
    </row>
    <row r="133951" spans="70:70" x14ac:dyDescent="0.25">
      <c r="BR133951" s="2381"/>
    </row>
    <row r="133975" spans="70:70" x14ac:dyDescent="0.25">
      <c r="BR133975" s="2394"/>
    </row>
    <row r="133976" spans="70:70" x14ac:dyDescent="0.25">
      <c r="BR133976" s="2381"/>
    </row>
    <row r="134000" spans="70:70" x14ac:dyDescent="0.25">
      <c r="BR134000" s="2394"/>
    </row>
    <row r="134001" spans="70:70" x14ac:dyDescent="0.25">
      <c r="BR134001" s="2381"/>
    </row>
    <row r="134025" spans="70:70" x14ac:dyDescent="0.25">
      <c r="BR134025" s="2394"/>
    </row>
    <row r="134026" spans="70:70" x14ac:dyDescent="0.25">
      <c r="BR134026" s="2381"/>
    </row>
    <row r="134050" spans="70:70" x14ac:dyDescent="0.25">
      <c r="BR134050" s="2394"/>
    </row>
    <row r="134051" spans="70:70" x14ac:dyDescent="0.25">
      <c r="BR134051" s="2381"/>
    </row>
    <row r="134075" spans="70:70" x14ac:dyDescent="0.25">
      <c r="BR134075" s="2394"/>
    </row>
    <row r="134076" spans="70:70" x14ac:dyDescent="0.25">
      <c r="BR134076" s="2381"/>
    </row>
    <row r="134100" spans="70:70" x14ac:dyDescent="0.25">
      <c r="BR134100" s="2394"/>
    </row>
    <row r="134101" spans="70:70" x14ac:dyDescent="0.25">
      <c r="BR134101" s="2381"/>
    </row>
    <row r="134125" spans="70:70" x14ac:dyDescent="0.25">
      <c r="BR134125" s="2394"/>
    </row>
    <row r="134126" spans="70:70" x14ac:dyDescent="0.25">
      <c r="BR134126" s="2381"/>
    </row>
    <row r="134150" spans="70:70" x14ac:dyDescent="0.25">
      <c r="BR134150" s="2394"/>
    </row>
    <row r="134151" spans="70:70" x14ac:dyDescent="0.25">
      <c r="BR134151" s="2381"/>
    </row>
    <row r="134175" spans="70:70" x14ac:dyDescent="0.25">
      <c r="BR134175" s="2394"/>
    </row>
    <row r="134176" spans="70:70" x14ac:dyDescent="0.25">
      <c r="BR134176" s="2381"/>
    </row>
    <row r="134200" spans="70:70" x14ac:dyDescent="0.25">
      <c r="BR134200" s="2394"/>
    </row>
    <row r="134201" spans="70:70" x14ac:dyDescent="0.25">
      <c r="BR134201" s="2381"/>
    </row>
    <row r="134225" spans="70:70" x14ac:dyDescent="0.25">
      <c r="BR134225" s="2394"/>
    </row>
    <row r="134226" spans="70:70" x14ac:dyDescent="0.25">
      <c r="BR134226" s="2381"/>
    </row>
    <row r="134250" spans="70:70" x14ac:dyDescent="0.25">
      <c r="BR134250" s="2394"/>
    </row>
    <row r="134251" spans="70:70" x14ac:dyDescent="0.25">
      <c r="BR134251" s="2381"/>
    </row>
    <row r="134275" spans="70:70" x14ac:dyDescent="0.25">
      <c r="BR134275" s="2394"/>
    </row>
    <row r="134276" spans="70:70" x14ac:dyDescent="0.25">
      <c r="BR134276" s="2381"/>
    </row>
    <row r="134300" spans="70:70" x14ac:dyDescent="0.25">
      <c r="BR134300" s="2394"/>
    </row>
    <row r="134301" spans="70:70" x14ac:dyDescent="0.25">
      <c r="BR134301" s="2381"/>
    </row>
    <row r="134325" spans="70:70" x14ac:dyDescent="0.25">
      <c r="BR134325" s="2394"/>
    </row>
    <row r="134326" spans="70:70" x14ac:dyDescent="0.25">
      <c r="BR134326" s="2381"/>
    </row>
    <row r="134350" spans="70:70" x14ac:dyDescent="0.25">
      <c r="BR134350" s="2394"/>
    </row>
    <row r="134351" spans="70:70" x14ac:dyDescent="0.25">
      <c r="BR134351" s="2381"/>
    </row>
    <row r="134375" spans="70:70" x14ac:dyDescent="0.25">
      <c r="BR134375" s="2394"/>
    </row>
    <row r="134376" spans="70:70" x14ac:dyDescent="0.25">
      <c r="BR134376" s="2381"/>
    </row>
    <row r="134400" spans="70:70" x14ac:dyDescent="0.25">
      <c r="BR134400" s="2394"/>
    </row>
    <row r="134401" spans="70:70" x14ac:dyDescent="0.25">
      <c r="BR134401" s="2381"/>
    </row>
    <row r="134425" spans="70:70" x14ac:dyDescent="0.25">
      <c r="BR134425" s="2394"/>
    </row>
    <row r="134426" spans="70:70" x14ac:dyDescent="0.25">
      <c r="BR134426" s="2381"/>
    </row>
    <row r="134450" spans="70:70" x14ac:dyDescent="0.25">
      <c r="BR134450" s="2394"/>
    </row>
    <row r="134451" spans="70:70" x14ac:dyDescent="0.25">
      <c r="BR134451" s="2381"/>
    </row>
    <row r="134475" spans="70:70" x14ac:dyDescent="0.25">
      <c r="BR134475" s="2394"/>
    </row>
    <row r="134476" spans="70:70" x14ac:dyDescent="0.25">
      <c r="BR134476" s="2381"/>
    </row>
    <row r="134500" spans="70:70" x14ac:dyDescent="0.25">
      <c r="BR134500" s="2394"/>
    </row>
    <row r="134501" spans="70:70" x14ac:dyDescent="0.25">
      <c r="BR134501" s="2381"/>
    </row>
    <row r="134525" spans="70:70" x14ac:dyDescent="0.25">
      <c r="BR134525" s="2394"/>
    </row>
    <row r="134526" spans="70:70" x14ac:dyDescent="0.25">
      <c r="BR134526" s="2381"/>
    </row>
    <row r="134550" spans="70:70" x14ac:dyDescent="0.25">
      <c r="BR134550" s="2394"/>
    </row>
    <row r="134551" spans="70:70" x14ac:dyDescent="0.25">
      <c r="BR134551" s="2381"/>
    </row>
    <row r="134575" spans="70:70" x14ac:dyDescent="0.25">
      <c r="BR134575" s="2394"/>
    </row>
    <row r="134576" spans="70:70" x14ac:dyDescent="0.25">
      <c r="BR134576" s="2381"/>
    </row>
    <row r="134600" spans="70:70" x14ac:dyDescent="0.25">
      <c r="BR134600" s="2394"/>
    </row>
    <row r="134601" spans="70:70" x14ac:dyDescent="0.25">
      <c r="BR134601" s="2381"/>
    </row>
    <row r="134625" spans="70:70" x14ac:dyDescent="0.25">
      <c r="BR134625" s="2394"/>
    </row>
    <row r="134626" spans="70:70" x14ac:dyDescent="0.25">
      <c r="BR134626" s="2381"/>
    </row>
    <row r="134650" spans="70:70" x14ac:dyDescent="0.25">
      <c r="BR134650" s="2394"/>
    </row>
    <row r="134651" spans="70:70" x14ac:dyDescent="0.25">
      <c r="BR134651" s="2381"/>
    </row>
    <row r="134675" spans="70:70" x14ac:dyDescent="0.25">
      <c r="BR134675" s="2394"/>
    </row>
    <row r="134676" spans="70:70" x14ac:dyDescent="0.25">
      <c r="BR134676" s="2381"/>
    </row>
    <row r="134700" spans="70:70" x14ac:dyDescent="0.25">
      <c r="BR134700" s="2394"/>
    </row>
    <row r="134701" spans="70:70" x14ac:dyDescent="0.25">
      <c r="BR134701" s="2381"/>
    </row>
    <row r="134725" spans="70:70" x14ac:dyDescent="0.25">
      <c r="BR134725" s="2394"/>
    </row>
    <row r="134726" spans="70:70" x14ac:dyDescent="0.25">
      <c r="BR134726" s="2381"/>
    </row>
    <row r="134750" spans="70:70" x14ac:dyDescent="0.25">
      <c r="BR134750" s="2394"/>
    </row>
    <row r="134751" spans="70:70" x14ac:dyDescent="0.25">
      <c r="BR134751" s="2381"/>
    </row>
    <row r="134775" spans="70:70" x14ac:dyDescent="0.25">
      <c r="BR134775" s="2394"/>
    </row>
    <row r="134776" spans="70:70" x14ac:dyDescent="0.25">
      <c r="BR134776" s="2381"/>
    </row>
    <row r="134800" spans="70:70" x14ac:dyDescent="0.25">
      <c r="BR134800" s="2394"/>
    </row>
    <row r="134801" spans="70:70" x14ac:dyDescent="0.25">
      <c r="BR134801" s="2381"/>
    </row>
    <row r="134825" spans="70:70" x14ac:dyDescent="0.25">
      <c r="BR134825" s="2394"/>
    </row>
    <row r="134826" spans="70:70" x14ac:dyDescent="0.25">
      <c r="BR134826" s="2381"/>
    </row>
    <row r="134850" spans="70:70" x14ac:dyDescent="0.25">
      <c r="BR134850" s="2394"/>
    </row>
    <row r="134851" spans="70:70" x14ac:dyDescent="0.25">
      <c r="BR134851" s="2381"/>
    </row>
    <row r="134875" spans="70:70" x14ac:dyDescent="0.25">
      <c r="BR134875" s="2394"/>
    </row>
    <row r="134876" spans="70:70" x14ac:dyDescent="0.25">
      <c r="BR134876" s="2381"/>
    </row>
    <row r="134900" spans="70:70" x14ac:dyDescent="0.25">
      <c r="BR134900" s="2394"/>
    </row>
    <row r="134901" spans="70:70" x14ac:dyDescent="0.25">
      <c r="BR134901" s="2381"/>
    </row>
    <row r="134925" spans="70:70" x14ac:dyDescent="0.25">
      <c r="BR134925" s="2394"/>
    </row>
    <row r="134926" spans="70:70" x14ac:dyDescent="0.25">
      <c r="BR134926" s="2381"/>
    </row>
    <row r="134950" spans="70:70" x14ac:dyDescent="0.25">
      <c r="BR134950" s="2394"/>
    </row>
    <row r="134951" spans="70:70" x14ac:dyDescent="0.25">
      <c r="BR134951" s="2381"/>
    </row>
    <row r="134975" spans="70:70" x14ac:dyDescent="0.25">
      <c r="BR134975" s="2394"/>
    </row>
    <row r="134976" spans="70:70" x14ac:dyDescent="0.25">
      <c r="BR134976" s="2381"/>
    </row>
    <row r="135000" spans="70:70" x14ac:dyDescent="0.25">
      <c r="BR135000" s="2394"/>
    </row>
    <row r="135001" spans="70:70" x14ac:dyDescent="0.25">
      <c r="BR135001" s="2381"/>
    </row>
    <row r="135025" spans="70:70" x14ac:dyDescent="0.25">
      <c r="BR135025" s="2394"/>
    </row>
    <row r="135026" spans="70:70" x14ac:dyDescent="0.25">
      <c r="BR135026" s="2381"/>
    </row>
    <row r="135050" spans="70:70" x14ac:dyDescent="0.25">
      <c r="BR135050" s="2394"/>
    </row>
    <row r="135051" spans="70:70" x14ac:dyDescent="0.25">
      <c r="BR135051" s="2381"/>
    </row>
    <row r="135075" spans="70:70" x14ac:dyDescent="0.25">
      <c r="BR135075" s="2394"/>
    </row>
    <row r="135076" spans="70:70" x14ac:dyDescent="0.25">
      <c r="BR135076" s="2381"/>
    </row>
    <row r="135100" spans="70:70" x14ac:dyDescent="0.25">
      <c r="BR135100" s="2394"/>
    </row>
    <row r="135101" spans="70:70" x14ac:dyDescent="0.25">
      <c r="BR135101" s="2381"/>
    </row>
    <row r="135125" spans="70:70" x14ac:dyDescent="0.25">
      <c r="BR135125" s="2394"/>
    </row>
    <row r="135126" spans="70:70" x14ac:dyDescent="0.25">
      <c r="BR135126" s="2381"/>
    </row>
    <row r="135150" spans="70:70" x14ac:dyDescent="0.25">
      <c r="BR135150" s="2394"/>
    </row>
    <row r="135151" spans="70:70" x14ac:dyDescent="0.25">
      <c r="BR135151" s="2381"/>
    </row>
    <row r="135175" spans="70:70" x14ac:dyDescent="0.25">
      <c r="BR135175" s="2394"/>
    </row>
    <row r="135176" spans="70:70" x14ac:dyDescent="0.25">
      <c r="BR135176" s="2381"/>
    </row>
    <row r="135200" spans="70:70" x14ac:dyDescent="0.25">
      <c r="BR135200" s="2394"/>
    </row>
    <row r="135201" spans="70:70" x14ac:dyDescent="0.25">
      <c r="BR135201" s="2381"/>
    </row>
    <row r="135225" spans="70:70" x14ac:dyDescent="0.25">
      <c r="BR135225" s="2394"/>
    </row>
    <row r="135226" spans="70:70" x14ac:dyDescent="0.25">
      <c r="BR135226" s="2381"/>
    </row>
    <row r="135250" spans="70:70" x14ac:dyDescent="0.25">
      <c r="BR135250" s="2394"/>
    </row>
    <row r="135251" spans="70:70" x14ac:dyDescent="0.25">
      <c r="BR135251" s="2381"/>
    </row>
    <row r="135275" spans="70:70" x14ac:dyDescent="0.25">
      <c r="BR135275" s="2394"/>
    </row>
    <row r="135276" spans="70:70" x14ac:dyDescent="0.25">
      <c r="BR135276" s="2381"/>
    </row>
    <row r="135300" spans="70:70" x14ac:dyDescent="0.25">
      <c r="BR135300" s="2394"/>
    </row>
    <row r="135301" spans="70:70" x14ac:dyDescent="0.25">
      <c r="BR135301" s="2381"/>
    </row>
    <row r="135325" spans="70:70" x14ac:dyDescent="0.25">
      <c r="BR135325" s="2394"/>
    </row>
    <row r="135326" spans="70:70" x14ac:dyDescent="0.25">
      <c r="BR135326" s="2381"/>
    </row>
    <row r="135350" spans="70:70" x14ac:dyDescent="0.25">
      <c r="BR135350" s="2394"/>
    </row>
    <row r="135351" spans="70:70" x14ac:dyDescent="0.25">
      <c r="BR135351" s="2381"/>
    </row>
    <row r="135375" spans="70:70" x14ac:dyDescent="0.25">
      <c r="BR135375" s="2394"/>
    </row>
    <row r="135376" spans="70:70" x14ac:dyDescent="0.25">
      <c r="BR135376" s="2381"/>
    </row>
    <row r="135400" spans="70:70" x14ac:dyDescent="0.25">
      <c r="BR135400" s="2394"/>
    </row>
    <row r="135401" spans="70:70" x14ac:dyDescent="0.25">
      <c r="BR135401" s="2381"/>
    </row>
    <row r="135425" spans="70:70" x14ac:dyDescent="0.25">
      <c r="BR135425" s="2394"/>
    </row>
    <row r="135426" spans="70:70" x14ac:dyDescent="0.25">
      <c r="BR135426" s="2381"/>
    </row>
    <row r="135450" spans="70:70" x14ac:dyDescent="0.25">
      <c r="BR135450" s="2394"/>
    </row>
    <row r="135451" spans="70:70" x14ac:dyDescent="0.25">
      <c r="BR135451" s="2381"/>
    </row>
    <row r="135475" spans="70:70" x14ac:dyDescent="0.25">
      <c r="BR135475" s="2394"/>
    </row>
    <row r="135476" spans="70:70" x14ac:dyDescent="0.25">
      <c r="BR135476" s="2381"/>
    </row>
    <row r="135500" spans="70:70" x14ac:dyDescent="0.25">
      <c r="BR135500" s="2394"/>
    </row>
    <row r="135501" spans="70:70" x14ac:dyDescent="0.25">
      <c r="BR135501" s="2381"/>
    </row>
    <row r="135525" spans="70:70" x14ac:dyDescent="0.25">
      <c r="BR135525" s="2394"/>
    </row>
    <row r="135526" spans="70:70" x14ac:dyDescent="0.25">
      <c r="BR135526" s="2381"/>
    </row>
    <row r="135550" spans="70:70" x14ac:dyDescent="0.25">
      <c r="BR135550" s="2394"/>
    </row>
    <row r="135551" spans="70:70" x14ac:dyDescent="0.25">
      <c r="BR135551" s="2381"/>
    </row>
    <row r="135575" spans="70:70" x14ac:dyDescent="0.25">
      <c r="BR135575" s="2394"/>
    </row>
    <row r="135576" spans="70:70" x14ac:dyDescent="0.25">
      <c r="BR135576" s="2381"/>
    </row>
    <row r="135600" spans="70:70" x14ac:dyDescent="0.25">
      <c r="BR135600" s="2394"/>
    </row>
    <row r="135601" spans="70:70" x14ac:dyDescent="0.25">
      <c r="BR135601" s="2381"/>
    </row>
    <row r="135625" spans="70:70" x14ac:dyDescent="0.25">
      <c r="BR135625" s="2394"/>
    </row>
    <row r="135626" spans="70:70" x14ac:dyDescent="0.25">
      <c r="BR135626" s="2381"/>
    </row>
    <row r="135650" spans="70:70" x14ac:dyDescent="0.25">
      <c r="BR135650" s="2394"/>
    </row>
    <row r="135651" spans="70:70" x14ac:dyDescent="0.25">
      <c r="BR135651" s="2381"/>
    </row>
    <row r="135675" spans="70:70" x14ac:dyDescent="0.25">
      <c r="BR135675" s="2394"/>
    </row>
    <row r="135676" spans="70:70" x14ac:dyDescent="0.25">
      <c r="BR135676" s="2381"/>
    </row>
    <row r="135700" spans="70:70" x14ac:dyDescent="0.25">
      <c r="BR135700" s="2394"/>
    </row>
    <row r="135701" spans="70:70" x14ac:dyDescent="0.25">
      <c r="BR135701" s="2381"/>
    </row>
    <row r="135725" spans="70:70" x14ac:dyDescent="0.25">
      <c r="BR135725" s="2394"/>
    </row>
    <row r="135726" spans="70:70" x14ac:dyDescent="0.25">
      <c r="BR135726" s="2381"/>
    </row>
    <row r="135750" spans="70:70" x14ac:dyDescent="0.25">
      <c r="BR135750" s="2394"/>
    </row>
    <row r="135751" spans="70:70" x14ac:dyDescent="0.25">
      <c r="BR135751" s="2381"/>
    </row>
    <row r="135775" spans="70:70" x14ac:dyDescent="0.25">
      <c r="BR135775" s="2394"/>
    </row>
    <row r="135776" spans="70:70" x14ac:dyDescent="0.25">
      <c r="BR135776" s="2381"/>
    </row>
    <row r="135800" spans="70:70" x14ac:dyDescent="0.25">
      <c r="BR135800" s="2394"/>
    </row>
    <row r="135801" spans="70:70" x14ac:dyDescent="0.25">
      <c r="BR135801" s="2381"/>
    </row>
    <row r="135825" spans="70:70" x14ac:dyDescent="0.25">
      <c r="BR135825" s="2394"/>
    </row>
    <row r="135826" spans="70:70" x14ac:dyDescent="0.25">
      <c r="BR135826" s="2381"/>
    </row>
    <row r="135850" spans="70:70" x14ac:dyDescent="0.25">
      <c r="BR135850" s="2394"/>
    </row>
    <row r="135851" spans="70:70" x14ac:dyDescent="0.25">
      <c r="BR135851" s="2381"/>
    </row>
    <row r="135875" spans="70:70" x14ac:dyDescent="0.25">
      <c r="BR135875" s="2394"/>
    </row>
    <row r="135876" spans="70:70" x14ac:dyDescent="0.25">
      <c r="BR135876" s="2381"/>
    </row>
    <row r="135900" spans="70:70" x14ac:dyDescent="0.25">
      <c r="BR135900" s="2394"/>
    </row>
    <row r="135901" spans="70:70" x14ac:dyDescent="0.25">
      <c r="BR135901" s="2381"/>
    </row>
    <row r="135925" spans="70:70" x14ac:dyDescent="0.25">
      <c r="BR135925" s="2394"/>
    </row>
    <row r="135926" spans="70:70" x14ac:dyDescent="0.25">
      <c r="BR135926" s="2381"/>
    </row>
    <row r="135950" spans="70:70" x14ac:dyDescent="0.25">
      <c r="BR135950" s="2394"/>
    </row>
    <row r="135951" spans="70:70" x14ac:dyDescent="0.25">
      <c r="BR135951" s="2381"/>
    </row>
    <row r="135975" spans="70:70" x14ac:dyDescent="0.25">
      <c r="BR135975" s="2394"/>
    </row>
    <row r="135976" spans="70:70" x14ac:dyDescent="0.25">
      <c r="BR135976" s="2381"/>
    </row>
    <row r="136000" spans="70:70" x14ac:dyDescent="0.25">
      <c r="BR136000" s="2394"/>
    </row>
    <row r="136001" spans="70:70" x14ac:dyDescent="0.25">
      <c r="BR136001" s="2381"/>
    </row>
    <row r="136025" spans="70:70" x14ac:dyDescent="0.25">
      <c r="BR136025" s="2394"/>
    </row>
    <row r="136026" spans="70:70" x14ac:dyDescent="0.25">
      <c r="BR136026" s="2381"/>
    </row>
    <row r="136050" spans="70:70" x14ac:dyDescent="0.25">
      <c r="BR136050" s="2394"/>
    </row>
    <row r="136051" spans="70:70" x14ac:dyDescent="0.25">
      <c r="BR136051" s="2381"/>
    </row>
    <row r="136075" spans="70:70" x14ac:dyDescent="0.25">
      <c r="BR136075" s="2394"/>
    </row>
    <row r="136076" spans="70:70" x14ac:dyDescent="0.25">
      <c r="BR136076" s="2381"/>
    </row>
    <row r="136100" spans="70:70" x14ac:dyDescent="0.25">
      <c r="BR136100" s="2394"/>
    </row>
    <row r="136101" spans="70:70" x14ac:dyDescent="0.25">
      <c r="BR136101" s="2381"/>
    </row>
    <row r="136125" spans="70:70" x14ac:dyDescent="0.25">
      <c r="BR136125" s="2394"/>
    </row>
    <row r="136126" spans="70:70" x14ac:dyDescent="0.25">
      <c r="BR136126" s="2381"/>
    </row>
    <row r="136150" spans="70:70" x14ac:dyDescent="0.25">
      <c r="BR136150" s="2394"/>
    </row>
    <row r="136151" spans="70:70" x14ac:dyDescent="0.25">
      <c r="BR136151" s="2381"/>
    </row>
    <row r="136175" spans="70:70" x14ac:dyDescent="0.25">
      <c r="BR136175" s="2394"/>
    </row>
    <row r="136176" spans="70:70" x14ac:dyDescent="0.25">
      <c r="BR136176" s="2381"/>
    </row>
    <row r="136200" spans="70:70" x14ac:dyDescent="0.25">
      <c r="BR136200" s="2394"/>
    </row>
    <row r="136201" spans="70:70" x14ac:dyDescent="0.25">
      <c r="BR136201" s="2381"/>
    </row>
    <row r="136225" spans="70:70" x14ac:dyDescent="0.25">
      <c r="BR136225" s="2394"/>
    </row>
    <row r="136226" spans="70:70" x14ac:dyDescent="0.25">
      <c r="BR136226" s="2381"/>
    </row>
    <row r="136250" spans="70:70" x14ac:dyDescent="0.25">
      <c r="BR136250" s="2394"/>
    </row>
    <row r="136251" spans="70:70" x14ac:dyDescent="0.25">
      <c r="BR136251" s="2381"/>
    </row>
    <row r="136275" spans="70:70" x14ac:dyDescent="0.25">
      <c r="BR136275" s="2394"/>
    </row>
    <row r="136276" spans="70:70" x14ac:dyDescent="0.25">
      <c r="BR136276" s="2381"/>
    </row>
    <row r="136300" spans="70:70" x14ac:dyDescent="0.25">
      <c r="BR136300" s="2394"/>
    </row>
    <row r="136301" spans="70:70" x14ac:dyDescent="0.25">
      <c r="BR136301" s="2381"/>
    </row>
    <row r="136325" spans="70:70" x14ac:dyDescent="0.25">
      <c r="BR136325" s="2394"/>
    </row>
    <row r="136326" spans="70:70" x14ac:dyDescent="0.25">
      <c r="BR136326" s="2381"/>
    </row>
    <row r="136350" spans="70:70" x14ac:dyDescent="0.25">
      <c r="BR136350" s="2394"/>
    </row>
    <row r="136351" spans="70:70" x14ac:dyDescent="0.25">
      <c r="BR136351" s="2381"/>
    </row>
    <row r="136375" spans="70:70" x14ac:dyDescent="0.25">
      <c r="BR136375" s="2394"/>
    </row>
    <row r="136376" spans="70:70" x14ac:dyDescent="0.25">
      <c r="BR136376" s="2381"/>
    </row>
    <row r="136400" spans="70:70" x14ac:dyDescent="0.25">
      <c r="BR136400" s="2394"/>
    </row>
    <row r="136401" spans="70:70" x14ac:dyDescent="0.25">
      <c r="BR136401" s="2381"/>
    </row>
    <row r="136425" spans="70:70" x14ac:dyDescent="0.25">
      <c r="BR136425" s="2394"/>
    </row>
    <row r="136426" spans="70:70" x14ac:dyDescent="0.25">
      <c r="BR136426" s="2381"/>
    </row>
    <row r="136450" spans="70:70" x14ac:dyDescent="0.25">
      <c r="BR136450" s="2394"/>
    </row>
    <row r="136451" spans="70:70" x14ac:dyDescent="0.25">
      <c r="BR136451" s="2381"/>
    </row>
    <row r="136475" spans="70:70" x14ac:dyDescent="0.25">
      <c r="BR136475" s="2394"/>
    </row>
    <row r="136476" spans="70:70" x14ac:dyDescent="0.25">
      <c r="BR136476" s="2381"/>
    </row>
    <row r="136500" spans="70:70" x14ac:dyDescent="0.25">
      <c r="BR136500" s="2394"/>
    </row>
    <row r="136501" spans="70:70" x14ac:dyDescent="0.25">
      <c r="BR136501" s="2381"/>
    </row>
    <row r="136525" spans="70:70" x14ac:dyDescent="0.25">
      <c r="BR136525" s="2394"/>
    </row>
    <row r="136526" spans="70:70" x14ac:dyDescent="0.25">
      <c r="BR136526" s="2381"/>
    </row>
    <row r="136550" spans="70:70" x14ac:dyDescent="0.25">
      <c r="BR136550" s="2394"/>
    </row>
    <row r="136551" spans="70:70" x14ac:dyDescent="0.25">
      <c r="BR136551" s="2381"/>
    </row>
    <row r="136575" spans="70:70" x14ac:dyDescent="0.25">
      <c r="BR136575" s="2394"/>
    </row>
    <row r="136576" spans="70:70" x14ac:dyDescent="0.25">
      <c r="BR136576" s="2381"/>
    </row>
    <row r="136600" spans="70:70" x14ac:dyDescent="0.25">
      <c r="BR136600" s="2394"/>
    </row>
    <row r="136601" spans="70:70" x14ac:dyDescent="0.25">
      <c r="BR136601" s="2381"/>
    </row>
    <row r="136625" spans="70:70" x14ac:dyDescent="0.25">
      <c r="BR136625" s="2394"/>
    </row>
    <row r="136626" spans="70:70" x14ac:dyDescent="0.25">
      <c r="BR136626" s="2381"/>
    </row>
    <row r="136650" spans="70:70" x14ac:dyDescent="0.25">
      <c r="BR136650" s="2394"/>
    </row>
    <row r="136651" spans="70:70" x14ac:dyDescent="0.25">
      <c r="BR136651" s="2381"/>
    </row>
    <row r="136675" spans="70:70" x14ac:dyDescent="0.25">
      <c r="BR136675" s="2394"/>
    </row>
    <row r="136676" spans="70:70" x14ac:dyDescent="0.25">
      <c r="BR136676" s="2381"/>
    </row>
    <row r="136700" spans="70:70" x14ac:dyDescent="0.25">
      <c r="BR136700" s="2394"/>
    </row>
    <row r="136701" spans="70:70" x14ac:dyDescent="0.25">
      <c r="BR136701" s="2381"/>
    </row>
    <row r="136725" spans="70:70" x14ac:dyDescent="0.25">
      <c r="BR136725" s="2394"/>
    </row>
    <row r="136726" spans="70:70" x14ac:dyDescent="0.25">
      <c r="BR136726" s="2381"/>
    </row>
    <row r="136750" spans="70:70" x14ac:dyDescent="0.25">
      <c r="BR136750" s="2394"/>
    </row>
    <row r="136751" spans="70:70" x14ac:dyDescent="0.25">
      <c r="BR136751" s="2381"/>
    </row>
    <row r="136775" spans="70:70" x14ac:dyDescent="0.25">
      <c r="BR136775" s="2394"/>
    </row>
    <row r="136776" spans="70:70" x14ac:dyDescent="0.25">
      <c r="BR136776" s="2381"/>
    </row>
    <row r="136800" spans="70:70" x14ac:dyDescent="0.25">
      <c r="BR136800" s="2394"/>
    </row>
    <row r="136801" spans="70:70" x14ac:dyDescent="0.25">
      <c r="BR136801" s="2381"/>
    </row>
    <row r="136825" spans="70:70" x14ac:dyDescent="0.25">
      <c r="BR136825" s="2394"/>
    </row>
    <row r="136826" spans="70:70" x14ac:dyDescent="0.25">
      <c r="BR136826" s="2381"/>
    </row>
    <row r="136850" spans="70:70" x14ac:dyDescent="0.25">
      <c r="BR136850" s="2394"/>
    </row>
    <row r="136851" spans="70:70" x14ac:dyDescent="0.25">
      <c r="BR136851" s="2381"/>
    </row>
    <row r="136875" spans="70:70" x14ac:dyDescent="0.25">
      <c r="BR136875" s="2394"/>
    </row>
    <row r="136876" spans="70:70" x14ac:dyDescent="0.25">
      <c r="BR136876" s="2381"/>
    </row>
    <row r="136900" spans="70:70" x14ac:dyDescent="0.25">
      <c r="BR136900" s="2394"/>
    </row>
    <row r="136901" spans="70:70" x14ac:dyDescent="0.25">
      <c r="BR136901" s="2381"/>
    </row>
    <row r="136925" spans="70:70" x14ac:dyDescent="0.25">
      <c r="BR136925" s="2394"/>
    </row>
    <row r="136926" spans="70:70" x14ac:dyDescent="0.25">
      <c r="BR136926" s="2381"/>
    </row>
    <row r="136950" spans="70:70" x14ac:dyDescent="0.25">
      <c r="BR136950" s="2394"/>
    </row>
    <row r="136951" spans="70:70" x14ac:dyDescent="0.25">
      <c r="BR136951" s="2381"/>
    </row>
    <row r="136975" spans="70:70" x14ac:dyDescent="0.25">
      <c r="BR136975" s="2394"/>
    </row>
    <row r="136976" spans="70:70" x14ac:dyDescent="0.25">
      <c r="BR136976" s="2381"/>
    </row>
    <row r="137000" spans="70:70" x14ac:dyDescent="0.25">
      <c r="BR137000" s="2394"/>
    </row>
    <row r="137001" spans="70:70" x14ac:dyDescent="0.25">
      <c r="BR137001" s="2381"/>
    </row>
    <row r="137025" spans="70:70" x14ac:dyDescent="0.25">
      <c r="BR137025" s="2394"/>
    </row>
    <row r="137026" spans="70:70" x14ac:dyDescent="0.25">
      <c r="BR137026" s="2381"/>
    </row>
    <row r="137050" spans="70:70" x14ac:dyDescent="0.25">
      <c r="BR137050" s="2394"/>
    </row>
    <row r="137051" spans="70:70" x14ac:dyDescent="0.25">
      <c r="BR137051" s="2381"/>
    </row>
    <row r="137075" spans="70:70" x14ac:dyDescent="0.25">
      <c r="BR137075" s="2394"/>
    </row>
    <row r="137076" spans="70:70" x14ac:dyDescent="0.25">
      <c r="BR137076" s="2381"/>
    </row>
    <row r="137100" spans="70:70" x14ac:dyDescent="0.25">
      <c r="BR137100" s="2394"/>
    </row>
    <row r="137101" spans="70:70" x14ac:dyDescent="0.25">
      <c r="BR137101" s="2381"/>
    </row>
    <row r="137125" spans="70:70" x14ac:dyDescent="0.25">
      <c r="BR137125" s="2394"/>
    </row>
    <row r="137126" spans="70:70" x14ac:dyDescent="0.25">
      <c r="BR137126" s="2381"/>
    </row>
    <row r="137150" spans="70:70" x14ac:dyDescent="0.25">
      <c r="BR137150" s="2394"/>
    </row>
    <row r="137151" spans="70:70" x14ac:dyDescent="0.25">
      <c r="BR137151" s="2381"/>
    </row>
    <row r="137175" spans="70:70" x14ac:dyDescent="0.25">
      <c r="BR137175" s="2394"/>
    </row>
    <row r="137176" spans="70:70" x14ac:dyDescent="0.25">
      <c r="BR137176" s="2381"/>
    </row>
    <row r="137200" spans="70:70" x14ac:dyDescent="0.25">
      <c r="BR137200" s="2394"/>
    </row>
    <row r="137201" spans="70:70" x14ac:dyDescent="0.25">
      <c r="BR137201" s="2381"/>
    </row>
    <row r="137225" spans="70:70" x14ac:dyDescent="0.25">
      <c r="BR137225" s="2394"/>
    </row>
    <row r="137226" spans="70:70" x14ac:dyDescent="0.25">
      <c r="BR137226" s="2381"/>
    </row>
    <row r="137250" spans="70:70" x14ac:dyDescent="0.25">
      <c r="BR137250" s="2394"/>
    </row>
    <row r="137251" spans="70:70" x14ac:dyDescent="0.25">
      <c r="BR137251" s="2381"/>
    </row>
    <row r="137275" spans="70:70" x14ac:dyDescent="0.25">
      <c r="BR137275" s="2394"/>
    </row>
    <row r="137276" spans="70:70" x14ac:dyDescent="0.25">
      <c r="BR137276" s="2381"/>
    </row>
    <row r="137300" spans="70:70" x14ac:dyDescent="0.25">
      <c r="BR137300" s="2394"/>
    </row>
    <row r="137301" spans="70:70" x14ac:dyDescent="0.25">
      <c r="BR137301" s="2381"/>
    </row>
    <row r="137325" spans="70:70" x14ac:dyDescent="0.25">
      <c r="BR137325" s="2394"/>
    </row>
    <row r="137326" spans="70:70" x14ac:dyDescent="0.25">
      <c r="BR137326" s="2381"/>
    </row>
    <row r="137350" spans="70:70" x14ac:dyDescent="0.25">
      <c r="BR137350" s="2394"/>
    </row>
    <row r="137351" spans="70:70" x14ac:dyDescent="0.25">
      <c r="BR137351" s="2381"/>
    </row>
    <row r="137375" spans="70:70" x14ac:dyDescent="0.25">
      <c r="BR137375" s="2394"/>
    </row>
    <row r="137376" spans="70:70" x14ac:dyDescent="0.25">
      <c r="BR137376" s="2381"/>
    </row>
    <row r="137400" spans="70:70" x14ac:dyDescent="0.25">
      <c r="BR137400" s="2394"/>
    </row>
    <row r="137401" spans="70:70" x14ac:dyDescent="0.25">
      <c r="BR137401" s="2381"/>
    </row>
    <row r="137425" spans="70:70" x14ac:dyDescent="0.25">
      <c r="BR137425" s="2394"/>
    </row>
    <row r="137426" spans="70:70" x14ac:dyDescent="0.25">
      <c r="BR137426" s="2381"/>
    </row>
    <row r="137450" spans="70:70" x14ac:dyDescent="0.25">
      <c r="BR137450" s="2394"/>
    </row>
    <row r="137451" spans="70:70" x14ac:dyDescent="0.25">
      <c r="BR137451" s="2381"/>
    </row>
    <row r="137475" spans="70:70" x14ac:dyDescent="0.25">
      <c r="BR137475" s="2394"/>
    </row>
    <row r="137476" spans="70:70" x14ac:dyDescent="0.25">
      <c r="BR137476" s="2381"/>
    </row>
    <row r="137500" spans="70:70" x14ac:dyDescent="0.25">
      <c r="BR137500" s="2394"/>
    </row>
    <row r="137501" spans="70:70" x14ac:dyDescent="0.25">
      <c r="BR137501" s="2381"/>
    </row>
    <row r="137525" spans="70:70" x14ac:dyDescent="0.25">
      <c r="BR137525" s="2394"/>
    </row>
    <row r="137526" spans="70:70" x14ac:dyDescent="0.25">
      <c r="BR137526" s="2381"/>
    </row>
    <row r="137550" spans="70:70" x14ac:dyDescent="0.25">
      <c r="BR137550" s="2394"/>
    </row>
    <row r="137551" spans="70:70" x14ac:dyDescent="0.25">
      <c r="BR137551" s="2381"/>
    </row>
    <row r="137575" spans="70:70" x14ac:dyDescent="0.25">
      <c r="BR137575" s="2394"/>
    </row>
    <row r="137576" spans="70:70" x14ac:dyDescent="0.25">
      <c r="BR137576" s="2381"/>
    </row>
    <row r="137600" spans="70:70" x14ac:dyDescent="0.25">
      <c r="BR137600" s="2394"/>
    </row>
    <row r="137601" spans="70:70" x14ac:dyDescent="0.25">
      <c r="BR137601" s="2381"/>
    </row>
    <row r="137625" spans="70:70" x14ac:dyDescent="0.25">
      <c r="BR137625" s="2394"/>
    </row>
    <row r="137626" spans="70:70" x14ac:dyDescent="0.25">
      <c r="BR137626" s="2381"/>
    </row>
    <row r="137650" spans="70:70" x14ac:dyDescent="0.25">
      <c r="BR137650" s="2394"/>
    </row>
    <row r="137651" spans="70:70" x14ac:dyDescent="0.25">
      <c r="BR137651" s="2381"/>
    </row>
    <row r="137675" spans="70:70" x14ac:dyDescent="0.25">
      <c r="BR137675" s="2394"/>
    </row>
    <row r="137676" spans="70:70" x14ac:dyDescent="0.25">
      <c r="BR137676" s="2381"/>
    </row>
    <row r="137700" spans="70:70" x14ac:dyDescent="0.25">
      <c r="BR137700" s="2394"/>
    </row>
    <row r="137701" spans="70:70" x14ac:dyDescent="0.25">
      <c r="BR137701" s="2381"/>
    </row>
    <row r="137725" spans="70:70" x14ac:dyDescent="0.25">
      <c r="BR137725" s="2394"/>
    </row>
    <row r="137726" spans="70:70" x14ac:dyDescent="0.25">
      <c r="BR137726" s="2381"/>
    </row>
    <row r="137750" spans="70:70" x14ac:dyDescent="0.25">
      <c r="BR137750" s="2394"/>
    </row>
    <row r="137751" spans="70:70" x14ac:dyDescent="0.25">
      <c r="BR137751" s="2381"/>
    </row>
    <row r="137775" spans="70:70" x14ac:dyDescent="0.25">
      <c r="BR137775" s="2394"/>
    </row>
    <row r="137776" spans="70:70" x14ac:dyDescent="0.25">
      <c r="BR137776" s="2381"/>
    </row>
    <row r="137800" spans="70:70" x14ac:dyDescent="0.25">
      <c r="BR137800" s="2394"/>
    </row>
    <row r="137801" spans="70:70" x14ac:dyDescent="0.25">
      <c r="BR137801" s="2381"/>
    </row>
    <row r="137825" spans="70:70" x14ac:dyDescent="0.25">
      <c r="BR137825" s="2394"/>
    </row>
    <row r="137826" spans="70:70" x14ac:dyDescent="0.25">
      <c r="BR137826" s="2381"/>
    </row>
    <row r="137850" spans="70:70" x14ac:dyDescent="0.25">
      <c r="BR137850" s="2394"/>
    </row>
    <row r="137851" spans="70:70" x14ac:dyDescent="0.25">
      <c r="BR137851" s="2381"/>
    </row>
    <row r="137875" spans="70:70" x14ac:dyDescent="0.25">
      <c r="BR137875" s="2394"/>
    </row>
    <row r="137876" spans="70:70" x14ac:dyDescent="0.25">
      <c r="BR137876" s="2381"/>
    </row>
    <row r="137900" spans="70:70" x14ac:dyDescent="0.25">
      <c r="BR137900" s="2394"/>
    </row>
    <row r="137901" spans="70:70" x14ac:dyDescent="0.25">
      <c r="BR137901" s="2381"/>
    </row>
    <row r="137925" spans="70:70" x14ac:dyDescent="0.25">
      <c r="BR137925" s="2394"/>
    </row>
    <row r="137926" spans="70:70" x14ac:dyDescent="0.25">
      <c r="BR137926" s="2381"/>
    </row>
    <row r="137950" spans="70:70" x14ac:dyDescent="0.25">
      <c r="BR137950" s="2394"/>
    </row>
    <row r="137951" spans="70:70" x14ac:dyDescent="0.25">
      <c r="BR137951" s="2381"/>
    </row>
    <row r="137975" spans="70:70" x14ac:dyDescent="0.25">
      <c r="BR137975" s="2394"/>
    </row>
    <row r="137976" spans="70:70" x14ac:dyDescent="0.25">
      <c r="BR137976" s="2381"/>
    </row>
    <row r="138000" spans="70:70" x14ac:dyDescent="0.25">
      <c r="BR138000" s="2394"/>
    </row>
    <row r="138001" spans="70:70" x14ac:dyDescent="0.25">
      <c r="BR138001" s="2381"/>
    </row>
    <row r="138025" spans="70:70" x14ac:dyDescent="0.25">
      <c r="BR138025" s="2394"/>
    </row>
    <row r="138026" spans="70:70" x14ac:dyDescent="0.25">
      <c r="BR138026" s="2381"/>
    </row>
    <row r="138050" spans="70:70" x14ac:dyDescent="0.25">
      <c r="BR138050" s="2394"/>
    </row>
    <row r="138051" spans="70:70" x14ac:dyDescent="0.25">
      <c r="BR138051" s="2381"/>
    </row>
    <row r="138075" spans="70:70" x14ac:dyDescent="0.25">
      <c r="BR138075" s="2394"/>
    </row>
    <row r="138076" spans="70:70" x14ac:dyDescent="0.25">
      <c r="BR138076" s="2381"/>
    </row>
    <row r="138100" spans="70:70" x14ac:dyDescent="0.25">
      <c r="BR138100" s="2394"/>
    </row>
    <row r="138101" spans="70:70" x14ac:dyDescent="0.25">
      <c r="BR138101" s="2381"/>
    </row>
    <row r="138125" spans="70:70" x14ac:dyDescent="0.25">
      <c r="BR138125" s="2394"/>
    </row>
    <row r="138126" spans="70:70" x14ac:dyDescent="0.25">
      <c r="BR138126" s="2381"/>
    </row>
    <row r="138150" spans="70:70" x14ac:dyDescent="0.25">
      <c r="BR138150" s="2394"/>
    </row>
    <row r="138151" spans="70:70" x14ac:dyDescent="0.25">
      <c r="BR138151" s="2381"/>
    </row>
    <row r="138175" spans="70:70" x14ac:dyDescent="0.25">
      <c r="BR138175" s="2394"/>
    </row>
    <row r="138176" spans="70:70" x14ac:dyDescent="0.25">
      <c r="BR138176" s="2381"/>
    </row>
    <row r="138200" spans="70:70" x14ac:dyDescent="0.25">
      <c r="BR138200" s="2394"/>
    </row>
    <row r="138201" spans="70:70" x14ac:dyDescent="0.25">
      <c r="BR138201" s="2381"/>
    </row>
    <row r="138225" spans="70:70" x14ac:dyDescent="0.25">
      <c r="BR138225" s="2394"/>
    </row>
    <row r="138226" spans="70:70" x14ac:dyDescent="0.25">
      <c r="BR138226" s="2381"/>
    </row>
    <row r="138250" spans="70:70" x14ac:dyDescent="0.25">
      <c r="BR138250" s="2394"/>
    </row>
    <row r="138251" spans="70:70" x14ac:dyDescent="0.25">
      <c r="BR138251" s="2381"/>
    </row>
    <row r="138275" spans="70:70" x14ac:dyDescent="0.25">
      <c r="BR138275" s="2394"/>
    </row>
    <row r="138276" spans="70:70" x14ac:dyDescent="0.25">
      <c r="BR138276" s="2381"/>
    </row>
    <row r="138300" spans="70:70" x14ac:dyDescent="0.25">
      <c r="BR138300" s="2394"/>
    </row>
    <row r="138301" spans="70:70" x14ac:dyDescent="0.25">
      <c r="BR138301" s="2381"/>
    </row>
    <row r="138325" spans="70:70" x14ac:dyDescent="0.25">
      <c r="BR138325" s="2394"/>
    </row>
    <row r="138326" spans="70:70" x14ac:dyDescent="0.25">
      <c r="BR138326" s="2381"/>
    </row>
    <row r="138350" spans="70:70" x14ac:dyDescent="0.25">
      <c r="BR138350" s="2394"/>
    </row>
    <row r="138351" spans="70:70" x14ac:dyDescent="0.25">
      <c r="BR138351" s="2381"/>
    </row>
    <row r="138375" spans="70:70" x14ac:dyDescent="0.25">
      <c r="BR138375" s="2394"/>
    </row>
    <row r="138376" spans="70:70" x14ac:dyDescent="0.25">
      <c r="BR138376" s="2381"/>
    </row>
    <row r="138400" spans="70:70" x14ac:dyDescent="0.25">
      <c r="BR138400" s="2394"/>
    </row>
    <row r="138401" spans="70:70" x14ac:dyDescent="0.25">
      <c r="BR138401" s="2381"/>
    </row>
    <row r="138425" spans="70:70" x14ac:dyDescent="0.25">
      <c r="BR138425" s="2394"/>
    </row>
    <row r="138426" spans="70:70" x14ac:dyDescent="0.25">
      <c r="BR138426" s="2381"/>
    </row>
    <row r="138450" spans="70:70" x14ac:dyDescent="0.25">
      <c r="BR138450" s="2394"/>
    </row>
    <row r="138451" spans="70:70" x14ac:dyDescent="0.25">
      <c r="BR138451" s="2381"/>
    </row>
    <row r="138475" spans="70:70" x14ac:dyDescent="0.25">
      <c r="BR138475" s="2394"/>
    </row>
    <row r="138476" spans="70:70" x14ac:dyDescent="0.25">
      <c r="BR138476" s="2381"/>
    </row>
    <row r="138500" spans="70:70" x14ac:dyDescent="0.25">
      <c r="BR138500" s="2394"/>
    </row>
    <row r="138501" spans="70:70" x14ac:dyDescent="0.25">
      <c r="BR138501" s="2381"/>
    </row>
    <row r="138525" spans="70:70" x14ac:dyDescent="0.25">
      <c r="BR138525" s="2394"/>
    </row>
    <row r="138526" spans="70:70" x14ac:dyDescent="0.25">
      <c r="BR138526" s="2381"/>
    </row>
    <row r="138550" spans="70:70" x14ac:dyDescent="0.25">
      <c r="BR138550" s="2394"/>
    </row>
    <row r="138551" spans="70:70" x14ac:dyDescent="0.25">
      <c r="BR138551" s="2381"/>
    </row>
    <row r="138575" spans="70:70" x14ac:dyDescent="0.25">
      <c r="BR138575" s="2394"/>
    </row>
    <row r="138576" spans="70:70" x14ac:dyDescent="0.25">
      <c r="BR138576" s="2381"/>
    </row>
    <row r="138600" spans="70:70" x14ac:dyDescent="0.25">
      <c r="BR138600" s="2394"/>
    </row>
    <row r="138601" spans="70:70" x14ac:dyDescent="0.25">
      <c r="BR138601" s="2381"/>
    </row>
    <row r="138625" spans="70:70" x14ac:dyDescent="0.25">
      <c r="BR138625" s="2394"/>
    </row>
    <row r="138626" spans="70:70" x14ac:dyDescent="0.25">
      <c r="BR138626" s="2381"/>
    </row>
    <row r="138650" spans="70:70" x14ac:dyDescent="0.25">
      <c r="BR138650" s="2394"/>
    </row>
    <row r="138651" spans="70:70" x14ac:dyDescent="0.25">
      <c r="BR138651" s="2381"/>
    </row>
    <row r="138675" spans="70:70" x14ac:dyDescent="0.25">
      <c r="BR138675" s="2394"/>
    </row>
    <row r="138676" spans="70:70" x14ac:dyDescent="0.25">
      <c r="BR138676" s="2381"/>
    </row>
    <row r="138700" spans="70:70" x14ac:dyDescent="0.25">
      <c r="BR138700" s="2394"/>
    </row>
    <row r="138701" spans="70:70" x14ac:dyDescent="0.25">
      <c r="BR138701" s="2381"/>
    </row>
    <row r="138725" spans="70:70" x14ac:dyDescent="0.25">
      <c r="BR138725" s="2394"/>
    </row>
    <row r="138726" spans="70:70" x14ac:dyDescent="0.25">
      <c r="BR138726" s="2381"/>
    </row>
    <row r="138750" spans="70:70" x14ac:dyDescent="0.25">
      <c r="BR138750" s="2394"/>
    </row>
    <row r="138751" spans="70:70" x14ac:dyDescent="0.25">
      <c r="BR138751" s="2381"/>
    </row>
    <row r="138775" spans="70:70" x14ac:dyDescent="0.25">
      <c r="BR138775" s="2394"/>
    </row>
    <row r="138776" spans="70:70" x14ac:dyDescent="0.25">
      <c r="BR138776" s="2381"/>
    </row>
    <row r="138800" spans="70:70" x14ac:dyDescent="0.25">
      <c r="BR138800" s="2394"/>
    </row>
    <row r="138801" spans="70:70" x14ac:dyDescent="0.25">
      <c r="BR138801" s="2381"/>
    </row>
    <row r="138825" spans="70:70" x14ac:dyDescent="0.25">
      <c r="BR138825" s="2394"/>
    </row>
    <row r="138826" spans="70:70" x14ac:dyDescent="0.25">
      <c r="BR138826" s="2381"/>
    </row>
    <row r="138850" spans="70:70" x14ac:dyDescent="0.25">
      <c r="BR138850" s="2394"/>
    </row>
    <row r="138851" spans="70:70" x14ac:dyDescent="0.25">
      <c r="BR138851" s="2381"/>
    </row>
    <row r="138875" spans="70:70" x14ac:dyDescent="0.25">
      <c r="BR138875" s="2394"/>
    </row>
    <row r="138876" spans="70:70" x14ac:dyDescent="0.25">
      <c r="BR138876" s="2381"/>
    </row>
    <row r="138900" spans="70:70" x14ac:dyDescent="0.25">
      <c r="BR138900" s="2394"/>
    </row>
    <row r="138901" spans="70:70" x14ac:dyDescent="0.25">
      <c r="BR138901" s="2381"/>
    </row>
    <row r="138925" spans="70:70" x14ac:dyDescent="0.25">
      <c r="BR138925" s="2394"/>
    </row>
    <row r="138926" spans="70:70" x14ac:dyDescent="0.25">
      <c r="BR138926" s="2381"/>
    </row>
    <row r="138950" spans="70:70" x14ac:dyDescent="0.25">
      <c r="BR138950" s="2394"/>
    </row>
    <row r="138951" spans="70:70" x14ac:dyDescent="0.25">
      <c r="BR138951" s="2381"/>
    </row>
    <row r="138975" spans="70:70" x14ac:dyDescent="0.25">
      <c r="BR138975" s="2394"/>
    </row>
    <row r="138976" spans="70:70" x14ac:dyDescent="0.25">
      <c r="BR138976" s="2381"/>
    </row>
    <row r="139000" spans="70:70" x14ac:dyDescent="0.25">
      <c r="BR139000" s="2394"/>
    </row>
    <row r="139001" spans="70:70" x14ac:dyDescent="0.25">
      <c r="BR139001" s="2381"/>
    </row>
    <row r="139025" spans="70:70" x14ac:dyDescent="0.25">
      <c r="BR139025" s="2394"/>
    </row>
    <row r="139026" spans="70:70" x14ac:dyDescent="0.25">
      <c r="BR139026" s="2381"/>
    </row>
    <row r="139050" spans="70:70" x14ac:dyDescent="0.25">
      <c r="BR139050" s="2394"/>
    </row>
    <row r="139051" spans="70:70" x14ac:dyDescent="0.25">
      <c r="BR139051" s="2381"/>
    </row>
    <row r="139075" spans="70:70" x14ac:dyDescent="0.25">
      <c r="BR139075" s="2394"/>
    </row>
    <row r="139076" spans="70:70" x14ac:dyDescent="0.25">
      <c r="BR139076" s="2381"/>
    </row>
    <row r="139100" spans="70:70" x14ac:dyDescent="0.25">
      <c r="BR139100" s="2394"/>
    </row>
    <row r="139101" spans="70:70" x14ac:dyDescent="0.25">
      <c r="BR139101" s="2381"/>
    </row>
    <row r="139125" spans="70:70" x14ac:dyDescent="0.25">
      <c r="BR139125" s="2394"/>
    </row>
    <row r="139126" spans="70:70" x14ac:dyDescent="0.25">
      <c r="BR139126" s="2381"/>
    </row>
    <row r="139150" spans="70:70" x14ac:dyDescent="0.25">
      <c r="BR139150" s="2394"/>
    </row>
    <row r="139151" spans="70:70" x14ac:dyDescent="0.25">
      <c r="BR139151" s="2381"/>
    </row>
    <row r="139175" spans="70:70" x14ac:dyDescent="0.25">
      <c r="BR139175" s="2394"/>
    </row>
    <row r="139176" spans="70:70" x14ac:dyDescent="0.25">
      <c r="BR139176" s="2381"/>
    </row>
    <row r="139200" spans="70:70" x14ac:dyDescent="0.25">
      <c r="BR139200" s="2394"/>
    </row>
    <row r="139201" spans="70:70" x14ac:dyDescent="0.25">
      <c r="BR139201" s="2381"/>
    </row>
    <row r="139225" spans="70:70" x14ac:dyDescent="0.25">
      <c r="BR139225" s="2394"/>
    </row>
    <row r="139226" spans="70:70" x14ac:dyDescent="0.25">
      <c r="BR139226" s="2381"/>
    </row>
    <row r="139250" spans="70:70" x14ac:dyDescent="0.25">
      <c r="BR139250" s="2394"/>
    </row>
    <row r="139251" spans="70:70" x14ac:dyDescent="0.25">
      <c r="BR139251" s="2381"/>
    </row>
    <row r="139275" spans="70:70" x14ac:dyDescent="0.25">
      <c r="BR139275" s="2394"/>
    </row>
    <row r="139276" spans="70:70" x14ac:dyDescent="0.25">
      <c r="BR139276" s="2381"/>
    </row>
    <row r="139300" spans="70:70" x14ac:dyDescent="0.25">
      <c r="BR139300" s="2394"/>
    </row>
    <row r="139301" spans="70:70" x14ac:dyDescent="0.25">
      <c r="BR139301" s="2381"/>
    </row>
    <row r="139325" spans="70:70" x14ac:dyDescent="0.25">
      <c r="BR139325" s="2394"/>
    </row>
    <row r="139326" spans="70:70" x14ac:dyDescent="0.25">
      <c r="BR139326" s="2381"/>
    </row>
    <row r="139350" spans="70:70" x14ac:dyDescent="0.25">
      <c r="BR139350" s="2394"/>
    </row>
    <row r="139351" spans="70:70" x14ac:dyDescent="0.25">
      <c r="BR139351" s="2381"/>
    </row>
    <row r="139375" spans="70:70" x14ac:dyDescent="0.25">
      <c r="BR139375" s="2394"/>
    </row>
    <row r="139376" spans="70:70" x14ac:dyDescent="0.25">
      <c r="BR139376" s="2381"/>
    </row>
    <row r="139400" spans="70:70" x14ac:dyDescent="0.25">
      <c r="BR139400" s="2394"/>
    </row>
    <row r="139401" spans="70:70" x14ac:dyDescent="0.25">
      <c r="BR139401" s="2381"/>
    </row>
    <row r="139425" spans="70:70" x14ac:dyDescent="0.25">
      <c r="BR139425" s="2394"/>
    </row>
    <row r="139426" spans="70:70" x14ac:dyDescent="0.25">
      <c r="BR139426" s="2381"/>
    </row>
    <row r="139450" spans="70:70" x14ac:dyDescent="0.25">
      <c r="BR139450" s="2394"/>
    </row>
    <row r="139451" spans="70:70" x14ac:dyDescent="0.25">
      <c r="BR139451" s="2381"/>
    </row>
    <row r="139475" spans="70:70" x14ac:dyDescent="0.25">
      <c r="BR139475" s="2394"/>
    </row>
    <row r="139476" spans="70:70" x14ac:dyDescent="0.25">
      <c r="BR139476" s="2381"/>
    </row>
    <row r="139500" spans="70:70" x14ac:dyDescent="0.25">
      <c r="BR139500" s="2394"/>
    </row>
    <row r="139501" spans="70:70" x14ac:dyDescent="0.25">
      <c r="BR139501" s="2381"/>
    </row>
    <row r="139525" spans="70:70" x14ac:dyDescent="0.25">
      <c r="BR139525" s="2394"/>
    </row>
    <row r="139526" spans="70:70" x14ac:dyDescent="0.25">
      <c r="BR139526" s="2381"/>
    </row>
    <row r="139550" spans="70:70" x14ac:dyDescent="0.25">
      <c r="BR139550" s="2394"/>
    </row>
    <row r="139551" spans="70:70" x14ac:dyDescent="0.25">
      <c r="BR139551" s="2381"/>
    </row>
    <row r="139575" spans="70:70" x14ac:dyDescent="0.25">
      <c r="BR139575" s="2394"/>
    </row>
    <row r="139576" spans="70:70" x14ac:dyDescent="0.25">
      <c r="BR139576" s="2381"/>
    </row>
    <row r="139600" spans="70:70" x14ac:dyDescent="0.25">
      <c r="BR139600" s="2394"/>
    </row>
    <row r="139601" spans="70:70" x14ac:dyDescent="0.25">
      <c r="BR139601" s="2381"/>
    </row>
    <row r="139625" spans="70:70" x14ac:dyDescent="0.25">
      <c r="BR139625" s="2394"/>
    </row>
    <row r="139626" spans="70:70" x14ac:dyDescent="0.25">
      <c r="BR139626" s="2381"/>
    </row>
    <row r="139650" spans="70:70" x14ac:dyDescent="0.25">
      <c r="BR139650" s="2394"/>
    </row>
    <row r="139651" spans="70:70" x14ac:dyDescent="0.25">
      <c r="BR139651" s="2381"/>
    </row>
    <row r="139675" spans="70:70" x14ac:dyDescent="0.25">
      <c r="BR139675" s="2394"/>
    </row>
    <row r="139676" spans="70:70" x14ac:dyDescent="0.25">
      <c r="BR139676" s="2381"/>
    </row>
    <row r="139700" spans="70:70" x14ac:dyDescent="0.25">
      <c r="BR139700" s="2394"/>
    </row>
    <row r="139701" spans="70:70" x14ac:dyDescent="0.25">
      <c r="BR139701" s="2381"/>
    </row>
    <row r="139725" spans="70:70" x14ac:dyDescent="0.25">
      <c r="BR139725" s="2394"/>
    </row>
    <row r="139726" spans="70:70" x14ac:dyDescent="0.25">
      <c r="BR139726" s="2381"/>
    </row>
    <row r="139750" spans="70:70" x14ac:dyDescent="0.25">
      <c r="BR139750" s="2394"/>
    </row>
    <row r="139751" spans="70:70" x14ac:dyDescent="0.25">
      <c r="BR139751" s="2381"/>
    </row>
    <row r="139775" spans="70:70" x14ac:dyDescent="0.25">
      <c r="BR139775" s="2394"/>
    </row>
    <row r="139776" spans="70:70" x14ac:dyDescent="0.25">
      <c r="BR139776" s="2381"/>
    </row>
    <row r="139800" spans="70:70" x14ac:dyDescent="0.25">
      <c r="BR139800" s="2394"/>
    </row>
    <row r="139801" spans="70:70" x14ac:dyDescent="0.25">
      <c r="BR139801" s="2381"/>
    </row>
    <row r="139825" spans="70:70" x14ac:dyDescent="0.25">
      <c r="BR139825" s="2394"/>
    </row>
    <row r="139826" spans="70:70" x14ac:dyDescent="0.25">
      <c r="BR139826" s="2381"/>
    </row>
    <row r="139850" spans="70:70" x14ac:dyDescent="0.25">
      <c r="BR139850" s="2394"/>
    </row>
    <row r="139851" spans="70:70" x14ac:dyDescent="0.25">
      <c r="BR139851" s="2381"/>
    </row>
    <row r="139875" spans="70:70" x14ac:dyDescent="0.25">
      <c r="BR139875" s="2394"/>
    </row>
    <row r="139876" spans="70:70" x14ac:dyDescent="0.25">
      <c r="BR139876" s="2381"/>
    </row>
    <row r="139900" spans="70:70" x14ac:dyDescent="0.25">
      <c r="BR139900" s="2394"/>
    </row>
    <row r="139901" spans="70:70" x14ac:dyDescent="0.25">
      <c r="BR139901" s="2381"/>
    </row>
    <row r="139925" spans="70:70" x14ac:dyDescent="0.25">
      <c r="BR139925" s="2394"/>
    </row>
    <row r="139926" spans="70:70" x14ac:dyDescent="0.25">
      <c r="BR139926" s="2381"/>
    </row>
    <row r="139950" spans="70:70" x14ac:dyDescent="0.25">
      <c r="BR139950" s="2394"/>
    </row>
    <row r="139951" spans="70:70" x14ac:dyDescent="0.25">
      <c r="BR139951" s="2381"/>
    </row>
    <row r="139975" spans="70:70" x14ac:dyDescent="0.25">
      <c r="BR139975" s="2394"/>
    </row>
    <row r="139976" spans="70:70" x14ac:dyDescent="0.25">
      <c r="BR139976" s="2381"/>
    </row>
    <row r="140000" spans="70:70" x14ac:dyDescent="0.25">
      <c r="BR140000" s="2394"/>
    </row>
    <row r="140001" spans="70:70" x14ac:dyDescent="0.25">
      <c r="BR140001" s="2381"/>
    </row>
    <row r="140025" spans="70:70" x14ac:dyDescent="0.25">
      <c r="BR140025" s="2394"/>
    </row>
    <row r="140026" spans="70:70" x14ac:dyDescent="0.25">
      <c r="BR140026" s="2381"/>
    </row>
    <row r="140050" spans="70:70" x14ac:dyDescent="0.25">
      <c r="BR140050" s="2394"/>
    </row>
    <row r="140051" spans="70:70" x14ac:dyDescent="0.25">
      <c r="BR140051" s="2381"/>
    </row>
    <row r="140075" spans="70:70" x14ac:dyDescent="0.25">
      <c r="BR140075" s="2394"/>
    </row>
    <row r="140076" spans="70:70" x14ac:dyDescent="0.25">
      <c r="BR140076" s="2381"/>
    </row>
    <row r="140100" spans="70:70" x14ac:dyDescent="0.25">
      <c r="BR140100" s="2394"/>
    </row>
    <row r="140101" spans="70:70" x14ac:dyDescent="0.25">
      <c r="BR140101" s="2381"/>
    </row>
    <row r="140125" spans="70:70" x14ac:dyDescent="0.25">
      <c r="BR140125" s="2394"/>
    </row>
    <row r="140126" spans="70:70" x14ac:dyDescent="0.25">
      <c r="BR140126" s="2381"/>
    </row>
    <row r="140150" spans="70:70" x14ac:dyDescent="0.25">
      <c r="BR140150" s="2394"/>
    </row>
    <row r="140151" spans="70:70" x14ac:dyDescent="0.25">
      <c r="BR140151" s="2381"/>
    </row>
    <row r="140175" spans="70:70" x14ac:dyDescent="0.25">
      <c r="BR140175" s="2394"/>
    </row>
    <row r="140176" spans="70:70" x14ac:dyDescent="0.25">
      <c r="BR140176" s="2381"/>
    </row>
    <row r="140200" spans="70:70" x14ac:dyDescent="0.25">
      <c r="BR140200" s="2394"/>
    </row>
    <row r="140201" spans="70:70" x14ac:dyDescent="0.25">
      <c r="BR140201" s="2381"/>
    </row>
    <row r="140225" spans="70:70" x14ac:dyDescent="0.25">
      <c r="BR140225" s="2394"/>
    </row>
    <row r="140226" spans="70:70" x14ac:dyDescent="0.25">
      <c r="BR140226" s="2381"/>
    </row>
    <row r="140250" spans="70:70" x14ac:dyDescent="0.25">
      <c r="BR140250" s="2394"/>
    </row>
    <row r="140251" spans="70:70" x14ac:dyDescent="0.25">
      <c r="BR140251" s="2381"/>
    </row>
    <row r="140275" spans="70:70" x14ac:dyDescent="0.25">
      <c r="BR140275" s="2394"/>
    </row>
    <row r="140276" spans="70:70" x14ac:dyDescent="0.25">
      <c r="BR140276" s="2381"/>
    </row>
    <row r="140300" spans="70:70" x14ac:dyDescent="0.25">
      <c r="BR140300" s="2394"/>
    </row>
    <row r="140301" spans="70:70" x14ac:dyDescent="0.25">
      <c r="BR140301" s="2381"/>
    </row>
    <row r="140325" spans="70:70" x14ac:dyDescent="0.25">
      <c r="BR140325" s="2394"/>
    </row>
    <row r="140326" spans="70:70" x14ac:dyDescent="0.25">
      <c r="BR140326" s="2381"/>
    </row>
    <row r="140350" spans="70:70" x14ac:dyDescent="0.25">
      <c r="BR140350" s="2394"/>
    </row>
    <row r="140351" spans="70:70" x14ac:dyDescent="0.25">
      <c r="BR140351" s="2381"/>
    </row>
    <row r="140375" spans="70:70" x14ac:dyDescent="0.25">
      <c r="BR140375" s="2394"/>
    </row>
    <row r="140376" spans="70:70" x14ac:dyDescent="0.25">
      <c r="BR140376" s="2381"/>
    </row>
    <row r="140400" spans="70:70" x14ac:dyDescent="0.25">
      <c r="BR140400" s="2394"/>
    </row>
    <row r="140401" spans="70:70" x14ac:dyDescent="0.25">
      <c r="BR140401" s="2381"/>
    </row>
    <row r="140425" spans="70:70" x14ac:dyDescent="0.25">
      <c r="BR140425" s="2394"/>
    </row>
    <row r="140426" spans="70:70" x14ac:dyDescent="0.25">
      <c r="BR140426" s="2381"/>
    </row>
    <row r="140450" spans="70:70" x14ac:dyDescent="0.25">
      <c r="BR140450" s="2394"/>
    </row>
    <row r="140451" spans="70:70" x14ac:dyDescent="0.25">
      <c r="BR140451" s="2381"/>
    </row>
    <row r="140475" spans="70:70" x14ac:dyDescent="0.25">
      <c r="BR140475" s="2394"/>
    </row>
    <row r="140476" spans="70:70" x14ac:dyDescent="0.25">
      <c r="BR140476" s="2381"/>
    </row>
    <row r="140500" spans="70:70" x14ac:dyDescent="0.25">
      <c r="BR140500" s="2394"/>
    </row>
    <row r="140501" spans="70:70" x14ac:dyDescent="0.25">
      <c r="BR140501" s="2381"/>
    </row>
    <row r="140525" spans="70:70" x14ac:dyDescent="0.25">
      <c r="BR140525" s="2394"/>
    </row>
    <row r="140526" spans="70:70" x14ac:dyDescent="0.25">
      <c r="BR140526" s="2381"/>
    </row>
    <row r="140550" spans="70:70" x14ac:dyDescent="0.25">
      <c r="BR140550" s="2394"/>
    </row>
    <row r="140551" spans="70:70" x14ac:dyDescent="0.25">
      <c r="BR140551" s="2381"/>
    </row>
    <row r="140575" spans="70:70" x14ac:dyDescent="0.25">
      <c r="BR140575" s="2394"/>
    </row>
    <row r="140576" spans="70:70" x14ac:dyDescent="0.25">
      <c r="BR140576" s="2381"/>
    </row>
    <row r="140600" spans="70:70" x14ac:dyDescent="0.25">
      <c r="BR140600" s="2394"/>
    </row>
    <row r="140601" spans="70:70" x14ac:dyDescent="0.25">
      <c r="BR140601" s="2381"/>
    </row>
    <row r="140625" spans="70:70" x14ac:dyDescent="0.25">
      <c r="BR140625" s="2394"/>
    </row>
    <row r="140626" spans="70:70" x14ac:dyDescent="0.25">
      <c r="BR140626" s="2381"/>
    </row>
    <row r="140650" spans="70:70" x14ac:dyDescent="0.25">
      <c r="BR140650" s="2394"/>
    </row>
    <row r="140651" spans="70:70" x14ac:dyDescent="0.25">
      <c r="BR140651" s="2381"/>
    </row>
    <row r="140675" spans="70:70" x14ac:dyDescent="0.25">
      <c r="BR140675" s="2394"/>
    </row>
    <row r="140676" spans="70:70" x14ac:dyDescent="0.25">
      <c r="BR140676" s="2381"/>
    </row>
    <row r="140700" spans="70:70" x14ac:dyDescent="0.25">
      <c r="BR140700" s="2394"/>
    </row>
    <row r="140701" spans="70:70" x14ac:dyDescent="0.25">
      <c r="BR140701" s="2381"/>
    </row>
    <row r="140725" spans="70:70" x14ac:dyDescent="0.25">
      <c r="BR140725" s="2394"/>
    </row>
    <row r="140726" spans="70:70" x14ac:dyDescent="0.25">
      <c r="BR140726" s="2381"/>
    </row>
    <row r="140750" spans="70:70" x14ac:dyDescent="0.25">
      <c r="BR140750" s="2394"/>
    </row>
    <row r="140751" spans="70:70" x14ac:dyDescent="0.25">
      <c r="BR140751" s="2381"/>
    </row>
    <row r="140775" spans="70:70" x14ac:dyDescent="0.25">
      <c r="BR140775" s="2394"/>
    </row>
    <row r="140776" spans="70:70" x14ac:dyDescent="0.25">
      <c r="BR140776" s="2381"/>
    </row>
    <row r="140800" spans="70:70" x14ac:dyDescent="0.25">
      <c r="BR140800" s="2394"/>
    </row>
    <row r="140801" spans="70:70" x14ac:dyDescent="0.25">
      <c r="BR140801" s="2381"/>
    </row>
    <row r="140825" spans="70:70" x14ac:dyDescent="0.25">
      <c r="BR140825" s="2394"/>
    </row>
    <row r="140826" spans="70:70" x14ac:dyDescent="0.25">
      <c r="BR140826" s="2381"/>
    </row>
    <row r="140850" spans="70:70" x14ac:dyDescent="0.25">
      <c r="BR140850" s="2394"/>
    </row>
    <row r="140851" spans="70:70" x14ac:dyDescent="0.25">
      <c r="BR140851" s="2381"/>
    </row>
    <row r="140875" spans="70:70" x14ac:dyDescent="0.25">
      <c r="BR140875" s="2394"/>
    </row>
    <row r="140876" spans="70:70" x14ac:dyDescent="0.25">
      <c r="BR140876" s="2381"/>
    </row>
    <row r="140900" spans="70:70" x14ac:dyDescent="0.25">
      <c r="BR140900" s="2394"/>
    </row>
    <row r="140901" spans="70:70" x14ac:dyDescent="0.25">
      <c r="BR140901" s="2381"/>
    </row>
    <row r="140925" spans="70:70" x14ac:dyDescent="0.25">
      <c r="BR140925" s="2394"/>
    </row>
    <row r="140926" spans="70:70" x14ac:dyDescent="0.25">
      <c r="BR140926" s="2381"/>
    </row>
    <row r="140950" spans="70:70" x14ac:dyDescent="0.25">
      <c r="BR140950" s="2394"/>
    </row>
    <row r="140951" spans="70:70" x14ac:dyDescent="0.25">
      <c r="BR140951" s="2381"/>
    </row>
    <row r="140975" spans="70:70" x14ac:dyDescent="0.25">
      <c r="BR140975" s="2394"/>
    </row>
    <row r="140976" spans="70:70" x14ac:dyDescent="0.25">
      <c r="BR140976" s="2381"/>
    </row>
    <row r="141000" spans="70:70" x14ac:dyDescent="0.25">
      <c r="BR141000" s="2394"/>
    </row>
    <row r="141001" spans="70:70" x14ac:dyDescent="0.25">
      <c r="BR141001" s="2381"/>
    </row>
    <row r="141025" spans="70:70" x14ac:dyDescent="0.25">
      <c r="BR141025" s="2394"/>
    </row>
    <row r="141026" spans="70:70" x14ac:dyDescent="0.25">
      <c r="BR141026" s="2381"/>
    </row>
    <row r="141050" spans="70:70" x14ac:dyDescent="0.25">
      <c r="BR141050" s="2394"/>
    </row>
    <row r="141051" spans="70:70" x14ac:dyDescent="0.25">
      <c r="BR141051" s="2381"/>
    </row>
    <row r="141075" spans="70:70" x14ac:dyDescent="0.25">
      <c r="BR141075" s="2394"/>
    </row>
    <row r="141076" spans="70:70" x14ac:dyDescent="0.25">
      <c r="BR141076" s="2381"/>
    </row>
    <row r="141100" spans="70:70" x14ac:dyDescent="0.25">
      <c r="BR141100" s="2394"/>
    </row>
    <row r="141101" spans="70:70" x14ac:dyDescent="0.25">
      <c r="BR141101" s="2381"/>
    </row>
    <row r="141125" spans="70:70" x14ac:dyDescent="0.25">
      <c r="BR141125" s="2394"/>
    </row>
    <row r="141126" spans="70:70" x14ac:dyDescent="0.25">
      <c r="BR141126" s="2381"/>
    </row>
    <row r="141150" spans="70:70" x14ac:dyDescent="0.25">
      <c r="BR141150" s="2394"/>
    </row>
    <row r="141151" spans="70:70" x14ac:dyDescent="0.25">
      <c r="BR141151" s="2381"/>
    </row>
    <row r="141175" spans="70:70" x14ac:dyDescent="0.25">
      <c r="BR141175" s="2394"/>
    </row>
    <row r="141176" spans="70:70" x14ac:dyDescent="0.25">
      <c r="BR141176" s="2381"/>
    </row>
    <row r="141200" spans="70:70" x14ac:dyDescent="0.25">
      <c r="BR141200" s="2394"/>
    </row>
    <row r="141201" spans="70:70" x14ac:dyDescent="0.25">
      <c r="BR141201" s="2381"/>
    </row>
    <row r="141225" spans="70:70" x14ac:dyDescent="0.25">
      <c r="BR141225" s="2394"/>
    </row>
    <row r="141226" spans="70:70" x14ac:dyDescent="0.25">
      <c r="BR141226" s="2381"/>
    </row>
    <row r="141250" spans="70:70" x14ac:dyDescent="0.25">
      <c r="BR141250" s="2394"/>
    </row>
    <row r="141251" spans="70:70" x14ac:dyDescent="0.25">
      <c r="BR141251" s="2381"/>
    </row>
    <row r="141275" spans="70:70" x14ac:dyDescent="0.25">
      <c r="BR141275" s="2394"/>
    </row>
    <row r="141276" spans="70:70" x14ac:dyDescent="0.25">
      <c r="BR141276" s="2381"/>
    </row>
    <row r="141300" spans="70:70" x14ac:dyDescent="0.25">
      <c r="BR141300" s="2394"/>
    </row>
    <row r="141301" spans="70:70" x14ac:dyDescent="0.25">
      <c r="BR141301" s="2381"/>
    </row>
    <row r="141325" spans="70:70" x14ac:dyDescent="0.25">
      <c r="BR141325" s="2394"/>
    </row>
    <row r="141326" spans="70:70" x14ac:dyDescent="0.25">
      <c r="BR141326" s="2381"/>
    </row>
    <row r="141350" spans="70:70" x14ac:dyDescent="0.25">
      <c r="BR141350" s="2394"/>
    </row>
    <row r="141351" spans="70:70" x14ac:dyDescent="0.25">
      <c r="BR141351" s="2381"/>
    </row>
    <row r="141375" spans="70:70" x14ac:dyDescent="0.25">
      <c r="BR141375" s="2394"/>
    </row>
    <row r="141376" spans="70:70" x14ac:dyDescent="0.25">
      <c r="BR141376" s="2381"/>
    </row>
    <row r="141400" spans="70:70" x14ac:dyDescent="0.25">
      <c r="BR141400" s="2394"/>
    </row>
    <row r="141401" spans="70:70" x14ac:dyDescent="0.25">
      <c r="BR141401" s="2381"/>
    </row>
    <row r="141425" spans="70:70" x14ac:dyDescent="0.25">
      <c r="BR141425" s="2394"/>
    </row>
    <row r="141426" spans="70:70" x14ac:dyDescent="0.25">
      <c r="BR141426" s="2381"/>
    </row>
    <row r="141450" spans="70:70" x14ac:dyDescent="0.25">
      <c r="BR141450" s="2394"/>
    </row>
    <row r="141451" spans="70:70" x14ac:dyDescent="0.25">
      <c r="BR141451" s="2381"/>
    </row>
    <row r="141475" spans="70:70" x14ac:dyDescent="0.25">
      <c r="BR141475" s="2394"/>
    </row>
    <row r="141476" spans="70:70" x14ac:dyDescent="0.25">
      <c r="BR141476" s="2381"/>
    </row>
    <row r="141500" spans="70:70" x14ac:dyDescent="0.25">
      <c r="BR141500" s="2394"/>
    </row>
    <row r="141501" spans="70:70" x14ac:dyDescent="0.25">
      <c r="BR141501" s="2381"/>
    </row>
    <row r="141525" spans="70:70" x14ac:dyDescent="0.25">
      <c r="BR141525" s="2394"/>
    </row>
    <row r="141526" spans="70:70" x14ac:dyDescent="0.25">
      <c r="BR141526" s="2381"/>
    </row>
    <row r="141550" spans="70:70" x14ac:dyDescent="0.25">
      <c r="BR141550" s="2394"/>
    </row>
    <row r="141551" spans="70:70" x14ac:dyDescent="0.25">
      <c r="BR141551" s="2381"/>
    </row>
    <row r="141575" spans="70:70" x14ac:dyDescent="0.25">
      <c r="BR141575" s="2394"/>
    </row>
    <row r="141576" spans="70:70" x14ac:dyDescent="0.25">
      <c r="BR141576" s="2381"/>
    </row>
    <row r="141600" spans="70:70" x14ac:dyDescent="0.25">
      <c r="BR141600" s="2394"/>
    </row>
    <row r="141601" spans="70:70" x14ac:dyDescent="0.25">
      <c r="BR141601" s="2381"/>
    </row>
    <row r="141625" spans="70:70" x14ac:dyDescent="0.25">
      <c r="BR141625" s="2394"/>
    </row>
    <row r="141626" spans="70:70" x14ac:dyDescent="0.25">
      <c r="BR141626" s="2381"/>
    </row>
    <row r="141650" spans="70:70" x14ac:dyDescent="0.25">
      <c r="BR141650" s="2394"/>
    </row>
    <row r="141651" spans="70:70" x14ac:dyDescent="0.25">
      <c r="BR141651" s="2381"/>
    </row>
    <row r="141675" spans="70:70" x14ac:dyDescent="0.25">
      <c r="BR141675" s="2394"/>
    </row>
    <row r="141676" spans="70:70" x14ac:dyDescent="0.25">
      <c r="BR141676" s="2381"/>
    </row>
    <row r="141700" spans="70:70" x14ac:dyDescent="0.25">
      <c r="BR141700" s="2394"/>
    </row>
    <row r="141701" spans="70:70" x14ac:dyDescent="0.25">
      <c r="BR141701" s="2381"/>
    </row>
    <row r="141725" spans="70:70" x14ac:dyDescent="0.25">
      <c r="BR141725" s="2394"/>
    </row>
    <row r="141726" spans="70:70" x14ac:dyDescent="0.25">
      <c r="BR141726" s="2381"/>
    </row>
    <row r="141750" spans="70:70" x14ac:dyDescent="0.25">
      <c r="BR141750" s="2394"/>
    </row>
    <row r="141751" spans="70:70" x14ac:dyDescent="0.25">
      <c r="BR141751" s="2381"/>
    </row>
    <row r="141775" spans="70:70" x14ac:dyDescent="0.25">
      <c r="BR141775" s="2394"/>
    </row>
    <row r="141776" spans="70:70" x14ac:dyDescent="0.25">
      <c r="BR141776" s="2381"/>
    </row>
    <row r="141800" spans="70:70" x14ac:dyDescent="0.25">
      <c r="BR141800" s="2394"/>
    </row>
    <row r="141801" spans="70:70" x14ac:dyDescent="0.25">
      <c r="BR141801" s="2381"/>
    </row>
    <row r="141825" spans="70:70" x14ac:dyDescent="0.25">
      <c r="BR141825" s="2394"/>
    </row>
    <row r="141826" spans="70:70" x14ac:dyDescent="0.25">
      <c r="BR141826" s="2381"/>
    </row>
    <row r="141850" spans="70:70" x14ac:dyDescent="0.25">
      <c r="BR141850" s="2394"/>
    </row>
    <row r="141851" spans="70:70" x14ac:dyDescent="0.25">
      <c r="BR141851" s="2381"/>
    </row>
    <row r="141875" spans="70:70" x14ac:dyDescent="0.25">
      <c r="BR141875" s="2394"/>
    </row>
    <row r="141876" spans="70:70" x14ac:dyDescent="0.25">
      <c r="BR141876" s="2381"/>
    </row>
    <row r="141900" spans="70:70" x14ac:dyDescent="0.25">
      <c r="BR141900" s="2394"/>
    </row>
    <row r="141901" spans="70:70" x14ac:dyDescent="0.25">
      <c r="BR141901" s="2381"/>
    </row>
    <row r="141925" spans="70:70" x14ac:dyDescent="0.25">
      <c r="BR141925" s="2394"/>
    </row>
    <row r="141926" spans="70:70" x14ac:dyDescent="0.25">
      <c r="BR141926" s="2381"/>
    </row>
    <row r="141950" spans="70:70" x14ac:dyDescent="0.25">
      <c r="BR141950" s="2394"/>
    </row>
    <row r="141951" spans="70:70" x14ac:dyDescent="0.25">
      <c r="BR141951" s="2381"/>
    </row>
    <row r="141975" spans="70:70" x14ac:dyDescent="0.25">
      <c r="BR141975" s="2394"/>
    </row>
    <row r="141976" spans="70:70" x14ac:dyDescent="0.25">
      <c r="BR141976" s="2381"/>
    </row>
    <row r="142000" spans="70:70" x14ac:dyDescent="0.25">
      <c r="BR142000" s="2394"/>
    </row>
    <row r="142001" spans="70:70" x14ac:dyDescent="0.25">
      <c r="BR142001" s="2381"/>
    </row>
    <row r="142025" spans="70:70" x14ac:dyDescent="0.25">
      <c r="BR142025" s="2394"/>
    </row>
    <row r="142026" spans="70:70" x14ac:dyDescent="0.25">
      <c r="BR142026" s="2381"/>
    </row>
    <row r="142050" spans="70:70" x14ac:dyDescent="0.25">
      <c r="BR142050" s="2394"/>
    </row>
    <row r="142051" spans="70:70" x14ac:dyDescent="0.25">
      <c r="BR142051" s="2381"/>
    </row>
    <row r="142075" spans="70:70" x14ac:dyDescent="0.25">
      <c r="BR142075" s="2394"/>
    </row>
    <row r="142076" spans="70:70" x14ac:dyDescent="0.25">
      <c r="BR142076" s="2381"/>
    </row>
    <row r="142100" spans="70:70" x14ac:dyDescent="0.25">
      <c r="BR142100" s="2394"/>
    </row>
    <row r="142101" spans="70:70" x14ac:dyDescent="0.25">
      <c r="BR142101" s="2381"/>
    </row>
    <row r="142125" spans="70:70" x14ac:dyDescent="0.25">
      <c r="BR142125" s="2394"/>
    </row>
    <row r="142126" spans="70:70" x14ac:dyDescent="0.25">
      <c r="BR142126" s="2381"/>
    </row>
    <row r="142150" spans="70:70" x14ac:dyDescent="0.25">
      <c r="BR142150" s="2394"/>
    </row>
    <row r="142151" spans="70:70" x14ac:dyDescent="0.25">
      <c r="BR142151" s="2381"/>
    </row>
    <row r="142175" spans="70:70" x14ac:dyDescent="0.25">
      <c r="BR142175" s="2394"/>
    </row>
    <row r="142176" spans="70:70" x14ac:dyDescent="0.25">
      <c r="BR142176" s="2381"/>
    </row>
    <row r="142200" spans="70:70" x14ac:dyDescent="0.25">
      <c r="BR142200" s="2394"/>
    </row>
    <row r="142201" spans="70:70" x14ac:dyDescent="0.25">
      <c r="BR142201" s="2381"/>
    </row>
    <row r="142225" spans="70:70" x14ac:dyDescent="0.25">
      <c r="BR142225" s="2394"/>
    </row>
    <row r="142226" spans="70:70" x14ac:dyDescent="0.25">
      <c r="BR142226" s="2381"/>
    </row>
    <row r="142250" spans="70:70" x14ac:dyDescent="0.25">
      <c r="BR142250" s="2394"/>
    </row>
    <row r="142251" spans="70:70" x14ac:dyDescent="0.25">
      <c r="BR142251" s="2381"/>
    </row>
    <row r="142275" spans="70:70" x14ac:dyDescent="0.25">
      <c r="BR142275" s="2394"/>
    </row>
    <row r="142276" spans="70:70" x14ac:dyDescent="0.25">
      <c r="BR142276" s="2381"/>
    </row>
    <row r="142300" spans="70:70" x14ac:dyDescent="0.25">
      <c r="BR142300" s="2394"/>
    </row>
    <row r="142301" spans="70:70" x14ac:dyDescent="0.25">
      <c r="BR142301" s="2381"/>
    </row>
    <row r="142325" spans="70:70" x14ac:dyDescent="0.25">
      <c r="BR142325" s="2394"/>
    </row>
    <row r="142326" spans="70:70" x14ac:dyDescent="0.25">
      <c r="BR142326" s="2381"/>
    </row>
    <row r="142350" spans="70:70" x14ac:dyDescent="0.25">
      <c r="BR142350" s="2394"/>
    </row>
    <row r="142351" spans="70:70" x14ac:dyDescent="0.25">
      <c r="BR142351" s="2381"/>
    </row>
    <row r="142375" spans="70:70" x14ac:dyDescent="0.25">
      <c r="BR142375" s="2394"/>
    </row>
    <row r="142376" spans="70:70" x14ac:dyDescent="0.25">
      <c r="BR142376" s="2381"/>
    </row>
    <row r="142400" spans="70:70" x14ac:dyDescent="0.25">
      <c r="BR142400" s="2394"/>
    </row>
    <row r="142401" spans="70:70" x14ac:dyDescent="0.25">
      <c r="BR142401" s="2381"/>
    </row>
    <row r="142425" spans="70:70" x14ac:dyDescent="0.25">
      <c r="BR142425" s="2394"/>
    </row>
    <row r="142426" spans="70:70" x14ac:dyDescent="0.25">
      <c r="BR142426" s="2381"/>
    </row>
    <row r="142450" spans="70:70" x14ac:dyDescent="0.25">
      <c r="BR142450" s="2394"/>
    </row>
    <row r="142451" spans="70:70" x14ac:dyDescent="0.25">
      <c r="BR142451" s="2381"/>
    </row>
    <row r="142475" spans="70:70" x14ac:dyDescent="0.25">
      <c r="BR142475" s="2394"/>
    </row>
    <row r="142476" spans="70:70" x14ac:dyDescent="0.25">
      <c r="BR142476" s="2381"/>
    </row>
    <row r="142500" spans="70:70" x14ac:dyDescent="0.25">
      <c r="BR142500" s="2394"/>
    </row>
    <row r="142501" spans="70:70" x14ac:dyDescent="0.25">
      <c r="BR142501" s="2381"/>
    </row>
    <row r="142525" spans="70:70" x14ac:dyDescent="0.25">
      <c r="BR142525" s="2394"/>
    </row>
    <row r="142526" spans="70:70" x14ac:dyDescent="0.25">
      <c r="BR142526" s="2381"/>
    </row>
    <row r="142550" spans="70:70" x14ac:dyDescent="0.25">
      <c r="BR142550" s="2394"/>
    </row>
    <row r="142551" spans="70:70" x14ac:dyDescent="0.25">
      <c r="BR142551" s="2381"/>
    </row>
    <row r="142575" spans="70:70" x14ac:dyDescent="0.25">
      <c r="BR142575" s="2394"/>
    </row>
    <row r="142576" spans="70:70" x14ac:dyDescent="0.25">
      <c r="BR142576" s="2381"/>
    </row>
    <row r="142600" spans="70:70" x14ac:dyDescent="0.25">
      <c r="BR142600" s="2394"/>
    </row>
    <row r="142601" spans="70:70" x14ac:dyDescent="0.25">
      <c r="BR142601" s="2381"/>
    </row>
    <row r="142625" spans="70:70" x14ac:dyDescent="0.25">
      <c r="BR142625" s="2394"/>
    </row>
    <row r="142626" spans="70:70" x14ac:dyDescent="0.25">
      <c r="BR142626" s="2381"/>
    </row>
    <row r="142650" spans="70:70" x14ac:dyDescent="0.25">
      <c r="BR142650" s="2394"/>
    </row>
    <row r="142651" spans="70:70" x14ac:dyDescent="0.25">
      <c r="BR142651" s="2381"/>
    </row>
    <row r="142675" spans="70:70" x14ac:dyDescent="0.25">
      <c r="BR142675" s="2394"/>
    </row>
    <row r="142676" spans="70:70" x14ac:dyDescent="0.25">
      <c r="BR142676" s="2381"/>
    </row>
    <row r="142700" spans="70:70" x14ac:dyDescent="0.25">
      <c r="BR142700" s="2394"/>
    </row>
    <row r="142701" spans="70:70" x14ac:dyDescent="0.25">
      <c r="BR142701" s="2381"/>
    </row>
    <row r="142725" spans="70:70" x14ac:dyDescent="0.25">
      <c r="BR142725" s="2394"/>
    </row>
    <row r="142726" spans="70:70" x14ac:dyDescent="0.25">
      <c r="BR142726" s="2381"/>
    </row>
    <row r="142750" spans="70:70" x14ac:dyDescent="0.25">
      <c r="BR142750" s="2394"/>
    </row>
    <row r="142751" spans="70:70" x14ac:dyDescent="0.25">
      <c r="BR142751" s="2381"/>
    </row>
    <row r="142775" spans="70:70" x14ac:dyDescent="0.25">
      <c r="BR142775" s="2394"/>
    </row>
    <row r="142776" spans="70:70" x14ac:dyDescent="0.25">
      <c r="BR142776" s="2381"/>
    </row>
    <row r="142800" spans="70:70" x14ac:dyDescent="0.25">
      <c r="BR142800" s="2394"/>
    </row>
    <row r="142801" spans="70:70" x14ac:dyDescent="0.25">
      <c r="BR142801" s="2381"/>
    </row>
    <row r="142825" spans="70:70" x14ac:dyDescent="0.25">
      <c r="BR142825" s="2394"/>
    </row>
    <row r="142826" spans="70:70" x14ac:dyDescent="0.25">
      <c r="BR142826" s="2381"/>
    </row>
    <row r="142850" spans="70:70" x14ac:dyDescent="0.25">
      <c r="BR142850" s="2394"/>
    </row>
    <row r="142851" spans="70:70" x14ac:dyDescent="0.25">
      <c r="BR142851" s="2381"/>
    </row>
    <row r="142875" spans="70:70" x14ac:dyDescent="0.25">
      <c r="BR142875" s="2394"/>
    </row>
    <row r="142876" spans="70:70" x14ac:dyDescent="0.25">
      <c r="BR142876" s="2381"/>
    </row>
    <row r="142900" spans="70:70" x14ac:dyDescent="0.25">
      <c r="BR142900" s="2394"/>
    </row>
    <row r="142901" spans="70:70" x14ac:dyDescent="0.25">
      <c r="BR142901" s="2381"/>
    </row>
    <row r="142925" spans="70:70" x14ac:dyDescent="0.25">
      <c r="BR142925" s="2394"/>
    </row>
    <row r="142926" spans="70:70" x14ac:dyDescent="0.25">
      <c r="BR142926" s="2381"/>
    </row>
    <row r="142950" spans="70:70" x14ac:dyDescent="0.25">
      <c r="BR142950" s="2394"/>
    </row>
    <row r="142951" spans="70:70" x14ac:dyDescent="0.25">
      <c r="BR142951" s="2381"/>
    </row>
    <row r="142975" spans="70:70" x14ac:dyDescent="0.25">
      <c r="BR142975" s="2394"/>
    </row>
    <row r="142976" spans="70:70" x14ac:dyDescent="0.25">
      <c r="BR142976" s="2381"/>
    </row>
    <row r="143000" spans="70:70" x14ac:dyDescent="0.25">
      <c r="BR143000" s="2394"/>
    </row>
    <row r="143001" spans="70:70" x14ac:dyDescent="0.25">
      <c r="BR143001" s="2381"/>
    </row>
    <row r="143025" spans="70:70" x14ac:dyDescent="0.25">
      <c r="BR143025" s="2394"/>
    </row>
    <row r="143026" spans="70:70" x14ac:dyDescent="0.25">
      <c r="BR143026" s="2381"/>
    </row>
    <row r="143050" spans="70:70" x14ac:dyDescent="0.25">
      <c r="BR143050" s="2394"/>
    </row>
    <row r="143051" spans="70:70" x14ac:dyDescent="0.25">
      <c r="BR143051" s="2381"/>
    </row>
    <row r="143075" spans="70:70" x14ac:dyDescent="0.25">
      <c r="BR143075" s="2394"/>
    </row>
    <row r="143076" spans="70:70" x14ac:dyDescent="0.25">
      <c r="BR143076" s="2381"/>
    </row>
    <row r="143100" spans="70:70" x14ac:dyDescent="0.25">
      <c r="BR143100" s="2394"/>
    </row>
    <row r="143101" spans="70:70" x14ac:dyDescent="0.25">
      <c r="BR143101" s="2381"/>
    </row>
    <row r="143125" spans="70:70" x14ac:dyDescent="0.25">
      <c r="BR143125" s="2394"/>
    </row>
    <row r="143126" spans="70:70" x14ac:dyDescent="0.25">
      <c r="BR143126" s="2381"/>
    </row>
    <row r="143150" spans="70:70" x14ac:dyDescent="0.25">
      <c r="BR143150" s="2394"/>
    </row>
    <row r="143151" spans="70:70" x14ac:dyDescent="0.25">
      <c r="BR143151" s="2381"/>
    </row>
    <row r="143175" spans="70:70" x14ac:dyDescent="0.25">
      <c r="BR143175" s="2394"/>
    </row>
    <row r="143176" spans="70:70" x14ac:dyDescent="0.25">
      <c r="BR143176" s="2381"/>
    </row>
    <row r="143200" spans="70:70" x14ac:dyDescent="0.25">
      <c r="BR143200" s="2394"/>
    </row>
    <row r="143201" spans="70:70" x14ac:dyDescent="0.25">
      <c r="BR143201" s="2381"/>
    </row>
    <row r="143225" spans="70:70" x14ac:dyDescent="0.25">
      <c r="BR143225" s="2394"/>
    </row>
    <row r="143226" spans="70:70" x14ac:dyDescent="0.25">
      <c r="BR143226" s="2381"/>
    </row>
    <row r="143250" spans="70:70" x14ac:dyDescent="0.25">
      <c r="BR143250" s="2394"/>
    </row>
    <row r="143251" spans="70:70" x14ac:dyDescent="0.25">
      <c r="BR143251" s="2381"/>
    </row>
    <row r="143275" spans="70:70" x14ac:dyDescent="0.25">
      <c r="BR143275" s="2394"/>
    </row>
    <row r="143276" spans="70:70" x14ac:dyDescent="0.25">
      <c r="BR143276" s="2381"/>
    </row>
    <row r="143300" spans="70:70" x14ac:dyDescent="0.25">
      <c r="BR143300" s="2394"/>
    </row>
    <row r="143301" spans="70:70" x14ac:dyDescent="0.25">
      <c r="BR143301" s="2381"/>
    </row>
    <row r="143325" spans="70:70" x14ac:dyDescent="0.25">
      <c r="BR143325" s="2394"/>
    </row>
    <row r="143326" spans="70:70" x14ac:dyDescent="0.25">
      <c r="BR143326" s="2381"/>
    </row>
    <row r="143350" spans="70:70" x14ac:dyDescent="0.25">
      <c r="BR143350" s="2394"/>
    </row>
    <row r="143351" spans="70:70" x14ac:dyDescent="0.25">
      <c r="BR143351" s="2381"/>
    </row>
    <row r="143375" spans="70:70" x14ac:dyDescent="0.25">
      <c r="BR143375" s="2394"/>
    </row>
    <row r="143376" spans="70:70" x14ac:dyDescent="0.25">
      <c r="BR143376" s="2381"/>
    </row>
    <row r="143400" spans="70:70" x14ac:dyDescent="0.25">
      <c r="BR143400" s="2394"/>
    </row>
    <row r="143401" spans="70:70" x14ac:dyDescent="0.25">
      <c r="BR143401" s="2381"/>
    </row>
    <row r="143425" spans="70:70" x14ac:dyDescent="0.25">
      <c r="BR143425" s="2394"/>
    </row>
    <row r="143426" spans="70:70" x14ac:dyDescent="0.25">
      <c r="BR143426" s="2381"/>
    </row>
    <row r="143450" spans="70:70" x14ac:dyDescent="0.25">
      <c r="BR143450" s="2394"/>
    </row>
    <row r="143451" spans="70:70" x14ac:dyDescent="0.25">
      <c r="BR143451" s="2381"/>
    </row>
    <row r="143475" spans="70:70" x14ac:dyDescent="0.25">
      <c r="BR143475" s="2394"/>
    </row>
    <row r="143476" spans="70:70" x14ac:dyDescent="0.25">
      <c r="BR143476" s="2381"/>
    </row>
    <row r="143500" spans="70:70" x14ac:dyDescent="0.25">
      <c r="BR143500" s="2394"/>
    </row>
    <row r="143501" spans="70:70" x14ac:dyDescent="0.25">
      <c r="BR143501" s="2381"/>
    </row>
    <row r="143525" spans="70:70" x14ac:dyDescent="0.25">
      <c r="BR143525" s="2394"/>
    </row>
    <row r="143526" spans="70:70" x14ac:dyDescent="0.25">
      <c r="BR143526" s="2381"/>
    </row>
    <row r="143550" spans="70:70" x14ac:dyDescent="0.25">
      <c r="BR143550" s="2394"/>
    </row>
    <row r="143551" spans="70:70" x14ac:dyDescent="0.25">
      <c r="BR143551" s="2381"/>
    </row>
    <row r="143575" spans="70:70" x14ac:dyDescent="0.25">
      <c r="BR143575" s="2394"/>
    </row>
    <row r="143576" spans="70:70" x14ac:dyDescent="0.25">
      <c r="BR143576" s="2381"/>
    </row>
    <row r="143600" spans="70:70" x14ac:dyDescent="0.25">
      <c r="BR143600" s="2394"/>
    </row>
    <row r="143601" spans="70:70" x14ac:dyDescent="0.25">
      <c r="BR143601" s="2381"/>
    </row>
    <row r="143625" spans="70:70" x14ac:dyDescent="0.25">
      <c r="BR143625" s="2394"/>
    </row>
    <row r="143626" spans="70:70" x14ac:dyDescent="0.25">
      <c r="BR143626" s="2381"/>
    </row>
    <row r="143650" spans="70:70" x14ac:dyDescent="0.25">
      <c r="BR143650" s="2394"/>
    </row>
    <row r="143651" spans="70:70" x14ac:dyDescent="0.25">
      <c r="BR143651" s="2381"/>
    </row>
    <row r="143675" spans="70:70" x14ac:dyDescent="0.25">
      <c r="BR143675" s="2394"/>
    </row>
    <row r="143676" spans="70:70" x14ac:dyDescent="0.25">
      <c r="BR143676" s="2381"/>
    </row>
    <row r="143700" spans="70:70" x14ac:dyDescent="0.25">
      <c r="BR143700" s="2394"/>
    </row>
    <row r="143701" spans="70:70" x14ac:dyDescent="0.25">
      <c r="BR143701" s="2381"/>
    </row>
    <row r="143725" spans="70:70" x14ac:dyDescent="0.25">
      <c r="BR143725" s="2394"/>
    </row>
    <row r="143726" spans="70:70" x14ac:dyDescent="0.25">
      <c r="BR143726" s="2381"/>
    </row>
    <row r="143750" spans="70:70" x14ac:dyDescent="0.25">
      <c r="BR143750" s="2394"/>
    </row>
    <row r="143751" spans="70:70" x14ac:dyDescent="0.25">
      <c r="BR143751" s="2381"/>
    </row>
    <row r="143775" spans="70:70" x14ac:dyDescent="0.25">
      <c r="BR143775" s="2394"/>
    </row>
    <row r="143776" spans="70:70" x14ac:dyDescent="0.25">
      <c r="BR143776" s="2381"/>
    </row>
    <row r="143800" spans="70:70" x14ac:dyDescent="0.25">
      <c r="BR143800" s="2394"/>
    </row>
    <row r="143801" spans="70:70" x14ac:dyDescent="0.25">
      <c r="BR143801" s="2381"/>
    </row>
    <row r="143825" spans="70:70" x14ac:dyDescent="0.25">
      <c r="BR143825" s="2394"/>
    </row>
    <row r="143826" spans="70:70" x14ac:dyDescent="0.25">
      <c r="BR143826" s="2381"/>
    </row>
    <row r="143850" spans="70:70" x14ac:dyDescent="0.25">
      <c r="BR143850" s="2394"/>
    </row>
    <row r="143851" spans="70:70" x14ac:dyDescent="0.25">
      <c r="BR143851" s="2381"/>
    </row>
    <row r="143875" spans="70:70" x14ac:dyDescent="0.25">
      <c r="BR143875" s="2394"/>
    </row>
    <row r="143876" spans="70:70" x14ac:dyDescent="0.25">
      <c r="BR143876" s="2381"/>
    </row>
    <row r="143900" spans="70:70" x14ac:dyDescent="0.25">
      <c r="BR143900" s="2394"/>
    </row>
    <row r="143901" spans="70:70" x14ac:dyDescent="0.25">
      <c r="BR143901" s="2381"/>
    </row>
    <row r="143925" spans="70:70" x14ac:dyDescent="0.25">
      <c r="BR143925" s="2394"/>
    </row>
    <row r="143926" spans="70:70" x14ac:dyDescent="0.25">
      <c r="BR143926" s="2381"/>
    </row>
    <row r="143950" spans="70:70" x14ac:dyDescent="0.25">
      <c r="BR143950" s="2394"/>
    </row>
    <row r="143951" spans="70:70" x14ac:dyDescent="0.25">
      <c r="BR143951" s="2381"/>
    </row>
    <row r="143975" spans="70:70" x14ac:dyDescent="0.25">
      <c r="BR143975" s="2394"/>
    </row>
    <row r="143976" spans="70:70" x14ac:dyDescent="0.25">
      <c r="BR143976" s="2381"/>
    </row>
    <row r="144000" spans="70:70" x14ac:dyDescent="0.25">
      <c r="BR144000" s="2394"/>
    </row>
    <row r="144001" spans="70:70" x14ac:dyDescent="0.25">
      <c r="BR144001" s="2381"/>
    </row>
    <row r="144025" spans="70:70" x14ac:dyDescent="0.25">
      <c r="BR144025" s="2394"/>
    </row>
    <row r="144026" spans="70:70" x14ac:dyDescent="0.25">
      <c r="BR144026" s="2381"/>
    </row>
    <row r="144050" spans="70:70" x14ac:dyDescent="0.25">
      <c r="BR144050" s="2394"/>
    </row>
    <row r="144051" spans="70:70" x14ac:dyDescent="0.25">
      <c r="BR144051" s="2381"/>
    </row>
    <row r="144075" spans="70:70" x14ac:dyDescent="0.25">
      <c r="BR144075" s="2394"/>
    </row>
    <row r="144076" spans="70:70" x14ac:dyDescent="0.25">
      <c r="BR144076" s="2381"/>
    </row>
    <row r="144100" spans="70:70" x14ac:dyDescent="0.25">
      <c r="BR144100" s="2394"/>
    </row>
    <row r="144101" spans="70:70" x14ac:dyDescent="0.25">
      <c r="BR144101" s="2381"/>
    </row>
    <row r="144125" spans="70:70" x14ac:dyDescent="0.25">
      <c r="BR144125" s="2394"/>
    </row>
    <row r="144126" spans="70:70" x14ac:dyDescent="0.25">
      <c r="BR144126" s="2381"/>
    </row>
    <row r="144150" spans="70:70" x14ac:dyDescent="0.25">
      <c r="BR144150" s="2394"/>
    </row>
    <row r="144151" spans="70:70" x14ac:dyDescent="0.25">
      <c r="BR144151" s="2381"/>
    </row>
    <row r="144175" spans="70:70" x14ac:dyDescent="0.25">
      <c r="BR144175" s="2394"/>
    </row>
    <row r="144176" spans="70:70" x14ac:dyDescent="0.25">
      <c r="BR144176" s="2381"/>
    </row>
    <row r="144200" spans="70:70" x14ac:dyDescent="0.25">
      <c r="BR144200" s="2394"/>
    </row>
    <row r="144201" spans="70:70" x14ac:dyDescent="0.25">
      <c r="BR144201" s="2381"/>
    </row>
    <row r="144225" spans="70:70" x14ac:dyDescent="0.25">
      <c r="BR144225" s="2394"/>
    </row>
    <row r="144226" spans="70:70" x14ac:dyDescent="0.25">
      <c r="BR144226" s="2381"/>
    </row>
    <row r="144250" spans="70:70" x14ac:dyDescent="0.25">
      <c r="BR144250" s="2394"/>
    </row>
    <row r="144251" spans="70:70" x14ac:dyDescent="0.25">
      <c r="BR144251" s="2381"/>
    </row>
    <row r="144275" spans="70:70" x14ac:dyDescent="0.25">
      <c r="BR144275" s="2394"/>
    </row>
    <row r="144276" spans="70:70" x14ac:dyDescent="0.25">
      <c r="BR144276" s="2381"/>
    </row>
    <row r="144300" spans="70:70" x14ac:dyDescent="0.25">
      <c r="BR144300" s="2394"/>
    </row>
    <row r="144301" spans="70:70" x14ac:dyDescent="0.25">
      <c r="BR144301" s="2381"/>
    </row>
    <row r="144325" spans="70:70" x14ac:dyDescent="0.25">
      <c r="BR144325" s="2394"/>
    </row>
    <row r="144326" spans="70:70" x14ac:dyDescent="0.25">
      <c r="BR144326" s="2381"/>
    </row>
    <row r="144350" spans="70:70" x14ac:dyDescent="0.25">
      <c r="BR144350" s="2394"/>
    </row>
    <row r="144351" spans="70:70" x14ac:dyDescent="0.25">
      <c r="BR144351" s="2381"/>
    </row>
    <row r="144375" spans="70:70" x14ac:dyDescent="0.25">
      <c r="BR144375" s="2394"/>
    </row>
    <row r="144376" spans="70:70" x14ac:dyDescent="0.25">
      <c r="BR144376" s="2381"/>
    </row>
    <row r="144400" spans="70:70" x14ac:dyDescent="0.25">
      <c r="BR144400" s="2394"/>
    </row>
    <row r="144401" spans="70:70" x14ac:dyDescent="0.25">
      <c r="BR144401" s="2381"/>
    </row>
    <row r="144425" spans="70:70" x14ac:dyDescent="0.25">
      <c r="BR144425" s="2394"/>
    </row>
    <row r="144426" spans="70:70" x14ac:dyDescent="0.25">
      <c r="BR144426" s="2381"/>
    </row>
    <row r="144450" spans="70:70" x14ac:dyDescent="0.25">
      <c r="BR144450" s="2394"/>
    </row>
    <row r="144451" spans="70:70" x14ac:dyDescent="0.25">
      <c r="BR144451" s="2381"/>
    </row>
    <row r="144475" spans="70:70" x14ac:dyDescent="0.25">
      <c r="BR144475" s="2394"/>
    </row>
    <row r="144476" spans="70:70" x14ac:dyDescent="0.25">
      <c r="BR144476" s="2381"/>
    </row>
    <row r="144500" spans="70:70" x14ac:dyDescent="0.25">
      <c r="BR144500" s="2394"/>
    </row>
    <row r="144501" spans="70:70" x14ac:dyDescent="0.25">
      <c r="BR144501" s="2381"/>
    </row>
    <row r="144525" spans="70:70" x14ac:dyDescent="0.25">
      <c r="BR144525" s="2394"/>
    </row>
    <row r="144526" spans="70:70" x14ac:dyDescent="0.25">
      <c r="BR144526" s="2381"/>
    </row>
    <row r="144550" spans="70:70" x14ac:dyDescent="0.25">
      <c r="BR144550" s="2394"/>
    </row>
    <row r="144551" spans="70:70" x14ac:dyDescent="0.25">
      <c r="BR144551" s="2381"/>
    </row>
    <row r="144575" spans="70:70" x14ac:dyDescent="0.25">
      <c r="BR144575" s="2394"/>
    </row>
    <row r="144576" spans="70:70" x14ac:dyDescent="0.25">
      <c r="BR144576" s="2381"/>
    </row>
    <row r="144600" spans="70:70" x14ac:dyDescent="0.25">
      <c r="BR144600" s="2394"/>
    </row>
    <row r="144601" spans="70:70" x14ac:dyDescent="0.25">
      <c r="BR144601" s="2381"/>
    </row>
    <row r="144625" spans="70:70" x14ac:dyDescent="0.25">
      <c r="BR144625" s="2394"/>
    </row>
    <row r="144626" spans="70:70" x14ac:dyDescent="0.25">
      <c r="BR144626" s="2381"/>
    </row>
    <row r="144650" spans="70:70" x14ac:dyDescent="0.25">
      <c r="BR144650" s="2394"/>
    </row>
    <row r="144651" spans="70:70" x14ac:dyDescent="0.25">
      <c r="BR144651" s="2381"/>
    </row>
    <row r="144675" spans="70:70" x14ac:dyDescent="0.25">
      <c r="BR144675" s="2394"/>
    </row>
    <row r="144676" spans="70:70" x14ac:dyDescent="0.25">
      <c r="BR144676" s="2381"/>
    </row>
    <row r="144700" spans="70:70" x14ac:dyDescent="0.25">
      <c r="BR144700" s="2394"/>
    </row>
    <row r="144701" spans="70:70" x14ac:dyDescent="0.25">
      <c r="BR144701" s="2381"/>
    </row>
    <row r="144725" spans="70:70" x14ac:dyDescent="0.25">
      <c r="BR144725" s="2394"/>
    </row>
    <row r="144726" spans="70:70" x14ac:dyDescent="0.25">
      <c r="BR144726" s="2381"/>
    </row>
    <row r="144750" spans="70:70" x14ac:dyDescent="0.25">
      <c r="BR144750" s="2394"/>
    </row>
    <row r="144751" spans="70:70" x14ac:dyDescent="0.25">
      <c r="BR144751" s="2381"/>
    </row>
    <row r="144775" spans="70:70" x14ac:dyDescent="0.25">
      <c r="BR144775" s="2394"/>
    </row>
    <row r="144776" spans="70:70" x14ac:dyDescent="0.25">
      <c r="BR144776" s="2381"/>
    </row>
    <row r="144800" spans="70:70" x14ac:dyDescent="0.25">
      <c r="BR144800" s="2394"/>
    </row>
    <row r="144801" spans="70:70" x14ac:dyDescent="0.25">
      <c r="BR144801" s="2381"/>
    </row>
    <row r="144825" spans="70:70" x14ac:dyDescent="0.25">
      <c r="BR144825" s="2394"/>
    </row>
    <row r="144826" spans="70:70" x14ac:dyDescent="0.25">
      <c r="BR144826" s="2381"/>
    </row>
    <row r="144850" spans="70:70" x14ac:dyDescent="0.25">
      <c r="BR144850" s="2394"/>
    </row>
    <row r="144851" spans="70:70" x14ac:dyDescent="0.25">
      <c r="BR144851" s="2381"/>
    </row>
    <row r="144875" spans="70:70" x14ac:dyDescent="0.25">
      <c r="BR144875" s="2394"/>
    </row>
    <row r="144876" spans="70:70" x14ac:dyDescent="0.25">
      <c r="BR144876" s="2381"/>
    </row>
    <row r="144900" spans="70:70" x14ac:dyDescent="0.25">
      <c r="BR144900" s="2394"/>
    </row>
    <row r="144901" spans="70:70" x14ac:dyDescent="0.25">
      <c r="BR144901" s="2381"/>
    </row>
    <row r="144925" spans="70:70" x14ac:dyDescent="0.25">
      <c r="BR144925" s="2394"/>
    </row>
    <row r="144926" spans="70:70" x14ac:dyDescent="0.25">
      <c r="BR144926" s="2381"/>
    </row>
    <row r="144950" spans="70:70" x14ac:dyDescent="0.25">
      <c r="BR144950" s="2394"/>
    </row>
    <row r="144951" spans="70:70" x14ac:dyDescent="0.25">
      <c r="BR144951" s="2381"/>
    </row>
    <row r="144975" spans="70:70" x14ac:dyDescent="0.25">
      <c r="BR144975" s="2394"/>
    </row>
    <row r="144976" spans="70:70" x14ac:dyDescent="0.25">
      <c r="BR144976" s="2381"/>
    </row>
    <row r="145000" spans="70:70" x14ac:dyDescent="0.25">
      <c r="BR145000" s="2394"/>
    </row>
    <row r="145001" spans="70:70" x14ac:dyDescent="0.25">
      <c r="BR145001" s="2381"/>
    </row>
    <row r="145025" spans="70:70" x14ac:dyDescent="0.25">
      <c r="BR145025" s="2394"/>
    </row>
    <row r="145026" spans="70:70" x14ac:dyDescent="0.25">
      <c r="BR145026" s="2381"/>
    </row>
    <row r="145050" spans="70:70" x14ac:dyDescent="0.25">
      <c r="BR145050" s="2394"/>
    </row>
    <row r="145051" spans="70:70" x14ac:dyDescent="0.25">
      <c r="BR145051" s="2381"/>
    </row>
    <row r="145075" spans="70:70" x14ac:dyDescent="0.25">
      <c r="BR145075" s="2394"/>
    </row>
    <row r="145076" spans="70:70" x14ac:dyDescent="0.25">
      <c r="BR145076" s="2381"/>
    </row>
    <row r="145100" spans="70:70" x14ac:dyDescent="0.25">
      <c r="BR145100" s="2394"/>
    </row>
    <row r="145101" spans="70:70" x14ac:dyDescent="0.25">
      <c r="BR145101" s="2381"/>
    </row>
    <row r="145125" spans="70:70" x14ac:dyDescent="0.25">
      <c r="BR145125" s="2394"/>
    </row>
    <row r="145126" spans="70:70" x14ac:dyDescent="0.25">
      <c r="BR145126" s="2381"/>
    </row>
    <row r="145150" spans="70:70" x14ac:dyDescent="0.25">
      <c r="BR145150" s="2394"/>
    </row>
    <row r="145151" spans="70:70" x14ac:dyDescent="0.25">
      <c r="BR145151" s="2381"/>
    </row>
    <row r="145175" spans="70:70" x14ac:dyDescent="0.25">
      <c r="BR145175" s="2394"/>
    </row>
    <row r="145176" spans="70:70" x14ac:dyDescent="0.25">
      <c r="BR145176" s="2381"/>
    </row>
    <row r="145200" spans="70:70" x14ac:dyDescent="0.25">
      <c r="BR145200" s="2394"/>
    </row>
    <row r="145201" spans="70:70" x14ac:dyDescent="0.25">
      <c r="BR145201" s="2381"/>
    </row>
    <row r="145225" spans="70:70" x14ac:dyDescent="0.25">
      <c r="BR145225" s="2394"/>
    </row>
    <row r="145226" spans="70:70" x14ac:dyDescent="0.25">
      <c r="BR145226" s="2381"/>
    </row>
    <row r="145250" spans="70:70" x14ac:dyDescent="0.25">
      <c r="BR145250" s="2394"/>
    </row>
    <row r="145251" spans="70:70" x14ac:dyDescent="0.25">
      <c r="BR145251" s="2381"/>
    </row>
    <row r="145275" spans="70:70" x14ac:dyDescent="0.25">
      <c r="BR145275" s="2394"/>
    </row>
    <row r="145276" spans="70:70" x14ac:dyDescent="0.25">
      <c r="BR145276" s="2381"/>
    </row>
    <row r="145300" spans="70:70" x14ac:dyDescent="0.25">
      <c r="BR145300" s="2394"/>
    </row>
    <row r="145301" spans="70:70" x14ac:dyDescent="0.25">
      <c r="BR145301" s="2381"/>
    </row>
    <row r="145325" spans="70:70" x14ac:dyDescent="0.25">
      <c r="BR145325" s="2394"/>
    </row>
    <row r="145326" spans="70:70" x14ac:dyDescent="0.25">
      <c r="BR145326" s="2381"/>
    </row>
    <row r="145350" spans="70:70" x14ac:dyDescent="0.25">
      <c r="BR145350" s="2394"/>
    </row>
    <row r="145351" spans="70:70" x14ac:dyDescent="0.25">
      <c r="BR145351" s="2381"/>
    </row>
    <row r="145375" spans="70:70" x14ac:dyDescent="0.25">
      <c r="BR145375" s="2394"/>
    </row>
    <row r="145376" spans="70:70" x14ac:dyDescent="0.25">
      <c r="BR145376" s="2381"/>
    </row>
    <row r="145400" spans="70:70" x14ac:dyDescent="0.25">
      <c r="BR145400" s="2394"/>
    </row>
    <row r="145401" spans="70:70" x14ac:dyDescent="0.25">
      <c r="BR145401" s="2381"/>
    </row>
    <row r="145425" spans="70:70" x14ac:dyDescent="0.25">
      <c r="BR145425" s="2394"/>
    </row>
    <row r="145426" spans="70:70" x14ac:dyDescent="0.25">
      <c r="BR145426" s="2381"/>
    </row>
    <row r="145450" spans="70:70" x14ac:dyDescent="0.25">
      <c r="BR145450" s="2394"/>
    </row>
    <row r="145451" spans="70:70" x14ac:dyDescent="0.25">
      <c r="BR145451" s="2381"/>
    </row>
    <row r="145475" spans="70:70" x14ac:dyDescent="0.25">
      <c r="BR145475" s="2394"/>
    </row>
    <row r="145476" spans="70:70" x14ac:dyDescent="0.25">
      <c r="BR145476" s="2381"/>
    </row>
    <row r="145500" spans="70:70" x14ac:dyDescent="0.25">
      <c r="BR145500" s="2394"/>
    </row>
    <row r="145501" spans="70:70" x14ac:dyDescent="0.25">
      <c r="BR145501" s="2381"/>
    </row>
    <row r="145525" spans="70:70" x14ac:dyDescent="0.25">
      <c r="BR145525" s="2394"/>
    </row>
    <row r="145526" spans="70:70" x14ac:dyDescent="0.25">
      <c r="BR145526" s="2381"/>
    </row>
    <row r="145550" spans="70:70" x14ac:dyDescent="0.25">
      <c r="BR145550" s="2394"/>
    </row>
    <row r="145551" spans="70:70" x14ac:dyDescent="0.25">
      <c r="BR145551" s="2381"/>
    </row>
    <row r="145575" spans="70:70" x14ac:dyDescent="0.25">
      <c r="BR145575" s="2394"/>
    </row>
    <row r="145576" spans="70:70" x14ac:dyDescent="0.25">
      <c r="BR145576" s="2381"/>
    </row>
    <row r="145600" spans="70:70" x14ac:dyDescent="0.25">
      <c r="BR145600" s="2394"/>
    </row>
    <row r="145601" spans="70:70" x14ac:dyDescent="0.25">
      <c r="BR145601" s="2381"/>
    </row>
    <row r="145625" spans="70:70" x14ac:dyDescent="0.25">
      <c r="BR145625" s="2394"/>
    </row>
    <row r="145626" spans="70:70" x14ac:dyDescent="0.25">
      <c r="BR145626" s="2381"/>
    </row>
    <row r="145650" spans="70:70" x14ac:dyDescent="0.25">
      <c r="BR145650" s="2394"/>
    </row>
    <row r="145651" spans="70:70" x14ac:dyDescent="0.25">
      <c r="BR145651" s="2381"/>
    </row>
    <row r="145675" spans="70:70" x14ac:dyDescent="0.25">
      <c r="BR145675" s="2394"/>
    </row>
    <row r="145676" spans="70:70" x14ac:dyDescent="0.25">
      <c r="BR145676" s="2381"/>
    </row>
    <row r="145700" spans="70:70" x14ac:dyDescent="0.25">
      <c r="BR145700" s="2394"/>
    </row>
    <row r="145701" spans="70:70" x14ac:dyDescent="0.25">
      <c r="BR145701" s="2381"/>
    </row>
    <row r="145725" spans="70:70" x14ac:dyDescent="0.25">
      <c r="BR145725" s="2394"/>
    </row>
    <row r="145726" spans="70:70" x14ac:dyDescent="0.25">
      <c r="BR145726" s="2381"/>
    </row>
    <row r="145750" spans="70:70" x14ac:dyDescent="0.25">
      <c r="BR145750" s="2394"/>
    </row>
    <row r="145751" spans="70:70" x14ac:dyDescent="0.25">
      <c r="BR145751" s="2381"/>
    </row>
    <row r="145775" spans="70:70" x14ac:dyDescent="0.25">
      <c r="BR145775" s="2394"/>
    </row>
    <row r="145776" spans="70:70" x14ac:dyDescent="0.25">
      <c r="BR145776" s="2381"/>
    </row>
    <row r="145800" spans="70:70" x14ac:dyDescent="0.25">
      <c r="BR145800" s="2394"/>
    </row>
    <row r="145801" spans="70:70" x14ac:dyDescent="0.25">
      <c r="BR145801" s="2381"/>
    </row>
    <row r="145825" spans="70:70" x14ac:dyDescent="0.25">
      <c r="BR145825" s="2394"/>
    </row>
    <row r="145826" spans="70:70" x14ac:dyDescent="0.25">
      <c r="BR145826" s="2381"/>
    </row>
    <row r="145850" spans="70:70" x14ac:dyDescent="0.25">
      <c r="BR145850" s="2394"/>
    </row>
    <row r="145851" spans="70:70" x14ac:dyDescent="0.25">
      <c r="BR145851" s="2381"/>
    </row>
    <row r="145875" spans="70:70" x14ac:dyDescent="0.25">
      <c r="BR145875" s="2394"/>
    </row>
    <row r="145876" spans="70:70" x14ac:dyDescent="0.25">
      <c r="BR145876" s="2381"/>
    </row>
    <row r="145900" spans="70:70" x14ac:dyDescent="0.25">
      <c r="BR145900" s="2394"/>
    </row>
    <row r="145901" spans="70:70" x14ac:dyDescent="0.25">
      <c r="BR145901" s="2381"/>
    </row>
    <row r="145925" spans="70:70" x14ac:dyDescent="0.25">
      <c r="BR145925" s="2394"/>
    </row>
    <row r="145926" spans="70:70" x14ac:dyDescent="0.25">
      <c r="BR145926" s="2381"/>
    </row>
    <row r="145950" spans="70:70" x14ac:dyDescent="0.25">
      <c r="BR145950" s="2394"/>
    </row>
    <row r="145951" spans="70:70" x14ac:dyDescent="0.25">
      <c r="BR145951" s="2381"/>
    </row>
    <row r="145975" spans="70:70" x14ac:dyDescent="0.25">
      <c r="BR145975" s="2394"/>
    </row>
    <row r="145976" spans="70:70" x14ac:dyDescent="0.25">
      <c r="BR145976" s="2381"/>
    </row>
    <row r="146000" spans="70:70" x14ac:dyDescent="0.25">
      <c r="BR146000" s="2394"/>
    </row>
    <row r="146001" spans="70:70" x14ac:dyDescent="0.25">
      <c r="BR146001" s="2381"/>
    </row>
    <row r="146025" spans="70:70" x14ac:dyDescent="0.25">
      <c r="BR146025" s="2394"/>
    </row>
    <row r="146026" spans="70:70" x14ac:dyDescent="0.25">
      <c r="BR146026" s="2381"/>
    </row>
    <row r="146050" spans="70:70" x14ac:dyDescent="0.25">
      <c r="BR146050" s="2394"/>
    </row>
    <row r="146051" spans="70:70" x14ac:dyDescent="0.25">
      <c r="BR146051" s="2381"/>
    </row>
    <row r="146075" spans="70:70" x14ac:dyDescent="0.25">
      <c r="BR146075" s="2394"/>
    </row>
    <row r="146076" spans="70:70" x14ac:dyDescent="0.25">
      <c r="BR146076" s="2381"/>
    </row>
    <row r="146100" spans="70:70" x14ac:dyDescent="0.25">
      <c r="BR146100" s="2394"/>
    </row>
    <row r="146101" spans="70:70" x14ac:dyDescent="0.25">
      <c r="BR146101" s="2381"/>
    </row>
    <row r="146125" spans="70:70" x14ac:dyDescent="0.25">
      <c r="BR146125" s="2394"/>
    </row>
    <row r="146126" spans="70:70" x14ac:dyDescent="0.25">
      <c r="BR146126" s="2381"/>
    </row>
    <row r="146150" spans="70:70" x14ac:dyDescent="0.25">
      <c r="BR146150" s="2394"/>
    </row>
    <row r="146151" spans="70:70" x14ac:dyDescent="0.25">
      <c r="BR146151" s="2381"/>
    </row>
    <row r="146175" spans="70:70" x14ac:dyDescent="0.25">
      <c r="BR146175" s="2394"/>
    </row>
    <row r="146176" spans="70:70" x14ac:dyDescent="0.25">
      <c r="BR146176" s="2381"/>
    </row>
    <row r="146200" spans="70:70" x14ac:dyDescent="0.25">
      <c r="BR146200" s="2394"/>
    </row>
    <row r="146201" spans="70:70" x14ac:dyDescent="0.25">
      <c r="BR146201" s="2381"/>
    </row>
    <row r="146225" spans="70:70" x14ac:dyDescent="0.25">
      <c r="BR146225" s="2394"/>
    </row>
    <row r="146226" spans="70:70" x14ac:dyDescent="0.25">
      <c r="BR146226" s="2381"/>
    </row>
    <row r="146250" spans="70:70" x14ac:dyDescent="0.25">
      <c r="BR146250" s="2394"/>
    </row>
    <row r="146251" spans="70:70" x14ac:dyDescent="0.25">
      <c r="BR146251" s="2381"/>
    </row>
    <row r="146275" spans="70:70" x14ac:dyDescent="0.25">
      <c r="BR146275" s="2394"/>
    </row>
    <row r="146276" spans="70:70" x14ac:dyDescent="0.25">
      <c r="BR146276" s="2381"/>
    </row>
    <row r="146300" spans="70:70" x14ac:dyDescent="0.25">
      <c r="BR146300" s="2394"/>
    </row>
    <row r="146301" spans="70:70" x14ac:dyDescent="0.25">
      <c r="BR146301" s="2381"/>
    </row>
    <row r="146325" spans="70:70" x14ac:dyDescent="0.25">
      <c r="BR146325" s="2394"/>
    </row>
    <row r="146326" spans="70:70" x14ac:dyDescent="0.25">
      <c r="BR146326" s="2381"/>
    </row>
    <row r="146350" spans="70:70" x14ac:dyDescent="0.25">
      <c r="BR146350" s="2394"/>
    </row>
    <row r="146351" spans="70:70" x14ac:dyDescent="0.25">
      <c r="BR146351" s="2381"/>
    </row>
    <row r="146375" spans="70:70" x14ac:dyDescent="0.25">
      <c r="BR146375" s="2394"/>
    </row>
    <row r="146376" spans="70:70" x14ac:dyDescent="0.25">
      <c r="BR146376" s="2381"/>
    </row>
    <row r="146400" spans="70:70" x14ac:dyDescent="0.25">
      <c r="BR146400" s="2394"/>
    </row>
    <row r="146401" spans="70:70" x14ac:dyDescent="0.25">
      <c r="BR146401" s="2381"/>
    </row>
    <row r="146425" spans="70:70" x14ac:dyDescent="0.25">
      <c r="BR146425" s="2394"/>
    </row>
    <row r="146426" spans="70:70" x14ac:dyDescent="0.25">
      <c r="BR146426" s="2381"/>
    </row>
    <row r="146450" spans="70:70" x14ac:dyDescent="0.25">
      <c r="BR146450" s="2394"/>
    </row>
    <row r="146451" spans="70:70" x14ac:dyDescent="0.25">
      <c r="BR146451" s="2381"/>
    </row>
    <row r="146475" spans="70:70" x14ac:dyDescent="0.25">
      <c r="BR146475" s="2394"/>
    </row>
    <row r="146476" spans="70:70" x14ac:dyDescent="0.25">
      <c r="BR146476" s="2381"/>
    </row>
    <row r="146500" spans="70:70" x14ac:dyDescent="0.25">
      <c r="BR146500" s="2394"/>
    </row>
    <row r="146501" spans="70:70" x14ac:dyDescent="0.25">
      <c r="BR146501" s="2381"/>
    </row>
    <row r="146525" spans="70:70" x14ac:dyDescent="0.25">
      <c r="BR146525" s="2394"/>
    </row>
    <row r="146526" spans="70:70" x14ac:dyDescent="0.25">
      <c r="BR146526" s="2381"/>
    </row>
    <row r="146550" spans="70:70" x14ac:dyDescent="0.25">
      <c r="BR146550" s="2394"/>
    </row>
    <row r="146551" spans="70:70" x14ac:dyDescent="0.25">
      <c r="BR146551" s="2381"/>
    </row>
    <row r="146575" spans="70:70" x14ac:dyDescent="0.25">
      <c r="BR146575" s="2394"/>
    </row>
    <row r="146576" spans="70:70" x14ac:dyDescent="0.25">
      <c r="BR146576" s="2381"/>
    </row>
    <row r="146600" spans="70:70" x14ac:dyDescent="0.25">
      <c r="BR146600" s="2394"/>
    </row>
    <row r="146601" spans="70:70" x14ac:dyDescent="0.25">
      <c r="BR146601" s="2381"/>
    </row>
    <row r="146625" spans="70:70" x14ac:dyDescent="0.25">
      <c r="BR146625" s="2394"/>
    </row>
    <row r="146626" spans="70:70" x14ac:dyDescent="0.25">
      <c r="BR146626" s="2381"/>
    </row>
    <row r="146650" spans="70:70" x14ac:dyDescent="0.25">
      <c r="BR146650" s="2394"/>
    </row>
    <row r="146651" spans="70:70" x14ac:dyDescent="0.25">
      <c r="BR146651" s="2381"/>
    </row>
    <row r="146675" spans="70:70" x14ac:dyDescent="0.25">
      <c r="BR146675" s="2394"/>
    </row>
    <row r="146676" spans="70:70" x14ac:dyDescent="0.25">
      <c r="BR146676" s="2381"/>
    </row>
    <row r="146700" spans="70:70" x14ac:dyDescent="0.25">
      <c r="BR146700" s="2394"/>
    </row>
    <row r="146701" spans="70:70" x14ac:dyDescent="0.25">
      <c r="BR146701" s="2381"/>
    </row>
    <row r="146725" spans="70:70" x14ac:dyDescent="0.25">
      <c r="BR146725" s="2394"/>
    </row>
    <row r="146726" spans="70:70" x14ac:dyDescent="0.25">
      <c r="BR146726" s="2381"/>
    </row>
    <row r="146750" spans="70:70" x14ac:dyDescent="0.25">
      <c r="BR146750" s="2394"/>
    </row>
    <row r="146751" spans="70:70" x14ac:dyDescent="0.25">
      <c r="BR146751" s="2381"/>
    </row>
    <row r="146775" spans="70:70" x14ac:dyDescent="0.25">
      <c r="BR146775" s="2394"/>
    </row>
    <row r="146776" spans="70:70" x14ac:dyDescent="0.25">
      <c r="BR146776" s="2381"/>
    </row>
    <row r="146800" spans="70:70" x14ac:dyDescent="0.25">
      <c r="BR146800" s="2394"/>
    </row>
    <row r="146801" spans="70:70" x14ac:dyDescent="0.25">
      <c r="BR146801" s="2381"/>
    </row>
    <row r="146825" spans="70:70" x14ac:dyDescent="0.25">
      <c r="BR146825" s="2394"/>
    </row>
    <row r="146826" spans="70:70" x14ac:dyDescent="0.25">
      <c r="BR146826" s="2381"/>
    </row>
    <row r="146850" spans="70:70" x14ac:dyDescent="0.25">
      <c r="BR146850" s="2394"/>
    </row>
    <row r="146851" spans="70:70" x14ac:dyDescent="0.25">
      <c r="BR146851" s="2381"/>
    </row>
    <row r="146875" spans="70:70" x14ac:dyDescent="0.25">
      <c r="BR146875" s="2394"/>
    </row>
    <row r="146876" spans="70:70" x14ac:dyDescent="0.25">
      <c r="BR146876" s="2381"/>
    </row>
    <row r="146900" spans="70:70" x14ac:dyDescent="0.25">
      <c r="BR146900" s="2394"/>
    </row>
    <row r="146901" spans="70:70" x14ac:dyDescent="0.25">
      <c r="BR146901" s="2381"/>
    </row>
    <row r="146925" spans="70:70" x14ac:dyDescent="0.25">
      <c r="BR146925" s="2394"/>
    </row>
    <row r="146926" spans="70:70" x14ac:dyDescent="0.25">
      <c r="BR146926" s="2381"/>
    </row>
    <row r="146950" spans="70:70" x14ac:dyDescent="0.25">
      <c r="BR146950" s="2394"/>
    </row>
    <row r="146951" spans="70:70" x14ac:dyDescent="0.25">
      <c r="BR146951" s="2381"/>
    </row>
    <row r="146975" spans="70:70" x14ac:dyDescent="0.25">
      <c r="BR146975" s="2394"/>
    </row>
    <row r="146976" spans="70:70" x14ac:dyDescent="0.25">
      <c r="BR146976" s="2381"/>
    </row>
    <row r="147000" spans="70:70" x14ac:dyDescent="0.25">
      <c r="BR147000" s="2394"/>
    </row>
    <row r="147001" spans="70:70" x14ac:dyDescent="0.25">
      <c r="BR147001" s="2381"/>
    </row>
    <row r="147025" spans="70:70" x14ac:dyDescent="0.25">
      <c r="BR147025" s="2394"/>
    </row>
    <row r="147026" spans="70:70" x14ac:dyDescent="0.25">
      <c r="BR147026" s="2381"/>
    </row>
    <row r="147050" spans="70:70" x14ac:dyDescent="0.25">
      <c r="BR147050" s="2394"/>
    </row>
    <row r="147051" spans="70:70" x14ac:dyDescent="0.25">
      <c r="BR147051" s="2381"/>
    </row>
    <row r="147075" spans="70:70" x14ac:dyDescent="0.25">
      <c r="BR147075" s="2394"/>
    </row>
    <row r="147076" spans="70:70" x14ac:dyDescent="0.25">
      <c r="BR147076" s="2381"/>
    </row>
    <row r="147100" spans="70:70" x14ac:dyDescent="0.25">
      <c r="BR147100" s="2394"/>
    </row>
    <row r="147101" spans="70:70" x14ac:dyDescent="0.25">
      <c r="BR147101" s="2381"/>
    </row>
    <row r="147125" spans="70:70" x14ac:dyDescent="0.25">
      <c r="BR147125" s="2394"/>
    </row>
    <row r="147126" spans="70:70" x14ac:dyDescent="0.25">
      <c r="BR147126" s="2381"/>
    </row>
    <row r="147150" spans="70:70" x14ac:dyDescent="0.25">
      <c r="BR147150" s="2394"/>
    </row>
    <row r="147151" spans="70:70" x14ac:dyDescent="0.25">
      <c r="BR147151" s="2381"/>
    </row>
    <row r="147175" spans="70:70" x14ac:dyDescent="0.25">
      <c r="BR147175" s="2394"/>
    </row>
    <row r="147176" spans="70:70" x14ac:dyDescent="0.25">
      <c r="BR147176" s="2381"/>
    </row>
    <row r="147200" spans="70:70" x14ac:dyDescent="0.25">
      <c r="BR147200" s="2394"/>
    </row>
    <row r="147201" spans="70:70" x14ac:dyDescent="0.25">
      <c r="BR147201" s="2381"/>
    </row>
    <row r="147225" spans="70:70" x14ac:dyDescent="0.25">
      <c r="BR147225" s="2394"/>
    </row>
    <row r="147226" spans="70:70" x14ac:dyDescent="0.25">
      <c r="BR147226" s="2381"/>
    </row>
    <row r="147250" spans="70:70" x14ac:dyDescent="0.25">
      <c r="BR147250" s="2394"/>
    </row>
    <row r="147251" spans="70:70" x14ac:dyDescent="0.25">
      <c r="BR147251" s="2381"/>
    </row>
    <row r="147275" spans="70:70" x14ac:dyDescent="0.25">
      <c r="BR147275" s="2394"/>
    </row>
    <row r="147276" spans="70:70" x14ac:dyDescent="0.25">
      <c r="BR147276" s="2381"/>
    </row>
    <row r="147300" spans="70:70" x14ac:dyDescent="0.25">
      <c r="BR147300" s="2394"/>
    </row>
    <row r="147301" spans="70:70" x14ac:dyDescent="0.25">
      <c r="BR147301" s="2381"/>
    </row>
    <row r="147325" spans="70:70" x14ac:dyDescent="0.25">
      <c r="BR147325" s="2394"/>
    </row>
    <row r="147326" spans="70:70" x14ac:dyDescent="0.25">
      <c r="BR147326" s="2381"/>
    </row>
    <row r="147350" spans="70:70" x14ac:dyDescent="0.25">
      <c r="BR147350" s="2394"/>
    </row>
    <row r="147351" spans="70:70" x14ac:dyDescent="0.25">
      <c r="BR147351" s="2381"/>
    </row>
    <row r="147375" spans="70:70" x14ac:dyDescent="0.25">
      <c r="BR147375" s="2394"/>
    </row>
    <row r="147376" spans="70:70" x14ac:dyDescent="0.25">
      <c r="BR147376" s="2381"/>
    </row>
    <row r="147400" spans="70:70" x14ac:dyDescent="0.25">
      <c r="BR147400" s="2394"/>
    </row>
    <row r="147401" spans="70:70" x14ac:dyDescent="0.25">
      <c r="BR147401" s="2381"/>
    </row>
    <row r="147425" spans="70:70" x14ac:dyDescent="0.25">
      <c r="BR147425" s="2394"/>
    </row>
    <row r="147426" spans="70:70" x14ac:dyDescent="0.25">
      <c r="BR147426" s="2381"/>
    </row>
    <row r="147450" spans="70:70" x14ac:dyDescent="0.25">
      <c r="BR147450" s="2394"/>
    </row>
    <row r="147451" spans="70:70" x14ac:dyDescent="0.25">
      <c r="BR147451" s="2381"/>
    </row>
    <row r="147475" spans="70:70" x14ac:dyDescent="0.25">
      <c r="BR147475" s="2394"/>
    </row>
    <row r="147476" spans="70:70" x14ac:dyDescent="0.25">
      <c r="BR147476" s="2381"/>
    </row>
    <row r="147500" spans="70:70" x14ac:dyDescent="0.25">
      <c r="BR147500" s="2394"/>
    </row>
    <row r="147501" spans="70:70" x14ac:dyDescent="0.25">
      <c r="BR147501" s="2381"/>
    </row>
    <row r="147525" spans="70:70" x14ac:dyDescent="0.25">
      <c r="BR147525" s="2394"/>
    </row>
    <row r="147526" spans="70:70" x14ac:dyDescent="0.25">
      <c r="BR147526" s="2381"/>
    </row>
    <row r="147550" spans="70:70" x14ac:dyDescent="0.25">
      <c r="BR147550" s="2394"/>
    </row>
    <row r="147551" spans="70:70" x14ac:dyDescent="0.25">
      <c r="BR147551" s="2381"/>
    </row>
    <row r="147575" spans="70:70" x14ac:dyDescent="0.25">
      <c r="BR147575" s="2394"/>
    </row>
    <row r="147576" spans="70:70" x14ac:dyDescent="0.25">
      <c r="BR147576" s="2381"/>
    </row>
    <row r="147600" spans="70:70" x14ac:dyDescent="0.25">
      <c r="BR147600" s="2394"/>
    </row>
    <row r="147601" spans="70:70" x14ac:dyDescent="0.25">
      <c r="BR147601" s="2381"/>
    </row>
    <row r="147625" spans="70:70" x14ac:dyDescent="0.25">
      <c r="BR147625" s="2394"/>
    </row>
    <row r="147626" spans="70:70" x14ac:dyDescent="0.25">
      <c r="BR147626" s="2381"/>
    </row>
    <row r="147650" spans="70:70" x14ac:dyDescent="0.25">
      <c r="BR147650" s="2394"/>
    </row>
    <row r="147651" spans="70:70" x14ac:dyDescent="0.25">
      <c r="BR147651" s="2381"/>
    </row>
    <row r="147675" spans="70:70" x14ac:dyDescent="0.25">
      <c r="BR147675" s="2394"/>
    </row>
    <row r="147676" spans="70:70" x14ac:dyDescent="0.25">
      <c r="BR147676" s="2381"/>
    </row>
    <row r="147700" spans="70:70" x14ac:dyDescent="0.25">
      <c r="BR147700" s="2394"/>
    </row>
    <row r="147701" spans="70:70" x14ac:dyDescent="0.25">
      <c r="BR147701" s="2381"/>
    </row>
    <row r="147725" spans="70:70" x14ac:dyDescent="0.25">
      <c r="BR147725" s="2394"/>
    </row>
    <row r="147726" spans="70:70" x14ac:dyDescent="0.25">
      <c r="BR147726" s="2381"/>
    </row>
    <row r="147750" spans="70:70" x14ac:dyDescent="0.25">
      <c r="BR147750" s="2394"/>
    </row>
    <row r="147751" spans="70:70" x14ac:dyDescent="0.25">
      <c r="BR147751" s="2381"/>
    </row>
    <row r="147775" spans="70:70" x14ac:dyDescent="0.25">
      <c r="BR147775" s="2394"/>
    </row>
    <row r="147776" spans="70:70" x14ac:dyDescent="0.25">
      <c r="BR147776" s="2381"/>
    </row>
    <row r="147800" spans="70:70" x14ac:dyDescent="0.25">
      <c r="BR147800" s="2394"/>
    </row>
    <row r="147801" spans="70:70" x14ac:dyDescent="0.25">
      <c r="BR147801" s="2381"/>
    </row>
    <row r="147825" spans="70:70" x14ac:dyDescent="0.25">
      <c r="BR147825" s="2394"/>
    </row>
    <row r="147826" spans="70:70" x14ac:dyDescent="0.25">
      <c r="BR147826" s="2381"/>
    </row>
    <row r="147850" spans="70:70" x14ac:dyDescent="0.25">
      <c r="BR147850" s="2394"/>
    </row>
    <row r="147851" spans="70:70" x14ac:dyDescent="0.25">
      <c r="BR147851" s="2381"/>
    </row>
    <row r="147875" spans="70:70" x14ac:dyDescent="0.25">
      <c r="BR147875" s="2394"/>
    </row>
    <row r="147876" spans="70:70" x14ac:dyDescent="0.25">
      <c r="BR147876" s="2381"/>
    </row>
    <row r="147900" spans="70:70" x14ac:dyDescent="0.25">
      <c r="BR147900" s="2394"/>
    </row>
    <row r="147901" spans="70:70" x14ac:dyDescent="0.25">
      <c r="BR147901" s="2381"/>
    </row>
    <row r="147925" spans="70:70" x14ac:dyDescent="0.25">
      <c r="BR147925" s="2394"/>
    </row>
    <row r="147926" spans="70:70" x14ac:dyDescent="0.25">
      <c r="BR147926" s="2381"/>
    </row>
    <row r="147950" spans="70:70" x14ac:dyDescent="0.25">
      <c r="BR147950" s="2394"/>
    </row>
    <row r="147951" spans="70:70" x14ac:dyDescent="0.25">
      <c r="BR147951" s="2381"/>
    </row>
    <row r="147975" spans="70:70" x14ac:dyDescent="0.25">
      <c r="BR147975" s="2394"/>
    </row>
    <row r="147976" spans="70:70" x14ac:dyDescent="0.25">
      <c r="BR147976" s="2381"/>
    </row>
    <row r="148000" spans="70:70" x14ac:dyDescent="0.25">
      <c r="BR148000" s="2394"/>
    </row>
    <row r="148001" spans="70:70" x14ac:dyDescent="0.25">
      <c r="BR148001" s="2381"/>
    </row>
    <row r="148025" spans="70:70" x14ac:dyDescent="0.25">
      <c r="BR148025" s="2394"/>
    </row>
    <row r="148026" spans="70:70" x14ac:dyDescent="0.25">
      <c r="BR148026" s="2381"/>
    </row>
    <row r="148050" spans="70:70" x14ac:dyDescent="0.25">
      <c r="BR148050" s="2394"/>
    </row>
    <row r="148051" spans="70:70" x14ac:dyDescent="0.25">
      <c r="BR148051" s="2381"/>
    </row>
    <row r="148075" spans="70:70" x14ac:dyDescent="0.25">
      <c r="BR148075" s="2394"/>
    </row>
    <row r="148076" spans="70:70" x14ac:dyDescent="0.25">
      <c r="BR148076" s="2381"/>
    </row>
    <row r="148100" spans="70:70" x14ac:dyDescent="0.25">
      <c r="BR148100" s="2394"/>
    </row>
    <row r="148101" spans="70:70" x14ac:dyDescent="0.25">
      <c r="BR148101" s="2381"/>
    </row>
    <row r="148125" spans="70:70" x14ac:dyDescent="0.25">
      <c r="BR148125" s="2394"/>
    </row>
    <row r="148126" spans="70:70" x14ac:dyDescent="0.25">
      <c r="BR148126" s="2381"/>
    </row>
    <row r="148150" spans="70:70" x14ac:dyDescent="0.25">
      <c r="BR148150" s="2394"/>
    </row>
    <row r="148151" spans="70:70" x14ac:dyDescent="0.25">
      <c r="BR148151" s="2381"/>
    </row>
    <row r="148175" spans="70:70" x14ac:dyDescent="0.25">
      <c r="BR148175" s="2394"/>
    </row>
    <row r="148176" spans="70:70" x14ac:dyDescent="0.25">
      <c r="BR148176" s="2381"/>
    </row>
    <row r="148200" spans="70:70" x14ac:dyDescent="0.25">
      <c r="BR148200" s="2394"/>
    </row>
    <row r="148201" spans="70:70" x14ac:dyDescent="0.25">
      <c r="BR148201" s="2381"/>
    </row>
    <row r="148225" spans="70:70" x14ac:dyDescent="0.25">
      <c r="BR148225" s="2394"/>
    </row>
    <row r="148226" spans="70:70" x14ac:dyDescent="0.25">
      <c r="BR148226" s="2381"/>
    </row>
    <row r="148250" spans="70:70" x14ac:dyDescent="0.25">
      <c r="BR148250" s="2394"/>
    </row>
    <row r="148251" spans="70:70" x14ac:dyDescent="0.25">
      <c r="BR148251" s="2381"/>
    </row>
    <row r="148275" spans="70:70" x14ac:dyDescent="0.25">
      <c r="BR148275" s="2394"/>
    </row>
    <row r="148276" spans="70:70" x14ac:dyDescent="0.25">
      <c r="BR148276" s="2381"/>
    </row>
    <row r="148300" spans="70:70" x14ac:dyDescent="0.25">
      <c r="BR148300" s="2394"/>
    </row>
    <row r="148301" spans="70:70" x14ac:dyDescent="0.25">
      <c r="BR148301" s="2381"/>
    </row>
    <row r="148325" spans="70:70" x14ac:dyDescent="0.25">
      <c r="BR148325" s="2394"/>
    </row>
    <row r="148326" spans="70:70" x14ac:dyDescent="0.25">
      <c r="BR148326" s="2381"/>
    </row>
    <row r="148350" spans="70:70" x14ac:dyDescent="0.25">
      <c r="BR148350" s="2394"/>
    </row>
    <row r="148351" spans="70:70" x14ac:dyDescent="0.25">
      <c r="BR148351" s="2381"/>
    </row>
    <row r="148375" spans="70:70" x14ac:dyDescent="0.25">
      <c r="BR148375" s="2394"/>
    </row>
    <row r="148376" spans="70:70" x14ac:dyDescent="0.25">
      <c r="BR148376" s="2381"/>
    </row>
    <row r="148400" spans="70:70" x14ac:dyDescent="0.25">
      <c r="BR148400" s="2394"/>
    </row>
    <row r="148401" spans="70:70" x14ac:dyDescent="0.25">
      <c r="BR148401" s="2381"/>
    </row>
    <row r="148425" spans="70:70" x14ac:dyDescent="0.25">
      <c r="BR148425" s="2394"/>
    </row>
    <row r="148426" spans="70:70" x14ac:dyDescent="0.25">
      <c r="BR148426" s="2381"/>
    </row>
    <row r="148450" spans="70:70" x14ac:dyDescent="0.25">
      <c r="BR148450" s="2394"/>
    </row>
    <row r="148451" spans="70:70" x14ac:dyDescent="0.25">
      <c r="BR148451" s="2381"/>
    </row>
    <row r="148475" spans="70:70" x14ac:dyDescent="0.25">
      <c r="BR148475" s="2394"/>
    </row>
    <row r="148476" spans="70:70" x14ac:dyDescent="0.25">
      <c r="BR148476" s="2381"/>
    </row>
    <row r="148500" spans="70:70" x14ac:dyDescent="0.25">
      <c r="BR148500" s="2394"/>
    </row>
    <row r="148501" spans="70:70" x14ac:dyDescent="0.25">
      <c r="BR148501" s="2381"/>
    </row>
    <row r="148525" spans="70:70" x14ac:dyDescent="0.25">
      <c r="BR148525" s="2394"/>
    </row>
    <row r="148526" spans="70:70" x14ac:dyDescent="0.25">
      <c r="BR148526" s="2381"/>
    </row>
    <row r="148550" spans="70:70" x14ac:dyDescent="0.25">
      <c r="BR148550" s="2394"/>
    </row>
    <row r="148551" spans="70:70" x14ac:dyDescent="0.25">
      <c r="BR148551" s="2381"/>
    </row>
    <row r="148575" spans="70:70" x14ac:dyDescent="0.25">
      <c r="BR148575" s="2394"/>
    </row>
    <row r="148576" spans="70:70" x14ac:dyDescent="0.25">
      <c r="BR148576" s="2381"/>
    </row>
    <row r="148600" spans="70:70" x14ac:dyDescent="0.25">
      <c r="BR148600" s="2394"/>
    </row>
    <row r="148601" spans="70:70" x14ac:dyDescent="0.25">
      <c r="BR148601" s="2381"/>
    </row>
    <row r="148625" spans="70:70" x14ac:dyDescent="0.25">
      <c r="BR148625" s="2394"/>
    </row>
    <row r="148626" spans="70:70" x14ac:dyDescent="0.25">
      <c r="BR148626" s="2381"/>
    </row>
    <row r="148650" spans="70:70" x14ac:dyDescent="0.25">
      <c r="BR148650" s="2394"/>
    </row>
    <row r="148651" spans="70:70" x14ac:dyDescent="0.25">
      <c r="BR148651" s="2381"/>
    </row>
    <row r="148675" spans="70:70" x14ac:dyDescent="0.25">
      <c r="BR148675" s="2394"/>
    </row>
    <row r="148676" spans="70:70" x14ac:dyDescent="0.25">
      <c r="BR148676" s="2381"/>
    </row>
    <row r="148700" spans="70:70" x14ac:dyDescent="0.25">
      <c r="BR148700" s="2394"/>
    </row>
    <row r="148701" spans="70:70" x14ac:dyDescent="0.25">
      <c r="BR148701" s="2381"/>
    </row>
    <row r="148725" spans="70:70" x14ac:dyDescent="0.25">
      <c r="BR148725" s="2394"/>
    </row>
    <row r="148726" spans="70:70" x14ac:dyDescent="0.25">
      <c r="BR148726" s="2381"/>
    </row>
    <row r="148750" spans="70:70" x14ac:dyDescent="0.25">
      <c r="BR148750" s="2394"/>
    </row>
    <row r="148751" spans="70:70" x14ac:dyDescent="0.25">
      <c r="BR148751" s="2381"/>
    </row>
    <row r="148775" spans="70:70" x14ac:dyDescent="0.25">
      <c r="BR148775" s="2394"/>
    </row>
    <row r="148776" spans="70:70" x14ac:dyDescent="0.25">
      <c r="BR148776" s="2381"/>
    </row>
    <row r="148800" spans="70:70" x14ac:dyDescent="0.25">
      <c r="BR148800" s="2394"/>
    </row>
    <row r="148801" spans="70:70" x14ac:dyDescent="0.25">
      <c r="BR148801" s="2381"/>
    </row>
    <row r="148825" spans="70:70" x14ac:dyDescent="0.25">
      <c r="BR148825" s="2394"/>
    </row>
    <row r="148826" spans="70:70" x14ac:dyDescent="0.25">
      <c r="BR148826" s="2381"/>
    </row>
    <row r="148850" spans="70:70" x14ac:dyDescent="0.25">
      <c r="BR148850" s="2394"/>
    </row>
    <row r="148851" spans="70:70" x14ac:dyDescent="0.25">
      <c r="BR148851" s="2381"/>
    </row>
    <row r="148875" spans="70:70" x14ac:dyDescent="0.25">
      <c r="BR148875" s="2394"/>
    </row>
    <row r="148876" spans="70:70" x14ac:dyDescent="0.25">
      <c r="BR148876" s="2381"/>
    </row>
    <row r="148900" spans="70:70" x14ac:dyDescent="0.25">
      <c r="BR148900" s="2394"/>
    </row>
    <row r="148901" spans="70:70" x14ac:dyDescent="0.25">
      <c r="BR148901" s="2381"/>
    </row>
    <row r="148925" spans="70:70" x14ac:dyDescent="0.25">
      <c r="BR148925" s="2394"/>
    </row>
    <row r="148926" spans="70:70" x14ac:dyDescent="0.25">
      <c r="BR148926" s="2381"/>
    </row>
    <row r="148950" spans="70:70" x14ac:dyDescent="0.25">
      <c r="BR148950" s="2394"/>
    </row>
    <row r="148951" spans="70:70" x14ac:dyDescent="0.25">
      <c r="BR148951" s="2381"/>
    </row>
    <row r="148975" spans="70:70" x14ac:dyDescent="0.25">
      <c r="BR148975" s="2394"/>
    </row>
    <row r="148976" spans="70:70" x14ac:dyDescent="0.25">
      <c r="BR148976" s="2381"/>
    </row>
    <row r="149000" spans="70:70" x14ac:dyDescent="0.25">
      <c r="BR149000" s="2394"/>
    </row>
    <row r="149001" spans="70:70" x14ac:dyDescent="0.25">
      <c r="BR149001" s="2381"/>
    </row>
    <row r="149025" spans="70:70" x14ac:dyDescent="0.25">
      <c r="BR149025" s="2394"/>
    </row>
    <row r="149026" spans="70:70" x14ac:dyDescent="0.25">
      <c r="BR149026" s="2381"/>
    </row>
    <row r="149050" spans="70:70" x14ac:dyDescent="0.25">
      <c r="BR149050" s="2394"/>
    </row>
    <row r="149051" spans="70:70" x14ac:dyDescent="0.25">
      <c r="BR149051" s="2381"/>
    </row>
    <row r="149075" spans="70:70" x14ac:dyDescent="0.25">
      <c r="BR149075" s="2394"/>
    </row>
    <row r="149076" spans="70:70" x14ac:dyDescent="0.25">
      <c r="BR149076" s="2381"/>
    </row>
    <row r="149100" spans="70:70" x14ac:dyDescent="0.25">
      <c r="BR149100" s="2394"/>
    </row>
    <row r="149101" spans="70:70" x14ac:dyDescent="0.25">
      <c r="BR149101" s="2381"/>
    </row>
    <row r="149125" spans="70:70" x14ac:dyDescent="0.25">
      <c r="BR149125" s="2394"/>
    </row>
    <row r="149126" spans="70:70" x14ac:dyDescent="0.25">
      <c r="BR149126" s="2381"/>
    </row>
    <row r="149150" spans="70:70" x14ac:dyDescent="0.25">
      <c r="BR149150" s="2394"/>
    </row>
    <row r="149151" spans="70:70" x14ac:dyDescent="0.25">
      <c r="BR149151" s="2381"/>
    </row>
    <row r="149175" spans="70:70" x14ac:dyDescent="0.25">
      <c r="BR149175" s="2394"/>
    </row>
    <row r="149176" spans="70:70" x14ac:dyDescent="0.25">
      <c r="BR149176" s="2381"/>
    </row>
    <row r="149200" spans="70:70" x14ac:dyDescent="0.25">
      <c r="BR149200" s="2394"/>
    </row>
    <row r="149201" spans="70:70" x14ac:dyDescent="0.25">
      <c r="BR149201" s="2381"/>
    </row>
    <row r="149225" spans="70:70" x14ac:dyDescent="0.25">
      <c r="BR149225" s="2394"/>
    </row>
    <row r="149226" spans="70:70" x14ac:dyDescent="0.25">
      <c r="BR149226" s="2381"/>
    </row>
    <row r="149250" spans="70:70" x14ac:dyDescent="0.25">
      <c r="BR149250" s="2394"/>
    </row>
    <row r="149251" spans="70:70" x14ac:dyDescent="0.25">
      <c r="BR149251" s="2381"/>
    </row>
    <row r="149275" spans="70:70" x14ac:dyDescent="0.25">
      <c r="BR149275" s="2394"/>
    </row>
    <row r="149276" spans="70:70" x14ac:dyDescent="0.25">
      <c r="BR149276" s="2381"/>
    </row>
    <row r="149300" spans="70:70" x14ac:dyDescent="0.25">
      <c r="BR149300" s="2394"/>
    </row>
    <row r="149301" spans="70:70" x14ac:dyDescent="0.25">
      <c r="BR149301" s="2381"/>
    </row>
    <row r="149325" spans="70:70" x14ac:dyDescent="0.25">
      <c r="BR149325" s="2394"/>
    </row>
    <row r="149326" spans="70:70" x14ac:dyDescent="0.25">
      <c r="BR149326" s="2381"/>
    </row>
    <row r="149350" spans="70:70" x14ac:dyDescent="0.25">
      <c r="BR149350" s="2394"/>
    </row>
    <row r="149351" spans="70:70" x14ac:dyDescent="0.25">
      <c r="BR149351" s="2381"/>
    </row>
    <row r="149375" spans="70:70" x14ac:dyDescent="0.25">
      <c r="BR149375" s="2394"/>
    </row>
    <row r="149376" spans="70:70" x14ac:dyDescent="0.25">
      <c r="BR149376" s="2381"/>
    </row>
    <row r="149400" spans="70:70" x14ac:dyDescent="0.25">
      <c r="BR149400" s="2394"/>
    </row>
    <row r="149401" spans="70:70" x14ac:dyDescent="0.25">
      <c r="BR149401" s="2381"/>
    </row>
    <row r="149425" spans="70:70" x14ac:dyDescent="0.25">
      <c r="BR149425" s="2394"/>
    </row>
    <row r="149426" spans="70:70" x14ac:dyDescent="0.25">
      <c r="BR149426" s="2381"/>
    </row>
    <row r="149450" spans="70:70" x14ac:dyDescent="0.25">
      <c r="BR149450" s="2394"/>
    </row>
    <row r="149451" spans="70:70" x14ac:dyDescent="0.25">
      <c r="BR149451" s="2381"/>
    </row>
    <row r="149475" spans="70:70" x14ac:dyDescent="0.25">
      <c r="BR149475" s="2394"/>
    </row>
    <row r="149476" spans="70:70" x14ac:dyDescent="0.25">
      <c r="BR149476" s="2381"/>
    </row>
    <row r="149500" spans="70:70" x14ac:dyDescent="0.25">
      <c r="BR149500" s="2394"/>
    </row>
    <row r="149501" spans="70:70" x14ac:dyDescent="0.25">
      <c r="BR149501" s="2381"/>
    </row>
    <row r="149525" spans="70:70" x14ac:dyDescent="0.25">
      <c r="BR149525" s="2394"/>
    </row>
    <row r="149526" spans="70:70" x14ac:dyDescent="0.25">
      <c r="BR149526" s="2381"/>
    </row>
    <row r="149550" spans="70:70" x14ac:dyDescent="0.25">
      <c r="BR149550" s="2394"/>
    </row>
    <row r="149551" spans="70:70" x14ac:dyDescent="0.25">
      <c r="BR149551" s="2381"/>
    </row>
    <row r="149575" spans="70:70" x14ac:dyDescent="0.25">
      <c r="BR149575" s="2394"/>
    </row>
    <row r="149576" spans="70:70" x14ac:dyDescent="0.25">
      <c r="BR149576" s="2381"/>
    </row>
    <row r="149600" spans="70:70" x14ac:dyDescent="0.25">
      <c r="BR149600" s="2394"/>
    </row>
    <row r="149601" spans="70:70" x14ac:dyDescent="0.25">
      <c r="BR149601" s="2381"/>
    </row>
    <row r="149625" spans="70:70" x14ac:dyDescent="0.25">
      <c r="BR149625" s="2394"/>
    </row>
    <row r="149626" spans="70:70" x14ac:dyDescent="0.25">
      <c r="BR149626" s="2381"/>
    </row>
    <row r="149650" spans="70:70" x14ac:dyDescent="0.25">
      <c r="BR149650" s="2394"/>
    </row>
    <row r="149651" spans="70:70" x14ac:dyDescent="0.25">
      <c r="BR149651" s="2381"/>
    </row>
    <row r="149675" spans="70:70" x14ac:dyDescent="0.25">
      <c r="BR149675" s="2394"/>
    </row>
    <row r="149676" spans="70:70" x14ac:dyDescent="0.25">
      <c r="BR149676" s="2381"/>
    </row>
    <row r="149700" spans="70:70" x14ac:dyDescent="0.25">
      <c r="BR149700" s="2394"/>
    </row>
    <row r="149701" spans="70:70" x14ac:dyDescent="0.25">
      <c r="BR149701" s="2381"/>
    </row>
    <row r="149725" spans="70:70" x14ac:dyDescent="0.25">
      <c r="BR149725" s="2394"/>
    </row>
    <row r="149726" spans="70:70" x14ac:dyDescent="0.25">
      <c r="BR149726" s="2381"/>
    </row>
    <row r="149750" spans="70:70" x14ac:dyDescent="0.25">
      <c r="BR149750" s="2394"/>
    </row>
    <row r="149751" spans="70:70" x14ac:dyDescent="0.25">
      <c r="BR149751" s="2381"/>
    </row>
    <row r="149775" spans="70:70" x14ac:dyDescent="0.25">
      <c r="BR149775" s="2394"/>
    </row>
    <row r="149776" spans="70:70" x14ac:dyDescent="0.25">
      <c r="BR149776" s="2381"/>
    </row>
    <row r="149800" spans="70:70" x14ac:dyDescent="0.25">
      <c r="BR149800" s="2394"/>
    </row>
    <row r="149801" spans="70:70" x14ac:dyDescent="0.25">
      <c r="BR149801" s="2381"/>
    </row>
    <row r="149825" spans="70:70" x14ac:dyDescent="0.25">
      <c r="BR149825" s="2394"/>
    </row>
    <row r="149826" spans="70:70" x14ac:dyDescent="0.25">
      <c r="BR149826" s="2381"/>
    </row>
    <row r="149850" spans="70:70" x14ac:dyDescent="0.25">
      <c r="BR149850" s="2394"/>
    </row>
    <row r="149851" spans="70:70" x14ac:dyDescent="0.25">
      <c r="BR149851" s="2381"/>
    </row>
    <row r="149875" spans="70:70" x14ac:dyDescent="0.25">
      <c r="BR149875" s="2394"/>
    </row>
    <row r="149876" spans="70:70" x14ac:dyDescent="0.25">
      <c r="BR149876" s="2381"/>
    </row>
    <row r="149900" spans="70:70" x14ac:dyDescent="0.25">
      <c r="BR149900" s="2394"/>
    </row>
    <row r="149901" spans="70:70" x14ac:dyDescent="0.25">
      <c r="BR149901" s="2381"/>
    </row>
    <row r="149925" spans="70:70" x14ac:dyDescent="0.25">
      <c r="BR149925" s="2394"/>
    </row>
    <row r="149926" spans="70:70" x14ac:dyDescent="0.25">
      <c r="BR149926" s="2381"/>
    </row>
    <row r="149950" spans="70:70" x14ac:dyDescent="0.25">
      <c r="BR149950" s="2394"/>
    </row>
    <row r="149951" spans="70:70" x14ac:dyDescent="0.25">
      <c r="BR149951" s="2381"/>
    </row>
    <row r="149975" spans="70:70" x14ac:dyDescent="0.25">
      <c r="BR149975" s="2394"/>
    </row>
    <row r="149976" spans="70:70" x14ac:dyDescent="0.25">
      <c r="BR149976" s="2381"/>
    </row>
    <row r="150000" spans="70:70" x14ac:dyDescent="0.25">
      <c r="BR150000" s="2394"/>
    </row>
    <row r="150001" spans="70:70" x14ac:dyDescent="0.25">
      <c r="BR150001" s="2381"/>
    </row>
    <row r="150025" spans="70:70" x14ac:dyDescent="0.25">
      <c r="BR150025" s="2394"/>
    </row>
    <row r="150026" spans="70:70" x14ac:dyDescent="0.25">
      <c r="BR150026" s="2381"/>
    </row>
    <row r="150050" spans="70:70" x14ac:dyDescent="0.25">
      <c r="BR150050" s="2394"/>
    </row>
    <row r="150051" spans="70:70" x14ac:dyDescent="0.25">
      <c r="BR150051" s="2381"/>
    </row>
    <row r="150075" spans="70:70" x14ac:dyDescent="0.25">
      <c r="BR150075" s="2394"/>
    </row>
    <row r="150076" spans="70:70" x14ac:dyDescent="0.25">
      <c r="BR150076" s="2381"/>
    </row>
    <row r="150100" spans="70:70" x14ac:dyDescent="0.25">
      <c r="BR150100" s="2394"/>
    </row>
    <row r="150101" spans="70:70" x14ac:dyDescent="0.25">
      <c r="BR150101" s="2381"/>
    </row>
    <row r="150125" spans="70:70" x14ac:dyDescent="0.25">
      <c r="BR150125" s="2394"/>
    </row>
    <row r="150126" spans="70:70" x14ac:dyDescent="0.25">
      <c r="BR150126" s="2381"/>
    </row>
    <row r="150150" spans="70:70" x14ac:dyDescent="0.25">
      <c r="BR150150" s="2394"/>
    </row>
    <row r="150151" spans="70:70" x14ac:dyDescent="0.25">
      <c r="BR150151" s="2381"/>
    </row>
    <row r="150175" spans="70:70" x14ac:dyDescent="0.25">
      <c r="BR150175" s="2394"/>
    </row>
    <row r="150176" spans="70:70" x14ac:dyDescent="0.25">
      <c r="BR150176" s="2381"/>
    </row>
    <row r="150200" spans="70:70" x14ac:dyDescent="0.25">
      <c r="BR150200" s="2394"/>
    </row>
    <row r="150201" spans="70:70" x14ac:dyDescent="0.25">
      <c r="BR150201" s="2381"/>
    </row>
    <row r="150225" spans="70:70" x14ac:dyDescent="0.25">
      <c r="BR150225" s="2394"/>
    </row>
    <row r="150226" spans="70:70" x14ac:dyDescent="0.25">
      <c r="BR150226" s="2381"/>
    </row>
    <row r="150250" spans="70:70" x14ac:dyDescent="0.25">
      <c r="BR150250" s="2394"/>
    </row>
    <row r="150251" spans="70:70" x14ac:dyDescent="0.25">
      <c r="BR150251" s="2381"/>
    </row>
    <row r="150275" spans="70:70" x14ac:dyDescent="0.25">
      <c r="BR150275" s="2394"/>
    </row>
    <row r="150276" spans="70:70" x14ac:dyDescent="0.25">
      <c r="BR150276" s="2381"/>
    </row>
    <row r="150300" spans="70:70" x14ac:dyDescent="0.25">
      <c r="BR150300" s="2394"/>
    </row>
    <row r="150301" spans="70:70" x14ac:dyDescent="0.25">
      <c r="BR150301" s="2381"/>
    </row>
    <row r="150325" spans="70:70" x14ac:dyDescent="0.25">
      <c r="BR150325" s="2394"/>
    </row>
    <row r="150326" spans="70:70" x14ac:dyDescent="0.25">
      <c r="BR150326" s="2381"/>
    </row>
    <row r="150350" spans="70:70" x14ac:dyDescent="0.25">
      <c r="BR150350" s="2394"/>
    </row>
    <row r="150351" spans="70:70" x14ac:dyDescent="0.25">
      <c r="BR150351" s="2381"/>
    </row>
    <row r="150375" spans="70:70" x14ac:dyDescent="0.25">
      <c r="BR150375" s="2394"/>
    </row>
    <row r="150376" spans="70:70" x14ac:dyDescent="0.25">
      <c r="BR150376" s="2381"/>
    </row>
    <row r="150400" spans="70:70" x14ac:dyDescent="0.25">
      <c r="BR150400" s="2394"/>
    </row>
    <row r="150401" spans="70:70" x14ac:dyDescent="0.25">
      <c r="BR150401" s="2381"/>
    </row>
    <row r="150425" spans="70:70" x14ac:dyDescent="0.25">
      <c r="BR150425" s="2394"/>
    </row>
    <row r="150426" spans="70:70" x14ac:dyDescent="0.25">
      <c r="BR150426" s="2381"/>
    </row>
    <row r="150450" spans="70:70" x14ac:dyDescent="0.25">
      <c r="BR150450" s="2394"/>
    </row>
    <row r="150451" spans="70:70" x14ac:dyDescent="0.25">
      <c r="BR150451" s="2381"/>
    </row>
    <row r="150475" spans="70:70" x14ac:dyDescent="0.25">
      <c r="BR150475" s="2394"/>
    </row>
    <row r="150476" spans="70:70" x14ac:dyDescent="0.25">
      <c r="BR150476" s="2381"/>
    </row>
    <row r="150500" spans="70:70" x14ac:dyDescent="0.25">
      <c r="BR150500" s="2394"/>
    </row>
    <row r="150501" spans="70:70" x14ac:dyDescent="0.25">
      <c r="BR150501" s="2381"/>
    </row>
    <row r="150525" spans="70:70" x14ac:dyDescent="0.25">
      <c r="BR150525" s="2394"/>
    </row>
    <row r="150526" spans="70:70" x14ac:dyDescent="0.25">
      <c r="BR150526" s="2381"/>
    </row>
    <row r="150550" spans="70:70" x14ac:dyDescent="0.25">
      <c r="BR150550" s="2394"/>
    </row>
    <row r="150551" spans="70:70" x14ac:dyDescent="0.25">
      <c r="BR150551" s="2381"/>
    </row>
    <row r="150575" spans="70:70" x14ac:dyDescent="0.25">
      <c r="BR150575" s="2394"/>
    </row>
    <row r="150576" spans="70:70" x14ac:dyDescent="0.25">
      <c r="BR150576" s="2381"/>
    </row>
    <row r="150600" spans="70:70" x14ac:dyDescent="0.25">
      <c r="BR150600" s="2394"/>
    </row>
    <row r="150601" spans="70:70" x14ac:dyDescent="0.25">
      <c r="BR150601" s="2381"/>
    </row>
    <row r="150625" spans="70:70" x14ac:dyDescent="0.25">
      <c r="BR150625" s="2394"/>
    </row>
    <row r="150626" spans="70:70" x14ac:dyDescent="0.25">
      <c r="BR150626" s="2381"/>
    </row>
    <row r="150650" spans="70:70" x14ac:dyDescent="0.25">
      <c r="BR150650" s="2394"/>
    </row>
    <row r="150651" spans="70:70" x14ac:dyDescent="0.25">
      <c r="BR150651" s="2381"/>
    </row>
    <row r="150675" spans="70:70" x14ac:dyDescent="0.25">
      <c r="BR150675" s="2394"/>
    </row>
    <row r="150676" spans="70:70" x14ac:dyDescent="0.25">
      <c r="BR150676" s="2381"/>
    </row>
    <row r="150700" spans="70:70" x14ac:dyDescent="0.25">
      <c r="BR150700" s="2394"/>
    </row>
    <row r="150701" spans="70:70" x14ac:dyDescent="0.25">
      <c r="BR150701" s="2381"/>
    </row>
    <row r="150725" spans="70:70" x14ac:dyDescent="0.25">
      <c r="BR150725" s="2394"/>
    </row>
    <row r="150726" spans="70:70" x14ac:dyDescent="0.25">
      <c r="BR150726" s="2381"/>
    </row>
    <row r="150750" spans="70:70" x14ac:dyDescent="0.25">
      <c r="BR150750" s="2394"/>
    </row>
    <row r="150751" spans="70:70" x14ac:dyDescent="0.25">
      <c r="BR150751" s="2381"/>
    </row>
    <row r="150775" spans="70:70" x14ac:dyDescent="0.25">
      <c r="BR150775" s="2394"/>
    </row>
    <row r="150776" spans="70:70" x14ac:dyDescent="0.25">
      <c r="BR150776" s="2381"/>
    </row>
    <row r="150800" spans="70:70" x14ac:dyDescent="0.25">
      <c r="BR150800" s="2394"/>
    </row>
    <row r="150801" spans="70:70" x14ac:dyDescent="0.25">
      <c r="BR150801" s="2381"/>
    </row>
    <row r="150825" spans="70:70" x14ac:dyDescent="0.25">
      <c r="BR150825" s="2394"/>
    </row>
    <row r="150826" spans="70:70" x14ac:dyDescent="0.25">
      <c r="BR150826" s="2381"/>
    </row>
    <row r="150850" spans="70:70" x14ac:dyDescent="0.25">
      <c r="BR150850" s="2394"/>
    </row>
    <row r="150851" spans="70:70" x14ac:dyDescent="0.25">
      <c r="BR150851" s="2381"/>
    </row>
    <row r="150875" spans="70:70" x14ac:dyDescent="0.25">
      <c r="BR150875" s="2394"/>
    </row>
    <row r="150876" spans="70:70" x14ac:dyDescent="0.25">
      <c r="BR150876" s="2381"/>
    </row>
    <row r="150900" spans="70:70" x14ac:dyDescent="0.25">
      <c r="BR150900" s="2394"/>
    </row>
    <row r="150901" spans="70:70" x14ac:dyDescent="0.25">
      <c r="BR150901" s="2381"/>
    </row>
    <row r="150925" spans="70:70" x14ac:dyDescent="0.25">
      <c r="BR150925" s="2394"/>
    </row>
    <row r="150926" spans="70:70" x14ac:dyDescent="0.25">
      <c r="BR150926" s="2381"/>
    </row>
    <row r="150950" spans="70:70" x14ac:dyDescent="0.25">
      <c r="BR150950" s="2394"/>
    </row>
    <row r="150951" spans="70:70" x14ac:dyDescent="0.25">
      <c r="BR150951" s="2381"/>
    </row>
    <row r="150975" spans="70:70" x14ac:dyDescent="0.25">
      <c r="BR150975" s="2394"/>
    </row>
    <row r="150976" spans="70:70" x14ac:dyDescent="0.25">
      <c r="BR150976" s="2381"/>
    </row>
    <row r="151000" spans="70:70" x14ac:dyDescent="0.25">
      <c r="BR151000" s="2394"/>
    </row>
    <row r="151001" spans="70:70" x14ac:dyDescent="0.25">
      <c r="BR151001" s="2381"/>
    </row>
    <row r="151025" spans="70:70" x14ac:dyDescent="0.25">
      <c r="BR151025" s="2394"/>
    </row>
    <row r="151026" spans="70:70" x14ac:dyDescent="0.25">
      <c r="BR151026" s="2381"/>
    </row>
    <row r="151050" spans="70:70" x14ac:dyDescent="0.25">
      <c r="BR151050" s="2394"/>
    </row>
    <row r="151051" spans="70:70" x14ac:dyDescent="0.25">
      <c r="BR151051" s="2381"/>
    </row>
    <row r="151075" spans="70:70" x14ac:dyDescent="0.25">
      <c r="BR151075" s="2394"/>
    </row>
    <row r="151076" spans="70:70" x14ac:dyDescent="0.25">
      <c r="BR151076" s="2381"/>
    </row>
    <row r="151100" spans="70:70" x14ac:dyDescent="0.25">
      <c r="BR151100" s="2394"/>
    </row>
    <row r="151101" spans="70:70" x14ac:dyDescent="0.25">
      <c r="BR151101" s="2381"/>
    </row>
    <row r="151125" spans="70:70" x14ac:dyDescent="0.25">
      <c r="BR151125" s="2394"/>
    </row>
    <row r="151126" spans="70:70" x14ac:dyDescent="0.25">
      <c r="BR151126" s="2381"/>
    </row>
    <row r="151150" spans="70:70" x14ac:dyDescent="0.25">
      <c r="BR151150" s="2394"/>
    </row>
    <row r="151151" spans="70:70" x14ac:dyDescent="0.25">
      <c r="BR151151" s="2381"/>
    </row>
    <row r="151175" spans="70:70" x14ac:dyDescent="0.25">
      <c r="BR151175" s="2394"/>
    </row>
    <row r="151176" spans="70:70" x14ac:dyDescent="0.25">
      <c r="BR151176" s="2381"/>
    </row>
    <row r="151200" spans="70:70" x14ac:dyDescent="0.25">
      <c r="BR151200" s="2394"/>
    </row>
    <row r="151201" spans="70:70" x14ac:dyDescent="0.25">
      <c r="BR151201" s="2381"/>
    </row>
    <row r="151225" spans="70:70" x14ac:dyDescent="0.25">
      <c r="BR151225" s="2394"/>
    </row>
    <row r="151226" spans="70:70" x14ac:dyDescent="0.25">
      <c r="BR151226" s="2381"/>
    </row>
    <row r="151250" spans="70:70" x14ac:dyDescent="0.25">
      <c r="BR151250" s="2394"/>
    </row>
    <row r="151251" spans="70:70" x14ac:dyDescent="0.25">
      <c r="BR151251" s="2381"/>
    </row>
    <row r="151275" spans="70:70" x14ac:dyDescent="0.25">
      <c r="BR151275" s="2394"/>
    </row>
    <row r="151276" spans="70:70" x14ac:dyDescent="0.25">
      <c r="BR151276" s="2381"/>
    </row>
    <row r="151300" spans="70:70" x14ac:dyDescent="0.25">
      <c r="BR151300" s="2394"/>
    </row>
    <row r="151301" spans="70:70" x14ac:dyDescent="0.25">
      <c r="BR151301" s="2381"/>
    </row>
    <row r="151325" spans="70:70" x14ac:dyDescent="0.25">
      <c r="BR151325" s="2394"/>
    </row>
    <row r="151326" spans="70:70" x14ac:dyDescent="0.25">
      <c r="BR151326" s="2381"/>
    </row>
    <row r="151350" spans="70:70" x14ac:dyDescent="0.25">
      <c r="BR151350" s="2394"/>
    </row>
    <row r="151351" spans="70:70" x14ac:dyDescent="0.25">
      <c r="BR151351" s="2381"/>
    </row>
    <row r="151375" spans="70:70" x14ac:dyDescent="0.25">
      <c r="BR151375" s="2394"/>
    </row>
    <row r="151376" spans="70:70" x14ac:dyDescent="0.25">
      <c r="BR151376" s="2381"/>
    </row>
    <row r="151400" spans="70:70" x14ac:dyDescent="0.25">
      <c r="BR151400" s="2394"/>
    </row>
    <row r="151401" spans="70:70" x14ac:dyDescent="0.25">
      <c r="BR151401" s="2381"/>
    </row>
    <row r="151425" spans="70:70" x14ac:dyDescent="0.25">
      <c r="BR151425" s="2394"/>
    </row>
    <row r="151426" spans="70:70" x14ac:dyDescent="0.25">
      <c r="BR151426" s="2381"/>
    </row>
    <row r="151450" spans="70:70" x14ac:dyDescent="0.25">
      <c r="BR151450" s="2394"/>
    </row>
    <row r="151451" spans="70:70" x14ac:dyDescent="0.25">
      <c r="BR151451" s="2381"/>
    </row>
    <row r="151475" spans="70:70" x14ac:dyDescent="0.25">
      <c r="BR151475" s="2394"/>
    </row>
    <row r="151476" spans="70:70" x14ac:dyDescent="0.25">
      <c r="BR151476" s="2381"/>
    </row>
    <row r="151500" spans="70:70" x14ac:dyDescent="0.25">
      <c r="BR151500" s="2394"/>
    </row>
    <row r="151501" spans="70:70" x14ac:dyDescent="0.25">
      <c r="BR151501" s="2381"/>
    </row>
    <row r="151525" spans="70:70" x14ac:dyDescent="0.25">
      <c r="BR151525" s="2394"/>
    </row>
    <row r="151526" spans="70:70" x14ac:dyDescent="0.25">
      <c r="BR151526" s="2381"/>
    </row>
    <row r="151550" spans="70:70" x14ac:dyDescent="0.25">
      <c r="BR151550" s="2394"/>
    </row>
    <row r="151551" spans="70:70" x14ac:dyDescent="0.25">
      <c r="BR151551" s="2381"/>
    </row>
    <row r="151575" spans="70:70" x14ac:dyDescent="0.25">
      <c r="BR151575" s="2394"/>
    </row>
    <row r="151576" spans="70:70" x14ac:dyDescent="0.25">
      <c r="BR151576" s="2381"/>
    </row>
    <row r="151600" spans="70:70" x14ac:dyDescent="0.25">
      <c r="BR151600" s="2394"/>
    </row>
    <row r="151601" spans="70:70" x14ac:dyDescent="0.25">
      <c r="BR151601" s="2381"/>
    </row>
    <row r="151625" spans="70:70" x14ac:dyDescent="0.25">
      <c r="BR151625" s="2394"/>
    </row>
    <row r="151626" spans="70:70" x14ac:dyDescent="0.25">
      <c r="BR151626" s="2381"/>
    </row>
    <row r="151650" spans="70:70" x14ac:dyDescent="0.25">
      <c r="BR151650" s="2394"/>
    </row>
    <row r="151651" spans="70:70" x14ac:dyDescent="0.25">
      <c r="BR151651" s="2381"/>
    </row>
    <row r="151675" spans="70:70" x14ac:dyDescent="0.25">
      <c r="BR151675" s="2394"/>
    </row>
    <row r="151676" spans="70:70" x14ac:dyDescent="0.25">
      <c r="BR151676" s="2381"/>
    </row>
    <row r="151700" spans="70:70" x14ac:dyDescent="0.25">
      <c r="BR151700" s="2394"/>
    </row>
    <row r="151701" spans="70:70" x14ac:dyDescent="0.25">
      <c r="BR151701" s="2381"/>
    </row>
    <row r="151725" spans="70:70" x14ac:dyDescent="0.25">
      <c r="BR151725" s="2394"/>
    </row>
    <row r="151726" spans="70:70" x14ac:dyDescent="0.25">
      <c r="BR151726" s="2381"/>
    </row>
    <row r="151750" spans="70:70" x14ac:dyDescent="0.25">
      <c r="BR151750" s="2394"/>
    </row>
    <row r="151751" spans="70:70" x14ac:dyDescent="0.25">
      <c r="BR151751" s="2381"/>
    </row>
    <row r="151775" spans="70:70" x14ac:dyDescent="0.25">
      <c r="BR151775" s="2394"/>
    </row>
    <row r="151776" spans="70:70" x14ac:dyDescent="0.25">
      <c r="BR151776" s="2381"/>
    </row>
    <row r="151800" spans="70:70" x14ac:dyDescent="0.25">
      <c r="BR151800" s="2394"/>
    </row>
    <row r="151801" spans="70:70" x14ac:dyDescent="0.25">
      <c r="BR151801" s="2381"/>
    </row>
    <row r="151825" spans="70:70" x14ac:dyDescent="0.25">
      <c r="BR151825" s="2394"/>
    </row>
    <row r="151826" spans="70:70" x14ac:dyDescent="0.25">
      <c r="BR151826" s="2381"/>
    </row>
    <row r="151850" spans="70:70" x14ac:dyDescent="0.25">
      <c r="BR151850" s="2394"/>
    </row>
    <row r="151851" spans="70:70" x14ac:dyDescent="0.25">
      <c r="BR151851" s="2381"/>
    </row>
    <row r="151875" spans="70:70" x14ac:dyDescent="0.25">
      <c r="BR151875" s="2394"/>
    </row>
    <row r="151876" spans="70:70" x14ac:dyDescent="0.25">
      <c r="BR151876" s="2381"/>
    </row>
    <row r="151900" spans="70:70" x14ac:dyDescent="0.25">
      <c r="BR151900" s="2394"/>
    </row>
    <row r="151901" spans="70:70" x14ac:dyDescent="0.25">
      <c r="BR151901" s="2381"/>
    </row>
    <row r="151925" spans="70:70" x14ac:dyDescent="0.25">
      <c r="BR151925" s="2394"/>
    </row>
    <row r="151926" spans="70:70" x14ac:dyDescent="0.25">
      <c r="BR151926" s="2381"/>
    </row>
    <row r="151950" spans="70:70" x14ac:dyDescent="0.25">
      <c r="BR151950" s="2394"/>
    </row>
    <row r="151951" spans="70:70" x14ac:dyDescent="0.25">
      <c r="BR151951" s="2381"/>
    </row>
    <row r="151975" spans="70:70" x14ac:dyDescent="0.25">
      <c r="BR151975" s="2394"/>
    </row>
    <row r="151976" spans="70:70" x14ac:dyDescent="0.25">
      <c r="BR151976" s="2381"/>
    </row>
    <row r="152000" spans="70:70" x14ac:dyDescent="0.25">
      <c r="BR152000" s="2394"/>
    </row>
    <row r="152001" spans="70:70" x14ac:dyDescent="0.25">
      <c r="BR152001" s="2381"/>
    </row>
    <row r="152025" spans="70:70" x14ac:dyDescent="0.25">
      <c r="BR152025" s="2394"/>
    </row>
    <row r="152026" spans="70:70" x14ac:dyDescent="0.25">
      <c r="BR152026" s="2381"/>
    </row>
    <row r="152050" spans="70:70" x14ac:dyDescent="0.25">
      <c r="BR152050" s="2394"/>
    </row>
    <row r="152051" spans="70:70" x14ac:dyDescent="0.25">
      <c r="BR152051" s="2381"/>
    </row>
    <row r="152075" spans="70:70" x14ac:dyDescent="0.25">
      <c r="BR152075" s="2394"/>
    </row>
    <row r="152076" spans="70:70" x14ac:dyDescent="0.25">
      <c r="BR152076" s="2381"/>
    </row>
    <row r="152100" spans="70:70" x14ac:dyDescent="0.25">
      <c r="BR152100" s="2394"/>
    </row>
    <row r="152101" spans="70:70" x14ac:dyDescent="0.25">
      <c r="BR152101" s="2381"/>
    </row>
    <row r="152125" spans="70:70" x14ac:dyDescent="0.25">
      <c r="BR152125" s="2394"/>
    </row>
    <row r="152126" spans="70:70" x14ac:dyDescent="0.25">
      <c r="BR152126" s="2381"/>
    </row>
    <row r="152150" spans="70:70" x14ac:dyDescent="0.25">
      <c r="BR152150" s="2394"/>
    </row>
    <row r="152151" spans="70:70" x14ac:dyDescent="0.25">
      <c r="BR152151" s="2381"/>
    </row>
    <row r="152175" spans="70:70" x14ac:dyDescent="0.25">
      <c r="BR152175" s="2394"/>
    </row>
    <row r="152176" spans="70:70" x14ac:dyDescent="0.25">
      <c r="BR152176" s="2381"/>
    </row>
    <row r="152200" spans="70:70" x14ac:dyDescent="0.25">
      <c r="BR152200" s="2394"/>
    </row>
    <row r="152201" spans="70:70" x14ac:dyDescent="0.25">
      <c r="BR152201" s="2381"/>
    </row>
    <row r="152225" spans="70:70" x14ac:dyDescent="0.25">
      <c r="BR152225" s="2394"/>
    </row>
    <row r="152226" spans="70:70" x14ac:dyDescent="0.25">
      <c r="BR152226" s="2381"/>
    </row>
    <row r="152250" spans="70:70" x14ac:dyDescent="0.25">
      <c r="BR152250" s="2394"/>
    </row>
    <row r="152251" spans="70:70" x14ac:dyDescent="0.25">
      <c r="BR152251" s="2381"/>
    </row>
    <row r="152275" spans="70:70" x14ac:dyDescent="0.25">
      <c r="BR152275" s="2394"/>
    </row>
    <row r="152276" spans="70:70" x14ac:dyDescent="0.25">
      <c r="BR152276" s="2381"/>
    </row>
    <row r="152300" spans="70:70" x14ac:dyDescent="0.25">
      <c r="BR152300" s="2394"/>
    </row>
    <row r="152301" spans="70:70" x14ac:dyDescent="0.25">
      <c r="BR152301" s="2381"/>
    </row>
    <row r="152325" spans="70:70" x14ac:dyDescent="0.25">
      <c r="BR152325" s="2394"/>
    </row>
    <row r="152326" spans="70:70" x14ac:dyDescent="0.25">
      <c r="BR152326" s="2381"/>
    </row>
    <row r="152350" spans="70:70" x14ac:dyDescent="0.25">
      <c r="BR152350" s="2394"/>
    </row>
    <row r="152351" spans="70:70" x14ac:dyDescent="0.25">
      <c r="BR152351" s="2381"/>
    </row>
    <row r="152375" spans="70:70" x14ac:dyDescent="0.25">
      <c r="BR152375" s="2394"/>
    </row>
    <row r="152376" spans="70:70" x14ac:dyDescent="0.25">
      <c r="BR152376" s="2381"/>
    </row>
    <row r="152400" spans="70:70" x14ac:dyDescent="0.25">
      <c r="BR152400" s="2394"/>
    </row>
    <row r="152401" spans="70:70" x14ac:dyDescent="0.25">
      <c r="BR152401" s="2381"/>
    </row>
    <row r="152425" spans="70:70" x14ac:dyDescent="0.25">
      <c r="BR152425" s="2394"/>
    </row>
    <row r="152426" spans="70:70" x14ac:dyDescent="0.25">
      <c r="BR152426" s="2381"/>
    </row>
    <row r="152450" spans="70:70" x14ac:dyDescent="0.25">
      <c r="BR152450" s="2394"/>
    </row>
    <row r="152451" spans="70:70" x14ac:dyDescent="0.25">
      <c r="BR152451" s="2381"/>
    </row>
    <row r="152475" spans="70:70" x14ac:dyDescent="0.25">
      <c r="BR152475" s="2394"/>
    </row>
    <row r="152476" spans="70:70" x14ac:dyDescent="0.25">
      <c r="BR152476" s="2381"/>
    </row>
    <row r="152500" spans="70:70" x14ac:dyDescent="0.25">
      <c r="BR152500" s="2394"/>
    </row>
    <row r="152501" spans="70:70" x14ac:dyDescent="0.25">
      <c r="BR152501" s="2381"/>
    </row>
    <row r="152525" spans="70:70" x14ac:dyDescent="0.25">
      <c r="BR152525" s="2394"/>
    </row>
    <row r="152526" spans="70:70" x14ac:dyDescent="0.25">
      <c r="BR152526" s="2381"/>
    </row>
    <row r="152550" spans="70:70" x14ac:dyDescent="0.25">
      <c r="BR152550" s="2394"/>
    </row>
    <row r="152551" spans="70:70" x14ac:dyDescent="0.25">
      <c r="BR152551" s="2381"/>
    </row>
    <row r="152575" spans="70:70" x14ac:dyDescent="0.25">
      <c r="BR152575" s="2394"/>
    </row>
    <row r="152576" spans="70:70" x14ac:dyDescent="0.25">
      <c r="BR152576" s="2381"/>
    </row>
    <row r="152600" spans="70:70" x14ac:dyDescent="0.25">
      <c r="BR152600" s="2394"/>
    </row>
    <row r="152601" spans="70:70" x14ac:dyDescent="0.25">
      <c r="BR152601" s="2381"/>
    </row>
    <row r="152625" spans="70:70" x14ac:dyDescent="0.25">
      <c r="BR152625" s="2394"/>
    </row>
    <row r="152626" spans="70:70" x14ac:dyDescent="0.25">
      <c r="BR152626" s="2381"/>
    </row>
    <row r="152650" spans="70:70" x14ac:dyDescent="0.25">
      <c r="BR152650" s="2394"/>
    </row>
    <row r="152651" spans="70:70" x14ac:dyDescent="0.25">
      <c r="BR152651" s="2381"/>
    </row>
    <row r="152675" spans="70:70" x14ac:dyDescent="0.25">
      <c r="BR152675" s="2394"/>
    </row>
    <row r="152676" spans="70:70" x14ac:dyDescent="0.25">
      <c r="BR152676" s="2381"/>
    </row>
    <row r="152700" spans="70:70" x14ac:dyDescent="0.25">
      <c r="BR152700" s="2394"/>
    </row>
    <row r="152701" spans="70:70" x14ac:dyDescent="0.25">
      <c r="BR152701" s="2381"/>
    </row>
    <row r="152725" spans="70:70" x14ac:dyDescent="0.25">
      <c r="BR152725" s="2394"/>
    </row>
    <row r="152726" spans="70:70" x14ac:dyDescent="0.25">
      <c r="BR152726" s="2381"/>
    </row>
    <row r="152750" spans="70:70" x14ac:dyDescent="0.25">
      <c r="BR152750" s="2394"/>
    </row>
    <row r="152751" spans="70:70" x14ac:dyDescent="0.25">
      <c r="BR152751" s="2381"/>
    </row>
    <row r="152775" spans="70:70" x14ac:dyDescent="0.25">
      <c r="BR152775" s="2394"/>
    </row>
    <row r="152776" spans="70:70" x14ac:dyDescent="0.25">
      <c r="BR152776" s="2381"/>
    </row>
    <row r="152800" spans="70:70" x14ac:dyDescent="0.25">
      <c r="BR152800" s="2394"/>
    </row>
    <row r="152801" spans="70:70" x14ac:dyDescent="0.25">
      <c r="BR152801" s="2381"/>
    </row>
    <row r="152825" spans="70:70" x14ac:dyDescent="0.25">
      <c r="BR152825" s="2394"/>
    </row>
    <row r="152826" spans="70:70" x14ac:dyDescent="0.25">
      <c r="BR152826" s="2381"/>
    </row>
    <row r="152850" spans="70:70" x14ac:dyDescent="0.25">
      <c r="BR152850" s="2394"/>
    </row>
    <row r="152851" spans="70:70" x14ac:dyDescent="0.25">
      <c r="BR152851" s="2381"/>
    </row>
    <row r="152875" spans="70:70" x14ac:dyDescent="0.25">
      <c r="BR152875" s="2394"/>
    </row>
    <row r="152876" spans="70:70" x14ac:dyDescent="0.25">
      <c r="BR152876" s="2381"/>
    </row>
    <row r="152900" spans="70:70" x14ac:dyDescent="0.25">
      <c r="BR152900" s="2394"/>
    </row>
    <row r="152901" spans="70:70" x14ac:dyDescent="0.25">
      <c r="BR152901" s="2381"/>
    </row>
    <row r="152925" spans="70:70" x14ac:dyDescent="0.25">
      <c r="BR152925" s="2394"/>
    </row>
    <row r="152926" spans="70:70" x14ac:dyDescent="0.25">
      <c r="BR152926" s="2381"/>
    </row>
    <row r="152950" spans="70:70" x14ac:dyDescent="0.25">
      <c r="BR152950" s="2394"/>
    </row>
    <row r="152951" spans="70:70" x14ac:dyDescent="0.25">
      <c r="BR152951" s="2381"/>
    </row>
    <row r="152975" spans="70:70" x14ac:dyDescent="0.25">
      <c r="BR152975" s="2394"/>
    </row>
    <row r="152976" spans="70:70" x14ac:dyDescent="0.25">
      <c r="BR152976" s="2381"/>
    </row>
    <row r="153000" spans="70:70" x14ac:dyDescent="0.25">
      <c r="BR153000" s="2394"/>
    </row>
    <row r="153001" spans="70:70" x14ac:dyDescent="0.25">
      <c r="BR153001" s="2381"/>
    </row>
    <row r="153025" spans="70:70" x14ac:dyDescent="0.25">
      <c r="BR153025" s="2394"/>
    </row>
    <row r="153026" spans="70:70" x14ac:dyDescent="0.25">
      <c r="BR153026" s="2381"/>
    </row>
    <row r="153050" spans="70:70" x14ac:dyDescent="0.25">
      <c r="BR153050" s="2394"/>
    </row>
    <row r="153051" spans="70:70" x14ac:dyDescent="0.25">
      <c r="BR153051" s="2381"/>
    </row>
    <row r="153075" spans="70:70" x14ac:dyDescent="0.25">
      <c r="BR153075" s="2394"/>
    </row>
    <row r="153076" spans="70:70" x14ac:dyDescent="0.25">
      <c r="BR153076" s="2381"/>
    </row>
    <row r="153100" spans="70:70" x14ac:dyDescent="0.25">
      <c r="BR153100" s="2394"/>
    </row>
    <row r="153101" spans="70:70" x14ac:dyDescent="0.25">
      <c r="BR153101" s="2381"/>
    </row>
    <row r="153125" spans="70:70" x14ac:dyDescent="0.25">
      <c r="BR153125" s="2394"/>
    </row>
    <row r="153126" spans="70:70" x14ac:dyDescent="0.25">
      <c r="BR153126" s="2381"/>
    </row>
    <row r="153150" spans="70:70" x14ac:dyDescent="0.25">
      <c r="BR153150" s="2394"/>
    </row>
    <row r="153151" spans="70:70" x14ac:dyDescent="0.25">
      <c r="BR153151" s="2381"/>
    </row>
    <row r="153175" spans="70:70" x14ac:dyDescent="0.25">
      <c r="BR153175" s="2394"/>
    </row>
    <row r="153176" spans="70:70" x14ac:dyDescent="0.25">
      <c r="BR153176" s="2381"/>
    </row>
    <row r="153200" spans="70:70" x14ac:dyDescent="0.25">
      <c r="BR153200" s="2394"/>
    </row>
    <row r="153201" spans="70:70" x14ac:dyDescent="0.25">
      <c r="BR153201" s="2381"/>
    </row>
    <row r="153225" spans="70:70" x14ac:dyDescent="0.25">
      <c r="BR153225" s="2394"/>
    </row>
    <row r="153226" spans="70:70" x14ac:dyDescent="0.25">
      <c r="BR153226" s="2381"/>
    </row>
    <row r="153250" spans="70:70" x14ac:dyDescent="0.25">
      <c r="BR153250" s="2394"/>
    </row>
    <row r="153251" spans="70:70" x14ac:dyDescent="0.25">
      <c r="BR153251" s="2381"/>
    </row>
    <row r="153275" spans="70:70" x14ac:dyDescent="0.25">
      <c r="BR153275" s="2394"/>
    </row>
    <row r="153276" spans="70:70" x14ac:dyDescent="0.25">
      <c r="BR153276" s="2381"/>
    </row>
    <row r="153300" spans="70:70" x14ac:dyDescent="0.25">
      <c r="BR153300" s="2394"/>
    </row>
    <row r="153301" spans="70:70" x14ac:dyDescent="0.25">
      <c r="BR153301" s="2381"/>
    </row>
    <row r="153325" spans="70:70" x14ac:dyDescent="0.25">
      <c r="BR153325" s="2394"/>
    </row>
    <row r="153326" spans="70:70" x14ac:dyDescent="0.25">
      <c r="BR153326" s="2381"/>
    </row>
    <row r="153350" spans="70:70" x14ac:dyDescent="0.25">
      <c r="BR153350" s="2394"/>
    </row>
    <row r="153351" spans="70:70" x14ac:dyDescent="0.25">
      <c r="BR153351" s="2381"/>
    </row>
    <row r="153375" spans="70:70" x14ac:dyDescent="0.25">
      <c r="BR153375" s="2394"/>
    </row>
    <row r="153376" spans="70:70" x14ac:dyDescent="0.25">
      <c r="BR153376" s="2381"/>
    </row>
    <row r="153400" spans="70:70" x14ac:dyDescent="0.25">
      <c r="BR153400" s="2394"/>
    </row>
    <row r="153401" spans="70:70" x14ac:dyDescent="0.25">
      <c r="BR153401" s="2381"/>
    </row>
    <row r="153425" spans="70:70" x14ac:dyDescent="0.25">
      <c r="BR153425" s="2394"/>
    </row>
    <row r="153426" spans="70:70" x14ac:dyDescent="0.25">
      <c r="BR153426" s="2381"/>
    </row>
    <row r="153450" spans="70:70" x14ac:dyDescent="0.25">
      <c r="BR153450" s="2394"/>
    </row>
    <row r="153451" spans="70:70" x14ac:dyDescent="0.25">
      <c r="BR153451" s="2381"/>
    </row>
    <row r="153475" spans="70:70" x14ac:dyDescent="0.25">
      <c r="BR153475" s="2394"/>
    </row>
    <row r="153476" spans="70:70" x14ac:dyDescent="0.25">
      <c r="BR153476" s="2381"/>
    </row>
    <row r="153500" spans="70:70" x14ac:dyDescent="0.25">
      <c r="BR153500" s="2394"/>
    </row>
    <row r="153501" spans="70:70" x14ac:dyDescent="0.25">
      <c r="BR153501" s="2381"/>
    </row>
    <row r="153525" spans="70:70" x14ac:dyDescent="0.25">
      <c r="BR153525" s="2394"/>
    </row>
    <row r="153526" spans="70:70" x14ac:dyDescent="0.25">
      <c r="BR153526" s="2381"/>
    </row>
    <row r="153550" spans="70:70" x14ac:dyDescent="0.25">
      <c r="BR153550" s="2394"/>
    </row>
    <row r="153551" spans="70:70" x14ac:dyDescent="0.25">
      <c r="BR153551" s="2381"/>
    </row>
    <row r="153575" spans="70:70" x14ac:dyDescent="0.25">
      <c r="BR153575" s="2394"/>
    </row>
    <row r="153576" spans="70:70" x14ac:dyDescent="0.25">
      <c r="BR153576" s="2381"/>
    </row>
    <row r="153600" spans="70:70" x14ac:dyDescent="0.25">
      <c r="BR153600" s="2394"/>
    </row>
    <row r="153601" spans="70:70" x14ac:dyDescent="0.25">
      <c r="BR153601" s="2381"/>
    </row>
    <row r="153625" spans="70:70" x14ac:dyDescent="0.25">
      <c r="BR153625" s="2394"/>
    </row>
    <row r="153626" spans="70:70" x14ac:dyDescent="0.25">
      <c r="BR153626" s="2381"/>
    </row>
    <row r="153650" spans="70:70" x14ac:dyDescent="0.25">
      <c r="BR153650" s="2394"/>
    </row>
    <row r="153651" spans="70:70" x14ac:dyDescent="0.25">
      <c r="BR153651" s="2381"/>
    </row>
    <row r="153675" spans="70:70" x14ac:dyDescent="0.25">
      <c r="BR153675" s="2394"/>
    </row>
    <row r="153676" spans="70:70" x14ac:dyDescent="0.25">
      <c r="BR153676" s="2381"/>
    </row>
    <row r="153700" spans="70:70" x14ac:dyDescent="0.25">
      <c r="BR153700" s="2394"/>
    </row>
    <row r="153701" spans="70:70" x14ac:dyDescent="0.25">
      <c r="BR153701" s="2381"/>
    </row>
    <row r="153725" spans="70:70" x14ac:dyDescent="0.25">
      <c r="BR153725" s="2394"/>
    </row>
    <row r="153726" spans="70:70" x14ac:dyDescent="0.25">
      <c r="BR153726" s="2381"/>
    </row>
    <row r="153750" spans="70:70" x14ac:dyDescent="0.25">
      <c r="BR153750" s="2394"/>
    </row>
    <row r="153751" spans="70:70" x14ac:dyDescent="0.25">
      <c r="BR153751" s="2381"/>
    </row>
    <row r="153775" spans="70:70" x14ac:dyDescent="0.25">
      <c r="BR153775" s="2394"/>
    </row>
    <row r="153776" spans="70:70" x14ac:dyDescent="0.25">
      <c r="BR153776" s="2381"/>
    </row>
    <row r="153800" spans="70:70" x14ac:dyDescent="0.25">
      <c r="BR153800" s="2394"/>
    </row>
    <row r="153801" spans="70:70" x14ac:dyDescent="0.25">
      <c r="BR153801" s="2381"/>
    </row>
    <row r="153825" spans="70:70" x14ac:dyDescent="0.25">
      <c r="BR153825" s="2394"/>
    </row>
    <row r="153826" spans="70:70" x14ac:dyDescent="0.25">
      <c r="BR153826" s="2381"/>
    </row>
    <row r="153850" spans="70:70" x14ac:dyDescent="0.25">
      <c r="BR153850" s="2394"/>
    </row>
    <row r="153851" spans="70:70" x14ac:dyDescent="0.25">
      <c r="BR153851" s="2381"/>
    </row>
    <row r="153875" spans="70:70" x14ac:dyDescent="0.25">
      <c r="BR153875" s="2394"/>
    </row>
    <row r="153876" spans="70:70" x14ac:dyDescent="0.25">
      <c r="BR153876" s="2381"/>
    </row>
    <row r="153900" spans="70:70" x14ac:dyDescent="0.25">
      <c r="BR153900" s="2394"/>
    </row>
    <row r="153901" spans="70:70" x14ac:dyDescent="0.25">
      <c r="BR153901" s="2381"/>
    </row>
    <row r="153925" spans="70:70" x14ac:dyDescent="0.25">
      <c r="BR153925" s="2394"/>
    </row>
    <row r="153926" spans="70:70" x14ac:dyDescent="0.25">
      <c r="BR153926" s="2381"/>
    </row>
    <row r="153950" spans="70:70" x14ac:dyDescent="0.25">
      <c r="BR153950" s="2394"/>
    </row>
    <row r="153951" spans="70:70" x14ac:dyDescent="0.25">
      <c r="BR153951" s="2381"/>
    </row>
    <row r="153975" spans="70:70" x14ac:dyDescent="0.25">
      <c r="BR153975" s="2394"/>
    </row>
    <row r="153976" spans="70:70" x14ac:dyDescent="0.25">
      <c r="BR153976" s="2381"/>
    </row>
    <row r="154000" spans="70:70" x14ac:dyDescent="0.25">
      <c r="BR154000" s="2394"/>
    </row>
    <row r="154001" spans="70:70" x14ac:dyDescent="0.25">
      <c r="BR154001" s="2381"/>
    </row>
    <row r="154025" spans="70:70" x14ac:dyDescent="0.25">
      <c r="BR154025" s="2394"/>
    </row>
    <row r="154026" spans="70:70" x14ac:dyDescent="0.25">
      <c r="BR154026" s="2381"/>
    </row>
    <row r="154050" spans="70:70" x14ac:dyDescent="0.25">
      <c r="BR154050" s="2394"/>
    </row>
    <row r="154051" spans="70:70" x14ac:dyDescent="0.25">
      <c r="BR154051" s="2381"/>
    </row>
    <row r="154075" spans="70:70" x14ac:dyDescent="0.25">
      <c r="BR154075" s="2394"/>
    </row>
    <row r="154076" spans="70:70" x14ac:dyDescent="0.25">
      <c r="BR154076" s="2381"/>
    </row>
    <row r="154100" spans="70:70" x14ac:dyDescent="0.25">
      <c r="BR154100" s="2394"/>
    </row>
    <row r="154101" spans="70:70" x14ac:dyDescent="0.25">
      <c r="BR154101" s="2381"/>
    </row>
    <row r="154125" spans="70:70" x14ac:dyDescent="0.25">
      <c r="BR154125" s="2394"/>
    </row>
    <row r="154126" spans="70:70" x14ac:dyDescent="0.25">
      <c r="BR154126" s="2381"/>
    </row>
    <row r="154150" spans="70:70" x14ac:dyDescent="0.25">
      <c r="BR154150" s="2394"/>
    </row>
    <row r="154151" spans="70:70" x14ac:dyDescent="0.25">
      <c r="BR154151" s="2381"/>
    </row>
    <row r="154175" spans="70:70" x14ac:dyDescent="0.25">
      <c r="BR154175" s="2394"/>
    </row>
    <row r="154176" spans="70:70" x14ac:dyDescent="0.25">
      <c r="BR154176" s="2381"/>
    </row>
    <row r="154200" spans="70:70" x14ac:dyDescent="0.25">
      <c r="BR154200" s="2394"/>
    </row>
    <row r="154201" spans="70:70" x14ac:dyDescent="0.25">
      <c r="BR154201" s="2381"/>
    </row>
    <row r="154225" spans="70:70" x14ac:dyDescent="0.25">
      <c r="BR154225" s="2394"/>
    </row>
    <row r="154226" spans="70:70" x14ac:dyDescent="0.25">
      <c r="BR154226" s="2381"/>
    </row>
    <row r="154250" spans="70:70" x14ac:dyDescent="0.25">
      <c r="BR154250" s="2394"/>
    </row>
    <row r="154251" spans="70:70" x14ac:dyDescent="0.25">
      <c r="BR154251" s="2381"/>
    </row>
    <row r="154275" spans="70:70" x14ac:dyDescent="0.25">
      <c r="BR154275" s="2394"/>
    </row>
    <row r="154276" spans="70:70" x14ac:dyDescent="0.25">
      <c r="BR154276" s="2381"/>
    </row>
    <row r="154300" spans="70:70" x14ac:dyDescent="0.25">
      <c r="BR154300" s="2394"/>
    </row>
    <row r="154301" spans="70:70" x14ac:dyDescent="0.25">
      <c r="BR154301" s="2381"/>
    </row>
    <row r="154325" spans="70:70" x14ac:dyDescent="0.25">
      <c r="BR154325" s="2394"/>
    </row>
    <row r="154326" spans="70:70" x14ac:dyDescent="0.25">
      <c r="BR154326" s="2381"/>
    </row>
    <row r="154350" spans="70:70" x14ac:dyDescent="0.25">
      <c r="BR154350" s="2394"/>
    </row>
    <row r="154351" spans="70:70" x14ac:dyDescent="0.25">
      <c r="BR154351" s="2381"/>
    </row>
    <row r="154375" spans="70:70" x14ac:dyDescent="0.25">
      <c r="BR154375" s="2394"/>
    </row>
    <row r="154376" spans="70:70" x14ac:dyDescent="0.25">
      <c r="BR154376" s="2381"/>
    </row>
    <row r="154400" spans="70:70" x14ac:dyDescent="0.25">
      <c r="BR154400" s="2394"/>
    </row>
    <row r="154401" spans="70:70" x14ac:dyDescent="0.25">
      <c r="BR154401" s="2381"/>
    </row>
    <row r="154425" spans="70:70" x14ac:dyDescent="0.25">
      <c r="BR154425" s="2394"/>
    </row>
    <row r="154426" spans="70:70" x14ac:dyDescent="0.25">
      <c r="BR154426" s="2381"/>
    </row>
    <row r="154450" spans="70:70" x14ac:dyDescent="0.25">
      <c r="BR154450" s="2394"/>
    </row>
    <row r="154451" spans="70:70" x14ac:dyDescent="0.25">
      <c r="BR154451" s="2381"/>
    </row>
    <row r="154475" spans="70:70" x14ac:dyDescent="0.25">
      <c r="BR154475" s="2394"/>
    </row>
    <row r="154476" spans="70:70" x14ac:dyDescent="0.25">
      <c r="BR154476" s="2381"/>
    </row>
    <row r="154500" spans="70:70" x14ac:dyDescent="0.25">
      <c r="BR154500" s="2394"/>
    </row>
    <row r="154501" spans="70:70" x14ac:dyDescent="0.25">
      <c r="BR154501" s="2381"/>
    </row>
    <row r="154525" spans="70:70" x14ac:dyDescent="0.25">
      <c r="BR154525" s="2394"/>
    </row>
    <row r="154526" spans="70:70" x14ac:dyDescent="0.25">
      <c r="BR154526" s="2381"/>
    </row>
    <row r="154550" spans="70:70" x14ac:dyDescent="0.25">
      <c r="BR154550" s="2394"/>
    </row>
    <row r="154551" spans="70:70" x14ac:dyDescent="0.25">
      <c r="BR154551" s="2381"/>
    </row>
    <row r="154575" spans="70:70" x14ac:dyDescent="0.25">
      <c r="BR154575" s="2394"/>
    </row>
    <row r="154576" spans="70:70" x14ac:dyDescent="0.25">
      <c r="BR154576" s="2381"/>
    </row>
    <row r="154600" spans="70:70" x14ac:dyDescent="0.25">
      <c r="BR154600" s="2394"/>
    </row>
    <row r="154601" spans="70:70" x14ac:dyDescent="0.25">
      <c r="BR154601" s="2381"/>
    </row>
    <row r="154625" spans="70:70" x14ac:dyDescent="0.25">
      <c r="BR154625" s="2394"/>
    </row>
    <row r="154626" spans="70:70" x14ac:dyDescent="0.25">
      <c r="BR154626" s="2381"/>
    </row>
    <row r="154650" spans="70:70" x14ac:dyDescent="0.25">
      <c r="BR154650" s="2394"/>
    </row>
    <row r="154651" spans="70:70" x14ac:dyDescent="0.25">
      <c r="BR154651" s="2381"/>
    </row>
    <row r="154675" spans="70:70" x14ac:dyDescent="0.25">
      <c r="BR154675" s="2394"/>
    </row>
    <row r="154676" spans="70:70" x14ac:dyDescent="0.25">
      <c r="BR154676" s="2381"/>
    </row>
    <row r="154700" spans="70:70" x14ac:dyDescent="0.25">
      <c r="BR154700" s="2394"/>
    </row>
    <row r="154701" spans="70:70" x14ac:dyDescent="0.25">
      <c r="BR154701" s="2381"/>
    </row>
    <row r="154725" spans="70:70" x14ac:dyDescent="0.25">
      <c r="BR154725" s="2394"/>
    </row>
    <row r="154726" spans="70:70" x14ac:dyDescent="0.25">
      <c r="BR154726" s="2381"/>
    </row>
    <row r="154750" spans="70:70" x14ac:dyDescent="0.25">
      <c r="BR154750" s="2394"/>
    </row>
    <row r="154751" spans="70:70" x14ac:dyDescent="0.25">
      <c r="BR154751" s="2381"/>
    </row>
    <row r="154775" spans="70:70" x14ac:dyDescent="0.25">
      <c r="BR154775" s="2394"/>
    </row>
    <row r="154776" spans="70:70" x14ac:dyDescent="0.25">
      <c r="BR154776" s="2381"/>
    </row>
    <row r="154800" spans="70:70" x14ac:dyDescent="0.25">
      <c r="BR154800" s="2394"/>
    </row>
    <row r="154801" spans="70:70" x14ac:dyDescent="0.25">
      <c r="BR154801" s="2381"/>
    </row>
    <row r="154825" spans="70:70" x14ac:dyDescent="0.25">
      <c r="BR154825" s="2394"/>
    </row>
    <row r="154826" spans="70:70" x14ac:dyDescent="0.25">
      <c r="BR154826" s="2381"/>
    </row>
    <row r="154850" spans="70:70" x14ac:dyDescent="0.25">
      <c r="BR154850" s="2394"/>
    </row>
    <row r="154851" spans="70:70" x14ac:dyDescent="0.25">
      <c r="BR154851" s="2381"/>
    </row>
    <row r="154875" spans="70:70" x14ac:dyDescent="0.25">
      <c r="BR154875" s="2394"/>
    </row>
    <row r="154876" spans="70:70" x14ac:dyDescent="0.25">
      <c r="BR154876" s="2381"/>
    </row>
    <row r="154900" spans="70:70" x14ac:dyDescent="0.25">
      <c r="BR154900" s="2394"/>
    </row>
    <row r="154901" spans="70:70" x14ac:dyDescent="0.25">
      <c r="BR154901" s="2381"/>
    </row>
    <row r="154925" spans="70:70" x14ac:dyDescent="0.25">
      <c r="BR154925" s="2394"/>
    </row>
    <row r="154926" spans="70:70" x14ac:dyDescent="0.25">
      <c r="BR154926" s="2381"/>
    </row>
    <row r="154950" spans="70:70" x14ac:dyDescent="0.25">
      <c r="BR154950" s="2394"/>
    </row>
    <row r="154951" spans="70:70" x14ac:dyDescent="0.25">
      <c r="BR154951" s="2381"/>
    </row>
    <row r="154975" spans="70:70" x14ac:dyDescent="0.25">
      <c r="BR154975" s="2394"/>
    </row>
    <row r="154976" spans="70:70" x14ac:dyDescent="0.25">
      <c r="BR154976" s="2381"/>
    </row>
    <row r="155000" spans="70:70" x14ac:dyDescent="0.25">
      <c r="BR155000" s="2394"/>
    </row>
    <row r="155001" spans="70:70" x14ac:dyDescent="0.25">
      <c r="BR155001" s="2381"/>
    </row>
    <row r="155025" spans="70:70" x14ac:dyDescent="0.25">
      <c r="BR155025" s="2394"/>
    </row>
    <row r="155026" spans="70:70" x14ac:dyDescent="0.25">
      <c r="BR155026" s="2381"/>
    </row>
    <row r="155050" spans="70:70" x14ac:dyDescent="0.25">
      <c r="BR155050" s="2394"/>
    </row>
    <row r="155051" spans="70:70" x14ac:dyDescent="0.25">
      <c r="BR155051" s="2381"/>
    </row>
    <row r="155075" spans="70:70" x14ac:dyDescent="0.25">
      <c r="BR155075" s="2394"/>
    </row>
    <row r="155076" spans="70:70" x14ac:dyDescent="0.25">
      <c r="BR155076" s="2381"/>
    </row>
    <row r="155100" spans="70:70" x14ac:dyDescent="0.25">
      <c r="BR155100" s="2394"/>
    </row>
    <row r="155101" spans="70:70" x14ac:dyDescent="0.25">
      <c r="BR155101" s="2381"/>
    </row>
    <row r="155125" spans="70:70" x14ac:dyDescent="0.25">
      <c r="BR155125" s="2394"/>
    </row>
    <row r="155126" spans="70:70" x14ac:dyDescent="0.25">
      <c r="BR155126" s="2381"/>
    </row>
    <row r="155150" spans="70:70" x14ac:dyDescent="0.25">
      <c r="BR155150" s="2394"/>
    </row>
    <row r="155151" spans="70:70" x14ac:dyDescent="0.25">
      <c r="BR155151" s="2381"/>
    </row>
    <row r="155175" spans="70:70" x14ac:dyDescent="0.25">
      <c r="BR155175" s="2394"/>
    </row>
    <row r="155176" spans="70:70" x14ac:dyDescent="0.25">
      <c r="BR155176" s="2381"/>
    </row>
    <row r="155200" spans="70:70" x14ac:dyDescent="0.25">
      <c r="BR155200" s="2394"/>
    </row>
    <row r="155201" spans="70:70" x14ac:dyDescent="0.25">
      <c r="BR155201" s="2381"/>
    </row>
    <row r="155225" spans="70:70" x14ac:dyDescent="0.25">
      <c r="BR155225" s="2394"/>
    </row>
    <row r="155226" spans="70:70" x14ac:dyDescent="0.25">
      <c r="BR155226" s="2381"/>
    </row>
    <row r="155250" spans="70:70" x14ac:dyDescent="0.25">
      <c r="BR155250" s="2394"/>
    </row>
    <row r="155251" spans="70:70" x14ac:dyDescent="0.25">
      <c r="BR155251" s="2381"/>
    </row>
    <row r="155275" spans="70:70" x14ac:dyDescent="0.25">
      <c r="BR155275" s="2394"/>
    </row>
    <row r="155276" spans="70:70" x14ac:dyDescent="0.25">
      <c r="BR155276" s="2381"/>
    </row>
    <row r="155300" spans="70:70" x14ac:dyDescent="0.25">
      <c r="BR155300" s="2394"/>
    </row>
    <row r="155301" spans="70:70" x14ac:dyDescent="0.25">
      <c r="BR155301" s="2381"/>
    </row>
    <row r="155325" spans="70:70" x14ac:dyDescent="0.25">
      <c r="BR155325" s="2394"/>
    </row>
    <row r="155326" spans="70:70" x14ac:dyDescent="0.25">
      <c r="BR155326" s="2381"/>
    </row>
    <row r="155350" spans="70:70" x14ac:dyDescent="0.25">
      <c r="BR155350" s="2394"/>
    </row>
    <row r="155351" spans="70:70" x14ac:dyDescent="0.25">
      <c r="BR155351" s="2381"/>
    </row>
    <row r="155375" spans="70:70" x14ac:dyDescent="0.25">
      <c r="BR155375" s="2394"/>
    </row>
    <row r="155376" spans="70:70" x14ac:dyDescent="0.25">
      <c r="BR155376" s="2381"/>
    </row>
    <row r="155400" spans="70:70" x14ac:dyDescent="0.25">
      <c r="BR155400" s="2394"/>
    </row>
    <row r="155401" spans="70:70" x14ac:dyDescent="0.25">
      <c r="BR155401" s="2381"/>
    </row>
    <row r="155425" spans="70:70" x14ac:dyDescent="0.25">
      <c r="BR155425" s="2394"/>
    </row>
    <row r="155426" spans="70:70" x14ac:dyDescent="0.25">
      <c r="BR155426" s="2381"/>
    </row>
    <row r="155450" spans="70:70" x14ac:dyDescent="0.25">
      <c r="BR155450" s="2394"/>
    </row>
    <row r="155451" spans="70:70" x14ac:dyDescent="0.25">
      <c r="BR155451" s="2381"/>
    </row>
    <row r="155475" spans="70:70" x14ac:dyDescent="0.25">
      <c r="BR155475" s="2394"/>
    </row>
    <row r="155476" spans="70:70" x14ac:dyDescent="0.25">
      <c r="BR155476" s="2381"/>
    </row>
    <row r="155500" spans="70:70" x14ac:dyDescent="0.25">
      <c r="BR155500" s="2394"/>
    </row>
    <row r="155501" spans="70:70" x14ac:dyDescent="0.25">
      <c r="BR155501" s="2381"/>
    </row>
    <row r="155525" spans="70:70" x14ac:dyDescent="0.25">
      <c r="BR155525" s="2394"/>
    </row>
    <row r="155526" spans="70:70" x14ac:dyDescent="0.25">
      <c r="BR155526" s="2381"/>
    </row>
    <row r="155550" spans="70:70" x14ac:dyDescent="0.25">
      <c r="BR155550" s="2394"/>
    </row>
    <row r="155551" spans="70:70" x14ac:dyDescent="0.25">
      <c r="BR155551" s="2381"/>
    </row>
    <row r="155575" spans="70:70" x14ac:dyDescent="0.25">
      <c r="BR155575" s="2394"/>
    </row>
    <row r="155576" spans="70:70" x14ac:dyDescent="0.25">
      <c r="BR155576" s="2381"/>
    </row>
    <row r="155600" spans="70:70" x14ac:dyDescent="0.25">
      <c r="BR155600" s="2394"/>
    </row>
    <row r="155601" spans="70:70" x14ac:dyDescent="0.25">
      <c r="BR155601" s="2381"/>
    </row>
    <row r="155625" spans="70:70" x14ac:dyDescent="0.25">
      <c r="BR155625" s="2394"/>
    </row>
    <row r="155626" spans="70:70" x14ac:dyDescent="0.25">
      <c r="BR155626" s="2381"/>
    </row>
    <row r="155650" spans="70:70" x14ac:dyDescent="0.25">
      <c r="BR155650" s="2394"/>
    </row>
    <row r="155651" spans="70:70" x14ac:dyDescent="0.25">
      <c r="BR155651" s="2381"/>
    </row>
    <row r="155675" spans="70:70" x14ac:dyDescent="0.25">
      <c r="BR155675" s="2394"/>
    </row>
    <row r="155676" spans="70:70" x14ac:dyDescent="0.25">
      <c r="BR155676" s="2381"/>
    </row>
    <row r="155700" spans="70:70" x14ac:dyDescent="0.25">
      <c r="BR155700" s="2394"/>
    </row>
    <row r="155701" spans="70:70" x14ac:dyDescent="0.25">
      <c r="BR155701" s="2381"/>
    </row>
    <row r="155725" spans="70:70" x14ac:dyDescent="0.25">
      <c r="BR155725" s="2394"/>
    </row>
    <row r="155726" spans="70:70" x14ac:dyDescent="0.25">
      <c r="BR155726" s="2381"/>
    </row>
    <row r="155750" spans="70:70" x14ac:dyDescent="0.25">
      <c r="BR155750" s="2394"/>
    </row>
    <row r="155751" spans="70:70" x14ac:dyDescent="0.25">
      <c r="BR155751" s="2381"/>
    </row>
    <row r="155775" spans="70:70" x14ac:dyDescent="0.25">
      <c r="BR155775" s="2394"/>
    </row>
    <row r="155776" spans="70:70" x14ac:dyDescent="0.25">
      <c r="BR155776" s="2381"/>
    </row>
    <row r="155800" spans="70:70" x14ac:dyDescent="0.25">
      <c r="BR155800" s="2394"/>
    </row>
    <row r="155801" spans="70:70" x14ac:dyDescent="0.25">
      <c r="BR155801" s="2381"/>
    </row>
    <row r="155825" spans="70:70" x14ac:dyDescent="0.25">
      <c r="BR155825" s="2394"/>
    </row>
    <row r="155826" spans="70:70" x14ac:dyDescent="0.25">
      <c r="BR155826" s="2381"/>
    </row>
    <row r="155850" spans="70:70" x14ac:dyDescent="0.25">
      <c r="BR155850" s="2394"/>
    </row>
    <row r="155851" spans="70:70" x14ac:dyDescent="0.25">
      <c r="BR155851" s="2381"/>
    </row>
    <row r="155875" spans="70:70" x14ac:dyDescent="0.25">
      <c r="BR155875" s="2394"/>
    </row>
    <row r="155876" spans="70:70" x14ac:dyDescent="0.25">
      <c r="BR155876" s="2381"/>
    </row>
    <row r="155900" spans="70:70" x14ac:dyDescent="0.25">
      <c r="BR155900" s="2394"/>
    </row>
    <row r="155901" spans="70:70" x14ac:dyDescent="0.25">
      <c r="BR155901" s="2381"/>
    </row>
    <row r="155925" spans="70:70" x14ac:dyDescent="0.25">
      <c r="BR155925" s="2394"/>
    </row>
    <row r="155926" spans="70:70" x14ac:dyDescent="0.25">
      <c r="BR155926" s="2381"/>
    </row>
    <row r="155950" spans="70:70" x14ac:dyDescent="0.25">
      <c r="BR155950" s="2394"/>
    </row>
    <row r="155951" spans="70:70" x14ac:dyDescent="0.25">
      <c r="BR155951" s="2381"/>
    </row>
    <row r="155975" spans="70:70" x14ac:dyDescent="0.25">
      <c r="BR155975" s="2394"/>
    </row>
    <row r="155976" spans="70:70" x14ac:dyDescent="0.25">
      <c r="BR155976" s="2381"/>
    </row>
    <row r="156000" spans="70:70" x14ac:dyDescent="0.25">
      <c r="BR156000" s="2394"/>
    </row>
    <row r="156001" spans="70:70" x14ac:dyDescent="0.25">
      <c r="BR156001" s="2381"/>
    </row>
    <row r="156025" spans="70:70" x14ac:dyDescent="0.25">
      <c r="BR156025" s="2394"/>
    </row>
    <row r="156026" spans="70:70" x14ac:dyDescent="0.25">
      <c r="BR156026" s="2381"/>
    </row>
    <row r="156050" spans="70:70" x14ac:dyDescent="0.25">
      <c r="BR156050" s="2394"/>
    </row>
    <row r="156051" spans="70:70" x14ac:dyDescent="0.25">
      <c r="BR156051" s="2381"/>
    </row>
    <row r="156075" spans="70:70" x14ac:dyDescent="0.25">
      <c r="BR156075" s="2394"/>
    </row>
    <row r="156076" spans="70:70" x14ac:dyDescent="0.25">
      <c r="BR156076" s="2381"/>
    </row>
    <row r="156100" spans="70:70" x14ac:dyDescent="0.25">
      <c r="BR156100" s="2394"/>
    </row>
    <row r="156101" spans="70:70" x14ac:dyDescent="0.25">
      <c r="BR156101" s="2381"/>
    </row>
    <row r="156125" spans="70:70" x14ac:dyDescent="0.25">
      <c r="BR156125" s="2394"/>
    </row>
    <row r="156126" spans="70:70" x14ac:dyDescent="0.25">
      <c r="BR156126" s="2381"/>
    </row>
    <row r="156150" spans="70:70" x14ac:dyDescent="0.25">
      <c r="BR156150" s="2394"/>
    </row>
    <row r="156151" spans="70:70" x14ac:dyDescent="0.25">
      <c r="BR156151" s="2381"/>
    </row>
    <row r="156175" spans="70:70" x14ac:dyDescent="0.25">
      <c r="BR156175" s="2394"/>
    </row>
    <row r="156176" spans="70:70" x14ac:dyDescent="0.25">
      <c r="BR156176" s="2381"/>
    </row>
    <row r="156200" spans="70:70" x14ac:dyDescent="0.25">
      <c r="BR156200" s="2394"/>
    </row>
    <row r="156201" spans="70:70" x14ac:dyDescent="0.25">
      <c r="BR156201" s="2381"/>
    </row>
    <row r="156225" spans="70:70" x14ac:dyDescent="0.25">
      <c r="BR156225" s="2394"/>
    </row>
    <row r="156226" spans="70:70" x14ac:dyDescent="0.25">
      <c r="BR156226" s="2381"/>
    </row>
    <row r="156250" spans="70:70" x14ac:dyDescent="0.25">
      <c r="BR156250" s="2394"/>
    </row>
    <row r="156251" spans="70:70" x14ac:dyDescent="0.25">
      <c r="BR156251" s="2381"/>
    </row>
    <row r="156275" spans="70:70" x14ac:dyDescent="0.25">
      <c r="BR156275" s="2394"/>
    </row>
    <row r="156276" spans="70:70" x14ac:dyDescent="0.25">
      <c r="BR156276" s="2381"/>
    </row>
    <row r="156300" spans="70:70" x14ac:dyDescent="0.25">
      <c r="BR156300" s="2394"/>
    </row>
    <row r="156301" spans="70:70" x14ac:dyDescent="0.25">
      <c r="BR156301" s="2381"/>
    </row>
    <row r="156325" spans="70:70" x14ac:dyDescent="0.25">
      <c r="BR156325" s="2394"/>
    </row>
    <row r="156326" spans="70:70" x14ac:dyDescent="0.25">
      <c r="BR156326" s="2381"/>
    </row>
    <row r="156350" spans="70:70" x14ac:dyDescent="0.25">
      <c r="BR156350" s="2394"/>
    </row>
    <row r="156351" spans="70:70" x14ac:dyDescent="0.25">
      <c r="BR156351" s="2381"/>
    </row>
    <row r="156375" spans="70:70" x14ac:dyDescent="0.25">
      <c r="BR156375" s="2394"/>
    </row>
    <row r="156376" spans="70:70" x14ac:dyDescent="0.25">
      <c r="BR156376" s="2381"/>
    </row>
    <row r="156400" spans="70:70" x14ac:dyDescent="0.25">
      <c r="BR156400" s="2394"/>
    </row>
    <row r="156401" spans="70:70" x14ac:dyDescent="0.25">
      <c r="BR156401" s="2381"/>
    </row>
    <row r="156425" spans="70:70" x14ac:dyDescent="0.25">
      <c r="BR156425" s="2394"/>
    </row>
    <row r="156426" spans="70:70" x14ac:dyDescent="0.25">
      <c r="BR156426" s="2381"/>
    </row>
    <row r="156450" spans="70:70" x14ac:dyDescent="0.25">
      <c r="BR156450" s="2394"/>
    </row>
    <row r="156451" spans="70:70" x14ac:dyDescent="0.25">
      <c r="BR156451" s="2381"/>
    </row>
    <row r="156475" spans="70:70" x14ac:dyDescent="0.25">
      <c r="BR156475" s="2394"/>
    </row>
    <row r="156476" spans="70:70" x14ac:dyDescent="0.25">
      <c r="BR156476" s="2381"/>
    </row>
    <row r="156500" spans="70:70" x14ac:dyDescent="0.25">
      <c r="BR156500" s="2394"/>
    </row>
    <row r="156501" spans="70:70" x14ac:dyDescent="0.25">
      <c r="BR156501" s="2381"/>
    </row>
    <row r="156525" spans="70:70" x14ac:dyDescent="0.25">
      <c r="BR156525" s="2394"/>
    </row>
    <row r="156526" spans="70:70" x14ac:dyDescent="0.25">
      <c r="BR156526" s="2381"/>
    </row>
    <row r="156550" spans="70:70" x14ac:dyDescent="0.25">
      <c r="BR156550" s="2394"/>
    </row>
    <row r="156551" spans="70:70" x14ac:dyDescent="0.25">
      <c r="BR156551" s="2381"/>
    </row>
    <row r="156575" spans="70:70" x14ac:dyDescent="0.25">
      <c r="BR156575" s="2394"/>
    </row>
    <row r="156576" spans="70:70" x14ac:dyDescent="0.25">
      <c r="BR156576" s="2381"/>
    </row>
    <row r="156600" spans="70:70" x14ac:dyDescent="0.25">
      <c r="BR156600" s="2394"/>
    </row>
    <row r="156601" spans="70:70" x14ac:dyDescent="0.25">
      <c r="BR156601" s="2381"/>
    </row>
    <row r="156625" spans="70:70" x14ac:dyDescent="0.25">
      <c r="BR156625" s="2394"/>
    </row>
    <row r="156626" spans="70:70" x14ac:dyDescent="0.25">
      <c r="BR156626" s="2381"/>
    </row>
    <row r="156650" spans="70:70" x14ac:dyDescent="0.25">
      <c r="BR156650" s="2394"/>
    </row>
    <row r="156651" spans="70:70" x14ac:dyDescent="0.25">
      <c r="BR156651" s="2381"/>
    </row>
    <row r="156675" spans="70:70" x14ac:dyDescent="0.25">
      <c r="BR156675" s="2394"/>
    </row>
    <row r="156676" spans="70:70" x14ac:dyDescent="0.25">
      <c r="BR156676" s="2381"/>
    </row>
    <row r="156700" spans="70:70" x14ac:dyDescent="0.25">
      <c r="BR156700" s="2394"/>
    </row>
    <row r="156701" spans="70:70" x14ac:dyDescent="0.25">
      <c r="BR156701" s="2381"/>
    </row>
    <row r="156725" spans="70:70" x14ac:dyDescent="0.25">
      <c r="BR156725" s="2394"/>
    </row>
    <row r="156726" spans="70:70" x14ac:dyDescent="0.25">
      <c r="BR156726" s="2381"/>
    </row>
    <row r="156750" spans="70:70" x14ac:dyDescent="0.25">
      <c r="BR156750" s="2394"/>
    </row>
    <row r="156751" spans="70:70" x14ac:dyDescent="0.25">
      <c r="BR156751" s="2381"/>
    </row>
    <row r="156775" spans="70:70" x14ac:dyDescent="0.25">
      <c r="BR156775" s="2394"/>
    </row>
    <row r="156776" spans="70:70" x14ac:dyDescent="0.25">
      <c r="BR156776" s="2381"/>
    </row>
    <row r="156800" spans="70:70" x14ac:dyDescent="0.25">
      <c r="BR156800" s="2394"/>
    </row>
    <row r="156801" spans="70:70" x14ac:dyDescent="0.25">
      <c r="BR156801" s="2381"/>
    </row>
    <row r="156825" spans="70:70" x14ac:dyDescent="0.25">
      <c r="BR156825" s="2394"/>
    </row>
    <row r="156826" spans="70:70" x14ac:dyDescent="0.25">
      <c r="BR156826" s="2381"/>
    </row>
    <row r="156850" spans="70:70" x14ac:dyDescent="0.25">
      <c r="BR156850" s="2394"/>
    </row>
    <row r="156851" spans="70:70" x14ac:dyDescent="0.25">
      <c r="BR156851" s="2381"/>
    </row>
    <row r="156875" spans="70:70" x14ac:dyDescent="0.25">
      <c r="BR156875" s="2394"/>
    </row>
    <row r="156876" spans="70:70" x14ac:dyDescent="0.25">
      <c r="BR156876" s="2381"/>
    </row>
    <row r="156900" spans="70:70" x14ac:dyDescent="0.25">
      <c r="BR156900" s="2394"/>
    </row>
    <row r="156901" spans="70:70" x14ac:dyDescent="0.25">
      <c r="BR156901" s="2381"/>
    </row>
    <row r="156925" spans="70:70" x14ac:dyDescent="0.25">
      <c r="BR156925" s="2394"/>
    </row>
    <row r="156926" spans="70:70" x14ac:dyDescent="0.25">
      <c r="BR156926" s="2381"/>
    </row>
    <row r="156950" spans="70:70" x14ac:dyDescent="0.25">
      <c r="BR156950" s="2394"/>
    </row>
    <row r="156951" spans="70:70" x14ac:dyDescent="0.25">
      <c r="BR156951" s="2381"/>
    </row>
    <row r="156975" spans="70:70" x14ac:dyDescent="0.25">
      <c r="BR156975" s="2394"/>
    </row>
    <row r="156976" spans="70:70" x14ac:dyDescent="0.25">
      <c r="BR156976" s="2381"/>
    </row>
    <row r="157000" spans="70:70" x14ac:dyDescent="0.25">
      <c r="BR157000" s="2394"/>
    </row>
    <row r="157001" spans="70:70" x14ac:dyDescent="0.25">
      <c r="BR157001" s="2381"/>
    </row>
    <row r="157025" spans="70:70" x14ac:dyDescent="0.25">
      <c r="BR157025" s="2394"/>
    </row>
    <row r="157026" spans="70:70" x14ac:dyDescent="0.25">
      <c r="BR157026" s="2381"/>
    </row>
    <row r="157050" spans="70:70" x14ac:dyDescent="0.25">
      <c r="BR157050" s="2394"/>
    </row>
    <row r="157051" spans="70:70" x14ac:dyDescent="0.25">
      <c r="BR157051" s="2381"/>
    </row>
    <row r="157075" spans="70:70" x14ac:dyDescent="0.25">
      <c r="BR157075" s="2394"/>
    </row>
    <row r="157076" spans="70:70" x14ac:dyDescent="0.25">
      <c r="BR157076" s="2381"/>
    </row>
    <row r="157100" spans="70:70" x14ac:dyDescent="0.25">
      <c r="BR157100" s="2394"/>
    </row>
    <row r="157101" spans="70:70" x14ac:dyDescent="0.25">
      <c r="BR157101" s="2381"/>
    </row>
    <row r="157125" spans="70:70" x14ac:dyDescent="0.25">
      <c r="BR157125" s="2394"/>
    </row>
    <row r="157126" spans="70:70" x14ac:dyDescent="0.25">
      <c r="BR157126" s="2381"/>
    </row>
    <row r="157150" spans="70:70" x14ac:dyDescent="0.25">
      <c r="BR157150" s="2394"/>
    </row>
    <row r="157151" spans="70:70" x14ac:dyDescent="0.25">
      <c r="BR157151" s="2381"/>
    </row>
    <row r="157175" spans="70:70" x14ac:dyDescent="0.25">
      <c r="BR157175" s="2394"/>
    </row>
    <row r="157176" spans="70:70" x14ac:dyDescent="0.25">
      <c r="BR157176" s="2381"/>
    </row>
    <row r="157200" spans="70:70" x14ac:dyDescent="0.25">
      <c r="BR157200" s="2394"/>
    </row>
    <row r="157201" spans="70:70" x14ac:dyDescent="0.25">
      <c r="BR157201" s="2381"/>
    </row>
    <row r="157225" spans="70:70" x14ac:dyDescent="0.25">
      <c r="BR157225" s="2394"/>
    </row>
    <row r="157226" spans="70:70" x14ac:dyDescent="0.25">
      <c r="BR157226" s="2381"/>
    </row>
    <row r="157250" spans="70:70" x14ac:dyDescent="0.25">
      <c r="BR157250" s="2394"/>
    </row>
    <row r="157251" spans="70:70" x14ac:dyDescent="0.25">
      <c r="BR157251" s="2381"/>
    </row>
    <row r="157275" spans="70:70" x14ac:dyDescent="0.25">
      <c r="BR157275" s="2394"/>
    </row>
    <row r="157276" spans="70:70" x14ac:dyDescent="0.25">
      <c r="BR157276" s="2381"/>
    </row>
    <row r="157300" spans="70:70" x14ac:dyDescent="0.25">
      <c r="BR157300" s="2394"/>
    </row>
    <row r="157301" spans="70:70" x14ac:dyDescent="0.25">
      <c r="BR157301" s="2381"/>
    </row>
    <row r="157325" spans="70:70" x14ac:dyDescent="0.25">
      <c r="BR157325" s="2394"/>
    </row>
    <row r="157326" spans="70:70" x14ac:dyDescent="0.25">
      <c r="BR157326" s="2381"/>
    </row>
    <row r="157350" spans="70:70" x14ac:dyDescent="0.25">
      <c r="BR157350" s="2394"/>
    </row>
    <row r="157351" spans="70:70" x14ac:dyDescent="0.25">
      <c r="BR157351" s="2381"/>
    </row>
    <row r="157375" spans="70:70" x14ac:dyDescent="0.25">
      <c r="BR157375" s="2394"/>
    </row>
    <row r="157376" spans="70:70" x14ac:dyDescent="0.25">
      <c r="BR157376" s="2381"/>
    </row>
    <row r="157400" spans="70:70" x14ac:dyDescent="0.25">
      <c r="BR157400" s="2394"/>
    </row>
    <row r="157401" spans="70:70" x14ac:dyDescent="0.25">
      <c r="BR157401" s="2381"/>
    </row>
    <row r="157425" spans="70:70" x14ac:dyDescent="0.25">
      <c r="BR157425" s="2394"/>
    </row>
    <row r="157426" spans="70:70" x14ac:dyDescent="0.25">
      <c r="BR157426" s="2381"/>
    </row>
    <row r="157450" spans="70:70" x14ac:dyDescent="0.25">
      <c r="BR157450" s="2394"/>
    </row>
    <row r="157451" spans="70:70" x14ac:dyDescent="0.25">
      <c r="BR157451" s="2381"/>
    </row>
    <row r="157475" spans="70:70" x14ac:dyDescent="0.25">
      <c r="BR157475" s="2394"/>
    </row>
    <row r="157476" spans="70:70" x14ac:dyDescent="0.25">
      <c r="BR157476" s="2381"/>
    </row>
    <row r="157500" spans="70:70" x14ac:dyDescent="0.25">
      <c r="BR157500" s="2394"/>
    </row>
    <row r="157501" spans="70:70" x14ac:dyDescent="0.25">
      <c r="BR157501" s="2381"/>
    </row>
    <row r="157525" spans="70:70" x14ac:dyDescent="0.25">
      <c r="BR157525" s="2394"/>
    </row>
    <row r="157526" spans="70:70" x14ac:dyDescent="0.25">
      <c r="BR157526" s="2381"/>
    </row>
    <row r="157550" spans="70:70" x14ac:dyDescent="0.25">
      <c r="BR157550" s="2394"/>
    </row>
    <row r="157551" spans="70:70" x14ac:dyDescent="0.25">
      <c r="BR157551" s="2381"/>
    </row>
    <row r="157575" spans="70:70" x14ac:dyDescent="0.25">
      <c r="BR157575" s="2394"/>
    </row>
    <row r="157576" spans="70:70" x14ac:dyDescent="0.25">
      <c r="BR157576" s="2381"/>
    </row>
    <row r="157600" spans="70:70" x14ac:dyDescent="0.25">
      <c r="BR157600" s="2394"/>
    </row>
    <row r="157601" spans="70:70" x14ac:dyDescent="0.25">
      <c r="BR157601" s="2381"/>
    </row>
    <row r="157625" spans="70:70" x14ac:dyDescent="0.25">
      <c r="BR157625" s="2394"/>
    </row>
    <row r="157626" spans="70:70" x14ac:dyDescent="0.25">
      <c r="BR157626" s="2381"/>
    </row>
    <row r="157650" spans="70:70" x14ac:dyDescent="0.25">
      <c r="BR157650" s="2394"/>
    </row>
    <row r="157651" spans="70:70" x14ac:dyDescent="0.25">
      <c r="BR157651" s="2381"/>
    </row>
    <row r="157675" spans="70:70" x14ac:dyDescent="0.25">
      <c r="BR157675" s="2394"/>
    </row>
    <row r="157676" spans="70:70" x14ac:dyDescent="0.25">
      <c r="BR157676" s="2381"/>
    </row>
    <row r="157700" spans="70:70" x14ac:dyDescent="0.25">
      <c r="BR157700" s="2394"/>
    </row>
    <row r="157701" spans="70:70" x14ac:dyDescent="0.25">
      <c r="BR157701" s="2381"/>
    </row>
    <row r="157725" spans="70:70" x14ac:dyDescent="0.25">
      <c r="BR157725" s="2394"/>
    </row>
    <row r="157726" spans="70:70" x14ac:dyDescent="0.25">
      <c r="BR157726" s="2381"/>
    </row>
    <row r="157750" spans="70:70" x14ac:dyDescent="0.25">
      <c r="BR157750" s="2394"/>
    </row>
    <row r="157751" spans="70:70" x14ac:dyDescent="0.25">
      <c r="BR157751" s="2381"/>
    </row>
    <row r="157775" spans="70:70" x14ac:dyDescent="0.25">
      <c r="BR157775" s="2394"/>
    </row>
    <row r="157776" spans="70:70" x14ac:dyDescent="0.25">
      <c r="BR157776" s="2381"/>
    </row>
    <row r="157800" spans="70:70" x14ac:dyDescent="0.25">
      <c r="BR157800" s="2394"/>
    </row>
    <row r="157801" spans="70:70" x14ac:dyDescent="0.25">
      <c r="BR157801" s="2381"/>
    </row>
    <row r="157825" spans="70:70" x14ac:dyDescent="0.25">
      <c r="BR157825" s="2394"/>
    </row>
    <row r="157826" spans="70:70" x14ac:dyDescent="0.25">
      <c r="BR157826" s="2381"/>
    </row>
    <row r="157850" spans="70:70" x14ac:dyDescent="0.25">
      <c r="BR157850" s="2394"/>
    </row>
    <row r="157851" spans="70:70" x14ac:dyDescent="0.25">
      <c r="BR157851" s="2381"/>
    </row>
    <row r="157875" spans="70:70" x14ac:dyDescent="0.25">
      <c r="BR157875" s="2394"/>
    </row>
    <row r="157876" spans="70:70" x14ac:dyDescent="0.25">
      <c r="BR157876" s="2381"/>
    </row>
    <row r="157900" spans="70:70" x14ac:dyDescent="0.25">
      <c r="BR157900" s="2394"/>
    </row>
    <row r="157901" spans="70:70" x14ac:dyDescent="0.25">
      <c r="BR157901" s="2381"/>
    </row>
    <row r="157925" spans="70:70" x14ac:dyDescent="0.25">
      <c r="BR157925" s="2394"/>
    </row>
    <row r="157926" spans="70:70" x14ac:dyDescent="0.25">
      <c r="BR157926" s="2381"/>
    </row>
    <row r="157950" spans="70:70" x14ac:dyDescent="0.25">
      <c r="BR157950" s="2394"/>
    </row>
    <row r="157951" spans="70:70" x14ac:dyDescent="0.25">
      <c r="BR157951" s="2381"/>
    </row>
    <row r="157975" spans="70:70" x14ac:dyDescent="0.25">
      <c r="BR157975" s="2394"/>
    </row>
    <row r="157976" spans="70:70" x14ac:dyDescent="0.25">
      <c r="BR157976" s="2381"/>
    </row>
    <row r="158000" spans="70:70" x14ac:dyDescent="0.25">
      <c r="BR158000" s="2394"/>
    </row>
    <row r="158001" spans="70:70" x14ac:dyDescent="0.25">
      <c r="BR158001" s="2381"/>
    </row>
    <row r="158025" spans="70:70" x14ac:dyDescent="0.25">
      <c r="BR158025" s="2394"/>
    </row>
    <row r="158026" spans="70:70" x14ac:dyDescent="0.25">
      <c r="BR158026" s="2381"/>
    </row>
    <row r="158050" spans="70:70" x14ac:dyDescent="0.25">
      <c r="BR158050" s="2394"/>
    </row>
    <row r="158051" spans="70:70" x14ac:dyDescent="0.25">
      <c r="BR158051" s="2381"/>
    </row>
    <row r="158075" spans="70:70" x14ac:dyDescent="0.25">
      <c r="BR158075" s="2394"/>
    </row>
    <row r="158076" spans="70:70" x14ac:dyDescent="0.25">
      <c r="BR158076" s="2381"/>
    </row>
    <row r="158100" spans="70:70" x14ac:dyDescent="0.25">
      <c r="BR158100" s="2394"/>
    </row>
    <row r="158101" spans="70:70" x14ac:dyDescent="0.25">
      <c r="BR158101" s="2381"/>
    </row>
    <row r="158125" spans="70:70" x14ac:dyDescent="0.25">
      <c r="BR158125" s="2394"/>
    </row>
    <row r="158126" spans="70:70" x14ac:dyDescent="0.25">
      <c r="BR158126" s="2381"/>
    </row>
    <row r="158150" spans="70:70" x14ac:dyDescent="0.25">
      <c r="BR158150" s="2394"/>
    </row>
    <row r="158151" spans="70:70" x14ac:dyDescent="0.25">
      <c r="BR158151" s="2381"/>
    </row>
    <row r="158175" spans="70:70" x14ac:dyDescent="0.25">
      <c r="BR158175" s="2394"/>
    </row>
    <row r="158176" spans="70:70" x14ac:dyDescent="0.25">
      <c r="BR158176" s="2381"/>
    </row>
    <row r="158200" spans="70:70" x14ac:dyDescent="0.25">
      <c r="BR158200" s="2394"/>
    </row>
    <row r="158201" spans="70:70" x14ac:dyDescent="0.25">
      <c r="BR158201" s="2381"/>
    </row>
    <row r="158225" spans="70:70" x14ac:dyDescent="0.25">
      <c r="BR158225" s="2394"/>
    </row>
    <row r="158226" spans="70:70" x14ac:dyDescent="0.25">
      <c r="BR158226" s="2381"/>
    </row>
    <row r="158250" spans="70:70" x14ac:dyDescent="0.25">
      <c r="BR158250" s="2394"/>
    </row>
    <row r="158251" spans="70:70" x14ac:dyDescent="0.25">
      <c r="BR158251" s="2381"/>
    </row>
    <row r="158275" spans="70:70" x14ac:dyDescent="0.25">
      <c r="BR158275" s="2394"/>
    </row>
    <row r="158276" spans="70:70" x14ac:dyDescent="0.25">
      <c r="BR158276" s="2381"/>
    </row>
    <row r="158300" spans="70:70" x14ac:dyDescent="0.25">
      <c r="BR158300" s="2394"/>
    </row>
    <row r="158301" spans="70:70" x14ac:dyDescent="0.25">
      <c r="BR158301" s="2381"/>
    </row>
    <row r="158325" spans="70:70" x14ac:dyDescent="0.25">
      <c r="BR158325" s="2394"/>
    </row>
    <row r="158326" spans="70:70" x14ac:dyDescent="0.25">
      <c r="BR158326" s="2381"/>
    </row>
    <row r="158350" spans="70:70" x14ac:dyDescent="0.25">
      <c r="BR158350" s="2394"/>
    </row>
    <row r="158351" spans="70:70" x14ac:dyDescent="0.25">
      <c r="BR158351" s="2381"/>
    </row>
    <row r="158375" spans="70:70" x14ac:dyDescent="0.25">
      <c r="BR158375" s="2394"/>
    </row>
    <row r="158376" spans="70:70" x14ac:dyDescent="0.25">
      <c r="BR158376" s="2381"/>
    </row>
    <row r="158400" spans="70:70" x14ac:dyDescent="0.25">
      <c r="BR158400" s="2394"/>
    </row>
    <row r="158401" spans="70:70" x14ac:dyDescent="0.25">
      <c r="BR158401" s="2381"/>
    </row>
    <row r="158425" spans="70:70" x14ac:dyDescent="0.25">
      <c r="BR158425" s="2394"/>
    </row>
    <row r="158426" spans="70:70" x14ac:dyDescent="0.25">
      <c r="BR158426" s="2381"/>
    </row>
    <row r="158450" spans="70:70" x14ac:dyDescent="0.25">
      <c r="BR158450" s="2394"/>
    </row>
    <row r="158451" spans="70:70" x14ac:dyDescent="0.25">
      <c r="BR158451" s="2381"/>
    </row>
    <row r="158475" spans="70:70" x14ac:dyDescent="0.25">
      <c r="BR158475" s="2394"/>
    </row>
    <row r="158476" spans="70:70" x14ac:dyDescent="0.25">
      <c r="BR158476" s="2381"/>
    </row>
    <row r="158500" spans="70:70" x14ac:dyDescent="0.25">
      <c r="BR158500" s="2394"/>
    </row>
    <row r="158501" spans="70:70" x14ac:dyDescent="0.25">
      <c r="BR158501" s="2381"/>
    </row>
    <row r="158525" spans="70:70" x14ac:dyDescent="0.25">
      <c r="BR158525" s="2394"/>
    </row>
    <row r="158526" spans="70:70" x14ac:dyDescent="0.25">
      <c r="BR158526" s="2381"/>
    </row>
    <row r="158550" spans="70:70" x14ac:dyDescent="0.25">
      <c r="BR158550" s="2394"/>
    </row>
    <row r="158551" spans="70:70" x14ac:dyDescent="0.25">
      <c r="BR158551" s="2381"/>
    </row>
    <row r="158575" spans="70:70" x14ac:dyDescent="0.25">
      <c r="BR158575" s="2394"/>
    </row>
    <row r="158576" spans="70:70" x14ac:dyDescent="0.25">
      <c r="BR158576" s="2381"/>
    </row>
    <row r="158600" spans="70:70" x14ac:dyDescent="0.25">
      <c r="BR158600" s="2394"/>
    </row>
    <row r="158601" spans="70:70" x14ac:dyDescent="0.25">
      <c r="BR158601" s="2381"/>
    </row>
    <row r="158625" spans="70:70" x14ac:dyDescent="0.25">
      <c r="BR158625" s="2394"/>
    </row>
    <row r="158626" spans="70:70" x14ac:dyDescent="0.25">
      <c r="BR158626" s="2381"/>
    </row>
    <row r="158650" spans="70:70" x14ac:dyDescent="0.25">
      <c r="BR158650" s="2394"/>
    </row>
    <row r="158651" spans="70:70" x14ac:dyDescent="0.25">
      <c r="BR158651" s="2381"/>
    </row>
    <row r="158675" spans="70:70" x14ac:dyDescent="0.25">
      <c r="BR158675" s="2394"/>
    </row>
    <row r="158676" spans="70:70" x14ac:dyDescent="0.25">
      <c r="BR158676" s="2381"/>
    </row>
    <row r="158700" spans="70:70" x14ac:dyDescent="0.25">
      <c r="BR158700" s="2394"/>
    </row>
    <row r="158701" spans="70:70" x14ac:dyDescent="0.25">
      <c r="BR158701" s="2381"/>
    </row>
    <row r="158725" spans="70:70" x14ac:dyDescent="0.25">
      <c r="BR158725" s="2394"/>
    </row>
    <row r="158726" spans="70:70" x14ac:dyDescent="0.25">
      <c r="BR158726" s="2381"/>
    </row>
    <row r="158750" spans="70:70" x14ac:dyDescent="0.25">
      <c r="BR158750" s="2394"/>
    </row>
    <row r="158751" spans="70:70" x14ac:dyDescent="0.25">
      <c r="BR158751" s="2381"/>
    </row>
    <row r="158775" spans="70:70" x14ac:dyDescent="0.25">
      <c r="BR158775" s="2394"/>
    </row>
    <row r="158776" spans="70:70" x14ac:dyDescent="0.25">
      <c r="BR158776" s="2381"/>
    </row>
    <row r="158800" spans="70:70" x14ac:dyDescent="0.25">
      <c r="BR158800" s="2394"/>
    </row>
    <row r="158801" spans="70:70" x14ac:dyDescent="0.25">
      <c r="BR158801" s="2381"/>
    </row>
    <row r="158825" spans="70:70" x14ac:dyDescent="0.25">
      <c r="BR158825" s="2394"/>
    </row>
    <row r="158826" spans="70:70" x14ac:dyDescent="0.25">
      <c r="BR158826" s="2381"/>
    </row>
    <row r="158850" spans="70:70" x14ac:dyDescent="0.25">
      <c r="BR158850" s="2394"/>
    </row>
    <row r="158851" spans="70:70" x14ac:dyDescent="0.25">
      <c r="BR158851" s="2381"/>
    </row>
    <row r="158875" spans="70:70" x14ac:dyDescent="0.25">
      <c r="BR158875" s="2394"/>
    </row>
    <row r="158876" spans="70:70" x14ac:dyDescent="0.25">
      <c r="BR158876" s="2381"/>
    </row>
    <row r="158900" spans="70:70" x14ac:dyDescent="0.25">
      <c r="BR158900" s="2394"/>
    </row>
    <row r="158901" spans="70:70" x14ac:dyDescent="0.25">
      <c r="BR158901" s="2381"/>
    </row>
    <row r="158925" spans="70:70" x14ac:dyDescent="0.25">
      <c r="BR158925" s="2394"/>
    </row>
    <row r="158926" spans="70:70" x14ac:dyDescent="0.25">
      <c r="BR158926" s="2381"/>
    </row>
    <row r="158950" spans="70:70" x14ac:dyDescent="0.25">
      <c r="BR158950" s="2394"/>
    </row>
    <row r="158951" spans="70:70" x14ac:dyDescent="0.25">
      <c r="BR158951" s="2381"/>
    </row>
    <row r="158975" spans="70:70" x14ac:dyDescent="0.25">
      <c r="BR158975" s="2394"/>
    </row>
    <row r="158976" spans="70:70" x14ac:dyDescent="0.25">
      <c r="BR158976" s="2381"/>
    </row>
    <row r="159000" spans="70:70" x14ac:dyDescent="0.25">
      <c r="BR159000" s="2394"/>
    </row>
    <row r="159001" spans="70:70" x14ac:dyDescent="0.25">
      <c r="BR159001" s="2381"/>
    </row>
    <row r="159025" spans="70:70" x14ac:dyDescent="0.25">
      <c r="BR159025" s="2394"/>
    </row>
    <row r="159026" spans="70:70" x14ac:dyDescent="0.25">
      <c r="BR159026" s="2381"/>
    </row>
    <row r="159050" spans="70:70" x14ac:dyDescent="0.25">
      <c r="BR159050" s="2394"/>
    </row>
    <row r="159051" spans="70:70" x14ac:dyDescent="0.25">
      <c r="BR159051" s="2381"/>
    </row>
    <row r="159075" spans="70:70" x14ac:dyDescent="0.25">
      <c r="BR159075" s="2394"/>
    </row>
    <row r="159076" spans="70:70" x14ac:dyDescent="0.25">
      <c r="BR159076" s="2381"/>
    </row>
    <row r="159100" spans="70:70" x14ac:dyDescent="0.25">
      <c r="BR159100" s="2394"/>
    </row>
    <row r="159101" spans="70:70" x14ac:dyDescent="0.25">
      <c r="BR159101" s="2381"/>
    </row>
    <row r="159125" spans="70:70" x14ac:dyDescent="0.25">
      <c r="BR159125" s="2394"/>
    </row>
    <row r="159126" spans="70:70" x14ac:dyDescent="0.25">
      <c r="BR159126" s="2381"/>
    </row>
    <row r="159150" spans="70:70" x14ac:dyDescent="0.25">
      <c r="BR159150" s="2394"/>
    </row>
    <row r="159151" spans="70:70" x14ac:dyDescent="0.25">
      <c r="BR159151" s="2381"/>
    </row>
    <row r="159175" spans="70:70" x14ac:dyDescent="0.25">
      <c r="BR159175" s="2394"/>
    </row>
    <row r="159176" spans="70:70" x14ac:dyDescent="0.25">
      <c r="BR159176" s="2381"/>
    </row>
    <row r="159200" spans="70:70" x14ac:dyDescent="0.25">
      <c r="BR159200" s="2394"/>
    </row>
    <row r="159201" spans="70:70" x14ac:dyDescent="0.25">
      <c r="BR159201" s="2381"/>
    </row>
    <row r="159225" spans="70:70" x14ac:dyDescent="0.25">
      <c r="BR159225" s="2394"/>
    </row>
    <row r="159226" spans="70:70" x14ac:dyDescent="0.25">
      <c r="BR159226" s="2381"/>
    </row>
    <row r="159250" spans="70:70" x14ac:dyDescent="0.25">
      <c r="BR159250" s="2394"/>
    </row>
    <row r="159251" spans="70:70" x14ac:dyDescent="0.25">
      <c r="BR159251" s="2381"/>
    </row>
    <row r="159275" spans="70:70" x14ac:dyDescent="0.25">
      <c r="BR159275" s="2394"/>
    </row>
    <row r="159276" spans="70:70" x14ac:dyDescent="0.25">
      <c r="BR159276" s="2381"/>
    </row>
    <row r="159300" spans="70:70" x14ac:dyDescent="0.25">
      <c r="BR159300" s="2394"/>
    </row>
    <row r="159301" spans="70:70" x14ac:dyDescent="0.25">
      <c r="BR159301" s="2381"/>
    </row>
    <row r="159325" spans="70:70" x14ac:dyDescent="0.25">
      <c r="BR159325" s="2394"/>
    </row>
    <row r="159326" spans="70:70" x14ac:dyDescent="0.25">
      <c r="BR159326" s="2381"/>
    </row>
    <row r="159350" spans="70:70" x14ac:dyDescent="0.25">
      <c r="BR159350" s="2394"/>
    </row>
    <row r="159351" spans="70:70" x14ac:dyDescent="0.25">
      <c r="BR159351" s="2381"/>
    </row>
    <row r="159375" spans="70:70" x14ac:dyDescent="0.25">
      <c r="BR159375" s="2394"/>
    </row>
    <row r="159376" spans="70:70" x14ac:dyDescent="0.25">
      <c r="BR159376" s="2381"/>
    </row>
    <row r="159400" spans="70:70" x14ac:dyDescent="0.25">
      <c r="BR159400" s="2394"/>
    </row>
    <row r="159401" spans="70:70" x14ac:dyDescent="0.25">
      <c r="BR159401" s="2381"/>
    </row>
    <row r="159425" spans="70:70" x14ac:dyDescent="0.25">
      <c r="BR159425" s="2394"/>
    </row>
    <row r="159426" spans="70:70" x14ac:dyDescent="0.25">
      <c r="BR159426" s="2381"/>
    </row>
    <row r="159450" spans="70:70" x14ac:dyDescent="0.25">
      <c r="BR159450" s="2394"/>
    </row>
    <row r="159451" spans="70:70" x14ac:dyDescent="0.25">
      <c r="BR159451" s="2381"/>
    </row>
    <row r="159475" spans="70:70" x14ac:dyDescent="0.25">
      <c r="BR159475" s="2394"/>
    </row>
    <row r="159476" spans="70:70" x14ac:dyDescent="0.25">
      <c r="BR159476" s="2381"/>
    </row>
    <row r="159500" spans="70:70" x14ac:dyDescent="0.25">
      <c r="BR159500" s="2394"/>
    </row>
    <row r="159501" spans="70:70" x14ac:dyDescent="0.25">
      <c r="BR159501" s="2381"/>
    </row>
    <row r="159525" spans="70:70" x14ac:dyDescent="0.25">
      <c r="BR159525" s="2394"/>
    </row>
    <row r="159526" spans="70:70" x14ac:dyDescent="0.25">
      <c r="BR159526" s="2381"/>
    </row>
    <row r="159550" spans="70:70" x14ac:dyDescent="0.25">
      <c r="BR159550" s="2394"/>
    </row>
    <row r="159551" spans="70:70" x14ac:dyDescent="0.25">
      <c r="BR159551" s="2381"/>
    </row>
    <row r="159575" spans="70:70" x14ac:dyDescent="0.25">
      <c r="BR159575" s="2394"/>
    </row>
    <row r="159576" spans="70:70" x14ac:dyDescent="0.25">
      <c r="BR159576" s="2381"/>
    </row>
    <row r="159600" spans="70:70" x14ac:dyDescent="0.25">
      <c r="BR159600" s="2394"/>
    </row>
    <row r="159601" spans="70:70" x14ac:dyDescent="0.25">
      <c r="BR159601" s="2381"/>
    </row>
    <row r="159625" spans="70:70" x14ac:dyDescent="0.25">
      <c r="BR159625" s="2394"/>
    </row>
    <row r="159626" spans="70:70" x14ac:dyDescent="0.25">
      <c r="BR159626" s="2381"/>
    </row>
    <row r="159650" spans="70:70" x14ac:dyDescent="0.25">
      <c r="BR159650" s="2394"/>
    </row>
    <row r="159651" spans="70:70" x14ac:dyDescent="0.25">
      <c r="BR159651" s="2381"/>
    </row>
    <row r="159675" spans="70:70" x14ac:dyDescent="0.25">
      <c r="BR159675" s="2394"/>
    </row>
    <row r="159676" spans="70:70" x14ac:dyDescent="0.25">
      <c r="BR159676" s="2381"/>
    </row>
    <row r="159700" spans="70:70" x14ac:dyDescent="0.25">
      <c r="BR159700" s="2394"/>
    </row>
    <row r="159701" spans="70:70" x14ac:dyDescent="0.25">
      <c r="BR159701" s="2381"/>
    </row>
    <row r="159725" spans="70:70" x14ac:dyDescent="0.25">
      <c r="BR159725" s="2394"/>
    </row>
    <row r="159726" spans="70:70" x14ac:dyDescent="0.25">
      <c r="BR159726" s="2381"/>
    </row>
    <row r="159750" spans="70:70" x14ac:dyDescent="0.25">
      <c r="BR159750" s="2394"/>
    </row>
    <row r="159751" spans="70:70" x14ac:dyDescent="0.25">
      <c r="BR159751" s="2381"/>
    </row>
    <row r="159775" spans="70:70" x14ac:dyDescent="0.25">
      <c r="BR159775" s="2394"/>
    </row>
    <row r="159776" spans="70:70" x14ac:dyDescent="0.25">
      <c r="BR159776" s="2381"/>
    </row>
    <row r="159800" spans="70:70" x14ac:dyDescent="0.25">
      <c r="BR159800" s="2394"/>
    </row>
    <row r="159801" spans="70:70" x14ac:dyDescent="0.25">
      <c r="BR159801" s="2381"/>
    </row>
    <row r="159825" spans="70:70" x14ac:dyDescent="0.25">
      <c r="BR159825" s="2394"/>
    </row>
    <row r="159826" spans="70:70" x14ac:dyDescent="0.25">
      <c r="BR159826" s="2381"/>
    </row>
    <row r="159850" spans="70:70" x14ac:dyDescent="0.25">
      <c r="BR159850" s="2394"/>
    </row>
    <row r="159851" spans="70:70" x14ac:dyDescent="0.25">
      <c r="BR159851" s="2381"/>
    </row>
    <row r="159875" spans="70:70" x14ac:dyDescent="0.25">
      <c r="BR159875" s="2394"/>
    </row>
    <row r="159876" spans="70:70" x14ac:dyDescent="0.25">
      <c r="BR159876" s="2381"/>
    </row>
    <row r="159900" spans="70:70" x14ac:dyDescent="0.25">
      <c r="BR159900" s="2394"/>
    </row>
    <row r="159901" spans="70:70" x14ac:dyDescent="0.25">
      <c r="BR159901" s="2381"/>
    </row>
    <row r="159925" spans="70:70" x14ac:dyDescent="0.25">
      <c r="BR159925" s="2394"/>
    </row>
    <row r="159926" spans="70:70" x14ac:dyDescent="0.25">
      <c r="BR159926" s="2381"/>
    </row>
    <row r="159950" spans="70:70" x14ac:dyDescent="0.25">
      <c r="BR159950" s="2394"/>
    </row>
    <row r="159951" spans="70:70" x14ac:dyDescent="0.25">
      <c r="BR159951" s="2381"/>
    </row>
    <row r="159975" spans="70:70" x14ac:dyDescent="0.25">
      <c r="BR159975" s="2394"/>
    </row>
    <row r="159976" spans="70:70" x14ac:dyDescent="0.25">
      <c r="BR159976" s="2381"/>
    </row>
    <row r="160000" spans="70:70" x14ac:dyDescent="0.25">
      <c r="BR160000" s="2394"/>
    </row>
    <row r="160001" spans="70:70" x14ac:dyDescent="0.25">
      <c r="BR160001" s="2381"/>
    </row>
    <row r="160025" spans="70:70" x14ac:dyDescent="0.25">
      <c r="BR160025" s="2394"/>
    </row>
    <row r="160026" spans="70:70" x14ac:dyDescent="0.25">
      <c r="BR160026" s="2381"/>
    </row>
    <row r="160050" spans="70:70" x14ac:dyDescent="0.25">
      <c r="BR160050" s="2394"/>
    </row>
    <row r="160051" spans="70:70" x14ac:dyDescent="0.25">
      <c r="BR160051" s="2381"/>
    </row>
    <row r="160075" spans="70:70" x14ac:dyDescent="0.25">
      <c r="BR160075" s="2394"/>
    </row>
    <row r="160076" spans="70:70" x14ac:dyDescent="0.25">
      <c r="BR160076" s="2381"/>
    </row>
    <row r="160100" spans="70:70" x14ac:dyDescent="0.25">
      <c r="BR160100" s="2394"/>
    </row>
    <row r="160101" spans="70:70" x14ac:dyDescent="0.25">
      <c r="BR160101" s="2381"/>
    </row>
    <row r="160125" spans="70:70" x14ac:dyDescent="0.25">
      <c r="BR160125" s="2394"/>
    </row>
    <row r="160126" spans="70:70" x14ac:dyDescent="0.25">
      <c r="BR160126" s="2381"/>
    </row>
    <row r="160150" spans="70:70" x14ac:dyDescent="0.25">
      <c r="BR160150" s="2394"/>
    </row>
    <row r="160151" spans="70:70" x14ac:dyDescent="0.25">
      <c r="BR160151" s="2381"/>
    </row>
    <row r="160175" spans="70:70" x14ac:dyDescent="0.25">
      <c r="BR160175" s="2394"/>
    </row>
    <row r="160176" spans="70:70" x14ac:dyDescent="0.25">
      <c r="BR160176" s="2381"/>
    </row>
    <row r="160200" spans="70:70" x14ac:dyDescent="0.25">
      <c r="BR160200" s="2394"/>
    </row>
    <row r="160201" spans="70:70" x14ac:dyDescent="0.25">
      <c r="BR160201" s="2381"/>
    </row>
    <row r="160225" spans="70:70" x14ac:dyDescent="0.25">
      <c r="BR160225" s="2394"/>
    </row>
    <row r="160226" spans="70:70" x14ac:dyDescent="0.25">
      <c r="BR160226" s="2381"/>
    </row>
    <row r="160250" spans="70:70" x14ac:dyDescent="0.25">
      <c r="BR160250" s="2394"/>
    </row>
    <row r="160251" spans="70:70" x14ac:dyDescent="0.25">
      <c r="BR160251" s="2381"/>
    </row>
    <row r="160275" spans="70:70" x14ac:dyDescent="0.25">
      <c r="BR160275" s="2394"/>
    </row>
    <row r="160276" spans="70:70" x14ac:dyDescent="0.25">
      <c r="BR160276" s="2381"/>
    </row>
    <row r="160300" spans="70:70" x14ac:dyDescent="0.25">
      <c r="BR160300" s="2394"/>
    </row>
    <row r="160301" spans="70:70" x14ac:dyDescent="0.25">
      <c r="BR160301" s="2381"/>
    </row>
    <row r="160325" spans="70:70" x14ac:dyDescent="0.25">
      <c r="BR160325" s="2394"/>
    </row>
    <row r="160326" spans="70:70" x14ac:dyDescent="0.25">
      <c r="BR160326" s="2381"/>
    </row>
    <row r="160350" spans="70:70" x14ac:dyDescent="0.25">
      <c r="BR160350" s="2394"/>
    </row>
    <row r="160351" spans="70:70" x14ac:dyDescent="0.25">
      <c r="BR160351" s="2381"/>
    </row>
    <row r="160375" spans="70:70" x14ac:dyDescent="0.25">
      <c r="BR160375" s="2394"/>
    </row>
    <row r="160376" spans="70:70" x14ac:dyDescent="0.25">
      <c r="BR160376" s="2381"/>
    </row>
    <row r="160400" spans="70:70" x14ac:dyDescent="0.25">
      <c r="BR160400" s="2394"/>
    </row>
    <row r="160401" spans="70:70" x14ac:dyDescent="0.25">
      <c r="BR160401" s="2381"/>
    </row>
    <row r="160425" spans="70:70" x14ac:dyDescent="0.25">
      <c r="BR160425" s="2394"/>
    </row>
    <row r="160426" spans="70:70" x14ac:dyDescent="0.25">
      <c r="BR160426" s="2381"/>
    </row>
    <row r="160450" spans="70:70" x14ac:dyDescent="0.25">
      <c r="BR160450" s="2394"/>
    </row>
    <row r="160451" spans="70:70" x14ac:dyDescent="0.25">
      <c r="BR160451" s="2381"/>
    </row>
    <row r="160475" spans="70:70" x14ac:dyDescent="0.25">
      <c r="BR160475" s="2394"/>
    </row>
    <row r="160476" spans="70:70" x14ac:dyDescent="0.25">
      <c r="BR160476" s="2381"/>
    </row>
    <row r="160500" spans="70:70" x14ac:dyDescent="0.25">
      <c r="BR160500" s="2394"/>
    </row>
    <row r="160501" spans="70:70" x14ac:dyDescent="0.25">
      <c r="BR160501" s="2381"/>
    </row>
    <row r="160525" spans="70:70" x14ac:dyDescent="0.25">
      <c r="BR160525" s="2394"/>
    </row>
    <row r="160526" spans="70:70" x14ac:dyDescent="0.25">
      <c r="BR160526" s="2381"/>
    </row>
    <row r="160550" spans="70:70" x14ac:dyDescent="0.25">
      <c r="BR160550" s="2394"/>
    </row>
    <row r="160551" spans="70:70" x14ac:dyDescent="0.25">
      <c r="BR160551" s="2381"/>
    </row>
    <row r="160575" spans="70:70" x14ac:dyDescent="0.25">
      <c r="BR160575" s="2394"/>
    </row>
    <row r="160576" spans="70:70" x14ac:dyDescent="0.25">
      <c r="BR160576" s="2381"/>
    </row>
    <row r="160600" spans="70:70" x14ac:dyDescent="0.25">
      <c r="BR160600" s="2394"/>
    </row>
    <row r="160601" spans="70:70" x14ac:dyDescent="0.25">
      <c r="BR160601" s="2381"/>
    </row>
    <row r="160625" spans="70:70" x14ac:dyDescent="0.25">
      <c r="BR160625" s="2394"/>
    </row>
    <row r="160626" spans="70:70" x14ac:dyDescent="0.25">
      <c r="BR160626" s="2381"/>
    </row>
    <row r="160650" spans="70:70" x14ac:dyDescent="0.25">
      <c r="BR160650" s="2394"/>
    </row>
    <row r="160651" spans="70:70" x14ac:dyDescent="0.25">
      <c r="BR160651" s="2381"/>
    </row>
    <row r="160675" spans="70:70" x14ac:dyDescent="0.25">
      <c r="BR160675" s="2394"/>
    </row>
    <row r="160676" spans="70:70" x14ac:dyDescent="0.25">
      <c r="BR160676" s="2381"/>
    </row>
    <row r="160700" spans="70:70" x14ac:dyDescent="0.25">
      <c r="BR160700" s="2394"/>
    </row>
    <row r="160701" spans="70:70" x14ac:dyDescent="0.25">
      <c r="BR160701" s="2381"/>
    </row>
    <row r="160725" spans="70:70" x14ac:dyDescent="0.25">
      <c r="BR160725" s="2394"/>
    </row>
    <row r="160726" spans="70:70" x14ac:dyDescent="0.25">
      <c r="BR160726" s="2381"/>
    </row>
    <row r="160750" spans="70:70" x14ac:dyDescent="0.25">
      <c r="BR160750" s="2394"/>
    </row>
    <row r="160751" spans="70:70" x14ac:dyDescent="0.25">
      <c r="BR160751" s="2381"/>
    </row>
    <row r="160775" spans="70:70" x14ac:dyDescent="0.25">
      <c r="BR160775" s="2394"/>
    </row>
    <row r="160776" spans="70:70" x14ac:dyDescent="0.25">
      <c r="BR160776" s="2381"/>
    </row>
    <row r="160800" spans="70:70" x14ac:dyDescent="0.25">
      <c r="BR160800" s="2394"/>
    </row>
    <row r="160801" spans="70:70" x14ac:dyDescent="0.25">
      <c r="BR160801" s="2381"/>
    </row>
    <row r="160825" spans="70:70" x14ac:dyDescent="0.25">
      <c r="BR160825" s="2394"/>
    </row>
    <row r="160826" spans="70:70" x14ac:dyDescent="0.25">
      <c r="BR160826" s="2381"/>
    </row>
    <row r="160850" spans="70:70" x14ac:dyDescent="0.25">
      <c r="BR160850" s="2394"/>
    </row>
    <row r="160851" spans="70:70" x14ac:dyDescent="0.25">
      <c r="BR160851" s="2381"/>
    </row>
    <row r="160875" spans="70:70" x14ac:dyDescent="0.25">
      <c r="BR160875" s="2394"/>
    </row>
    <row r="160876" spans="70:70" x14ac:dyDescent="0.25">
      <c r="BR160876" s="2381"/>
    </row>
    <row r="160900" spans="70:70" x14ac:dyDescent="0.25">
      <c r="BR160900" s="2394"/>
    </row>
    <row r="160901" spans="70:70" x14ac:dyDescent="0.25">
      <c r="BR160901" s="2381"/>
    </row>
    <row r="160925" spans="70:70" x14ac:dyDescent="0.25">
      <c r="BR160925" s="2394"/>
    </row>
    <row r="160926" spans="70:70" x14ac:dyDescent="0.25">
      <c r="BR160926" s="2381"/>
    </row>
    <row r="160950" spans="70:70" x14ac:dyDescent="0.25">
      <c r="BR160950" s="2394"/>
    </row>
    <row r="160951" spans="70:70" x14ac:dyDescent="0.25">
      <c r="BR160951" s="2381"/>
    </row>
    <row r="160975" spans="70:70" x14ac:dyDescent="0.25">
      <c r="BR160975" s="2394"/>
    </row>
    <row r="160976" spans="70:70" x14ac:dyDescent="0.25">
      <c r="BR160976" s="2381"/>
    </row>
    <row r="161000" spans="70:70" x14ac:dyDescent="0.25">
      <c r="BR161000" s="2394"/>
    </row>
    <row r="161001" spans="70:70" x14ac:dyDescent="0.25">
      <c r="BR161001" s="2381"/>
    </row>
    <row r="161025" spans="70:70" x14ac:dyDescent="0.25">
      <c r="BR161025" s="2394"/>
    </row>
    <row r="161026" spans="70:70" x14ac:dyDescent="0.25">
      <c r="BR161026" s="2381"/>
    </row>
    <row r="161050" spans="70:70" x14ac:dyDescent="0.25">
      <c r="BR161050" s="2394"/>
    </row>
    <row r="161051" spans="70:70" x14ac:dyDescent="0.25">
      <c r="BR161051" s="2381"/>
    </row>
    <row r="161075" spans="70:70" x14ac:dyDescent="0.25">
      <c r="BR161075" s="2394"/>
    </row>
    <row r="161076" spans="70:70" x14ac:dyDescent="0.25">
      <c r="BR161076" s="2381"/>
    </row>
    <row r="161100" spans="70:70" x14ac:dyDescent="0.25">
      <c r="BR161100" s="2394"/>
    </row>
    <row r="161101" spans="70:70" x14ac:dyDescent="0.25">
      <c r="BR161101" s="2381"/>
    </row>
    <row r="161125" spans="70:70" x14ac:dyDescent="0.25">
      <c r="BR161125" s="2394"/>
    </row>
    <row r="161126" spans="70:70" x14ac:dyDescent="0.25">
      <c r="BR161126" s="2381"/>
    </row>
    <row r="161150" spans="70:70" x14ac:dyDescent="0.25">
      <c r="BR161150" s="2394"/>
    </row>
    <row r="161151" spans="70:70" x14ac:dyDescent="0.25">
      <c r="BR161151" s="2381"/>
    </row>
    <row r="161175" spans="70:70" x14ac:dyDescent="0.25">
      <c r="BR161175" s="2394"/>
    </row>
    <row r="161176" spans="70:70" x14ac:dyDescent="0.25">
      <c r="BR161176" s="2381"/>
    </row>
    <row r="161200" spans="70:70" x14ac:dyDescent="0.25">
      <c r="BR161200" s="2394"/>
    </row>
    <row r="161201" spans="70:70" x14ac:dyDescent="0.25">
      <c r="BR161201" s="2381"/>
    </row>
    <row r="161225" spans="70:70" x14ac:dyDescent="0.25">
      <c r="BR161225" s="2394"/>
    </row>
    <row r="161226" spans="70:70" x14ac:dyDescent="0.25">
      <c r="BR161226" s="2381"/>
    </row>
    <row r="161250" spans="70:70" x14ac:dyDescent="0.25">
      <c r="BR161250" s="2394"/>
    </row>
    <row r="161251" spans="70:70" x14ac:dyDescent="0.25">
      <c r="BR161251" s="2381"/>
    </row>
    <row r="161275" spans="70:70" x14ac:dyDescent="0.25">
      <c r="BR161275" s="2394"/>
    </row>
    <row r="161276" spans="70:70" x14ac:dyDescent="0.25">
      <c r="BR161276" s="2381"/>
    </row>
    <row r="161300" spans="70:70" x14ac:dyDescent="0.25">
      <c r="BR161300" s="2394"/>
    </row>
    <row r="161301" spans="70:70" x14ac:dyDescent="0.25">
      <c r="BR161301" s="2381"/>
    </row>
    <row r="161325" spans="70:70" x14ac:dyDescent="0.25">
      <c r="BR161325" s="2394"/>
    </row>
    <row r="161326" spans="70:70" x14ac:dyDescent="0.25">
      <c r="BR161326" s="2381"/>
    </row>
    <row r="161350" spans="70:70" x14ac:dyDescent="0.25">
      <c r="BR161350" s="2394"/>
    </row>
    <row r="161351" spans="70:70" x14ac:dyDescent="0.25">
      <c r="BR161351" s="2381"/>
    </row>
    <row r="161375" spans="70:70" x14ac:dyDescent="0.25">
      <c r="BR161375" s="2394"/>
    </row>
    <row r="161376" spans="70:70" x14ac:dyDescent="0.25">
      <c r="BR161376" s="2381"/>
    </row>
    <row r="161400" spans="70:70" x14ac:dyDescent="0.25">
      <c r="BR161400" s="2394"/>
    </row>
    <row r="161401" spans="70:70" x14ac:dyDescent="0.25">
      <c r="BR161401" s="2381"/>
    </row>
    <row r="161425" spans="70:70" x14ac:dyDescent="0.25">
      <c r="BR161425" s="2394"/>
    </row>
    <row r="161426" spans="70:70" x14ac:dyDescent="0.25">
      <c r="BR161426" s="2381"/>
    </row>
    <row r="161450" spans="70:70" x14ac:dyDescent="0.25">
      <c r="BR161450" s="2394"/>
    </row>
    <row r="161451" spans="70:70" x14ac:dyDescent="0.25">
      <c r="BR161451" s="2381"/>
    </row>
    <row r="161475" spans="70:70" x14ac:dyDescent="0.25">
      <c r="BR161475" s="2394"/>
    </row>
    <row r="161476" spans="70:70" x14ac:dyDescent="0.25">
      <c r="BR161476" s="2381"/>
    </row>
    <row r="161500" spans="70:70" x14ac:dyDescent="0.25">
      <c r="BR161500" s="2394"/>
    </row>
    <row r="161501" spans="70:70" x14ac:dyDescent="0.25">
      <c r="BR161501" s="2381"/>
    </row>
    <row r="161525" spans="70:70" x14ac:dyDescent="0.25">
      <c r="BR161525" s="2394"/>
    </row>
    <row r="161526" spans="70:70" x14ac:dyDescent="0.25">
      <c r="BR161526" s="2381"/>
    </row>
    <row r="161550" spans="70:70" x14ac:dyDescent="0.25">
      <c r="BR161550" s="2394"/>
    </row>
    <row r="161551" spans="70:70" x14ac:dyDescent="0.25">
      <c r="BR161551" s="2381"/>
    </row>
    <row r="161575" spans="70:70" x14ac:dyDescent="0.25">
      <c r="BR161575" s="2394"/>
    </row>
    <row r="161576" spans="70:70" x14ac:dyDescent="0.25">
      <c r="BR161576" s="2381"/>
    </row>
    <row r="161600" spans="70:70" x14ac:dyDescent="0.25">
      <c r="BR161600" s="2394"/>
    </row>
    <row r="161601" spans="70:70" x14ac:dyDescent="0.25">
      <c r="BR161601" s="2381"/>
    </row>
    <row r="161625" spans="70:70" x14ac:dyDescent="0.25">
      <c r="BR161625" s="2394"/>
    </row>
    <row r="161626" spans="70:70" x14ac:dyDescent="0.25">
      <c r="BR161626" s="2381"/>
    </row>
    <row r="161650" spans="70:70" x14ac:dyDescent="0.25">
      <c r="BR161650" s="2394"/>
    </row>
    <row r="161651" spans="70:70" x14ac:dyDescent="0.25">
      <c r="BR161651" s="2381"/>
    </row>
    <row r="161675" spans="70:70" x14ac:dyDescent="0.25">
      <c r="BR161675" s="2394"/>
    </row>
    <row r="161676" spans="70:70" x14ac:dyDescent="0.25">
      <c r="BR161676" s="2381"/>
    </row>
    <row r="161700" spans="70:70" x14ac:dyDescent="0.25">
      <c r="BR161700" s="2394"/>
    </row>
    <row r="161701" spans="70:70" x14ac:dyDescent="0.25">
      <c r="BR161701" s="2381"/>
    </row>
    <row r="161725" spans="70:70" x14ac:dyDescent="0.25">
      <c r="BR161725" s="2394"/>
    </row>
    <row r="161726" spans="70:70" x14ac:dyDescent="0.25">
      <c r="BR161726" s="2381"/>
    </row>
    <row r="161750" spans="70:70" x14ac:dyDescent="0.25">
      <c r="BR161750" s="2394"/>
    </row>
    <row r="161751" spans="70:70" x14ac:dyDescent="0.25">
      <c r="BR161751" s="2381"/>
    </row>
    <row r="161775" spans="70:70" x14ac:dyDescent="0.25">
      <c r="BR161775" s="2394"/>
    </row>
    <row r="161776" spans="70:70" x14ac:dyDescent="0.25">
      <c r="BR161776" s="2381"/>
    </row>
    <row r="161800" spans="70:70" x14ac:dyDescent="0.25">
      <c r="BR161800" s="2394"/>
    </row>
    <row r="161801" spans="70:70" x14ac:dyDescent="0.25">
      <c r="BR161801" s="2381"/>
    </row>
    <row r="161825" spans="70:70" x14ac:dyDescent="0.25">
      <c r="BR161825" s="2394"/>
    </row>
    <row r="161826" spans="70:70" x14ac:dyDescent="0.25">
      <c r="BR161826" s="2381"/>
    </row>
    <row r="161850" spans="70:70" x14ac:dyDescent="0.25">
      <c r="BR161850" s="2394"/>
    </row>
    <row r="161851" spans="70:70" x14ac:dyDescent="0.25">
      <c r="BR161851" s="2381"/>
    </row>
    <row r="161875" spans="70:70" x14ac:dyDescent="0.25">
      <c r="BR161875" s="2394"/>
    </row>
    <row r="161876" spans="70:70" x14ac:dyDescent="0.25">
      <c r="BR161876" s="2381"/>
    </row>
    <row r="161900" spans="70:70" x14ac:dyDescent="0.25">
      <c r="BR161900" s="2394"/>
    </row>
    <row r="161901" spans="70:70" x14ac:dyDescent="0.25">
      <c r="BR161901" s="2381"/>
    </row>
    <row r="161925" spans="70:70" x14ac:dyDescent="0.25">
      <c r="BR161925" s="2394"/>
    </row>
    <row r="161926" spans="70:70" x14ac:dyDescent="0.25">
      <c r="BR161926" s="2381"/>
    </row>
    <row r="161950" spans="70:70" x14ac:dyDescent="0.25">
      <c r="BR161950" s="2394"/>
    </row>
    <row r="161951" spans="70:70" x14ac:dyDescent="0.25">
      <c r="BR161951" s="2381"/>
    </row>
    <row r="161975" spans="70:70" x14ac:dyDescent="0.25">
      <c r="BR161975" s="2394"/>
    </row>
    <row r="161976" spans="70:70" x14ac:dyDescent="0.25">
      <c r="BR161976" s="2381"/>
    </row>
    <row r="162000" spans="70:70" x14ac:dyDescent="0.25">
      <c r="BR162000" s="2394"/>
    </row>
    <row r="162001" spans="70:70" x14ac:dyDescent="0.25">
      <c r="BR162001" s="2381"/>
    </row>
    <row r="162025" spans="70:70" x14ac:dyDescent="0.25">
      <c r="BR162025" s="2394"/>
    </row>
    <row r="162026" spans="70:70" x14ac:dyDescent="0.25">
      <c r="BR162026" s="2381"/>
    </row>
    <row r="162050" spans="70:70" x14ac:dyDescent="0.25">
      <c r="BR162050" s="2394"/>
    </row>
    <row r="162051" spans="70:70" x14ac:dyDescent="0.25">
      <c r="BR162051" s="2381"/>
    </row>
    <row r="162075" spans="70:70" x14ac:dyDescent="0.25">
      <c r="BR162075" s="2394"/>
    </row>
    <row r="162076" spans="70:70" x14ac:dyDescent="0.25">
      <c r="BR162076" s="2381"/>
    </row>
    <row r="162100" spans="70:70" x14ac:dyDescent="0.25">
      <c r="BR162100" s="2394"/>
    </row>
    <row r="162101" spans="70:70" x14ac:dyDescent="0.25">
      <c r="BR162101" s="2381"/>
    </row>
    <row r="162125" spans="70:70" x14ac:dyDescent="0.25">
      <c r="BR162125" s="2394"/>
    </row>
    <row r="162126" spans="70:70" x14ac:dyDescent="0.25">
      <c r="BR162126" s="2381"/>
    </row>
    <row r="162150" spans="70:70" x14ac:dyDescent="0.25">
      <c r="BR162150" s="2394"/>
    </row>
    <row r="162151" spans="70:70" x14ac:dyDescent="0.25">
      <c r="BR162151" s="2381"/>
    </row>
    <row r="162175" spans="70:70" x14ac:dyDescent="0.25">
      <c r="BR162175" s="2394"/>
    </row>
    <row r="162176" spans="70:70" x14ac:dyDescent="0.25">
      <c r="BR162176" s="2381"/>
    </row>
    <row r="162200" spans="70:70" x14ac:dyDescent="0.25">
      <c r="BR162200" s="2394"/>
    </row>
    <row r="162201" spans="70:70" x14ac:dyDescent="0.25">
      <c r="BR162201" s="2381"/>
    </row>
    <row r="162225" spans="70:70" x14ac:dyDescent="0.25">
      <c r="BR162225" s="2394"/>
    </row>
    <row r="162226" spans="70:70" x14ac:dyDescent="0.25">
      <c r="BR162226" s="2381"/>
    </row>
    <row r="162250" spans="70:70" x14ac:dyDescent="0.25">
      <c r="BR162250" s="2394"/>
    </row>
    <row r="162251" spans="70:70" x14ac:dyDescent="0.25">
      <c r="BR162251" s="2381"/>
    </row>
    <row r="162275" spans="70:70" x14ac:dyDescent="0.25">
      <c r="BR162275" s="2394"/>
    </row>
    <row r="162276" spans="70:70" x14ac:dyDescent="0.25">
      <c r="BR162276" s="2381"/>
    </row>
    <row r="162300" spans="70:70" x14ac:dyDescent="0.25">
      <c r="BR162300" s="2394"/>
    </row>
    <row r="162301" spans="70:70" x14ac:dyDescent="0.25">
      <c r="BR162301" s="2381"/>
    </row>
    <row r="162325" spans="70:70" x14ac:dyDescent="0.25">
      <c r="BR162325" s="2394"/>
    </row>
    <row r="162326" spans="70:70" x14ac:dyDescent="0.25">
      <c r="BR162326" s="2381"/>
    </row>
    <row r="162350" spans="70:70" x14ac:dyDescent="0.25">
      <c r="BR162350" s="2394"/>
    </row>
    <row r="162351" spans="70:70" x14ac:dyDescent="0.25">
      <c r="BR162351" s="2381"/>
    </row>
    <row r="162375" spans="70:70" x14ac:dyDescent="0.25">
      <c r="BR162375" s="2394"/>
    </row>
    <row r="162376" spans="70:70" x14ac:dyDescent="0.25">
      <c r="BR162376" s="2381"/>
    </row>
    <row r="162400" spans="70:70" x14ac:dyDescent="0.25">
      <c r="BR162400" s="2394"/>
    </row>
    <row r="162401" spans="70:70" x14ac:dyDescent="0.25">
      <c r="BR162401" s="2381"/>
    </row>
    <row r="162425" spans="70:70" x14ac:dyDescent="0.25">
      <c r="BR162425" s="2394"/>
    </row>
    <row r="162426" spans="70:70" x14ac:dyDescent="0.25">
      <c r="BR162426" s="2381"/>
    </row>
    <row r="162450" spans="70:70" x14ac:dyDescent="0.25">
      <c r="BR162450" s="2394"/>
    </row>
    <row r="162451" spans="70:70" x14ac:dyDescent="0.25">
      <c r="BR162451" s="2381"/>
    </row>
    <row r="162475" spans="70:70" x14ac:dyDescent="0.25">
      <c r="BR162475" s="2394"/>
    </row>
    <row r="162476" spans="70:70" x14ac:dyDescent="0.25">
      <c r="BR162476" s="2381"/>
    </row>
    <row r="162500" spans="70:70" x14ac:dyDescent="0.25">
      <c r="BR162500" s="2394"/>
    </row>
    <row r="162501" spans="70:70" x14ac:dyDescent="0.25">
      <c r="BR162501" s="2381"/>
    </row>
    <row r="162525" spans="70:70" x14ac:dyDescent="0.25">
      <c r="BR162525" s="2394"/>
    </row>
    <row r="162526" spans="70:70" x14ac:dyDescent="0.25">
      <c r="BR162526" s="2381"/>
    </row>
    <row r="162550" spans="70:70" x14ac:dyDescent="0.25">
      <c r="BR162550" s="2394"/>
    </row>
    <row r="162551" spans="70:70" x14ac:dyDescent="0.25">
      <c r="BR162551" s="2381"/>
    </row>
    <row r="162575" spans="70:70" x14ac:dyDescent="0.25">
      <c r="BR162575" s="2394"/>
    </row>
    <row r="162576" spans="70:70" x14ac:dyDescent="0.25">
      <c r="BR162576" s="2381"/>
    </row>
    <row r="162600" spans="70:70" x14ac:dyDescent="0.25">
      <c r="BR162600" s="2394"/>
    </row>
    <row r="162601" spans="70:70" x14ac:dyDescent="0.25">
      <c r="BR162601" s="2381"/>
    </row>
    <row r="162625" spans="70:70" x14ac:dyDescent="0.25">
      <c r="BR162625" s="2394"/>
    </row>
    <row r="162626" spans="70:70" x14ac:dyDescent="0.25">
      <c r="BR162626" s="2381"/>
    </row>
    <row r="162650" spans="70:70" x14ac:dyDescent="0.25">
      <c r="BR162650" s="2394"/>
    </row>
    <row r="162651" spans="70:70" x14ac:dyDescent="0.25">
      <c r="BR162651" s="2381"/>
    </row>
    <row r="162675" spans="70:70" x14ac:dyDescent="0.25">
      <c r="BR162675" s="2394"/>
    </row>
    <row r="162676" spans="70:70" x14ac:dyDescent="0.25">
      <c r="BR162676" s="2381"/>
    </row>
    <row r="162700" spans="70:70" x14ac:dyDescent="0.25">
      <c r="BR162700" s="2394"/>
    </row>
    <row r="162701" spans="70:70" x14ac:dyDescent="0.25">
      <c r="BR162701" s="2381"/>
    </row>
    <row r="162725" spans="70:70" x14ac:dyDescent="0.25">
      <c r="BR162725" s="2394"/>
    </row>
    <row r="162726" spans="70:70" x14ac:dyDescent="0.25">
      <c r="BR162726" s="2381"/>
    </row>
    <row r="162750" spans="70:70" x14ac:dyDescent="0.25">
      <c r="BR162750" s="2394"/>
    </row>
    <row r="162751" spans="70:70" x14ac:dyDescent="0.25">
      <c r="BR162751" s="2381"/>
    </row>
    <row r="162775" spans="70:70" x14ac:dyDescent="0.25">
      <c r="BR162775" s="2394"/>
    </row>
    <row r="162776" spans="70:70" x14ac:dyDescent="0.25">
      <c r="BR162776" s="2381"/>
    </row>
    <row r="162800" spans="70:70" x14ac:dyDescent="0.25">
      <c r="BR162800" s="2394"/>
    </row>
    <row r="162801" spans="70:70" x14ac:dyDescent="0.25">
      <c r="BR162801" s="2381"/>
    </row>
    <row r="162825" spans="70:70" x14ac:dyDescent="0.25">
      <c r="BR162825" s="2394"/>
    </row>
    <row r="162826" spans="70:70" x14ac:dyDescent="0.25">
      <c r="BR162826" s="2381"/>
    </row>
    <row r="162850" spans="70:70" x14ac:dyDescent="0.25">
      <c r="BR162850" s="2394"/>
    </row>
    <row r="162851" spans="70:70" x14ac:dyDescent="0.25">
      <c r="BR162851" s="2381"/>
    </row>
    <row r="162875" spans="70:70" x14ac:dyDescent="0.25">
      <c r="BR162875" s="2394"/>
    </row>
    <row r="162876" spans="70:70" x14ac:dyDescent="0.25">
      <c r="BR162876" s="2381"/>
    </row>
    <row r="162900" spans="70:70" x14ac:dyDescent="0.25">
      <c r="BR162900" s="2394"/>
    </row>
    <row r="162901" spans="70:70" x14ac:dyDescent="0.25">
      <c r="BR162901" s="2381"/>
    </row>
    <row r="162925" spans="70:70" x14ac:dyDescent="0.25">
      <c r="BR162925" s="2394"/>
    </row>
    <row r="162926" spans="70:70" x14ac:dyDescent="0.25">
      <c r="BR162926" s="2381"/>
    </row>
    <row r="162950" spans="70:70" x14ac:dyDescent="0.25">
      <c r="BR162950" s="2394"/>
    </row>
    <row r="162951" spans="70:70" x14ac:dyDescent="0.25">
      <c r="BR162951" s="2381"/>
    </row>
    <row r="162975" spans="70:70" x14ac:dyDescent="0.25">
      <c r="BR162975" s="2394"/>
    </row>
    <row r="162976" spans="70:70" x14ac:dyDescent="0.25">
      <c r="BR162976" s="2381"/>
    </row>
    <row r="163000" spans="70:70" x14ac:dyDescent="0.25">
      <c r="BR163000" s="2394"/>
    </row>
    <row r="163001" spans="70:70" x14ac:dyDescent="0.25">
      <c r="BR163001" s="2381"/>
    </row>
    <row r="163025" spans="70:70" x14ac:dyDescent="0.25">
      <c r="BR163025" s="2394"/>
    </row>
    <row r="163026" spans="70:70" x14ac:dyDescent="0.25">
      <c r="BR163026" s="2381"/>
    </row>
    <row r="163050" spans="70:70" x14ac:dyDescent="0.25">
      <c r="BR163050" s="2394"/>
    </row>
    <row r="163051" spans="70:70" x14ac:dyDescent="0.25">
      <c r="BR163051" s="2381"/>
    </row>
    <row r="163075" spans="70:70" x14ac:dyDescent="0.25">
      <c r="BR163075" s="2394"/>
    </row>
    <row r="163076" spans="70:70" x14ac:dyDescent="0.25">
      <c r="BR163076" s="2381"/>
    </row>
    <row r="163100" spans="70:70" x14ac:dyDescent="0.25">
      <c r="BR163100" s="2394"/>
    </row>
    <row r="163101" spans="70:70" x14ac:dyDescent="0.25">
      <c r="BR163101" s="2381"/>
    </row>
    <row r="163125" spans="70:70" x14ac:dyDescent="0.25">
      <c r="BR163125" s="2394"/>
    </row>
    <row r="163126" spans="70:70" x14ac:dyDescent="0.25">
      <c r="BR163126" s="2381"/>
    </row>
    <row r="163150" spans="70:70" x14ac:dyDescent="0.25">
      <c r="BR163150" s="2394"/>
    </row>
    <row r="163151" spans="70:70" x14ac:dyDescent="0.25">
      <c r="BR163151" s="2381"/>
    </row>
    <row r="163175" spans="70:70" x14ac:dyDescent="0.25">
      <c r="BR163175" s="2394"/>
    </row>
    <row r="163176" spans="70:70" x14ac:dyDescent="0.25">
      <c r="BR163176" s="2381"/>
    </row>
    <row r="163200" spans="70:70" x14ac:dyDescent="0.25">
      <c r="BR163200" s="2394"/>
    </row>
    <row r="163201" spans="70:70" x14ac:dyDescent="0.25">
      <c r="BR163201" s="2381"/>
    </row>
    <row r="163225" spans="70:70" x14ac:dyDescent="0.25">
      <c r="BR163225" s="2394"/>
    </row>
    <row r="163226" spans="70:70" x14ac:dyDescent="0.25">
      <c r="BR163226" s="2381"/>
    </row>
    <row r="163250" spans="70:70" x14ac:dyDescent="0.25">
      <c r="BR163250" s="2394"/>
    </row>
    <row r="163251" spans="70:70" x14ac:dyDescent="0.25">
      <c r="BR163251" s="2381"/>
    </row>
    <row r="163275" spans="70:70" x14ac:dyDescent="0.25">
      <c r="BR163275" s="2394"/>
    </row>
    <row r="163276" spans="70:70" x14ac:dyDescent="0.25">
      <c r="BR163276" s="2381"/>
    </row>
    <row r="163300" spans="70:70" x14ac:dyDescent="0.25">
      <c r="BR163300" s="2394"/>
    </row>
    <row r="163301" spans="70:70" x14ac:dyDescent="0.25">
      <c r="BR163301" s="2381"/>
    </row>
    <row r="163325" spans="70:70" x14ac:dyDescent="0.25">
      <c r="BR163325" s="2394"/>
    </row>
    <row r="163326" spans="70:70" x14ac:dyDescent="0.25">
      <c r="BR163326" s="2381"/>
    </row>
    <row r="163350" spans="70:70" x14ac:dyDescent="0.25">
      <c r="BR163350" s="2394"/>
    </row>
    <row r="163351" spans="70:70" x14ac:dyDescent="0.25">
      <c r="BR163351" s="2381"/>
    </row>
    <row r="163375" spans="70:70" x14ac:dyDescent="0.25">
      <c r="BR163375" s="2394"/>
    </row>
    <row r="163376" spans="70:70" x14ac:dyDescent="0.25">
      <c r="BR163376" s="2381"/>
    </row>
    <row r="163400" spans="70:70" x14ac:dyDescent="0.25">
      <c r="BR163400" s="2394"/>
    </row>
    <row r="163401" spans="70:70" x14ac:dyDescent="0.25">
      <c r="BR163401" s="2381"/>
    </row>
    <row r="163425" spans="70:70" x14ac:dyDescent="0.25">
      <c r="BR163425" s="2394"/>
    </row>
    <row r="163426" spans="70:70" x14ac:dyDescent="0.25">
      <c r="BR163426" s="2381"/>
    </row>
    <row r="163450" spans="70:70" x14ac:dyDescent="0.25">
      <c r="BR163450" s="2394"/>
    </row>
    <row r="163451" spans="70:70" x14ac:dyDescent="0.25">
      <c r="BR163451" s="2381"/>
    </row>
    <row r="163475" spans="70:70" x14ac:dyDescent="0.25">
      <c r="BR163475" s="2394"/>
    </row>
    <row r="163476" spans="70:70" x14ac:dyDescent="0.25">
      <c r="BR163476" s="2381"/>
    </row>
    <row r="163500" spans="70:70" x14ac:dyDescent="0.25">
      <c r="BR163500" s="2394"/>
    </row>
    <row r="163501" spans="70:70" x14ac:dyDescent="0.25">
      <c r="BR163501" s="2381"/>
    </row>
    <row r="163525" spans="70:70" x14ac:dyDescent="0.25">
      <c r="BR163525" s="2394"/>
    </row>
    <row r="163526" spans="70:70" x14ac:dyDescent="0.25">
      <c r="BR163526" s="2381"/>
    </row>
    <row r="163550" spans="70:70" x14ac:dyDescent="0.25">
      <c r="BR163550" s="2394"/>
    </row>
    <row r="163551" spans="70:70" x14ac:dyDescent="0.25">
      <c r="BR163551" s="2381"/>
    </row>
    <row r="163575" spans="70:70" x14ac:dyDescent="0.25">
      <c r="BR163575" s="2394"/>
    </row>
    <row r="163576" spans="70:70" x14ac:dyDescent="0.25">
      <c r="BR163576" s="2381"/>
    </row>
    <row r="163600" spans="70:70" x14ac:dyDescent="0.25">
      <c r="BR163600" s="2394"/>
    </row>
    <row r="163601" spans="70:70" x14ac:dyDescent="0.25">
      <c r="BR163601" s="2381"/>
    </row>
    <row r="163625" spans="70:70" x14ac:dyDescent="0.25">
      <c r="BR163625" s="2394"/>
    </row>
    <row r="163626" spans="70:70" x14ac:dyDescent="0.25">
      <c r="BR163626" s="2381"/>
    </row>
    <row r="163650" spans="70:70" x14ac:dyDescent="0.25">
      <c r="BR163650" s="2394"/>
    </row>
    <row r="163651" spans="70:70" x14ac:dyDescent="0.25">
      <c r="BR163651" s="2381"/>
    </row>
    <row r="163675" spans="70:70" x14ac:dyDescent="0.25">
      <c r="BR163675" s="2394"/>
    </row>
    <row r="163676" spans="70:70" x14ac:dyDescent="0.25">
      <c r="BR163676" s="2381"/>
    </row>
    <row r="163700" spans="70:70" x14ac:dyDescent="0.25">
      <c r="BR163700" s="2394"/>
    </row>
    <row r="163701" spans="70:70" x14ac:dyDescent="0.25">
      <c r="BR163701" s="2381"/>
    </row>
    <row r="163725" spans="70:70" x14ac:dyDescent="0.25">
      <c r="BR163725" s="2394"/>
    </row>
    <row r="163726" spans="70:70" x14ac:dyDescent="0.25">
      <c r="BR163726" s="2381"/>
    </row>
    <row r="163750" spans="70:70" x14ac:dyDescent="0.25">
      <c r="BR163750" s="2394"/>
    </row>
    <row r="163751" spans="70:70" x14ac:dyDescent="0.25">
      <c r="BR163751" s="2381"/>
    </row>
    <row r="163775" spans="70:70" x14ac:dyDescent="0.25">
      <c r="BR163775" s="2394"/>
    </row>
    <row r="163776" spans="70:70" x14ac:dyDescent="0.25">
      <c r="BR163776" s="2381"/>
    </row>
    <row r="163800" spans="70:70" x14ac:dyDescent="0.25">
      <c r="BR163800" s="2394"/>
    </row>
    <row r="163801" spans="70:70" x14ac:dyDescent="0.25">
      <c r="BR163801" s="2381"/>
    </row>
    <row r="163825" spans="70:70" x14ac:dyDescent="0.25">
      <c r="BR163825" s="2394"/>
    </row>
    <row r="163826" spans="70:70" x14ac:dyDescent="0.25">
      <c r="BR163826" s="2381"/>
    </row>
    <row r="163850" spans="70:70" x14ac:dyDescent="0.25">
      <c r="BR163850" s="2394"/>
    </row>
    <row r="163851" spans="70:70" x14ac:dyDescent="0.25">
      <c r="BR163851" s="2381"/>
    </row>
    <row r="163875" spans="70:70" x14ac:dyDescent="0.25">
      <c r="BR163875" s="2394"/>
    </row>
    <row r="163876" spans="70:70" x14ac:dyDescent="0.25">
      <c r="BR163876" s="2381"/>
    </row>
    <row r="163900" spans="70:70" x14ac:dyDescent="0.25">
      <c r="BR163900" s="2394"/>
    </row>
    <row r="163901" spans="70:70" x14ac:dyDescent="0.25">
      <c r="BR163901" s="2381"/>
    </row>
    <row r="163925" spans="70:70" x14ac:dyDescent="0.25">
      <c r="BR163925" s="2394"/>
    </row>
    <row r="163926" spans="70:70" x14ac:dyDescent="0.25">
      <c r="BR163926" s="2381"/>
    </row>
    <row r="163950" spans="70:70" x14ac:dyDescent="0.25">
      <c r="BR163950" s="2394"/>
    </row>
    <row r="163951" spans="70:70" x14ac:dyDescent="0.25">
      <c r="BR163951" s="2381"/>
    </row>
    <row r="163975" spans="70:70" x14ac:dyDescent="0.25">
      <c r="BR163975" s="2394"/>
    </row>
    <row r="163976" spans="70:70" x14ac:dyDescent="0.25">
      <c r="BR163976" s="2381"/>
    </row>
    <row r="164000" spans="70:70" x14ac:dyDescent="0.25">
      <c r="BR164000" s="2394"/>
    </row>
    <row r="164001" spans="70:70" x14ac:dyDescent="0.25">
      <c r="BR164001" s="2381"/>
    </row>
    <row r="164025" spans="70:70" x14ac:dyDescent="0.25">
      <c r="BR164025" s="2394"/>
    </row>
    <row r="164026" spans="70:70" x14ac:dyDescent="0.25">
      <c r="BR164026" s="2381"/>
    </row>
    <row r="164050" spans="70:70" x14ac:dyDescent="0.25">
      <c r="BR164050" s="2394"/>
    </row>
    <row r="164051" spans="70:70" x14ac:dyDescent="0.25">
      <c r="BR164051" s="2381"/>
    </row>
    <row r="164075" spans="70:70" x14ac:dyDescent="0.25">
      <c r="BR164075" s="2394"/>
    </row>
    <row r="164076" spans="70:70" x14ac:dyDescent="0.25">
      <c r="BR164076" s="2381"/>
    </row>
    <row r="164100" spans="70:70" x14ac:dyDescent="0.25">
      <c r="BR164100" s="2394"/>
    </row>
    <row r="164101" spans="70:70" x14ac:dyDescent="0.25">
      <c r="BR164101" s="2381"/>
    </row>
    <row r="164125" spans="70:70" x14ac:dyDescent="0.25">
      <c r="BR164125" s="2394"/>
    </row>
    <row r="164126" spans="70:70" x14ac:dyDescent="0.25">
      <c r="BR164126" s="2381"/>
    </row>
    <row r="164150" spans="70:70" x14ac:dyDescent="0.25">
      <c r="BR164150" s="2394"/>
    </row>
    <row r="164151" spans="70:70" x14ac:dyDescent="0.25">
      <c r="BR164151" s="2381"/>
    </row>
    <row r="164175" spans="70:70" x14ac:dyDescent="0.25">
      <c r="BR164175" s="2394"/>
    </row>
    <row r="164176" spans="70:70" x14ac:dyDescent="0.25">
      <c r="BR164176" s="2381"/>
    </row>
    <row r="164200" spans="70:70" x14ac:dyDescent="0.25">
      <c r="BR164200" s="2394"/>
    </row>
    <row r="164201" spans="70:70" x14ac:dyDescent="0.25">
      <c r="BR164201" s="2381"/>
    </row>
    <row r="164225" spans="70:70" x14ac:dyDescent="0.25">
      <c r="BR164225" s="2394"/>
    </row>
    <row r="164226" spans="70:70" x14ac:dyDescent="0.25">
      <c r="BR164226" s="2381"/>
    </row>
    <row r="164250" spans="70:70" x14ac:dyDescent="0.25">
      <c r="BR164250" s="2394"/>
    </row>
    <row r="164251" spans="70:70" x14ac:dyDescent="0.25">
      <c r="BR164251" s="2381"/>
    </row>
    <row r="164275" spans="70:70" x14ac:dyDescent="0.25">
      <c r="BR164275" s="2394"/>
    </row>
    <row r="164276" spans="70:70" x14ac:dyDescent="0.25">
      <c r="BR164276" s="2381"/>
    </row>
    <row r="164300" spans="70:70" x14ac:dyDescent="0.25">
      <c r="BR164300" s="2394"/>
    </row>
    <row r="164301" spans="70:70" x14ac:dyDescent="0.25">
      <c r="BR164301" s="2381"/>
    </row>
    <row r="164325" spans="70:70" x14ac:dyDescent="0.25">
      <c r="BR164325" s="2394"/>
    </row>
    <row r="164326" spans="70:70" x14ac:dyDescent="0.25">
      <c r="BR164326" s="2381"/>
    </row>
    <row r="164350" spans="70:70" x14ac:dyDescent="0.25">
      <c r="BR164350" s="2394"/>
    </row>
    <row r="164351" spans="70:70" x14ac:dyDescent="0.25">
      <c r="BR164351" s="2381"/>
    </row>
    <row r="164375" spans="70:70" x14ac:dyDescent="0.25">
      <c r="BR164375" s="2394"/>
    </row>
    <row r="164376" spans="70:70" x14ac:dyDescent="0.25">
      <c r="BR164376" s="2381"/>
    </row>
    <row r="164400" spans="70:70" x14ac:dyDescent="0.25">
      <c r="BR164400" s="2394"/>
    </row>
    <row r="164401" spans="70:70" x14ac:dyDescent="0.25">
      <c r="BR164401" s="2381"/>
    </row>
    <row r="164425" spans="70:70" x14ac:dyDescent="0.25">
      <c r="BR164425" s="2394"/>
    </row>
    <row r="164426" spans="70:70" x14ac:dyDescent="0.25">
      <c r="BR164426" s="2381"/>
    </row>
    <row r="164450" spans="70:70" x14ac:dyDescent="0.25">
      <c r="BR164450" s="2394"/>
    </row>
    <row r="164451" spans="70:70" x14ac:dyDescent="0.25">
      <c r="BR164451" s="2381"/>
    </row>
    <row r="164475" spans="70:70" x14ac:dyDescent="0.25">
      <c r="BR164475" s="2394"/>
    </row>
    <row r="164476" spans="70:70" x14ac:dyDescent="0.25">
      <c r="BR164476" s="2381"/>
    </row>
    <row r="164500" spans="70:70" x14ac:dyDescent="0.25">
      <c r="BR164500" s="2394"/>
    </row>
    <row r="164501" spans="70:70" x14ac:dyDescent="0.25">
      <c r="BR164501" s="2381"/>
    </row>
    <row r="164525" spans="70:70" x14ac:dyDescent="0.25">
      <c r="BR164525" s="2394"/>
    </row>
    <row r="164526" spans="70:70" x14ac:dyDescent="0.25">
      <c r="BR164526" s="2381"/>
    </row>
    <row r="164550" spans="70:70" x14ac:dyDescent="0.25">
      <c r="BR164550" s="2394"/>
    </row>
    <row r="164551" spans="70:70" x14ac:dyDescent="0.25">
      <c r="BR164551" s="2381"/>
    </row>
    <row r="164575" spans="70:70" x14ac:dyDescent="0.25">
      <c r="BR164575" s="2394"/>
    </row>
    <row r="164576" spans="70:70" x14ac:dyDescent="0.25">
      <c r="BR164576" s="2381"/>
    </row>
    <row r="164600" spans="70:70" x14ac:dyDescent="0.25">
      <c r="BR164600" s="2394"/>
    </row>
    <row r="164601" spans="70:70" x14ac:dyDescent="0.25">
      <c r="BR164601" s="2381"/>
    </row>
    <row r="164625" spans="70:70" x14ac:dyDescent="0.25">
      <c r="BR164625" s="2394"/>
    </row>
    <row r="164626" spans="70:70" x14ac:dyDescent="0.25">
      <c r="BR164626" s="2381"/>
    </row>
    <row r="164650" spans="70:70" x14ac:dyDescent="0.25">
      <c r="BR164650" s="2394"/>
    </row>
    <row r="164651" spans="70:70" x14ac:dyDescent="0.25">
      <c r="BR164651" s="2381"/>
    </row>
    <row r="164675" spans="70:70" x14ac:dyDescent="0.25">
      <c r="BR164675" s="2394"/>
    </row>
    <row r="164676" spans="70:70" x14ac:dyDescent="0.25">
      <c r="BR164676" s="2381"/>
    </row>
    <row r="164700" spans="70:70" x14ac:dyDescent="0.25">
      <c r="BR164700" s="2394"/>
    </row>
    <row r="164701" spans="70:70" x14ac:dyDescent="0.25">
      <c r="BR164701" s="2381"/>
    </row>
    <row r="164725" spans="70:70" x14ac:dyDescent="0.25">
      <c r="BR164725" s="2394"/>
    </row>
    <row r="164726" spans="70:70" x14ac:dyDescent="0.25">
      <c r="BR164726" s="2381"/>
    </row>
    <row r="164750" spans="70:70" x14ac:dyDescent="0.25">
      <c r="BR164750" s="2394"/>
    </row>
    <row r="164751" spans="70:70" x14ac:dyDescent="0.25">
      <c r="BR164751" s="2381"/>
    </row>
    <row r="164775" spans="70:70" x14ac:dyDescent="0.25">
      <c r="BR164775" s="2394"/>
    </row>
    <row r="164776" spans="70:70" x14ac:dyDescent="0.25">
      <c r="BR164776" s="2381"/>
    </row>
    <row r="164800" spans="70:70" x14ac:dyDescent="0.25">
      <c r="BR164800" s="2394"/>
    </row>
    <row r="164801" spans="70:70" x14ac:dyDescent="0.25">
      <c r="BR164801" s="2381"/>
    </row>
    <row r="164825" spans="70:70" x14ac:dyDescent="0.25">
      <c r="BR164825" s="2394"/>
    </row>
    <row r="164826" spans="70:70" x14ac:dyDescent="0.25">
      <c r="BR164826" s="2381"/>
    </row>
    <row r="164850" spans="70:70" x14ac:dyDescent="0.25">
      <c r="BR164850" s="2394"/>
    </row>
    <row r="164851" spans="70:70" x14ac:dyDescent="0.25">
      <c r="BR164851" s="2381"/>
    </row>
    <row r="164875" spans="70:70" x14ac:dyDescent="0.25">
      <c r="BR164875" s="2394"/>
    </row>
    <row r="164876" spans="70:70" x14ac:dyDescent="0.25">
      <c r="BR164876" s="2381"/>
    </row>
    <row r="164900" spans="70:70" x14ac:dyDescent="0.25">
      <c r="BR164900" s="2394"/>
    </row>
    <row r="164901" spans="70:70" x14ac:dyDescent="0.25">
      <c r="BR164901" s="2381"/>
    </row>
    <row r="164925" spans="70:70" x14ac:dyDescent="0.25">
      <c r="BR164925" s="2394"/>
    </row>
    <row r="164926" spans="70:70" x14ac:dyDescent="0.25">
      <c r="BR164926" s="2381"/>
    </row>
    <row r="164950" spans="70:70" x14ac:dyDescent="0.25">
      <c r="BR164950" s="2394"/>
    </row>
    <row r="164951" spans="70:70" x14ac:dyDescent="0.25">
      <c r="BR164951" s="2381"/>
    </row>
    <row r="164975" spans="70:70" x14ac:dyDescent="0.25">
      <c r="BR164975" s="2394"/>
    </row>
    <row r="164976" spans="70:70" x14ac:dyDescent="0.25">
      <c r="BR164976" s="2381"/>
    </row>
    <row r="165000" spans="70:70" x14ac:dyDescent="0.25">
      <c r="BR165000" s="2394"/>
    </row>
    <row r="165001" spans="70:70" x14ac:dyDescent="0.25">
      <c r="BR165001" s="2381"/>
    </row>
    <row r="165025" spans="70:70" x14ac:dyDescent="0.25">
      <c r="BR165025" s="2394"/>
    </row>
    <row r="165026" spans="70:70" x14ac:dyDescent="0.25">
      <c r="BR165026" s="2381"/>
    </row>
    <row r="165050" spans="70:70" x14ac:dyDescent="0.25">
      <c r="BR165050" s="2394"/>
    </row>
    <row r="165051" spans="70:70" x14ac:dyDescent="0.25">
      <c r="BR165051" s="2381"/>
    </row>
    <row r="165075" spans="70:70" x14ac:dyDescent="0.25">
      <c r="BR165075" s="2394"/>
    </row>
    <row r="165076" spans="70:70" x14ac:dyDescent="0.25">
      <c r="BR165076" s="2381"/>
    </row>
    <row r="165100" spans="70:70" x14ac:dyDescent="0.25">
      <c r="BR165100" s="2394"/>
    </row>
    <row r="165101" spans="70:70" x14ac:dyDescent="0.25">
      <c r="BR165101" s="2381"/>
    </row>
    <row r="165125" spans="70:70" x14ac:dyDescent="0.25">
      <c r="BR165125" s="2394"/>
    </row>
    <row r="165126" spans="70:70" x14ac:dyDescent="0.25">
      <c r="BR165126" s="2381"/>
    </row>
    <row r="165150" spans="70:70" x14ac:dyDescent="0.25">
      <c r="BR165150" s="2394"/>
    </row>
    <row r="165151" spans="70:70" x14ac:dyDescent="0.25">
      <c r="BR165151" s="2381"/>
    </row>
    <row r="165175" spans="70:70" x14ac:dyDescent="0.25">
      <c r="BR165175" s="2394"/>
    </row>
    <row r="165176" spans="70:70" x14ac:dyDescent="0.25">
      <c r="BR165176" s="2381"/>
    </row>
    <row r="165200" spans="70:70" x14ac:dyDescent="0.25">
      <c r="BR165200" s="2394"/>
    </row>
    <row r="165201" spans="70:70" x14ac:dyDescent="0.25">
      <c r="BR165201" s="2381"/>
    </row>
    <row r="165225" spans="70:70" x14ac:dyDescent="0.25">
      <c r="BR165225" s="2394"/>
    </row>
    <row r="165226" spans="70:70" x14ac:dyDescent="0.25">
      <c r="BR165226" s="2381"/>
    </row>
    <row r="165250" spans="70:70" x14ac:dyDescent="0.25">
      <c r="BR165250" s="2394"/>
    </row>
    <row r="165251" spans="70:70" x14ac:dyDescent="0.25">
      <c r="BR165251" s="2381"/>
    </row>
    <row r="165275" spans="70:70" x14ac:dyDescent="0.25">
      <c r="BR165275" s="2394"/>
    </row>
    <row r="165276" spans="70:70" x14ac:dyDescent="0.25">
      <c r="BR165276" s="2381"/>
    </row>
    <row r="165300" spans="70:70" x14ac:dyDescent="0.25">
      <c r="BR165300" s="2394"/>
    </row>
    <row r="165301" spans="70:70" x14ac:dyDescent="0.25">
      <c r="BR165301" s="2381"/>
    </row>
    <row r="165325" spans="70:70" x14ac:dyDescent="0.25">
      <c r="BR165325" s="2394"/>
    </row>
    <row r="165326" spans="70:70" x14ac:dyDescent="0.25">
      <c r="BR165326" s="2381"/>
    </row>
    <row r="165350" spans="70:70" x14ac:dyDescent="0.25">
      <c r="BR165350" s="2394"/>
    </row>
    <row r="165351" spans="70:70" x14ac:dyDescent="0.25">
      <c r="BR165351" s="2381"/>
    </row>
    <row r="165375" spans="70:70" x14ac:dyDescent="0.25">
      <c r="BR165375" s="2394"/>
    </row>
    <row r="165376" spans="70:70" x14ac:dyDescent="0.25">
      <c r="BR165376" s="2381"/>
    </row>
    <row r="165400" spans="70:70" x14ac:dyDescent="0.25">
      <c r="BR165400" s="2394"/>
    </row>
    <row r="165401" spans="70:70" x14ac:dyDescent="0.25">
      <c r="BR165401" s="2381"/>
    </row>
    <row r="165425" spans="70:70" x14ac:dyDescent="0.25">
      <c r="BR165425" s="2394"/>
    </row>
    <row r="165426" spans="70:70" x14ac:dyDescent="0.25">
      <c r="BR165426" s="2381"/>
    </row>
    <row r="165450" spans="70:70" x14ac:dyDescent="0.25">
      <c r="BR165450" s="2394"/>
    </row>
    <row r="165451" spans="70:70" x14ac:dyDescent="0.25">
      <c r="BR165451" s="2381"/>
    </row>
    <row r="165475" spans="70:70" x14ac:dyDescent="0.25">
      <c r="BR165475" s="2394"/>
    </row>
    <row r="165476" spans="70:70" x14ac:dyDescent="0.25">
      <c r="BR165476" s="2381"/>
    </row>
    <row r="165500" spans="70:70" x14ac:dyDescent="0.25">
      <c r="BR165500" s="2394"/>
    </row>
    <row r="165501" spans="70:70" x14ac:dyDescent="0.25">
      <c r="BR165501" s="2381"/>
    </row>
    <row r="165525" spans="70:70" x14ac:dyDescent="0.25">
      <c r="BR165525" s="2394"/>
    </row>
    <row r="165526" spans="70:70" x14ac:dyDescent="0.25">
      <c r="BR165526" s="2381"/>
    </row>
    <row r="165550" spans="70:70" x14ac:dyDescent="0.25">
      <c r="BR165550" s="2394"/>
    </row>
    <row r="165551" spans="70:70" x14ac:dyDescent="0.25">
      <c r="BR165551" s="2381"/>
    </row>
    <row r="165575" spans="70:70" x14ac:dyDescent="0.25">
      <c r="BR165575" s="2394"/>
    </row>
    <row r="165576" spans="70:70" x14ac:dyDescent="0.25">
      <c r="BR165576" s="2381"/>
    </row>
    <row r="165600" spans="70:70" x14ac:dyDescent="0.25">
      <c r="BR165600" s="2394"/>
    </row>
    <row r="165601" spans="70:70" x14ac:dyDescent="0.25">
      <c r="BR165601" s="2381"/>
    </row>
    <row r="165625" spans="70:70" x14ac:dyDescent="0.25">
      <c r="BR165625" s="2394"/>
    </row>
    <row r="165626" spans="70:70" x14ac:dyDescent="0.25">
      <c r="BR165626" s="2381"/>
    </row>
    <row r="165650" spans="70:70" x14ac:dyDescent="0.25">
      <c r="BR165650" s="2394"/>
    </row>
    <row r="165651" spans="70:70" x14ac:dyDescent="0.25">
      <c r="BR165651" s="2381"/>
    </row>
    <row r="165675" spans="70:70" x14ac:dyDescent="0.25">
      <c r="BR165675" s="2394"/>
    </row>
    <row r="165676" spans="70:70" x14ac:dyDescent="0.25">
      <c r="BR165676" s="2381"/>
    </row>
    <row r="165700" spans="70:70" x14ac:dyDescent="0.25">
      <c r="BR165700" s="2394"/>
    </row>
    <row r="165701" spans="70:70" x14ac:dyDescent="0.25">
      <c r="BR165701" s="2381"/>
    </row>
    <row r="165725" spans="70:70" x14ac:dyDescent="0.25">
      <c r="BR165725" s="2394"/>
    </row>
    <row r="165726" spans="70:70" x14ac:dyDescent="0.25">
      <c r="BR165726" s="2381"/>
    </row>
    <row r="165750" spans="70:70" x14ac:dyDescent="0.25">
      <c r="BR165750" s="2394"/>
    </row>
    <row r="165751" spans="70:70" x14ac:dyDescent="0.25">
      <c r="BR165751" s="2381"/>
    </row>
    <row r="165775" spans="70:70" x14ac:dyDescent="0.25">
      <c r="BR165775" s="2394"/>
    </row>
    <row r="165776" spans="70:70" x14ac:dyDescent="0.25">
      <c r="BR165776" s="2381"/>
    </row>
    <row r="165800" spans="70:70" x14ac:dyDescent="0.25">
      <c r="BR165800" s="2394"/>
    </row>
    <row r="165801" spans="70:70" x14ac:dyDescent="0.25">
      <c r="BR165801" s="2381"/>
    </row>
    <row r="165825" spans="70:70" x14ac:dyDescent="0.25">
      <c r="BR165825" s="2394"/>
    </row>
    <row r="165826" spans="70:70" x14ac:dyDescent="0.25">
      <c r="BR165826" s="2381"/>
    </row>
    <row r="165850" spans="70:70" x14ac:dyDescent="0.25">
      <c r="BR165850" s="2394"/>
    </row>
    <row r="165851" spans="70:70" x14ac:dyDescent="0.25">
      <c r="BR165851" s="2381"/>
    </row>
    <row r="165875" spans="70:70" x14ac:dyDescent="0.25">
      <c r="BR165875" s="2394"/>
    </row>
    <row r="165876" spans="70:70" x14ac:dyDescent="0.25">
      <c r="BR165876" s="2381"/>
    </row>
    <row r="165900" spans="70:70" x14ac:dyDescent="0.25">
      <c r="BR165900" s="2394"/>
    </row>
    <row r="165901" spans="70:70" x14ac:dyDescent="0.25">
      <c r="BR165901" s="2381"/>
    </row>
    <row r="165925" spans="70:70" x14ac:dyDescent="0.25">
      <c r="BR165925" s="2394"/>
    </row>
    <row r="165926" spans="70:70" x14ac:dyDescent="0.25">
      <c r="BR165926" s="2381"/>
    </row>
    <row r="165950" spans="70:70" x14ac:dyDescent="0.25">
      <c r="BR165950" s="2394"/>
    </row>
    <row r="165951" spans="70:70" x14ac:dyDescent="0.25">
      <c r="BR165951" s="2381"/>
    </row>
    <row r="165975" spans="70:70" x14ac:dyDescent="0.25">
      <c r="BR165975" s="2394"/>
    </row>
    <row r="165976" spans="70:70" x14ac:dyDescent="0.25">
      <c r="BR165976" s="2381"/>
    </row>
    <row r="166000" spans="70:70" x14ac:dyDescent="0.25">
      <c r="BR166000" s="2394"/>
    </row>
    <row r="166001" spans="70:70" x14ac:dyDescent="0.25">
      <c r="BR166001" s="2381"/>
    </row>
    <row r="166025" spans="70:70" x14ac:dyDescent="0.25">
      <c r="BR166025" s="2394"/>
    </row>
    <row r="166026" spans="70:70" x14ac:dyDescent="0.25">
      <c r="BR166026" s="2381"/>
    </row>
    <row r="166050" spans="70:70" x14ac:dyDescent="0.25">
      <c r="BR166050" s="2394"/>
    </row>
    <row r="166051" spans="70:70" x14ac:dyDescent="0.25">
      <c r="BR166051" s="2381"/>
    </row>
    <row r="166075" spans="70:70" x14ac:dyDescent="0.25">
      <c r="BR166075" s="2394"/>
    </row>
    <row r="166076" spans="70:70" x14ac:dyDescent="0.25">
      <c r="BR166076" s="2381"/>
    </row>
    <row r="166100" spans="70:70" x14ac:dyDescent="0.25">
      <c r="BR166100" s="2394"/>
    </row>
    <row r="166101" spans="70:70" x14ac:dyDescent="0.25">
      <c r="BR166101" s="2381"/>
    </row>
    <row r="166125" spans="70:70" x14ac:dyDescent="0.25">
      <c r="BR166125" s="2394"/>
    </row>
    <row r="166126" spans="70:70" x14ac:dyDescent="0.25">
      <c r="BR166126" s="2381"/>
    </row>
    <row r="166150" spans="70:70" x14ac:dyDescent="0.25">
      <c r="BR166150" s="2394"/>
    </row>
    <row r="166151" spans="70:70" x14ac:dyDescent="0.25">
      <c r="BR166151" s="2381"/>
    </row>
    <row r="166175" spans="70:70" x14ac:dyDescent="0.25">
      <c r="BR166175" s="2394"/>
    </row>
    <row r="166176" spans="70:70" x14ac:dyDescent="0.25">
      <c r="BR166176" s="2381"/>
    </row>
    <row r="166200" spans="70:70" x14ac:dyDescent="0.25">
      <c r="BR166200" s="2394"/>
    </row>
    <row r="166201" spans="70:70" x14ac:dyDescent="0.25">
      <c r="BR166201" s="2381"/>
    </row>
    <row r="166225" spans="70:70" x14ac:dyDescent="0.25">
      <c r="BR166225" s="2394"/>
    </row>
    <row r="166226" spans="70:70" x14ac:dyDescent="0.25">
      <c r="BR166226" s="2381"/>
    </row>
    <row r="166250" spans="70:70" x14ac:dyDescent="0.25">
      <c r="BR166250" s="2394"/>
    </row>
    <row r="166251" spans="70:70" x14ac:dyDescent="0.25">
      <c r="BR166251" s="2381"/>
    </row>
    <row r="166275" spans="70:70" x14ac:dyDescent="0.25">
      <c r="BR166275" s="2394"/>
    </row>
    <row r="166276" spans="70:70" x14ac:dyDescent="0.25">
      <c r="BR166276" s="2381"/>
    </row>
    <row r="166300" spans="70:70" x14ac:dyDescent="0.25">
      <c r="BR166300" s="2394"/>
    </row>
    <row r="166301" spans="70:70" x14ac:dyDescent="0.25">
      <c r="BR166301" s="2381"/>
    </row>
    <row r="166325" spans="70:70" x14ac:dyDescent="0.25">
      <c r="BR166325" s="2394"/>
    </row>
    <row r="166326" spans="70:70" x14ac:dyDescent="0.25">
      <c r="BR166326" s="2381"/>
    </row>
    <row r="166350" spans="70:70" x14ac:dyDescent="0.25">
      <c r="BR166350" s="2394"/>
    </row>
    <row r="166351" spans="70:70" x14ac:dyDescent="0.25">
      <c r="BR166351" s="2381"/>
    </row>
    <row r="166375" spans="70:70" x14ac:dyDescent="0.25">
      <c r="BR166375" s="2394"/>
    </row>
    <row r="166376" spans="70:70" x14ac:dyDescent="0.25">
      <c r="BR166376" s="2381"/>
    </row>
    <row r="166400" spans="70:70" x14ac:dyDescent="0.25">
      <c r="BR166400" s="2394"/>
    </row>
    <row r="166401" spans="70:70" x14ac:dyDescent="0.25">
      <c r="BR166401" s="2381"/>
    </row>
    <row r="166425" spans="70:70" x14ac:dyDescent="0.25">
      <c r="BR166425" s="2394"/>
    </row>
    <row r="166426" spans="70:70" x14ac:dyDescent="0.25">
      <c r="BR166426" s="2381"/>
    </row>
    <row r="166450" spans="70:70" x14ac:dyDescent="0.25">
      <c r="BR166450" s="2394"/>
    </row>
    <row r="166451" spans="70:70" x14ac:dyDescent="0.25">
      <c r="BR166451" s="2381"/>
    </row>
    <row r="166475" spans="70:70" x14ac:dyDescent="0.25">
      <c r="BR166475" s="2394"/>
    </row>
    <row r="166476" spans="70:70" x14ac:dyDescent="0.25">
      <c r="BR166476" s="2381"/>
    </row>
    <row r="166500" spans="70:70" x14ac:dyDescent="0.25">
      <c r="BR166500" s="2394"/>
    </row>
    <row r="166501" spans="70:70" x14ac:dyDescent="0.25">
      <c r="BR166501" s="2381"/>
    </row>
    <row r="166525" spans="70:70" x14ac:dyDescent="0.25">
      <c r="BR166525" s="2394"/>
    </row>
    <row r="166526" spans="70:70" x14ac:dyDescent="0.25">
      <c r="BR166526" s="2381"/>
    </row>
    <row r="166550" spans="70:70" x14ac:dyDescent="0.25">
      <c r="BR166550" s="2394"/>
    </row>
    <row r="166551" spans="70:70" x14ac:dyDescent="0.25">
      <c r="BR166551" s="2381"/>
    </row>
    <row r="166575" spans="70:70" x14ac:dyDescent="0.25">
      <c r="BR166575" s="2394"/>
    </row>
    <row r="166576" spans="70:70" x14ac:dyDescent="0.25">
      <c r="BR166576" s="2381"/>
    </row>
    <row r="166600" spans="70:70" x14ac:dyDescent="0.25">
      <c r="BR166600" s="2394"/>
    </row>
    <row r="166601" spans="70:70" x14ac:dyDescent="0.25">
      <c r="BR166601" s="2381"/>
    </row>
    <row r="166625" spans="70:70" x14ac:dyDescent="0.25">
      <c r="BR166625" s="2394"/>
    </row>
    <row r="166626" spans="70:70" x14ac:dyDescent="0.25">
      <c r="BR166626" s="2381"/>
    </row>
    <row r="166650" spans="70:70" x14ac:dyDescent="0.25">
      <c r="BR166650" s="2394"/>
    </row>
    <row r="166651" spans="70:70" x14ac:dyDescent="0.25">
      <c r="BR166651" s="2381"/>
    </row>
    <row r="166675" spans="70:70" x14ac:dyDescent="0.25">
      <c r="BR166675" s="2394"/>
    </row>
    <row r="166676" spans="70:70" x14ac:dyDescent="0.25">
      <c r="BR166676" s="2381"/>
    </row>
    <row r="166700" spans="70:70" x14ac:dyDescent="0.25">
      <c r="BR166700" s="2394"/>
    </row>
    <row r="166701" spans="70:70" x14ac:dyDescent="0.25">
      <c r="BR166701" s="2381"/>
    </row>
    <row r="166725" spans="70:70" x14ac:dyDescent="0.25">
      <c r="BR166725" s="2394"/>
    </row>
    <row r="166726" spans="70:70" x14ac:dyDescent="0.25">
      <c r="BR166726" s="2381"/>
    </row>
    <row r="166750" spans="70:70" x14ac:dyDescent="0.25">
      <c r="BR166750" s="2394"/>
    </row>
    <row r="166751" spans="70:70" x14ac:dyDescent="0.25">
      <c r="BR166751" s="2381"/>
    </row>
    <row r="166775" spans="70:70" x14ac:dyDescent="0.25">
      <c r="BR166775" s="2394"/>
    </row>
    <row r="166776" spans="70:70" x14ac:dyDescent="0.25">
      <c r="BR166776" s="2381"/>
    </row>
    <row r="166800" spans="70:70" x14ac:dyDescent="0.25">
      <c r="BR166800" s="2394"/>
    </row>
    <row r="166801" spans="70:70" x14ac:dyDescent="0.25">
      <c r="BR166801" s="2381"/>
    </row>
    <row r="166825" spans="70:70" x14ac:dyDescent="0.25">
      <c r="BR166825" s="2394"/>
    </row>
    <row r="166826" spans="70:70" x14ac:dyDescent="0.25">
      <c r="BR166826" s="2381"/>
    </row>
    <row r="166850" spans="70:70" x14ac:dyDescent="0.25">
      <c r="BR166850" s="2394"/>
    </row>
    <row r="166851" spans="70:70" x14ac:dyDescent="0.25">
      <c r="BR166851" s="2381"/>
    </row>
    <row r="166875" spans="70:70" x14ac:dyDescent="0.25">
      <c r="BR166875" s="2394"/>
    </row>
    <row r="166876" spans="70:70" x14ac:dyDescent="0.25">
      <c r="BR166876" s="2381"/>
    </row>
    <row r="166900" spans="70:70" x14ac:dyDescent="0.25">
      <c r="BR166900" s="2394"/>
    </row>
    <row r="166901" spans="70:70" x14ac:dyDescent="0.25">
      <c r="BR166901" s="2381"/>
    </row>
    <row r="166925" spans="70:70" x14ac:dyDescent="0.25">
      <c r="BR166925" s="2394"/>
    </row>
    <row r="166926" spans="70:70" x14ac:dyDescent="0.25">
      <c r="BR166926" s="2381"/>
    </row>
    <row r="166950" spans="70:70" x14ac:dyDescent="0.25">
      <c r="BR166950" s="2394"/>
    </row>
    <row r="166951" spans="70:70" x14ac:dyDescent="0.25">
      <c r="BR166951" s="2381"/>
    </row>
    <row r="166975" spans="70:70" x14ac:dyDescent="0.25">
      <c r="BR166975" s="2394"/>
    </row>
    <row r="166976" spans="70:70" x14ac:dyDescent="0.25">
      <c r="BR166976" s="2381"/>
    </row>
    <row r="167000" spans="70:70" x14ac:dyDescent="0.25">
      <c r="BR167000" s="2394"/>
    </row>
    <row r="167001" spans="70:70" x14ac:dyDescent="0.25">
      <c r="BR167001" s="2381"/>
    </row>
    <row r="167025" spans="70:70" x14ac:dyDescent="0.25">
      <c r="BR167025" s="2394"/>
    </row>
    <row r="167026" spans="70:70" x14ac:dyDescent="0.25">
      <c r="BR167026" s="2381"/>
    </row>
    <row r="167050" spans="70:70" x14ac:dyDescent="0.25">
      <c r="BR167050" s="2394"/>
    </row>
    <row r="167051" spans="70:70" x14ac:dyDescent="0.25">
      <c r="BR167051" s="2381"/>
    </row>
    <row r="167075" spans="70:70" x14ac:dyDescent="0.25">
      <c r="BR167075" s="2394"/>
    </row>
    <row r="167076" spans="70:70" x14ac:dyDescent="0.25">
      <c r="BR167076" s="2381"/>
    </row>
    <row r="167100" spans="70:70" x14ac:dyDescent="0.25">
      <c r="BR167100" s="2394"/>
    </row>
    <row r="167101" spans="70:70" x14ac:dyDescent="0.25">
      <c r="BR167101" s="2381"/>
    </row>
    <row r="167125" spans="70:70" x14ac:dyDescent="0.25">
      <c r="BR167125" s="2394"/>
    </row>
    <row r="167126" spans="70:70" x14ac:dyDescent="0.25">
      <c r="BR167126" s="2381"/>
    </row>
    <row r="167150" spans="70:70" x14ac:dyDescent="0.25">
      <c r="BR167150" s="2394"/>
    </row>
    <row r="167151" spans="70:70" x14ac:dyDescent="0.25">
      <c r="BR167151" s="2381"/>
    </row>
    <row r="167175" spans="70:70" x14ac:dyDescent="0.25">
      <c r="BR167175" s="2394"/>
    </row>
    <row r="167176" spans="70:70" x14ac:dyDescent="0.25">
      <c r="BR167176" s="2381"/>
    </row>
    <row r="167200" spans="70:70" x14ac:dyDescent="0.25">
      <c r="BR167200" s="2394"/>
    </row>
    <row r="167201" spans="70:70" x14ac:dyDescent="0.25">
      <c r="BR167201" s="2381"/>
    </row>
    <row r="167225" spans="70:70" x14ac:dyDescent="0.25">
      <c r="BR167225" s="2394"/>
    </row>
    <row r="167226" spans="70:70" x14ac:dyDescent="0.25">
      <c r="BR167226" s="2381"/>
    </row>
    <row r="167250" spans="70:70" x14ac:dyDescent="0.25">
      <c r="BR167250" s="2394"/>
    </row>
    <row r="167251" spans="70:70" x14ac:dyDescent="0.25">
      <c r="BR167251" s="2381"/>
    </row>
    <row r="167275" spans="70:70" x14ac:dyDescent="0.25">
      <c r="BR167275" s="2394"/>
    </row>
    <row r="167276" spans="70:70" x14ac:dyDescent="0.25">
      <c r="BR167276" s="2381"/>
    </row>
    <row r="167300" spans="70:70" x14ac:dyDescent="0.25">
      <c r="BR167300" s="2394"/>
    </row>
    <row r="167301" spans="70:70" x14ac:dyDescent="0.25">
      <c r="BR167301" s="2381"/>
    </row>
    <row r="167325" spans="70:70" x14ac:dyDescent="0.25">
      <c r="BR167325" s="2394"/>
    </row>
    <row r="167326" spans="70:70" x14ac:dyDescent="0.25">
      <c r="BR167326" s="2381"/>
    </row>
    <row r="167350" spans="70:70" x14ac:dyDescent="0.25">
      <c r="BR167350" s="2394"/>
    </row>
    <row r="167351" spans="70:70" x14ac:dyDescent="0.25">
      <c r="BR167351" s="2381"/>
    </row>
    <row r="167375" spans="70:70" x14ac:dyDescent="0.25">
      <c r="BR167375" s="2394"/>
    </row>
    <row r="167376" spans="70:70" x14ac:dyDescent="0.25">
      <c r="BR167376" s="2381"/>
    </row>
    <row r="167400" spans="70:70" x14ac:dyDescent="0.25">
      <c r="BR167400" s="2394"/>
    </row>
    <row r="167401" spans="70:70" x14ac:dyDescent="0.25">
      <c r="BR167401" s="2381"/>
    </row>
    <row r="167425" spans="70:70" x14ac:dyDescent="0.25">
      <c r="BR167425" s="2394"/>
    </row>
    <row r="167426" spans="70:70" x14ac:dyDescent="0.25">
      <c r="BR167426" s="2381"/>
    </row>
    <row r="167450" spans="70:70" x14ac:dyDescent="0.25">
      <c r="BR167450" s="2394"/>
    </row>
    <row r="167451" spans="70:70" x14ac:dyDescent="0.25">
      <c r="BR167451" s="2381"/>
    </row>
    <row r="167475" spans="70:70" x14ac:dyDescent="0.25">
      <c r="BR167475" s="2394"/>
    </row>
    <row r="167476" spans="70:70" x14ac:dyDescent="0.25">
      <c r="BR167476" s="2381"/>
    </row>
    <row r="167500" spans="70:70" x14ac:dyDescent="0.25">
      <c r="BR167500" s="2394"/>
    </row>
    <row r="167501" spans="70:70" x14ac:dyDescent="0.25">
      <c r="BR167501" s="2381"/>
    </row>
    <row r="167525" spans="70:70" x14ac:dyDescent="0.25">
      <c r="BR167525" s="2394"/>
    </row>
    <row r="167526" spans="70:70" x14ac:dyDescent="0.25">
      <c r="BR167526" s="2381"/>
    </row>
    <row r="167550" spans="70:70" x14ac:dyDescent="0.25">
      <c r="BR167550" s="2394"/>
    </row>
    <row r="167551" spans="70:70" x14ac:dyDescent="0.25">
      <c r="BR167551" s="2381"/>
    </row>
    <row r="167575" spans="70:70" x14ac:dyDescent="0.25">
      <c r="BR167575" s="2394"/>
    </row>
    <row r="167576" spans="70:70" x14ac:dyDescent="0.25">
      <c r="BR167576" s="2381"/>
    </row>
    <row r="167600" spans="70:70" x14ac:dyDescent="0.25">
      <c r="BR167600" s="2394"/>
    </row>
    <row r="167601" spans="70:70" x14ac:dyDescent="0.25">
      <c r="BR167601" s="2381"/>
    </row>
    <row r="167625" spans="70:70" x14ac:dyDescent="0.25">
      <c r="BR167625" s="2394"/>
    </row>
    <row r="167626" spans="70:70" x14ac:dyDescent="0.25">
      <c r="BR167626" s="2381"/>
    </row>
    <row r="167650" spans="70:70" x14ac:dyDescent="0.25">
      <c r="BR167650" s="2394"/>
    </row>
    <row r="167651" spans="70:70" x14ac:dyDescent="0.25">
      <c r="BR167651" s="2381"/>
    </row>
    <row r="167675" spans="70:70" x14ac:dyDescent="0.25">
      <c r="BR167675" s="2394"/>
    </row>
    <row r="167676" spans="70:70" x14ac:dyDescent="0.25">
      <c r="BR167676" s="2381"/>
    </row>
    <row r="167700" spans="70:70" x14ac:dyDescent="0.25">
      <c r="BR167700" s="2394"/>
    </row>
    <row r="167701" spans="70:70" x14ac:dyDescent="0.25">
      <c r="BR167701" s="2381"/>
    </row>
    <row r="167725" spans="70:70" x14ac:dyDescent="0.25">
      <c r="BR167725" s="2394"/>
    </row>
    <row r="167726" spans="70:70" x14ac:dyDescent="0.25">
      <c r="BR167726" s="2381"/>
    </row>
    <row r="167750" spans="70:70" x14ac:dyDescent="0.25">
      <c r="BR167750" s="2394"/>
    </row>
    <row r="167751" spans="70:70" x14ac:dyDescent="0.25">
      <c r="BR167751" s="2381"/>
    </row>
    <row r="167775" spans="70:70" x14ac:dyDescent="0.25">
      <c r="BR167775" s="2394"/>
    </row>
    <row r="167776" spans="70:70" x14ac:dyDescent="0.25">
      <c r="BR167776" s="2381"/>
    </row>
    <row r="167800" spans="70:70" x14ac:dyDescent="0.25">
      <c r="BR167800" s="2394"/>
    </row>
    <row r="167801" spans="70:70" x14ac:dyDescent="0.25">
      <c r="BR167801" s="2381"/>
    </row>
    <row r="167825" spans="70:70" x14ac:dyDescent="0.25">
      <c r="BR167825" s="2394"/>
    </row>
    <row r="167826" spans="70:70" x14ac:dyDescent="0.25">
      <c r="BR167826" s="2381"/>
    </row>
    <row r="167850" spans="70:70" x14ac:dyDescent="0.25">
      <c r="BR167850" s="2394"/>
    </row>
    <row r="167851" spans="70:70" x14ac:dyDescent="0.25">
      <c r="BR167851" s="2381"/>
    </row>
    <row r="167875" spans="70:70" x14ac:dyDescent="0.25">
      <c r="BR167875" s="2394"/>
    </row>
    <row r="167876" spans="70:70" x14ac:dyDescent="0.25">
      <c r="BR167876" s="2381"/>
    </row>
    <row r="167900" spans="70:70" x14ac:dyDescent="0.25">
      <c r="BR167900" s="2394"/>
    </row>
    <row r="167901" spans="70:70" x14ac:dyDescent="0.25">
      <c r="BR167901" s="2381"/>
    </row>
    <row r="167925" spans="70:70" x14ac:dyDescent="0.25">
      <c r="BR167925" s="2394"/>
    </row>
    <row r="167926" spans="70:70" x14ac:dyDescent="0.25">
      <c r="BR167926" s="2381"/>
    </row>
    <row r="167950" spans="70:70" x14ac:dyDescent="0.25">
      <c r="BR167950" s="2394"/>
    </row>
    <row r="167951" spans="70:70" x14ac:dyDescent="0.25">
      <c r="BR167951" s="2381"/>
    </row>
    <row r="167975" spans="70:70" x14ac:dyDescent="0.25">
      <c r="BR167975" s="2394"/>
    </row>
    <row r="167976" spans="70:70" x14ac:dyDescent="0.25">
      <c r="BR167976" s="2381"/>
    </row>
    <row r="168000" spans="70:70" x14ac:dyDescent="0.25">
      <c r="BR168000" s="2394"/>
    </row>
    <row r="168001" spans="70:70" x14ac:dyDescent="0.25">
      <c r="BR168001" s="2381"/>
    </row>
    <row r="168025" spans="70:70" x14ac:dyDescent="0.25">
      <c r="BR168025" s="2394"/>
    </row>
    <row r="168026" spans="70:70" x14ac:dyDescent="0.25">
      <c r="BR168026" s="2381"/>
    </row>
    <row r="168050" spans="70:70" x14ac:dyDescent="0.25">
      <c r="BR168050" s="2394"/>
    </row>
    <row r="168051" spans="70:70" x14ac:dyDescent="0.25">
      <c r="BR168051" s="2381"/>
    </row>
    <row r="168075" spans="70:70" x14ac:dyDescent="0.25">
      <c r="BR168075" s="2394"/>
    </row>
    <row r="168076" spans="70:70" x14ac:dyDescent="0.25">
      <c r="BR168076" s="2381"/>
    </row>
    <row r="168100" spans="70:70" x14ac:dyDescent="0.25">
      <c r="BR168100" s="2394"/>
    </row>
    <row r="168101" spans="70:70" x14ac:dyDescent="0.25">
      <c r="BR168101" s="2381"/>
    </row>
    <row r="168125" spans="70:70" x14ac:dyDescent="0.25">
      <c r="BR168125" s="2394"/>
    </row>
    <row r="168126" spans="70:70" x14ac:dyDescent="0.25">
      <c r="BR168126" s="2381"/>
    </row>
    <row r="168150" spans="70:70" x14ac:dyDescent="0.25">
      <c r="BR168150" s="2394"/>
    </row>
    <row r="168151" spans="70:70" x14ac:dyDescent="0.25">
      <c r="BR168151" s="2381"/>
    </row>
    <row r="168175" spans="70:70" x14ac:dyDescent="0.25">
      <c r="BR168175" s="2394"/>
    </row>
    <row r="168176" spans="70:70" x14ac:dyDescent="0.25">
      <c r="BR168176" s="2381"/>
    </row>
    <row r="168200" spans="70:70" x14ac:dyDescent="0.25">
      <c r="BR168200" s="2394"/>
    </row>
    <row r="168201" spans="70:70" x14ac:dyDescent="0.25">
      <c r="BR168201" s="2381"/>
    </row>
    <row r="168225" spans="70:70" x14ac:dyDescent="0.25">
      <c r="BR168225" s="2394"/>
    </row>
    <row r="168226" spans="70:70" x14ac:dyDescent="0.25">
      <c r="BR168226" s="2381"/>
    </row>
    <row r="168250" spans="70:70" x14ac:dyDescent="0.25">
      <c r="BR168250" s="2394"/>
    </row>
    <row r="168251" spans="70:70" x14ac:dyDescent="0.25">
      <c r="BR168251" s="2381"/>
    </row>
    <row r="168275" spans="70:70" x14ac:dyDescent="0.25">
      <c r="BR168275" s="2394"/>
    </row>
    <row r="168276" spans="70:70" x14ac:dyDescent="0.25">
      <c r="BR168276" s="2381"/>
    </row>
    <row r="168300" spans="70:70" x14ac:dyDescent="0.25">
      <c r="BR168300" s="2394"/>
    </row>
    <row r="168301" spans="70:70" x14ac:dyDescent="0.25">
      <c r="BR168301" s="2381"/>
    </row>
    <row r="168325" spans="70:70" x14ac:dyDescent="0.25">
      <c r="BR168325" s="2394"/>
    </row>
    <row r="168326" spans="70:70" x14ac:dyDescent="0.25">
      <c r="BR168326" s="2381"/>
    </row>
    <row r="168350" spans="70:70" x14ac:dyDescent="0.25">
      <c r="BR168350" s="2394"/>
    </row>
    <row r="168351" spans="70:70" x14ac:dyDescent="0.25">
      <c r="BR168351" s="2381"/>
    </row>
    <row r="168375" spans="70:70" x14ac:dyDescent="0.25">
      <c r="BR168375" s="2394"/>
    </row>
    <row r="168376" spans="70:70" x14ac:dyDescent="0.25">
      <c r="BR168376" s="2381"/>
    </row>
    <row r="168400" spans="70:70" x14ac:dyDescent="0.25">
      <c r="BR168400" s="2394"/>
    </row>
    <row r="168401" spans="70:70" x14ac:dyDescent="0.25">
      <c r="BR168401" s="2381"/>
    </row>
    <row r="168425" spans="70:70" x14ac:dyDescent="0.25">
      <c r="BR168425" s="2394"/>
    </row>
    <row r="168426" spans="70:70" x14ac:dyDescent="0.25">
      <c r="BR168426" s="2381"/>
    </row>
    <row r="168450" spans="70:70" x14ac:dyDescent="0.25">
      <c r="BR168450" s="2394"/>
    </row>
    <row r="168451" spans="70:70" x14ac:dyDescent="0.25">
      <c r="BR168451" s="2381"/>
    </row>
    <row r="168475" spans="70:70" x14ac:dyDescent="0.25">
      <c r="BR168475" s="2394"/>
    </row>
    <row r="168476" spans="70:70" x14ac:dyDescent="0.25">
      <c r="BR168476" s="2381"/>
    </row>
    <row r="168500" spans="70:70" x14ac:dyDescent="0.25">
      <c r="BR168500" s="2394"/>
    </row>
    <row r="168501" spans="70:70" x14ac:dyDescent="0.25">
      <c r="BR168501" s="2381"/>
    </row>
    <row r="168525" spans="70:70" x14ac:dyDescent="0.25">
      <c r="BR168525" s="2394"/>
    </row>
    <row r="168526" spans="70:70" x14ac:dyDescent="0.25">
      <c r="BR168526" s="2381"/>
    </row>
    <row r="168550" spans="70:70" x14ac:dyDescent="0.25">
      <c r="BR168550" s="2394"/>
    </row>
    <row r="168551" spans="70:70" x14ac:dyDescent="0.25">
      <c r="BR168551" s="2381"/>
    </row>
    <row r="168575" spans="70:70" x14ac:dyDescent="0.25">
      <c r="BR168575" s="2394"/>
    </row>
    <row r="168576" spans="70:70" x14ac:dyDescent="0.25">
      <c r="BR168576" s="2381"/>
    </row>
    <row r="168600" spans="70:70" x14ac:dyDescent="0.25">
      <c r="BR168600" s="2394"/>
    </row>
    <row r="168601" spans="70:70" x14ac:dyDescent="0.25">
      <c r="BR168601" s="2381"/>
    </row>
    <row r="168625" spans="70:70" x14ac:dyDescent="0.25">
      <c r="BR168625" s="2394"/>
    </row>
    <row r="168626" spans="70:70" x14ac:dyDescent="0.25">
      <c r="BR168626" s="2381"/>
    </row>
    <row r="168650" spans="70:70" x14ac:dyDescent="0.25">
      <c r="BR168650" s="2394"/>
    </row>
    <row r="168651" spans="70:70" x14ac:dyDescent="0.25">
      <c r="BR168651" s="2381"/>
    </row>
    <row r="168675" spans="70:70" x14ac:dyDescent="0.25">
      <c r="BR168675" s="2394"/>
    </row>
    <row r="168676" spans="70:70" x14ac:dyDescent="0.25">
      <c r="BR168676" s="2381"/>
    </row>
    <row r="168700" spans="70:70" x14ac:dyDescent="0.25">
      <c r="BR168700" s="2394"/>
    </row>
    <row r="168701" spans="70:70" x14ac:dyDescent="0.25">
      <c r="BR168701" s="2381"/>
    </row>
    <row r="168725" spans="70:70" x14ac:dyDescent="0.25">
      <c r="BR168725" s="2394"/>
    </row>
    <row r="168726" spans="70:70" x14ac:dyDescent="0.25">
      <c r="BR168726" s="2381"/>
    </row>
    <row r="168750" spans="70:70" x14ac:dyDescent="0.25">
      <c r="BR168750" s="2394"/>
    </row>
    <row r="168751" spans="70:70" x14ac:dyDescent="0.25">
      <c r="BR168751" s="2381"/>
    </row>
    <row r="168775" spans="70:70" x14ac:dyDescent="0.25">
      <c r="BR168775" s="2394"/>
    </row>
    <row r="168776" spans="70:70" x14ac:dyDescent="0.25">
      <c r="BR168776" s="2381"/>
    </row>
    <row r="168800" spans="70:70" x14ac:dyDescent="0.25">
      <c r="BR168800" s="2394"/>
    </row>
    <row r="168801" spans="70:70" x14ac:dyDescent="0.25">
      <c r="BR168801" s="2381"/>
    </row>
    <row r="168825" spans="70:70" x14ac:dyDescent="0.25">
      <c r="BR168825" s="2394"/>
    </row>
    <row r="168826" spans="70:70" x14ac:dyDescent="0.25">
      <c r="BR168826" s="2381"/>
    </row>
    <row r="168850" spans="70:70" x14ac:dyDescent="0.25">
      <c r="BR168850" s="2394"/>
    </row>
    <row r="168851" spans="70:70" x14ac:dyDescent="0.25">
      <c r="BR168851" s="2381"/>
    </row>
    <row r="168875" spans="70:70" x14ac:dyDescent="0.25">
      <c r="BR168875" s="2394"/>
    </row>
    <row r="168876" spans="70:70" x14ac:dyDescent="0.25">
      <c r="BR168876" s="2381"/>
    </row>
    <row r="168900" spans="70:70" x14ac:dyDescent="0.25">
      <c r="BR168900" s="2394"/>
    </row>
    <row r="168901" spans="70:70" x14ac:dyDescent="0.25">
      <c r="BR168901" s="2381"/>
    </row>
    <row r="168925" spans="70:70" x14ac:dyDescent="0.25">
      <c r="BR168925" s="2394"/>
    </row>
    <row r="168926" spans="70:70" x14ac:dyDescent="0.25">
      <c r="BR168926" s="2381"/>
    </row>
    <row r="168950" spans="70:70" x14ac:dyDescent="0.25">
      <c r="BR168950" s="2394"/>
    </row>
    <row r="168951" spans="70:70" x14ac:dyDescent="0.25">
      <c r="BR168951" s="2381"/>
    </row>
    <row r="168975" spans="70:70" x14ac:dyDescent="0.25">
      <c r="BR168975" s="2394"/>
    </row>
    <row r="168976" spans="70:70" x14ac:dyDescent="0.25">
      <c r="BR168976" s="2381"/>
    </row>
    <row r="169000" spans="70:70" x14ac:dyDescent="0.25">
      <c r="BR169000" s="2394"/>
    </row>
    <row r="169001" spans="70:70" x14ac:dyDescent="0.25">
      <c r="BR169001" s="2381"/>
    </row>
    <row r="169025" spans="70:70" x14ac:dyDescent="0.25">
      <c r="BR169025" s="2394"/>
    </row>
    <row r="169026" spans="70:70" x14ac:dyDescent="0.25">
      <c r="BR169026" s="2381"/>
    </row>
    <row r="169050" spans="70:70" x14ac:dyDescent="0.25">
      <c r="BR169050" s="2394"/>
    </row>
    <row r="169051" spans="70:70" x14ac:dyDescent="0.25">
      <c r="BR169051" s="2381"/>
    </row>
    <row r="169075" spans="70:70" x14ac:dyDescent="0.25">
      <c r="BR169075" s="2394"/>
    </row>
    <row r="169076" spans="70:70" x14ac:dyDescent="0.25">
      <c r="BR169076" s="2381"/>
    </row>
    <row r="169100" spans="70:70" x14ac:dyDescent="0.25">
      <c r="BR169100" s="2394"/>
    </row>
    <row r="169101" spans="70:70" x14ac:dyDescent="0.25">
      <c r="BR169101" s="2381"/>
    </row>
    <row r="169125" spans="70:70" x14ac:dyDescent="0.25">
      <c r="BR169125" s="2394"/>
    </row>
    <row r="169126" spans="70:70" x14ac:dyDescent="0.25">
      <c r="BR169126" s="2381"/>
    </row>
    <row r="169150" spans="70:70" x14ac:dyDescent="0.25">
      <c r="BR169150" s="2394"/>
    </row>
    <row r="169151" spans="70:70" x14ac:dyDescent="0.25">
      <c r="BR169151" s="2381"/>
    </row>
    <row r="169175" spans="70:70" x14ac:dyDescent="0.25">
      <c r="BR169175" s="2394"/>
    </row>
    <row r="169176" spans="70:70" x14ac:dyDescent="0.25">
      <c r="BR169176" s="2381"/>
    </row>
    <row r="169200" spans="70:70" x14ac:dyDescent="0.25">
      <c r="BR169200" s="2394"/>
    </row>
    <row r="169201" spans="70:70" x14ac:dyDescent="0.25">
      <c r="BR169201" s="2381"/>
    </row>
    <row r="169225" spans="70:70" x14ac:dyDescent="0.25">
      <c r="BR169225" s="2394"/>
    </row>
    <row r="169226" spans="70:70" x14ac:dyDescent="0.25">
      <c r="BR169226" s="2381"/>
    </row>
    <row r="169250" spans="70:70" x14ac:dyDescent="0.25">
      <c r="BR169250" s="2394"/>
    </row>
    <row r="169251" spans="70:70" x14ac:dyDescent="0.25">
      <c r="BR169251" s="2381"/>
    </row>
    <row r="169275" spans="70:70" x14ac:dyDescent="0.25">
      <c r="BR169275" s="2394"/>
    </row>
    <row r="169276" spans="70:70" x14ac:dyDescent="0.25">
      <c r="BR169276" s="2381"/>
    </row>
    <row r="169300" spans="70:70" x14ac:dyDescent="0.25">
      <c r="BR169300" s="2394"/>
    </row>
    <row r="169301" spans="70:70" x14ac:dyDescent="0.25">
      <c r="BR169301" s="2381"/>
    </row>
    <row r="169325" spans="70:70" x14ac:dyDescent="0.25">
      <c r="BR169325" s="2394"/>
    </row>
    <row r="169326" spans="70:70" x14ac:dyDescent="0.25">
      <c r="BR169326" s="2381"/>
    </row>
    <row r="169350" spans="70:70" x14ac:dyDescent="0.25">
      <c r="BR169350" s="2394"/>
    </row>
    <row r="169351" spans="70:70" x14ac:dyDescent="0.25">
      <c r="BR169351" s="2381"/>
    </row>
    <row r="169375" spans="70:70" x14ac:dyDescent="0.25">
      <c r="BR169375" s="2394"/>
    </row>
    <row r="169376" spans="70:70" x14ac:dyDescent="0.25">
      <c r="BR169376" s="2381"/>
    </row>
    <row r="169400" spans="70:70" x14ac:dyDescent="0.25">
      <c r="BR169400" s="2394"/>
    </row>
    <row r="169401" spans="70:70" x14ac:dyDescent="0.25">
      <c r="BR169401" s="2381"/>
    </row>
    <row r="169425" spans="70:70" x14ac:dyDescent="0.25">
      <c r="BR169425" s="2394"/>
    </row>
    <row r="169426" spans="70:70" x14ac:dyDescent="0.25">
      <c r="BR169426" s="2381"/>
    </row>
    <row r="169450" spans="70:70" x14ac:dyDescent="0.25">
      <c r="BR169450" s="2394"/>
    </row>
    <row r="169451" spans="70:70" x14ac:dyDescent="0.25">
      <c r="BR169451" s="2381"/>
    </row>
    <row r="169475" spans="70:70" x14ac:dyDescent="0.25">
      <c r="BR169475" s="2394"/>
    </row>
    <row r="169476" spans="70:70" x14ac:dyDescent="0.25">
      <c r="BR169476" s="2381"/>
    </row>
    <row r="169500" spans="70:70" x14ac:dyDescent="0.25">
      <c r="BR169500" s="2394"/>
    </row>
    <row r="169501" spans="70:70" x14ac:dyDescent="0.25">
      <c r="BR169501" s="2381"/>
    </row>
    <row r="169525" spans="70:70" x14ac:dyDescent="0.25">
      <c r="BR169525" s="2394"/>
    </row>
    <row r="169526" spans="70:70" x14ac:dyDescent="0.25">
      <c r="BR169526" s="2381"/>
    </row>
    <row r="169550" spans="70:70" x14ac:dyDescent="0.25">
      <c r="BR169550" s="2394"/>
    </row>
    <row r="169551" spans="70:70" x14ac:dyDescent="0.25">
      <c r="BR169551" s="2381"/>
    </row>
    <row r="169575" spans="70:70" x14ac:dyDescent="0.25">
      <c r="BR169575" s="2394"/>
    </row>
    <row r="169576" spans="70:70" x14ac:dyDescent="0.25">
      <c r="BR169576" s="2381"/>
    </row>
    <row r="169600" spans="70:70" x14ac:dyDescent="0.25">
      <c r="BR169600" s="2394"/>
    </row>
    <row r="169601" spans="70:70" x14ac:dyDescent="0.25">
      <c r="BR169601" s="2381"/>
    </row>
    <row r="169625" spans="70:70" x14ac:dyDescent="0.25">
      <c r="BR169625" s="2394"/>
    </row>
    <row r="169626" spans="70:70" x14ac:dyDescent="0.25">
      <c r="BR169626" s="2381"/>
    </row>
    <row r="169650" spans="70:70" x14ac:dyDescent="0.25">
      <c r="BR169650" s="2394"/>
    </row>
    <row r="169651" spans="70:70" x14ac:dyDescent="0.25">
      <c r="BR169651" s="2381"/>
    </row>
    <row r="169675" spans="70:70" x14ac:dyDescent="0.25">
      <c r="BR169675" s="2394"/>
    </row>
    <row r="169676" spans="70:70" x14ac:dyDescent="0.25">
      <c r="BR169676" s="2381"/>
    </row>
    <row r="169700" spans="70:70" x14ac:dyDescent="0.25">
      <c r="BR169700" s="2394"/>
    </row>
    <row r="169701" spans="70:70" x14ac:dyDescent="0.25">
      <c r="BR169701" s="2381"/>
    </row>
    <row r="169725" spans="70:70" x14ac:dyDescent="0.25">
      <c r="BR169725" s="2394"/>
    </row>
    <row r="169726" spans="70:70" x14ac:dyDescent="0.25">
      <c r="BR169726" s="2381"/>
    </row>
    <row r="169750" spans="70:70" x14ac:dyDescent="0.25">
      <c r="BR169750" s="2394"/>
    </row>
    <row r="169751" spans="70:70" x14ac:dyDescent="0.25">
      <c r="BR169751" s="2381"/>
    </row>
    <row r="169775" spans="70:70" x14ac:dyDescent="0.25">
      <c r="BR169775" s="2394"/>
    </row>
    <row r="169776" spans="70:70" x14ac:dyDescent="0.25">
      <c r="BR169776" s="2381"/>
    </row>
    <row r="169800" spans="70:70" x14ac:dyDescent="0.25">
      <c r="BR169800" s="2394"/>
    </row>
    <row r="169801" spans="70:70" x14ac:dyDescent="0.25">
      <c r="BR169801" s="2381"/>
    </row>
    <row r="169825" spans="70:70" x14ac:dyDescent="0.25">
      <c r="BR169825" s="2394"/>
    </row>
    <row r="169826" spans="70:70" x14ac:dyDescent="0.25">
      <c r="BR169826" s="2381"/>
    </row>
    <row r="169850" spans="70:70" x14ac:dyDescent="0.25">
      <c r="BR169850" s="2394"/>
    </row>
    <row r="169851" spans="70:70" x14ac:dyDescent="0.25">
      <c r="BR169851" s="2381"/>
    </row>
    <row r="169875" spans="70:70" x14ac:dyDescent="0.25">
      <c r="BR169875" s="2394"/>
    </row>
    <row r="169876" spans="70:70" x14ac:dyDescent="0.25">
      <c r="BR169876" s="2381"/>
    </row>
    <row r="169900" spans="70:70" x14ac:dyDescent="0.25">
      <c r="BR169900" s="2394"/>
    </row>
    <row r="169901" spans="70:70" x14ac:dyDescent="0.25">
      <c r="BR169901" s="2381"/>
    </row>
    <row r="169925" spans="70:70" x14ac:dyDescent="0.25">
      <c r="BR169925" s="2394"/>
    </row>
    <row r="169926" spans="70:70" x14ac:dyDescent="0.25">
      <c r="BR169926" s="2381"/>
    </row>
    <row r="169950" spans="70:70" x14ac:dyDescent="0.25">
      <c r="BR169950" s="2394"/>
    </row>
    <row r="169951" spans="70:70" x14ac:dyDescent="0.25">
      <c r="BR169951" s="2381"/>
    </row>
    <row r="169975" spans="70:70" x14ac:dyDescent="0.25">
      <c r="BR169975" s="2394"/>
    </row>
    <row r="169976" spans="70:70" x14ac:dyDescent="0.25">
      <c r="BR169976" s="2381"/>
    </row>
    <row r="170000" spans="70:70" x14ac:dyDescent="0.25">
      <c r="BR170000" s="2394"/>
    </row>
    <row r="170001" spans="70:70" x14ac:dyDescent="0.25">
      <c r="BR170001" s="2381"/>
    </row>
    <row r="170025" spans="70:70" x14ac:dyDescent="0.25">
      <c r="BR170025" s="2394"/>
    </row>
    <row r="170026" spans="70:70" x14ac:dyDescent="0.25">
      <c r="BR170026" s="2381"/>
    </row>
    <row r="170050" spans="70:70" x14ac:dyDescent="0.25">
      <c r="BR170050" s="2394"/>
    </row>
    <row r="170051" spans="70:70" x14ac:dyDescent="0.25">
      <c r="BR170051" s="2381"/>
    </row>
    <row r="170075" spans="70:70" x14ac:dyDescent="0.25">
      <c r="BR170075" s="2394"/>
    </row>
    <row r="170076" spans="70:70" x14ac:dyDescent="0.25">
      <c r="BR170076" s="2381"/>
    </row>
    <row r="170100" spans="70:70" x14ac:dyDescent="0.25">
      <c r="BR170100" s="2394"/>
    </row>
    <row r="170101" spans="70:70" x14ac:dyDescent="0.25">
      <c r="BR170101" s="2381"/>
    </row>
    <row r="170125" spans="70:70" x14ac:dyDescent="0.25">
      <c r="BR170125" s="2394"/>
    </row>
    <row r="170126" spans="70:70" x14ac:dyDescent="0.25">
      <c r="BR170126" s="2381"/>
    </row>
    <row r="170150" spans="70:70" x14ac:dyDescent="0.25">
      <c r="BR170150" s="2394"/>
    </row>
    <row r="170151" spans="70:70" x14ac:dyDescent="0.25">
      <c r="BR170151" s="2381"/>
    </row>
    <row r="170175" spans="70:70" x14ac:dyDescent="0.25">
      <c r="BR170175" s="2394"/>
    </row>
    <row r="170176" spans="70:70" x14ac:dyDescent="0.25">
      <c r="BR170176" s="2381"/>
    </row>
    <row r="170200" spans="70:70" x14ac:dyDescent="0.25">
      <c r="BR170200" s="2394"/>
    </row>
    <row r="170201" spans="70:70" x14ac:dyDescent="0.25">
      <c r="BR170201" s="2381"/>
    </row>
    <row r="170225" spans="70:70" x14ac:dyDescent="0.25">
      <c r="BR170225" s="2394"/>
    </row>
    <row r="170226" spans="70:70" x14ac:dyDescent="0.25">
      <c r="BR170226" s="2381"/>
    </row>
    <row r="170250" spans="70:70" x14ac:dyDescent="0.25">
      <c r="BR170250" s="2394"/>
    </row>
    <row r="170251" spans="70:70" x14ac:dyDescent="0.25">
      <c r="BR170251" s="2381"/>
    </row>
    <row r="170275" spans="70:70" x14ac:dyDescent="0.25">
      <c r="BR170275" s="2394"/>
    </row>
    <row r="170276" spans="70:70" x14ac:dyDescent="0.25">
      <c r="BR170276" s="2381"/>
    </row>
    <row r="170300" spans="70:70" x14ac:dyDescent="0.25">
      <c r="BR170300" s="2394"/>
    </row>
    <row r="170301" spans="70:70" x14ac:dyDescent="0.25">
      <c r="BR170301" s="2381"/>
    </row>
    <row r="170325" spans="70:70" x14ac:dyDescent="0.25">
      <c r="BR170325" s="2394"/>
    </row>
    <row r="170326" spans="70:70" x14ac:dyDescent="0.25">
      <c r="BR170326" s="2381"/>
    </row>
    <row r="170350" spans="70:70" x14ac:dyDescent="0.25">
      <c r="BR170350" s="2394"/>
    </row>
    <row r="170351" spans="70:70" x14ac:dyDescent="0.25">
      <c r="BR170351" s="2381"/>
    </row>
    <row r="170375" spans="70:70" x14ac:dyDescent="0.25">
      <c r="BR170375" s="2394"/>
    </row>
    <row r="170376" spans="70:70" x14ac:dyDescent="0.25">
      <c r="BR170376" s="2381"/>
    </row>
    <row r="170400" spans="70:70" x14ac:dyDescent="0.25">
      <c r="BR170400" s="2394"/>
    </row>
    <row r="170401" spans="70:70" x14ac:dyDescent="0.25">
      <c r="BR170401" s="2381"/>
    </row>
    <row r="170425" spans="70:70" x14ac:dyDescent="0.25">
      <c r="BR170425" s="2394"/>
    </row>
    <row r="170426" spans="70:70" x14ac:dyDescent="0.25">
      <c r="BR170426" s="2381"/>
    </row>
    <row r="170450" spans="70:70" x14ac:dyDescent="0.25">
      <c r="BR170450" s="2394"/>
    </row>
    <row r="170451" spans="70:70" x14ac:dyDescent="0.25">
      <c r="BR170451" s="2381"/>
    </row>
    <row r="170475" spans="70:70" x14ac:dyDescent="0.25">
      <c r="BR170475" s="2394"/>
    </row>
    <row r="170476" spans="70:70" x14ac:dyDescent="0.25">
      <c r="BR170476" s="2381"/>
    </row>
    <row r="170500" spans="70:70" x14ac:dyDescent="0.25">
      <c r="BR170500" s="2394"/>
    </row>
    <row r="170501" spans="70:70" x14ac:dyDescent="0.25">
      <c r="BR170501" s="2381"/>
    </row>
    <row r="170525" spans="70:70" x14ac:dyDescent="0.25">
      <c r="BR170525" s="2394"/>
    </row>
    <row r="170526" spans="70:70" x14ac:dyDescent="0.25">
      <c r="BR170526" s="2381"/>
    </row>
    <row r="170550" spans="70:70" x14ac:dyDescent="0.25">
      <c r="BR170550" s="2394"/>
    </row>
    <row r="170551" spans="70:70" x14ac:dyDescent="0.25">
      <c r="BR170551" s="2381"/>
    </row>
    <row r="170575" spans="70:70" x14ac:dyDescent="0.25">
      <c r="BR170575" s="2394"/>
    </row>
    <row r="170576" spans="70:70" x14ac:dyDescent="0.25">
      <c r="BR170576" s="2381"/>
    </row>
    <row r="170600" spans="70:70" x14ac:dyDescent="0.25">
      <c r="BR170600" s="2394"/>
    </row>
    <row r="170601" spans="70:70" x14ac:dyDescent="0.25">
      <c r="BR170601" s="2381"/>
    </row>
    <row r="170625" spans="70:70" x14ac:dyDescent="0.25">
      <c r="BR170625" s="2394"/>
    </row>
    <row r="170626" spans="70:70" x14ac:dyDescent="0.25">
      <c r="BR170626" s="2381"/>
    </row>
    <row r="170650" spans="70:70" x14ac:dyDescent="0.25">
      <c r="BR170650" s="2394"/>
    </row>
    <row r="170651" spans="70:70" x14ac:dyDescent="0.25">
      <c r="BR170651" s="2381"/>
    </row>
    <row r="170675" spans="70:70" x14ac:dyDescent="0.25">
      <c r="BR170675" s="2394"/>
    </row>
    <row r="170676" spans="70:70" x14ac:dyDescent="0.25">
      <c r="BR170676" s="2381"/>
    </row>
    <row r="170700" spans="70:70" x14ac:dyDescent="0.25">
      <c r="BR170700" s="2394"/>
    </row>
    <row r="170701" spans="70:70" x14ac:dyDescent="0.25">
      <c r="BR170701" s="2381"/>
    </row>
    <row r="170725" spans="70:70" x14ac:dyDescent="0.25">
      <c r="BR170725" s="2394"/>
    </row>
    <row r="170726" spans="70:70" x14ac:dyDescent="0.25">
      <c r="BR170726" s="2381"/>
    </row>
    <row r="170750" spans="70:70" x14ac:dyDescent="0.25">
      <c r="BR170750" s="2394"/>
    </row>
    <row r="170751" spans="70:70" x14ac:dyDescent="0.25">
      <c r="BR170751" s="2381"/>
    </row>
    <row r="170775" spans="70:70" x14ac:dyDescent="0.25">
      <c r="BR170775" s="2394"/>
    </row>
    <row r="170776" spans="70:70" x14ac:dyDescent="0.25">
      <c r="BR170776" s="2381"/>
    </row>
    <row r="170800" spans="70:70" x14ac:dyDescent="0.25">
      <c r="BR170800" s="2394"/>
    </row>
    <row r="170801" spans="70:70" x14ac:dyDescent="0.25">
      <c r="BR170801" s="2381"/>
    </row>
    <row r="170825" spans="70:70" x14ac:dyDescent="0.25">
      <c r="BR170825" s="2394"/>
    </row>
    <row r="170826" spans="70:70" x14ac:dyDescent="0.25">
      <c r="BR170826" s="2381"/>
    </row>
    <row r="170850" spans="70:70" x14ac:dyDescent="0.25">
      <c r="BR170850" s="2394"/>
    </row>
    <row r="170851" spans="70:70" x14ac:dyDescent="0.25">
      <c r="BR170851" s="2381"/>
    </row>
    <row r="170875" spans="70:70" x14ac:dyDescent="0.25">
      <c r="BR170875" s="2394"/>
    </row>
    <row r="170876" spans="70:70" x14ac:dyDescent="0.25">
      <c r="BR170876" s="2381"/>
    </row>
    <row r="170900" spans="70:70" x14ac:dyDescent="0.25">
      <c r="BR170900" s="2394"/>
    </row>
    <row r="170901" spans="70:70" x14ac:dyDescent="0.25">
      <c r="BR170901" s="2381"/>
    </row>
    <row r="170925" spans="70:70" x14ac:dyDescent="0.25">
      <c r="BR170925" s="2394"/>
    </row>
    <row r="170926" spans="70:70" x14ac:dyDescent="0.25">
      <c r="BR170926" s="2381"/>
    </row>
    <row r="170950" spans="70:70" x14ac:dyDescent="0.25">
      <c r="BR170950" s="2394"/>
    </row>
    <row r="170951" spans="70:70" x14ac:dyDescent="0.25">
      <c r="BR170951" s="2381"/>
    </row>
    <row r="170975" spans="70:70" x14ac:dyDescent="0.25">
      <c r="BR170975" s="2394"/>
    </row>
    <row r="170976" spans="70:70" x14ac:dyDescent="0.25">
      <c r="BR170976" s="2381"/>
    </row>
    <row r="171000" spans="70:70" x14ac:dyDescent="0.25">
      <c r="BR171000" s="2394"/>
    </row>
    <row r="171001" spans="70:70" x14ac:dyDescent="0.25">
      <c r="BR171001" s="2381"/>
    </row>
    <row r="171025" spans="70:70" x14ac:dyDescent="0.25">
      <c r="BR171025" s="2394"/>
    </row>
    <row r="171026" spans="70:70" x14ac:dyDescent="0.25">
      <c r="BR171026" s="2381"/>
    </row>
    <row r="171050" spans="70:70" x14ac:dyDescent="0.25">
      <c r="BR171050" s="2394"/>
    </row>
    <row r="171051" spans="70:70" x14ac:dyDescent="0.25">
      <c r="BR171051" s="2381"/>
    </row>
    <row r="171075" spans="70:70" x14ac:dyDescent="0.25">
      <c r="BR171075" s="2394"/>
    </row>
    <row r="171076" spans="70:70" x14ac:dyDescent="0.25">
      <c r="BR171076" s="2381"/>
    </row>
    <row r="171100" spans="70:70" x14ac:dyDescent="0.25">
      <c r="BR171100" s="2394"/>
    </row>
    <row r="171101" spans="70:70" x14ac:dyDescent="0.25">
      <c r="BR171101" s="2381"/>
    </row>
    <row r="171125" spans="70:70" x14ac:dyDescent="0.25">
      <c r="BR171125" s="2394"/>
    </row>
    <row r="171126" spans="70:70" x14ac:dyDescent="0.25">
      <c r="BR171126" s="2381"/>
    </row>
    <row r="171150" spans="70:70" x14ac:dyDescent="0.25">
      <c r="BR171150" s="2394"/>
    </row>
    <row r="171151" spans="70:70" x14ac:dyDescent="0.25">
      <c r="BR171151" s="2381"/>
    </row>
    <row r="171175" spans="70:70" x14ac:dyDescent="0.25">
      <c r="BR171175" s="2394"/>
    </row>
    <row r="171176" spans="70:70" x14ac:dyDescent="0.25">
      <c r="BR171176" s="2381"/>
    </row>
    <row r="171200" spans="70:70" x14ac:dyDescent="0.25">
      <c r="BR171200" s="2394"/>
    </row>
    <row r="171201" spans="70:70" x14ac:dyDescent="0.25">
      <c r="BR171201" s="2381"/>
    </row>
    <row r="171225" spans="70:70" x14ac:dyDescent="0.25">
      <c r="BR171225" s="2394"/>
    </row>
    <row r="171226" spans="70:70" x14ac:dyDescent="0.25">
      <c r="BR171226" s="2381"/>
    </row>
    <row r="171250" spans="70:70" x14ac:dyDescent="0.25">
      <c r="BR171250" s="2394"/>
    </row>
    <row r="171251" spans="70:70" x14ac:dyDescent="0.25">
      <c r="BR171251" s="2381"/>
    </row>
    <row r="171275" spans="70:70" x14ac:dyDescent="0.25">
      <c r="BR171275" s="2394"/>
    </row>
    <row r="171276" spans="70:70" x14ac:dyDescent="0.25">
      <c r="BR171276" s="2381"/>
    </row>
    <row r="171300" spans="70:70" x14ac:dyDescent="0.25">
      <c r="BR171300" s="2394"/>
    </row>
    <row r="171301" spans="70:70" x14ac:dyDescent="0.25">
      <c r="BR171301" s="2381"/>
    </row>
    <row r="171325" spans="70:70" x14ac:dyDescent="0.25">
      <c r="BR171325" s="2394"/>
    </row>
    <row r="171326" spans="70:70" x14ac:dyDescent="0.25">
      <c r="BR171326" s="2381"/>
    </row>
    <row r="171350" spans="70:70" x14ac:dyDescent="0.25">
      <c r="BR171350" s="2394"/>
    </row>
    <row r="171351" spans="70:70" x14ac:dyDescent="0.25">
      <c r="BR171351" s="2381"/>
    </row>
    <row r="171375" spans="70:70" x14ac:dyDescent="0.25">
      <c r="BR171375" s="2394"/>
    </row>
    <row r="171376" spans="70:70" x14ac:dyDescent="0.25">
      <c r="BR171376" s="2381"/>
    </row>
    <row r="171400" spans="70:70" x14ac:dyDescent="0.25">
      <c r="BR171400" s="2394"/>
    </row>
    <row r="171401" spans="70:70" x14ac:dyDescent="0.25">
      <c r="BR171401" s="2381"/>
    </row>
    <row r="171425" spans="70:70" x14ac:dyDescent="0.25">
      <c r="BR171425" s="2394"/>
    </row>
    <row r="171426" spans="70:70" x14ac:dyDescent="0.25">
      <c r="BR171426" s="2381"/>
    </row>
    <row r="171450" spans="70:70" x14ac:dyDescent="0.25">
      <c r="BR171450" s="2394"/>
    </row>
    <row r="171451" spans="70:70" x14ac:dyDescent="0.25">
      <c r="BR171451" s="2381"/>
    </row>
    <row r="171475" spans="70:70" x14ac:dyDescent="0.25">
      <c r="BR171475" s="2394"/>
    </row>
    <row r="171476" spans="70:70" x14ac:dyDescent="0.25">
      <c r="BR171476" s="2381"/>
    </row>
    <row r="171500" spans="70:70" x14ac:dyDescent="0.25">
      <c r="BR171500" s="2394"/>
    </row>
    <row r="171501" spans="70:70" x14ac:dyDescent="0.25">
      <c r="BR171501" s="2381"/>
    </row>
    <row r="171525" spans="70:70" x14ac:dyDescent="0.25">
      <c r="BR171525" s="2394"/>
    </row>
    <row r="171526" spans="70:70" x14ac:dyDescent="0.25">
      <c r="BR171526" s="2381"/>
    </row>
    <row r="171550" spans="70:70" x14ac:dyDescent="0.25">
      <c r="BR171550" s="2394"/>
    </row>
    <row r="171551" spans="70:70" x14ac:dyDescent="0.25">
      <c r="BR171551" s="2381"/>
    </row>
    <row r="171575" spans="70:70" x14ac:dyDescent="0.25">
      <c r="BR171575" s="2394"/>
    </row>
    <row r="171576" spans="70:70" x14ac:dyDescent="0.25">
      <c r="BR171576" s="2381"/>
    </row>
    <row r="171600" spans="70:70" x14ac:dyDescent="0.25">
      <c r="BR171600" s="2394"/>
    </row>
    <row r="171601" spans="70:70" x14ac:dyDescent="0.25">
      <c r="BR171601" s="2381"/>
    </row>
    <row r="171625" spans="70:70" x14ac:dyDescent="0.25">
      <c r="BR171625" s="2394"/>
    </row>
    <row r="171626" spans="70:70" x14ac:dyDescent="0.25">
      <c r="BR171626" s="2381"/>
    </row>
    <row r="171650" spans="70:70" x14ac:dyDescent="0.25">
      <c r="BR171650" s="2394"/>
    </row>
    <row r="171651" spans="70:70" x14ac:dyDescent="0.25">
      <c r="BR171651" s="2381"/>
    </row>
    <row r="171675" spans="70:70" x14ac:dyDescent="0.25">
      <c r="BR171675" s="2394"/>
    </row>
    <row r="171676" spans="70:70" x14ac:dyDescent="0.25">
      <c r="BR171676" s="2381"/>
    </row>
    <row r="171700" spans="70:70" x14ac:dyDescent="0.25">
      <c r="BR171700" s="2394"/>
    </row>
    <row r="171701" spans="70:70" x14ac:dyDescent="0.25">
      <c r="BR171701" s="2381"/>
    </row>
    <row r="171725" spans="70:70" x14ac:dyDescent="0.25">
      <c r="BR171725" s="2394"/>
    </row>
    <row r="171726" spans="70:70" x14ac:dyDescent="0.25">
      <c r="BR171726" s="2381"/>
    </row>
    <row r="171750" spans="70:70" x14ac:dyDescent="0.25">
      <c r="BR171750" s="2394"/>
    </row>
    <row r="171751" spans="70:70" x14ac:dyDescent="0.25">
      <c r="BR171751" s="2381"/>
    </row>
    <row r="171775" spans="70:70" x14ac:dyDescent="0.25">
      <c r="BR171775" s="2394"/>
    </row>
    <row r="171776" spans="70:70" x14ac:dyDescent="0.25">
      <c r="BR171776" s="2381"/>
    </row>
    <row r="171800" spans="70:70" x14ac:dyDescent="0.25">
      <c r="BR171800" s="2394"/>
    </row>
    <row r="171801" spans="70:70" x14ac:dyDescent="0.25">
      <c r="BR171801" s="2381"/>
    </row>
    <row r="171825" spans="70:70" x14ac:dyDescent="0.25">
      <c r="BR171825" s="2394"/>
    </row>
    <row r="171826" spans="70:70" x14ac:dyDescent="0.25">
      <c r="BR171826" s="2381"/>
    </row>
    <row r="171850" spans="70:70" x14ac:dyDescent="0.25">
      <c r="BR171850" s="2394"/>
    </row>
    <row r="171851" spans="70:70" x14ac:dyDescent="0.25">
      <c r="BR171851" s="2381"/>
    </row>
    <row r="171875" spans="70:70" x14ac:dyDescent="0.25">
      <c r="BR171875" s="2394"/>
    </row>
    <row r="171876" spans="70:70" x14ac:dyDescent="0.25">
      <c r="BR171876" s="2381"/>
    </row>
    <row r="171900" spans="70:70" x14ac:dyDescent="0.25">
      <c r="BR171900" s="2394"/>
    </row>
    <row r="171901" spans="70:70" x14ac:dyDescent="0.25">
      <c r="BR171901" s="2381"/>
    </row>
    <row r="171925" spans="70:70" x14ac:dyDescent="0.25">
      <c r="BR171925" s="2394"/>
    </row>
    <row r="171926" spans="70:70" x14ac:dyDescent="0.25">
      <c r="BR171926" s="2381"/>
    </row>
    <row r="171950" spans="70:70" x14ac:dyDescent="0.25">
      <c r="BR171950" s="2394"/>
    </row>
    <row r="171951" spans="70:70" x14ac:dyDescent="0.25">
      <c r="BR171951" s="2381"/>
    </row>
    <row r="171975" spans="70:70" x14ac:dyDescent="0.25">
      <c r="BR171975" s="2394"/>
    </row>
    <row r="171976" spans="70:70" x14ac:dyDescent="0.25">
      <c r="BR171976" s="2381"/>
    </row>
    <row r="172000" spans="70:70" x14ac:dyDescent="0.25">
      <c r="BR172000" s="2394"/>
    </row>
    <row r="172001" spans="70:70" x14ac:dyDescent="0.25">
      <c r="BR172001" s="2381"/>
    </row>
    <row r="172025" spans="70:70" x14ac:dyDescent="0.25">
      <c r="BR172025" s="2394"/>
    </row>
    <row r="172026" spans="70:70" x14ac:dyDescent="0.25">
      <c r="BR172026" s="2381"/>
    </row>
    <row r="172050" spans="70:70" x14ac:dyDescent="0.25">
      <c r="BR172050" s="2394"/>
    </row>
    <row r="172051" spans="70:70" x14ac:dyDescent="0.25">
      <c r="BR172051" s="2381"/>
    </row>
    <row r="172075" spans="70:70" x14ac:dyDescent="0.25">
      <c r="BR172075" s="2394"/>
    </row>
    <row r="172076" spans="70:70" x14ac:dyDescent="0.25">
      <c r="BR172076" s="2381"/>
    </row>
    <row r="172100" spans="70:70" x14ac:dyDescent="0.25">
      <c r="BR172100" s="2394"/>
    </row>
    <row r="172101" spans="70:70" x14ac:dyDescent="0.25">
      <c r="BR172101" s="2381"/>
    </row>
    <row r="172125" spans="70:70" x14ac:dyDescent="0.25">
      <c r="BR172125" s="2394"/>
    </row>
    <row r="172126" spans="70:70" x14ac:dyDescent="0.25">
      <c r="BR172126" s="2381"/>
    </row>
    <row r="172150" spans="70:70" x14ac:dyDescent="0.25">
      <c r="BR172150" s="2394"/>
    </row>
    <row r="172151" spans="70:70" x14ac:dyDescent="0.25">
      <c r="BR172151" s="2381"/>
    </row>
    <row r="172175" spans="70:70" x14ac:dyDescent="0.25">
      <c r="BR172175" s="2394"/>
    </row>
    <row r="172176" spans="70:70" x14ac:dyDescent="0.25">
      <c r="BR172176" s="2381"/>
    </row>
    <row r="172200" spans="70:70" x14ac:dyDescent="0.25">
      <c r="BR172200" s="2394"/>
    </row>
    <row r="172201" spans="70:70" x14ac:dyDescent="0.25">
      <c r="BR172201" s="2381"/>
    </row>
    <row r="172225" spans="70:70" x14ac:dyDescent="0.25">
      <c r="BR172225" s="2394"/>
    </row>
    <row r="172226" spans="70:70" x14ac:dyDescent="0.25">
      <c r="BR172226" s="2381"/>
    </row>
    <row r="172250" spans="70:70" x14ac:dyDescent="0.25">
      <c r="BR172250" s="2394"/>
    </row>
    <row r="172251" spans="70:70" x14ac:dyDescent="0.25">
      <c r="BR172251" s="2381"/>
    </row>
    <row r="172275" spans="70:70" x14ac:dyDescent="0.25">
      <c r="BR172275" s="2394"/>
    </row>
    <row r="172276" spans="70:70" x14ac:dyDescent="0.25">
      <c r="BR172276" s="2381"/>
    </row>
    <row r="172300" spans="70:70" x14ac:dyDescent="0.25">
      <c r="BR172300" s="2394"/>
    </row>
    <row r="172301" spans="70:70" x14ac:dyDescent="0.25">
      <c r="BR172301" s="2381"/>
    </row>
    <row r="172325" spans="70:70" x14ac:dyDescent="0.25">
      <c r="BR172325" s="2394"/>
    </row>
    <row r="172326" spans="70:70" x14ac:dyDescent="0.25">
      <c r="BR172326" s="2381"/>
    </row>
    <row r="172350" spans="70:70" x14ac:dyDescent="0.25">
      <c r="BR172350" s="2394"/>
    </row>
    <row r="172351" spans="70:70" x14ac:dyDescent="0.25">
      <c r="BR172351" s="2381"/>
    </row>
    <row r="172375" spans="70:70" x14ac:dyDescent="0.25">
      <c r="BR172375" s="2394"/>
    </row>
    <row r="172376" spans="70:70" x14ac:dyDescent="0.25">
      <c r="BR172376" s="2381"/>
    </row>
    <row r="172400" spans="70:70" x14ac:dyDescent="0.25">
      <c r="BR172400" s="2394"/>
    </row>
    <row r="172401" spans="70:70" x14ac:dyDescent="0.25">
      <c r="BR172401" s="2381"/>
    </row>
    <row r="172425" spans="70:70" x14ac:dyDescent="0.25">
      <c r="BR172425" s="2394"/>
    </row>
    <row r="172426" spans="70:70" x14ac:dyDescent="0.25">
      <c r="BR172426" s="2381"/>
    </row>
    <row r="172450" spans="70:70" x14ac:dyDescent="0.25">
      <c r="BR172450" s="2394"/>
    </row>
    <row r="172451" spans="70:70" x14ac:dyDescent="0.25">
      <c r="BR172451" s="2381"/>
    </row>
    <row r="172475" spans="70:70" x14ac:dyDescent="0.25">
      <c r="BR172475" s="2394"/>
    </row>
    <row r="172476" spans="70:70" x14ac:dyDescent="0.25">
      <c r="BR172476" s="2381"/>
    </row>
    <row r="172500" spans="70:70" x14ac:dyDescent="0.25">
      <c r="BR172500" s="2394"/>
    </row>
    <row r="172501" spans="70:70" x14ac:dyDescent="0.25">
      <c r="BR172501" s="2381"/>
    </row>
    <row r="172525" spans="70:70" x14ac:dyDescent="0.25">
      <c r="BR172525" s="2394"/>
    </row>
    <row r="172526" spans="70:70" x14ac:dyDescent="0.25">
      <c r="BR172526" s="2381"/>
    </row>
    <row r="172550" spans="70:70" x14ac:dyDescent="0.25">
      <c r="BR172550" s="2394"/>
    </row>
    <row r="172551" spans="70:70" x14ac:dyDescent="0.25">
      <c r="BR172551" s="2381"/>
    </row>
    <row r="172575" spans="70:70" x14ac:dyDescent="0.25">
      <c r="BR172575" s="2394"/>
    </row>
    <row r="172576" spans="70:70" x14ac:dyDescent="0.25">
      <c r="BR172576" s="2381"/>
    </row>
    <row r="172600" spans="70:70" x14ac:dyDescent="0.25">
      <c r="BR172600" s="2394"/>
    </row>
    <row r="172601" spans="70:70" x14ac:dyDescent="0.25">
      <c r="BR172601" s="2381"/>
    </row>
    <row r="172625" spans="70:70" x14ac:dyDescent="0.25">
      <c r="BR172625" s="2394"/>
    </row>
    <row r="172626" spans="70:70" x14ac:dyDescent="0.25">
      <c r="BR172626" s="2381"/>
    </row>
    <row r="172650" spans="70:70" x14ac:dyDescent="0.25">
      <c r="BR172650" s="2394"/>
    </row>
    <row r="172651" spans="70:70" x14ac:dyDescent="0.25">
      <c r="BR172651" s="2381"/>
    </row>
    <row r="172675" spans="70:70" x14ac:dyDescent="0.25">
      <c r="BR172675" s="2394"/>
    </row>
    <row r="172676" spans="70:70" x14ac:dyDescent="0.25">
      <c r="BR172676" s="2381"/>
    </row>
    <row r="172700" spans="70:70" x14ac:dyDescent="0.25">
      <c r="BR172700" s="2394"/>
    </row>
    <row r="172701" spans="70:70" x14ac:dyDescent="0.25">
      <c r="BR172701" s="2381"/>
    </row>
    <row r="172725" spans="70:70" x14ac:dyDescent="0.25">
      <c r="BR172725" s="2394"/>
    </row>
    <row r="172726" spans="70:70" x14ac:dyDescent="0.25">
      <c r="BR172726" s="2381"/>
    </row>
    <row r="172750" spans="70:70" x14ac:dyDescent="0.25">
      <c r="BR172750" s="2394"/>
    </row>
    <row r="172751" spans="70:70" x14ac:dyDescent="0.25">
      <c r="BR172751" s="2381"/>
    </row>
    <row r="172775" spans="70:70" x14ac:dyDescent="0.25">
      <c r="BR172775" s="2394"/>
    </row>
    <row r="172776" spans="70:70" x14ac:dyDescent="0.25">
      <c r="BR172776" s="2381"/>
    </row>
    <row r="172800" spans="70:70" x14ac:dyDescent="0.25">
      <c r="BR172800" s="2394"/>
    </row>
    <row r="172801" spans="70:70" x14ac:dyDescent="0.25">
      <c r="BR172801" s="2381"/>
    </row>
    <row r="172825" spans="70:70" x14ac:dyDescent="0.25">
      <c r="BR172825" s="2394"/>
    </row>
    <row r="172826" spans="70:70" x14ac:dyDescent="0.25">
      <c r="BR172826" s="2381"/>
    </row>
    <row r="172850" spans="70:70" x14ac:dyDescent="0.25">
      <c r="BR172850" s="2394"/>
    </row>
    <row r="172851" spans="70:70" x14ac:dyDescent="0.25">
      <c r="BR172851" s="2381"/>
    </row>
    <row r="172875" spans="70:70" x14ac:dyDescent="0.25">
      <c r="BR172875" s="2394"/>
    </row>
    <row r="172876" spans="70:70" x14ac:dyDescent="0.25">
      <c r="BR172876" s="2381"/>
    </row>
    <row r="172900" spans="70:70" x14ac:dyDescent="0.25">
      <c r="BR172900" s="2394"/>
    </row>
    <row r="172901" spans="70:70" x14ac:dyDescent="0.25">
      <c r="BR172901" s="2381"/>
    </row>
    <row r="172925" spans="70:70" x14ac:dyDescent="0.25">
      <c r="BR172925" s="2394"/>
    </row>
    <row r="172926" spans="70:70" x14ac:dyDescent="0.25">
      <c r="BR172926" s="2381"/>
    </row>
    <row r="172950" spans="70:70" x14ac:dyDescent="0.25">
      <c r="BR172950" s="2394"/>
    </row>
    <row r="172951" spans="70:70" x14ac:dyDescent="0.25">
      <c r="BR172951" s="2381"/>
    </row>
    <row r="172975" spans="70:70" x14ac:dyDescent="0.25">
      <c r="BR172975" s="2394"/>
    </row>
    <row r="172976" spans="70:70" x14ac:dyDescent="0.25">
      <c r="BR172976" s="2381"/>
    </row>
    <row r="173000" spans="70:70" x14ac:dyDescent="0.25">
      <c r="BR173000" s="2394"/>
    </row>
    <row r="173001" spans="70:70" x14ac:dyDescent="0.25">
      <c r="BR173001" s="2381"/>
    </row>
    <row r="173025" spans="70:70" x14ac:dyDescent="0.25">
      <c r="BR173025" s="2394"/>
    </row>
    <row r="173026" spans="70:70" x14ac:dyDescent="0.25">
      <c r="BR173026" s="2381"/>
    </row>
    <row r="173050" spans="70:70" x14ac:dyDescent="0.25">
      <c r="BR173050" s="2394"/>
    </row>
    <row r="173051" spans="70:70" x14ac:dyDescent="0.25">
      <c r="BR173051" s="2381"/>
    </row>
    <row r="173075" spans="70:70" x14ac:dyDescent="0.25">
      <c r="BR173075" s="2394"/>
    </row>
    <row r="173076" spans="70:70" x14ac:dyDescent="0.25">
      <c r="BR173076" s="2381"/>
    </row>
    <row r="173100" spans="70:70" x14ac:dyDescent="0.25">
      <c r="BR173100" s="2394"/>
    </row>
    <row r="173101" spans="70:70" x14ac:dyDescent="0.25">
      <c r="BR173101" s="2381"/>
    </row>
    <row r="173125" spans="70:70" x14ac:dyDescent="0.25">
      <c r="BR173125" s="2394"/>
    </row>
    <row r="173126" spans="70:70" x14ac:dyDescent="0.25">
      <c r="BR173126" s="2381"/>
    </row>
    <row r="173150" spans="70:70" x14ac:dyDescent="0.25">
      <c r="BR173150" s="2394"/>
    </row>
    <row r="173151" spans="70:70" x14ac:dyDescent="0.25">
      <c r="BR173151" s="2381"/>
    </row>
    <row r="173175" spans="70:70" x14ac:dyDescent="0.25">
      <c r="BR173175" s="2394"/>
    </row>
    <row r="173176" spans="70:70" x14ac:dyDescent="0.25">
      <c r="BR173176" s="2381"/>
    </row>
    <row r="173200" spans="70:70" x14ac:dyDescent="0.25">
      <c r="BR173200" s="2394"/>
    </row>
    <row r="173201" spans="70:70" x14ac:dyDescent="0.25">
      <c r="BR173201" s="2381"/>
    </row>
    <row r="173225" spans="70:70" x14ac:dyDescent="0.25">
      <c r="BR173225" s="2394"/>
    </row>
    <row r="173226" spans="70:70" x14ac:dyDescent="0.25">
      <c r="BR173226" s="2381"/>
    </row>
    <row r="173250" spans="70:70" x14ac:dyDescent="0.25">
      <c r="BR173250" s="2394"/>
    </row>
    <row r="173251" spans="70:70" x14ac:dyDescent="0.25">
      <c r="BR173251" s="2381"/>
    </row>
    <row r="173275" spans="70:70" x14ac:dyDescent="0.25">
      <c r="BR173275" s="2394"/>
    </row>
    <row r="173276" spans="70:70" x14ac:dyDescent="0.25">
      <c r="BR173276" s="2381"/>
    </row>
    <row r="173300" spans="70:70" x14ac:dyDescent="0.25">
      <c r="BR173300" s="2394"/>
    </row>
    <row r="173301" spans="70:70" x14ac:dyDescent="0.25">
      <c r="BR173301" s="2381"/>
    </row>
    <row r="173325" spans="70:70" x14ac:dyDescent="0.25">
      <c r="BR173325" s="2394"/>
    </row>
    <row r="173326" spans="70:70" x14ac:dyDescent="0.25">
      <c r="BR173326" s="2381"/>
    </row>
    <row r="173350" spans="70:70" x14ac:dyDescent="0.25">
      <c r="BR173350" s="2394"/>
    </row>
    <row r="173351" spans="70:70" x14ac:dyDescent="0.25">
      <c r="BR173351" s="2381"/>
    </row>
    <row r="173375" spans="70:70" x14ac:dyDescent="0.25">
      <c r="BR173375" s="2394"/>
    </row>
    <row r="173376" spans="70:70" x14ac:dyDescent="0.25">
      <c r="BR173376" s="2381"/>
    </row>
    <row r="173400" spans="70:70" x14ac:dyDescent="0.25">
      <c r="BR173400" s="2394"/>
    </row>
    <row r="173401" spans="70:70" x14ac:dyDescent="0.25">
      <c r="BR173401" s="2381"/>
    </row>
    <row r="173425" spans="70:70" x14ac:dyDescent="0.25">
      <c r="BR173425" s="2394"/>
    </row>
    <row r="173426" spans="70:70" x14ac:dyDescent="0.25">
      <c r="BR173426" s="2381"/>
    </row>
    <row r="173450" spans="70:70" x14ac:dyDescent="0.25">
      <c r="BR173450" s="2394"/>
    </row>
    <row r="173451" spans="70:70" x14ac:dyDescent="0.25">
      <c r="BR173451" s="2381"/>
    </row>
    <row r="173475" spans="70:70" x14ac:dyDescent="0.25">
      <c r="BR173475" s="2394"/>
    </row>
    <row r="173476" spans="70:70" x14ac:dyDescent="0.25">
      <c r="BR173476" s="2381"/>
    </row>
    <row r="173500" spans="70:70" x14ac:dyDescent="0.25">
      <c r="BR173500" s="2394"/>
    </row>
    <row r="173501" spans="70:70" x14ac:dyDescent="0.25">
      <c r="BR173501" s="2381"/>
    </row>
    <row r="173525" spans="70:70" x14ac:dyDescent="0.25">
      <c r="BR173525" s="2394"/>
    </row>
    <row r="173526" spans="70:70" x14ac:dyDescent="0.25">
      <c r="BR173526" s="2381"/>
    </row>
    <row r="173550" spans="70:70" x14ac:dyDescent="0.25">
      <c r="BR173550" s="2394"/>
    </row>
    <row r="173551" spans="70:70" x14ac:dyDescent="0.25">
      <c r="BR173551" s="2381"/>
    </row>
    <row r="173575" spans="70:70" x14ac:dyDescent="0.25">
      <c r="BR173575" s="2394"/>
    </row>
    <row r="173576" spans="70:70" x14ac:dyDescent="0.25">
      <c r="BR173576" s="2381"/>
    </row>
    <row r="173600" spans="70:70" x14ac:dyDescent="0.25">
      <c r="BR173600" s="2394"/>
    </row>
    <row r="173601" spans="70:70" x14ac:dyDescent="0.25">
      <c r="BR173601" s="2381"/>
    </row>
    <row r="173625" spans="70:70" x14ac:dyDescent="0.25">
      <c r="BR173625" s="2394"/>
    </row>
    <row r="173626" spans="70:70" x14ac:dyDescent="0.25">
      <c r="BR173626" s="2381"/>
    </row>
    <row r="173650" spans="70:70" x14ac:dyDescent="0.25">
      <c r="BR173650" s="2394"/>
    </row>
    <row r="173651" spans="70:70" x14ac:dyDescent="0.25">
      <c r="BR173651" s="2381"/>
    </row>
    <row r="173675" spans="70:70" x14ac:dyDescent="0.25">
      <c r="BR173675" s="2394"/>
    </row>
    <row r="173676" spans="70:70" x14ac:dyDescent="0.25">
      <c r="BR173676" s="2381"/>
    </row>
    <row r="173700" spans="70:70" x14ac:dyDescent="0.25">
      <c r="BR173700" s="2394"/>
    </row>
    <row r="173701" spans="70:70" x14ac:dyDescent="0.25">
      <c r="BR173701" s="2381"/>
    </row>
    <row r="173725" spans="70:70" x14ac:dyDescent="0.25">
      <c r="BR173725" s="2394"/>
    </row>
    <row r="173726" spans="70:70" x14ac:dyDescent="0.25">
      <c r="BR173726" s="2381"/>
    </row>
    <row r="173750" spans="70:70" x14ac:dyDescent="0.25">
      <c r="BR173750" s="2394"/>
    </row>
    <row r="173751" spans="70:70" x14ac:dyDescent="0.25">
      <c r="BR173751" s="2381"/>
    </row>
    <row r="173775" spans="70:70" x14ac:dyDescent="0.25">
      <c r="BR173775" s="2394"/>
    </row>
    <row r="173776" spans="70:70" x14ac:dyDescent="0.25">
      <c r="BR173776" s="2381"/>
    </row>
    <row r="173800" spans="70:70" x14ac:dyDescent="0.25">
      <c r="BR173800" s="2394"/>
    </row>
    <row r="173801" spans="70:70" x14ac:dyDescent="0.25">
      <c r="BR173801" s="2381"/>
    </row>
    <row r="173825" spans="70:70" x14ac:dyDescent="0.25">
      <c r="BR173825" s="2394"/>
    </row>
    <row r="173826" spans="70:70" x14ac:dyDescent="0.25">
      <c r="BR173826" s="2381"/>
    </row>
    <row r="173850" spans="70:70" x14ac:dyDescent="0.25">
      <c r="BR173850" s="2394"/>
    </row>
    <row r="173851" spans="70:70" x14ac:dyDescent="0.25">
      <c r="BR173851" s="2381"/>
    </row>
    <row r="173875" spans="70:70" x14ac:dyDescent="0.25">
      <c r="BR173875" s="2394"/>
    </row>
    <row r="173876" spans="70:70" x14ac:dyDescent="0.25">
      <c r="BR173876" s="2381"/>
    </row>
    <row r="173900" spans="70:70" x14ac:dyDescent="0.25">
      <c r="BR173900" s="2394"/>
    </row>
    <row r="173901" spans="70:70" x14ac:dyDescent="0.25">
      <c r="BR173901" s="2381"/>
    </row>
    <row r="173925" spans="70:70" x14ac:dyDescent="0.25">
      <c r="BR173925" s="2394"/>
    </row>
    <row r="173926" spans="70:70" x14ac:dyDescent="0.25">
      <c r="BR173926" s="2381"/>
    </row>
    <row r="173950" spans="70:70" x14ac:dyDescent="0.25">
      <c r="BR173950" s="2394"/>
    </row>
    <row r="173951" spans="70:70" x14ac:dyDescent="0.25">
      <c r="BR173951" s="2381"/>
    </row>
    <row r="173975" spans="70:70" x14ac:dyDescent="0.25">
      <c r="BR173975" s="2394"/>
    </row>
    <row r="173976" spans="70:70" x14ac:dyDescent="0.25">
      <c r="BR173976" s="2381"/>
    </row>
    <row r="174000" spans="70:70" x14ac:dyDescent="0.25">
      <c r="BR174000" s="2394"/>
    </row>
    <row r="174001" spans="70:70" x14ac:dyDescent="0.25">
      <c r="BR174001" s="2381"/>
    </row>
    <row r="174025" spans="70:70" x14ac:dyDescent="0.25">
      <c r="BR174025" s="2394"/>
    </row>
    <row r="174026" spans="70:70" x14ac:dyDescent="0.25">
      <c r="BR174026" s="2381"/>
    </row>
    <row r="174050" spans="70:70" x14ac:dyDescent="0.25">
      <c r="BR174050" s="2394"/>
    </row>
    <row r="174051" spans="70:70" x14ac:dyDescent="0.25">
      <c r="BR174051" s="2381"/>
    </row>
    <row r="174075" spans="70:70" x14ac:dyDescent="0.25">
      <c r="BR174075" s="2394"/>
    </row>
    <row r="174076" spans="70:70" x14ac:dyDescent="0.25">
      <c r="BR174076" s="2381"/>
    </row>
    <row r="174100" spans="70:70" x14ac:dyDescent="0.25">
      <c r="BR174100" s="2394"/>
    </row>
    <row r="174101" spans="70:70" x14ac:dyDescent="0.25">
      <c r="BR174101" s="2381"/>
    </row>
    <row r="174125" spans="70:70" x14ac:dyDescent="0.25">
      <c r="BR174125" s="2394"/>
    </row>
    <row r="174126" spans="70:70" x14ac:dyDescent="0.25">
      <c r="BR174126" s="2381"/>
    </row>
    <row r="174150" spans="70:70" x14ac:dyDescent="0.25">
      <c r="BR174150" s="2394"/>
    </row>
    <row r="174151" spans="70:70" x14ac:dyDescent="0.25">
      <c r="BR174151" s="2381"/>
    </row>
    <row r="174175" spans="70:70" x14ac:dyDescent="0.25">
      <c r="BR174175" s="2394"/>
    </row>
    <row r="174176" spans="70:70" x14ac:dyDescent="0.25">
      <c r="BR174176" s="2381"/>
    </row>
    <row r="174200" spans="70:70" x14ac:dyDescent="0.25">
      <c r="BR174200" s="2394"/>
    </row>
    <row r="174201" spans="70:70" x14ac:dyDescent="0.25">
      <c r="BR174201" s="2381"/>
    </row>
    <row r="174225" spans="70:70" x14ac:dyDescent="0.25">
      <c r="BR174225" s="2394"/>
    </row>
    <row r="174226" spans="70:70" x14ac:dyDescent="0.25">
      <c r="BR174226" s="2381"/>
    </row>
    <row r="174250" spans="70:70" x14ac:dyDescent="0.25">
      <c r="BR174250" s="2394"/>
    </row>
    <row r="174251" spans="70:70" x14ac:dyDescent="0.25">
      <c r="BR174251" s="2381"/>
    </row>
    <row r="174275" spans="70:70" x14ac:dyDescent="0.25">
      <c r="BR174275" s="2394"/>
    </row>
    <row r="174276" spans="70:70" x14ac:dyDescent="0.25">
      <c r="BR174276" s="2381"/>
    </row>
    <row r="174300" spans="70:70" x14ac:dyDescent="0.25">
      <c r="BR174300" s="2394"/>
    </row>
    <row r="174301" spans="70:70" x14ac:dyDescent="0.25">
      <c r="BR174301" s="2381"/>
    </row>
    <row r="174325" spans="70:70" x14ac:dyDescent="0.25">
      <c r="BR174325" s="2394"/>
    </row>
    <row r="174326" spans="70:70" x14ac:dyDescent="0.25">
      <c r="BR174326" s="2381"/>
    </row>
    <row r="174350" spans="70:70" x14ac:dyDescent="0.25">
      <c r="BR174350" s="2394"/>
    </row>
    <row r="174351" spans="70:70" x14ac:dyDescent="0.25">
      <c r="BR174351" s="2381"/>
    </row>
    <row r="174375" spans="70:70" x14ac:dyDescent="0.25">
      <c r="BR174375" s="2394"/>
    </row>
    <row r="174376" spans="70:70" x14ac:dyDescent="0.25">
      <c r="BR174376" s="2381"/>
    </row>
    <row r="174400" spans="70:70" x14ac:dyDescent="0.25">
      <c r="BR174400" s="2394"/>
    </row>
    <row r="174401" spans="70:70" x14ac:dyDescent="0.25">
      <c r="BR174401" s="2381"/>
    </row>
    <row r="174425" spans="70:70" x14ac:dyDescent="0.25">
      <c r="BR174425" s="2394"/>
    </row>
    <row r="174426" spans="70:70" x14ac:dyDescent="0.25">
      <c r="BR174426" s="2381"/>
    </row>
    <row r="174450" spans="70:70" x14ac:dyDescent="0.25">
      <c r="BR174450" s="2394"/>
    </row>
    <row r="174451" spans="70:70" x14ac:dyDescent="0.25">
      <c r="BR174451" s="2381"/>
    </row>
    <row r="174475" spans="70:70" x14ac:dyDescent="0.25">
      <c r="BR174475" s="2394"/>
    </row>
    <row r="174476" spans="70:70" x14ac:dyDescent="0.25">
      <c r="BR174476" s="2381"/>
    </row>
    <row r="174500" spans="70:70" x14ac:dyDescent="0.25">
      <c r="BR174500" s="2394"/>
    </row>
    <row r="174501" spans="70:70" x14ac:dyDescent="0.25">
      <c r="BR174501" s="2381"/>
    </row>
    <row r="174525" spans="70:70" x14ac:dyDescent="0.25">
      <c r="BR174525" s="2394"/>
    </row>
    <row r="174526" spans="70:70" x14ac:dyDescent="0.25">
      <c r="BR174526" s="2381"/>
    </row>
    <row r="174550" spans="70:70" x14ac:dyDescent="0.25">
      <c r="BR174550" s="2394"/>
    </row>
    <row r="174551" spans="70:70" x14ac:dyDescent="0.25">
      <c r="BR174551" s="2381"/>
    </row>
    <row r="174575" spans="70:70" x14ac:dyDescent="0.25">
      <c r="BR174575" s="2394"/>
    </row>
    <row r="174576" spans="70:70" x14ac:dyDescent="0.25">
      <c r="BR174576" s="2381"/>
    </row>
    <row r="174600" spans="70:70" x14ac:dyDescent="0.25">
      <c r="BR174600" s="2394"/>
    </row>
    <row r="174601" spans="70:70" x14ac:dyDescent="0.25">
      <c r="BR174601" s="2381"/>
    </row>
    <row r="174625" spans="70:70" x14ac:dyDescent="0.25">
      <c r="BR174625" s="2394"/>
    </row>
    <row r="174626" spans="70:70" x14ac:dyDescent="0.25">
      <c r="BR174626" s="2381"/>
    </row>
    <row r="174650" spans="70:70" x14ac:dyDescent="0.25">
      <c r="BR174650" s="2394"/>
    </row>
    <row r="174651" spans="70:70" x14ac:dyDescent="0.25">
      <c r="BR174651" s="2381"/>
    </row>
    <row r="174675" spans="70:70" x14ac:dyDescent="0.25">
      <c r="BR174675" s="2394"/>
    </row>
    <row r="174676" spans="70:70" x14ac:dyDescent="0.25">
      <c r="BR174676" s="2381"/>
    </row>
    <row r="174700" spans="70:70" x14ac:dyDescent="0.25">
      <c r="BR174700" s="2394"/>
    </row>
    <row r="174701" spans="70:70" x14ac:dyDescent="0.25">
      <c r="BR174701" s="2381"/>
    </row>
    <row r="174725" spans="70:70" x14ac:dyDescent="0.25">
      <c r="BR174725" s="2394"/>
    </row>
    <row r="174726" spans="70:70" x14ac:dyDescent="0.25">
      <c r="BR174726" s="2381"/>
    </row>
    <row r="174750" spans="70:70" x14ac:dyDescent="0.25">
      <c r="BR174750" s="2394"/>
    </row>
    <row r="174751" spans="70:70" x14ac:dyDescent="0.25">
      <c r="BR174751" s="2381"/>
    </row>
    <row r="174775" spans="70:70" x14ac:dyDescent="0.25">
      <c r="BR174775" s="2394"/>
    </row>
    <row r="174776" spans="70:70" x14ac:dyDescent="0.25">
      <c r="BR174776" s="2381"/>
    </row>
    <row r="174800" spans="70:70" x14ac:dyDescent="0.25">
      <c r="BR174800" s="2394"/>
    </row>
    <row r="174801" spans="70:70" x14ac:dyDescent="0.25">
      <c r="BR174801" s="2381"/>
    </row>
    <row r="174825" spans="70:70" x14ac:dyDescent="0.25">
      <c r="BR174825" s="2394"/>
    </row>
    <row r="174826" spans="70:70" x14ac:dyDescent="0.25">
      <c r="BR174826" s="2381"/>
    </row>
    <row r="174850" spans="70:70" x14ac:dyDescent="0.25">
      <c r="BR174850" s="2394"/>
    </row>
    <row r="174851" spans="70:70" x14ac:dyDescent="0.25">
      <c r="BR174851" s="2381"/>
    </row>
    <row r="174875" spans="70:70" x14ac:dyDescent="0.25">
      <c r="BR174875" s="2394"/>
    </row>
    <row r="174876" spans="70:70" x14ac:dyDescent="0.25">
      <c r="BR174876" s="2381"/>
    </row>
    <row r="174900" spans="70:70" x14ac:dyDescent="0.25">
      <c r="BR174900" s="2394"/>
    </row>
    <row r="174901" spans="70:70" x14ac:dyDescent="0.25">
      <c r="BR174901" s="2381"/>
    </row>
    <row r="174925" spans="70:70" x14ac:dyDescent="0.25">
      <c r="BR174925" s="2394"/>
    </row>
    <row r="174926" spans="70:70" x14ac:dyDescent="0.25">
      <c r="BR174926" s="2381"/>
    </row>
    <row r="174950" spans="70:70" x14ac:dyDescent="0.25">
      <c r="BR174950" s="2394"/>
    </row>
    <row r="174951" spans="70:70" x14ac:dyDescent="0.25">
      <c r="BR174951" s="2381"/>
    </row>
    <row r="174975" spans="70:70" x14ac:dyDescent="0.25">
      <c r="BR174975" s="2394"/>
    </row>
    <row r="174976" spans="70:70" x14ac:dyDescent="0.25">
      <c r="BR174976" s="2381"/>
    </row>
    <row r="175000" spans="70:70" x14ac:dyDescent="0.25">
      <c r="BR175000" s="2394"/>
    </row>
    <row r="175001" spans="70:70" x14ac:dyDescent="0.25">
      <c r="BR175001" s="2381"/>
    </row>
    <row r="175025" spans="70:70" x14ac:dyDescent="0.25">
      <c r="BR175025" s="2394"/>
    </row>
    <row r="175026" spans="70:70" x14ac:dyDescent="0.25">
      <c r="BR175026" s="2381"/>
    </row>
    <row r="175050" spans="70:70" x14ac:dyDescent="0.25">
      <c r="BR175050" s="2394"/>
    </row>
    <row r="175051" spans="70:70" x14ac:dyDescent="0.25">
      <c r="BR175051" s="2381"/>
    </row>
    <row r="175075" spans="70:70" x14ac:dyDescent="0.25">
      <c r="BR175075" s="2394"/>
    </row>
    <row r="175076" spans="70:70" x14ac:dyDescent="0.25">
      <c r="BR175076" s="2381"/>
    </row>
    <row r="175100" spans="70:70" x14ac:dyDescent="0.25">
      <c r="BR175100" s="2394"/>
    </row>
    <row r="175101" spans="70:70" x14ac:dyDescent="0.25">
      <c r="BR175101" s="2381"/>
    </row>
    <row r="175125" spans="70:70" x14ac:dyDescent="0.25">
      <c r="BR175125" s="2394"/>
    </row>
    <row r="175126" spans="70:70" x14ac:dyDescent="0.25">
      <c r="BR175126" s="2381"/>
    </row>
    <row r="175150" spans="70:70" x14ac:dyDescent="0.25">
      <c r="BR175150" s="2394"/>
    </row>
    <row r="175151" spans="70:70" x14ac:dyDescent="0.25">
      <c r="BR175151" s="2381"/>
    </row>
    <row r="175175" spans="70:70" x14ac:dyDescent="0.25">
      <c r="BR175175" s="2394"/>
    </row>
    <row r="175176" spans="70:70" x14ac:dyDescent="0.25">
      <c r="BR175176" s="2381"/>
    </row>
    <row r="175200" spans="70:70" x14ac:dyDescent="0.25">
      <c r="BR175200" s="2394"/>
    </row>
    <row r="175201" spans="70:70" x14ac:dyDescent="0.25">
      <c r="BR175201" s="2381"/>
    </row>
    <row r="175225" spans="70:70" x14ac:dyDescent="0.25">
      <c r="BR175225" s="2394"/>
    </row>
    <row r="175226" spans="70:70" x14ac:dyDescent="0.25">
      <c r="BR175226" s="2381"/>
    </row>
    <row r="175250" spans="70:70" x14ac:dyDescent="0.25">
      <c r="BR175250" s="2394"/>
    </row>
    <row r="175251" spans="70:70" x14ac:dyDescent="0.25">
      <c r="BR175251" s="2381"/>
    </row>
    <row r="175275" spans="70:70" x14ac:dyDescent="0.25">
      <c r="BR175275" s="2394"/>
    </row>
    <row r="175276" spans="70:70" x14ac:dyDescent="0.25">
      <c r="BR175276" s="2381"/>
    </row>
    <row r="175300" spans="70:70" x14ac:dyDescent="0.25">
      <c r="BR175300" s="2394"/>
    </row>
    <row r="175301" spans="70:70" x14ac:dyDescent="0.25">
      <c r="BR175301" s="2381"/>
    </row>
    <row r="175325" spans="70:70" x14ac:dyDescent="0.25">
      <c r="BR175325" s="2394"/>
    </row>
    <row r="175326" spans="70:70" x14ac:dyDescent="0.25">
      <c r="BR175326" s="2381"/>
    </row>
    <row r="175350" spans="70:70" x14ac:dyDescent="0.25">
      <c r="BR175350" s="2394"/>
    </row>
    <row r="175351" spans="70:70" x14ac:dyDescent="0.25">
      <c r="BR175351" s="2381"/>
    </row>
    <row r="175375" spans="70:70" x14ac:dyDescent="0.25">
      <c r="BR175375" s="2394"/>
    </row>
    <row r="175376" spans="70:70" x14ac:dyDescent="0.25">
      <c r="BR175376" s="2381"/>
    </row>
    <row r="175400" spans="70:70" x14ac:dyDescent="0.25">
      <c r="BR175400" s="2394"/>
    </row>
    <row r="175401" spans="70:70" x14ac:dyDescent="0.25">
      <c r="BR175401" s="2381"/>
    </row>
    <row r="175425" spans="70:70" x14ac:dyDescent="0.25">
      <c r="BR175425" s="2394"/>
    </row>
    <row r="175426" spans="70:70" x14ac:dyDescent="0.25">
      <c r="BR175426" s="2381"/>
    </row>
    <row r="175450" spans="70:70" x14ac:dyDescent="0.25">
      <c r="BR175450" s="2394"/>
    </row>
    <row r="175451" spans="70:70" x14ac:dyDescent="0.25">
      <c r="BR175451" s="2381"/>
    </row>
    <row r="175475" spans="70:70" x14ac:dyDescent="0.25">
      <c r="BR175475" s="2394"/>
    </row>
    <row r="175476" spans="70:70" x14ac:dyDescent="0.25">
      <c r="BR175476" s="2381"/>
    </row>
    <row r="175500" spans="70:70" x14ac:dyDescent="0.25">
      <c r="BR175500" s="2394"/>
    </row>
    <row r="175501" spans="70:70" x14ac:dyDescent="0.25">
      <c r="BR175501" s="2381"/>
    </row>
    <row r="175525" spans="70:70" x14ac:dyDescent="0.25">
      <c r="BR175525" s="2394"/>
    </row>
    <row r="175526" spans="70:70" x14ac:dyDescent="0.25">
      <c r="BR175526" s="2381"/>
    </row>
    <row r="175550" spans="70:70" x14ac:dyDescent="0.25">
      <c r="BR175550" s="2394"/>
    </row>
    <row r="175551" spans="70:70" x14ac:dyDescent="0.25">
      <c r="BR175551" s="2381"/>
    </row>
    <row r="175575" spans="70:70" x14ac:dyDescent="0.25">
      <c r="BR175575" s="2394"/>
    </row>
    <row r="175576" spans="70:70" x14ac:dyDescent="0.25">
      <c r="BR175576" s="2381"/>
    </row>
    <row r="175600" spans="70:70" x14ac:dyDescent="0.25">
      <c r="BR175600" s="2394"/>
    </row>
    <row r="175601" spans="70:70" x14ac:dyDescent="0.25">
      <c r="BR175601" s="2381"/>
    </row>
    <row r="175625" spans="70:70" x14ac:dyDescent="0.25">
      <c r="BR175625" s="2394"/>
    </row>
    <row r="175626" spans="70:70" x14ac:dyDescent="0.25">
      <c r="BR175626" s="2381"/>
    </row>
    <row r="175650" spans="70:70" x14ac:dyDescent="0.25">
      <c r="BR175650" s="2394"/>
    </row>
    <row r="175651" spans="70:70" x14ac:dyDescent="0.25">
      <c r="BR175651" s="2381"/>
    </row>
    <row r="175675" spans="70:70" x14ac:dyDescent="0.25">
      <c r="BR175675" s="2394"/>
    </row>
    <row r="175676" spans="70:70" x14ac:dyDescent="0.25">
      <c r="BR175676" s="2381"/>
    </row>
    <row r="175700" spans="70:70" x14ac:dyDescent="0.25">
      <c r="BR175700" s="2394"/>
    </row>
    <row r="175701" spans="70:70" x14ac:dyDescent="0.25">
      <c r="BR175701" s="2381"/>
    </row>
    <row r="175725" spans="70:70" x14ac:dyDescent="0.25">
      <c r="BR175725" s="2394"/>
    </row>
    <row r="175726" spans="70:70" x14ac:dyDescent="0.25">
      <c r="BR175726" s="2381"/>
    </row>
    <row r="175750" spans="70:70" x14ac:dyDescent="0.25">
      <c r="BR175750" s="2394"/>
    </row>
    <row r="175751" spans="70:70" x14ac:dyDescent="0.25">
      <c r="BR175751" s="2381"/>
    </row>
    <row r="175775" spans="70:70" x14ac:dyDescent="0.25">
      <c r="BR175775" s="2394"/>
    </row>
    <row r="175776" spans="70:70" x14ac:dyDescent="0.25">
      <c r="BR175776" s="2381"/>
    </row>
    <row r="175800" spans="70:70" x14ac:dyDescent="0.25">
      <c r="BR175800" s="2394"/>
    </row>
    <row r="175801" spans="70:70" x14ac:dyDescent="0.25">
      <c r="BR175801" s="2381"/>
    </row>
    <row r="175825" spans="70:70" x14ac:dyDescent="0.25">
      <c r="BR175825" s="2394"/>
    </row>
    <row r="175826" spans="70:70" x14ac:dyDescent="0.25">
      <c r="BR175826" s="2381"/>
    </row>
    <row r="175850" spans="70:70" x14ac:dyDescent="0.25">
      <c r="BR175850" s="2394"/>
    </row>
    <row r="175851" spans="70:70" x14ac:dyDescent="0.25">
      <c r="BR175851" s="2381"/>
    </row>
    <row r="175875" spans="70:70" x14ac:dyDescent="0.25">
      <c r="BR175875" s="2394"/>
    </row>
    <row r="175876" spans="70:70" x14ac:dyDescent="0.25">
      <c r="BR175876" s="2381"/>
    </row>
    <row r="175900" spans="70:70" x14ac:dyDescent="0.25">
      <c r="BR175900" s="2394"/>
    </row>
    <row r="175901" spans="70:70" x14ac:dyDescent="0.25">
      <c r="BR175901" s="2381"/>
    </row>
    <row r="175925" spans="70:70" x14ac:dyDescent="0.25">
      <c r="BR175925" s="2394"/>
    </row>
    <row r="175926" spans="70:70" x14ac:dyDescent="0.25">
      <c r="BR175926" s="2381"/>
    </row>
    <row r="175950" spans="70:70" x14ac:dyDescent="0.25">
      <c r="BR175950" s="2394"/>
    </row>
    <row r="175951" spans="70:70" x14ac:dyDescent="0.25">
      <c r="BR175951" s="2381"/>
    </row>
    <row r="175975" spans="70:70" x14ac:dyDescent="0.25">
      <c r="BR175975" s="2394"/>
    </row>
    <row r="175976" spans="70:70" x14ac:dyDescent="0.25">
      <c r="BR175976" s="2381"/>
    </row>
    <row r="176000" spans="70:70" x14ac:dyDescent="0.25">
      <c r="BR176000" s="2394"/>
    </row>
    <row r="176001" spans="70:70" x14ac:dyDescent="0.25">
      <c r="BR176001" s="2381"/>
    </row>
    <row r="176025" spans="70:70" x14ac:dyDescent="0.25">
      <c r="BR176025" s="2394"/>
    </row>
    <row r="176026" spans="70:70" x14ac:dyDescent="0.25">
      <c r="BR176026" s="2381"/>
    </row>
    <row r="176050" spans="70:70" x14ac:dyDescent="0.25">
      <c r="BR176050" s="2394"/>
    </row>
    <row r="176051" spans="70:70" x14ac:dyDescent="0.25">
      <c r="BR176051" s="2381"/>
    </row>
    <row r="176075" spans="70:70" x14ac:dyDescent="0.25">
      <c r="BR176075" s="2394"/>
    </row>
    <row r="176076" spans="70:70" x14ac:dyDescent="0.25">
      <c r="BR176076" s="2381"/>
    </row>
    <row r="176100" spans="70:70" x14ac:dyDescent="0.25">
      <c r="BR176100" s="2394"/>
    </row>
    <row r="176101" spans="70:70" x14ac:dyDescent="0.25">
      <c r="BR176101" s="2381"/>
    </row>
    <row r="176125" spans="70:70" x14ac:dyDescent="0.25">
      <c r="BR176125" s="2394"/>
    </row>
    <row r="176126" spans="70:70" x14ac:dyDescent="0.25">
      <c r="BR176126" s="2381"/>
    </row>
    <row r="176150" spans="70:70" x14ac:dyDescent="0.25">
      <c r="BR176150" s="2394"/>
    </row>
    <row r="176151" spans="70:70" x14ac:dyDescent="0.25">
      <c r="BR176151" s="2381"/>
    </row>
    <row r="176175" spans="70:70" x14ac:dyDescent="0.25">
      <c r="BR176175" s="2394"/>
    </row>
    <row r="176176" spans="70:70" x14ac:dyDescent="0.25">
      <c r="BR176176" s="2381"/>
    </row>
    <row r="176200" spans="70:70" x14ac:dyDescent="0.25">
      <c r="BR176200" s="2394"/>
    </row>
    <row r="176201" spans="70:70" x14ac:dyDescent="0.25">
      <c r="BR176201" s="2381"/>
    </row>
    <row r="176225" spans="70:70" x14ac:dyDescent="0.25">
      <c r="BR176225" s="2394"/>
    </row>
    <row r="176226" spans="70:70" x14ac:dyDescent="0.25">
      <c r="BR176226" s="2381"/>
    </row>
    <row r="176250" spans="70:70" x14ac:dyDescent="0.25">
      <c r="BR176250" s="2394"/>
    </row>
    <row r="176251" spans="70:70" x14ac:dyDescent="0.25">
      <c r="BR176251" s="2381"/>
    </row>
    <row r="176275" spans="70:70" x14ac:dyDescent="0.25">
      <c r="BR176275" s="2394"/>
    </row>
    <row r="176276" spans="70:70" x14ac:dyDescent="0.25">
      <c r="BR176276" s="2381"/>
    </row>
    <row r="176300" spans="70:70" x14ac:dyDescent="0.25">
      <c r="BR176300" s="2394"/>
    </row>
    <row r="176301" spans="70:70" x14ac:dyDescent="0.25">
      <c r="BR176301" s="2381"/>
    </row>
    <row r="176325" spans="70:70" x14ac:dyDescent="0.25">
      <c r="BR176325" s="2394"/>
    </row>
    <row r="176326" spans="70:70" x14ac:dyDescent="0.25">
      <c r="BR176326" s="2381"/>
    </row>
    <row r="176350" spans="70:70" x14ac:dyDescent="0.25">
      <c r="BR176350" s="2394"/>
    </row>
    <row r="176351" spans="70:70" x14ac:dyDescent="0.25">
      <c r="BR176351" s="2381"/>
    </row>
    <row r="176375" spans="70:70" x14ac:dyDescent="0.25">
      <c r="BR176375" s="2394"/>
    </row>
    <row r="176376" spans="70:70" x14ac:dyDescent="0.25">
      <c r="BR176376" s="2381"/>
    </row>
    <row r="176400" spans="70:70" x14ac:dyDescent="0.25">
      <c r="BR176400" s="2394"/>
    </row>
    <row r="176401" spans="70:70" x14ac:dyDescent="0.25">
      <c r="BR176401" s="2381"/>
    </row>
    <row r="176425" spans="70:70" x14ac:dyDescent="0.25">
      <c r="BR176425" s="2394"/>
    </row>
    <row r="176426" spans="70:70" x14ac:dyDescent="0.25">
      <c r="BR176426" s="2381"/>
    </row>
    <row r="176450" spans="70:70" x14ac:dyDescent="0.25">
      <c r="BR176450" s="2394"/>
    </row>
    <row r="176451" spans="70:70" x14ac:dyDescent="0.25">
      <c r="BR176451" s="2381"/>
    </row>
    <row r="176475" spans="70:70" x14ac:dyDescent="0.25">
      <c r="BR176475" s="2394"/>
    </row>
    <row r="176476" spans="70:70" x14ac:dyDescent="0.25">
      <c r="BR176476" s="2381"/>
    </row>
    <row r="176500" spans="70:70" x14ac:dyDescent="0.25">
      <c r="BR176500" s="2394"/>
    </row>
    <row r="176501" spans="70:70" x14ac:dyDescent="0.25">
      <c r="BR176501" s="2381"/>
    </row>
    <row r="176525" spans="70:70" x14ac:dyDescent="0.25">
      <c r="BR176525" s="2394"/>
    </row>
    <row r="176526" spans="70:70" x14ac:dyDescent="0.25">
      <c r="BR176526" s="2381"/>
    </row>
    <row r="176550" spans="70:70" x14ac:dyDescent="0.25">
      <c r="BR176550" s="2394"/>
    </row>
    <row r="176551" spans="70:70" x14ac:dyDescent="0.25">
      <c r="BR176551" s="2381"/>
    </row>
    <row r="176575" spans="70:70" x14ac:dyDescent="0.25">
      <c r="BR176575" s="2394"/>
    </row>
    <row r="176576" spans="70:70" x14ac:dyDescent="0.25">
      <c r="BR176576" s="2381"/>
    </row>
    <row r="176600" spans="70:70" x14ac:dyDescent="0.25">
      <c r="BR176600" s="2394"/>
    </row>
    <row r="176601" spans="70:70" x14ac:dyDescent="0.25">
      <c r="BR176601" s="2381"/>
    </row>
    <row r="176625" spans="70:70" x14ac:dyDescent="0.25">
      <c r="BR176625" s="2394"/>
    </row>
    <row r="176626" spans="70:70" x14ac:dyDescent="0.25">
      <c r="BR176626" s="2381"/>
    </row>
    <row r="176650" spans="70:70" x14ac:dyDescent="0.25">
      <c r="BR176650" s="2394"/>
    </row>
    <row r="176651" spans="70:70" x14ac:dyDescent="0.25">
      <c r="BR176651" s="2381"/>
    </row>
    <row r="176675" spans="70:70" x14ac:dyDescent="0.25">
      <c r="BR176675" s="2394"/>
    </row>
    <row r="176676" spans="70:70" x14ac:dyDescent="0.25">
      <c r="BR176676" s="2381"/>
    </row>
    <row r="176700" spans="70:70" x14ac:dyDescent="0.25">
      <c r="BR176700" s="2394"/>
    </row>
    <row r="176701" spans="70:70" x14ac:dyDescent="0.25">
      <c r="BR176701" s="2381"/>
    </row>
    <row r="176725" spans="70:70" x14ac:dyDescent="0.25">
      <c r="BR176725" s="2394"/>
    </row>
    <row r="176726" spans="70:70" x14ac:dyDescent="0.25">
      <c r="BR176726" s="2381"/>
    </row>
    <row r="176750" spans="70:70" x14ac:dyDescent="0.25">
      <c r="BR176750" s="2394"/>
    </row>
    <row r="176751" spans="70:70" x14ac:dyDescent="0.25">
      <c r="BR176751" s="2381"/>
    </row>
    <row r="176775" spans="70:70" x14ac:dyDescent="0.25">
      <c r="BR176775" s="2394"/>
    </row>
    <row r="176776" spans="70:70" x14ac:dyDescent="0.25">
      <c r="BR176776" s="2381"/>
    </row>
    <row r="176800" spans="70:70" x14ac:dyDescent="0.25">
      <c r="BR176800" s="2394"/>
    </row>
    <row r="176801" spans="70:70" x14ac:dyDescent="0.25">
      <c r="BR176801" s="2381"/>
    </row>
    <row r="176825" spans="70:70" x14ac:dyDescent="0.25">
      <c r="BR176825" s="2394"/>
    </row>
    <row r="176826" spans="70:70" x14ac:dyDescent="0.25">
      <c r="BR176826" s="2381"/>
    </row>
    <row r="176850" spans="70:70" x14ac:dyDescent="0.25">
      <c r="BR176850" s="2394"/>
    </row>
    <row r="176851" spans="70:70" x14ac:dyDescent="0.25">
      <c r="BR176851" s="2381"/>
    </row>
    <row r="176875" spans="70:70" x14ac:dyDescent="0.25">
      <c r="BR176875" s="2394"/>
    </row>
    <row r="176876" spans="70:70" x14ac:dyDescent="0.25">
      <c r="BR176876" s="2381"/>
    </row>
    <row r="176900" spans="70:70" x14ac:dyDescent="0.25">
      <c r="BR176900" s="2394"/>
    </row>
    <row r="176901" spans="70:70" x14ac:dyDescent="0.25">
      <c r="BR176901" s="2381"/>
    </row>
    <row r="176925" spans="70:70" x14ac:dyDescent="0.25">
      <c r="BR176925" s="2394"/>
    </row>
    <row r="176926" spans="70:70" x14ac:dyDescent="0.25">
      <c r="BR176926" s="2381"/>
    </row>
    <row r="176950" spans="70:70" x14ac:dyDescent="0.25">
      <c r="BR176950" s="2394"/>
    </row>
    <row r="176951" spans="70:70" x14ac:dyDescent="0.25">
      <c r="BR176951" s="2381"/>
    </row>
    <row r="176975" spans="70:70" x14ac:dyDescent="0.25">
      <c r="BR176975" s="2394"/>
    </row>
    <row r="176976" spans="70:70" x14ac:dyDescent="0.25">
      <c r="BR176976" s="2381"/>
    </row>
    <row r="177000" spans="70:70" x14ac:dyDescent="0.25">
      <c r="BR177000" s="2394"/>
    </row>
    <row r="177001" spans="70:70" x14ac:dyDescent="0.25">
      <c r="BR177001" s="2381"/>
    </row>
    <row r="177025" spans="70:70" x14ac:dyDescent="0.25">
      <c r="BR177025" s="2394"/>
    </row>
    <row r="177026" spans="70:70" x14ac:dyDescent="0.25">
      <c r="BR177026" s="2381"/>
    </row>
    <row r="177050" spans="70:70" x14ac:dyDescent="0.25">
      <c r="BR177050" s="2394"/>
    </row>
    <row r="177051" spans="70:70" x14ac:dyDescent="0.25">
      <c r="BR177051" s="2381"/>
    </row>
    <row r="177075" spans="70:70" x14ac:dyDescent="0.25">
      <c r="BR177075" s="2394"/>
    </row>
    <row r="177076" spans="70:70" x14ac:dyDescent="0.25">
      <c r="BR177076" s="2381"/>
    </row>
    <row r="177100" spans="70:70" x14ac:dyDescent="0.25">
      <c r="BR177100" s="2394"/>
    </row>
    <row r="177101" spans="70:70" x14ac:dyDescent="0.25">
      <c r="BR177101" s="2381"/>
    </row>
    <row r="177125" spans="70:70" x14ac:dyDescent="0.25">
      <c r="BR177125" s="2394"/>
    </row>
    <row r="177126" spans="70:70" x14ac:dyDescent="0.25">
      <c r="BR177126" s="2381"/>
    </row>
    <row r="177150" spans="70:70" x14ac:dyDescent="0.25">
      <c r="BR177150" s="2394"/>
    </row>
    <row r="177151" spans="70:70" x14ac:dyDescent="0.25">
      <c r="BR177151" s="2381"/>
    </row>
    <row r="177175" spans="70:70" x14ac:dyDescent="0.25">
      <c r="BR177175" s="2394"/>
    </row>
    <row r="177176" spans="70:70" x14ac:dyDescent="0.25">
      <c r="BR177176" s="2381"/>
    </row>
    <row r="177200" spans="70:70" x14ac:dyDescent="0.25">
      <c r="BR177200" s="2394"/>
    </row>
    <row r="177201" spans="70:70" x14ac:dyDescent="0.25">
      <c r="BR177201" s="2381"/>
    </row>
    <row r="177225" spans="70:70" x14ac:dyDescent="0.25">
      <c r="BR177225" s="2394"/>
    </row>
    <row r="177226" spans="70:70" x14ac:dyDescent="0.25">
      <c r="BR177226" s="2381"/>
    </row>
    <row r="177250" spans="70:70" x14ac:dyDescent="0.25">
      <c r="BR177250" s="2394"/>
    </row>
    <row r="177251" spans="70:70" x14ac:dyDescent="0.25">
      <c r="BR177251" s="2381"/>
    </row>
    <row r="177275" spans="70:70" x14ac:dyDescent="0.25">
      <c r="BR177275" s="2394"/>
    </row>
    <row r="177276" spans="70:70" x14ac:dyDescent="0.25">
      <c r="BR177276" s="2381"/>
    </row>
    <row r="177300" spans="70:70" x14ac:dyDescent="0.25">
      <c r="BR177300" s="2394"/>
    </row>
    <row r="177301" spans="70:70" x14ac:dyDescent="0.25">
      <c r="BR177301" s="2381"/>
    </row>
    <row r="177325" spans="70:70" x14ac:dyDescent="0.25">
      <c r="BR177325" s="2394"/>
    </row>
    <row r="177326" spans="70:70" x14ac:dyDescent="0.25">
      <c r="BR177326" s="2381"/>
    </row>
    <row r="177350" spans="70:70" x14ac:dyDescent="0.25">
      <c r="BR177350" s="2394"/>
    </row>
    <row r="177351" spans="70:70" x14ac:dyDescent="0.25">
      <c r="BR177351" s="2381"/>
    </row>
    <row r="177375" spans="70:70" x14ac:dyDescent="0.25">
      <c r="BR177375" s="2394"/>
    </row>
    <row r="177376" spans="70:70" x14ac:dyDescent="0.25">
      <c r="BR177376" s="2381"/>
    </row>
    <row r="177400" spans="70:70" x14ac:dyDescent="0.25">
      <c r="BR177400" s="2394"/>
    </row>
    <row r="177401" spans="70:70" x14ac:dyDescent="0.25">
      <c r="BR177401" s="2381"/>
    </row>
    <row r="177425" spans="70:70" x14ac:dyDescent="0.25">
      <c r="BR177425" s="2394"/>
    </row>
    <row r="177426" spans="70:70" x14ac:dyDescent="0.25">
      <c r="BR177426" s="2381"/>
    </row>
    <row r="177450" spans="70:70" x14ac:dyDescent="0.25">
      <c r="BR177450" s="2394"/>
    </row>
    <row r="177451" spans="70:70" x14ac:dyDescent="0.25">
      <c r="BR177451" s="2381"/>
    </row>
    <row r="177475" spans="70:70" x14ac:dyDescent="0.25">
      <c r="BR177475" s="2394"/>
    </row>
    <row r="177476" spans="70:70" x14ac:dyDescent="0.25">
      <c r="BR177476" s="2381"/>
    </row>
    <row r="177500" spans="70:70" x14ac:dyDescent="0.25">
      <c r="BR177500" s="2394"/>
    </row>
    <row r="177501" spans="70:70" x14ac:dyDescent="0.25">
      <c r="BR177501" s="2381"/>
    </row>
    <row r="177525" spans="70:70" x14ac:dyDescent="0.25">
      <c r="BR177525" s="2394"/>
    </row>
    <row r="177526" spans="70:70" x14ac:dyDescent="0.25">
      <c r="BR177526" s="2381"/>
    </row>
    <row r="177550" spans="70:70" x14ac:dyDescent="0.25">
      <c r="BR177550" s="2394"/>
    </row>
    <row r="177551" spans="70:70" x14ac:dyDescent="0.25">
      <c r="BR177551" s="2381"/>
    </row>
    <row r="177575" spans="70:70" x14ac:dyDescent="0.25">
      <c r="BR177575" s="2394"/>
    </row>
    <row r="177576" spans="70:70" x14ac:dyDescent="0.25">
      <c r="BR177576" s="2381"/>
    </row>
    <row r="177600" spans="70:70" x14ac:dyDescent="0.25">
      <c r="BR177600" s="2394"/>
    </row>
    <row r="177601" spans="70:70" x14ac:dyDescent="0.25">
      <c r="BR177601" s="2381"/>
    </row>
    <row r="177625" spans="70:70" x14ac:dyDescent="0.25">
      <c r="BR177625" s="2394"/>
    </row>
    <row r="177626" spans="70:70" x14ac:dyDescent="0.25">
      <c r="BR177626" s="2381"/>
    </row>
    <row r="177650" spans="70:70" x14ac:dyDescent="0.25">
      <c r="BR177650" s="2394"/>
    </row>
    <row r="177651" spans="70:70" x14ac:dyDescent="0.25">
      <c r="BR177651" s="2381"/>
    </row>
    <row r="177675" spans="70:70" x14ac:dyDescent="0.25">
      <c r="BR177675" s="2394"/>
    </row>
    <row r="177676" spans="70:70" x14ac:dyDescent="0.25">
      <c r="BR177676" s="2381"/>
    </row>
    <row r="177700" spans="70:70" x14ac:dyDescent="0.25">
      <c r="BR177700" s="2394"/>
    </row>
    <row r="177701" spans="70:70" x14ac:dyDescent="0.25">
      <c r="BR177701" s="2381"/>
    </row>
    <row r="177725" spans="70:70" x14ac:dyDescent="0.25">
      <c r="BR177725" s="2394"/>
    </row>
    <row r="177726" spans="70:70" x14ac:dyDescent="0.25">
      <c r="BR177726" s="2381"/>
    </row>
    <row r="177750" spans="70:70" x14ac:dyDescent="0.25">
      <c r="BR177750" s="2394"/>
    </row>
    <row r="177751" spans="70:70" x14ac:dyDescent="0.25">
      <c r="BR177751" s="2381"/>
    </row>
    <row r="177775" spans="70:70" x14ac:dyDescent="0.25">
      <c r="BR177775" s="2394"/>
    </row>
    <row r="177776" spans="70:70" x14ac:dyDescent="0.25">
      <c r="BR177776" s="2381"/>
    </row>
    <row r="177800" spans="70:70" x14ac:dyDescent="0.25">
      <c r="BR177800" s="2394"/>
    </row>
    <row r="177801" spans="70:70" x14ac:dyDescent="0.25">
      <c r="BR177801" s="2381"/>
    </row>
    <row r="177825" spans="70:70" x14ac:dyDescent="0.25">
      <c r="BR177825" s="2394"/>
    </row>
    <row r="177826" spans="70:70" x14ac:dyDescent="0.25">
      <c r="BR177826" s="2381"/>
    </row>
    <row r="177850" spans="70:70" x14ac:dyDescent="0.25">
      <c r="BR177850" s="2394"/>
    </row>
    <row r="177851" spans="70:70" x14ac:dyDescent="0.25">
      <c r="BR177851" s="2381"/>
    </row>
    <row r="177875" spans="70:70" x14ac:dyDescent="0.25">
      <c r="BR177875" s="2394"/>
    </row>
    <row r="177876" spans="70:70" x14ac:dyDescent="0.25">
      <c r="BR177876" s="2381"/>
    </row>
    <row r="177900" spans="70:70" x14ac:dyDescent="0.25">
      <c r="BR177900" s="2394"/>
    </row>
    <row r="177901" spans="70:70" x14ac:dyDescent="0.25">
      <c r="BR177901" s="2381"/>
    </row>
    <row r="177925" spans="70:70" x14ac:dyDescent="0.25">
      <c r="BR177925" s="2394"/>
    </row>
    <row r="177926" spans="70:70" x14ac:dyDescent="0.25">
      <c r="BR177926" s="2381"/>
    </row>
    <row r="177950" spans="70:70" x14ac:dyDescent="0.25">
      <c r="BR177950" s="2394"/>
    </row>
    <row r="177951" spans="70:70" x14ac:dyDescent="0.25">
      <c r="BR177951" s="2381"/>
    </row>
    <row r="177975" spans="70:70" x14ac:dyDescent="0.25">
      <c r="BR177975" s="2394"/>
    </row>
    <row r="177976" spans="70:70" x14ac:dyDescent="0.25">
      <c r="BR177976" s="2381"/>
    </row>
    <row r="178000" spans="70:70" x14ac:dyDescent="0.25">
      <c r="BR178000" s="2394"/>
    </row>
    <row r="178001" spans="70:70" x14ac:dyDescent="0.25">
      <c r="BR178001" s="2381"/>
    </row>
    <row r="178025" spans="70:70" x14ac:dyDescent="0.25">
      <c r="BR178025" s="2394"/>
    </row>
    <row r="178026" spans="70:70" x14ac:dyDescent="0.25">
      <c r="BR178026" s="2381"/>
    </row>
    <row r="178050" spans="70:70" x14ac:dyDescent="0.25">
      <c r="BR178050" s="2394"/>
    </row>
    <row r="178051" spans="70:70" x14ac:dyDescent="0.25">
      <c r="BR178051" s="2381"/>
    </row>
    <row r="178075" spans="70:70" x14ac:dyDescent="0.25">
      <c r="BR178075" s="2394"/>
    </row>
    <row r="178076" spans="70:70" x14ac:dyDescent="0.25">
      <c r="BR178076" s="2381"/>
    </row>
    <row r="178100" spans="70:70" x14ac:dyDescent="0.25">
      <c r="BR178100" s="2394"/>
    </row>
    <row r="178101" spans="70:70" x14ac:dyDescent="0.25">
      <c r="BR178101" s="2381"/>
    </row>
    <row r="178125" spans="70:70" x14ac:dyDescent="0.25">
      <c r="BR178125" s="2394"/>
    </row>
    <row r="178126" spans="70:70" x14ac:dyDescent="0.25">
      <c r="BR178126" s="2381"/>
    </row>
    <row r="178150" spans="70:70" x14ac:dyDescent="0.25">
      <c r="BR178150" s="2394"/>
    </row>
    <row r="178151" spans="70:70" x14ac:dyDescent="0.25">
      <c r="BR178151" s="2381"/>
    </row>
    <row r="178175" spans="70:70" x14ac:dyDescent="0.25">
      <c r="BR178175" s="2394"/>
    </row>
    <row r="178176" spans="70:70" x14ac:dyDescent="0.25">
      <c r="BR178176" s="2381"/>
    </row>
    <row r="178200" spans="70:70" x14ac:dyDescent="0.25">
      <c r="BR178200" s="2394"/>
    </row>
    <row r="178201" spans="70:70" x14ac:dyDescent="0.25">
      <c r="BR178201" s="2381"/>
    </row>
    <row r="178225" spans="70:70" x14ac:dyDescent="0.25">
      <c r="BR178225" s="2394"/>
    </row>
    <row r="178226" spans="70:70" x14ac:dyDescent="0.25">
      <c r="BR178226" s="2381"/>
    </row>
    <row r="178250" spans="70:70" x14ac:dyDescent="0.25">
      <c r="BR178250" s="2394"/>
    </row>
    <row r="178251" spans="70:70" x14ac:dyDescent="0.25">
      <c r="BR178251" s="2381"/>
    </row>
    <row r="178275" spans="70:70" x14ac:dyDescent="0.25">
      <c r="BR178275" s="2394"/>
    </row>
    <row r="178276" spans="70:70" x14ac:dyDescent="0.25">
      <c r="BR178276" s="2381"/>
    </row>
    <row r="178300" spans="70:70" x14ac:dyDescent="0.25">
      <c r="BR178300" s="2394"/>
    </row>
    <row r="178301" spans="70:70" x14ac:dyDescent="0.25">
      <c r="BR178301" s="2381"/>
    </row>
    <row r="178325" spans="70:70" x14ac:dyDescent="0.25">
      <c r="BR178325" s="2394"/>
    </row>
    <row r="178326" spans="70:70" x14ac:dyDescent="0.25">
      <c r="BR178326" s="2381"/>
    </row>
    <row r="178350" spans="70:70" x14ac:dyDescent="0.25">
      <c r="BR178350" s="2394"/>
    </row>
    <row r="178351" spans="70:70" x14ac:dyDescent="0.25">
      <c r="BR178351" s="2381"/>
    </row>
    <row r="178375" spans="70:70" x14ac:dyDescent="0.25">
      <c r="BR178375" s="2394"/>
    </row>
    <row r="178376" spans="70:70" x14ac:dyDescent="0.25">
      <c r="BR178376" s="2381"/>
    </row>
    <row r="178400" spans="70:70" x14ac:dyDescent="0.25">
      <c r="BR178400" s="2394"/>
    </row>
    <row r="178401" spans="70:70" x14ac:dyDescent="0.25">
      <c r="BR178401" s="2381"/>
    </row>
    <row r="178425" spans="70:70" x14ac:dyDescent="0.25">
      <c r="BR178425" s="2394"/>
    </row>
    <row r="178426" spans="70:70" x14ac:dyDescent="0.25">
      <c r="BR178426" s="2381"/>
    </row>
    <row r="178450" spans="70:70" x14ac:dyDescent="0.25">
      <c r="BR178450" s="2394"/>
    </row>
    <row r="178451" spans="70:70" x14ac:dyDescent="0.25">
      <c r="BR178451" s="2381"/>
    </row>
    <row r="178475" spans="70:70" x14ac:dyDescent="0.25">
      <c r="BR178475" s="2394"/>
    </row>
    <row r="178476" spans="70:70" x14ac:dyDescent="0.25">
      <c r="BR178476" s="2381"/>
    </row>
    <row r="178500" spans="70:70" x14ac:dyDescent="0.25">
      <c r="BR178500" s="2394"/>
    </row>
    <row r="178501" spans="70:70" x14ac:dyDescent="0.25">
      <c r="BR178501" s="2381"/>
    </row>
    <row r="178525" spans="70:70" x14ac:dyDescent="0.25">
      <c r="BR178525" s="2394"/>
    </row>
    <row r="178526" spans="70:70" x14ac:dyDescent="0.25">
      <c r="BR178526" s="2381"/>
    </row>
    <row r="178550" spans="70:70" x14ac:dyDescent="0.25">
      <c r="BR178550" s="2394"/>
    </row>
    <row r="178551" spans="70:70" x14ac:dyDescent="0.25">
      <c r="BR178551" s="2381"/>
    </row>
    <row r="178575" spans="70:70" x14ac:dyDescent="0.25">
      <c r="BR178575" s="2394"/>
    </row>
    <row r="178576" spans="70:70" x14ac:dyDescent="0.25">
      <c r="BR178576" s="2381"/>
    </row>
    <row r="178600" spans="70:70" x14ac:dyDescent="0.25">
      <c r="BR178600" s="2394"/>
    </row>
    <row r="178601" spans="70:70" x14ac:dyDescent="0.25">
      <c r="BR178601" s="2381"/>
    </row>
    <row r="178625" spans="70:70" x14ac:dyDescent="0.25">
      <c r="BR178625" s="2394"/>
    </row>
    <row r="178626" spans="70:70" x14ac:dyDescent="0.25">
      <c r="BR178626" s="2381"/>
    </row>
    <row r="178650" spans="70:70" x14ac:dyDescent="0.25">
      <c r="BR178650" s="2394"/>
    </row>
    <row r="178651" spans="70:70" x14ac:dyDescent="0.25">
      <c r="BR178651" s="2381"/>
    </row>
    <row r="178675" spans="70:70" x14ac:dyDescent="0.25">
      <c r="BR178675" s="2394"/>
    </row>
    <row r="178676" spans="70:70" x14ac:dyDescent="0.25">
      <c r="BR178676" s="2381"/>
    </row>
    <row r="178700" spans="70:70" x14ac:dyDescent="0.25">
      <c r="BR178700" s="2394"/>
    </row>
    <row r="178701" spans="70:70" x14ac:dyDescent="0.25">
      <c r="BR178701" s="2381"/>
    </row>
    <row r="178725" spans="70:70" x14ac:dyDescent="0.25">
      <c r="BR178725" s="2394"/>
    </row>
    <row r="178726" spans="70:70" x14ac:dyDescent="0.25">
      <c r="BR178726" s="2381"/>
    </row>
    <row r="178750" spans="70:70" x14ac:dyDescent="0.25">
      <c r="BR178750" s="2394"/>
    </row>
    <row r="178751" spans="70:70" x14ac:dyDescent="0.25">
      <c r="BR178751" s="2381"/>
    </row>
    <row r="178775" spans="70:70" x14ac:dyDescent="0.25">
      <c r="BR178775" s="2394"/>
    </row>
    <row r="178776" spans="70:70" x14ac:dyDescent="0.25">
      <c r="BR178776" s="2381"/>
    </row>
    <row r="178800" spans="70:70" x14ac:dyDescent="0.25">
      <c r="BR178800" s="2394"/>
    </row>
    <row r="178801" spans="70:70" x14ac:dyDescent="0.25">
      <c r="BR178801" s="2381"/>
    </row>
    <row r="178825" spans="70:70" x14ac:dyDescent="0.25">
      <c r="BR178825" s="2394"/>
    </row>
    <row r="178826" spans="70:70" x14ac:dyDescent="0.25">
      <c r="BR178826" s="2381"/>
    </row>
    <row r="178850" spans="70:70" x14ac:dyDescent="0.25">
      <c r="BR178850" s="2394"/>
    </row>
    <row r="178851" spans="70:70" x14ac:dyDescent="0.25">
      <c r="BR178851" s="2381"/>
    </row>
    <row r="178875" spans="70:70" x14ac:dyDescent="0.25">
      <c r="BR178875" s="2394"/>
    </row>
    <row r="178876" spans="70:70" x14ac:dyDescent="0.25">
      <c r="BR178876" s="2381"/>
    </row>
    <row r="178900" spans="70:70" x14ac:dyDescent="0.25">
      <c r="BR178900" s="2394"/>
    </row>
    <row r="178901" spans="70:70" x14ac:dyDescent="0.25">
      <c r="BR178901" s="2381"/>
    </row>
    <row r="178925" spans="70:70" x14ac:dyDescent="0.25">
      <c r="BR178925" s="2394"/>
    </row>
    <row r="178926" spans="70:70" x14ac:dyDescent="0.25">
      <c r="BR178926" s="2381"/>
    </row>
    <row r="178950" spans="70:70" x14ac:dyDescent="0.25">
      <c r="BR178950" s="2394"/>
    </row>
    <row r="178951" spans="70:70" x14ac:dyDescent="0.25">
      <c r="BR178951" s="2381"/>
    </row>
    <row r="178975" spans="70:70" x14ac:dyDescent="0.25">
      <c r="BR178975" s="2394"/>
    </row>
    <row r="178976" spans="70:70" x14ac:dyDescent="0.25">
      <c r="BR178976" s="2381"/>
    </row>
    <row r="179000" spans="70:70" x14ac:dyDescent="0.25">
      <c r="BR179000" s="2394"/>
    </row>
    <row r="179001" spans="70:70" x14ac:dyDescent="0.25">
      <c r="BR179001" s="2381"/>
    </row>
    <row r="179025" spans="70:70" x14ac:dyDescent="0.25">
      <c r="BR179025" s="2394"/>
    </row>
    <row r="179026" spans="70:70" x14ac:dyDescent="0.25">
      <c r="BR179026" s="2381"/>
    </row>
    <row r="179050" spans="70:70" x14ac:dyDescent="0.25">
      <c r="BR179050" s="2394"/>
    </row>
    <row r="179051" spans="70:70" x14ac:dyDescent="0.25">
      <c r="BR179051" s="2381"/>
    </row>
    <row r="179075" spans="70:70" x14ac:dyDescent="0.25">
      <c r="BR179075" s="2394"/>
    </row>
    <row r="179076" spans="70:70" x14ac:dyDescent="0.25">
      <c r="BR179076" s="2381"/>
    </row>
    <row r="179100" spans="70:70" x14ac:dyDescent="0.25">
      <c r="BR179100" s="2394"/>
    </row>
    <row r="179101" spans="70:70" x14ac:dyDescent="0.25">
      <c r="BR179101" s="2381"/>
    </row>
    <row r="179125" spans="70:70" x14ac:dyDescent="0.25">
      <c r="BR179125" s="2394"/>
    </row>
    <row r="179126" spans="70:70" x14ac:dyDescent="0.25">
      <c r="BR179126" s="2381"/>
    </row>
    <row r="179150" spans="70:70" x14ac:dyDescent="0.25">
      <c r="BR179150" s="2394"/>
    </row>
    <row r="179151" spans="70:70" x14ac:dyDescent="0.25">
      <c r="BR179151" s="2381"/>
    </row>
    <row r="179175" spans="70:70" x14ac:dyDescent="0.25">
      <c r="BR179175" s="2394"/>
    </row>
    <row r="179176" spans="70:70" x14ac:dyDescent="0.25">
      <c r="BR179176" s="2381"/>
    </row>
    <row r="179200" spans="70:70" x14ac:dyDescent="0.25">
      <c r="BR179200" s="2394"/>
    </row>
    <row r="179201" spans="70:70" x14ac:dyDescent="0.25">
      <c r="BR179201" s="2381"/>
    </row>
    <row r="179225" spans="70:70" x14ac:dyDescent="0.25">
      <c r="BR179225" s="2394"/>
    </row>
    <row r="179226" spans="70:70" x14ac:dyDescent="0.25">
      <c r="BR179226" s="2381"/>
    </row>
    <row r="179250" spans="70:70" x14ac:dyDescent="0.25">
      <c r="BR179250" s="2394"/>
    </row>
    <row r="179251" spans="70:70" x14ac:dyDescent="0.25">
      <c r="BR179251" s="2381"/>
    </row>
    <row r="179275" spans="70:70" x14ac:dyDescent="0.25">
      <c r="BR179275" s="2394"/>
    </row>
    <row r="179276" spans="70:70" x14ac:dyDescent="0.25">
      <c r="BR179276" s="2381"/>
    </row>
    <row r="179300" spans="70:70" x14ac:dyDescent="0.25">
      <c r="BR179300" s="2394"/>
    </row>
    <row r="179301" spans="70:70" x14ac:dyDescent="0.25">
      <c r="BR179301" s="2381"/>
    </row>
    <row r="179325" spans="70:70" x14ac:dyDescent="0.25">
      <c r="BR179325" s="2394"/>
    </row>
    <row r="179326" spans="70:70" x14ac:dyDescent="0.25">
      <c r="BR179326" s="2381"/>
    </row>
    <row r="179350" spans="70:70" x14ac:dyDescent="0.25">
      <c r="BR179350" s="2394"/>
    </row>
    <row r="179351" spans="70:70" x14ac:dyDescent="0.25">
      <c r="BR179351" s="2381"/>
    </row>
    <row r="179375" spans="70:70" x14ac:dyDescent="0.25">
      <c r="BR179375" s="2394"/>
    </row>
    <row r="179376" spans="70:70" x14ac:dyDescent="0.25">
      <c r="BR179376" s="2381"/>
    </row>
    <row r="179400" spans="70:70" x14ac:dyDescent="0.25">
      <c r="BR179400" s="2394"/>
    </row>
    <row r="179401" spans="70:70" x14ac:dyDescent="0.25">
      <c r="BR179401" s="2381"/>
    </row>
    <row r="179425" spans="70:70" x14ac:dyDescent="0.25">
      <c r="BR179425" s="2394"/>
    </row>
    <row r="179426" spans="70:70" x14ac:dyDescent="0.25">
      <c r="BR179426" s="2381"/>
    </row>
    <row r="179450" spans="70:70" x14ac:dyDescent="0.25">
      <c r="BR179450" s="2394"/>
    </row>
    <row r="179451" spans="70:70" x14ac:dyDescent="0.25">
      <c r="BR179451" s="2381"/>
    </row>
    <row r="179475" spans="70:70" x14ac:dyDescent="0.25">
      <c r="BR179475" s="2394"/>
    </row>
    <row r="179476" spans="70:70" x14ac:dyDescent="0.25">
      <c r="BR179476" s="2381"/>
    </row>
    <row r="179500" spans="70:70" x14ac:dyDescent="0.25">
      <c r="BR179500" s="2394"/>
    </row>
    <row r="179501" spans="70:70" x14ac:dyDescent="0.25">
      <c r="BR179501" s="2381"/>
    </row>
    <row r="179525" spans="70:70" x14ac:dyDescent="0.25">
      <c r="BR179525" s="2394"/>
    </row>
    <row r="179526" spans="70:70" x14ac:dyDescent="0.25">
      <c r="BR179526" s="2381"/>
    </row>
    <row r="179550" spans="70:70" x14ac:dyDescent="0.25">
      <c r="BR179550" s="2394"/>
    </row>
    <row r="179551" spans="70:70" x14ac:dyDescent="0.25">
      <c r="BR179551" s="2381"/>
    </row>
    <row r="179575" spans="70:70" x14ac:dyDescent="0.25">
      <c r="BR179575" s="2394"/>
    </row>
    <row r="179576" spans="70:70" x14ac:dyDescent="0.25">
      <c r="BR179576" s="2381"/>
    </row>
    <row r="179600" spans="70:70" x14ac:dyDescent="0.25">
      <c r="BR179600" s="2394"/>
    </row>
    <row r="179601" spans="70:70" x14ac:dyDescent="0.25">
      <c r="BR179601" s="2381"/>
    </row>
    <row r="179625" spans="70:70" x14ac:dyDescent="0.25">
      <c r="BR179625" s="2394"/>
    </row>
    <row r="179626" spans="70:70" x14ac:dyDescent="0.25">
      <c r="BR179626" s="2381"/>
    </row>
    <row r="179650" spans="70:70" x14ac:dyDescent="0.25">
      <c r="BR179650" s="2394"/>
    </row>
    <row r="179651" spans="70:70" x14ac:dyDescent="0.25">
      <c r="BR179651" s="2381"/>
    </row>
    <row r="179675" spans="70:70" x14ac:dyDescent="0.25">
      <c r="BR179675" s="2394"/>
    </row>
    <row r="179676" spans="70:70" x14ac:dyDescent="0.25">
      <c r="BR179676" s="2381"/>
    </row>
    <row r="179700" spans="70:70" x14ac:dyDescent="0.25">
      <c r="BR179700" s="2394"/>
    </row>
    <row r="179701" spans="70:70" x14ac:dyDescent="0.25">
      <c r="BR179701" s="2381"/>
    </row>
    <row r="179725" spans="70:70" x14ac:dyDescent="0.25">
      <c r="BR179725" s="2394"/>
    </row>
    <row r="179726" spans="70:70" x14ac:dyDescent="0.25">
      <c r="BR179726" s="2381"/>
    </row>
    <row r="179750" spans="70:70" x14ac:dyDescent="0.25">
      <c r="BR179750" s="2394"/>
    </row>
    <row r="179751" spans="70:70" x14ac:dyDescent="0.25">
      <c r="BR179751" s="2381"/>
    </row>
    <row r="179775" spans="70:70" x14ac:dyDescent="0.25">
      <c r="BR179775" s="2394"/>
    </row>
    <row r="179776" spans="70:70" x14ac:dyDescent="0.25">
      <c r="BR179776" s="2381"/>
    </row>
    <row r="179800" spans="70:70" x14ac:dyDescent="0.25">
      <c r="BR179800" s="2394"/>
    </row>
    <row r="179801" spans="70:70" x14ac:dyDescent="0.25">
      <c r="BR179801" s="2381"/>
    </row>
    <row r="179825" spans="70:70" x14ac:dyDescent="0.25">
      <c r="BR179825" s="2394"/>
    </row>
    <row r="179826" spans="70:70" x14ac:dyDescent="0.25">
      <c r="BR179826" s="2381"/>
    </row>
    <row r="179850" spans="70:70" x14ac:dyDescent="0.25">
      <c r="BR179850" s="2394"/>
    </row>
    <row r="179851" spans="70:70" x14ac:dyDescent="0.25">
      <c r="BR179851" s="2381"/>
    </row>
    <row r="179875" spans="70:70" x14ac:dyDescent="0.25">
      <c r="BR179875" s="2394"/>
    </row>
    <row r="179876" spans="70:70" x14ac:dyDescent="0.25">
      <c r="BR179876" s="2381"/>
    </row>
    <row r="179900" spans="70:70" x14ac:dyDescent="0.25">
      <c r="BR179900" s="2394"/>
    </row>
    <row r="179901" spans="70:70" x14ac:dyDescent="0.25">
      <c r="BR179901" s="2381"/>
    </row>
    <row r="179925" spans="70:70" x14ac:dyDescent="0.25">
      <c r="BR179925" s="2394"/>
    </row>
    <row r="179926" spans="70:70" x14ac:dyDescent="0.25">
      <c r="BR179926" s="2381"/>
    </row>
    <row r="179950" spans="70:70" x14ac:dyDescent="0.25">
      <c r="BR179950" s="2394"/>
    </row>
    <row r="179951" spans="70:70" x14ac:dyDescent="0.25">
      <c r="BR179951" s="2381"/>
    </row>
    <row r="179975" spans="70:70" x14ac:dyDescent="0.25">
      <c r="BR179975" s="2394"/>
    </row>
    <row r="179976" spans="70:70" x14ac:dyDescent="0.25">
      <c r="BR179976" s="2381"/>
    </row>
    <row r="180000" spans="70:70" x14ac:dyDescent="0.25">
      <c r="BR180000" s="2394"/>
    </row>
    <row r="180001" spans="70:70" x14ac:dyDescent="0.25">
      <c r="BR180001" s="2381"/>
    </row>
    <row r="180025" spans="70:70" x14ac:dyDescent="0.25">
      <c r="BR180025" s="2394"/>
    </row>
    <row r="180026" spans="70:70" x14ac:dyDescent="0.25">
      <c r="BR180026" s="2381"/>
    </row>
    <row r="180050" spans="70:70" x14ac:dyDescent="0.25">
      <c r="BR180050" s="2394"/>
    </row>
    <row r="180051" spans="70:70" x14ac:dyDescent="0.25">
      <c r="BR180051" s="2381"/>
    </row>
    <row r="180075" spans="70:70" x14ac:dyDescent="0.25">
      <c r="BR180075" s="2394"/>
    </row>
    <row r="180076" spans="70:70" x14ac:dyDescent="0.25">
      <c r="BR180076" s="2381"/>
    </row>
    <row r="180100" spans="70:70" x14ac:dyDescent="0.25">
      <c r="BR180100" s="2394"/>
    </row>
    <row r="180101" spans="70:70" x14ac:dyDescent="0.25">
      <c r="BR180101" s="2381"/>
    </row>
    <row r="180125" spans="70:70" x14ac:dyDescent="0.25">
      <c r="BR180125" s="2394"/>
    </row>
    <row r="180126" spans="70:70" x14ac:dyDescent="0.25">
      <c r="BR180126" s="2381"/>
    </row>
    <row r="180150" spans="70:70" x14ac:dyDescent="0.25">
      <c r="BR180150" s="2394"/>
    </row>
    <row r="180151" spans="70:70" x14ac:dyDescent="0.25">
      <c r="BR180151" s="2381"/>
    </row>
    <row r="180175" spans="70:70" x14ac:dyDescent="0.25">
      <c r="BR180175" s="2394"/>
    </row>
    <row r="180176" spans="70:70" x14ac:dyDescent="0.25">
      <c r="BR180176" s="2381"/>
    </row>
    <row r="180200" spans="70:70" x14ac:dyDescent="0.25">
      <c r="BR180200" s="2394"/>
    </row>
    <row r="180201" spans="70:70" x14ac:dyDescent="0.25">
      <c r="BR180201" s="2381"/>
    </row>
    <row r="180225" spans="70:70" x14ac:dyDescent="0.25">
      <c r="BR180225" s="2394"/>
    </row>
    <row r="180226" spans="70:70" x14ac:dyDescent="0.25">
      <c r="BR180226" s="2381"/>
    </row>
    <row r="180250" spans="70:70" x14ac:dyDescent="0.25">
      <c r="BR180250" s="2394"/>
    </row>
    <row r="180251" spans="70:70" x14ac:dyDescent="0.25">
      <c r="BR180251" s="2381"/>
    </row>
    <row r="180275" spans="70:70" x14ac:dyDescent="0.25">
      <c r="BR180275" s="2394"/>
    </row>
    <row r="180276" spans="70:70" x14ac:dyDescent="0.25">
      <c r="BR180276" s="2381"/>
    </row>
    <row r="180300" spans="70:70" x14ac:dyDescent="0.25">
      <c r="BR180300" s="2394"/>
    </row>
    <row r="180301" spans="70:70" x14ac:dyDescent="0.25">
      <c r="BR180301" s="2381"/>
    </row>
    <row r="180325" spans="70:70" x14ac:dyDescent="0.25">
      <c r="BR180325" s="2394"/>
    </row>
    <row r="180326" spans="70:70" x14ac:dyDescent="0.25">
      <c r="BR180326" s="2381"/>
    </row>
    <row r="180350" spans="70:70" x14ac:dyDescent="0.25">
      <c r="BR180350" s="2394"/>
    </row>
    <row r="180351" spans="70:70" x14ac:dyDescent="0.25">
      <c r="BR180351" s="2381"/>
    </row>
    <row r="180375" spans="70:70" x14ac:dyDescent="0.25">
      <c r="BR180375" s="2394"/>
    </row>
    <row r="180376" spans="70:70" x14ac:dyDescent="0.25">
      <c r="BR180376" s="2381"/>
    </row>
    <row r="180400" spans="70:70" x14ac:dyDescent="0.25">
      <c r="BR180400" s="2394"/>
    </row>
    <row r="180401" spans="70:70" x14ac:dyDescent="0.25">
      <c r="BR180401" s="2381"/>
    </row>
    <row r="180425" spans="70:70" x14ac:dyDescent="0.25">
      <c r="BR180425" s="2394"/>
    </row>
    <row r="180426" spans="70:70" x14ac:dyDescent="0.25">
      <c r="BR180426" s="2381"/>
    </row>
    <row r="180450" spans="70:70" x14ac:dyDescent="0.25">
      <c r="BR180450" s="2394"/>
    </row>
    <row r="180451" spans="70:70" x14ac:dyDescent="0.25">
      <c r="BR180451" s="2381"/>
    </row>
    <row r="180475" spans="70:70" x14ac:dyDescent="0.25">
      <c r="BR180475" s="2394"/>
    </row>
    <row r="180476" spans="70:70" x14ac:dyDescent="0.25">
      <c r="BR180476" s="2381"/>
    </row>
    <row r="180500" spans="70:70" x14ac:dyDescent="0.25">
      <c r="BR180500" s="2394"/>
    </row>
    <row r="180501" spans="70:70" x14ac:dyDescent="0.25">
      <c r="BR180501" s="2381"/>
    </row>
    <row r="180525" spans="70:70" x14ac:dyDescent="0.25">
      <c r="BR180525" s="2394"/>
    </row>
    <row r="180526" spans="70:70" x14ac:dyDescent="0.25">
      <c r="BR180526" s="2381"/>
    </row>
    <row r="180550" spans="70:70" x14ac:dyDescent="0.25">
      <c r="BR180550" s="2394"/>
    </row>
    <row r="180551" spans="70:70" x14ac:dyDescent="0.25">
      <c r="BR180551" s="2381"/>
    </row>
    <row r="180575" spans="70:70" x14ac:dyDescent="0.25">
      <c r="BR180575" s="2394"/>
    </row>
    <row r="180576" spans="70:70" x14ac:dyDescent="0.25">
      <c r="BR180576" s="2381"/>
    </row>
    <row r="180600" spans="70:70" x14ac:dyDescent="0.25">
      <c r="BR180600" s="2394"/>
    </row>
    <row r="180601" spans="70:70" x14ac:dyDescent="0.25">
      <c r="BR180601" s="2381"/>
    </row>
    <row r="180625" spans="70:70" x14ac:dyDescent="0.25">
      <c r="BR180625" s="2394"/>
    </row>
    <row r="180626" spans="70:70" x14ac:dyDescent="0.25">
      <c r="BR180626" s="2381"/>
    </row>
    <row r="180650" spans="70:70" x14ac:dyDescent="0.25">
      <c r="BR180650" s="2394"/>
    </row>
    <row r="180651" spans="70:70" x14ac:dyDescent="0.25">
      <c r="BR180651" s="2381"/>
    </row>
    <row r="180675" spans="70:70" x14ac:dyDescent="0.25">
      <c r="BR180675" s="2394"/>
    </row>
    <row r="180676" spans="70:70" x14ac:dyDescent="0.25">
      <c r="BR180676" s="2381"/>
    </row>
    <row r="180700" spans="70:70" x14ac:dyDescent="0.25">
      <c r="BR180700" s="2394"/>
    </row>
    <row r="180701" spans="70:70" x14ac:dyDescent="0.25">
      <c r="BR180701" s="2381"/>
    </row>
    <row r="180725" spans="70:70" x14ac:dyDescent="0.25">
      <c r="BR180725" s="2394"/>
    </row>
    <row r="180726" spans="70:70" x14ac:dyDescent="0.25">
      <c r="BR180726" s="2381"/>
    </row>
    <row r="180750" spans="70:70" x14ac:dyDescent="0.25">
      <c r="BR180750" s="2394"/>
    </row>
    <row r="180751" spans="70:70" x14ac:dyDescent="0.25">
      <c r="BR180751" s="2381"/>
    </row>
    <row r="180775" spans="70:70" x14ac:dyDescent="0.25">
      <c r="BR180775" s="2394"/>
    </row>
    <row r="180776" spans="70:70" x14ac:dyDescent="0.25">
      <c r="BR180776" s="2381"/>
    </row>
    <row r="180800" spans="70:70" x14ac:dyDescent="0.25">
      <c r="BR180800" s="2394"/>
    </row>
    <row r="180801" spans="70:70" x14ac:dyDescent="0.25">
      <c r="BR180801" s="2381"/>
    </row>
    <row r="180825" spans="70:70" x14ac:dyDescent="0.25">
      <c r="BR180825" s="2394"/>
    </row>
    <row r="180826" spans="70:70" x14ac:dyDescent="0.25">
      <c r="BR180826" s="2381"/>
    </row>
    <row r="180850" spans="70:70" x14ac:dyDescent="0.25">
      <c r="BR180850" s="2394"/>
    </row>
    <row r="180851" spans="70:70" x14ac:dyDescent="0.25">
      <c r="BR180851" s="2381"/>
    </row>
    <row r="180875" spans="70:70" x14ac:dyDescent="0.25">
      <c r="BR180875" s="2394"/>
    </row>
    <row r="180876" spans="70:70" x14ac:dyDescent="0.25">
      <c r="BR180876" s="2381"/>
    </row>
    <row r="180900" spans="70:70" x14ac:dyDescent="0.25">
      <c r="BR180900" s="2394"/>
    </row>
    <row r="180901" spans="70:70" x14ac:dyDescent="0.25">
      <c r="BR180901" s="2381"/>
    </row>
    <row r="180925" spans="70:70" x14ac:dyDescent="0.25">
      <c r="BR180925" s="2394"/>
    </row>
    <row r="180926" spans="70:70" x14ac:dyDescent="0.25">
      <c r="BR180926" s="2381"/>
    </row>
    <row r="180950" spans="70:70" x14ac:dyDescent="0.25">
      <c r="BR180950" s="2394"/>
    </row>
    <row r="180951" spans="70:70" x14ac:dyDescent="0.25">
      <c r="BR180951" s="2381"/>
    </row>
    <row r="180975" spans="70:70" x14ac:dyDescent="0.25">
      <c r="BR180975" s="2394"/>
    </row>
    <row r="180976" spans="70:70" x14ac:dyDescent="0.25">
      <c r="BR180976" s="2381"/>
    </row>
    <row r="181000" spans="70:70" x14ac:dyDescent="0.25">
      <c r="BR181000" s="2394"/>
    </row>
    <row r="181001" spans="70:70" x14ac:dyDescent="0.25">
      <c r="BR181001" s="2381"/>
    </row>
    <row r="181025" spans="70:70" x14ac:dyDescent="0.25">
      <c r="BR181025" s="2394"/>
    </row>
    <row r="181026" spans="70:70" x14ac:dyDescent="0.25">
      <c r="BR181026" s="2381"/>
    </row>
    <row r="181050" spans="70:70" x14ac:dyDescent="0.25">
      <c r="BR181050" s="2394"/>
    </row>
    <row r="181051" spans="70:70" x14ac:dyDescent="0.25">
      <c r="BR181051" s="2381"/>
    </row>
    <row r="181075" spans="70:70" x14ac:dyDescent="0.25">
      <c r="BR181075" s="2394"/>
    </row>
    <row r="181076" spans="70:70" x14ac:dyDescent="0.25">
      <c r="BR181076" s="2381"/>
    </row>
    <row r="181100" spans="70:70" x14ac:dyDescent="0.25">
      <c r="BR181100" s="2394"/>
    </row>
    <row r="181101" spans="70:70" x14ac:dyDescent="0.25">
      <c r="BR181101" s="2381"/>
    </row>
    <row r="181125" spans="70:70" x14ac:dyDescent="0.25">
      <c r="BR181125" s="2394"/>
    </row>
    <row r="181126" spans="70:70" x14ac:dyDescent="0.25">
      <c r="BR181126" s="2381"/>
    </row>
    <row r="181150" spans="70:70" x14ac:dyDescent="0.25">
      <c r="BR181150" s="2394"/>
    </row>
    <row r="181151" spans="70:70" x14ac:dyDescent="0.25">
      <c r="BR181151" s="2381"/>
    </row>
    <row r="181175" spans="70:70" x14ac:dyDescent="0.25">
      <c r="BR181175" s="2394"/>
    </row>
    <row r="181176" spans="70:70" x14ac:dyDescent="0.25">
      <c r="BR181176" s="2381"/>
    </row>
    <row r="181200" spans="70:70" x14ac:dyDescent="0.25">
      <c r="BR181200" s="2394"/>
    </row>
    <row r="181201" spans="70:70" x14ac:dyDescent="0.25">
      <c r="BR181201" s="2381"/>
    </row>
    <row r="181225" spans="70:70" x14ac:dyDescent="0.25">
      <c r="BR181225" s="2394"/>
    </row>
    <row r="181226" spans="70:70" x14ac:dyDescent="0.25">
      <c r="BR181226" s="2381"/>
    </row>
    <row r="181250" spans="70:70" x14ac:dyDescent="0.25">
      <c r="BR181250" s="2394"/>
    </row>
    <row r="181251" spans="70:70" x14ac:dyDescent="0.25">
      <c r="BR181251" s="2381"/>
    </row>
    <row r="181275" spans="70:70" x14ac:dyDescent="0.25">
      <c r="BR181275" s="2394"/>
    </row>
    <row r="181276" spans="70:70" x14ac:dyDescent="0.25">
      <c r="BR181276" s="2381"/>
    </row>
    <row r="181300" spans="70:70" x14ac:dyDescent="0.25">
      <c r="BR181300" s="2394"/>
    </row>
    <row r="181301" spans="70:70" x14ac:dyDescent="0.25">
      <c r="BR181301" s="2381"/>
    </row>
    <row r="181325" spans="70:70" x14ac:dyDescent="0.25">
      <c r="BR181325" s="2394"/>
    </row>
    <row r="181326" spans="70:70" x14ac:dyDescent="0.25">
      <c r="BR181326" s="2381"/>
    </row>
    <row r="181350" spans="70:70" x14ac:dyDescent="0.25">
      <c r="BR181350" s="2394"/>
    </row>
    <row r="181351" spans="70:70" x14ac:dyDescent="0.25">
      <c r="BR181351" s="2381"/>
    </row>
    <row r="181375" spans="70:70" x14ac:dyDescent="0.25">
      <c r="BR181375" s="2394"/>
    </row>
    <row r="181376" spans="70:70" x14ac:dyDescent="0.25">
      <c r="BR181376" s="2381"/>
    </row>
    <row r="181400" spans="70:70" x14ac:dyDescent="0.25">
      <c r="BR181400" s="2394"/>
    </row>
    <row r="181401" spans="70:70" x14ac:dyDescent="0.25">
      <c r="BR181401" s="2381"/>
    </row>
    <row r="181425" spans="70:70" x14ac:dyDescent="0.25">
      <c r="BR181425" s="2394"/>
    </row>
    <row r="181426" spans="70:70" x14ac:dyDescent="0.25">
      <c r="BR181426" s="2381"/>
    </row>
    <row r="181450" spans="70:70" x14ac:dyDescent="0.25">
      <c r="BR181450" s="2394"/>
    </row>
    <row r="181451" spans="70:70" x14ac:dyDescent="0.25">
      <c r="BR181451" s="2381"/>
    </row>
    <row r="181475" spans="70:70" x14ac:dyDescent="0.25">
      <c r="BR181475" s="2394"/>
    </row>
    <row r="181476" spans="70:70" x14ac:dyDescent="0.25">
      <c r="BR181476" s="2381"/>
    </row>
    <row r="181500" spans="70:70" x14ac:dyDescent="0.25">
      <c r="BR181500" s="2394"/>
    </row>
    <row r="181501" spans="70:70" x14ac:dyDescent="0.25">
      <c r="BR181501" s="2381"/>
    </row>
    <row r="181525" spans="70:70" x14ac:dyDescent="0.25">
      <c r="BR181525" s="2394"/>
    </row>
    <row r="181526" spans="70:70" x14ac:dyDescent="0.25">
      <c r="BR181526" s="2381"/>
    </row>
    <row r="181550" spans="70:70" x14ac:dyDescent="0.25">
      <c r="BR181550" s="2394"/>
    </row>
    <row r="181551" spans="70:70" x14ac:dyDescent="0.25">
      <c r="BR181551" s="2381"/>
    </row>
    <row r="181575" spans="70:70" x14ac:dyDescent="0.25">
      <c r="BR181575" s="2394"/>
    </row>
    <row r="181576" spans="70:70" x14ac:dyDescent="0.25">
      <c r="BR181576" s="2381"/>
    </row>
    <row r="181600" spans="70:70" x14ac:dyDescent="0.25">
      <c r="BR181600" s="2394"/>
    </row>
    <row r="181601" spans="70:70" x14ac:dyDescent="0.25">
      <c r="BR181601" s="2381"/>
    </row>
    <row r="181625" spans="70:70" x14ac:dyDescent="0.25">
      <c r="BR181625" s="2394"/>
    </row>
    <row r="181626" spans="70:70" x14ac:dyDescent="0.25">
      <c r="BR181626" s="2381"/>
    </row>
    <row r="181650" spans="70:70" x14ac:dyDescent="0.25">
      <c r="BR181650" s="2394"/>
    </row>
    <row r="181651" spans="70:70" x14ac:dyDescent="0.25">
      <c r="BR181651" s="2381"/>
    </row>
    <row r="181675" spans="70:70" x14ac:dyDescent="0.25">
      <c r="BR181675" s="2394"/>
    </row>
    <row r="181676" spans="70:70" x14ac:dyDescent="0.25">
      <c r="BR181676" s="2381"/>
    </row>
    <row r="181700" spans="70:70" x14ac:dyDescent="0.25">
      <c r="BR181700" s="2394"/>
    </row>
    <row r="181701" spans="70:70" x14ac:dyDescent="0.25">
      <c r="BR181701" s="2381"/>
    </row>
    <row r="181725" spans="70:70" x14ac:dyDescent="0.25">
      <c r="BR181725" s="2394"/>
    </row>
    <row r="181726" spans="70:70" x14ac:dyDescent="0.25">
      <c r="BR181726" s="2381"/>
    </row>
    <row r="181750" spans="70:70" x14ac:dyDescent="0.25">
      <c r="BR181750" s="2394"/>
    </row>
    <row r="181751" spans="70:70" x14ac:dyDescent="0.25">
      <c r="BR181751" s="2381"/>
    </row>
    <row r="181775" spans="70:70" x14ac:dyDescent="0.25">
      <c r="BR181775" s="2394"/>
    </row>
    <row r="181776" spans="70:70" x14ac:dyDescent="0.25">
      <c r="BR181776" s="2381"/>
    </row>
    <row r="181800" spans="70:70" x14ac:dyDescent="0.25">
      <c r="BR181800" s="2394"/>
    </row>
    <row r="181801" spans="70:70" x14ac:dyDescent="0.25">
      <c r="BR181801" s="2381"/>
    </row>
    <row r="181825" spans="70:70" x14ac:dyDescent="0.25">
      <c r="BR181825" s="2394"/>
    </row>
    <row r="181826" spans="70:70" x14ac:dyDescent="0.25">
      <c r="BR181826" s="2381"/>
    </row>
    <row r="181850" spans="70:70" x14ac:dyDescent="0.25">
      <c r="BR181850" s="2394"/>
    </row>
    <row r="181851" spans="70:70" x14ac:dyDescent="0.25">
      <c r="BR181851" s="2381"/>
    </row>
    <row r="181875" spans="70:70" x14ac:dyDescent="0.25">
      <c r="BR181875" s="2394"/>
    </row>
    <row r="181876" spans="70:70" x14ac:dyDescent="0.25">
      <c r="BR181876" s="2381"/>
    </row>
    <row r="181900" spans="70:70" x14ac:dyDescent="0.25">
      <c r="BR181900" s="2394"/>
    </row>
    <row r="181901" spans="70:70" x14ac:dyDescent="0.25">
      <c r="BR181901" s="2381"/>
    </row>
    <row r="181925" spans="70:70" x14ac:dyDescent="0.25">
      <c r="BR181925" s="2394"/>
    </row>
    <row r="181926" spans="70:70" x14ac:dyDescent="0.25">
      <c r="BR181926" s="2381"/>
    </row>
    <row r="181950" spans="70:70" x14ac:dyDescent="0.25">
      <c r="BR181950" s="2394"/>
    </row>
    <row r="181951" spans="70:70" x14ac:dyDescent="0.25">
      <c r="BR181951" s="2381"/>
    </row>
    <row r="181975" spans="70:70" x14ac:dyDescent="0.25">
      <c r="BR181975" s="2394"/>
    </row>
    <row r="181976" spans="70:70" x14ac:dyDescent="0.25">
      <c r="BR181976" s="2381"/>
    </row>
    <row r="182000" spans="70:70" x14ac:dyDescent="0.25">
      <c r="BR182000" s="2394"/>
    </row>
    <row r="182001" spans="70:70" x14ac:dyDescent="0.25">
      <c r="BR182001" s="2381"/>
    </row>
    <row r="182025" spans="70:70" x14ac:dyDescent="0.25">
      <c r="BR182025" s="2394"/>
    </row>
    <row r="182026" spans="70:70" x14ac:dyDescent="0.25">
      <c r="BR182026" s="2381"/>
    </row>
    <row r="182050" spans="70:70" x14ac:dyDescent="0.25">
      <c r="BR182050" s="2394"/>
    </row>
    <row r="182051" spans="70:70" x14ac:dyDescent="0.25">
      <c r="BR182051" s="2381"/>
    </row>
    <row r="182075" spans="70:70" x14ac:dyDescent="0.25">
      <c r="BR182075" s="2394"/>
    </row>
    <row r="182076" spans="70:70" x14ac:dyDescent="0.25">
      <c r="BR182076" s="2381"/>
    </row>
    <row r="182100" spans="70:70" x14ac:dyDescent="0.25">
      <c r="BR182100" s="2394"/>
    </row>
    <row r="182101" spans="70:70" x14ac:dyDescent="0.25">
      <c r="BR182101" s="2381"/>
    </row>
    <row r="182125" spans="70:70" x14ac:dyDescent="0.25">
      <c r="BR182125" s="2394"/>
    </row>
    <row r="182126" spans="70:70" x14ac:dyDescent="0.25">
      <c r="BR182126" s="2381"/>
    </row>
    <row r="182150" spans="70:70" x14ac:dyDescent="0.25">
      <c r="BR182150" s="2394"/>
    </row>
    <row r="182151" spans="70:70" x14ac:dyDescent="0.25">
      <c r="BR182151" s="2381"/>
    </row>
    <row r="182175" spans="70:70" x14ac:dyDescent="0.25">
      <c r="BR182175" s="2394"/>
    </row>
    <row r="182176" spans="70:70" x14ac:dyDescent="0.25">
      <c r="BR182176" s="2381"/>
    </row>
    <row r="182200" spans="70:70" x14ac:dyDescent="0.25">
      <c r="BR182200" s="2394"/>
    </row>
    <row r="182201" spans="70:70" x14ac:dyDescent="0.25">
      <c r="BR182201" s="2381"/>
    </row>
    <row r="182225" spans="70:70" x14ac:dyDescent="0.25">
      <c r="BR182225" s="2394"/>
    </row>
    <row r="182226" spans="70:70" x14ac:dyDescent="0.25">
      <c r="BR182226" s="2381"/>
    </row>
    <row r="182250" spans="70:70" x14ac:dyDescent="0.25">
      <c r="BR182250" s="2394"/>
    </row>
    <row r="182251" spans="70:70" x14ac:dyDescent="0.25">
      <c r="BR182251" s="2381"/>
    </row>
    <row r="182275" spans="70:70" x14ac:dyDescent="0.25">
      <c r="BR182275" s="2394"/>
    </row>
    <row r="182276" spans="70:70" x14ac:dyDescent="0.25">
      <c r="BR182276" s="2381"/>
    </row>
    <row r="182300" spans="70:70" x14ac:dyDescent="0.25">
      <c r="BR182300" s="2394"/>
    </row>
    <row r="182301" spans="70:70" x14ac:dyDescent="0.25">
      <c r="BR182301" s="2381"/>
    </row>
    <row r="182325" spans="70:70" x14ac:dyDescent="0.25">
      <c r="BR182325" s="2394"/>
    </row>
    <row r="182326" spans="70:70" x14ac:dyDescent="0.25">
      <c r="BR182326" s="2381"/>
    </row>
    <row r="182350" spans="70:70" x14ac:dyDescent="0.25">
      <c r="BR182350" s="2394"/>
    </row>
    <row r="182351" spans="70:70" x14ac:dyDescent="0.25">
      <c r="BR182351" s="2381"/>
    </row>
    <row r="182375" spans="70:70" x14ac:dyDescent="0.25">
      <c r="BR182375" s="2394"/>
    </row>
    <row r="182376" spans="70:70" x14ac:dyDescent="0.25">
      <c r="BR182376" s="2381"/>
    </row>
    <row r="182400" spans="70:70" x14ac:dyDescent="0.25">
      <c r="BR182400" s="2394"/>
    </row>
    <row r="182401" spans="70:70" x14ac:dyDescent="0.25">
      <c r="BR182401" s="2381"/>
    </row>
    <row r="182425" spans="70:70" x14ac:dyDescent="0.25">
      <c r="BR182425" s="2394"/>
    </row>
    <row r="182426" spans="70:70" x14ac:dyDescent="0.25">
      <c r="BR182426" s="2381"/>
    </row>
    <row r="182450" spans="70:70" x14ac:dyDescent="0.25">
      <c r="BR182450" s="2394"/>
    </row>
    <row r="182451" spans="70:70" x14ac:dyDescent="0.25">
      <c r="BR182451" s="2381"/>
    </row>
    <row r="182475" spans="70:70" x14ac:dyDescent="0.25">
      <c r="BR182475" s="2394"/>
    </row>
    <row r="182476" spans="70:70" x14ac:dyDescent="0.25">
      <c r="BR182476" s="2381"/>
    </row>
    <row r="182500" spans="70:70" x14ac:dyDescent="0.25">
      <c r="BR182500" s="2394"/>
    </row>
    <row r="182501" spans="70:70" x14ac:dyDescent="0.25">
      <c r="BR182501" s="2381"/>
    </row>
    <row r="182525" spans="70:70" x14ac:dyDescent="0.25">
      <c r="BR182525" s="2394"/>
    </row>
    <row r="182526" spans="70:70" x14ac:dyDescent="0.25">
      <c r="BR182526" s="2381"/>
    </row>
    <row r="182550" spans="70:70" x14ac:dyDescent="0.25">
      <c r="BR182550" s="2394"/>
    </row>
    <row r="182551" spans="70:70" x14ac:dyDescent="0.25">
      <c r="BR182551" s="2381"/>
    </row>
    <row r="182575" spans="70:70" x14ac:dyDescent="0.25">
      <c r="BR182575" s="2394"/>
    </row>
    <row r="182576" spans="70:70" x14ac:dyDescent="0.25">
      <c r="BR182576" s="2381"/>
    </row>
    <row r="182600" spans="70:70" x14ac:dyDescent="0.25">
      <c r="BR182600" s="2394"/>
    </row>
    <row r="182601" spans="70:70" x14ac:dyDescent="0.25">
      <c r="BR182601" s="2381"/>
    </row>
    <row r="182625" spans="70:70" x14ac:dyDescent="0.25">
      <c r="BR182625" s="2394"/>
    </row>
    <row r="182626" spans="70:70" x14ac:dyDescent="0.25">
      <c r="BR182626" s="2381"/>
    </row>
    <row r="182650" spans="70:70" x14ac:dyDescent="0.25">
      <c r="BR182650" s="2394"/>
    </row>
    <row r="182651" spans="70:70" x14ac:dyDescent="0.25">
      <c r="BR182651" s="2381"/>
    </row>
    <row r="182675" spans="70:70" x14ac:dyDescent="0.25">
      <c r="BR182675" s="2394"/>
    </row>
    <row r="182676" spans="70:70" x14ac:dyDescent="0.25">
      <c r="BR182676" s="2381"/>
    </row>
    <row r="182700" spans="70:70" x14ac:dyDescent="0.25">
      <c r="BR182700" s="2394"/>
    </row>
    <row r="182701" spans="70:70" x14ac:dyDescent="0.25">
      <c r="BR182701" s="2381"/>
    </row>
    <row r="182725" spans="70:70" x14ac:dyDescent="0.25">
      <c r="BR182725" s="2394"/>
    </row>
    <row r="182726" spans="70:70" x14ac:dyDescent="0.25">
      <c r="BR182726" s="2381"/>
    </row>
    <row r="182750" spans="70:70" x14ac:dyDescent="0.25">
      <c r="BR182750" s="2394"/>
    </row>
    <row r="182751" spans="70:70" x14ac:dyDescent="0.25">
      <c r="BR182751" s="2381"/>
    </row>
    <row r="182775" spans="70:70" x14ac:dyDescent="0.25">
      <c r="BR182775" s="2394"/>
    </row>
    <row r="182776" spans="70:70" x14ac:dyDescent="0.25">
      <c r="BR182776" s="2381"/>
    </row>
    <row r="182800" spans="70:70" x14ac:dyDescent="0.25">
      <c r="BR182800" s="2394"/>
    </row>
    <row r="182801" spans="70:70" x14ac:dyDescent="0.25">
      <c r="BR182801" s="2381"/>
    </row>
    <row r="182825" spans="70:70" x14ac:dyDescent="0.25">
      <c r="BR182825" s="2394"/>
    </row>
    <row r="182826" spans="70:70" x14ac:dyDescent="0.25">
      <c r="BR182826" s="2381"/>
    </row>
    <row r="182850" spans="70:70" x14ac:dyDescent="0.25">
      <c r="BR182850" s="2394"/>
    </row>
    <row r="182851" spans="70:70" x14ac:dyDescent="0.25">
      <c r="BR182851" s="2381"/>
    </row>
    <row r="182875" spans="70:70" x14ac:dyDescent="0.25">
      <c r="BR182875" s="2394"/>
    </row>
    <row r="182876" spans="70:70" x14ac:dyDescent="0.25">
      <c r="BR182876" s="2381"/>
    </row>
    <row r="182900" spans="70:70" x14ac:dyDescent="0.25">
      <c r="BR182900" s="2394"/>
    </row>
    <row r="182901" spans="70:70" x14ac:dyDescent="0.25">
      <c r="BR182901" s="2381"/>
    </row>
    <row r="182925" spans="70:70" x14ac:dyDescent="0.25">
      <c r="BR182925" s="2394"/>
    </row>
    <row r="182926" spans="70:70" x14ac:dyDescent="0.25">
      <c r="BR182926" s="2381"/>
    </row>
    <row r="182950" spans="70:70" x14ac:dyDescent="0.25">
      <c r="BR182950" s="2394"/>
    </row>
    <row r="182951" spans="70:70" x14ac:dyDescent="0.25">
      <c r="BR182951" s="2381"/>
    </row>
    <row r="182975" spans="70:70" x14ac:dyDescent="0.25">
      <c r="BR182975" s="2394"/>
    </row>
    <row r="182976" spans="70:70" x14ac:dyDescent="0.25">
      <c r="BR182976" s="2381"/>
    </row>
    <row r="183000" spans="70:70" x14ac:dyDescent="0.25">
      <c r="BR183000" s="2394"/>
    </row>
    <row r="183001" spans="70:70" x14ac:dyDescent="0.25">
      <c r="BR183001" s="2381"/>
    </row>
    <row r="183025" spans="70:70" x14ac:dyDescent="0.25">
      <c r="BR183025" s="2394"/>
    </row>
    <row r="183026" spans="70:70" x14ac:dyDescent="0.25">
      <c r="BR183026" s="2381"/>
    </row>
    <row r="183050" spans="70:70" x14ac:dyDescent="0.25">
      <c r="BR183050" s="2394"/>
    </row>
    <row r="183051" spans="70:70" x14ac:dyDescent="0.25">
      <c r="BR183051" s="2381"/>
    </row>
    <row r="183075" spans="70:70" x14ac:dyDescent="0.25">
      <c r="BR183075" s="2394"/>
    </row>
    <row r="183076" spans="70:70" x14ac:dyDescent="0.25">
      <c r="BR183076" s="2381"/>
    </row>
    <row r="183100" spans="70:70" x14ac:dyDescent="0.25">
      <c r="BR183100" s="2394"/>
    </row>
    <row r="183101" spans="70:70" x14ac:dyDescent="0.25">
      <c r="BR183101" s="2381"/>
    </row>
    <row r="183125" spans="70:70" x14ac:dyDescent="0.25">
      <c r="BR183125" s="2394"/>
    </row>
    <row r="183126" spans="70:70" x14ac:dyDescent="0.25">
      <c r="BR183126" s="2381"/>
    </row>
    <row r="183150" spans="70:70" x14ac:dyDescent="0.25">
      <c r="BR183150" s="2394"/>
    </row>
    <row r="183151" spans="70:70" x14ac:dyDescent="0.25">
      <c r="BR183151" s="2381"/>
    </row>
    <row r="183175" spans="70:70" x14ac:dyDescent="0.25">
      <c r="BR183175" s="2394"/>
    </row>
    <row r="183176" spans="70:70" x14ac:dyDescent="0.25">
      <c r="BR183176" s="2381"/>
    </row>
    <row r="183200" spans="70:70" x14ac:dyDescent="0.25">
      <c r="BR183200" s="2394"/>
    </row>
    <row r="183201" spans="70:70" x14ac:dyDescent="0.25">
      <c r="BR183201" s="2381"/>
    </row>
    <row r="183225" spans="70:70" x14ac:dyDescent="0.25">
      <c r="BR183225" s="2394"/>
    </row>
    <row r="183226" spans="70:70" x14ac:dyDescent="0.25">
      <c r="BR183226" s="2381"/>
    </row>
    <row r="183250" spans="70:70" x14ac:dyDescent="0.25">
      <c r="BR183250" s="2394"/>
    </row>
    <row r="183251" spans="70:70" x14ac:dyDescent="0.25">
      <c r="BR183251" s="2381"/>
    </row>
    <row r="183275" spans="70:70" x14ac:dyDescent="0.25">
      <c r="BR183275" s="2394"/>
    </row>
    <row r="183276" spans="70:70" x14ac:dyDescent="0.25">
      <c r="BR183276" s="2381"/>
    </row>
    <row r="183300" spans="70:70" x14ac:dyDescent="0.25">
      <c r="BR183300" s="2394"/>
    </row>
    <row r="183301" spans="70:70" x14ac:dyDescent="0.25">
      <c r="BR183301" s="2381"/>
    </row>
    <row r="183325" spans="70:70" x14ac:dyDescent="0.25">
      <c r="BR183325" s="2394"/>
    </row>
    <row r="183326" spans="70:70" x14ac:dyDescent="0.25">
      <c r="BR183326" s="2381"/>
    </row>
    <row r="183350" spans="70:70" x14ac:dyDescent="0.25">
      <c r="BR183350" s="2394"/>
    </row>
    <row r="183351" spans="70:70" x14ac:dyDescent="0.25">
      <c r="BR183351" s="2381"/>
    </row>
    <row r="183375" spans="70:70" x14ac:dyDescent="0.25">
      <c r="BR183375" s="2394"/>
    </row>
    <row r="183376" spans="70:70" x14ac:dyDescent="0.25">
      <c r="BR183376" s="2381"/>
    </row>
    <row r="183400" spans="70:70" x14ac:dyDescent="0.25">
      <c r="BR183400" s="2394"/>
    </row>
    <row r="183401" spans="70:70" x14ac:dyDescent="0.25">
      <c r="BR183401" s="2381"/>
    </row>
    <row r="183425" spans="70:70" x14ac:dyDescent="0.25">
      <c r="BR183425" s="2394"/>
    </row>
    <row r="183426" spans="70:70" x14ac:dyDescent="0.25">
      <c r="BR183426" s="2381"/>
    </row>
    <row r="183450" spans="70:70" x14ac:dyDescent="0.25">
      <c r="BR183450" s="2394"/>
    </row>
    <row r="183451" spans="70:70" x14ac:dyDescent="0.25">
      <c r="BR183451" s="2381"/>
    </row>
    <row r="183475" spans="70:70" x14ac:dyDescent="0.25">
      <c r="BR183475" s="2394"/>
    </row>
    <row r="183476" spans="70:70" x14ac:dyDescent="0.25">
      <c r="BR183476" s="2381"/>
    </row>
    <row r="183500" spans="70:70" x14ac:dyDescent="0.25">
      <c r="BR183500" s="2394"/>
    </row>
    <row r="183501" spans="70:70" x14ac:dyDescent="0.25">
      <c r="BR183501" s="2381"/>
    </row>
    <row r="183525" spans="70:70" x14ac:dyDescent="0.25">
      <c r="BR183525" s="2394"/>
    </row>
    <row r="183526" spans="70:70" x14ac:dyDescent="0.25">
      <c r="BR183526" s="2381"/>
    </row>
    <row r="183550" spans="70:70" x14ac:dyDescent="0.25">
      <c r="BR183550" s="2394"/>
    </row>
    <row r="183551" spans="70:70" x14ac:dyDescent="0.25">
      <c r="BR183551" s="2381"/>
    </row>
    <row r="183575" spans="70:70" x14ac:dyDescent="0.25">
      <c r="BR183575" s="2394"/>
    </row>
    <row r="183576" spans="70:70" x14ac:dyDescent="0.25">
      <c r="BR183576" s="2381"/>
    </row>
    <row r="183600" spans="70:70" x14ac:dyDescent="0.25">
      <c r="BR183600" s="2394"/>
    </row>
    <row r="183601" spans="70:70" x14ac:dyDescent="0.25">
      <c r="BR183601" s="2381"/>
    </row>
    <row r="183625" spans="70:70" x14ac:dyDescent="0.25">
      <c r="BR183625" s="2394"/>
    </row>
    <row r="183626" spans="70:70" x14ac:dyDescent="0.25">
      <c r="BR183626" s="2381"/>
    </row>
    <row r="183650" spans="70:70" x14ac:dyDescent="0.25">
      <c r="BR183650" s="2394"/>
    </row>
    <row r="183651" spans="70:70" x14ac:dyDescent="0.25">
      <c r="BR183651" s="2381"/>
    </row>
    <row r="183675" spans="70:70" x14ac:dyDescent="0.25">
      <c r="BR183675" s="2394"/>
    </row>
    <row r="183676" spans="70:70" x14ac:dyDescent="0.25">
      <c r="BR183676" s="2381"/>
    </row>
    <row r="183700" spans="70:70" x14ac:dyDescent="0.25">
      <c r="BR183700" s="2394"/>
    </row>
    <row r="183701" spans="70:70" x14ac:dyDescent="0.25">
      <c r="BR183701" s="2381"/>
    </row>
    <row r="183725" spans="70:70" x14ac:dyDescent="0.25">
      <c r="BR183725" s="2394"/>
    </row>
    <row r="183726" spans="70:70" x14ac:dyDescent="0.25">
      <c r="BR183726" s="2381"/>
    </row>
    <row r="183750" spans="70:70" x14ac:dyDescent="0.25">
      <c r="BR183750" s="2394"/>
    </row>
    <row r="183751" spans="70:70" x14ac:dyDescent="0.25">
      <c r="BR183751" s="2381"/>
    </row>
    <row r="183775" spans="70:70" x14ac:dyDescent="0.25">
      <c r="BR183775" s="2394"/>
    </row>
    <row r="183776" spans="70:70" x14ac:dyDescent="0.25">
      <c r="BR183776" s="2381"/>
    </row>
    <row r="183800" spans="70:70" x14ac:dyDescent="0.25">
      <c r="BR183800" s="2394"/>
    </row>
    <row r="183801" spans="70:70" x14ac:dyDescent="0.25">
      <c r="BR183801" s="2381"/>
    </row>
    <row r="183825" spans="70:70" x14ac:dyDescent="0.25">
      <c r="BR183825" s="2394"/>
    </row>
    <row r="183826" spans="70:70" x14ac:dyDescent="0.25">
      <c r="BR183826" s="2381"/>
    </row>
    <row r="183850" spans="70:70" x14ac:dyDescent="0.25">
      <c r="BR183850" s="2394"/>
    </row>
    <row r="183851" spans="70:70" x14ac:dyDescent="0.25">
      <c r="BR183851" s="2381"/>
    </row>
    <row r="183875" spans="70:70" x14ac:dyDescent="0.25">
      <c r="BR183875" s="2394"/>
    </row>
    <row r="183876" spans="70:70" x14ac:dyDescent="0.25">
      <c r="BR183876" s="2381"/>
    </row>
    <row r="183900" spans="70:70" x14ac:dyDescent="0.25">
      <c r="BR183900" s="2394"/>
    </row>
    <row r="183901" spans="70:70" x14ac:dyDescent="0.25">
      <c r="BR183901" s="2381"/>
    </row>
    <row r="183925" spans="70:70" x14ac:dyDescent="0.25">
      <c r="BR183925" s="2394"/>
    </row>
    <row r="183926" spans="70:70" x14ac:dyDescent="0.25">
      <c r="BR183926" s="2381"/>
    </row>
    <row r="183950" spans="70:70" x14ac:dyDescent="0.25">
      <c r="BR183950" s="2394"/>
    </row>
    <row r="183951" spans="70:70" x14ac:dyDescent="0.25">
      <c r="BR183951" s="2381"/>
    </row>
    <row r="183975" spans="70:70" x14ac:dyDescent="0.25">
      <c r="BR183975" s="2394"/>
    </row>
    <row r="183976" spans="70:70" x14ac:dyDescent="0.25">
      <c r="BR183976" s="2381"/>
    </row>
    <row r="184000" spans="70:70" x14ac:dyDescent="0.25">
      <c r="BR184000" s="2394"/>
    </row>
    <row r="184001" spans="70:70" x14ac:dyDescent="0.25">
      <c r="BR184001" s="2381"/>
    </row>
    <row r="184025" spans="70:70" x14ac:dyDescent="0.25">
      <c r="BR184025" s="2394"/>
    </row>
    <row r="184026" spans="70:70" x14ac:dyDescent="0.25">
      <c r="BR184026" s="2381"/>
    </row>
    <row r="184050" spans="70:70" x14ac:dyDescent="0.25">
      <c r="BR184050" s="2394"/>
    </row>
    <row r="184051" spans="70:70" x14ac:dyDescent="0.25">
      <c r="BR184051" s="2381"/>
    </row>
    <row r="184075" spans="70:70" x14ac:dyDescent="0.25">
      <c r="BR184075" s="2394"/>
    </row>
    <row r="184076" spans="70:70" x14ac:dyDescent="0.25">
      <c r="BR184076" s="2381"/>
    </row>
    <row r="184100" spans="70:70" x14ac:dyDescent="0.25">
      <c r="BR184100" s="2394"/>
    </row>
    <row r="184101" spans="70:70" x14ac:dyDescent="0.25">
      <c r="BR184101" s="2381"/>
    </row>
    <row r="184125" spans="70:70" x14ac:dyDescent="0.25">
      <c r="BR184125" s="2394"/>
    </row>
    <row r="184126" spans="70:70" x14ac:dyDescent="0.25">
      <c r="BR184126" s="2381"/>
    </row>
    <row r="184150" spans="70:70" x14ac:dyDescent="0.25">
      <c r="BR184150" s="2394"/>
    </row>
    <row r="184151" spans="70:70" x14ac:dyDescent="0.25">
      <c r="BR184151" s="2381"/>
    </row>
    <row r="184175" spans="70:70" x14ac:dyDescent="0.25">
      <c r="BR184175" s="2394"/>
    </row>
    <row r="184176" spans="70:70" x14ac:dyDescent="0.25">
      <c r="BR184176" s="2381"/>
    </row>
    <row r="184200" spans="70:70" x14ac:dyDescent="0.25">
      <c r="BR184200" s="2394"/>
    </row>
    <row r="184201" spans="70:70" x14ac:dyDescent="0.25">
      <c r="BR184201" s="2381"/>
    </row>
    <row r="184225" spans="70:70" x14ac:dyDescent="0.25">
      <c r="BR184225" s="2394"/>
    </row>
    <row r="184226" spans="70:70" x14ac:dyDescent="0.25">
      <c r="BR184226" s="2381"/>
    </row>
    <row r="184250" spans="70:70" x14ac:dyDescent="0.25">
      <c r="BR184250" s="2394"/>
    </row>
    <row r="184251" spans="70:70" x14ac:dyDescent="0.25">
      <c r="BR184251" s="2381"/>
    </row>
    <row r="184275" spans="70:70" x14ac:dyDescent="0.25">
      <c r="BR184275" s="2394"/>
    </row>
    <row r="184276" spans="70:70" x14ac:dyDescent="0.25">
      <c r="BR184276" s="2381"/>
    </row>
    <row r="184300" spans="70:70" x14ac:dyDescent="0.25">
      <c r="BR184300" s="2394"/>
    </row>
    <row r="184301" spans="70:70" x14ac:dyDescent="0.25">
      <c r="BR184301" s="2381"/>
    </row>
    <row r="184325" spans="70:70" x14ac:dyDescent="0.25">
      <c r="BR184325" s="2394"/>
    </row>
    <row r="184326" spans="70:70" x14ac:dyDescent="0.25">
      <c r="BR184326" s="2381"/>
    </row>
    <row r="184350" spans="70:70" x14ac:dyDescent="0.25">
      <c r="BR184350" s="2394"/>
    </row>
    <row r="184351" spans="70:70" x14ac:dyDescent="0.25">
      <c r="BR184351" s="2381"/>
    </row>
    <row r="184375" spans="70:70" x14ac:dyDescent="0.25">
      <c r="BR184375" s="2394"/>
    </row>
    <row r="184376" spans="70:70" x14ac:dyDescent="0.25">
      <c r="BR184376" s="2381"/>
    </row>
    <row r="184400" spans="70:70" x14ac:dyDescent="0.25">
      <c r="BR184400" s="2394"/>
    </row>
    <row r="184401" spans="70:70" x14ac:dyDescent="0.25">
      <c r="BR184401" s="2381"/>
    </row>
    <row r="184425" spans="70:70" x14ac:dyDescent="0.25">
      <c r="BR184425" s="2394"/>
    </row>
    <row r="184426" spans="70:70" x14ac:dyDescent="0.25">
      <c r="BR184426" s="2381"/>
    </row>
    <row r="184450" spans="70:70" x14ac:dyDescent="0.25">
      <c r="BR184450" s="2394"/>
    </row>
    <row r="184451" spans="70:70" x14ac:dyDescent="0.25">
      <c r="BR184451" s="2381"/>
    </row>
    <row r="184475" spans="70:70" x14ac:dyDescent="0.25">
      <c r="BR184475" s="2394"/>
    </row>
    <row r="184476" spans="70:70" x14ac:dyDescent="0.25">
      <c r="BR184476" s="2381"/>
    </row>
    <row r="184500" spans="70:70" x14ac:dyDescent="0.25">
      <c r="BR184500" s="2394"/>
    </row>
    <row r="184501" spans="70:70" x14ac:dyDescent="0.25">
      <c r="BR184501" s="2381"/>
    </row>
    <row r="184525" spans="70:70" x14ac:dyDescent="0.25">
      <c r="BR184525" s="2394"/>
    </row>
    <row r="184526" spans="70:70" x14ac:dyDescent="0.25">
      <c r="BR184526" s="2381"/>
    </row>
    <row r="184550" spans="70:70" x14ac:dyDescent="0.25">
      <c r="BR184550" s="2394"/>
    </row>
    <row r="184551" spans="70:70" x14ac:dyDescent="0.25">
      <c r="BR184551" s="2381"/>
    </row>
    <row r="184575" spans="70:70" x14ac:dyDescent="0.25">
      <c r="BR184575" s="2394"/>
    </row>
    <row r="184576" spans="70:70" x14ac:dyDescent="0.25">
      <c r="BR184576" s="2381"/>
    </row>
    <row r="184600" spans="70:70" x14ac:dyDescent="0.25">
      <c r="BR184600" s="2394"/>
    </row>
    <row r="184601" spans="70:70" x14ac:dyDescent="0.25">
      <c r="BR184601" s="2381"/>
    </row>
    <row r="184625" spans="70:70" x14ac:dyDescent="0.25">
      <c r="BR184625" s="2394"/>
    </row>
    <row r="184626" spans="70:70" x14ac:dyDescent="0.25">
      <c r="BR184626" s="2381"/>
    </row>
    <row r="184650" spans="70:70" x14ac:dyDescent="0.25">
      <c r="BR184650" s="2394"/>
    </row>
    <row r="184651" spans="70:70" x14ac:dyDescent="0.25">
      <c r="BR184651" s="2381"/>
    </row>
    <row r="184675" spans="70:70" x14ac:dyDescent="0.25">
      <c r="BR184675" s="2394"/>
    </row>
    <row r="184676" spans="70:70" x14ac:dyDescent="0.25">
      <c r="BR184676" s="2381"/>
    </row>
    <row r="184700" spans="70:70" x14ac:dyDescent="0.25">
      <c r="BR184700" s="2394"/>
    </row>
    <row r="184701" spans="70:70" x14ac:dyDescent="0.25">
      <c r="BR184701" s="2381"/>
    </row>
    <row r="184725" spans="70:70" x14ac:dyDescent="0.25">
      <c r="BR184725" s="2394"/>
    </row>
    <row r="184726" spans="70:70" x14ac:dyDescent="0.25">
      <c r="BR184726" s="2381"/>
    </row>
    <row r="184750" spans="70:70" x14ac:dyDescent="0.25">
      <c r="BR184750" s="2394"/>
    </row>
    <row r="184751" spans="70:70" x14ac:dyDescent="0.25">
      <c r="BR184751" s="2381"/>
    </row>
    <row r="184775" spans="70:70" x14ac:dyDescent="0.25">
      <c r="BR184775" s="2394"/>
    </row>
    <row r="184776" spans="70:70" x14ac:dyDescent="0.25">
      <c r="BR184776" s="2381"/>
    </row>
    <row r="184800" spans="70:70" x14ac:dyDescent="0.25">
      <c r="BR184800" s="2394"/>
    </row>
    <row r="184801" spans="70:70" x14ac:dyDescent="0.25">
      <c r="BR184801" s="2381"/>
    </row>
    <row r="184825" spans="70:70" x14ac:dyDescent="0.25">
      <c r="BR184825" s="2394"/>
    </row>
    <row r="184826" spans="70:70" x14ac:dyDescent="0.25">
      <c r="BR184826" s="2381"/>
    </row>
    <row r="184850" spans="70:70" x14ac:dyDescent="0.25">
      <c r="BR184850" s="2394"/>
    </row>
    <row r="184851" spans="70:70" x14ac:dyDescent="0.25">
      <c r="BR184851" s="2381"/>
    </row>
    <row r="184875" spans="70:70" x14ac:dyDescent="0.25">
      <c r="BR184875" s="2394"/>
    </row>
    <row r="184876" spans="70:70" x14ac:dyDescent="0.25">
      <c r="BR184876" s="2381"/>
    </row>
    <row r="184900" spans="70:70" x14ac:dyDescent="0.25">
      <c r="BR184900" s="2394"/>
    </row>
    <row r="184901" spans="70:70" x14ac:dyDescent="0.25">
      <c r="BR184901" s="2381"/>
    </row>
    <row r="184925" spans="70:70" x14ac:dyDescent="0.25">
      <c r="BR184925" s="2394"/>
    </row>
    <row r="184926" spans="70:70" x14ac:dyDescent="0.25">
      <c r="BR184926" s="2381"/>
    </row>
    <row r="184950" spans="70:70" x14ac:dyDescent="0.25">
      <c r="BR184950" s="2394"/>
    </row>
    <row r="184951" spans="70:70" x14ac:dyDescent="0.25">
      <c r="BR184951" s="2381"/>
    </row>
    <row r="184975" spans="70:70" x14ac:dyDescent="0.25">
      <c r="BR184975" s="2394"/>
    </row>
    <row r="184976" spans="70:70" x14ac:dyDescent="0.25">
      <c r="BR184976" s="2381"/>
    </row>
    <row r="185000" spans="70:70" x14ac:dyDescent="0.25">
      <c r="BR185000" s="2394"/>
    </row>
    <row r="185001" spans="70:70" x14ac:dyDescent="0.25">
      <c r="BR185001" s="2381"/>
    </row>
    <row r="185025" spans="70:70" x14ac:dyDescent="0.25">
      <c r="BR185025" s="2394"/>
    </row>
    <row r="185026" spans="70:70" x14ac:dyDescent="0.25">
      <c r="BR185026" s="2381"/>
    </row>
    <row r="185050" spans="70:70" x14ac:dyDescent="0.25">
      <c r="BR185050" s="2394"/>
    </row>
    <row r="185051" spans="70:70" x14ac:dyDescent="0.25">
      <c r="BR185051" s="2381"/>
    </row>
    <row r="185075" spans="70:70" x14ac:dyDescent="0.25">
      <c r="BR185075" s="2394"/>
    </row>
    <row r="185076" spans="70:70" x14ac:dyDescent="0.25">
      <c r="BR185076" s="2381"/>
    </row>
    <row r="185100" spans="70:70" x14ac:dyDescent="0.25">
      <c r="BR185100" s="2394"/>
    </row>
    <row r="185101" spans="70:70" x14ac:dyDescent="0.25">
      <c r="BR185101" s="2381"/>
    </row>
    <row r="185125" spans="70:70" x14ac:dyDescent="0.25">
      <c r="BR185125" s="2394"/>
    </row>
    <row r="185126" spans="70:70" x14ac:dyDescent="0.25">
      <c r="BR185126" s="2381"/>
    </row>
    <row r="185150" spans="70:70" x14ac:dyDescent="0.25">
      <c r="BR185150" s="2394"/>
    </row>
    <row r="185151" spans="70:70" x14ac:dyDescent="0.25">
      <c r="BR185151" s="2381"/>
    </row>
    <row r="185175" spans="70:70" x14ac:dyDescent="0.25">
      <c r="BR185175" s="2394"/>
    </row>
    <row r="185176" spans="70:70" x14ac:dyDescent="0.25">
      <c r="BR185176" s="2381"/>
    </row>
    <row r="185200" spans="70:70" x14ac:dyDescent="0.25">
      <c r="BR185200" s="2394"/>
    </row>
    <row r="185201" spans="70:70" x14ac:dyDescent="0.25">
      <c r="BR185201" s="2381"/>
    </row>
    <row r="185225" spans="70:70" x14ac:dyDescent="0.25">
      <c r="BR185225" s="2394"/>
    </row>
    <row r="185226" spans="70:70" x14ac:dyDescent="0.25">
      <c r="BR185226" s="2381"/>
    </row>
    <row r="185250" spans="70:70" x14ac:dyDescent="0.25">
      <c r="BR185250" s="2394"/>
    </row>
    <row r="185251" spans="70:70" x14ac:dyDescent="0.25">
      <c r="BR185251" s="2381"/>
    </row>
    <row r="185275" spans="70:70" x14ac:dyDescent="0.25">
      <c r="BR185275" s="2394"/>
    </row>
    <row r="185276" spans="70:70" x14ac:dyDescent="0.25">
      <c r="BR185276" s="2381"/>
    </row>
    <row r="185300" spans="70:70" x14ac:dyDescent="0.25">
      <c r="BR185300" s="2394"/>
    </row>
    <row r="185301" spans="70:70" x14ac:dyDescent="0.25">
      <c r="BR185301" s="2381"/>
    </row>
    <row r="185325" spans="70:70" x14ac:dyDescent="0.25">
      <c r="BR185325" s="2394"/>
    </row>
    <row r="185326" spans="70:70" x14ac:dyDescent="0.25">
      <c r="BR185326" s="2381"/>
    </row>
    <row r="185350" spans="70:70" x14ac:dyDescent="0.25">
      <c r="BR185350" s="2394"/>
    </row>
    <row r="185351" spans="70:70" x14ac:dyDescent="0.25">
      <c r="BR185351" s="2381"/>
    </row>
    <row r="185375" spans="70:70" x14ac:dyDescent="0.25">
      <c r="BR185375" s="2394"/>
    </row>
    <row r="185376" spans="70:70" x14ac:dyDescent="0.25">
      <c r="BR185376" s="2381"/>
    </row>
    <row r="185400" spans="70:70" x14ac:dyDescent="0.25">
      <c r="BR185400" s="2394"/>
    </row>
    <row r="185401" spans="70:70" x14ac:dyDescent="0.25">
      <c r="BR185401" s="2381"/>
    </row>
    <row r="185425" spans="70:70" x14ac:dyDescent="0.25">
      <c r="BR185425" s="2394"/>
    </row>
    <row r="185426" spans="70:70" x14ac:dyDescent="0.25">
      <c r="BR185426" s="2381"/>
    </row>
    <row r="185450" spans="70:70" x14ac:dyDescent="0.25">
      <c r="BR185450" s="2394"/>
    </row>
    <row r="185451" spans="70:70" x14ac:dyDescent="0.25">
      <c r="BR185451" s="2381"/>
    </row>
    <row r="185475" spans="70:70" x14ac:dyDescent="0.25">
      <c r="BR185475" s="2394"/>
    </row>
    <row r="185476" spans="70:70" x14ac:dyDescent="0.25">
      <c r="BR185476" s="2381"/>
    </row>
    <row r="185500" spans="70:70" x14ac:dyDescent="0.25">
      <c r="BR185500" s="2394"/>
    </row>
    <row r="185501" spans="70:70" x14ac:dyDescent="0.25">
      <c r="BR185501" s="2381"/>
    </row>
    <row r="185525" spans="70:70" x14ac:dyDescent="0.25">
      <c r="BR185525" s="2394"/>
    </row>
    <row r="185526" spans="70:70" x14ac:dyDescent="0.25">
      <c r="BR185526" s="2381"/>
    </row>
    <row r="185550" spans="70:70" x14ac:dyDescent="0.25">
      <c r="BR185550" s="2394"/>
    </row>
    <row r="185551" spans="70:70" x14ac:dyDescent="0.25">
      <c r="BR185551" s="2381"/>
    </row>
    <row r="185575" spans="70:70" x14ac:dyDescent="0.25">
      <c r="BR185575" s="2394"/>
    </row>
    <row r="185576" spans="70:70" x14ac:dyDescent="0.25">
      <c r="BR185576" s="2381"/>
    </row>
    <row r="185600" spans="70:70" x14ac:dyDescent="0.25">
      <c r="BR185600" s="2394"/>
    </row>
    <row r="185601" spans="70:70" x14ac:dyDescent="0.25">
      <c r="BR185601" s="2381"/>
    </row>
    <row r="185625" spans="70:70" x14ac:dyDescent="0.25">
      <c r="BR185625" s="2394"/>
    </row>
    <row r="185626" spans="70:70" x14ac:dyDescent="0.25">
      <c r="BR185626" s="2381"/>
    </row>
    <row r="185650" spans="70:70" x14ac:dyDescent="0.25">
      <c r="BR185650" s="2394"/>
    </row>
    <row r="185651" spans="70:70" x14ac:dyDescent="0.25">
      <c r="BR185651" s="2381"/>
    </row>
    <row r="185675" spans="70:70" x14ac:dyDescent="0.25">
      <c r="BR185675" s="2394"/>
    </row>
    <row r="185676" spans="70:70" x14ac:dyDescent="0.25">
      <c r="BR185676" s="2381"/>
    </row>
    <row r="185700" spans="70:70" x14ac:dyDescent="0.25">
      <c r="BR185700" s="2394"/>
    </row>
    <row r="185701" spans="70:70" x14ac:dyDescent="0.25">
      <c r="BR185701" s="2381"/>
    </row>
    <row r="185725" spans="70:70" x14ac:dyDescent="0.25">
      <c r="BR185725" s="2394"/>
    </row>
    <row r="185726" spans="70:70" x14ac:dyDescent="0.25">
      <c r="BR185726" s="2381"/>
    </row>
    <row r="185750" spans="70:70" x14ac:dyDescent="0.25">
      <c r="BR185750" s="2394"/>
    </row>
    <row r="185751" spans="70:70" x14ac:dyDescent="0.25">
      <c r="BR185751" s="2381"/>
    </row>
    <row r="185775" spans="70:70" x14ac:dyDescent="0.25">
      <c r="BR185775" s="2394"/>
    </row>
    <row r="185776" spans="70:70" x14ac:dyDescent="0.25">
      <c r="BR185776" s="2381"/>
    </row>
    <row r="185800" spans="70:70" x14ac:dyDescent="0.25">
      <c r="BR185800" s="2394"/>
    </row>
    <row r="185801" spans="70:70" x14ac:dyDescent="0.25">
      <c r="BR185801" s="2381"/>
    </row>
    <row r="185825" spans="70:70" x14ac:dyDescent="0.25">
      <c r="BR185825" s="2394"/>
    </row>
    <row r="185826" spans="70:70" x14ac:dyDescent="0.25">
      <c r="BR185826" s="2381"/>
    </row>
    <row r="185850" spans="70:70" x14ac:dyDescent="0.25">
      <c r="BR185850" s="2394"/>
    </row>
    <row r="185851" spans="70:70" x14ac:dyDescent="0.25">
      <c r="BR185851" s="2381"/>
    </row>
    <row r="185875" spans="70:70" x14ac:dyDescent="0.25">
      <c r="BR185875" s="2394"/>
    </row>
    <row r="185876" spans="70:70" x14ac:dyDescent="0.25">
      <c r="BR185876" s="2381"/>
    </row>
    <row r="185900" spans="70:70" x14ac:dyDescent="0.25">
      <c r="BR185900" s="2394"/>
    </row>
    <row r="185901" spans="70:70" x14ac:dyDescent="0.25">
      <c r="BR185901" s="2381"/>
    </row>
    <row r="185925" spans="70:70" x14ac:dyDescent="0.25">
      <c r="BR185925" s="2394"/>
    </row>
    <row r="185926" spans="70:70" x14ac:dyDescent="0.25">
      <c r="BR185926" s="2381"/>
    </row>
    <row r="185950" spans="70:70" x14ac:dyDescent="0.25">
      <c r="BR185950" s="2394"/>
    </row>
    <row r="185951" spans="70:70" x14ac:dyDescent="0.25">
      <c r="BR185951" s="2381"/>
    </row>
    <row r="185975" spans="70:70" x14ac:dyDescent="0.25">
      <c r="BR185975" s="2394"/>
    </row>
    <row r="185976" spans="70:70" x14ac:dyDescent="0.25">
      <c r="BR185976" s="2381"/>
    </row>
    <row r="186000" spans="70:70" x14ac:dyDescent="0.25">
      <c r="BR186000" s="2394"/>
    </row>
    <row r="186001" spans="70:70" x14ac:dyDescent="0.25">
      <c r="BR186001" s="2381"/>
    </row>
    <row r="186025" spans="70:70" x14ac:dyDescent="0.25">
      <c r="BR186025" s="2394"/>
    </row>
    <row r="186026" spans="70:70" x14ac:dyDescent="0.25">
      <c r="BR186026" s="2381"/>
    </row>
    <row r="186050" spans="70:70" x14ac:dyDescent="0.25">
      <c r="BR186050" s="2394"/>
    </row>
    <row r="186051" spans="70:70" x14ac:dyDescent="0.25">
      <c r="BR186051" s="2381"/>
    </row>
    <row r="186075" spans="70:70" x14ac:dyDescent="0.25">
      <c r="BR186075" s="2394"/>
    </row>
    <row r="186076" spans="70:70" x14ac:dyDescent="0.25">
      <c r="BR186076" s="2381"/>
    </row>
    <row r="186100" spans="70:70" x14ac:dyDescent="0.25">
      <c r="BR186100" s="2394"/>
    </row>
    <row r="186101" spans="70:70" x14ac:dyDescent="0.25">
      <c r="BR186101" s="2381"/>
    </row>
    <row r="186125" spans="70:70" x14ac:dyDescent="0.25">
      <c r="BR186125" s="2394"/>
    </row>
    <row r="186126" spans="70:70" x14ac:dyDescent="0.25">
      <c r="BR186126" s="2381"/>
    </row>
    <row r="186150" spans="70:70" x14ac:dyDescent="0.25">
      <c r="BR186150" s="2394"/>
    </row>
    <row r="186151" spans="70:70" x14ac:dyDescent="0.25">
      <c r="BR186151" s="2381"/>
    </row>
    <row r="186175" spans="70:70" x14ac:dyDescent="0.25">
      <c r="BR186175" s="2394"/>
    </row>
    <row r="186176" spans="70:70" x14ac:dyDescent="0.25">
      <c r="BR186176" s="2381"/>
    </row>
    <row r="186200" spans="70:70" x14ac:dyDescent="0.25">
      <c r="BR186200" s="2394"/>
    </row>
    <row r="186201" spans="70:70" x14ac:dyDescent="0.25">
      <c r="BR186201" s="2381"/>
    </row>
    <row r="186225" spans="70:70" x14ac:dyDescent="0.25">
      <c r="BR186225" s="2394"/>
    </row>
    <row r="186226" spans="70:70" x14ac:dyDescent="0.25">
      <c r="BR186226" s="2381"/>
    </row>
    <row r="186250" spans="70:70" x14ac:dyDescent="0.25">
      <c r="BR186250" s="2394"/>
    </row>
    <row r="186251" spans="70:70" x14ac:dyDescent="0.25">
      <c r="BR186251" s="2381"/>
    </row>
    <row r="186275" spans="70:70" x14ac:dyDescent="0.25">
      <c r="BR186275" s="2394"/>
    </row>
    <row r="186276" spans="70:70" x14ac:dyDescent="0.25">
      <c r="BR186276" s="2381"/>
    </row>
    <row r="186300" spans="70:70" x14ac:dyDescent="0.25">
      <c r="BR186300" s="2394"/>
    </row>
    <row r="186301" spans="70:70" x14ac:dyDescent="0.25">
      <c r="BR186301" s="2381"/>
    </row>
    <row r="186325" spans="70:70" x14ac:dyDescent="0.25">
      <c r="BR186325" s="2394"/>
    </row>
    <row r="186326" spans="70:70" x14ac:dyDescent="0.25">
      <c r="BR186326" s="2381"/>
    </row>
    <row r="186350" spans="70:70" x14ac:dyDescent="0.25">
      <c r="BR186350" s="2394"/>
    </row>
    <row r="186351" spans="70:70" x14ac:dyDescent="0.25">
      <c r="BR186351" s="2381"/>
    </row>
    <row r="186375" spans="70:70" x14ac:dyDescent="0.25">
      <c r="BR186375" s="2394"/>
    </row>
    <row r="186376" spans="70:70" x14ac:dyDescent="0.25">
      <c r="BR186376" s="2381"/>
    </row>
    <row r="186400" spans="70:70" x14ac:dyDescent="0.25">
      <c r="BR186400" s="2394"/>
    </row>
    <row r="186401" spans="70:70" x14ac:dyDescent="0.25">
      <c r="BR186401" s="2381"/>
    </row>
    <row r="186425" spans="70:70" x14ac:dyDescent="0.25">
      <c r="BR186425" s="2394"/>
    </row>
    <row r="186426" spans="70:70" x14ac:dyDescent="0.25">
      <c r="BR186426" s="2381"/>
    </row>
    <row r="186450" spans="70:70" x14ac:dyDescent="0.25">
      <c r="BR186450" s="2394"/>
    </row>
    <row r="186451" spans="70:70" x14ac:dyDescent="0.25">
      <c r="BR186451" s="2381"/>
    </row>
    <row r="186475" spans="70:70" x14ac:dyDescent="0.25">
      <c r="BR186475" s="2394"/>
    </row>
    <row r="186476" spans="70:70" x14ac:dyDescent="0.25">
      <c r="BR186476" s="2381"/>
    </row>
    <row r="186500" spans="70:70" x14ac:dyDescent="0.25">
      <c r="BR186500" s="2394"/>
    </row>
    <row r="186501" spans="70:70" x14ac:dyDescent="0.25">
      <c r="BR186501" s="2381"/>
    </row>
    <row r="186525" spans="70:70" x14ac:dyDescent="0.25">
      <c r="BR186525" s="2394"/>
    </row>
    <row r="186526" spans="70:70" x14ac:dyDescent="0.25">
      <c r="BR186526" s="2381"/>
    </row>
    <row r="186550" spans="70:70" x14ac:dyDescent="0.25">
      <c r="BR186550" s="2394"/>
    </row>
    <row r="186551" spans="70:70" x14ac:dyDescent="0.25">
      <c r="BR186551" s="2381"/>
    </row>
    <row r="186575" spans="70:70" x14ac:dyDescent="0.25">
      <c r="BR186575" s="2394"/>
    </row>
    <row r="186576" spans="70:70" x14ac:dyDescent="0.25">
      <c r="BR186576" s="2381"/>
    </row>
    <row r="186600" spans="70:70" x14ac:dyDescent="0.25">
      <c r="BR186600" s="2394"/>
    </row>
    <row r="186601" spans="70:70" x14ac:dyDescent="0.25">
      <c r="BR186601" s="2381"/>
    </row>
    <row r="186625" spans="70:70" x14ac:dyDescent="0.25">
      <c r="BR186625" s="2394"/>
    </row>
    <row r="186626" spans="70:70" x14ac:dyDescent="0.25">
      <c r="BR186626" s="2381"/>
    </row>
    <row r="186650" spans="70:70" x14ac:dyDescent="0.25">
      <c r="BR186650" s="2394"/>
    </row>
    <row r="186651" spans="70:70" x14ac:dyDescent="0.25">
      <c r="BR186651" s="2381"/>
    </row>
    <row r="186675" spans="70:70" x14ac:dyDescent="0.25">
      <c r="BR186675" s="2394"/>
    </row>
    <row r="186676" spans="70:70" x14ac:dyDescent="0.25">
      <c r="BR186676" s="2381"/>
    </row>
    <row r="186700" spans="70:70" x14ac:dyDescent="0.25">
      <c r="BR186700" s="2394"/>
    </row>
    <row r="186701" spans="70:70" x14ac:dyDescent="0.25">
      <c r="BR186701" s="2381"/>
    </row>
    <row r="186725" spans="70:70" x14ac:dyDescent="0.25">
      <c r="BR186725" s="2394"/>
    </row>
    <row r="186726" spans="70:70" x14ac:dyDescent="0.25">
      <c r="BR186726" s="2381"/>
    </row>
    <row r="186750" spans="70:70" x14ac:dyDescent="0.25">
      <c r="BR186750" s="2394"/>
    </row>
    <row r="186751" spans="70:70" x14ac:dyDescent="0.25">
      <c r="BR186751" s="2381"/>
    </row>
    <row r="186775" spans="70:70" x14ac:dyDescent="0.25">
      <c r="BR186775" s="2394"/>
    </row>
    <row r="186776" spans="70:70" x14ac:dyDescent="0.25">
      <c r="BR186776" s="2381"/>
    </row>
    <row r="186800" spans="70:70" x14ac:dyDescent="0.25">
      <c r="BR186800" s="2394"/>
    </row>
    <row r="186801" spans="70:70" x14ac:dyDescent="0.25">
      <c r="BR186801" s="2381"/>
    </row>
    <row r="186825" spans="70:70" x14ac:dyDescent="0.25">
      <c r="BR186825" s="2394"/>
    </row>
    <row r="186826" spans="70:70" x14ac:dyDescent="0.25">
      <c r="BR186826" s="2381"/>
    </row>
    <row r="186850" spans="70:70" x14ac:dyDescent="0.25">
      <c r="BR186850" s="2394"/>
    </row>
    <row r="186851" spans="70:70" x14ac:dyDescent="0.25">
      <c r="BR186851" s="2381"/>
    </row>
    <row r="186875" spans="70:70" x14ac:dyDescent="0.25">
      <c r="BR186875" s="2394"/>
    </row>
    <row r="186876" spans="70:70" x14ac:dyDescent="0.25">
      <c r="BR186876" s="2381"/>
    </row>
    <row r="186900" spans="70:70" x14ac:dyDescent="0.25">
      <c r="BR186900" s="2394"/>
    </row>
    <row r="186901" spans="70:70" x14ac:dyDescent="0.25">
      <c r="BR186901" s="2381"/>
    </row>
    <row r="186925" spans="70:70" x14ac:dyDescent="0.25">
      <c r="BR186925" s="2394"/>
    </row>
    <row r="186926" spans="70:70" x14ac:dyDescent="0.25">
      <c r="BR186926" s="2381"/>
    </row>
    <row r="186950" spans="70:70" x14ac:dyDescent="0.25">
      <c r="BR186950" s="2394"/>
    </row>
    <row r="186951" spans="70:70" x14ac:dyDescent="0.25">
      <c r="BR186951" s="2381"/>
    </row>
    <row r="186975" spans="70:70" x14ac:dyDescent="0.25">
      <c r="BR186975" s="2394"/>
    </row>
    <row r="186976" spans="70:70" x14ac:dyDescent="0.25">
      <c r="BR186976" s="2381"/>
    </row>
    <row r="187000" spans="70:70" x14ac:dyDescent="0.25">
      <c r="BR187000" s="2394"/>
    </row>
    <row r="187001" spans="70:70" x14ac:dyDescent="0.25">
      <c r="BR187001" s="2381"/>
    </row>
    <row r="187025" spans="70:70" x14ac:dyDescent="0.25">
      <c r="BR187025" s="2394"/>
    </row>
    <row r="187026" spans="70:70" x14ac:dyDescent="0.25">
      <c r="BR187026" s="2381"/>
    </row>
    <row r="187050" spans="70:70" x14ac:dyDescent="0.25">
      <c r="BR187050" s="2394"/>
    </row>
    <row r="187051" spans="70:70" x14ac:dyDescent="0.25">
      <c r="BR187051" s="2381"/>
    </row>
    <row r="187075" spans="70:70" x14ac:dyDescent="0.25">
      <c r="BR187075" s="2394"/>
    </row>
    <row r="187076" spans="70:70" x14ac:dyDescent="0.25">
      <c r="BR187076" s="2381"/>
    </row>
    <row r="187100" spans="70:70" x14ac:dyDescent="0.25">
      <c r="BR187100" s="2394"/>
    </row>
    <row r="187101" spans="70:70" x14ac:dyDescent="0.25">
      <c r="BR187101" s="2381"/>
    </row>
    <row r="187125" spans="70:70" x14ac:dyDescent="0.25">
      <c r="BR187125" s="2394"/>
    </row>
    <row r="187126" spans="70:70" x14ac:dyDescent="0.25">
      <c r="BR187126" s="2381"/>
    </row>
    <row r="187150" spans="70:70" x14ac:dyDescent="0.25">
      <c r="BR187150" s="2394"/>
    </row>
    <row r="187151" spans="70:70" x14ac:dyDescent="0.25">
      <c r="BR187151" s="2381"/>
    </row>
    <row r="187175" spans="70:70" x14ac:dyDescent="0.25">
      <c r="BR187175" s="2394"/>
    </row>
    <row r="187176" spans="70:70" x14ac:dyDescent="0.25">
      <c r="BR187176" s="2381"/>
    </row>
    <row r="187200" spans="70:70" x14ac:dyDescent="0.25">
      <c r="BR187200" s="2394"/>
    </row>
    <row r="187201" spans="70:70" x14ac:dyDescent="0.25">
      <c r="BR187201" s="2381"/>
    </row>
    <row r="187225" spans="70:70" x14ac:dyDescent="0.25">
      <c r="BR187225" s="2394"/>
    </row>
    <row r="187226" spans="70:70" x14ac:dyDescent="0.25">
      <c r="BR187226" s="2381"/>
    </row>
    <row r="187250" spans="70:70" x14ac:dyDescent="0.25">
      <c r="BR187250" s="2394"/>
    </row>
    <row r="187251" spans="70:70" x14ac:dyDescent="0.25">
      <c r="BR187251" s="2381"/>
    </row>
    <row r="187275" spans="70:70" x14ac:dyDescent="0.25">
      <c r="BR187275" s="2394"/>
    </row>
    <row r="187276" spans="70:70" x14ac:dyDescent="0.25">
      <c r="BR187276" s="2381"/>
    </row>
    <row r="187300" spans="70:70" x14ac:dyDescent="0.25">
      <c r="BR187300" s="2394"/>
    </row>
    <row r="187301" spans="70:70" x14ac:dyDescent="0.25">
      <c r="BR187301" s="2381"/>
    </row>
    <row r="187325" spans="70:70" x14ac:dyDescent="0.25">
      <c r="BR187325" s="2394"/>
    </row>
    <row r="187326" spans="70:70" x14ac:dyDescent="0.25">
      <c r="BR187326" s="2381"/>
    </row>
    <row r="187350" spans="70:70" x14ac:dyDescent="0.25">
      <c r="BR187350" s="2394"/>
    </row>
    <row r="187351" spans="70:70" x14ac:dyDescent="0.25">
      <c r="BR187351" s="2381"/>
    </row>
    <row r="187375" spans="70:70" x14ac:dyDescent="0.25">
      <c r="BR187375" s="2394"/>
    </row>
    <row r="187376" spans="70:70" x14ac:dyDescent="0.25">
      <c r="BR187376" s="2381"/>
    </row>
    <row r="187400" spans="70:70" x14ac:dyDescent="0.25">
      <c r="BR187400" s="2394"/>
    </row>
    <row r="187401" spans="70:70" x14ac:dyDescent="0.25">
      <c r="BR187401" s="2381"/>
    </row>
    <row r="187425" spans="70:70" x14ac:dyDescent="0.25">
      <c r="BR187425" s="2394"/>
    </row>
    <row r="187426" spans="70:70" x14ac:dyDescent="0.25">
      <c r="BR187426" s="2381"/>
    </row>
    <row r="187450" spans="70:70" x14ac:dyDescent="0.25">
      <c r="BR187450" s="2394"/>
    </row>
    <row r="187451" spans="70:70" x14ac:dyDescent="0.25">
      <c r="BR187451" s="2381"/>
    </row>
    <row r="187475" spans="70:70" x14ac:dyDescent="0.25">
      <c r="BR187475" s="2394"/>
    </row>
    <row r="187476" spans="70:70" x14ac:dyDescent="0.25">
      <c r="BR187476" s="2381"/>
    </row>
    <row r="187500" spans="70:70" x14ac:dyDescent="0.25">
      <c r="BR187500" s="2394"/>
    </row>
    <row r="187501" spans="70:70" x14ac:dyDescent="0.25">
      <c r="BR187501" s="2381"/>
    </row>
    <row r="187525" spans="70:70" x14ac:dyDescent="0.25">
      <c r="BR187525" s="2394"/>
    </row>
    <row r="187526" spans="70:70" x14ac:dyDescent="0.25">
      <c r="BR187526" s="2381"/>
    </row>
    <row r="187550" spans="70:70" x14ac:dyDescent="0.25">
      <c r="BR187550" s="2394"/>
    </row>
    <row r="187551" spans="70:70" x14ac:dyDescent="0.25">
      <c r="BR187551" s="2381"/>
    </row>
    <row r="187575" spans="70:70" x14ac:dyDescent="0.25">
      <c r="BR187575" s="2394"/>
    </row>
    <row r="187576" spans="70:70" x14ac:dyDescent="0.25">
      <c r="BR187576" s="2381"/>
    </row>
    <row r="187600" spans="70:70" x14ac:dyDescent="0.25">
      <c r="BR187600" s="2394"/>
    </row>
    <row r="187601" spans="70:70" x14ac:dyDescent="0.25">
      <c r="BR187601" s="2381"/>
    </row>
    <row r="187625" spans="70:70" x14ac:dyDescent="0.25">
      <c r="BR187625" s="2394"/>
    </row>
    <row r="187626" spans="70:70" x14ac:dyDescent="0.25">
      <c r="BR187626" s="2381"/>
    </row>
    <row r="187650" spans="70:70" x14ac:dyDescent="0.25">
      <c r="BR187650" s="2394"/>
    </row>
    <row r="187651" spans="70:70" x14ac:dyDescent="0.25">
      <c r="BR187651" s="2381"/>
    </row>
    <row r="187675" spans="70:70" x14ac:dyDescent="0.25">
      <c r="BR187675" s="2394"/>
    </row>
    <row r="187676" spans="70:70" x14ac:dyDescent="0.25">
      <c r="BR187676" s="2381"/>
    </row>
    <row r="187700" spans="70:70" x14ac:dyDescent="0.25">
      <c r="BR187700" s="2394"/>
    </row>
    <row r="187701" spans="70:70" x14ac:dyDescent="0.25">
      <c r="BR187701" s="2381"/>
    </row>
    <row r="187725" spans="70:70" x14ac:dyDescent="0.25">
      <c r="BR187725" s="2394"/>
    </row>
    <row r="187726" spans="70:70" x14ac:dyDescent="0.25">
      <c r="BR187726" s="2381"/>
    </row>
    <row r="187750" spans="70:70" x14ac:dyDescent="0.25">
      <c r="BR187750" s="2394"/>
    </row>
    <row r="187751" spans="70:70" x14ac:dyDescent="0.25">
      <c r="BR187751" s="2381"/>
    </row>
    <row r="187775" spans="70:70" x14ac:dyDescent="0.25">
      <c r="BR187775" s="2394"/>
    </row>
    <row r="187776" spans="70:70" x14ac:dyDescent="0.25">
      <c r="BR187776" s="2381"/>
    </row>
    <row r="187800" spans="70:70" x14ac:dyDescent="0.25">
      <c r="BR187800" s="2394"/>
    </row>
    <row r="187801" spans="70:70" x14ac:dyDescent="0.25">
      <c r="BR187801" s="2381"/>
    </row>
    <row r="187825" spans="70:70" x14ac:dyDescent="0.25">
      <c r="BR187825" s="2394"/>
    </row>
    <row r="187826" spans="70:70" x14ac:dyDescent="0.25">
      <c r="BR187826" s="2381"/>
    </row>
    <row r="187850" spans="70:70" x14ac:dyDescent="0.25">
      <c r="BR187850" s="2394"/>
    </row>
    <row r="187851" spans="70:70" x14ac:dyDescent="0.25">
      <c r="BR187851" s="2381"/>
    </row>
    <row r="187875" spans="70:70" x14ac:dyDescent="0.25">
      <c r="BR187875" s="2394"/>
    </row>
    <row r="187876" spans="70:70" x14ac:dyDescent="0.25">
      <c r="BR187876" s="2381"/>
    </row>
    <row r="187900" spans="70:70" x14ac:dyDescent="0.25">
      <c r="BR187900" s="2394"/>
    </row>
    <row r="187901" spans="70:70" x14ac:dyDescent="0.25">
      <c r="BR187901" s="2381"/>
    </row>
    <row r="187925" spans="70:70" x14ac:dyDescent="0.25">
      <c r="BR187925" s="2394"/>
    </row>
    <row r="187926" spans="70:70" x14ac:dyDescent="0.25">
      <c r="BR187926" s="2381"/>
    </row>
    <row r="187950" spans="70:70" x14ac:dyDescent="0.25">
      <c r="BR187950" s="2394"/>
    </row>
    <row r="187951" spans="70:70" x14ac:dyDescent="0.25">
      <c r="BR187951" s="2381"/>
    </row>
    <row r="187975" spans="70:70" x14ac:dyDescent="0.25">
      <c r="BR187975" s="2394"/>
    </row>
    <row r="187976" spans="70:70" x14ac:dyDescent="0.25">
      <c r="BR187976" s="2381"/>
    </row>
    <row r="188000" spans="70:70" x14ac:dyDescent="0.25">
      <c r="BR188000" s="2394"/>
    </row>
    <row r="188001" spans="70:70" x14ac:dyDescent="0.25">
      <c r="BR188001" s="2381"/>
    </row>
    <row r="188025" spans="70:70" x14ac:dyDescent="0.25">
      <c r="BR188025" s="2394"/>
    </row>
    <row r="188026" spans="70:70" x14ac:dyDescent="0.25">
      <c r="BR188026" s="2381"/>
    </row>
    <row r="188050" spans="70:70" x14ac:dyDescent="0.25">
      <c r="BR188050" s="2394"/>
    </row>
    <row r="188051" spans="70:70" x14ac:dyDescent="0.25">
      <c r="BR188051" s="2381"/>
    </row>
    <row r="188075" spans="70:70" x14ac:dyDescent="0.25">
      <c r="BR188075" s="2394"/>
    </row>
    <row r="188076" spans="70:70" x14ac:dyDescent="0.25">
      <c r="BR188076" s="2381"/>
    </row>
    <row r="188100" spans="70:70" x14ac:dyDescent="0.25">
      <c r="BR188100" s="2394"/>
    </row>
    <row r="188101" spans="70:70" x14ac:dyDescent="0.25">
      <c r="BR188101" s="2381"/>
    </row>
    <row r="188125" spans="70:70" x14ac:dyDescent="0.25">
      <c r="BR188125" s="2394"/>
    </row>
    <row r="188126" spans="70:70" x14ac:dyDescent="0.25">
      <c r="BR188126" s="2381"/>
    </row>
    <row r="188150" spans="70:70" x14ac:dyDescent="0.25">
      <c r="BR188150" s="2394"/>
    </row>
    <row r="188151" spans="70:70" x14ac:dyDescent="0.25">
      <c r="BR188151" s="2381"/>
    </row>
    <row r="188175" spans="70:70" x14ac:dyDescent="0.25">
      <c r="BR188175" s="2394"/>
    </row>
    <row r="188176" spans="70:70" x14ac:dyDescent="0.25">
      <c r="BR188176" s="2381"/>
    </row>
    <row r="188200" spans="70:70" x14ac:dyDescent="0.25">
      <c r="BR188200" s="2394"/>
    </row>
    <row r="188201" spans="70:70" x14ac:dyDescent="0.25">
      <c r="BR188201" s="2381"/>
    </row>
    <row r="188225" spans="70:70" x14ac:dyDescent="0.25">
      <c r="BR188225" s="2394"/>
    </row>
    <row r="188226" spans="70:70" x14ac:dyDescent="0.25">
      <c r="BR188226" s="2381"/>
    </row>
    <row r="188250" spans="70:70" x14ac:dyDescent="0.25">
      <c r="BR188250" s="2394"/>
    </row>
    <row r="188251" spans="70:70" x14ac:dyDescent="0.25">
      <c r="BR188251" s="2381"/>
    </row>
    <row r="188275" spans="70:70" x14ac:dyDescent="0.25">
      <c r="BR188275" s="2394"/>
    </row>
    <row r="188276" spans="70:70" x14ac:dyDescent="0.25">
      <c r="BR188276" s="2381"/>
    </row>
    <row r="188300" spans="70:70" x14ac:dyDescent="0.25">
      <c r="BR188300" s="2394"/>
    </row>
    <row r="188301" spans="70:70" x14ac:dyDescent="0.25">
      <c r="BR188301" s="2381"/>
    </row>
    <row r="188325" spans="70:70" x14ac:dyDescent="0.25">
      <c r="BR188325" s="2394"/>
    </row>
    <row r="188326" spans="70:70" x14ac:dyDescent="0.25">
      <c r="BR188326" s="2381"/>
    </row>
    <row r="188350" spans="70:70" x14ac:dyDescent="0.25">
      <c r="BR188350" s="2394"/>
    </row>
    <row r="188351" spans="70:70" x14ac:dyDescent="0.25">
      <c r="BR188351" s="2381"/>
    </row>
    <row r="188375" spans="70:70" x14ac:dyDescent="0.25">
      <c r="BR188375" s="2394"/>
    </row>
    <row r="188376" spans="70:70" x14ac:dyDescent="0.25">
      <c r="BR188376" s="2381"/>
    </row>
    <row r="188400" spans="70:70" x14ac:dyDescent="0.25">
      <c r="BR188400" s="2394"/>
    </row>
    <row r="188401" spans="70:70" x14ac:dyDescent="0.25">
      <c r="BR188401" s="2381"/>
    </row>
    <row r="188425" spans="70:70" x14ac:dyDescent="0.25">
      <c r="BR188425" s="2394"/>
    </row>
    <row r="188426" spans="70:70" x14ac:dyDescent="0.25">
      <c r="BR188426" s="2381"/>
    </row>
    <row r="188450" spans="70:70" x14ac:dyDescent="0.25">
      <c r="BR188450" s="2394"/>
    </row>
    <row r="188451" spans="70:70" x14ac:dyDescent="0.25">
      <c r="BR188451" s="2381"/>
    </row>
    <row r="188475" spans="70:70" x14ac:dyDescent="0.25">
      <c r="BR188475" s="2394"/>
    </row>
    <row r="188476" spans="70:70" x14ac:dyDescent="0.25">
      <c r="BR188476" s="2381"/>
    </row>
    <row r="188500" spans="70:70" x14ac:dyDescent="0.25">
      <c r="BR188500" s="2394"/>
    </row>
    <row r="188501" spans="70:70" x14ac:dyDescent="0.25">
      <c r="BR188501" s="2381"/>
    </row>
    <row r="188525" spans="70:70" x14ac:dyDescent="0.25">
      <c r="BR188525" s="2394"/>
    </row>
    <row r="188526" spans="70:70" x14ac:dyDescent="0.25">
      <c r="BR188526" s="2381"/>
    </row>
    <row r="188550" spans="70:70" x14ac:dyDescent="0.25">
      <c r="BR188550" s="2394"/>
    </row>
    <row r="188551" spans="70:70" x14ac:dyDescent="0.25">
      <c r="BR188551" s="2381"/>
    </row>
    <row r="188575" spans="70:70" x14ac:dyDescent="0.25">
      <c r="BR188575" s="2394"/>
    </row>
    <row r="188576" spans="70:70" x14ac:dyDescent="0.25">
      <c r="BR188576" s="2381"/>
    </row>
    <row r="188600" spans="70:70" x14ac:dyDescent="0.25">
      <c r="BR188600" s="2394"/>
    </row>
    <row r="188601" spans="70:70" x14ac:dyDescent="0.25">
      <c r="BR188601" s="2381"/>
    </row>
    <row r="188625" spans="70:70" x14ac:dyDescent="0.25">
      <c r="BR188625" s="2394"/>
    </row>
    <row r="188626" spans="70:70" x14ac:dyDescent="0.25">
      <c r="BR188626" s="2381"/>
    </row>
    <row r="188650" spans="70:70" x14ac:dyDescent="0.25">
      <c r="BR188650" s="2394"/>
    </row>
    <row r="188651" spans="70:70" x14ac:dyDescent="0.25">
      <c r="BR188651" s="2381"/>
    </row>
    <row r="188675" spans="70:70" x14ac:dyDescent="0.25">
      <c r="BR188675" s="2394"/>
    </row>
    <row r="188676" spans="70:70" x14ac:dyDescent="0.25">
      <c r="BR188676" s="2381"/>
    </row>
    <row r="188700" spans="70:70" x14ac:dyDescent="0.25">
      <c r="BR188700" s="2394"/>
    </row>
    <row r="188701" spans="70:70" x14ac:dyDescent="0.25">
      <c r="BR188701" s="2381"/>
    </row>
    <row r="188725" spans="70:70" x14ac:dyDescent="0.25">
      <c r="BR188725" s="2394"/>
    </row>
    <row r="188726" spans="70:70" x14ac:dyDescent="0.25">
      <c r="BR188726" s="2381"/>
    </row>
    <row r="188750" spans="70:70" x14ac:dyDescent="0.25">
      <c r="BR188750" s="2394"/>
    </row>
    <row r="188751" spans="70:70" x14ac:dyDescent="0.25">
      <c r="BR188751" s="2381"/>
    </row>
    <row r="188775" spans="70:70" x14ac:dyDescent="0.25">
      <c r="BR188775" s="2394"/>
    </row>
    <row r="188776" spans="70:70" x14ac:dyDescent="0.25">
      <c r="BR188776" s="2381"/>
    </row>
    <row r="188800" spans="70:70" x14ac:dyDescent="0.25">
      <c r="BR188800" s="2394"/>
    </row>
    <row r="188801" spans="70:70" x14ac:dyDescent="0.25">
      <c r="BR188801" s="2381"/>
    </row>
    <row r="188825" spans="70:70" x14ac:dyDescent="0.25">
      <c r="BR188825" s="2394"/>
    </row>
    <row r="188826" spans="70:70" x14ac:dyDescent="0.25">
      <c r="BR188826" s="2381"/>
    </row>
    <row r="188850" spans="70:70" x14ac:dyDescent="0.25">
      <c r="BR188850" s="2394"/>
    </row>
    <row r="188851" spans="70:70" x14ac:dyDescent="0.25">
      <c r="BR188851" s="2381"/>
    </row>
    <row r="188875" spans="70:70" x14ac:dyDescent="0.25">
      <c r="BR188875" s="2394"/>
    </row>
    <row r="188876" spans="70:70" x14ac:dyDescent="0.25">
      <c r="BR188876" s="2381"/>
    </row>
    <row r="188900" spans="70:70" x14ac:dyDescent="0.25">
      <c r="BR188900" s="2394"/>
    </row>
    <row r="188901" spans="70:70" x14ac:dyDescent="0.25">
      <c r="BR188901" s="2381"/>
    </row>
    <row r="188925" spans="70:70" x14ac:dyDescent="0.25">
      <c r="BR188925" s="2394"/>
    </row>
    <row r="188926" spans="70:70" x14ac:dyDescent="0.25">
      <c r="BR188926" s="2381"/>
    </row>
    <row r="188950" spans="70:70" x14ac:dyDescent="0.25">
      <c r="BR188950" s="2394"/>
    </row>
    <row r="188951" spans="70:70" x14ac:dyDescent="0.25">
      <c r="BR188951" s="2381"/>
    </row>
    <row r="188975" spans="70:70" x14ac:dyDescent="0.25">
      <c r="BR188975" s="2394"/>
    </row>
    <row r="188976" spans="70:70" x14ac:dyDescent="0.25">
      <c r="BR188976" s="2381"/>
    </row>
    <row r="189000" spans="70:70" x14ac:dyDescent="0.25">
      <c r="BR189000" s="2394"/>
    </row>
    <row r="189001" spans="70:70" x14ac:dyDescent="0.25">
      <c r="BR189001" s="2381"/>
    </row>
    <row r="189025" spans="70:70" x14ac:dyDescent="0.25">
      <c r="BR189025" s="2394"/>
    </row>
    <row r="189026" spans="70:70" x14ac:dyDescent="0.25">
      <c r="BR189026" s="2381"/>
    </row>
    <row r="189050" spans="70:70" x14ac:dyDescent="0.25">
      <c r="BR189050" s="2394"/>
    </row>
    <row r="189051" spans="70:70" x14ac:dyDescent="0.25">
      <c r="BR189051" s="2381"/>
    </row>
    <row r="189075" spans="70:70" x14ac:dyDescent="0.25">
      <c r="BR189075" s="2394"/>
    </row>
    <row r="189076" spans="70:70" x14ac:dyDescent="0.25">
      <c r="BR189076" s="2381"/>
    </row>
    <row r="189100" spans="70:70" x14ac:dyDescent="0.25">
      <c r="BR189100" s="2394"/>
    </row>
    <row r="189101" spans="70:70" x14ac:dyDescent="0.25">
      <c r="BR189101" s="2381"/>
    </row>
    <row r="189125" spans="70:70" x14ac:dyDescent="0.25">
      <c r="BR189125" s="2394"/>
    </row>
    <row r="189126" spans="70:70" x14ac:dyDescent="0.25">
      <c r="BR189126" s="2381"/>
    </row>
    <row r="189150" spans="70:70" x14ac:dyDescent="0.25">
      <c r="BR189150" s="2394"/>
    </row>
    <row r="189151" spans="70:70" x14ac:dyDescent="0.25">
      <c r="BR189151" s="2381"/>
    </row>
    <row r="189175" spans="70:70" x14ac:dyDescent="0.25">
      <c r="BR189175" s="2394"/>
    </row>
    <row r="189176" spans="70:70" x14ac:dyDescent="0.25">
      <c r="BR189176" s="2381"/>
    </row>
    <row r="189200" spans="70:70" x14ac:dyDescent="0.25">
      <c r="BR189200" s="2394"/>
    </row>
    <row r="189201" spans="70:70" x14ac:dyDescent="0.25">
      <c r="BR189201" s="2381"/>
    </row>
    <row r="189225" spans="70:70" x14ac:dyDescent="0.25">
      <c r="BR189225" s="2394"/>
    </row>
    <row r="189226" spans="70:70" x14ac:dyDescent="0.25">
      <c r="BR189226" s="2381"/>
    </row>
    <row r="189250" spans="70:70" x14ac:dyDescent="0.25">
      <c r="BR189250" s="2394"/>
    </row>
    <row r="189251" spans="70:70" x14ac:dyDescent="0.25">
      <c r="BR189251" s="2381"/>
    </row>
    <row r="189275" spans="70:70" x14ac:dyDescent="0.25">
      <c r="BR189275" s="2394"/>
    </row>
    <row r="189276" spans="70:70" x14ac:dyDescent="0.25">
      <c r="BR189276" s="2381"/>
    </row>
    <row r="189300" spans="70:70" x14ac:dyDescent="0.25">
      <c r="BR189300" s="2394"/>
    </row>
    <row r="189301" spans="70:70" x14ac:dyDescent="0.25">
      <c r="BR189301" s="2381"/>
    </row>
    <row r="189325" spans="70:70" x14ac:dyDescent="0.25">
      <c r="BR189325" s="2394"/>
    </row>
    <row r="189326" spans="70:70" x14ac:dyDescent="0.25">
      <c r="BR189326" s="2381"/>
    </row>
    <row r="189350" spans="70:70" x14ac:dyDescent="0.25">
      <c r="BR189350" s="2394"/>
    </row>
    <row r="189351" spans="70:70" x14ac:dyDescent="0.25">
      <c r="BR189351" s="2381"/>
    </row>
    <row r="189375" spans="70:70" x14ac:dyDescent="0.25">
      <c r="BR189375" s="2394"/>
    </row>
    <row r="189376" spans="70:70" x14ac:dyDescent="0.25">
      <c r="BR189376" s="2381"/>
    </row>
    <row r="189400" spans="70:70" x14ac:dyDescent="0.25">
      <c r="BR189400" s="2394"/>
    </row>
    <row r="189401" spans="70:70" x14ac:dyDescent="0.25">
      <c r="BR189401" s="2381"/>
    </row>
    <row r="189425" spans="70:70" x14ac:dyDescent="0.25">
      <c r="BR189425" s="2394"/>
    </row>
    <row r="189426" spans="70:70" x14ac:dyDescent="0.25">
      <c r="BR189426" s="2381"/>
    </row>
    <row r="189450" spans="70:70" x14ac:dyDescent="0.25">
      <c r="BR189450" s="2394"/>
    </row>
    <row r="189451" spans="70:70" x14ac:dyDescent="0.25">
      <c r="BR189451" s="2381"/>
    </row>
    <row r="189475" spans="70:70" x14ac:dyDescent="0.25">
      <c r="BR189475" s="2394"/>
    </row>
    <row r="189476" spans="70:70" x14ac:dyDescent="0.25">
      <c r="BR189476" s="2381"/>
    </row>
    <row r="189500" spans="70:70" x14ac:dyDescent="0.25">
      <c r="BR189500" s="2394"/>
    </row>
    <row r="189501" spans="70:70" x14ac:dyDescent="0.25">
      <c r="BR189501" s="2381"/>
    </row>
    <row r="189525" spans="70:70" x14ac:dyDescent="0.25">
      <c r="BR189525" s="2394"/>
    </row>
    <row r="189526" spans="70:70" x14ac:dyDescent="0.25">
      <c r="BR189526" s="2381"/>
    </row>
    <row r="189550" spans="70:70" x14ac:dyDescent="0.25">
      <c r="BR189550" s="2394"/>
    </row>
    <row r="189551" spans="70:70" x14ac:dyDescent="0.25">
      <c r="BR189551" s="2381"/>
    </row>
    <row r="189575" spans="70:70" x14ac:dyDescent="0.25">
      <c r="BR189575" s="2394"/>
    </row>
    <row r="189576" spans="70:70" x14ac:dyDescent="0.25">
      <c r="BR189576" s="2381"/>
    </row>
    <row r="189600" spans="70:70" x14ac:dyDescent="0.25">
      <c r="BR189600" s="2394"/>
    </row>
    <row r="189601" spans="70:70" x14ac:dyDescent="0.25">
      <c r="BR189601" s="2381"/>
    </row>
    <row r="189625" spans="70:70" x14ac:dyDescent="0.25">
      <c r="BR189625" s="2394"/>
    </row>
    <row r="189626" spans="70:70" x14ac:dyDescent="0.25">
      <c r="BR189626" s="2381"/>
    </row>
    <row r="189650" spans="70:70" x14ac:dyDescent="0.25">
      <c r="BR189650" s="2394"/>
    </row>
    <row r="189651" spans="70:70" x14ac:dyDescent="0.25">
      <c r="BR189651" s="2381"/>
    </row>
    <row r="189675" spans="70:70" x14ac:dyDescent="0.25">
      <c r="BR189675" s="2394"/>
    </row>
    <row r="189676" spans="70:70" x14ac:dyDescent="0.25">
      <c r="BR189676" s="2381"/>
    </row>
    <row r="189700" spans="70:70" x14ac:dyDescent="0.25">
      <c r="BR189700" s="2394"/>
    </row>
    <row r="189701" spans="70:70" x14ac:dyDescent="0.25">
      <c r="BR189701" s="2381"/>
    </row>
    <row r="189725" spans="70:70" x14ac:dyDescent="0.25">
      <c r="BR189725" s="2394"/>
    </row>
    <row r="189726" spans="70:70" x14ac:dyDescent="0.25">
      <c r="BR189726" s="2381"/>
    </row>
    <row r="189750" spans="70:70" x14ac:dyDescent="0.25">
      <c r="BR189750" s="2394"/>
    </row>
    <row r="189751" spans="70:70" x14ac:dyDescent="0.25">
      <c r="BR189751" s="2381"/>
    </row>
    <row r="189775" spans="70:70" x14ac:dyDescent="0.25">
      <c r="BR189775" s="2394"/>
    </row>
    <row r="189776" spans="70:70" x14ac:dyDescent="0.25">
      <c r="BR189776" s="2381"/>
    </row>
    <row r="189800" spans="70:70" x14ac:dyDescent="0.25">
      <c r="BR189800" s="2394"/>
    </row>
    <row r="189801" spans="70:70" x14ac:dyDescent="0.25">
      <c r="BR189801" s="2381"/>
    </row>
    <row r="189825" spans="70:70" x14ac:dyDescent="0.25">
      <c r="BR189825" s="2394"/>
    </row>
    <row r="189826" spans="70:70" x14ac:dyDescent="0.25">
      <c r="BR189826" s="2381"/>
    </row>
    <row r="189850" spans="70:70" x14ac:dyDescent="0.25">
      <c r="BR189850" s="2394"/>
    </row>
    <row r="189851" spans="70:70" x14ac:dyDescent="0.25">
      <c r="BR189851" s="2381"/>
    </row>
    <row r="189875" spans="70:70" x14ac:dyDescent="0.25">
      <c r="BR189875" s="2394"/>
    </row>
    <row r="189876" spans="70:70" x14ac:dyDescent="0.25">
      <c r="BR189876" s="2381"/>
    </row>
    <row r="189900" spans="70:70" x14ac:dyDescent="0.25">
      <c r="BR189900" s="2394"/>
    </row>
    <row r="189901" spans="70:70" x14ac:dyDescent="0.25">
      <c r="BR189901" s="2381"/>
    </row>
    <row r="189925" spans="70:70" x14ac:dyDescent="0.25">
      <c r="BR189925" s="2394"/>
    </row>
    <row r="189926" spans="70:70" x14ac:dyDescent="0.25">
      <c r="BR189926" s="2381"/>
    </row>
    <row r="189950" spans="70:70" x14ac:dyDescent="0.25">
      <c r="BR189950" s="2394"/>
    </row>
    <row r="189951" spans="70:70" x14ac:dyDescent="0.25">
      <c r="BR189951" s="2381"/>
    </row>
    <row r="189975" spans="70:70" x14ac:dyDescent="0.25">
      <c r="BR189975" s="2394"/>
    </row>
    <row r="189976" spans="70:70" x14ac:dyDescent="0.25">
      <c r="BR189976" s="2381"/>
    </row>
    <row r="190000" spans="70:70" x14ac:dyDescent="0.25">
      <c r="BR190000" s="2394"/>
    </row>
    <row r="190001" spans="70:70" x14ac:dyDescent="0.25">
      <c r="BR190001" s="2381"/>
    </row>
    <row r="190025" spans="70:70" x14ac:dyDescent="0.25">
      <c r="BR190025" s="2394"/>
    </row>
    <row r="190026" spans="70:70" x14ac:dyDescent="0.25">
      <c r="BR190026" s="2381"/>
    </row>
    <row r="190050" spans="70:70" x14ac:dyDescent="0.25">
      <c r="BR190050" s="2394"/>
    </row>
    <row r="190051" spans="70:70" x14ac:dyDescent="0.25">
      <c r="BR190051" s="2381"/>
    </row>
    <row r="190075" spans="70:70" x14ac:dyDescent="0.25">
      <c r="BR190075" s="2394"/>
    </row>
    <row r="190076" spans="70:70" x14ac:dyDescent="0.25">
      <c r="BR190076" s="2381"/>
    </row>
    <row r="190100" spans="70:70" x14ac:dyDescent="0.25">
      <c r="BR190100" s="2394"/>
    </row>
    <row r="190101" spans="70:70" x14ac:dyDescent="0.25">
      <c r="BR190101" s="2381"/>
    </row>
    <row r="190125" spans="70:70" x14ac:dyDescent="0.25">
      <c r="BR190125" s="2394"/>
    </row>
    <row r="190126" spans="70:70" x14ac:dyDescent="0.25">
      <c r="BR190126" s="2381"/>
    </row>
    <row r="190150" spans="70:70" x14ac:dyDescent="0.25">
      <c r="BR190150" s="2394"/>
    </row>
    <row r="190151" spans="70:70" x14ac:dyDescent="0.25">
      <c r="BR190151" s="2381"/>
    </row>
    <row r="190175" spans="70:70" x14ac:dyDescent="0.25">
      <c r="BR190175" s="2394"/>
    </row>
    <row r="190176" spans="70:70" x14ac:dyDescent="0.25">
      <c r="BR190176" s="2381"/>
    </row>
    <row r="190200" spans="70:70" x14ac:dyDescent="0.25">
      <c r="BR190200" s="2394"/>
    </row>
    <row r="190201" spans="70:70" x14ac:dyDescent="0.25">
      <c r="BR190201" s="2381"/>
    </row>
    <row r="190225" spans="70:70" x14ac:dyDescent="0.25">
      <c r="BR190225" s="2394"/>
    </row>
    <row r="190226" spans="70:70" x14ac:dyDescent="0.25">
      <c r="BR190226" s="2381"/>
    </row>
    <row r="190250" spans="70:70" x14ac:dyDescent="0.25">
      <c r="BR190250" s="2394"/>
    </row>
    <row r="190251" spans="70:70" x14ac:dyDescent="0.25">
      <c r="BR190251" s="2381"/>
    </row>
    <row r="190275" spans="70:70" x14ac:dyDescent="0.25">
      <c r="BR190275" s="2394"/>
    </row>
    <row r="190276" spans="70:70" x14ac:dyDescent="0.25">
      <c r="BR190276" s="2381"/>
    </row>
    <row r="190300" spans="70:70" x14ac:dyDescent="0.25">
      <c r="BR190300" s="2394"/>
    </row>
    <row r="190301" spans="70:70" x14ac:dyDescent="0.25">
      <c r="BR190301" s="2381"/>
    </row>
    <row r="190325" spans="70:70" x14ac:dyDescent="0.25">
      <c r="BR190325" s="2394"/>
    </row>
    <row r="190326" spans="70:70" x14ac:dyDescent="0.25">
      <c r="BR190326" s="2381"/>
    </row>
    <row r="190350" spans="70:70" x14ac:dyDescent="0.25">
      <c r="BR190350" s="2394"/>
    </row>
    <row r="190351" spans="70:70" x14ac:dyDescent="0.25">
      <c r="BR190351" s="2381"/>
    </row>
    <row r="190375" spans="70:70" x14ac:dyDescent="0.25">
      <c r="BR190375" s="2394"/>
    </row>
    <row r="190376" spans="70:70" x14ac:dyDescent="0.25">
      <c r="BR190376" s="2381"/>
    </row>
    <row r="190400" spans="70:70" x14ac:dyDescent="0.25">
      <c r="BR190400" s="2394"/>
    </row>
    <row r="190401" spans="70:70" x14ac:dyDescent="0.25">
      <c r="BR190401" s="2381"/>
    </row>
    <row r="190425" spans="70:70" x14ac:dyDescent="0.25">
      <c r="BR190425" s="2394"/>
    </row>
    <row r="190426" spans="70:70" x14ac:dyDescent="0.25">
      <c r="BR190426" s="2381"/>
    </row>
    <row r="190450" spans="70:70" x14ac:dyDescent="0.25">
      <c r="BR190450" s="2394"/>
    </row>
    <row r="190451" spans="70:70" x14ac:dyDescent="0.25">
      <c r="BR190451" s="2381"/>
    </row>
    <row r="190475" spans="70:70" x14ac:dyDescent="0.25">
      <c r="BR190475" s="2394"/>
    </row>
    <row r="190476" spans="70:70" x14ac:dyDescent="0.25">
      <c r="BR190476" s="2381"/>
    </row>
    <row r="190500" spans="70:70" x14ac:dyDescent="0.25">
      <c r="BR190500" s="2394"/>
    </row>
    <row r="190501" spans="70:70" x14ac:dyDescent="0.25">
      <c r="BR190501" s="2381"/>
    </row>
    <row r="190525" spans="70:70" x14ac:dyDescent="0.25">
      <c r="BR190525" s="2394"/>
    </row>
    <row r="190526" spans="70:70" x14ac:dyDescent="0.25">
      <c r="BR190526" s="2381"/>
    </row>
    <row r="190550" spans="70:70" x14ac:dyDescent="0.25">
      <c r="BR190550" s="2394"/>
    </row>
    <row r="190551" spans="70:70" x14ac:dyDescent="0.25">
      <c r="BR190551" s="2381"/>
    </row>
    <row r="190575" spans="70:70" x14ac:dyDescent="0.25">
      <c r="BR190575" s="2394"/>
    </row>
    <row r="190576" spans="70:70" x14ac:dyDescent="0.25">
      <c r="BR190576" s="2381"/>
    </row>
    <row r="190600" spans="70:70" x14ac:dyDescent="0.25">
      <c r="BR190600" s="2394"/>
    </row>
    <row r="190601" spans="70:70" x14ac:dyDescent="0.25">
      <c r="BR190601" s="2381"/>
    </row>
    <row r="190625" spans="70:70" x14ac:dyDescent="0.25">
      <c r="BR190625" s="2394"/>
    </row>
    <row r="190626" spans="70:70" x14ac:dyDescent="0.25">
      <c r="BR190626" s="2381"/>
    </row>
    <row r="190650" spans="70:70" x14ac:dyDescent="0.25">
      <c r="BR190650" s="2394"/>
    </row>
    <row r="190651" spans="70:70" x14ac:dyDescent="0.25">
      <c r="BR190651" s="2381"/>
    </row>
    <row r="190675" spans="70:70" x14ac:dyDescent="0.25">
      <c r="BR190675" s="2394"/>
    </row>
    <row r="190676" spans="70:70" x14ac:dyDescent="0.25">
      <c r="BR190676" s="2381"/>
    </row>
    <row r="190700" spans="70:70" x14ac:dyDescent="0.25">
      <c r="BR190700" s="2394"/>
    </row>
    <row r="190701" spans="70:70" x14ac:dyDescent="0.25">
      <c r="BR190701" s="2381"/>
    </row>
    <row r="190725" spans="70:70" x14ac:dyDescent="0.25">
      <c r="BR190725" s="2394"/>
    </row>
    <row r="190726" spans="70:70" x14ac:dyDescent="0.25">
      <c r="BR190726" s="2381"/>
    </row>
    <row r="190750" spans="70:70" x14ac:dyDescent="0.25">
      <c r="BR190750" s="2394"/>
    </row>
    <row r="190751" spans="70:70" x14ac:dyDescent="0.25">
      <c r="BR190751" s="2381"/>
    </row>
    <row r="190775" spans="70:70" x14ac:dyDescent="0.25">
      <c r="BR190775" s="2394"/>
    </row>
    <row r="190776" spans="70:70" x14ac:dyDescent="0.25">
      <c r="BR190776" s="2381"/>
    </row>
    <row r="190800" spans="70:70" x14ac:dyDescent="0.25">
      <c r="BR190800" s="2394"/>
    </row>
    <row r="190801" spans="70:70" x14ac:dyDescent="0.25">
      <c r="BR190801" s="2381"/>
    </row>
    <row r="190825" spans="70:70" x14ac:dyDescent="0.25">
      <c r="BR190825" s="2394"/>
    </row>
    <row r="190826" spans="70:70" x14ac:dyDescent="0.25">
      <c r="BR190826" s="2381"/>
    </row>
    <row r="190850" spans="70:70" x14ac:dyDescent="0.25">
      <c r="BR190850" s="2394"/>
    </row>
    <row r="190851" spans="70:70" x14ac:dyDescent="0.25">
      <c r="BR190851" s="2381"/>
    </row>
    <row r="190875" spans="70:70" x14ac:dyDescent="0.25">
      <c r="BR190875" s="2394"/>
    </row>
    <row r="190876" spans="70:70" x14ac:dyDescent="0.25">
      <c r="BR190876" s="2381"/>
    </row>
    <row r="190900" spans="70:70" x14ac:dyDescent="0.25">
      <c r="BR190900" s="2394"/>
    </row>
    <row r="190901" spans="70:70" x14ac:dyDescent="0.25">
      <c r="BR190901" s="2381"/>
    </row>
    <row r="190925" spans="70:70" x14ac:dyDescent="0.25">
      <c r="BR190925" s="2394"/>
    </row>
    <row r="190926" spans="70:70" x14ac:dyDescent="0.25">
      <c r="BR190926" s="2381"/>
    </row>
    <row r="190950" spans="70:70" x14ac:dyDescent="0.25">
      <c r="BR190950" s="2394"/>
    </row>
    <row r="190951" spans="70:70" x14ac:dyDescent="0.25">
      <c r="BR190951" s="2381"/>
    </row>
    <row r="190975" spans="70:70" x14ac:dyDescent="0.25">
      <c r="BR190975" s="2394"/>
    </row>
    <row r="190976" spans="70:70" x14ac:dyDescent="0.25">
      <c r="BR190976" s="2381"/>
    </row>
    <row r="191000" spans="70:70" x14ac:dyDescent="0.25">
      <c r="BR191000" s="2394"/>
    </row>
    <row r="191001" spans="70:70" x14ac:dyDescent="0.25">
      <c r="BR191001" s="2381"/>
    </row>
    <row r="191025" spans="70:70" x14ac:dyDescent="0.25">
      <c r="BR191025" s="2394"/>
    </row>
    <row r="191026" spans="70:70" x14ac:dyDescent="0.25">
      <c r="BR191026" s="2381"/>
    </row>
    <row r="191050" spans="70:70" x14ac:dyDescent="0.25">
      <c r="BR191050" s="2394"/>
    </row>
    <row r="191051" spans="70:70" x14ac:dyDescent="0.25">
      <c r="BR191051" s="2381"/>
    </row>
    <row r="191075" spans="70:70" x14ac:dyDescent="0.25">
      <c r="BR191075" s="2394"/>
    </row>
    <row r="191076" spans="70:70" x14ac:dyDescent="0.25">
      <c r="BR191076" s="2381"/>
    </row>
    <row r="191100" spans="70:70" x14ac:dyDescent="0.25">
      <c r="BR191100" s="2394"/>
    </row>
    <row r="191101" spans="70:70" x14ac:dyDescent="0.25">
      <c r="BR191101" s="2381"/>
    </row>
    <row r="191125" spans="70:70" x14ac:dyDescent="0.25">
      <c r="BR191125" s="2394"/>
    </row>
    <row r="191126" spans="70:70" x14ac:dyDescent="0.25">
      <c r="BR191126" s="2381"/>
    </row>
    <row r="191150" spans="70:70" x14ac:dyDescent="0.25">
      <c r="BR191150" s="2394"/>
    </row>
    <row r="191151" spans="70:70" x14ac:dyDescent="0.25">
      <c r="BR191151" s="2381"/>
    </row>
    <row r="191175" spans="70:70" x14ac:dyDescent="0.25">
      <c r="BR191175" s="2394"/>
    </row>
    <row r="191176" spans="70:70" x14ac:dyDescent="0.25">
      <c r="BR191176" s="2381"/>
    </row>
    <row r="191200" spans="70:70" x14ac:dyDescent="0.25">
      <c r="BR191200" s="2394"/>
    </row>
    <row r="191201" spans="70:70" x14ac:dyDescent="0.25">
      <c r="BR191201" s="2381"/>
    </row>
    <row r="191225" spans="70:70" x14ac:dyDescent="0.25">
      <c r="BR191225" s="2394"/>
    </row>
    <row r="191226" spans="70:70" x14ac:dyDescent="0.25">
      <c r="BR191226" s="2381"/>
    </row>
    <row r="191250" spans="70:70" x14ac:dyDescent="0.25">
      <c r="BR191250" s="2394"/>
    </row>
    <row r="191251" spans="70:70" x14ac:dyDescent="0.25">
      <c r="BR191251" s="2381"/>
    </row>
    <row r="191275" spans="70:70" x14ac:dyDescent="0.25">
      <c r="BR191275" s="2394"/>
    </row>
    <row r="191276" spans="70:70" x14ac:dyDescent="0.25">
      <c r="BR191276" s="2381"/>
    </row>
    <row r="191300" spans="70:70" x14ac:dyDescent="0.25">
      <c r="BR191300" s="2394"/>
    </row>
    <row r="191301" spans="70:70" x14ac:dyDescent="0.25">
      <c r="BR191301" s="2381"/>
    </row>
    <row r="191325" spans="70:70" x14ac:dyDescent="0.25">
      <c r="BR191325" s="2394"/>
    </row>
    <row r="191326" spans="70:70" x14ac:dyDescent="0.25">
      <c r="BR191326" s="2381"/>
    </row>
    <row r="191350" spans="70:70" x14ac:dyDescent="0.25">
      <c r="BR191350" s="2394"/>
    </row>
    <row r="191351" spans="70:70" x14ac:dyDescent="0.25">
      <c r="BR191351" s="2381"/>
    </row>
    <row r="191375" spans="70:70" x14ac:dyDescent="0.25">
      <c r="BR191375" s="2394"/>
    </row>
    <row r="191376" spans="70:70" x14ac:dyDescent="0.25">
      <c r="BR191376" s="2381"/>
    </row>
    <row r="191400" spans="70:70" x14ac:dyDescent="0.25">
      <c r="BR191400" s="2394"/>
    </row>
    <row r="191401" spans="70:70" x14ac:dyDescent="0.25">
      <c r="BR191401" s="2381"/>
    </row>
    <row r="191425" spans="70:70" x14ac:dyDescent="0.25">
      <c r="BR191425" s="2394"/>
    </row>
    <row r="191426" spans="70:70" x14ac:dyDescent="0.25">
      <c r="BR191426" s="2381"/>
    </row>
    <row r="191450" spans="70:70" x14ac:dyDescent="0.25">
      <c r="BR191450" s="2394"/>
    </row>
    <row r="191451" spans="70:70" x14ac:dyDescent="0.25">
      <c r="BR191451" s="2381"/>
    </row>
    <row r="191475" spans="70:70" x14ac:dyDescent="0.25">
      <c r="BR191475" s="2394"/>
    </row>
    <row r="191476" spans="70:70" x14ac:dyDescent="0.25">
      <c r="BR191476" s="2381"/>
    </row>
    <row r="191500" spans="70:70" x14ac:dyDescent="0.25">
      <c r="BR191500" s="2394"/>
    </row>
    <row r="191501" spans="70:70" x14ac:dyDescent="0.25">
      <c r="BR191501" s="2381"/>
    </row>
    <row r="191525" spans="70:70" x14ac:dyDescent="0.25">
      <c r="BR191525" s="2394"/>
    </row>
    <row r="191526" spans="70:70" x14ac:dyDescent="0.25">
      <c r="BR191526" s="2381"/>
    </row>
    <row r="191550" spans="70:70" x14ac:dyDescent="0.25">
      <c r="BR191550" s="2394"/>
    </row>
    <row r="191551" spans="70:70" x14ac:dyDescent="0.25">
      <c r="BR191551" s="2381"/>
    </row>
    <row r="191575" spans="70:70" x14ac:dyDescent="0.25">
      <c r="BR191575" s="2394"/>
    </row>
    <row r="191576" spans="70:70" x14ac:dyDescent="0.25">
      <c r="BR191576" s="2381"/>
    </row>
    <row r="191600" spans="70:70" x14ac:dyDescent="0.25">
      <c r="BR191600" s="2394"/>
    </row>
    <row r="191601" spans="70:70" x14ac:dyDescent="0.25">
      <c r="BR191601" s="2381"/>
    </row>
    <row r="191625" spans="70:70" x14ac:dyDescent="0.25">
      <c r="BR191625" s="2394"/>
    </row>
    <row r="191626" spans="70:70" x14ac:dyDescent="0.25">
      <c r="BR191626" s="2381"/>
    </row>
    <row r="191650" spans="70:70" x14ac:dyDescent="0.25">
      <c r="BR191650" s="2394"/>
    </row>
    <row r="191651" spans="70:70" x14ac:dyDescent="0.25">
      <c r="BR191651" s="2381"/>
    </row>
    <row r="191675" spans="70:70" x14ac:dyDescent="0.25">
      <c r="BR191675" s="2394"/>
    </row>
    <row r="191676" spans="70:70" x14ac:dyDescent="0.25">
      <c r="BR191676" s="2381"/>
    </row>
    <row r="191700" spans="70:70" x14ac:dyDescent="0.25">
      <c r="BR191700" s="2394"/>
    </row>
    <row r="191701" spans="70:70" x14ac:dyDescent="0.25">
      <c r="BR191701" s="2381"/>
    </row>
    <row r="191725" spans="70:70" x14ac:dyDescent="0.25">
      <c r="BR191725" s="2394"/>
    </row>
    <row r="191726" spans="70:70" x14ac:dyDescent="0.25">
      <c r="BR191726" s="2381"/>
    </row>
    <row r="191750" spans="70:70" x14ac:dyDescent="0.25">
      <c r="BR191750" s="2394"/>
    </row>
    <row r="191751" spans="70:70" x14ac:dyDescent="0.25">
      <c r="BR191751" s="2381"/>
    </row>
    <row r="191775" spans="70:70" x14ac:dyDescent="0.25">
      <c r="BR191775" s="2394"/>
    </row>
    <row r="191776" spans="70:70" x14ac:dyDescent="0.25">
      <c r="BR191776" s="2381"/>
    </row>
    <row r="191800" spans="70:70" x14ac:dyDescent="0.25">
      <c r="BR191800" s="2394"/>
    </row>
    <row r="191801" spans="70:70" x14ac:dyDescent="0.25">
      <c r="BR191801" s="2381"/>
    </row>
    <row r="191825" spans="70:70" x14ac:dyDescent="0.25">
      <c r="BR191825" s="2394"/>
    </row>
    <row r="191826" spans="70:70" x14ac:dyDescent="0.25">
      <c r="BR191826" s="2381"/>
    </row>
    <row r="191850" spans="70:70" x14ac:dyDescent="0.25">
      <c r="BR191850" s="2394"/>
    </row>
    <row r="191851" spans="70:70" x14ac:dyDescent="0.25">
      <c r="BR191851" s="2381"/>
    </row>
    <row r="191875" spans="70:70" x14ac:dyDescent="0.25">
      <c r="BR191875" s="2394"/>
    </row>
    <row r="191876" spans="70:70" x14ac:dyDescent="0.25">
      <c r="BR191876" s="2381"/>
    </row>
    <row r="191900" spans="70:70" x14ac:dyDescent="0.25">
      <c r="BR191900" s="2394"/>
    </row>
    <row r="191901" spans="70:70" x14ac:dyDescent="0.25">
      <c r="BR191901" s="2381"/>
    </row>
    <row r="191925" spans="70:70" x14ac:dyDescent="0.25">
      <c r="BR191925" s="2394"/>
    </row>
    <row r="191926" spans="70:70" x14ac:dyDescent="0.25">
      <c r="BR191926" s="2381"/>
    </row>
    <row r="191950" spans="70:70" x14ac:dyDescent="0.25">
      <c r="BR191950" s="2394"/>
    </row>
    <row r="191951" spans="70:70" x14ac:dyDescent="0.25">
      <c r="BR191951" s="2381"/>
    </row>
    <row r="191975" spans="70:70" x14ac:dyDescent="0.25">
      <c r="BR191975" s="2394"/>
    </row>
    <row r="191976" spans="70:70" x14ac:dyDescent="0.25">
      <c r="BR191976" s="2381"/>
    </row>
    <row r="192000" spans="70:70" x14ac:dyDescent="0.25">
      <c r="BR192000" s="2394"/>
    </row>
    <row r="192001" spans="70:70" x14ac:dyDescent="0.25">
      <c r="BR192001" s="2381"/>
    </row>
    <row r="192025" spans="70:70" x14ac:dyDescent="0.25">
      <c r="BR192025" s="2394"/>
    </row>
    <row r="192026" spans="70:70" x14ac:dyDescent="0.25">
      <c r="BR192026" s="2381"/>
    </row>
    <row r="192050" spans="70:70" x14ac:dyDescent="0.25">
      <c r="BR192050" s="2394"/>
    </row>
    <row r="192051" spans="70:70" x14ac:dyDescent="0.25">
      <c r="BR192051" s="2381"/>
    </row>
    <row r="192075" spans="70:70" x14ac:dyDescent="0.25">
      <c r="BR192075" s="2394"/>
    </row>
    <row r="192076" spans="70:70" x14ac:dyDescent="0.25">
      <c r="BR192076" s="2381"/>
    </row>
    <row r="192100" spans="70:70" x14ac:dyDescent="0.25">
      <c r="BR192100" s="2394"/>
    </row>
    <row r="192101" spans="70:70" x14ac:dyDescent="0.25">
      <c r="BR192101" s="2381"/>
    </row>
    <row r="192125" spans="70:70" x14ac:dyDescent="0.25">
      <c r="BR192125" s="2394"/>
    </row>
    <row r="192126" spans="70:70" x14ac:dyDescent="0.25">
      <c r="BR192126" s="2381"/>
    </row>
    <row r="192150" spans="70:70" x14ac:dyDescent="0.25">
      <c r="BR192150" s="2394"/>
    </row>
    <row r="192151" spans="70:70" x14ac:dyDescent="0.25">
      <c r="BR192151" s="2381"/>
    </row>
    <row r="192175" spans="70:70" x14ac:dyDescent="0.25">
      <c r="BR192175" s="2394"/>
    </row>
    <row r="192176" spans="70:70" x14ac:dyDescent="0.25">
      <c r="BR192176" s="2381"/>
    </row>
    <row r="192200" spans="70:70" x14ac:dyDescent="0.25">
      <c r="BR192200" s="2394"/>
    </row>
    <row r="192201" spans="70:70" x14ac:dyDescent="0.25">
      <c r="BR192201" s="2381"/>
    </row>
    <row r="192225" spans="70:70" x14ac:dyDescent="0.25">
      <c r="BR192225" s="2394"/>
    </row>
    <row r="192226" spans="70:70" x14ac:dyDescent="0.25">
      <c r="BR192226" s="2381"/>
    </row>
    <row r="192250" spans="70:70" x14ac:dyDescent="0.25">
      <c r="BR192250" s="2394"/>
    </row>
    <row r="192251" spans="70:70" x14ac:dyDescent="0.25">
      <c r="BR192251" s="2381"/>
    </row>
    <row r="192275" spans="70:70" x14ac:dyDescent="0.25">
      <c r="BR192275" s="2394"/>
    </row>
    <row r="192276" spans="70:70" x14ac:dyDescent="0.25">
      <c r="BR192276" s="2381"/>
    </row>
    <row r="192300" spans="70:70" x14ac:dyDescent="0.25">
      <c r="BR192300" s="2394"/>
    </row>
    <row r="192301" spans="70:70" x14ac:dyDescent="0.25">
      <c r="BR192301" s="2381"/>
    </row>
    <row r="192325" spans="70:70" x14ac:dyDescent="0.25">
      <c r="BR192325" s="2394"/>
    </row>
    <row r="192326" spans="70:70" x14ac:dyDescent="0.25">
      <c r="BR192326" s="2381"/>
    </row>
    <row r="192350" spans="70:70" x14ac:dyDescent="0.25">
      <c r="BR192350" s="2394"/>
    </row>
    <row r="192351" spans="70:70" x14ac:dyDescent="0.25">
      <c r="BR192351" s="2381"/>
    </row>
    <row r="192375" spans="70:70" x14ac:dyDescent="0.25">
      <c r="BR192375" s="2394"/>
    </row>
    <row r="192376" spans="70:70" x14ac:dyDescent="0.25">
      <c r="BR192376" s="2381"/>
    </row>
    <row r="192400" spans="70:70" x14ac:dyDescent="0.25">
      <c r="BR192400" s="2394"/>
    </row>
    <row r="192401" spans="70:70" x14ac:dyDescent="0.25">
      <c r="BR192401" s="2381"/>
    </row>
    <row r="192425" spans="70:70" x14ac:dyDescent="0.25">
      <c r="BR192425" s="2394"/>
    </row>
    <row r="192426" spans="70:70" x14ac:dyDescent="0.25">
      <c r="BR192426" s="2381"/>
    </row>
    <row r="192450" spans="70:70" x14ac:dyDescent="0.25">
      <c r="BR192450" s="2394"/>
    </row>
    <row r="192451" spans="70:70" x14ac:dyDescent="0.25">
      <c r="BR192451" s="2381"/>
    </row>
    <row r="192475" spans="70:70" x14ac:dyDescent="0.25">
      <c r="BR192475" s="2394"/>
    </row>
    <row r="192476" spans="70:70" x14ac:dyDescent="0.25">
      <c r="BR192476" s="2381"/>
    </row>
    <row r="192500" spans="70:70" x14ac:dyDescent="0.25">
      <c r="BR192500" s="2394"/>
    </row>
    <row r="192501" spans="70:70" x14ac:dyDescent="0.25">
      <c r="BR192501" s="2381"/>
    </row>
    <row r="192525" spans="70:70" x14ac:dyDescent="0.25">
      <c r="BR192525" s="2394"/>
    </row>
    <row r="192526" spans="70:70" x14ac:dyDescent="0.25">
      <c r="BR192526" s="2381"/>
    </row>
    <row r="192550" spans="70:70" x14ac:dyDescent="0.25">
      <c r="BR192550" s="2394"/>
    </row>
    <row r="192551" spans="70:70" x14ac:dyDescent="0.25">
      <c r="BR192551" s="2381"/>
    </row>
    <row r="192575" spans="70:70" x14ac:dyDescent="0.25">
      <c r="BR192575" s="2394"/>
    </row>
    <row r="192576" spans="70:70" x14ac:dyDescent="0.25">
      <c r="BR192576" s="2381"/>
    </row>
    <row r="192600" spans="70:70" x14ac:dyDescent="0.25">
      <c r="BR192600" s="2394"/>
    </row>
    <row r="192601" spans="70:70" x14ac:dyDescent="0.25">
      <c r="BR192601" s="2381"/>
    </row>
    <row r="192625" spans="70:70" x14ac:dyDescent="0.25">
      <c r="BR192625" s="2394"/>
    </row>
    <row r="192626" spans="70:70" x14ac:dyDescent="0.25">
      <c r="BR192626" s="2381"/>
    </row>
    <row r="192650" spans="70:70" x14ac:dyDescent="0.25">
      <c r="BR192650" s="2394"/>
    </row>
    <row r="192651" spans="70:70" x14ac:dyDescent="0.25">
      <c r="BR192651" s="2381"/>
    </row>
    <row r="192675" spans="70:70" x14ac:dyDescent="0.25">
      <c r="BR192675" s="2394"/>
    </row>
    <row r="192676" spans="70:70" x14ac:dyDescent="0.25">
      <c r="BR192676" s="2381"/>
    </row>
    <row r="192700" spans="70:70" x14ac:dyDescent="0.25">
      <c r="BR192700" s="2394"/>
    </row>
    <row r="192701" spans="70:70" x14ac:dyDescent="0.25">
      <c r="BR192701" s="2381"/>
    </row>
    <row r="192725" spans="70:70" x14ac:dyDescent="0.25">
      <c r="BR192725" s="2394"/>
    </row>
    <row r="192726" spans="70:70" x14ac:dyDescent="0.25">
      <c r="BR192726" s="2381"/>
    </row>
    <row r="192750" spans="70:70" x14ac:dyDescent="0.25">
      <c r="BR192750" s="2394"/>
    </row>
    <row r="192751" spans="70:70" x14ac:dyDescent="0.25">
      <c r="BR192751" s="2381"/>
    </row>
    <row r="192775" spans="70:70" x14ac:dyDescent="0.25">
      <c r="BR192775" s="2394"/>
    </row>
    <row r="192776" spans="70:70" x14ac:dyDescent="0.25">
      <c r="BR192776" s="2381"/>
    </row>
    <row r="192800" spans="70:70" x14ac:dyDescent="0.25">
      <c r="BR192800" s="2394"/>
    </row>
    <row r="192801" spans="70:70" x14ac:dyDescent="0.25">
      <c r="BR192801" s="2381"/>
    </row>
    <row r="192825" spans="70:70" x14ac:dyDescent="0.25">
      <c r="BR192825" s="2394"/>
    </row>
    <row r="192826" spans="70:70" x14ac:dyDescent="0.25">
      <c r="BR192826" s="2381"/>
    </row>
    <row r="192850" spans="70:70" x14ac:dyDescent="0.25">
      <c r="BR192850" s="2394"/>
    </row>
    <row r="192851" spans="70:70" x14ac:dyDescent="0.25">
      <c r="BR192851" s="2381"/>
    </row>
    <row r="192875" spans="70:70" x14ac:dyDescent="0.25">
      <c r="BR192875" s="2394"/>
    </row>
    <row r="192876" spans="70:70" x14ac:dyDescent="0.25">
      <c r="BR192876" s="2381"/>
    </row>
    <row r="192900" spans="70:70" x14ac:dyDescent="0.25">
      <c r="BR192900" s="2394"/>
    </row>
    <row r="192901" spans="70:70" x14ac:dyDescent="0.25">
      <c r="BR192901" s="2381"/>
    </row>
    <row r="192925" spans="70:70" x14ac:dyDescent="0.25">
      <c r="BR192925" s="2394"/>
    </row>
    <row r="192926" spans="70:70" x14ac:dyDescent="0.25">
      <c r="BR192926" s="2381"/>
    </row>
    <row r="192950" spans="70:70" x14ac:dyDescent="0.25">
      <c r="BR192950" s="2394"/>
    </row>
    <row r="192951" spans="70:70" x14ac:dyDescent="0.25">
      <c r="BR192951" s="2381"/>
    </row>
    <row r="192975" spans="70:70" x14ac:dyDescent="0.25">
      <c r="BR192975" s="2394"/>
    </row>
    <row r="192976" spans="70:70" x14ac:dyDescent="0.25">
      <c r="BR192976" s="2381"/>
    </row>
    <row r="193000" spans="70:70" x14ac:dyDescent="0.25">
      <c r="BR193000" s="2394"/>
    </row>
    <row r="193001" spans="70:70" x14ac:dyDescent="0.25">
      <c r="BR193001" s="2381"/>
    </row>
    <row r="193025" spans="70:70" x14ac:dyDescent="0.25">
      <c r="BR193025" s="2394"/>
    </row>
    <row r="193026" spans="70:70" x14ac:dyDescent="0.25">
      <c r="BR193026" s="2381"/>
    </row>
    <row r="193050" spans="70:70" x14ac:dyDescent="0.25">
      <c r="BR193050" s="2394"/>
    </row>
    <row r="193051" spans="70:70" x14ac:dyDescent="0.25">
      <c r="BR193051" s="2381"/>
    </row>
    <row r="193075" spans="70:70" x14ac:dyDescent="0.25">
      <c r="BR193075" s="2394"/>
    </row>
    <row r="193076" spans="70:70" x14ac:dyDescent="0.25">
      <c r="BR193076" s="2381"/>
    </row>
    <row r="193100" spans="70:70" x14ac:dyDescent="0.25">
      <c r="BR193100" s="2394"/>
    </row>
    <row r="193101" spans="70:70" x14ac:dyDescent="0.25">
      <c r="BR193101" s="2381"/>
    </row>
    <row r="193125" spans="70:70" x14ac:dyDescent="0.25">
      <c r="BR193125" s="2394"/>
    </row>
    <row r="193126" spans="70:70" x14ac:dyDescent="0.25">
      <c r="BR193126" s="2381"/>
    </row>
    <row r="193150" spans="70:70" x14ac:dyDescent="0.25">
      <c r="BR193150" s="2394"/>
    </row>
    <row r="193151" spans="70:70" x14ac:dyDescent="0.25">
      <c r="BR193151" s="2381"/>
    </row>
    <row r="193175" spans="70:70" x14ac:dyDescent="0.25">
      <c r="BR193175" s="2394"/>
    </row>
    <row r="193176" spans="70:70" x14ac:dyDescent="0.25">
      <c r="BR193176" s="2381"/>
    </row>
    <row r="193200" spans="70:70" x14ac:dyDescent="0.25">
      <c r="BR193200" s="2394"/>
    </row>
    <row r="193201" spans="70:70" x14ac:dyDescent="0.25">
      <c r="BR193201" s="2381"/>
    </row>
    <row r="193225" spans="70:70" x14ac:dyDescent="0.25">
      <c r="BR193225" s="2394"/>
    </row>
    <row r="193226" spans="70:70" x14ac:dyDescent="0.25">
      <c r="BR193226" s="2381"/>
    </row>
    <row r="193250" spans="70:70" x14ac:dyDescent="0.25">
      <c r="BR193250" s="2394"/>
    </row>
    <row r="193251" spans="70:70" x14ac:dyDescent="0.25">
      <c r="BR193251" s="2381"/>
    </row>
    <row r="193275" spans="70:70" x14ac:dyDescent="0.25">
      <c r="BR193275" s="2394"/>
    </row>
    <row r="193276" spans="70:70" x14ac:dyDescent="0.25">
      <c r="BR193276" s="2381"/>
    </row>
    <row r="193300" spans="70:70" x14ac:dyDescent="0.25">
      <c r="BR193300" s="2394"/>
    </row>
    <row r="193301" spans="70:70" x14ac:dyDescent="0.25">
      <c r="BR193301" s="2381"/>
    </row>
    <row r="193325" spans="70:70" x14ac:dyDescent="0.25">
      <c r="BR193325" s="2394"/>
    </row>
    <row r="193326" spans="70:70" x14ac:dyDescent="0.25">
      <c r="BR193326" s="2381"/>
    </row>
    <row r="193350" spans="70:70" x14ac:dyDescent="0.25">
      <c r="BR193350" s="2394"/>
    </row>
    <row r="193351" spans="70:70" x14ac:dyDescent="0.25">
      <c r="BR193351" s="2381"/>
    </row>
    <row r="193375" spans="70:70" x14ac:dyDescent="0.25">
      <c r="BR193375" s="2394"/>
    </row>
    <row r="193376" spans="70:70" x14ac:dyDescent="0.25">
      <c r="BR193376" s="2381"/>
    </row>
    <row r="193400" spans="70:70" x14ac:dyDescent="0.25">
      <c r="BR193400" s="2394"/>
    </row>
    <row r="193401" spans="70:70" x14ac:dyDescent="0.25">
      <c r="BR193401" s="2381"/>
    </row>
    <row r="193425" spans="70:70" x14ac:dyDescent="0.25">
      <c r="BR193425" s="2394"/>
    </row>
    <row r="193426" spans="70:70" x14ac:dyDescent="0.25">
      <c r="BR193426" s="2381"/>
    </row>
    <row r="193450" spans="70:70" x14ac:dyDescent="0.25">
      <c r="BR193450" s="2394"/>
    </row>
    <row r="193451" spans="70:70" x14ac:dyDescent="0.25">
      <c r="BR193451" s="2381"/>
    </row>
    <row r="193475" spans="70:70" x14ac:dyDescent="0.25">
      <c r="BR193475" s="2394"/>
    </row>
    <row r="193476" spans="70:70" x14ac:dyDescent="0.25">
      <c r="BR193476" s="2381"/>
    </row>
    <row r="193500" spans="70:70" x14ac:dyDescent="0.25">
      <c r="BR193500" s="2394"/>
    </row>
    <row r="193501" spans="70:70" x14ac:dyDescent="0.25">
      <c r="BR193501" s="2381"/>
    </row>
    <row r="193525" spans="70:70" x14ac:dyDescent="0.25">
      <c r="BR193525" s="2394"/>
    </row>
    <row r="193526" spans="70:70" x14ac:dyDescent="0.25">
      <c r="BR193526" s="2381"/>
    </row>
    <row r="193550" spans="70:70" x14ac:dyDescent="0.25">
      <c r="BR193550" s="2394"/>
    </row>
    <row r="193551" spans="70:70" x14ac:dyDescent="0.25">
      <c r="BR193551" s="2381"/>
    </row>
    <row r="193575" spans="70:70" x14ac:dyDescent="0.25">
      <c r="BR193575" s="2394"/>
    </row>
    <row r="193576" spans="70:70" x14ac:dyDescent="0.25">
      <c r="BR193576" s="2381"/>
    </row>
    <row r="193600" spans="70:70" x14ac:dyDescent="0.25">
      <c r="BR193600" s="2394"/>
    </row>
    <row r="193601" spans="70:70" x14ac:dyDescent="0.25">
      <c r="BR193601" s="2381"/>
    </row>
    <row r="193625" spans="70:70" x14ac:dyDescent="0.25">
      <c r="BR193625" s="2394"/>
    </row>
    <row r="193626" spans="70:70" x14ac:dyDescent="0.25">
      <c r="BR193626" s="2381"/>
    </row>
    <row r="193650" spans="70:70" x14ac:dyDescent="0.25">
      <c r="BR193650" s="2394"/>
    </row>
    <row r="193651" spans="70:70" x14ac:dyDescent="0.25">
      <c r="BR193651" s="2381"/>
    </row>
    <row r="193675" spans="70:70" x14ac:dyDescent="0.25">
      <c r="BR193675" s="2394"/>
    </row>
    <row r="193676" spans="70:70" x14ac:dyDescent="0.25">
      <c r="BR193676" s="2381"/>
    </row>
    <row r="193700" spans="70:70" x14ac:dyDescent="0.25">
      <c r="BR193700" s="2394"/>
    </row>
    <row r="193701" spans="70:70" x14ac:dyDescent="0.25">
      <c r="BR193701" s="2381"/>
    </row>
    <row r="193725" spans="70:70" x14ac:dyDescent="0.25">
      <c r="BR193725" s="2394"/>
    </row>
    <row r="193726" spans="70:70" x14ac:dyDescent="0.25">
      <c r="BR193726" s="2381"/>
    </row>
    <row r="193750" spans="70:70" x14ac:dyDescent="0.25">
      <c r="BR193750" s="2394"/>
    </row>
    <row r="193751" spans="70:70" x14ac:dyDescent="0.25">
      <c r="BR193751" s="2381"/>
    </row>
    <row r="193775" spans="70:70" x14ac:dyDescent="0.25">
      <c r="BR193775" s="2394"/>
    </row>
    <row r="193776" spans="70:70" x14ac:dyDescent="0.25">
      <c r="BR193776" s="2381"/>
    </row>
    <row r="193800" spans="70:70" x14ac:dyDescent="0.25">
      <c r="BR193800" s="2394"/>
    </row>
    <row r="193801" spans="70:70" x14ac:dyDescent="0.25">
      <c r="BR193801" s="2381"/>
    </row>
    <row r="193825" spans="70:70" x14ac:dyDescent="0.25">
      <c r="BR193825" s="2394"/>
    </row>
    <row r="193826" spans="70:70" x14ac:dyDescent="0.25">
      <c r="BR193826" s="2381"/>
    </row>
    <row r="193850" spans="70:70" x14ac:dyDescent="0.25">
      <c r="BR193850" s="2394"/>
    </row>
    <row r="193851" spans="70:70" x14ac:dyDescent="0.25">
      <c r="BR193851" s="2381"/>
    </row>
    <row r="193875" spans="70:70" x14ac:dyDescent="0.25">
      <c r="BR193875" s="2394"/>
    </row>
    <row r="193876" spans="70:70" x14ac:dyDescent="0.25">
      <c r="BR193876" s="2381"/>
    </row>
    <row r="193900" spans="70:70" x14ac:dyDescent="0.25">
      <c r="BR193900" s="2394"/>
    </row>
    <row r="193901" spans="70:70" x14ac:dyDescent="0.25">
      <c r="BR193901" s="2381"/>
    </row>
    <row r="193925" spans="70:70" x14ac:dyDescent="0.25">
      <c r="BR193925" s="2394"/>
    </row>
    <row r="193926" spans="70:70" x14ac:dyDescent="0.25">
      <c r="BR193926" s="2381"/>
    </row>
    <row r="193950" spans="70:70" x14ac:dyDescent="0.25">
      <c r="BR193950" s="2394"/>
    </row>
    <row r="193951" spans="70:70" x14ac:dyDescent="0.25">
      <c r="BR193951" s="2381"/>
    </row>
    <row r="193975" spans="70:70" x14ac:dyDescent="0.25">
      <c r="BR193975" s="2394"/>
    </row>
    <row r="193976" spans="70:70" x14ac:dyDescent="0.25">
      <c r="BR193976" s="2381"/>
    </row>
    <row r="194000" spans="70:70" x14ac:dyDescent="0.25">
      <c r="BR194000" s="2394"/>
    </row>
    <row r="194001" spans="70:70" x14ac:dyDescent="0.25">
      <c r="BR194001" s="2381"/>
    </row>
    <row r="194025" spans="70:70" x14ac:dyDescent="0.25">
      <c r="BR194025" s="2394"/>
    </row>
    <row r="194026" spans="70:70" x14ac:dyDescent="0.25">
      <c r="BR194026" s="2381"/>
    </row>
    <row r="194050" spans="70:70" x14ac:dyDescent="0.25">
      <c r="BR194050" s="2394"/>
    </row>
    <row r="194051" spans="70:70" x14ac:dyDescent="0.25">
      <c r="BR194051" s="2381"/>
    </row>
    <row r="194075" spans="70:70" x14ac:dyDescent="0.25">
      <c r="BR194075" s="2394"/>
    </row>
    <row r="194076" spans="70:70" x14ac:dyDescent="0.25">
      <c r="BR194076" s="2381"/>
    </row>
    <row r="194100" spans="70:70" x14ac:dyDescent="0.25">
      <c r="BR194100" s="2394"/>
    </row>
    <row r="194101" spans="70:70" x14ac:dyDescent="0.25">
      <c r="BR194101" s="2381"/>
    </row>
    <row r="194125" spans="70:70" x14ac:dyDescent="0.25">
      <c r="BR194125" s="2394"/>
    </row>
    <row r="194126" spans="70:70" x14ac:dyDescent="0.25">
      <c r="BR194126" s="2381"/>
    </row>
    <row r="194150" spans="70:70" x14ac:dyDescent="0.25">
      <c r="BR194150" s="2394"/>
    </row>
    <row r="194151" spans="70:70" x14ac:dyDescent="0.25">
      <c r="BR194151" s="2381"/>
    </row>
    <row r="194175" spans="70:70" x14ac:dyDescent="0.25">
      <c r="BR194175" s="2394"/>
    </row>
    <row r="194176" spans="70:70" x14ac:dyDescent="0.25">
      <c r="BR194176" s="2381"/>
    </row>
    <row r="194200" spans="70:70" x14ac:dyDescent="0.25">
      <c r="BR194200" s="2394"/>
    </row>
    <row r="194201" spans="70:70" x14ac:dyDescent="0.25">
      <c r="BR194201" s="2381"/>
    </row>
    <row r="194225" spans="70:70" x14ac:dyDescent="0.25">
      <c r="BR194225" s="2394"/>
    </row>
    <row r="194226" spans="70:70" x14ac:dyDescent="0.25">
      <c r="BR194226" s="2381"/>
    </row>
    <row r="194250" spans="70:70" x14ac:dyDescent="0.25">
      <c r="BR194250" s="2394"/>
    </row>
    <row r="194251" spans="70:70" x14ac:dyDescent="0.25">
      <c r="BR194251" s="2381"/>
    </row>
    <row r="194275" spans="70:70" x14ac:dyDescent="0.25">
      <c r="BR194275" s="2394"/>
    </row>
    <row r="194276" spans="70:70" x14ac:dyDescent="0.25">
      <c r="BR194276" s="2381"/>
    </row>
    <row r="194300" spans="70:70" x14ac:dyDescent="0.25">
      <c r="BR194300" s="2394"/>
    </row>
    <row r="194301" spans="70:70" x14ac:dyDescent="0.25">
      <c r="BR194301" s="2381"/>
    </row>
    <row r="194325" spans="70:70" x14ac:dyDescent="0.25">
      <c r="BR194325" s="2394"/>
    </row>
    <row r="194326" spans="70:70" x14ac:dyDescent="0.25">
      <c r="BR194326" s="2381"/>
    </row>
    <row r="194350" spans="70:70" x14ac:dyDescent="0.25">
      <c r="BR194350" s="2394"/>
    </row>
    <row r="194351" spans="70:70" x14ac:dyDescent="0.25">
      <c r="BR194351" s="2381"/>
    </row>
    <row r="194375" spans="70:70" x14ac:dyDescent="0.25">
      <c r="BR194375" s="2394"/>
    </row>
    <row r="194376" spans="70:70" x14ac:dyDescent="0.25">
      <c r="BR194376" s="2381"/>
    </row>
    <row r="194400" spans="70:70" x14ac:dyDescent="0.25">
      <c r="BR194400" s="2394"/>
    </row>
    <row r="194401" spans="70:70" x14ac:dyDescent="0.25">
      <c r="BR194401" s="2381"/>
    </row>
    <row r="194425" spans="70:70" x14ac:dyDescent="0.25">
      <c r="BR194425" s="2394"/>
    </row>
    <row r="194426" spans="70:70" x14ac:dyDescent="0.25">
      <c r="BR194426" s="2381"/>
    </row>
    <row r="194450" spans="70:70" x14ac:dyDescent="0.25">
      <c r="BR194450" s="2394"/>
    </row>
    <row r="194451" spans="70:70" x14ac:dyDescent="0.25">
      <c r="BR194451" s="2381"/>
    </row>
    <row r="194475" spans="70:70" x14ac:dyDescent="0.25">
      <c r="BR194475" s="2394"/>
    </row>
    <row r="194476" spans="70:70" x14ac:dyDescent="0.25">
      <c r="BR194476" s="2381"/>
    </row>
    <row r="194500" spans="70:70" x14ac:dyDescent="0.25">
      <c r="BR194500" s="2394"/>
    </row>
    <row r="194501" spans="70:70" x14ac:dyDescent="0.25">
      <c r="BR194501" s="2381"/>
    </row>
    <row r="194525" spans="70:70" x14ac:dyDescent="0.25">
      <c r="BR194525" s="2394"/>
    </row>
    <row r="194526" spans="70:70" x14ac:dyDescent="0.25">
      <c r="BR194526" s="2381"/>
    </row>
    <row r="194550" spans="70:70" x14ac:dyDescent="0.25">
      <c r="BR194550" s="2394"/>
    </row>
    <row r="194551" spans="70:70" x14ac:dyDescent="0.25">
      <c r="BR194551" s="2381"/>
    </row>
    <row r="194575" spans="70:70" x14ac:dyDescent="0.25">
      <c r="BR194575" s="2394"/>
    </row>
    <row r="194576" spans="70:70" x14ac:dyDescent="0.25">
      <c r="BR194576" s="2381"/>
    </row>
    <row r="194600" spans="70:70" x14ac:dyDescent="0.25">
      <c r="BR194600" s="2394"/>
    </row>
    <row r="194601" spans="70:70" x14ac:dyDescent="0.25">
      <c r="BR194601" s="2381"/>
    </row>
    <row r="194625" spans="70:70" x14ac:dyDescent="0.25">
      <c r="BR194625" s="2394"/>
    </row>
    <row r="194626" spans="70:70" x14ac:dyDescent="0.25">
      <c r="BR194626" s="2381"/>
    </row>
    <row r="194650" spans="70:70" x14ac:dyDescent="0.25">
      <c r="BR194650" s="2394"/>
    </row>
    <row r="194651" spans="70:70" x14ac:dyDescent="0.25">
      <c r="BR194651" s="2381"/>
    </row>
    <row r="194675" spans="70:70" x14ac:dyDescent="0.25">
      <c r="BR194675" s="2394"/>
    </row>
    <row r="194676" spans="70:70" x14ac:dyDescent="0.25">
      <c r="BR194676" s="2381"/>
    </row>
    <row r="194700" spans="70:70" x14ac:dyDescent="0.25">
      <c r="BR194700" s="2394"/>
    </row>
    <row r="194701" spans="70:70" x14ac:dyDescent="0.25">
      <c r="BR194701" s="2381"/>
    </row>
    <row r="194725" spans="70:70" x14ac:dyDescent="0.25">
      <c r="BR194725" s="2394"/>
    </row>
    <row r="194726" spans="70:70" x14ac:dyDescent="0.25">
      <c r="BR194726" s="2381"/>
    </row>
    <row r="194750" spans="70:70" x14ac:dyDescent="0.25">
      <c r="BR194750" s="2394"/>
    </row>
    <row r="194751" spans="70:70" x14ac:dyDescent="0.25">
      <c r="BR194751" s="2381"/>
    </row>
    <row r="194775" spans="70:70" x14ac:dyDescent="0.25">
      <c r="BR194775" s="2394"/>
    </row>
    <row r="194776" spans="70:70" x14ac:dyDescent="0.25">
      <c r="BR194776" s="2381"/>
    </row>
    <row r="194800" spans="70:70" x14ac:dyDescent="0.25">
      <c r="BR194800" s="2394"/>
    </row>
    <row r="194801" spans="70:70" x14ac:dyDescent="0.25">
      <c r="BR194801" s="2381"/>
    </row>
    <row r="194825" spans="70:70" x14ac:dyDescent="0.25">
      <c r="BR194825" s="2394"/>
    </row>
    <row r="194826" spans="70:70" x14ac:dyDescent="0.25">
      <c r="BR194826" s="2381"/>
    </row>
    <row r="194850" spans="70:70" x14ac:dyDescent="0.25">
      <c r="BR194850" s="2394"/>
    </row>
    <row r="194851" spans="70:70" x14ac:dyDescent="0.25">
      <c r="BR194851" s="2381"/>
    </row>
    <row r="194875" spans="70:70" x14ac:dyDescent="0.25">
      <c r="BR194875" s="2394"/>
    </row>
    <row r="194876" spans="70:70" x14ac:dyDescent="0.25">
      <c r="BR194876" s="2381"/>
    </row>
    <row r="194900" spans="70:70" x14ac:dyDescent="0.25">
      <c r="BR194900" s="2394"/>
    </row>
    <row r="194901" spans="70:70" x14ac:dyDescent="0.25">
      <c r="BR194901" s="2381"/>
    </row>
    <row r="194925" spans="70:70" x14ac:dyDescent="0.25">
      <c r="BR194925" s="2394"/>
    </row>
    <row r="194926" spans="70:70" x14ac:dyDescent="0.25">
      <c r="BR194926" s="2381"/>
    </row>
    <row r="194950" spans="70:70" x14ac:dyDescent="0.25">
      <c r="BR194950" s="2394"/>
    </row>
    <row r="194951" spans="70:70" x14ac:dyDescent="0.25">
      <c r="BR194951" s="2381"/>
    </row>
    <row r="194975" spans="70:70" x14ac:dyDescent="0.25">
      <c r="BR194975" s="2394"/>
    </row>
    <row r="194976" spans="70:70" x14ac:dyDescent="0.25">
      <c r="BR194976" s="2381"/>
    </row>
    <row r="195000" spans="70:70" x14ac:dyDescent="0.25">
      <c r="BR195000" s="2394"/>
    </row>
    <row r="195001" spans="70:70" x14ac:dyDescent="0.25">
      <c r="BR195001" s="2381"/>
    </row>
    <row r="195025" spans="70:70" x14ac:dyDescent="0.25">
      <c r="BR195025" s="2394"/>
    </row>
    <row r="195026" spans="70:70" x14ac:dyDescent="0.25">
      <c r="BR195026" s="2381"/>
    </row>
    <row r="195050" spans="70:70" x14ac:dyDescent="0.25">
      <c r="BR195050" s="2394"/>
    </row>
    <row r="195051" spans="70:70" x14ac:dyDescent="0.25">
      <c r="BR195051" s="2381"/>
    </row>
    <row r="195075" spans="70:70" x14ac:dyDescent="0.25">
      <c r="BR195075" s="2394"/>
    </row>
    <row r="195076" spans="70:70" x14ac:dyDescent="0.25">
      <c r="BR195076" s="2381"/>
    </row>
    <row r="195100" spans="70:70" x14ac:dyDescent="0.25">
      <c r="BR195100" s="2394"/>
    </row>
    <row r="195101" spans="70:70" x14ac:dyDescent="0.25">
      <c r="BR195101" s="2381"/>
    </row>
    <row r="195125" spans="70:70" x14ac:dyDescent="0.25">
      <c r="BR195125" s="2394"/>
    </row>
    <row r="195126" spans="70:70" x14ac:dyDescent="0.25">
      <c r="BR195126" s="2381"/>
    </row>
    <row r="195150" spans="70:70" x14ac:dyDescent="0.25">
      <c r="BR195150" s="2394"/>
    </row>
    <row r="195151" spans="70:70" x14ac:dyDescent="0.25">
      <c r="BR195151" s="2381"/>
    </row>
    <row r="195175" spans="70:70" x14ac:dyDescent="0.25">
      <c r="BR195175" s="2394"/>
    </row>
    <row r="195176" spans="70:70" x14ac:dyDescent="0.25">
      <c r="BR195176" s="2381"/>
    </row>
    <row r="195200" spans="70:70" x14ac:dyDescent="0.25">
      <c r="BR195200" s="2394"/>
    </row>
    <row r="195201" spans="70:70" x14ac:dyDescent="0.25">
      <c r="BR195201" s="2381"/>
    </row>
    <row r="195225" spans="70:70" x14ac:dyDescent="0.25">
      <c r="BR195225" s="2394"/>
    </row>
    <row r="195226" spans="70:70" x14ac:dyDescent="0.25">
      <c r="BR195226" s="2381"/>
    </row>
    <row r="195250" spans="70:70" x14ac:dyDescent="0.25">
      <c r="BR195250" s="2394"/>
    </row>
    <row r="195251" spans="70:70" x14ac:dyDescent="0.25">
      <c r="BR195251" s="2381"/>
    </row>
    <row r="195275" spans="70:70" x14ac:dyDescent="0.25">
      <c r="BR195275" s="2394"/>
    </row>
    <row r="195276" spans="70:70" x14ac:dyDescent="0.25">
      <c r="BR195276" s="2381"/>
    </row>
    <row r="195300" spans="70:70" x14ac:dyDescent="0.25">
      <c r="BR195300" s="2394"/>
    </row>
    <row r="195301" spans="70:70" x14ac:dyDescent="0.25">
      <c r="BR195301" s="2381"/>
    </row>
    <row r="195325" spans="70:70" x14ac:dyDescent="0.25">
      <c r="BR195325" s="2394"/>
    </row>
    <row r="195326" spans="70:70" x14ac:dyDescent="0.25">
      <c r="BR195326" s="2381"/>
    </row>
    <row r="195350" spans="70:70" x14ac:dyDescent="0.25">
      <c r="BR195350" s="2394"/>
    </row>
    <row r="195351" spans="70:70" x14ac:dyDescent="0.25">
      <c r="BR195351" s="2381"/>
    </row>
    <row r="195375" spans="70:70" x14ac:dyDescent="0.25">
      <c r="BR195375" s="2394"/>
    </row>
    <row r="195376" spans="70:70" x14ac:dyDescent="0.25">
      <c r="BR195376" s="2381"/>
    </row>
    <row r="195400" spans="70:70" x14ac:dyDescent="0.25">
      <c r="BR195400" s="2394"/>
    </row>
    <row r="195401" spans="70:70" x14ac:dyDescent="0.25">
      <c r="BR195401" s="2381"/>
    </row>
    <row r="195425" spans="70:70" x14ac:dyDescent="0.25">
      <c r="BR195425" s="2394"/>
    </row>
    <row r="195426" spans="70:70" x14ac:dyDescent="0.25">
      <c r="BR195426" s="2381"/>
    </row>
    <row r="195450" spans="70:70" x14ac:dyDescent="0.25">
      <c r="BR195450" s="2394"/>
    </row>
    <row r="195451" spans="70:70" x14ac:dyDescent="0.25">
      <c r="BR195451" s="2381"/>
    </row>
    <row r="195475" spans="70:70" x14ac:dyDescent="0.25">
      <c r="BR195475" s="2394"/>
    </row>
    <row r="195476" spans="70:70" x14ac:dyDescent="0.25">
      <c r="BR195476" s="2381"/>
    </row>
    <row r="195500" spans="70:70" x14ac:dyDescent="0.25">
      <c r="BR195500" s="2394"/>
    </row>
    <row r="195501" spans="70:70" x14ac:dyDescent="0.25">
      <c r="BR195501" s="2381"/>
    </row>
    <row r="195525" spans="70:70" x14ac:dyDescent="0.25">
      <c r="BR195525" s="2394"/>
    </row>
    <row r="195526" spans="70:70" x14ac:dyDescent="0.25">
      <c r="BR195526" s="2381"/>
    </row>
    <row r="195550" spans="70:70" x14ac:dyDescent="0.25">
      <c r="BR195550" s="2394"/>
    </row>
    <row r="195551" spans="70:70" x14ac:dyDescent="0.25">
      <c r="BR195551" s="2381"/>
    </row>
    <row r="195575" spans="70:70" x14ac:dyDescent="0.25">
      <c r="BR195575" s="2394"/>
    </row>
    <row r="195576" spans="70:70" x14ac:dyDescent="0.25">
      <c r="BR195576" s="2381"/>
    </row>
    <row r="195600" spans="70:70" x14ac:dyDescent="0.25">
      <c r="BR195600" s="2394"/>
    </row>
    <row r="195601" spans="70:70" x14ac:dyDescent="0.25">
      <c r="BR195601" s="2381"/>
    </row>
    <row r="195625" spans="70:70" x14ac:dyDescent="0.25">
      <c r="BR195625" s="2394"/>
    </row>
    <row r="195626" spans="70:70" x14ac:dyDescent="0.25">
      <c r="BR195626" s="2381"/>
    </row>
    <row r="195650" spans="70:70" x14ac:dyDescent="0.25">
      <c r="BR195650" s="2394"/>
    </row>
    <row r="195651" spans="70:70" x14ac:dyDescent="0.25">
      <c r="BR195651" s="2381"/>
    </row>
    <row r="195675" spans="70:70" x14ac:dyDescent="0.25">
      <c r="BR195675" s="2394"/>
    </row>
    <row r="195676" spans="70:70" x14ac:dyDescent="0.25">
      <c r="BR195676" s="2381"/>
    </row>
    <row r="195700" spans="70:70" x14ac:dyDescent="0.25">
      <c r="BR195700" s="2394"/>
    </row>
    <row r="195701" spans="70:70" x14ac:dyDescent="0.25">
      <c r="BR195701" s="2381"/>
    </row>
    <row r="195725" spans="70:70" x14ac:dyDescent="0.25">
      <c r="BR195725" s="2394"/>
    </row>
    <row r="195726" spans="70:70" x14ac:dyDescent="0.25">
      <c r="BR195726" s="2381"/>
    </row>
    <row r="195750" spans="70:70" x14ac:dyDescent="0.25">
      <c r="BR195750" s="2394"/>
    </row>
    <row r="195751" spans="70:70" x14ac:dyDescent="0.25">
      <c r="BR195751" s="2381"/>
    </row>
    <row r="195775" spans="70:70" x14ac:dyDescent="0.25">
      <c r="BR195775" s="2394"/>
    </row>
    <row r="195776" spans="70:70" x14ac:dyDescent="0.25">
      <c r="BR195776" s="2381"/>
    </row>
    <row r="195800" spans="70:70" x14ac:dyDescent="0.25">
      <c r="BR195800" s="2394"/>
    </row>
    <row r="195801" spans="70:70" x14ac:dyDescent="0.25">
      <c r="BR195801" s="2381"/>
    </row>
    <row r="195825" spans="70:70" x14ac:dyDescent="0.25">
      <c r="BR195825" s="2394"/>
    </row>
    <row r="195826" spans="70:70" x14ac:dyDescent="0.25">
      <c r="BR195826" s="2381"/>
    </row>
    <row r="195850" spans="70:70" x14ac:dyDescent="0.25">
      <c r="BR195850" s="2394"/>
    </row>
    <row r="195851" spans="70:70" x14ac:dyDescent="0.25">
      <c r="BR195851" s="2381"/>
    </row>
    <row r="195875" spans="70:70" x14ac:dyDescent="0.25">
      <c r="BR195875" s="2394"/>
    </row>
    <row r="195876" spans="70:70" x14ac:dyDescent="0.25">
      <c r="BR195876" s="2381"/>
    </row>
    <row r="195900" spans="70:70" x14ac:dyDescent="0.25">
      <c r="BR195900" s="2394"/>
    </row>
    <row r="195901" spans="70:70" x14ac:dyDescent="0.25">
      <c r="BR195901" s="2381"/>
    </row>
    <row r="195925" spans="70:70" x14ac:dyDescent="0.25">
      <c r="BR195925" s="2394"/>
    </row>
    <row r="195926" spans="70:70" x14ac:dyDescent="0.25">
      <c r="BR195926" s="2381"/>
    </row>
    <row r="195950" spans="70:70" x14ac:dyDescent="0.25">
      <c r="BR195950" s="2394"/>
    </row>
    <row r="195951" spans="70:70" x14ac:dyDescent="0.25">
      <c r="BR195951" s="2381"/>
    </row>
    <row r="195975" spans="70:70" x14ac:dyDescent="0.25">
      <c r="BR195975" s="2394"/>
    </row>
    <row r="195976" spans="70:70" x14ac:dyDescent="0.25">
      <c r="BR195976" s="2381"/>
    </row>
    <row r="196000" spans="70:70" x14ac:dyDescent="0.25">
      <c r="BR196000" s="2394"/>
    </row>
    <row r="196001" spans="70:70" x14ac:dyDescent="0.25">
      <c r="BR196001" s="2381"/>
    </row>
    <row r="196025" spans="70:70" x14ac:dyDescent="0.25">
      <c r="BR196025" s="2394"/>
    </row>
    <row r="196026" spans="70:70" x14ac:dyDescent="0.25">
      <c r="BR196026" s="2381"/>
    </row>
    <row r="196050" spans="70:70" x14ac:dyDescent="0.25">
      <c r="BR196050" s="2394"/>
    </row>
    <row r="196051" spans="70:70" x14ac:dyDescent="0.25">
      <c r="BR196051" s="2381"/>
    </row>
    <row r="196075" spans="70:70" x14ac:dyDescent="0.25">
      <c r="BR196075" s="2394"/>
    </row>
    <row r="196076" spans="70:70" x14ac:dyDescent="0.25">
      <c r="BR196076" s="2381"/>
    </row>
    <row r="196100" spans="70:70" x14ac:dyDescent="0.25">
      <c r="BR196100" s="2394"/>
    </row>
    <row r="196101" spans="70:70" x14ac:dyDescent="0.25">
      <c r="BR196101" s="2381"/>
    </row>
    <row r="196125" spans="70:70" x14ac:dyDescent="0.25">
      <c r="BR196125" s="2394"/>
    </row>
    <row r="196126" spans="70:70" x14ac:dyDescent="0.25">
      <c r="BR196126" s="2381"/>
    </row>
    <row r="196150" spans="70:70" x14ac:dyDescent="0.25">
      <c r="BR196150" s="2394"/>
    </row>
    <row r="196151" spans="70:70" x14ac:dyDescent="0.25">
      <c r="BR196151" s="2381"/>
    </row>
    <row r="196175" spans="70:70" x14ac:dyDescent="0.25">
      <c r="BR196175" s="2394"/>
    </row>
    <row r="196176" spans="70:70" x14ac:dyDescent="0.25">
      <c r="BR196176" s="2381"/>
    </row>
    <row r="196200" spans="70:70" x14ac:dyDescent="0.25">
      <c r="BR196200" s="2394"/>
    </row>
    <row r="196201" spans="70:70" x14ac:dyDescent="0.25">
      <c r="BR196201" s="2381"/>
    </row>
    <row r="196225" spans="70:70" x14ac:dyDescent="0.25">
      <c r="BR196225" s="2394"/>
    </row>
    <row r="196226" spans="70:70" x14ac:dyDescent="0.25">
      <c r="BR196226" s="2381"/>
    </row>
    <row r="196250" spans="70:70" x14ac:dyDescent="0.25">
      <c r="BR196250" s="2394"/>
    </row>
    <row r="196251" spans="70:70" x14ac:dyDescent="0.25">
      <c r="BR196251" s="2381"/>
    </row>
    <row r="196275" spans="70:70" x14ac:dyDescent="0.25">
      <c r="BR196275" s="2394"/>
    </row>
    <row r="196276" spans="70:70" x14ac:dyDescent="0.25">
      <c r="BR196276" s="2381"/>
    </row>
    <row r="196300" spans="70:70" x14ac:dyDescent="0.25">
      <c r="BR196300" s="2394"/>
    </row>
    <row r="196301" spans="70:70" x14ac:dyDescent="0.25">
      <c r="BR196301" s="2381"/>
    </row>
    <row r="196325" spans="70:70" x14ac:dyDescent="0.25">
      <c r="BR196325" s="2394"/>
    </row>
    <row r="196326" spans="70:70" x14ac:dyDescent="0.25">
      <c r="BR196326" s="2381"/>
    </row>
    <row r="196350" spans="70:70" x14ac:dyDescent="0.25">
      <c r="BR196350" s="2394"/>
    </row>
    <row r="196351" spans="70:70" x14ac:dyDescent="0.25">
      <c r="BR196351" s="2381"/>
    </row>
    <row r="196375" spans="70:70" x14ac:dyDescent="0.25">
      <c r="BR196375" s="2394"/>
    </row>
    <row r="196376" spans="70:70" x14ac:dyDescent="0.25">
      <c r="BR196376" s="2381"/>
    </row>
    <row r="196400" spans="70:70" x14ac:dyDescent="0.25">
      <c r="BR196400" s="2394"/>
    </row>
    <row r="196401" spans="70:70" x14ac:dyDescent="0.25">
      <c r="BR196401" s="2381"/>
    </row>
    <row r="196425" spans="70:70" x14ac:dyDescent="0.25">
      <c r="BR196425" s="2394"/>
    </row>
    <row r="196426" spans="70:70" x14ac:dyDescent="0.25">
      <c r="BR196426" s="2381"/>
    </row>
    <row r="196450" spans="70:70" x14ac:dyDescent="0.25">
      <c r="BR196450" s="2394"/>
    </row>
    <row r="196451" spans="70:70" x14ac:dyDescent="0.25">
      <c r="BR196451" s="2381"/>
    </row>
    <row r="196475" spans="70:70" x14ac:dyDescent="0.25">
      <c r="BR196475" s="2394"/>
    </row>
    <row r="196476" spans="70:70" x14ac:dyDescent="0.25">
      <c r="BR196476" s="2381"/>
    </row>
    <row r="196500" spans="70:70" x14ac:dyDescent="0.25">
      <c r="BR196500" s="2394"/>
    </row>
    <row r="196501" spans="70:70" x14ac:dyDescent="0.25">
      <c r="BR196501" s="2381"/>
    </row>
    <row r="196525" spans="70:70" x14ac:dyDescent="0.25">
      <c r="BR196525" s="2394"/>
    </row>
    <row r="196526" spans="70:70" x14ac:dyDescent="0.25">
      <c r="BR196526" s="2381"/>
    </row>
    <row r="196550" spans="70:70" x14ac:dyDescent="0.25">
      <c r="BR196550" s="2394"/>
    </row>
    <row r="196551" spans="70:70" x14ac:dyDescent="0.25">
      <c r="BR196551" s="2381"/>
    </row>
    <row r="196575" spans="70:70" x14ac:dyDescent="0.25">
      <c r="BR196575" s="2394"/>
    </row>
    <row r="196576" spans="70:70" x14ac:dyDescent="0.25">
      <c r="BR196576" s="2381"/>
    </row>
    <row r="196600" spans="70:70" x14ac:dyDescent="0.25">
      <c r="BR196600" s="2394"/>
    </row>
    <row r="196601" spans="70:70" x14ac:dyDescent="0.25">
      <c r="BR196601" s="2381"/>
    </row>
    <row r="196625" spans="70:70" x14ac:dyDescent="0.25">
      <c r="BR196625" s="2394"/>
    </row>
    <row r="196626" spans="70:70" x14ac:dyDescent="0.25">
      <c r="BR196626" s="2381"/>
    </row>
    <row r="196650" spans="70:70" x14ac:dyDescent="0.25">
      <c r="BR196650" s="2394"/>
    </row>
    <row r="196651" spans="70:70" x14ac:dyDescent="0.25">
      <c r="BR196651" s="2381"/>
    </row>
    <row r="196675" spans="70:70" x14ac:dyDescent="0.25">
      <c r="BR196675" s="2394"/>
    </row>
    <row r="196676" spans="70:70" x14ac:dyDescent="0.25">
      <c r="BR196676" s="2381"/>
    </row>
    <row r="196700" spans="70:70" x14ac:dyDescent="0.25">
      <c r="BR196700" s="2394"/>
    </row>
    <row r="196701" spans="70:70" x14ac:dyDescent="0.25">
      <c r="BR196701" s="2381"/>
    </row>
    <row r="196725" spans="70:70" x14ac:dyDescent="0.25">
      <c r="BR196725" s="2394"/>
    </row>
    <row r="196726" spans="70:70" x14ac:dyDescent="0.25">
      <c r="BR196726" s="2381"/>
    </row>
    <row r="196750" spans="70:70" x14ac:dyDescent="0.25">
      <c r="BR196750" s="2394"/>
    </row>
    <row r="196751" spans="70:70" x14ac:dyDescent="0.25">
      <c r="BR196751" s="2381"/>
    </row>
    <row r="196775" spans="70:70" x14ac:dyDescent="0.25">
      <c r="BR196775" s="2394"/>
    </row>
    <row r="196776" spans="70:70" x14ac:dyDescent="0.25">
      <c r="BR196776" s="2381"/>
    </row>
    <row r="196800" spans="70:70" x14ac:dyDescent="0.25">
      <c r="BR196800" s="2394"/>
    </row>
    <row r="196801" spans="70:70" x14ac:dyDescent="0.25">
      <c r="BR196801" s="2381"/>
    </row>
    <row r="196825" spans="70:70" x14ac:dyDescent="0.25">
      <c r="BR196825" s="2394"/>
    </row>
    <row r="196826" spans="70:70" x14ac:dyDescent="0.25">
      <c r="BR196826" s="2381"/>
    </row>
    <row r="196850" spans="70:70" x14ac:dyDescent="0.25">
      <c r="BR196850" s="2394"/>
    </row>
    <row r="196851" spans="70:70" x14ac:dyDescent="0.25">
      <c r="BR196851" s="2381"/>
    </row>
    <row r="196875" spans="70:70" x14ac:dyDescent="0.25">
      <c r="BR196875" s="2394"/>
    </row>
    <row r="196876" spans="70:70" x14ac:dyDescent="0.25">
      <c r="BR196876" s="2381"/>
    </row>
    <row r="196900" spans="70:70" x14ac:dyDescent="0.25">
      <c r="BR196900" s="2394"/>
    </row>
    <row r="196901" spans="70:70" x14ac:dyDescent="0.25">
      <c r="BR196901" s="2381"/>
    </row>
    <row r="196925" spans="70:70" x14ac:dyDescent="0.25">
      <c r="BR196925" s="2394"/>
    </row>
    <row r="196926" spans="70:70" x14ac:dyDescent="0.25">
      <c r="BR196926" s="2381"/>
    </row>
    <row r="196950" spans="70:70" x14ac:dyDescent="0.25">
      <c r="BR196950" s="2394"/>
    </row>
    <row r="196951" spans="70:70" x14ac:dyDescent="0.25">
      <c r="BR196951" s="2381"/>
    </row>
    <row r="196975" spans="70:70" x14ac:dyDescent="0.25">
      <c r="BR196975" s="2394"/>
    </row>
    <row r="196976" spans="70:70" x14ac:dyDescent="0.25">
      <c r="BR196976" s="2381"/>
    </row>
    <row r="197000" spans="70:70" x14ac:dyDescent="0.25">
      <c r="BR197000" s="2394"/>
    </row>
    <row r="197001" spans="70:70" x14ac:dyDescent="0.25">
      <c r="BR197001" s="2381"/>
    </row>
    <row r="197025" spans="70:70" x14ac:dyDescent="0.25">
      <c r="BR197025" s="2394"/>
    </row>
    <row r="197026" spans="70:70" x14ac:dyDescent="0.25">
      <c r="BR197026" s="2381"/>
    </row>
    <row r="197050" spans="70:70" x14ac:dyDescent="0.25">
      <c r="BR197050" s="2394"/>
    </row>
    <row r="197051" spans="70:70" x14ac:dyDescent="0.25">
      <c r="BR197051" s="2381"/>
    </row>
    <row r="197075" spans="70:70" x14ac:dyDescent="0.25">
      <c r="BR197075" s="2394"/>
    </row>
    <row r="197076" spans="70:70" x14ac:dyDescent="0.25">
      <c r="BR197076" s="2381"/>
    </row>
    <row r="197100" spans="70:70" x14ac:dyDescent="0.25">
      <c r="BR197100" s="2394"/>
    </row>
    <row r="197101" spans="70:70" x14ac:dyDescent="0.25">
      <c r="BR197101" s="2381"/>
    </row>
    <row r="197125" spans="70:70" x14ac:dyDescent="0.25">
      <c r="BR197125" s="2394"/>
    </row>
    <row r="197126" spans="70:70" x14ac:dyDescent="0.25">
      <c r="BR197126" s="2381"/>
    </row>
    <row r="197150" spans="70:70" x14ac:dyDescent="0.25">
      <c r="BR197150" s="2394"/>
    </row>
    <row r="197151" spans="70:70" x14ac:dyDescent="0.25">
      <c r="BR197151" s="2381"/>
    </row>
    <row r="197175" spans="70:70" x14ac:dyDescent="0.25">
      <c r="BR197175" s="2394"/>
    </row>
    <row r="197176" spans="70:70" x14ac:dyDescent="0.25">
      <c r="BR197176" s="2381"/>
    </row>
    <row r="197200" spans="70:70" x14ac:dyDescent="0.25">
      <c r="BR197200" s="2394"/>
    </row>
    <row r="197201" spans="70:70" x14ac:dyDescent="0.25">
      <c r="BR197201" s="2381"/>
    </row>
    <row r="197225" spans="70:70" x14ac:dyDescent="0.25">
      <c r="BR197225" s="2394"/>
    </row>
    <row r="197226" spans="70:70" x14ac:dyDescent="0.25">
      <c r="BR197226" s="2381"/>
    </row>
    <row r="197250" spans="70:70" x14ac:dyDescent="0.25">
      <c r="BR197250" s="2394"/>
    </row>
    <row r="197251" spans="70:70" x14ac:dyDescent="0.25">
      <c r="BR197251" s="2381"/>
    </row>
    <row r="197275" spans="70:70" x14ac:dyDescent="0.25">
      <c r="BR197275" s="2394"/>
    </row>
    <row r="197276" spans="70:70" x14ac:dyDescent="0.25">
      <c r="BR197276" s="2381"/>
    </row>
    <row r="197300" spans="70:70" x14ac:dyDescent="0.25">
      <c r="BR197300" s="2394"/>
    </row>
    <row r="197301" spans="70:70" x14ac:dyDescent="0.25">
      <c r="BR197301" s="2381"/>
    </row>
    <row r="197325" spans="70:70" x14ac:dyDescent="0.25">
      <c r="BR197325" s="2394"/>
    </row>
    <row r="197326" spans="70:70" x14ac:dyDescent="0.25">
      <c r="BR197326" s="2381"/>
    </row>
    <row r="197350" spans="70:70" x14ac:dyDescent="0.25">
      <c r="BR197350" s="2394"/>
    </row>
    <row r="197351" spans="70:70" x14ac:dyDescent="0.25">
      <c r="BR197351" s="2381"/>
    </row>
    <row r="197375" spans="70:70" x14ac:dyDescent="0.25">
      <c r="BR197375" s="2394"/>
    </row>
    <row r="197376" spans="70:70" x14ac:dyDescent="0.25">
      <c r="BR197376" s="2381"/>
    </row>
    <row r="197400" spans="70:70" x14ac:dyDescent="0.25">
      <c r="BR197400" s="2394"/>
    </row>
    <row r="197401" spans="70:70" x14ac:dyDescent="0.25">
      <c r="BR197401" s="2381"/>
    </row>
    <row r="197425" spans="70:70" x14ac:dyDescent="0.25">
      <c r="BR197425" s="2394"/>
    </row>
    <row r="197426" spans="70:70" x14ac:dyDescent="0.25">
      <c r="BR197426" s="2381"/>
    </row>
    <row r="197450" spans="70:70" x14ac:dyDescent="0.25">
      <c r="BR197450" s="2394"/>
    </row>
    <row r="197451" spans="70:70" x14ac:dyDescent="0.25">
      <c r="BR197451" s="2381"/>
    </row>
    <row r="197475" spans="70:70" x14ac:dyDescent="0.25">
      <c r="BR197475" s="2394"/>
    </row>
    <row r="197476" spans="70:70" x14ac:dyDescent="0.25">
      <c r="BR197476" s="2381"/>
    </row>
    <row r="197500" spans="70:70" x14ac:dyDescent="0.25">
      <c r="BR197500" s="2394"/>
    </row>
    <row r="197501" spans="70:70" x14ac:dyDescent="0.25">
      <c r="BR197501" s="2381"/>
    </row>
    <row r="197525" spans="70:70" x14ac:dyDescent="0.25">
      <c r="BR197525" s="2394"/>
    </row>
    <row r="197526" spans="70:70" x14ac:dyDescent="0.25">
      <c r="BR197526" s="2381"/>
    </row>
    <row r="197550" spans="70:70" x14ac:dyDescent="0.25">
      <c r="BR197550" s="2394"/>
    </row>
    <row r="197551" spans="70:70" x14ac:dyDescent="0.25">
      <c r="BR197551" s="2381"/>
    </row>
    <row r="197575" spans="70:70" x14ac:dyDescent="0.25">
      <c r="BR197575" s="2394"/>
    </row>
    <row r="197576" spans="70:70" x14ac:dyDescent="0.25">
      <c r="BR197576" s="2381"/>
    </row>
    <row r="197600" spans="70:70" x14ac:dyDescent="0.25">
      <c r="BR197600" s="2394"/>
    </row>
    <row r="197601" spans="70:70" x14ac:dyDescent="0.25">
      <c r="BR197601" s="2381"/>
    </row>
    <row r="197625" spans="70:70" x14ac:dyDescent="0.25">
      <c r="BR197625" s="2394"/>
    </row>
    <row r="197626" spans="70:70" x14ac:dyDescent="0.25">
      <c r="BR197626" s="2381"/>
    </row>
    <row r="197650" spans="70:70" x14ac:dyDescent="0.25">
      <c r="BR197650" s="2394"/>
    </row>
    <row r="197651" spans="70:70" x14ac:dyDescent="0.25">
      <c r="BR197651" s="2381"/>
    </row>
    <row r="197675" spans="70:70" x14ac:dyDescent="0.25">
      <c r="BR197675" s="2394"/>
    </row>
    <row r="197676" spans="70:70" x14ac:dyDescent="0.25">
      <c r="BR197676" s="2381"/>
    </row>
    <row r="197700" spans="70:70" x14ac:dyDescent="0.25">
      <c r="BR197700" s="2394"/>
    </row>
    <row r="197701" spans="70:70" x14ac:dyDescent="0.25">
      <c r="BR197701" s="2381"/>
    </row>
    <row r="197725" spans="70:70" x14ac:dyDescent="0.25">
      <c r="BR197725" s="2394"/>
    </row>
    <row r="197726" spans="70:70" x14ac:dyDescent="0.25">
      <c r="BR197726" s="2381"/>
    </row>
    <row r="197750" spans="70:70" x14ac:dyDescent="0.25">
      <c r="BR197750" s="2394"/>
    </row>
    <row r="197751" spans="70:70" x14ac:dyDescent="0.25">
      <c r="BR197751" s="2381"/>
    </row>
    <row r="197775" spans="70:70" x14ac:dyDescent="0.25">
      <c r="BR197775" s="2394"/>
    </row>
    <row r="197776" spans="70:70" x14ac:dyDescent="0.25">
      <c r="BR197776" s="2381"/>
    </row>
    <row r="197800" spans="70:70" x14ac:dyDescent="0.25">
      <c r="BR197800" s="2394"/>
    </row>
    <row r="197801" spans="70:70" x14ac:dyDescent="0.25">
      <c r="BR197801" s="2381"/>
    </row>
    <row r="197825" spans="70:70" x14ac:dyDescent="0.25">
      <c r="BR197825" s="2394"/>
    </row>
    <row r="197826" spans="70:70" x14ac:dyDescent="0.25">
      <c r="BR197826" s="2381"/>
    </row>
    <row r="197850" spans="70:70" x14ac:dyDescent="0.25">
      <c r="BR197850" s="2394"/>
    </row>
    <row r="197851" spans="70:70" x14ac:dyDescent="0.25">
      <c r="BR197851" s="2381"/>
    </row>
    <row r="197875" spans="70:70" x14ac:dyDescent="0.25">
      <c r="BR197875" s="2394"/>
    </row>
    <row r="197876" spans="70:70" x14ac:dyDescent="0.25">
      <c r="BR197876" s="2381"/>
    </row>
    <row r="197900" spans="70:70" x14ac:dyDescent="0.25">
      <c r="BR197900" s="2394"/>
    </row>
    <row r="197901" spans="70:70" x14ac:dyDescent="0.25">
      <c r="BR197901" s="2381"/>
    </row>
    <row r="197925" spans="70:70" x14ac:dyDescent="0.25">
      <c r="BR197925" s="2394"/>
    </row>
    <row r="197926" spans="70:70" x14ac:dyDescent="0.25">
      <c r="BR197926" s="2381"/>
    </row>
    <row r="197950" spans="70:70" x14ac:dyDescent="0.25">
      <c r="BR197950" s="2394"/>
    </row>
    <row r="197951" spans="70:70" x14ac:dyDescent="0.25">
      <c r="BR197951" s="2381"/>
    </row>
    <row r="197975" spans="70:70" x14ac:dyDescent="0.25">
      <c r="BR197975" s="2394"/>
    </row>
    <row r="197976" spans="70:70" x14ac:dyDescent="0.25">
      <c r="BR197976" s="2381"/>
    </row>
    <row r="198000" spans="70:70" x14ac:dyDescent="0.25">
      <c r="BR198000" s="2394"/>
    </row>
    <row r="198001" spans="70:70" x14ac:dyDescent="0.25">
      <c r="BR198001" s="2381"/>
    </row>
    <row r="198025" spans="70:70" x14ac:dyDescent="0.25">
      <c r="BR198025" s="2394"/>
    </row>
    <row r="198026" spans="70:70" x14ac:dyDescent="0.25">
      <c r="BR198026" s="2381"/>
    </row>
    <row r="198050" spans="70:70" x14ac:dyDescent="0.25">
      <c r="BR198050" s="2394"/>
    </row>
    <row r="198051" spans="70:70" x14ac:dyDescent="0.25">
      <c r="BR198051" s="2381"/>
    </row>
    <row r="198075" spans="70:70" x14ac:dyDescent="0.25">
      <c r="BR198075" s="2394"/>
    </row>
    <row r="198076" spans="70:70" x14ac:dyDescent="0.25">
      <c r="BR198076" s="2381"/>
    </row>
    <row r="198100" spans="70:70" x14ac:dyDescent="0.25">
      <c r="BR198100" s="2394"/>
    </row>
    <row r="198101" spans="70:70" x14ac:dyDescent="0.25">
      <c r="BR198101" s="2381"/>
    </row>
    <row r="198125" spans="70:70" x14ac:dyDescent="0.25">
      <c r="BR198125" s="2394"/>
    </row>
    <row r="198126" spans="70:70" x14ac:dyDescent="0.25">
      <c r="BR198126" s="2381"/>
    </row>
    <row r="198150" spans="70:70" x14ac:dyDescent="0.25">
      <c r="BR198150" s="2394"/>
    </row>
    <row r="198151" spans="70:70" x14ac:dyDescent="0.25">
      <c r="BR198151" s="2381"/>
    </row>
    <row r="198175" spans="70:70" x14ac:dyDescent="0.25">
      <c r="BR198175" s="2394"/>
    </row>
    <row r="198176" spans="70:70" x14ac:dyDescent="0.25">
      <c r="BR198176" s="2381"/>
    </row>
    <row r="198200" spans="70:70" x14ac:dyDescent="0.25">
      <c r="BR198200" s="2394"/>
    </row>
    <row r="198201" spans="70:70" x14ac:dyDescent="0.25">
      <c r="BR198201" s="2381"/>
    </row>
    <row r="198225" spans="70:70" x14ac:dyDescent="0.25">
      <c r="BR198225" s="2394"/>
    </row>
    <row r="198226" spans="70:70" x14ac:dyDescent="0.25">
      <c r="BR198226" s="2381"/>
    </row>
    <row r="198250" spans="70:70" x14ac:dyDescent="0.25">
      <c r="BR198250" s="2394"/>
    </row>
    <row r="198251" spans="70:70" x14ac:dyDescent="0.25">
      <c r="BR198251" s="2381"/>
    </row>
    <row r="198275" spans="70:70" x14ac:dyDescent="0.25">
      <c r="BR198275" s="2394"/>
    </row>
    <row r="198276" spans="70:70" x14ac:dyDescent="0.25">
      <c r="BR198276" s="2381"/>
    </row>
    <row r="198300" spans="70:70" x14ac:dyDescent="0.25">
      <c r="BR198300" s="2394"/>
    </row>
    <row r="198301" spans="70:70" x14ac:dyDescent="0.25">
      <c r="BR198301" s="2381"/>
    </row>
    <row r="198325" spans="70:70" x14ac:dyDescent="0.25">
      <c r="BR198325" s="2394"/>
    </row>
    <row r="198326" spans="70:70" x14ac:dyDescent="0.25">
      <c r="BR198326" s="2381"/>
    </row>
    <row r="198350" spans="70:70" x14ac:dyDescent="0.25">
      <c r="BR198350" s="2394"/>
    </row>
    <row r="198351" spans="70:70" x14ac:dyDescent="0.25">
      <c r="BR198351" s="2381"/>
    </row>
    <row r="198375" spans="70:70" x14ac:dyDescent="0.25">
      <c r="BR198375" s="2394"/>
    </row>
    <row r="198376" spans="70:70" x14ac:dyDescent="0.25">
      <c r="BR198376" s="2381"/>
    </row>
    <row r="198400" spans="70:70" x14ac:dyDescent="0.25">
      <c r="BR198400" s="2394"/>
    </row>
    <row r="198401" spans="70:70" x14ac:dyDescent="0.25">
      <c r="BR198401" s="2381"/>
    </row>
    <row r="198425" spans="70:70" x14ac:dyDescent="0.25">
      <c r="BR198425" s="2394"/>
    </row>
    <row r="198426" spans="70:70" x14ac:dyDescent="0.25">
      <c r="BR198426" s="2381"/>
    </row>
    <row r="198450" spans="70:70" x14ac:dyDescent="0.25">
      <c r="BR198450" s="2394"/>
    </row>
    <row r="198451" spans="70:70" x14ac:dyDescent="0.25">
      <c r="BR198451" s="2381"/>
    </row>
    <row r="198475" spans="70:70" x14ac:dyDescent="0.25">
      <c r="BR198475" s="2394"/>
    </row>
    <row r="198476" spans="70:70" x14ac:dyDescent="0.25">
      <c r="BR198476" s="2381"/>
    </row>
    <row r="198500" spans="70:70" x14ac:dyDescent="0.25">
      <c r="BR198500" s="2394"/>
    </row>
    <row r="198501" spans="70:70" x14ac:dyDescent="0.25">
      <c r="BR198501" s="2381"/>
    </row>
    <row r="198525" spans="70:70" x14ac:dyDescent="0.25">
      <c r="BR198525" s="2394"/>
    </row>
    <row r="198526" spans="70:70" x14ac:dyDescent="0.25">
      <c r="BR198526" s="2381"/>
    </row>
    <row r="198550" spans="70:70" x14ac:dyDescent="0.25">
      <c r="BR198550" s="2394"/>
    </row>
    <row r="198551" spans="70:70" x14ac:dyDescent="0.25">
      <c r="BR198551" s="2381"/>
    </row>
    <row r="198575" spans="70:70" x14ac:dyDescent="0.25">
      <c r="BR198575" s="2394"/>
    </row>
    <row r="198576" spans="70:70" x14ac:dyDescent="0.25">
      <c r="BR198576" s="2381"/>
    </row>
    <row r="198600" spans="70:70" x14ac:dyDescent="0.25">
      <c r="BR198600" s="2394"/>
    </row>
    <row r="198601" spans="70:70" x14ac:dyDescent="0.25">
      <c r="BR198601" s="2381"/>
    </row>
    <row r="198625" spans="70:70" x14ac:dyDescent="0.25">
      <c r="BR198625" s="2394"/>
    </row>
    <row r="198626" spans="70:70" x14ac:dyDescent="0.25">
      <c r="BR198626" s="2381"/>
    </row>
    <row r="198650" spans="70:70" x14ac:dyDescent="0.25">
      <c r="BR198650" s="2394"/>
    </row>
    <row r="198651" spans="70:70" x14ac:dyDescent="0.25">
      <c r="BR198651" s="2381"/>
    </row>
    <row r="198675" spans="70:70" x14ac:dyDescent="0.25">
      <c r="BR198675" s="2394"/>
    </row>
    <row r="198676" spans="70:70" x14ac:dyDescent="0.25">
      <c r="BR198676" s="2381"/>
    </row>
    <row r="198700" spans="70:70" x14ac:dyDescent="0.25">
      <c r="BR198700" s="2394"/>
    </row>
    <row r="198701" spans="70:70" x14ac:dyDescent="0.25">
      <c r="BR198701" s="2381"/>
    </row>
    <row r="198725" spans="70:70" x14ac:dyDescent="0.25">
      <c r="BR198725" s="2394"/>
    </row>
    <row r="198726" spans="70:70" x14ac:dyDescent="0.25">
      <c r="BR198726" s="2381"/>
    </row>
    <row r="198750" spans="70:70" x14ac:dyDescent="0.25">
      <c r="BR198750" s="2394"/>
    </row>
    <row r="198751" spans="70:70" x14ac:dyDescent="0.25">
      <c r="BR198751" s="2381"/>
    </row>
    <row r="198775" spans="70:70" x14ac:dyDescent="0.25">
      <c r="BR198775" s="2394"/>
    </row>
    <row r="198776" spans="70:70" x14ac:dyDescent="0.25">
      <c r="BR198776" s="2381"/>
    </row>
    <row r="198800" spans="70:70" x14ac:dyDescent="0.25">
      <c r="BR198800" s="2394"/>
    </row>
    <row r="198801" spans="70:70" x14ac:dyDescent="0.25">
      <c r="BR198801" s="2381"/>
    </row>
    <row r="198825" spans="70:70" x14ac:dyDescent="0.25">
      <c r="BR198825" s="2394"/>
    </row>
    <row r="198826" spans="70:70" x14ac:dyDescent="0.25">
      <c r="BR198826" s="2381"/>
    </row>
    <row r="198850" spans="70:70" x14ac:dyDescent="0.25">
      <c r="BR198850" s="2394"/>
    </row>
    <row r="198851" spans="70:70" x14ac:dyDescent="0.25">
      <c r="BR198851" s="2381"/>
    </row>
    <row r="198875" spans="70:70" x14ac:dyDescent="0.25">
      <c r="BR198875" s="2394"/>
    </row>
    <row r="198876" spans="70:70" x14ac:dyDescent="0.25">
      <c r="BR198876" s="2381"/>
    </row>
    <row r="198900" spans="70:70" x14ac:dyDescent="0.25">
      <c r="BR198900" s="2394"/>
    </row>
    <row r="198901" spans="70:70" x14ac:dyDescent="0.25">
      <c r="BR198901" s="2381"/>
    </row>
    <row r="198925" spans="70:70" x14ac:dyDescent="0.25">
      <c r="BR198925" s="2394"/>
    </row>
    <row r="198926" spans="70:70" x14ac:dyDescent="0.25">
      <c r="BR198926" s="2381"/>
    </row>
    <row r="198950" spans="70:70" x14ac:dyDescent="0.25">
      <c r="BR198950" s="2394"/>
    </row>
    <row r="198951" spans="70:70" x14ac:dyDescent="0.25">
      <c r="BR198951" s="2381"/>
    </row>
    <row r="198975" spans="70:70" x14ac:dyDescent="0.25">
      <c r="BR198975" s="2394"/>
    </row>
    <row r="198976" spans="70:70" x14ac:dyDescent="0.25">
      <c r="BR198976" s="2381"/>
    </row>
    <row r="199000" spans="70:70" x14ac:dyDescent="0.25">
      <c r="BR199000" s="2394"/>
    </row>
    <row r="199001" spans="70:70" x14ac:dyDescent="0.25">
      <c r="BR199001" s="2381"/>
    </row>
    <row r="199025" spans="70:70" x14ac:dyDescent="0.25">
      <c r="BR199025" s="2394"/>
    </row>
    <row r="199026" spans="70:70" x14ac:dyDescent="0.25">
      <c r="BR199026" s="2381"/>
    </row>
    <row r="199050" spans="70:70" x14ac:dyDescent="0.25">
      <c r="BR199050" s="2394"/>
    </row>
    <row r="199051" spans="70:70" x14ac:dyDescent="0.25">
      <c r="BR199051" s="2381"/>
    </row>
    <row r="199075" spans="70:70" x14ac:dyDescent="0.25">
      <c r="BR199075" s="2394"/>
    </row>
    <row r="199076" spans="70:70" x14ac:dyDescent="0.25">
      <c r="BR199076" s="2381"/>
    </row>
    <row r="199100" spans="70:70" x14ac:dyDescent="0.25">
      <c r="BR199100" s="2394"/>
    </row>
    <row r="199101" spans="70:70" x14ac:dyDescent="0.25">
      <c r="BR199101" s="2381"/>
    </row>
    <row r="199125" spans="70:70" x14ac:dyDescent="0.25">
      <c r="BR199125" s="2394"/>
    </row>
    <row r="199126" spans="70:70" x14ac:dyDescent="0.25">
      <c r="BR199126" s="2381"/>
    </row>
    <row r="199150" spans="70:70" x14ac:dyDescent="0.25">
      <c r="BR199150" s="2394"/>
    </row>
    <row r="199151" spans="70:70" x14ac:dyDescent="0.25">
      <c r="BR199151" s="2381"/>
    </row>
    <row r="199175" spans="70:70" x14ac:dyDescent="0.25">
      <c r="BR199175" s="2394"/>
    </row>
    <row r="199176" spans="70:70" x14ac:dyDescent="0.25">
      <c r="BR199176" s="2381"/>
    </row>
    <row r="199200" spans="70:70" x14ac:dyDescent="0.25">
      <c r="BR199200" s="2394"/>
    </row>
    <row r="199201" spans="70:70" x14ac:dyDescent="0.25">
      <c r="BR199201" s="2381"/>
    </row>
    <row r="199225" spans="70:70" x14ac:dyDescent="0.25">
      <c r="BR199225" s="2394"/>
    </row>
    <row r="199226" spans="70:70" x14ac:dyDescent="0.25">
      <c r="BR199226" s="2381"/>
    </row>
    <row r="199250" spans="70:70" x14ac:dyDescent="0.25">
      <c r="BR199250" s="2394"/>
    </row>
    <row r="199251" spans="70:70" x14ac:dyDescent="0.25">
      <c r="BR199251" s="2381"/>
    </row>
    <row r="199275" spans="70:70" x14ac:dyDescent="0.25">
      <c r="BR199275" s="2394"/>
    </row>
    <row r="199276" spans="70:70" x14ac:dyDescent="0.25">
      <c r="BR199276" s="2381"/>
    </row>
    <row r="199300" spans="70:70" x14ac:dyDescent="0.25">
      <c r="BR199300" s="2394"/>
    </row>
    <row r="199301" spans="70:70" x14ac:dyDescent="0.25">
      <c r="BR199301" s="2381"/>
    </row>
    <row r="199325" spans="70:70" x14ac:dyDescent="0.25">
      <c r="BR199325" s="2394"/>
    </row>
    <row r="199326" spans="70:70" x14ac:dyDescent="0.25">
      <c r="BR199326" s="2381"/>
    </row>
    <row r="199350" spans="70:70" x14ac:dyDescent="0.25">
      <c r="BR199350" s="2394"/>
    </row>
    <row r="199351" spans="70:70" x14ac:dyDescent="0.25">
      <c r="BR199351" s="2381"/>
    </row>
    <row r="199375" spans="70:70" x14ac:dyDescent="0.25">
      <c r="BR199375" s="2394"/>
    </row>
    <row r="199376" spans="70:70" x14ac:dyDescent="0.25">
      <c r="BR199376" s="2381"/>
    </row>
    <row r="199400" spans="70:70" x14ac:dyDescent="0.25">
      <c r="BR199400" s="2394"/>
    </row>
    <row r="199401" spans="70:70" x14ac:dyDescent="0.25">
      <c r="BR199401" s="2381"/>
    </row>
    <row r="199425" spans="70:70" x14ac:dyDescent="0.25">
      <c r="BR199425" s="2394"/>
    </row>
    <row r="199426" spans="70:70" x14ac:dyDescent="0.25">
      <c r="BR199426" s="2381"/>
    </row>
    <row r="199450" spans="70:70" x14ac:dyDescent="0.25">
      <c r="BR199450" s="2394"/>
    </row>
    <row r="199451" spans="70:70" x14ac:dyDescent="0.25">
      <c r="BR199451" s="2381"/>
    </row>
    <row r="199475" spans="70:70" x14ac:dyDescent="0.25">
      <c r="BR199475" s="2394"/>
    </row>
    <row r="199476" spans="70:70" x14ac:dyDescent="0.25">
      <c r="BR199476" s="2381"/>
    </row>
    <row r="199500" spans="70:70" x14ac:dyDescent="0.25">
      <c r="BR199500" s="2394"/>
    </row>
    <row r="199501" spans="70:70" x14ac:dyDescent="0.25">
      <c r="BR199501" s="2381"/>
    </row>
    <row r="199525" spans="70:70" x14ac:dyDescent="0.25">
      <c r="BR199525" s="2394"/>
    </row>
    <row r="199526" spans="70:70" x14ac:dyDescent="0.25">
      <c r="BR199526" s="2381"/>
    </row>
    <row r="199550" spans="70:70" x14ac:dyDescent="0.25">
      <c r="BR199550" s="2394"/>
    </row>
    <row r="199551" spans="70:70" x14ac:dyDescent="0.25">
      <c r="BR199551" s="2381"/>
    </row>
    <row r="199575" spans="70:70" x14ac:dyDescent="0.25">
      <c r="BR199575" s="2394"/>
    </row>
    <row r="199576" spans="70:70" x14ac:dyDescent="0.25">
      <c r="BR199576" s="2381"/>
    </row>
    <row r="199600" spans="70:70" x14ac:dyDescent="0.25">
      <c r="BR199600" s="2394"/>
    </row>
    <row r="199601" spans="70:70" x14ac:dyDescent="0.25">
      <c r="BR199601" s="2381"/>
    </row>
    <row r="199625" spans="70:70" x14ac:dyDescent="0.25">
      <c r="BR199625" s="2394"/>
    </row>
    <row r="199626" spans="70:70" x14ac:dyDescent="0.25">
      <c r="BR199626" s="2381"/>
    </row>
    <row r="199650" spans="70:70" x14ac:dyDescent="0.25">
      <c r="BR199650" s="2394"/>
    </row>
    <row r="199651" spans="70:70" x14ac:dyDescent="0.25">
      <c r="BR199651" s="2381"/>
    </row>
    <row r="199675" spans="70:70" x14ac:dyDescent="0.25">
      <c r="BR199675" s="2394"/>
    </row>
    <row r="199676" spans="70:70" x14ac:dyDescent="0.25">
      <c r="BR199676" s="2381"/>
    </row>
    <row r="199700" spans="70:70" x14ac:dyDescent="0.25">
      <c r="BR199700" s="2394"/>
    </row>
    <row r="199701" spans="70:70" x14ac:dyDescent="0.25">
      <c r="BR199701" s="2381"/>
    </row>
    <row r="199725" spans="70:70" x14ac:dyDescent="0.25">
      <c r="BR199725" s="2394"/>
    </row>
    <row r="199726" spans="70:70" x14ac:dyDescent="0.25">
      <c r="BR199726" s="2381"/>
    </row>
    <row r="199750" spans="70:70" x14ac:dyDescent="0.25">
      <c r="BR199750" s="2394"/>
    </row>
    <row r="199751" spans="70:70" x14ac:dyDescent="0.25">
      <c r="BR199751" s="2381"/>
    </row>
    <row r="199775" spans="70:70" x14ac:dyDescent="0.25">
      <c r="BR199775" s="2394"/>
    </row>
    <row r="199776" spans="70:70" x14ac:dyDescent="0.25">
      <c r="BR199776" s="2381"/>
    </row>
    <row r="199800" spans="70:70" x14ac:dyDescent="0.25">
      <c r="BR199800" s="2394"/>
    </row>
    <row r="199801" spans="70:70" x14ac:dyDescent="0.25">
      <c r="BR199801" s="2381"/>
    </row>
    <row r="199825" spans="70:70" x14ac:dyDescent="0.25">
      <c r="BR199825" s="2394"/>
    </row>
    <row r="199826" spans="70:70" x14ac:dyDescent="0.25">
      <c r="BR199826" s="2381"/>
    </row>
    <row r="199850" spans="70:70" x14ac:dyDescent="0.25">
      <c r="BR199850" s="2394"/>
    </row>
    <row r="199851" spans="70:70" x14ac:dyDescent="0.25">
      <c r="BR199851" s="2381"/>
    </row>
    <row r="199875" spans="70:70" x14ac:dyDescent="0.25">
      <c r="BR199875" s="2394"/>
    </row>
    <row r="199876" spans="70:70" x14ac:dyDescent="0.25">
      <c r="BR199876" s="2381"/>
    </row>
    <row r="199900" spans="70:70" x14ac:dyDescent="0.25">
      <c r="BR199900" s="2394"/>
    </row>
    <row r="199901" spans="70:70" x14ac:dyDescent="0.25">
      <c r="BR199901" s="2381"/>
    </row>
    <row r="199925" spans="70:70" x14ac:dyDescent="0.25">
      <c r="BR199925" s="2394"/>
    </row>
    <row r="199926" spans="70:70" x14ac:dyDescent="0.25">
      <c r="BR199926" s="2381"/>
    </row>
    <row r="199950" spans="70:70" x14ac:dyDescent="0.25">
      <c r="BR199950" s="2394"/>
    </row>
    <row r="199951" spans="70:70" x14ac:dyDescent="0.25">
      <c r="BR199951" s="2381"/>
    </row>
    <row r="199975" spans="70:70" x14ac:dyDescent="0.25">
      <c r="BR199975" s="2394"/>
    </row>
    <row r="199976" spans="70:70" x14ac:dyDescent="0.25">
      <c r="BR199976" s="2381"/>
    </row>
    <row r="200000" spans="70:70" x14ac:dyDescent="0.25">
      <c r="BR200000" s="2394"/>
    </row>
    <row r="200001" spans="70:70" x14ac:dyDescent="0.25">
      <c r="BR200001" s="2381"/>
    </row>
    <row r="200025" spans="70:70" x14ac:dyDescent="0.25">
      <c r="BR200025" s="2394"/>
    </row>
    <row r="200026" spans="70:70" x14ac:dyDescent="0.25">
      <c r="BR200026" s="2381"/>
    </row>
    <row r="200050" spans="70:70" x14ac:dyDescent="0.25">
      <c r="BR200050" s="2394"/>
    </row>
    <row r="200051" spans="70:70" x14ac:dyDescent="0.25">
      <c r="BR200051" s="2381"/>
    </row>
    <row r="200075" spans="70:70" x14ac:dyDescent="0.25">
      <c r="BR200075" s="2394"/>
    </row>
    <row r="200076" spans="70:70" x14ac:dyDescent="0.25">
      <c r="BR200076" s="2381"/>
    </row>
    <row r="200100" spans="70:70" x14ac:dyDescent="0.25">
      <c r="BR200100" s="2394"/>
    </row>
    <row r="200101" spans="70:70" x14ac:dyDescent="0.25">
      <c r="BR200101" s="2381"/>
    </row>
    <row r="200125" spans="70:70" x14ac:dyDescent="0.25">
      <c r="BR200125" s="2394"/>
    </row>
    <row r="200126" spans="70:70" x14ac:dyDescent="0.25">
      <c r="BR200126" s="2381"/>
    </row>
    <row r="200150" spans="70:70" x14ac:dyDescent="0.25">
      <c r="BR200150" s="2394"/>
    </row>
    <row r="200151" spans="70:70" x14ac:dyDescent="0.25">
      <c r="BR200151" s="2381"/>
    </row>
    <row r="200175" spans="70:70" x14ac:dyDescent="0.25">
      <c r="BR200175" s="2394"/>
    </row>
    <row r="200176" spans="70:70" x14ac:dyDescent="0.25">
      <c r="BR200176" s="2381"/>
    </row>
    <row r="200200" spans="70:70" x14ac:dyDescent="0.25">
      <c r="BR200200" s="2394"/>
    </row>
    <row r="200201" spans="70:70" x14ac:dyDescent="0.25">
      <c r="BR200201" s="2381"/>
    </row>
    <row r="200225" spans="70:70" x14ac:dyDescent="0.25">
      <c r="BR200225" s="2394"/>
    </row>
    <row r="200226" spans="70:70" x14ac:dyDescent="0.25">
      <c r="BR200226" s="2381"/>
    </row>
    <row r="200250" spans="70:70" x14ac:dyDescent="0.25">
      <c r="BR200250" s="2394"/>
    </row>
    <row r="200251" spans="70:70" x14ac:dyDescent="0.25">
      <c r="BR200251" s="2381"/>
    </row>
    <row r="200275" spans="70:70" x14ac:dyDescent="0.25">
      <c r="BR200275" s="2394"/>
    </row>
    <row r="200276" spans="70:70" x14ac:dyDescent="0.25">
      <c r="BR200276" s="2381"/>
    </row>
    <row r="200300" spans="70:70" x14ac:dyDescent="0.25">
      <c r="BR200300" s="2394"/>
    </row>
    <row r="200301" spans="70:70" x14ac:dyDescent="0.25">
      <c r="BR200301" s="2381"/>
    </row>
    <row r="200325" spans="70:70" x14ac:dyDescent="0.25">
      <c r="BR200325" s="2394"/>
    </row>
    <row r="200326" spans="70:70" x14ac:dyDescent="0.25">
      <c r="BR200326" s="2381"/>
    </row>
    <row r="200350" spans="70:70" x14ac:dyDescent="0.25">
      <c r="BR200350" s="2394"/>
    </row>
    <row r="200351" spans="70:70" x14ac:dyDescent="0.25">
      <c r="BR200351" s="2381"/>
    </row>
    <row r="200375" spans="70:70" x14ac:dyDescent="0.25">
      <c r="BR200375" s="2394"/>
    </row>
    <row r="200376" spans="70:70" x14ac:dyDescent="0.25">
      <c r="BR200376" s="2381"/>
    </row>
    <row r="200400" spans="70:70" x14ac:dyDescent="0.25">
      <c r="BR200400" s="2394"/>
    </row>
    <row r="200401" spans="70:70" x14ac:dyDescent="0.25">
      <c r="BR200401" s="2381"/>
    </row>
    <row r="200425" spans="70:70" x14ac:dyDescent="0.25">
      <c r="BR200425" s="2394"/>
    </row>
    <row r="200426" spans="70:70" x14ac:dyDescent="0.25">
      <c r="BR200426" s="2381"/>
    </row>
    <row r="200450" spans="70:70" x14ac:dyDescent="0.25">
      <c r="BR200450" s="2394"/>
    </row>
    <row r="200451" spans="70:70" x14ac:dyDescent="0.25">
      <c r="BR200451" s="2381"/>
    </row>
    <row r="200475" spans="70:70" x14ac:dyDescent="0.25">
      <c r="BR200475" s="2394"/>
    </row>
    <row r="200476" spans="70:70" x14ac:dyDescent="0.25">
      <c r="BR200476" s="2381"/>
    </row>
    <row r="200500" spans="70:70" x14ac:dyDescent="0.25">
      <c r="BR200500" s="2394"/>
    </row>
    <row r="200501" spans="70:70" x14ac:dyDescent="0.25">
      <c r="BR200501" s="2381"/>
    </row>
    <row r="200525" spans="70:70" x14ac:dyDescent="0.25">
      <c r="BR200525" s="2394"/>
    </row>
    <row r="200526" spans="70:70" x14ac:dyDescent="0.25">
      <c r="BR200526" s="2381"/>
    </row>
    <row r="200550" spans="70:70" x14ac:dyDescent="0.25">
      <c r="BR200550" s="2394"/>
    </row>
    <row r="200551" spans="70:70" x14ac:dyDescent="0.25">
      <c r="BR200551" s="2381"/>
    </row>
    <row r="200575" spans="70:70" x14ac:dyDescent="0.25">
      <c r="BR200575" s="2394"/>
    </row>
    <row r="200576" spans="70:70" x14ac:dyDescent="0.25">
      <c r="BR200576" s="2381"/>
    </row>
    <row r="200600" spans="70:70" x14ac:dyDescent="0.25">
      <c r="BR200600" s="2394"/>
    </row>
    <row r="200601" spans="70:70" x14ac:dyDescent="0.25">
      <c r="BR200601" s="2381"/>
    </row>
    <row r="200625" spans="70:70" x14ac:dyDescent="0.25">
      <c r="BR200625" s="2394"/>
    </row>
    <row r="200626" spans="70:70" x14ac:dyDescent="0.25">
      <c r="BR200626" s="2381"/>
    </row>
    <row r="200650" spans="70:70" x14ac:dyDescent="0.25">
      <c r="BR200650" s="2394"/>
    </row>
    <row r="200651" spans="70:70" x14ac:dyDescent="0.25">
      <c r="BR200651" s="2381"/>
    </row>
    <row r="200675" spans="70:70" x14ac:dyDescent="0.25">
      <c r="BR200675" s="2394"/>
    </row>
    <row r="200676" spans="70:70" x14ac:dyDescent="0.25">
      <c r="BR200676" s="2381"/>
    </row>
    <row r="200700" spans="70:70" x14ac:dyDescent="0.25">
      <c r="BR200700" s="2394"/>
    </row>
    <row r="200701" spans="70:70" x14ac:dyDescent="0.25">
      <c r="BR200701" s="2381"/>
    </row>
    <row r="200725" spans="70:70" x14ac:dyDescent="0.25">
      <c r="BR200725" s="2394"/>
    </row>
    <row r="200726" spans="70:70" x14ac:dyDescent="0.25">
      <c r="BR200726" s="2381"/>
    </row>
    <row r="200750" spans="70:70" x14ac:dyDescent="0.25">
      <c r="BR200750" s="2394"/>
    </row>
    <row r="200751" spans="70:70" x14ac:dyDescent="0.25">
      <c r="BR200751" s="2381"/>
    </row>
    <row r="200775" spans="70:70" x14ac:dyDescent="0.25">
      <c r="BR200775" s="2394"/>
    </row>
    <row r="200776" spans="70:70" x14ac:dyDescent="0.25">
      <c r="BR200776" s="2381"/>
    </row>
    <row r="200800" spans="70:70" x14ac:dyDescent="0.25">
      <c r="BR200800" s="2394"/>
    </row>
    <row r="200801" spans="70:70" x14ac:dyDescent="0.25">
      <c r="BR200801" s="2381"/>
    </row>
    <row r="200825" spans="70:70" x14ac:dyDescent="0.25">
      <c r="BR200825" s="2394"/>
    </row>
    <row r="200826" spans="70:70" x14ac:dyDescent="0.25">
      <c r="BR200826" s="2381"/>
    </row>
    <row r="200850" spans="70:70" x14ac:dyDescent="0.25">
      <c r="BR200850" s="2394"/>
    </row>
    <row r="200851" spans="70:70" x14ac:dyDescent="0.25">
      <c r="BR200851" s="2381"/>
    </row>
    <row r="200875" spans="70:70" x14ac:dyDescent="0.25">
      <c r="BR200875" s="2394"/>
    </row>
    <row r="200876" spans="70:70" x14ac:dyDescent="0.25">
      <c r="BR200876" s="2381"/>
    </row>
    <row r="200900" spans="70:70" x14ac:dyDescent="0.25">
      <c r="BR200900" s="2394"/>
    </row>
    <row r="200901" spans="70:70" x14ac:dyDescent="0.25">
      <c r="BR200901" s="2381"/>
    </row>
    <row r="200925" spans="70:70" x14ac:dyDescent="0.25">
      <c r="BR200925" s="2394"/>
    </row>
    <row r="200926" spans="70:70" x14ac:dyDescent="0.25">
      <c r="BR200926" s="2381"/>
    </row>
    <row r="200950" spans="70:70" x14ac:dyDescent="0.25">
      <c r="BR200950" s="2394"/>
    </row>
    <row r="200951" spans="70:70" x14ac:dyDescent="0.25">
      <c r="BR200951" s="2381"/>
    </row>
    <row r="200975" spans="70:70" x14ac:dyDescent="0.25">
      <c r="BR200975" s="2394"/>
    </row>
    <row r="200976" spans="70:70" x14ac:dyDescent="0.25">
      <c r="BR200976" s="2381"/>
    </row>
    <row r="201000" spans="70:70" x14ac:dyDescent="0.25">
      <c r="BR201000" s="2394"/>
    </row>
    <row r="201001" spans="70:70" x14ac:dyDescent="0.25">
      <c r="BR201001" s="2381"/>
    </row>
    <row r="201025" spans="70:70" x14ac:dyDescent="0.25">
      <c r="BR201025" s="2394"/>
    </row>
    <row r="201026" spans="70:70" x14ac:dyDescent="0.25">
      <c r="BR201026" s="2381"/>
    </row>
    <row r="201050" spans="70:70" x14ac:dyDescent="0.25">
      <c r="BR201050" s="2394"/>
    </row>
    <row r="201051" spans="70:70" x14ac:dyDescent="0.25">
      <c r="BR201051" s="2381"/>
    </row>
    <row r="201075" spans="70:70" x14ac:dyDescent="0.25">
      <c r="BR201075" s="2394"/>
    </row>
    <row r="201076" spans="70:70" x14ac:dyDescent="0.25">
      <c r="BR201076" s="2381"/>
    </row>
    <row r="201100" spans="70:70" x14ac:dyDescent="0.25">
      <c r="BR201100" s="2394"/>
    </row>
    <row r="201101" spans="70:70" x14ac:dyDescent="0.25">
      <c r="BR201101" s="2381"/>
    </row>
    <row r="201125" spans="70:70" x14ac:dyDescent="0.25">
      <c r="BR201125" s="2394"/>
    </row>
    <row r="201126" spans="70:70" x14ac:dyDescent="0.25">
      <c r="BR201126" s="2381"/>
    </row>
    <row r="201150" spans="70:70" x14ac:dyDescent="0.25">
      <c r="BR201150" s="2394"/>
    </row>
    <row r="201151" spans="70:70" x14ac:dyDescent="0.25">
      <c r="BR201151" s="2381"/>
    </row>
    <row r="201175" spans="70:70" x14ac:dyDescent="0.25">
      <c r="BR201175" s="2394"/>
    </row>
    <row r="201176" spans="70:70" x14ac:dyDescent="0.25">
      <c r="BR201176" s="2381"/>
    </row>
    <row r="201200" spans="70:70" x14ac:dyDescent="0.25">
      <c r="BR201200" s="2394"/>
    </row>
    <row r="201201" spans="70:70" x14ac:dyDescent="0.25">
      <c r="BR201201" s="2381"/>
    </row>
    <row r="201225" spans="70:70" x14ac:dyDescent="0.25">
      <c r="BR201225" s="2394"/>
    </row>
    <row r="201226" spans="70:70" x14ac:dyDescent="0.25">
      <c r="BR201226" s="2381"/>
    </row>
    <row r="201250" spans="70:70" x14ac:dyDescent="0.25">
      <c r="BR201250" s="2394"/>
    </row>
    <row r="201251" spans="70:70" x14ac:dyDescent="0.25">
      <c r="BR201251" s="2381"/>
    </row>
    <row r="201275" spans="70:70" x14ac:dyDescent="0.25">
      <c r="BR201275" s="2394"/>
    </row>
    <row r="201276" spans="70:70" x14ac:dyDescent="0.25">
      <c r="BR201276" s="2381"/>
    </row>
    <row r="201300" spans="70:70" x14ac:dyDescent="0.25">
      <c r="BR201300" s="2394"/>
    </row>
    <row r="201301" spans="70:70" x14ac:dyDescent="0.25">
      <c r="BR201301" s="2381"/>
    </row>
    <row r="201325" spans="70:70" x14ac:dyDescent="0.25">
      <c r="BR201325" s="2394"/>
    </row>
    <row r="201326" spans="70:70" x14ac:dyDescent="0.25">
      <c r="BR201326" s="2381"/>
    </row>
    <row r="201350" spans="70:70" x14ac:dyDescent="0.25">
      <c r="BR201350" s="2394"/>
    </row>
    <row r="201351" spans="70:70" x14ac:dyDescent="0.25">
      <c r="BR201351" s="2381"/>
    </row>
    <row r="201375" spans="70:70" x14ac:dyDescent="0.25">
      <c r="BR201375" s="2394"/>
    </row>
    <row r="201376" spans="70:70" x14ac:dyDescent="0.25">
      <c r="BR201376" s="2381"/>
    </row>
    <row r="201400" spans="70:70" x14ac:dyDescent="0.25">
      <c r="BR201400" s="2394"/>
    </row>
    <row r="201401" spans="70:70" x14ac:dyDescent="0.25">
      <c r="BR201401" s="2381"/>
    </row>
    <row r="201425" spans="70:70" x14ac:dyDescent="0.25">
      <c r="BR201425" s="2394"/>
    </row>
    <row r="201426" spans="70:70" x14ac:dyDescent="0.25">
      <c r="BR201426" s="2381"/>
    </row>
    <row r="201450" spans="70:70" x14ac:dyDescent="0.25">
      <c r="BR201450" s="2394"/>
    </row>
    <row r="201451" spans="70:70" x14ac:dyDescent="0.25">
      <c r="BR201451" s="2381"/>
    </row>
    <row r="201475" spans="70:70" x14ac:dyDescent="0.25">
      <c r="BR201475" s="2394"/>
    </row>
    <row r="201476" spans="70:70" x14ac:dyDescent="0.25">
      <c r="BR201476" s="2381"/>
    </row>
    <row r="201500" spans="70:70" x14ac:dyDescent="0.25">
      <c r="BR201500" s="2394"/>
    </row>
    <row r="201501" spans="70:70" x14ac:dyDescent="0.25">
      <c r="BR201501" s="2381"/>
    </row>
    <row r="201525" spans="70:70" x14ac:dyDescent="0.25">
      <c r="BR201525" s="2394"/>
    </row>
    <row r="201526" spans="70:70" x14ac:dyDescent="0.25">
      <c r="BR201526" s="2381"/>
    </row>
    <row r="201550" spans="70:70" x14ac:dyDescent="0.25">
      <c r="BR201550" s="2394"/>
    </row>
    <row r="201551" spans="70:70" x14ac:dyDescent="0.25">
      <c r="BR201551" s="2381"/>
    </row>
    <row r="201575" spans="70:70" x14ac:dyDescent="0.25">
      <c r="BR201575" s="2394"/>
    </row>
    <row r="201576" spans="70:70" x14ac:dyDescent="0.25">
      <c r="BR201576" s="2381"/>
    </row>
    <row r="201600" spans="70:70" x14ac:dyDescent="0.25">
      <c r="BR201600" s="2394"/>
    </row>
    <row r="201601" spans="70:70" x14ac:dyDescent="0.25">
      <c r="BR201601" s="2381"/>
    </row>
    <row r="201625" spans="70:70" x14ac:dyDescent="0.25">
      <c r="BR201625" s="2394"/>
    </row>
    <row r="201626" spans="70:70" x14ac:dyDescent="0.25">
      <c r="BR201626" s="2381"/>
    </row>
    <row r="201650" spans="70:70" x14ac:dyDescent="0.25">
      <c r="BR201650" s="2394"/>
    </row>
    <row r="201651" spans="70:70" x14ac:dyDescent="0.25">
      <c r="BR201651" s="2381"/>
    </row>
    <row r="201675" spans="70:70" x14ac:dyDescent="0.25">
      <c r="BR201675" s="2394"/>
    </row>
    <row r="201676" spans="70:70" x14ac:dyDescent="0.25">
      <c r="BR201676" s="2381"/>
    </row>
    <row r="201700" spans="70:70" x14ac:dyDescent="0.25">
      <c r="BR201700" s="2394"/>
    </row>
    <row r="201701" spans="70:70" x14ac:dyDescent="0.25">
      <c r="BR201701" s="2381"/>
    </row>
    <row r="201725" spans="70:70" x14ac:dyDescent="0.25">
      <c r="BR201725" s="2394"/>
    </row>
    <row r="201726" spans="70:70" x14ac:dyDescent="0.25">
      <c r="BR201726" s="2381"/>
    </row>
    <row r="201750" spans="70:70" x14ac:dyDescent="0.25">
      <c r="BR201750" s="2394"/>
    </row>
    <row r="201751" spans="70:70" x14ac:dyDescent="0.25">
      <c r="BR201751" s="2381"/>
    </row>
    <row r="201775" spans="70:70" x14ac:dyDescent="0.25">
      <c r="BR201775" s="2394"/>
    </row>
    <row r="201776" spans="70:70" x14ac:dyDescent="0.25">
      <c r="BR201776" s="2381"/>
    </row>
    <row r="201800" spans="70:70" x14ac:dyDescent="0.25">
      <c r="BR201800" s="2394"/>
    </row>
    <row r="201801" spans="70:70" x14ac:dyDescent="0.25">
      <c r="BR201801" s="2381"/>
    </row>
    <row r="201825" spans="70:70" x14ac:dyDescent="0.25">
      <c r="BR201825" s="2394"/>
    </row>
    <row r="201826" spans="70:70" x14ac:dyDescent="0.25">
      <c r="BR201826" s="2381"/>
    </row>
    <row r="201850" spans="70:70" x14ac:dyDescent="0.25">
      <c r="BR201850" s="2394"/>
    </row>
    <row r="201851" spans="70:70" x14ac:dyDescent="0.25">
      <c r="BR201851" s="2381"/>
    </row>
    <row r="201875" spans="70:70" x14ac:dyDescent="0.25">
      <c r="BR201875" s="2394"/>
    </row>
    <row r="201876" spans="70:70" x14ac:dyDescent="0.25">
      <c r="BR201876" s="2381"/>
    </row>
    <row r="201900" spans="70:70" x14ac:dyDescent="0.25">
      <c r="BR201900" s="2394"/>
    </row>
    <row r="201901" spans="70:70" x14ac:dyDescent="0.25">
      <c r="BR201901" s="2381"/>
    </row>
    <row r="201925" spans="70:70" x14ac:dyDescent="0.25">
      <c r="BR201925" s="2394"/>
    </row>
    <row r="201926" spans="70:70" x14ac:dyDescent="0.25">
      <c r="BR201926" s="2381"/>
    </row>
    <row r="201950" spans="70:70" x14ac:dyDescent="0.25">
      <c r="BR201950" s="2394"/>
    </row>
    <row r="201951" spans="70:70" x14ac:dyDescent="0.25">
      <c r="BR201951" s="2381"/>
    </row>
    <row r="201975" spans="70:70" x14ac:dyDescent="0.25">
      <c r="BR201975" s="2394"/>
    </row>
    <row r="201976" spans="70:70" x14ac:dyDescent="0.25">
      <c r="BR201976" s="2381"/>
    </row>
    <row r="202000" spans="70:70" x14ac:dyDescent="0.25">
      <c r="BR202000" s="2394"/>
    </row>
    <row r="202001" spans="70:70" x14ac:dyDescent="0.25">
      <c r="BR202001" s="2381"/>
    </row>
    <row r="202025" spans="70:70" x14ac:dyDescent="0.25">
      <c r="BR202025" s="2394"/>
    </row>
    <row r="202026" spans="70:70" x14ac:dyDescent="0.25">
      <c r="BR202026" s="2381"/>
    </row>
    <row r="202050" spans="70:70" x14ac:dyDescent="0.25">
      <c r="BR202050" s="2394"/>
    </row>
    <row r="202051" spans="70:70" x14ac:dyDescent="0.25">
      <c r="BR202051" s="2381"/>
    </row>
    <row r="202075" spans="70:70" x14ac:dyDescent="0.25">
      <c r="BR202075" s="2394"/>
    </row>
    <row r="202076" spans="70:70" x14ac:dyDescent="0.25">
      <c r="BR202076" s="2381"/>
    </row>
    <row r="202100" spans="70:70" x14ac:dyDescent="0.25">
      <c r="BR202100" s="2394"/>
    </row>
    <row r="202101" spans="70:70" x14ac:dyDescent="0.25">
      <c r="BR202101" s="2381"/>
    </row>
    <row r="202125" spans="70:70" x14ac:dyDescent="0.25">
      <c r="BR202125" s="2394"/>
    </row>
    <row r="202126" spans="70:70" x14ac:dyDescent="0.25">
      <c r="BR202126" s="2381"/>
    </row>
    <row r="202150" spans="70:70" x14ac:dyDescent="0.25">
      <c r="BR202150" s="2394"/>
    </row>
    <row r="202151" spans="70:70" x14ac:dyDescent="0.25">
      <c r="BR202151" s="2381"/>
    </row>
    <row r="202175" spans="70:70" x14ac:dyDescent="0.25">
      <c r="BR202175" s="2394"/>
    </row>
    <row r="202176" spans="70:70" x14ac:dyDescent="0.25">
      <c r="BR202176" s="2381"/>
    </row>
    <row r="202200" spans="70:70" x14ac:dyDescent="0.25">
      <c r="BR202200" s="2394"/>
    </row>
    <row r="202201" spans="70:70" x14ac:dyDescent="0.25">
      <c r="BR202201" s="2381"/>
    </row>
    <row r="202225" spans="70:70" x14ac:dyDescent="0.25">
      <c r="BR202225" s="2394"/>
    </row>
    <row r="202226" spans="70:70" x14ac:dyDescent="0.25">
      <c r="BR202226" s="2381"/>
    </row>
    <row r="202250" spans="70:70" x14ac:dyDescent="0.25">
      <c r="BR202250" s="2394"/>
    </row>
    <row r="202251" spans="70:70" x14ac:dyDescent="0.25">
      <c r="BR202251" s="2381"/>
    </row>
    <row r="202275" spans="70:70" x14ac:dyDescent="0.25">
      <c r="BR202275" s="2394"/>
    </row>
    <row r="202276" spans="70:70" x14ac:dyDescent="0.25">
      <c r="BR202276" s="2381"/>
    </row>
    <row r="202300" spans="70:70" x14ac:dyDescent="0.25">
      <c r="BR202300" s="2394"/>
    </row>
    <row r="202301" spans="70:70" x14ac:dyDescent="0.25">
      <c r="BR202301" s="2381"/>
    </row>
    <row r="202325" spans="70:70" x14ac:dyDescent="0.25">
      <c r="BR202325" s="2394"/>
    </row>
    <row r="202326" spans="70:70" x14ac:dyDescent="0.25">
      <c r="BR202326" s="2381"/>
    </row>
    <row r="202350" spans="70:70" x14ac:dyDescent="0.25">
      <c r="BR202350" s="2394"/>
    </row>
    <row r="202351" spans="70:70" x14ac:dyDescent="0.25">
      <c r="BR202351" s="2381"/>
    </row>
    <row r="202375" spans="70:70" x14ac:dyDescent="0.25">
      <c r="BR202375" s="2394"/>
    </row>
    <row r="202376" spans="70:70" x14ac:dyDescent="0.25">
      <c r="BR202376" s="2381"/>
    </row>
    <row r="202400" spans="70:70" x14ac:dyDescent="0.25">
      <c r="BR202400" s="2394"/>
    </row>
    <row r="202401" spans="70:70" x14ac:dyDescent="0.25">
      <c r="BR202401" s="2381"/>
    </row>
    <row r="202425" spans="70:70" x14ac:dyDescent="0.25">
      <c r="BR202425" s="2394"/>
    </row>
    <row r="202426" spans="70:70" x14ac:dyDescent="0.25">
      <c r="BR202426" s="2381"/>
    </row>
    <row r="202450" spans="70:70" x14ac:dyDescent="0.25">
      <c r="BR202450" s="2394"/>
    </row>
    <row r="202451" spans="70:70" x14ac:dyDescent="0.25">
      <c r="BR202451" s="2381"/>
    </row>
    <row r="202475" spans="70:70" x14ac:dyDescent="0.25">
      <c r="BR202475" s="2394"/>
    </row>
    <row r="202476" spans="70:70" x14ac:dyDescent="0.25">
      <c r="BR202476" s="2381"/>
    </row>
    <row r="202500" spans="70:70" x14ac:dyDescent="0.25">
      <c r="BR202500" s="2394"/>
    </row>
    <row r="202501" spans="70:70" x14ac:dyDescent="0.25">
      <c r="BR202501" s="2381"/>
    </row>
    <row r="202525" spans="70:70" x14ac:dyDescent="0.25">
      <c r="BR202525" s="2394"/>
    </row>
    <row r="202526" spans="70:70" x14ac:dyDescent="0.25">
      <c r="BR202526" s="2381"/>
    </row>
    <row r="202550" spans="70:70" x14ac:dyDescent="0.25">
      <c r="BR202550" s="2394"/>
    </row>
    <row r="202551" spans="70:70" x14ac:dyDescent="0.25">
      <c r="BR202551" s="2381"/>
    </row>
    <row r="202575" spans="70:70" x14ac:dyDescent="0.25">
      <c r="BR202575" s="2394"/>
    </row>
    <row r="202576" spans="70:70" x14ac:dyDescent="0.25">
      <c r="BR202576" s="2381"/>
    </row>
    <row r="202600" spans="70:70" x14ac:dyDescent="0.25">
      <c r="BR202600" s="2394"/>
    </row>
    <row r="202601" spans="70:70" x14ac:dyDescent="0.25">
      <c r="BR202601" s="2381"/>
    </row>
    <row r="202625" spans="70:70" x14ac:dyDescent="0.25">
      <c r="BR202625" s="2394"/>
    </row>
    <row r="202626" spans="70:70" x14ac:dyDescent="0.25">
      <c r="BR202626" s="2381"/>
    </row>
    <row r="202650" spans="70:70" x14ac:dyDescent="0.25">
      <c r="BR202650" s="2394"/>
    </row>
    <row r="202651" spans="70:70" x14ac:dyDescent="0.25">
      <c r="BR202651" s="2381"/>
    </row>
    <row r="202675" spans="70:70" x14ac:dyDescent="0.25">
      <c r="BR202675" s="2394"/>
    </row>
    <row r="202676" spans="70:70" x14ac:dyDescent="0.25">
      <c r="BR202676" s="2381"/>
    </row>
    <row r="202700" spans="70:70" x14ac:dyDescent="0.25">
      <c r="BR202700" s="2394"/>
    </row>
    <row r="202701" spans="70:70" x14ac:dyDescent="0.25">
      <c r="BR202701" s="2381"/>
    </row>
    <row r="202725" spans="70:70" x14ac:dyDescent="0.25">
      <c r="BR202725" s="2394"/>
    </row>
    <row r="202726" spans="70:70" x14ac:dyDescent="0.25">
      <c r="BR202726" s="2381"/>
    </row>
    <row r="202750" spans="70:70" x14ac:dyDescent="0.25">
      <c r="BR202750" s="2394"/>
    </row>
    <row r="202751" spans="70:70" x14ac:dyDescent="0.25">
      <c r="BR202751" s="2381"/>
    </row>
    <row r="202775" spans="70:70" x14ac:dyDescent="0.25">
      <c r="BR202775" s="2394"/>
    </row>
    <row r="202776" spans="70:70" x14ac:dyDescent="0.25">
      <c r="BR202776" s="2381"/>
    </row>
    <row r="202800" spans="70:70" x14ac:dyDescent="0.25">
      <c r="BR202800" s="2394"/>
    </row>
    <row r="202801" spans="70:70" x14ac:dyDescent="0.25">
      <c r="BR202801" s="2381"/>
    </row>
    <row r="202825" spans="70:70" x14ac:dyDescent="0.25">
      <c r="BR202825" s="2394"/>
    </row>
    <row r="202826" spans="70:70" x14ac:dyDescent="0.25">
      <c r="BR202826" s="2381"/>
    </row>
    <row r="202850" spans="70:70" x14ac:dyDescent="0.25">
      <c r="BR202850" s="2394"/>
    </row>
    <row r="202851" spans="70:70" x14ac:dyDescent="0.25">
      <c r="BR202851" s="2381"/>
    </row>
    <row r="202875" spans="70:70" x14ac:dyDescent="0.25">
      <c r="BR202875" s="2394"/>
    </row>
    <row r="202876" spans="70:70" x14ac:dyDescent="0.25">
      <c r="BR202876" s="2381"/>
    </row>
    <row r="202900" spans="70:70" x14ac:dyDescent="0.25">
      <c r="BR202900" s="2394"/>
    </row>
    <row r="202901" spans="70:70" x14ac:dyDescent="0.25">
      <c r="BR202901" s="2381"/>
    </row>
    <row r="202925" spans="70:70" x14ac:dyDescent="0.25">
      <c r="BR202925" s="2394"/>
    </row>
    <row r="202926" spans="70:70" x14ac:dyDescent="0.25">
      <c r="BR202926" s="2381"/>
    </row>
    <row r="202950" spans="70:70" x14ac:dyDescent="0.25">
      <c r="BR202950" s="2394"/>
    </row>
    <row r="202951" spans="70:70" x14ac:dyDescent="0.25">
      <c r="BR202951" s="2381"/>
    </row>
    <row r="202975" spans="70:70" x14ac:dyDescent="0.25">
      <c r="BR202975" s="2394"/>
    </row>
    <row r="202976" spans="70:70" x14ac:dyDescent="0.25">
      <c r="BR202976" s="2381"/>
    </row>
    <row r="203000" spans="70:70" x14ac:dyDescent="0.25">
      <c r="BR203000" s="2394"/>
    </row>
    <row r="203001" spans="70:70" x14ac:dyDescent="0.25">
      <c r="BR203001" s="2381"/>
    </row>
    <row r="203025" spans="70:70" x14ac:dyDescent="0.25">
      <c r="BR203025" s="2394"/>
    </row>
    <row r="203026" spans="70:70" x14ac:dyDescent="0.25">
      <c r="BR203026" s="2381"/>
    </row>
    <row r="203050" spans="70:70" x14ac:dyDescent="0.25">
      <c r="BR203050" s="2394"/>
    </row>
    <row r="203051" spans="70:70" x14ac:dyDescent="0.25">
      <c r="BR203051" s="2381"/>
    </row>
    <row r="203075" spans="70:70" x14ac:dyDescent="0.25">
      <c r="BR203075" s="2394"/>
    </row>
    <row r="203076" spans="70:70" x14ac:dyDescent="0.25">
      <c r="BR203076" s="2381"/>
    </row>
    <row r="203100" spans="70:70" x14ac:dyDescent="0.25">
      <c r="BR203100" s="2394"/>
    </row>
    <row r="203101" spans="70:70" x14ac:dyDescent="0.25">
      <c r="BR203101" s="2381"/>
    </row>
    <row r="203125" spans="70:70" x14ac:dyDescent="0.25">
      <c r="BR203125" s="2394"/>
    </row>
    <row r="203126" spans="70:70" x14ac:dyDescent="0.25">
      <c r="BR203126" s="2381"/>
    </row>
    <row r="203150" spans="70:70" x14ac:dyDescent="0.25">
      <c r="BR203150" s="2394"/>
    </row>
    <row r="203151" spans="70:70" x14ac:dyDescent="0.25">
      <c r="BR203151" s="2381"/>
    </row>
    <row r="203175" spans="70:70" x14ac:dyDescent="0.25">
      <c r="BR203175" s="2394"/>
    </row>
    <row r="203176" spans="70:70" x14ac:dyDescent="0.25">
      <c r="BR203176" s="2381"/>
    </row>
    <row r="203200" spans="70:70" x14ac:dyDescent="0.25">
      <c r="BR203200" s="2394"/>
    </row>
    <row r="203201" spans="70:70" x14ac:dyDescent="0.25">
      <c r="BR203201" s="2381"/>
    </row>
    <row r="203225" spans="70:70" x14ac:dyDescent="0.25">
      <c r="BR203225" s="2394"/>
    </row>
    <row r="203226" spans="70:70" x14ac:dyDescent="0.25">
      <c r="BR203226" s="2381"/>
    </row>
    <row r="203250" spans="70:70" x14ac:dyDescent="0.25">
      <c r="BR203250" s="2394"/>
    </row>
    <row r="203251" spans="70:70" x14ac:dyDescent="0.25">
      <c r="BR203251" s="2381"/>
    </row>
    <row r="203275" spans="70:70" x14ac:dyDescent="0.25">
      <c r="BR203275" s="2394"/>
    </row>
    <row r="203276" spans="70:70" x14ac:dyDescent="0.25">
      <c r="BR203276" s="2381"/>
    </row>
    <row r="203300" spans="70:70" x14ac:dyDescent="0.25">
      <c r="BR203300" s="2394"/>
    </row>
    <row r="203301" spans="70:70" x14ac:dyDescent="0.25">
      <c r="BR203301" s="2381"/>
    </row>
    <row r="203325" spans="70:70" x14ac:dyDescent="0.25">
      <c r="BR203325" s="2394"/>
    </row>
    <row r="203326" spans="70:70" x14ac:dyDescent="0.25">
      <c r="BR203326" s="2381"/>
    </row>
    <row r="203350" spans="70:70" x14ac:dyDescent="0.25">
      <c r="BR203350" s="2394"/>
    </row>
    <row r="203351" spans="70:70" x14ac:dyDescent="0.25">
      <c r="BR203351" s="2381"/>
    </row>
    <row r="203375" spans="70:70" x14ac:dyDescent="0.25">
      <c r="BR203375" s="2394"/>
    </row>
    <row r="203376" spans="70:70" x14ac:dyDescent="0.25">
      <c r="BR203376" s="2381"/>
    </row>
    <row r="203400" spans="70:70" x14ac:dyDescent="0.25">
      <c r="BR203400" s="2394"/>
    </row>
    <row r="203401" spans="70:70" x14ac:dyDescent="0.25">
      <c r="BR203401" s="2381"/>
    </row>
    <row r="203425" spans="70:70" x14ac:dyDescent="0.25">
      <c r="BR203425" s="2394"/>
    </row>
    <row r="203426" spans="70:70" x14ac:dyDescent="0.25">
      <c r="BR203426" s="2381"/>
    </row>
    <row r="203450" spans="70:70" x14ac:dyDescent="0.25">
      <c r="BR203450" s="2394"/>
    </row>
    <row r="203451" spans="70:70" x14ac:dyDescent="0.25">
      <c r="BR203451" s="2381"/>
    </row>
    <row r="203475" spans="70:70" x14ac:dyDescent="0.25">
      <c r="BR203475" s="2394"/>
    </row>
    <row r="203476" spans="70:70" x14ac:dyDescent="0.25">
      <c r="BR203476" s="2381"/>
    </row>
    <row r="203500" spans="70:70" x14ac:dyDescent="0.25">
      <c r="BR203500" s="2394"/>
    </row>
    <row r="203501" spans="70:70" x14ac:dyDescent="0.25">
      <c r="BR203501" s="2381"/>
    </row>
    <row r="203525" spans="70:70" x14ac:dyDescent="0.25">
      <c r="BR203525" s="2394"/>
    </row>
    <row r="203526" spans="70:70" x14ac:dyDescent="0.25">
      <c r="BR203526" s="2381"/>
    </row>
    <row r="203550" spans="70:70" x14ac:dyDescent="0.25">
      <c r="BR203550" s="2394"/>
    </row>
    <row r="203551" spans="70:70" x14ac:dyDescent="0.25">
      <c r="BR203551" s="2381"/>
    </row>
    <row r="203575" spans="70:70" x14ac:dyDescent="0.25">
      <c r="BR203575" s="2394"/>
    </row>
    <row r="203576" spans="70:70" x14ac:dyDescent="0.25">
      <c r="BR203576" s="2381"/>
    </row>
    <row r="203600" spans="70:70" x14ac:dyDescent="0.25">
      <c r="BR203600" s="2394"/>
    </row>
    <row r="203601" spans="70:70" x14ac:dyDescent="0.25">
      <c r="BR203601" s="2381"/>
    </row>
    <row r="203625" spans="70:70" x14ac:dyDescent="0.25">
      <c r="BR203625" s="2394"/>
    </row>
    <row r="203626" spans="70:70" x14ac:dyDescent="0.25">
      <c r="BR203626" s="2381"/>
    </row>
    <row r="203650" spans="70:70" x14ac:dyDescent="0.25">
      <c r="BR203650" s="2394"/>
    </row>
    <row r="203651" spans="70:70" x14ac:dyDescent="0.25">
      <c r="BR203651" s="2381"/>
    </row>
    <row r="203675" spans="70:70" x14ac:dyDescent="0.25">
      <c r="BR203675" s="2394"/>
    </row>
    <row r="203676" spans="70:70" x14ac:dyDescent="0.25">
      <c r="BR203676" s="2381"/>
    </row>
    <row r="203700" spans="70:70" x14ac:dyDescent="0.25">
      <c r="BR203700" s="2394"/>
    </row>
    <row r="203701" spans="70:70" x14ac:dyDescent="0.25">
      <c r="BR203701" s="2381"/>
    </row>
    <row r="203725" spans="70:70" x14ac:dyDescent="0.25">
      <c r="BR203725" s="2394"/>
    </row>
    <row r="203726" spans="70:70" x14ac:dyDescent="0.25">
      <c r="BR203726" s="2381"/>
    </row>
    <row r="203750" spans="70:70" x14ac:dyDescent="0.25">
      <c r="BR203750" s="2394"/>
    </row>
    <row r="203751" spans="70:70" x14ac:dyDescent="0.25">
      <c r="BR203751" s="2381"/>
    </row>
    <row r="203775" spans="70:70" x14ac:dyDescent="0.25">
      <c r="BR203775" s="2394"/>
    </row>
    <row r="203776" spans="70:70" x14ac:dyDescent="0.25">
      <c r="BR203776" s="2381"/>
    </row>
    <row r="203800" spans="70:70" x14ac:dyDescent="0.25">
      <c r="BR203800" s="2394"/>
    </row>
    <row r="203801" spans="70:70" x14ac:dyDescent="0.25">
      <c r="BR203801" s="2381"/>
    </row>
    <row r="203825" spans="70:70" x14ac:dyDescent="0.25">
      <c r="BR203825" s="2394"/>
    </row>
    <row r="203826" spans="70:70" x14ac:dyDescent="0.25">
      <c r="BR203826" s="2381"/>
    </row>
    <row r="203850" spans="70:70" x14ac:dyDescent="0.25">
      <c r="BR203850" s="2394"/>
    </row>
    <row r="203851" spans="70:70" x14ac:dyDescent="0.25">
      <c r="BR203851" s="2381"/>
    </row>
    <row r="203875" spans="70:70" x14ac:dyDescent="0.25">
      <c r="BR203875" s="2394"/>
    </row>
    <row r="203876" spans="70:70" x14ac:dyDescent="0.25">
      <c r="BR203876" s="2381"/>
    </row>
    <row r="203900" spans="70:70" x14ac:dyDescent="0.25">
      <c r="BR203900" s="2394"/>
    </row>
    <row r="203901" spans="70:70" x14ac:dyDescent="0.25">
      <c r="BR203901" s="2381"/>
    </row>
    <row r="203925" spans="70:70" x14ac:dyDescent="0.25">
      <c r="BR203925" s="2394"/>
    </row>
    <row r="203926" spans="70:70" x14ac:dyDescent="0.25">
      <c r="BR203926" s="2381"/>
    </row>
    <row r="203950" spans="70:70" x14ac:dyDescent="0.25">
      <c r="BR203950" s="2394"/>
    </row>
    <row r="203951" spans="70:70" x14ac:dyDescent="0.25">
      <c r="BR203951" s="2381"/>
    </row>
    <row r="203975" spans="70:70" x14ac:dyDescent="0.25">
      <c r="BR203975" s="2394"/>
    </row>
    <row r="203976" spans="70:70" x14ac:dyDescent="0.25">
      <c r="BR203976" s="2381"/>
    </row>
    <row r="204000" spans="70:70" x14ac:dyDescent="0.25">
      <c r="BR204000" s="2394"/>
    </row>
    <row r="204001" spans="70:70" x14ac:dyDescent="0.25">
      <c r="BR204001" s="2381"/>
    </row>
    <row r="204025" spans="70:70" x14ac:dyDescent="0.25">
      <c r="BR204025" s="2394"/>
    </row>
    <row r="204026" spans="70:70" x14ac:dyDescent="0.25">
      <c r="BR204026" s="2381"/>
    </row>
    <row r="204050" spans="70:70" x14ac:dyDescent="0.25">
      <c r="BR204050" s="2394"/>
    </row>
    <row r="204051" spans="70:70" x14ac:dyDescent="0.25">
      <c r="BR204051" s="2381"/>
    </row>
    <row r="204075" spans="70:70" x14ac:dyDescent="0.25">
      <c r="BR204075" s="2394"/>
    </row>
    <row r="204076" spans="70:70" x14ac:dyDescent="0.25">
      <c r="BR204076" s="2381"/>
    </row>
    <row r="204100" spans="70:70" x14ac:dyDescent="0.25">
      <c r="BR204100" s="2394"/>
    </row>
    <row r="204101" spans="70:70" x14ac:dyDescent="0.25">
      <c r="BR204101" s="2381"/>
    </row>
    <row r="204125" spans="70:70" x14ac:dyDescent="0.25">
      <c r="BR204125" s="2394"/>
    </row>
    <row r="204126" spans="70:70" x14ac:dyDescent="0.25">
      <c r="BR204126" s="2381"/>
    </row>
    <row r="204150" spans="70:70" x14ac:dyDescent="0.25">
      <c r="BR204150" s="2394"/>
    </row>
    <row r="204151" spans="70:70" x14ac:dyDescent="0.25">
      <c r="BR204151" s="2381"/>
    </row>
    <row r="204175" spans="70:70" x14ac:dyDescent="0.25">
      <c r="BR204175" s="2394"/>
    </row>
    <row r="204176" spans="70:70" x14ac:dyDescent="0.25">
      <c r="BR204176" s="2381"/>
    </row>
    <row r="204200" spans="70:70" x14ac:dyDescent="0.25">
      <c r="BR204200" s="2394"/>
    </row>
    <row r="204201" spans="70:70" x14ac:dyDescent="0.25">
      <c r="BR204201" s="2381"/>
    </row>
    <row r="204225" spans="70:70" x14ac:dyDescent="0.25">
      <c r="BR204225" s="2394"/>
    </row>
    <row r="204226" spans="70:70" x14ac:dyDescent="0.25">
      <c r="BR204226" s="2381"/>
    </row>
    <row r="204250" spans="70:70" x14ac:dyDescent="0.25">
      <c r="BR204250" s="2394"/>
    </row>
    <row r="204251" spans="70:70" x14ac:dyDescent="0.25">
      <c r="BR204251" s="2381"/>
    </row>
    <row r="204275" spans="70:70" x14ac:dyDescent="0.25">
      <c r="BR204275" s="2394"/>
    </row>
    <row r="204276" spans="70:70" x14ac:dyDescent="0.25">
      <c r="BR204276" s="2381"/>
    </row>
    <row r="204300" spans="70:70" x14ac:dyDescent="0.25">
      <c r="BR204300" s="2394"/>
    </row>
    <row r="204301" spans="70:70" x14ac:dyDescent="0.25">
      <c r="BR204301" s="2381"/>
    </row>
    <row r="204325" spans="70:70" x14ac:dyDescent="0.25">
      <c r="BR204325" s="2394"/>
    </row>
    <row r="204326" spans="70:70" x14ac:dyDescent="0.25">
      <c r="BR204326" s="2381"/>
    </row>
    <row r="204350" spans="70:70" x14ac:dyDescent="0.25">
      <c r="BR204350" s="2394"/>
    </row>
    <row r="204351" spans="70:70" x14ac:dyDescent="0.25">
      <c r="BR204351" s="2381"/>
    </row>
    <row r="204375" spans="70:70" x14ac:dyDescent="0.25">
      <c r="BR204375" s="2394"/>
    </row>
    <row r="204376" spans="70:70" x14ac:dyDescent="0.25">
      <c r="BR204376" s="2381"/>
    </row>
    <row r="204400" spans="70:70" x14ac:dyDescent="0.25">
      <c r="BR204400" s="2394"/>
    </row>
    <row r="204401" spans="70:70" x14ac:dyDescent="0.25">
      <c r="BR204401" s="2381"/>
    </row>
    <row r="204425" spans="70:70" x14ac:dyDescent="0.25">
      <c r="BR204425" s="2394"/>
    </row>
    <row r="204426" spans="70:70" x14ac:dyDescent="0.25">
      <c r="BR204426" s="2381"/>
    </row>
    <row r="204450" spans="70:70" x14ac:dyDescent="0.25">
      <c r="BR204450" s="2394"/>
    </row>
    <row r="204451" spans="70:70" x14ac:dyDescent="0.25">
      <c r="BR204451" s="2381"/>
    </row>
    <row r="204475" spans="70:70" x14ac:dyDescent="0.25">
      <c r="BR204475" s="2394"/>
    </row>
    <row r="204476" spans="70:70" x14ac:dyDescent="0.25">
      <c r="BR204476" s="2381"/>
    </row>
    <row r="204500" spans="70:70" x14ac:dyDescent="0.25">
      <c r="BR204500" s="2394"/>
    </row>
    <row r="204501" spans="70:70" x14ac:dyDescent="0.25">
      <c r="BR204501" s="2381"/>
    </row>
    <row r="204525" spans="70:70" x14ac:dyDescent="0.25">
      <c r="BR204525" s="2394"/>
    </row>
    <row r="204526" spans="70:70" x14ac:dyDescent="0.25">
      <c r="BR204526" s="2381"/>
    </row>
    <row r="204550" spans="70:70" x14ac:dyDescent="0.25">
      <c r="BR204550" s="2394"/>
    </row>
    <row r="204551" spans="70:70" x14ac:dyDescent="0.25">
      <c r="BR204551" s="2381"/>
    </row>
    <row r="204575" spans="70:70" x14ac:dyDescent="0.25">
      <c r="BR204575" s="2394"/>
    </row>
    <row r="204576" spans="70:70" x14ac:dyDescent="0.25">
      <c r="BR204576" s="2381"/>
    </row>
    <row r="204600" spans="70:70" x14ac:dyDescent="0.25">
      <c r="BR204600" s="2394"/>
    </row>
    <row r="204601" spans="70:70" x14ac:dyDescent="0.25">
      <c r="BR204601" s="2381"/>
    </row>
    <row r="204625" spans="70:70" x14ac:dyDescent="0.25">
      <c r="BR204625" s="2394"/>
    </row>
    <row r="204626" spans="70:70" x14ac:dyDescent="0.25">
      <c r="BR204626" s="2381"/>
    </row>
    <row r="204650" spans="70:70" x14ac:dyDescent="0.25">
      <c r="BR204650" s="2394"/>
    </row>
    <row r="204651" spans="70:70" x14ac:dyDescent="0.25">
      <c r="BR204651" s="2381"/>
    </row>
    <row r="204675" spans="70:70" x14ac:dyDescent="0.25">
      <c r="BR204675" s="2394"/>
    </row>
    <row r="204676" spans="70:70" x14ac:dyDescent="0.25">
      <c r="BR204676" s="2381"/>
    </row>
    <row r="204700" spans="70:70" x14ac:dyDescent="0.25">
      <c r="BR204700" s="2394"/>
    </row>
    <row r="204701" spans="70:70" x14ac:dyDescent="0.25">
      <c r="BR204701" s="2381"/>
    </row>
    <row r="204725" spans="70:70" x14ac:dyDescent="0.25">
      <c r="BR204725" s="2394"/>
    </row>
    <row r="204726" spans="70:70" x14ac:dyDescent="0.25">
      <c r="BR204726" s="2381"/>
    </row>
    <row r="204750" spans="70:70" x14ac:dyDescent="0.25">
      <c r="BR204750" s="2394"/>
    </row>
    <row r="204751" spans="70:70" x14ac:dyDescent="0.25">
      <c r="BR204751" s="2381"/>
    </row>
    <row r="204775" spans="70:70" x14ac:dyDescent="0.25">
      <c r="BR204775" s="2394"/>
    </row>
    <row r="204776" spans="70:70" x14ac:dyDescent="0.25">
      <c r="BR204776" s="2381"/>
    </row>
    <row r="204800" spans="70:70" x14ac:dyDescent="0.25">
      <c r="BR204800" s="2394"/>
    </row>
    <row r="204801" spans="70:70" x14ac:dyDescent="0.25">
      <c r="BR204801" s="2381"/>
    </row>
    <row r="204825" spans="70:70" x14ac:dyDescent="0.25">
      <c r="BR204825" s="2394"/>
    </row>
    <row r="204826" spans="70:70" x14ac:dyDescent="0.25">
      <c r="BR204826" s="2381"/>
    </row>
    <row r="204850" spans="70:70" x14ac:dyDescent="0.25">
      <c r="BR204850" s="2394"/>
    </row>
    <row r="204851" spans="70:70" x14ac:dyDescent="0.25">
      <c r="BR204851" s="2381"/>
    </row>
    <row r="204875" spans="70:70" x14ac:dyDescent="0.25">
      <c r="BR204875" s="2394"/>
    </row>
    <row r="204876" spans="70:70" x14ac:dyDescent="0.25">
      <c r="BR204876" s="2381"/>
    </row>
    <row r="204900" spans="70:70" x14ac:dyDescent="0.25">
      <c r="BR204900" s="2394"/>
    </row>
    <row r="204901" spans="70:70" x14ac:dyDescent="0.25">
      <c r="BR204901" s="2381"/>
    </row>
    <row r="204925" spans="70:70" x14ac:dyDescent="0.25">
      <c r="BR204925" s="2394"/>
    </row>
    <row r="204926" spans="70:70" x14ac:dyDescent="0.25">
      <c r="BR204926" s="2381"/>
    </row>
    <row r="204950" spans="70:70" x14ac:dyDescent="0.25">
      <c r="BR204950" s="2394"/>
    </row>
    <row r="204951" spans="70:70" x14ac:dyDescent="0.25">
      <c r="BR204951" s="2381"/>
    </row>
    <row r="204975" spans="70:70" x14ac:dyDescent="0.25">
      <c r="BR204975" s="2394"/>
    </row>
    <row r="204976" spans="70:70" x14ac:dyDescent="0.25">
      <c r="BR204976" s="2381"/>
    </row>
    <row r="205000" spans="70:70" x14ac:dyDescent="0.25">
      <c r="BR205000" s="2394"/>
    </row>
    <row r="205001" spans="70:70" x14ac:dyDescent="0.25">
      <c r="BR205001" s="2381"/>
    </row>
    <row r="205025" spans="70:70" x14ac:dyDescent="0.25">
      <c r="BR205025" s="2394"/>
    </row>
    <row r="205026" spans="70:70" x14ac:dyDescent="0.25">
      <c r="BR205026" s="2381"/>
    </row>
    <row r="205050" spans="70:70" x14ac:dyDescent="0.25">
      <c r="BR205050" s="2394"/>
    </row>
    <row r="205051" spans="70:70" x14ac:dyDescent="0.25">
      <c r="BR205051" s="2381"/>
    </row>
    <row r="205075" spans="70:70" x14ac:dyDescent="0.25">
      <c r="BR205075" s="2394"/>
    </row>
    <row r="205076" spans="70:70" x14ac:dyDescent="0.25">
      <c r="BR205076" s="2381"/>
    </row>
    <row r="205100" spans="70:70" x14ac:dyDescent="0.25">
      <c r="BR205100" s="2394"/>
    </row>
    <row r="205101" spans="70:70" x14ac:dyDescent="0.25">
      <c r="BR205101" s="2381"/>
    </row>
    <row r="205125" spans="70:70" x14ac:dyDescent="0.25">
      <c r="BR205125" s="2394"/>
    </row>
    <row r="205126" spans="70:70" x14ac:dyDescent="0.25">
      <c r="BR205126" s="2381"/>
    </row>
    <row r="205150" spans="70:70" x14ac:dyDescent="0.25">
      <c r="BR205150" s="2394"/>
    </row>
    <row r="205151" spans="70:70" x14ac:dyDescent="0.25">
      <c r="BR205151" s="2381"/>
    </row>
    <row r="205175" spans="70:70" x14ac:dyDescent="0.25">
      <c r="BR205175" s="2394"/>
    </row>
    <row r="205176" spans="70:70" x14ac:dyDescent="0.25">
      <c r="BR205176" s="2381"/>
    </row>
    <row r="205200" spans="70:70" x14ac:dyDescent="0.25">
      <c r="BR205200" s="2394"/>
    </row>
    <row r="205201" spans="70:70" x14ac:dyDescent="0.25">
      <c r="BR205201" s="2381"/>
    </row>
    <row r="205225" spans="70:70" x14ac:dyDescent="0.25">
      <c r="BR205225" s="2394"/>
    </row>
    <row r="205226" spans="70:70" x14ac:dyDescent="0.25">
      <c r="BR205226" s="2381"/>
    </row>
    <row r="205250" spans="70:70" x14ac:dyDescent="0.25">
      <c r="BR205250" s="2394"/>
    </row>
    <row r="205251" spans="70:70" x14ac:dyDescent="0.25">
      <c r="BR205251" s="2381"/>
    </row>
    <row r="205275" spans="70:70" x14ac:dyDescent="0.25">
      <c r="BR205275" s="2394"/>
    </row>
    <row r="205276" spans="70:70" x14ac:dyDescent="0.25">
      <c r="BR205276" s="2381"/>
    </row>
    <row r="205300" spans="70:70" x14ac:dyDescent="0.25">
      <c r="BR205300" s="2394"/>
    </row>
    <row r="205301" spans="70:70" x14ac:dyDescent="0.25">
      <c r="BR205301" s="2381"/>
    </row>
    <row r="205325" spans="70:70" x14ac:dyDescent="0.25">
      <c r="BR205325" s="2394"/>
    </row>
    <row r="205326" spans="70:70" x14ac:dyDescent="0.25">
      <c r="BR205326" s="2381"/>
    </row>
    <row r="205350" spans="70:70" x14ac:dyDescent="0.25">
      <c r="BR205350" s="2394"/>
    </row>
    <row r="205351" spans="70:70" x14ac:dyDescent="0.25">
      <c r="BR205351" s="2381"/>
    </row>
    <row r="205375" spans="70:70" x14ac:dyDescent="0.25">
      <c r="BR205375" s="2394"/>
    </row>
    <row r="205376" spans="70:70" x14ac:dyDescent="0.25">
      <c r="BR205376" s="2381"/>
    </row>
    <row r="205400" spans="70:70" x14ac:dyDescent="0.25">
      <c r="BR205400" s="2394"/>
    </row>
    <row r="205401" spans="70:70" x14ac:dyDescent="0.25">
      <c r="BR205401" s="2381"/>
    </row>
    <row r="205425" spans="70:70" x14ac:dyDescent="0.25">
      <c r="BR205425" s="2394"/>
    </row>
    <row r="205426" spans="70:70" x14ac:dyDescent="0.25">
      <c r="BR205426" s="2381"/>
    </row>
    <row r="205450" spans="70:70" x14ac:dyDescent="0.25">
      <c r="BR205450" s="2394"/>
    </row>
    <row r="205451" spans="70:70" x14ac:dyDescent="0.25">
      <c r="BR205451" s="2381"/>
    </row>
    <row r="205475" spans="70:70" x14ac:dyDescent="0.25">
      <c r="BR205475" s="2394"/>
    </row>
    <row r="205476" spans="70:70" x14ac:dyDescent="0.25">
      <c r="BR205476" s="2381"/>
    </row>
    <row r="205500" spans="70:70" x14ac:dyDescent="0.25">
      <c r="BR205500" s="2394"/>
    </row>
    <row r="205501" spans="70:70" x14ac:dyDescent="0.25">
      <c r="BR205501" s="2381"/>
    </row>
    <row r="205525" spans="70:70" x14ac:dyDescent="0.25">
      <c r="BR205525" s="2394"/>
    </row>
    <row r="205526" spans="70:70" x14ac:dyDescent="0.25">
      <c r="BR205526" s="2381"/>
    </row>
    <row r="205550" spans="70:70" x14ac:dyDescent="0.25">
      <c r="BR205550" s="2394"/>
    </row>
    <row r="205551" spans="70:70" x14ac:dyDescent="0.25">
      <c r="BR205551" s="2381"/>
    </row>
    <row r="205575" spans="70:70" x14ac:dyDescent="0.25">
      <c r="BR205575" s="2394"/>
    </row>
    <row r="205576" spans="70:70" x14ac:dyDescent="0.25">
      <c r="BR205576" s="2381"/>
    </row>
    <row r="205600" spans="70:70" x14ac:dyDescent="0.25">
      <c r="BR205600" s="2394"/>
    </row>
    <row r="205601" spans="70:70" x14ac:dyDescent="0.25">
      <c r="BR205601" s="2381"/>
    </row>
    <row r="205625" spans="70:70" x14ac:dyDescent="0.25">
      <c r="BR205625" s="2394"/>
    </row>
    <row r="205626" spans="70:70" x14ac:dyDescent="0.25">
      <c r="BR205626" s="2381"/>
    </row>
    <row r="205650" spans="70:70" x14ac:dyDescent="0.25">
      <c r="BR205650" s="2394"/>
    </row>
    <row r="205651" spans="70:70" x14ac:dyDescent="0.25">
      <c r="BR205651" s="2381"/>
    </row>
    <row r="205675" spans="70:70" x14ac:dyDescent="0.25">
      <c r="BR205675" s="2394"/>
    </row>
    <row r="205676" spans="70:70" x14ac:dyDescent="0.25">
      <c r="BR205676" s="2381"/>
    </row>
    <row r="205700" spans="70:70" x14ac:dyDescent="0.25">
      <c r="BR205700" s="2394"/>
    </row>
    <row r="205701" spans="70:70" x14ac:dyDescent="0.25">
      <c r="BR205701" s="2381"/>
    </row>
    <row r="205725" spans="70:70" x14ac:dyDescent="0.25">
      <c r="BR205725" s="2394"/>
    </row>
    <row r="205726" spans="70:70" x14ac:dyDescent="0.25">
      <c r="BR205726" s="2381"/>
    </row>
    <row r="205750" spans="70:70" x14ac:dyDescent="0.25">
      <c r="BR205750" s="2394"/>
    </row>
    <row r="205751" spans="70:70" x14ac:dyDescent="0.25">
      <c r="BR205751" s="2381"/>
    </row>
    <row r="205775" spans="70:70" x14ac:dyDescent="0.25">
      <c r="BR205775" s="2394"/>
    </row>
    <row r="205776" spans="70:70" x14ac:dyDescent="0.25">
      <c r="BR205776" s="2381"/>
    </row>
    <row r="205800" spans="70:70" x14ac:dyDescent="0.25">
      <c r="BR205800" s="2394"/>
    </row>
    <row r="205801" spans="70:70" x14ac:dyDescent="0.25">
      <c r="BR205801" s="2381"/>
    </row>
    <row r="205825" spans="70:70" x14ac:dyDescent="0.25">
      <c r="BR205825" s="2394"/>
    </row>
    <row r="205826" spans="70:70" x14ac:dyDescent="0.25">
      <c r="BR205826" s="2381"/>
    </row>
    <row r="205850" spans="70:70" x14ac:dyDescent="0.25">
      <c r="BR205850" s="2394"/>
    </row>
    <row r="205851" spans="70:70" x14ac:dyDescent="0.25">
      <c r="BR205851" s="2381"/>
    </row>
    <row r="205875" spans="70:70" x14ac:dyDescent="0.25">
      <c r="BR205875" s="2394"/>
    </row>
    <row r="205876" spans="70:70" x14ac:dyDescent="0.25">
      <c r="BR205876" s="2381"/>
    </row>
    <row r="205900" spans="70:70" x14ac:dyDescent="0.25">
      <c r="BR205900" s="2394"/>
    </row>
    <row r="205901" spans="70:70" x14ac:dyDescent="0.25">
      <c r="BR205901" s="2381"/>
    </row>
    <row r="205925" spans="70:70" x14ac:dyDescent="0.25">
      <c r="BR205925" s="2394"/>
    </row>
    <row r="205926" spans="70:70" x14ac:dyDescent="0.25">
      <c r="BR205926" s="2381"/>
    </row>
    <row r="205950" spans="70:70" x14ac:dyDescent="0.25">
      <c r="BR205950" s="2394"/>
    </row>
    <row r="205951" spans="70:70" x14ac:dyDescent="0.25">
      <c r="BR205951" s="2381"/>
    </row>
    <row r="205975" spans="70:70" x14ac:dyDescent="0.25">
      <c r="BR205975" s="2394"/>
    </row>
    <row r="205976" spans="70:70" x14ac:dyDescent="0.25">
      <c r="BR205976" s="2381"/>
    </row>
    <row r="206000" spans="70:70" x14ac:dyDescent="0.25">
      <c r="BR206000" s="2394"/>
    </row>
    <row r="206001" spans="70:70" x14ac:dyDescent="0.25">
      <c r="BR206001" s="2381"/>
    </row>
    <row r="206025" spans="70:70" x14ac:dyDescent="0.25">
      <c r="BR206025" s="2394"/>
    </row>
    <row r="206026" spans="70:70" x14ac:dyDescent="0.25">
      <c r="BR206026" s="2381"/>
    </row>
    <row r="206050" spans="70:70" x14ac:dyDescent="0.25">
      <c r="BR206050" s="2394"/>
    </row>
    <row r="206051" spans="70:70" x14ac:dyDescent="0.25">
      <c r="BR206051" s="2381"/>
    </row>
    <row r="206075" spans="70:70" x14ac:dyDescent="0.25">
      <c r="BR206075" s="2394"/>
    </row>
    <row r="206076" spans="70:70" x14ac:dyDescent="0.25">
      <c r="BR206076" s="2381"/>
    </row>
    <row r="206100" spans="70:70" x14ac:dyDescent="0.25">
      <c r="BR206100" s="2394"/>
    </row>
    <row r="206101" spans="70:70" x14ac:dyDescent="0.25">
      <c r="BR206101" s="2381"/>
    </row>
    <row r="206125" spans="70:70" x14ac:dyDescent="0.25">
      <c r="BR206125" s="2394"/>
    </row>
    <row r="206126" spans="70:70" x14ac:dyDescent="0.25">
      <c r="BR206126" s="2381"/>
    </row>
    <row r="206150" spans="70:70" x14ac:dyDescent="0.25">
      <c r="BR206150" s="2394"/>
    </row>
    <row r="206151" spans="70:70" x14ac:dyDescent="0.25">
      <c r="BR206151" s="2381"/>
    </row>
    <row r="206175" spans="70:70" x14ac:dyDescent="0.25">
      <c r="BR206175" s="2394"/>
    </row>
    <row r="206176" spans="70:70" x14ac:dyDescent="0.25">
      <c r="BR206176" s="2381"/>
    </row>
    <row r="206200" spans="70:70" x14ac:dyDescent="0.25">
      <c r="BR206200" s="2394"/>
    </row>
    <row r="206201" spans="70:70" x14ac:dyDescent="0.25">
      <c r="BR206201" s="2381"/>
    </row>
    <row r="206225" spans="70:70" x14ac:dyDescent="0.25">
      <c r="BR206225" s="2394"/>
    </row>
    <row r="206226" spans="70:70" x14ac:dyDescent="0.25">
      <c r="BR206226" s="2381"/>
    </row>
    <row r="206250" spans="70:70" x14ac:dyDescent="0.25">
      <c r="BR206250" s="2394"/>
    </row>
    <row r="206251" spans="70:70" x14ac:dyDescent="0.25">
      <c r="BR206251" s="2381"/>
    </row>
    <row r="206275" spans="70:70" x14ac:dyDescent="0.25">
      <c r="BR206275" s="2394"/>
    </row>
    <row r="206276" spans="70:70" x14ac:dyDescent="0.25">
      <c r="BR206276" s="2381"/>
    </row>
    <row r="206300" spans="70:70" x14ac:dyDescent="0.25">
      <c r="BR206300" s="2394"/>
    </row>
    <row r="206301" spans="70:70" x14ac:dyDescent="0.25">
      <c r="BR206301" s="2381"/>
    </row>
    <row r="206325" spans="70:70" x14ac:dyDescent="0.25">
      <c r="BR206325" s="2394"/>
    </row>
    <row r="206326" spans="70:70" x14ac:dyDescent="0.25">
      <c r="BR206326" s="2381"/>
    </row>
    <row r="206350" spans="70:70" x14ac:dyDescent="0.25">
      <c r="BR206350" s="2394"/>
    </row>
    <row r="206351" spans="70:70" x14ac:dyDescent="0.25">
      <c r="BR206351" s="2381"/>
    </row>
    <row r="206375" spans="70:70" x14ac:dyDescent="0.25">
      <c r="BR206375" s="2394"/>
    </row>
    <row r="206376" spans="70:70" x14ac:dyDescent="0.25">
      <c r="BR206376" s="2381"/>
    </row>
    <row r="206400" spans="70:70" x14ac:dyDescent="0.25">
      <c r="BR206400" s="2394"/>
    </row>
    <row r="206401" spans="70:70" x14ac:dyDescent="0.25">
      <c r="BR206401" s="2381"/>
    </row>
    <row r="206425" spans="70:70" x14ac:dyDescent="0.25">
      <c r="BR206425" s="2394"/>
    </row>
    <row r="206426" spans="70:70" x14ac:dyDescent="0.25">
      <c r="BR206426" s="2381"/>
    </row>
    <row r="206450" spans="70:70" x14ac:dyDescent="0.25">
      <c r="BR206450" s="2394"/>
    </row>
    <row r="206451" spans="70:70" x14ac:dyDescent="0.25">
      <c r="BR206451" s="2381"/>
    </row>
    <row r="206475" spans="70:70" x14ac:dyDescent="0.25">
      <c r="BR206475" s="2394"/>
    </row>
    <row r="206476" spans="70:70" x14ac:dyDescent="0.25">
      <c r="BR206476" s="2381"/>
    </row>
    <row r="206500" spans="70:70" x14ac:dyDescent="0.25">
      <c r="BR206500" s="2394"/>
    </row>
    <row r="206501" spans="70:70" x14ac:dyDescent="0.25">
      <c r="BR206501" s="2381"/>
    </row>
    <row r="206525" spans="70:70" x14ac:dyDescent="0.25">
      <c r="BR206525" s="2394"/>
    </row>
    <row r="206526" spans="70:70" x14ac:dyDescent="0.25">
      <c r="BR206526" s="2381"/>
    </row>
    <row r="206550" spans="70:70" x14ac:dyDescent="0.25">
      <c r="BR206550" s="2394"/>
    </row>
    <row r="206551" spans="70:70" x14ac:dyDescent="0.25">
      <c r="BR206551" s="2381"/>
    </row>
    <row r="206575" spans="70:70" x14ac:dyDescent="0.25">
      <c r="BR206575" s="2394"/>
    </row>
    <row r="206576" spans="70:70" x14ac:dyDescent="0.25">
      <c r="BR206576" s="2381"/>
    </row>
    <row r="206600" spans="70:70" x14ac:dyDescent="0.25">
      <c r="BR206600" s="2394"/>
    </row>
    <row r="206601" spans="70:70" x14ac:dyDescent="0.25">
      <c r="BR206601" s="2381"/>
    </row>
    <row r="206625" spans="70:70" x14ac:dyDescent="0.25">
      <c r="BR206625" s="2394"/>
    </row>
    <row r="206626" spans="70:70" x14ac:dyDescent="0.25">
      <c r="BR206626" s="2381"/>
    </row>
    <row r="206650" spans="70:70" x14ac:dyDescent="0.25">
      <c r="BR206650" s="2394"/>
    </row>
    <row r="206651" spans="70:70" x14ac:dyDescent="0.25">
      <c r="BR206651" s="2381"/>
    </row>
    <row r="206675" spans="70:70" x14ac:dyDescent="0.25">
      <c r="BR206675" s="2394"/>
    </row>
    <row r="206676" spans="70:70" x14ac:dyDescent="0.25">
      <c r="BR206676" s="2381"/>
    </row>
    <row r="206700" spans="70:70" x14ac:dyDescent="0.25">
      <c r="BR206700" s="2394"/>
    </row>
    <row r="206701" spans="70:70" x14ac:dyDescent="0.25">
      <c r="BR206701" s="2381"/>
    </row>
    <row r="206725" spans="70:70" x14ac:dyDescent="0.25">
      <c r="BR206725" s="2394"/>
    </row>
    <row r="206726" spans="70:70" x14ac:dyDescent="0.25">
      <c r="BR206726" s="2381"/>
    </row>
    <row r="206750" spans="70:70" x14ac:dyDescent="0.25">
      <c r="BR206750" s="2394"/>
    </row>
    <row r="206751" spans="70:70" x14ac:dyDescent="0.25">
      <c r="BR206751" s="2381"/>
    </row>
    <row r="206775" spans="70:70" x14ac:dyDescent="0.25">
      <c r="BR206775" s="2394"/>
    </row>
    <row r="206776" spans="70:70" x14ac:dyDescent="0.25">
      <c r="BR206776" s="2381"/>
    </row>
    <row r="206800" spans="70:70" x14ac:dyDescent="0.25">
      <c r="BR206800" s="2394"/>
    </row>
    <row r="206801" spans="70:70" x14ac:dyDescent="0.25">
      <c r="BR206801" s="2381"/>
    </row>
    <row r="206825" spans="70:70" x14ac:dyDescent="0.25">
      <c r="BR206825" s="2394"/>
    </row>
    <row r="206826" spans="70:70" x14ac:dyDescent="0.25">
      <c r="BR206826" s="2381"/>
    </row>
    <row r="206850" spans="70:70" x14ac:dyDescent="0.25">
      <c r="BR206850" s="2394"/>
    </row>
    <row r="206851" spans="70:70" x14ac:dyDescent="0.25">
      <c r="BR206851" s="2381"/>
    </row>
    <row r="206875" spans="70:70" x14ac:dyDescent="0.25">
      <c r="BR206875" s="2394"/>
    </row>
    <row r="206876" spans="70:70" x14ac:dyDescent="0.25">
      <c r="BR206876" s="2381"/>
    </row>
    <row r="206900" spans="70:70" x14ac:dyDescent="0.25">
      <c r="BR206900" s="2394"/>
    </row>
    <row r="206901" spans="70:70" x14ac:dyDescent="0.25">
      <c r="BR206901" s="2381"/>
    </row>
    <row r="206925" spans="70:70" x14ac:dyDescent="0.25">
      <c r="BR206925" s="2394"/>
    </row>
    <row r="206926" spans="70:70" x14ac:dyDescent="0.25">
      <c r="BR206926" s="2381"/>
    </row>
    <row r="206950" spans="70:70" x14ac:dyDescent="0.25">
      <c r="BR206950" s="2394"/>
    </row>
    <row r="206951" spans="70:70" x14ac:dyDescent="0.25">
      <c r="BR206951" s="2381"/>
    </row>
    <row r="206975" spans="70:70" x14ac:dyDescent="0.25">
      <c r="BR206975" s="2394"/>
    </row>
    <row r="206976" spans="70:70" x14ac:dyDescent="0.25">
      <c r="BR206976" s="2381"/>
    </row>
    <row r="207000" spans="70:70" x14ac:dyDescent="0.25">
      <c r="BR207000" s="2394"/>
    </row>
    <row r="207001" spans="70:70" x14ac:dyDescent="0.25">
      <c r="BR207001" s="2381"/>
    </row>
    <row r="207025" spans="70:70" x14ac:dyDescent="0.25">
      <c r="BR207025" s="2394"/>
    </row>
    <row r="207026" spans="70:70" x14ac:dyDescent="0.25">
      <c r="BR207026" s="2381"/>
    </row>
    <row r="207050" spans="70:70" x14ac:dyDescent="0.25">
      <c r="BR207050" s="2394"/>
    </row>
    <row r="207051" spans="70:70" x14ac:dyDescent="0.25">
      <c r="BR207051" s="2381"/>
    </row>
    <row r="207075" spans="70:70" x14ac:dyDescent="0.25">
      <c r="BR207075" s="2394"/>
    </row>
    <row r="207076" spans="70:70" x14ac:dyDescent="0.25">
      <c r="BR207076" s="2381"/>
    </row>
    <row r="207100" spans="70:70" x14ac:dyDescent="0.25">
      <c r="BR207100" s="2394"/>
    </row>
    <row r="207101" spans="70:70" x14ac:dyDescent="0.25">
      <c r="BR207101" s="2381"/>
    </row>
    <row r="207125" spans="70:70" x14ac:dyDescent="0.25">
      <c r="BR207125" s="2394"/>
    </row>
    <row r="207126" spans="70:70" x14ac:dyDescent="0.25">
      <c r="BR207126" s="2381"/>
    </row>
    <row r="207150" spans="70:70" x14ac:dyDescent="0.25">
      <c r="BR207150" s="2394"/>
    </row>
    <row r="207151" spans="70:70" x14ac:dyDescent="0.25">
      <c r="BR207151" s="2381"/>
    </row>
    <row r="207175" spans="70:70" x14ac:dyDescent="0.25">
      <c r="BR207175" s="2394"/>
    </row>
    <row r="207176" spans="70:70" x14ac:dyDescent="0.25">
      <c r="BR207176" s="2381"/>
    </row>
    <row r="207200" spans="70:70" x14ac:dyDescent="0.25">
      <c r="BR207200" s="2394"/>
    </row>
    <row r="207201" spans="70:70" x14ac:dyDescent="0.25">
      <c r="BR207201" s="2381"/>
    </row>
    <row r="207225" spans="70:70" x14ac:dyDescent="0.25">
      <c r="BR207225" s="2394"/>
    </row>
    <row r="207226" spans="70:70" x14ac:dyDescent="0.25">
      <c r="BR207226" s="2381"/>
    </row>
    <row r="207250" spans="70:70" x14ac:dyDescent="0.25">
      <c r="BR207250" s="2394"/>
    </row>
    <row r="207251" spans="70:70" x14ac:dyDescent="0.25">
      <c r="BR207251" s="2381"/>
    </row>
    <row r="207275" spans="70:70" x14ac:dyDescent="0.25">
      <c r="BR207275" s="2394"/>
    </row>
    <row r="207276" spans="70:70" x14ac:dyDescent="0.25">
      <c r="BR207276" s="2381"/>
    </row>
    <row r="207300" spans="70:70" x14ac:dyDescent="0.25">
      <c r="BR207300" s="2394"/>
    </row>
    <row r="207301" spans="70:70" x14ac:dyDescent="0.25">
      <c r="BR207301" s="2381"/>
    </row>
    <row r="207325" spans="70:70" x14ac:dyDescent="0.25">
      <c r="BR207325" s="2394"/>
    </row>
    <row r="207326" spans="70:70" x14ac:dyDescent="0.25">
      <c r="BR207326" s="2381"/>
    </row>
    <row r="207350" spans="70:70" x14ac:dyDescent="0.25">
      <c r="BR207350" s="2394"/>
    </row>
    <row r="207351" spans="70:70" x14ac:dyDescent="0.25">
      <c r="BR207351" s="2381"/>
    </row>
    <row r="207375" spans="70:70" x14ac:dyDescent="0.25">
      <c r="BR207375" s="2394"/>
    </row>
    <row r="207376" spans="70:70" x14ac:dyDescent="0.25">
      <c r="BR207376" s="2381"/>
    </row>
    <row r="207400" spans="70:70" x14ac:dyDescent="0.25">
      <c r="BR207400" s="2394"/>
    </row>
    <row r="207401" spans="70:70" x14ac:dyDescent="0.25">
      <c r="BR207401" s="2381"/>
    </row>
    <row r="207425" spans="70:70" x14ac:dyDescent="0.25">
      <c r="BR207425" s="2394"/>
    </row>
    <row r="207426" spans="70:70" x14ac:dyDescent="0.25">
      <c r="BR207426" s="2381"/>
    </row>
    <row r="207450" spans="70:70" x14ac:dyDescent="0.25">
      <c r="BR207450" s="2394"/>
    </row>
    <row r="207451" spans="70:70" x14ac:dyDescent="0.25">
      <c r="BR207451" s="2381"/>
    </row>
    <row r="207475" spans="70:70" x14ac:dyDescent="0.25">
      <c r="BR207475" s="2394"/>
    </row>
    <row r="207476" spans="70:70" x14ac:dyDescent="0.25">
      <c r="BR207476" s="2381"/>
    </row>
    <row r="207500" spans="70:70" x14ac:dyDescent="0.25">
      <c r="BR207500" s="2394"/>
    </row>
    <row r="207501" spans="70:70" x14ac:dyDescent="0.25">
      <c r="BR207501" s="2381"/>
    </row>
    <row r="207525" spans="70:70" x14ac:dyDescent="0.25">
      <c r="BR207525" s="2394"/>
    </row>
    <row r="207526" spans="70:70" x14ac:dyDescent="0.25">
      <c r="BR207526" s="2381"/>
    </row>
    <row r="207550" spans="70:70" x14ac:dyDescent="0.25">
      <c r="BR207550" s="2394"/>
    </row>
    <row r="207551" spans="70:70" x14ac:dyDescent="0.25">
      <c r="BR207551" s="2381"/>
    </row>
    <row r="207575" spans="70:70" x14ac:dyDescent="0.25">
      <c r="BR207575" s="2394"/>
    </row>
    <row r="207576" spans="70:70" x14ac:dyDescent="0.25">
      <c r="BR207576" s="2381"/>
    </row>
    <row r="207600" spans="70:70" x14ac:dyDescent="0.25">
      <c r="BR207600" s="2394"/>
    </row>
    <row r="207601" spans="70:70" x14ac:dyDescent="0.25">
      <c r="BR207601" s="2381"/>
    </row>
    <row r="207625" spans="70:70" x14ac:dyDescent="0.25">
      <c r="BR207625" s="2394"/>
    </row>
    <row r="207626" spans="70:70" x14ac:dyDescent="0.25">
      <c r="BR207626" s="2381"/>
    </row>
    <row r="207650" spans="70:70" x14ac:dyDescent="0.25">
      <c r="BR207650" s="2394"/>
    </row>
    <row r="207651" spans="70:70" x14ac:dyDescent="0.25">
      <c r="BR207651" s="2381"/>
    </row>
    <row r="207675" spans="70:70" x14ac:dyDescent="0.25">
      <c r="BR207675" s="2394"/>
    </row>
    <row r="207676" spans="70:70" x14ac:dyDescent="0.25">
      <c r="BR207676" s="2381"/>
    </row>
    <row r="207700" spans="70:70" x14ac:dyDescent="0.25">
      <c r="BR207700" s="2394"/>
    </row>
    <row r="207701" spans="70:70" x14ac:dyDescent="0.25">
      <c r="BR207701" s="2381"/>
    </row>
    <row r="207725" spans="70:70" x14ac:dyDescent="0.25">
      <c r="BR207725" s="2394"/>
    </row>
    <row r="207726" spans="70:70" x14ac:dyDescent="0.25">
      <c r="BR207726" s="2381"/>
    </row>
    <row r="207750" spans="70:70" x14ac:dyDescent="0.25">
      <c r="BR207750" s="2394"/>
    </row>
    <row r="207751" spans="70:70" x14ac:dyDescent="0.25">
      <c r="BR207751" s="2381"/>
    </row>
    <row r="207775" spans="70:70" x14ac:dyDescent="0.25">
      <c r="BR207775" s="2394"/>
    </row>
    <row r="207776" spans="70:70" x14ac:dyDescent="0.25">
      <c r="BR207776" s="2381"/>
    </row>
    <row r="207800" spans="70:70" x14ac:dyDescent="0.25">
      <c r="BR207800" s="2394"/>
    </row>
    <row r="207801" spans="70:70" x14ac:dyDescent="0.25">
      <c r="BR207801" s="2381"/>
    </row>
    <row r="207825" spans="70:70" x14ac:dyDescent="0.25">
      <c r="BR207825" s="2394"/>
    </row>
    <row r="207826" spans="70:70" x14ac:dyDescent="0.25">
      <c r="BR207826" s="2381"/>
    </row>
    <row r="207850" spans="70:70" x14ac:dyDescent="0.25">
      <c r="BR207850" s="2394"/>
    </row>
    <row r="207851" spans="70:70" x14ac:dyDescent="0.25">
      <c r="BR207851" s="2381"/>
    </row>
    <row r="207875" spans="70:70" x14ac:dyDescent="0.25">
      <c r="BR207875" s="2394"/>
    </row>
    <row r="207876" spans="70:70" x14ac:dyDescent="0.25">
      <c r="BR207876" s="2381"/>
    </row>
    <row r="207900" spans="70:70" x14ac:dyDescent="0.25">
      <c r="BR207900" s="2394"/>
    </row>
    <row r="207901" spans="70:70" x14ac:dyDescent="0.25">
      <c r="BR207901" s="2381"/>
    </row>
    <row r="207925" spans="70:70" x14ac:dyDescent="0.25">
      <c r="BR207925" s="2394"/>
    </row>
    <row r="207926" spans="70:70" x14ac:dyDescent="0.25">
      <c r="BR207926" s="2381"/>
    </row>
    <row r="207950" spans="70:70" x14ac:dyDescent="0.25">
      <c r="BR207950" s="2394"/>
    </row>
    <row r="207951" spans="70:70" x14ac:dyDescent="0.25">
      <c r="BR207951" s="2381"/>
    </row>
    <row r="207975" spans="70:70" x14ac:dyDescent="0.25">
      <c r="BR207975" s="2394"/>
    </row>
    <row r="207976" spans="70:70" x14ac:dyDescent="0.25">
      <c r="BR207976" s="2381"/>
    </row>
    <row r="208000" spans="70:70" x14ac:dyDescent="0.25">
      <c r="BR208000" s="2394"/>
    </row>
    <row r="208001" spans="70:70" x14ac:dyDescent="0.25">
      <c r="BR208001" s="2381"/>
    </row>
    <row r="208025" spans="70:70" x14ac:dyDescent="0.25">
      <c r="BR208025" s="2394"/>
    </row>
    <row r="208026" spans="70:70" x14ac:dyDescent="0.25">
      <c r="BR208026" s="2381"/>
    </row>
    <row r="208050" spans="70:70" x14ac:dyDescent="0.25">
      <c r="BR208050" s="2394"/>
    </row>
    <row r="208051" spans="70:70" x14ac:dyDescent="0.25">
      <c r="BR208051" s="2381"/>
    </row>
    <row r="208075" spans="70:70" x14ac:dyDescent="0.25">
      <c r="BR208075" s="2394"/>
    </row>
    <row r="208076" spans="70:70" x14ac:dyDescent="0.25">
      <c r="BR208076" s="2381"/>
    </row>
    <row r="208100" spans="70:70" x14ac:dyDescent="0.25">
      <c r="BR208100" s="2394"/>
    </row>
    <row r="208101" spans="70:70" x14ac:dyDescent="0.25">
      <c r="BR208101" s="2381"/>
    </row>
    <row r="208125" spans="70:70" x14ac:dyDescent="0.25">
      <c r="BR208125" s="2394"/>
    </row>
    <row r="208126" spans="70:70" x14ac:dyDescent="0.25">
      <c r="BR208126" s="2381"/>
    </row>
    <row r="208150" spans="70:70" x14ac:dyDescent="0.25">
      <c r="BR208150" s="2394"/>
    </row>
    <row r="208151" spans="70:70" x14ac:dyDescent="0.25">
      <c r="BR208151" s="2381"/>
    </row>
    <row r="208175" spans="70:70" x14ac:dyDescent="0.25">
      <c r="BR208175" s="2394"/>
    </row>
    <row r="208176" spans="70:70" x14ac:dyDescent="0.25">
      <c r="BR208176" s="2381"/>
    </row>
    <row r="208200" spans="70:70" x14ac:dyDescent="0.25">
      <c r="BR208200" s="2394"/>
    </row>
    <row r="208201" spans="70:70" x14ac:dyDescent="0.25">
      <c r="BR208201" s="2381"/>
    </row>
    <row r="208225" spans="70:70" x14ac:dyDescent="0.25">
      <c r="BR208225" s="2394"/>
    </row>
    <row r="208226" spans="70:70" x14ac:dyDescent="0.25">
      <c r="BR208226" s="2381"/>
    </row>
    <row r="208250" spans="70:70" x14ac:dyDescent="0.25">
      <c r="BR208250" s="2394"/>
    </row>
    <row r="208251" spans="70:70" x14ac:dyDescent="0.25">
      <c r="BR208251" s="2381"/>
    </row>
    <row r="208275" spans="70:70" x14ac:dyDescent="0.25">
      <c r="BR208275" s="2394"/>
    </row>
    <row r="208276" spans="70:70" x14ac:dyDescent="0.25">
      <c r="BR208276" s="2381"/>
    </row>
    <row r="208300" spans="70:70" x14ac:dyDescent="0.25">
      <c r="BR208300" s="2394"/>
    </row>
    <row r="208301" spans="70:70" x14ac:dyDescent="0.25">
      <c r="BR208301" s="2381"/>
    </row>
    <row r="208325" spans="70:70" x14ac:dyDescent="0.25">
      <c r="BR208325" s="2394"/>
    </row>
    <row r="208326" spans="70:70" x14ac:dyDescent="0.25">
      <c r="BR208326" s="2381"/>
    </row>
    <row r="208350" spans="70:70" x14ac:dyDescent="0.25">
      <c r="BR208350" s="2394"/>
    </row>
    <row r="208351" spans="70:70" x14ac:dyDescent="0.25">
      <c r="BR208351" s="2381"/>
    </row>
    <row r="208375" spans="70:70" x14ac:dyDescent="0.25">
      <c r="BR208375" s="2394"/>
    </row>
    <row r="208376" spans="70:70" x14ac:dyDescent="0.25">
      <c r="BR208376" s="2381"/>
    </row>
    <row r="208400" spans="70:70" x14ac:dyDescent="0.25">
      <c r="BR208400" s="2394"/>
    </row>
    <row r="208401" spans="70:70" x14ac:dyDescent="0.25">
      <c r="BR208401" s="2381"/>
    </row>
    <row r="208425" spans="70:70" x14ac:dyDescent="0.25">
      <c r="BR208425" s="2394"/>
    </row>
    <row r="208426" spans="70:70" x14ac:dyDescent="0.25">
      <c r="BR208426" s="2381"/>
    </row>
    <row r="208450" spans="70:70" x14ac:dyDescent="0.25">
      <c r="BR208450" s="2394"/>
    </row>
    <row r="208451" spans="70:70" x14ac:dyDescent="0.25">
      <c r="BR208451" s="2381"/>
    </row>
    <row r="208475" spans="70:70" x14ac:dyDescent="0.25">
      <c r="BR208475" s="2394"/>
    </row>
    <row r="208476" spans="70:70" x14ac:dyDescent="0.25">
      <c r="BR208476" s="2381"/>
    </row>
    <row r="208500" spans="70:70" x14ac:dyDescent="0.25">
      <c r="BR208500" s="2394"/>
    </row>
    <row r="208501" spans="70:70" x14ac:dyDescent="0.25">
      <c r="BR208501" s="2381"/>
    </row>
    <row r="208525" spans="70:70" x14ac:dyDescent="0.25">
      <c r="BR208525" s="2394"/>
    </row>
    <row r="208526" spans="70:70" x14ac:dyDescent="0.25">
      <c r="BR208526" s="2381"/>
    </row>
    <row r="208550" spans="70:70" x14ac:dyDescent="0.25">
      <c r="BR208550" s="2394"/>
    </row>
    <row r="208551" spans="70:70" x14ac:dyDescent="0.25">
      <c r="BR208551" s="2381"/>
    </row>
    <row r="208575" spans="70:70" x14ac:dyDescent="0.25">
      <c r="BR208575" s="2394"/>
    </row>
    <row r="208576" spans="70:70" x14ac:dyDescent="0.25">
      <c r="BR208576" s="2381"/>
    </row>
    <row r="208600" spans="70:70" x14ac:dyDescent="0.25">
      <c r="BR208600" s="2394"/>
    </row>
    <row r="208601" spans="70:70" x14ac:dyDescent="0.25">
      <c r="BR208601" s="2381"/>
    </row>
    <row r="208625" spans="70:70" x14ac:dyDescent="0.25">
      <c r="BR208625" s="2394"/>
    </row>
    <row r="208626" spans="70:70" x14ac:dyDescent="0.25">
      <c r="BR208626" s="2381"/>
    </row>
    <row r="208650" spans="70:70" x14ac:dyDescent="0.25">
      <c r="BR208650" s="2394"/>
    </row>
    <row r="208651" spans="70:70" x14ac:dyDescent="0.25">
      <c r="BR208651" s="2381"/>
    </row>
    <row r="208675" spans="70:70" x14ac:dyDescent="0.25">
      <c r="BR208675" s="2394"/>
    </row>
    <row r="208676" spans="70:70" x14ac:dyDescent="0.25">
      <c r="BR208676" s="2381"/>
    </row>
    <row r="208700" spans="70:70" x14ac:dyDescent="0.25">
      <c r="BR208700" s="2394"/>
    </row>
    <row r="208701" spans="70:70" x14ac:dyDescent="0.25">
      <c r="BR208701" s="2381"/>
    </row>
    <row r="208725" spans="70:70" x14ac:dyDescent="0.25">
      <c r="BR208725" s="2394"/>
    </row>
    <row r="208726" spans="70:70" x14ac:dyDescent="0.25">
      <c r="BR208726" s="2381"/>
    </row>
    <row r="208750" spans="70:70" x14ac:dyDescent="0.25">
      <c r="BR208750" s="2394"/>
    </row>
    <row r="208751" spans="70:70" x14ac:dyDescent="0.25">
      <c r="BR208751" s="2381"/>
    </row>
    <row r="208775" spans="70:70" x14ac:dyDescent="0.25">
      <c r="BR208775" s="2394"/>
    </row>
    <row r="208776" spans="70:70" x14ac:dyDescent="0.25">
      <c r="BR208776" s="2381"/>
    </row>
    <row r="208800" spans="70:70" x14ac:dyDescent="0.25">
      <c r="BR208800" s="2394"/>
    </row>
    <row r="208801" spans="70:70" x14ac:dyDescent="0.25">
      <c r="BR208801" s="2381"/>
    </row>
    <row r="208825" spans="70:70" x14ac:dyDescent="0.25">
      <c r="BR208825" s="2394"/>
    </row>
    <row r="208826" spans="70:70" x14ac:dyDescent="0.25">
      <c r="BR208826" s="2381"/>
    </row>
    <row r="208850" spans="70:70" x14ac:dyDescent="0.25">
      <c r="BR208850" s="2394"/>
    </row>
    <row r="208851" spans="70:70" x14ac:dyDescent="0.25">
      <c r="BR208851" s="2381"/>
    </row>
    <row r="208875" spans="70:70" x14ac:dyDescent="0.25">
      <c r="BR208875" s="2394"/>
    </row>
    <row r="208876" spans="70:70" x14ac:dyDescent="0.25">
      <c r="BR208876" s="2381"/>
    </row>
    <row r="208900" spans="70:70" x14ac:dyDescent="0.25">
      <c r="BR208900" s="2394"/>
    </row>
    <row r="208901" spans="70:70" x14ac:dyDescent="0.25">
      <c r="BR208901" s="2381"/>
    </row>
    <row r="208925" spans="70:70" x14ac:dyDescent="0.25">
      <c r="BR208925" s="2394"/>
    </row>
    <row r="208926" spans="70:70" x14ac:dyDescent="0.25">
      <c r="BR208926" s="2381"/>
    </row>
    <row r="208950" spans="70:70" x14ac:dyDescent="0.25">
      <c r="BR208950" s="2394"/>
    </row>
    <row r="208951" spans="70:70" x14ac:dyDescent="0.25">
      <c r="BR208951" s="2381"/>
    </row>
    <row r="208975" spans="70:70" x14ac:dyDescent="0.25">
      <c r="BR208975" s="2394"/>
    </row>
    <row r="208976" spans="70:70" x14ac:dyDescent="0.25">
      <c r="BR208976" s="2381"/>
    </row>
    <row r="209000" spans="70:70" x14ac:dyDescent="0.25">
      <c r="BR209000" s="2394"/>
    </row>
    <row r="209001" spans="70:70" x14ac:dyDescent="0.25">
      <c r="BR209001" s="2381"/>
    </row>
    <row r="209025" spans="70:70" x14ac:dyDescent="0.25">
      <c r="BR209025" s="2394"/>
    </row>
    <row r="209026" spans="70:70" x14ac:dyDescent="0.25">
      <c r="BR209026" s="2381"/>
    </row>
    <row r="209050" spans="70:70" x14ac:dyDescent="0.25">
      <c r="BR209050" s="2394"/>
    </row>
    <row r="209051" spans="70:70" x14ac:dyDescent="0.25">
      <c r="BR209051" s="2381"/>
    </row>
    <row r="209075" spans="70:70" x14ac:dyDescent="0.25">
      <c r="BR209075" s="2394"/>
    </row>
    <row r="209076" spans="70:70" x14ac:dyDescent="0.25">
      <c r="BR209076" s="2381"/>
    </row>
    <row r="209100" spans="70:70" x14ac:dyDescent="0.25">
      <c r="BR209100" s="2394"/>
    </row>
    <row r="209101" spans="70:70" x14ac:dyDescent="0.25">
      <c r="BR209101" s="2381"/>
    </row>
    <row r="209125" spans="70:70" x14ac:dyDescent="0.25">
      <c r="BR209125" s="2394"/>
    </row>
    <row r="209126" spans="70:70" x14ac:dyDescent="0.25">
      <c r="BR209126" s="2381"/>
    </row>
    <row r="209150" spans="70:70" x14ac:dyDescent="0.25">
      <c r="BR209150" s="2394"/>
    </row>
    <row r="209151" spans="70:70" x14ac:dyDescent="0.25">
      <c r="BR209151" s="2381"/>
    </row>
    <row r="209175" spans="70:70" x14ac:dyDescent="0.25">
      <c r="BR209175" s="2394"/>
    </row>
    <row r="209176" spans="70:70" x14ac:dyDescent="0.25">
      <c r="BR209176" s="2381"/>
    </row>
    <row r="209200" spans="70:70" x14ac:dyDescent="0.25">
      <c r="BR209200" s="2394"/>
    </row>
    <row r="209201" spans="70:70" x14ac:dyDescent="0.25">
      <c r="BR209201" s="2381"/>
    </row>
    <row r="209225" spans="70:70" x14ac:dyDescent="0.25">
      <c r="BR209225" s="2394"/>
    </row>
    <row r="209226" spans="70:70" x14ac:dyDescent="0.25">
      <c r="BR209226" s="2381"/>
    </row>
    <row r="209250" spans="70:70" x14ac:dyDescent="0.25">
      <c r="BR209250" s="2394"/>
    </row>
    <row r="209251" spans="70:70" x14ac:dyDescent="0.25">
      <c r="BR209251" s="2381"/>
    </row>
    <row r="209275" spans="70:70" x14ac:dyDescent="0.25">
      <c r="BR209275" s="2394"/>
    </row>
    <row r="209276" spans="70:70" x14ac:dyDescent="0.25">
      <c r="BR209276" s="2381"/>
    </row>
    <row r="209300" spans="70:70" x14ac:dyDescent="0.25">
      <c r="BR209300" s="2394"/>
    </row>
    <row r="209301" spans="70:70" x14ac:dyDescent="0.25">
      <c r="BR209301" s="2381"/>
    </row>
    <row r="209325" spans="70:70" x14ac:dyDescent="0.25">
      <c r="BR209325" s="2394"/>
    </row>
    <row r="209326" spans="70:70" x14ac:dyDescent="0.25">
      <c r="BR209326" s="2381"/>
    </row>
    <row r="209350" spans="70:70" x14ac:dyDescent="0.25">
      <c r="BR209350" s="2394"/>
    </row>
    <row r="209351" spans="70:70" x14ac:dyDescent="0.25">
      <c r="BR209351" s="2381"/>
    </row>
    <row r="209375" spans="70:70" x14ac:dyDescent="0.25">
      <c r="BR209375" s="2394"/>
    </row>
    <row r="209376" spans="70:70" x14ac:dyDescent="0.25">
      <c r="BR209376" s="2381"/>
    </row>
    <row r="209400" spans="70:70" x14ac:dyDescent="0.25">
      <c r="BR209400" s="2394"/>
    </row>
    <row r="209401" spans="70:70" x14ac:dyDescent="0.25">
      <c r="BR209401" s="2381"/>
    </row>
    <row r="209425" spans="70:70" x14ac:dyDescent="0.25">
      <c r="BR209425" s="2394"/>
    </row>
    <row r="209426" spans="70:70" x14ac:dyDescent="0.25">
      <c r="BR209426" s="2381"/>
    </row>
    <row r="209450" spans="70:70" x14ac:dyDescent="0.25">
      <c r="BR209450" s="2394"/>
    </row>
    <row r="209451" spans="70:70" x14ac:dyDescent="0.25">
      <c r="BR209451" s="2381"/>
    </row>
    <row r="209475" spans="70:70" x14ac:dyDescent="0.25">
      <c r="BR209475" s="2394"/>
    </row>
    <row r="209476" spans="70:70" x14ac:dyDescent="0.25">
      <c r="BR209476" s="2381"/>
    </row>
    <row r="209500" spans="70:70" x14ac:dyDescent="0.25">
      <c r="BR209500" s="2394"/>
    </row>
    <row r="209501" spans="70:70" x14ac:dyDescent="0.25">
      <c r="BR209501" s="2381"/>
    </row>
    <row r="209525" spans="70:70" x14ac:dyDescent="0.25">
      <c r="BR209525" s="2394"/>
    </row>
    <row r="209526" spans="70:70" x14ac:dyDescent="0.25">
      <c r="BR209526" s="2381"/>
    </row>
    <row r="209550" spans="70:70" x14ac:dyDescent="0.25">
      <c r="BR209550" s="2394"/>
    </row>
    <row r="209551" spans="70:70" x14ac:dyDescent="0.25">
      <c r="BR209551" s="2381"/>
    </row>
    <row r="209575" spans="70:70" x14ac:dyDescent="0.25">
      <c r="BR209575" s="2394"/>
    </row>
    <row r="209576" spans="70:70" x14ac:dyDescent="0.25">
      <c r="BR209576" s="2381"/>
    </row>
    <row r="209600" spans="70:70" x14ac:dyDescent="0.25">
      <c r="BR209600" s="2394"/>
    </row>
    <row r="209601" spans="70:70" x14ac:dyDescent="0.25">
      <c r="BR209601" s="2381"/>
    </row>
    <row r="209625" spans="70:70" x14ac:dyDescent="0.25">
      <c r="BR209625" s="2394"/>
    </row>
    <row r="209626" spans="70:70" x14ac:dyDescent="0.25">
      <c r="BR209626" s="2381"/>
    </row>
    <row r="209650" spans="70:70" x14ac:dyDescent="0.25">
      <c r="BR209650" s="2394"/>
    </row>
    <row r="209651" spans="70:70" x14ac:dyDescent="0.25">
      <c r="BR209651" s="2381"/>
    </row>
    <row r="209675" spans="70:70" x14ac:dyDescent="0.25">
      <c r="BR209675" s="2394"/>
    </row>
    <row r="209676" spans="70:70" x14ac:dyDescent="0.25">
      <c r="BR209676" s="2381"/>
    </row>
    <row r="209700" spans="70:70" x14ac:dyDescent="0.25">
      <c r="BR209700" s="2394"/>
    </row>
    <row r="209701" spans="70:70" x14ac:dyDescent="0.25">
      <c r="BR209701" s="2381"/>
    </row>
    <row r="209725" spans="70:70" x14ac:dyDescent="0.25">
      <c r="BR209725" s="2394"/>
    </row>
    <row r="209726" spans="70:70" x14ac:dyDescent="0.25">
      <c r="BR209726" s="2381"/>
    </row>
    <row r="209750" spans="70:70" x14ac:dyDescent="0.25">
      <c r="BR209750" s="2394"/>
    </row>
    <row r="209751" spans="70:70" x14ac:dyDescent="0.25">
      <c r="BR209751" s="2381"/>
    </row>
    <row r="209775" spans="70:70" x14ac:dyDescent="0.25">
      <c r="BR209775" s="2394"/>
    </row>
    <row r="209776" spans="70:70" x14ac:dyDescent="0.25">
      <c r="BR209776" s="2381"/>
    </row>
    <row r="209800" spans="70:70" x14ac:dyDescent="0.25">
      <c r="BR209800" s="2394"/>
    </row>
    <row r="209801" spans="70:70" x14ac:dyDescent="0.25">
      <c r="BR209801" s="2381"/>
    </row>
    <row r="209825" spans="70:70" x14ac:dyDescent="0.25">
      <c r="BR209825" s="2394"/>
    </row>
    <row r="209826" spans="70:70" x14ac:dyDescent="0.25">
      <c r="BR209826" s="2381"/>
    </row>
    <row r="209850" spans="70:70" x14ac:dyDescent="0.25">
      <c r="BR209850" s="2394"/>
    </row>
    <row r="209851" spans="70:70" x14ac:dyDescent="0.25">
      <c r="BR209851" s="2381"/>
    </row>
    <row r="209875" spans="70:70" x14ac:dyDescent="0.25">
      <c r="BR209875" s="2394"/>
    </row>
    <row r="209876" spans="70:70" x14ac:dyDescent="0.25">
      <c r="BR209876" s="2381"/>
    </row>
    <row r="209900" spans="70:70" x14ac:dyDescent="0.25">
      <c r="BR209900" s="2394"/>
    </row>
    <row r="209901" spans="70:70" x14ac:dyDescent="0.25">
      <c r="BR209901" s="2381"/>
    </row>
    <row r="209925" spans="70:70" x14ac:dyDescent="0.25">
      <c r="BR209925" s="2394"/>
    </row>
    <row r="209926" spans="70:70" x14ac:dyDescent="0.25">
      <c r="BR209926" s="2381"/>
    </row>
    <row r="209950" spans="70:70" x14ac:dyDescent="0.25">
      <c r="BR209950" s="2394"/>
    </row>
    <row r="209951" spans="70:70" x14ac:dyDescent="0.25">
      <c r="BR209951" s="2381"/>
    </row>
    <row r="209975" spans="70:70" x14ac:dyDescent="0.25">
      <c r="BR209975" s="2394"/>
    </row>
    <row r="209976" spans="70:70" x14ac:dyDescent="0.25">
      <c r="BR209976" s="2381"/>
    </row>
    <row r="210000" spans="70:70" x14ac:dyDescent="0.25">
      <c r="BR210000" s="2394"/>
    </row>
    <row r="210001" spans="70:70" x14ac:dyDescent="0.25">
      <c r="BR210001" s="2381"/>
    </row>
    <row r="210025" spans="70:70" x14ac:dyDescent="0.25">
      <c r="BR210025" s="2394"/>
    </row>
    <row r="210026" spans="70:70" x14ac:dyDescent="0.25">
      <c r="BR210026" s="2381"/>
    </row>
    <row r="210050" spans="70:70" x14ac:dyDescent="0.25">
      <c r="BR210050" s="2394"/>
    </row>
    <row r="210051" spans="70:70" x14ac:dyDescent="0.25">
      <c r="BR210051" s="2381"/>
    </row>
    <row r="210075" spans="70:70" x14ac:dyDescent="0.25">
      <c r="BR210075" s="2394"/>
    </row>
    <row r="210076" spans="70:70" x14ac:dyDescent="0.25">
      <c r="BR210076" s="2381"/>
    </row>
    <row r="210100" spans="70:70" x14ac:dyDescent="0.25">
      <c r="BR210100" s="2394"/>
    </row>
    <row r="210101" spans="70:70" x14ac:dyDescent="0.25">
      <c r="BR210101" s="2381"/>
    </row>
    <row r="210125" spans="70:70" x14ac:dyDescent="0.25">
      <c r="BR210125" s="2394"/>
    </row>
    <row r="210126" spans="70:70" x14ac:dyDescent="0.25">
      <c r="BR210126" s="2381"/>
    </row>
    <row r="210150" spans="70:70" x14ac:dyDescent="0.25">
      <c r="BR210150" s="2394"/>
    </row>
    <row r="210151" spans="70:70" x14ac:dyDescent="0.25">
      <c r="BR210151" s="2381"/>
    </row>
    <row r="210175" spans="70:70" x14ac:dyDescent="0.25">
      <c r="BR210175" s="2394"/>
    </row>
    <row r="210176" spans="70:70" x14ac:dyDescent="0.25">
      <c r="BR210176" s="2381"/>
    </row>
    <row r="210200" spans="70:70" x14ac:dyDescent="0.25">
      <c r="BR210200" s="2394"/>
    </row>
    <row r="210201" spans="70:70" x14ac:dyDescent="0.25">
      <c r="BR210201" s="2381"/>
    </row>
    <row r="210225" spans="70:70" x14ac:dyDescent="0.25">
      <c r="BR210225" s="2394"/>
    </row>
    <row r="210226" spans="70:70" x14ac:dyDescent="0.25">
      <c r="BR210226" s="2381"/>
    </row>
    <row r="210250" spans="70:70" x14ac:dyDescent="0.25">
      <c r="BR210250" s="2394"/>
    </row>
    <row r="210251" spans="70:70" x14ac:dyDescent="0.25">
      <c r="BR210251" s="2381"/>
    </row>
    <row r="210275" spans="70:70" x14ac:dyDescent="0.25">
      <c r="BR210275" s="2394"/>
    </row>
    <row r="210276" spans="70:70" x14ac:dyDescent="0.25">
      <c r="BR210276" s="2381"/>
    </row>
    <row r="210300" spans="70:70" x14ac:dyDescent="0.25">
      <c r="BR210300" s="2394"/>
    </row>
    <row r="210301" spans="70:70" x14ac:dyDescent="0.25">
      <c r="BR210301" s="2381"/>
    </row>
    <row r="210325" spans="70:70" x14ac:dyDescent="0.25">
      <c r="BR210325" s="2394"/>
    </row>
    <row r="210326" spans="70:70" x14ac:dyDescent="0.25">
      <c r="BR210326" s="2381"/>
    </row>
    <row r="210350" spans="70:70" x14ac:dyDescent="0.25">
      <c r="BR210350" s="2394"/>
    </row>
    <row r="210351" spans="70:70" x14ac:dyDescent="0.25">
      <c r="BR210351" s="2381"/>
    </row>
    <row r="210375" spans="70:70" x14ac:dyDescent="0.25">
      <c r="BR210375" s="2394"/>
    </row>
    <row r="210376" spans="70:70" x14ac:dyDescent="0.25">
      <c r="BR210376" s="2381"/>
    </row>
    <row r="210400" spans="70:70" x14ac:dyDescent="0.25">
      <c r="BR210400" s="2394"/>
    </row>
    <row r="210401" spans="70:70" x14ac:dyDescent="0.25">
      <c r="BR210401" s="2381"/>
    </row>
    <row r="210425" spans="70:70" x14ac:dyDescent="0.25">
      <c r="BR210425" s="2394"/>
    </row>
    <row r="210426" spans="70:70" x14ac:dyDescent="0.25">
      <c r="BR210426" s="2381"/>
    </row>
    <row r="210450" spans="70:70" x14ac:dyDescent="0.25">
      <c r="BR210450" s="2394"/>
    </row>
    <row r="210451" spans="70:70" x14ac:dyDescent="0.25">
      <c r="BR210451" s="2381"/>
    </row>
    <row r="210475" spans="70:70" x14ac:dyDescent="0.25">
      <c r="BR210475" s="2394"/>
    </row>
    <row r="210476" spans="70:70" x14ac:dyDescent="0.25">
      <c r="BR210476" s="2381"/>
    </row>
    <row r="210500" spans="70:70" x14ac:dyDescent="0.25">
      <c r="BR210500" s="2394"/>
    </row>
    <row r="210501" spans="70:70" x14ac:dyDescent="0.25">
      <c r="BR210501" s="2381"/>
    </row>
    <row r="210525" spans="70:70" x14ac:dyDescent="0.25">
      <c r="BR210525" s="2394"/>
    </row>
    <row r="210526" spans="70:70" x14ac:dyDescent="0.25">
      <c r="BR210526" s="2381"/>
    </row>
    <row r="210550" spans="70:70" x14ac:dyDescent="0.25">
      <c r="BR210550" s="2394"/>
    </row>
    <row r="210551" spans="70:70" x14ac:dyDescent="0.25">
      <c r="BR210551" s="2381"/>
    </row>
    <row r="210575" spans="70:70" x14ac:dyDescent="0.25">
      <c r="BR210575" s="2394"/>
    </row>
    <row r="210576" spans="70:70" x14ac:dyDescent="0.25">
      <c r="BR210576" s="2381"/>
    </row>
    <row r="210600" spans="70:70" x14ac:dyDescent="0.25">
      <c r="BR210600" s="2394"/>
    </row>
    <row r="210601" spans="70:70" x14ac:dyDescent="0.25">
      <c r="BR210601" s="2381"/>
    </row>
    <row r="210625" spans="70:70" x14ac:dyDescent="0.25">
      <c r="BR210625" s="2394"/>
    </row>
    <row r="210626" spans="70:70" x14ac:dyDescent="0.25">
      <c r="BR210626" s="2381"/>
    </row>
    <row r="210650" spans="70:70" x14ac:dyDescent="0.25">
      <c r="BR210650" s="2394"/>
    </row>
    <row r="210651" spans="70:70" x14ac:dyDescent="0.25">
      <c r="BR210651" s="2381"/>
    </row>
    <row r="210675" spans="70:70" x14ac:dyDescent="0.25">
      <c r="BR210675" s="2394"/>
    </row>
    <row r="210676" spans="70:70" x14ac:dyDescent="0.25">
      <c r="BR210676" s="2381"/>
    </row>
    <row r="210700" spans="70:70" x14ac:dyDescent="0.25">
      <c r="BR210700" s="2394"/>
    </row>
    <row r="210701" spans="70:70" x14ac:dyDescent="0.25">
      <c r="BR210701" s="2381"/>
    </row>
    <row r="210725" spans="70:70" x14ac:dyDescent="0.25">
      <c r="BR210725" s="2394"/>
    </row>
    <row r="210726" spans="70:70" x14ac:dyDescent="0.25">
      <c r="BR210726" s="2381"/>
    </row>
    <row r="210750" spans="70:70" x14ac:dyDescent="0.25">
      <c r="BR210750" s="2394"/>
    </row>
    <row r="210751" spans="70:70" x14ac:dyDescent="0.25">
      <c r="BR210751" s="2381"/>
    </row>
    <row r="210775" spans="70:70" x14ac:dyDescent="0.25">
      <c r="BR210775" s="2394"/>
    </row>
    <row r="210776" spans="70:70" x14ac:dyDescent="0.25">
      <c r="BR210776" s="2381"/>
    </row>
    <row r="210800" spans="70:70" x14ac:dyDescent="0.25">
      <c r="BR210800" s="2394"/>
    </row>
    <row r="210801" spans="70:70" x14ac:dyDescent="0.25">
      <c r="BR210801" s="2381"/>
    </row>
    <row r="210825" spans="70:70" x14ac:dyDescent="0.25">
      <c r="BR210825" s="2394"/>
    </row>
    <row r="210826" spans="70:70" x14ac:dyDescent="0.25">
      <c r="BR210826" s="2381"/>
    </row>
    <row r="210850" spans="70:70" x14ac:dyDescent="0.25">
      <c r="BR210850" s="2394"/>
    </row>
    <row r="210851" spans="70:70" x14ac:dyDescent="0.25">
      <c r="BR210851" s="2381"/>
    </row>
    <row r="210875" spans="70:70" x14ac:dyDescent="0.25">
      <c r="BR210875" s="2394"/>
    </row>
    <row r="210876" spans="70:70" x14ac:dyDescent="0.25">
      <c r="BR210876" s="2381"/>
    </row>
    <row r="210900" spans="70:70" x14ac:dyDescent="0.25">
      <c r="BR210900" s="2394"/>
    </row>
    <row r="210901" spans="70:70" x14ac:dyDescent="0.25">
      <c r="BR210901" s="2381"/>
    </row>
    <row r="210925" spans="70:70" x14ac:dyDescent="0.25">
      <c r="BR210925" s="2394"/>
    </row>
    <row r="210926" spans="70:70" x14ac:dyDescent="0.25">
      <c r="BR210926" s="2381"/>
    </row>
    <row r="210950" spans="70:70" x14ac:dyDescent="0.25">
      <c r="BR210950" s="2394"/>
    </row>
    <row r="210951" spans="70:70" x14ac:dyDescent="0.25">
      <c r="BR210951" s="2381"/>
    </row>
    <row r="210975" spans="70:70" x14ac:dyDescent="0.25">
      <c r="BR210975" s="2394"/>
    </row>
    <row r="210976" spans="70:70" x14ac:dyDescent="0.25">
      <c r="BR210976" s="2381"/>
    </row>
    <row r="211000" spans="70:70" x14ac:dyDescent="0.25">
      <c r="BR211000" s="2394"/>
    </row>
    <row r="211001" spans="70:70" x14ac:dyDescent="0.25">
      <c r="BR211001" s="2381"/>
    </row>
    <row r="211025" spans="70:70" x14ac:dyDescent="0.25">
      <c r="BR211025" s="2394"/>
    </row>
    <row r="211026" spans="70:70" x14ac:dyDescent="0.25">
      <c r="BR211026" s="2381"/>
    </row>
    <row r="211050" spans="70:70" x14ac:dyDescent="0.25">
      <c r="BR211050" s="2394"/>
    </row>
    <row r="211051" spans="70:70" x14ac:dyDescent="0.25">
      <c r="BR211051" s="2381"/>
    </row>
    <row r="211075" spans="70:70" x14ac:dyDescent="0.25">
      <c r="BR211075" s="2394"/>
    </row>
    <row r="211076" spans="70:70" x14ac:dyDescent="0.25">
      <c r="BR211076" s="2381"/>
    </row>
    <row r="211100" spans="70:70" x14ac:dyDescent="0.25">
      <c r="BR211100" s="2394"/>
    </row>
    <row r="211101" spans="70:70" x14ac:dyDescent="0.25">
      <c r="BR211101" s="2381"/>
    </row>
    <row r="211125" spans="70:70" x14ac:dyDescent="0.25">
      <c r="BR211125" s="2394"/>
    </row>
    <row r="211126" spans="70:70" x14ac:dyDescent="0.25">
      <c r="BR211126" s="2381"/>
    </row>
    <row r="211150" spans="70:70" x14ac:dyDescent="0.25">
      <c r="BR211150" s="2394"/>
    </row>
    <row r="211151" spans="70:70" x14ac:dyDescent="0.25">
      <c r="BR211151" s="2381"/>
    </row>
    <row r="211175" spans="70:70" x14ac:dyDescent="0.25">
      <c r="BR211175" s="2394"/>
    </row>
    <row r="211176" spans="70:70" x14ac:dyDescent="0.25">
      <c r="BR211176" s="2381"/>
    </row>
    <row r="211200" spans="70:70" x14ac:dyDescent="0.25">
      <c r="BR211200" s="2394"/>
    </row>
    <row r="211201" spans="70:70" x14ac:dyDescent="0.25">
      <c r="BR211201" s="2381"/>
    </row>
    <row r="211225" spans="70:70" x14ac:dyDescent="0.25">
      <c r="BR211225" s="2394"/>
    </row>
    <row r="211226" spans="70:70" x14ac:dyDescent="0.25">
      <c r="BR211226" s="2381"/>
    </row>
    <row r="211250" spans="70:70" x14ac:dyDescent="0.25">
      <c r="BR211250" s="2394"/>
    </row>
    <row r="211251" spans="70:70" x14ac:dyDescent="0.25">
      <c r="BR211251" s="2381"/>
    </row>
    <row r="211275" spans="70:70" x14ac:dyDescent="0.25">
      <c r="BR211275" s="2394"/>
    </row>
    <row r="211276" spans="70:70" x14ac:dyDescent="0.25">
      <c r="BR211276" s="2381"/>
    </row>
    <row r="211300" spans="70:70" x14ac:dyDescent="0.25">
      <c r="BR211300" s="2394"/>
    </row>
    <row r="211301" spans="70:70" x14ac:dyDescent="0.25">
      <c r="BR211301" s="2381"/>
    </row>
    <row r="211325" spans="70:70" x14ac:dyDescent="0.25">
      <c r="BR211325" s="2394"/>
    </row>
    <row r="211326" spans="70:70" x14ac:dyDescent="0.25">
      <c r="BR211326" s="2381"/>
    </row>
    <row r="211350" spans="70:70" x14ac:dyDescent="0.25">
      <c r="BR211350" s="2394"/>
    </row>
    <row r="211351" spans="70:70" x14ac:dyDescent="0.25">
      <c r="BR211351" s="2381"/>
    </row>
    <row r="211375" spans="70:70" x14ac:dyDescent="0.25">
      <c r="BR211375" s="2394"/>
    </row>
    <row r="211376" spans="70:70" x14ac:dyDescent="0.25">
      <c r="BR211376" s="2381"/>
    </row>
    <row r="211400" spans="70:70" x14ac:dyDescent="0.25">
      <c r="BR211400" s="2394"/>
    </row>
    <row r="211401" spans="70:70" x14ac:dyDescent="0.25">
      <c r="BR211401" s="2381"/>
    </row>
    <row r="211425" spans="70:70" x14ac:dyDescent="0.25">
      <c r="BR211425" s="2394"/>
    </row>
    <row r="211426" spans="70:70" x14ac:dyDescent="0.25">
      <c r="BR211426" s="2381"/>
    </row>
    <row r="211450" spans="70:70" x14ac:dyDescent="0.25">
      <c r="BR211450" s="2394"/>
    </row>
    <row r="211451" spans="70:70" x14ac:dyDescent="0.25">
      <c r="BR211451" s="2381"/>
    </row>
    <row r="211475" spans="70:70" x14ac:dyDescent="0.25">
      <c r="BR211475" s="2394"/>
    </row>
    <row r="211476" spans="70:70" x14ac:dyDescent="0.25">
      <c r="BR211476" s="2381"/>
    </row>
    <row r="211500" spans="70:70" x14ac:dyDescent="0.25">
      <c r="BR211500" s="2394"/>
    </row>
    <row r="211501" spans="70:70" x14ac:dyDescent="0.25">
      <c r="BR211501" s="2381"/>
    </row>
    <row r="211525" spans="70:70" x14ac:dyDescent="0.25">
      <c r="BR211525" s="2394"/>
    </row>
    <row r="211526" spans="70:70" x14ac:dyDescent="0.25">
      <c r="BR211526" s="2381"/>
    </row>
    <row r="211550" spans="70:70" x14ac:dyDescent="0.25">
      <c r="BR211550" s="2394"/>
    </row>
    <row r="211551" spans="70:70" x14ac:dyDescent="0.25">
      <c r="BR211551" s="2381"/>
    </row>
    <row r="211575" spans="70:70" x14ac:dyDescent="0.25">
      <c r="BR211575" s="2394"/>
    </row>
    <row r="211576" spans="70:70" x14ac:dyDescent="0.25">
      <c r="BR211576" s="2381"/>
    </row>
    <row r="211600" spans="70:70" x14ac:dyDescent="0.25">
      <c r="BR211600" s="2394"/>
    </row>
    <row r="211601" spans="70:70" x14ac:dyDescent="0.25">
      <c r="BR211601" s="2381"/>
    </row>
    <row r="211625" spans="70:70" x14ac:dyDescent="0.25">
      <c r="BR211625" s="2394"/>
    </row>
    <row r="211626" spans="70:70" x14ac:dyDescent="0.25">
      <c r="BR211626" s="2381"/>
    </row>
    <row r="211650" spans="70:70" x14ac:dyDescent="0.25">
      <c r="BR211650" s="2394"/>
    </row>
    <row r="211651" spans="70:70" x14ac:dyDescent="0.25">
      <c r="BR211651" s="2381"/>
    </row>
    <row r="211675" spans="70:70" x14ac:dyDescent="0.25">
      <c r="BR211675" s="2394"/>
    </row>
    <row r="211676" spans="70:70" x14ac:dyDescent="0.25">
      <c r="BR211676" s="2381"/>
    </row>
    <row r="211700" spans="70:70" x14ac:dyDescent="0.25">
      <c r="BR211700" s="2394"/>
    </row>
    <row r="211701" spans="70:70" x14ac:dyDescent="0.25">
      <c r="BR211701" s="2381"/>
    </row>
    <row r="211725" spans="70:70" x14ac:dyDescent="0.25">
      <c r="BR211725" s="2394"/>
    </row>
    <row r="211726" spans="70:70" x14ac:dyDescent="0.25">
      <c r="BR211726" s="2381"/>
    </row>
    <row r="211750" spans="70:70" x14ac:dyDescent="0.25">
      <c r="BR211750" s="2394"/>
    </row>
    <row r="211751" spans="70:70" x14ac:dyDescent="0.25">
      <c r="BR211751" s="2381"/>
    </row>
    <row r="211775" spans="70:70" x14ac:dyDescent="0.25">
      <c r="BR211775" s="2394"/>
    </row>
    <row r="211776" spans="70:70" x14ac:dyDescent="0.25">
      <c r="BR211776" s="2381"/>
    </row>
    <row r="211800" spans="70:70" x14ac:dyDescent="0.25">
      <c r="BR211800" s="2394"/>
    </row>
    <row r="211801" spans="70:70" x14ac:dyDescent="0.25">
      <c r="BR211801" s="2381"/>
    </row>
    <row r="211825" spans="70:70" x14ac:dyDescent="0.25">
      <c r="BR211825" s="2394"/>
    </row>
    <row r="211826" spans="70:70" x14ac:dyDescent="0.25">
      <c r="BR211826" s="2381"/>
    </row>
    <row r="211850" spans="70:70" x14ac:dyDescent="0.25">
      <c r="BR211850" s="2394"/>
    </row>
    <row r="211851" spans="70:70" x14ac:dyDescent="0.25">
      <c r="BR211851" s="2381"/>
    </row>
    <row r="211875" spans="70:70" x14ac:dyDescent="0.25">
      <c r="BR211875" s="2394"/>
    </row>
    <row r="211876" spans="70:70" x14ac:dyDescent="0.25">
      <c r="BR211876" s="2381"/>
    </row>
    <row r="211900" spans="70:70" x14ac:dyDescent="0.25">
      <c r="BR211900" s="2394"/>
    </row>
    <row r="211901" spans="70:70" x14ac:dyDescent="0.25">
      <c r="BR211901" s="2381"/>
    </row>
    <row r="211925" spans="70:70" x14ac:dyDescent="0.25">
      <c r="BR211925" s="2394"/>
    </row>
    <row r="211926" spans="70:70" x14ac:dyDescent="0.25">
      <c r="BR211926" s="2381"/>
    </row>
    <row r="211950" spans="70:70" x14ac:dyDescent="0.25">
      <c r="BR211950" s="2394"/>
    </row>
    <row r="211951" spans="70:70" x14ac:dyDescent="0.25">
      <c r="BR211951" s="2381"/>
    </row>
    <row r="211975" spans="70:70" x14ac:dyDescent="0.25">
      <c r="BR211975" s="2394"/>
    </row>
    <row r="211976" spans="70:70" x14ac:dyDescent="0.25">
      <c r="BR211976" s="2381"/>
    </row>
    <row r="212000" spans="70:70" x14ac:dyDescent="0.25">
      <c r="BR212000" s="2394"/>
    </row>
    <row r="212001" spans="70:70" x14ac:dyDescent="0.25">
      <c r="BR212001" s="2381"/>
    </row>
    <row r="212025" spans="70:70" x14ac:dyDescent="0.25">
      <c r="BR212025" s="2394"/>
    </row>
    <row r="212026" spans="70:70" x14ac:dyDescent="0.25">
      <c r="BR212026" s="2381"/>
    </row>
    <row r="212050" spans="70:70" x14ac:dyDescent="0.25">
      <c r="BR212050" s="2394"/>
    </row>
    <row r="212051" spans="70:70" x14ac:dyDescent="0.25">
      <c r="BR212051" s="2381"/>
    </row>
    <row r="212075" spans="70:70" x14ac:dyDescent="0.25">
      <c r="BR212075" s="2394"/>
    </row>
    <row r="212076" spans="70:70" x14ac:dyDescent="0.25">
      <c r="BR212076" s="2381"/>
    </row>
    <row r="212100" spans="70:70" x14ac:dyDescent="0.25">
      <c r="BR212100" s="2394"/>
    </row>
    <row r="212101" spans="70:70" x14ac:dyDescent="0.25">
      <c r="BR212101" s="2381"/>
    </row>
    <row r="212125" spans="70:70" x14ac:dyDescent="0.25">
      <c r="BR212125" s="2394"/>
    </row>
    <row r="212126" spans="70:70" x14ac:dyDescent="0.25">
      <c r="BR212126" s="2381"/>
    </row>
    <row r="212150" spans="70:70" x14ac:dyDescent="0.25">
      <c r="BR212150" s="2394"/>
    </row>
    <row r="212151" spans="70:70" x14ac:dyDescent="0.25">
      <c r="BR212151" s="2381"/>
    </row>
    <row r="212175" spans="70:70" x14ac:dyDescent="0.25">
      <c r="BR212175" s="2394"/>
    </row>
    <row r="212176" spans="70:70" x14ac:dyDescent="0.25">
      <c r="BR212176" s="2381"/>
    </row>
    <row r="212200" spans="70:70" x14ac:dyDescent="0.25">
      <c r="BR212200" s="2394"/>
    </row>
    <row r="212201" spans="70:70" x14ac:dyDescent="0.25">
      <c r="BR212201" s="2381"/>
    </row>
    <row r="212225" spans="70:70" x14ac:dyDescent="0.25">
      <c r="BR212225" s="2394"/>
    </row>
    <row r="212226" spans="70:70" x14ac:dyDescent="0.25">
      <c r="BR212226" s="2381"/>
    </row>
    <row r="212250" spans="70:70" x14ac:dyDescent="0.25">
      <c r="BR212250" s="2394"/>
    </row>
    <row r="212251" spans="70:70" x14ac:dyDescent="0.25">
      <c r="BR212251" s="2381"/>
    </row>
    <row r="212275" spans="70:70" x14ac:dyDescent="0.25">
      <c r="BR212275" s="2394"/>
    </row>
    <row r="212276" spans="70:70" x14ac:dyDescent="0.25">
      <c r="BR212276" s="2381"/>
    </row>
    <row r="212300" spans="70:70" x14ac:dyDescent="0.25">
      <c r="BR212300" s="2394"/>
    </row>
    <row r="212301" spans="70:70" x14ac:dyDescent="0.25">
      <c r="BR212301" s="2381"/>
    </row>
    <row r="212325" spans="70:70" x14ac:dyDescent="0.25">
      <c r="BR212325" s="2394"/>
    </row>
    <row r="212326" spans="70:70" x14ac:dyDescent="0.25">
      <c r="BR212326" s="2381"/>
    </row>
    <row r="212350" spans="70:70" x14ac:dyDescent="0.25">
      <c r="BR212350" s="2394"/>
    </row>
    <row r="212351" spans="70:70" x14ac:dyDescent="0.25">
      <c r="BR212351" s="2381"/>
    </row>
    <row r="212375" spans="70:70" x14ac:dyDescent="0.25">
      <c r="BR212375" s="2394"/>
    </row>
    <row r="212376" spans="70:70" x14ac:dyDescent="0.25">
      <c r="BR212376" s="2381"/>
    </row>
    <row r="212400" spans="70:70" x14ac:dyDescent="0.25">
      <c r="BR212400" s="2394"/>
    </row>
    <row r="212401" spans="70:70" x14ac:dyDescent="0.25">
      <c r="BR212401" s="2381"/>
    </row>
    <row r="212425" spans="70:70" x14ac:dyDescent="0.25">
      <c r="BR212425" s="2394"/>
    </row>
    <row r="212426" spans="70:70" x14ac:dyDescent="0.25">
      <c r="BR212426" s="2381"/>
    </row>
    <row r="212450" spans="70:70" x14ac:dyDescent="0.25">
      <c r="BR212450" s="2394"/>
    </row>
    <row r="212451" spans="70:70" x14ac:dyDescent="0.25">
      <c r="BR212451" s="2381"/>
    </row>
    <row r="212475" spans="70:70" x14ac:dyDescent="0.25">
      <c r="BR212475" s="2394"/>
    </row>
    <row r="212476" spans="70:70" x14ac:dyDescent="0.25">
      <c r="BR212476" s="2381"/>
    </row>
    <row r="212500" spans="70:70" x14ac:dyDescent="0.25">
      <c r="BR212500" s="2394"/>
    </row>
    <row r="212501" spans="70:70" x14ac:dyDescent="0.25">
      <c r="BR212501" s="2381"/>
    </row>
    <row r="212525" spans="70:70" x14ac:dyDescent="0.25">
      <c r="BR212525" s="2394"/>
    </row>
    <row r="212526" spans="70:70" x14ac:dyDescent="0.25">
      <c r="BR212526" s="2381"/>
    </row>
    <row r="212550" spans="70:70" x14ac:dyDescent="0.25">
      <c r="BR212550" s="2394"/>
    </row>
    <row r="212551" spans="70:70" x14ac:dyDescent="0.25">
      <c r="BR212551" s="2381"/>
    </row>
    <row r="212575" spans="70:70" x14ac:dyDescent="0.25">
      <c r="BR212575" s="2394"/>
    </row>
    <row r="212576" spans="70:70" x14ac:dyDescent="0.25">
      <c r="BR212576" s="2381"/>
    </row>
    <row r="212600" spans="70:70" x14ac:dyDescent="0.25">
      <c r="BR212600" s="2394"/>
    </row>
    <row r="212601" spans="70:70" x14ac:dyDescent="0.25">
      <c r="BR212601" s="2381"/>
    </row>
    <row r="212625" spans="70:70" x14ac:dyDescent="0.25">
      <c r="BR212625" s="2394"/>
    </row>
    <row r="212626" spans="70:70" x14ac:dyDescent="0.25">
      <c r="BR212626" s="2381"/>
    </row>
    <row r="212650" spans="70:70" x14ac:dyDescent="0.25">
      <c r="BR212650" s="2394"/>
    </row>
    <row r="212651" spans="70:70" x14ac:dyDescent="0.25">
      <c r="BR212651" s="2381"/>
    </row>
    <row r="212675" spans="70:70" x14ac:dyDescent="0.25">
      <c r="BR212675" s="2394"/>
    </row>
    <row r="212676" spans="70:70" x14ac:dyDescent="0.25">
      <c r="BR212676" s="2381"/>
    </row>
    <row r="212700" spans="70:70" x14ac:dyDescent="0.25">
      <c r="BR212700" s="2394"/>
    </row>
    <row r="212701" spans="70:70" x14ac:dyDescent="0.25">
      <c r="BR212701" s="2381"/>
    </row>
    <row r="212725" spans="70:70" x14ac:dyDescent="0.25">
      <c r="BR212725" s="2394"/>
    </row>
    <row r="212726" spans="70:70" x14ac:dyDescent="0.25">
      <c r="BR212726" s="2381"/>
    </row>
    <row r="212750" spans="70:70" x14ac:dyDescent="0.25">
      <c r="BR212750" s="2394"/>
    </row>
    <row r="212751" spans="70:70" x14ac:dyDescent="0.25">
      <c r="BR212751" s="2381"/>
    </row>
    <row r="212775" spans="70:70" x14ac:dyDescent="0.25">
      <c r="BR212775" s="2394"/>
    </row>
    <row r="212776" spans="70:70" x14ac:dyDescent="0.25">
      <c r="BR212776" s="2381"/>
    </row>
    <row r="212800" spans="70:70" x14ac:dyDescent="0.25">
      <c r="BR212800" s="2394"/>
    </row>
    <row r="212801" spans="70:70" x14ac:dyDescent="0.25">
      <c r="BR212801" s="2381"/>
    </row>
    <row r="212825" spans="70:70" x14ac:dyDescent="0.25">
      <c r="BR212825" s="2394"/>
    </row>
    <row r="212826" spans="70:70" x14ac:dyDescent="0.25">
      <c r="BR212826" s="2381"/>
    </row>
    <row r="212850" spans="70:70" x14ac:dyDescent="0.25">
      <c r="BR212850" s="2394"/>
    </row>
    <row r="212851" spans="70:70" x14ac:dyDescent="0.25">
      <c r="BR212851" s="2381"/>
    </row>
    <row r="212875" spans="70:70" x14ac:dyDescent="0.25">
      <c r="BR212875" s="2394"/>
    </row>
    <row r="212876" spans="70:70" x14ac:dyDescent="0.25">
      <c r="BR212876" s="2381"/>
    </row>
    <row r="212900" spans="70:70" x14ac:dyDescent="0.25">
      <c r="BR212900" s="2394"/>
    </row>
    <row r="212901" spans="70:70" x14ac:dyDescent="0.25">
      <c r="BR212901" s="2381"/>
    </row>
    <row r="212925" spans="70:70" x14ac:dyDescent="0.25">
      <c r="BR212925" s="2394"/>
    </row>
    <row r="212926" spans="70:70" x14ac:dyDescent="0.25">
      <c r="BR212926" s="2381"/>
    </row>
    <row r="212950" spans="70:70" x14ac:dyDescent="0.25">
      <c r="BR212950" s="2394"/>
    </row>
    <row r="212951" spans="70:70" x14ac:dyDescent="0.25">
      <c r="BR212951" s="2381"/>
    </row>
    <row r="212975" spans="70:70" x14ac:dyDescent="0.25">
      <c r="BR212975" s="2394"/>
    </row>
    <row r="212976" spans="70:70" x14ac:dyDescent="0.25">
      <c r="BR212976" s="2381"/>
    </row>
    <row r="213000" spans="70:70" x14ac:dyDescent="0.25">
      <c r="BR213000" s="2394"/>
    </row>
    <row r="213001" spans="70:70" x14ac:dyDescent="0.25">
      <c r="BR213001" s="2381"/>
    </row>
    <row r="213025" spans="70:70" x14ac:dyDescent="0.25">
      <c r="BR213025" s="2394"/>
    </row>
    <row r="213026" spans="70:70" x14ac:dyDescent="0.25">
      <c r="BR213026" s="2381"/>
    </row>
    <row r="213050" spans="70:70" x14ac:dyDescent="0.25">
      <c r="BR213050" s="2394"/>
    </row>
    <row r="213051" spans="70:70" x14ac:dyDescent="0.25">
      <c r="BR213051" s="2381"/>
    </row>
    <row r="213075" spans="70:70" x14ac:dyDescent="0.25">
      <c r="BR213075" s="2394"/>
    </row>
    <row r="213076" spans="70:70" x14ac:dyDescent="0.25">
      <c r="BR213076" s="2381"/>
    </row>
    <row r="213100" spans="70:70" x14ac:dyDescent="0.25">
      <c r="BR213100" s="2394"/>
    </row>
    <row r="213101" spans="70:70" x14ac:dyDescent="0.25">
      <c r="BR213101" s="2381"/>
    </row>
    <row r="213125" spans="70:70" x14ac:dyDescent="0.25">
      <c r="BR213125" s="2394"/>
    </row>
    <row r="213126" spans="70:70" x14ac:dyDescent="0.25">
      <c r="BR213126" s="2381"/>
    </row>
    <row r="213150" spans="70:70" x14ac:dyDescent="0.25">
      <c r="BR213150" s="2394"/>
    </row>
    <row r="213151" spans="70:70" x14ac:dyDescent="0.25">
      <c r="BR213151" s="2381"/>
    </row>
    <row r="213175" spans="70:70" x14ac:dyDescent="0.25">
      <c r="BR213175" s="2394"/>
    </row>
    <row r="213176" spans="70:70" x14ac:dyDescent="0.25">
      <c r="BR213176" s="2381"/>
    </row>
    <row r="213200" spans="70:70" x14ac:dyDescent="0.25">
      <c r="BR213200" s="2394"/>
    </row>
    <row r="213201" spans="70:70" x14ac:dyDescent="0.25">
      <c r="BR213201" s="2381"/>
    </row>
    <row r="213225" spans="70:70" x14ac:dyDescent="0.25">
      <c r="BR213225" s="2394"/>
    </row>
    <row r="213226" spans="70:70" x14ac:dyDescent="0.25">
      <c r="BR213226" s="2381"/>
    </row>
    <row r="213250" spans="70:70" x14ac:dyDescent="0.25">
      <c r="BR213250" s="2394"/>
    </row>
    <row r="213251" spans="70:70" x14ac:dyDescent="0.25">
      <c r="BR213251" s="2381"/>
    </row>
    <row r="213275" spans="70:70" x14ac:dyDescent="0.25">
      <c r="BR213275" s="2394"/>
    </row>
    <row r="213276" spans="70:70" x14ac:dyDescent="0.25">
      <c r="BR213276" s="2381"/>
    </row>
    <row r="213300" spans="70:70" x14ac:dyDescent="0.25">
      <c r="BR213300" s="2394"/>
    </row>
    <row r="213301" spans="70:70" x14ac:dyDescent="0.25">
      <c r="BR213301" s="2381"/>
    </row>
    <row r="213325" spans="70:70" x14ac:dyDescent="0.25">
      <c r="BR213325" s="2394"/>
    </row>
    <row r="213326" spans="70:70" x14ac:dyDescent="0.25">
      <c r="BR213326" s="2381"/>
    </row>
    <row r="213350" spans="70:70" x14ac:dyDescent="0.25">
      <c r="BR213350" s="2394"/>
    </row>
    <row r="213351" spans="70:70" x14ac:dyDescent="0.25">
      <c r="BR213351" s="2381"/>
    </row>
    <row r="213375" spans="70:70" x14ac:dyDescent="0.25">
      <c r="BR213375" s="2394"/>
    </row>
    <row r="213376" spans="70:70" x14ac:dyDescent="0.25">
      <c r="BR213376" s="2381"/>
    </row>
    <row r="213400" spans="70:70" x14ac:dyDescent="0.25">
      <c r="BR213400" s="2394"/>
    </row>
    <row r="213401" spans="70:70" x14ac:dyDescent="0.25">
      <c r="BR213401" s="2381"/>
    </row>
    <row r="213425" spans="70:70" x14ac:dyDescent="0.25">
      <c r="BR213425" s="2394"/>
    </row>
    <row r="213426" spans="70:70" x14ac:dyDescent="0.25">
      <c r="BR213426" s="2381"/>
    </row>
    <row r="213450" spans="70:70" x14ac:dyDescent="0.25">
      <c r="BR213450" s="2394"/>
    </row>
    <row r="213451" spans="70:70" x14ac:dyDescent="0.25">
      <c r="BR213451" s="2381"/>
    </row>
    <row r="213475" spans="70:70" x14ac:dyDescent="0.25">
      <c r="BR213475" s="2394"/>
    </row>
    <row r="213476" spans="70:70" x14ac:dyDescent="0.25">
      <c r="BR213476" s="2381"/>
    </row>
    <row r="213500" spans="70:70" x14ac:dyDescent="0.25">
      <c r="BR213500" s="2394"/>
    </row>
    <row r="213501" spans="70:70" x14ac:dyDescent="0.25">
      <c r="BR213501" s="2381"/>
    </row>
    <row r="213525" spans="70:70" x14ac:dyDescent="0.25">
      <c r="BR213525" s="2394"/>
    </row>
    <row r="213526" spans="70:70" x14ac:dyDescent="0.25">
      <c r="BR213526" s="2381"/>
    </row>
    <row r="213550" spans="70:70" x14ac:dyDescent="0.25">
      <c r="BR213550" s="2394"/>
    </row>
    <row r="213551" spans="70:70" x14ac:dyDescent="0.25">
      <c r="BR213551" s="2381"/>
    </row>
    <row r="213575" spans="70:70" x14ac:dyDescent="0.25">
      <c r="BR213575" s="2394"/>
    </row>
    <row r="213576" spans="70:70" x14ac:dyDescent="0.25">
      <c r="BR213576" s="2381"/>
    </row>
    <row r="213600" spans="70:70" x14ac:dyDescent="0.25">
      <c r="BR213600" s="2394"/>
    </row>
    <row r="213601" spans="70:70" x14ac:dyDescent="0.25">
      <c r="BR213601" s="2381"/>
    </row>
    <row r="213625" spans="70:70" x14ac:dyDescent="0.25">
      <c r="BR213625" s="2394"/>
    </row>
    <row r="213626" spans="70:70" x14ac:dyDescent="0.25">
      <c r="BR213626" s="2381"/>
    </row>
    <row r="213650" spans="70:70" x14ac:dyDescent="0.25">
      <c r="BR213650" s="2394"/>
    </row>
    <row r="213651" spans="70:70" x14ac:dyDescent="0.25">
      <c r="BR213651" s="2381"/>
    </row>
    <row r="213675" spans="70:70" x14ac:dyDescent="0.25">
      <c r="BR213675" s="2394"/>
    </row>
    <row r="213676" spans="70:70" x14ac:dyDescent="0.25">
      <c r="BR213676" s="2381"/>
    </row>
    <row r="213700" spans="70:70" x14ac:dyDescent="0.25">
      <c r="BR213700" s="2394"/>
    </row>
    <row r="213701" spans="70:70" x14ac:dyDescent="0.25">
      <c r="BR213701" s="2381"/>
    </row>
    <row r="213725" spans="70:70" x14ac:dyDescent="0.25">
      <c r="BR213725" s="2394"/>
    </row>
    <row r="213726" spans="70:70" x14ac:dyDescent="0.25">
      <c r="BR213726" s="2381"/>
    </row>
    <row r="213750" spans="70:70" x14ac:dyDescent="0.25">
      <c r="BR213750" s="2394"/>
    </row>
    <row r="213751" spans="70:70" x14ac:dyDescent="0.25">
      <c r="BR213751" s="2381"/>
    </row>
    <row r="213775" spans="70:70" x14ac:dyDescent="0.25">
      <c r="BR213775" s="2394"/>
    </row>
    <row r="213776" spans="70:70" x14ac:dyDescent="0.25">
      <c r="BR213776" s="2381"/>
    </row>
    <row r="213800" spans="70:70" x14ac:dyDescent="0.25">
      <c r="BR213800" s="2394"/>
    </row>
    <row r="213801" spans="70:70" x14ac:dyDescent="0.25">
      <c r="BR213801" s="2381"/>
    </row>
    <row r="213825" spans="70:70" x14ac:dyDescent="0.25">
      <c r="BR213825" s="2394"/>
    </row>
    <row r="213826" spans="70:70" x14ac:dyDescent="0.25">
      <c r="BR213826" s="2381"/>
    </row>
    <row r="213850" spans="70:70" x14ac:dyDescent="0.25">
      <c r="BR213850" s="2394"/>
    </row>
    <row r="213851" spans="70:70" x14ac:dyDescent="0.25">
      <c r="BR213851" s="2381"/>
    </row>
    <row r="213875" spans="70:70" x14ac:dyDescent="0.25">
      <c r="BR213875" s="2394"/>
    </row>
    <row r="213876" spans="70:70" x14ac:dyDescent="0.25">
      <c r="BR213876" s="2381"/>
    </row>
    <row r="213900" spans="70:70" x14ac:dyDescent="0.25">
      <c r="BR213900" s="2394"/>
    </row>
    <row r="213901" spans="70:70" x14ac:dyDescent="0.25">
      <c r="BR213901" s="2381"/>
    </row>
    <row r="213925" spans="70:70" x14ac:dyDescent="0.25">
      <c r="BR213925" s="2394"/>
    </row>
    <row r="213926" spans="70:70" x14ac:dyDescent="0.25">
      <c r="BR213926" s="2381"/>
    </row>
    <row r="213950" spans="70:70" x14ac:dyDescent="0.25">
      <c r="BR213950" s="2394"/>
    </row>
    <row r="213951" spans="70:70" x14ac:dyDescent="0.25">
      <c r="BR213951" s="2381"/>
    </row>
    <row r="213975" spans="70:70" x14ac:dyDescent="0.25">
      <c r="BR213975" s="2394"/>
    </row>
    <row r="213976" spans="70:70" x14ac:dyDescent="0.25">
      <c r="BR213976" s="2381"/>
    </row>
    <row r="214000" spans="70:70" x14ac:dyDescent="0.25">
      <c r="BR214000" s="2394"/>
    </row>
    <row r="214001" spans="70:70" x14ac:dyDescent="0.25">
      <c r="BR214001" s="2381"/>
    </row>
    <row r="214025" spans="70:70" x14ac:dyDescent="0.25">
      <c r="BR214025" s="2394"/>
    </row>
    <row r="214026" spans="70:70" x14ac:dyDescent="0.25">
      <c r="BR214026" s="2381"/>
    </row>
    <row r="214050" spans="70:70" x14ac:dyDescent="0.25">
      <c r="BR214050" s="2394"/>
    </row>
    <row r="214051" spans="70:70" x14ac:dyDescent="0.25">
      <c r="BR214051" s="2381"/>
    </row>
    <row r="214075" spans="70:70" x14ac:dyDescent="0.25">
      <c r="BR214075" s="2394"/>
    </row>
    <row r="214076" spans="70:70" x14ac:dyDescent="0.25">
      <c r="BR214076" s="2381"/>
    </row>
    <row r="214100" spans="70:70" x14ac:dyDescent="0.25">
      <c r="BR214100" s="2394"/>
    </row>
    <row r="214101" spans="70:70" x14ac:dyDescent="0.25">
      <c r="BR214101" s="2381"/>
    </row>
    <row r="214125" spans="70:70" x14ac:dyDescent="0.25">
      <c r="BR214125" s="2394"/>
    </row>
    <row r="214126" spans="70:70" x14ac:dyDescent="0.25">
      <c r="BR214126" s="2381"/>
    </row>
    <row r="214150" spans="70:70" x14ac:dyDescent="0.25">
      <c r="BR214150" s="2394"/>
    </row>
    <row r="214151" spans="70:70" x14ac:dyDescent="0.25">
      <c r="BR214151" s="2381"/>
    </row>
    <row r="214175" spans="70:70" x14ac:dyDescent="0.25">
      <c r="BR214175" s="2394"/>
    </row>
    <row r="214176" spans="70:70" x14ac:dyDescent="0.25">
      <c r="BR214176" s="2381"/>
    </row>
    <row r="214200" spans="70:70" x14ac:dyDescent="0.25">
      <c r="BR214200" s="2394"/>
    </row>
    <row r="214201" spans="70:70" x14ac:dyDescent="0.25">
      <c r="BR214201" s="2381"/>
    </row>
    <row r="214225" spans="70:70" x14ac:dyDescent="0.25">
      <c r="BR214225" s="2394"/>
    </row>
    <row r="214226" spans="70:70" x14ac:dyDescent="0.25">
      <c r="BR214226" s="2381"/>
    </row>
    <row r="214250" spans="70:70" x14ac:dyDescent="0.25">
      <c r="BR214250" s="2394"/>
    </row>
    <row r="214251" spans="70:70" x14ac:dyDescent="0.25">
      <c r="BR214251" s="2381"/>
    </row>
    <row r="214275" spans="70:70" x14ac:dyDescent="0.25">
      <c r="BR214275" s="2394"/>
    </row>
    <row r="214276" spans="70:70" x14ac:dyDescent="0.25">
      <c r="BR214276" s="2381"/>
    </row>
    <row r="214300" spans="70:70" x14ac:dyDescent="0.25">
      <c r="BR214300" s="2394"/>
    </row>
    <row r="214301" spans="70:70" x14ac:dyDescent="0.25">
      <c r="BR214301" s="2381"/>
    </row>
    <row r="214325" spans="70:70" x14ac:dyDescent="0.25">
      <c r="BR214325" s="2394"/>
    </row>
    <row r="214326" spans="70:70" x14ac:dyDescent="0.25">
      <c r="BR214326" s="2381"/>
    </row>
    <row r="214350" spans="70:70" x14ac:dyDescent="0.25">
      <c r="BR214350" s="2394"/>
    </row>
    <row r="214351" spans="70:70" x14ac:dyDescent="0.25">
      <c r="BR214351" s="2381"/>
    </row>
    <row r="214375" spans="70:70" x14ac:dyDescent="0.25">
      <c r="BR214375" s="2394"/>
    </row>
    <row r="214376" spans="70:70" x14ac:dyDescent="0.25">
      <c r="BR214376" s="2381"/>
    </row>
    <row r="214400" spans="70:70" x14ac:dyDescent="0.25">
      <c r="BR214400" s="2394"/>
    </row>
    <row r="214401" spans="70:70" x14ac:dyDescent="0.25">
      <c r="BR214401" s="2381"/>
    </row>
    <row r="214425" spans="70:70" x14ac:dyDescent="0.25">
      <c r="BR214425" s="2394"/>
    </row>
    <row r="214426" spans="70:70" x14ac:dyDescent="0.25">
      <c r="BR214426" s="2381"/>
    </row>
    <row r="214450" spans="70:70" x14ac:dyDescent="0.25">
      <c r="BR214450" s="2394"/>
    </row>
    <row r="214451" spans="70:70" x14ac:dyDescent="0.25">
      <c r="BR214451" s="2381"/>
    </row>
    <row r="214475" spans="70:70" x14ac:dyDescent="0.25">
      <c r="BR214475" s="2394"/>
    </row>
    <row r="214476" spans="70:70" x14ac:dyDescent="0.25">
      <c r="BR214476" s="2381"/>
    </row>
    <row r="214500" spans="70:70" x14ac:dyDescent="0.25">
      <c r="BR214500" s="2394"/>
    </row>
    <row r="214501" spans="70:70" x14ac:dyDescent="0.25">
      <c r="BR214501" s="2381"/>
    </row>
    <row r="214525" spans="70:70" x14ac:dyDescent="0.25">
      <c r="BR214525" s="2394"/>
    </row>
    <row r="214526" spans="70:70" x14ac:dyDescent="0.25">
      <c r="BR214526" s="2381"/>
    </row>
    <row r="214550" spans="70:70" x14ac:dyDescent="0.25">
      <c r="BR214550" s="2394"/>
    </row>
    <row r="214551" spans="70:70" x14ac:dyDescent="0.25">
      <c r="BR214551" s="2381"/>
    </row>
    <row r="214575" spans="70:70" x14ac:dyDescent="0.25">
      <c r="BR214575" s="2394"/>
    </row>
    <row r="214576" spans="70:70" x14ac:dyDescent="0.25">
      <c r="BR214576" s="2381"/>
    </row>
    <row r="214600" spans="70:70" x14ac:dyDescent="0.25">
      <c r="BR214600" s="2394"/>
    </row>
    <row r="214601" spans="70:70" x14ac:dyDescent="0.25">
      <c r="BR214601" s="2381"/>
    </row>
    <row r="214625" spans="70:70" x14ac:dyDescent="0.25">
      <c r="BR214625" s="2394"/>
    </row>
    <row r="214626" spans="70:70" x14ac:dyDescent="0.25">
      <c r="BR214626" s="2381"/>
    </row>
    <row r="214650" spans="70:70" x14ac:dyDescent="0.25">
      <c r="BR214650" s="2394"/>
    </row>
    <row r="214651" spans="70:70" x14ac:dyDescent="0.25">
      <c r="BR214651" s="2381"/>
    </row>
    <row r="214675" spans="70:70" x14ac:dyDescent="0.25">
      <c r="BR214675" s="2394"/>
    </row>
    <row r="214676" spans="70:70" x14ac:dyDescent="0.25">
      <c r="BR214676" s="2381"/>
    </row>
    <row r="214700" spans="70:70" x14ac:dyDescent="0.25">
      <c r="BR214700" s="2394"/>
    </row>
    <row r="214701" spans="70:70" x14ac:dyDescent="0.25">
      <c r="BR214701" s="2381"/>
    </row>
    <row r="214725" spans="70:70" x14ac:dyDescent="0.25">
      <c r="BR214725" s="2394"/>
    </row>
    <row r="214726" spans="70:70" x14ac:dyDescent="0.25">
      <c r="BR214726" s="2381"/>
    </row>
    <row r="214750" spans="70:70" x14ac:dyDescent="0.25">
      <c r="BR214750" s="2394"/>
    </row>
    <row r="214751" spans="70:70" x14ac:dyDescent="0.25">
      <c r="BR214751" s="2381"/>
    </row>
    <row r="214775" spans="70:70" x14ac:dyDescent="0.25">
      <c r="BR214775" s="2394"/>
    </row>
    <row r="214776" spans="70:70" x14ac:dyDescent="0.25">
      <c r="BR214776" s="2381"/>
    </row>
    <row r="214800" spans="70:70" x14ac:dyDescent="0.25">
      <c r="BR214800" s="2394"/>
    </row>
    <row r="214801" spans="70:70" x14ac:dyDescent="0.25">
      <c r="BR214801" s="2381"/>
    </row>
    <row r="214825" spans="70:70" x14ac:dyDescent="0.25">
      <c r="BR214825" s="2394"/>
    </row>
    <row r="214826" spans="70:70" x14ac:dyDescent="0.25">
      <c r="BR214826" s="2381"/>
    </row>
    <row r="214850" spans="70:70" x14ac:dyDescent="0.25">
      <c r="BR214850" s="2394"/>
    </row>
    <row r="214851" spans="70:70" x14ac:dyDescent="0.25">
      <c r="BR214851" s="2381"/>
    </row>
    <row r="214875" spans="70:70" x14ac:dyDescent="0.25">
      <c r="BR214875" s="2394"/>
    </row>
    <row r="214876" spans="70:70" x14ac:dyDescent="0.25">
      <c r="BR214876" s="2381"/>
    </row>
    <row r="214900" spans="70:70" x14ac:dyDescent="0.25">
      <c r="BR214900" s="2394"/>
    </row>
    <row r="214901" spans="70:70" x14ac:dyDescent="0.25">
      <c r="BR214901" s="2381"/>
    </row>
    <row r="214925" spans="70:70" x14ac:dyDescent="0.25">
      <c r="BR214925" s="2394"/>
    </row>
    <row r="214926" spans="70:70" x14ac:dyDescent="0.25">
      <c r="BR214926" s="2381"/>
    </row>
    <row r="214950" spans="70:70" x14ac:dyDescent="0.25">
      <c r="BR214950" s="2394"/>
    </row>
    <row r="214951" spans="70:70" x14ac:dyDescent="0.25">
      <c r="BR214951" s="2381"/>
    </row>
    <row r="214975" spans="70:70" x14ac:dyDescent="0.25">
      <c r="BR214975" s="2394"/>
    </row>
    <row r="214976" spans="70:70" x14ac:dyDescent="0.25">
      <c r="BR214976" s="2381"/>
    </row>
    <row r="215000" spans="70:70" x14ac:dyDescent="0.25">
      <c r="BR215000" s="2394"/>
    </row>
    <row r="215001" spans="70:70" x14ac:dyDescent="0.25">
      <c r="BR215001" s="2381"/>
    </row>
    <row r="215025" spans="70:70" x14ac:dyDescent="0.25">
      <c r="BR215025" s="2394"/>
    </row>
    <row r="215026" spans="70:70" x14ac:dyDescent="0.25">
      <c r="BR215026" s="2381"/>
    </row>
    <row r="215050" spans="70:70" x14ac:dyDescent="0.25">
      <c r="BR215050" s="2394"/>
    </row>
    <row r="215051" spans="70:70" x14ac:dyDescent="0.25">
      <c r="BR215051" s="2381"/>
    </row>
    <row r="215075" spans="70:70" x14ac:dyDescent="0.25">
      <c r="BR215075" s="2394"/>
    </row>
    <row r="215076" spans="70:70" x14ac:dyDescent="0.25">
      <c r="BR215076" s="2381"/>
    </row>
    <row r="215100" spans="70:70" x14ac:dyDescent="0.25">
      <c r="BR215100" s="2394"/>
    </row>
    <row r="215101" spans="70:70" x14ac:dyDescent="0.25">
      <c r="BR215101" s="2381"/>
    </row>
    <row r="215125" spans="70:70" x14ac:dyDescent="0.25">
      <c r="BR215125" s="2394"/>
    </row>
    <row r="215126" spans="70:70" x14ac:dyDescent="0.25">
      <c r="BR215126" s="2381"/>
    </row>
    <row r="215150" spans="70:70" x14ac:dyDescent="0.25">
      <c r="BR215150" s="2394"/>
    </row>
    <row r="215151" spans="70:70" x14ac:dyDescent="0.25">
      <c r="BR215151" s="2381"/>
    </row>
    <row r="215175" spans="70:70" x14ac:dyDescent="0.25">
      <c r="BR215175" s="2394"/>
    </row>
    <row r="215176" spans="70:70" x14ac:dyDescent="0.25">
      <c r="BR215176" s="2381"/>
    </row>
    <row r="215200" spans="70:70" x14ac:dyDescent="0.25">
      <c r="BR215200" s="2394"/>
    </row>
    <row r="215201" spans="70:70" x14ac:dyDescent="0.25">
      <c r="BR215201" s="2381"/>
    </row>
    <row r="215225" spans="70:70" x14ac:dyDescent="0.25">
      <c r="BR215225" s="2394"/>
    </row>
    <row r="215226" spans="70:70" x14ac:dyDescent="0.25">
      <c r="BR215226" s="2381"/>
    </row>
    <row r="215250" spans="70:70" x14ac:dyDescent="0.25">
      <c r="BR215250" s="2394"/>
    </row>
    <row r="215251" spans="70:70" x14ac:dyDescent="0.25">
      <c r="BR215251" s="2381"/>
    </row>
    <row r="215275" spans="70:70" x14ac:dyDescent="0.25">
      <c r="BR215275" s="2394"/>
    </row>
    <row r="215276" spans="70:70" x14ac:dyDescent="0.25">
      <c r="BR215276" s="2381"/>
    </row>
    <row r="215300" spans="70:70" x14ac:dyDescent="0.25">
      <c r="BR215300" s="2394"/>
    </row>
    <row r="215301" spans="70:70" x14ac:dyDescent="0.25">
      <c r="BR215301" s="2381"/>
    </row>
    <row r="215325" spans="70:70" x14ac:dyDescent="0.25">
      <c r="BR215325" s="2394"/>
    </row>
    <row r="215326" spans="70:70" x14ac:dyDescent="0.25">
      <c r="BR215326" s="2381"/>
    </row>
    <row r="215350" spans="70:70" x14ac:dyDescent="0.25">
      <c r="BR215350" s="2394"/>
    </row>
    <row r="215351" spans="70:70" x14ac:dyDescent="0.25">
      <c r="BR215351" s="2381"/>
    </row>
    <row r="215375" spans="70:70" x14ac:dyDescent="0.25">
      <c r="BR215375" s="2394"/>
    </row>
    <row r="215376" spans="70:70" x14ac:dyDescent="0.25">
      <c r="BR215376" s="2381"/>
    </row>
    <row r="215400" spans="70:70" x14ac:dyDescent="0.25">
      <c r="BR215400" s="2394"/>
    </row>
    <row r="215401" spans="70:70" x14ac:dyDescent="0.25">
      <c r="BR215401" s="2381"/>
    </row>
    <row r="215425" spans="70:70" x14ac:dyDescent="0.25">
      <c r="BR215425" s="2394"/>
    </row>
    <row r="215426" spans="70:70" x14ac:dyDescent="0.25">
      <c r="BR215426" s="2381"/>
    </row>
    <row r="215450" spans="70:70" x14ac:dyDescent="0.25">
      <c r="BR215450" s="2394"/>
    </row>
    <row r="215451" spans="70:70" x14ac:dyDescent="0.25">
      <c r="BR215451" s="2381"/>
    </row>
    <row r="215475" spans="70:70" x14ac:dyDescent="0.25">
      <c r="BR215475" s="2394"/>
    </row>
    <row r="215476" spans="70:70" x14ac:dyDescent="0.25">
      <c r="BR215476" s="2381"/>
    </row>
    <row r="215500" spans="70:70" x14ac:dyDescent="0.25">
      <c r="BR215500" s="2394"/>
    </row>
    <row r="215501" spans="70:70" x14ac:dyDescent="0.25">
      <c r="BR215501" s="2381"/>
    </row>
    <row r="215525" spans="70:70" x14ac:dyDescent="0.25">
      <c r="BR215525" s="2394"/>
    </row>
    <row r="215526" spans="70:70" x14ac:dyDescent="0.25">
      <c r="BR215526" s="2381"/>
    </row>
    <row r="215550" spans="70:70" x14ac:dyDescent="0.25">
      <c r="BR215550" s="2394"/>
    </row>
    <row r="215551" spans="70:70" x14ac:dyDescent="0.25">
      <c r="BR215551" s="2381"/>
    </row>
    <row r="215575" spans="70:70" x14ac:dyDescent="0.25">
      <c r="BR215575" s="2394"/>
    </row>
    <row r="215576" spans="70:70" x14ac:dyDescent="0.25">
      <c r="BR215576" s="2381"/>
    </row>
    <row r="215600" spans="70:70" x14ac:dyDescent="0.25">
      <c r="BR215600" s="2394"/>
    </row>
    <row r="215601" spans="70:70" x14ac:dyDescent="0.25">
      <c r="BR215601" s="2381"/>
    </row>
    <row r="215625" spans="70:70" x14ac:dyDescent="0.25">
      <c r="BR215625" s="2394"/>
    </row>
    <row r="215626" spans="70:70" x14ac:dyDescent="0.25">
      <c r="BR215626" s="2381"/>
    </row>
    <row r="215650" spans="70:70" x14ac:dyDescent="0.25">
      <c r="BR215650" s="2394"/>
    </row>
    <row r="215651" spans="70:70" x14ac:dyDescent="0.25">
      <c r="BR215651" s="2381"/>
    </row>
    <row r="215675" spans="70:70" x14ac:dyDescent="0.25">
      <c r="BR215675" s="2394"/>
    </row>
    <row r="215676" spans="70:70" x14ac:dyDescent="0.25">
      <c r="BR215676" s="2381"/>
    </row>
    <row r="215700" spans="70:70" x14ac:dyDescent="0.25">
      <c r="BR215700" s="2394"/>
    </row>
    <row r="215701" spans="70:70" x14ac:dyDescent="0.25">
      <c r="BR215701" s="2381"/>
    </row>
    <row r="215725" spans="70:70" x14ac:dyDescent="0.25">
      <c r="BR215725" s="2394"/>
    </row>
    <row r="215726" spans="70:70" x14ac:dyDescent="0.25">
      <c r="BR215726" s="2381"/>
    </row>
    <row r="215750" spans="70:70" x14ac:dyDescent="0.25">
      <c r="BR215750" s="2394"/>
    </row>
    <row r="215751" spans="70:70" x14ac:dyDescent="0.25">
      <c r="BR215751" s="2381"/>
    </row>
    <row r="215775" spans="70:70" x14ac:dyDescent="0.25">
      <c r="BR215775" s="2394"/>
    </row>
    <row r="215776" spans="70:70" x14ac:dyDescent="0.25">
      <c r="BR215776" s="2381"/>
    </row>
    <row r="215800" spans="70:70" x14ac:dyDescent="0.25">
      <c r="BR215800" s="2394"/>
    </row>
    <row r="215801" spans="70:70" x14ac:dyDescent="0.25">
      <c r="BR215801" s="2381"/>
    </row>
    <row r="215825" spans="70:70" x14ac:dyDescent="0.25">
      <c r="BR215825" s="2394"/>
    </row>
    <row r="215826" spans="70:70" x14ac:dyDescent="0.25">
      <c r="BR215826" s="2381"/>
    </row>
    <row r="215850" spans="70:70" x14ac:dyDescent="0.25">
      <c r="BR215850" s="2394"/>
    </row>
    <row r="215851" spans="70:70" x14ac:dyDescent="0.25">
      <c r="BR215851" s="2381"/>
    </row>
    <row r="215875" spans="70:70" x14ac:dyDescent="0.25">
      <c r="BR215875" s="2394"/>
    </row>
    <row r="215876" spans="70:70" x14ac:dyDescent="0.25">
      <c r="BR215876" s="2381"/>
    </row>
    <row r="215900" spans="70:70" x14ac:dyDescent="0.25">
      <c r="BR215900" s="2394"/>
    </row>
    <row r="215901" spans="70:70" x14ac:dyDescent="0.25">
      <c r="BR215901" s="2381"/>
    </row>
    <row r="215925" spans="70:70" x14ac:dyDescent="0.25">
      <c r="BR215925" s="2394"/>
    </row>
    <row r="215926" spans="70:70" x14ac:dyDescent="0.25">
      <c r="BR215926" s="2381"/>
    </row>
    <row r="215950" spans="70:70" x14ac:dyDescent="0.25">
      <c r="BR215950" s="2394"/>
    </row>
    <row r="215951" spans="70:70" x14ac:dyDescent="0.25">
      <c r="BR215951" s="2381"/>
    </row>
    <row r="215975" spans="70:70" x14ac:dyDescent="0.25">
      <c r="BR215975" s="2394"/>
    </row>
    <row r="215976" spans="70:70" x14ac:dyDescent="0.25">
      <c r="BR215976" s="2381"/>
    </row>
    <row r="216000" spans="70:70" x14ac:dyDescent="0.25">
      <c r="BR216000" s="2394"/>
    </row>
    <row r="216001" spans="70:70" x14ac:dyDescent="0.25">
      <c r="BR216001" s="2381"/>
    </row>
    <row r="216025" spans="70:70" x14ac:dyDescent="0.25">
      <c r="BR216025" s="2394"/>
    </row>
    <row r="216026" spans="70:70" x14ac:dyDescent="0.25">
      <c r="BR216026" s="2381"/>
    </row>
    <row r="216050" spans="70:70" x14ac:dyDescent="0.25">
      <c r="BR216050" s="2394"/>
    </row>
    <row r="216051" spans="70:70" x14ac:dyDescent="0.25">
      <c r="BR216051" s="2381"/>
    </row>
    <row r="216075" spans="70:70" x14ac:dyDescent="0.25">
      <c r="BR216075" s="2394"/>
    </row>
    <row r="216076" spans="70:70" x14ac:dyDescent="0.25">
      <c r="BR216076" s="2381"/>
    </row>
    <row r="216100" spans="70:70" x14ac:dyDescent="0.25">
      <c r="BR216100" s="2394"/>
    </row>
    <row r="216101" spans="70:70" x14ac:dyDescent="0.25">
      <c r="BR216101" s="2381"/>
    </row>
    <row r="216125" spans="70:70" x14ac:dyDescent="0.25">
      <c r="BR216125" s="2394"/>
    </row>
    <row r="216126" spans="70:70" x14ac:dyDescent="0.25">
      <c r="BR216126" s="2381"/>
    </row>
    <row r="216150" spans="70:70" x14ac:dyDescent="0.25">
      <c r="BR216150" s="2394"/>
    </row>
    <row r="216151" spans="70:70" x14ac:dyDescent="0.25">
      <c r="BR216151" s="2381"/>
    </row>
    <row r="216175" spans="70:70" x14ac:dyDescent="0.25">
      <c r="BR216175" s="2394"/>
    </row>
    <row r="216176" spans="70:70" x14ac:dyDescent="0.25">
      <c r="BR216176" s="2381"/>
    </row>
    <row r="216200" spans="70:70" x14ac:dyDescent="0.25">
      <c r="BR216200" s="2394"/>
    </row>
    <row r="216201" spans="70:70" x14ac:dyDescent="0.25">
      <c r="BR216201" s="2381"/>
    </row>
    <row r="216225" spans="70:70" x14ac:dyDescent="0.25">
      <c r="BR216225" s="2394"/>
    </row>
    <row r="216226" spans="70:70" x14ac:dyDescent="0.25">
      <c r="BR216226" s="2381"/>
    </row>
    <row r="216250" spans="70:70" x14ac:dyDescent="0.25">
      <c r="BR216250" s="2394"/>
    </row>
    <row r="216251" spans="70:70" x14ac:dyDescent="0.25">
      <c r="BR216251" s="2381"/>
    </row>
    <row r="216275" spans="70:70" x14ac:dyDescent="0.25">
      <c r="BR216275" s="2394"/>
    </row>
    <row r="216276" spans="70:70" x14ac:dyDescent="0.25">
      <c r="BR216276" s="2381"/>
    </row>
    <row r="216300" spans="70:70" x14ac:dyDescent="0.25">
      <c r="BR216300" s="2394"/>
    </row>
    <row r="216301" spans="70:70" x14ac:dyDescent="0.25">
      <c r="BR216301" s="2381"/>
    </row>
    <row r="216325" spans="70:70" x14ac:dyDescent="0.25">
      <c r="BR216325" s="2394"/>
    </row>
    <row r="216326" spans="70:70" x14ac:dyDescent="0.25">
      <c r="BR216326" s="2381"/>
    </row>
    <row r="216350" spans="70:70" x14ac:dyDescent="0.25">
      <c r="BR216350" s="2394"/>
    </row>
    <row r="216351" spans="70:70" x14ac:dyDescent="0.25">
      <c r="BR216351" s="2381"/>
    </row>
    <row r="216375" spans="70:70" x14ac:dyDescent="0.25">
      <c r="BR216375" s="2394"/>
    </row>
    <row r="216376" spans="70:70" x14ac:dyDescent="0.25">
      <c r="BR216376" s="2381"/>
    </row>
    <row r="216400" spans="70:70" x14ac:dyDescent="0.25">
      <c r="BR216400" s="2394"/>
    </row>
    <row r="216401" spans="70:70" x14ac:dyDescent="0.25">
      <c r="BR216401" s="2381"/>
    </row>
    <row r="216425" spans="70:70" x14ac:dyDescent="0.25">
      <c r="BR216425" s="2394"/>
    </row>
    <row r="216426" spans="70:70" x14ac:dyDescent="0.25">
      <c r="BR216426" s="2381"/>
    </row>
    <row r="216450" spans="70:70" x14ac:dyDescent="0.25">
      <c r="BR216450" s="2394"/>
    </row>
    <row r="216451" spans="70:70" x14ac:dyDescent="0.25">
      <c r="BR216451" s="2381"/>
    </row>
    <row r="216475" spans="70:70" x14ac:dyDescent="0.25">
      <c r="BR216475" s="2394"/>
    </row>
    <row r="216476" spans="70:70" x14ac:dyDescent="0.25">
      <c r="BR216476" s="2381"/>
    </row>
    <row r="216500" spans="70:70" x14ac:dyDescent="0.25">
      <c r="BR216500" s="2394"/>
    </row>
    <row r="216501" spans="70:70" x14ac:dyDescent="0.25">
      <c r="BR216501" s="2381"/>
    </row>
    <row r="216525" spans="70:70" x14ac:dyDescent="0.25">
      <c r="BR216525" s="2394"/>
    </row>
    <row r="216526" spans="70:70" x14ac:dyDescent="0.25">
      <c r="BR216526" s="2381"/>
    </row>
    <row r="216550" spans="70:70" x14ac:dyDescent="0.25">
      <c r="BR216550" s="2394"/>
    </row>
    <row r="216551" spans="70:70" x14ac:dyDescent="0.25">
      <c r="BR216551" s="2381"/>
    </row>
    <row r="216575" spans="70:70" x14ac:dyDescent="0.25">
      <c r="BR216575" s="2394"/>
    </row>
    <row r="216576" spans="70:70" x14ac:dyDescent="0.25">
      <c r="BR216576" s="2381"/>
    </row>
    <row r="216600" spans="70:70" x14ac:dyDescent="0.25">
      <c r="BR216600" s="2394"/>
    </row>
    <row r="216601" spans="70:70" x14ac:dyDescent="0.25">
      <c r="BR216601" s="2381"/>
    </row>
    <row r="216625" spans="70:70" x14ac:dyDescent="0.25">
      <c r="BR216625" s="2394"/>
    </row>
    <row r="216626" spans="70:70" x14ac:dyDescent="0.25">
      <c r="BR216626" s="2381"/>
    </row>
    <row r="216650" spans="70:70" x14ac:dyDescent="0.25">
      <c r="BR216650" s="2394"/>
    </row>
    <row r="216651" spans="70:70" x14ac:dyDescent="0.25">
      <c r="BR216651" s="2381"/>
    </row>
    <row r="216675" spans="70:70" x14ac:dyDescent="0.25">
      <c r="BR216675" s="2394"/>
    </row>
    <row r="216676" spans="70:70" x14ac:dyDescent="0.25">
      <c r="BR216676" s="2381"/>
    </row>
    <row r="216700" spans="70:70" x14ac:dyDescent="0.25">
      <c r="BR216700" s="2394"/>
    </row>
    <row r="216701" spans="70:70" x14ac:dyDescent="0.25">
      <c r="BR216701" s="2381"/>
    </row>
    <row r="216725" spans="70:70" x14ac:dyDescent="0.25">
      <c r="BR216725" s="2394"/>
    </row>
    <row r="216726" spans="70:70" x14ac:dyDescent="0.25">
      <c r="BR216726" s="2381"/>
    </row>
    <row r="216750" spans="70:70" x14ac:dyDescent="0.25">
      <c r="BR216750" s="2394"/>
    </row>
    <row r="216751" spans="70:70" x14ac:dyDescent="0.25">
      <c r="BR216751" s="2381"/>
    </row>
    <row r="216775" spans="70:70" x14ac:dyDescent="0.25">
      <c r="BR216775" s="2394"/>
    </row>
    <row r="216776" spans="70:70" x14ac:dyDescent="0.25">
      <c r="BR216776" s="2381"/>
    </row>
    <row r="216800" spans="70:70" x14ac:dyDescent="0.25">
      <c r="BR216800" s="2394"/>
    </row>
    <row r="216801" spans="70:70" x14ac:dyDescent="0.25">
      <c r="BR216801" s="2381"/>
    </row>
    <row r="216825" spans="70:70" x14ac:dyDescent="0.25">
      <c r="BR216825" s="2394"/>
    </row>
    <row r="216826" spans="70:70" x14ac:dyDescent="0.25">
      <c r="BR216826" s="2381"/>
    </row>
    <row r="216850" spans="70:70" x14ac:dyDescent="0.25">
      <c r="BR216850" s="2394"/>
    </row>
    <row r="216851" spans="70:70" x14ac:dyDescent="0.25">
      <c r="BR216851" s="2381"/>
    </row>
    <row r="216875" spans="70:70" x14ac:dyDescent="0.25">
      <c r="BR216875" s="2394"/>
    </row>
    <row r="216876" spans="70:70" x14ac:dyDescent="0.25">
      <c r="BR216876" s="2381"/>
    </row>
    <row r="216900" spans="70:70" x14ac:dyDescent="0.25">
      <c r="BR216900" s="2394"/>
    </row>
    <row r="216901" spans="70:70" x14ac:dyDescent="0.25">
      <c r="BR216901" s="2381"/>
    </row>
    <row r="216925" spans="70:70" x14ac:dyDescent="0.25">
      <c r="BR216925" s="2394"/>
    </row>
    <row r="216926" spans="70:70" x14ac:dyDescent="0.25">
      <c r="BR216926" s="2381"/>
    </row>
    <row r="216950" spans="70:70" x14ac:dyDescent="0.25">
      <c r="BR216950" s="2394"/>
    </row>
    <row r="216951" spans="70:70" x14ac:dyDescent="0.25">
      <c r="BR216951" s="2381"/>
    </row>
    <row r="216975" spans="70:70" x14ac:dyDescent="0.25">
      <c r="BR216975" s="2394"/>
    </row>
    <row r="216976" spans="70:70" x14ac:dyDescent="0.25">
      <c r="BR216976" s="2381"/>
    </row>
    <row r="217000" spans="70:70" x14ac:dyDescent="0.25">
      <c r="BR217000" s="2394"/>
    </row>
    <row r="217001" spans="70:70" x14ac:dyDescent="0.25">
      <c r="BR217001" s="2381"/>
    </row>
    <row r="217025" spans="70:70" x14ac:dyDescent="0.25">
      <c r="BR217025" s="2394"/>
    </row>
    <row r="217026" spans="70:70" x14ac:dyDescent="0.25">
      <c r="BR217026" s="2381"/>
    </row>
    <row r="217050" spans="70:70" x14ac:dyDescent="0.25">
      <c r="BR217050" s="2394"/>
    </row>
    <row r="217051" spans="70:70" x14ac:dyDescent="0.25">
      <c r="BR217051" s="2381"/>
    </row>
    <row r="217075" spans="70:70" x14ac:dyDescent="0.25">
      <c r="BR217075" s="2394"/>
    </row>
    <row r="217076" spans="70:70" x14ac:dyDescent="0.25">
      <c r="BR217076" s="2381"/>
    </row>
    <row r="217100" spans="70:70" x14ac:dyDescent="0.25">
      <c r="BR217100" s="2394"/>
    </row>
    <row r="217101" spans="70:70" x14ac:dyDescent="0.25">
      <c r="BR217101" s="2381"/>
    </row>
    <row r="217125" spans="70:70" x14ac:dyDescent="0.25">
      <c r="BR217125" s="2394"/>
    </row>
    <row r="217126" spans="70:70" x14ac:dyDescent="0.25">
      <c r="BR217126" s="2381"/>
    </row>
    <row r="217150" spans="70:70" x14ac:dyDescent="0.25">
      <c r="BR217150" s="2394"/>
    </row>
    <row r="217151" spans="70:70" x14ac:dyDescent="0.25">
      <c r="BR217151" s="2381"/>
    </row>
    <row r="217175" spans="70:70" x14ac:dyDescent="0.25">
      <c r="BR217175" s="2394"/>
    </row>
    <row r="217176" spans="70:70" x14ac:dyDescent="0.25">
      <c r="BR217176" s="2381"/>
    </row>
    <row r="217200" spans="70:70" x14ac:dyDescent="0.25">
      <c r="BR217200" s="2394"/>
    </row>
    <row r="217201" spans="70:70" x14ac:dyDescent="0.25">
      <c r="BR217201" s="2381"/>
    </row>
    <row r="217225" spans="70:70" x14ac:dyDescent="0.25">
      <c r="BR217225" s="2394"/>
    </row>
    <row r="217226" spans="70:70" x14ac:dyDescent="0.25">
      <c r="BR217226" s="2381"/>
    </row>
    <row r="217250" spans="70:70" x14ac:dyDescent="0.25">
      <c r="BR217250" s="2394"/>
    </row>
    <row r="217251" spans="70:70" x14ac:dyDescent="0.25">
      <c r="BR217251" s="2381"/>
    </row>
    <row r="217275" spans="70:70" x14ac:dyDescent="0.25">
      <c r="BR217275" s="2394"/>
    </row>
    <row r="217276" spans="70:70" x14ac:dyDescent="0.25">
      <c r="BR217276" s="2381"/>
    </row>
    <row r="217300" spans="70:70" x14ac:dyDescent="0.25">
      <c r="BR217300" s="2394"/>
    </row>
    <row r="217301" spans="70:70" x14ac:dyDescent="0.25">
      <c r="BR217301" s="2381"/>
    </row>
    <row r="217325" spans="70:70" x14ac:dyDescent="0.25">
      <c r="BR217325" s="2394"/>
    </row>
    <row r="217326" spans="70:70" x14ac:dyDescent="0.25">
      <c r="BR217326" s="2381"/>
    </row>
    <row r="217350" spans="70:70" x14ac:dyDescent="0.25">
      <c r="BR217350" s="2394"/>
    </row>
    <row r="217351" spans="70:70" x14ac:dyDescent="0.25">
      <c r="BR217351" s="2381"/>
    </row>
    <row r="217375" spans="70:70" x14ac:dyDescent="0.25">
      <c r="BR217375" s="2394"/>
    </row>
    <row r="217376" spans="70:70" x14ac:dyDescent="0.25">
      <c r="BR217376" s="2381"/>
    </row>
    <row r="217400" spans="70:70" x14ac:dyDescent="0.25">
      <c r="BR217400" s="2394"/>
    </row>
    <row r="217401" spans="70:70" x14ac:dyDescent="0.25">
      <c r="BR217401" s="2381"/>
    </row>
    <row r="217425" spans="70:70" x14ac:dyDescent="0.25">
      <c r="BR217425" s="2394"/>
    </row>
    <row r="217426" spans="70:70" x14ac:dyDescent="0.25">
      <c r="BR217426" s="2381"/>
    </row>
    <row r="217450" spans="70:70" x14ac:dyDescent="0.25">
      <c r="BR217450" s="2394"/>
    </row>
    <row r="217451" spans="70:70" x14ac:dyDescent="0.25">
      <c r="BR217451" s="2381"/>
    </row>
    <row r="217475" spans="70:70" x14ac:dyDescent="0.25">
      <c r="BR217475" s="2394"/>
    </row>
    <row r="217476" spans="70:70" x14ac:dyDescent="0.25">
      <c r="BR217476" s="2381"/>
    </row>
    <row r="217500" spans="70:70" x14ac:dyDescent="0.25">
      <c r="BR217500" s="2394"/>
    </row>
    <row r="217501" spans="70:70" x14ac:dyDescent="0.25">
      <c r="BR217501" s="2381"/>
    </row>
    <row r="217525" spans="70:70" x14ac:dyDescent="0.25">
      <c r="BR217525" s="2394"/>
    </row>
    <row r="217526" spans="70:70" x14ac:dyDescent="0.25">
      <c r="BR217526" s="2381"/>
    </row>
    <row r="217550" spans="70:70" x14ac:dyDescent="0.25">
      <c r="BR217550" s="2394"/>
    </row>
    <row r="217551" spans="70:70" x14ac:dyDescent="0.25">
      <c r="BR217551" s="2381"/>
    </row>
    <row r="217575" spans="70:70" x14ac:dyDescent="0.25">
      <c r="BR217575" s="2394"/>
    </row>
    <row r="217576" spans="70:70" x14ac:dyDescent="0.25">
      <c r="BR217576" s="2381"/>
    </row>
    <row r="217600" spans="70:70" x14ac:dyDescent="0.25">
      <c r="BR217600" s="2394"/>
    </row>
    <row r="217601" spans="70:70" x14ac:dyDescent="0.25">
      <c r="BR217601" s="2381"/>
    </row>
    <row r="217625" spans="70:70" x14ac:dyDescent="0.25">
      <c r="BR217625" s="2394"/>
    </row>
    <row r="217626" spans="70:70" x14ac:dyDescent="0.25">
      <c r="BR217626" s="2381"/>
    </row>
    <row r="217650" spans="70:70" x14ac:dyDescent="0.25">
      <c r="BR217650" s="2394"/>
    </row>
    <row r="217651" spans="70:70" x14ac:dyDescent="0.25">
      <c r="BR217651" s="2381"/>
    </row>
    <row r="217675" spans="70:70" x14ac:dyDescent="0.25">
      <c r="BR217675" s="2394"/>
    </row>
    <row r="217676" spans="70:70" x14ac:dyDescent="0.25">
      <c r="BR217676" s="2381"/>
    </row>
    <row r="217700" spans="70:70" x14ac:dyDescent="0.25">
      <c r="BR217700" s="2394"/>
    </row>
    <row r="217701" spans="70:70" x14ac:dyDescent="0.25">
      <c r="BR217701" s="2381"/>
    </row>
    <row r="217725" spans="70:70" x14ac:dyDescent="0.25">
      <c r="BR217725" s="2394"/>
    </row>
    <row r="217726" spans="70:70" x14ac:dyDescent="0.25">
      <c r="BR217726" s="2381"/>
    </row>
    <row r="217750" spans="70:70" x14ac:dyDescent="0.25">
      <c r="BR217750" s="2394"/>
    </row>
    <row r="217751" spans="70:70" x14ac:dyDescent="0.25">
      <c r="BR217751" s="2381"/>
    </row>
    <row r="217775" spans="70:70" x14ac:dyDescent="0.25">
      <c r="BR217775" s="2394"/>
    </row>
    <row r="217776" spans="70:70" x14ac:dyDescent="0.25">
      <c r="BR217776" s="2381"/>
    </row>
    <row r="217800" spans="70:70" x14ac:dyDescent="0.25">
      <c r="BR217800" s="2394"/>
    </row>
    <row r="217801" spans="70:70" x14ac:dyDescent="0.25">
      <c r="BR217801" s="2381"/>
    </row>
    <row r="217825" spans="70:70" x14ac:dyDescent="0.25">
      <c r="BR217825" s="2394"/>
    </row>
    <row r="217826" spans="70:70" x14ac:dyDescent="0.25">
      <c r="BR217826" s="2381"/>
    </row>
    <row r="217850" spans="70:70" x14ac:dyDescent="0.25">
      <c r="BR217850" s="2394"/>
    </row>
    <row r="217851" spans="70:70" x14ac:dyDescent="0.25">
      <c r="BR217851" s="2381"/>
    </row>
    <row r="217875" spans="70:70" x14ac:dyDescent="0.25">
      <c r="BR217875" s="2394"/>
    </row>
    <row r="217876" spans="70:70" x14ac:dyDescent="0.25">
      <c r="BR217876" s="2381"/>
    </row>
    <row r="217900" spans="70:70" x14ac:dyDescent="0.25">
      <c r="BR217900" s="2394"/>
    </row>
    <row r="217901" spans="70:70" x14ac:dyDescent="0.25">
      <c r="BR217901" s="2381"/>
    </row>
    <row r="217925" spans="70:70" x14ac:dyDescent="0.25">
      <c r="BR217925" s="2394"/>
    </row>
    <row r="217926" spans="70:70" x14ac:dyDescent="0.25">
      <c r="BR217926" s="2381"/>
    </row>
    <row r="217950" spans="70:70" x14ac:dyDescent="0.25">
      <c r="BR217950" s="2394"/>
    </row>
    <row r="217951" spans="70:70" x14ac:dyDescent="0.25">
      <c r="BR217951" s="2381"/>
    </row>
    <row r="217975" spans="70:70" x14ac:dyDescent="0.25">
      <c r="BR217975" s="2394"/>
    </row>
    <row r="217976" spans="70:70" x14ac:dyDescent="0.25">
      <c r="BR217976" s="2381"/>
    </row>
    <row r="218000" spans="70:70" x14ac:dyDescent="0.25">
      <c r="BR218000" s="2394"/>
    </row>
    <row r="218001" spans="70:70" x14ac:dyDescent="0.25">
      <c r="BR218001" s="2381"/>
    </row>
    <row r="218025" spans="70:70" x14ac:dyDescent="0.25">
      <c r="BR218025" s="2394"/>
    </row>
    <row r="218026" spans="70:70" x14ac:dyDescent="0.25">
      <c r="BR218026" s="2381"/>
    </row>
    <row r="218050" spans="70:70" x14ac:dyDescent="0.25">
      <c r="BR218050" s="2394"/>
    </row>
    <row r="218051" spans="70:70" x14ac:dyDescent="0.25">
      <c r="BR218051" s="2381"/>
    </row>
    <row r="218075" spans="70:70" x14ac:dyDescent="0.25">
      <c r="BR218075" s="2394"/>
    </row>
    <row r="218076" spans="70:70" x14ac:dyDescent="0.25">
      <c r="BR218076" s="2381"/>
    </row>
    <row r="218100" spans="70:70" x14ac:dyDescent="0.25">
      <c r="BR218100" s="2394"/>
    </row>
    <row r="218101" spans="70:70" x14ac:dyDescent="0.25">
      <c r="BR218101" s="2381"/>
    </row>
    <row r="218125" spans="70:70" x14ac:dyDescent="0.25">
      <c r="BR218125" s="2394"/>
    </row>
    <row r="218126" spans="70:70" x14ac:dyDescent="0.25">
      <c r="BR218126" s="2381"/>
    </row>
    <row r="218150" spans="70:70" x14ac:dyDescent="0.25">
      <c r="BR218150" s="2394"/>
    </row>
    <row r="218151" spans="70:70" x14ac:dyDescent="0.25">
      <c r="BR218151" s="2381"/>
    </row>
    <row r="218175" spans="70:70" x14ac:dyDescent="0.25">
      <c r="BR218175" s="2394"/>
    </row>
    <row r="218176" spans="70:70" x14ac:dyDescent="0.25">
      <c r="BR218176" s="2381"/>
    </row>
    <row r="218200" spans="70:70" x14ac:dyDescent="0.25">
      <c r="BR218200" s="2394"/>
    </row>
    <row r="218201" spans="70:70" x14ac:dyDescent="0.25">
      <c r="BR218201" s="2381"/>
    </row>
    <row r="218225" spans="70:70" x14ac:dyDescent="0.25">
      <c r="BR218225" s="2394"/>
    </row>
    <row r="218226" spans="70:70" x14ac:dyDescent="0.25">
      <c r="BR218226" s="2381"/>
    </row>
    <row r="218250" spans="70:70" x14ac:dyDescent="0.25">
      <c r="BR218250" s="2394"/>
    </row>
    <row r="218251" spans="70:70" x14ac:dyDescent="0.25">
      <c r="BR218251" s="2381"/>
    </row>
    <row r="218275" spans="70:70" x14ac:dyDescent="0.25">
      <c r="BR218275" s="2394"/>
    </row>
    <row r="218276" spans="70:70" x14ac:dyDescent="0.25">
      <c r="BR218276" s="2381"/>
    </row>
    <row r="218300" spans="70:70" x14ac:dyDescent="0.25">
      <c r="BR218300" s="2394"/>
    </row>
    <row r="218301" spans="70:70" x14ac:dyDescent="0.25">
      <c r="BR218301" s="2381"/>
    </row>
    <row r="218325" spans="70:70" x14ac:dyDescent="0.25">
      <c r="BR218325" s="2394"/>
    </row>
    <row r="218326" spans="70:70" x14ac:dyDescent="0.25">
      <c r="BR218326" s="2381"/>
    </row>
    <row r="218350" spans="70:70" x14ac:dyDescent="0.25">
      <c r="BR218350" s="2394"/>
    </row>
    <row r="218351" spans="70:70" x14ac:dyDescent="0.25">
      <c r="BR218351" s="2381"/>
    </row>
    <row r="218375" spans="70:70" x14ac:dyDescent="0.25">
      <c r="BR218375" s="2394"/>
    </row>
    <row r="218376" spans="70:70" x14ac:dyDescent="0.25">
      <c r="BR218376" s="2381"/>
    </row>
    <row r="218400" spans="70:70" x14ac:dyDescent="0.25">
      <c r="BR218400" s="2394"/>
    </row>
    <row r="218401" spans="70:70" x14ac:dyDescent="0.25">
      <c r="BR218401" s="2381"/>
    </row>
    <row r="218425" spans="70:70" x14ac:dyDescent="0.25">
      <c r="BR218425" s="2394"/>
    </row>
    <row r="218426" spans="70:70" x14ac:dyDescent="0.25">
      <c r="BR218426" s="2381"/>
    </row>
    <row r="218450" spans="70:70" x14ac:dyDescent="0.25">
      <c r="BR218450" s="2394"/>
    </row>
    <row r="218451" spans="70:70" x14ac:dyDescent="0.25">
      <c r="BR218451" s="2381"/>
    </row>
    <row r="218475" spans="70:70" x14ac:dyDescent="0.25">
      <c r="BR218475" s="2394"/>
    </row>
    <row r="218476" spans="70:70" x14ac:dyDescent="0.25">
      <c r="BR218476" s="2381"/>
    </row>
    <row r="218500" spans="70:70" x14ac:dyDescent="0.25">
      <c r="BR218500" s="2394"/>
    </row>
    <row r="218501" spans="70:70" x14ac:dyDescent="0.25">
      <c r="BR218501" s="2381"/>
    </row>
    <row r="218525" spans="70:70" x14ac:dyDescent="0.25">
      <c r="BR218525" s="2394"/>
    </row>
    <row r="218526" spans="70:70" x14ac:dyDescent="0.25">
      <c r="BR218526" s="2381"/>
    </row>
    <row r="218550" spans="70:70" x14ac:dyDescent="0.25">
      <c r="BR218550" s="2394"/>
    </row>
    <row r="218551" spans="70:70" x14ac:dyDescent="0.25">
      <c r="BR218551" s="2381"/>
    </row>
    <row r="218575" spans="70:70" x14ac:dyDescent="0.25">
      <c r="BR218575" s="2394"/>
    </row>
    <row r="218576" spans="70:70" x14ac:dyDescent="0.25">
      <c r="BR218576" s="2381"/>
    </row>
    <row r="218600" spans="70:70" x14ac:dyDescent="0.25">
      <c r="BR218600" s="2394"/>
    </row>
    <row r="218601" spans="70:70" x14ac:dyDescent="0.25">
      <c r="BR218601" s="2381"/>
    </row>
    <row r="218625" spans="70:70" x14ac:dyDescent="0.25">
      <c r="BR218625" s="2394"/>
    </row>
    <row r="218626" spans="70:70" x14ac:dyDescent="0.25">
      <c r="BR218626" s="2381"/>
    </row>
    <row r="218650" spans="70:70" x14ac:dyDescent="0.25">
      <c r="BR218650" s="2394"/>
    </row>
    <row r="218651" spans="70:70" x14ac:dyDescent="0.25">
      <c r="BR218651" s="2381"/>
    </row>
    <row r="218675" spans="70:70" x14ac:dyDescent="0.25">
      <c r="BR218675" s="2394"/>
    </row>
    <row r="218676" spans="70:70" x14ac:dyDescent="0.25">
      <c r="BR218676" s="2381"/>
    </row>
    <row r="218700" spans="70:70" x14ac:dyDescent="0.25">
      <c r="BR218700" s="2394"/>
    </row>
    <row r="218701" spans="70:70" x14ac:dyDescent="0.25">
      <c r="BR218701" s="2381"/>
    </row>
    <row r="218725" spans="70:70" x14ac:dyDescent="0.25">
      <c r="BR218725" s="2394"/>
    </row>
    <row r="218726" spans="70:70" x14ac:dyDescent="0.25">
      <c r="BR218726" s="2381"/>
    </row>
    <row r="218750" spans="70:70" x14ac:dyDescent="0.25">
      <c r="BR218750" s="2394"/>
    </row>
    <row r="218751" spans="70:70" x14ac:dyDescent="0.25">
      <c r="BR218751" s="2381"/>
    </row>
    <row r="218775" spans="70:70" x14ac:dyDescent="0.25">
      <c r="BR218775" s="2394"/>
    </row>
    <row r="218776" spans="70:70" x14ac:dyDescent="0.25">
      <c r="BR218776" s="2381"/>
    </row>
    <row r="218800" spans="70:70" x14ac:dyDescent="0.25">
      <c r="BR218800" s="2394"/>
    </row>
    <row r="218801" spans="70:70" x14ac:dyDescent="0.25">
      <c r="BR218801" s="2381"/>
    </row>
    <row r="218825" spans="70:70" x14ac:dyDescent="0.25">
      <c r="BR218825" s="2394"/>
    </row>
    <row r="218826" spans="70:70" x14ac:dyDescent="0.25">
      <c r="BR218826" s="2381"/>
    </row>
    <row r="218850" spans="70:70" x14ac:dyDescent="0.25">
      <c r="BR218850" s="2394"/>
    </row>
    <row r="218851" spans="70:70" x14ac:dyDescent="0.25">
      <c r="BR218851" s="2381"/>
    </row>
    <row r="218875" spans="70:70" x14ac:dyDescent="0.25">
      <c r="BR218875" s="2394"/>
    </row>
    <row r="218876" spans="70:70" x14ac:dyDescent="0.25">
      <c r="BR218876" s="2381"/>
    </row>
    <row r="218900" spans="70:70" x14ac:dyDescent="0.25">
      <c r="BR218900" s="2394"/>
    </row>
    <row r="218901" spans="70:70" x14ac:dyDescent="0.25">
      <c r="BR218901" s="2381"/>
    </row>
    <row r="218925" spans="70:70" x14ac:dyDescent="0.25">
      <c r="BR218925" s="2394"/>
    </row>
    <row r="218926" spans="70:70" x14ac:dyDescent="0.25">
      <c r="BR218926" s="2381"/>
    </row>
    <row r="218950" spans="70:70" x14ac:dyDescent="0.25">
      <c r="BR218950" s="2394"/>
    </row>
    <row r="218951" spans="70:70" x14ac:dyDescent="0.25">
      <c r="BR218951" s="2381"/>
    </row>
    <row r="218975" spans="70:70" x14ac:dyDescent="0.25">
      <c r="BR218975" s="2394"/>
    </row>
    <row r="218976" spans="70:70" x14ac:dyDescent="0.25">
      <c r="BR218976" s="2381"/>
    </row>
    <row r="219000" spans="70:70" x14ac:dyDescent="0.25">
      <c r="BR219000" s="2394"/>
    </row>
    <row r="219001" spans="70:70" x14ac:dyDescent="0.25">
      <c r="BR219001" s="2381"/>
    </row>
    <row r="219025" spans="70:70" x14ac:dyDescent="0.25">
      <c r="BR219025" s="2394"/>
    </row>
    <row r="219026" spans="70:70" x14ac:dyDescent="0.25">
      <c r="BR219026" s="2381"/>
    </row>
    <row r="219050" spans="70:70" x14ac:dyDescent="0.25">
      <c r="BR219050" s="2394"/>
    </row>
    <row r="219051" spans="70:70" x14ac:dyDescent="0.25">
      <c r="BR219051" s="2381"/>
    </row>
    <row r="219075" spans="70:70" x14ac:dyDescent="0.25">
      <c r="BR219075" s="2394"/>
    </row>
    <row r="219076" spans="70:70" x14ac:dyDescent="0.25">
      <c r="BR219076" s="2381"/>
    </row>
    <row r="219100" spans="70:70" x14ac:dyDescent="0.25">
      <c r="BR219100" s="2394"/>
    </row>
    <row r="219101" spans="70:70" x14ac:dyDescent="0.25">
      <c r="BR219101" s="2381"/>
    </row>
    <row r="219125" spans="70:70" x14ac:dyDescent="0.25">
      <c r="BR219125" s="2394"/>
    </row>
    <row r="219126" spans="70:70" x14ac:dyDescent="0.25">
      <c r="BR219126" s="2381"/>
    </row>
    <row r="219150" spans="70:70" x14ac:dyDescent="0.25">
      <c r="BR219150" s="2394"/>
    </row>
    <row r="219151" spans="70:70" x14ac:dyDescent="0.25">
      <c r="BR219151" s="2381"/>
    </row>
    <row r="219175" spans="70:70" x14ac:dyDescent="0.25">
      <c r="BR219175" s="2394"/>
    </row>
    <row r="219176" spans="70:70" x14ac:dyDescent="0.25">
      <c r="BR219176" s="2381"/>
    </row>
    <row r="219200" spans="70:70" x14ac:dyDescent="0.25">
      <c r="BR219200" s="2394"/>
    </row>
    <row r="219201" spans="70:70" x14ac:dyDescent="0.25">
      <c r="BR219201" s="2381"/>
    </row>
    <row r="219225" spans="70:70" x14ac:dyDescent="0.25">
      <c r="BR219225" s="2394"/>
    </row>
    <row r="219226" spans="70:70" x14ac:dyDescent="0.25">
      <c r="BR219226" s="2381"/>
    </row>
    <row r="219250" spans="70:70" x14ac:dyDescent="0.25">
      <c r="BR219250" s="2394"/>
    </row>
    <row r="219251" spans="70:70" x14ac:dyDescent="0.25">
      <c r="BR219251" s="2381"/>
    </row>
    <row r="219275" spans="70:70" x14ac:dyDescent="0.25">
      <c r="BR219275" s="2394"/>
    </row>
    <row r="219276" spans="70:70" x14ac:dyDescent="0.25">
      <c r="BR219276" s="2381"/>
    </row>
    <row r="219300" spans="70:70" x14ac:dyDescent="0.25">
      <c r="BR219300" s="2394"/>
    </row>
    <row r="219301" spans="70:70" x14ac:dyDescent="0.25">
      <c r="BR219301" s="2381"/>
    </row>
    <row r="219325" spans="70:70" x14ac:dyDescent="0.25">
      <c r="BR219325" s="2394"/>
    </row>
    <row r="219326" spans="70:70" x14ac:dyDescent="0.25">
      <c r="BR219326" s="2381"/>
    </row>
    <row r="219350" spans="70:70" x14ac:dyDescent="0.25">
      <c r="BR219350" s="2394"/>
    </row>
    <row r="219351" spans="70:70" x14ac:dyDescent="0.25">
      <c r="BR219351" s="2381"/>
    </row>
    <row r="219375" spans="70:70" x14ac:dyDescent="0.25">
      <c r="BR219375" s="2394"/>
    </row>
    <row r="219376" spans="70:70" x14ac:dyDescent="0.25">
      <c r="BR219376" s="2381"/>
    </row>
    <row r="219400" spans="70:70" x14ac:dyDescent="0.25">
      <c r="BR219400" s="2394"/>
    </row>
    <row r="219401" spans="70:70" x14ac:dyDescent="0.25">
      <c r="BR219401" s="2381"/>
    </row>
    <row r="219425" spans="70:70" x14ac:dyDescent="0.25">
      <c r="BR219425" s="2394"/>
    </row>
    <row r="219426" spans="70:70" x14ac:dyDescent="0.25">
      <c r="BR219426" s="2381"/>
    </row>
    <row r="219450" spans="70:70" x14ac:dyDescent="0.25">
      <c r="BR219450" s="2394"/>
    </row>
    <row r="219451" spans="70:70" x14ac:dyDescent="0.25">
      <c r="BR219451" s="2381"/>
    </row>
    <row r="219475" spans="70:70" x14ac:dyDescent="0.25">
      <c r="BR219475" s="2394"/>
    </row>
    <row r="219476" spans="70:70" x14ac:dyDescent="0.25">
      <c r="BR219476" s="2381"/>
    </row>
    <row r="219500" spans="70:70" x14ac:dyDescent="0.25">
      <c r="BR219500" s="2394"/>
    </row>
    <row r="219501" spans="70:70" x14ac:dyDescent="0.25">
      <c r="BR219501" s="2381"/>
    </row>
    <row r="219525" spans="70:70" x14ac:dyDescent="0.25">
      <c r="BR219525" s="2394"/>
    </row>
    <row r="219526" spans="70:70" x14ac:dyDescent="0.25">
      <c r="BR219526" s="2381"/>
    </row>
    <row r="219550" spans="70:70" x14ac:dyDescent="0.25">
      <c r="BR219550" s="2394"/>
    </row>
    <row r="219551" spans="70:70" x14ac:dyDescent="0.25">
      <c r="BR219551" s="2381"/>
    </row>
    <row r="219575" spans="70:70" x14ac:dyDescent="0.25">
      <c r="BR219575" s="2394"/>
    </row>
    <row r="219576" spans="70:70" x14ac:dyDescent="0.25">
      <c r="BR219576" s="2381"/>
    </row>
    <row r="219600" spans="70:70" x14ac:dyDescent="0.25">
      <c r="BR219600" s="2394"/>
    </row>
    <row r="219601" spans="70:70" x14ac:dyDescent="0.25">
      <c r="BR219601" s="2381"/>
    </row>
    <row r="219625" spans="70:70" x14ac:dyDescent="0.25">
      <c r="BR219625" s="2394"/>
    </row>
    <row r="219626" spans="70:70" x14ac:dyDescent="0.25">
      <c r="BR219626" s="2381"/>
    </row>
    <row r="219650" spans="70:70" x14ac:dyDescent="0.25">
      <c r="BR219650" s="2394"/>
    </row>
    <row r="219651" spans="70:70" x14ac:dyDescent="0.25">
      <c r="BR219651" s="2381"/>
    </row>
    <row r="219675" spans="70:70" x14ac:dyDescent="0.25">
      <c r="BR219675" s="2394"/>
    </row>
    <row r="219676" spans="70:70" x14ac:dyDescent="0.25">
      <c r="BR219676" s="2381"/>
    </row>
    <row r="219700" spans="70:70" x14ac:dyDescent="0.25">
      <c r="BR219700" s="2394"/>
    </row>
    <row r="219701" spans="70:70" x14ac:dyDescent="0.25">
      <c r="BR219701" s="2381"/>
    </row>
    <row r="219725" spans="70:70" x14ac:dyDescent="0.25">
      <c r="BR219725" s="2394"/>
    </row>
    <row r="219726" spans="70:70" x14ac:dyDescent="0.25">
      <c r="BR219726" s="2381"/>
    </row>
    <row r="219750" spans="70:70" x14ac:dyDescent="0.25">
      <c r="BR219750" s="2394"/>
    </row>
    <row r="219751" spans="70:70" x14ac:dyDescent="0.25">
      <c r="BR219751" s="2381"/>
    </row>
    <row r="219775" spans="70:70" x14ac:dyDescent="0.25">
      <c r="BR219775" s="2394"/>
    </row>
    <row r="219776" spans="70:70" x14ac:dyDescent="0.25">
      <c r="BR219776" s="2381"/>
    </row>
    <row r="219800" spans="70:70" x14ac:dyDescent="0.25">
      <c r="BR219800" s="2394"/>
    </row>
    <row r="219801" spans="70:70" x14ac:dyDescent="0.25">
      <c r="BR219801" s="2381"/>
    </row>
    <row r="219825" spans="70:70" x14ac:dyDescent="0.25">
      <c r="BR219825" s="2394"/>
    </row>
    <row r="219826" spans="70:70" x14ac:dyDescent="0.25">
      <c r="BR219826" s="2381"/>
    </row>
    <row r="219850" spans="70:70" x14ac:dyDescent="0.25">
      <c r="BR219850" s="2394"/>
    </row>
    <row r="219851" spans="70:70" x14ac:dyDescent="0.25">
      <c r="BR219851" s="2381"/>
    </row>
    <row r="219875" spans="70:70" x14ac:dyDescent="0.25">
      <c r="BR219875" s="2394"/>
    </row>
    <row r="219876" spans="70:70" x14ac:dyDescent="0.25">
      <c r="BR219876" s="2381"/>
    </row>
    <row r="219900" spans="70:70" x14ac:dyDescent="0.25">
      <c r="BR219900" s="2394"/>
    </row>
    <row r="219901" spans="70:70" x14ac:dyDescent="0.25">
      <c r="BR219901" s="2381"/>
    </row>
    <row r="219925" spans="70:70" x14ac:dyDescent="0.25">
      <c r="BR219925" s="2394"/>
    </row>
    <row r="219926" spans="70:70" x14ac:dyDescent="0.25">
      <c r="BR219926" s="2381"/>
    </row>
    <row r="219950" spans="70:70" x14ac:dyDescent="0.25">
      <c r="BR219950" s="2394"/>
    </row>
    <row r="219951" spans="70:70" x14ac:dyDescent="0.25">
      <c r="BR219951" s="2381"/>
    </row>
    <row r="219975" spans="70:70" x14ac:dyDescent="0.25">
      <c r="BR219975" s="2394"/>
    </row>
    <row r="219976" spans="70:70" x14ac:dyDescent="0.25">
      <c r="BR219976" s="2381"/>
    </row>
    <row r="220000" spans="70:70" x14ac:dyDescent="0.25">
      <c r="BR220000" s="2394"/>
    </row>
    <row r="220001" spans="70:70" x14ac:dyDescent="0.25">
      <c r="BR220001" s="2381"/>
    </row>
    <row r="220025" spans="70:70" x14ac:dyDescent="0.25">
      <c r="BR220025" s="2394"/>
    </row>
    <row r="220026" spans="70:70" x14ac:dyDescent="0.25">
      <c r="BR220026" s="2381"/>
    </row>
    <row r="220050" spans="70:70" x14ac:dyDescent="0.25">
      <c r="BR220050" s="2394"/>
    </row>
    <row r="220051" spans="70:70" x14ac:dyDescent="0.25">
      <c r="BR220051" s="2381"/>
    </row>
    <row r="220075" spans="70:70" x14ac:dyDescent="0.25">
      <c r="BR220075" s="2394"/>
    </row>
    <row r="220076" spans="70:70" x14ac:dyDescent="0.25">
      <c r="BR220076" s="2381"/>
    </row>
    <row r="220100" spans="70:70" x14ac:dyDescent="0.25">
      <c r="BR220100" s="2394"/>
    </row>
    <row r="220101" spans="70:70" x14ac:dyDescent="0.25">
      <c r="BR220101" s="2381"/>
    </row>
    <row r="220125" spans="70:70" x14ac:dyDescent="0.25">
      <c r="BR220125" s="2394"/>
    </row>
    <row r="220126" spans="70:70" x14ac:dyDescent="0.25">
      <c r="BR220126" s="2381"/>
    </row>
    <row r="220150" spans="70:70" x14ac:dyDescent="0.25">
      <c r="BR220150" s="2394"/>
    </row>
    <row r="220151" spans="70:70" x14ac:dyDescent="0.25">
      <c r="BR220151" s="2381"/>
    </row>
    <row r="220175" spans="70:70" x14ac:dyDescent="0.25">
      <c r="BR220175" s="2394"/>
    </row>
    <row r="220176" spans="70:70" x14ac:dyDescent="0.25">
      <c r="BR220176" s="2381"/>
    </row>
    <row r="220200" spans="70:70" x14ac:dyDescent="0.25">
      <c r="BR220200" s="2394"/>
    </row>
    <row r="220201" spans="70:70" x14ac:dyDescent="0.25">
      <c r="BR220201" s="2381"/>
    </row>
    <row r="220225" spans="70:70" x14ac:dyDescent="0.25">
      <c r="BR220225" s="2394"/>
    </row>
    <row r="220226" spans="70:70" x14ac:dyDescent="0.25">
      <c r="BR220226" s="2381"/>
    </row>
    <row r="220250" spans="70:70" x14ac:dyDescent="0.25">
      <c r="BR220250" s="2394"/>
    </row>
    <row r="220251" spans="70:70" x14ac:dyDescent="0.25">
      <c r="BR220251" s="2381"/>
    </row>
    <row r="220275" spans="70:70" x14ac:dyDescent="0.25">
      <c r="BR220275" s="2394"/>
    </row>
    <row r="220276" spans="70:70" x14ac:dyDescent="0.25">
      <c r="BR220276" s="2381"/>
    </row>
    <row r="220300" spans="70:70" x14ac:dyDescent="0.25">
      <c r="BR220300" s="2394"/>
    </row>
    <row r="220301" spans="70:70" x14ac:dyDescent="0.25">
      <c r="BR220301" s="2381"/>
    </row>
    <row r="220325" spans="70:70" x14ac:dyDescent="0.25">
      <c r="BR220325" s="2394"/>
    </row>
    <row r="220326" spans="70:70" x14ac:dyDescent="0.25">
      <c r="BR220326" s="2381"/>
    </row>
    <row r="220350" spans="70:70" x14ac:dyDescent="0.25">
      <c r="BR220350" s="2394"/>
    </row>
    <row r="220351" spans="70:70" x14ac:dyDescent="0.25">
      <c r="BR220351" s="2381"/>
    </row>
    <row r="220375" spans="70:70" x14ac:dyDescent="0.25">
      <c r="BR220375" s="2394"/>
    </row>
    <row r="220376" spans="70:70" x14ac:dyDescent="0.25">
      <c r="BR220376" s="2381"/>
    </row>
    <row r="220400" spans="70:70" x14ac:dyDescent="0.25">
      <c r="BR220400" s="2394"/>
    </row>
    <row r="220401" spans="70:70" x14ac:dyDescent="0.25">
      <c r="BR220401" s="2381"/>
    </row>
    <row r="220425" spans="70:70" x14ac:dyDescent="0.25">
      <c r="BR220425" s="2394"/>
    </row>
    <row r="220426" spans="70:70" x14ac:dyDescent="0.25">
      <c r="BR220426" s="2381"/>
    </row>
    <row r="220450" spans="70:70" x14ac:dyDescent="0.25">
      <c r="BR220450" s="2394"/>
    </row>
    <row r="220451" spans="70:70" x14ac:dyDescent="0.25">
      <c r="BR220451" s="2381"/>
    </row>
    <row r="220475" spans="70:70" x14ac:dyDescent="0.25">
      <c r="BR220475" s="2394"/>
    </row>
    <row r="220476" spans="70:70" x14ac:dyDescent="0.25">
      <c r="BR220476" s="2381"/>
    </row>
    <row r="220500" spans="70:70" x14ac:dyDescent="0.25">
      <c r="BR220500" s="2394"/>
    </row>
    <row r="220501" spans="70:70" x14ac:dyDescent="0.25">
      <c r="BR220501" s="2381"/>
    </row>
    <row r="220525" spans="70:70" x14ac:dyDescent="0.25">
      <c r="BR220525" s="2394"/>
    </row>
    <row r="220526" spans="70:70" x14ac:dyDescent="0.25">
      <c r="BR220526" s="2381"/>
    </row>
    <row r="220550" spans="70:70" x14ac:dyDescent="0.25">
      <c r="BR220550" s="2394"/>
    </row>
    <row r="220551" spans="70:70" x14ac:dyDescent="0.25">
      <c r="BR220551" s="2381"/>
    </row>
    <row r="220575" spans="70:70" x14ac:dyDescent="0.25">
      <c r="BR220575" s="2394"/>
    </row>
    <row r="220576" spans="70:70" x14ac:dyDescent="0.25">
      <c r="BR220576" s="2381"/>
    </row>
    <row r="220600" spans="70:70" x14ac:dyDescent="0.25">
      <c r="BR220600" s="2394"/>
    </row>
    <row r="220601" spans="70:70" x14ac:dyDescent="0.25">
      <c r="BR220601" s="2381"/>
    </row>
    <row r="220625" spans="70:70" x14ac:dyDescent="0.25">
      <c r="BR220625" s="2394"/>
    </row>
    <row r="220626" spans="70:70" x14ac:dyDescent="0.25">
      <c r="BR220626" s="2381"/>
    </row>
    <row r="220650" spans="70:70" x14ac:dyDescent="0.25">
      <c r="BR220650" s="2394"/>
    </row>
    <row r="220651" spans="70:70" x14ac:dyDescent="0.25">
      <c r="BR220651" s="2381"/>
    </row>
    <row r="220675" spans="70:70" x14ac:dyDescent="0.25">
      <c r="BR220675" s="2394"/>
    </row>
    <row r="220676" spans="70:70" x14ac:dyDescent="0.25">
      <c r="BR220676" s="2381"/>
    </row>
    <row r="220700" spans="70:70" x14ac:dyDescent="0.25">
      <c r="BR220700" s="2394"/>
    </row>
    <row r="220701" spans="70:70" x14ac:dyDescent="0.25">
      <c r="BR220701" s="2381"/>
    </row>
    <row r="220725" spans="70:70" x14ac:dyDescent="0.25">
      <c r="BR220725" s="2394"/>
    </row>
    <row r="220726" spans="70:70" x14ac:dyDescent="0.25">
      <c r="BR220726" s="2381"/>
    </row>
    <row r="220750" spans="70:70" x14ac:dyDescent="0.25">
      <c r="BR220750" s="2394"/>
    </row>
    <row r="220751" spans="70:70" x14ac:dyDescent="0.25">
      <c r="BR220751" s="2381"/>
    </row>
    <row r="220775" spans="70:70" x14ac:dyDescent="0.25">
      <c r="BR220775" s="2394"/>
    </row>
    <row r="220776" spans="70:70" x14ac:dyDescent="0.25">
      <c r="BR220776" s="2381"/>
    </row>
    <row r="220800" spans="70:70" x14ac:dyDescent="0.25">
      <c r="BR220800" s="2394"/>
    </row>
    <row r="220801" spans="70:70" x14ac:dyDescent="0.25">
      <c r="BR220801" s="2381"/>
    </row>
    <row r="220825" spans="70:70" x14ac:dyDescent="0.25">
      <c r="BR220825" s="2394"/>
    </row>
    <row r="220826" spans="70:70" x14ac:dyDescent="0.25">
      <c r="BR220826" s="2381"/>
    </row>
    <row r="220850" spans="70:70" x14ac:dyDescent="0.25">
      <c r="BR220850" s="2394"/>
    </row>
    <row r="220851" spans="70:70" x14ac:dyDescent="0.25">
      <c r="BR220851" s="2381"/>
    </row>
    <row r="220875" spans="70:70" x14ac:dyDescent="0.25">
      <c r="BR220875" s="2394"/>
    </row>
    <row r="220876" spans="70:70" x14ac:dyDescent="0.25">
      <c r="BR220876" s="2381"/>
    </row>
    <row r="220900" spans="70:70" x14ac:dyDescent="0.25">
      <c r="BR220900" s="2394"/>
    </row>
    <row r="220901" spans="70:70" x14ac:dyDescent="0.25">
      <c r="BR220901" s="2381"/>
    </row>
    <row r="220925" spans="70:70" x14ac:dyDescent="0.25">
      <c r="BR220925" s="2394"/>
    </row>
    <row r="220926" spans="70:70" x14ac:dyDescent="0.25">
      <c r="BR220926" s="2381"/>
    </row>
    <row r="220950" spans="70:70" x14ac:dyDescent="0.25">
      <c r="BR220950" s="2394"/>
    </row>
    <row r="220951" spans="70:70" x14ac:dyDescent="0.25">
      <c r="BR220951" s="2381"/>
    </row>
    <row r="220975" spans="70:70" x14ac:dyDescent="0.25">
      <c r="BR220975" s="2394"/>
    </row>
    <row r="220976" spans="70:70" x14ac:dyDescent="0.25">
      <c r="BR220976" s="2381"/>
    </row>
    <row r="221000" spans="70:70" x14ac:dyDescent="0.25">
      <c r="BR221000" s="2394"/>
    </row>
    <row r="221001" spans="70:70" x14ac:dyDescent="0.25">
      <c r="BR221001" s="2381"/>
    </row>
    <row r="221025" spans="70:70" x14ac:dyDescent="0.25">
      <c r="BR221025" s="2394"/>
    </row>
    <row r="221026" spans="70:70" x14ac:dyDescent="0.25">
      <c r="BR221026" s="2381"/>
    </row>
    <row r="221050" spans="70:70" x14ac:dyDescent="0.25">
      <c r="BR221050" s="2394"/>
    </row>
    <row r="221051" spans="70:70" x14ac:dyDescent="0.25">
      <c r="BR221051" s="2381"/>
    </row>
    <row r="221075" spans="70:70" x14ac:dyDescent="0.25">
      <c r="BR221075" s="2394"/>
    </row>
    <row r="221076" spans="70:70" x14ac:dyDescent="0.25">
      <c r="BR221076" s="2381"/>
    </row>
    <row r="221100" spans="70:70" x14ac:dyDescent="0.25">
      <c r="BR221100" s="2394"/>
    </row>
    <row r="221101" spans="70:70" x14ac:dyDescent="0.25">
      <c r="BR221101" s="2381"/>
    </row>
    <row r="221125" spans="70:70" x14ac:dyDescent="0.25">
      <c r="BR221125" s="2394"/>
    </row>
    <row r="221126" spans="70:70" x14ac:dyDescent="0.25">
      <c r="BR221126" s="2381"/>
    </row>
    <row r="221150" spans="70:70" x14ac:dyDescent="0.25">
      <c r="BR221150" s="2394"/>
    </row>
    <row r="221151" spans="70:70" x14ac:dyDescent="0.25">
      <c r="BR221151" s="2381"/>
    </row>
    <row r="221175" spans="70:70" x14ac:dyDescent="0.25">
      <c r="BR221175" s="2394"/>
    </row>
    <row r="221176" spans="70:70" x14ac:dyDescent="0.25">
      <c r="BR221176" s="2381"/>
    </row>
    <row r="221200" spans="70:70" x14ac:dyDescent="0.25">
      <c r="BR221200" s="2394"/>
    </row>
    <row r="221201" spans="70:70" x14ac:dyDescent="0.25">
      <c r="BR221201" s="2381"/>
    </row>
    <row r="221225" spans="70:70" x14ac:dyDescent="0.25">
      <c r="BR221225" s="2394"/>
    </row>
    <row r="221226" spans="70:70" x14ac:dyDescent="0.25">
      <c r="BR221226" s="2381"/>
    </row>
    <row r="221250" spans="70:70" x14ac:dyDescent="0.25">
      <c r="BR221250" s="2394"/>
    </row>
    <row r="221251" spans="70:70" x14ac:dyDescent="0.25">
      <c r="BR221251" s="2381"/>
    </row>
    <row r="221275" spans="70:70" x14ac:dyDescent="0.25">
      <c r="BR221275" s="2394"/>
    </row>
    <row r="221276" spans="70:70" x14ac:dyDescent="0.25">
      <c r="BR221276" s="2381"/>
    </row>
    <row r="221300" spans="70:70" x14ac:dyDescent="0.25">
      <c r="BR221300" s="2394"/>
    </row>
    <row r="221301" spans="70:70" x14ac:dyDescent="0.25">
      <c r="BR221301" s="2381"/>
    </row>
    <row r="221325" spans="70:70" x14ac:dyDescent="0.25">
      <c r="BR221325" s="2394"/>
    </row>
    <row r="221326" spans="70:70" x14ac:dyDescent="0.25">
      <c r="BR221326" s="2381"/>
    </row>
    <row r="221350" spans="70:70" x14ac:dyDescent="0.25">
      <c r="BR221350" s="2394"/>
    </row>
    <row r="221351" spans="70:70" x14ac:dyDescent="0.25">
      <c r="BR221351" s="2381"/>
    </row>
    <row r="221375" spans="70:70" x14ac:dyDescent="0.25">
      <c r="BR221375" s="2394"/>
    </row>
    <row r="221376" spans="70:70" x14ac:dyDescent="0.25">
      <c r="BR221376" s="2381"/>
    </row>
    <row r="221400" spans="70:70" x14ac:dyDescent="0.25">
      <c r="BR221400" s="2394"/>
    </row>
    <row r="221401" spans="70:70" x14ac:dyDescent="0.25">
      <c r="BR221401" s="2381"/>
    </row>
    <row r="221425" spans="70:70" x14ac:dyDescent="0.25">
      <c r="BR221425" s="2394"/>
    </row>
    <row r="221426" spans="70:70" x14ac:dyDescent="0.25">
      <c r="BR221426" s="2381"/>
    </row>
    <row r="221450" spans="70:70" x14ac:dyDescent="0.25">
      <c r="BR221450" s="2394"/>
    </row>
    <row r="221451" spans="70:70" x14ac:dyDescent="0.25">
      <c r="BR221451" s="2381"/>
    </row>
    <row r="221475" spans="70:70" x14ac:dyDescent="0.25">
      <c r="BR221475" s="2394"/>
    </row>
    <row r="221476" spans="70:70" x14ac:dyDescent="0.25">
      <c r="BR221476" s="2381"/>
    </row>
    <row r="221500" spans="70:70" x14ac:dyDescent="0.25">
      <c r="BR221500" s="2394"/>
    </row>
    <row r="221501" spans="70:70" x14ac:dyDescent="0.25">
      <c r="BR221501" s="2381"/>
    </row>
    <row r="221525" spans="70:70" x14ac:dyDescent="0.25">
      <c r="BR221525" s="2394"/>
    </row>
    <row r="221526" spans="70:70" x14ac:dyDescent="0.25">
      <c r="BR221526" s="2381"/>
    </row>
    <row r="221550" spans="70:70" x14ac:dyDescent="0.25">
      <c r="BR221550" s="2394"/>
    </row>
    <row r="221551" spans="70:70" x14ac:dyDescent="0.25">
      <c r="BR221551" s="2381"/>
    </row>
    <row r="221575" spans="70:70" x14ac:dyDescent="0.25">
      <c r="BR221575" s="2394"/>
    </row>
    <row r="221576" spans="70:70" x14ac:dyDescent="0.25">
      <c r="BR221576" s="2381"/>
    </row>
    <row r="221600" spans="70:70" x14ac:dyDescent="0.25">
      <c r="BR221600" s="2394"/>
    </row>
    <row r="221601" spans="70:70" x14ac:dyDescent="0.25">
      <c r="BR221601" s="2381"/>
    </row>
    <row r="221625" spans="70:70" x14ac:dyDescent="0.25">
      <c r="BR221625" s="2394"/>
    </row>
    <row r="221626" spans="70:70" x14ac:dyDescent="0.25">
      <c r="BR221626" s="2381"/>
    </row>
    <row r="221650" spans="70:70" x14ac:dyDescent="0.25">
      <c r="BR221650" s="2394"/>
    </row>
    <row r="221651" spans="70:70" x14ac:dyDescent="0.25">
      <c r="BR221651" s="2381"/>
    </row>
    <row r="221675" spans="70:70" x14ac:dyDescent="0.25">
      <c r="BR221675" s="2394"/>
    </row>
    <row r="221676" spans="70:70" x14ac:dyDescent="0.25">
      <c r="BR221676" s="2381"/>
    </row>
    <row r="221700" spans="70:70" x14ac:dyDescent="0.25">
      <c r="BR221700" s="2394"/>
    </row>
    <row r="221701" spans="70:70" x14ac:dyDescent="0.25">
      <c r="BR221701" s="2381"/>
    </row>
    <row r="221725" spans="70:70" x14ac:dyDescent="0.25">
      <c r="BR221725" s="2394"/>
    </row>
    <row r="221726" spans="70:70" x14ac:dyDescent="0.25">
      <c r="BR221726" s="2381"/>
    </row>
    <row r="221750" spans="70:70" x14ac:dyDescent="0.25">
      <c r="BR221750" s="2394"/>
    </row>
    <row r="221751" spans="70:70" x14ac:dyDescent="0.25">
      <c r="BR221751" s="2381"/>
    </row>
    <row r="221775" spans="70:70" x14ac:dyDescent="0.25">
      <c r="BR221775" s="2394"/>
    </row>
    <row r="221776" spans="70:70" x14ac:dyDescent="0.25">
      <c r="BR221776" s="2381"/>
    </row>
    <row r="221800" spans="70:70" x14ac:dyDescent="0.25">
      <c r="BR221800" s="2394"/>
    </row>
    <row r="221801" spans="70:70" x14ac:dyDescent="0.25">
      <c r="BR221801" s="2381"/>
    </row>
    <row r="221825" spans="70:70" x14ac:dyDescent="0.25">
      <c r="BR221825" s="2394"/>
    </row>
    <row r="221826" spans="70:70" x14ac:dyDescent="0.25">
      <c r="BR221826" s="2381"/>
    </row>
    <row r="221850" spans="70:70" x14ac:dyDescent="0.25">
      <c r="BR221850" s="2394"/>
    </row>
    <row r="221851" spans="70:70" x14ac:dyDescent="0.25">
      <c r="BR221851" s="2381"/>
    </row>
    <row r="221875" spans="70:70" x14ac:dyDescent="0.25">
      <c r="BR221875" s="2394"/>
    </row>
    <row r="221876" spans="70:70" x14ac:dyDescent="0.25">
      <c r="BR221876" s="2381"/>
    </row>
    <row r="221900" spans="70:70" x14ac:dyDescent="0.25">
      <c r="BR221900" s="2394"/>
    </row>
    <row r="221901" spans="70:70" x14ac:dyDescent="0.25">
      <c r="BR221901" s="2381"/>
    </row>
    <row r="221925" spans="70:70" x14ac:dyDescent="0.25">
      <c r="BR221925" s="2394"/>
    </row>
    <row r="221926" spans="70:70" x14ac:dyDescent="0.25">
      <c r="BR221926" s="2381"/>
    </row>
    <row r="221950" spans="70:70" x14ac:dyDescent="0.25">
      <c r="BR221950" s="2394"/>
    </row>
    <row r="221951" spans="70:70" x14ac:dyDescent="0.25">
      <c r="BR221951" s="2381"/>
    </row>
    <row r="221975" spans="70:70" x14ac:dyDescent="0.25">
      <c r="BR221975" s="2394"/>
    </row>
    <row r="221976" spans="70:70" x14ac:dyDescent="0.25">
      <c r="BR221976" s="2381"/>
    </row>
    <row r="222000" spans="70:70" x14ac:dyDescent="0.25">
      <c r="BR222000" s="2394"/>
    </row>
    <row r="222001" spans="70:70" x14ac:dyDescent="0.25">
      <c r="BR222001" s="2381"/>
    </row>
    <row r="222025" spans="70:70" x14ac:dyDescent="0.25">
      <c r="BR222025" s="2394"/>
    </row>
    <row r="222026" spans="70:70" x14ac:dyDescent="0.25">
      <c r="BR222026" s="2381"/>
    </row>
    <row r="222050" spans="70:70" x14ac:dyDescent="0.25">
      <c r="BR222050" s="2394"/>
    </row>
    <row r="222051" spans="70:70" x14ac:dyDescent="0.25">
      <c r="BR222051" s="2381"/>
    </row>
    <row r="222075" spans="70:70" x14ac:dyDescent="0.25">
      <c r="BR222075" s="2394"/>
    </row>
    <row r="222076" spans="70:70" x14ac:dyDescent="0.25">
      <c r="BR222076" s="2381"/>
    </row>
    <row r="222100" spans="70:70" x14ac:dyDescent="0.25">
      <c r="BR222100" s="2394"/>
    </row>
    <row r="222101" spans="70:70" x14ac:dyDescent="0.25">
      <c r="BR222101" s="2381"/>
    </row>
    <row r="222125" spans="70:70" x14ac:dyDescent="0.25">
      <c r="BR222125" s="2394"/>
    </row>
    <row r="222126" spans="70:70" x14ac:dyDescent="0.25">
      <c r="BR222126" s="2381"/>
    </row>
    <row r="222150" spans="70:70" x14ac:dyDescent="0.25">
      <c r="BR222150" s="2394"/>
    </row>
    <row r="222151" spans="70:70" x14ac:dyDescent="0.25">
      <c r="BR222151" s="2381"/>
    </row>
    <row r="222175" spans="70:70" x14ac:dyDescent="0.25">
      <c r="BR222175" s="2394"/>
    </row>
    <row r="222176" spans="70:70" x14ac:dyDescent="0.25">
      <c r="BR222176" s="2381"/>
    </row>
    <row r="222200" spans="70:70" x14ac:dyDescent="0.25">
      <c r="BR222200" s="2394"/>
    </row>
    <row r="222201" spans="70:70" x14ac:dyDescent="0.25">
      <c r="BR222201" s="2381"/>
    </row>
    <row r="222225" spans="70:70" x14ac:dyDescent="0.25">
      <c r="BR222225" s="2394"/>
    </row>
    <row r="222226" spans="70:70" x14ac:dyDescent="0.25">
      <c r="BR222226" s="2381"/>
    </row>
    <row r="222250" spans="70:70" x14ac:dyDescent="0.25">
      <c r="BR222250" s="2394"/>
    </row>
    <row r="222251" spans="70:70" x14ac:dyDescent="0.25">
      <c r="BR222251" s="2381"/>
    </row>
    <row r="222275" spans="70:70" x14ac:dyDescent="0.25">
      <c r="BR222275" s="2394"/>
    </row>
    <row r="222276" spans="70:70" x14ac:dyDescent="0.25">
      <c r="BR222276" s="2381"/>
    </row>
    <row r="222300" spans="70:70" x14ac:dyDescent="0.25">
      <c r="BR222300" s="2394"/>
    </row>
    <row r="222301" spans="70:70" x14ac:dyDescent="0.25">
      <c r="BR222301" s="2381"/>
    </row>
    <row r="222325" spans="70:70" x14ac:dyDescent="0.25">
      <c r="BR222325" s="2394"/>
    </row>
    <row r="222326" spans="70:70" x14ac:dyDescent="0.25">
      <c r="BR222326" s="2381"/>
    </row>
    <row r="222350" spans="70:70" x14ac:dyDescent="0.25">
      <c r="BR222350" s="2394"/>
    </row>
    <row r="222351" spans="70:70" x14ac:dyDescent="0.25">
      <c r="BR222351" s="2381"/>
    </row>
    <row r="222375" spans="70:70" x14ac:dyDescent="0.25">
      <c r="BR222375" s="2394"/>
    </row>
    <row r="222376" spans="70:70" x14ac:dyDescent="0.25">
      <c r="BR222376" s="2381"/>
    </row>
    <row r="222400" spans="70:70" x14ac:dyDescent="0.25">
      <c r="BR222400" s="2394"/>
    </row>
    <row r="222401" spans="70:70" x14ac:dyDescent="0.25">
      <c r="BR222401" s="2381"/>
    </row>
    <row r="222425" spans="70:70" x14ac:dyDescent="0.25">
      <c r="BR222425" s="2394"/>
    </row>
    <row r="222426" spans="70:70" x14ac:dyDescent="0.25">
      <c r="BR222426" s="2381"/>
    </row>
    <row r="222450" spans="70:70" x14ac:dyDescent="0.25">
      <c r="BR222450" s="2394"/>
    </row>
    <row r="222451" spans="70:70" x14ac:dyDescent="0.25">
      <c r="BR222451" s="2381"/>
    </row>
    <row r="222475" spans="70:70" x14ac:dyDescent="0.25">
      <c r="BR222475" s="2394"/>
    </row>
    <row r="222476" spans="70:70" x14ac:dyDescent="0.25">
      <c r="BR222476" s="2381"/>
    </row>
    <row r="222500" spans="70:70" x14ac:dyDescent="0.25">
      <c r="BR222500" s="2394"/>
    </row>
    <row r="222501" spans="70:70" x14ac:dyDescent="0.25">
      <c r="BR222501" s="2381"/>
    </row>
    <row r="222525" spans="70:70" x14ac:dyDescent="0.25">
      <c r="BR222525" s="2394"/>
    </row>
    <row r="222526" spans="70:70" x14ac:dyDescent="0.25">
      <c r="BR222526" s="2381"/>
    </row>
    <row r="222550" spans="70:70" x14ac:dyDescent="0.25">
      <c r="BR222550" s="2394"/>
    </row>
    <row r="222551" spans="70:70" x14ac:dyDescent="0.25">
      <c r="BR222551" s="2381"/>
    </row>
    <row r="222575" spans="70:70" x14ac:dyDescent="0.25">
      <c r="BR222575" s="2394"/>
    </row>
    <row r="222576" spans="70:70" x14ac:dyDescent="0.25">
      <c r="BR222576" s="2381"/>
    </row>
    <row r="222600" spans="70:70" x14ac:dyDescent="0.25">
      <c r="BR222600" s="2394"/>
    </row>
    <row r="222601" spans="70:70" x14ac:dyDescent="0.25">
      <c r="BR222601" s="2381"/>
    </row>
    <row r="222625" spans="70:70" x14ac:dyDescent="0.25">
      <c r="BR222625" s="2394"/>
    </row>
    <row r="222626" spans="70:70" x14ac:dyDescent="0.25">
      <c r="BR222626" s="2381"/>
    </row>
    <row r="222650" spans="70:70" x14ac:dyDescent="0.25">
      <c r="BR222650" s="2394"/>
    </row>
    <row r="222651" spans="70:70" x14ac:dyDescent="0.25">
      <c r="BR222651" s="2381"/>
    </row>
    <row r="222675" spans="70:70" x14ac:dyDescent="0.25">
      <c r="BR222675" s="2394"/>
    </row>
    <row r="222676" spans="70:70" x14ac:dyDescent="0.25">
      <c r="BR222676" s="2381"/>
    </row>
    <row r="222700" spans="70:70" x14ac:dyDescent="0.25">
      <c r="BR222700" s="2394"/>
    </row>
    <row r="222701" spans="70:70" x14ac:dyDescent="0.25">
      <c r="BR222701" s="2381"/>
    </row>
    <row r="222725" spans="70:70" x14ac:dyDescent="0.25">
      <c r="BR222725" s="2394"/>
    </row>
    <row r="222726" spans="70:70" x14ac:dyDescent="0.25">
      <c r="BR222726" s="2381"/>
    </row>
    <row r="222750" spans="70:70" x14ac:dyDescent="0.25">
      <c r="BR222750" s="2394"/>
    </row>
    <row r="222751" spans="70:70" x14ac:dyDescent="0.25">
      <c r="BR222751" s="2381"/>
    </row>
    <row r="222775" spans="70:70" x14ac:dyDescent="0.25">
      <c r="BR222775" s="2394"/>
    </row>
    <row r="222776" spans="70:70" x14ac:dyDescent="0.25">
      <c r="BR222776" s="2381"/>
    </row>
    <row r="222800" spans="70:70" x14ac:dyDescent="0.25">
      <c r="BR222800" s="2394"/>
    </row>
    <row r="222801" spans="70:70" x14ac:dyDescent="0.25">
      <c r="BR222801" s="2381"/>
    </row>
    <row r="222825" spans="70:70" x14ac:dyDescent="0.25">
      <c r="BR222825" s="2394"/>
    </row>
    <row r="222826" spans="70:70" x14ac:dyDescent="0.25">
      <c r="BR222826" s="2381"/>
    </row>
    <row r="222850" spans="70:70" x14ac:dyDescent="0.25">
      <c r="BR222850" s="2394"/>
    </row>
    <row r="222851" spans="70:70" x14ac:dyDescent="0.25">
      <c r="BR222851" s="2381"/>
    </row>
    <row r="222875" spans="70:70" x14ac:dyDescent="0.25">
      <c r="BR222875" s="2394"/>
    </row>
    <row r="222876" spans="70:70" x14ac:dyDescent="0.25">
      <c r="BR222876" s="2381"/>
    </row>
    <row r="222900" spans="70:70" x14ac:dyDescent="0.25">
      <c r="BR222900" s="2394"/>
    </row>
    <row r="222901" spans="70:70" x14ac:dyDescent="0.25">
      <c r="BR222901" s="2381"/>
    </row>
    <row r="222925" spans="70:70" x14ac:dyDescent="0.25">
      <c r="BR222925" s="2394"/>
    </row>
    <row r="222926" spans="70:70" x14ac:dyDescent="0.25">
      <c r="BR222926" s="2381"/>
    </row>
    <row r="222950" spans="70:70" x14ac:dyDescent="0.25">
      <c r="BR222950" s="2394"/>
    </row>
    <row r="222951" spans="70:70" x14ac:dyDescent="0.25">
      <c r="BR222951" s="2381"/>
    </row>
    <row r="222975" spans="70:70" x14ac:dyDescent="0.25">
      <c r="BR222975" s="2394"/>
    </row>
    <row r="222976" spans="70:70" x14ac:dyDescent="0.25">
      <c r="BR222976" s="2381"/>
    </row>
    <row r="223000" spans="70:70" x14ac:dyDescent="0.25">
      <c r="BR223000" s="2394"/>
    </row>
    <row r="223001" spans="70:70" x14ac:dyDescent="0.25">
      <c r="BR223001" s="2381"/>
    </row>
    <row r="223025" spans="70:70" x14ac:dyDescent="0.25">
      <c r="BR223025" s="2394"/>
    </row>
    <row r="223026" spans="70:70" x14ac:dyDescent="0.25">
      <c r="BR223026" s="2381"/>
    </row>
    <row r="223050" spans="70:70" x14ac:dyDescent="0.25">
      <c r="BR223050" s="2394"/>
    </row>
    <row r="223051" spans="70:70" x14ac:dyDescent="0.25">
      <c r="BR223051" s="2381"/>
    </row>
    <row r="223075" spans="70:70" x14ac:dyDescent="0.25">
      <c r="BR223075" s="2394"/>
    </row>
    <row r="223076" spans="70:70" x14ac:dyDescent="0.25">
      <c r="BR223076" s="2381"/>
    </row>
    <row r="223100" spans="70:70" x14ac:dyDescent="0.25">
      <c r="BR223100" s="2394"/>
    </row>
    <row r="223101" spans="70:70" x14ac:dyDescent="0.25">
      <c r="BR223101" s="2381"/>
    </row>
    <row r="223125" spans="70:70" x14ac:dyDescent="0.25">
      <c r="BR223125" s="2394"/>
    </row>
    <row r="223126" spans="70:70" x14ac:dyDescent="0.25">
      <c r="BR223126" s="2381"/>
    </row>
    <row r="223150" spans="70:70" x14ac:dyDescent="0.25">
      <c r="BR223150" s="2394"/>
    </row>
    <row r="223151" spans="70:70" x14ac:dyDescent="0.25">
      <c r="BR223151" s="2381"/>
    </row>
    <row r="223175" spans="70:70" x14ac:dyDescent="0.25">
      <c r="BR223175" s="2394"/>
    </row>
    <row r="223176" spans="70:70" x14ac:dyDescent="0.25">
      <c r="BR223176" s="2381"/>
    </row>
    <row r="223200" spans="70:70" x14ac:dyDescent="0.25">
      <c r="BR223200" s="2394"/>
    </row>
    <row r="223201" spans="70:70" x14ac:dyDescent="0.25">
      <c r="BR223201" s="2381"/>
    </row>
    <row r="223225" spans="70:70" x14ac:dyDescent="0.25">
      <c r="BR223225" s="2394"/>
    </row>
    <row r="223226" spans="70:70" x14ac:dyDescent="0.25">
      <c r="BR223226" s="2381"/>
    </row>
    <row r="223250" spans="70:70" x14ac:dyDescent="0.25">
      <c r="BR223250" s="2394"/>
    </row>
    <row r="223251" spans="70:70" x14ac:dyDescent="0.25">
      <c r="BR223251" s="2381"/>
    </row>
    <row r="223275" spans="70:70" x14ac:dyDescent="0.25">
      <c r="BR223275" s="2394"/>
    </row>
    <row r="223276" spans="70:70" x14ac:dyDescent="0.25">
      <c r="BR223276" s="2381"/>
    </row>
    <row r="223300" spans="70:70" x14ac:dyDescent="0.25">
      <c r="BR223300" s="2394"/>
    </row>
    <row r="223301" spans="70:70" x14ac:dyDescent="0.25">
      <c r="BR223301" s="2381"/>
    </row>
    <row r="223325" spans="70:70" x14ac:dyDescent="0.25">
      <c r="BR223325" s="2394"/>
    </row>
    <row r="223326" spans="70:70" x14ac:dyDescent="0.25">
      <c r="BR223326" s="2381"/>
    </row>
    <row r="223350" spans="70:70" x14ac:dyDescent="0.25">
      <c r="BR223350" s="2394"/>
    </row>
    <row r="223351" spans="70:70" x14ac:dyDescent="0.25">
      <c r="BR223351" s="2381"/>
    </row>
    <row r="223375" spans="70:70" x14ac:dyDescent="0.25">
      <c r="BR223375" s="2394"/>
    </row>
    <row r="223376" spans="70:70" x14ac:dyDescent="0.25">
      <c r="BR223376" s="2381"/>
    </row>
    <row r="223400" spans="70:70" x14ac:dyDescent="0.25">
      <c r="BR223400" s="2394"/>
    </row>
    <row r="223401" spans="70:70" x14ac:dyDescent="0.25">
      <c r="BR223401" s="2381"/>
    </row>
    <row r="223425" spans="70:70" x14ac:dyDescent="0.25">
      <c r="BR223425" s="2394"/>
    </row>
    <row r="223426" spans="70:70" x14ac:dyDescent="0.25">
      <c r="BR223426" s="2381"/>
    </row>
    <row r="223450" spans="70:70" x14ac:dyDescent="0.25">
      <c r="BR223450" s="2394"/>
    </row>
    <row r="223451" spans="70:70" x14ac:dyDescent="0.25">
      <c r="BR223451" s="2381"/>
    </row>
    <row r="223475" spans="70:70" x14ac:dyDescent="0.25">
      <c r="BR223475" s="2394"/>
    </row>
    <row r="223476" spans="70:70" x14ac:dyDescent="0.25">
      <c r="BR223476" s="2381"/>
    </row>
    <row r="223500" spans="70:70" x14ac:dyDescent="0.25">
      <c r="BR223500" s="2394"/>
    </row>
    <row r="223501" spans="70:70" x14ac:dyDescent="0.25">
      <c r="BR223501" s="2381"/>
    </row>
    <row r="223525" spans="70:70" x14ac:dyDescent="0.25">
      <c r="BR223525" s="2394"/>
    </row>
    <row r="223526" spans="70:70" x14ac:dyDescent="0.25">
      <c r="BR223526" s="2381"/>
    </row>
    <row r="223550" spans="70:70" x14ac:dyDescent="0.25">
      <c r="BR223550" s="2394"/>
    </row>
    <row r="223551" spans="70:70" x14ac:dyDescent="0.25">
      <c r="BR223551" s="2381"/>
    </row>
    <row r="223575" spans="70:70" x14ac:dyDescent="0.25">
      <c r="BR223575" s="2394"/>
    </row>
    <row r="223576" spans="70:70" x14ac:dyDescent="0.25">
      <c r="BR223576" s="2381"/>
    </row>
    <row r="223600" spans="70:70" x14ac:dyDescent="0.25">
      <c r="BR223600" s="2394"/>
    </row>
    <row r="223601" spans="70:70" x14ac:dyDescent="0.25">
      <c r="BR223601" s="2381"/>
    </row>
    <row r="223625" spans="70:70" x14ac:dyDescent="0.25">
      <c r="BR223625" s="2394"/>
    </row>
    <row r="223626" spans="70:70" x14ac:dyDescent="0.25">
      <c r="BR223626" s="2381"/>
    </row>
    <row r="223650" spans="70:70" x14ac:dyDescent="0.25">
      <c r="BR223650" s="2394"/>
    </row>
    <row r="223651" spans="70:70" x14ac:dyDescent="0.25">
      <c r="BR223651" s="2381"/>
    </row>
    <row r="223675" spans="70:70" x14ac:dyDescent="0.25">
      <c r="BR223675" s="2394"/>
    </row>
    <row r="223676" spans="70:70" x14ac:dyDescent="0.25">
      <c r="BR223676" s="2381"/>
    </row>
    <row r="223700" spans="70:70" x14ac:dyDescent="0.25">
      <c r="BR223700" s="2394"/>
    </row>
    <row r="223701" spans="70:70" x14ac:dyDescent="0.25">
      <c r="BR223701" s="2381"/>
    </row>
    <row r="223725" spans="70:70" x14ac:dyDescent="0.25">
      <c r="BR223725" s="2394"/>
    </row>
    <row r="223726" spans="70:70" x14ac:dyDescent="0.25">
      <c r="BR223726" s="2381"/>
    </row>
    <row r="223750" spans="70:70" x14ac:dyDescent="0.25">
      <c r="BR223750" s="2394"/>
    </row>
    <row r="223751" spans="70:70" x14ac:dyDescent="0.25">
      <c r="BR223751" s="2381"/>
    </row>
    <row r="223775" spans="70:70" x14ac:dyDescent="0.25">
      <c r="BR223775" s="2394"/>
    </row>
    <row r="223776" spans="70:70" x14ac:dyDescent="0.25">
      <c r="BR223776" s="2381"/>
    </row>
    <row r="223800" spans="70:70" x14ac:dyDescent="0.25">
      <c r="BR223800" s="2394"/>
    </row>
    <row r="223801" spans="70:70" x14ac:dyDescent="0.25">
      <c r="BR223801" s="2381"/>
    </row>
    <row r="223825" spans="70:70" x14ac:dyDescent="0.25">
      <c r="BR223825" s="2394"/>
    </row>
    <row r="223826" spans="70:70" x14ac:dyDescent="0.25">
      <c r="BR223826" s="2381"/>
    </row>
    <row r="223850" spans="70:70" x14ac:dyDescent="0.25">
      <c r="BR223850" s="2394"/>
    </row>
    <row r="223851" spans="70:70" x14ac:dyDescent="0.25">
      <c r="BR223851" s="2381"/>
    </row>
    <row r="223875" spans="70:70" x14ac:dyDescent="0.25">
      <c r="BR223875" s="2394"/>
    </row>
    <row r="223876" spans="70:70" x14ac:dyDescent="0.25">
      <c r="BR223876" s="2381"/>
    </row>
    <row r="223900" spans="70:70" x14ac:dyDescent="0.25">
      <c r="BR223900" s="2394"/>
    </row>
    <row r="223901" spans="70:70" x14ac:dyDescent="0.25">
      <c r="BR223901" s="2381"/>
    </row>
    <row r="223925" spans="70:70" x14ac:dyDescent="0.25">
      <c r="BR223925" s="2394"/>
    </row>
    <row r="223926" spans="70:70" x14ac:dyDescent="0.25">
      <c r="BR223926" s="2381"/>
    </row>
    <row r="223950" spans="70:70" x14ac:dyDescent="0.25">
      <c r="BR223950" s="2394"/>
    </row>
    <row r="223951" spans="70:70" x14ac:dyDescent="0.25">
      <c r="BR223951" s="2381"/>
    </row>
    <row r="223975" spans="70:70" x14ac:dyDescent="0.25">
      <c r="BR223975" s="2394"/>
    </row>
    <row r="223976" spans="70:70" x14ac:dyDescent="0.25">
      <c r="BR223976" s="2381"/>
    </row>
    <row r="224000" spans="70:70" x14ac:dyDescent="0.25">
      <c r="BR224000" s="2394"/>
    </row>
    <row r="224001" spans="70:70" x14ac:dyDescent="0.25">
      <c r="BR224001" s="2381"/>
    </row>
    <row r="224025" spans="70:70" x14ac:dyDescent="0.25">
      <c r="BR224025" s="2394"/>
    </row>
    <row r="224026" spans="70:70" x14ac:dyDescent="0.25">
      <c r="BR224026" s="2381"/>
    </row>
    <row r="224050" spans="70:70" x14ac:dyDescent="0.25">
      <c r="BR224050" s="2394"/>
    </row>
    <row r="224051" spans="70:70" x14ac:dyDescent="0.25">
      <c r="BR224051" s="2381"/>
    </row>
    <row r="224075" spans="70:70" x14ac:dyDescent="0.25">
      <c r="BR224075" s="2394"/>
    </row>
    <row r="224076" spans="70:70" x14ac:dyDescent="0.25">
      <c r="BR224076" s="2381"/>
    </row>
    <row r="224100" spans="70:70" x14ac:dyDescent="0.25">
      <c r="BR224100" s="2394"/>
    </row>
    <row r="224101" spans="70:70" x14ac:dyDescent="0.25">
      <c r="BR224101" s="2381"/>
    </row>
    <row r="224125" spans="70:70" x14ac:dyDescent="0.25">
      <c r="BR224125" s="2394"/>
    </row>
    <row r="224126" spans="70:70" x14ac:dyDescent="0.25">
      <c r="BR224126" s="2381"/>
    </row>
    <row r="224150" spans="70:70" x14ac:dyDescent="0.25">
      <c r="BR224150" s="2394"/>
    </row>
    <row r="224151" spans="70:70" x14ac:dyDescent="0.25">
      <c r="BR224151" s="2381"/>
    </row>
    <row r="224175" spans="70:70" x14ac:dyDescent="0.25">
      <c r="BR224175" s="2394"/>
    </row>
    <row r="224176" spans="70:70" x14ac:dyDescent="0.25">
      <c r="BR224176" s="2381"/>
    </row>
    <row r="224200" spans="70:70" x14ac:dyDescent="0.25">
      <c r="BR224200" s="2394"/>
    </row>
    <row r="224201" spans="70:70" x14ac:dyDescent="0.25">
      <c r="BR224201" s="2381"/>
    </row>
    <row r="224225" spans="70:70" x14ac:dyDescent="0.25">
      <c r="BR224225" s="2394"/>
    </row>
    <row r="224226" spans="70:70" x14ac:dyDescent="0.25">
      <c r="BR224226" s="2381"/>
    </row>
    <row r="224250" spans="70:70" x14ac:dyDescent="0.25">
      <c r="BR224250" s="2394"/>
    </row>
    <row r="224251" spans="70:70" x14ac:dyDescent="0.25">
      <c r="BR224251" s="2381"/>
    </row>
    <row r="224275" spans="70:70" x14ac:dyDescent="0.25">
      <c r="BR224275" s="2394"/>
    </row>
    <row r="224276" spans="70:70" x14ac:dyDescent="0.25">
      <c r="BR224276" s="2381"/>
    </row>
    <row r="224300" spans="70:70" x14ac:dyDescent="0.25">
      <c r="BR224300" s="2394"/>
    </row>
    <row r="224301" spans="70:70" x14ac:dyDescent="0.25">
      <c r="BR224301" s="2381"/>
    </row>
    <row r="224325" spans="70:70" x14ac:dyDescent="0.25">
      <c r="BR224325" s="2394"/>
    </row>
    <row r="224326" spans="70:70" x14ac:dyDescent="0.25">
      <c r="BR224326" s="2381"/>
    </row>
    <row r="224350" spans="70:70" x14ac:dyDescent="0.25">
      <c r="BR224350" s="2394"/>
    </row>
    <row r="224351" spans="70:70" x14ac:dyDescent="0.25">
      <c r="BR224351" s="2381"/>
    </row>
    <row r="224375" spans="70:70" x14ac:dyDescent="0.25">
      <c r="BR224375" s="2394"/>
    </row>
    <row r="224376" spans="70:70" x14ac:dyDescent="0.25">
      <c r="BR224376" s="2381"/>
    </row>
    <row r="224400" spans="70:70" x14ac:dyDescent="0.25">
      <c r="BR224400" s="2394"/>
    </row>
    <row r="224401" spans="70:70" x14ac:dyDescent="0.25">
      <c r="BR224401" s="2381"/>
    </row>
    <row r="224425" spans="70:70" x14ac:dyDescent="0.25">
      <c r="BR224425" s="2394"/>
    </row>
    <row r="224426" spans="70:70" x14ac:dyDescent="0.25">
      <c r="BR224426" s="2381"/>
    </row>
    <row r="224450" spans="70:70" x14ac:dyDescent="0.25">
      <c r="BR224450" s="2394"/>
    </row>
    <row r="224451" spans="70:70" x14ac:dyDescent="0.25">
      <c r="BR224451" s="2381"/>
    </row>
    <row r="224475" spans="70:70" x14ac:dyDescent="0.25">
      <c r="BR224475" s="2394"/>
    </row>
    <row r="224476" spans="70:70" x14ac:dyDescent="0.25">
      <c r="BR224476" s="2381"/>
    </row>
    <row r="224500" spans="70:70" x14ac:dyDescent="0.25">
      <c r="BR224500" s="2394"/>
    </row>
    <row r="224501" spans="70:70" x14ac:dyDescent="0.25">
      <c r="BR224501" s="2381"/>
    </row>
    <row r="224525" spans="70:70" x14ac:dyDescent="0.25">
      <c r="BR224525" s="2394"/>
    </row>
    <row r="224526" spans="70:70" x14ac:dyDescent="0.25">
      <c r="BR224526" s="2381"/>
    </row>
    <row r="224550" spans="70:70" x14ac:dyDescent="0.25">
      <c r="BR224550" s="2394"/>
    </row>
    <row r="224551" spans="70:70" x14ac:dyDescent="0.25">
      <c r="BR224551" s="2381"/>
    </row>
    <row r="224575" spans="70:70" x14ac:dyDescent="0.25">
      <c r="BR224575" s="2394"/>
    </row>
    <row r="224576" spans="70:70" x14ac:dyDescent="0.25">
      <c r="BR224576" s="2381"/>
    </row>
    <row r="224600" spans="70:70" x14ac:dyDescent="0.25">
      <c r="BR224600" s="2394"/>
    </row>
    <row r="224601" spans="70:70" x14ac:dyDescent="0.25">
      <c r="BR224601" s="2381"/>
    </row>
    <row r="224625" spans="70:70" x14ac:dyDescent="0.25">
      <c r="BR224625" s="2394"/>
    </row>
    <row r="224626" spans="70:70" x14ac:dyDescent="0.25">
      <c r="BR224626" s="2381"/>
    </row>
    <row r="224650" spans="70:70" x14ac:dyDescent="0.25">
      <c r="BR224650" s="2394"/>
    </row>
    <row r="224651" spans="70:70" x14ac:dyDescent="0.25">
      <c r="BR224651" s="2381"/>
    </row>
    <row r="224675" spans="70:70" x14ac:dyDescent="0.25">
      <c r="BR224675" s="2394"/>
    </row>
    <row r="224676" spans="70:70" x14ac:dyDescent="0.25">
      <c r="BR224676" s="2381"/>
    </row>
    <row r="224700" spans="70:70" x14ac:dyDescent="0.25">
      <c r="BR224700" s="2394"/>
    </row>
    <row r="224701" spans="70:70" x14ac:dyDescent="0.25">
      <c r="BR224701" s="2381"/>
    </row>
    <row r="224725" spans="70:70" x14ac:dyDescent="0.25">
      <c r="BR224725" s="2394"/>
    </row>
    <row r="224726" spans="70:70" x14ac:dyDescent="0.25">
      <c r="BR224726" s="2381"/>
    </row>
    <row r="224750" spans="70:70" x14ac:dyDescent="0.25">
      <c r="BR224750" s="2394"/>
    </row>
    <row r="224751" spans="70:70" x14ac:dyDescent="0.25">
      <c r="BR224751" s="2381"/>
    </row>
    <row r="224775" spans="70:70" x14ac:dyDescent="0.25">
      <c r="BR224775" s="2394"/>
    </row>
    <row r="224776" spans="70:70" x14ac:dyDescent="0.25">
      <c r="BR224776" s="2381"/>
    </row>
    <row r="224800" spans="70:70" x14ac:dyDescent="0.25">
      <c r="BR224800" s="2394"/>
    </row>
    <row r="224801" spans="70:70" x14ac:dyDescent="0.25">
      <c r="BR224801" s="2381"/>
    </row>
    <row r="224825" spans="70:70" x14ac:dyDescent="0.25">
      <c r="BR224825" s="2394"/>
    </row>
    <row r="224826" spans="70:70" x14ac:dyDescent="0.25">
      <c r="BR224826" s="2381"/>
    </row>
    <row r="224850" spans="70:70" x14ac:dyDescent="0.25">
      <c r="BR224850" s="2394"/>
    </row>
    <row r="224851" spans="70:70" x14ac:dyDescent="0.25">
      <c r="BR224851" s="2381"/>
    </row>
    <row r="224875" spans="70:70" x14ac:dyDescent="0.25">
      <c r="BR224875" s="2394"/>
    </row>
    <row r="224876" spans="70:70" x14ac:dyDescent="0.25">
      <c r="BR224876" s="2381"/>
    </row>
    <row r="224900" spans="70:70" x14ac:dyDescent="0.25">
      <c r="BR224900" s="2394"/>
    </row>
    <row r="224901" spans="70:70" x14ac:dyDescent="0.25">
      <c r="BR224901" s="2381"/>
    </row>
    <row r="224925" spans="70:70" x14ac:dyDescent="0.25">
      <c r="BR224925" s="2394"/>
    </row>
    <row r="224926" spans="70:70" x14ac:dyDescent="0.25">
      <c r="BR224926" s="2381"/>
    </row>
    <row r="224950" spans="70:70" x14ac:dyDescent="0.25">
      <c r="BR224950" s="2394"/>
    </row>
    <row r="224951" spans="70:70" x14ac:dyDescent="0.25">
      <c r="BR224951" s="2381"/>
    </row>
    <row r="224975" spans="70:70" x14ac:dyDescent="0.25">
      <c r="BR224975" s="2394"/>
    </row>
    <row r="224976" spans="70:70" x14ac:dyDescent="0.25">
      <c r="BR224976" s="2381"/>
    </row>
    <row r="225000" spans="70:70" x14ac:dyDescent="0.25">
      <c r="BR225000" s="2394"/>
    </row>
    <row r="225001" spans="70:70" x14ac:dyDescent="0.25">
      <c r="BR225001" s="2381"/>
    </row>
    <row r="225025" spans="70:70" x14ac:dyDescent="0.25">
      <c r="BR225025" s="2394"/>
    </row>
    <row r="225026" spans="70:70" x14ac:dyDescent="0.25">
      <c r="BR225026" s="2381"/>
    </row>
    <row r="225050" spans="70:70" x14ac:dyDescent="0.25">
      <c r="BR225050" s="2394"/>
    </row>
    <row r="225051" spans="70:70" x14ac:dyDescent="0.25">
      <c r="BR225051" s="2381"/>
    </row>
    <row r="225075" spans="70:70" x14ac:dyDescent="0.25">
      <c r="BR225075" s="2394"/>
    </row>
    <row r="225076" spans="70:70" x14ac:dyDescent="0.25">
      <c r="BR225076" s="2381"/>
    </row>
    <row r="225100" spans="70:70" x14ac:dyDescent="0.25">
      <c r="BR225100" s="2394"/>
    </row>
    <row r="225101" spans="70:70" x14ac:dyDescent="0.25">
      <c r="BR225101" s="2381"/>
    </row>
    <row r="225125" spans="70:70" x14ac:dyDescent="0.25">
      <c r="BR225125" s="2394"/>
    </row>
    <row r="225126" spans="70:70" x14ac:dyDescent="0.25">
      <c r="BR225126" s="2381"/>
    </row>
    <row r="225150" spans="70:70" x14ac:dyDescent="0.25">
      <c r="BR225150" s="2394"/>
    </row>
    <row r="225151" spans="70:70" x14ac:dyDescent="0.25">
      <c r="BR225151" s="2381"/>
    </row>
    <row r="225175" spans="70:70" x14ac:dyDescent="0.25">
      <c r="BR225175" s="2394"/>
    </row>
    <row r="225176" spans="70:70" x14ac:dyDescent="0.25">
      <c r="BR225176" s="2381"/>
    </row>
    <row r="225200" spans="70:70" x14ac:dyDescent="0.25">
      <c r="BR225200" s="2394"/>
    </row>
    <row r="225201" spans="70:70" x14ac:dyDescent="0.25">
      <c r="BR225201" s="2381"/>
    </row>
    <row r="225225" spans="70:70" x14ac:dyDescent="0.25">
      <c r="BR225225" s="2394"/>
    </row>
    <row r="225226" spans="70:70" x14ac:dyDescent="0.25">
      <c r="BR225226" s="2381"/>
    </row>
    <row r="225250" spans="70:70" x14ac:dyDescent="0.25">
      <c r="BR225250" s="2394"/>
    </row>
    <row r="225251" spans="70:70" x14ac:dyDescent="0.25">
      <c r="BR225251" s="2381"/>
    </row>
    <row r="225275" spans="70:70" x14ac:dyDescent="0.25">
      <c r="BR225275" s="2394"/>
    </row>
    <row r="225276" spans="70:70" x14ac:dyDescent="0.25">
      <c r="BR225276" s="2381"/>
    </row>
    <row r="225300" spans="70:70" x14ac:dyDescent="0.25">
      <c r="BR225300" s="2394"/>
    </row>
    <row r="225301" spans="70:70" x14ac:dyDescent="0.25">
      <c r="BR225301" s="2381"/>
    </row>
    <row r="225325" spans="70:70" x14ac:dyDescent="0.25">
      <c r="BR225325" s="2394"/>
    </row>
    <row r="225326" spans="70:70" x14ac:dyDescent="0.25">
      <c r="BR225326" s="2381"/>
    </row>
    <row r="225350" spans="70:70" x14ac:dyDescent="0.25">
      <c r="BR225350" s="2394"/>
    </row>
    <row r="225351" spans="70:70" x14ac:dyDescent="0.25">
      <c r="BR225351" s="2381"/>
    </row>
    <row r="225375" spans="70:70" x14ac:dyDescent="0.25">
      <c r="BR225375" s="2394"/>
    </row>
    <row r="225376" spans="70:70" x14ac:dyDescent="0.25">
      <c r="BR225376" s="2381"/>
    </row>
    <row r="225400" spans="70:70" x14ac:dyDescent="0.25">
      <c r="BR225400" s="2394"/>
    </row>
    <row r="225401" spans="70:70" x14ac:dyDescent="0.25">
      <c r="BR225401" s="2381"/>
    </row>
    <row r="225425" spans="70:70" x14ac:dyDescent="0.25">
      <c r="BR225425" s="2394"/>
    </row>
    <row r="225426" spans="70:70" x14ac:dyDescent="0.25">
      <c r="BR225426" s="2381"/>
    </row>
    <row r="225450" spans="70:70" x14ac:dyDescent="0.25">
      <c r="BR225450" s="2394"/>
    </row>
    <row r="225451" spans="70:70" x14ac:dyDescent="0.25">
      <c r="BR225451" s="2381"/>
    </row>
    <row r="225475" spans="70:70" x14ac:dyDescent="0.25">
      <c r="BR225475" s="2394"/>
    </row>
    <row r="225476" spans="70:70" x14ac:dyDescent="0.25">
      <c r="BR225476" s="2381"/>
    </row>
    <row r="225500" spans="70:70" x14ac:dyDescent="0.25">
      <c r="BR225500" s="2394"/>
    </row>
    <row r="225501" spans="70:70" x14ac:dyDescent="0.25">
      <c r="BR225501" s="2381"/>
    </row>
    <row r="225525" spans="70:70" x14ac:dyDescent="0.25">
      <c r="BR225525" s="2394"/>
    </row>
    <row r="225526" spans="70:70" x14ac:dyDescent="0.25">
      <c r="BR225526" s="2381"/>
    </row>
    <row r="225550" spans="70:70" x14ac:dyDescent="0.25">
      <c r="BR225550" s="2394"/>
    </row>
    <row r="225551" spans="70:70" x14ac:dyDescent="0.25">
      <c r="BR225551" s="2381"/>
    </row>
    <row r="225575" spans="70:70" x14ac:dyDescent="0.25">
      <c r="BR225575" s="2394"/>
    </row>
    <row r="225576" spans="70:70" x14ac:dyDescent="0.25">
      <c r="BR225576" s="2381"/>
    </row>
    <row r="225600" spans="70:70" x14ac:dyDescent="0.25">
      <c r="BR225600" s="2394"/>
    </row>
    <row r="225601" spans="70:70" x14ac:dyDescent="0.25">
      <c r="BR225601" s="2381"/>
    </row>
    <row r="225625" spans="70:70" x14ac:dyDescent="0.25">
      <c r="BR225625" s="2394"/>
    </row>
    <row r="225626" spans="70:70" x14ac:dyDescent="0.25">
      <c r="BR225626" s="2381"/>
    </row>
    <row r="225650" spans="70:70" x14ac:dyDescent="0.25">
      <c r="BR225650" s="2394"/>
    </row>
    <row r="225651" spans="70:70" x14ac:dyDescent="0.25">
      <c r="BR225651" s="2381"/>
    </row>
    <row r="225675" spans="70:70" x14ac:dyDescent="0.25">
      <c r="BR225675" s="2394"/>
    </row>
    <row r="225676" spans="70:70" x14ac:dyDescent="0.25">
      <c r="BR225676" s="2381"/>
    </row>
    <row r="225700" spans="70:70" x14ac:dyDescent="0.25">
      <c r="BR225700" s="2394"/>
    </row>
    <row r="225701" spans="70:70" x14ac:dyDescent="0.25">
      <c r="BR225701" s="2381"/>
    </row>
    <row r="225725" spans="70:70" x14ac:dyDescent="0.25">
      <c r="BR225725" s="2394"/>
    </row>
    <row r="225726" spans="70:70" x14ac:dyDescent="0.25">
      <c r="BR225726" s="2381"/>
    </row>
    <row r="225750" spans="70:70" x14ac:dyDescent="0.25">
      <c r="BR225750" s="2394"/>
    </row>
    <row r="225751" spans="70:70" x14ac:dyDescent="0.25">
      <c r="BR225751" s="2381"/>
    </row>
    <row r="225775" spans="70:70" x14ac:dyDescent="0.25">
      <c r="BR225775" s="2394"/>
    </row>
    <row r="225776" spans="70:70" x14ac:dyDescent="0.25">
      <c r="BR225776" s="2381"/>
    </row>
    <row r="225800" spans="70:70" x14ac:dyDescent="0.25">
      <c r="BR225800" s="2394"/>
    </row>
    <row r="225801" spans="70:70" x14ac:dyDescent="0.25">
      <c r="BR225801" s="2381"/>
    </row>
    <row r="225825" spans="70:70" x14ac:dyDescent="0.25">
      <c r="BR225825" s="2394"/>
    </row>
    <row r="225826" spans="70:70" x14ac:dyDescent="0.25">
      <c r="BR225826" s="2381"/>
    </row>
    <row r="225850" spans="70:70" x14ac:dyDescent="0.25">
      <c r="BR225850" s="2394"/>
    </row>
    <row r="225851" spans="70:70" x14ac:dyDescent="0.25">
      <c r="BR225851" s="2381"/>
    </row>
    <row r="225875" spans="70:70" x14ac:dyDescent="0.25">
      <c r="BR225875" s="2394"/>
    </row>
    <row r="225876" spans="70:70" x14ac:dyDescent="0.25">
      <c r="BR225876" s="2381"/>
    </row>
    <row r="225900" spans="70:70" x14ac:dyDescent="0.25">
      <c r="BR225900" s="2394"/>
    </row>
    <row r="225901" spans="70:70" x14ac:dyDescent="0.25">
      <c r="BR225901" s="2381"/>
    </row>
    <row r="225925" spans="70:70" x14ac:dyDescent="0.25">
      <c r="BR225925" s="2394"/>
    </row>
    <row r="225926" spans="70:70" x14ac:dyDescent="0.25">
      <c r="BR225926" s="2381"/>
    </row>
    <row r="225950" spans="70:70" x14ac:dyDescent="0.25">
      <c r="BR225950" s="2394"/>
    </row>
    <row r="225951" spans="70:70" x14ac:dyDescent="0.25">
      <c r="BR225951" s="2381"/>
    </row>
    <row r="225975" spans="70:70" x14ac:dyDescent="0.25">
      <c r="BR225975" s="2394"/>
    </row>
    <row r="225976" spans="70:70" x14ac:dyDescent="0.25">
      <c r="BR225976" s="2381"/>
    </row>
    <row r="226000" spans="70:70" x14ac:dyDescent="0.25">
      <c r="BR226000" s="2394"/>
    </row>
    <row r="226001" spans="70:70" x14ac:dyDescent="0.25">
      <c r="BR226001" s="2381"/>
    </row>
    <row r="226025" spans="70:70" x14ac:dyDescent="0.25">
      <c r="BR226025" s="2394"/>
    </row>
    <row r="226026" spans="70:70" x14ac:dyDescent="0.25">
      <c r="BR226026" s="2381"/>
    </row>
    <row r="226050" spans="70:70" x14ac:dyDescent="0.25">
      <c r="BR226050" s="2394"/>
    </row>
    <row r="226051" spans="70:70" x14ac:dyDescent="0.25">
      <c r="BR226051" s="2381"/>
    </row>
    <row r="226075" spans="70:70" x14ac:dyDescent="0.25">
      <c r="BR226075" s="2394"/>
    </row>
    <row r="226076" spans="70:70" x14ac:dyDescent="0.25">
      <c r="BR226076" s="2381"/>
    </row>
    <row r="226100" spans="70:70" x14ac:dyDescent="0.25">
      <c r="BR226100" s="2394"/>
    </row>
    <row r="226101" spans="70:70" x14ac:dyDescent="0.25">
      <c r="BR226101" s="2381"/>
    </row>
    <row r="226125" spans="70:70" x14ac:dyDescent="0.25">
      <c r="BR226125" s="2394"/>
    </row>
    <row r="226126" spans="70:70" x14ac:dyDescent="0.25">
      <c r="BR226126" s="2381"/>
    </row>
    <row r="226150" spans="70:70" x14ac:dyDescent="0.25">
      <c r="BR226150" s="2394"/>
    </row>
    <row r="226151" spans="70:70" x14ac:dyDescent="0.25">
      <c r="BR226151" s="2381"/>
    </row>
    <row r="226175" spans="70:70" x14ac:dyDescent="0.25">
      <c r="BR226175" s="2394"/>
    </row>
    <row r="226176" spans="70:70" x14ac:dyDescent="0.25">
      <c r="BR226176" s="2381"/>
    </row>
    <row r="226200" spans="70:70" x14ac:dyDescent="0.25">
      <c r="BR226200" s="2394"/>
    </row>
    <row r="226201" spans="70:70" x14ac:dyDescent="0.25">
      <c r="BR226201" s="2381"/>
    </row>
    <row r="226225" spans="70:70" x14ac:dyDescent="0.25">
      <c r="BR226225" s="2394"/>
    </row>
    <row r="226226" spans="70:70" x14ac:dyDescent="0.25">
      <c r="BR226226" s="2381"/>
    </row>
    <row r="226250" spans="70:70" x14ac:dyDescent="0.25">
      <c r="BR226250" s="2394"/>
    </row>
    <row r="226251" spans="70:70" x14ac:dyDescent="0.25">
      <c r="BR226251" s="2381"/>
    </row>
    <row r="226275" spans="70:70" x14ac:dyDescent="0.25">
      <c r="BR226275" s="2394"/>
    </row>
    <row r="226276" spans="70:70" x14ac:dyDescent="0.25">
      <c r="BR226276" s="2381"/>
    </row>
    <row r="226300" spans="70:70" x14ac:dyDescent="0.25">
      <c r="BR226300" s="2394"/>
    </row>
    <row r="226301" spans="70:70" x14ac:dyDescent="0.25">
      <c r="BR226301" s="2381"/>
    </row>
    <row r="226325" spans="70:70" x14ac:dyDescent="0.25">
      <c r="BR226325" s="2394"/>
    </row>
    <row r="226326" spans="70:70" x14ac:dyDescent="0.25">
      <c r="BR226326" s="2381"/>
    </row>
    <row r="226350" spans="70:70" x14ac:dyDescent="0.25">
      <c r="BR226350" s="2394"/>
    </row>
    <row r="226351" spans="70:70" x14ac:dyDescent="0.25">
      <c r="BR226351" s="2381"/>
    </row>
    <row r="226375" spans="70:70" x14ac:dyDescent="0.25">
      <c r="BR226375" s="2394"/>
    </row>
    <row r="226376" spans="70:70" x14ac:dyDescent="0.25">
      <c r="BR226376" s="2381"/>
    </row>
    <row r="226400" spans="70:70" x14ac:dyDescent="0.25">
      <c r="BR226400" s="2394"/>
    </row>
    <row r="226401" spans="70:70" x14ac:dyDescent="0.25">
      <c r="BR226401" s="2381"/>
    </row>
    <row r="226425" spans="70:70" x14ac:dyDescent="0.25">
      <c r="BR226425" s="2394"/>
    </row>
    <row r="226426" spans="70:70" x14ac:dyDescent="0.25">
      <c r="BR226426" s="2381"/>
    </row>
    <row r="226450" spans="70:70" x14ac:dyDescent="0.25">
      <c r="BR226450" s="2394"/>
    </row>
    <row r="226451" spans="70:70" x14ac:dyDescent="0.25">
      <c r="BR226451" s="2381"/>
    </row>
    <row r="226475" spans="70:70" x14ac:dyDescent="0.25">
      <c r="BR226475" s="2394"/>
    </row>
    <row r="226476" spans="70:70" x14ac:dyDescent="0.25">
      <c r="BR226476" s="2381"/>
    </row>
    <row r="226500" spans="70:70" x14ac:dyDescent="0.25">
      <c r="BR226500" s="2394"/>
    </row>
    <row r="226501" spans="70:70" x14ac:dyDescent="0.25">
      <c r="BR226501" s="2381"/>
    </row>
    <row r="226525" spans="70:70" x14ac:dyDescent="0.25">
      <c r="BR226525" s="2394"/>
    </row>
    <row r="226526" spans="70:70" x14ac:dyDescent="0.25">
      <c r="BR226526" s="2381"/>
    </row>
    <row r="226550" spans="70:70" x14ac:dyDescent="0.25">
      <c r="BR226550" s="2394"/>
    </row>
    <row r="226551" spans="70:70" x14ac:dyDescent="0.25">
      <c r="BR226551" s="2381"/>
    </row>
    <row r="226575" spans="70:70" x14ac:dyDescent="0.25">
      <c r="BR226575" s="2394"/>
    </row>
    <row r="226576" spans="70:70" x14ac:dyDescent="0.25">
      <c r="BR226576" s="2381"/>
    </row>
    <row r="226600" spans="70:70" x14ac:dyDescent="0.25">
      <c r="BR226600" s="2394"/>
    </row>
    <row r="226601" spans="70:70" x14ac:dyDescent="0.25">
      <c r="BR226601" s="2381"/>
    </row>
    <row r="226625" spans="70:70" x14ac:dyDescent="0.25">
      <c r="BR226625" s="2394"/>
    </row>
    <row r="226626" spans="70:70" x14ac:dyDescent="0.25">
      <c r="BR226626" s="2381"/>
    </row>
    <row r="226650" spans="70:70" x14ac:dyDescent="0.25">
      <c r="BR226650" s="2394"/>
    </row>
    <row r="226651" spans="70:70" x14ac:dyDescent="0.25">
      <c r="BR226651" s="2381"/>
    </row>
    <row r="226675" spans="70:70" x14ac:dyDescent="0.25">
      <c r="BR226675" s="2394"/>
    </row>
    <row r="226676" spans="70:70" x14ac:dyDescent="0.25">
      <c r="BR226676" s="2381"/>
    </row>
    <row r="226700" spans="70:70" x14ac:dyDescent="0.25">
      <c r="BR226700" s="2394"/>
    </row>
    <row r="226701" spans="70:70" x14ac:dyDescent="0.25">
      <c r="BR226701" s="2381"/>
    </row>
    <row r="226725" spans="70:70" x14ac:dyDescent="0.25">
      <c r="BR226725" s="2394"/>
    </row>
    <row r="226726" spans="70:70" x14ac:dyDescent="0.25">
      <c r="BR226726" s="2381"/>
    </row>
    <row r="226750" spans="70:70" x14ac:dyDescent="0.25">
      <c r="BR226750" s="2394"/>
    </row>
    <row r="226751" spans="70:70" x14ac:dyDescent="0.25">
      <c r="BR226751" s="2381"/>
    </row>
    <row r="226775" spans="70:70" x14ac:dyDescent="0.25">
      <c r="BR226775" s="2394"/>
    </row>
    <row r="226776" spans="70:70" x14ac:dyDescent="0.25">
      <c r="BR226776" s="2381"/>
    </row>
    <row r="226800" spans="70:70" x14ac:dyDescent="0.25">
      <c r="BR226800" s="2394"/>
    </row>
    <row r="226801" spans="70:70" x14ac:dyDescent="0.25">
      <c r="BR226801" s="2381"/>
    </row>
    <row r="226825" spans="70:70" x14ac:dyDescent="0.25">
      <c r="BR226825" s="2394"/>
    </row>
    <row r="226826" spans="70:70" x14ac:dyDescent="0.25">
      <c r="BR226826" s="2381"/>
    </row>
    <row r="226850" spans="70:70" x14ac:dyDescent="0.25">
      <c r="BR226850" s="2394"/>
    </row>
    <row r="226851" spans="70:70" x14ac:dyDescent="0.25">
      <c r="BR226851" s="2381"/>
    </row>
    <row r="226875" spans="70:70" x14ac:dyDescent="0.25">
      <c r="BR226875" s="2394"/>
    </row>
    <row r="226876" spans="70:70" x14ac:dyDescent="0.25">
      <c r="BR226876" s="2381"/>
    </row>
    <row r="226900" spans="70:70" x14ac:dyDescent="0.25">
      <c r="BR226900" s="2394"/>
    </row>
    <row r="226901" spans="70:70" x14ac:dyDescent="0.25">
      <c r="BR226901" s="2381"/>
    </row>
    <row r="226925" spans="70:70" x14ac:dyDescent="0.25">
      <c r="BR226925" s="2394"/>
    </row>
    <row r="226926" spans="70:70" x14ac:dyDescent="0.25">
      <c r="BR226926" s="2381"/>
    </row>
    <row r="226950" spans="70:70" x14ac:dyDescent="0.25">
      <c r="BR226950" s="2394"/>
    </row>
    <row r="226951" spans="70:70" x14ac:dyDescent="0.25">
      <c r="BR226951" s="2381"/>
    </row>
    <row r="226975" spans="70:70" x14ac:dyDescent="0.25">
      <c r="BR226975" s="2394"/>
    </row>
    <row r="226976" spans="70:70" x14ac:dyDescent="0.25">
      <c r="BR226976" s="2381"/>
    </row>
    <row r="227000" spans="70:70" x14ac:dyDescent="0.25">
      <c r="BR227000" s="2394"/>
    </row>
    <row r="227001" spans="70:70" x14ac:dyDescent="0.25">
      <c r="BR227001" s="2381"/>
    </row>
    <row r="227025" spans="70:70" x14ac:dyDescent="0.25">
      <c r="BR227025" s="2394"/>
    </row>
    <row r="227026" spans="70:70" x14ac:dyDescent="0.25">
      <c r="BR227026" s="2381"/>
    </row>
    <row r="227050" spans="70:70" x14ac:dyDescent="0.25">
      <c r="BR227050" s="2394"/>
    </row>
    <row r="227051" spans="70:70" x14ac:dyDescent="0.25">
      <c r="BR227051" s="2381"/>
    </row>
    <row r="227075" spans="70:70" x14ac:dyDescent="0.25">
      <c r="BR227075" s="2394"/>
    </row>
    <row r="227076" spans="70:70" x14ac:dyDescent="0.25">
      <c r="BR227076" s="2381"/>
    </row>
    <row r="227100" spans="70:70" x14ac:dyDescent="0.25">
      <c r="BR227100" s="2394"/>
    </row>
    <row r="227101" spans="70:70" x14ac:dyDescent="0.25">
      <c r="BR227101" s="2381"/>
    </row>
    <row r="227125" spans="70:70" x14ac:dyDescent="0.25">
      <c r="BR227125" s="2394"/>
    </row>
    <row r="227126" spans="70:70" x14ac:dyDescent="0.25">
      <c r="BR227126" s="2381"/>
    </row>
    <row r="227150" spans="70:70" x14ac:dyDescent="0.25">
      <c r="BR227150" s="2394"/>
    </row>
    <row r="227151" spans="70:70" x14ac:dyDescent="0.25">
      <c r="BR227151" s="2381"/>
    </row>
    <row r="227175" spans="70:70" x14ac:dyDescent="0.25">
      <c r="BR227175" s="2394"/>
    </row>
    <row r="227176" spans="70:70" x14ac:dyDescent="0.25">
      <c r="BR227176" s="2381"/>
    </row>
    <row r="227200" spans="70:70" x14ac:dyDescent="0.25">
      <c r="BR227200" s="2394"/>
    </row>
    <row r="227201" spans="70:70" x14ac:dyDescent="0.25">
      <c r="BR227201" s="2381"/>
    </row>
    <row r="227225" spans="70:70" x14ac:dyDescent="0.25">
      <c r="BR227225" s="2394"/>
    </row>
    <row r="227226" spans="70:70" x14ac:dyDescent="0.25">
      <c r="BR227226" s="2381"/>
    </row>
    <row r="227250" spans="70:70" x14ac:dyDescent="0.25">
      <c r="BR227250" s="2394"/>
    </row>
    <row r="227251" spans="70:70" x14ac:dyDescent="0.25">
      <c r="BR227251" s="2381"/>
    </row>
    <row r="227275" spans="70:70" x14ac:dyDescent="0.25">
      <c r="BR227275" s="2394"/>
    </row>
    <row r="227276" spans="70:70" x14ac:dyDescent="0.25">
      <c r="BR227276" s="2381"/>
    </row>
    <row r="227300" spans="70:70" x14ac:dyDescent="0.25">
      <c r="BR227300" s="2394"/>
    </row>
    <row r="227301" spans="70:70" x14ac:dyDescent="0.25">
      <c r="BR227301" s="2381"/>
    </row>
    <row r="227325" spans="70:70" x14ac:dyDescent="0.25">
      <c r="BR227325" s="2394"/>
    </row>
    <row r="227326" spans="70:70" x14ac:dyDescent="0.25">
      <c r="BR227326" s="2381"/>
    </row>
    <row r="227350" spans="70:70" x14ac:dyDescent="0.25">
      <c r="BR227350" s="2394"/>
    </row>
    <row r="227351" spans="70:70" x14ac:dyDescent="0.25">
      <c r="BR227351" s="2381"/>
    </row>
    <row r="227375" spans="70:70" x14ac:dyDescent="0.25">
      <c r="BR227375" s="2394"/>
    </row>
    <row r="227376" spans="70:70" x14ac:dyDescent="0.25">
      <c r="BR227376" s="2381"/>
    </row>
    <row r="227400" spans="70:70" x14ac:dyDescent="0.25">
      <c r="BR227400" s="2394"/>
    </row>
    <row r="227401" spans="70:70" x14ac:dyDescent="0.25">
      <c r="BR227401" s="2381"/>
    </row>
    <row r="227425" spans="70:70" x14ac:dyDescent="0.25">
      <c r="BR227425" s="2394"/>
    </row>
    <row r="227426" spans="70:70" x14ac:dyDescent="0.25">
      <c r="BR227426" s="2381"/>
    </row>
    <row r="227450" spans="70:70" x14ac:dyDescent="0.25">
      <c r="BR227450" s="2394"/>
    </row>
    <row r="227451" spans="70:70" x14ac:dyDescent="0.25">
      <c r="BR227451" s="2381"/>
    </row>
    <row r="227475" spans="70:70" x14ac:dyDescent="0.25">
      <c r="BR227475" s="2394"/>
    </row>
    <row r="227476" spans="70:70" x14ac:dyDescent="0.25">
      <c r="BR227476" s="2381"/>
    </row>
    <row r="227500" spans="70:70" x14ac:dyDescent="0.25">
      <c r="BR227500" s="2394"/>
    </row>
    <row r="227501" spans="70:70" x14ac:dyDescent="0.25">
      <c r="BR227501" s="2381"/>
    </row>
    <row r="227525" spans="70:70" x14ac:dyDescent="0.25">
      <c r="BR227525" s="2394"/>
    </row>
    <row r="227526" spans="70:70" x14ac:dyDescent="0.25">
      <c r="BR227526" s="2381"/>
    </row>
    <row r="227550" spans="70:70" x14ac:dyDescent="0.25">
      <c r="BR227550" s="2394"/>
    </row>
    <row r="227551" spans="70:70" x14ac:dyDescent="0.25">
      <c r="BR227551" s="2381"/>
    </row>
    <row r="227575" spans="70:70" x14ac:dyDescent="0.25">
      <c r="BR227575" s="2394"/>
    </row>
    <row r="227576" spans="70:70" x14ac:dyDescent="0.25">
      <c r="BR227576" s="2381"/>
    </row>
    <row r="227600" spans="70:70" x14ac:dyDescent="0.25">
      <c r="BR227600" s="2394"/>
    </row>
    <row r="227601" spans="70:70" x14ac:dyDescent="0.25">
      <c r="BR227601" s="2381"/>
    </row>
    <row r="227625" spans="70:70" x14ac:dyDescent="0.25">
      <c r="BR227625" s="2394"/>
    </row>
    <row r="227626" spans="70:70" x14ac:dyDescent="0.25">
      <c r="BR227626" s="2381"/>
    </row>
    <row r="227650" spans="70:70" x14ac:dyDescent="0.25">
      <c r="BR227650" s="2394"/>
    </row>
    <row r="227651" spans="70:70" x14ac:dyDescent="0.25">
      <c r="BR227651" s="2381"/>
    </row>
    <row r="227675" spans="70:70" x14ac:dyDescent="0.25">
      <c r="BR227675" s="2394"/>
    </row>
    <row r="227676" spans="70:70" x14ac:dyDescent="0.25">
      <c r="BR227676" s="2381"/>
    </row>
    <row r="227700" spans="70:70" x14ac:dyDescent="0.25">
      <c r="BR227700" s="2394"/>
    </row>
    <row r="227701" spans="70:70" x14ac:dyDescent="0.25">
      <c r="BR227701" s="2381"/>
    </row>
    <row r="227725" spans="70:70" x14ac:dyDescent="0.25">
      <c r="BR227725" s="2394"/>
    </row>
    <row r="227726" spans="70:70" x14ac:dyDescent="0.25">
      <c r="BR227726" s="2381"/>
    </row>
    <row r="227750" spans="70:70" x14ac:dyDescent="0.25">
      <c r="BR227750" s="2394"/>
    </row>
    <row r="227751" spans="70:70" x14ac:dyDescent="0.25">
      <c r="BR227751" s="2381"/>
    </row>
    <row r="227775" spans="70:70" x14ac:dyDescent="0.25">
      <c r="BR227775" s="2394"/>
    </row>
    <row r="227776" spans="70:70" x14ac:dyDescent="0.25">
      <c r="BR227776" s="2381"/>
    </row>
    <row r="227800" spans="70:70" x14ac:dyDescent="0.25">
      <c r="BR227800" s="2394"/>
    </row>
    <row r="227801" spans="70:70" x14ac:dyDescent="0.25">
      <c r="BR227801" s="2381"/>
    </row>
    <row r="227825" spans="70:70" x14ac:dyDescent="0.25">
      <c r="BR227825" s="2394"/>
    </row>
    <row r="227826" spans="70:70" x14ac:dyDescent="0.25">
      <c r="BR227826" s="2381"/>
    </row>
    <row r="227850" spans="70:70" x14ac:dyDescent="0.25">
      <c r="BR227850" s="2394"/>
    </row>
    <row r="227851" spans="70:70" x14ac:dyDescent="0.25">
      <c r="BR227851" s="2381"/>
    </row>
    <row r="227875" spans="70:70" x14ac:dyDescent="0.25">
      <c r="BR227875" s="2394"/>
    </row>
    <row r="227876" spans="70:70" x14ac:dyDescent="0.25">
      <c r="BR227876" s="2381"/>
    </row>
    <row r="227900" spans="70:70" x14ac:dyDescent="0.25">
      <c r="BR227900" s="2394"/>
    </row>
    <row r="227901" spans="70:70" x14ac:dyDescent="0.25">
      <c r="BR227901" s="2381"/>
    </row>
    <row r="227925" spans="70:70" x14ac:dyDescent="0.25">
      <c r="BR227925" s="2394"/>
    </row>
    <row r="227926" spans="70:70" x14ac:dyDescent="0.25">
      <c r="BR227926" s="2381"/>
    </row>
    <row r="227950" spans="70:70" x14ac:dyDescent="0.25">
      <c r="BR227950" s="2394"/>
    </row>
    <row r="227951" spans="70:70" x14ac:dyDescent="0.25">
      <c r="BR227951" s="2381"/>
    </row>
    <row r="227975" spans="70:70" x14ac:dyDescent="0.25">
      <c r="BR227975" s="2394"/>
    </row>
    <row r="227976" spans="70:70" x14ac:dyDescent="0.25">
      <c r="BR227976" s="2381"/>
    </row>
    <row r="228000" spans="70:70" x14ac:dyDescent="0.25">
      <c r="BR228000" s="2394"/>
    </row>
    <row r="228001" spans="70:70" x14ac:dyDescent="0.25">
      <c r="BR228001" s="2381"/>
    </row>
    <row r="228025" spans="70:70" x14ac:dyDescent="0.25">
      <c r="BR228025" s="2394"/>
    </row>
    <row r="228026" spans="70:70" x14ac:dyDescent="0.25">
      <c r="BR228026" s="2381"/>
    </row>
    <row r="228050" spans="70:70" x14ac:dyDescent="0.25">
      <c r="BR228050" s="2394"/>
    </row>
    <row r="228051" spans="70:70" x14ac:dyDescent="0.25">
      <c r="BR228051" s="2381"/>
    </row>
    <row r="228075" spans="70:70" x14ac:dyDescent="0.25">
      <c r="BR228075" s="2394"/>
    </row>
    <row r="228076" spans="70:70" x14ac:dyDescent="0.25">
      <c r="BR228076" s="2381"/>
    </row>
    <row r="228100" spans="70:70" x14ac:dyDescent="0.25">
      <c r="BR228100" s="2394"/>
    </row>
    <row r="228101" spans="70:70" x14ac:dyDescent="0.25">
      <c r="BR228101" s="2381"/>
    </row>
    <row r="228125" spans="70:70" x14ac:dyDescent="0.25">
      <c r="BR228125" s="2394"/>
    </row>
    <row r="228126" spans="70:70" x14ac:dyDescent="0.25">
      <c r="BR228126" s="2381"/>
    </row>
    <row r="228150" spans="70:70" x14ac:dyDescent="0.25">
      <c r="BR228150" s="2394"/>
    </row>
    <row r="228151" spans="70:70" x14ac:dyDescent="0.25">
      <c r="BR228151" s="2381"/>
    </row>
    <row r="228175" spans="70:70" x14ac:dyDescent="0.25">
      <c r="BR228175" s="2394"/>
    </row>
    <row r="228176" spans="70:70" x14ac:dyDescent="0.25">
      <c r="BR228176" s="2381"/>
    </row>
    <row r="228200" spans="70:70" x14ac:dyDescent="0.25">
      <c r="BR228200" s="2394"/>
    </row>
    <row r="228201" spans="70:70" x14ac:dyDescent="0.25">
      <c r="BR228201" s="2381"/>
    </row>
    <row r="228225" spans="70:70" x14ac:dyDescent="0.25">
      <c r="BR228225" s="2394"/>
    </row>
    <row r="228226" spans="70:70" x14ac:dyDescent="0.25">
      <c r="BR228226" s="2381"/>
    </row>
    <row r="228250" spans="70:70" x14ac:dyDescent="0.25">
      <c r="BR228250" s="2394"/>
    </row>
    <row r="228251" spans="70:70" x14ac:dyDescent="0.25">
      <c r="BR228251" s="2381"/>
    </row>
    <row r="228275" spans="70:70" x14ac:dyDescent="0.25">
      <c r="BR228275" s="2394"/>
    </row>
    <row r="228276" spans="70:70" x14ac:dyDescent="0.25">
      <c r="BR228276" s="2381"/>
    </row>
    <row r="228300" spans="70:70" x14ac:dyDescent="0.25">
      <c r="BR228300" s="2394"/>
    </row>
    <row r="228301" spans="70:70" x14ac:dyDescent="0.25">
      <c r="BR228301" s="2381"/>
    </row>
    <row r="228325" spans="70:70" x14ac:dyDescent="0.25">
      <c r="BR228325" s="2394"/>
    </row>
    <row r="228326" spans="70:70" x14ac:dyDescent="0.25">
      <c r="BR228326" s="2381"/>
    </row>
    <row r="228350" spans="70:70" x14ac:dyDescent="0.25">
      <c r="BR228350" s="2394"/>
    </row>
    <row r="228351" spans="70:70" x14ac:dyDescent="0.25">
      <c r="BR228351" s="2381"/>
    </row>
    <row r="228375" spans="70:70" x14ac:dyDescent="0.25">
      <c r="BR228375" s="2394"/>
    </row>
    <row r="228376" spans="70:70" x14ac:dyDescent="0.25">
      <c r="BR228376" s="2381"/>
    </row>
    <row r="228400" spans="70:70" x14ac:dyDescent="0.25">
      <c r="BR228400" s="2394"/>
    </row>
    <row r="228401" spans="70:70" x14ac:dyDescent="0.25">
      <c r="BR228401" s="2381"/>
    </row>
    <row r="228425" spans="70:70" x14ac:dyDescent="0.25">
      <c r="BR228425" s="2394"/>
    </row>
    <row r="228426" spans="70:70" x14ac:dyDescent="0.25">
      <c r="BR228426" s="2381"/>
    </row>
    <row r="228450" spans="70:70" x14ac:dyDescent="0.25">
      <c r="BR228450" s="2394"/>
    </row>
    <row r="228451" spans="70:70" x14ac:dyDescent="0.25">
      <c r="BR228451" s="2381"/>
    </row>
    <row r="228475" spans="70:70" x14ac:dyDescent="0.25">
      <c r="BR228475" s="2394"/>
    </row>
    <row r="228476" spans="70:70" x14ac:dyDescent="0.25">
      <c r="BR228476" s="2381"/>
    </row>
    <row r="228500" spans="70:70" x14ac:dyDescent="0.25">
      <c r="BR228500" s="2394"/>
    </row>
    <row r="228501" spans="70:70" x14ac:dyDescent="0.25">
      <c r="BR228501" s="2381"/>
    </row>
    <row r="228525" spans="70:70" x14ac:dyDescent="0.25">
      <c r="BR228525" s="2394"/>
    </row>
    <row r="228526" spans="70:70" x14ac:dyDescent="0.25">
      <c r="BR228526" s="2381"/>
    </row>
    <row r="228550" spans="70:70" x14ac:dyDescent="0.25">
      <c r="BR228550" s="2394"/>
    </row>
    <row r="228551" spans="70:70" x14ac:dyDescent="0.25">
      <c r="BR228551" s="2381"/>
    </row>
    <row r="228575" spans="70:70" x14ac:dyDescent="0.25">
      <c r="BR228575" s="2394"/>
    </row>
    <row r="228576" spans="70:70" x14ac:dyDescent="0.25">
      <c r="BR228576" s="2381"/>
    </row>
    <row r="228600" spans="70:70" x14ac:dyDescent="0.25">
      <c r="BR228600" s="2394"/>
    </row>
    <row r="228601" spans="70:70" x14ac:dyDescent="0.25">
      <c r="BR228601" s="2381"/>
    </row>
    <row r="228625" spans="70:70" x14ac:dyDescent="0.25">
      <c r="BR228625" s="2394"/>
    </row>
    <row r="228626" spans="70:70" x14ac:dyDescent="0.25">
      <c r="BR228626" s="2381"/>
    </row>
    <row r="228650" spans="70:70" x14ac:dyDescent="0.25">
      <c r="BR228650" s="2394"/>
    </row>
    <row r="228651" spans="70:70" x14ac:dyDescent="0.25">
      <c r="BR228651" s="2381"/>
    </row>
    <row r="228675" spans="70:70" x14ac:dyDescent="0.25">
      <c r="BR228675" s="2394"/>
    </row>
    <row r="228676" spans="70:70" x14ac:dyDescent="0.25">
      <c r="BR228676" s="2381"/>
    </row>
    <row r="228700" spans="70:70" x14ac:dyDescent="0.25">
      <c r="BR228700" s="2394"/>
    </row>
    <row r="228701" spans="70:70" x14ac:dyDescent="0.25">
      <c r="BR228701" s="2381"/>
    </row>
    <row r="228725" spans="70:70" x14ac:dyDescent="0.25">
      <c r="BR228725" s="2394"/>
    </row>
    <row r="228726" spans="70:70" x14ac:dyDescent="0.25">
      <c r="BR228726" s="2381"/>
    </row>
    <row r="228750" spans="70:70" x14ac:dyDescent="0.25">
      <c r="BR228750" s="2394"/>
    </row>
    <row r="228751" spans="70:70" x14ac:dyDescent="0.25">
      <c r="BR228751" s="2381"/>
    </row>
    <row r="228775" spans="70:70" x14ac:dyDescent="0.25">
      <c r="BR228775" s="2394"/>
    </row>
    <row r="228776" spans="70:70" x14ac:dyDescent="0.25">
      <c r="BR228776" s="2381"/>
    </row>
    <row r="228800" spans="70:70" x14ac:dyDescent="0.25">
      <c r="BR228800" s="2394"/>
    </row>
    <row r="228801" spans="70:70" x14ac:dyDescent="0.25">
      <c r="BR228801" s="2381"/>
    </row>
    <row r="228825" spans="70:70" x14ac:dyDescent="0.25">
      <c r="BR228825" s="2394"/>
    </row>
    <row r="228826" spans="70:70" x14ac:dyDescent="0.25">
      <c r="BR228826" s="2381"/>
    </row>
    <row r="228850" spans="70:70" x14ac:dyDescent="0.25">
      <c r="BR228850" s="2394"/>
    </row>
    <row r="228851" spans="70:70" x14ac:dyDescent="0.25">
      <c r="BR228851" s="2381"/>
    </row>
    <row r="228875" spans="70:70" x14ac:dyDescent="0.25">
      <c r="BR228875" s="2394"/>
    </row>
    <row r="228876" spans="70:70" x14ac:dyDescent="0.25">
      <c r="BR228876" s="2381"/>
    </row>
    <row r="228900" spans="70:70" x14ac:dyDescent="0.25">
      <c r="BR228900" s="2394"/>
    </row>
    <row r="228901" spans="70:70" x14ac:dyDescent="0.25">
      <c r="BR228901" s="2381"/>
    </row>
    <row r="228925" spans="70:70" x14ac:dyDescent="0.25">
      <c r="BR228925" s="2394"/>
    </row>
    <row r="228926" spans="70:70" x14ac:dyDescent="0.25">
      <c r="BR228926" s="2381"/>
    </row>
    <row r="228950" spans="70:70" x14ac:dyDescent="0.25">
      <c r="BR228950" s="2394"/>
    </row>
    <row r="228951" spans="70:70" x14ac:dyDescent="0.25">
      <c r="BR228951" s="2381"/>
    </row>
    <row r="228975" spans="70:70" x14ac:dyDescent="0.25">
      <c r="BR228975" s="2394"/>
    </row>
    <row r="228976" spans="70:70" x14ac:dyDescent="0.25">
      <c r="BR228976" s="2381"/>
    </row>
    <row r="229000" spans="70:70" x14ac:dyDescent="0.25">
      <c r="BR229000" s="2394"/>
    </row>
    <row r="229001" spans="70:70" x14ac:dyDescent="0.25">
      <c r="BR229001" s="2381"/>
    </row>
    <row r="229025" spans="70:70" x14ac:dyDescent="0.25">
      <c r="BR229025" s="2394"/>
    </row>
    <row r="229026" spans="70:70" x14ac:dyDescent="0.25">
      <c r="BR229026" s="2381"/>
    </row>
    <row r="229050" spans="70:70" x14ac:dyDescent="0.25">
      <c r="BR229050" s="2394"/>
    </row>
    <row r="229051" spans="70:70" x14ac:dyDescent="0.25">
      <c r="BR229051" s="2381"/>
    </row>
    <row r="229075" spans="70:70" x14ac:dyDescent="0.25">
      <c r="BR229075" s="2394"/>
    </row>
    <row r="229076" spans="70:70" x14ac:dyDescent="0.25">
      <c r="BR229076" s="2381"/>
    </row>
    <row r="229100" spans="70:70" x14ac:dyDescent="0.25">
      <c r="BR229100" s="2394"/>
    </row>
    <row r="229101" spans="70:70" x14ac:dyDescent="0.25">
      <c r="BR229101" s="2381"/>
    </row>
    <row r="229125" spans="70:70" x14ac:dyDescent="0.25">
      <c r="BR229125" s="2394"/>
    </row>
    <row r="229126" spans="70:70" x14ac:dyDescent="0.25">
      <c r="BR229126" s="2381"/>
    </row>
    <row r="229150" spans="70:70" x14ac:dyDescent="0.25">
      <c r="BR229150" s="2394"/>
    </row>
    <row r="229151" spans="70:70" x14ac:dyDescent="0.25">
      <c r="BR229151" s="2381"/>
    </row>
    <row r="229175" spans="70:70" x14ac:dyDescent="0.25">
      <c r="BR229175" s="2394"/>
    </row>
    <row r="229176" spans="70:70" x14ac:dyDescent="0.25">
      <c r="BR229176" s="2381"/>
    </row>
    <row r="229200" spans="70:70" x14ac:dyDescent="0.25">
      <c r="BR229200" s="2394"/>
    </row>
    <row r="229201" spans="70:70" x14ac:dyDescent="0.25">
      <c r="BR229201" s="2381"/>
    </row>
    <row r="229225" spans="70:70" x14ac:dyDescent="0.25">
      <c r="BR229225" s="2394"/>
    </row>
    <row r="229226" spans="70:70" x14ac:dyDescent="0.25">
      <c r="BR229226" s="2381"/>
    </row>
    <row r="229250" spans="70:70" x14ac:dyDescent="0.25">
      <c r="BR229250" s="2394"/>
    </row>
    <row r="229251" spans="70:70" x14ac:dyDescent="0.25">
      <c r="BR229251" s="2381"/>
    </row>
    <row r="229275" spans="70:70" x14ac:dyDescent="0.25">
      <c r="BR229275" s="2394"/>
    </row>
    <row r="229276" spans="70:70" x14ac:dyDescent="0.25">
      <c r="BR229276" s="2381"/>
    </row>
    <row r="229300" spans="70:70" x14ac:dyDescent="0.25">
      <c r="BR229300" s="2394"/>
    </row>
    <row r="229301" spans="70:70" x14ac:dyDescent="0.25">
      <c r="BR229301" s="2381"/>
    </row>
    <row r="229325" spans="70:70" x14ac:dyDescent="0.25">
      <c r="BR229325" s="2394"/>
    </row>
    <row r="229326" spans="70:70" x14ac:dyDescent="0.25">
      <c r="BR229326" s="2381"/>
    </row>
    <row r="229350" spans="70:70" x14ac:dyDescent="0.25">
      <c r="BR229350" s="2394"/>
    </row>
    <row r="229351" spans="70:70" x14ac:dyDescent="0.25">
      <c r="BR229351" s="2381"/>
    </row>
    <row r="229375" spans="70:70" x14ac:dyDescent="0.25">
      <c r="BR229375" s="2394"/>
    </row>
    <row r="229376" spans="70:70" x14ac:dyDescent="0.25">
      <c r="BR229376" s="2381"/>
    </row>
    <row r="229400" spans="70:70" x14ac:dyDescent="0.25">
      <c r="BR229400" s="2394"/>
    </row>
    <row r="229401" spans="70:70" x14ac:dyDescent="0.25">
      <c r="BR229401" s="2381"/>
    </row>
    <row r="229425" spans="70:70" x14ac:dyDescent="0.25">
      <c r="BR229425" s="2394"/>
    </row>
    <row r="229426" spans="70:70" x14ac:dyDescent="0.25">
      <c r="BR229426" s="2381"/>
    </row>
    <row r="229450" spans="70:70" x14ac:dyDescent="0.25">
      <c r="BR229450" s="2394"/>
    </row>
    <row r="229451" spans="70:70" x14ac:dyDescent="0.25">
      <c r="BR229451" s="2381"/>
    </row>
    <row r="229475" spans="70:70" x14ac:dyDescent="0.25">
      <c r="BR229475" s="2394"/>
    </row>
    <row r="229476" spans="70:70" x14ac:dyDescent="0.25">
      <c r="BR229476" s="2381"/>
    </row>
    <row r="229500" spans="70:70" x14ac:dyDescent="0.25">
      <c r="BR229500" s="2394"/>
    </row>
    <row r="229501" spans="70:70" x14ac:dyDescent="0.25">
      <c r="BR229501" s="2381"/>
    </row>
    <row r="229525" spans="70:70" x14ac:dyDescent="0.25">
      <c r="BR229525" s="2394"/>
    </row>
    <row r="229526" spans="70:70" x14ac:dyDescent="0.25">
      <c r="BR229526" s="2381"/>
    </row>
    <row r="229550" spans="70:70" x14ac:dyDescent="0.25">
      <c r="BR229550" s="2394"/>
    </row>
    <row r="229551" spans="70:70" x14ac:dyDescent="0.25">
      <c r="BR229551" s="2381"/>
    </row>
    <row r="229575" spans="70:70" x14ac:dyDescent="0.25">
      <c r="BR229575" s="2394"/>
    </row>
    <row r="229576" spans="70:70" x14ac:dyDescent="0.25">
      <c r="BR229576" s="2381"/>
    </row>
    <row r="229600" spans="70:70" x14ac:dyDescent="0.25">
      <c r="BR229600" s="2394"/>
    </row>
    <row r="229601" spans="70:70" x14ac:dyDescent="0.25">
      <c r="BR229601" s="2381"/>
    </row>
    <row r="229625" spans="70:70" x14ac:dyDescent="0.25">
      <c r="BR229625" s="2394"/>
    </row>
    <row r="229626" spans="70:70" x14ac:dyDescent="0.25">
      <c r="BR229626" s="2381"/>
    </row>
    <row r="229650" spans="70:70" x14ac:dyDescent="0.25">
      <c r="BR229650" s="2394"/>
    </row>
    <row r="229651" spans="70:70" x14ac:dyDescent="0.25">
      <c r="BR229651" s="2381"/>
    </row>
    <row r="229675" spans="70:70" x14ac:dyDescent="0.25">
      <c r="BR229675" s="2394"/>
    </row>
    <row r="229676" spans="70:70" x14ac:dyDescent="0.25">
      <c r="BR229676" s="2381"/>
    </row>
    <row r="229700" spans="70:70" x14ac:dyDescent="0.25">
      <c r="BR229700" s="2394"/>
    </row>
    <row r="229701" spans="70:70" x14ac:dyDescent="0.25">
      <c r="BR229701" s="2381"/>
    </row>
    <row r="229725" spans="70:70" x14ac:dyDescent="0.25">
      <c r="BR229725" s="2394"/>
    </row>
    <row r="229726" spans="70:70" x14ac:dyDescent="0.25">
      <c r="BR229726" s="2381"/>
    </row>
    <row r="229750" spans="70:70" x14ac:dyDescent="0.25">
      <c r="BR229750" s="2394"/>
    </row>
    <row r="229751" spans="70:70" x14ac:dyDescent="0.25">
      <c r="BR229751" s="2381"/>
    </row>
    <row r="229775" spans="70:70" x14ac:dyDescent="0.25">
      <c r="BR229775" s="2394"/>
    </row>
    <row r="229776" spans="70:70" x14ac:dyDescent="0.25">
      <c r="BR229776" s="2381"/>
    </row>
    <row r="229800" spans="70:70" x14ac:dyDescent="0.25">
      <c r="BR229800" s="2394"/>
    </row>
    <row r="229801" spans="70:70" x14ac:dyDescent="0.25">
      <c r="BR229801" s="2381"/>
    </row>
    <row r="229825" spans="70:70" x14ac:dyDescent="0.25">
      <c r="BR229825" s="2394"/>
    </row>
    <row r="229826" spans="70:70" x14ac:dyDescent="0.25">
      <c r="BR229826" s="2381"/>
    </row>
    <row r="229850" spans="70:70" x14ac:dyDescent="0.25">
      <c r="BR229850" s="2394"/>
    </row>
    <row r="229851" spans="70:70" x14ac:dyDescent="0.25">
      <c r="BR229851" s="2381"/>
    </row>
    <row r="229875" spans="70:70" x14ac:dyDescent="0.25">
      <c r="BR229875" s="2394"/>
    </row>
    <row r="229876" spans="70:70" x14ac:dyDescent="0.25">
      <c r="BR229876" s="2381"/>
    </row>
    <row r="229900" spans="70:70" x14ac:dyDescent="0.25">
      <c r="BR229900" s="2394"/>
    </row>
    <row r="229901" spans="70:70" x14ac:dyDescent="0.25">
      <c r="BR229901" s="2381"/>
    </row>
    <row r="229925" spans="70:70" x14ac:dyDescent="0.25">
      <c r="BR229925" s="2394"/>
    </row>
    <row r="229926" spans="70:70" x14ac:dyDescent="0.25">
      <c r="BR229926" s="2381"/>
    </row>
    <row r="229950" spans="70:70" x14ac:dyDescent="0.25">
      <c r="BR229950" s="2394"/>
    </row>
    <row r="229951" spans="70:70" x14ac:dyDescent="0.25">
      <c r="BR229951" s="2381"/>
    </row>
    <row r="229975" spans="70:70" x14ac:dyDescent="0.25">
      <c r="BR229975" s="2394"/>
    </row>
    <row r="229976" spans="70:70" x14ac:dyDescent="0.25">
      <c r="BR229976" s="2381"/>
    </row>
    <row r="230000" spans="70:70" x14ac:dyDescent="0.25">
      <c r="BR230000" s="2394"/>
    </row>
    <row r="230001" spans="70:70" x14ac:dyDescent="0.25">
      <c r="BR230001" s="2381"/>
    </row>
    <row r="230025" spans="70:70" x14ac:dyDescent="0.25">
      <c r="BR230025" s="2394"/>
    </row>
    <row r="230026" spans="70:70" x14ac:dyDescent="0.25">
      <c r="BR230026" s="2381"/>
    </row>
    <row r="230050" spans="70:70" x14ac:dyDescent="0.25">
      <c r="BR230050" s="2394"/>
    </row>
    <row r="230051" spans="70:70" x14ac:dyDescent="0.25">
      <c r="BR230051" s="2381"/>
    </row>
    <row r="230075" spans="70:70" x14ac:dyDescent="0.25">
      <c r="BR230075" s="2394"/>
    </row>
    <row r="230076" spans="70:70" x14ac:dyDescent="0.25">
      <c r="BR230076" s="2381"/>
    </row>
    <row r="230100" spans="70:70" x14ac:dyDescent="0.25">
      <c r="BR230100" s="2394"/>
    </row>
    <row r="230101" spans="70:70" x14ac:dyDescent="0.25">
      <c r="BR230101" s="2381"/>
    </row>
    <row r="230125" spans="70:70" x14ac:dyDescent="0.25">
      <c r="BR230125" s="2394"/>
    </row>
    <row r="230126" spans="70:70" x14ac:dyDescent="0.25">
      <c r="BR230126" s="2381"/>
    </row>
    <row r="230150" spans="70:70" x14ac:dyDescent="0.25">
      <c r="BR230150" s="2394"/>
    </row>
    <row r="230151" spans="70:70" x14ac:dyDescent="0.25">
      <c r="BR230151" s="2381"/>
    </row>
    <row r="230175" spans="70:70" x14ac:dyDescent="0.25">
      <c r="BR230175" s="2394"/>
    </row>
    <row r="230176" spans="70:70" x14ac:dyDescent="0.25">
      <c r="BR230176" s="2381"/>
    </row>
    <row r="230200" spans="70:70" x14ac:dyDescent="0.25">
      <c r="BR230200" s="2394"/>
    </row>
    <row r="230201" spans="70:70" x14ac:dyDescent="0.25">
      <c r="BR230201" s="2381"/>
    </row>
    <row r="230225" spans="70:70" x14ac:dyDescent="0.25">
      <c r="BR230225" s="2394"/>
    </row>
    <row r="230226" spans="70:70" x14ac:dyDescent="0.25">
      <c r="BR230226" s="2381"/>
    </row>
    <row r="230250" spans="70:70" x14ac:dyDescent="0.25">
      <c r="BR230250" s="2394"/>
    </row>
    <row r="230251" spans="70:70" x14ac:dyDescent="0.25">
      <c r="BR230251" s="2381"/>
    </row>
    <row r="230275" spans="70:70" x14ac:dyDescent="0.25">
      <c r="BR230275" s="2394"/>
    </row>
    <row r="230276" spans="70:70" x14ac:dyDescent="0.25">
      <c r="BR230276" s="2381"/>
    </row>
    <row r="230300" spans="70:70" x14ac:dyDescent="0.25">
      <c r="BR230300" s="2394"/>
    </row>
    <row r="230301" spans="70:70" x14ac:dyDescent="0.25">
      <c r="BR230301" s="2381"/>
    </row>
    <row r="230325" spans="70:70" x14ac:dyDescent="0.25">
      <c r="BR230325" s="2394"/>
    </row>
    <row r="230326" spans="70:70" x14ac:dyDescent="0.25">
      <c r="BR230326" s="2381"/>
    </row>
    <row r="230350" spans="70:70" x14ac:dyDescent="0.25">
      <c r="BR230350" s="2394"/>
    </row>
    <row r="230351" spans="70:70" x14ac:dyDescent="0.25">
      <c r="BR230351" s="2381"/>
    </row>
    <row r="230375" spans="70:70" x14ac:dyDescent="0.25">
      <c r="BR230375" s="2394"/>
    </row>
    <row r="230376" spans="70:70" x14ac:dyDescent="0.25">
      <c r="BR230376" s="2381"/>
    </row>
    <row r="230400" spans="70:70" x14ac:dyDescent="0.25">
      <c r="BR230400" s="2394"/>
    </row>
    <row r="230401" spans="70:70" x14ac:dyDescent="0.25">
      <c r="BR230401" s="2381"/>
    </row>
    <row r="230425" spans="70:70" x14ac:dyDescent="0.25">
      <c r="BR230425" s="2394"/>
    </row>
    <row r="230426" spans="70:70" x14ac:dyDescent="0.25">
      <c r="BR230426" s="2381"/>
    </row>
    <row r="230450" spans="70:70" x14ac:dyDescent="0.25">
      <c r="BR230450" s="2394"/>
    </row>
    <row r="230451" spans="70:70" x14ac:dyDescent="0.25">
      <c r="BR230451" s="2381"/>
    </row>
    <row r="230475" spans="70:70" x14ac:dyDescent="0.25">
      <c r="BR230475" s="2394"/>
    </row>
    <row r="230476" spans="70:70" x14ac:dyDescent="0.25">
      <c r="BR230476" s="2381"/>
    </row>
    <row r="230500" spans="70:70" x14ac:dyDescent="0.25">
      <c r="BR230500" s="2394"/>
    </row>
    <row r="230501" spans="70:70" x14ac:dyDescent="0.25">
      <c r="BR230501" s="2381"/>
    </row>
    <row r="230525" spans="70:70" x14ac:dyDescent="0.25">
      <c r="BR230525" s="2394"/>
    </row>
    <row r="230526" spans="70:70" x14ac:dyDescent="0.25">
      <c r="BR230526" s="2381"/>
    </row>
    <row r="230550" spans="70:70" x14ac:dyDescent="0.25">
      <c r="BR230550" s="2394"/>
    </row>
    <row r="230551" spans="70:70" x14ac:dyDescent="0.25">
      <c r="BR230551" s="2381"/>
    </row>
    <row r="230575" spans="70:70" x14ac:dyDescent="0.25">
      <c r="BR230575" s="2394"/>
    </row>
    <row r="230576" spans="70:70" x14ac:dyDescent="0.25">
      <c r="BR230576" s="2381"/>
    </row>
    <row r="230600" spans="70:70" x14ac:dyDescent="0.25">
      <c r="BR230600" s="2394"/>
    </row>
    <row r="230601" spans="70:70" x14ac:dyDescent="0.25">
      <c r="BR230601" s="2381"/>
    </row>
    <row r="230625" spans="70:70" x14ac:dyDescent="0.25">
      <c r="BR230625" s="2394"/>
    </row>
    <row r="230626" spans="70:70" x14ac:dyDescent="0.25">
      <c r="BR230626" s="2381"/>
    </row>
    <row r="230650" spans="70:70" x14ac:dyDescent="0.25">
      <c r="BR230650" s="2394"/>
    </row>
    <row r="230651" spans="70:70" x14ac:dyDescent="0.25">
      <c r="BR230651" s="2381"/>
    </row>
    <row r="230675" spans="70:70" x14ac:dyDescent="0.25">
      <c r="BR230675" s="2394"/>
    </row>
    <row r="230676" spans="70:70" x14ac:dyDescent="0.25">
      <c r="BR230676" s="2381"/>
    </row>
    <row r="230700" spans="70:70" x14ac:dyDescent="0.25">
      <c r="BR230700" s="2394"/>
    </row>
    <row r="230701" spans="70:70" x14ac:dyDescent="0.25">
      <c r="BR230701" s="2381"/>
    </row>
    <row r="230725" spans="70:70" x14ac:dyDescent="0.25">
      <c r="BR230725" s="2394"/>
    </row>
    <row r="230726" spans="70:70" x14ac:dyDescent="0.25">
      <c r="BR230726" s="2381"/>
    </row>
    <row r="230750" spans="70:70" x14ac:dyDescent="0.25">
      <c r="BR230750" s="2394"/>
    </row>
    <row r="230751" spans="70:70" x14ac:dyDescent="0.25">
      <c r="BR230751" s="2381"/>
    </row>
    <row r="230775" spans="70:70" x14ac:dyDescent="0.25">
      <c r="BR230775" s="2394"/>
    </row>
    <row r="230776" spans="70:70" x14ac:dyDescent="0.25">
      <c r="BR230776" s="2381"/>
    </row>
    <row r="230800" spans="70:70" x14ac:dyDescent="0.25">
      <c r="BR230800" s="2394"/>
    </row>
    <row r="230801" spans="70:70" x14ac:dyDescent="0.25">
      <c r="BR230801" s="2381"/>
    </row>
    <row r="230825" spans="70:70" x14ac:dyDescent="0.25">
      <c r="BR230825" s="2394"/>
    </row>
    <row r="230826" spans="70:70" x14ac:dyDescent="0.25">
      <c r="BR230826" s="2381"/>
    </row>
    <row r="230850" spans="70:70" x14ac:dyDescent="0.25">
      <c r="BR230850" s="2394"/>
    </row>
    <row r="230851" spans="70:70" x14ac:dyDescent="0.25">
      <c r="BR230851" s="2381"/>
    </row>
    <row r="230875" spans="70:70" x14ac:dyDescent="0.25">
      <c r="BR230875" s="2394"/>
    </row>
    <row r="230876" spans="70:70" x14ac:dyDescent="0.25">
      <c r="BR230876" s="2381"/>
    </row>
    <row r="230900" spans="70:70" x14ac:dyDescent="0.25">
      <c r="BR230900" s="2394"/>
    </row>
    <row r="230901" spans="70:70" x14ac:dyDescent="0.25">
      <c r="BR230901" s="2381"/>
    </row>
    <row r="230925" spans="70:70" x14ac:dyDescent="0.25">
      <c r="BR230925" s="2394"/>
    </row>
    <row r="230926" spans="70:70" x14ac:dyDescent="0.25">
      <c r="BR230926" s="2381"/>
    </row>
    <row r="230950" spans="70:70" x14ac:dyDescent="0.25">
      <c r="BR230950" s="2394"/>
    </row>
    <row r="230951" spans="70:70" x14ac:dyDescent="0.25">
      <c r="BR230951" s="2381"/>
    </row>
    <row r="230975" spans="70:70" x14ac:dyDescent="0.25">
      <c r="BR230975" s="2394"/>
    </row>
    <row r="230976" spans="70:70" x14ac:dyDescent="0.25">
      <c r="BR230976" s="2381"/>
    </row>
    <row r="231000" spans="70:70" x14ac:dyDescent="0.25">
      <c r="BR231000" s="2394"/>
    </row>
    <row r="231001" spans="70:70" x14ac:dyDescent="0.25">
      <c r="BR231001" s="2381"/>
    </row>
    <row r="231025" spans="70:70" x14ac:dyDescent="0.25">
      <c r="BR231025" s="2394"/>
    </row>
    <row r="231026" spans="70:70" x14ac:dyDescent="0.25">
      <c r="BR231026" s="2381"/>
    </row>
    <row r="231050" spans="70:70" x14ac:dyDescent="0.25">
      <c r="BR231050" s="2394"/>
    </row>
    <row r="231051" spans="70:70" x14ac:dyDescent="0.25">
      <c r="BR231051" s="2381"/>
    </row>
    <row r="231075" spans="70:70" x14ac:dyDescent="0.25">
      <c r="BR231075" s="2394"/>
    </row>
    <row r="231076" spans="70:70" x14ac:dyDescent="0.25">
      <c r="BR231076" s="2381"/>
    </row>
    <row r="231100" spans="70:70" x14ac:dyDescent="0.25">
      <c r="BR231100" s="2394"/>
    </row>
    <row r="231101" spans="70:70" x14ac:dyDescent="0.25">
      <c r="BR231101" s="2381"/>
    </row>
    <row r="231125" spans="70:70" x14ac:dyDescent="0.25">
      <c r="BR231125" s="2394"/>
    </row>
    <row r="231126" spans="70:70" x14ac:dyDescent="0.25">
      <c r="BR231126" s="2381"/>
    </row>
    <row r="231150" spans="70:70" x14ac:dyDescent="0.25">
      <c r="BR231150" s="2394"/>
    </row>
    <row r="231151" spans="70:70" x14ac:dyDescent="0.25">
      <c r="BR231151" s="2381"/>
    </row>
    <row r="231175" spans="70:70" x14ac:dyDescent="0.25">
      <c r="BR231175" s="2394"/>
    </row>
    <row r="231176" spans="70:70" x14ac:dyDescent="0.25">
      <c r="BR231176" s="2381"/>
    </row>
    <row r="231200" spans="70:70" x14ac:dyDescent="0.25">
      <c r="BR231200" s="2394"/>
    </row>
    <row r="231201" spans="70:70" x14ac:dyDescent="0.25">
      <c r="BR231201" s="2381"/>
    </row>
    <row r="231225" spans="70:70" x14ac:dyDescent="0.25">
      <c r="BR231225" s="2394"/>
    </row>
    <row r="231226" spans="70:70" x14ac:dyDescent="0.25">
      <c r="BR231226" s="2381"/>
    </row>
    <row r="231250" spans="70:70" x14ac:dyDescent="0.25">
      <c r="BR231250" s="2394"/>
    </row>
    <row r="231251" spans="70:70" x14ac:dyDescent="0.25">
      <c r="BR231251" s="2381"/>
    </row>
    <row r="231275" spans="70:70" x14ac:dyDescent="0.25">
      <c r="BR231275" s="2394"/>
    </row>
    <row r="231276" spans="70:70" x14ac:dyDescent="0.25">
      <c r="BR231276" s="2381"/>
    </row>
    <row r="231300" spans="70:70" x14ac:dyDescent="0.25">
      <c r="BR231300" s="2394"/>
    </row>
    <row r="231301" spans="70:70" x14ac:dyDescent="0.25">
      <c r="BR231301" s="2381"/>
    </row>
    <row r="231325" spans="70:70" x14ac:dyDescent="0.25">
      <c r="BR231325" s="2394"/>
    </row>
    <row r="231326" spans="70:70" x14ac:dyDescent="0.25">
      <c r="BR231326" s="2381"/>
    </row>
    <row r="231350" spans="70:70" x14ac:dyDescent="0.25">
      <c r="BR231350" s="2394"/>
    </row>
    <row r="231351" spans="70:70" x14ac:dyDescent="0.25">
      <c r="BR231351" s="2381"/>
    </row>
    <row r="231375" spans="70:70" x14ac:dyDescent="0.25">
      <c r="BR231375" s="2394"/>
    </row>
    <row r="231376" spans="70:70" x14ac:dyDescent="0.25">
      <c r="BR231376" s="2381"/>
    </row>
    <row r="231400" spans="70:70" x14ac:dyDescent="0.25">
      <c r="BR231400" s="2394"/>
    </row>
    <row r="231401" spans="70:70" x14ac:dyDescent="0.25">
      <c r="BR231401" s="2381"/>
    </row>
    <row r="231425" spans="70:70" x14ac:dyDescent="0.25">
      <c r="BR231425" s="2394"/>
    </row>
    <row r="231426" spans="70:70" x14ac:dyDescent="0.25">
      <c r="BR231426" s="2381"/>
    </row>
    <row r="231450" spans="70:70" x14ac:dyDescent="0.25">
      <c r="BR231450" s="2394"/>
    </row>
    <row r="231451" spans="70:70" x14ac:dyDescent="0.25">
      <c r="BR231451" s="2381"/>
    </row>
    <row r="231475" spans="70:70" x14ac:dyDescent="0.25">
      <c r="BR231475" s="2394"/>
    </row>
    <row r="231476" spans="70:70" x14ac:dyDescent="0.25">
      <c r="BR231476" s="2381"/>
    </row>
    <row r="231500" spans="70:70" x14ac:dyDescent="0.25">
      <c r="BR231500" s="2394"/>
    </row>
    <row r="231501" spans="70:70" x14ac:dyDescent="0.25">
      <c r="BR231501" s="2381"/>
    </row>
    <row r="231525" spans="70:70" x14ac:dyDescent="0.25">
      <c r="BR231525" s="2394"/>
    </row>
    <row r="231526" spans="70:70" x14ac:dyDescent="0.25">
      <c r="BR231526" s="2381"/>
    </row>
    <row r="231550" spans="70:70" x14ac:dyDescent="0.25">
      <c r="BR231550" s="2394"/>
    </row>
    <row r="231551" spans="70:70" x14ac:dyDescent="0.25">
      <c r="BR231551" s="2381"/>
    </row>
    <row r="231575" spans="70:70" x14ac:dyDescent="0.25">
      <c r="BR231575" s="2394"/>
    </row>
    <row r="231576" spans="70:70" x14ac:dyDescent="0.25">
      <c r="BR231576" s="2381"/>
    </row>
    <row r="231600" spans="70:70" x14ac:dyDescent="0.25">
      <c r="BR231600" s="2394"/>
    </row>
    <row r="231601" spans="70:70" x14ac:dyDescent="0.25">
      <c r="BR231601" s="2381"/>
    </row>
    <row r="231625" spans="70:70" x14ac:dyDescent="0.25">
      <c r="BR231625" s="2394"/>
    </row>
    <row r="231626" spans="70:70" x14ac:dyDescent="0.25">
      <c r="BR231626" s="2381"/>
    </row>
    <row r="231650" spans="70:70" x14ac:dyDescent="0.25">
      <c r="BR231650" s="2394"/>
    </row>
    <row r="231651" spans="70:70" x14ac:dyDescent="0.25">
      <c r="BR231651" s="2381"/>
    </row>
    <row r="231675" spans="70:70" x14ac:dyDescent="0.25">
      <c r="BR231675" s="2394"/>
    </row>
    <row r="231676" spans="70:70" x14ac:dyDescent="0.25">
      <c r="BR231676" s="2381"/>
    </row>
    <row r="231700" spans="70:70" x14ac:dyDescent="0.25">
      <c r="BR231700" s="2394"/>
    </row>
    <row r="231701" spans="70:70" x14ac:dyDescent="0.25">
      <c r="BR231701" s="2381"/>
    </row>
    <row r="231725" spans="70:70" x14ac:dyDescent="0.25">
      <c r="BR231725" s="2394"/>
    </row>
    <row r="231726" spans="70:70" x14ac:dyDescent="0.25">
      <c r="BR231726" s="2381"/>
    </row>
    <row r="231750" spans="70:70" x14ac:dyDescent="0.25">
      <c r="BR231750" s="2394"/>
    </row>
    <row r="231751" spans="70:70" x14ac:dyDescent="0.25">
      <c r="BR231751" s="2381"/>
    </row>
    <row r="231775" spans="70:70" x14ac:dyDescent="0.25">
      <c r="BR231775" s="2394"/>
    </row>
    <row r="231776" spans="70:70" x14ac:dyDescent="0.25">
      <c r="BR231776" s="2381"/>
    </row>
    <row r="231800" spans="70:70" x14ac:dyDescent="0.25">
      <c r="BR231800" s="2394"/>
    </row>
    <row r="231801" spans="70:70" x14ac:dyDescent="0.25">
      <c r="BR231801" s="2381"/>
    </row>
    <row r="231825" spans="70:70" x14ac:dyDescent="0.25">
      <c r="BR231825" s="2394"/>
    </row>
    <row r="231826" spans="70:70" x14ac:dyDescent="0.25">
      <c r="BR231826" s="2381"/>
    </row>
    <row r="231850" spans="70:70" x14ac:dyDescent="0.25">
      <c r="BR231850" s="2394"/>
    </row>
    <row r="231851" spans="70:70" x14ac:dyDescent="0.25">
      <c r="BR231851" s="2381"/>
    </row>
    <row r="231875" spans="70:70" x14ac:dyDescent="0.25">
      <c r="BR231875" s="2394"/>
    </row>
    <row r="231876" spans="70:70" x14ac:dyDescent="0.25">
      <c r="BR231876" s="2381"/>
    </row>
    <row r="231900" spans="70:70" x14ac:dyDescent="0.25">
      <c r="BR231900" s="2394"/>
    </row>
    <row r="231901" spans="70:70" x14ac:dyDescent="0.25">
      <c r="BR231901" s="2381"/>
    </row>
    <row r="231925" spans="70:70" x14ac:dyDescent="0.25">
      <c r="BR231925" s="2394"/>
    </row>
    <row r="231926" spans="70:70" x14ac:dyDescent="0.25">
      <c r="BR231926" s="2381"/>
    </row>
    <row r="231950" spans="70:70" x14ac:dyDescent="0.25">
      <c r="BR231950" s="2394"/>
    </row>
    <row r="231951" spans="70:70" x14ac:dyDescent="0.25">
      <c r="BR231951" s="2381"/>
    </row>
    <row r="231975" spans="70:70" x14ac:dyDescent="0.25">
      <c r="BR231975" s="2394"/>
    </row>
    <row r="231976" spans="70:70" x14ac:dyDescent="0.25">
      <c r="BR231976" s="2381"/>
    </row>
    <row r="232000" spans="70:70" x14ac:dyDescent="0.25">
      <c r="BR232000" s="2394"/>
    </row>
    <row r="232001" spans="70:70" x14ac:dyDescent="0.25">
      <c r="BR232001" s="2381"/>
    </row>
    <row r="232025" spans="70:70" x14ac:dyDescent="0.25">
      <c r="BR232025" s="2394"/>
    </row>
    <row r="232026" spans="70:70" x14ac:dyDescent="0.25">
      <c r="BR232026" s="2381"/>
    </row>
    <row r="232050" spans="70:70" x14ac:dyDescent="0.25">
      <c r="BR232050" s="2394"/>
    </row>
    <row r="232051" spans="70:70" x14ac:dyDescent="0.25">
      <c r="BR232051" s="2381"/>
    </row>
    <row r="232075" spans="70:70" x14ac:dyDescent="0.25">
      <c r="BR232075" s="2394"/>
    </row>
    <row r="232076" spans="70:70" x14ac:dyDescent="0.25">
      <c r="BR232076" s="2381"/>
    </row>
    <row r="232100" spans="70:70" x14ac:dyDescent="0.25">
      <c r="BR232100" s="2394"/>
    </row>
    <row r="232101" spans="70:70" x14ac:dyDescent="0.25">
      <c r="BR232101" s="2381"/>
    </row>
    <row r="232125" spans="70:70" x14ac:dyDescent="0.25">
      <c r="BR232125" s="2394"/>
    </row>
    <row r="232126" spans="70:70" x14ac:dyDescent="0.25">
      <c r="BR232126" s="2381"/>
    </row>
    <row r="232150" spans="70:70" x14ac:dyDescent="0.25">
      <c r="BR232150" s="2394"/>
    </row>
    <row r="232151" spans="70:70" x14ac:dyDescent="0.25">
      <c r="BR232151" s="2381"/>
    </row>
    <row r="232175" spans="70:70" x14ac:dyDescent="0.25">
      <c r="BR232175" s="2394"/>
    </row>
    <row r="232176" spans="70:70" x14ac:dyDescent="0.25">
      <c r="BR232176" s="2381"/>
    </row>
    <row r="232200" spans="70:70" x14ac:dyDescent="0.25">
      <c r="BR232200" s="2394"/>
    </row>
    <row r="232201" spans="70:70" x14ac:dyDescent="0.25">
      <c r="BR232201" s="2381"/>
    </row>
    <row r="232225" spans="70:70" x14ac:dyDescent="0.25">
      <c r="BR232225" s="2394"/>
    </row>
    <row r="232226" spans="70:70" x14ac:dyDescent="0.25">
      <c r="BR232226" s="2381"/>
    </row>
    <row r="232250" spans="70:70" x14ac:dyDescent="0.25">
      <c r="BR232250" s="2394"/>
    </row>
    <row r="232251" spans="70:70" x14ac:dyDescent="0.25">
      <c r="BR232251" s="2381"/>
    </row>
    <row r="232275" spans="70:70" x14ac:dyDescent="0.25">
      <c r="BR232275" s="2394"/>
    </row>
    <row r="232276" spans="70:70" x14ac:dyDescent="0.25">
      <c r="BR232276" s="2381"/>
    </row>
    <row r="232300" spans="70:70" x14ac:dyDescent="0.25">
      <c r="BR232300" s="2394"/>
    </row>
    <row r="232301" spans="70:70" x14ac:dyDescent="0.25">
      <c r="BR232301" s="2381"/>
    </row>
    <row r="232325" spans="70:70" x14ac:dyDescent="0.25">
      <c r="BR232325" s="2394"/>
    </row>
    <row r="232326" spans="70:70" x14ac:dyDescent="0.25">
      <c r="BR232326" s="2381"/>
    </row>
    <row r="232350" spans="70:70" x14ac:dyDescent="0.25">
      <c r="BR232350" s="2394"/>
    </row>
    <row r="232351" spans="70:70" x14ac:dyDescent="0.25">
      <c r="BR232351" s="2381"/>
    </row>
    <row r="232375" spans="70:70" x14ac:dyDescent="0.25">
      <c r="BR232375" s="2394"/>
    </row>
    <row r="232376" spans="70:70" x14ac:dyDescent="0.25">
      <c r="BR232376" s="2381"/>
    </row>
    <row r="232400" spans="70:70" x14ac:dyDescent="0.25">
      <c r="BR232400" s="2394"/>
    </row>
    <row r="232401" spans="70:70" x14ac:dyDescent="0.25">
      <c r="BR232401" s="2381"/>
    </row>
    <row r="232425" spans="70:70" x14ac:dyDescent="0.25">
      <c r="BR232425" s="2394"/>
    </row>
    <row r="232426" spans="70:70" x14ac:dyDescent="0.25">
      <c r="BR232426" s="2381"/>
    </row>
    <row r="232450" spans="70:70" x14ac:dyDescent="0.25">
      <c r="BR232450" s="2394"/>
    </row>
    <row r="232451" spans="70:70" x14ac:dyDescent="0.25">
      <c r="BR232451" s="2381"/>
    </row>
    <row r="232475" spans="70:70" x14ac:dyDescent="0.25">
      <c r="BR232475" s="2394"/>
    </row>
    <row r="232476" spans="70:70" x14ac:dyDescent="0.25">
      <c r="BR232476" s="2381"/>
    </row>
    <row r="232500" spans="70:70" x14ac:dyDescent="0.25">
      <c r="BR232500" s="2394"/>
    </row>
    <row r="232501" spans="70:70" x14ac:dyDescent="0.25">
      <c r="BR232501" s="2381"/>
    </row>
    <row r="232525" spans="70:70" x14ac:dyDescent="0.25">
      <c r="BR232525" s="2394"/>
    </row>
    <row r="232526" spans="70:70" x14ac:dyDescent="0.25">
      <c r="BR232526" s="2381"/>
    </row>
    <row r="232550" spans="70:70" x14ac:dyDescent="0.25">
      <c r="BR232550" s="2394"/>
    </row>
    <row r="232551" spans="70:70" x14ac:dyDescent="0.25">
      <c r="BR232551" s="2381"/>
    </row>
    <row r="232575" spans="70:70" x14ac:dyDescent="0.25">
      <c r="BR232575" s="2394"/>
    </row>
    <row r="232576" spans="70:70" x14ac:dyDescent="0.25">
      <c r="BR232576" s="2381"/>
    </row>
    <row r="232600" spans="70:70" x14ac:dyDescent="0.25">
      <c r="BR232600" s="2394"/>
    </row>
    <row r="232601" spans="70:70" x14ac:dyDescent="0.25">
      <c r="BR232601" s="2381"/>
    </row>
    <row r="232625" spans="70:70" x14ac:dyDescent="0.25">
      <c r="BR232625" s="2394"/>
    </row>
    <row r="232626" spans="70:70" x14ac:dyDescent="0.25">
      <c r="BR232626" s="2381"/>
    </row>
    <row r="232650" spans="70:70" x14ac:dyDescent="0.25">
      <c r="BR232650" s="2394"/>
    </row>
    <row r="232651" spans="70:70" x14ac:dyDescent="0.25">
      <c r="BR232651" s="2381"/>
    </row>
    <row r="232675" spans="70:70" x14ac:dyDescent="0.25">
      <c r="BR232675" s="2394"/>
    </row>
    <row r="232676" spans="70:70" x14ac:dyDescent="0.25">
      <c r="BR232676" s="2381"/>
    </row>
    <row r="232700" spans="70:70" x14ac:dyDescent="0.25">
      <c r="BR232700" s="2394"/>
    </row>
    <row r="232701" spans="70:70" x14ac:dyDescent="0.25">
      <c r="BR232701" s="2381"/>
    </row>
    <row r="232725" spans="70:70" x14ac:dyDescent="0.25">
      <c r="BR232725" s="2394"/>
    </row>
    <row r="232726" spans="70:70" x14ac:dyDescent="0.25">
      <c r="BR232726" s="2381"/>
    </row>
    <row r="232750" spans="70:70" x14ac:dyDescent="0.25">
      <c r="BR232750" s="2394"/>
    </row>
    <row r="232751" spans="70:70" x14ac:dyDescent="0.25">
      <c r="BR232751" s="2381"/>
    </row>
    <row r="232775" spans="70:70" x14ac:dyDescent="0.25">
      <c r="BR232775" s="2394"/>
    </row>
    <row r="232776" spans="70:70" x14ac:dyDescent="0.25">
      <c r="BR232776" s="2381"/>
    </row>
    <row r="232800" spans="70:70" x14ac:dyDescent="0.25">
      <c r="BR232800" s="2394"/>
    </row>
    <row r="232801" spans="70:70" x14ac:dyDescent="0.25">
      <c r="BR232801" s="2381"/>
    </row>
    <row r="232825" spans="70:70" x14ac:dyDescent="0.25">
      <c r="BR232825" s="2394"/>
    </row>
    <row r="232826" spans="70:70" x14ac:dyDescent="0.25">
      <c r="BR232826" s="2381"/>
    </row>
    <row r="232850" spans="70:70" x14ac:dyDescent="0.25">
      <c r="BR232850" s="2394"/>
    </row>
    <row r="232851" spans="70:70" x14ac:dyDescent="0.25">
      <c r="BR232851" s="2381"/>
    </row>
    <row r="232875" spans="70:70" x14ac:dyDescent="0.25">
      <c r="BR232875" s="2394"/>
    </row>
    <row r="232876" spans="70:70" x14ac:dyDescent="0.25">
      <c r="BR232876" s="2381"/>
    </row>
    <row r="232900" spans="70:70" x14ac:dyDescent="0.25">
      <c r="BR232900" s="2394"/>
    </row>
    <row r="232901" spans="70:70" x14ac:dyDescent="0.25">
      <c r="BR232901" s="2381"/>
    </row>
    <row r="232925" spans="70:70" x14ac:dyDescent="0.25">
      <c r="BR232925" s="2394"/>
    </row>
    <row r="232926" spans="70:70" x14ac:dyDescent="0.25">
      <c r="BR232926" s="2381"/>
    </row>
    <row r="232950" spans="70:70" x14ac:dyDescent="0.25">
      <c r="BR232950" s="2394"/>
    </row>
    <row r="232951" spans="70:70" x14ac:dyDescent="0.25">
      <c r="BR232951" s="2381"/>
    </row>
    <row r="232975" spans="70:70" x14ac:dyDescent="0.25">
      <c r="BR232975" s="2394"/>
    </row>
    <row r="232976" spans="70:70" x14ac:dyDescent="0.25">
      <c r="BR232976" s="2381"/>
    </row>
    <row r="233000" spans="70:70" x14ac:dyDescent="0.25">
      <c r="BR233000" s="2394"/>
    </row>
    <row r="233001" spans="70:70" x14ac:dyDescent="0.25">
      <c r="BR233001" s="2381"/>
    </row>
    <row r="233025" spans="70:70" x14ac:dyDescent="0.25">
      <c r="BR233025" s="2394"/>
    </row>
    <row r="233026" spans="70:70" x14ac:dyDescent="0.25">
      <c r="BR233026" s="2381"/>
    </row>
    <row r="233050" spans="70:70" x14ac:dyDescent="0.25">
      <c r="BR233050" s="2394"/>
    </row>
    <row r="233051" spans="70:70" x14ac:dyDescent="0.25">
      <c r="BR233051" s="2381"/>
    </row>
    <row r="233075" spans="70:70" x14ac:dyDescent="0.25">
      <c r="BR233075" s="2394"/>
    </row>
    <row r="233076" spans="70:70" x14ac:dyDescent="0.25">
      <c r="BR233076" s="2381"/>
    </row>
    <row r="233100" spans="70:70" x14ac:dyDescent="0.25">
      <c r="BR233100" s="2394"/>
    </row>
    <row r="233101" spans="70:70" x14ac:dyDescent="0.25">
      <c r="BR233101" s="2381"/>
    </row>
    <row r="233125" spans="70:70" x14ac:dyDescent="0.25">
      <c r="BR233125" s="2394"/>
    </row>
    <row r="233126" spans="70:70" x14ac:dyDescent="0.25">
      <c r="BR233126" s="2381"/>
    </row>
    <row r="233150" spans="70:70" x14ac:dyDescent="0.25">
      <c r="BR233150" s="2394"/>
    </row>
    <row r="233151" spans="70:70" x14ac:dyDescent="0.25">
      <c r="BR233151" s="2381"/>
    </row>
    <row r="233175" spans="70:70" x14ac:dyDescent="0.25">
      <c r="BR233175" s="2394"/>
    </row>
    <row r="233176" spans="70:70" x14ac:dyDescent="0.25">
      <c r="BR233176" s="2381"/>
    </row>
    <row r="233200" spans="70:70" x14ac:dyDescent="0.25">
      <c r="BR233200" s="2394"/>
    </row>
    <row r="233201" spans="70:70" x14ac:dyDescent="0.25">
      <c r="BR233201" s="2381"/>
    </row>
    <row r="233225" spans="70:70" x14ac:dyDescent="0.25">
      <c r="BR233225" s="2394"/>
    </row>
    <row r="233226" spans="70:70" x14ac:dyDescent="0.25">
      <c r="BR233226" s="2381"/>
    </row>
    <row r="233250" spans="70:70" x14ac:dyDescent="0.25">
      <c r="BR233250" s="2394"/>
    </row>
    <row r="233251" spans="70:70" x14ac:dyDescent="0.25">
      <c r="BR233251" s="2381"/>
    </row>
    <row r="233275" spans="70:70" x14ac:dyDescent="0.25">
      <c r="BR233275" s="2394"/>
    </row>
    <row r="233276" spans="70:70" x14ac:dyDescent="0.25">
      <c r="BR233276" s="2381"/>
    </row>
    <row r="233300" spans="70:70" x14ac:dyDescent="0.25">
      <c r="BR233300" s="2394"/>
    </row>
    <row r="233301" spans="70:70" x14ac:dyDescent="0.25">
      <c r="BR233301" s="2381"/>
    </row>
    <row r="233325" spans="70:70" x14ac:dyDescent="0.25">
      <c r="BR233325" s="2394"/>
    </row>
    <row r="233326" spans="70:70" x14ac:dyDescent="0.25">
      <c r="BR233326" s="2381"/>
    </row>
    <row r="233350" spans="70:70" x14ac:dyDescent="0.25">
      <c r="BR233350" s="2394"/>
    </row>
    <row r="233351" spans="70:70" x14ac:dyDescent="0.25">
      <c r="BR233351" s="2381"/>
    </row>
    <row r="233375" spans="70:70" x14ac:dyDescent="0.25">
      <c r="BR233375" s="2394"/>
    </row>
    <row r="233376" spans="70:70" x14ac:dyDescent="0.25">
      <c r="BR233376" s="2381"/>
    </row>
    <row r="233400" spans="70:70" x14ac:dyDescent="0.25">
      <c r="BR233400" s="2394"/>
    </row>
    <row r="233401" spans="70:70" x14ac:dyDescent="0.25">
      <c r="BR233401" s="2381"/>
    </row>
    <row r="233425" spans="70:70" x14ac:dyDescent="0.25">
      <c r="BR233425" s="2394"/>
    </row>
    <row r="233426" spans="70:70" x14ac:dyDescent="0.25">
      <c r="BR233426" s="2381"/>
    </row>
    <row r="233450" spans="70:70" x14ac:dyDescent="0.25">
      <c r="BR233450" s="2394"/>
    </row>
    <row r="233451" spans="70:70" x14ac:dyDescent="0.25">
      <c r="BR233451" s="2381"/>
    </row>
    <row r="233475" spans="70:70" x14ac:dyDescent="0.25">
      <c r="BR233475" s="2394"/>
    </row>
    <row r="233476" spans="70:70" x14ac:dyDescent="0.25">
      <c r="BR233476" s="2381"/>
    </row>
    <row r="233500" spans="70:70" x14ac:dyDescent="0.25">
      <c r="BR233500" s="2394"/>
    </row>
    <row r="233501" spans="70:70" x14ac:dyDescent="0.25">
      <c r="BR233501" s="2381"/>
    </row>
    <row r="233525" spans="70:70" x14ac:dyDescent="0.25">
      <c r="BR233525" s="2394"/>
    </row>
    <row r="233526" spans="70:70" x14ac:dyDescent="0.25">
      <c r="BR233526" s="2381"/>
    </row>
    <row r="233550" spans="70:70" x14ac:dyDescent="0.25">
      <c r="BR233550" s="2394"/>
    </row>
    <row r="233551" spans="70:70" x14ac:dyDescent="0.25">
      <c r="BR233551" s="2381"/>
    </row>
    <row r="233575" spans="70:70" x14ac:dyDescent="0.25">
      <c r="BR233575" s="2394"/>
    </row>
    <row r="233576" spans="70:70" x14ac:dyDescent="0.25">
      <c r="BR233576" s="2381"/>
    </row>
    <row r="233600" spans="70:70" x14ac:dyDescent="0.25">
      <c r="BR233600" s="2394"/>
    </row>
    <row r="233601" spans="70:70" x14ac:dyDescent="0.25">
      <c r="BR233601" s="2381"/>
    </row>
    <row r="233625" spans="70:70" x14ac:dyDescent="0.25">
      <c r="BR233625" s="2394"/>
    </row>
    <row r="233626" spans="70:70" x14ac:dyDescent="0.25">
      <c r="BR233626" s="2381"/>
    </row>
    <row r="233650" spans="70:70" x14ac:dyDescent="0.25">
      <c r="BR233650" s="2394"/>
    </row>
    <row r="233651" spans="70:70" x14ac:dyDescent="0.25">
      <c r="BR233651" s="2381"/>
    </row>
    <row r="233675" spans="70:70" x14ac:dyDescent="0.25">
      <c r="BR233675" s="2394"/>
    </row>
    <row r="233676" spans="70:70" x14ac:dyDescent="0.25">
      <c r="BR233676" s="2381"/>
    </row>
    <row r="233700" spans="70:70" x14ac:dyDescent="0.25">
      <c r="BR233700" s="2394"/>
    </row>
    <row r="233701" spans="70:70" x14ac:dyDescent="0.25">
      <c r="BR233701" s="2381"/>
    </row>
    <row r="233725" spans="70:70" x14ac:dyDescent="0.25">
      <c r="BR233725" s="2394"/>
    </row>
    <row r="233726" spans="70:70" x14ac:dyDescent="0.25">
      <c r="BR233726" s="2381"/>
    </row>
    <row r="233750" spans="70:70" x14ac:dyDescent="0.25">
      <c r="BR233750" s="2394"/>
    </row>
    <row r="233751" spans="70:70" x14ac:dyDescent="0.25">
      <c r="BR233751" s="2381"/>
    </row>
    <row r="233775" spans="70:70" x14ac:dyDescent="0.25">
      <c r="BR233775" s="2394"/>
    </row>
    <row r="233776" spans="70:70" x14ac:dyDescent="0.25">
      <c r="BR233776" s="2381"/>
    </row>
    <row r="233800" spans="70:70" x14ac:dyDescent="0.25">
      <c r="BR233800" s="2394"/>
    </row>
    <row r="233801" spans="70:70" x14ac:dyDescent="0.25">
      <c r="BR233801" s="2381"/>
    </row>
    <row r="233825" spans="70:70" x14ac:dyDescent="0.25">
      <c r="BR233825" s="2394"/>
    </row>
    <row r="233826" spans="70:70" x14ac:dyDescent="0.25">
      <c r="BR233826" s="2381"/>
    </row>
    <row r="233850" spans="70:70" x14ac:dyDescent="0.25">
      <c r="BR233850" s="2394"/>
    </row>
    <row r="233851" spans="70:70" x14ac:dyDescent="0.25">
      <c r="BR233851" s="2381"/>
    </row>
    <row r="233875" spans="70:70" x14ac:dyDescent="0.25">
      <c r="BR233875" s="2394"/>
    </row>
    <row r="233876" spans="70:70" x14ac:dyDescent="0.25">
      <c r="BR233876" s="2381"/>
    </row>
    <row r="233900" spans="70:70" x14ac:dyDescent="0.25">
      <c r="BR233900" s="2394"/>
    </row>
    <row r="233901" spans="70:70" x14ac:dyDescent="0.25">
      <c r="BR233901" s="2381"/>
    </row>
    <row r="233925" spans="70:70" x14ac:dyDescent="0.25">
      <c r="BR233925" s="2394"/>
    </row>
    <row r="233926" spans="70:70" x14ac:dyDescent="0.25">
      <c r="BR233926" s="2381"/>
    </row>
    <row r="233950" spans="70:70" x14ac:dyDescent="0.25">
      <c r="BR233950" s="2394"/>
    </row>
    <row r="233951" spans="70:70" x14ac:dyDescent="0.25">
      <c r="BR233951" s="2381"/>
    </row>
    <row r="233975" spans="70:70" x14ac:dyDescent="0.25">
      <c r="BR233975" s="2394"/>
    </row>
    <row r="233976" spans="70:70" x14ac:dyDescent="0.25">
      <c r="BR233976" s="2381"/>
    </row>
    <row r="234000" spans="70:70" x14ac:dyDescent="0.25">
      <c r="BR234000" s="2394"/>
    </row>
    <row r="234001" spans="70:70" x14ac:dyDescent="0.25">
      <c r="BR234001" s="2381"/>
    </row>
    <row r="234025" spans="70:70" x14ac:dyDescent="0.25">
      <c r="BR234025" s="2394"/>
    </row>
    <row r="234026" spans="70:70" x14ac:dyDescent="0.25">
      <c r="BR234026" s="2381"/>
    </row>
    <row r="234050" spans="70:70" x14ac:dyDescent="0.25">
      <c r="BR234050" s="2394"/>
    </row>
    <row r="234051" spans="70:70" x14ac:dyDescent="0.25">
      <c r="BR234051" s="2381"/>
    </row>
    <row r="234075" spans="70:70" x14ac:dyDescent="0.25">
      <c r="BR234075" s="2394"/>
    </row>
    <row r="234076" spans="70:70" x14ac:dyDescent="0.25">
      <c r="BR234076" s="2381"/>
    </row>
    <row r="234100" spans="70:70" x14ac:dyDescent="0.25">
      <c r="BR234100" s="2394"/>
    </row>
    <row r="234101" spans="70:70" x14ac:dyDescent="0.25">
      <c r="BR234101" s="2381"/>
    </row>
    <row r="234125" spans="70:70" x14ac:dyDescent="0.25">
      <c r="BR234125" s="2394"/>
    </row>
    <row r="234126" spans="70:70" x14ac:dyDescent="0.25">
      <c r="BR234126" s="2381"/>
    </row>
    <row r="234150" spans="70:70" x14ac:dyDescent="0.25">
      <c r="BR234150" s="2394"/>
    </row>
    <row r="234151" spans="70:70" x14ac:dyDescent="0.25">
      <c r="BR234151" s="2381"/>
    </row>
    <row r="234175" spans="70:70" x14ac:dyDescent="0.25">
      <c r="BR234175" s="2394"/>
    </row>
    <row r="234176" spans="70:70" x14ac:dyDescent="0.25">
      <c r="BR234176" s="2381"/>
    </row>
    <row r="234200" spans="70:70" x14ac:dyDescent="0.25">
      <c r="BR234200" s="2394"/>
    </row>
    <row r="234201" spans="70:70" x14ac:dyDescent="0.25">
      <c r="BR234201" s="2381"/>
    </row>
    <row r="234225" spans="70:70" x14ac:dyDescent="0.25">
      <c r="BR234225" s="2394"/>
    </row>
    <row r="234226" spans="70:70" x14ac:dyDescent="0.25">
      <c r="BR234226" s="2381"/>
    </row>
    <row r="234250" spans="70:70" x14ac:dyDescent="0.25">
      <c r="BR234250" s="2394"/>
    </row>
    <row r="234251" spans="70:70" x14ac:dyDescent="0.25">
      <c r="BR234251" s="2381"/>
    </row>
    <row r="234275" spans="70:70" x14ac:dyDescent="0.25">
      <c r="BR234275" s="2394"/>
    </row>
    <row r="234276" spans="70:70" x14ac:dyDescent="0.25">
      <c r="BR234276" s="2381"/>
    </row>
    <row r="234300" spans="70:70" x14ac:dyDescent="0.25">
      <c r="BR234300" s="2394"/>
    </row>
    <row r="234301" spans="70:70" x14ac:dyDescent="0.25">
      <c r="BR234301" s="2381"/>
    </row>
    <row r="234325" spans="70:70" x14ac:dyDescent="0.25">
      <c r="BR234325" s="2394"/>
    </row>
    <row r="234326" spans="70:70" x14ac:dyDescent="0.25">
      <c r="BR234326" s="2381"/>
    </row>
    <row r="234350" spans="70:70" x14ac:dyDescent="0.25">
      <c r="BR234350" s="2394"/>
    </row>
    <row r="234351" spans="70:70" x14ac:dyDescent="0.25">
      <c r="BR234351" s="2381"/>
    </row>
    <row r="234375" spans="70:70" x14ac:dyDescent="0.25">
      <c r="BR234375" s="2394"/>
    </row>
    <row r="234376" spans="70:70" x14ac:dyDescent="0.25">
      <c r="BR234376" s="2381"/>
    </row>
    <row r="234400" spans="70:70" x14ac:dyDescent="0.25">
      <c r="BR234400" s="2394"/>
    </row>
    <row r="234401" spans="70:70" x14ac:dyDescent="0.25">
      <c r="BR234401" s="2381"/>
    </row>
    <row r="234425" spans="70:70" x14ac:dyDescent="0.25">
      <c r="BR234425" s="2394"/>
    </row>
    <row r="234426" spans="70:70" x14ac:dyDescent="0.25">
      <c r="BR234426" s="2381"/>
    </row>
    <row r="234450" spans="70:70" x14ac:dyDescent="0.25">
      <c r="BR234450" s="2394"/>
    </row>
    <row r="234451" spans="70:70" x14ac:dyDescent="0.25">
      <c r="BR234451" s="2381"/>
    </row>
    <row r="234475" spans="70:70" x14ac:dyDescent="0.25">
      <c r="BR234475" s="2394"/>
    </row>
    <row r="234476" spans="70:70" x14ac:dyDescent="0.25">
      <c r="BR234476" s="2381"/>
    </row>
    <row r="234500" spans="70:70" x14ac:dyDescent="0.25">
      <c r="BR234500" s="2394"/>
    </row>
    <row r="234501" spans="70:70" x14ac:dyDescent="0.25">
      <c r="BR234501" s="2381"/>
    </row>
    <row r="234525" spans="70:70" x14ac:dyDescent="0.25">
      <c r="BR234525" s="2394"/>
    </row>
    <row r="234526" spans="70:70" x14ac:dyDescent="0.25">
      <c r="BR234526" s="2381"/>
    </row>
    <row r="234550" spans="70:70" x14ac:dyDescent="0.25">
      <c r="BR234550" s="2394"/>
    </row>
    <row r="234551" spans="70:70" x14ac:dyDescent="0.25">
      <c r="BR234551" s="2381"/>
    </row>
    <row r="234575" spans="70:70" x14ac:dyDescent="0.25">
      <c r="BR234575" s="2394"/>
    </row>
    <row r="234576" spans="70:70" x14ac:dyDescent="0.25">
      <c r="BR234576" s="2381"/>
    </row>
    <row r="234600" spans="70:70" x14ac:dyDescent="0.25">
      <c r="BR234600" s="2394"/>
    </row>
    <row r="234601" spans="70:70" x14ac:dyDescent="0.25">
      <c r="BR234601" s="2381"/>
    </row>
    <row r="234625" spans="70:70" x14ac:dyDescent="0.25">
      <c r="BR234625" s="2394"/>
    </row>
    <row r="234626" spans="70:70" x14ac:dyDescent="0.25">
      <c r="BR234626" s="2381"/>
    </row>
    <row r="234650" spans="70:70" x14ac:dyDescent="0.25">
      <c r="BR234650" s="2394"/>
    </row>
    <row r="234651" spans="70:70" x14ac:dyDescent="0.25">
      <c r="BR234651" s="2381"/>
    </row>
    <row r="234675" spans="70:70" x14ac:dyDescent="0.25">
      <c r="BR234675" s="2394"/>
    </row>
    <row r="234676" spans="70:70" x14ac:dyDescent="0.25">
      <c r="BR234676" s="2381"/>
    </row>
    <row r="234700" spans="70:70" x14ac:dyDescent="0.25">
      <c r="BR234700" s="2394"/>
    </row>
    <row r="234701" spans="70:70" x14ac:dyDescent="0.25">
      <c r="BR234701" s="2381"/>
    </row>
    <row r="234725" spans="70:70" x14ac:dyDescent="0.25">
      <c r="BR234725" s="2394"/>
    </row>
    <row r="234726" spans="70:70" x14ac:dyDescent="0.25">
      <c r="BR234726" s="2381"/>
    </row>
    <row r="234750" spans="70:70" x14ac:dyDescent="0.25">
      <c r="BR234750" s="2394"/>
    </row>
    <row r="234751" spans="70:70" x14ac:dyDescent="0.25">
      <c r="BR234751" s="2381"/>
    </row>
    <row r="234775" spans="70:70" x14ac:dyDescent="0.25">
      <c r="BR234775" s="2394"/>
    </row>
    <row r="234776" spans="70:70" x14ac:dyDescent="0.25">
      <c r="BR234776" s="2381"/>
    </row>
    <row r="234800" spans="70:70" x14ac:dyDescent="0.25">
      <c r="BR234800" s="2394"/>
    </row>
    <row r="234801" spans="70:70" x14ac:dyDescent="0.25">
      <c r="BR234801" s="2381"/>
    </row>
    <row r="234825" spans="70:70" x14ac:dyDescent="0.25">
      <c r="BR234825" s="2394"/>
    </row>
    <row r="234826" spans="70:70" x14ac:dyDescent="0.25">
      <c r="BR234826" s="2381"/>
    </row>
    <row r="234850" spans="70:70" x14ac:dyDescent="0.25">
      <c r="BR234850" s="2394"/>
    </row>
    <row r="234851" spans="70:70" x14ac:dyDescent="0.25">
      <c r="BR234851" s="2381"/>
    </row>
    <row r="234875" spans="70:70" x14ac:dyDescent="0.25">
      <c r="BR234875" s="2394"/>
    </row>
    <row r="234876" spans="70:70" x14ac:dyDescent="0.25">
      <c r="BR234876" s="2381"/>
    </row>
    <row r="234900" spans="70:70" x14ac:dyDescent="0.25">
      <c r="BR234900" s="2394"/>
    </row>
    <row r="234901" spans="70:70" x14ac:dyDescent="0.25">
      <c r="BR234901" s="2381"/>
    </row>
    <row r="234925" spans="70:70" x14ac:dyDescent="0.25">
      <c r="BR234925" s="2394"/>
    </row>
    <row r="234926" spans="70:70" x14ac:dyDescent="0.25">
      <c r="BR234926" s="2381"/>
    </row>
    <row r="234950" spans="70:70" x14ac:dyDescent="0.25">
      <c r="BR234950" s="2394"/>
    </row>
    <row r="234951" spans="70:70" x14ac:dyDescent="0.25">
      <c r="BR234951" s="2381"/>
    </row>
    <row r="234975" spans="70:70" x14ac:dyDescent="0.25">
      <c r="BR234975" s="2394"/>
    </row>
    <row r="234976" spans="70:70" x14ac:dyDescent="0.25">
      <c r="BR234976" s="2381"/>
    </row>
    <row r="235000" spans="70:70" x14ac:dyDescent="0.25">
      <c r="BR235000" s="2394"/>
    </row>
    <row r="235001" spans="70:70" x14ac:dyDescent="0.25">
      <c r="BR235001" s="2381"/>
    </row>
    <row r="235025" spans="70:70" x14ac:dyDescent="0.25">
      <c r="BR235025" s="2394"/>
    </row>
    <row r="235026" spans="70:70" x14ac:dyDescent="0.25">
      <c r="BR235026" s="2381"/>
    </row>
    <row r="235050" spans="70:70" x14ac:dyDescent="0.25">
      <c r="BR235050" s="2394"/>
    </row>
    <row r="235051" spans="70:70" x14ac:dyDescent="0.25">
      <c r="BR235051" s="2381"/>
    </row>
    <row r="235075" spans="70:70" x14ac:dyDescent="0.25">
      <c r="BR235075" s="2394"/>
    </row>
    <row r="235076" spans="70:70" x14ac:dyDescent="0.25">
      <c r="BR235076" s="2381"/>
    </row>
    <row r="235100" spans="70:70" x14ac:dyDescent="0.25">
      <c r="BR235100" s="2394"/>
    </row>
    <row r="235101" spans="70:70" x14ac:dyDescent="0.25">
      <c r="BR235101" s="2381"/>
    </row>
    <row r="235125" spans="70:70" x14ac:dyDescent="0.25">
      <c r="BR235125" s="2394"/>
    </row>
    <row r="235126" spans="70:70" x14ac:dyDescent="0.25">
      <c r="BR235126" s="2381"/>
    </row>
    <row r="235150" spans="70:70" x14ac:dyDescent="0.25">
      <c r="BR235150" s="2394"/>
    </row>
    <row r="235151" spans="70:70" x14ac:dyDescent="0.25">
      <c r="BR235151" s="2381"/>
    </row>
    <row r="235175" spans="70:70" x14ac:dyDescent="0.25">
      <c r="BR235175" s="2394"/>
    </row>
    <row r="235176" spans="70:70" x14ac:dyDescent="0.25">
      <c r="BR235176" s="2381"/>
    </row>
    <row r="235200" spans="70:70" x14ac:dyDescent="0.25">
      <c r="BR235200" s="2394"/>
    </row>
    <row r="235201" spans="70:70" x14ac:dyDescent="0.25">
      <c r="BR235201" s="2381"/>
    </row>
    <row r="235225" spans="70:70" x14ac:dyDescent="0.25">
      <c r="BR235225" s="2394"/>
    </row>
    <row r="235226" spans="70:70" x14ac:dyDescent="0.25">
      <c r="BR235226" s="2381"/>
    </row>
    <row r="235250" spans="70:70" x14ac:dyDescent="0.25">
      <c r="BR235250" s="2394"/>
    </row>
    <row r="235251" spans="70:70" x14ac:dyDescent="0.25">
      <c r="BR235251" s="2381"/>
    </row>
    <row r="235275" spans="70:70" x14ac:dyDescent="0.25">
      <c r="BR235275" s="2394"/>
    </row>
    <row r="235276" spans="70:70" x14ac:dyDescent="0.25">
      <c r="BR235276" s="2381"/>
    </row>
    <row r="235300" spans="70:70" x14ac:dyDescent="0.25">
      <c r="BR235300" s="2394"/>
    </row>
    <row r="235301" spans="70:70" x14ac:dyDescent="0.25">
      <c r="BR235301" s="2381"/>
    </row>
    <row r="235325" spans="70:70" x14ac:dyDescent="0.25">
      <c r="BR235325" s="2394"/>
    </row>
    <row r="235326" spans="70:70" x14ac:dyDescent="0.25">
      <c r="BR235326" s="2381"/>
    </row>
    <row r="235350" spans="70:70" x14ac:dyDescent="0.25">
      <c r="BR235350" s="2394"/>
    </row>
    <row r="235351" spans="70:70" x14ac:dyDescent="0.25">
      <c r="BR235351" s="2381"/>
    </row>
    <row r="235375" spans="70:70" x14ac:dyDescent="0.25">
      <c r="BR235375" s="2394"/>
    </row>
    <row r="235376" spans="70:70" x14ac:dyDescent="0.25">
      <c r="BR235376" s="2381"/>
    </row>
    <row r="235400" spans="70:70" x14ac:dyDescent="0.25">
      <c r="BR235400" s="2394"/>
    </row>
    <row r="235401" spans="70:70" x14ac:dyDescent="0.25">
      <c r="BR235401" s="2381"/>
    </row>
    <row r="235425" spans="70:70" x14ac:dyDescent="0.25">
      <c r="BR235425" s="2394"/>
    </row>
    <row r="235426" spans="70:70" x14ac:dyDescent="0.25">
      <c r="BR235426" s="2381"/>
    </row>
    <row r="235450" spans="70:70" x14ac:dyDescent="0.25">
      <c r="BR235450" s="2394"/>
    </row>
    <row r="235451" spans="70:70" x14ac:dyDescent="0.25">
      <c r="BR235451" s="2381"/>
    </row>
    <row r="235475" spans="70:70" x14ac:dyDescent="0.25">
      <c r="BR235475" s="2394"/>
    </row>
    <row r="235476" spans="70:70" x14ac:dyDescent="0.25">
      <c r="BR235476" s="2381"/>
    </row>
    <row r="235500" spans="70:70" x14ac:dyDescent="0.25">
      <c r="BR235500" s="2394"/>
    </row>
    <row r="235501" spans="70:70" x14ac:dyDescent="0.25">
      <c r="BR235501" s="2381"/>
    </row>
    <row r="235525" spans="70:70" x14ac:dyDescent="0.25">
      <c r="BR235525" s="2394"/>
    </row>
    <row r="235526" spans="70:70" x14ac:dyDescent="0.25">
      <c r="BR235526" s="2381"/>
    </row>
    <row r="235550" spans="70:70" x14ac:dyDescent="0.25">
      <c r="BR235550" s="2394"/>
    </row>
    <row r="235551" spans="70:70" x14ac:dyDescent="0.25">
      <c r="BR235551" s="2381"/>
    </row>
    <row r="235575" spans="70:70" x14ac:dyDescent="0.25">
      <c r="BR235575" s="2394"/>
    </row>
    <row r="235576" spans="70:70" x14ac:dyDescent="0.25">
      <c r="BR235576" s="2381"/>
    </row>
    <row r="235600" spans="70:70" x14ac:dyDescent="0.25">
      <c r="BR235600" s="2394"/>
    </row>
    <row r="235601" spans="70:70" x14ac:dyDescent="0.25">
      <c r="BR235601" s="2381"/>
    </row>
    <row r="235625" spans="70:70" x14ac:dyDescent="0.25">
      <c r="BR235625" s="2394"/>
    </row>
    <row r="235626" spans="70:70" x14ac:dyDescent="0.25">
      <c r="BR235626" s="2381"/>
    </row>
    <row r="235650" spans="70:70" x14ac:dyDescent="0.25">
      <c r="BR235650" s="2394"/>
    </row>
    <row r="235651" spans="70:70" x14ac:dyDescent="0.25">
      <c r="BR235651" s="2381"/>
    </row>
    <row r="235675" spans="70:70" x14ac:dyDescent="0.25">
      <c r="BR235675" s="2394"/>
    </row>
    <row r="235676" spans="70:70" x14ac:dyDescent="0.25">
      <c r="BR235676" s="2381"/>
    </row>
    <row r="235700" spans="70:70" x14ac:dyDescent="0.25">
      <c r="BR235700" s="2394"/>
    </row>
    <row r="235701" spans="70:70" x14ac:dyDescent="0.25">
      <c r="BR235701" s="2381"/>
    </row>
    <row r="235725" spans="70:70" x14ac:dyDescent="0.25">
      <c r="BR235725" s="2394"/>
    </row>
    <row r="235726" spans="70:70" x14ac:dyDescent="0.25">
      <c r="BR235726" s="2381"/>
    </row>
    <row r="235750" spans="70:70" x14ac:dyDescent="0.25">
      <c r="BR235750" s="2394"/>
    </row>
    <row r="235751" spans="70:70" x14ac:dyDescent="0.25">
      <c r="BR235751" s="2381"/>
    </row>
    <row r="235775" spans="70:70" x14ac:dyDescent="0.25">
      <c r="BR235775" s="2394"/>
    </row>
    <row r="235776" spans="70:70" x14ac:dyDescent="0.25">
      <c r="BR235776" s="2381"/>
    </row>
    <row r="235800" spans="70:70" x14ac:dyDescent="0.25">
      <c r="BR235800" s="2394"/>
    </row>
    <row r="235801" spans="70:70" x14ac:dyDescent="0.25">
      <c r="BR235801" s="2381"/>
    </row>
    <row r="235825" spans="70:70" x14ac:dyDescent="0.25">
      <c r="BR235825" s="2394"/>
    </row>
    <row r="235826" spans="70:70" x14ac:dyDescent="0.25">
      <c r="BR235826" s="2381"/>
    </row>
    <row r="235850" spans="70:70" x14ac:dyDescent="0.25">
      <c r="BR235850" s="2394"/>
    </row>
    <row r="235851" spans="70:70" x14ac:dyDescent="0.25">
      <c r="BR235851" s="2381"/>
    </row>
    <row r="235875" spans="70:70" x14ac:dyDescent="0.25">
      <c r="BR235875" s="2394"/>
    </row>
    <row r="235876" spans="70:70" x14ac:dyDescent="0.25">
      <c r="BR235876" s="2381"/>
    </row>
    <row r="235900" spans="70:70" x14ac:dyDescent="0.25">
      <c r="BR235900" s="2394"/>
    </row>
    <row r="235901" spans="70:70" x14ac:dyDescent="0.25">
      <c r="BR235901" s="2381"/>
    </row>
    <row r="235925" spans="70:70" x14ac:dyDescent="0.25">
      <c r="BR235925" s="2394"/>
    </row>
    <row r="235926" spans="70:70" x14ac:dyDescent="0.25">
      <c r="BR235926" s="2381"/>
    </row>
    <row r="235950" spans="70:70" x14ac:dyDescent="0.25">
      <c r="BR235950" s="2394"/>
    </row>
    <row r="235951" spans="70:70" x14ac:dyDescent="0.25">
      <c r="BR235951" s="2381"/>
    </row>
    <row r="235975" spans="70:70" x14ac:dyDescent="0.25">
      <c r="BR235975" s="2394"/>
    </row>
    <row r="235976" spans="70:70" x14ac:dyDescent="0.25">
      <c r="BR235976" s="2381"/>
    </row>
    <row r="236000" spans="70:70" x14ac:dyDescent="0.25">
      <c r="BR236000" s="2394"/>
    </row>
    <row r="236001" spans="70:70" x14ac:dyDescent="0.25">
      <c r="BR236001" s="2381"/>
    </row>
    <row r="236025" spans="70:70" x14ac:dyDescent="0.25">
      <c r="BR236025" s="2394"/>
    </row>
    <row r="236026" spans="70:70" x14ac:dyDescent="0.25">
      <c r="BR236026" s="2381"/>
    </row>
    <row r="236050" spans="70:70" x14ac:dyDescent="0.25">
      <c r="BR236050" s="2394"/>
    </row>
    <row r="236051" spans="70:70" x14ac:dyDescent="0.25">
      <c r="BR236051" s="2381"/>
    </row>
    <row r="236075" spans="70:70" x14ac:dyDescent="0.25">
      <c r="BR236075" s="2394"/>
    </row>
    <row r="236076" spans="70:70" x14ac:dyDescent="0.25">
      <c r="BR236076" s="2381"/>
    </row>
    <row r="236100" spans="70:70" x14ac:dyDescent="0.25">
      <c r="BR236100" s="2394"/>
    </row>
    <row r="236101" spans="70:70" x14ac:dyDescent="0.25">
      <c r="BR236101" s="2381"/>
    </row>
    <row r="236125" spans="70:70" x14ac:dyDescent="0.25">
      <c r="BR236125" s="2394"/>
    </row>
    <row r="236126" spans="70:70" x14ac:dyDescent="0.25">
      <c r="BR236126" s="2381"/>
    </row>
    <row r="236150" spans="70:70" x14ac:dyDescent="0.25">
      <c r="BR236150" s="2394"/>
    </row>
    <row r="236151" spans="70:70" x14ac:dyDescent="0.25">
      <c r="BR236151" s="2381"/>
    </row>
    <row r="236175" spans="70:70" x14ac:dyDescent="0.25">
      <c r="BR236175" s="2394"/>
    </row>
    <row r="236176" spans="70:70" x14ac:dyDescent="0.25">
      <c r="BR236176" s="2381"/>
    </row>
    <row r="236200" spans="70:70" x14ac:dyDescent="0.25">
      <c r="BR236200" s="2394"/>
    </row>
    <row r="236201" spans="70:70" x14ac:dyDescent="0.25">
      <c r="BR236201" s="2381"/>
    </row>
    <row r="236225" spans="70:70" x14ac:dyDescent="0.25">
      <c r="BR236225" s="2394"/>
    </row>
    <row r="236226" spans="70:70" x14ac:dyDescent="0.25">
      <c r="BR236226" s="2381"/>
    </row>
    <row r="236250" spans="70:70" x14ac:dyDescent="0.25">
      <c r="BR236250" s="2394"/>
    </row>
    <row r="236251" spans="70:70" x14ac:dyDescent="0.25">
      <c r="BR236251" s="2381"/>
    </row>
    <row r="236275" spans="70:70" x14ac:dyDescent="0.25">
      <c r="BR236275" s="2394"/>
    </row>
    <row r="236276" spans="70:70" x14ac:dyDescent="0.25">
      <c r="BR236276" s="2381"/>
    </row>
    <row r="236300" spans="70:70" x14ac:dyDescent="0.25">
      <c r="BR236300" s="2394"/>
    </row>
    <row r="236301" spans="70:70" x14ac:dyDescent="0.25">
      <c r="BR236301" s="2381"/>
    </row>
    <row r="236325" spans="70:70" x14ac:dyDescent="0.25">
      <c r="BR236325" s="2394"/>
    </row>
    <row r="236326" spans="70:70" x14ac:dyDescent="0.25">
      <c r="BR236326" s="2381"/>
    </row>
    <row r="236350" spans="70:70" x14ac:dyDescent="0.25">
      <c r="BR236350" s="2394"/>
    </row>
    <row r="236351" spans="70:70" x14ac:dyDescent="0.25">
      <c r="BR236351" s="2381"/>
    </row>
    <row r="236375" spans="70:70" x14ac:dyDescent="0.25">
      <c r="BR236375" s="2394"/>
    </row>
    <row r="236376" spans="70:70" x14ac:dyDescent="0.25">
      <c r="BR236376" s="2381"/>
    </row>
    <row r="236400" spans="70:70" x14ac:dyDescent="0.25">
      <c r="BR236400" s="2394"/>
    </row>
    <row r="236401" spans="70:70" x14ac:dyDescent="0.25">
      <c r="BR236401" s="2381"/>
    </row>
    <row r="236425" spans="70:70" x14ac:dyDescent="0.25">
      <c r="BR236425" s="2394"/>
    </row>
    <row r="236426" spans="70:70" x14ac:dyDescent="0.25">
      <c r="BR236426" s="2381"/>
    </row>
    <row r="236450" spans="70:70" x14ac:dyDescent="0.25">
      <c r="BR236450" s="2394"/>
    </row>
    <row r="236451" spans="70:70" x14ac:dyDescent="0.25">
      <c r="BR236451" s="2381"/>
    </row>
    <row r="236475" spans="70:70" x14ac:dyDescent="0.25">
      <c r="BR236475" s="2394"/>
    </row>
    <row r="236476" spans="70:70" x14ac:dyDescent="0.25">
      <c r="BR236476" s="2381"/>
    </row>
    <row r="236500" spans="70:70" x14ac:dyDescent="0.25">
      <c r="BR236500" s="2394"/>
    </row>
    <row r="236501" spans="70:70" x14ac:dyDescent="0.25">
      <c r="BR236501" s="2381"/>
    </row>
    <row r="236525" spans="70:70" x14ac:dyDescent="0.25">
      <c r="BR236525" s="2394"/>
    </row>
    <row r="236526" spans="70:70" x14ac:dyDescent="0.25">
      <c r="BR236526" s="2381"/>
    </row>
    <row r="236550" spans="70:70" x14ac:dyDescent="0.25">
      <c r="BR236550" s="2394"/>
    </row>
    <row r="236551" spans="70:70" x14ac:dyDescent="0.25">
      <c r="BR236551" s="2381"/>
    </row>
    <row r="236575" spans="70:70" x14ac:dyDescent="0.25">
      <c r="BR236575" s="2394"/>
    </row>
    <row r="236576" spans="70:70" x14ac:dyDescent="0.25">
      <c r="BR236576" s="2381"/>
    </row>
    <row r="236600" spans="70:70" x14ac:dyDescent="0.25">
      <c r="BR236600" s="2394"/>
    </row>
    <row r="236601" spans="70:70" x14ac:dyDescent="0.25">
      <c r="BR236601" s="2381"/>
    </row>
    <row r="236625" spans="70:70" x14ac:dyDescent="0.25">
      <c r="BR236625" s="2394"/>
    </row>
    <row r="236626" spans="70:70" x14ac:dyDescent="0.25">
      <c r="BR236626" s="2381"/>
    </row>
    <row r="236650" spans="70:70" x14ac:dyDescent="0.25">
      <c r="BR236650" s="2394"/>
    </row>
    <row r="236651" spans="70:70" x14ac:dyDescent="0.25">
      <c r="BR236651" s="2381"/>
    </row>
    <row r="236675" spans="70:70" x14ac:dyDescent="0.25">
      <c r="BR236675" s="2394"/>
    </row>
    <row r="236676" spans="70:70" x14ac:dyDescent="0.25">
      <c r="BR236676" s="2381"/>
    </row>
    <row r="236700" spans="70:70" x14ac:dyDescent="0.25">
      <c r="BR236700" s="2394"/>
    </row>
    <row r="236701" spans="70:70" x14ac:dyDescent="0.25">
      <c r="BR236701" s="2381"/>
    </row>
    <row r="236725" spans="70:70" x14ac:dyDescent="0.25">
      <c r="BR236725" s="2394"/>
    </row>
    <row r="236726" spans="70:70" x14ac:dyDescent="0.25">
      <c r="BR236726" s="2381"/>
    </row>
    <row r="236750" spans="70:70" x14ac:dyDescent="0.25">
      <c r="BR236750" s="2394"/>
    </row>
    <row r="236751" spans="70:70" x14ac:dyDescent="0.25">
      <c r="BR236751" s="2381"/>
    </row>
    <row r="236775" spans="70:70" x14ac:dyDescent="0.25">
      <c r="BR236775" s="2394"/>
    </row>
    <row r="236776" spans="70:70" x14ac:dyDescent="0.25">
      <c r="BR236776" s="2381"/>
    </row>
    <row r="236800" spans="70:70" x14ac:dyDescent="0.25">
      <c r="BR236800" s="2394"/>
    </row>
    <row r="236801" spans="70:70" x14ac:dyDescent="0.25">
      <c r="BR236801" s="2381"/>
    </row>
    <row r="236825" spans="70:70" x14ac:dyDescent="0.25">
      <c r="BR236825" s="2394"/>
    </row>
    <row r="236826" spans="70:70" x14ac:dyDescent="0.25">
      <c r="BR236826" s="2381"/>
    </row>
    <row r="236850" spans="70:70" x14ac:dyDescent="0.25">
      <c r="BR236850" s="2394"/>
    </row>
    <row r="236851" spans="70:70" x14ac:dyDescent="0.25">
      <c r="BR236851" s="2381"/>
    </row>
    <row r="236875" spans="70:70" x14ac:dyDescent="0.25">
      <c r="BR236875" s="2394"/>
    </row>
    <row r="236876" spans="70:70" x14ac:dyDescent="0.25">
      <c r="BR236876" s="2381"/>
    </row>
    <row r="236900" spans="70:70" x14ac:dyDescent="0.25">
      <c r="BR236900" s="2394"/>
    </row>
    <row r="236901" spans="70:70" x14ac:dyDescent="0.25">
      <c r="BR236901" s="2381"/>
    </row>
    <row r="236925" spans="70:70" x14ac:dyDescent="0.25">
      <c r="BR236925" s="2394"/>
    </row>
    <row r="236926" spans="70:70" x14ac:dyDescent="0.25">
      <c r="BR236926" s="2381"/>
    </row>
    <row r="236950" spans="70:70" x14ac:dyDescent="0.25">
      <c r="BR236950" s="2394"/>
    </row>
    <row r="236951" spans="70:70" x14ac:dyDescent="0.25">
      <c r="BR236951" s="2381"/>
    </row>
    <row r="236975" spans="70:70" x14ac:dyDescent="0.25">
      <c r="BR236975" s="2394"/>
    </row>
    <row r="236976" spans="70:70" x14ac:dyDescent="0.25">
      <c r="BR236976" s="2381"/>
    </row>
    <row r="237000" spans="70:70" x14ac:dyDescent="0.25">
      <c r="BR237000" s="2394"/>
    </row>
    <row r="237001" spans="70:70" x14ac:dyDescent="0.25">
      <c r="BR237001" s="2381"/>
    </row>
    <row r="237025" spans="70:70" x14ac:dyDescent="0.25">
      <c r="BR237025" s="2394"/>
    </row>
    <row r="237026" spans="70:70" x14ac:dyDescent="0.25">
      <c r="BR237026" s="2381"/>
    </row>
    <row r="237050" spans="70:70" x14ac:dyDescent="0.25">
      <c r="BR237050" s="2394"/>
    </row>
    <row r="237051" spans="70:70" x14ac:dyDescent="0.25">
      <c r="BR237051" s="2381"/>
    </row>
    <row r="237075" spans="70:70" x14ac:dyDescent="0.25">
      <c r="BR237075" s="2394"/>
    </row>
    <row r="237076" spans="70:70" x14ac:dyDescent="0.25">
      <c r="BR237076" s="2381"/>
    </row>
    <row r="237100" spans="70:70" x14ac:dyDescent="0.25">
      <c r="BR237100" s="2394"/>
    </row>
    <row r="237101" spans="70:70" x14ac:dyDescent="0.25">
      <c r="BR237101" s="2381"/>
    </row>
    <row r="237125" spans="70:70" x14ac:dyDescent="0.25">
      <c r="BR237125" s="2394"/>
    </row>
    <row r="237126" spans="70:70" x14ac:dyDescent="0.25">
      <c r="BR237126" s="2381"/>
    </row>
    <row r="237150" spans="70:70" x14ac:dyDescent="0.25">
      <c r="BR237150" s="2394"/>
    </row>
    <row r="237151" spans="70:70" x14ac:dyDescent="0.25">
      <c r="BR237151" s="2381"/>
    </row>
    <row r="237175" spans="70:70" x14ac:dyDescent="0.25">
      <c r="BR237175" s="2394"/>
    </row>
    <row r="237176" spans="70:70" x14ac:dyDescent="0.25">
      <c r="BR237176" s="2381"/>
    </row>
    <row r="237200" spans="70:70" x14ac:dyDescent="0.25">
      <c r="BR237200" s="2394"/>
    </row>
    <row r="237201" spans="70:70" x14ac:dyDescent="0.25">
      <c r="BR237201" s="2381"/>
    </row>
    <row r="237225" spans="70:70" x14ac:dyDescent="0.25">
      <c r="BR237225" s="2394"/>
    </row>
    <row r="237226" spans="70:70" x14ac:dyDescent="0.25">
      <c r="BR237226" s="2381"/>
    </row>
    <row r="237250" spans="70:70" x14ac:dyDescent="0.25">
      <c r="BR237250" s="2394"/>
    </row>
    <row r="237251" spans="70:70" x14ac:dyDescent="0.25">
      <c r="BR237251" s="2381"/>
    </row>
    <row r="237275" spans="70:70" x14ac:dyDescent="0.25">
      <c r="BR237275" s="2394"/>
    </row>
    <row r="237276" spans="70:70" x14ac:dyDescent="0.25">
      <c r="BR237276" s="2381"/>
    </row>
    <row r="237300" spans="70:70" x14ac:dyDescent="0.25">
      <c r="BR237300" s="2394"/>
    </row>
    <row r="237301" spans="70:70" x14ac:dyDescent="0.25">
      <c r="BR237301" s="2381"/>
    </row>
    <row r="237325" spans="70:70" x14ac:dyDescent="0.25">
      <c r="BR237325" s="2394"/>
    </row>
    <row r="237326" spans="70:70" x14ac:dyDescent="0.25">
      <c r="BR237326" s="2381"/>
    </row>
    <row r="237350" spans="70:70" x14ac:dyDescent="0.25">
      <c r="BR237350" s="2394"/>
    </row>
    <row r="237351" spans="70:70" x14ac:dyDescent="0.25">
      <c r="BR237351" s="2381"/>
    </row>
    <row r="237375" spans="70:70" x14ac:dyDescent="0.25">
      <c r="BR237375" s="2394"/>
    </row>
    <row r="237376" spans="70:70" x14ac:dyDescent="0.25">
      <c r="BR237376" s="2381"/>
    </row>
    <row r="237400" spans="70:70" x14ac:dyDescent="0.25">
      <c r="BR237400" s="2394"/>
    </row>
    <row r="237401" spans="70:70" x14ac:dyDescent="0.25">
      <c r="BR237401" s="2381"/>
    </row>
    <row r="237425" spans="70:70" x14ac:dyDescent="0.25">
      <c r="BR237425" s="2394"/>
    </row>
    <row r="237426" spans="70:70" x14ac:dyDescent="0.25">
      <c r="BR237426" s="2381"/>
    </row>
    <row r="237450" spans="70:70" x14ac:dyDescent="0.25">
      <c r="BR237450" s="2394"/>
    </row>
    <row r="237451" spans="70:70" x14ac:dyDescent="0.25">
      <c r="BR237451" s="2381"/>
    </row>
    <row r="237475" spans="70:70" x14ac:dyDescent="0.25">
      <c r="BR237475" s="2394"/>
    </row>
    <row r="237476" spans="70:70" x14ac:dyDescent="0.25">
      <c r="BR237476" s="2381"/>
    </row>
    <row r="237500" spans="70:70" x14ac:dyDescent="0.25">
      <c r="BR237500" s="2394"/>
    </row>
    <row r="237501" spans="70:70" x14ac:dyDescent="0.25">
      <c r="BR237501" s="2381"/>
    </row>
    <row r="237525" spans="70:70" x14ac:dyDescent="0.25">
      <c r="BR237525" s="2394"/>
    </row>
    <row r="237526" spans="70:70" x14ac:dyDescent="0.25">
      <c r="BR237526" s="2381"/>
    </row>
    <row r="237550" spans="70:70" x14ac:dyDescent="0.25">
      <c r="BR237550" s="2394"/>
    </row>
    <row r="237551" spans="70:70" x14ac:dyDescent="0.25">
      <c r="BR237551" s="2381"/>
    </row>
    <row r="237575" spans="70:70" x14ac:dyDescent="0.25">
      <c r="BR237575" s="2394"/>
    </row>
    <row r="237576" spans="70:70" x14ac:dyDescent="0.25">
      <c r="BR237576" s="2381"/>
    </row>
    <row r="237600" spans="70:70" x14ac:dyDescent="0.25">
      <c r="BR237600" s="2394"/>
    </row>
    <row r="237601" spans="70:70" x14ac:dyDescent="0.25">
      <c r="BR237601" s="2381"/>
    </row>
    <row r="237625" spans="70:70" x14ac:dyDescent="0.25">
      <c r="BR237625" s="2394"/>
    </row>
    <row r="237626" spans="70:70" x14ac:dyDescent="0.25">
      <c r="BR237626" s="2381"/>
    </row>
    <row r="237650" spans="70:70" x14ac:dyDescent="0.25">
      <c r="BR237650" s="2394"/>
    </row>
    <row r="237651" spans="70:70" x14ac:dyDescent="0.25">
      <c r="BR237651" s="2381"/>
    </row>
    <row r="237675" spans="70:70" x14ac:dyDescent="0.25">
      <c r="BR237675" s="2394"/>
    </row>
    <row r="237676" spans="70:70" x14ac:dyDescent="0.25">
      <c r="BR237676" s="2381"/>
    </row>
    <row r="237700" spans="70:70" x14ac:dyDescent="0.25">
      <c r="BR237700" s="2394"/>
    </row>
    <row r="237701" spans="70:70" x14ac:dyDescent="0.25">
      <c r="BR237701" s="2381"/>
    </row>
    <row r="237725" spans="70:70" x14ac:dyDescent="0.25">
      <c r="BR237725" s="2394"/>
    </row>
    <row r="237726" spans="70:70" x14ac:dyDescent="0.25">
      <c r="BR237726" s="2381"/>
    </row>
    <row r="237750" spans="70:70" x14ac:dyDescent="0.25">
      <c r="BR237750" s="2394"/>
    </row>
    <row r="237751" spans="70:70" x14ac:dyDescent="0.25">
      <c r="BR237751" s="2381"/>
    </row>
    <row r="237775" spans="70:70" x14ac:dyDescent="0.25">
      <c r="BR237775" s="2394"/>
    </row>
    <row r="237776" spans="70:70" x14ac:dyDescent="0.25">
      <c r="BR237776" s="2381"/>
    </row>
    <row r="237800" spans="70:70" x14ac:dyDescent="0.25">
      <c r="BR237800" s="2394"/>
    </row>
    <row r="237801" spans="70:70" x14ac:dyDescent="0.25">
      <c r="BR237801" s="2381"/>
    </row>
    <row r="237825" spans="70:70" x14ac:dyDescent="0.25">
      <c r="BR237825" s="2394"/>
    </row>
    <row r="237826" spans="70:70" x14ac:dyDescent="0.25">
      <c r="BR237826" s="2381"/>
    </row>
    <row r="237850" spans="70:70" x14ac:dyDescent="0.25">
      <c r="BR237850" s="2394"/>
    </row>
    <row r="237851" spans="70:70" x14ac:dyDescent="0.25">
      <c r="BR237851" s="2381"/>
    </row>
    <row r="237875" spans="70:70" x14ac:dyDescent="0.25">
      <c r="BR237875" s="2394"/>
    </row>
    <row r="237876" spans="70:70" x14ac:dyDescent="0.25">
      <c r="BR237876" s="2381"/>
    </row>
    <row r="237900" spans="70:70" x14ac:dyDescent="0.25">
      <c r="BR237900" s="2394"/>
    </row>
    <row r="237901" spans="70:70" x14ac:dyDescent="0.25">
      <c r="BR237901" s="2381"/>
    </row>
    <row r="237925" spans="70:70" x14ac:dyDescent="0.25">
      <c r="BR237925" s="2394"/>
    </row>
    <row r="237926" spans="70:70" x14ac:dyDescent="0.25">
      <c r="BR237926" s="2381"/>
    </row>
    <row r="237950" spans="70:70" x14ac:dyDescent="0.25">
      <c r="BR237950" s="2394"/>
    </row>
    <row r="237951" spans="70:70" x14ac:dyDescent="0.25">
      <c r="BR237951" s="2381"/>
    </row>
    <row r="237975" spans="70:70" x14ac:dyDescent="0.25">
      <c r="BR237975" s="2394"/>
    </row>
    <row r="237976" spans="70:70" x14ac:dyDescent="0.25">
      <c r="BR237976" s="2381"/>
    </row>
    <row r="238000" spans="70:70" x14ac:dyDescent="0.25">
      <c r="BR238000" s="2394"/>
    </row>
    <row r="238001" spans="70:70" x14ac:dyDescent="0.25">
      <c r="BR238001" s="2381"/>
    </row>
    <row r="238025" spans="70:70" x14ac:dyDescent="0.25">
      <c r="BR238025" s="2394"/>
    </row>
    <row r="238026" spans="70:70" x14ac:dyDescent="0.25">
      <c r="BR238026" s="2381"/>
    </row>
    <row r="238050" spans="70:70" x14ac:dyDescent="0.25">
      <c r="BR238050" s="2394"/>
    </row>
    <row r="238051" spans="70:70" x14ac:dyDescent="0.25">
      <c r="BR238051" s="2381"/>
    </row>
    <row r="238075" spans="70:70" x14ac:dyDescent="0.25">
      <c r="BR238075" s="2394"/>
    </row>
    <row r="238076" spans="70:70" x14ac:dyDescent="0.25">
      <c r="BR238076" s="2381"/>
    </row>
    <row r="238100" spans="70:70" x14ac:dyDescent="0.25">
      <c r="BR238100" s="2394"/>
    </row>
    <row r="238101" spans="70:70" x14ac:dyDescent="0.25">
      <c r="BR238101" s="2381"/>
    </row>
    <row r="238125" spans="70:70" x14ac:dyDescent="0.25">
      <c r="BR238125" s="2394"/>
    </row>
    <row r="238126" spans="70:70" x14ac:dyDescent="0.25">
      <c r="BR238126" s="2381"/>
    </row>
    <row r="238150" spans="70:70" x14ac:dyDescent="0.25">
      <c r="BR238150" s="2394"/>
    </row>
    <row r="238151" spans="70:70" x14ac:dyDescent="0.25">
      <c r="BR238151" s="2381"/>
    </row>
    <row r="238175" spans="70:70" x14ac:dyDescent="0.25">
      <c r="BR238175" s="2394"/>
    </row>
    <row r="238176" spans="70:70" x14ac:dyDescent="0.25">
      <c r="BR238176" s="2381"/>
    </row>
    <row r="238200" spans="70:70" x14ac:dyDescent="0.25">
      <c r="BR238200" s="2394"/>
    </row>
    <row r="238201" spans="70:70" x14ac:dyDescent="0.25">
      <c r="BR238201" s="2381"/>
    </row>
    <row r="238225" spans="70:70" x14ac:dyDescent="0.25">
      <c r="BR238225" s="2394"/>
    </row>
    <row r="238226" spans="70:70" x14ac:dyDescent="0.25">
      <c r="BR238226" s="2381"/>
    </row>
    <row r="238250" spans="70:70" x14ac:dyDescent="0.25">
      <c r="BR238250" s="2394"/>
    </row>
    <row r="238251" spans="70:70" x14ac:dyDescent="0.25">
      <c r="BR238251" s="2381"/>
    </row>
    <row r="238275" spans="70:70" x14ac:dyDescent="0.25">
      <c r="BR238275" s="2394"/>
    </row>
    <row r="238276" spans="70:70" x14ac:dyDescent="0.25">
      <c r="BR238276" s="2381"/>
    </row>
    <row r="238300" spans="70:70" x14ac:dyDescent="0.25">
      <c r="BR238300" s="2394"/>
    </row>
    <row r="238301" spans="70:70" x14ac:dyDescent="0.25">
      <c r="BR238301" s="2381"/>
    </row>
    <row r="238325" spans="70:70" x14ac:dyDescent="0.25">
      <c r="BR238325" s="2394"/>
    </row>
    <row r="238326" spans="70:70" x14ac:dyDescent="0.25">
      <c r="BR238326" s="2381"/>
    </row>
    <row r="238350" spans="70:70" x14ac:dyDescent="0.25">
      <c r="BR238350" s="2394"/>
    </row>
    <row r="238351" spans="70:70" x14ac:dyDescent="0.25">
      <c r="BR238351" s="2381"/>
    </row>
    <row r="238375" spans="70:70" x14ac:dyDescent="0.25">
      <c r="BR238375" s="2394"/>
    </row>
    <row r="238376" spans="70:70" x14ac:dyDescent="0.25">
      <c r="BR238376" s="2381"/>
    </row>
    <row r="238400" spans="70:70" x14ac:dyDescent="0.25">
      <c r="BR238400" s="2394"/>
    </row>
    <row r="238401" spans="70:70" x14ac:dyDescent="0.25">
      <c r="BR238401" s="2381"/>
    </row>
    <row r="238425" spans="70:70" x14ac:dyDescent="0.25">
      <c r="BR238425" s="2394"/>
    </row>
    <row r="238426" spans="70:70" x14ac:dyDescent="0.25">
      <c r="BR238426" s="2381"/>
    </row>
    <row r="238450" spans="70:70" x14ac:dyDescent="0.25">
      <c r="BR238450" s="2394"/>
    </row>
    <row r="238451" spans="70:70" x14ac:dyDescent="0.25">
      <c r="BR238451" s="2381"/>
    </row>
    <row r="238475" spans="70:70" x14ac:dyDescent="0.25">
      <c r="BR238475" s="2394"/>
    </row>
    <row r="238476" spans="70:70" x14ac:dyDescent="0.25">
      <c r="BR238476" s="2381"/>
    </row>
    <row r="238500" spans="70:70" x14ac:dyDescent="0.25">
      <c r="BR238500" s="2394"/>
    </row>
    <row r="238501" spans="70:70" x14ac:dyDescent="0.25">
      <c r="BR238501" s="2381"/>
    </row>
    <row r="238525" spans="70:70" x14ac:dyDescent="0.25">
      <c r="BR238525" s="2394"/>
    </row>
    <row r="238526" spans="70:70" x14ac:dyDescent="0.25">
      <c r="BR238526" s="2381"/>
    </row>
    <row r="238550" spans="70:70" x14ac:dyDescent="0.25">
      <c r="BR238550" s="2394"/>
    </row>
    <row r="238551" spans="70:70" x14ac:dyDescent="0.25">
      <c r="BR238551" s="2381"/>
    </row>
    <row r="238575" spans="70:70" x14ac:dyDescent="0.25">
      <c r="BR238575" s="2394"/>
    </row>
    <row r="238576" spans="70:70" x14ac:dyDescent="0.25">
      <c r="BR238576" s="2381"/>
    </row>
    <row r="238600" spans="70:70" x14ac:dyDescent="0.25">
      <c r="BR238600" s="2394"/>
    </row>
    <row r="238601" spans="70:70" x14ac:dyDescent="0.25">
      <c r="BR238601" s="2381"/>
    </row>
    <row r="238625" spans="70:70" x14ac:dyDescent="0.25">
      <c r="BR238625" s="2394"/>
    </row>
    <row r="238626" spans="70:70" x14ac:dyDescent="0.25">
      <c r="BR238626" s="2381"/>
    </row>
    <row r="238650" spans="70:70" x14ac:dyDescent="0.25">
      <c r="BR238650" s="2394"/>
    </row>
    <row r="238651" spans="70:70" x14ac:dyDescent="0.25">
      <c r="BR238651" s="2381"/>
    </row>
    <row r="238675" spans="70:70" x14ac:dyDescent="0.25">
      <c r="BR238675" s="2394"/>
    </row>
    <row r="238676" spans="70:70" x14ac:dyDescent="0.25">
      <c r="BR238676" s="2381"/>
    </row>
    <row r="238700" spans="70:70" x14ac:dyDescent="0.25">
      <c r="BR238700" s="2394"/>
    </row>
    <row r="238701" spans="70:70" x14ac:dyDescent="0.25">
      <c r="BR238701" s="2381"/>
    </row>
    <row r="238725" spans="70:70" x14ac:dyDescent="0.25">
      <c r="BR238725" s="2394"/>
    </row>
    <row r="238726" spans="70:70" x14ac:dyDescent="0.25">
      <c r="BR238726" s="2381"/>
    </row>
    <row r="238750" spans="70:70" x14ac:dyDescent="0.25">
      <c r="BR238750" s="2394"/>
    </row>
    <row r="238751" spans="70:70" x14ac:dyDescent="0.25">
      <c r="BR238751" s="2381"/>
    </row>
    <row r="238775" spans="70:70" x14ac:dyDescent="0.25">
      <c r="BR238775" s="2394"/>
    </row>
    <row r="238776" spans="70:70" x14ac:dyDescent="0.25">
      <c r="BR238776" s="2381"/>
    </row>
    <row r="238800" spans="70:70" x14ac:dyDescent="0.25">
      <c r="BR238800" s="2394"/>
    </row>
    <row r="238801" spans="70:70" x14ac:dyDescent="0.25">
      <c r="BR238801" s="2381"/>
    </row>
    <row r="238825" spans="70:70" x14ac:dyDescent="0.25">
      <c r="BR238825" s="2394"/>
    </row>
    <row r="238826" spans="70:70" x14ac:dyDescent="0.25">
      <c r="BR238826" s="2381"/>
    </row>
    <row r="238850" spans="70:70" x14ac:dyDescent="0.25">
      <c r="BR238850" s="2394"/>
    </row>
    <row r="238851" spans="70:70" x14ac:dyDescent="0.25">
      <c r="BR238851" s="2381"/>
    </row>
    <row r="238875" spans="70:70" x14ac:dyDescent="0.25">
      <c r="BR238875" s="2394"/>
    </row>
    <row r="238876" spans="70:70" x14ac:dyDescent="0.25">
      <c r="BR238876" s="2381"/>
    </row>
    <row r="238900" spans="70:70" x14ac:dyDescent="0.25">
      <c r="BR238900" s="2394"/>
    </row>
    <row r="238901" spans="70:70" x14ac:dyDescent="0.25">
      <c r="BR238901" s="2381"/>
    </row>
    <row r="238925" spans="70:70" x14ac:dyDescent="0.25">
      <c r="BR238925" s="2394"/>
    </row>
    <row r="238926" spans="70:70" x14ac:dyDescent="0.25">
      <c r="BR238926" s="2381"/>
    </row>
    <row r="238950" spans="70:70" x14ac:dyDescent="0.25">
      <c r="BR238950" s="2394"/>
    </row>
    <row r="238951" spans="70:70" x14ac:dyDescent="0.25">
      <c r="BR238951" s="2381"/>
    </row>
    <row r="238975" spans="70:70" x14ac:dyDescent="0.25">
      <c r="BR238975" s="2394"/>
    </row>
    <row r="238976" spans="70:70" x14ac:dyDescent="0.25">
      <c r="BR238976" s="2381"/>
    </row>
    <row r="239000" spans="70:70" x14ac:dyDescent="0.25">
      <c r="BR239000" s="2394"/>
    </row>
    <row r="239001" spans="70:70" x14ac:dyDescent="0.25">
      <c r="BR239001" s="2381"/>
    </row>
    <row r="239025" spans="70:70" x14ac:dyDescent="0.25">
      <c r="BR239025" s="2394"/>
    </row>
    <row r="239026" spans="70:70" x14ac:dyDescent="0.25">
      <c r="BR239026" s="2381"/>
    </row>
    <row r="239050" spans="70:70" x14ac:dyDescent="0.25">
      <c r="BR239050" s="2394"/>
    </row>
    <row r="239051" spans="70:70" x14ac:dyDescent="0.25">
      <c r="BR239051" s="2381"/>
    </row>
    <row r="239075" spans="70:70" x14ac:dyDescent="0.25">
      <c r="BR239075" s="2394"/>
    </row>
    <row r="239076" spans="70:70" x14ac:dyDescent="0.25">
      <c r="BR239076" s="2381"/>
    </row>
    <row r="239100" spans="70:70" x14ac:dyDescent="0.25">
      <c r="BR239100" s="2394"/>
    </row>
    <row r="239101" spans="70:70" x14ac:dyDescent="0.25">
      <c r="BR239101" s="2381"/>
    </row>
    <row r="239125" spans="70:70" x14ac:dyDescent="0.25">
      <c r="BR239125" s="2394"/>
    </row>
    <row r="239126" spans="70:70" x14ac:dyDescent="0.25">
      <c r="BR239126" s="2381"/>
    </row>
    <row r="239150" spans="70:70" x14ac:dyDescent="0.25">
      <c r="BR239150" s="2394"/>
    </row>
    <row r="239151" spans="70:70" x14ac:dyDescent="0.25">
      <c r="BR239151" s="2381"/>
    </row>
    <row r="239175" spans="70:70" x14ac:dyDescent="0.25">
      <c r="BR239175" s="2394"/>
    </row>
    <row r="239176" spans="70:70" x14ac:dyDescent="0.25">
      <c r="BR239176" s="2381"/>
    </row>
    <row r="239200" spans="70:70" x14ac:dyDescent="0.25">
      <c r="BR239200" s="2394"/>
    </row>
    <row r="239201" spans="70:70" x14ac:dyDescent="0.25">
      <c r="BR239201" s="2381"/>
    </row>
    <row r="239225" spans="70:70" x14ac:dyDescent="0.25">
      <c r="BR239225" s="2394"/>
    </row>
    <row r="239226" spans="70:70" x14ac:dyDescent="0.25">
      <c r="BR239226" s="2381"/>
    </row>
    <row r="239250" spans="70:70" x14ac:dyDescent="0.25">
      <c r="BR239250" s="2394"/>
    </row>
    <row r="239251" spans="70:70" x14ac:dyDescent="0.25">
      <c r="BR239251" s="2381"/>
    </row>
    <row r="239275" spans="70:70" x14ac:dyDescent="0.25">
      <c r="BR239275" s="2394"/>
    </row>
    <row r="239276" spans="70:70" x14ac:dyDescent="0.25">
      <c r="BR239276" s="2381"/>
    </row>
    <row r="239300" spans="70:70" x14ac:dyDescent="0.25">
      <c r="BR239300" s="2394"/>
    </row>
    <row r="239301" spans="70:70" x14ac:dyDescent="0.25">
      <c r="BR239301" s="2381"/>
    </row>
    <row r="239325" spans="70:70" x14ac:dyDescent="0.25">
      <c r="BR239325" s="2394"/>
    </row>
    <row r="239326" spans="70:70" x14ac:dyDescent="0.25">
      <c r="BR239326" s="2381"/>
    </row>
    <row r="239350" spans="70:70" x14ac:dyDescent="0.25">
      <c r="BR239350" s="2394"/>
    </row>
    <row r="239351" spans="70:70" x14ac:dyDescent="0.25">
      <c r="BR239351" s="2381"/>
    </row>
    <row r="239375" spans="70:70" x14ac:dyDescent="0.25">
      <c r="BR239375" s="2394"/>
    </row>
    <row r="239376" spans="70:70" x14ac:dyDescent="0.25">
      <c r="BR239376" s="2381"/>
    </row>
    <row r="239400" spans="70:70" x14ac:dyDescent="0.25">
      <c r="BR239400" s="2394"/>
    </row>
    <row r="239401" spans="70:70" x14ac:dyDescent="0.25">
      <c r="BR239401" s="2381"/>
    </row>
    <row r="239425" spans="70:70" x14ac:dyDescent="0.25">
      <c r="BR239425" s="2394"/>
    </row>
    <row r="239426" spans="70:70" x14ac:dyDescent="0.25">
      <c r="BR239426" s="2381"/>
    </row>
    <row r="239450" spans="70:70" x14ac:dyDescent="0.25">
      <c r="BR239450" s="2394"/>
    </row>
    <row r="239451" spans="70:70" x14ac:dyDescent="0.25">
      <c r="BR239451" s="2381"/>
    </row>
    <row r="239475" spans="70:70" x14ac:dyDescent="0.25">
      <c r="BR239475" s="2394"/>
    </row>
    <row r="239476" spans="70:70" x14ac:dyDescent="0.25">
      <c r="BR239476" s="2381"/>
    </row>
    <row r="239500" spans="70:70" x14ac:dyDescent="0.25">
      <c r="BR239500" s="2394"/>
    </row>
    <row r="239501" spans="70:70" x14ac:dyDescent="0.25">
      <c r="BR239501" s="2381"/>
    </row>
    <row r="239525" spans="70:70" x14ac:dyDescent="0.25">
      <c r="BR239525" s="2394"/>
    </row>
    <row r="239526" spans="70:70" x14ac:dyDescent="0.25">
      <c r="BR239526" s="2381"/>
    </row>
    <row r="239550" spans="70:70" x14ac:dyDescent="0.25">
      <c r="BR239550" s="2394"/>
    </row>
    <row r="239551" spans="70:70" x14ac:dyDescent="0.25">
      <c r="BR239551" s="2381"/>
    </row>
    <row r="239575" spans="70:70" x14ac:dyDescent="0.25">
      <c r="BR239575" s="2394"/>
    </row>
    <row r="239576" spans="70:70" x14ac:dyDescent="0.25">
      <c r="BR239576" s="2381"/>
    </row>
    <row r="239600" spans="70:70" x14ac:dyDescent="0.25">
      <c r="BR239600" s="2394"/>
    </row>
    <row r="239601" spans="70:70" x14ac:dyDescent="0.25">
      <c r="BR239601" s="2381"/>
    </row>
    <row r="239625" spans="70:70" x14ac:dyDescent="0.25">
      <c r="BR239625" s="2394"/>
    </row>
    <row r="239626" spans="70:70" x14ac:dyDescent="0.25">
      <c r="BR239626" s="2381"/>
    </row>
    <row r="239650" spans="70:70" x14ac:dyDescent="0.25">
      <c r="BR239650" s="2394"/>
    </row>
    <row r="239651" spans="70:70" x14ac:dyDescent="0.25">
      <c r="BR239651" s="2381"/>
    </row>
    <row r="239675" spans="70:70" x14ac:dyDescent="0.25">
      <c r="BR239675" s="2394"/>
    </row>
    <row r="239676" spans="70:70" x14ac:dyDescent="0.25">
      <c r="BR239676" s="2381"/>
    </row>
    <row r="239700" spans="70:70" x14ac:dyDescent="0.25">
      <c r="BR239700" s="2394"/>
    </row>
    <row r="239701" spans="70:70" x14ac:dyDescent="0.25">
      <c r="BR239701" s="2381"/>
    </row>
    <row r="239725" spans="70:70" x14ac:dyDescent="0.25">
      <c r="BR239725" s="2394"/>
    </row>
    <row r="239726" spans="70:70" x14ac:dyDescent="0.25">
      <c r="BR239726" s="2381"/>
    </row>
    <row r="239750" spans="70:70" x14ac:dyDescent="0.25">
      <c r="BR239750" s="2394"/>
    </row>
    <row r="239751" spans="70:70" x14ac:dyDescent="0.25">
      <c r="BR239751" s="2381"/>
    </row>
    <row r="239775" spans="70:70" x14ac:dyDescent="0.25">
      <c r="BR239775" s="2394"/>
    </row>
    <row r="239776" spans="70:70" x14ac:dyDescent="0.25">
      <c r="BR239776" s="2381"/>
    </row>
    <row r="239800" spans="70:70" x14ac:dyDescent="0.25">
      <c r="BR239800" s="2394"/>
    </row>
    <row r="239801" spans="70:70" x14ac:dyDescent="0.25">
      <c r="BR239801" s="2381"/>
    </row>
    <row r="239825" spans="70:70" x14ac:dyDescent="0.25">
      <c r="BR239825" s="2394"/>
    </row>
    <row r="239826" spans="70:70" x14ac:dyDescent="0.25">
      <c r="BR239826" s="2381"/>
    </row>
    <row r="239850" spans="70:70" x14ac:dyDescent="0.25">
      <c r="BR239850" s="2394"/>
    </row>
    <row r="239851" spans="70:70" x14ac:dyDescent="0.25">
      <c r="BR239851" s="2381"/>
    </row>
    <row r="239875" spans="70:70" x14ac:dyDescent="0.25">
      <c r="BR239875" s="2394"/>
    </row>
    <row r="239876" spans="70:70" x14ac:dyDescent="0.25">
      <c r="BR239876" s="2381"/>
    </row>
    <row r="239900" spans="70:70" x14ac:dyDescent="0.25">
      <c r="BR239900" s="2394"/>
    </row>
    <row r="239901" spans="70:70" x14ac:dyDescent="0.25">
      <c r="BR239901" s="2381"/>
    </row>
    <row r="239925" spans="70:70" x14ac:dyDescent="0.25">
      <c r="BR239925" s="2394"/>
    </row>
    <row r="239926" spans="70:70" x14ac:dyDescent="0.25">
      <c r="BR239926" s="2381"/>
    </row>
    <row r="239950" spans="70:70" x14ac:dyDescent="0.25">
      <c r="BR239950" s="2394"/>
    </row>
    <row r="239951" spans="70:70" x14ac:dyDescent="0.25">
      <c r="BR239951" s="2381"/>
    </row>
    <row r="239975" spans="70:70" x14ac:dyDescent="0.25">
      <c r="BR239975" s="2394"/>
    </row>
    <row r="239976" spans="70:70" x14ac:dyDescent="0.25">
      <c r="BR239976" s="2381"/>
    </row>
    <row r="240000" spans="70:70" x14ac:dyDescent="0.25">
      <c r="BR240000" s="2394"/>
    </row>
    <row r="240001" spans="70:70" x14ac:dyDescent="0.25">
      <c r="BR240001" s="2381"/>
    </row>
    <row r="240025" spans="70:70" x14ac:dyDescent="0.25">
      <c r="BR240025" s="2394"/>
    </row>
    <row r="240026" spans="70:70" x14ac:dyDescent="0.25">
      <c r="BR240026" s="2381"/>
    </row>
    <row r="240050" spans="70:70" x14ac:dyDescent="0.25">
      <c r="BR240050" s="2394"/>
    </row>
    <row r="240051" spans="70:70" x14ac:dyDescent="0.25">
      <c r="BR240051" s="2381"/>
    </row>
    <row r="240075" spans="70:70" x14ac:dyDescent="0.25">
      <c r="BR240075" s="2394"/>
    </row>
    <row r="240076" spans="70:70" x14ac:dyDescent="0.25">
      <c r="BR240076" s="2381"/>
    </row>
    <row r="240100" spans="70:70" x14ac:dyDescent="0.25">
      <c r="BR240100" s="2394"/>
    </row>
    <row r="240101" spans="70:70" x14ac:dyDescent="0.25">
      <c r="BR240101" s="2381"/>
    </row>
    <row r="240125" spans="70:70" x14ac:dyDescent="0.25">
      <c r="BR240125" s="2394"/>
    </row>
    <row r="240126" spans="70:70" x14ac:dyDescent="0.25">
      <c r="BR240126" s="2381"/>
    </row>
    <row r="240150" spans="70:70" x14ac:dyDescent="0.25">
      <c r="BR240150" s="2394"/>
    </row>
    <row r="240151" spans="70:70" x14ac:dyDescent="0.25">
      <c r="BR240151" s="2381"/>
    </row>
    <row r="240175" spans="70:70" x14ac:dyDescent="0.25">
      <c r="BR240175" s="2394"/>
    </row>
    <row r="240176" spans="70:70" x14ac:dyDescent="0.25">
      <c r="BR240176" s="2381"/>
    </row>
    <row r="240200" spans="70:70" x14ac:dyDescent="0.25">
      <c r="BR240200" s="2394"/>
    </row>
    <row r="240201" spans="70:70" x14ac:dyDescent="0.25">
      <c r="BR240201" s="2381"/>
    </row>
    <row r="240225" spans="70:70" x14ac:dyDescent="0.25">
      <c r="BR240225" s="2394"/>
    </row>
    <row r="240226" spans="70:70" x14ac:dyDescent="0.25">
      <c r="BR240226" s="2381"/>
    </row>
    <row r="240250" spans="70:70" x14ac:dyDescent="0.25">
      <c r="BR240250" s="2394"/>
    </row>
    <row r="240251" spans="70:70" x14ac:dyDescent="0.25">
      <c r="BR240251" s="2381"/>
    </row>
    <row r="240275" spans="70:70" x14ac:dyDescent="0.25">
      <c r="BR240275" s="2394"/>
    </row>
    <row r="240276" spans="70:70" x14ac:dyDescent="0.25">
      <c r="BR240276" s="2381"/>
    </row>
    <row r="240300" spans="70:70" x14ac:dyDescent="0.25">
      <c r="BR240300" s="2394"/>
    </row>
    <row r="240301" spans="70:70" x14ac:dyDescent="0.25">
      <c r="BR240301" s="2381"/>
    </row>
    <row r="240325" spans="70:70" x14ac:dyDescent="0.25">
      <c r="BR240325" s="2394"/>
    </row>
    <row r="240326" spans="70:70" x14ac:dyDescent="0.25">
      <c r="BR240326" s="2381"/>
    </row>
    <row r="240350" spans="70:70" x14ac:dyDescent="0.25">
      <c r="BR240350" s="2394"/>
    </row>
    <row r="240351" spans="70:70" x14ac:dyDescent="0.25">
      <c r="BR240351" s="2381"/>
    </row>
    <row r="240375" spans="70:70" x14ac:dyDescent="0.25">
      <c r="BR240375" s="2394"/>
    </row>
    <row r="240376" spans="70:70" x14ac:dyDescent="0.25">
      <c r="BR240376" s="2381"/>
    </row>
    <row r="240400" spans="70:70" x14ac:dyDescent="0.25">
      <c r="BR240400" s="2394"/>
    </row>
    <row r="240401" spans="70:70" x14ac:dyDescent="0.25">
      <c r="BR240401" s="2381"/>
    </row>
    <row r="240425" spans="70:70" x14ac:dyDescent="0.25">
      <c r="BR240425" s="2394"/>
    </row>
    <row r="240426" spans="70:70" x14ac:dyDescent="0.25">
      <c r="BR240426" s="2381"/>
    </row>
    <row r="240450" spans="70:70" x14ac:dyDescent="0.25">
      <c r="BR240450" s="2394"/>
    </row>
    <row r="240451" spans="70:70" x14ac:dyDescent="0.25">
      <c r="BR240451" s="2381"/>
    </row>
    <row r="240475" spans="70:70" x14ac:dyDescent="0.25">
      <c r="BR240475" s="2394"/>
    </row>
    <row r="240476" spans="70:70" x14ac:dyDescent="0.25">
      <c r="BR240476" s="2381"/>
    </row>
    <row r="240500" spans="70:70" x14ac:dyDescent="0.25">
      <c r="BR240500" s="2394"/>
    </row>
    <row r="240501" spans="70:70" x14ac:dyDescent="0.25">
      <c r="BR240501" s="2381"/>
    </row>
    <row r="240525" spans="70:70" x14ac:dyDescent="0.25">
      <c r="BR240525" s="2394"/>
    </row>
    <row r="240526" spans="70:70" x14ac:dyDescent="0.25">
      <c r="BR240526" s="2381"/>
    </row>
    <row r="240550" spans="70:70" x14ac:dyDescent="0.25">
      <c r="BR240550" s="2394"/>
    </row>
    <row r="240551" spans="70:70" x14ac:dyDescent="0.25">
      <c r="BR240551" s="2381"/>
    </row>
    <row r="240575" spans="70:70" x14ac:dyDescent="0.25">
      <c r="BR240575" s="2394"/>
    </row>
    <row r="240576" spans="70:70" x14ac:dyDescent="0.25">
      <c r="BR240576" s="2381"/>
    </row>
    <row r="240600" spans="70:70" x14ac:dyDescent="0.25">
      <c r="BR240600" s="2394"/>
    </row>
    <row r="240601" spans="70:70" x14ac:dyDescent="0.25">
      <c r="BR240601" s="2381"/>
    </row>
    <row r="240625" spans="70:70" x14ac:dyDescent="0.25">
      <c r="BR240625" s="2394"/>
    </row>
    <row r="240626" spans="70:70" x14ac:dyDescent="0.25">
      <c r="BR240626" s="2381"/>
    </row>
    <row r="240650" spans="70:70" x14ac:dyDescent="0.25">
      <c r="BR240650" s="2394"/>
    </row>
    <row r="240651" spans="70:70" x14ac:dyDescent="0.25">
      <c r="BR240651" s="2381"/>
    </row>
    <row r="240675" spans="70:70" x14ac:dyDescent="0.25">
      <c r="BR240675" s="2394"/>
    </row>
    <row r="240676" spans="70:70" x14ac:dyDescent="0.25">
      <c r="BR240676" s="2381"/>
    </row>
    <row r="240700" spans="70:70" x14ac:dyDescent="0.25">
      <c r="BR240700" s="2394"/>
    </row>
    <row r="240701" spans="70:70" x14ac:dyDescent="0.25">
      <c r="BR240701" s="2381"/>
    </row>
    <row r="240725" spans="70:70" x14ac:dyDescent="0.25">
      <c r="BR240725" s="2394"/>
    </row>
    <row r="240726" spans="70:70" x14ac:dyDescent="0.25">
      <c r="BR240726" s="2381"/>
    </row>
    <row r="240750" spans="70:70" x14ac:dyDescent="0.25">
      <c r="BR240750" s="2394"/>
    </row>
    <row r="240751" spans="70:70" x14ac:dyDescent="0.25">
      <c r="BR240751" s="2381"/>
    </row>
    <row r="240775" spans="70:70" x14ac:dyDescent="0.25">
      <c r="BR240775" s="2394"/>
    </row>
    <row r="240776" spans="70:70" x14ac:dyDescent="0.25">
      <c r="BR240776" s="2381"/>
    </row>
    <row r="240800" spans="70:70" x14ac:dyDescent="0.25">
      <c r="BR240800" s="2394"/>
    </row>
    <row r="240801" spans="70:70" x14ac:dyDescent="0.25">
      <c r="BR240801" s="2381"/>
    </row>
    <row r="240825" spans="70:70" x14ac:dyDescent="0.25">
      <c r="BR240825" s="2394"/>
    </row>
    <row r="240826" spans="70:70" x14ac:dyDescent="0.25">
      <c r="BR240826" s="2381"/>
    </row>
    <row r="240850" spans="70:70" x14ac:dyDescent="0.25">
      <c r="BR240850" s="2394"/>
    </row>
    <row r="240851" spans="70:70" x14ac:dyDescent="0.25">
      <c r="BR240851" s="2381"/>
    </row>
    <row r="240875" spans="70:70" x14ac:dyDescent="0.25">
      <c r="BR240875" s="2394"/>
    </row>
    <row r="240876" spans="70:70" x14ac:dyDescent="0.25">
      <c r="BR240876" s="2381"/>
    </row>
    <row r="240900" spans="70:70" x14ac:dyDescent="0.25">
      <c r="BR240900" s="2394"/>
    </row>
    <row r="240901" spans="70:70" x14ac:dyDescent="0.25">
      <c r="BR240901" s="2381"/>
    </row>
    <row r="240925" spans="70:70" x14ac:dyDescent="0.25">
      <c r="BR240925" s="2394"/>
    </row>
    <row r="240926" spans="70:70" x14ac:dyDescent="0.25">
      <c r="BR240926" s="2381"/>
    </row>
    <row r="240950" spans="70:70" x14ac:dyDescent="0.25">
      <c r="BR240950" s="2394"/>
    </row>
    <row r="240951" spans="70:70" x14ac:dyDescent="0.25">
      <c r="BR240951" s="2381"/>
    </row>
    <row r="240975" spans="70:70" x14ac:dyDescent="0.25">
      <c r="BR240975" s="2394"/>
    </row>
    <row r="240976" spans="70:70" x14ac:dyDescent="0.25">
      <c r="BR240976" s="2381"/>
    </row>
    <row r="241000" spans="70:70" x14ac:dyDescent="0.25">
      <c r="BR241000" s="2394"/>
    </row>
    <row r="241001" spans="70:70" x14ac:dyDescent="0.25">
      <c r="BR241001" s="2381"/>
    </row>
    <row r="241025" spans="70:70" x14ac:dyDescent="0.25">
      <c r="BR241025" s="2394"/>
    </row>
    <row r="241026" spans="70:70" x14ac:dyDescent="0.25">
      <c r="BR241026" s="2381"/>
    </row>
    <row r="241050" spans="70:70" x14ac:dyDescent="0.25">
      <c r="BR241050" s="2394"/>
    </row>
    <row r="241051" spans="70:70" x14ac:dyDescent="0.25">
      <c r="BR241051" s="2381"/>
    </row>
    <row r="241075" spans="70:70" x14ac:dyDescent="0.25">
      <c r="BR241075" s="2394"/>
    </row>
    <row r="241076" spans="70:70" x14ac:dyDescent="0.25">
      <c r="BR241076" s="2381"/>
    </row>
    <row r="241100" spans="70:70" x14ac:dyDescent="0.25">
      <c r="BR241100" s="2394"/>
    </row>
    <row r="241101" spans="70:70" x14ac:dyDescent="0.25">
      <c r="BR241101" s="2381"/>
    </row>
    <row r="241125" spans="70:70" x14ac:dyDescent="0.25">
      <c r="BR241125" s="2394"/>
    </row>
    <row r="241126" spans="70:70" x14ac:dyDescent="0.25">
      <c r="BR241126" s="2381"/>
    </row>
    <row r="241150" spans="70:70" x14ac:dyDescent="0.25">
      <c r="BR241150" s="2394"/>
    </row>
    <row r="241151" spans="70:70" x14ac:dyDescent="0.25">
      <c r="BR241151" s="2381"/>
    </row>
    <row r="241175" spans="70:70" x14ac:dyDescent="0.25">
      <c r="BR241175" s="2394"/>
    </row>
    <row r="241176" spans="70:70" x14ac:dyDescent="0.25">
      <c r="BR241176" s="2381"/>
    </row>
    <row r="241200" spans="70:70" x14ac:dyDescent="0.25">
      <c r="BR241200" s="2394"/>
    </row>
    <row r="241201" spans="70:70" x14ac:dyDescent="0.25">
      <c r="BR241201" s="2381"/>
    </row>
    <row r="241225" spans="70:70" x14ac:dyDescent="0.25">
      <c r="BR241225" s="2394"/>
    </row>
    <row r="241226" spans="70:70" x14ac:dyDescent="0.25">
      <c r="BR241226" s="2381"/>
    </row>
    <row r="241250" spans="70:70" x14ac:dyDescent="0.25">
      <c r="BR241250" s="2394"/>
    </row>
    <row r="241251" spans="70:70" x14ac:dyDescent="0.25">
      <c r="BR241251" s="2381"/>
    </row>
    <row r="241275" spans="70:70" x14ac:dyDescent="0.25">
      <c r="BR241275" s="2394"/>
    </row>
    <row r="241276" spans="70:70" x14ac:dyDescent="0.25">
      <c r="BR241276" s="2381"/>
    </row>
    <row r="241300" spans="70:70" x14ac:dyDescent="0.25">
      <c r="BR241300" s="2394"/>
    </row>
    <row r="241301" spans="70:70" x14ac:dyDescent="0.25">
      <c r="BR241301" s="2381"/>
    </row>
    <row r="241325" spans="70:70" x14ac:dyDescent="0.25">
      <c r="BR241325" s="2394"/>
    </row>
    <row r="241326" spans="70:70" x14ac:dyDescent="0.25">
      <c r="BR241326" s="2381"/>
    </row>
    <row r="241350" spans="70:70" x14ac:dyDescent="0.25">
      <c r="BR241350" s="2394"/>
    </row>
    <row r="241351" spans="70:70" x14ac:dyDescent="0.25">
      <c r="BR241351" s="2381"/>
    </row>
    <row r="241375" spans="70:70" x14ac:dyDescent="0.25">
      <c r="BR241375" s="2394"/>
    </row>
    <row r="241376" spans="70:70" x14ac:dyDescent="0.25">
      <c r="BR241376" s="2381"/>
    </row>
    <row r="241400" spans="70:70" x14ac:dyDescent="0.25">
      <c r="BR241400" s="2394"/>
    </row>
    <row r="241401" spans="70:70" x14ac:dyDescent="0.25">
      <c r="BR241401" s="2381"/>
    </row>
    <row r="241425" spans="70:70" x14ac:dyDescent="0.25">
      <c r="BR241425" s="2394"/>
    </row>
    <row r="241426" spans="70:70" x14ac:dyDescent="0.25">
      <c r="BR241426" s="2381"/>
    </row>
    <row r="241450" spans="70:70" x14ac:dyDescent="0.25">
      <c r="BR241450" s="2394"/>
    </row>
    <row r="241451" spans="70:70" x14ac:dyDescent="0.25">
      <c r="BR241451" s="2381"/>
    </row>
    <row r="241475" spans="70:70" x14ac:dyDescent="0.25">
      <c r="BR241475" s="2394"/>
    </row>
    <row r="241476" spans="70:70" x14ac:dyDescent="0.25">
      <c r="BR241476" s="2381"/>
    </row>
    <row r="241500" spans="70:70" x14ac:dyDescent="0.25">
      <c r="BR241500" s="2394"/>
    </row>
    <row r="241501" spans="70:70" x14ac:dyDescent="0.25">
      <c r="BR241501" s="2381"/>
    </row>
    <row r="241525" spans="70:70" x14ac:dyDescent="0.25">
      <c r="BR241525" s="2394"/>
    </row>
    <row r="241526" spans="70:70" x14ac:dyDescent="0.25">
      <c r="BR241526" s="2381"/>
    </row>
    <row r="241550" spans="70:70" x14ac:dyDescent="0.25">
      <c r="BR241550" s="2394"/>
    </row>
    <row r="241551" spans="70:70" x14ac:dyDescent="0.25">
      <c r="BR241551" s="2381"/>
    </row>
    <row r="241575" spans="70:70" x14ac:dyDescent="0.25">
      <c r="BR241575" s="2394"/>
    </row>
    <row r="241576" spans="70:70" x14ac:dyDescent="0.25">
      <c r="BR241576" s="2381"/>
    </row>
    <row r="241600" spans="70:70" x14ac:dyDescent="0.25">
      <c r="BR241600" s="2394"/>
    </row>
    <row r="241601" spans="70:70" x14ac:dyDescent="0.25">
      <c r="BR241601" s="2381"/>
    </row>
    <row r="241625" spans="70:70" x14ac:dyDescent="0.25">
      <c r="BR241625" s="2394"/>
    </row>
    <row r="241626" spans="70:70" x14ac:dyDescent="0.25">
      <c r="BR241626" s="2381"/>
    </row>
    <row r="241650" spans="70:70" x14ac:dyDescent="0.25">
      <c r="BR241650" s="2394"/>
    </row>
    <row r="241651" spans="70:70" x14ac:dyDescent="0.25">
      <c r="BR241651" s="2381"/>
    </row>
    <row r="241675" spans="70:70" x14ac:dyDescent="0.25">
      <c r="BR241675" s="2394"/>
    </row>
    <row r="241676" spans="70:70" x14ac:dyDescent="0.25">
      <c r="BR241676" s="2381"/>
    </row>
    <row r="241700" spans="70:70" x14ac:dyDescent="0.25">
      <c r="BR241700" s="2394"/>
    </row>
    <row r="241701" spans="70:70" x14ac:dyDescent="0.25">
      <c r="BR241701" s="2381"/>
    </row>
    <row r="241725" spans="70:70" x14ac:dyDescent="0.25">
      <c r="BR241725" s="2394"/>
    </row>
    <row r="241726" spans="70:70" x14ac:dyDescent="0.25">
      <c r="BR241726" s="2381"/>
    </row>
    <row r="241750" spans="70:70" x14ac:dyDescent="0.25">
      <c r="BR241750" s="2394"/>
    </row>
    <row r="241751" spans="70:70" x14ac:dyDescent="0.25">
      <c r="BR241751" s="2381"/>
    </row>
    <row r="241775" spans="70:70" x14ac:dyDescent="0.25">
      <c r="BR241775" s="2394"/>
    </row>
    <row r="241776" spans="70:70" x14ac:dyDescent="0.25">
      <c r="BR241776" s="2381"/>
    </row>
    <row r="241800" spans="70:70" x14ac:dyDescent="0.25">
      <c r="BR241800" s="2394"/>
    </row>
    <row r="241801" spans="70:70" x14ac:dyDescent="0.25">
      <c r="BR241801" s="2381"/>
    </row>
    <row r="241825" spans="70:70" x14ac:dyDescent="0.25">
      <c r="BR241825" s="2394"/>
    </row>
    <row r="241826" spans="70:70" x14ac:dyDescent="0.25">
      <c r="BR241826" s="2381"/>
    </row>
    <row r="241850" spans="70:70" x14ac:dyDescent="0.25">
      <c r="BR241850" s="2394"/>
    </row>
    <row r="241851" spans="70:70" x14ac:dyDescent="0.25">
      <c r="BR241851" s="2381"/>
    </row>
    <row r="241875" spans="70:70" x14ac:dyDescent="0.25">
      <c r="BR241875" s="2394"/>
    </row>
    <row r="241876" spans="70:70" x14ac:dyDescent="0.25">
      <c r="BR241876" s="2381"/>
    </row>
    <row r="241900" spans="70:70" x14ac:dyDescent="0.25">
      <c r="BR241900" s="2394"/>
    </row>
    <row r="241901" spans="70:70" x14ac:dyDescent="0.25">
      <c r="BR241901" s="2381"/>
    </row>
    <row r="241925" spans="70:70" x14ac:dyDescent="0.25">
      <c r="BR241925" s="2394"/>
    </row>
    <row r="241926" spans="70:70" x14ac:dyDescent="0.25">
      <c r="BR241926" s="2381"/>
    </row>
    <row r="241950" spans="70:70" x14ac:dyDescent="0.25">
      <c r="BR241950" s="2394"/>
    </row>
    <row r="241951" spans="70:70" x14ac:dyDescent="0.25">
      <c r="BR241951" s="2381"/>
    </row>
    <row r="241975" spans="70:70" x14ac:dyDescent="0.25">
      <c r="BR241975" s="2394"/>
    </row>
    <row r="241976" spans="70:70" x14ac:dyDescent="0.25">
      <c r="BR241976" s="2381"/>
    </row>
    <row r="242000" spans="70:70" x14ac:dyDescent="0.25">
      <c r="BR242000" s="2394"/>
    </row>
    <row r="242001" spans="70:70" x14ac:dyDescent="0.25">
      <c r="BR242001" s="2381"/>
    </row>
    <row r="242025" spans="70:70" x14ac:dyDescent="0.25">
      <c r="BR242025" s="2394"/>
    </row>
    <row r="242026" spans="70:70" x14ac:dyDescent="0.25">
      <c r="BR242026" s="2381"/>
    </row>
    <row r="242050" spans="70:70" x14ac:dyDescent="0.25">
      <c r="BR242050" s="2394"/>
    </row>
    <row r="242051" spans="70:70" x14ac:dyDescent="0.25">
      <c r="BR242051" s="2381"/>
    </row>
    <row r="242075" spans="70:70" x14ac:dyDescent="0.25">
      <c r="BR242075" s="2394"/>
    </row>
    <row r="242076" spans="70:70" x14ac:dyDescent="0.25">
      <c r="BR242076" s="2381"/>
    </row>
    <row r="242100" spans="70:70" x14ac:dyDescent="0.25">
      <c r="BR242100" s="2394"/>
    </row>
    <row r="242101" spans="70:70" x14ac:dyDescent="0.25">
      <c r="BR242101" s="2381"/>
    </row>
    <row r="242125" spans="70:70" x14ac:dyDescent="0.25">
      <c r="BR242125" s="2394"/>
    </row>
    <row r="242126" spans="70:70" x14ac:dyDescent="0.25">
      <c r="BR242126" s="2381"/>
    </row>
    <row r="242150" spans="70:70" x14ac:dyDescent="0.25">
      <c r="BR242150" s="2394"/>
    </row>
    <row r="242151" spans="70:70" x14ac:dyDescent="0.25">
      <c r="BR242151" s="2381"/>
    </row>
    <row r="242175" spans="70:70" x14ac:dyDescent="0.25">
      <c r="BR242175" s="2394"/>
    </row>
    <row r="242176" spans="70:70" x14ac:dyDescent="0.25">
      <c r="BR242176" s="2381"/>
    </row>
    <row r="242200" spans="70:70" x14ac:dyDescent="0.25">
      <c r="BR242200" s="2394"/>
    </row>
    <row r="242201" spans="70:70" x14ac:dyDescent="0.25">
      <c r="BR242201" s="2381"/>
    </row>
    <row r="242225" spans="70:70" x14ac:dyDescent="0.25">
      <c r="BR242225" s="2394"/>
    </row>
    <row r="242226" spans="70:70" x14ac:dyDescent="0.25">
      <c r="BR242226" s="2381"/>
    </row>
    <row r="242250" spans="70:70" x14ac:dyDescent="0.25">
      <c r="BR242250" s="2394"/>
    </row>
    <row r="242251" spans="70:70" x14ac:dyDescent="0.25">
      <c r="BR242251" s="2381"/>
    </row>
    <row r="242275" spans="70:70" x14ac:dyDescent="0.25">
      <c r="BR242275" s="2394"/>
    </row>
    <row r="242276" spans="70:70" x14ac:dyDescent="0.25">
      <c r="BR242276" s="2381"/>
    </row>
    <row r="242300" spans="70:70" x14ac:dyDescent="0.25">
      <c r="BR242300" s="2394"/>
    </row>
    <row r="242301" spans="70:70" x14ac:dyDescent="0.25">
      <c r="BR242301" s="2381"/>
    </row>
    <row r="242325" spans="70:70" x14ac:dyDescent="0.25">
      <c r="BR242325" s="2394"/>
    </row>
    <row r="242326" spans="70:70" x14ac:dyDescent="0.25">
      <c r="BR242326" s="2381"/>
    </row>
    <row r="242350" spans="70:70" x14ac:dyDescent="0.25">
      <c r="BR242350" s="2394"/>
    </row>
    <row r="242351" spans="70:70" x14ac:dyDescent="0.25">
      <c r="BR242351" s="2381"/>
    </row>
    <row r="242375" spans="70:70" x14ac:dyDescent="0.25">
      <c r="BR242375" s="2394"/>
    </row>
    <row r="242376" spans="70:70" x14ac:dyDescent="0.25">
      <c r="BR242376" s="2381"/>
    </row>
    <row r="242400" spans="70:70" x14ac:dyDescent="0.25">
      <c r="BR242400" s="2394"/>
    </row>
    <row r="242401" spans="70:70" x14ac:dyDescent="0.25">
      <c r="BR242401" s="2381"/>
    </row>
    <row r="242425" spans="70:70" x14ac:dyDescent="0.25">
      <c r="BR242425" s="2394"/>
    </row>
    <row r="242426" spans="70:70" x14ac:dyDescent="0.25">
      <c r="BR242426" s="2381"/>
    </row>
    <row r="242450" spans="70:70" x14ac:dyDescent="0.25">
      <c r="BR242450" s="2394"/>
    </row>
    <row r="242451" spans="70:70" x14ac:dyDescent="0.25">
      <c r="BR242451" s="2381"/>
    </row>
    <row r="242475" spans="70:70" x14ac:dyDescent="0.25">
      <c r="BR242475" s="2394"/>
    </row>
    <row r="242476" spans="70:70" x14ac:dyDescent="0.25">
      <c r="BR242476" s="2381"/>
    </row>
    <row r="242500" spans="70:70" x14ac:dyDescent="0.25">
      <c r="BR242500" s="2394"/>
    </row>
    <row r="242501" spans="70:70" x14ac:dyDescent="0.25">
      <c r="BR242501" s="2381"/>
    </row>
    <row r="242525" spans="70:70" x14ac:dyDescent="0.25">
      <c r="BR242525" s="2394"/>
    </row>
    <row r="242526" spans="70:70" x14ac:dyDescent="0.25">
      <c r="BR242526" s="2381"/>
    </row>
    <row r="242550" spans="70:70" x14ac:dyDescent="0.25">
      <c r="BR242550" s="2394"/>
    </row>
    <row r="242551" spans="70:70" x14ac:dyDescent="0.25">
      <c r="BR242551" s="2381"/>
    </row>
    <row r="242575" spans="70:70" x14ac:dyDescent="0.25">
      <c r="BR242575" s="2394"/>
    </row>
    <row r="242576" spans="70:70" x14ac:dyDescent="0.25">
      <c r="BR242576" s="2381"/>
    </row>
    <row r="242600" spans="70:70" x14ac:dyDescent="0.25">
      <c r="BR242600" s="2394"/>
    </row>
    <row r="242601" spans="70:70" x14ac:dyDescent="0.25">
      <c r="BR242601" s="2381"/>
    </row>
    <row r="242625" spans="70:70" x14ac:dyDescent="0.25">
      <c r="BR242625" s="2394"/>
    </row>
    <row r="242626" spans="70:70" x14ac:dyDescent="0.25">
      <c r="BR242626" s="2381"/>
    </row>
    <row r="242650" spans="70:70" x14ac:dyDescent="0.25">
      <c r="BR242650" s="2394"/>
    </row>
    <row r="242651" spans="70:70" x14ac:dyDescent="0.25">
      <c r="BR242651" s="2381"/>
    </row>
    <row r="242675" spans="70:70" x14ac:dyDescent="0.25">
      <c r="BR242675" s="2394"/>
    </row>
    <row r="242676" spans="70:70" x14ac:dyDescent="0.25">
      <c r="BR242676" s="2381"/>
    </row>
    <row r="242700" spans="70:70" x14ac:dyDescent="0.25">
      <c r="BR242700" s="2394"/>
    </row>
    <row r="242701" spans="70:70" x14ac:dyDescent="0.25">
      <c r="BR242701" s="2381"/>
    </row>
    <row r="242725" spans="70:70" x14ac:dyDescent="0.25">
      <c r="BR242725" s="2394"/>
    </row>
    <row r="242726" spans="70:70" x14ac:dyDescent="0.25">
      <c r="BR242726" s="2381"/>
    </row>
    <row r="242750" spans="70:70" x14ac:dyDescent="0.25">
      <c r="BR242750" s="2394"/>
    </row>
    <row r="242751" spans="70:70" x14ac:dyDescent="0.25">
      <c r="BR242751" s="2381"/>
    </row>
    <row r="242775" spans="70:70" x14ac:dyDescent="0.25">
      <c r="BR242775" s="2394"/>
    </row>
    <row r="242776" spans="70:70" x14ac:dyDescent="0.25">
      <c r="BR242776" s="2381"/>
    </row>
    <row r="242800" spans="70:70" x14ac:dyDescent="0.25">
      <c r="BR242800" s="2394"/>
    </row>
    <row r="242801" spans="70:70" x14ac:dyDescent="0.25">
      <c r="BR242801" s="2381"/>
    </row>
    <row r="242825" spans="70:70" x14ac:dyDescent="0.25">
      <c r="BR242825" s="2394"/>
    </row>
    <row r="242826" spans="70:70" x14ac:dyDescent="0.25">
      <c r="BR242826" s="2381"/>
    </row>
    <row r="242850" spans="70:70" x14ac:dyDescent="0.25">
      <c r="BR242850" s="2394"/>
    </row>
    <row r="242851" spans="70:70" x14ac:dyDescent="0.25">
      <c r="BR242851" s="2381"/>
    </row>
    <row r="242875" spans="70:70" x14ac:dyDescent="0.25">
      <c r="BR242875" s="2394"/>
    </row>
    <row r="242876" spans="70:70" x14ac:dyDescent="0.25">
      <c r="BR242876" s="2381"/>
    </row>
    <row r="242900" spans="70:70" x14ac:dyDescent="0.25">
      <c r="BR242900" s="2394"/>
    </row>
    <row r="242901" spans="70:70" x14ac:dyDescent="0.25">
      <c r="BR242901" s="2381"/>
    </row>
    <row r="242925" spans="70:70" x14ac:dyDescent="0.25">
      <c r="BR242925" s="2394"/>
    </row>
    <row r="242926" spans="70:70" x14ac:dyDescent="0.25">
      <c r="BR242926" s="2381"/>
    </row>
    <row r="242950" spans="70:70" x14ac:dyDescent="0.25">
      <c r="BR242950" s="2394"/>
    </row>
    <row r="242951" spans="70:70" x14ac:dyDescent="0.25">
      <c r="BR242951" s="2381"/>
    </row>
    <row r="242975" spans="70:70" x14ac:dyDescent="0.25">
      <c r="BR242975" s="2394"/>
    </row>
    <row r="242976" spans="70:70" x14ac:dyDescent="0.25">
      <c r="BR242976" s="2381"/>
    </row>
    <row r="243000" spans="70:70" x14ac:dyDescent="0.25">
      <c r="BR243000" s="2394"/>
    </row>
    <row r="243001" spans="70:70" x14ac:dyDescent="0.25">
      <c r="BR243001" s="2381"/>
    </row>
    <row r="243025" spans="70:70" x14ac:dyDescent="0.25">
      <c r="BR243025" s="2394"/>
    </row>
    <row r="243026" spans="70:70" x14ac:dyDescent="0.25">
      <c r="BR243026" s="2381"/>
    </row>
    <row r="243050" spans="70:70" x14ac:dyDescent="0.25">
      <c r="BR243050" s="2394"/>
    </row>
    <row r="243051" spans="70:70" x14ac:dyDescent="0.25">
      <c r="BR243051" s="2381"/>
    </row>
    <row r="243075" spans="70:70" x14ac:dyDescent="0.25">
      <c r="BR243075" s="2394"/>
    </row>
    <row r="243076" spans="70:70" x14ac:dyDescent="0.25">
      <c r="BR243076" s="2381"/>
    </row>
    <row r="243100" spans="70:70" x14ac:dyDescent="0.25">
      <c r="BR243100" s="2394"/>
    </row>
    <row r="243101" spans="70:70" x14ac:dyDescent="0.25">
      <c r="BR243101" s="2381"/>
    </row>
    <row r="243125" spans="70:70" x14ac:dyDescent="0.25">
      <c r="BR243125" s="2394"/>
    </row>
    <row r="243126" spans="70:70" x14ac:dyDescent="0.25">
      <c r="BR243126" s="2381"/>
    </row>
    <row r="243150" spans="70:70" x14ac:dyDescent="0.25">
      <c r="BR243150" s="2394"/>
    </row>
    <row r="243151" spans="70:70" x14ac:dyDescent="0.25">
      <c r="BR243151" s="2381"/>
    </row>
    <row r="243175" spans="70:70" x14ac:dyDescent="0.25">
      <c r="BR243175" s="2394"/>
    </row>
    <row r="243176" spans="70:70" x14ac:dyDescent="0.25">
      <c r="BR243176" s="2381"/>
    </row>
    <row r="243200" spans="70:70" x14ac:dyDescent="0.25">
      <c r="BR243200" s="2394"/>
    </row>
    <row r="243201" spans="70:70" x14ac:dyDescent="0.25">
      <c r="BR243201" s="2381"/>
    </row>
    <row r="243225" spans="70:70" x14ac:dyDescent="0.25">
      <c r="BR243225" s="2394"/>
    </row>
    <row r="243226" spans="70:70" x14ac:dyDescent="0.25">
      <c r="BR243226" s="2381"/>
    </row>
    <row r="243250" spans="70:70" x14ac:dyDescent="0.25">
      <c r="BR243250" s="2394"/>
    </row>
    <row r="243251" spans="70:70" x14ac:dyDescent="0.25">
      <c r="BR243251" s="2381"/>
    </row>
    <row r="243275" spans="70:70" x14ac:dyDescent="0.25">
      <c r="BR243275" s="2394"/>
    </row>
    <row r="243276" spans="70:70" x14ac:dyDescent="0.25">
      <c r="BR243276" s="2381"/>
    </row>
    <row r="243300" spans="70:70" x14ac:dyDescent="0.25">
      <c r="BR243300" s="2394"/>
    </row>
    <row r="243301" spans="70:70" x14ac:dyDescent="0.25">
      <c r="BR243301" s="2381"/>
    </row>
    <row r="243325" spans="70:70" x14ac:dyDescent="0.25">
      <c r="BR243325" s="2394"/>
    </row>
    <row r="243326" spans="70:70" x14ac:dyDescent="0.25">
      <c r="BR243326" s="2381"/>
    </row>
    <row r="243350" spans="70:70" x14ac:dyDescent="0.25">
      <c r="BR243350" s="2394"/>
    </row>
    <row r="243351" spans="70:70" x14ac:dyDescent="0.25">
      <c r="BR243351" s="2381"/>
    </row>
    <row r="243375" spans="70:70" x14ac:dyDescent="0.25">
      <c r="BR243375" s="2394"/>
    </row>
    <row r="243376" spans="70:70" x14ac:dyDescent="0.25">
      <c r="BR243376" s="2381"/>
    </row>
    <row r="243400" spans="70:70" x14ac:dyDescent="0.25">
      <c r="BR243400" s="2394"/>
    </row>
    <row r="243401" spans="70:70" x14ac:dyDescent="0.25">
      <c r="BR243401" s="2381"/>
    </row>
    <row r="243425" spans="70:70" x14ac:dyDescent="0.25">
      <c r="BR243425" s="2394"/>
    </row>
    <row r="243426" spans="70:70" x14ac:dyDescent="0.25">
      <c r="BR243426" s="2381"/>
    </row>
    <row r="243450" spans="70:70" x14ac:dyDescent="0.25">
      <c r="BR243450" s="2394"/>
    </row>
    <row r="243451" spans="70:70" x14ac:dyDescent="0.25">
      <c r="BR243451" s="2381"/>
    </row>
    <row r="243475" spans="70:70" x14ac:dyDescent="0.25">
      <c r="BR243475" s="2394"/>
    </row>
    <row r="243476" spans="70:70" x14ac:dyDescent="0.25">
      <c r="BR243476" s="2381"/>
    </row>
    <row r="243500" spans="70:70" x14ac:dyDescent="0.25">
      <c r="BR243500" s="2394"/>
    </row>
    <row r="243501" spans="70:70" x14ac:dyDescent="0.25">
      <c r="BR243501" s="2381"/>
    </row>
    <row r="243525" spans="70:70" x14ac:dyDescent="0.25">
      <c r="BR243525" s="2394"/>
    </row>
    <row r="243526" spans="70:70" x14ac:dyDescent="0.25">
      <c r="BR243526" s="2381"/>
    </row>
    <row r="243550" spans="70:70" x14ac:dyDescent="0.25">
      <c r="BR243550" s="2394"/>
    </row>
    <row r="243551" spans="70:70" x14ac:dyDescent="0.25">
      <c r="BR243551" s="2381"/>
    </row>
    <row r="243575" spans="70:70" x14ac:dyDescent="0.25">
      <c r="BR243575" s="2394"/>
    </row>
    <row r="243576" spans="70:70" x14ac:dyDescent="0.25">
      <c r="BR243576" s="2381"/>
    </row>
    <row r="243600" spans="70:70" x14ac:dyDescent="0.25">
      <c r="BR243600" s="2394"/>
    </row>
    <row r="243601" spans="70:70" x14ac:dyDescent="0.25">
      <c r="BR243601" s="2381"/>
    </row>
    <row r="243625" spans="70:70" x14ac:dyDescent="0.25">
      <c r="BR243625" s="2394"/>
    </row>
    <row r="243626" spans="70:70" x14ac:dyDescent="0.25">
      <c r="BR243626" s="2381"/>
    </row>
    <row r="243650" spans="70:70" x14ac:dyDescent="0.25">
      <c r="BR243650" s="2394"/>
    </row>
    <row r="243651" spans="70:70" x14ac:dyDescent="0.25">
      <c r="BR243651" s="2381"/>
    </row>
    <row r="243675" spans="70:70" x14ac:dyDescent="0.25">
      <c r="BR243675" s="2394"/>
    </row>
    <row r="243676" spans="70:70" x14ac:dyDescent="0.25">
      <c r="BR243676" s="2381"/>
    </row>
    <row r="243700" spans="70:70" x14ac:dyDescent="0.25">
      <c r="BR243700" s="2394"/>
    </row>
    <row r="243701" spans="70:70" x14ac:dyDescent="0.25">
      <c r="BR243701" s="2381"/>
    </row>
    <row r="243725" spans="70:70" x14ac:dyDescent="0.25">
      <c r="BR243725" s="2394"/>
    </row>
    <row r="243726" spans="70:70" x14ac:dyDescent="0.25">
      <c r="BR243726" s="2381"/>
    </row>
    <row r="243750" spans="70:70" x14ac:dyDescent="0.25">
      <c r="BR243750" s="2394"/>
    </row>
    <row r="243751" spans="70:70" x14ac:dyDescent="0.25">
      <c r="BR243751" s="2381"/>
    </row>
    <row r="243775" spans="70:70" x14ac:dyDescent="0.25">
      <c r="BR243775" s="2394"/>
    </row>
    <row r="243776" spans="70:70" x14ac:dyDescent="0.25">
      <c r="BR243776" s="2381"/>
    </row>
    <row r="243800" spans="70:70" x14ac:dyDescent="0.25">
      <c r="BR243800" s="2394"/>
    </row>
    <row r="243801" spans="70:70" x14ac:dyDescent="0.25">
      <c r="BR243801" s="2381"/>
    </row>
    <row r="243825" spans="70:70" x14ac:dyDescent="0.25">
      <c r="BR243825" s="2394"/>
    </row>
    <row r="243826" spans="70:70" x14ac:dyDescent="0.25">
      <c r="BR243826" s="2381"/>
    </row>
    <row r="243850" spans="70:70" x14ac:dyDescent="0.25">
      <c r="BR243850" s="2394"/>
    </row>
    <row r="243851" spans="70:70" x14ac:dyDescent="0.25">
      <c r="BR243851" s="2381"/>
    </row>
    <row r="243875" spans="70:70" x14ac:dyDescent="0.25">
      <c r="BR243875" s="2394"/>
    </row>
    <row r="243876" spans="70:70" x14ac:dyDescent="0.25">
      <c r="BR243876" s="2381"/>
    </row>
    <row r="243900" spans="70:70" x14ac:dyDescent="0.25">
      <c r="BR243900" s="2394"/>
    </row>
    <row r="243901" spans="70:70" x14ac:dyDescent="0.25">
      <c r="BR243901" s="2381"/>
    </row>
    <row r="243925" spans="70:70" x14ac:dyDescent="0.25">
      <c r="BR243925" s="2394"/>
    </row>
    <row r="243926" spans="70:70" x14ac:dyDescent="0.25">
      <c r="BR243926" s="2381"/>
    </row>
    <row r="243950" spans="70:70" x14ac:dyDescent="0.25">
      <c r="BR243950" s="2394"/>
    </row>
    <row r="243951" spans="70:70" x14ac:dyDescent="0.25">
      <c r="BR243951" s="2381"/>
    </row>
    <row r="243975" spans="70:70" x14ac:dyDescent="0.25">
      <c r="BR243975" s="2394"/>
    </row>
    <row r="243976" spans="70:70" x14ac:dyDescent="0.25">
      <c r="BR243976" s="2381"/>
    </row>
    <row r="244000" spans="70:70" x14ac:dyDescent="0.25">
      <c r="BR244000" s="2394"/>
    </row>
    <row r="244001" spans="70:70" x14ac:dyDescent="0.25">
      <c r="BR244001" s="2381"/>
    </row>
    <row r="244025" spans="70:70" x14ac:dyDescent="0.25">
      <c r="BR244025" s="2394"/>
    </row>
    <row r="244026" spans="70:70" x14ac:dyDescent="0.25">
      <c r="BR244026" s="2381"/>
    </row>
    <row r="244050" spans="70:70" x14ac:dyDescent="0.25">
      <c r="BR244050" s="2394"/>
    </row>
    <row r="244051" spans="70:70" x14ac:dyDescent="0.25">
      <c r="BR244051" s="2381"/>
    </row>
    <row r="244075" spans="70:70" x14ac:dyDescent="0.25">
      <c r="BR244075" s="2394"/>
    </row>
    <row r="244076" spans="70:70" x14ac:dyDescent="0.25">
      <c r="BR244076" s="2381"/>
    </row>
    <row r="244100" spans="70:70" x14ac:dyDescent="0.25">
      <c r="BR244100" s="2394"/>
    </row>
    <row r="244101" spans="70:70" x14ac:dyDescent="0.25">
      <c r="BR244101" s="2381"/>
    </row>
    <row r="244125" spans="70:70" x14ac:dyDescent="0.25">
      <c r="BR244125" s="2394"/>
    </row>
    <row r="244126" spans="70:70" x14ac:dyDescent="0.25">
      <c r="BR244126" s="2381"/>
    </row>
    <row r="244150" spans="70:70" x14ac:dyDescent="0.25">
      <c r="BR244150" s="2394"/>
    </row>
    <row r="244151" spans="70:70" x14ac:dyDescent="0.25">
      <c r="BR244151" s="2381"/>
    </row>
    <row r="244175" spans="70:70" x14ac:dyDescent="0.25">
      <c r="BR244175" s="2394"/>
    </row>
    <row r="244176" spans="70:70" x14ac:dyDescent="0.25">
      <c r="BR244176" s="2381"/>
    </row>
    <row r="244200" spans="70:70" x14ac:dyDescent="0.25">
      <c r="BR244200" s="2394"/>
    </row>
    <row r="244201" spans="70:70" x14ac:dyDescent="0.25">
      <c r="BR244201" s="2381"/>
    </row>
    <row r="244225" spans="70:70" x14ac:dyDescent="0.25">
      <c r="BR244225" s="2394"/>
    </row>
    <row r="244226" spans="70:70" x14ac:dyDescent="0.25">
      <c r="BR244226" s="2381"/>
    </row>
    <row r="244250" spans="70:70" x14ac:dyDescent="0.25">
      <c r="BR244250" s="2394"/>
    </row>
    <row r="244251" spans="70:70" x14ac:dyDescent="0.25">
      <c r="BR244251" s="2381"/>
    </row>
    <row r="244275" spans="70:70" x14ac:dyDescent="0.25">
      <c r="BR244275" s="2394"/>
    </row>
    <row r="244276" spans="70:70" x14ac:dyDescent="0.25">
      <c r="BR244276" s="2381"/>
    </row>
    <row r="244300" spans="70:70" x14ac:dyDescent="0.25">
      <c r="BR244300" s="2394"/>
    </row>
    <row r="244301" spans="70:70" x14ac:dyDescent="0.25">
      <c r="BR244301" s="2381"/>
    </row>
    <row r="244325" spans="70:70" x14ac:dyDescent="0.25">
      <c r="BR244325" s="2394"/>
    </row>
    <row r="244326" spans="70:70" x14ac:dyDescent="0.25">
      <c r="BR244326" s="2381"/>
    </row>
    <row r="244350" spans="70:70" x14ac:dyDescent="0.25">
      <c r="BR244350" s="2394"/>
    </row>
    <row r="244351" spans="70:70" x14ac:dyDescent="0.25">
      <c r="BR244351" s="2381"/>
    </row>
    <row r="244375" spans="70:70" x14ac:dyDescent="0.25">
      <c r="BR244375" s="2394"/>
    </row>
    <row r="244376" spans="70:70" x14ac:dyDescent="0.25">
      <c r="BR244376" s="2381"/>
    </row>
    <row r="244400" spans="70:70" x14ac:dyDescent="0.25">
      <c r="BR244400" s="2394"/>
    </row>
    <row r="244401" spans="70:70" x14ac:dyDescent="0.25">
      <c r="BR244401" s="2381"/>
    </row>
    <row r="244425" spans="70:70" x14ac:dyDescent="0.25">
      <c r="BR244425" s="2394"/>
    </row>
    <row r="244426" spans="70:70" x14ac:dyDescent="0.25">
      <c r="BR244426" s="2381"/>
    </row>
    <row r="244450" spans="70:70" x14ac:dyDescent="0.25">
      <c r="BR244450" s="2394"/>
    </row>
    <row r="244451" spans="70:70" x14ac:dyDescent="0.25">
      <c r="BR244451" s="2381"/>
    </row>
    <row r="244475" spans="70:70" x14ac:dyDescent="0.25">
      <c r="BR244475" s="2394"/>
    </row>
    <row r="244476" spans="70:70" x14ac:dyDescent="0.25">
      <c r="BR244476" s="2381"/>
    </row>
    <row r="244500" spans="70:70" x14ac:dyDescent="0.25">
      <c r="BR244500" s="2394"/>
    </row>
    <row r="244501" spans="70:70" x14ac:dyDescent="0.25">
      <c r="BR244501" s="2381"/>
    </row>
    <row r="244525" spans="70:70" x14ac:dyDescent="0.25">
      <c r="BR244525" s="2394"/>
    </row>
    <row r="244526" spans="70:70" x14ac:dyDescent="0.25">
      <c r="BR244526" s="2381"/>
    </row>
    <row r="244550" spans="70:70" x14ac:dyDescent="0.25">
      <c r="BR244550" s="2394"/>
    </row>
    <row r="244551" spans="70:70" x14ac:dyDescent="0.25">
      <c r="BR244551" s="2381"/>
    </row>
    <row r="244575" spans="70:70" x14ac:dyDescent="0.25">
      <c r="BR244575" s="2394"/>
    </row>
    <row r="244576" spans="70:70" x14ac:dyDescent="0.25">
      <c r="BR244576" s="2381"/>
    </row>
    <row r="244600" spans="70:70" x14ac:dyDescent="0.25">
      <c r="BR244600" s="2394"/>
    </row>
    <row r="244601" spans="70:70" x14ac:dyDescent="0.25">
      <c r="BR244601" s="2381"/>
    </row>
    <row r="244625" spans="70:70" x14ac:dyDescent="0.25">
      <c r="BR244625" s="2394"/>
    </row>
    <row r="244626" spans="70:70" x14ac:dyDescent="0.25">
      <c r="BR244626" s="2381"/>
    </row>
    <row r="244650" spans="70:70" x14ac:dyDescent="0.25">
      <c r="BR244650" s="2394"/>
    </row>
    <row r="244651" spans="70:70" x14ac:dyDescent="0.25">
      <c r="BR244651" s="2381"/>
    </row>
    <row r="244675" spans="70:70" x14ac:dyDescent="0.25">
      <c r="BR244675" s="2394"/>
    </row>
    <row r="244676" spans="70:70" x14ac:dyDescent="0.25">
      <c r="BR244676" s="2381"/>
    </row>
    <row r="244700" spans="70:70" x14ac:dyDescent="0.25">
      <c r="BR244700" s="2394"/>
    </row>
    <row r="244701" spans="70:70" x14ac:dyDescent="0.25">
      <c r="BR244701" s="2381"/>
    </row>
    <row r="244725" spans="70:70" x14ac:dyDescent="0.25">
      <c r="BR244725" s="2394"/>
    </row>
    <row r="244726" spans="70:70" x14ac:dyDescent="0.25">
      <c r="BR244726" s="2381"/>
    </row>
    <row r="244750" spans="70:70" x14ac:dyDescent="0.25">
      <c r="BR244750" s="2394"/>
    </row>
    <row r="244751" spans="70:70" x14ac:dyDescent="0.25">
      <c r="BR244751" s="2381"/>
    </row>
    <row r="244775" spans="70:70" x14ac:dyDescent="0.25">
      <c r="BR244775" s="2394"/>
    </row>
    <row r="244776" spans="70:70" x14ac:dyDescent="0.25">
      <c r="BR244776" s="2381"/>
    </row>
    <row r="244800" spans="70:70" x14ac:dyDescent="0.25">
      <c r="BR244800" s="2394"/>
    </row>
    <row r="244801" spans="70:70" x14ac:dyDescent="0.25">
      <c r="BR244801" s="2381"/>
    </row>
    <row r="244825" spans="70:70" x14ac:dyDescent="0.25">
      <c r="BR244825" s="2394"/>
    </row>
    <row r="244826" spans="70:70" x14ac:dyDescent="0.25">
      <c r="BR244826" s="2381"/>
    </row>
    <row r="244850" spans="70:70" x14ac:dyDescent="0.25">
      <c r="BR244850" s="2394"/>
    </row>
    <row r="244851" spans="70:70" x14ac:dyDescent="0.25">
      <c r="BR244851" s="2381"/>
    </row>
    <row r="244875" spans="70:70" x14ac:dyDescent="0.25">
      <c r="BR244875" s="2394"/>
    </row>
    <row r="244876" spans="70:70" x14ac:dyDescent="0.25">
      <c r="BR244876" s="2381"/>
    </row>
    <row r="244900" spans="70:70" x14ac:dyDescent="0.25">
      <c r="BR244900" s="2394"/>
    </row>
    <row r="244901" spans="70:70" x14ac:dyDescent="0.25">
      <c r="BR244901" s="2381"/>
    </row>
    <row r="244925" spans="70:70" x14ac:dyDescent="0.25">
      <c r="BR244925" s="2394"/>
    </row>
    <row r="244926" spans="70:70" x14ac:dyDescent="0.25">
      <c r="BR244926" s="2381"/>
    </row>
    <row r="244950" spans="70:70" x14ac:dyDescent="0.25">
      <c r="BR244950" s="2394"/>
    </row>
    <row r="244951" spans="70:70" x14ac:dyDescent="0.25">
      <c r="BR244951" s="2381"/>
    </row>
    <row r="244975" spans="70:70" x14ac:dyDescent="0.25">
      <c r="BR244975" s="2394"/>
    </row>
    <row r="244976" spans="70:70" x14ac:dyDescent="0.25">
      <c r="BR244976" s="2381"/>
    </row>
    <row r="245000" spans="70:70" x14ac:dyDescent="0.25">
      <c r="BR245000" s="2394"/>
    </row>
    <row r="245001" spans="70:70" x14ac:dyDescent="0.25">
      <c r="BR245001" s="2381"/>
    </row>
    <row r="245025" spans="70:70" x14ac:dyDescent="0.25">
      <c r="BR245025" s="2394"/>
    </row>
    <row r="245026" spans="70:70" x14ac:dyDescent="0.25">
      <c r="BR245026" s="2381"/>
    </row>
    <row r="245050" spans="70:70" x14ac:dyDescent="0.25">
      <c r="BR245050" s="2394"/>
    </row>
    <row r="245051" spans="70:70" x14ac:dyDescent="0.25">
      <c r="BR245051" s="2381"/>
    </row>
    <row r="245075" spans="70:70" x14ac:dyDescent="0.25">
      <c r="BR245075" s="2394"/>
    </row>
    <row r="245076" spans="70:70" x14ac:dyDescent="0.25">
      <c r="BR245076" s="2381"/>
    </row>
    <row r="245100" spans="70:70" x14ac:dyDescent="0.25">
      <c r="BR245100" s="2394"/>
    </row>
    <row r="245101" spans="70:70" x14ac:dyDescent="0.25">
      <c r="BR245101" s="2381"/>
    </row>
    <row r="245125" spans="70:70" x14ac:dyDescent="0.25">
      <c r="BR245125" s="2394"/>
    </row>
    <row r="245126" spans="70:70" x14ac:dyDescent="0.25">
      <c r="BR245126" s="2381"/>
    </row>
    <row r="245150" spans="70:70" x14ac:dyDescent="0.25">
      <c r="BR245150" s="2394"/>
    </row>
    <row r="245151" spans="70:70" x14ac:dyDescent="0.25">
      <c r="BR245151" s="2381"/>
    </row>
    <row r="245175" spans="70:70" x14ac:dyDescent="0.25">
      <c r="BR245175" s="2394"/>
    </row>
    <row r="245176" spans="70:70" x14ac:dyDescent="0.25">
      <c r="BR245176" s="2381"/>
    </row>
    <row r="245200" spans="70:70" x14ac:dyDescent="0.25">
      <c r="BR245200" s="2394"/>
    </row>
    <row r="245201" spans="70:70" x14ac:dyDescent="0.25">
      <c r="BR245201" s="2381"/>
    </row>
    <row r="245225" spans="70:70" x14ac:dyDescent="0.25">
      <c r="BR245225" s="2394"/>
    </row>
    <row r="245226" spans="70:70" x14ac:dyDescent="0.25">
      <c r="BR245226" s="2381"/>
    </row>
    <row r="245250" spans="70:70" x14ac:dyDescent="0.25">
      <c r="BR245250" s="2394"/>
    </row>
    <row r="245251" spans="70:70" x14ac:dyDescent="0.25">
      <c r="BR245251" s="2381"/>
    </row>
    <row r="245275" spans="70:70" x14ac:dyDescent="0.25">
      <c r="BR245275" s="2394"/>
    </row>
    <row r="245276" spans="70:70" x14ac:dyDescent="0.25">
      <c r="BR245276" s="2381"/>
    </row>
    <row r="245300" spans="70:70" x14ac:dyDescent="0.25">
      <c r="BR245300" s="2394"/>
    </row>
    <row r="245301" spans="70:70" x14ac:dyDescent="0.25">
      <c r="BR245301" s="2381"/>
    </row>
    <row r="245325" spans="70:70" x14ac:dyDescent="0.25">
      <c r="BR245325" s="2394"/>
    </row>
    <row r="245326" spans="70:70" x14ac:dyDescent="0.25">
      <c r="BR245326" s="2381"/>
    </row>
    <row r="245350" spans="70:70" x14ac:dyDescent="0.25">
      <c r="BR245350" s="2394"/>
    </row>
    <row r="245351" spans="70:70" x14ac:dyDescent="0.25">
      <c r="BR245351" s="2381"/>
    </row>
    <row r="245375" spans="70:70" x14ac:dyDescent="0.25">
      <c r="BR245375" s="2394"/>
    </row>
    <row r="245376" spans="70:70" x14ac:dyDescent="0.25">
      <c r="BR245376" s="2381"/>
    </row>
    <row r="245400" spans="70:70" x14ac:dyDescent="0.25">
      <c r="BR245400" s="2394"/>
    </row>
    <row r="245401" spans="70:70" x14ac:dyDescent="0.25">
      <c r="BR245401" s="2381"/>
    </row>
    <row r="245425" spans="70:70" x14ac:dyDescent="0.25">
      <c r="BR245425" s="2394"/>
    </row>
    <row r="245426" spans="70:70" x14ac:dyDescent="0.25">
      <c r="BR245426" s="2381"/>
    </row>
    <row r="245450" spans="70:70" x14ac:dyDescent="0.25">
      <c r="BR245450" s="2394"/>
    </row>
    <row r="245451" spans="70:70" x14ac:dyDescent="0.25">
      <c r="BR245451" s="2381"/>
    </row>
    <row r="245475" spans="70:70" x14ac:dyDescent="0.25">
      <c r="BR245475" s="2394"/>
    </row>
    <row r="245476" spans="70:70" x14ac:dyDescent="0.25">
      <c r="BR245476" s="2381"/>
    </row>
    <row r="245500" spans="70:70" x14ac:dyDescent="0.25">
      <c r="BR245500" s="2394"/>
    </row>
    <row r="245501" spans="70:70" x14ac:dyDescent="0.25">
      <c r="BR245501" s="2381"/>
    </row>
    <row r="245525" spans="70:70" x14ac:dyDescent="0.25">
      <c r="BR245525" s="2394"/>
    </row>
    <row r="245526" spans="70:70" x14ac:dyDescent="0.25">
      <c r="BR245526" s="2381"/>
    </row>
    <row r="245550" spans="70:70" x14ac:dyDescent="0.25">
      <c r="BR245550" s="2394"/>
    </row>
    <row r="245551" spans="70:70" x14ac:dyDescent="0.25">
      <c r="BR245551" s="2381"/>
    </row>
    <row r="245575" spans="70:70" x14ac:dyDescent="0.25">
      <c r="BR245575" s="2394"/>
    </row>
    <row r="245576" spans="70:70" x14ac:dyDescent="0.25">
      <c r="BR245576" s="2381"/>
    </row>
    <row r="245600" spans="70:70" x14ac:dyDescent="0.25">
      <c r="BR245600" s="2394"/>
    </row>
    <row r="245601" spans="70:70" x14ac:dyDescent="0.25">
      <c r="BR245601" s="2381"/>
    </row>
    <row r="245625" spans="70:70" x14ac:dyDescent="0.25">
      <c r="BR245625" s="2394"/>
    </row>
    <row r="245626" spans="70:70" x14ac:dyDescent="0.25">
      <c r="BR245626" s="2381"/>
    </row>
    <row r="245650" spans="70:70" x14ac:dyDescent="0.25">
      <c r="BR245650" s="2394"/>
    </row>
    <row r="245651" spans="70:70" x14ac:dyDescent="0.25">
      <c r="BR245651" s="2381"/>
    </row>
    <row r="245675" spans="70:70" x14ac:dyDescent="0.25">
      <c r="BR245675" s="2394"/>
    </row>
    <row r="245676" spans="70:70" x14ac:dyDescent="0.25">
      <c r="BR245676" s="2381"/>
    </row>
    <row r="245700" spans="70:70" x14ac:dyDescent="0.25">
      <c r="BR245700" s="2394"/>
    </row>
    <row r="245701" spans="70:70" x14ac:dyDescent="0.25">
      <c r="BR245701" s="2381"/>
    </row>
    <row r="245725" spans="70:70" x14ac:dyDescent="0.25">
      <c r="BR245725" s="2394"/>
    </row>
    <row r="245726" spans="70:70" x14ac:dyDescent="0.25">
      <c r="BR245726" s="2381"/>
    </row>
    <row r="245750" spans="70:70" x14ac:dyDescent="0.25">
      <c r="BR245750" s="2394"/>
    </row>
    <row r="245751" spans="70:70" x14ac:dyDescent="0.25">
      <c r="BR245751" s="2381"/>
    </row>
    <row r="245775" spans="70:70" x14ac:dyDescent="0.25">
      <c r="BR245775" s="2394"/>
    </row>
    <row r="245776" spans="70:70" x14ac:dyDescent="0.25">
      <c r="BR245776" s="2381"/>
    </row>
    <row r="245800" spans="70:70" x14ac:dyDescent="0.25">
      <c r="BR245800" s="2394"/>
    </row>
    <row r="245801" spans="70:70" x14ac:dyDescent="0.25">
      <c r="BR245801" s="2381"/>
    </row>
    <row r="245825" spans="70:70" x14ac:dyDescent="0.25">
      <c r="BR245825" s="2394"/>
    </row>
    <row r="245826" spans="70:70" x14ac:dyDescent="0.25">
      <c r="BR245826" s="2381"/>
    </row>
    <row r="245850" spans="70:70" x14ac:dyDescent="0.25">
      <c r="BR245850" s="2394"/>
    </row>
    <row r="245851" spans="70:70" x14ac:dyDescent="0.25">
      <c r="BR245851" s="2381"/>
    </row>
    <row r="245875" spans="70:70" x14ac:dyDescent="0.25">
      <c r="BR245875" s="2394"/>
    </row>
    <row r="245876" spans="70:70" x14ac:dyDescent="0.25">
      <c r="BR245876" s="2381"/>
    </row>
    <row r="245900" spans="70:70" x14ac:dyDescent="0.25">
      <c r="BR245900" s="2394"/>
    </row>
    <row r="245901" spans="70:70" x14ac:dyDescent="0.25">
      <c r="BR245901" s="2381"/>
    </row>
    <row r="245925" spans="70:70" x14ac:dyDescent="0.25">
      <c r="BR245925" s="2394"/>
    </row>
    <row r="245926" spans="70:70" x14ac:dyDescent="0.25">
      <c r="BR245926" s="2381"/>
    </row>
    <row r="245950" spans="70:70" x14ac:dyDescent="0.25">
      <c r="BR245950" s="2394"/>
    </row>
    <row r="245951" spans="70:70" x14ac:dyDescent="0.25">
      <c r="BR245951" s="2381"/>
    </row>
    <row r="245975" spans="70:70" x14ac:dyDescent="0.25">
      <c r="BR245975" s="2394"/>
    </row>
    <row r="245976" spans="70:70" x14ac:dyDescent="0.25">
      <c r="BR245976" s="2381"/>
    </row>
    <row r="246000" spans="70:70" x14ac:dyDescent="0.25">
      <c r="BR246000" s="2394"/>
    </row>
    <row r="246001" spans="70:70" x14ac:dyDescent="0.25">
      <c r="BR246001" s="2381"/>
    </row>
    <row r="246025" spans="70:70" x14ac:dyDescent="0.25">
      <c r="BR246025" s="2394"/>
    </row>
    <row r="246026" spans="70:70" x14ac:dyDescent="0.25">
      <c r="BR246026" s="2381"/>
    </row>
    <row r="246050" spans="70:70" x14ac:dyDescent="0.25">
      <c r="BR246050" s="2394"/>
    </row>
    <row r="246051" spans="70:70" x14ac:dyDescent="0.25">
      <c r="BR246051" s="2381"/>
    </row>
    <row r="246075" spans="70:70" x14ac:dyDescent="0.25">
      <c r="BR246075" s="2394"/>
    </row>
    <row r="246076" spans="70:70" x14ac:dyDescent="0.25">
      <c r="BR246076" s="2381"/>
    </row>
    <row r="246100" spans="70:70" x14ac:dyDescent="0.25">
      <c r="BR246100" s="2394"/>
    </row>
    <row r="246101" spans="70:70" x14ac:dyDescent="0.25">
      <c r="BR246101" s="2381"/>
    </row>
    <row r="246125" spans="70:70" x14ac:dyDescent="0.25">
      <c r="BR246125" s="2394"/>
    </row>
    <row r="246126" spans="70:70" x14ac:dyDescent="0.25">
      <c r="BR246126" s="2381"/>
    </row>
    <row r="246150" spans="70:70" x14ac:dyDescent="0.25">
      <c r="BR246150" s="2394"/>
    </row>
    <row r="246151" spans="70:70" x14ac:dyDescent="0.25">
      <c r="BR246151" s="2381"/>
    </row>
    <row r="246175" spans="70:70" x14ac:dyDescent="0.25">
      <c r="BR246175" s="2394"/>
    </row>
    <row r="246176" spans="70:70" x14ac:dyDescent="0.25">
      <c r="BR246176" s="2381"/>
    </row>
    <row r="246200" spans="70:70" x14ac:dyDescent="0.25">
      <c r="BR246200" s="2394"/>
    </row>
    <row r="246201" spans="70:70" x14ac:dyDescent="0.25">
      <c r="BR246201" s="2381"/>
    </row>
    <row r="246225" spans="70:70" x14ac:dyDescent="0.25">
      <c r="BR246225" s="2394"/>
    </row>
    <row r="246226" spans="70:70" x14ac:dyDescent="0.25">
      <c r="BR246226" s="2381"/>
    </row>
    <row r="246250" spans="70:70" x14ac:dyDescent="0.25">
      <c r="BR246250" s="2394"/>
    </row>
    <row r="246251" spans="70:70" x14ac:dyDescent="0.25">
      <c r="BR246251" s="2381"/>
    </row>
    <row r="246275" spans="70:70" x14ac:dyDescent="0.25">
      <c r="BR246275" s="2394"/>
    </row>
    <row r="246276" spans="70:70" x14ac:dyDescent="0.25">
      <c r="BR246276" s="2381"/>
    </row>
    <row r="246300" spans="70:70" x14ac:dyDescent="0.25">
      <c r="BR246300" s="2394"/>
    </row>
    <row r="246301" spans="70:70" x14ac:dyDescent="0.25">
      <c r="BR246301" s="2381"/>
    </row>
    <row r="246325" spans="70:70" x14ac:dyDescent="0.25">
      <c r="BR246325" s="2394"/>
    </row>
    <row r="246326" spans="70:70" x14ac:dyDescent="0.25">
      <c r="BR246326" s="2381"/>
    </row>
    <row r="246350" spans="70:70" x14ac:dyDescent="0.25">
      <c r="BR246350" s="2394"/>
    </row>
    <row r="246351" spans="70:70" x14ac:dyDescent="0.25">
      <c r="BR246351" s="2381"/>
    </row>
    <row r="246375" spans="70:70" x14ac:dyDescent="0.25">
      <c r="BR246375" s="2394"/>
    </row>
    <row r="246376" spans="70:70" x14ac:dyDescent="0.25">
      <c r="BR246376" s="2381"/>
    </row>
    <row r="246400" spans="70:70" x14ac:dyDescent="0.25">
      <c r="BR246400" s="2394"/>
    </row>
    <row r="246401" spans="70:70" x14ac:dyDescent="0.25">
      <c r="BR246401" s="2381"/>
    </row>
    <row r="246425" spans="70:70" x14ac:dyDescent="0.25">
      <c r="BR246425" s="2394"/>
    </row>
    <row r="246426" spans="70:70" x14ac:dyDescent="0.25">
      <c r="BR246426" s="2381"/>
    </row>
    <row r="246450" spans="70:70" x14ac:dyDescent="0.25">
      <c r="BR246450" s="2394"/>
    </row>
    <row r="246451" spans="70:70" x14ac:dyDescent="0.25">
      <c r="BR246451" s="2381"/>
    </row>
    <row r="246475" spans="70:70" x14ac:dyDescent="0.25">
      <c r="BR246475" s="2394"/>
    </row>
    <row r="246476" spans="70:70" x14ac:dyDescent="0.25">
      <c r="BR246476" s="2381"/>
    </row>
    <row r="246500" spans="70:70" x14ac:dyDescent="0.25">
      <c r="BR246500" s="2394"/>
    </row>
    <row r="246501" spans="70:70" x14ac:dyDescent="0.25">
      <c r="BR246501" s="2381"/>
    </row>
    <row r="246525" spans="70:70" x14ac:dyDescent="0.25">
      <c r="BR246525" s="2394"/>
    </row>
    <row r="246526" spans="70:70" x14ac:dyDescent="0.25">
      <c r="BR246526" s="2381"/>
    </row>
    <row r="246550" spans="70:70" x14ac:dyDescent="0.25">
      <c r="BR246550" s="2394"/>
    </row>
    <row r="246551" spans="70:70" x14ac:dyDescent="0.25">
      <c r="BR246551" s="2381"/>
    </row>
    <row r="246575" spans="70:70" x14ac:dyDescent="0.25">
      <c r="BR246575" s="2394"/>
    </row>
    <row r="246576" spans="70:70" x14ac:dyDescent="0.25">
      <c r="BR246576" s="2381"/>
    </row>
    <row r="246600" spans="70:70" x14ac:dyDescent="0.25">
      <c r="BR246600" s="2394"/>
    </row>
    <row r="246601" spans="70:70" x14ac:dyDescent="0.25">
      <c r="BR246601" s="2381"/>
    </row>
    <row r="246625" spans="70:70" x14ac:dyDescent="0.25">
      <c r="BR246625" s="2394"/>
    </row>
    <row r="246626" spans="70:70" x14ac:dyDescent="0.25">
      <c r="BR246626" s="2381"/>
    </row>
    <row r="246650" spans="70:70" x14ac:dyDescent="0.25">
      <c r="BR246650" s="2394"/>
    </row>
    <row r="246651" spans="70:70" x14ac:dyDescent="0.25">
      <c r="BR246651" s="2381"/>
    </row>
    <row r="246675" spans="70:70" x14ac:dyDescent="0.25">
      <c r="BR246675" s="2394"/>
    </row>
    <row r="246676" spans="70:70" x14ac:dyDescent="0.25">
      <c r="BR246676" s="2381"/>
    </row>
    <row r="246700" spans="70:70" x14ac:dyDescent="0.25">
      <c r="BR246700" s="2394"/>
    </row>
    <row r="246701" spans="70:70" x14ac:dyDescent="0.25">
      <c r="BR246701" s="2381"/>
    </row>
    <row r="246725" spans="70:70" x14ac:dyDescent="0.25">
      <c r="BR246725" s="2394"/>
    </row>
    <row r="246726" spans="70:70" x14ac:dyDescent="0.25">
      <c r="BR246726" s="2381"/>
    </row>
    <row r="246750" spans="70:70" x14ac:dyDescent="0.25">
      <c r="BR246750" s="2394"/>
    </row>
    <row r="246751" spans="70:70" x14ac:dyDescent="0.25">
      <c r="BR246751" s="2381"/>
    </row>
    <row r="246775" spans="70:70" x14ac:dyDescent="0.25">
      <c r="BR246775" s="2394"/>
    </row>
    <row r="246776" spans="70:70" x14ac:dyDescent="0.25">
      <c r="BR246776" s="2381"/>
    </row>
    <row r="246800" spans="70:70" x14ac:dyDescent="0.25">
      <c r="BR246800" s="2394"/>
    </row>
    <row r="246801" spans="70:70" x14ac:dyDescent="0.25">
      <c r="BR246801" s="2381"/>
    </row>
    <row r="246825" spans="70:70" x14ac:dyDescent="0.25">
      <c r="BR246825" s="2394"/>
    </row>
    <row r="246826" spans="70:70" x14ac:dyDescent="0.25">
      <c r="BR246826" s="2381"/>
    </row>
    <row r="246850" spans="70:70" x14ac:dyDescent="0.25">
      <c r="BR246850" s="2394"/>
    </row>
    <row r="246851" spans="70:70" x14ac:dyDescent="0.25">
      <c r="BR246851" s="2381"/>
    </row>
    <row r="246875" spans="70:70" x14ac:dyDescent="0.25">
      <c r="BR246875" s="2394"/>
    </row>
    <row r="246876" spans="70:70" x14ac:dyDescent="0.25">
      <c r="BR246876" s="2381"/>
    </row>
    <row r="246900" spans="70:70" x14ac:dyDescent="0.25">
      <c r="BR246900" s="2394"/>
    </row>
    <row r="246901" spans="70:70" x14ac:dyDescent="0.25">
      <c r="BR246901" s="2381"/>
    </row>
    <row r="246925" spans="70:70" x14ac:dyDescent="0.25">
      <c r="BR246925" s="2394"/>
    </row>
    <row r="246926" spans="70:70" x14ac:dyDescent="0.25">
      <c r="BR246926" s="2381"/>
    </row>
    <row r="246950" spans="70:70" x14ac:dyDescent="0.25">
      <c r="BR246950" s="2394"/>
    </row>
    <row r="246951" spans="70:70" x14ac:dyDescent="0.25">
      <c r="BR246951" s="2381"/>
    </row>
    <row r="246975" spans="70:70" x14ac:dyDescent="0.25">
      <c r="BR246975" s="2394"/>
    </row>
    <row r="246976" spans="70:70" x14ac:dyDescent="0.25">
      <c r="BR246976" s="2381"/>
    </row>
    <row r="247000" spans="70:70" x14ac:dyDescent="0.25">
      <c r="BR247000" s="2394"/>
    </row>
    <row r="247001" spans="70:70" x14ac:dyDescent="0.25">
      <c r="BR247001" s="2381"/>
    </row>
    <row r="247025" spans="70:70" x14ac:dyDescent="0.25">
      <c r="BR247025" s="2394"/>
    </row>
    <row r="247026" spans="70:70" x14ac:dyDescent="0.25">
      <c r="BR247026" s="2381"/>
    </row>
    <row r="247050" spans="70:70" x14ac:dyDescent="0.25">
      <c r="BR247050" s="2394"/>
    </row>
    <row r="247051" spans="70:70" x14ac:dyDescent="0.25">
      <c r="BR247051" s="2381"/>
    </row>
    <row r="247075" spans="70:70" x14ac:dyDescent="0.25">
      <c r="BR247075" s="2394"/>
    </row>
    <row r="247076" spans="70:70" x14ac:dyDescent="0.25">
      <c r="BR247076" s="2381"/>
    </row>
    <row r="247100" spans="70:70" x14ac:dyDescent="0.25">
      <c r="BR247100" s="2394"/>
    </row>
    <row r="247101" spans="70:70" x14ac:dyDescent="0.25">
      <c r="BR247101" s="2381"/>
    </row>
    <row r="247125" spans="70:70" x14ac:dyDescent="0.25">
      <c r="BR247125" s="2394"/>
    </row>
    <row r="247126" spans="70:70" x14ac:dyDescent="0.25">
      <c r="BR247126" s="2381"/>
    </row>
    <row r="247150" spans="70:70" x14ac:dyDescent="0.25">
      <c r="BR247150" s="2394"/>
    </row>
    <row r="247151" spans="70:70" x14ac:dyDescent="0.25">
      <c r="BR247151" s="2381"/>
    </row>
    <row r="247175" spans="70:70" x14ac:dyDescent="0.25">
      <c r="BR247175" s="2394"/>
    </row>
    <row r="247176" spans="70:70" x14ac:dyDescent="0.25">
      <c r="BR247176" s="2381"/>
    </row>
    <row r="247200" spans="70:70" x14ac:dyDescent="0.25">
      <c r="BR247200" s="2394"/>
    </row>
    <row r="247201" spans="70:70" x14ac:dyDescent="0.25">
      <c r="BR247201" s="2381"/>
    </row>
    <row r="247225" spans="70:70" x14ac:dyDescent="0.25">
      <c r="BR247225" s="2394"/>
    </row>
    <row r="247226" spans="70:70" x14ac:dyDescent="0.25">
      <c r="BR247226" s="2381"/>
    </row>
    <row r="247250" spans="70:70" x14ac:dyDescent="0.25">
      <c r="BR247250" s="2394"/>
    </row>
    <row r="247251" spans="70:70" x14ac:dyDescent="0.25">
      <c r="BR247251" s="2381"/>
    </row>
    <row r="247275" spans="70:70" x14ac:dyDescent="0.25">
      <c r="BR247275" s="2394"/>
    </row>
    <row r="247276" spans="70:70" x14ac:dyDescent="0.25">
      <c r="BR247276" s="2381"/>
    </row>
    <row r="247300" spans="70:70" x14ac:dyDescent="0.25">
      <c r="BR247300" s="2394"/>
    </row>
    <row r="247301" spans="70:70" x14ac:dyDescent="0.25">
      <c r="BR247301" s="2381"/>
    </row>
    <row r="247325" spans="70:70" x14ac:dyDescent="0.25">
      <c r="BR247325" s="2394"/>
    </row>
    <row r="247326" spans="70:70" x14ac:dyDescent="0.25">
      <c r="BR247326" s="2381"/>
    </row>
    <row r="247350" spans="70:70" x14ac:dyDescent="0.25">
      <c r="BR247350" s="2394"/>
    </row>
    <row r="247351" spans="70:70" x14ac:dyDescent="0.25">
      <c r="BR247351" s="2381"/>
    </row>
    <row r="247375" spans="70:70" x14ac:dyDescent="0.25">
      <c r="BR247375" s="2394"/>
    </row>
    <row r="247376" spans="70:70" x14ac:dyDescent="0.25">
      <c r="BR247376" s="2381"/>
    </row>
    <row r="247400" spans="70:70" x14ac:dyDescent="0.25">
      <c r="BR247400" s="2394"/>
    </row>
    <row r="247401" spans="70:70" x14ac:dyDescent="0.25">
      <c r="BR247401" s="2381"/>
    </row>
    <row r="247425" spans="70:70" x14ac:dyDescent="0.25">
      <c r="BR247425" s="2394"/>
    </row>
    <row r="247426" spans="70:70" x14ac:dyDescent="0.25">
      <c r="BR247426" s="2381"/>
    </row>
    <row r="247450" spans="70:70" x14ac:dyDescent="0.25">
      <c r="BR247450" s="2394"/>
    </row>
    <row r="247451" spans="70:70" x14ac:dyDescent="0.25">
      <c r="BR247451" s="2381"/>
    </row>
    <row r="247475" spans="70:70" x14ac:dyDescent="0.25">
      <c r="BR247475" s="2394"/>
    </row>
    <row r="247476" spans="70:70" x14ac:dyDescent="0.25">
      <c r="BR247476" s="2381"/>
    </row>
    <row r="247500" spans="70:70" x14ac:dyDescent="0.25">
      <c r="BR247500" s="2394"/>
    </row>
    <row r="247501" spans="70:70" x14ac:dyDescent="0.25">
      <c r="BR247501" s="2381"/>
    </row>
    <row r="247525" spans="70:70" x14ac:dyDescent="0.25">
      <c r="BR247525" s="2394"/>
    </row>
    <row r="247526" spans="70:70" x14ac:dyDescent="0.25">
      <c r="BR247526" s="2381"/>
    </row>
    <row r="247550" spans="70:70" x14ac:dyDescent="0.25">
      <c r="BR247550" s="2394"/>
    </row>
    <row r="247551" spans="70:70" x14ac:dyDescent="0.25">
      <c r="BR247551" s="2381"/>
    </row>
    <row r="247575" spans="70:70" x14ac:dyDescent="0.25">
      <c r="BR247575" s="2394"/>
    </row>
    <row r="247576" spans="70:70" x14ac:dyDescent="0.25">
      <c r="BR247576" s="2381"/>
    </row>
    <row r="247600" spans="70:70" x14ac:dyDescent="0.25">
      <c r="BR247600" s="2394"/>
    </row>
    <row r="247601" spans="70:70" x14ac:dyDescent="0.25">
      <c r="BR247601" s="2381"/>
    </row>
    <row r="247625" spans="70:70" x14ac:dyDescent="0.25">
      <c r="BR247625" s="2394"/>
    </row>
    <row r="247626" spans="70:70" x14ac:dyDescent="0.25">
      <c r="BR247626" s="2381"/>
    </row>
    <row r="247650" spans="70:70" x14ac:dyDescent="0.25">
      <c r="BR247650" s="2394"/>
    </row>
    <row r="247651" spans="70:70" x14ac:dyDescent="0.25">
      <c r="BR247651" s="2381"/>
    </row>
    <row r="247675" spans="70:70" x14ac:dyDescent="0.25">
      <c r="BR247675" s="2394"/>
    </row>
    <row r="247676" spans="70:70" x14ac:dyDescent="0.25">
      <c r="BR247676" s="2381"/>
    </row>
    <row r="247700" spans="70:70" x14ac:dyDescent="0.25">
      <c r="BR247700" s="2394"/>
    </row>
    <row r="247701" spans="70:70" x14ac:dyDescent="0.25">
      <c r="BR247701" s="2381"/>
    </row>
    <row r="247725" spans="70:70" x14ac:dyDescent="0.25">
      <c r="BR247725" s="2394"/>
    </row>
    <row r="247726" spans="70:70" x14ac:dyDescent="0.25">
      <c r="BR247726" s="2381"/>
    </row>
    <row r="247750" spans="70:70" x14ac:dyDescent="0.25">
      <c r="BR247750" s="2394"/>
    </row>
    <row r="247751" spans="70:70" x14ac:dyDescent="0.25">
      <c r="BR247751" s="2381"/>
    </row>
    <row r="247775" spans="70:70" x14ac:dyDescent="0.25">
      <c r="BR247775" s="2394"/>
    </row>
    <row r="247776" spans="70:70" x14ac:dyDescent="0.25">
      <c r="BR247776" s="2381"/>
    </row>
    <row r="247800" spans="70:70" x14ac:dyDescent="0.25">
      <c r="BR247800" s="2394"/>
    </row>
    <row r="247801" spans="70:70" x14ac:dyDescent="0.25">
      <c r="BR247801" s="2381"/>
    </row>
    <row r="247825" spans="70:70" x14ac:dyDescent="0.25">
      <c r="BR247825" s="2394"/>
    </row>
    <row r="247826" spans="70:70" x14ac:dyDescent="0.25">
      <c r="BR247826" s="2381"/>
    </row>
    <row r="247850" spans="70:70" x14ac:dyDescent="0.25">
      <c r="BR247850" s="2394"/>
    </row>
    <row r="247851" spans="70:70" x14ac:dyDescent="0.25">
      <c r="BR247851" s="2381"/>
    </row>
    <row r="247875" spans="70:70" x14ac:dyDescent="0.25">
      <c r="BR247875" s="2394"/>
    </row>
    <row r="247876" spans="70:70" x14ac:dyDescent="0.25">
      <c r="BR247876" s="2381"/>
    </row>
    <row r="247900" spans="70:70" x14ac:dyDescent="0.25">
      <c r="BR247900" s="2394"/>
    </row>
    <row r="247901" spans="70:70" x14ac:dyDescent="0.25">
      <c r="BR247901" s="2381"/>
    </row>
    <row r="247925" spans="70:70" x14ac:dyDescent="0.25">
      <c r="BR247925" s="2394"/>
    </row>
    <row r="247926" spans="70:70" x14ac:dyDescent="0.25">
      <c r="BR247926" s="2381"/>
    </row>
    <row r="247950" spans="70:70" x14ac:dyDescent="0.25">
      <c r="BR247950" s="2394"/>
    </row>
    <row r="247951" spans="70:70" x14ac:dyDescent="0.25">
      <c r="BR247951" s="2381"/>
    </row>
    <row r="247975" spans="70:70" x14ac:dyDescent="0.25">
      <c r="BR247975" s="2394"/>
    </row>
    <row r="247976" spans="70:70" x14ac:dyDescent="0.25">
      <c r="BR247976" s="2381"/>
    </row>
    <row r="248000" spans="70:70" x14ac:dyDescent="0.25">
      <c r="BR248000" s="2394"/>
    </row>
    <row r="248001" spans="70:70" x14ac:dyDescent="0.25">
      <c r="BR248001" s="2381"/>
    </row>
    <row r="248025" spans="70:70" x14ac:dyDescent="0.25">
      <c r="BR248025" s="2394"/>
    </row>
    <row r="248026" spans="70:70" x14ac:dyDescent="0.25">
      <c r="BR248026" s="2381"/>
    </row>
    <row r="248050" spans="70:70" x14ac:dyDescent="0.25">
      <c r="BR248050" s="2394"/>
    </row>
    <row r="248051" spans="70:70" x14ac:dyDescent="0.25">
      <c r="BR248051" s="2381"/>
    </row>
    <row r="248075" spans="70:70" x14ac:dyDescent="0.25">
      <c r="BR248075" s="2394"/>
    </row>
    <row r="248076" spans="70:70" x14ac:dyDescent="0.25">
      <c r="BR248076" s="2381"/>
    </row>
    <row r="248100" spans="70:70" x14ac:dyDescent="0.25">
      <c r="BR248100" s="2394"/>
    </row>
    <row r="248101" spans="70:70" x14ac:dyDescent="0.25">
      <c r="BR248101" s="2381"/>
    </row>
    <row r="248125" spans="70:70" x14ac:dyDescent="0.25">
      <c r="BR248125" s="2394"/>
    </row>
    <row r="248126" spans="70:70" x14ac:dyDescent="0.25">
      <c r="BR248126" s="2381"/>
    </row>
    <row r="248150" spans="70:70" x14ac:dyDescent="0.25">
      <c r="BR248150" s="2394"/>
    </row>
    <row r="248151" spans="70:70" x14ac:dyDescent="0.25">
      <c r="BR248151" s="2381"/>
    </row>
    <row r="248175" spans="70:70" x14ac:dyDescent="0.25">
      <c r="BR248175" s="2394"/>
    </row>
    <row r="248176" spans="70:70" x14ac:dyDescent="0.25">
      <c r="BR248176" s="2381"/>
    </row>
    <row r="248200" spans="70:70" x14ac:dyDescent="0.25">
      <c r="BR248200" s="2394"/>
    </row>
    <row r="248201" spans="70:70" x14ac:dyDescent="0.25">
      <c r="BR248201" s="2381"/>
    </row>
    <row r="248225" spans="70:70" x14ac:dyDescent="0.25">
      <c r="BR248225" s="2394"/>
    </row>
    <row r="248226" spans="70:70" x14ac:dyDescent="0.25">
      <c r="BR248226" s="2381"/>
    </row>
    <row r="248250" spans="70:70" x14ac:dyDescent="0.25">
      <c r="BR248250" s="2394"/>
    </row>
    <row r="248251" spans="70:70" x14ac:dyDescent="0.25">
      <c r="BR248251" s="2381"/>
    </row>
    <row r="248275" spans="70:70" x14ac:dyDescent="0.25">
      <c r="BR248275" s="2394"/>
    </row>
    <row r="248276" spans="70:70" x14ac:dyDescent="0.25">
      <c r="BR248276" s="2381"/>
    </row>
    <row r="248300" spans="70:70" x14ac:dyDescent="0.25">
      <c r="BR248300" s="2394"/>
    </row>
    <row r="248301" spans="70:70" x14ac:dyDescent="0.25">
      <c r="BR248301" s="2381"/>
    </row>
    <row r="248325" spans="70:70" x14ac:dyDescent="0.25">
      <c r="BR248325" s="2394"/>
    </row>
    <row r="248326" spans="70:70" x14ac:dyDescent="0.25">
      <c r="BR248326" s="2381"/>
    </row>
    <row r="248350" spans="70:70" x14ac:dyDescent="0.25">
      <c r="BR248350" s="2394"/>
    </row>
    <row r="248351" spans="70:70" x14ac:dyDescent="0.25">
      <c r="BR248351" s="2381"/>
    </row>
    <row r="248375" spans="70:70" x14ac:dyDescent="0.25">
      <c r="BR248375" s="2394"/>
    </row>
    <row r="248376" spans="70:70" x14ac:dyDescent="0.25">
      <c r="BR248376" s="2381"/>
    </row>
    <row r="248400" spans="70:70" x14ac:dyDescent="0.25">
      <c r="BR248400" s="2394"/>
    </row>
    <row r="248401" spans="70:70" x14ac:dyDescent="0.25">
      <c r="BR248401" s="2381"/>
    </row>
    <row r="248425" spans="70:70" x14ac:dyDescent="0.25">
      <c r="BR248425" s="2394"/>
    </row>
    <row r="248426" spans="70:70" x14ac:dyDescent="0.25">
      <c r="BR248426" s="2381"/>
    </row>
    <row r="248450" spans="70:70" x14ac:dyDescent="0.25">
      <c r="BR248450" s="2394"/>
    </row>
    <row r="248451" spans="70:70" x14ac:dyDescent="0.25">
      <c r="BR248451" s="2381"/>
    </row>
    <row r="248475" spans="70:70" x14ac:dyDescent="0.25">
      <c r="BR248475" s="2394"/>
    </row>
    <row r="248476" spans="70:70" x14ac:dyDescent="0.25">
      <c r="BR248476" s="2381"/>
    </row>
    <row r="248500" spans="70:70" x14ac:dyDescent="0.25">
      <c r="BR248500" s="2394"/>
    </row>
    <row r="248501" spans="70:70" x14ac:dyDescent="0.25">
      <c r="BR248501" s="2381"/>
    </row>
    <row r="248525" spans="70:70" x14ac:dyDescent="0.25">
      <c r="BR248525" s="2394"/>
    </row>
    <row r="248526" spans="70:70" x14ac:dyDescent="0.25">
      <c r="BR248526" s="2381"/>
    </row>
    <row r="248550" spans="70:70" x14ac:dyDescent="0.25">
      <c r="BR248550" s="2394"/>
    </row>
    <row r="248551" spans="70:70" x14ac:dyDescent="0.25">
      <c r="BR248551" s="2381"/>
    </row>
    <row r="248575" spans="70:70" x14ac:dyDescent="0.25">
      <c r="BR248575" s="2394"/>
    </row>
    <row r="248576" spans="70:70" x14ac:dyDescent="0.25">
      <c r="BR248576" s="2381"/>
    </row>
    <row r="248600" spans="70:70" x14ac:dyDescent="0.25">
      <c r="BR248600" s="2394"/>
    </row>
    <row r="248601" spans="70:70" x14ac:dyDescent="0.25">
      <c r="BR248601" s="2381"/>
    </row>
    <row r="248625" spans="70:70" x14ac:dyDescent="0.25">
      <c r="BR248625" s="2394"/>
    </row>
    <row r="248626" spans="70:70" x14ac:dyDescent="0.25">
      <c r="BR248626" s="2381"/>
    </row>
    <row r="248650" spans="70:70" x14ac:dyDescent="0.25">
      <c r="BR248650" s="2394"/>
    </row>
    <row r="248651" spans="70:70" x14ac:dyDescent="0.25">
      <c r="BR248651" s="2381"/>
    </row>
    <row r="248675" spans="70:70" x14ac:dyDescent="0.25">
      <c r="BR248675" s="2394"/>
    </row>
    <row r="248676" spans="70:70" x14ac:dyDescent="0.25">
      <c r="BR248676" s="2381"/>
    </row>
    <row r="248700" spans="70:70" x14ac:dyDescent="0.25">
      <c r="BR248700" s="2394"/>
    </row>
    <row r="248701" spans="70:70" x14ac:dyDescent="0.25">
      <c r="BR248701" s="2381"/>
    </row>
    <row r="248725" spans="70:70" x14ac:dyDescent="0.25">
      <c r="BR248725" s="2394"/>
    </row>
    <row r="248726" spans="70:70" x14ac:dyDescent="0.25">
      <c r="BR248726" s="2381"/>
    </row>
    <row r="248750" spans="70:70" x14ac:dyDescent="0.25">
      <c r="BR248750" s="2394"/>
    </row>
    <row r="248751" spans="70:70" x14ac:dyDescent="0.25">
      <c r="BR248751" s="2381"/>
    </row>
    <row r="248775" spans="70:70" x14ac:dyDescent="0.25">
      <c r="BR248775" s="2394"/>
    </row>
    <row r="248776" spans="70:70" x14ac:dyDescent="0.25">
      <c r="BR248776" s="2381"/>
    </row>
    <row r="248800" spans="70:70" x14ac:dyDescent="0.25">
      <c r="BR248800" s="2394"/>
    </row>
    <row r="248801" spans="70:70" x14ac:dyDescent="0.25">
      <c r="BR248801" s="2381"/>
    </row>
    <row r="248825" spans="70:70" x14ac:dyDescent="0.25">
      <c r="BR248825" s="2394"/>
    </row>
    <row r="248826" spans="70:70" x14ac:dyDescent="0.25">
      <c r="BR248826" s="2381"/>
    </row>
    <row r="248850" spans="70:70" x14ac:dyDescent="0.25">
      <c r="BR248850" s="2394"/>
    </row>
    <row r="248851" spans="70:70" x14ac:dyDescent="0.25">
      <c r="BR248851" s="2381"/>
    </row>
    <row r="248875" spans="70:70" x14ac:dyDescent="0.25">
      <c r="BR248875" s="2394"/>
    </row>
    <row r="248876" spans="70:70" x14ac:dyDescent="0.25">
      <c r="BR248876" s="2381"/>
    </row>
    <row r="248900" spans="70:70" x14ac:dyDescent="0.25">
      <c r="BR248900" s="2394"/>
    </row>
    <row r="248901" spans="70:70" x14ac:dyDescent="0.25">
      <c r="BR248901" s="2381"/>
    </row>
    <row r="248925" spans="70:70" x14ac:dyDescent="0.25">
      <c r="BR248925" s="2394"/>
    </row>
    <row r="248926" spans="70:70" x14ac:dyDescent="0.25">
      <c r="BR248926" s="2381"/>
    </row>
    <row r="248950" spans="70:70" x14ac:dyDescent="0.25">
      <c r="BR248950" s="2394"/>
    </row>
    <row r="248951" spans="70:70" x14ac:dyDescent="0.25">
      <c r="BR248951" s="2381"/>
    </row>
    <row r="248975" spans="70:70" x14ac:dyDescent="0.25">
      <c r="BR248975" s="2394"/>
    </row>
    <row r="248976" spans="70:70" x14ac:dyDescent="0.25">
      <c r="BR248976" s="2381"/>
    </row>
    <row r="249000" spans="70:70" x14ac:dyDescent="0.25">
      <c r="BR249000" s="2394"/>
    </row>
    <row r="249001" spans="70:70" x14ac:dyDescent="0.25">
      <c r="BR249001" s="2381"/>
    </row>
    <row r="249025" spans="70:70" x14ac:dyDescent="0.25">
      <c r="BR249025" s="2394"/>
    </row>
    <row r="249026" spans="70:70" x14ac:dyDescent="0.25">
      <c r="BR249026" s="2381"/>
    </row>
    <row r="249050" spans="70:70" x14ac:dyDescent="0.25">
      <c r="BR249050" s="2394"/>
    </row>
    <row r="249051" spans="70:70" x14ac:dyDescent="0.25">
      <c r="BR249051" s="2381"/>
    </row>
    <row r="249075" spans="70:70" x14ac:dyDescent="0.25">
      <c r="BR249075" s="2394"/>
    </row>
    <row r="249076" spans="70:70" x14ac:dyDescent="0.25">
      <c r="BR249076" s="2381"/>
    </row>
    <row r="249100" spans="70:70" x14ac:dyDescent="0.25">
      <c r="BR249100" s="2394"/>
    </row>
    <row r="249101" spans="70:70" x14ac:dyDescent="0.25">
      <c r="BR249101" s="2381"/>
    </row>
    <row r="249125" spans="70:70" x14ac:dyDescent="0.25">
      <c r="BR249125" s="2394"/>
    </row>
    <row r="249126" spans="70:70" x14ac:dyDescent="0.25">
      <c r="BR249126" s="2381"/>
    </row>
    <row r="249150" spans="70:70" x14ac:dyDescent="0.25">
      <c r="BR249150" s="2394"/>
    </row>
    <row r="249151" spans="70:70" x14ac:dyDescent="0.25">
      <c r="BR249151" s="2381"/>
    </row>
    <row r="249175" spans="70:70" x14ac:dyDescent="0.25">
      <c r="BR249175" s="2394"/>
    </row>
    <row r="249176" spans="70:70" x14ac:dyDescent="0.25">
      <c r="BR249176" s="2381"/>
    </row>
    <row r="249200" spans="70:70" x14ac:dyDescent="0.25">
      <c r="BR249200" s="2394"/>
    </row>
    <row r="249201" spans="70:70" x14ac:dyDescent="0.25">
      <c r="BR249201" s="2381"/>
    </row>
    <row r="249225" spans="70:70" x14ac:dyDescent="0.25">
      <c r="BR249225" s="2394"/>
    </row>
    <row r="249226" spans="70:70" x14ac:dyDescent="0.25">
      <c r="BR249226" s="2381"/>
    </row>
    <row r="249250" spans="70:70" x14ac:dyDescent="0.25">
      <c r="BR249250" s="2394"/>
    </row>
    <row r="249251" spans="70:70" x14ac:dyDescent="0.25">
      <c r="BR249251" s="2381"/>
    </row>
    <row r="249275" spans="70:70" x14ac:dyDescent="0.25">
      <c r="BR249275" s="2394"/>
    </row>
    <row r="249276" spans="70:70" x14ac:dyDescent="0.25">
      <c r="BR249276" s="2381"/>
    </row>
    <row r="249300" spans="70:70" x14ac:dyDescent="0.25">
      <c r="BR249300" s="2394"/>
    </row>
    <row r="249301" spans="70:70" x14ac:dyDescent="0.25">
      <c r="BR249301" s="2381"/>
    </row>
    <row r="249325" spans="70:70" x14ac:dyDescent="0.25">
      <c r="BR249325" s="2394"/>
    </row>
    <row r="249326" spans="70:70" x14ac:dyDescent="0.25">
      <c r="BR249326" s="2381"/>
    </row>
    <row r="249350" spans="70:70" x14ac:dyDescent="0.25">
      <c r="BR249350" s="2394"/>
    </row>
    <row r="249351" spans="70:70" x14ac:dyDescent="0.25">
      <c r="BR249351" s="2381"/>
    </row>
    <row r="249375" spans="70:70" x14ac:dyDescent="0.25">
      <c r="BR249375" s="2394"/>
    </row>
    <row r="249376" spans="70:70" x14ac:dyDescent="0.25">
      <c r="BR249376" s="2381"/>
    </row>
    <row r="249400" spans="70:70" x14ac:dyDescent="0.25">
      <c r="BR249400" s="2394"/>
    </row>
    <row r="249401" spans="70:70" x14ac:dyDescent="0.25">
      <c r="BR249401" s="2381"/>
    </row>
    <row r="249425" spans="70:70" x14ac:dyDescent="0.25">
      <c r="BR249425" s="2394"/>
    </row>
    <row r="249426" spans="70:70" x14ac:dyDescent="0.25">
      <c r="BR249426" s="2381"/>
    </row>
    <row r="249450" spans="70:70" x14ac:dyDescent="0.25">
      <c r="BR249450" s="2394"/>
    </row>
    <row r="249451" spans="70:70" x14ac:dyDescent="0.25">
      <c r="BR249451" s="2381"/>
    </row>
    <row r="249475" spans="70:70" x14ac:dyDescent="0.25">
      <c r="BR249475" s="2394"/>
    </row>
    <row r="249476" spans="70:70" x14ac:dyDescent="0.25">
      <c r="BR249476" s="2381"/>
    </row>
    <row r="249500" spans="70:70" x14ac:dyDescent="0.25">
      <c r="BR249500" s="2394"/>
    </row>
    <row r="249501" spans="70:70" x14ac:dyDescent="0.25">
      <c r="BR249501" s="2381"/>
    </row>
    <row r="249525" spans="70:70" x14ac:dyDescent="0.25">
      <c r="BR249525" s="2394"/>
    </row>
    <row r="249526" spans="70:70" x14ac:dyDescent="0.25">
      <c r="BR249526" s="2381"/>
    </row>
    <row r="249550" spans="70:70" x14ac:dyDescent="0.25">
      <c r="BR249550" s="2394"/>
    </row>
    <row r="249551" spans="70:70" x14ac:dyDescent="0.25">
      <c r="BR249551" s="2381"/>
    </row>
    <row r="249575" spans="70:70" x14ac:dyDescent="0.25">
      <c r="BR249575" s="2394"/>
    </row>
    <row r="249576" spans="70:70" x14ac:dyDescent="0.25">
      <c r="BR249576" s="2381"/>
    </row>
    <row r="249600" spans="70:70" x14ac:dyDescent="0.25">
      <c r="BR249600" s="2394"/>
    </row>
    <row r="249601" spans="70:70" x14ac:dyDescent="0.25">
      <c r="BR249601" s="2381"/>
    </row>
    <row r="249625" spans="70:70" x14ac:dyDescent="0.25">
      <c r="BR249625" s="2394"/>
    </row>
    <row r="249626" spans="70:70" x14ac:dyDescent="0.25">
      <c r="BR249626" s="2381"/>
    </row>
    <row r="249650" spans="70:70" x14ac:dyDescent="0.25">
      <c r="BR249650" s="2394"/>
    </row>
    <row r="249651" spans="70:70" x14ac:dyDescent="0.25">
      <c r="BR249651" s="2381"/>
    </row>
    <row r="249675" spans="70:70" x14ac:dyDescent="0.25">
      <c r="BR249675" s="2394"/>
    </row>
    <row r="249676" spans="70:70" x14ac:dyDescent="0.25">
      <c r="BR249676" s="2381"/>
    </row>
    <row r="249700" spans="70:70" x14ac:dyDescent="0.25">
      <c r="BR249700" s="2394"/>
    </row>
    <row r="249701" spans="70:70" x14ac:dyDescent="0.25">
      <c r="BR249701" s="2381"/>
    </row>
    <row r="249725" spans="70:70" x14ac:dyDescent="0.25">
      <c r="BR249725" s="2394"/>
    </row>
    <row r="249726" spans="70:70" x14ac:dyDescent="0.25">
      <c r="BR249726" s="2381"/>
    </row>
    <row r="249750" spans="70:70" x14ac:dyDescent="0.25">
      <c r="BR249750" s="2394"/>
    </row>
    <row r="249751" spans="70:70" x14ac:dyDescent="0.25">
      <c r="BR249751" s="2381"/>
    </row>
    <row r="249775" spans="70:70" x14ac:dyDescent="0.25">
      <c r="BR249775" s="2394"/>
    </row>
    <row r="249776" spans="70:70" x14ac:dyDescent="0.25">
      <c r="BR249776" s="2381"/>
    </row>
    <row r="249800" spans="70:70" x14ac:dyDescent="0.25">
      <c r="BR249800" s="2394"/>
    </row>
    <row r="249801" spans="70:70" x14ac:dyDescent="0.25">
      <c r="BR249801" s="2381"/>
    </row>
    <row r="249825" spans="70:70" x14ac:dyDescent="0.25">
      <c r="BR249825" s="2394"/>
    </row>
    <row r="249826" spans="70:70" x14ac:dyDescent="0.25">
      <c r="BR249826" s="2381"/>
    </row>
    <row r="249850" spans="70:70" x14ac:dyDescent="0.25">
      <c r="BR249850" s="2394"/>
    </row>
    <row r="249851" spans="70:70" x14ac:dyDescent="0.25">
      <c r="BR249851" s="2381"/>
    </row>
    <row r="249875" spans="70:70" x14ac:dyDescent="0.25">
      <c r="BR249875" s="2394"/>
    </row>
    <row r="249876" spans="70:70" x14ac:dyDescent="0.25">
      <c r="BR249876" s="2381"/>
    </row>
    <row r="249900" spans="70:70" x14ac:dyDescent="0.25">
      <c r="BR249900" s="2394"/>
    </row>
    <row r="249901" spans="70:70" x14ac:dyDescent="0.25">
      <c r="BR249901" s="2381"/>
    </row>
    <row r="249925" spans="70:70" x14ac:dyDescent="0.25">
      <c r="BR249925" s="2394"/>
    </row>
    <row r="249926" spans="70:70" x14ac:dyDescent="0.25">
      <c r="BR249926" s="2381"/>
    </row>
    <row r="249950" spans="70:70" x14ac:dyDescent="0.25">
      <c r="BR249950" s="2394"/>
    </row>
    <row r="249951" spans="70:70" x14ac:dyDescent="0.25">
      <c r="BR249951" s="2381"/>
    </row>
    <row r="249975" spans="70:70" x14ac:dyDescent="0.25">
      <c r="BR249975" s="2394"/>
    </row>
    <row r="249976" spans="70:70" x14ac:dyDescent="0.25">
      <c r="BR249976" s="2381"/>
    </row>
    <row r="250000" spans="70:70" x14ac:dyDescent="0.25">
      <c r="BR250000" s="2394"/>
    </row>
    <row r="250001" spans="70:70" x14ac:dyDescent="0.25">
      <c r="BR250001" s="2381"/>
    </row>
    <row r="250025" spans="70:70" x14ac:dyDescent="0.25">
      <c r="BR250025" s="2394"/>
    </row>
    <row r="250026" spans="70:70" x14ac:dyDescent="0.25">
      <c r="BR250026" s="2381"/>
    </row>
    <row r="250050" spans="70:70" x14ac:dyDescent="0.25">
      <c r="BR250050" s="2394"/>
    </row>
    <row r="250051" spans="70:70" x14ac:dyDescent="0.25">
      <c r="BR250051" s="2381"/>
    </row>
    <row r="250075" spans="70:70" x14ac:dyDescent="0.25">
      <c r="BR250075" s="2394"/>
    </row>
    <row r="250076" spans="70:70" x14ac:dyDescent="0.25">
      <c r="BR250076" s="2381"/>
    </row>
    <row r="250100" spans="70:70" x14ac:dyDescent="0.25">
      <c r="BR250100" s="2394"/>
    </row>
    <row r="250101" spans="70:70" x14ac:dyDescent="0.25">
      <c r="BR250101" s="2381"/>
    </row>
    <row r="250125" spans="70:70" x14ac:dyDescent="0.25">
      <c r="BR250125" s="2394"/>
    </row>
    <row r="250126" spans="70:70" x14ac:dyDescent="0.25">
      <c r="BR250126" s="2381"/>
    </row>
    <row r="250150" spans="70:70" x14ac:dyDescent="0.25">
      <c r="BR250150" s="2394"/>
    </row>
    <row r="250151" spans="70:70" x14ac:dyDescent="0.25">
      <c r="BR250151" s="2381"/>
    </row>
    <row r="250175" spans="70:70" x14ac:dyDescent="0.25">
      <c r="BR250175" s="2394"/>
    </row>
    <row r="250176" spans="70:70" x14ac:dyDescent="0.25">
      <c r="BR250176" s="2381"/>
    </row>
    <row r="250200" spans="70:70" x14ac:dyDescent="0.25">
      <c r="BR250200" s="2394"/>
    </row>
    <row r="250201" spans="70:70" x14ac:dyDescent="0.25">
      <c r="BR250201" s="2381"/>
    </row>
    <row r="250225" spans="70:70" x14ac:dyDescent="0.25">
      <c r="BR250225" s="2394"/>
    </row>
    <row r="250226" spans="70:70" x14ac:dyDescent="0.25">
      <c r="BR250226" s="2381"/>
    </row>
    <row r="250250" spans="70:70" x14ac:dyDescent="0.25">
      <c r="BR250250" s="2394"/>
    </row>
    <row r="250251" spans="70:70" x14ac:dyDescent="0.25">
      <c r="BR250251" s="2381"/>
    </row>
    <row r="250275" spans="70:70" x14ac:dyDescent="0.25">
      <c r="BR250275" s="2394"/>
    </row>
    <row r="250276" spans="70:70" x14ac:dyDescent="0.25">
      <c r="BR250276" s="2381"/>
    </row>
    <row r="250300" spans="70:70" x14ac:dyDescent="0.25">
      <c r="BR250300" s="2394"/>
    </row>
    <row r="250301" spans="70:70" x14ac:dyDescent="0.25">
      <c r="BR250301" s="2381"/>
    </row>
    <row r="250325" spans="70:70" x14ac:dyDescent="0.25">
      <c r="BR250325" s="2394"/>
    </row>
    <row r="250326" spans="70:70" x14ac:dyDescent="0.25">
      <c r="BR250326" s="2381"/>
    </row>
    <row r="250350" spans="70:70" x14ac:dyDescent="0.25">
      <c r="BR250350" s="2394"/>
    </row>
    <row r="250351" spans="70:70" x14ac:dyDescent="0.25">
      <c r="BR250351" s="2381"/>
    </row>
    <row r="250375" spans="70:70" x14ac:dyDescent="0.25">
      <c r="BR250375" s="2394"/>
    </row>
    <row r="250376" spans="70:70" x14ac:dyDescent="0.25">
      <c r="BR250376" s="2381"/>
    </row>
    <row r="250400" spans="70:70" x14ac:dyDescent="0.25">
      <c r="BR250400" s="2394"/>
    </row>
    <row r="250401" spans="70:70" x14ac:dyDescent="0.25">
      <c r="BR250401" s="2381"/>
    </row>
    <row r="250425" spans="70:70" x14ac:dyDescent="0.25">
      <c r="BR250425" s="2394"/>
    </row>
    <row r="250426" spans="70:70" x14ac:dyDescent="0.25">
      <c r="BR250426" s="2381"/>
    </row>
    <row r="250450" spans="70:70" x14ac:dyDescent="0.25">
      <c r="BR250450" s="2394"/>
    </row>
    <row r="250451" spans="70:70" x14ac:dyDescent="0.25">
      <c r="BR250451" s="2381"/>
    </row>
    <row r="250475" spans="70:70" x14ac:dyDescent="0.25">
      <c r="BR250475" s="2394"/>
    </row>
    <row r="250476" spans="70:70" x14ac:dyDescent="0.25">
      <c r="BR250476" s="2381"/>
    </row>
    <row r="250500" spans="70:70" x14ac:dyDescent="0.25">
      <c r="BR250500" s="2394"/>
    </row>
    <row r="250501" spans="70:70" x14ac:dyDescent="0.25">
      <c r="BR250501" s="2381"/>
    </row>
    <row r="250525" spans="70:70" x14ac:dyDescent="0.25">
      <c r="BR250525" s="2394"/>
    </row>
    <row r="250526" spans="70:70" x14ac:dyDescent="0.25">
      <c r="BR250526" s="2381"/>
    </row>
    <row r="250550" spans="70:70" x14ac:dyDescent="0.25">
      <c r="BR250550" s="2394"/>
    </row>
    <row r="250551" spans="70:70" x14ac:dyDescent="0.25">
      <c r="BR250551" s="2381"/>
    </row>
    <row r="250575" spans="70:70" x14ac:dyDescent="0.25">
      <c r="BR250575" s="2394"/>
    </row>
    <row r="250576" spans="70:70" x14ac:dyDescent="0.25">
      <c r="BR250576" s="2381"/>
    </row>
    <row r="250600" spans="70:70" x14ac:dyDescent="0.25">
      <c r="BR250600" s="2394"/>
    </row>
    <row r="250601" spans="70:70" x14ac:dyDescent="0.25">
      <c r="BR250601" s="2381"/>
    </row>
    <row r="250625" spans="70:70" x14ac:dyDescent="0.25">
      <c r="BR250625" s="2394"/>
    </row>
    <row r="250626" spans="70:70" x14ac:dyDescent="0.25">
      <c r="BR250626" s="2381"/>
    </row>
    <row r="250650" spans="70:70" x14ac:dyDescent="0.25">
      <c r="BR250650" s="2394"/>
    </row>
    <row r="250651" spans="70:70" x14ac:dyDescent="0.25">
      <c r="BR250651" s="2381"/>
    </row>
    <row r="250675" spans="70:70" x14ac:dyDescent="0.25">
      <c r="BR250675" s="2394"/>
    </row>
    <row r="250676" spans="70:70" x14ac:dyDescent="0.25">
      <c r="BR250676" s="2381"/>
    </row>
    <row r="250700" spans="70:70" x14ac:dyDescent="0.25">
      <c r="BR250700" s="2394"/>
    </row>
    <row r="250701" spans="70:70" x14ac:dyDescent="0.25">
      <c r="BR250701" s="2381"/>
    </row>
    <row r="250725" spans="70:70" x14ac:dyDescent="0.25">
      <c r="BR250725" s="2394"/>
    </row>
    <row r="250726" spans="70:70" x14ac:dyDescent="0.25">
      <c r="BR250726" s="2381"/>
    </row>
    <row r="250750" spans="70:70" x14ac:dyDescent="0.25">
      <c r="BR250750" s="2394"/>
    </row>
    <row r="250751" spans="70:70" x14ac:dyDescent="0.25">
      <c r="BR250751" s="2381"/>
    </row>
    <row r="250775" spans="70:70" x14ac:dyDescent="0.25">
      <c r="BR250775" s="2394"/>
    </row>
    <row r="250776" spans="70:70" x14ac:dyDescent="0.25">
      <c r="BR250776" s="2381"/>
    </row>
    <row r="250800" spans="70:70" x14ac:dyDescent="0.25">
      <c r="BR250800" s="2394"/>
    </row>
    <row r="250801" spans="70:70" x14ac:dyDescent="0.25">
      <c r="BR250801" s="2381"/>
    </row>
    <row r="250825" spans="70:70" x14ac:dyDescent="0.25">
      <c r="BR250825" s="2394"/>
    </row>
    <row r="250826" spans="70:70" x14ac:dyDescent="0.25">
      <c r="BR250826" s="2381"/>
    </row>
    <row r="250850" spans="70:70" x14ac:dyDescent="0.25">
      <c r="BR250850" s="2394"/>
    </row>
    <row r="250851" spans="70:70" x14ac:dyDescent="0.25">
      <c r="BR250851" s="2381"/>
    </row>
    <row r="250875" spans="70:70" x14ac:dyDescent="0.25">
      <c r="BR250875" s="2394"/>
    </row>
    <row r="250876" spans="70:70" x14ac:dyDescent="0.25">
      <c r="BR250876" s="2381"/>
    </row>
    <row r="250900" spans="70:70" x14ac:dyDescent="0.25">
      <c r="BR250900" s="2394"/>
    </row>
    <row r="250901" spans="70:70" x14ac:dyDescent="0.25">
      <c r="BR250901" s="2381"/>
    </row>
    <row r="250925" spans="70:70" x14ac:dyDescent="0.25">
      <c r="BR250925" s="2394"/>
    </row>
    <row r="250926" spans="70:70" x14ac:dyDescent="0.25">
      <c r="BR250926" s="2381"/>
    </row>
    <row r="250950" spans="70:70" x14ac:dyDescent="0.25">
      <c r="BR250950" s="2394"/>
    </row>
    <row r="250951" spans="70:70" x14ac:dyDescent="0.25">
      <c r="BR250951" s="2381"/>
    </row>
    <row r="250975" spans="70:70" x14ac:dyDescent="0.25">
      <c r="BR250975" s="2394"/>
    </row>
    <row r="250976" spans="70:70" x14ac:dyDescent="0.25">
      <c r="BR250976" s="2381"/>
    </row>
    <row r="251000" spans="70:70" x14ac:dyDescent="0.25">
      <c r="BR251000" s="2394"/>
    </row>
    <row r="251001" spans="70:70" x14ac:dyDescent="0.25">
      <c r="BR251001" s="2381"/>
    </row>
    <row r="251025" spans="70:70" x14ac:dyDescent="0.25">
      <c r="BR251025" s="2394"/>
    </row>
    <row r="251026" spans="70:70" x14ac:dyDescent="0.25">
      <c r="BR251026" s="2381"/>
    </row>
    <row r="251050" spans="70:70" x14ac:dyDescent="0.25">
      <c r="BR251050" s="2394"/>
    </row>
    <row r="251051" spans="70:70" x14ac:dyDescent="0.25">
      <c r="BR251051" s="2381"/>
    </row>
    <row r="251075" spans="70:70" x14ac:dyDescent="0.25">
      <c r="BR251075" s="2394"/>
    </row>
    <row r="251076" spans="70:70" x14ac:dyDescent="0.25">
      <c r="BR251076" s="2381"/>
    </row>
    <row r="251100" spans="70:70" x14ac:dyDescent="0.25">
      <c r="BR251100" s="2394"/>
    </row>
    <row r="251101" spans="70:70" x14ac:dyDescent="0.25">
      <c r="BR251101" s="2381"/>
    </row>
    <row r="251125" spans="70:70" x14ac:dyDescent="0.25">
      <c r="BR251125" s="2394"/>
    </row>
    <row r="251126" spans="70:70" x14ac:dyDescent="0.25">
      <c r="BR251126" s="2381"/>
    </row>
    <row r="251150" spans="70:70" x14ac:dyDescent="0.25">
      <c r="BR251150" s="2394"/>
    </row>
    <row r="251151" spans="70:70" x14ac:dyDescent="0.25">
      <c r="BR251151" s="2381"/>
    </row>
    <row r="251175" spans="70:70" x14ac:dyDescent="0.25">
      <c r="BR251175" s="2394"/>
    </row>
    <row r="251176" spans="70:70" x14ac:dyDescent="0.25">
      <c r="BR251176" s="2381"/>
    </row>
    <row r="251200" spans="70:70" x14ac:dyDescent="0.25">
      <c r="BR251200" s="2394"/>
    </row>
    <row r="251201" spans="70:70" x14ac:dyDescent="0.25">
      <c r="BR251201" s="2381"/>
    </row>
    <row r="251225" spans="70:70" x14ac:dyDescent="0.25">
      <c r="BR251225" s="2394"/>
    </row>
    <row r="251226" spans="70:70" x14ac:dyDescent="0.25">
      <c r="BR251226" s="2381"/>
    </row>
    <row r="251250" spans="70:70" x14ac:dyDescent="0.25">
      <c r="BR251250" s="2394"/>
    </row>
    <row r="251251" spans="70:70" x14ac:dyDescent="0.25">
      <c r="BR251251" s="2381"/>
    </row>
    <row r="251275" spans="70:70" x14ac:dyDescent="0.25">
      <c r="BR251275" s="2394"/>
    </row>
    <row r="251276" spans="70:70" x14ac:dyDescent="0.25">
      <c r="BR251276" s="2381"/>
    </row>
    <row r="251300" spans="70:70" x14ac:dyDescent="0.25">
      <c r="BR251300" s="2394"/>
    </row>
    <row r="251301" spans="70:70" x14ac:dyDescent="0.25">
      <c r="BR251301" s="2381"/>
    </row>
    <row r="251325" spans="70:70" x14ac:dyDescent="0.25">
      <c r="BR251325" s="2394"/>
    </row>
    <row r="251326" spans="70:70" x14ac:dyDescent="0.25">
      <c r="BR251326" s="2381"/>
    </row>
    <row r="251350" spans="70:70" x14ac:dyDescent="0.25">
      <c r="BR251350" s="2394"/>
    </row>
    <row r="251351" spans="70:70" x14ac:dyDescent="0.25">
      <c r="BR251351" s="2381"/>
    </row>
    <row r="251375" spans="70:70" x14ac:dyDescent="0.25">
      <c r="BR251375" s="2394"/>
    </row>
    <row r="251376" spans="70:70" x14ac:dyDescent="0.25">
      <c r="BR251376" s="2381"/>
    </row>
    <row r="251400" spans="70:70" x14ac:dyDescent="0.25">
      <c r="BR251400" s="2394"/>
    </row>
    <row r="251401" spans="70:70" x14ac:dyDescent="0.25">
      <c r="BR251401" s="2381"/>
    </row>
    <row r="251425" spans="70:70" x14ac:dyDescent="0.25">
      <c r="BR251425" s="2394"/>
    </row>
    <row r="251426" spans="70:70" x14ac:dyDescent="0.25">
      <c r="BR251426" s="2381"/>
    </row>
    <row r="251450" spans="70:70" x14ac:dyDescent="0.25">
      <c r="BR251450" s="2394"/>
    </row>
    <row r="251451" spans="70:70" x14ac:dyDescent="0.25">
      <c r="BR251451" s="2381"/>
    </row>
    <row r="251475" spans="70:70" x14ac:dyDescent="0.25">
      <c r="BR251475" s="2394"/>
    </row>
    <row r="251476" spans="70:70" x14ac:dyDescent="0.25">
      <c r="BR251476" s="2381"/>
    </row>
    <row r="251500" spans="70:70" x14ac:dyDescent="0.25">
      <c r="BR251500" s="2394"/>
    </row>
    <row r="251501" spans="70:70" x14ac:dyDescent="0.25">
      <c r="BR251501" s="2381"/>
    </row>
    <row r="251525" spans="70:70" x14ac:dyDescent="0.25">
      <c r="BR251525" s="2394"/>
    </row>
    <row r="251526" spans="70:70" x14ac:dyDescent="0.25">
      <c r="BR251526" s="2381"/>
    </row>
    <row r="251550" spans="70:70" x14ac:dyDescent="0.25">
      <c r="BR251550" s="2394"/>
    </row>
    <row r="251551" spans="70:70" x14ac:dyDescent="0.25">
      <c r="BR251551" s="2381"/>
    </row>
    <row r="251575" spans="70:70" x14ac:dyDescent="0.25">
      <c r="BR251575" s="2394"/>
    </row>
    <row r="251576" spans="70:70" x14ac:dyDescent="0.25">
      <c r="BR251576" s="2381"/>
    </row>
    <row r="251600" spans="70:70" x14ac:dyDescent="0.25">
      <c r="BR251600" s="2394"/>
    </row>
    <row r="251601" spans="70:70" x14ac:dyDescent="0.25">
      <c r="BR251601" s="2381"/>
    </row>
    <row r="251625" spans="70:70" x14ac:dyDescent="0.25">
      <c r="BR251625" s="2394"/>
    </row>
    <row r="251626" spans="70:70" x14ac:dyDescent="0.25">
      <c r="BR251626" s="2381"/>
    </row>
    <row r="251650" spans="70:70" x14ac:dyDescent="0.25">
      <c r="BR251650" s="2394"/>
    </row>
    <row r="251651" spans="70:70" x14ac:dyDescent="0.25">
      <c r="BR251651" s="2381"/>
    </row>
    <row r="251675" spans="70:70" x14ac:dyDescent="0.25">
      <c r="BR251675" s="2394"/>
    </row>
    <row r="251676" spans="70:70" x14ac:dyDescent="0.25">
      <c r="BR251676" s="2381"/>
    </row>
    <row r="251700" spans="70:70" x14ac:dyDescent="0.25">
      <c r="BR251700" s="2394"/>
    </row>
    <row r="251701" spans="70:70" x14ac:dyDescent="0.25">
      <c r="BR251701" s="2381"/>
    </row>
    <row r="251725" spans="70:70" x14ac:dyDescent="0.25">
      <c r="BR251725" s="2394"/>
    </row>
    <row r="251726" spans="70:70" x14ac:dyDescent="0.25">
      <c r="BR251726" s="2381"/>
    </row>
    <row r="251750" spans="70:70" x14ac:dyDescent="0.25">
      <c r="BR251750" s="2394"/>
    </row>
    <row r="251751" spans="70:70" x14ac:dyDescent="0.25">
      <c r="BR251751" s="2381"/>
    </row>
    <row r="251775" spans="70:70" x14ac:dyDescent="0.25">
      <c r="BR251775" s="2394"/>
    </row>
    <row r="251776" spans="70:70" x14ac:dyDescent="0.25">
      <c r="BR251776" s="2381"/>
    </row>
    <row r="251800" spans="70:70" x14ac:dyDescent="0.25">
      <c r="BR251800" s="2394"/>
    </row>
    <row r="251801" spans="70:70" x14ac:dyDescent="0.25">
      <c r="BR251801" s="2381"/>
    </row>
    <row r="251825" spans="70:70" x14ac:dyDescent="0.25">
      <c r="BR251825" s="2394"/>
    </row>
    <row r="251826" spans="70:70" x14ac:dyDescent="0.25">
      <c r="BR251826" s="2381"/>
    </row>
    <row r="251850" spans="70:70" x14ac:dyDescent="0.25">
      <c r="BR251850" s="2394"/>
    </row>
    <row r="251851" spans="70:70" x14ac:dyDescent="0.25">
      <c r="BR251851" s="2381"/>
    </row>
    <row r="251875" spans="70:70" x14ac:dyDescent="0.25">
      <c r="BR251875" s="2394"/>
    </row>
    <row r="251876" spans="70:70" x14ac:dyDescent="0.25">
      <c r="BR251876" s="2381"/>
    </row>
    <row r="251900" spans="70:70" x14ac:dyDescent="0.25">
      <c r="BR251900" s="2394"/>
    </row>
    <row r="251901" spans="70:70" x14ac:dyDescent="0.25">
      <c r="BR251901" s="2381"/>
    </row>
    <row r="251925" spans="70:70" x14ac:dyDescent="0.25">
      <c r="BR251925" s="2394"/>
    </row>
    <row r="251926" spans="70:70" x14ac:dyDescent="0.25">
      <c r="BR251926" s="2381"/>
    </row>
    <row r="251950" spans="70:70" x14ac:dyDescent="0.25">
      <c r="BR251950" s="2394"/>
    </row>
    <row r="251951" spans="70:70" x14ac:dyDescent="0.25">
      <c r="BR251951" s="2381"/>
    </row>
    <row r="251975" spans="70:70" x14ac:dyDescent="0.25">
      <c r="BR251975" s="2394"/>
    </row>
    <row r="251976" spans="70:70" x14ac:dyDescent="0.25">
      <c r="BR251976" s="2381"/>
    </row>
    <row r="252000" spans="70:70" x14ac:dyDescent="0.25">
      <c r="BR252000" s="2394"/>
    </row>
    <row r="252001" spans="70:70" x14ac:dyDescent="0.25">
      <c r="BR252001" s="2381"/>
    </row>
    <row r="252025" spans="70:70" x14ac:dyDescent="0.25">
      <c r="BR252025" s="2394"/>
    </row>
    <row r="252026" spans="70:70" x14ac:dyDescent="0.25">
      <c r="BR252026" s="2381"/>
    </row>
    <row r="252050" spans="70:70" x14ac:dyDescent="0.25">
      <c r="BR252050" s="2394"/>
    </row>
    <row r="252051" spans="70:70" x14ac:dyDescent="0.25">
      <c r="BR252051" s="2381"/>
    </row>
    <row r="252075" spans="70:70" x14ac:dyDescent="0.25">
      <c r="BR252075" s="2394"/>
    </row>
    <row r="252076" spans="70:70" x14ac:dyDescent="0.25">
      <c r="BR252076" s="2381"/>
    </row>
    <row r="252100" spans="70:70" x14ac:dyDescent="0.25">
      <c r="BR252100" s="2394"/>
    </row>
    <row r="252101" spans="70:70" x14ac:dyDescent="0.25">
      <c r="BR252101" s="2381"/>
    </row>
    <row r="252125" spans="70:70" x14ac:dyDescent="0.25">
      <c r="BR252125" s="2394"/>
    </row>
    <row r="252126" spans="70:70" x14ac:dyDescent="0.25">
      <c r="BR252126" s="2381"/>
    </row>
    <row r="252150" spans="70:70" x14ac:dyDescent="0.25">
      <c r="BR252150" s="2394"/>
    </row>
    <row r="252151" spans="70:70" x14ac:dyDescent="0.25">
      <c r="BR252151" s="2381"/>
    </row>
    <row r="252175" spans="70:70" x14ac:dyDescent="0.25">
      <c r="BR252175" s="2394"/>
    </row>
    <row r="252176" spans="70:70" x14ac:dyDescent="0.25">
      <c r="BR252176" s="2381"/>
    </row>
    <row r="252200" spans="70:70" x14ac:dyDescent="0.25">
      <c r="BR252200" s="2394"/>
    </row>
    <row r="252201" spans="70:70" x14ac:dyDescent="0.25">
      <c r="BR252201" s="2381"/>
    </row>
    <row r="252225" spans="70:70" x14ac:dyDescent="0.25">
      <c r="BR252225" s="2394"/>
    </row>
    <row r="252226" spans="70:70" x14ac:dyDescent="0.25">
      <c r="BR252226" s="2381"/>
    </row>
    <row r="252250" spans="70:70" x14ac:dyDescent="0.25">
      <c r="BR252250" s="2394"/>
    </row>
    <row r="252251" spans="70:70" x14ac:dyDescent="0.25">
      <c r="BR252251" s="2381"/>
    </row>
    <row r="252275" spans="70:70" x14ac:dyDescent="0.25">
      <c r="BR252275" s="2394"/>
    </row>
    <row r="252276" spans="70:70" x14ac:dyDescent="0.25">
      <c r="BR252276" s="2381"/>
    </row>
    <row r="252300" spans="70:70" x14ac:dyDescent="0.25">
      <c r="BR252300" s="2394"/>
    </row>
    <row r="252301" spans="70:70" x14ac:dyDescent="0.25">
      <c r="BR252301" s="2381"/>
    </row>
    <row r="252325" spans="70:70" x14ac:dyDescent="0.25">
      <c r="BR252325" s="2394"/>
    </row>
    <row r="252326" spans="70:70" x14ac:dyDescent="0.25">
      <c r="BR252326" s="2381"/>
    </row>
    <row r="252350" spans="70:70" x14ac:dyDescent="0.25">
      <c r="BR252350" s="2394"/>
    </row>
    <row r="252351" spans="70:70" x14ac:dyDescent="0.25">
      <c r="BR252351" s="2381"/>
    </row>
    <row r="252375" spans="70:70" x14ac:dyDescent="0.25">
      <c r="BR252375" s="2394"/>
    </row>
    <row r="252376" spans="70:70" x14ac:dyDescent="0.25">
      <c r="BR252376" s="2381"/>
    </row>
    <row r="252400" spans="70:70" x14ac:dyDescent="0.25">
      <c r="BR252400" s="2394"/>
    </row>
    <row r="252401" spans="70:70" x14ac:dyDescent="0.25">
      <c r="BR252401" s="2381"/>
    </row>
    <row r="252425" spans="70:70" x14ac:dyDescent="0.25">
      <c r="BR252425" s="2394"/>
    </row>
    <row r="252426" spans="70:70" x14ac:dyDescent="0.25">
      <c r="BR252426" s="2381"/>
    </row>
    <row r="252450" spans="70:70" x14ac:dyDescent="0.25">
      <c r="BR252450" s="2394"/>
    </row>
    <row r="252451" spans="70:70" x14ac:dyDescent="0.25">
      <c r="BR252451" s="2381"/>
    </row>
    <row r="252475" spans="70:70" x14ac:dyDescent="0.25">
      <c r="BR252475" s="2394"/>
    </row>
    <row r="252476" spans="70:70" x14ac:dyDescent="0.25">
      <c r="BR252476" s="2381"/>
    </row>
    <row r="252500" spans="70:70" x14ac:dyDescent="0.25">
      <c r="BR252500" s="2394"/>
    </row>
    <row r="252501" spans="70:70" x14ac:dyDescent="0.25">
      <c r="BR252501" s="2381"/>
    </row>
    <row r="252525" spans="70:70" x14ac:dyDescent="0.25">
      <c r="BR252525" s="2394"/>
    </row>
    <row r="252526" spans="70:70" x14ac:dyDescent="0.25">
      <c r="BR252526" s="2381"/>
    </row>
    <row r="252550" spans="70:70" x14ac:dyDescent="0.25">
      <c r="BR252550" s="2394"/>
    </row>
    <row r="252551" spans="70:70" x14ac:dyDescent="0.25">
      <c r="BR252551" s="2381"/>
    </row>
    <row r="252575" spans="70:70" x14ac:dyDescent="0.25">
      <c r="BR252575" s="2394"/>
    </row>
    <row r="252576" spans="70:70" x14ac:dyDescent="0.25">
      <c r="BR252576" s="2381"/>
    </row>
    <row r="252600" spans="70:70" x14ac:dyDescent="0.25">
      <c r="BR252600" s="2394"/>
    </row>
    <row r="252601" spans="70:70" x14ac:dyDescent="0.25">
      <c r="BR252601" s="2381"/>
    </row>
    <row r="252625" spans="70:70" x14ac:dyDescent="0.25">
      <c r="BR252625" s="2394"/>
    </row>
    <row r="252626" spans="70:70" x14ac:dyDescent="0.25">
      <c r="BR252626" s="2381"/>
    </row>
    <row r="252650" spans="70:70" x14ac:dyDescent="0.25">
      <c r="BR252650" s="2394"/>
    </row>
    <row r="252651" spans="70:70" x14ac:dyDescent="0.25">
      <c r="BR252651" s="2381"/>
    </row>
    <row r="252675" spans="70:70" x14ac:dyDescent="0.25">
      <c r="BR252675" s="2394"/>
    </row>
    <row r="252676" spans="70:70" x14ac:dyDescent="0.25">
      <c r="BR252676" s="2381"/>
    </row>
    <row r="252700" spans="70:70" x14ac:dyDescent="0.25">
      <c r="BR252700" s="2394"/>
    </row>
    <row r="252701" spans="70:70" x14ac:dyDescent="0.25">
      <c r="BR252701" s="2381"/>
    </row>
    <row r="252725" spans="70:70" x14ac:dyDescent="0.25">
      <c r="BR252725" s="2394"/>
    </row>
    <row r="252726" spans="70:70" x14ac:dyDescent="0.25">
      <c r="BR252726" s="2381"/>
    </row>
    <row r="252750" spans="70:70" x14ac:dyDescent="0.25">
      <c r="BR252750" s="2394"/>
    </row>
    <row r="252751" spans="70:70" x14ac:dyDescent="0.25">
      <c r="BR252751" s="2381"/>
    </row>
    <row r="252775" spans="70:70" x14ac:dyDescent="0.25">
      <c r="BR252775" s="2394"/>
    </row>
    <row r="252776" spans="70:70" x14ac:dyDescent="0.25">
      <c r="BR252776" s="2381"/>
    </row>
    <row r="252800" spans="70:70" x14ac:dyDescent="0.25">
      <c r="BR252800" s="2394"/>
    </row>
    <row r="252801" spans="70:70" x14ac:dyDescent="0.25">
      <c r="BR252801" s="2381"/>
    </row>
    <row r="252825" spans="70:70" x14ac:dyDescent="0.25">
      <c r="BR252825" s="2394"/>
    </row>
    <row r="252826" spans="70:70" x14ac:dyDescent="0.25">
      <c r="BR252826" s="2381"/>
    </row>
    <row r="252850" spans="70:70" x14ac:dyDescent="0.25">
      <c r="BR252850" s="2394"/>
    </row>
    <row r="252851" spans="70:70" x14ac:dyDescent="0.25">
      <c r="BR252851" s="2381"/>
    </row>
    <row r="252875" spans="70:70" x14ac:dyDescent="0.25">
      <c r="BR252875" s="2394"/>
    </row>
    <row r="252876" spans="70:70" x14ac:dyDescent="0.25">
      <c r="BR252876" s="2381"/>
    </row>
    <row r="252900" spans="70:70" x14ac:dyDescent="0.25">
      <c r="BR252900" s="2394"/>
    </row>
    <row r="252901" spans="70:70" x14ac:dyDescent="0.25">
      <c r="BR252901" s="2381"/>
    </row>
    <row r="252925" spans="70:70" x14ac:dyDescent="0.25">
      <c r="BR252925" s="2394"/>
    </row>
    <row r="252926" spans="70:70" x14ac:dyDescent="0.25">
      <c r="BR252926" s="2381"/>
    </row>
    <row r="252950" spans="70:70" x14ac:dyDescent="0.25">
      <c r="BR252950" s="2394"/>
    </row>
    <row r="252951" spans="70:70" x14ac:dyDescent="0.25">
      <c r="BR252951" s="2381"/>
    </row>
    <row r="252975" spans="70:70" x14ac:dyDescent="0.25">
      <c r="BR252975" s="2394"/>
    </row>
    <row r="252976" spans="70:70" x14ac:dyDescent="0.25">
      <c r="BR252976" s="2381"/>
    </row>
    <row r="253000" spans="70:70" x14ac:dyDescent="0.25">
      <c r="BR253000" s="2394"/>
    </row>
    <row r="253001" spans="70:70" x14ac:dyDescent="0.25">
      <c r="BR253001" s="2381"/>
    </row>
    <row r="253025" spans="70:70" x14ac:dyDescent="0.25">
      <c r="BR253025" s="2394"/>
    </row>
    <row r="253026" spans="70:70" x14ac:dyDescent="0.25">
      <c r="BR253026" s="2381"/>
    </row>
    <row r="253050" spans="70:70" x14ac:dyDescent="0.25">
      <c r="BR253050" s="2394"/>
    </row>
    <row r="253051" spans="70:70" x14ac:dyDescent="0.25">
      <c r="BR253051" s="2381"/>
    </row>
    <row r="253075" spans="70:70" x14ac:dyDescent="0.25">
      <c r="BR253075" s="2394"/>
    </row>
    <row r="253076" spans="70:70" x14ac:dyDescent="0.25">
      <c r="BR253076" s="2381"/>
    </row>
    <row r="253100" spans="70:70" x14ac:dyDescent="0.25">
      <c r="BR253100" s="2394"/>
    </row>
    <row r="253101" spans="70:70" x14ac:dyDescent="0.25">
      <c r="BR253101" s="2381"/>
    </row>
    <row r="253125" spans="70:70" x14ac:dyDescent="0.25">
      <c r="BR253125" s="2394"/>
    </row>
    <row r="253126" spans="70:70" x14ac:dyDescent="0.25">
      <c r="BR253126" s="2381"/>
    </row>
    <row r="253150" spans="70:70" x14ac:dyDescent="0.25">
      <c r="BR253150" s="2394"/>
    </row>
    <row r="253151" spans="70:70" x14ac:dyDescent="0.25">
      <c r="BR253151" s="2381"/>
    </row>
    <row r="253175" spans="70:70" x14ac:dyDescent="0.25">
      <c r="BR253175" s="2394"/>
    </row>
    <row r="253176" spans="70:70" x14ac:dyDescent="0.25">
      <c r="BR253176" s="2381"/>
    </row>
    <row r="253200" spans="70:70" x14ac:dyDescent="0.25">
      <c r="BR253200" s="2394"/>
    </row>
    <row r="253201" spans="70:70" x14ac:dyDescent="0.25">
      <c r="BR253201" s="2381"/>
    </row>
    <row r="253225" spans="70:70" x14ac:dyDescent="0.25">
      <c r="BR253225" s="2394"/>
    </row>
    <row r="253226" spans="70:70" x14ac:dyDescent="0.25">
      <c r="BR253226" s="2381"/>
    </row>
    <row r="253250" spans="70:70" x14ac:dyDescent="0.25">
      <c r="BR253250" s="2394"/>
    </row>
    <row r="253251" spans="70:70" x14ac:dyDescent="0.25">
      <c r="BR253251" s="2381"/>
    </row>
    <row r="253275" spans="70:70" x14ac:dyDescent="0.25">
      <c r="BR253275" s="2394"/>
    </row>
    <row r="253276" spans="70:70" x14ac:dyDescent="0.25">
      <c r="BR253276" s="2381"/>
    </row>
    <row r="253300" spans="70:70" x14ac:dyDescent="0.25">
      <c r="BR253300" s="2394"/>
    </row>
    <row r="253301" spans="70:70" x14ac:dyDescent="0.25">
      <c r="BR253301" s="2381"/>
    </row>
    <row r="253325" spans="70:70" x14ac:dyDescent="0.25">
      <c r="BR253325" s="2394"/>
    </row>
    <row r="253326" spans="70:70" x14ac:dyDescent="0.25">
      <c r="BR253326" s="2381"/>
    </row>
    <row r="253350" spans="70:70" x14ac:dyDescent="0.25">
      <c r="BR253350" s="2394"/>
    </row>
    <row r="253351" spans="70:70" x14ac:dyDescent="0.25">
      <c r="BR253351" s="2381"/>
    </row>
    <row r="253375" spans="70:70" x14ac:dyDescent="0.25">
      <c r="BR253375" s="2394"/>
    </row>
    <row r="253376" spans="70:70" x14ac:dyDescent="0.25">
      <c r="BR253376" s="2381"/>
    </row>
    <row r="253400" spans="70:70" x14ac:dyDescent="0.25">
      <c r="BR253400" s="2394"/>
    </row>
    <row r="253401" spans="70:70" x14ac:dyDescent="0.25">
      <c r="BR253401" s="2381"/>
    </row>
    <row r="253425" spans="70:70" x14ac:dyDescent="0.25">
      <c r="BR253425" s="2394"/>
    </row>
    <row r="253426" spans="70:70" x14ac:dyDescent="0.25">
      <c r="BR253426" s="2381"/>
    </row>
    <row r="253450" spans="70:70" x14ac:dyDescent="0.25">
      <c r="BR253450" s="2394"/>
    </row>
    <row r="253451" spans="70:70" x14ac:dyDescent="0.25">
      <c r="BR253451" s="2381"/>
    </row>
    <row r="253475" spans="70:70" x14ac:dyDescent="0.25">
      <c r="BR253475" s="2394"/>
    </row>
    <row r="253476" spans="70:70" x14ac:dyDescent="0.25">
      <c r="BR253476" s="2381"/>
    </row>
    <row r="253500" spans="70:70" x14ac:dyDescent="0.25">
      <c r="BR253500" s="2394"/>
    </row>
    <row r="253501" spans="70:70" x14ac:dyDescent="0.25">
      <c r="BR253501" s="2381"/>
    </row>
    <row r="253525" spans="70:70" x14ac:dyDescent="0.25">
      <c r="BR253525" s="2394"/>
    </row>
    <row r="253526" spans="70:70" x14ac:dyDescent="0.25">
      <c r="BR253526" s="2381"/>
    </row>
    <row r="253550" spans="70:70" x14ac:dyDescent="0.25">
      <c r="BR253550" s="2394"/>
    </row>
    <row r="253551" spans="70:70" x14ac:dyDescent="0.25">
      <c r="BR253551" s="2381"/>
    </row>
    <row r="253575" spans="70:70" x14ac:dyDescent="0.25">
      <c r="BR253575" s="2394"/>
    </row>
    <row r="253576" spans="70:70" x14ac:dyDescent="0.25">
      <c r="BR253576" s="2381"/>
    </row>
    <row r="253600" spans="70:70" x14ac:dyDescent="0.25">
      <c r="BR253600" s="2394"/>
    </row>
    <row r="253601" spans="70:70" x14ac:dyDescent="0.25">
      <c r="BR253601" s="2381"/>
    </row>
    <row r="253625" spans="70:70" x14ac:dyDescent="0.25">
      <c r="BR253625" s="2394"/>
    </row>
    <row r="253626" spans="70:70" x14ac:dyDescent="0.25">
      <c r="BR253626" s="2381"/>
    </row>
    <row r="253650" spans="70:70" x14ac:dyDescent="0.25">
      <c r="BR253650" s="2394"/>
    </row>
    <row r="253651" spans="70:70" x14ac:dyDescent="0.25">
      <c r="BR253651" s="2381"/>
    </row>
    <row r="253675" spans="70:70" x14ac:dyDescent="0.25">
      <c r="BR253675" s="2394"/>
    </row>
    <row r="253676" spans="70:70" x14ac:dyDescent="0.25">
      <c r="BR253676" s="2381"/>
    </row>
    <row r="253700" spans="70:70" x14ac:dyDescent="0.25">
      <c r="BR253700" s="2394"/>
    </row>
    <row r="253701" spans="70:70" x14ac:dyDescent="0.25">
      <c r="BR253701" s="2381"/>
    </row>
    <row r="253725" spans="70:70" x14ac:dyDescent="0.25">
      <c r="BR253725" s="2394"/>
    </row>
    <row r="253726" spans="70:70" x14ac:dyDescent="0.25">
      <c r="BR253726" s="2381"/>
    </row>
    <row r="253750" spans="70:70" x14ac:dyDescent="0.25">
      <c r="BR253750" s="2394"/>
    </row>
    <row r="253751" spans="70:70" x14ac:dyDescent="0.25">
      <c r="BR253751" s="2381"/>
    </row>
    <row r="253775" spans="70:70" x14ac:dyDescent="0.25">
      <c r="BR253775" s="2394"/>
    </row>
    <row r="253776" spans="70:70" x14ac:dyDescent="0.25">
      <c r="BR253776" s="2381"/>
    </row>
    <row r="253800" spans="70:70" x14ac:dyDescent="0.25">
      <c r="BR253800" s="2394"/>
    </row>
    <row r="253801" spans="70:70" x14ac:dyDescent="0.25">
      <c r="BR253801" s="2381"/>
    </row>
    <row r="253825" spans="70:70" x14ac:dyDescent="0.25">
      <c r="BR253825" s="2394"/>
    </row>
    <row r="253826" spans="70:70" x14ac:dyDescent="0.25">
      <c r="BR253826" s="2381"/>
    </row>
    <row r="253850" spans="70:70" x14ac:dyDescent="0.25">
      <c r="BR253850" s="2394"/>
    </row>
    <row r="253851" spans="70:70" x14ac:dyDescent="0.25">
      <c r="BR253851" s="2381"/>
    </row>
    <row r="253875" spans="70:70" x14ac:dyDescent="0.25">
      <c r="BR253875" s="2394"/>
    </row>
    <row r="253876" spans="70:70" x14ac:dyDescent="0.25">
      <c r="BR253876" s="2381"/>
    </row>
    <row r="253900" spans="70:70" x14ac:dyDescent="0.25">
      <c r="BR253900" s="2394"/>
    </row>
    <row r="253901" spans="70:70" x14ac:dyDescent="0.25">
      <c r="BR253901" s="2381"/>
    </row>
    <row r="253925" spans="70:70" x14ac:dyDescent="0.25">
      <c r="BR253925" s="2394"/>
    </row>
    <row r="253926" spans="70:70" x14ac:dyDescent="0.25">
      <c r="BR253926" s="2381"/>
    </row>
    <row r="253950" spans="70:70" x14ac:dyDescent="0.25">
      <c r="BR253950" s="2394"/>
    </row>
    <row r="253951" spans="70:70" x14ac:dyDescent="0.25">
      <c r="BR253951" s="2381"/>
    </row>
    <row r="253975" spans="70:70" x14ac:dyDescent="0.25">
      <c r="BR253975" s="2394"/>
    </row>
    <row r="253976" spans="70:70" x14ac:dyDescent="0.25">
      <c r="BR253976" s="2381"/>
    </row>
    <row r="254000" spans="70:70" x14ac:dyDescent="0.25">
      <c r="BR254000" s="2394"/>
    </row>
    <row r="254001" spans="70:70" x14ac:dyDescent="0.25">
      <c r="BR254001" s="2381"/>
    </row>
    <row r="254025" spans="70:70" x14ac:dyDescent="0.25">
      <c r="BR254025" s="2394"/>
    </row>
    <row r="254026" spans="70:70" x14ac:dyDescent="0.25">
      <c r="BR254026" s="2381"/>
    </row>
    <row r="254050" spans="70:70" x14ac:dyDescent="0.25">
      <c r="BR254050" s="2394"/>
    </row>
    <row r="254051" spans="70:70" x14ac:dyDescent="0.25">
      <c r="BR254051" s="2381"/>
    </row>
    <row r="254075" spans="70:70" x14ac:dyDescent="0.25">
      <c r="BR254075" s="2394"/>
    </row>
    <row r="254076" spans="70:70" x14ac:dyDescent="0.25">
      <c r="BR254076" s="2381"/>
    </row>
    <row r="254100" spans="70:70" x14ac:dyDescent="0.25">
      <c r="BR254100" s="2394"/>
    </row>
    <row r="254101" spans="70:70" x14ac:dyDescent="0.25">
      <c r="BR254101" s="2381"/>
    </row>
    <row r="254125" spans="70:70" x14ac:dyDescent="0.25">
      <c r="BR254125" s="2394"/>
    </row>
    <row r="254126" spans="70:70" x14ac:dyDescent="0.25">
      <c r="BR254126" s="2381"/>
    </row>
    <row r="254150" spans="70:70" x14ac:dyDescent="0.25">
      <c r="BR254150" s="2394"/>
    </row>
    <row r="254151" spans="70:70" x14ac:dyDescent="0.25">
      <c r="BR254151" s="2381"/>
    </row>
    <row r="254175" spans="70:70" x14ac:dyDescent="0.25">
      <c r="BR254175" s="2394"/>
    </row>
    <row r="254176" spans="70:70" x14ac:dyDescent="0.25">
      <c r="BR254176" s="2381"/>
    </row>
    <row r="254200" spans="70:70" x14ac:dyDescent="0.25">
      <c r="BR254200" s="2394"/>
    </row>
    <row r="254201" spans="70:70" x14ac:dyDescent="0.25">
      <c r="BR254201" s="2381"/>
    </row>
    <row r="254225" spans="70:70" x14ac:dyDescent="0.25">
      <c r="BR254225" s="2394"/>
    </row>
    <row r="254226" spans="70:70" x14ac:dyDescent="0.25">
      <c r="BR254226" s="2381"/>
    </row>
    <row r="254250" spans="70:70" x14ac:dyDescent="0.25">
      <c r="BR254250" s="2394"/>
    </row>
    <row r="254251" spans="70:70" x14ac:dyDescent="0.25">
      <c r="BR254251" s="2381"/>
    </row>
    <row r="254275" spans="70:70" x14ac:dyDescent="0.25">
      <c r="BR254275" s="2394"/>
    </row>
    <row r="254276" spans="70:70" x14ac:dyDescent="0.25">
      <c r="BR254276" s="2381"/>
    </row>
    <row r="254300" spans="70:70" x14ac:dyDescent="0.25">
      <c r="BR254300" s="2394"/>
    </row>
    <row r="254301" spans="70:70" x14ac:dyDescent="0.25">
      <c r="BR254301" s="2381"/>
    </row>
    <row r="254325" spans="70:70" x14ac:dyDescent="0.25">
      <c r="BR254325" s="2394"/>
    </row>
    <row r="254326" spans="70:70" x14ac:dyDescent="0.25">
      <c r="BR254326" s="2381"/>
    </row>
    <row r="254350" spans="70:70" x14ac:dyDescent="0.25">
      <c r="BR254350" s="2394"/>
    </row>
    <row r="254351" spans="70:70" x14ac:dyDescent="0.25">
      <c r="BR254351" s="2381"/>
    </row>
    <row r="254375" spans="70:70" x14ac:dyDescent="0.25">
      <c r="BR254375" s="2394"/>
    </row>
    <row r="254376" spans="70:70" x14ac:dyDescent="0.25">
      <c r="BR254376" s="2381"/>
    </row>
    <row r="254400" spans="70:70" x14ac:dyDescent="0.25">
      <c r="BR254400" s="2394"/>
    </row>
    <row r="254401" spans="70:70" x14ac:dyDescent="0.25">
      <c r="BR254401" s="2381"/>
    </row>
    <row r="254425" spans="70:70" x14ac:dyDescent="0.25">
      <c r="BR254425" s="2394"/>
    </row>
    <row r="254426" spans="70:70" x14ac:dyDescent="0.25">
      <c r="BR254426" s="2381"/>
    </row>
    <row r="254450" spans="70:70" x14ac:dyDescent="0.25">
      <c r="BR254450" s="2394"/>
    </row>
    <row r="254451" spans="70:70" x14ac:dyDescent="0.25">
      <c r="BR254451" s="2381"/>
    </row>
    <row r="254475" spans="70:70" x14ac:dyDescent="0.25">
      <c r="BR254475" s="2394"/>
    </row>
    <row r="254476" spans="70:70" x14ac:dyDescent="0.25">
      <c r="BR254476" s="2381"/>
    </row>
    <row r="254500" spans="70:70" x14ac:dyDescent="0.25">
      <c r="BR254500" s="2394"/>
    </row>
    <row r="254501" spans="70:70" x14ac:dyDescent="0.25">
      <c r="BR254501" s="2381"/>
    </row>
    <row r="254525" spans="70:70" x14ac:dyDescent="0.25">
      <c r="BR254525" s="2394"/>
    </row>
    <row r="254526" spans="70:70" x14ac:dyDescent="0.25">
      <c r="BR254526" s="2381"/>
    </row>
    <row r="254550" spans="70:70" x14ac:dyDescent="0.25">
      <c r="BR254550" s="2394"/>
    </row>
    <row r="254551" spans="70:70" x14ac:dyDescent="0.25">
      <c r="BR254551" s="2381"/>
    </row>
    <row r="254575" spans="70:70" x14ac:dyDescent="0.25">
      <c r="BR254575" s="2394"/>
    </row>
    <row r="254576" spans="70:70" x14ac:dyDescent="0.25">
      <c r="BR254576" s="2381"/>
    </row>
    <row r="254600" spans="70:70" x14ac:dyDescent="0.25">
      <c r="BR254600" s="2394"/>
    </row>
    <row r="254601" spans="70:70" x14ac:dyDescent="0.25">
      <c r="BR254601" s="2381"/>
    </row>
    <row r="254625" spans="70:70" x14ac:dyDescent="0.25">
      <c r="BR254625" s="2394"/>
    </row>
    <row r="254626" spans="70:70" x14ac:dyDescent="0.25">
      <c r="BR254626" s="2381"/>
    </row>
    <row r="254650" spans="70:70" x14ac:dyDescent="0.25">
      <c r="BR254650" s="2394"/>
    </row>
    <row r="254651" spans="70:70" x14ac:dyDescent="0.25">
      <c r="BR254651" s="2381"/>
    </row>
    <row r="254675" spans="70:70" x14ac:dyDescent="0.25">
      <c r="BR254675" s="2394"/>
    </row>
    <row r="254676" spans="70:70" x14ac:dyDescent="0.25">
      <c r="BR254676" s="2381"/>
    </row>
    <row r="254700" spans="70:70" x14ac:dyDescent="0.25">
      <c r="BR254700" s="2394"/>
    </row>
    <row r="254701" spans="70:70" x14ac:dyDescent="0.25">
      <c r="BR254701" s="2381"/>
    </row>
    <row r="254725" spans="70:70" x14ac:dyDescent="0.25">
      <c r="BR254725" s="2394"/>
    </row>
    <row r="254726" spans="70:70" x14ac:dyDescent="0.25">
      <c r="BR254726" s="2381"/>
    </row>
    <row r="254750" spans="70:70" x14ac:dyDescent="0.25">
      <c r="BR254750" s="2394"/>
    </row>
    <row r="254751" spans="70:70" x14ac:dyDescent="0.25">
      <c r="BR254751" s="2381"/>
    </row>
    <row r="254775" spans="70:70" x14ac:dyDescent="0.25">
      <c r="BR254775" s="2394"/>
    </row>
    <row r="254776" spans="70:70" x14ac:dyDescent="0.25">
      <c r="BR254776" s="2381"/>
    </row>
    <row r="254800" spans="70:70" x14ac:dyDescent="0.25">
      <c r="BR254800" s="2394"/>
    </row>
    <row r="254801" spans="70:70" x14ac:dyDescent="0.25">
      <c r="BR254801" s="2381"/>
    </row>
    <row r="254825" spans="70:70" x14ac:dyDescent="0.25">
      <c r="BR254825" s="2394"/>
    </row>
    <row r="254826" spans="70:70" x14ac:dyDescent="0.25">
      <c r="BR254826" s="2381"/>
    </row>
    <row r="254850" spans="70:70" x14ac:dyDescent="0.25">
      <c r="BR254850" s="2394"/>
    </row>
    <row r="254851" spans="70:70" x14ac:dyDescent="0.25">
      <c r="BR254851" s="2381"/>
    </row>
    <row r="254875" spans="70:70" x14ac:dyDescent="0.25">
      <c r="BR254875" s="2394"/>
    </row>
    <row r="254876" spans="70:70" x14ac:dyDescent="0.25">
      <c r="BR254876" s="2381"/>
    </row>
    <row r="254900" spans="70:70" x14ac:dyDescent="0.25">
      <c r="BR254900" s="2394"/>
    </row>
    <row r="254901" spans="70:70" x14ac:dyDescent="0.25">
      <c r="BR254901" s="2381"/>
    </row>
    <row r="254925" spans="70:70" x14ac:dyDescent="0.25">
      <c r="BR254925" s="2394"/>
    </row>
    <row r="254926" spans="70:70" x14ac:dyDescent="0.25">
      <c r="BR254926" s="2381"/>
    </row>
    <row r="254950" spans="70:70" x14ac:dyDescent="0.25">
      <c r="BR254950" s="2394"/>
    </row>
    <row r="254951" spans="70:70" x14ac:dyDescent="0.25">
      <c r="BR254951" s="2381"/>
    </row>
    <row r="254975" spans="70:70" x14ac:dyDescent="0.25">
      <c r="BR254975" s="2394"/>
    </row>
    <row r="254976" spans="70:70" x14ac:dyDescent="0.25">
      <c r="BR254976" s="2381"/>
    </row>
    <row r="255000" spans="70:70" x14ac:dyDescent="0.25">
      <c r="BR255000" s="2394"/>
    </row>
    <row r="255001" spans="70:70" x14ac:dyDescent="0.25">
      <c r="BR255001" s="2381"/>
    </row>
    <row r="255025" spans="70:70" x14ac:dyDescent="0.25">
      <c r="BR255025" s="2394"/>
    </row>
    <row r="255026" spans="70:70" x14ac:dyDescent="0.25">
      <c r="BR255026" s="2381"/>
    </row>
    <row r="255050" spans="70:70" x14ac:dyDescent="0.25">
      <c r="BR255050" s="2394"/>
    </row>
    <row r="255051" spans="70:70" x14ac:dyDescent="0.25">
      <c r="BR255051" s="2381"/>
    </row>
    <row r="255075" spans="70:70" x14ac:dyDescent="0.25">
      <c r="BR255075" s="2394"/>
    </row>
    <row r="255076" spans="70:70" x14ac:dyDescent="0.25">
      <c r="BR255076" s="2381"/>
    </row>
    <row r="255100" spans="70:70" x14ac:dyDescent="0.25">
      <c r="BR255100" s="2394"/>
    </row>
    <row r="255101" spans="70:70" x14ac:dyDescent="0.25">
      <c r="BR255101" s="2381"/>
    </row>
    <row r="255125" spans="70:70" x14ac:dyDescent="0.25">
      <c r="BR255125" s="2394"/>
    </row>
    <row r="255126" spans="70:70" x14ac:dyDescent="0.25">
      <c r="BR255126" s="2381"/>
    </row>
    <row r="255150" spans="70:70" x14ac:dyDescent="0.25">
      <c r="BR255150" s="2394"/>
    </row>
    <row r="255151" spans="70:70" x14ac:dyDescent="0.25">
      <c r="BR255151" s="2381"/>
    </row>
    <row r="255175" spans="70:70" x14ac:dyDescent="0.25">
      <c r="BR255175" s="2394"/>
    </row>
    <row r="255176" spans="70:70" x14ac:dyDescent="0.25">
      <c r="BR255176" s="2381"/>
    </row>
    <row r="255200" spans="70:70" x14ac:dyDescent="0.25">
      <c r="BR255200" s="2394"/>
    </row>
    <row r="255201" spans="70:70" x14ac:dyDescent="0.25">
      <c r="BR255201" s="2381"/>
    </row>
    <row r="255225" spans="70:70" x14ac:dyDescent="0.25">
      <c r="BR255225" s="2394"/>
    </row>
    <row r="255226" spans="70:70" x14ac:dyDescent="0.25">
      <c r="BR255226" s="2381"/>
    </row>
    <row r="255250" spans="70:70" x14ac:dyDescent="0.25">
      <c r="BR255250" s="2394"/>
    </row>
    <row r="255251" spans="70:70" x14ac:dyDescent="0.25">
      <c r="BR255251" s="2381"/>
    </row>
    <row r="255275" spans="70:70" x14ac:dyDescent="0.25">
      <c r="BR255275" s="2394"/>
    </row>
    <row r="255276" spans="70:70" x14ac:dyDescent="0.25">
      <c r="BR255276" s="2381"/>
    </row>
    <row r="255300" spans="70:70" x14ac:dyDescent="0.25">
      <c r="BR255300" s="2394"/>
    </row>
    <row r="255301" spans="70:70" x14ac:dyDescent="0.25">
      <c r="BR255301" s="2381"/>
    </row>
    <row r="255325" spans="70:70" x14ac:dyDescent="0.25">
      <c r="BR255325" s="2394"/>
    </row>
    <row r="255326" spans="70:70" x14ac:dyDescent="0.25">
      <c r="BR255326" s="2381"/>
    </row>
    <row r="255350" spans="70:70" x14ac:dyDescent="0.25">
      <c r="BR255350" s="2394"/>
    </row>
    <row r="255351" spans="70:70" x14ac:dyDescent="0.25">
      <c r="BR255351" s="2381"/>
    </row>
    <row r="255375" spans="70:70" x14ac:dyDescent="0.25">
      <c r="BR255375" s="2394"/>
    </row>
    <row r="255376" spans="70:70" x14ac:dyDescent="0.25">
      <c r="BR255376" s="2381"/>
    </row>
    <row r="255400" spans="70:70" x14ac:dyDescent="0.25">
      <c r="BR255400" s="2394"/>
    </row>
    <row r="255401" spans="70:70" x14ac:dyDescent="0.25">
      <c r="BR255401" s="2381"/>
    </row>
    <row r="255425" spans="70:70" x14ac:dyDescent="0.25">
      <c r="BR255425" s="2394"/>
    </row>
    <row r="255426" spans="70:70" x14ac:dyDescent="0.25">
      <c r="BR255426" s="2381"/>
    </row>
    <row r="255450" spans="70:70" x14ac:dyDescent="0.25">
      <c r="BR255450" s="2394"/>
    </row>
    <row r="255451" spans="70:70" x14ac:dyDescent="0.25">
      <c r="BR255451" s="2381"/>
    </row>
    <row r="255475" spans="70:70" x14ac:dyDescent="0.25">
      <c r="BR255475" s="2394"/>
    </row>
    <row r="255476" spans="70:70" x14ac:dyDescent="0.25">
      <c r="BR255476" s="2381"/>
    </row>
    <row r="255500" spans="70:70" x14ac:dyDescent="0.25">
      <c r="BR255500" s="2394"/>
    </row>
    <row r="255501" spans="70:70" x14ac:dyDescent="0.25">
      <c r="BR255501" s="2381"/>
    </row>
    <row r="255525" spans="70:70" x14ac:dyDescent="0.25">
      <c r="BR255525" s="2394"/>
    </row>
    <row r="255526" spans="70:70" x14ac:dyDescent="0.25">
      <c r="BR255526" s="2381"/>
    </row>
    <row r="255550" spans="70:70" x14ac:dyDescent="0.25">
      <c r="BR255550" s="2394"/>
    </row>
    <row r="255551" spans="70:70" x14ac:dyDescent="0.25">
      <c r="BR255551" s="2381"/>
    </row>
    <row r="255575" spans="70:70" x14ac:dyDescent="0.25">
      <c r="BR255575" s="2394"/>
    </row>
    <row r="255576" spans="70:70" x14ac:dyDescent="0.25">
      <c r="BR255576" s="2381"/>
    </row>
    <row r="255600" spans="70:70" x14ac:dyDescent="0.25">
      <c r="BR255600" s="2394"/>
    </row>
    <row r="255601" spans="70:70" x14ac:dyDescent="0.25">
      <c r="BR255601" s="2381"/>
    </row>
    <row r="255625" spans="70:70" x14ac:dyDescent="0.25">
      <c r="BR255625" s="2394"/>
    </row>
    <row r="255626" spans="70:70" x14ac:dyDescent="0.25">
      <c r="BR255626" s="2381"/>
    </row>
    <row r="255650" spans="70:70" x14ac:dyDescent="0.25">
      <c r="BR255650" s="2394"/>
    </row>
    <row r="255651" spans="70:70" x14ac:dyDescent="0.25">
      <c r="BR255651" s="2381"/>
    </row>
    <row r="255675" spans="70:70" x14ac:dyDescent="0.25">
      <c r="BR255675" s="2394"/>
    </row>
    <row r="255676" spans="70:70" x14ac:dyDescent="0.25">
      <c r="BR255676" s="2381"/>
    </row>
    <row r="255700" spans="70:70" x14ac:dyDescent="0.25">
      <c r="BR255700" s="2394"/>
    </row>
    <row r="255701" spans="70:70" x14ac:dyDescent="0.25">
      <c r="BR255701" s="2381"/>
    </row>
    <row r="255725" spans="70:70" x14ac:dyDescent="0.25">
      <c r="BR255725" s="2394"/>
    </row>
    <row r="255726" spans="70:70" x14ac:dyDescent="0.25">
      <c r="BR255726" s="2381"/>
    </row>
    <row r="255750" spans="70:70" x14ac:dyDescent="0.25">
      <c r="BR255750" s="2394"/>
    </row>
    <row r="255751" spans="70:70" x14ac:dyDescent="0.25">
      <c r="BR255751" s="2381"/>
    </row>
    <row r="255775" spans="70:70" x14ac:dyDescent="0.25">
      <c r="BR255775" s="2394"/>
    </row>
    <row r="255776" spans="70:70" x14ac:dyDescent="0.25">
      <c r="BR255776" s="2381"/>
    </row>
    <row r="255800" spans="70:70" x14ac:dyDescent="0.25">
      <c r="BR255800" s="2394"/>
    </row>
    <row r="255801" spans="70:70" x14ac:dyDescent="0.25">
      <c r="BR255801" s="2381"/>
    </row>
    <row r="255825" spans="70:70" x14ac:dyDescent="0.25">
      <c r="BR255825" s="2394"/>
    </row>
    <row r="255826" spans="70:70" x14ac:dyDescent="0.25">
      <c r="BR255826" s="2381"/>
    </row>
    <row r="255850" spans="70:70" x14ac:dyDescent="0.25">
      <c r="BR255850" s="2394"/>
    </row>
    <row r="255851" spans="70:70" x14ac:dyDescent="0.25">
      <c r="BR255851" s="2381"/>
    </row>
    <row r="255875" spans="70:70" x14ac:dyDescent="0.25">
      <c r="BR255875" s="2394"/>
    </row>
    <row r="255876" spans="70:70" x14ac:dyDescent="0.25">
      <c r="BR255876" s="2381"/>
    </row>
    <row r="255900" spans="70:70" x14ac:dyDescent="0.25">
      <c r="BR255900" s="2394"/>
    </row>
    <row r="255901" spans="70:70" x14ac:dyDescent="0.25">
      <c r="BR255901" s="2381"/>
    </row>
    <row r="255925" spans="70:70" x14ac:dyDescent="0.25">
      <c r="BR255925" s="2394"/>
    </row>
    <row r="255926" spans="70:70" x14ac:dyDescent="0.25">
      <c r="BR255926" s="2381"/>
    </row>
    <row r="255950" spans="70:70" x14ac:dyDescent="0.25">
      <c r="BR255950" s="2394"/>
    </row>
    <row r="255951" spans="70:70" x14ac:dyDescent="0.25">
      <c r="BR255951" s="2381"/>
    </row>
    <row r="255975" spans="70:70" x14ac:dyDescent="0.25">
      <c r="BR255975" s="2394"/>
    </row>
    <row r="255976" spans="70:70" x14ac:dyDescent="0.25">
      <c r="BR255976" s="2381"/>
    </row>
    <row r="256000" spans="70:70" x14ac:dyDescent="0.25">
      <c r="BR256000" s="2394"/>
    </row>
    <row r="256001" spans="70:70" x14ac:dyDescent="0.25">
      <c r="BR256001" s="2381"/>
    </row>
    <row r="256025" spans="70:70" x14ac:dyDescent="0.25">
      <c r="BR256025" s="2394"/>
    </row>
    <row r="256026" spans="70:70" x14ac:dyDescent="0.25">
      <c r="BR256026" s="2381"/>
    </row>
    <row r="256050" spans="70:70" x14ac:dyDescent="0.25">
      <c r="BR256050" s="2394"/>
    </row>
    <row r="256051" spans="70:70" x14ac:dyDescent="0.25">
      <c r="BR256051" s="2381"/>
    </row>
    <row r="256075" spans="70:70" x14ac:dyDescent="0.25">
      <c r="BR256075" s="2394"/>
    </row>
    <row r="256076" spans="70:70" x14ac:dyDescent="0.25">
      <c r="BR256076" s="2381"/>
    </row>
    <row r="256100" spans="70:70" x14ac:dyDescent="0.25">
      <c r="BR256100" s="2394"/>
    </row>
    <row r="256101" spans="70:70" x14ac:dyDescent="0.25">
      <c r="BR256101" s="2381"/>
    </row>
    <row r="256125" spans="70:70" x14ac:dyDescent="0.25">
      <c r="BR256125" s="2394"/>
    </row>
    <row r="256126" spans="70:70" x14ac:dyDescent="0.25">
      <c r="BR256126" s="2381"/>
    </row>
    <row r="256150" spans="70:70" x14ac:dyDescent="0.25">
      <c r="BR256150" s="2394"/>
    </row>
    <row r="256151" spans="70:70" x14ac:dyDescent="0.25">
      <c r="BR256151" s="2381"/>
    </row>
    <row r="256175" spans="70:70" x14ac:dyDescent="0.25">
      <c r="BR256175" s="2394"/>
    </row>
    <row r="256176" spans="70:70" x14ac:dyDescent="0.25">
      <c r="BR256176" s="2381"/>
    </row>
    <row r="256200" spans="70:70" x14ac:dyDescent="0.25">
      <c r="BR256200" s="2394"/>
    </row>
    <row r="256201" spans="70:70" x14ac:dyDescent="0.25">
      <c r="BR256201" s="2381"/>
    </row>
    <row r="256225" spans="70:70" x14ac:dyDescent="0.25">
      <c r="BR256225" s="2394"/>
    </row>
    <row r="256226" spans="70:70" x14ac:dyDescent="0.25">
      <c r="BR256226" s="2381"/>
    </row>
    <row r="256250" spans="70:70" x14ac:dyDescent="0.25">
      <c r="BR256250" s="2394"/>
    </row>
    <row r="256251" spans="70:70" x14ac:dyDescent="0.25">
      <c r="BR256251" s="2381"/>
    </row>
    <row r="256275" spans="70:70" x14ac:dyDescent="0.25">
      <c r="BR256275" s="2394"/>
    </row>
    <row r="256276" spans="70:70" x14ac:dyDescent="0.25">
      <c r="BR256276" s="2381"/>
    </row>
    <row r="256300" spans="70:70" x14ac:dyDescent="0.25">
      <c r="BR256300" s="2394"/>
    </row>
    <row r="256301" spans="70:70" x14ac:dyDescent="0.25">
      <c r="BR256301" s="2381"/>
    </row>
    <row r="256325" spans="70:70" x14ac:dyDescent="0.25">
      <c r="BR256325" s="2394"/>
    </row>
    <row r="256326" spans="70:70" x14ac:dyDescent="0.25">
      <c r="BR256326" s="2381"/>
    </row>
    <row r="256350" spans="70:70" x14ac:dyDescent="0.25">
      <c r="BR256350" s="2394"/>
    </row>
    <row r="256351" spans="70:70" x14ac:dyDescent="0.25">
      <c r="BR256351" s="2381"/>
    </row>
    <row r="256375" spans="70:70" x14ac:dyDescent="0.25">
      <c r="BR256375" s="2394"/>
    </row>
    <row r="256376" spans="70:70" x14ac:dyDescent="0.25">
      <c r="BR256376" s="2381"/>
    </row>
    <row r="256400" spans="70:70" x14ac:dyDescent="0.25">
      <c r="BR256400" s="2394"/>
    </row>
    <row r="256401" spans="70:70" x14ac:dyDescent="0.25">
      <c r="BR256401" s="2381"/>
    </row>
    <row r="256425" spans="70:70" x14ac:dyDescent="0.25">
      <c r="BR256425" s="2394"/>
    </row>
    <row r="256426" spans="70:70" x14ac:dyDescent="0.25">
      <c r="BR256426" s="2381"/>
    </row>
    <row r="256450" spans="70:70" x14ac:dyDescent="0.25">
      <c r="BR256450" s="2394"/>
    </row>
    <row r="256451" spans="70:70" x14ac:dyDescent="0.25">
      <c r="BR256451" s="2381"/>
    </row>
    <row r="256475" spans="70:70" x14ac:dyDescent="0.25">
      <c r="BR256475" s="2394"/>
    </row>
    <row r="256476" spans="70:70" x14ac:dyDescent="0.25">
      <c r="BR256476" s="2381"/>
    </row>
    <row r="256500" spans="70:70" x14ac:dyDescent="0.25">
      <c r="BR256500" s="2394"/>
    </row>
    <row r="256501" spans="70:70" x14ac:dyDescent="0.25">
      <c r="BR256501" s="2381"/>
    </row>
    <row r="256525" spans="70:70" x14ac:dyDescent="0.25">
      <c r="BR256525" s="2394"/>
    </row>
    <row r="256526" spans="70:70" x14ac:dyDescent="0.25">
      <c r="BR256526" s="2381"/>
    </row>
    <row r="256550" spans="70:70" x14ac:dyDescent="0.25">
      <c r="BR256550" s="2394"/>
    </row>
    <row r="256551" spans="70:70" x14ac:dyDescent="0.25">
      <c r="BR256551" s="2381"/>
    </row>
    <row r="256575" spans="70:70" x14ac:dyDescent="0.25">
      <c r="BR256575" s="2394"/>
    </row>
    <row r="256576" spans="70:70" x14ac:dyDescent="0.25">
      <c r="BR256576" s="2381"/>
    </row>
    <row r="256600" spans="70:70" x14ac:dyDescent="0.25">
      <c r="BR256600" s="2394"/>
    </row>
    <row r="256601" spans="70:70" x14ac:dyDescent="0.25">
      <c r="BR256601" s="2381"/>
    </row>
    <row r="256625" spans="70:70" x14ac:dyDescent="0.25">
      <c r="BR256625" s="2394"/>
    </row>
    <row r="256626" spans="70:70" x14ac:dyDescent="0.25">
      <c r="BR256626" s="2381"/>
    </row>
    <row r="256650" spans="70:70" x14ac:dyDescent="0.25">
      <c r="BR256650" s="2394"/>
    </row>
    <row r="256651" spans="70:70" x14ac:dyDescent="0.25">
      <c r="BR256651" s="2381"/>
    </row>
    <row r="256675" spans="70:70" x14ac:dyDescent="0.25">
      <c r="BR256675" s="2394"/>
    </row>
    <row r="256676" spans="70:70" x14ac:dyDescent="0.25">
      <c r="BR256676" s="2381"/>
    </row>
    <row r="256700" spans="70:70" x14ac:dyDescent="0.25">
      <c r="BR256700" s="2394"/>
    </row>
    <row r="256701" spans="70:70" x14ac:dyDescent="0.25">
      <c r="BR256701" s="2381"/>
    </row>
    <row r="256725" spans="70:70" x14ac:dyDescent="0.25">
      <c r="BR256725" s="2394"/>
    </row>
    <row r="256726" spans="70:70" x14ac:dyDescent="0.25">
      <c r="BR256726" s="2381"/>
    </row>
    <row r="256750" spans="70:70" x14ac:dyDescent="0.25">
      <c r="BR256750" s="2394"/>
    </row>
    <row r="256751" spans="70:70" x14ac:dyDescent="0.25">
      <c r="BR256751" s="2381"/>
    </row>
    <row r="256775" spans="70:70" x14ac:dyDescent="0.25">
      <c r="BR256775" s="2394"/>
    </row>
    <row r="256776" spans="70:70" x14ac:dyDescent="0.25">
      <c r="BR256776" s="2381"/>
    </row>
    <row r="256800" spans="70:70" x14ac:dyDescent="0.25">
      <c r="BR256800" s="2394"/>
    </row>
    <row r="256801" spans="70:70" x14ac:dyDescent="0.25">
      <c r="BR256801" s="2381"/>
    </row>
    <row r="256825" spans="70:70" x14ac:dyDescent="0.25">
      <c r="BR256825" s="2394"/>
    </row>
    <row r="256826" spans="70:70" x14ac:dyDescent="0.25">
      <c r="BR256826" s="2381"/>
    </row>
    <row r="256850" spans="70:70" x14ac:dyDescent="0.25">
      <c r="BR256850" s="2394"/>
    </row>
    <row r="256851" spans="70:70" x14ac:dyDescent="0.25">
      <c r="BR256851" s="2381"/>
    </row>
    <row r="256875" spans="70:70" x14ac:dyDescent="0.25">
      <c r="BR256875" s="2394"/>
    </row>
    <row r="256876" spans="70:70" x14ac:dyDescent="0.25">
      <c r="BR256876" s="2381"/>
    </row>
    <row r="256900" spans="70:70" x14ac:dyDescent="0.25">
      <c r="BR256900" s="2394"/>
    </row>
    <row r="256901" spans="70:70" x14ac:dyDescent="0.25">
      <c r="BR256901" s="2381"/>
    </row>
    <row r="256925" spans="70:70" x14ac:dyDescent="0.25">
      <c r="BR256925" s="2394"/>
    </row>
    <row r="256926" spans="70:70" x14ac:dyDescent="0.25">
      <c r="BR256926" s="2381"/>
    </row>
    <row r="256950" spans="70:70" x14ac:dyDescent="0.25">
      <c r="BR256950" s="2394"/>
    </row>
    <row r="256951" spans="70:70" x14ac:dyDescent="0.25">
      <c r="BR256951" s="2381"/>
    </row>
    <row r="256975" spans="70:70" x14ac:dyDescent="0.25">
      <c r="BR256975" s="2394"/>
    </row>
    <row r="256976" spans="70:70" x14ac:dyDescent="0.25">
      <c r="BR256976" s="2381"/>
    </row>
    <row r="257000" spans="70:70" x14ac:dyDescent="0.25">
      <c r="BR257000" s="2394"/>
    </row>
    <row r="257001" spans="70:70" x14ac:dyDescent="0.25">
      <c r="BR257001" s="2381"/>
    </row>
    <row r="257025" spans="70:70" x14ac:dyDescent="0.25">
      <c r="BR257025" s="2394"/>
    </row>
    <row r="257026" spans="70:70" x14ac:dyDescent="0.25">
      <c r="BR257026" s="2381"/>
    </row>
    <row r="257050" spans="70:70" x14ac:dyDescent="0.25">
      <c r="BR257050" s="2394"/>
    </row>
    <row r="257051" spans="70:70" x14ac:dyDescent="0.25">
      <c r="BR257051" s="2381"/>
    </row>
    <row r="257075" spans="70:70" x14ac:dyDescent="0.25">
      <c r="BR257075" s="2394"/>
    </row>
    <row r="257076" spans="70:70" x14ac:dyDescent="0.25">
      <c r="BR257076" s="2381"/>
    </row>
    <row r="257100" spans="70:70" x14ac:dyDescent="0.25">
      <c r="BR257100" s="2394"/>
    </row>
    <row r="257101" spans="70:70" x14ac:dyDescent="0.25">
      <c r="BR257101" s="2381"/>
    </row>
    <row r="257125" spans="70:70" x14ac:dyDescent="0.25">
      <c r="BR257125" s="2394"/>
    </row>
    <row r="257126" spans="70:70" x14ac:dyDescent="0.25">
      <c r="BR257126" s="2381"/>
    </row>
    <row r="257150" spans="70:70" x14ac:dyDescent="0.25">
      <c r="BR257150" s="2394"/>
    </row>
    <row r="257151" spans="70:70" x14ac:dyDescent="0.25">
      <c r="BR257151" s="2381"/>
    </row>
    <row r="257175" spans="70:70" x14ac:dyDescent="0.25">
      <c r="BR257175" s="2394"/>
    </row>
    <row r="257176" spans="70:70" x14ac:dyDescent="0.25">
      <c r="BR257176" s="2381"/>
    </row>
    <row r="257200" spans="70:70" x14ac:dyDescent="0.25">
      <c r="BR257200" s="2394"/>
    </row>
    <row r="257201" spans="70:70" x14ac:dyDescent="0.25">
      <c r="BR257201" s="2381"/>
    </row>
    <row r="257225" spans="70:70" x14ac:dyDescent="0.25">
      <c r="BR257225" s="2394"/>
    </row>
    <row r="257226" spans="70:70" x14ac:dyDescent="0.25">
      <c r="BR257226" s="2381"/>
    </row>
    <row r="257250" spans="70:70" x14ac:dyDescent="0.25">
      <c r="BR257250" s="2394"/>
    </row>
    <row r="257251" spans="70:70" x14ac:dyDescent="0.25">
      <c r="BR257251" s="2381"/>
    </row>
    <row r="257275" spans="70:70" x14ac:dyDescent="0.25">
      <c r="BR257275" s="2394"/>
    </row>
    <row r="257276" spans="70:70" x14ac:dyDescent="0.25">
      <c r="BR257276" s="2381"/>
    </row>
    <row r="257300" spans="70:70" x14ac:dyDescent="0.25">
      <c r="BR257300" s="2394"/>
    </row>
    <row r="257301" spans="70:70" x14ac:dyDescent="0.25">
      <c r="BR257301" s="2381"/>
    </row>
    <row r="257325" spans="70:70" x14ac:dyDescent="0.25">
      <c r="BR257325" s="2394"/>
    </row>
    <row r="257326" spans="70:70" x14ac:dyDescent="0.25">
      <c r="BR257326" s="2381"/>
    </row>
    <row r="257350" spans="70:70" x14ac:dyDescent="0.25">
      <c r="BR257350" s="2394"/>
    </row>
    <row r="257351" spans="70:70" x14ac:dyDescent="0.25">
      <c r="BR257351" s="2381"/>
    </row>
    <row r="257375" spans="70:70" x14ac:dyDescent="0.25">
      <c r="BR257375" s="2394"/>
    </row>
    <row r="257376" spans="70:70" x14ac:dyDescent="0.25">
      <c r="BR257376" s="2381"/>
    </row>
    <row r="257400" spans="70:70" x14ac:dyDescent="0.25">
      <c r="BR257400" s="2394"/>
    </row>
    <row r="257401" spans="70:70" x14ac:dyDescent="0.25">
      <c r="BR257401" s="2381"/>
    </row>
    <row r="257425" spans="70:70" x14ac:dyDescent="0.25">
      <c r="BR257425" s="2394"/>
    </row>
    <row r="257426" spans="70:70" x14ac:dyDescent="0.25">
      <c r="BR257426" s="2381"/>
    </row>
    <row r="257450" spans="70:70" x14ac:dyDescent="0.25">
      <c r="BR257450" s="2394"/>
    </row>
    <row r="257451" spans="70:70" x14ac:dyDescent="0.25">
      <c r="BR257451" s="2381"/>
    </row>
    <row r="257475" spans="70:70" x14ac:dyDescent="0.25">
      <c r="BR257475" s="2394"/>
    </row>
    <row r="257476" spans="70:70" x14ac:dyDescent="0.25">
      <c r="BR257476" s="2381"/>
    </row>
    <row r="257500" spans="70:70" x14ac:dyDescent="0.25">
      <c r="BR257500" s="2394"/>
    </row>
    <row r="257501" spans="70:70" x14ac:dyDescent="0.25">
      <c r="BR257501" s="2381"/>
    </row>
    <row r="257525" spans="70:70" x14ac:dyDescent="0.25">
      <c r="BR257525" s="2394"/>
    </row>
    <row r="257526" spans="70:70" x14ac:dyDescent="0.25">
      <c r="BR257526" s="2381"/>
    </row>
    <row r="257550" spans="70:70" x14ac:dyDescent="0.25">
      <c r="BR257550" s="2394"/>
    </row>
    <row r="257551" spans="70:70" x14ac:dyDescent="0.25">
      <c r="BR257551" s="2381"/>
    </row>
    <row r="257575" spans="70:70" x14ac:dyDescent="0.25">
      <c r="BR257575" s="2394"/>
    </row>
    <row r="257576" spans="70:70" x14ac:dyDescent="0.25">
      <c r="BR257576" s="2381"/>
    </row>
    <row r="257600" spans="70:70" x14ac:dyDescent="0.25">
      <c r="BR257600" s="2394"/>
    </row>
    <row r="257601" spans="70:70" x14ac:dyDescent="0.25">
      <c r="BR257601" s="2381"/>
    </row>
    <row r="257625" spans="70:70" x14ac:dyDescent="0.25">
      <c r="BR257625" s="2394"/>
    </row>
    <row r="257626" spans="70:70" x14ac:dyDescent="0.25">
      <c r="BR257626" s="2381"/>
    </row>
    <row r="257650" spans="70:70" x14ac:dyDescent="0.25">
      <c r="BR257650" s="2394"/>
    </row>
    <row r="257651" spans="70:70" x14ac:dyDescent="0.25">
      <c r="BR257651" s="2381"/>
    </row>
    <row r="257675" spans="70:70" x14ac:dyDescent="0.25">
      <c r="BR257675" s="2394"/>
    </row>
    <row r="257676" spans="70:70" x14ac:dyDescent="0.25">
      <c r="BR257676" s="2381"/>
    </row>
    <row r="257700" spans="70:70" x14ac:dyDescent="0.25">
      <c r="BR257700" s="2394"/>
    </row>
    <row r="257701" spans="70:70" x14ac:dyDescent="0.25">
      <c r="BR257701" s="2381"/>
    </row>
    <row r="257725" spans="70:70" x14ac:dyDescent="0.25">
      <c r="BR257725" s="2394"/>
    </row>
    <row r="257726" spans="70:70" x14ac:dyDescent="0.25">
      <c r="BR257726" s="2381"/>
    </row>
    <row r="257750" spans="70:70" x14ac:dyDescent="0.25">
      <c r="BR257750" s="2394"/>
    </row>
    <row r="257751" spans="70:70" x14ac:dyDescent="0.25">
      <c r="BR257751" s="2381"/>
    </row>
    <row r="257775" spans="70:70" x14ac:dyDescent="0.25">
      <c r="BR257775" s="2394"/>
    </row>
    <row r="257776" spans="70:70" x14ac:dyDescent="0.25">
      <c r="BR257776" s="2381"/>
    </row>
    <row r="257800" spans="70:70" x14ac:dyDescent="0.25">
      <c r="BR257800" s="2394"/>
    </row>
    <row r="257801" spans="70:70" x14ac:dyDescent="0.25">
      <c r="BR257801" s="2381"/>
    </row>
    <row r="257825" spans="70:70" x14ac:dyDescent="0.25">
      <c r="BR257825" s="2394"/>
    </row>
    <row r="257826" spans="70:70" x14ac:dyDescent="0.25">
      <c r="BR257826" s="2381"/>
    </row>
    <row r="257850" spans="70:70" x14ac:dyDescent="0.25">
      <c r="BR257850" s="2394"/>
    </row>
    <row r="257851" spans="70:70" x14ac:dyDescent="0.25">
      <c r="BR257851" s="2381"/>
    </row>
    <row r="257875" spans="70:70" x14ac:dyDescent="0.25">
      <c r="BR257875" s="2394"/>
    </row>
    <row r="257876" spans="70:70" x14ac:dyDescent="0.25">
      <c r="BR257876" s="2381"/>
    </row>
    <row r="257900" spans="70:70" x14ac:dyDescent="0.25">
      <c r="BR257900" s="2394"/>
    </row>
    <row r="257901" spans="70:70" x14ac:dyDescent="0.25">
      <c r="BR257901" s="2381"/>
    </row>
    <row r="257925" spans="70:70" x14ac:dyDescent="0.25">
      <c r="BR257925" s="2394"/>
    </row>
    <row r="257926" spans="70:70" x14ac:dyDescent="0.25">
      <c r="BR257926" s="2381"/>
    </row>
    <row r="257950" spans="70:70" x14ac:dyDescent="0.25">
      <c r="BR257950" s="2394"/>
    </row>
    <row r="257951" spans="70:70" x14ac:dyDescent="0.25">
      <c r="BR257951" s="2381"/>
    </row>
    <row r="257975" spans="70:70" x14ac:dyDescent="0.25">
      <c r="BR257975" s="2394"/>
    </row>
    <row r="257976" spans="70:70" x14ac:dyDescent="0.25">
      <c r="BR257976" s="2381"/>
    </row>
    <row r="258000" spans="70:70" x14ac:dyDescent="0.25">
      <c r="BR258000" s="2394"/>
    </row>
    <row r="258001" spans="70:70" x14ac:dyDescent="0.25">
      <c r="BR258001" s="2381"/>
    </row>
    <row r="258025" spans="70:70" x14ac:dyDescent="0.25">
      <c r="BR258025" s="2394"/>
    </row>
    <row r="258026" spans="70:70" x14ac:dyDescent="0.25">
      <c r="BR258026" s="2381"/>
    </row>
    <row r="258050" spans="70:70" x14ac:dyDescent="0.25">
      <c r="BR258050" s="2394"/>
    </row>
    <row r="258051" spans="70:70" x14ac:dyDescent="0.25">
      <c r="BR258051" s="2381"/>
    </row>
    <row r="258075" spans="70:70" x14ac:dyDescent="0.25">
      <c r="BR258075" s="2394"/>
    </row>
    <row r="258076" spans="70:70" x14ac:dyDescent="0.25">
      <c r="BR258076" s="2381"/>
    </row>
    <row r="258100" spans="70:70" x14ac:dyDescent="0.25">
      <c r="BR258100" s="2394"/>
    </row>
    <row r="258101" spans="70:70" x14ac:dyDescent="0.25">
      <c r="BR258101" s="2381"/>
    </row>
    <row r="258125" spans="70:70" x14ac:dyDescent="0.25">
      <c r="BR258125" s="2394"/>
    </row>
    <row r="258126" spans="70:70" x14ac:dyDescent="0.25">
      <c r="BR258126" s="2381"/>
    </row>
    <row r="258150" spans="70:70" x14ac:dyDescent="0.25">
      <c r="BR258150" s="2394"/>
    </row>
    <row r="258151" spans="70:70" x14ac:dyDescent="0.25">
      <c r="BR258151" s="2381"/>
    </row>
    <row r="258175" spans="70:70" x14ac:dyDescent="0.25">
      <c r="BR258175" s="2394"/>
    </row>
    <row r="258176" spans="70:70" x14ac:dyDescent="0.25">
      <c r="BR258176" s="2381"/>
    </row>
    <row r="258200" spans="70:70" x14ac:dyDescent="0.25">
      <c r="BR258200" s="2394"/>
    </row>
    <row r="258201" spans="70:70" x14ac:dyDescent="0.25">
      <c r="BR258201" s="2381"/>
    </row>
    <row r="258225" spans="70:70" x14ac:dyDescent="0.25">
      <c r="BR258225" s="2394"/>
    </row>
    <row r="258226" spans="70:70" x14ac:dyDescent="0.25">
      <c r="BR258226" s="2381"/>
    </row>
    <row r="258250" spans="70:70" x14ac:dyDescent="0.25">
      <c r="BR258250" s="2394"/>
    </row>
    <row r="258251" spans="70:70" x14ac:dyDescent="0.25">
      <c r="BR258251" s="2381"/>
    </row>
    <row r="258275" spans="70:70" x14ac:dyDescent="0.25">
      <c r="BR258275" s="2394"/>
    </row>
    <row r="258276" spans="70:70" x14ac:dyDescent="0.25">
      <c r="BR258276" s="2381"/>
    </row>
    <row r="258300" spans="70:70" x14ac:dyDescent="0.25">
      <c r="BR258300" s="2394"/>
    </row>
    <row r="258301" spans="70:70" x14ac:dyDescent="0.25">
      <c r="BR258301" s="2381"/>
    </row>
    <row r="258325" spans="70:70" x14ac:dyDescent="0.25">
      <c r="BR258325" s="2394"/>
    </row>
    <row r="258326" spans="70:70" x14ac:dyDescent="0.25">
      <c r="BR258326" s="2381"/>
    </row>
    <row r="258350" spans="70:70" x14ac:dyDescent="0.25">
      <c r="BR258350" s="2394"/>
    </row>
    <row r="258351" spans="70:70" x14ac:dyDescent="0.25">
      <c r="BR258351" s="2381"/>
    </row>
    <row r="258375" spans="70:70" x14ac:dyDescent="0.25">
      <c r="BR258375" s="2394"/>
    </row>
    <row r="258376" spans="70:70" x14ac:dyDescent="0.25">
      <c r="BR258376" s="2381"/>
    </row>
    <row r="258400" spans="70:70" x14ac:dyDescent="0.25">
      <c r="BR258400" s="2394"/>
    </row>
    <row r="258401" spans="70:70" x14ac:dyDescent="0.25">
      <c r="BR258401" s="2381"/>
    </row>
    <row r="258425" spans="70:70" x14ac:dyDescent="0.25">
      <c r="BR258425" s="2394"/>
    </row>
    <row r="258426" spans="70:70" x14ac:dyDescent="0.25">
      <c r="BR258426" s="2381"/>
    </row>
    <row r="258450" spans="70:70" x14ac:dyDescent="0.25">
      <c r="BR258450" s="2394"/>
    </row>
    <row r="258451" spans="70:70" x14ac:dyDescent="0.25">
      <c r="BR258451" s="2381"/>
    </row>
    <row r="258475" spans="70:70" x14ac:dyDescent="0.25">
      <c r="BR258475" s="2394"/>
    </row>
    <row r="258476" spans="70:70" x14ac:dyDescent="0.25">
      <c r="BR258476" s="2381"/>
    </row>
    <row r="258500" spans="70:70" x14ac:dyDescent="0.25">
      <c r="BR258500" s="2394"/>
    </row>
    <row r="258501" spans="70:70" x14ac:dyDescent="0.25">
      <c r="BR258501" s="2381"/>
    </row>
    <row r="258525" spans="70:70" x14ac:dyDescent="0.25">
      <c r="BR258525" s="2394"/>
    </row>
    <row r="258526" spans="70:70" x14ac:dyDescent="0.25">
      <c r="BR258526" s="2381"/>
    </row>
    <row r="258550" spans="70:70" x14ac:dyDescent="0.25">
      <c r="BR258550" s="2394"/>
    </row>
    <row r="258551" spans="70:70" x14ac:dyDescent="0.25">
      <c r="BR258551" s="2381"/>
    </row>
    <row r="258575" spans="70:70" x14ac:dyDescent="0.25">
      <c r="BR258575" s="2394"/>
    </row>
    <row r="258576" spans="70:70" x14ac:dyDescent="0.25">
      <c r="BR258576" s="2381"/>
    </row>
    <row r="258600" spans="70:70" x14ac:dyDescent="0.25">
      <c r="BR258600" s="2394"/>
    </row>
    <row r="258601" spans="70:70" x14ac:dyDescent="0.25">
      <c r="BR258601" s="2381"/>
    </row>
    <row r="258625" spans="70:70" x14ac:dyDescent="0.25">
      <c r="BR258625" s="2394"/>
    </row>
    <row r="258626" spans="70:70" x14ac:dyDescent="0.25">
      <c r="BR258626" s="2381"/>
    </row>
    <row r="258650" spans="70:70" x14ac:dyDescent="0.25">
      <c r="BR258650" s="2394"/>
    </row>
    <row r="258651" spans="70:70" x14ac:dyDescent="0.25">
      <c r="BR258651" s="2381"/>
    </row>
    <row r="258675" spans="70:70" x14ac:dyDescent="0.25">
      <c r="BR258675" s="2394"/>
    </row>
    <row r="258676" spans="70:70" x14ac:dyDescent="0.25">
      <c r="BR258676" s="2381"/>
    </row>
    <row r="258700" spans="70:70" x14ac:dyDescent="0.25">
      <c r="BR258700" s="2394"/>
    </row>
    <row r="258701" spans="70:70" x14ac:dyDescent="0.25">
      <c r="BR258701" s="2381"/>
    </row>
    <row r="258725" spans="70:70" x14ac:dyDescent="0.25">
      <c r="BR258725" s="2394"/>
    </row>
    <row r="258726" spans="70:70" x14ac:dyDescent="0.25">
      <c r="BR258726" s="2381"/>
    </row>
    <row r="258750" spans="70:70" x14ac:dyDescent="0.25">
      <c r="BR258750" s="2394"/>
    </row>
    <row r="258751" spans="70:70" x14ac:dyDescent="0.25">
      <c r="BR258751" s="2381"/>
    </row>
    <row r="258775" spans="70:70" x14ac:dyDescent="0.25">
      <c r="BR258775" s="2394"/>
    </row>
    <row r="258776" spans="70:70" x14ac:dyDescent="0.25">
      <c r="BR258776" s="2381"/>
    </row>
    <row r="258800" spans="70:70" x14ac:dyDescent="0.25">
      <c r="BR258800" s="2394"/>
    </row>
    <row r="258801" spans="70:70" x14ac:dyDescent="0.25">
      <c r="BR258801" s="2381"/>
    </row>
    <row r="258825" spans="70:70" x14ac:dyDescent="0.25">
      <c r="BR258825" s="2394"/>
    </row>
    <row r="258826" spans="70:70" x14ac:dyDescent="0.25">
      <c r="BR258826" s="2381"/>
    </row>
    <row r="258850" spans="70:70" x14ac:dyDescent="0.25">
      <c r="BR258850" s="2394"/>
    </row>
    <row r="258851" spans="70:70" x14ac:dyDescent="0.25">
      <c r="BR258851" s="2381"/>
    </row>
    <row r="258875" spans="70:70" x14ac:dyDescent="0.25">
      <c r="BR258875" s="2394"/>
    </row>
    <row r="258876" spans="70:70" x14ac:dyDescent="0.25">
      <c r="BR258876" s="2381"/>
    </row>
    <row r="258900" spans="70:70" x14ac:dyDescent="0.25">
      <c r="BR258900" s="2394"/>
    </row>
    <row r="258901" spans="70:70" x14ac:dyDescent="0.25">
      <c r="BR258901" s="2381"/>
    </row>
    <row r="258925" spans="70:70" x14ac:dyDescent="0.25">
      <c r="BR258925" s="2394"/>
    </row>
    <row r="258926" spans="70:70" x14ac:dyDescent="0.25">
      <c r="BR258926" s="2381"/>
    </row>
    <row r="258950" spans="70:70" x14ac:dyDescent="0.25">
      <c r="BR258950" s="2394"/>
    </row>
    <row r="258951" spans="70:70" x14ac:dyDescent="0.25">
      <c r="BR258951" s="2381"/>
    </row>
    <row r="258975" spans="70:70" x14ac:dyDescent="0.25">
      <c r="BR258975" s="2394"/>
    </row>
    <row r="258976" spans="70:70" x14ac:dyDescent="0.25">
      <c r="BR258976" s="2381"/>
    </row>
    <row r="259000" spans="70:70" x14ac:dyDescent="0.25">
      <c r="BR259000" s="2394"/>
    </row>
    <row r="259001" spans="70:70" x14ac:dyDescent="0.25">
      <c r="BR259001" s="2381"/>
    </row>
    <row r="259025" spans="70:70" x14ac:dyDescent="0.25">
      <c r="BR259025" s="2394"/>
    </row>
    <row r="259026" spans="70:70" x14ac:dyDescent="0.25">
      <c r="BR259026" s="2381"/>
    </row>
    <row r="259050" spans="70:70" x14ac:dyDescent="0.25">
      <c r="BR259050" s="2394"/>
    </row>
    <row r="259051" spans="70:70" x14ac:dyDescent="0.25">
      <c r="BR259051" s="2381"/>
    </row>
    <row r="259075" spans="70:70" x14ac:dyDescent="0.25">
      <c r="BR259075" s="2394"/>
    </row>
    <row r="259076" spans="70:70" x14ac:dyDescent="0.25">
      <c r="BR259076" s="2381"/>
    </row>
    <row r="259100" spans="70:70" x14ac:dyDescent="0.25">
      <c r="BR259100" s="2394"/>
    </row>
    <row r="259101" spans="70:70" x14ac:dyDescent="0.25">
      <c r="BR259101" s="2381"/>
    </row>
    <row r="259125" spans="70:70" x14ac:dyDescent="0.25">
      <c r="BR259125" s="2394"/>
    </row>
    <row r="259126" spans="70:70" x14ac:dyDescent="0.25">
      <c r="BR259126" s="2381"/>
    </row>
    <row r="259150" spans="70:70" x14ac:dyDescent="0.25">
      <c r="BR259150" s="2394"/>
    </row>
    <row r="259151" spans="70:70" x14ac:dyDescent="0.25">
      <c r="BR259151" s="2381"/>
    </row>
    <row r="259175" spans="70:70" x14ac:dyDescent="0.25">
      <c r="BR259175" s="2394"/>
    </row>
    <row r="259176" spans="70:70" x14ac:dyDescent="0.25">
      <c r="BR259176" s="2381"/>
    </row>
    <row r="259200" spans="70:70" x14ac:dyDescent="0.25">
      <c r="BR259200" s="2394"/>
    </row>
    <row r="259201" spans="70:70" x14ac:dyDescent="0.25">
      <c r="BR259201" s="2381"/>
    </row>
    <row r="259225" spans="70:70" x14ac:dyDescent="0.25">
      <c r="BR259225" s="2394"/>
    </row>
    <row r="259226" spans="70:70" x14ac:dyDescent="0.25">
      <c r="BR259226" s="2381"/>
    </row>
    <row r="259250" spans="70:70" x14ac:dyDescent="0.25">
      <c r="BR259250" s="2394"/>
    </row>
    <row r="259251" spans="70:70" x14ac:dyDescent="0.25">
      <c r="BR259251" s="2381"/>
    </row>
    <row r="259275" spans="70:70" x14ac:dyDescent="0.25">
      <c r="BR259275" s="2394"/>
    </row>
    <row r="259276" spans="70:70" x14ac:dyDescent="0.25">
      <c r="BR259276" s="2381"/>
    </row>
    <row r="259300" spans="70:70" x14ac:dyDescent="0.25">
      <c r="BR259300" s="2394"/>
    </row>
    <row r="259301" spans="70:70" x14ac:dyDescent="0.25">
      <c r="BR259301" s="2381"/>
    </row>
    <row r="259325" spans="70:70" x14ac:dyDescent="0.25">
      <c r="BR259325" s="2394"/>
    </row>
    <row r="259326" spans="70:70" x14ac:dyDescent="0.25">
      <c r="BR259326" s="2381"/>
    </row>
    <row r="259350" spans="70:70" x14ac:dyDescent="0.25">
      <c r="BR259350" s="2394"/>
    </row>
    <row r="259351" spans="70:70" x14ac:dyDescent="0.25">
      <c r="BR259351" s="2381"/>
    </row>
    <row r="259375" spans="70:70" x14ac:dyDescent="0.25">
      <c r="BR259375" s="2394"/>
    </row>
    <row r="259376" spans="70:70" x14ac:dyDescent="0.25">
      <c r="BR259376" s="2381"/>
    </row>
    <row r="259400" spans="70:70" x14ac:dyDescent="0.25">
      <c r="BR259400" s="2394"/>
    </row>
    <row r="259401" spans="70:70" x14ac:dyDescent="0.25">
      <c r="BR259401" s="2381"/>
    </row>
    <row r="259425" spans="70:70" x14ac:dyDescent="0.25">
      <c r="BR259425" s="2394"/>
    </row>
    <row r="259426" spans="70:70" x14ac:dyDescent="0.25">
      <c r="BR259426" s="2381"/>
    </row>
    <row r="259450" spans="70:70" x14ac:dyDescent="0.25">
      <c r="BR259450" s="2394"/>
    </row>
    <row r="259451" spans="70:70" x14ac:dyDescent="0.25">
      <c r="BR259451" s="2381"/>
    </row>
    <row r="259475" spans="70:70" x14ac:dyDescent="0.25">
      <c r="BR259475" s="2394"/>
    </row>
    <row r="259476" spans="70:70" x14ac:dyDescent="0.25">
      <c r="BR259476" s="2381"/>
    </row>
    <row r="259500" spans="70:70" x14ac:dyDescent="0.25">
      <c r="BR259500" s="2394"/>
    </row>
    <row r="259501" spans="70:70" x14ac:dyDescent="0.25">
      <c r="BR259501" s="2381"/>
    </row>
    <row r="259525" spans="70:70" x14ac:dyDescent="0.25">
      <c r="BR259525" s="2394"/>
    </row>
    <row r="259526" spans="70:70" x14ac:dyDescent="0.25">
      <c r="BR259526" s="2381"/>
    </row>
    <row r="259550" spans="70:70" x14ac:dyDescent="0.25">
      <c r="BR259550" s="2394"/>
    </row>
    <row r="259551" spans="70:70" x14ac:dyDescent="0.25">
      <c r="BR259551" s="2381"/>
    </row>
    <row r="259575" spans="70:70" x14ac:dyDescent="0.25">
      <c r="BR259575" s="2394"/>
    </row>
    <row r="259576" spans="70:70" x14ac:dyDescent="0.25">
      <c r="BR259576" s="2381"/>
    </row>
    <row r="259600" spans="70:70" x14ac:dyDescent="0.25">
      <c r="BR259600" s="2394"/>
    </row>
    <row r="259601" spans="70:70" x14ac:dyDescent="0.25">
      <c r="BR259601" s="2381"/>
    </row>
    <row r="259625" spans="70:70" x14ac:dyDescent="0.25">
      <c r="BR259625" s="2394"/>
    </row>
    <row r="259626" spans="70:70" x14ac:dyDescent="0.25">
      <c r="BR259626" s="2381"/>
    </row>
    <row r="259650" spans="70:70" x14ac:dyDescent="0.25">
      <c r="BR259650" s="2394"/>
    </row>
    <row r="259651" spans="70:70" x14ac:dyDescent="0.25">
      <c r="BR259651" s="2381"/>
    </row>
    <row r="259675" spans="70:70" x14ac:dyDescent="0.25">
      <c r="BR259675" s="2394"/>
    </row>
    <row r="259676" spans="70:70" x14ac:dyDescent="0.25">
      <c r="BR259676" s="2381"/>
    </row>
    <row r="259700" spans="70:70" x14ac:dyDescent="0.25">
      <c r="BR259700" s="2394"/>
    </row>
    <row r="259701" spans="70:70" x14ac:dyDescent="0.25">
      <c r="BR259701" s="2381"/>
    </row>
    <row r="259725" spans="70:70" x14ac:dyDescent="0.25">
      <c r="BR259725" s="2394"/>
    </row>
    <row r="259726" spans="70:70" x14ac:dyDescent="0.25">
      <c r="BR259726" s="2381"/>
    </row>
    <row r="259750" spans="70:70" x14ac:dyDescent="0.25">
      <c r="BR259750" s="2394"/>
    </row>
    <row r="259751" spans="70:70" x14ac:dyDescent="0.25">
      <c r="BR259751" s="2381"/>
    </row>
    <row r="259775" spans="70:70" x14ac:dyDescent="0.25">
      <c r="BR259775" s="2394"/>
    </row>
    <row r="259776" spans="70:70" x14ac:dyDescent="0.25">
      <c r="BR259776" s="2381"/>
    </row>
    <row r="259800" spans="70:70" x14ac:dyDescent="0.25">
      <c r="BR259800" s="2394"/>
    </row>
    <row r="259801" spans="70:70" x14ac:dyDescent="0.25">
      <c r="BR259801" s="2381"/>
    </row>
    <row r="259825" spans="70:70" x14ac:dyDescent="0.25">
      <c r="BR259825" s="2394"/>
    </row>
    <row r="259826" spans="70:70" x14ac:dyDescent="0.25">
      <c r="BR259826" s="2381"/>
    </row>
    <row r="259850" spans="70:70" x14ac:dyDescent="0.25">
      <c r="BR259850" s="2394"/>
    </row>
    <row r="259851" spans="70:70" x14ac:dyDescent="0.25">
      <c r="BR259851" s="2381"/>
    </row>
    <row r="259875" spans="70:70" x14ac:dyDescent="0.25">
      <c r="BR259875" s="2394"/>
    </row>
    <row r="259876" spans="70:70" x14ac:dyDescent="0.25">
      <c r="BR259876" s="2381"/>
    </row>
    <row r="259900" spans="70:70" x14ac:dyDescent="0.25">
      <c r="BR259900" s="2394"/>
    </row>
    <row r="259901" spans="70:70" x14ac:dyDescent="0.25">
      <c r="BR259901" s="2381"/>
    </row>
    <row r="259925" spans="70:70" x14ac:dyDescent="0.25">
      <c r="BR259925" s="2394"/>
    </row>
    <row r="259926" spans="70:70" x14ac:dyDescent="0.25">
      <c r="BR259926" s="2381"/>
    </row>
    <row r="259950" spans="70:70" x14ac:dyDescent="0.25">
      <c r="BR259950" s="2394"/>
    </row>
    <row r="259951" spans="70:70" x14ac:dyDescent="0.25">
      <c r="BR259951" s="2381"/>
    </row>
    <row r="259975" spans="70:70" x14ac:dyDescent="0.25">
      <c r="BR259975" s="2394"/>
    </row>
    <row r="259976" spans="70:70" x14ac:dyDescent="0.25">
      <c r="BR259976" s="2381"/>
    </row>
    <row r="260000" spans="70:70" x14ac:dyDescent="0.25">
      <c r="BR260000" s="2394"/>
    </row>
    <row r="260001" spans="70:70" x14ac:dyDescent="0.25">
      <c r="BR260001" s="2381"/>
    </row>
    <row r="260025" spans="70:70" x14ac:dyDescent="0.25">
      <c r="BR260025" s="2394"/>
    </row>
    <row r="260026" spans="70:70" x14ac:dyDescent="0.25">
      <c r="BR260026" s="2381"/>
    </row>
    <row r="260050" spans="70:70" x14ac:dyDescent="0.25">
      <c r="BR260050" s="2394"/>
    </row>
    <row r="260051" spans="70:70" x14ac:dyDescent="0.25">
      <c r="BR260051" s="2381"/>
    </row>
    <row r="260075" spans="70:70" x14ac:dyDescent="0.25">
      <c r="BR260075" s="2394"/>
    </row>
    <row r="260076" spans="70:70" x14ac:dyDescent="0.25">
      <c r="BR260076" s="2381"/>
    </row>
    <row r="260100" spans="70:70" x14ac:dyDescent="0.25">
      <c r="BR260100" s="2394"/>
    </row>
    <row r="260101" spans="70:70" x14ac:dyDescent="0.25">
      <c r="BR260101" s="2381"/>
    </row>
    <row r="260125" spans="70:70" x14ac:dyDescent="0.25">
      <c r="BR260125" s="2394"/>
    </row>
    <row r="260126" spans="70:70" x14ac:dyDescent="0.25">
      <c r="BR260126" s="2381"/>
    </row>
    <row r="260150" spans="70:70" x14ac:dyDescent="0.25">
      <c r="BR260150" s="2394"/>
    </row>
    <row r="260151" spans="70:70" x14ac:dyDescent="0.25">
      <c r="BR260151" s="2381"/>
    </row>
    <row r="260175" spans="70:70" x14ac:dyDescent="0.25">
      <c r="BR260175" s="2394"/>
    </row>
    <row r="260176" spans="70:70" x14ac:dyDescent="0.25">
      <c r="BR260176" s="2381"/>
    </row>
    <row r="260200" spans="70:70" x14ac:dyDescent="0.25">
      <c r="BR260200" s="2394"/>
    </row>
    <row r="260201" spans="70:70" x14ac:dyDescent="0.25">
      <c r="BR260201" s="2381"/>
    </row>
    <row r="260225" spans="70:70" x14ac:dyDescent="0.25">
      <c r="BR260225" s="2394"/>
    </row>
    <row r="260226" spans="70:70" x14ac:dyDescent="0.25">
      <c r="BR260226" s="2381"/>
    </row>
    <row r="260250" spans="70:70" x14ac:dyDescent="0.25">
      <c r="BR260250" s="2394"/>
    </row>
    <row r="260251" spans="70:70" x14ac:dyDescent="0.25">
      <c r="BR260251" s="2381"/>
    </row>
    <row r="260275" spans="70:70" x14ac:dyDescent="0.25">
      <c r="BR260275" s="2394"/>
    </row>
    <row r="260276" spans="70:70" x14ac:dyDescent="0.25">
      <c r="BR260276" s="2381"/>
    </row>
    <row r="260300" spans="70:70" x14ac:dyDescent="0.25">
      <c r="BR260300" s="2394"/>
    </row>
    <row r="260301" spans="70:70" x14ac:dyDescent="0.25">
      <c r="BR260301" s="2381"/>
    </row>
    <row r="260325" spans="70:70" x14ac:dyDescent="0.25">
      <c r="BR260325" s="2394"/>
    </row>
    <row r="260326" spans="70:70" x14ac:dyDescent="0.25">
      <c r="BR260326" s="2381"/>
    </row>
    <row r="260350" spans="70:70" x14ac:dyDescent="0.25">
      <c r="BR260350" s="2394"/>
    </row>
    <row r="260351" spans="70:70" x14ac:dyDescent="0.25">
      <c r="BR260351" s="2381"/>
    </row>
    <row r="260375" spans="70:70" x14ac:dyDescent="0.25">
      <c r="BR260375" s="2394"/>
    </row>
    <row r="260376" spans="70:70" x14ac:dyDescent="0.25">
      <c r="BR260376" s="2381"/>
    </row>
    <row r="260400" spans="70:70" x14ac:dyDescent="0.25">
      <c r="BR260400" s="2394"/>
    </row>
    <row r="260401" spans="70:70" x14ac:dyDescent="0.25">
      <c r="BR260401" s="2381"/>
    </row>
    <row r="260425" spans="70:70" x14ac:dyDescent="0.25">
      <c r="BR260425" s="2394"/>
    </row>
    <row r="260426" spans="70:70" x14ac:dyDescent="0.25">
      <c r="BR260426" s="2381"/>
    </row>
    <row r="260450" spans="70:70" x14ac:dyDescent="0.25">
      <c r="BR260450" s="2394"/>
    </row>
    <row r="260451" spans="70:70" x14ac:dyDescent="0.25">
      <c r="BR260451" s="2381"/>
    </row>
    <row r="260475" spans="70:70" x14ac:dyDescent="0.25">
      <c r="BR260475" s="2394"/>
    </row>
    <row r="260476" spans="70:70" x14ac:dyDescent="0.25">
      <c r="BR260476" s="2381"/>
    </row>
    <row r="260500" spans="70:70" x14ac:dyDescent="0.25">
      <c r="BR260500" s="2394"/>
    </row>
    <row r="260501" spans="70:70" x14ac:dyDescent="0.25">
      <c r="BR260501" s="2381"/>
    </row>
    <row r="260525" spans="70:70" x14ac:dyDescent="0.25">
      <c r="BR260525" s="2394"/>
    </row>
    <row r="260526" spans="70:70" x14ac:dyDescent="0.25">
      <c r="BR260526" s="2381"/>
    </row>
    <row r="260550" spans="70:70" x14ac:dyDescent="0.25">
      <c r="BR260550" s="2394"/>
    </row>
    <row r="260551" spans="70:70" x14ac:dyDescent="0.25">
      <c r="BR260551" s="2381"/>
    </row>
    <row r="260575" spans="70:70" x14ac:dyDescent="0.25">
      <c r="BR260575" s="2394"/>
    </row>
    <row r="260576" spans="70:70" x14ac:dyDescent="0.25">
      <c r="BR260576" s="2381"/>
    </row>
    <row r="260600" spans="70:70" x14ac:dyDescent="0.25">
      <c r="BR260600" s="2394"/>
    </row>
    <row r="260601" spans="70:70" x14ac:dyDescent="0.25">
      <c r="BR260601" s="2381"/>
    </row>
    <row r="260625" spans="70:70" x14ac:dyDescent="0.25">
      <c r="BR260625" s="2394"/>
    </row>
    <row r="260626" spans="70:70" x14ac:dyDescent="0.25">
      <c r="BR260626" s="2381"/>
    </row>
    <row r="260650" spans="70:70" x14ac:dyDescent="0.25">
      <c r="BR260650" s="2394"/>
    </row>
    <row r="260651" spans="70:70" x14ac:dyDescent="0.25">
      <c r="BR260651" s="2381"/>
    </row>
    <row r="260675" spans="70:70" x14ac:dyDescent="0.25">
      <c r="BR260675" s="2394"/>
    </row>
    <row r="260676" spans="70:70" x14ac:dyDescent="0.25">
      <c r="BR260676" s="2381"/>
    </row>
    <row r="260700" spans="70:70" x14ac:dyDescent="0.25">
      <c r="BR260700" s="2394"/>
    </row>
    <row r="260701" spans="70:70" x14ac:dyDescent="0.25">
      <c r="BR260701" s="2381"/>
    </row>
    <row r="260725" spans="70:70" x14ac:dyDescent="0.25">
      <c r="BR260725" s="2394"/>
    </row>
    <row r="260726" spans="70:70" x14ac:dyDescent="0.25">
      <c r="BR260726" s="2381"/>
    </row>
    <row r="260750" spans="70:70" x14ac:dyDescent="0.25">
      <c r="BR260750" s="2394"/>
    </row>
    <row r="260751" spans="70:70" x14ac:dyDescent="0.25">
      <c r="BR260751" s="2381"/>
    </row>
    <row r="260775" spans="70:70" x14ac:dyDescent="0.25">
      <c r="BR260775" s="2394"/>
    </row>
    <row r="260776" spans="70:70" x14ac:dyDescent="0.25">
      <c r="BR260776" s="2381"/>
    </row>
    <row r="260800" spans="70:70" x14ac:dyDescent="0.25">
      <c r="BR260800" s="2394"/>
    </row>
    <row r="260801" spans="70:70" x14ac:dyDescent="0.25">
      <c r="BR260801" s="2381"/>
    </row>
    <row r="260825" spans="70:70" x14ac:dyDescent="0.25">
      <c r="BR260825" s="2394"/>
    </row>
    <row r="260826" spans="70:70" x14ac:dyDescent="0.25">
      <c r="BR260826" s="2381"/>
    </row>
    <row r="260850" spans="70:70" x14ac:dyDescent="0.25">
      <c r="BR260850" s="2394"/>
    </row>
    <row r="260851" spans="70:70" x14ac:dyDescent="0.25">
      <c r="BR260851" s="2381"/>
    </row>
    <row r="260875" spans="70:70" x14ac:dyDescent="0.25">
      <c r="BR260875" s="2394"/>
    </row>
    <row r="260876" spans="70:70" x14ac:dyDescent="0.25">
      <c r="BR260876" s="2381"/>
    </row>
    <row r="260900" spans="70:70" x14ac:dyDescent="0.25">
      <c r="BR260900" s="2394"/>
    </row>
    <row r="260901" spans="70:70" x14ac:dyDescent="0.25">
      <c r="BR260901" s="2381"/>
    </row>
    <row r="260925" spans="70:70" x14ac:dyDescent="0.25">
      <c r="BR260925" s="2394"/>
    </row>
    <row r="260926" spans="70:70" x14ac:dyDescent="0.25">
      <c r="BR260926" s="2381"/>
    </row>
    <row r="260950" spans="70:70" x14ac:dyDescent="0.25">
      <c r="BR260950" s="2394"/>
    </row>
    <row r="260951" spans="70:70" x14ac:dyDescent="0.25">
      <c r="BR260951" s="2381"/>
    </row>
    <row r="260975" spans="70:70" x14ac:dyDescent="0.25">
      <c r="BR260975" s="2394"/>
    </row>
    <row r="260976" spans="70:70" x14ac:dyDescent="0.25">
      <c r="BR260976" s="2381"/>
    </row>
    <row r="261000" spans="70:70" x14ac:dyDescent="0.25">
      <c r="BR261000" s="2394"/>
    </row>
    <row r="261001" spans="70:70" x14ac:dyDescent="0.25">
      <c r="BR261001" s="2381"/>
    </row>
    <row r="261025" spans="70:70" x14ac:dyDescent="0.25">
      <c r="BR261025" s="2394"/>
    </row>
    <row r="261026" spans="70:70" x14ac:dyDescent="0.25">
      <c r="BR261026" s="2381"/>
    </row>
    <row r="261050" spans="70:70" x14ac:dyDescent="0.25">
      <c r="BR261050" s="2394"/>
    </row>
    <row r="261051" spans="70:70" x14ac:dyDescent="0.25">
      <c r="BR261051" s="2381"/>
    </row>
    <row r="261075" spans="70:70" x14ac:dyDescent="0.25">
      <c r="BR261075" s="2394"/>
    </row>
    <row r="261076" spans="70:70" x14ac:dyDescent="0.25">
      <c r="BR261076" s="2381"/>
    </row>
    <row r="261100" spans="70:70" x14ac:dyDescent="0.25">
      <c r="BR261100" s="2394"/>
    </row>
    <row r="261101" spans="70:70" x14ac:dyDescent="0.25">
      <c r="BR261101" s="2381"/>
    </row>
    <row r="261125" spans="70:70" x14ac:dyDescent="0.25">
      <c r="BR261125" s="2394"/>
    </row>
    <row r="261126" spans="70:70" x14ac:dyDescent="0.25">
      <c r="BR261126" s="2381"/>
    </row>
    <row r="261150" spans="70:70" x14ac:dyDescent="0.25">
      <c r="BR261150" s="2394"/>
    </row>
    <row r="261151" spans="70:70" x14ac:dyDescent="0.25">
      <c r="BR261151" s="2381"/>
    </row>
    <row r="261175" spans="70:70" x14ac:dyDescent="0.25">
      <c r="BR261175" s="2394"/>
    </row>
    <row r="261176" spans="70:70" x14ac:dyDescent="0.25">
      <c r="BR261176" s="2381"/>
    </row>
    <row r="261200" spans="70:70" x14ac:dyDescent="0.25">
      <c r="BR261200" s="2394"/>
    </row>
    <row r="261201" spans="70:70" x14ac:dyDescent="0.25">
      <c r="BR261201" s="2381"/>
    </row>
    <row r="261225" spans="70:70" x14ac:dyDescent="0.25">
      <c r="BR261225" s="2394"/>
    </row>
    <row r="261226" spans="70:70" x14ac:dyDescent="0.25">
      <c r="BR261226" s="2381"/>
    </row>
    <row r="261250" spans="70:70" x14ac:dyDescent="0.25">
      <c r="BR261250" s="2394"/>
    </row>
    <row r="261251" spans="70:70" x14ac:dyDescent="0.25">
      <c r="BR261251" s="2381"/>
    </row>
    <row r="261275" spans="70:70" x14ac:dyDescent="0.25">
      <c r="BR261275" s="2394"/>
    </row>
    <row r="261276" spans="70:70" x14ac:dyDescent="0.25">
      <c r="BR261276" s="2381"/>
    </row>
    <row r="261300" spans="70:70" x14ac:dyDescent="0.25">
      <c r="BR261300" s="2394"/>
    </row>
    <row r="261301" spans="70:70" x14ac:dyDescent="0.25">
      <c r="BR261301" s="2381"/>
    </row>
    <row r="261325" spans="70:70" x14ac:dyDescent="0.25">
      <c r="BR261325" s="2394"/>
    </row>
    <row r="261326" spans="70:70" x14ac:dyDescent="0.25">
      <c r="BR261326" s="2381"/>
    </row>
    <row r="261350" spans="70:70" x14ac:dyDescent="0.25">
      <c r="BR261350" s="2394"/>
    </row>
    <row r="261351" spans="70:70" x14ac:dyDescent="0.25">
      <c r="BR261351" s="2381"/>
    </row>
    <row r="261375" spans="70:70" x14ac:dyDescent="0.25">
      <c r="BR261375" s="2394"/>
    </row>
    <row r="261376" spans="70:70" x14ac:dyDescent="0.25">
      <c r="BR261376" s="2381"/>
    </row>
    <row r="261400" spans="70:70" x14ac:dyDescent="0.25">
      <c r="BR261400" s="2394"/>
    </row>
    <row r="261401" spans="70:70" x14ac:dyDescent="0.25">
      <c r="BR261401" s="2381"/>
    </row>
    <row r="261425" spans="70:70" x14ac:dyDescent="0.25">
      <c r="BR261425" s="2394"/>
    </row>
    <row r="261426" spans="70:70" x14ac:dyDescent="0.25">
      <c r="BR261426" s="2381"/>
    </row>
    <row r="261450" spans="70:70" x14ac:dyDescent="0.25">
      <c r="BR261450" s="2394"/>
    </row>
    <row r="261451" spans="70:70" x14ac:dyDescent="0.25">
      <c r="BR261451" s="2381"/>
    </row>
    <row r="261475" spans="70:70" x14ac:dyDescent="0.25">
      <c r="BR261475" s="2394"/>
    </row>
    <row r="261476" spans="70:70" x14ac:dyDescent="0.25">
      <c r="BR261476" s="2381"/>
    </row>
    <row r="261500" spans="70:70" x14ac:dyDescent="0.25">
      <c r="BR261500" s="2394"/>
    </row>
    <row r="261501" spans="70:70" x14ac:dyDescent="0.25">
      <c r="BR261501" s="2381"/>
    </row>
    <row r="261525" spans="70:70" x14ac:dyDescent="0.25">
      <c r="BR261525" s="2394"/>
    </row>
    <row r="261526" spans="70:70" x14ac:dyDescent="0.25">
      <c r="BR261526" s="2381"/>
    </row>
    <row r="261550" spans="70:70" x14ac:dyDescent="0.25">
      <c r="BR261550" s="2394"/>
    </row>
    <row r="261551" spans="70:70" x14ac:dyDescent="0.25">
      <c r="BR261551" s="2381"/>
    </row>
    <row r="261575" spans="70:70" x14ac:dyDescent="0.25">
      <c r="BR261575" s="2394"/>
    </row>
    <row r="261576" spans="70:70" x14ac:dyDescent="0.25">
      <c r="BR261576" s="2381"/>
    </row>
    <row r="261600" spans="70:70" x14ac:dyDescent="0.25">
      <c r="BR261600" s="2394"/>
    </row>
    <row r="261601" spans="70:70" x14ac:dyDescent="0.25">
      <c r="BR261601" s="2381"/>
    </row>
    <row r="261625" spans="70:70" x14ac:dyDescent="0.25">
      <c r="BR261625" s="2394"/>
    </row>
    <row r="261626" spans="70:70" x14ac:dyDescent="0.25">
      <c r="BR261626" s="2381"/>
    </row>
    <row r="261650" spans="70:70" x14ac:dyDescent="0.25">
      <c r="BR261650" s="2394"/>
    </row>
    <row r="261651" spans="70:70" x14ac:dyDescent="0.25">
      <c r="BR261651" s="2381"/>
    </row>
    <row r="261675" spans="70:70" x14ac:dyDescent="0.25">
      <c r="BR261675" s="2394"/>
    </row>
    <row r="261676" spans="70:70" x14ac:dyDescent="0.25">
      <c r="BR261676" s="2381"/>
    </row>
    <row r="261700" spans="70:70" x14ac:dyDescent="0.25">
      <c r="BR261700" s="2394"/>
    </row>
    <row r="261701" spans="70:70" x14ac:dyDescent="0.25">
      <c r="BR261701" s="2381"/>
    </row>
    <row r="261725" spans="70:70" x14ac:dyDescent="0.25">
      <c r="BR261725" s="2394"/>
    </row>
    <row r="261726" spans="70:70" x14ac:dyDescent="0.25">
      <c r="BR261726" s="2381"/>
    </row>
    <row r="261750" spans="70:70" x14ac:dyDescent="0.25">
      <c r="BR261750" s="2394"/>
    </row>
    <row r="261751" spans="70:70" x14ac:dyDescent="0.25">
      <c r="BR261751" s="2381"/>
    </row>
    <row r="261775" spans="70:70" x14ac:dyDescent="0.25">
      <c r="BR261775" s="2394"/>
    </row>
    <row r="261776" spans="70:70" x14ac:dyDescent="0.25">
      <c r="BR261776" s="2381"/>
    </row>
    <row r="261800" spans="70:70" x14ac:dyDescent="0.25">
      <c r="BR261800" s="2394"/>
    </row>
    <row r="261801" spans="70:70" x14ac:dyDescent="0.25">
      <c r="BR261801" s="2381"/>
    </row>
    <row r="261825" spans="70:70" x14ac:dyDescent="0.25">
      <c r="BR261825" s="2394"/>
    </row>
    <row r="261826" spans="70:70" x14ac:dyDescent="0.25">
      <c r="BR261826" s="2381"/>
    </row>
    <row r="261850" spans="70:70" x14ac:dyDescent="0.25">
      <c r="BR261850" s="2394"/>
    </row>
    <row r="261851" spans="70:70" x14ac:dyDescent="0.25">
      <c r="BR261851" s="2381"/>
    </row>
    <row r="261875" spans="70:70" x14ac:dyDescent="0.25">
      <c r="BR261875" s="2394"/>
    </row>
    <row r="261876" spans="70:70" x14ac:dyDescent="0.25">
      <c r="BR261876" s="2381"/>
    </row>
    <row r="261900" spans="70:70" x14ac:dyDescent="0.25">
      <c r="BR261900" s="2394"/>
    </row>
    <row r="261901" spans="70:70" x14ac:dyDescent="0.25">
      <c r="BR261901" s="2381"/>
    </row>
    <row r="261925" spans="70:70" x14ac:dyDescent="0.25">
      <c r="BR261925" s="2394"/>
    </row>
    <row r="261926" spans="70:70" x14ac:dyDescent="0.25">
      <c r="BR261926" s="2381"/>
    </row>
    <row r="261950" spans="70:70" x14ac:dyDescent="0.25">
      <c r="BR261950" s="2394"/>
    </row>
    <row r="261951" spans="70:70" x14ac:dyDescent="0.25">
      <c r="BR261951" s="2381"/>
    </row>
    <row r="261975" spans="70:70" x14ac:dyDescent="0.25">
      <c r="BR261975" s="2394"/>
    </row>
    <row r="261976" spans="70:70" x14ac:dyDescent="0.25">
      <c r="BR261976" s="2381"/>
    </row>
    <row r="262000" spans="70:70" x14ac:dyDescent="0.25">
      <c r="BR262000" s="2394"/>
    </row>
    <row r="262001" spans="70:70" x14ac:dyDescent="0.25">
      <c r="BR262001" s="2381"/>
    </row>
    <row r="262025" spans="70:70" x14ac:dyDescent="0.25">
      <c r="BR262025" s="2394"/>
    </row>
    <row r="262026" spans="70:70" x14ac:dyDescent="0.25">
      <c r="BR262026" s="2381"/>
    </row>
    <row r="262050" spans="70:70" x14ac:dyDescent="0.25">
      <c r="BR262050" s="2394"/>
    </row>
    <row r="262051" spans="70:70" x14ac:dyDescent="0.25">
      <c r="BR262051" s="2381"/>
    </row>
    <row r="262075" spans="70:70" x14ac:dyDescent="0.25">
      <c r="BR262075" s="2394"/>
    </row>
    <row r="262076" spans="70:70" x14ac:dyDescent="0.25">
      <c r="BR262076" s="2381"/>
    </row>
    <row r="262100" spans="70:70" x14ac:dyDescent="0.25">
      <c r="BR262100" s="2394"/>
    </row>
    <row r="262101" spans="70:70" x14ac:dyDescent="0.25">
      <c r="BR262101" s="2381"/>
    </row>
    <row r="262125" spans="70:70" x14ac:dyDescent="0.25">
      <c r="BR262125" s="2394"/>
    </row>
    <row r="262126" spans="70:70" x14ac:dyDescent="0.25">
      <c r="BR262126" s="2381"/>
    </row>
    <row r="262150" spans="70:70" x14ac:dyDescent="0.25">
      <c r="BR262150" s="2394"/>
    </row>
    <row r="262151" spans="70:70" x14ac:dyDescent="0.25">
      <c r="BR262151" s="2381"/>
    </row>
    <row r="262175" spans="70:70" x14ac:dyDescent="0.25">
      <c r="BR262175" s="2394"/>
    </row>
    <row r="262176" spans="70:70" x14ac:dyDescent="0.25">
      <c r="BR262176" s="2381"/>
    </row>
    <row r="262200" spans="70:70" x14ac:dyDescent="0.25">
      <c r="BR262200" s="2394"/>
    </row>
    <row r="262201" spans="70:70" x14ac:dyDescent="0.25">
      <c r="BR262201" s="2381"/>
    </row>
    <row r="262225" spans="70:70" x14ac:dyDescent="0.25">
      <c r="BR262225" s="2394"/>
    </row>
    <row r="262226" spans="70:70" x14ac:dyDescent="0.25">
      <c r="BR262226" s="2381"/>
    </row>
    <row r="262250" spans="70:70" x14ac:dyDescent="0.25">
      <c r="BR262250" s="2394"/>
    </row>
    <row r="262251" spans="70:70" x14ac:dyDescent="0.25">
      <c r="BR262251" s="2381"/>
    </row>
    <row r="262275" spans="70:70" x14ac:dyDescent="0.25">
      <c r="BR262275" s="2394"/>
    </row>
    <row r="262276" spans="70:70" x14ac:dyDescent="0.25">
      <c r="BR262276" s="2381"/>
    </row>
    <row r="262300" spans="70:70" x14ac:dyDescent="0.25">
      <c r="BR262300" s="2394"/>
    </row>
    <row r="262301" spans="70:70" x14ac:dyDescent="0.25">
      <c r="BR262301" s="2381"/>
    </row>
    <row r="262325" spans="70:70" x14ac:dyDescent="0.25">
      <c r="BR262325" s="2394"/>
    </row>
    <row r="262326" spans="70:70" x14ac:dyDescent="0.25">
      <c r="BR262326" s="2381"/>
    </row>
    <row r="262350" spans="70:70" x14ac:dyDescent="0.25">
      <c r="BR262350" s="2394"/>
    </row>
    <row r="262351" spans="70:70" x14ac:dyDescent="0.25">
      <c r="BR262351" s="2381"/>
    </row>
    <row r="262375" spans="70:70" x14ac:dyDescent="0.25">
      <c r="BR262375" s="2394"/>
    </row>
    <row r="262376" spans="70:70" x14ac:dyDescent="0.25">
      <c r="BR262376" s="2381"/>
    </row>
    <row r="262400" spans="70:70" x14ac:dyDescent="0.25">
      <c r="BR262400" s="2394"/>
    </row>
    <row r="262401" spans="70:70" x14ac:dyDescent="0.25">
      <c r="BR262401" s="2381"/>
    </row>
    <row r="262425" spans="70:70" x14ac:dyDescent="0.25">
      <c r="BR262425" s="2394"/>
    </row>
    <row r="262426" spans="70:70" x14ac:dyDescent="0.25">
      <c r="BR262426" s="2381"/>
    </row>
    <row r="262450" spans="70:70" x14ac:dyDescent="0.25">
      <c r="BR262450" s="2394"/>
    </row>
    <row r="262451" spans="70:70" x14ac:dyDescent="0.25">
      <c r="BR262451" s="2381"/>
    </row>
    <row r="262475" spans="70:70" x14ac:dyDescent="0.25">
      <c r="BR262475" s="2394"/>
    </row>
    <row r="262476" spans="70:70" x14ac:dyDescent="0.25">
      <c r="BR262476" s="2381"/>
    </row>
    <row r="262500" spans="70:70" x14ac:dyDescent="0.25">
      <c r="BR262500" s="2394"/>
    </row>
    <row r="262501" spans="70:70" x14ac:dyDescent="0.25">
      <c r="BR262501" s="2381"/>
    </row>
    <row r="262525" spans="70:70" x14ac:dyDescent="0.25">
      <c r="BR262525" s="2394"/>
    </row>
    <row r="262526" spans="70:70" x14ac:dyDescent="0.25">
      <c r="BR262526" s="2381"/>
    </row>
    <row r="262550" spans="70:70" x14ac:dyDescent="0.25">
      <c r="BR262550" s="2394"/>
    </row>
    <row r="262551" spans="70:70" x14ac:dyDescent="0.25">
      <c r="BR262551" s="2381"/>
    </row>
    <row r="262575" spans="70:70" x14ac:dyDescent="0.25">
      <c r="BR262575" s="2394"/>
    </row>
    <row r="262576" spans="70:70" x14ac:dyDescent="0.25">
      <c r="BR262576" s="2381"/>
    </row>
    <row r="262600" spans="70:70" x14ac:dyDescent="0.25">
      <c r="BR262600" s="2394"/>
    </row>
    <row r="262601" spans="70:70" x14ac:dyDescent="0.25">
      <c r="BR262601" s="2381"/>
    </row>
    <row r="262625" spans="70:70" x14ac:dyDescent="0.25">
      <c r="BR262625" s="2394"/>
    </row>
    <row r="262626" spans="70:70" x14ac:dyDescent="0.25">
      <c r="BR262626" s="2381"/>
    </row>
    <row r="262650" spans="70:70" x14ac:dyDescent="0.25">
      <c r="BR262650" s="2394"/>
    </row>
    <row r="262651" spans="70:70" x14ac:dyDescent="0.25">
      <c r="BR262651" s="2381"/>
    </row>
    <row r="262675" spans="70:70" x14ac:dyDescent="0.25">
      <c r="BR262675" s="2394"/>
    </row>
    <row r="262676" spans="70:70" x14ac:dyDescent="0.25">
      <c r="BR262676" s="2381"/>
    </row>
    <row r="262700" spans="70:70" x14ac:dyDescent="0.25">
      <c r="BR262700" s="2394"/>
    </row>
    <row r="262701" spans="70:70" x14ac:dyDescent="0.25">
      <c r="BR262701" s="2381"/>
    </row>
    <row r="262725" spans="70:70" x14ac:dyDescent="0.25">
      <c r="BR262725" s="2394"/>
    </row>
    <row r="262726" spans="70:70" x14ac:dyDescent="0.25">
      <c r="BR262726" s="2381"/>
    </row>
    <row r="262750" spans="70:70" x14ac:dyDescent="0.25">
      <c r="BR262750" s="2394"/>
    </row>
    <row r="262751" spans="70:70" x14ac:dyDescent="0.25">
      <c r="BR262751" s="2381"/>
    </row>
    <row r="262775" spans="70:70" x14ac:dyDescent="0.25">
      <c r="BR262775" s="2394"/>
    </row>
    <row r="262776" spans="70:70" x14ac:dyDescent="0.25">
      <c r="BR262776" s="2381"/>
    </row>
    <row r="262800" spans="70:70" x14ac:dyDescent="0.25">
      <c r="BR262800" s="2394"/>
    </row>
    <row r="262801" spans="70:70" x14ac:dyDescent="0.25">
      <c r="BR262801" s="2381"/>
    </row>
    <row r="262825" spans="70:70" x14ac:dyDescent="0.25">
      <c r="BR262825" s="2394"/>
    </row>
    <row r="262826" spans="70:70" x14ac:dyDescent="0.25">
      <c r="BR262826" s="2381"/>
    </row>
    <row r="262850" spans="70:70" x14ac:dyDescent="0.25">
      <c r="BR262850" s="2394"/>
    </row>
    <row r="262851" spans="70:70" x14ac:dyDescent="0.25">
      <c r="BR262851" s="2381"/>
    </row>
    <row r="262875" spans="70:70" x14ac:dyDescent="0.25">
      <c r="BR262875" s="2394"/>
    </row>
    <row r="262876" spans="70:70" x14ac:dyDescent="0.25">
      <c r="BR262876" s="2381"/>
    </row>
    <row r="262900" spans="70:70" x14ac:dyDescent="0.25">
      <c r="BR262900" s="2394"/>
    </row>
    <row r="262901" spans="70:70" x14ac:dyDescent="0.25">
      <c r="BR262901" s="2381"/>
    </row>
    <row r="262925" spans="70:70" x14ac:dyDescent="0.25">
      <c r="BR262925" s="2394"/>
    </row>
    <row r="262926" spans="70:70" x14ac:dyDescent="0.25">
      <c r="BR262926" s="2381"/>
    </row>
    <row r="262950" spans="70:70" x14ac:dyDescent="0.25">
      <c r="BR262950" s="2394"/>
    </row>
    <row r="262951" spans="70:70" x14ac:dyDescent="0.25">
      <c r="BR262951" s="2381"/>
    </row>
    <row r="262975" spans="70:70" x14ac:dyDescent="0.25">
      <c r="BR262975" s="2394"/>
    </row>
    <row r="262976" spans="70:70" x14ac:dyDescent="0.25">
      <c r="BR262976" s="2381"/>
    </row>
    <row r="263000" spans="70:70" x14ac:dyDescent="0.25">
      <c r="BR263000" s="2394"/>
    </row>
    <row r="263001" spans="70:70" x14ac:dyDescent="0.25">
      <c r="BR263001" s="2381"/>
    </row>
    <row r="263025" spans="70:70" x14ac:dyDescent="0.25">
      <c r="BR263025" s="2394"/>
    </row>
    <row r="263026" spans="70:70" x14ac:dyDescent="0.25">
      <c r="BR263026" s="2381"/>
    </row>
    <row r="263050" spans="70:70" x14ac:dyDescent="0.25">
      <c r="BR263050" s="2394"/>
    </row>
    <row r="263051" spans="70:70" x14ac:dyDescent="0.25">
      <c r="BR263051" s="2381"/>
    </row>
    <row r="263075" spans="70:70" x14ac:dyDescent="0.25">
      <c r="BR263075" s="2394"/>
    </row>
    <row r="263076" spans="70:70" x14ac:dyDescent="0.25">
      <c r="BR263076" s="2381"/>
    </row>
    <row r="263100" spans="70:70" x14ac:dyDescent="0.25">
      <c r="BR263100" s="2394"/>
    </row>
    <row r="263101" spans="70:70" x14ac:dyDescent="0.25">
      <c r="BR263101" s="2381"/>
    </row>
    <row r="263125" spans="70:70" x14ac:dyDescent="0.25">
      <c r="BR263125" s="2394"/>
    </row>
    <row r="263126" spans="70:70" x14ac:dyDescent="0.25">
      <c r="BR263126" s="2381"/>
    </row>
    <row r="263150" spans="70:70" x14ac:dyDescent="0.25">
      <c r="BR263150" s="2394"/>
    </row>
    <row r="263151" spans="70:70" x14ac:dyDescent="0.25">
      <c r="BR263151" s="2381"/>
    </row>
    <row r="263175" spans="70:70" x14ac:dyDescent="0.25">
      <c r="BR263175" s="2394"/>
    </row>
    <row r="263176" spans="70:70" x14ac:dyDescent="0.25">
      <c r="BR263176" s="2381"/>
    </row>
    <row r="263200" spans="70:70" x14ac:dyDescent="0.25">
      <c r="BR263200" s="2394"/>
    </row>
    <row r="263201" spans="70:70" x14ac:dyDescent="0.25">
      <c r="BR263201" s="2381"/>
    </row>
    <row r="263225" spans="70:70" x14ac:dyDescent="0.25">
      <c r="BR263225" s="2394"/>
    </row>
    <row r="263226" spans="70:70" x14ac:dyDescent="0.25">
      <c r="BR263226" s="2381"/>
    </row>
    <row r="263250" spans="70:70" x14ac:dyDescent="0.25">
      <c r="BR263250" s="2394"/>
    </row>
    <row r="263251" spans="70:70" x14ac:dyDescent="0.25">
      <c r="BR263251" s="2381"/>
    </row>
    <row r="263275" spans="70:70" x14ac:dyDescent="0.25">
      <c r="BR263275" s="2394"/>
    </row>
    <row r="263276" spans="70:70" x14ac:dyDescent="0.25">
      <c r="BR263276" s="2381"/>
    </row>
    <row r="263300" spans="70:70" x14ac:dyDescent="0.25">
      <c r="BR263300" s="2394"/>
    </row>
    <row r="263301" spans="70:70" x14ac:dyDescent="0.25">
      <c r="BR263301" s="2381"/>
    </row>
    <row r="263325" spans="70:70" x14ac:dyDescent="0.25">
      <c r="BR263325" s="2394"/>
    </row>
    <row r="263326" spans="70:70" x14ac:dyDescent="0.25">
      <c r="BR263326" s="2381"/>
    </row>
    <row r="263350" spans="70:70" x14ac:dyDescent="0.25">
      <c r="BR263350" s="2394"/>
    </row>
    <row r="263351" spans="70:70" x14ac:dyDescent="0.25">
      <c r="BR263351" s="2381"/>
    </row>
    <row r="263375" spans="70:70" x14ac:dyDescent="0.25">
      <c r="BR263375" s="2394"/>
    </row>
    <row r="263376" spans="70:70" x14ac:dyDescent="0.25">
      <c r="BR263376" s="2381"/>
    </row>
    <row r="263400" spans="70:70" x14ac:dyDescent="0.25">
      <c r="BR263400" s="2394"/>
    </row>
    <row r="263401" spans="70:70" x14ac:dyDescent="0.25">
      <c r="BR263401" s="2381"/>
    </row>
    <row r="263425" spans="70:70" x14ac:dyDescent="0.25">
      <c r="BR263425" s="2394"/>
    </row>
    <row r="263426" spans="70:70" x14ac:dyDescent="0.25">
      <c r="BR263426" s="2381"/>
    </row>
    <row r="263450" spans="70:70" x14ac:dyDescent="0.25">
      <c r="BR263450" s="2394"/>
    </row>
    <row r="263451" spans="70:70" x14ac:dyDescent="0.25">
      <c r="BR263451" s="2381"/>
    </row>
    <row r="263475" spans="70:70" x14ac:dyDescent="0.25">
      <c r="BR263475" s="2394"/>
    </row>
    <row r="263476" spans="70:70" x14ac:dyDescent="0.25">
      <c r="BR263476" s="2381"/>
    </row>
    <row r="263500" spans="70:70" x14ac:dyDescent="0.25">
      <c r="BR263500" s="2394"/>
    </row>
    <row r="263501" spans="70:70" x14ac:dyDescent="0.25">
      <c r="BR263501" s="2381"/>
    </row>
    <row r="263525" spans="70:70" x14ac:dyDescent="0.25">
      <c r="BR263525" s="2394"/>
    </row>
    <row r="263526" spans="70:70" x14ac:dyDescent="0.25">
      <c r="BR263526" s="2381"/>
    </row>
    <row r="263550" spans="70:70" x14ac:dyDescent="0.25">
      <c r="BR263550" s="2394"/>
    </row>
    <row r="263551" spans="70:70" x14ac:dyDescent="0.25">
      <c r="BR263551" s="2381"/>
    </row>
    <row r="263575" spans="70:70" x14ac:dyDescent="0.25">
      <c r="BR263575" s="2394"/>
    </row>
    <row r="263576" spans="70:70" x14ac:dyDescent="0.25">
      <c r="BR263576" s="2381"/>
    </row>
    <row r="263600" spans="70:70" x14ac:dyDescent="0.25">
      <c r="BR263600" s="2394"/>
    </row>
    <row r="263601" spans="70:70" x14ac:dyDescent="0.25">
      <c r="BR263601" s="2381"/>
    </row>
    <row r="263625" spans="70:70" x14ac:dyDescent="0.25">
      <c r="BR263625" s="2394"/>
    </row>
    <row r="263626" spans="70:70" x14ac:dyDescent="0.25">
      <c r="BR263626" s="2381"/>
    </row>
    <row r="263650" spans="70:70" x14ac:dyDescent="0.25">
      <c r="BR263650" s="2394"/>
    </row>
    <row r="263651" spans="70:70" x14ac:dyDescent="0.25">
      <c r="BR263651" s="2381"/>
    </row>
    <row r="263675" spans="70:70" x14ac:dyDescent="0.25">
      <c r="BR263675" s="2394"/>
    </row>
    <row r="263676" spans="70:70" x14ac:dyDescent="0.25">
      <c r="BR263676" s="2381"/>
    </row>
    <row r="263700" spans="70:70" x14ac:dyDescent="0.25">
      <c r="BR263700" s="2394"/>
    </row>
    <row r="263701" spans="70:70" x14ac:dyDescent="0.25">
      <c r="BR263701" s="2381"/>
    </row>
    <row r="263725" spans="70:70" x14ac:dyDescent="0.25">
      <c r="BR263725" s="2394"/>
    </row>
    <row r="263726" spans="70:70" x14ac:dyDescent="0.25">
      <c r="BR263726" s="2381"/>
    </row>
    <row r="263750" spans="70:70" x14ac:dyDescent="0.25">
      <c r="BR263750" s="2394"/>
    </row>
    <row r="263751" spans="70:70" x14ac:dyDescent="0.25">
      <c r="BR263751" s="2381"/>
    </row>
    <row r="263775" spans="70:70" x14ac:dyDescent="0.25">
      <c r="BR263775" s="2394"/>
    </row>
    <row r="263776" spans="70:70" x14ac:dyDescent="0.25">
      <c r="BR263776" s="2381"/>
    </row>
    <row r="263800" spans="70:70" x14ac:dyDescent="0.25">
      <c r="BR263800" s="2394"/>
    </row>
    <row r="263801" spans="70:70" x14ac:dyDescent="0.25">
      <c r="BR263801" s="2381"/>
    </row>
    <row r="263825" spans="70:70" x14ac:dyDescent="0.25">
      <c r="BR263825" s="2394"/>
    </row>
    <row r="263826" spans="70:70" x14ac:dyDescent="0.25">
      <c r="BR263826" s="2381"/>
    </row>
    <row r="263850" spans="70:70" x14ac:dyDescent="0.25">
      <c r="BR263850" s="2394"/>
    </row>
    <row r="263851" spans="70:70" x14ac:dyDescent="0.25">
      <c r="BR263851" s="2381"/>
    </row>
    <row r="263875" spans="70:70" x14ac:dyDescent="0.25">
      <c r="BR263875" s="2394"/>
    </row>
    <row r="263876" spans="70:70" x14ac:dyDescent="0.25">
      <c r="BR263876" s="2381"/>
    </row>
    <row r="263900" spans="70:70" x14ac:dyDescent="0.25">
      <c r="BR263900" s="2394"/>
    </row>
    <row r="263901" spans="70:70" x14ac:dyDescent="0.25">
      <c r="BR263901" s="2381"/>
    </row>
    <row r="263925" spans="70:70" x14ac:dyDescent="0.25">
      <c r="BR263925" s="2394"/>
    </row>
    <row r="263926" spans="70:70" x14ac:dyDescent="0.25">
      <c r="BR263926" s="2381"/>
    </row>
    <row r="263950" spans="70:70" x14ac:dyDescent="0.25">
      <c r="BR263950" s="2394"/>
    </row>
    <row r="263951" spans="70:70" x14ac:dyDescent="0.25">
      <c r="BR263951" s="2381"/>
    </row>
    <row r="263975" spans="70:70" x14ac:dyDescent="0.25">
      <c r="BR263975" s="2394"/>
    </row>
    <row r="263976" spans="70:70" x14ac:dyDescent="0.25">
      <c r="BR263976" s="2381"/>
    </row>
    <row r="264000" spans="70:70" x14ac:dyDescent="0.25">
      <c r="BR264000" s="2394"/>
    </row>
    <row r="264001" spans="70:70" x14ac:dyDescent="0.25">
      <c r="BR264001" s="2381"/>
    </row>
    <row r="264025" spans="70:70" x14ac:dyDescent="0.25">
      <c r="BR264025" s="2394"/>
    </row>
    <row r="264026" spans="70:70" x14ac:dyDescent="0.25">
      <c r="BR264026" s="2381"/>
    </row>
    <row r="264050" spans="70:70" x14ac:dyDescent="0.25">
      <c r="BR264050" s="2394"/>
    </row>
    <row r="264051" spans="70:70" x14ac:dyDescent="0.25">
      <c r="BR264051" s="2381"/>
    </row>
    <row r="264075" spans="70:70" x14ac:dyDescent="0.25">
      <c r="BR264075" s="2394"/>
    </row>
    <row r="264076" spans="70:70" x14ac:dyDescent="0.25">
      <c r="BR264076" s="2381"/>
    </row>
    <row r="264100" spans="70:70" x14ac:dyDescent="0.25">
      <c r="BR264100" s="2394"/>
    </row>
    <row r="264101" spans="70:70" x14ac:dyDescent="0.25">
      <c r="BR264101" s="2381"/>
    </row>
    <row r="264125" spans="70:70" x14ac:dyDescent="0.25">
      <c r="BR264125" s="2394"/>
    </row>
    <row r="264126" spans="70:70" x14ac:dyDescent="0.25">
      <c r="BR264126" s="2381"/>
    </row>
    <row r="264150" spans="70:70" x14ac:dyDescent="0.25">
      <c r="BR264150" s="2394"/>
    </row>
    <row r="264151" spans="70:70" x14ac:dyDescent="0.25">
      <c r="BR264151" s="2381"/>
    </row>
    <row r="264175" spans="70:70" x14ac:dyDescent="0.25">
      <c r="BR264175" s="2394"/>
    </row>
    <row r="264176" spans="70:70" x14ac:dyDescent="0.25">
      <c r="BR264176" s="2381"/>
    </row>
    <row r="264200" spans="70:70" x14ac:dyDescent="0.25">
      <c r="BR264200" s="2394"/>
    </row>
    <row r="264201" spans="70:70" x14ac:dyDescent="0.25">
      <c r="BR264201" s="2381"/>
    </row>
    <row r="264225" spans="70:70" x14ac:dyDescent="0.25">
      <c r="BR264225" s="2394"/>
    </row>
    <row r="264226" spans="70:70" x14ac:dyDescent="0.25">
      <c r="BR264226" s="2381"/>
    </row>
    <row r="264250" spans="70:70" x14ac:dyDescent="0.25">
      <c r="BR264250" s="2394"/>
    </row>
    <row r="264251" spans="70:70" x14ac:dyDescent="0.25">
      <c r="BR264251" s="2381"/>
    </row>
    <row r="264275" spans="70:70" x14ac:dyDescent="0.25">
      <c r="BR264275" s="2394"/>
    </row>
    <row r="264276" spans="70:70" x14ac:dyDescent="0.25">
      <c r="BR264276" s="2381"/>
    </row>
    <row r="264300" spans="70:70" x14ac:dyDescent="0.25">
      <c r="BR264300" s="2394"/>
    </row>
    <row r="264301" spans="70:70" x14ac:dyDescent="0.25">
      <c r="BR264301" s="2381"/>
    </row>
    <row r="264325" spans="70:70" x14ac:dyDescent="0.25">
      <c r="BR264325" s="2394"/>
    </row>
    <row r="264326" spans="70:70" x14ac:dyDescent="0.25">
      <c r="BR264326" s="2381"/>
    </row>
    <row r="264350" spans="70:70" x14ac:dyDescent="0.25">
      <c r="BR264350" s="2394"/>
    </row>
    <row r="264351" spans="70:70" x14ac:dyDescent="0.25">
      <c r="BR264351" s="2381"/>
    </row>
    <row r="264375" spans="70:70" x14ac:dyDescent="0.25">
      <c r="BR264375" s="2394"/>
    </row>
    <row r="264376" spans="70:70" x14ac:dyDescent="0.25">
      <c r="BR264376" s="2381"/>
    </row>
    <row r="264400" spans="70:70" x14ac:dyDescent="0.25">
      <c r="BR264400" s="2394"/>
    </row>
    <row r="264401" spans="70:70" x14ac:dyDescent="0.25">
      <c r="BR264401" s="2381"/>
    </row>
    <row r="264425" spans="70:70" x14ac:dyDescent="0.25">
      <c r="BR264425" s="2394"/>
    </row>
    <row r="264426" spans="70:70" x14ac:dyDescent="0.25">
      <c r="BR264426" s="2381"/>
    </row>
    <row r="264450" spans="70:70" x14ac:dyDescent="0.25">
      <c r="BR264450" s="2394"/>
    </row>
    <row r="264451" spans="70:70" x14ac:dyDescent="0.25">
      <c r="BR264451" s="2381"/>
    </row>
    <row r="264475" spans="70:70" x14ac:dyDescent="0.25">
      <c r="BR264475" s="2394"/>
    </row>
    <row r="264476" spans="70:70" x14ac:dyDescent="0.25">
      <c r="BR264476" s="2381"/>
    </row>
    <row r="264500" spans="70:70" x14ac:dyDescent="0.25">
      <c r="BR264500" s="2394"/>
    </row>
    <row r="264501" spans="70:70" x14ac:dyDescent="0.25">
      <c r="BR264501" s="2381"/>
    </row>
    <row r="264525" spans="70:70" x14ac:dyDescent="0.25">
      <c r="BR264525" s="2394"/>
    </row>
    <row r="264526" spans="70:70" x14ac:dyDescent="0.25">
      <c r="BR264526" s="2381"/>
    </row>
    <row r="264550" spans="70:70" x14ac:dyDescent="0.25">
      <c r="BR264550" s="2394"/>
    </row>
    <row r="264551" spans="70:70" x14ac:dyDescent="0.25">
      <c r="BR264551" s="2381"/>
    </row>
    <row r="264575" spans="70:70" x14ac:dyDescent="0.25">
      <c r="BR264575" s="2394"/>
    </row>
    <row r="264576" spans="70:70" x14ac:dyDescent="0.25">
      <c r="BR264576" s="2381"/>
    </row>
    <row r="264600" spans="70:70" x14ac:dyDescent="0.25">
      <c r="BR264600" s="2394"/>
    </row>
    <row r="264601" spans="70:70" x14ac:dyDescent="0.25">
      <c r="BR264601" s="2381"/>
    </row>
    <row r="264625" spans="70:70" x14ac:dyDescent="0.25">
      <c r="BR264625" s="2394"/>
    </row>
    <row r="264626" spans="70:70" x14ac:dyDescent="0.25">
      <c r="BR264626" s="2381"/>
    </row>
    <row r="264650" spans="70:70" x14ac:dyDescent="0.25">
      <c r="BR264650" s="2394"/>
    </row>
    <row r="264651" spans="70:70" x14ac:dyDescent="0.25">
      <c r="BR264651" s="2381"/>
    </row>
    <row r="264675" spans="70:70" x14ac:dyDescent="0.25">
      <c r="BR264675" s="2394"/>
    </row>
    <row r="264676" spans="70:70" x14ac:dyDescent="0.25">
      <c r="BR264676" s="2381"/>
    </row>
    <row r="264700" spans="70:70" x14ac:dyDescent="0.25">
      <c r="BR264700" s="2394"/>
    </row>
    <row r="264701" spans="70:70" x14ac:dyDescent="0.25">
      <c r="BR264701" s="2381"/>
    </row>
    <row r="264725" spans="70:70" x14ac:dyDescent="0.25">
      <c r="BR264725" s="2394"/>
    </row>
    <row r="264726" spans="70:70" x14ac:dyDescent="0.25">
      <c r="BR264726" s="2381"/>
    </row>
    <row r="264750" spans="70:70" x14ac:dyDescent="0.25">
      <c r="BR264750" s="2394"/>
    </row>
    <row r="264751" spans="70:70" x14ac:dyDescent="0.25">
      <c r="BR264751" s="2381"/>
    </row>
    <row r="264775" spans="70:70" x14ac:dyDescent="0.25">
      <c r="BR264775" s="2394"/>
    </row>
    <row r="264776" spans="70:70" x14ac:dyDescent="0.25">
      <c r="BR264776" s="2381"/>
    </row>
    <row r="264800" spans="70:70" x14ac:dyDescent="0.25">
      <c r="BR264800" s="2394"/>
    </row>
    <row r="264801" spans="70:70" x14ac:dyDescent="0.25">
      <c r="BR264801" s="2381"/>
    </row>
    <row r="264825" spans="70:70" x14ac:dyDescent="0.25">
      <c r="BR264825" s="2394"/>
    </row>
    <row r="264826" spans="70:70" x14ac:dyDescent="0.25">
      <c r="BR264826" s="2381"/>
    </row>
    <row r="264850" spans="70:70" x14ac:dyDescent="0.25">
      <c r="BR264850" s="2394"/>
    </row>
    <row r="264851" spans="70:70" x14ac:dyDescent="0.25">
      <c r="BR264851" s="2381"/>
    </row>
    <row r="264875" spans="70:70" x14ac:dyDescent="0.25">
      <c r="BR264875" s="2394"/>
    </row>
    <row r="264876" spans="70:70" x14ac:dyDescent="0.25">
      <c r="BR264876" s="2381"/>
    </row>
    <row r="264900" spans="70:70" x14ac:dyDescent="0.25">
      <c r="BR264900" s="2394"/>
    </row>
    <row r="264901" spans="70:70" x14ac:dyDescent="0.25">
      <c r="BR264901" s="2381"/>
    </row>
    <row r="264925" spans="70:70" x14ac:dyDescent="0.25">
      <c r="BR264925" s="2394"/>
    </row>
    <row r="264926" spans="70:70" x14ac:dyDescent="0.25">
      <c r="BR264926" s="2381"/>
    </row>
    <row r="264950" spans="70:70" x14ac:dyDescent="0.25">
      <c r="BR264950" s="2394"/>
    </row>
    <row r="264951" spans="70:70" x14ac:dyDescent="0.25">
      <c r="BR264951" s="2381"/>
    </row>
    <row r="264975" spans="70:70" x14ac:dyDescent="0.25">
      <c r="BR264975" s="2394"/>
    </row>
    <row r="264976" spans="70:70" x14ac:dyDescent="0.25">
      <c r="BR264976" s="2381"/>
    </row>
    <row r="265000" spans="70:70" x14ac:dyDescent="0.25">
      <c r="BR265000" s="2394"/>
    </row>
    <row r="265001" spans="70:70" x14ac:dyDescent="0.25">
      <c r="BR265001" s="2381"/>
    </row>
    <row r="265025" spans="70:70" x14ac:dyDescent="0.25">
      <c r="BR265025" s="2394"/>
    </row>
    <row r="265026" spans="70:70" x14ac:dyDescent="0.25">
      <c r="BR265026" s="2381"/>
    </row>
    <row r="265050" spans="70:70" x14ac:dyDescent="0.25">
      <c r="BR265050" s="2394"/>
    </row>
    <row r="265051" spans="70:70" x14ac:dyDescent="0.25">
      <c r="BR265051" s="2381"/>
    </row>
    <row r="265075" spans="70:70" x14ac:dyDescent="0.25">
      <c r="BR265075" s="2394"/>
    </row>
    <row r="265076" spans="70:70" x14ac:dyDescent="0.25">
      <c r="BR265076" s="2381"/>
    </row>
    <row r="265100" spans="70:70" x14ac:dyDescent="0.25">
      <c r="BR265100" s="2394"/>
    </row>
    <row r="265101" spans="70:70" x14ac:dyDescent="0.25">
      <c r="BR265101" s="2381"/>
    </row>
    <row r="265125" spans="70:70" x14ac:dyDescent="0.25">
      <c r="BR265125" s="2394"/>
    </row>
    <row r="265126" spans="70:70" x14ac:dyDescent="0.25">
      <c r="BR265126" s="2381"/>
    </row>
    <row r="265150" spans="70:70" x14ac:dyDescent="0.25">
      <c r="BR265150" s="2394"/>
    </row>
    <row r="265151" spans="70:70" x14ac:dyDescent="0.25">
      <c r="BR265151" s="2381"/>
    </row>
    <row r="265175" spans="70:70" x14ac:dyDescent="0.25">
      <c r="BR265175" s="2394"/>
    </row>
    <row r="265176" spans="70:70" x14ac:dyDescent="0.25">
      <c r="BR265176" s="2381"/>
    </row>
    <row r="265200" spans="70:70" x14ac:dyDescent="0.25">
      <c r="BR265200" s="2394"/>
    </row>
    <row r="265201" spans="70:70" x14ac:dyDescent="0.25">
      <c r="BR265201" s="2381"/>
    </row>
    <row r="265225" spans="70:70" x14ac:dyDescent="0.25">
      <c r="BR265225" s="2394"/>
    </row>
    <row r="265226" spans="70:70" x14ac:dyDescent="0.25">
      <c r="BR265226" s="2381"/>
    </row>
    <row r="265250" spans="70:70" x14ac:dyDescent="0.25">
      <c r="BR265250" s="2394"/>
    </row>
    <row r="265251" spans="70:70" x14ac:dyDescent="0.25">
      <c r="BR265251" s="2381"/>
    </row>
    <row r="265275" spans="70:70" x14ac:dyDescent="0.25">
      <c r="BR265275" s="2394"/>
    </row>
    <row r="265276" spans="70:70" x14ac:dyDescent="0.25">
      <c r="BR265276" s="2381"/>
    </row>
    <row r="265300" spans="70:70" x14ac:dyDescent="0.25">
      <c r="BR265300" s="2394"/>
    </row>
    <row r="265301" spans="70:70" x14ac:dyDescent="0.25">
      <c r="BR265301" s="2381"/>
    </row>
    <row r="265325" spans="70:70" x14ac:dyDescent="0.25">
      <c r="BR265325" s="2394"/>
    </row>
    <row r="265326" spans="70:70" x14ac:dyDescent="0.25">
      <c r="BR265326" s="2381"/>
    </row>
    <row r="265350" spans="70:70" x14ac:dyDescent="0.25">
      <c r="BR265350" s="2394"/>
    </row>
    <row r="265351" spans="70:70" x14ac:dyDescent="0.25">
      <c r="BR265351" s="2381"/>
    </row>
    <row r="265375" spans="70:70" x14ac:dyDescent="0.25">
      <c r="BR265375" s="2394"/>
    </row>
    <row r="265376" spans="70:70" x14ac:dyDescent="0.25">
      <c r="BR265376" s="2381"/>
    </row>
    <row r="265400" spans="70:70" x14ac:dyDescent="0.25">
      <c r="BR265400" s="2394"/>
    </row>
    <row r="265401" spans="70:70" x14ac:dyDescent="0.25">
      <c r="BR265401" s="2381"/>
    </row>
    <row r="265425" spans="70:70" x14ac:dyDescent="0.25">
      <c r="BR265425" s="2394"/>
    </row>
    <row r="265426" spans="70:70" x14ac:dyDescent="0.25">
      <c r="BR265426" s="2381"/>
    </row>
    <row r="265450" spans="70:70" x14ac:dyDescent="0.25">
      <c r="BR265450" s="2394"/>
    </row>
    <row r="265451" spans="70:70" x14ac:dyDescent="0.25">
      <c r="BR265451" s="2381"/>
    </row>
    <row r="265475" spans="70:70" x14ac:dyDescent="0.25">
      <c r="BR265475" s="2394"/>
    </row>
    <row r="265476" spans="70:70" x14ac:dyDescent="0.25">
      <c r="BR265476" s="2381"/>
    </row>
    <row r="265500" spans="70:70" x14ac:dyDescent="0.25">
      <c r="BR265500" s="2394"/>
    </row>
    <row r="265501" spans="70:70" x14ac:dyDescent="0.25">
      <c r="BR265501" s="2381"/>
    </row>
    <row r="265525" spans="70:70" x14ac:dyDescent="0.25">
      <c r="BR265525" s="2394"/>
    </row>
    <row r="265526" spans="70:70" x14ac:dyDescent="0.25">
      <c r="BR265526" s="2381"/>
    </row>
    <row r="265550" spans="70:70" x14ac:dyDescent="0.25">
      <c r="BR265550" s="2394"/>
    </row>
    <row r="265551" spans="70:70" x14ac:dyDescent="0.25">
      <c r="BR265551" s="2381"/>
    </row>
    <row r="265575" spans="70:70" x14ac:dyDescent="0.25">
      <c r="BR265575" s="2394"/>
    </row>
    <row r="265576" spans="70:70" x14ac:dyDescent="0.25">
      <c r="BR265576" s="2381"/>
    </row>
    <row r="265600" spans="70:70" x14ac:dyDescent="0.25">
      <c r="BR265600" s="2394"/>
    </row>
    <row r="265601" spans="70:70" x14ac:dyDescent="0.25">
      <c r="BR265601" s="2381"/>
    </row>
    <row r="265625" spans="70:70" x14ac:dyDescent="0.25">
      <c r="BR265625" s="2394"/>
    </row>
    <row r="265626" spans="70:70" x14ac:dyDescent="0.25">
      <c r="BR265626" s="2381"/>
    </row>
    <row r="265650" spans="70:70" x14ac:dyDescent="0.25">
      <c r="BR265650" s="2394"/>
    </row>
    <row r="265651" spans="70:70" x14ac:dyDescent="0.25">
      <c r="BR265651" s="2381"/>
    </row>
    <row r="265675" spans="70:70" x14ac:dyDescent="0.25">
      <c r="BR265675" s="2394"/>
    </row>
    <row r="265676" spans="70:70" x14ac:dyDescent="0.25">
      <c r="BR265676" s="2381"/>
    </row>
    <row r="265700" spans="70:70" x14ac:dyDescent="0.25">
      <c r="BR265700" s="2394"/>
    </row>
    <row r="265701" spans="70:70" x14ac:dyDescent="0.25">
      <c r="BR265701" s="2381"/>
    </row>
    <row r="265725" spans="70:70" x14ac:dyDescent="0.25">
      <c r="BR265725" s="2394"/>
    </row>
    <row r="265726" spans="70:70" x14ac:dyDescent="0.25">
      <c r="BR265726" s="2381"/>
    </row>
    <row r="265750" spans="70:70" x14ac:dyDescent="0.25">
      <c r="BR265750" s="2394"/>
    </row>
    <row r="265751" spans="70:70" x14ac:dyDescent="0.25">
      <c r="BR265751" s="2381"/>
    </row>
    <row r="265775" spans="70:70" x14ac:dyDescent="0.25">
      <c r="BR265775" s="2394"/>
    </row>
    <row r="265776" spans="70:70" x14ac:dyDescent="0.25">
      <c r="BR265776" s="2381"/>
    </row>
    <row r="265800" spans="70:70" x14ac:dyDescent="0.25">
      <c r="BR265800" s="2394"/>
    </row>
    <row r="265801" spans="70:70" x14ac:dyDescent="0.25">
      <c r="BR265801" s="2381"/>
    </row>
    <row r="265825" spans="70:70" x14ac:dyDescent="0.25">
      <c r="BR265825" s="2394"/>
    </row>
    <row r="265826" spans="70:70" x14ac:dyDescent="0.25">
      <c r="BR265826" s="2381"/>
    </row>
    <row r="265850" spans="70:70" x14ac:dyDescent="0.25">
      <c r="BR265850" s="2394"/>
    </row>
    <row r="265851" spans="70:70" x14ac:dyDescent="0.25">
      <c r="BR265851" s="2381"/>
    </row>
    <row r="265875" spans="70:70" x14ac:dyDescent="0.25">
      <c r="BR265875" s="2394"/>
    </row>
    <row r="265876" spans="70:70" x14ac:dyDescent="0.25">
      <c r="BR265876" s="2381"/>
    </row>
    <row r="265900" spans="70:70" x14ac:dyDescent="0.25">
      <c r="BR265900" s="2394"/>
    </row>
    <row r="265901" spans="70:70" x14ac:dyDescent="0.25">
      <c r="BR265901" s="2381"/>
    </row>
    <row r="265925" spans="70:70" x14ac:dyDescent="0.25">
      <c r="BR265925" s="2394"/>
    </row>
    <row r="265926" spans="70:70" x14ac:dyDescent="0.25">
      <c r="BR265926" s="2381"/>
    </row>
    <row r="265950" spans="70:70" x14ac:dyDescent="0.25">
      <c r="BR265950" s="2394"/>
    </row>
    <row r="265951" spans="70:70" x14ac:dyDescent="0.25">
      <c r="BR265951" s="2381"/>
    </row>
    <row r="265975" spans="70:70" x14ac:dyDescent="0.25">
      <c r="BR265975" s="2394"/>
    </row>
    <row r="265976" spans="70:70" x14ac:dyDescent="0.25">
      <c r="BR265976" s="2381"/>
    </row>
    <row r="266000" spans="70:70" x14ac:dyDescent="0.25">
      <c r="BR266000" s="2394"/>
    </row>
    <row r="266001" spans="70:70" x14ac:dyDescent="0.25">
      <c r="BR266001" s="2381"/>
    </row>
    <row r="266025" spans="70:70" x14ac:dyDescent="0.25">
      <c r="BR266025" s="2394"/>
    </row>
    <row r="266026" spans="70:70" x14ac:dyDescent="0.25">
      <c r="BR266026" s="2381"/>
    </row>
    <row r="266050" spans="70:70" x14ac:dyDescent="0.25">
      <c r="BR266050" s="2394"/>
    </row>
    <row r="266051" spans="70:70" x14ac:dyDescent="0.25">
      <c r="BR266051" s="2381"/>
    </row>
    <row r="266075" spans="70:70" x14ac:dyDescent="0.25">
      <c r="BR266075" s="2394"/>
    </row>
    <row r="266076" spans="70:70" x14ac:dyDescent="0.25">
      <c r="BR266076" s="2381"/>
    </row>
    <row r="266100" spans="70:70" x14ac:dyDescent="0.25">
      <c r="BR266100" s="2394"/>
    </row>
    <row r="266101" spans="70:70" x14ac:dyDescent="0.25">
      <c r="BR266101" s="2381"/>
    </row>
    <row r="266125" spans="70:70" x14ac:dyDescent="0.25">
      <c r="BR266125" s="2394"/>
    </row>
    <row r="266126" spans="70:70" x14ac:dyDescent="0.25">
      <c r="BR266126" s="2381"/>
    </row>
    <row r="266150" spans="70:70" x14ac:dyDescent="0.25">
      <c r="BR266150" s="2394"/>
    </row>
    <row r="266151" spans="70:70" x14ac:dyDescent="0.25">
      <c r="BR266151" s="2381"/>
    </row>
    <row r="266175" spans="70:70" x14ac:dyDescent="0.25">
      <c r="BR266175" s="2394"/>
    </row>
    <row r="266176" spans="70:70" x14ac:dyDescent="0.25">
      <c r="BR266176" s="2381"/>
    </row>
    <row r="266200" spans="70:70" x14ac:dyDescent="0.25">
      <c r="BR266200" s="2394"/>
    </row>
    <row r="266201" spans="70:70" x14ac:dyDescent="0.25">
      <c r="BR266201" s="2381"/>
    </row>
    <row r="266225" spans="70:70" x14ac:dyDescent="0.25">
      <c r="BR266225" s="2394"/>
    </row>
    <row r="266226" spans="70:70" x14ac:dyDescent="0.25">
      <c r="BR266226" s="2381"/>
    </row>
    <row r="266250" spans="70:70" x14ac:dyDescent="0.25">
      <c r="BR266250" s="2394"/>
    </row>
    <row r="266251" spans="70:70" x14ac:dyDescent="0.25">
      <c r="BR266251" s="2381"/>
    </row>
    <row r="266275" spans="70:70" x14ac:dyDescent="0.25">
      <c r="BR266275" s="2394"/>
    </row>
    <row r="266276" spans="70:70" x14ac:dyDescent="0.25">
      <c r="BR266276" s="2381"/>
    </row>
    <row r="266300" spans="70:70" x14ac:dyDescent="0.25">
      <c r="BR266300" s="2394"/>
    </row>
    <row r="266301" spans="70:70" x14ac:dyDescent="0.25">
      <c r="BR266301" s="2381"/>
    </row>
    <row r="266325" spans="70:70" x14ac:dyDescent="0.25">
      <c r="BR266325" s="2394"/>
    </row>
    <row r="266326" spans="70:70" x14ac:dyDescent="0.25">
      <c r="BR266326" s="2381"/>
    </row>
    <row r="266350" spans="70:70" x14ac:dyDescent="0.25">
      <c r="BR266350" s="2394"/>
    </row>
    <row r="266351" spans="70:70" x14ac:dyDescent="0.25">
      <c r="BR266351" s="2381"/>
    </row>
    <row r="266375" spans="70:70" x14ac:dyDescent="0.25">
      <c r="BR266375" s="2394"/>
    </row>
    <row r="266376" spans="70:70" x14ac:dyDescent="0.25">
      <c r="BR266376" s="2381"/>
    </row>
    <row r="266400" spans="70:70" x14ac:dyDescent="0.25">
      <c r="BR266400" s="2394"/>
    </row>
    <row r="266401" spans="70:70" x14ac:dyDescent="0.25">
      <c r="BR266401" s="2381"/>
    </row>
    <row r="266425" spans="70:70" x14ac:dyDescent="0.25">
      <c r="BR266425" s="2394"/>
    </row>
    <row r="266426" spans="70:70" x14ac:dyDescent="0.25">
      <c r="BR266426" s="2381"/>
    </row>
    <row r="266450" spans="70:70" x14ac:dyDescent="0.25">
      <c r="BR266450" s="2394"/>
    </row>
    <row r="266451" spans="70:70" x14ac:dyDescent="0.25">
      <c r="BR266451" s="2381"/>
    </row>
    <row r="266475" spans="70:70" x14ac:dyDescent="0.25">
      <c r="BR266475" s="2394"/>
    </row>
    <row r="266476" spans="70:70" x14ac:dyDescent="0.25">
      <c r="BR266476" s="2381"/>
    </row>
    <row r="266500" spans="70:70" x14ac:dyDescent="0.25">
      <c r="BR266500" s="2394"/>
    </row>
    <row r="266501" spans="70:70" x14ac:dyDescent="0.25">
      <c r="BR266501" s="2381"/>
    </row>
    <row r="266525" spans="70:70" x14ac:dyDescent="0.25">
      <c r="BR266525" s="2394"/>
    </row>
    <row r="266526" spans="70:70" x14ac:dyDescent="0.25">
      <c r="BR266526" s="2381"/>
    </row>
    <row r="266550" spans="70:70" x14ac:dyDescent="0.25">
      <c r="BR266550" s="2394"/>
    </row>
    <row r="266551" spans="70:70" x14ac:dyDescent="0.25">
      <c r="BR266551" s="2381"/>
    </row>
    <row r="266575" spans="70:70" x14ac:dyDescent="0.25">
      <c r="BR266575" s="2394"/>
    </row>
    <row r="266576" spans="70:70" x14ac:dyDescent="0.25">
      <c r="BR266576" s="2381"/>
    </row>
    <row r="266600" spans="70:70" x14ac:dyDescent="0.25">
      <c r="BR266600" s="2394"/>
    </row>
    <row r="266601" spans="70:70" x14ac:dyDescent="0.25">
      <c r="BR266601" s="2381"/>
    </row>
    <row r="266625" spans="70:70" x14ac:dyDescent="0.25">
      <c r="BR266625" s="2394"/>
    </row>
    <row r="266626" spans="70:70" x14ac:dyDescent="0.25">
      <c r="BR266626" s="2381"/>
    </row>
    <row r="266650" spans="70:70" x14ac:dyDescent="0.25">
      <c r="BR266650" s="2394"/>
    </row>
    <row r="266651" spans="70:70" x14ac:dyDescent="0.25">
      <c r="BR266651" s="2381"/>
    </row>
    <row r="266675" spans="70:70" x14ac:dyDescent="0.25">
      <c r="BR266675" s="2394"/>
    </row>
    <row r="266676" spans="70:70" x14ac:dyDescent="0.25">
      <c r="BR266676" s="2381"/>
    </row>
    <row r="266700" spans="70:70" x14ac:dyDescent="0.25">
      <c r="BR266700" s="2394"/>
    </row>
    <row r="266701" spans="70:70" x14ac:dyDescent="0.25">
      <c r="BR266701" s="2381"/>
    </row>
    <row r="266725" spans="70:70" x14ac:dyDescent="0.25">
      <c r="BR266725" s="2394"/>
    </row>
    <row r="266726" spans="70:70" x14ac:dyDescent="0.25">
      <c r="BR266726" s="2381"/>
    </row>
    <row r="266750" spans="70:70" x14ac:dyDescent="0.25">
      <c r="BR266750" s="2394"/>
    </row>
    <row r="266751" spans="70:70" x14ac:dyDescent="0.25">
      <c r="BR266751" s="2381"/>
    </row>
    <row r="266775" spans="70:70" x14ac:dyDescent="0.25">
      <c r="BR266775" s="2394"/>
    </row>
    <row r="266776" spans="70:70" x14ac:dyDescent="0.25">
      <c r="BR266776" s="2381"/>
    </row>
    <row r="266800" spans="70:70" x14ac:dyDescent="0.25">
      <c r="BR266800" s="2394"/>
    </row>
    <row r="266801" spans="70:70" x14ac:dyDescent="0.25">
      <c r="BR266801" s="2381"/>
    </row>
    <row r="266825" spans="70:70" x14ac:dyDescent="0.25">
      <c r="BR266825" s="2394"/>
    </row>
    <row r="266826" spans="70:70" x14ac:dyDescent="0.25">
      <c r="BR266826" s="2381"/>
    </row>
    <row r="266850" spans="70:70" x14ac:dyDescent="0.25">
      <c r="BR266850" s="2394"/>
    </row>
    <row r="266851" spans="70:70" x14ac:dyDescent="0.25">
      <c r="BR266851" s="2381"/>
    </row>
    <row r="266875" spans="70:70" x14ac:dyDescent="0.25">
      <c r="BR266875" s="2394"/>
    </row>
    <row r="266876" spans="70:70" x14ac:dyDescent="0.25">
      <c r="BR266876" s="2381"/>
    </row>
    <row r="266900" spans="70:70" x14ac:dyDescent="0.25">
      <c r="BR266900" s="2394"/>
    </row>
    <row r="266901" spans="70:70" x14ac:dyDescent="0.25">
      <c r="BR266901" s="2381"/>
    </row>
    <row r="266925" spans="70:70" x14ac:dyDescent="0.25">
      <c r="BR266925" s="2394"/>
    </row>
    <row r="266926" spans="70:70" x14ac:dyDescent="0.25">
      <c r="BR266926" s="2381"/>
    </row>
    <row r="266950" spans="70:70" x14ac:dyDescent="0.25">
      <c r="BR266950" s="2394"/>
    </row>
    <row r="266951" spans="70:70" x14ac:dyDescent="0.25">
      <c r="BR266951" s="2381"/>
    </row>
    <row r="266975" spans="70:70" x14ac:dyDescent="0.25">
      <c r="BR266975" s="2394"/>
    </row>
    <row r="266976" spans="70:70" x14ac:dyDescent="0.25">
      <c r="BR266976" s="2381"/>
    </row>
    <row r="267000" spans="70:70" x14ac:dyDescent="0.25">
      <c r="BR267000" s="2394"/>
    </row>
    <row r="267001" spans="70:70" x14ac:dyDescent="0.25">
      <c r="BR267001" s="2381"/>
    </row>
    <row r="267025" spans="70:70" x14ac:dyDescent="0.25">
      <c r="BR267025" s="2394"/>
    </row>
    <row r="267026" spans="70:70" x14ac:dyDescent="0.25">
      <c r="BR267026" s="2381"/>
    </row>
    <row r="267050" spans="70:70" x14ac:dyDescent="0.25">
      <c r="BR267050" s="2394"/>
    </row>
    <row r="267051" spans="70:70" x14ac:dyDescent="0.25">
      <c r="BR267051" s="2381"/>
    </row>
    <row r="267075" spans="70:70" x14ac:dyDescent="0.25">
      <c r="BR267075" s="2394"/>
    </row>
    <row r="267076" spans="70:70" x14ac:dyDescent="0.25">
      <c r="BR267076" s="2381"/>
    </row>
    <row r="267100" spans="70:70" x14ac:dyDescent="0.25">
      <c r="BR267100" s="2394"/>
    </row>
    <row r="267101" spans="70:70" x14ac:dyDescent="0.25">
      <c r="BR267101" s="2381"/>
    </row>
    <row r="267125" spans="70:70" x14ac:dyDescent="0.25">
      <c r="BR267125" s="2394"/>
    </row>
    <row r="267126" spans="70:70" x14ac:dyDescent="0.25">
      <c r="BR267126" s="2381"/>
    </row>
    <row r="267150" spans="70:70" x14ac:dyDescent="0.25">
      <c r="BR267150" s="2394"/>
    </row>
    <row r="267151" spans="70:70" x14ac:dyDescent="0.25">
      <c r="BR267151" s="2381"/>
    </row>
    <row r="267175" spans="70:70" x14ac:dyDescent="0.25">
      <c r="BR267175" s="2394"/>
    </row>
    <row r="267176" spans="70:70" x14ac:dyDescent="0.25">
      <c r="BR267176" s="2381"/>
    </row>
    <row r="267200" spans="70:70" x14ac:dyDescent="0.25">
      <c r="BR267200" s="2394"/>
    </row>
    <row r="267201" spans="70:70" x14ac:dyDescent="0.25">
      <c r="BR267201" s="2381"/>
    </row>
    <row r="267225" spans="70:70" x14ac:dyDescent="0.25">
      <c r="BR267225" s="2394"/>
    </row>
    <row r="267226" spans="70:70" x14ac:dyDescent="0.25">
      <c r="BR267226" s="2381"/>
    </row>
    <row r="267250" spans="70:70" x14ac:dyDescent="0.25">
      <c r="BR267250" s="2394"/>
    </row>
    <row r="267251" spans="70:70" x14ac:dyDescent="0.25">
      <c r="BR267251" s="2381"/>
    </row>
    <row r="267275" spans="70:70" x14ac:dyDescent="0.25">
      <c r="BR267275" s="2394"/>
    </row>
    <row r="267276" spans="70:70" x14ac:dyDescent="0.25">
      <c r="BR267276" s="2381"/>
    </row>
    <row r="267300" spans="70:70" x14ac:dyDescent="0.25">
      <c r="BR267300" s="2394"/>
    </row>
    <row r="267301" spans="70:70" x14ac:dyDescent="0.25">
      <c r="BR267301" s="2381"/>
    </row>
    <row r="267325" spans="70:70" x14ac:dyDescent="0.25">
      <c r="BR267325" s="2394"/>
    </row>
    <row r="267326" spans="70:70" x14ac:dyDescent="0.25">
      <c r="BR267326" s="2381"/>
    </row>
    <row r="267350" spans="70:70" x14ac:dyDescent="0.25">
      <c r="BR267350" s="2394"/>
    </row>
    <row r="267351" spans="70:70" x14ac:dyDescent="0.25">
      <c r="BR267351" s="2381"/>
    </row>
    <row r="267375" spans="70:70" x14ac:dyDescent="0.25">
      <c r="BR267375" s="2394"/>
    </row>
    <row r="267376" spans="70:70" x14ac:dyDescent="0.25">
      <c r="BR267376" s="2381"/>
    </row>
    <row r="267400" spans="70:70" x14ac:dyDescent="0.25">
      <c r="BR267400" s="2394"/>
    </row>
    <row r="267401" spans="70:70" x14ac:dyDescent="0.25">
      <c r="BR267401" s="2381"/>
    </row>
    <row r="267425" spans="70:70" x14ac:dyDescent="0.25">
      <c r="BR267425" s="2394"/>
    </row>
    <row r="267426" spans="70:70" x14ac:dyDescent="0.25">
      <c r="BR267426" s="2381"/>
    </row>
    <row r="267450" spans="70:70" x14ac:dyDescent="0.25">
      <c r="BR267450" s="2394"/>
    </row>
    <row r="267451" spans="70:70" x14ac:dyDescent="0.25">
      <c r="BR267451" s="2381"/>
    </row>
    <row r="267475" spans="70:70" x14ac:dyDescent="0.25">
      <c r="BR267475" s="2394"/>
    </row>
    <row r="267476" spans="70:70" x14ac:dyDescent="0.25">
      <c r="BR267476" s="2381"/>
    </row>
    <row r="267500" spans="70:70" x14ac:dyDescent="0.25">
      <c r="BR267500" s="2394"/>
    </row>
    <row r="267501" spans="70:70" x14ac:dyDescent="0.25">
      <c r="BR267501" s="2381"/>
    </row>
    <row r="267525" spans="70:70" x14ac:dyDescent="0.25">
      <c r="BR267525" s="2394"/>
    </row>
    <row r="267526" spans="70:70" x14ac:dyDescent="0.25">
      <c r="BR267526" s="2381"/>
    </row>
    <row r="267550" spans="70:70" x14ac:dyDescent="0.25">
      <c r="BR267550" s="2394"/>
    </row>
    <row r="267551" spans="70:70" x14ac:dyDescent="0.25">
      <c r="BR267551" s="2381"/>
    </row>
    <row r="267575" spans="70:70" x14ac:dyDescent="0.25">
      <c r="BR267575" s="2394"/>
    </row>
    <row r="267576" spans="70:70" x14ac:dyDescent="0.25">
      <c r="BR267576" s="2381"/>
    </row>
    <row r="267600" spans="70:70" x14ac:dyDescent="0.25">
      <c r="BR267600" s="2394"/>
    </row>
    <row r="267601" spans="70:70" x14ac:dyDescent="0.25">
      <c r="BR267601" s="2381"/>
    </row>
    <row r="267625" spans="70:70" x14ac:dyDescent="0.25">
      <c r="BR267625" s="2394"/>
    </row>
    <row r="267626" spans="70:70" x14ac:dyDescent="0.25">
      <c r="BR267626" s="2381"/>
    </row>
    <row r="267650" spans="70:70" x14ac:dyDescent="0.25">
      <c r="BR267650" s="2394"/>
    </row>
    <row r="267651" spans="70:70" x14ac:dyDescent="0.25">
      <c r="BR267651" s="2381"/>
    </row>
    <row r="267675" spans="70:70" x14ac:dyDescent="0.25">
      <c r="BR267675" s="2394"/>
    </row>
    <row r="267676" spans="70:70" x14ac:dyDescent="0.25">
      <c r="BR267676" s="2381"/>
    </row>
    <row r="267700" spans="70:70" x14ac:dyDescent="0.25">
      <c r="BR267700" s="2394"/>
    </row>
    <row r="267701" spans="70:70" x14ac:dyDescent="0.25">
      <c r="BR267701" s="2381"/>
    </row>
    <row r="267725" spans="70:70" x14ac:dyDescent="0.25">
      <c r="BR267725" s="2394"/>
    </row>
    <row r="267726" spans="70:70" x14ac:dyDescent="0.25">
      <c r="BR267726" s="2381"/>
    </row>
    <row r="267750" spans="70:70" x14ac:dyDescent="0.25">
      <c r="BR267750" s="2394"/>
    </row>
    <row r="267751" spans="70:70" x14ac:dyDescent="0.25">
      <c r="BR267751" s="2381"/>
    </row>
    <row r="267775" spans="70:70" x14ac:dyDescent="0.25">
      <c r="BR267775" s="2394"/>
    </row>
    <row r="267776" spans="70:70" x14ac:dyDescent="0.25">
      <c r="BR267776" s="2381"/>
    </row>
    <row r="267800" spans="70:70" x14ac:dyDescent="0.25">
      <c r="BR267800" s="2394"/>
    </row>
    <row r="267801" spans="70:70" x14ac:dyDescent="0.25">
      <c r="BR267801" s="2381"/>
    </row>
    <row r="267825" spans="70:70" x14ac:dyDescent="0.25">
      <c r="BR267825" s="2394"/>
    </row>
    <row r="267826" spans="70:70" x14ac:dyDescent="0.25">
      <c r="BR267826" s="2381"/>
    </row>
    <row r="267850" spans="70:70" x14ac:dyDescent="0.25">
      <c r="BR267850" s="2394"/>
    </row>
    <row r="267851" spans="70:70" x14ac:dyDescent="0.25">
      <c r="BR267851" s="2381"/>
    </row>
    <row r="267875" spans="70:70" x14ac:dyDescent="0.25">
      <c r="BR267875" s="2394"/>
    </row>
    <row r="267876" spans="70:70" x14ac:dyDescent="0.25">
      <c r="BR267876" s="2381"/>
    </row>
    <row r="267900" spans="70:70" x14ac:dyDescent="0.25">
      <c r="BR267900" s="2394"/>
    </row>
    <row r="267901" spans="70:70" x14ac:dyDescent="0.25">
      <c r="BR267901" s="2381"/>
    </row>
    <row r="267925" spans="70:70" x14ac:dyDescent="0.25">
      <c r="BR267925" s="2394"/>
    </row>
    <row r="267926" spans="70:70" x14ac:dyDescent="0.25">
      <c r="BR267926" s="2381"/>
    </row>
    <row r="267950" spans="70:70" x14ac:dyDescent="0.25">
      <c r="BR267950" s="2394"/>
    </row>
    <row r="267951" spans="70:70" x14ac:dyDescent="0.25">
      <c r="BR267951" s="2381"/>
    </row>
    <row r="267975" spans="70:70" x14ac:dyDescent="0.25">
      <c r="BR267975" s="2394"/>
    </row>
    <row r="267976" spans="70:70" x14ac:dyDescent="0.25">
      <c r="BR267976" s="2381"/>
    </row>
    <row r="268000" spans="70:70" x14ac:dyDescent="0.25">
      <c r="BR268000" s="2394"/>
    </row>
    <row r="268001" spans="70:70" x14ac:dyDescent="0.25">
      <c r="BR268001" s="2381"/>
    </row>
    <row r="268025" spans="70:70" x14ac:dyDescent="0.25">
      <c r="BR268025" s="2394"/>
    </row>
    <row r="268026" spans="70:70" x14ac:dyDescent="0.25">
      <c r="BR268026" s="2381"/>
    </row>
    <row r="268050" spans="70:70" x14ac:dyDescent="0.25">
      <c r="BR268050" s="2394"/>
    </row>
    <row r="268051" spans="70:70" x14ac:dyDescent="0.25">
      <c r="BR268051" s="2381"/>
    </row>
    <row r="268075" spans="70:70" x14ac:dyDescent="0.25">
      <c r="BR268075" s="2394"/>
    </row>
    <row r="268076" spans="70:70" x14ac:dyDescent="0.25">
      <c r="BR268076" s="2381"/>
    </row>
    <row r="268100" spans="70:70" x14ac:dyDescent="0.25">
      <c r="BR268100" s="2394"/>
    </row>
    <row r="268101" spans="70:70" x14ac:dyDescent="0.25">
      <c r="BR268101" s="2381"/>
    </row>
    <row r="268125" spans="70:70" x14ac:dyDescent="0.25">
      <c r="BR268125" s="2394"/>
    </row>
    <row r="268126" spans="70:70" x14ac:dyDescent="0.25">
      <c r="BR268126" s="2381"/>
    </row>
    <row r="268150" spans="70:70" x14ac:dyDescent="0.25">
      <c r="BR268150" s="2394"/>
    </row>
    <row r="268151" spans="70:70" x14ac:dyDescent="0.25">
      <c r="BR268151" s="2381"/>
    </row>
    <row r="268175" spans="70:70" x14ac:dyDescent="0.25">
      <c r="BR268175" s="2394"/>
    </row>
    <row r="268176" spans="70:70" x14ac:dyDescent="0.25">
      <c r="BR268176" s="2381"/>
    </row>
    <row r="268200" spans="70:70" x14ac:dyDescent="0.25">
      <c r="BR268200" s="2394"/>
    </row>
    <row r="268201" spans="70:70" x14ac:dyDescent="0.25">
      <c r="BR268201" s="2381"/>
    </row>
    <row r="268225" spans="70:70" x14ac:dyDescent="0.25">
      <c r="BR268225" s="2394"/>
    </row>
    <row r="268226" spans="70:70" x14ac:dyDescent="0.25">
      <c r="BR268226" s="2381"/>
    </row>
    <row r="268250" spans="70:70" x14ac:dyDescent="0.25">
      <c r="BR268250" s="2394"/>
    </row>
    <row r="268251" spans="70:70" x14ac:dyDescent="0.25">
      <c r="BR268251" s="2381"/>
    </row>
    <row r="268275" spans="70:70" x14ac:dyDescent="0.25">
      <c r="BR268275" s="2394"/>
    </row>
    <row r="268276" spans="70:70" x14ac:dyDescent="0.25">
      <c r="BR268276" s="2381"/>
    </row>
    <row r="268300" spans="70:70" x14ac:dyDescent="0.25">
      <c r="BR268300" s="2394"/>
    </row>
    <row r="268301" spans="70:70" x14ac:dyDescent="0.25">
      <c r="BR268301" s="2381"/>
    </row>
    <row r="268325" spans="70:70" x14ac:dyDescent="0.25">
      <c r="BR268325" s="2394"/>
    </row>
    <row r="268326" spans="70:70" x14ac:dyDescent="0.25">
      <c r="BR268326" s="2381"/>
    </row>
    <row r="268350" spans="70:70" x14ac:dyDescent="0.25">
      <c r="BR268350" s="2394"/>
    </row>
    <row r="268351" spans="70:70" x14ac:dyDescent="0.25">
      <c r="BR268351" s="2381"/>
    </row>
    <row r="268375" spans="70:70" x14ac:dyDescent="0.25">
      <c r="BR268375" s="2394"/>
    </row>
    <row r="268376" spans="70:70" x14ac:dyDescent="0.25">
      <c r="BR268376" s="2381"/>
    </row>
    <row r="268400" spans="70:70" x14ac:dyDescent="0.25">
      <c r="BR268400" s="2394"/>
    </row>
    <row r="268401" spans="70:70" x14ac:dyDescent="0.25">
      <c r="BR268401" s="2381"/>
    </row>
    <row r="268425" spans="70:70" x14ac:dyDescent="0.25">
      <c r="BR268425" s="2394"/>
    </row>
    <row r="268426" spans="70:70" x14ac:dyDescent="0.25">
      <c r="BR268426" s="2381"/>
    </row>
    <row r="268450" spans="70:70" x14ac:dyDescent="0.25">
      <c r="BR268450" s="2394"/>
    </row>
    <row r="268451" spans="70:70" x14ac:dyDescent="0.25">
      <c r="BR268451" s="2381"/>
    </row>
    <row r="268475" spans="70:70" x14ac:dyDescent="0.25">
      <c r="BR268475" s="2394"/>
    </row>
    <row r="268476" spans="70:70" x14ac:dyDescent="0.25">
      <c r="BR268476" s="2381"/>
    </row>
    <row r="268500" spans="70:70" x14ac:dyDescent="0.25">
      <c r="BR268500" s="2394"/>
    </row>
    <row r="268501" spans="70:70" x14ac:dyDescent="0.25">
      <c r="BR268501" s="2381"/>
    </row>
    <row r="268525" spans="70:70" x14ac:dyDescent="0.25">
      <c r="BR268525" s="2394"/>
    </row>
    <row r="268526" spans="70:70" x14ac:dyDescent="0.25">
      <c r="BR268526" s="2381"/>
    </row>
    <row r="268550" spans="70:70" x14ac:dyDescent="0.25">
      <c r="BR268550" s="2394"/>
    </row>
    <row r="268551" spans="70:70" x14ac:dyDescent="0.25">
      <c r="BR268551" s="2381"/>
    </row>
    <row r="268575" spans="70:70" x14ac:dyDescent="0.25">
      <c r="BR268575" s="2394"/>
    </row>
    <row r="268576" spans="70:70" x14ac:dyDescent="0.25">
      <c r="BR268576" s="2381"/>
    </row>
    <row r="268600" spans="70:70" x14ac:dyDescent="0.25">
      <c r="BR268600" s="2394"/>
    </row>
    <row r="268601" spans="70:70" x14ac:dyDescent="0.25">
      <c r="BR268601" s="2381"/>
    </row>
    <row r="268625" spans="70:70" x14ac:dyDescent="0.25">
      <c r="BR268625" s="2394"/>
    </row>
    <row r="268626" spans="70:70" x14ac:dyDescent="0.25">
      <c r="BR268626" s="2381"/>
    </row>
    <row r="268650" spans="70:70" x14ac:dyDescent="0.25">
      <c r="BR268650" s="2394"/>
    </row>
    <row r="268651" spans="70:70" x14ac:dyDescent="0.25">
      <c r="BR268651" s="2381"/>
    </row>
    <row r="268675" spans="70:70" x14ac:dyDescent="0.25">
      <c r="BR268675" s="2394"/>
    </row>
    <row r="268676" spans="70:70" x14ac:dyDescent="0.25">
      <c r="BR268676" s="2381"/>
    </row>
    <row r="268700" spans="70:70" x14ac:dyDescent="0.25">
      <c r="BR268700" s="2394"/>
    </row>
    <row r="268701" spans="70:70" x14ac:dyDescent="0.25">
      <c r="BR268701" s="2381"/>
    </row>
    <row r="268725" spans="70:70" x14ac:dyDescent="0.25">
      <c r="BR268725" s="2394"/>
    </row>
    <row r="268726" spans="70:70" x14ac:dyDescent="0.25">
      <c r="BR268726" s="2381"/>
    </row>
    <row r="268750" spans="70:70" x14ac:dyDescent="0.25">
      <c r="BR268750" s="2394"/>
    </row>
    <row r="268751" spans="70:70" x14ac:dyDescent="0.25">
      <c r="BR268751" s="2381"/>
    </row>
    <row r="268775" spans="70:70" x14ac:dyDescent="0.25">
      <c r="BR268775" s="2394"/>
    </row>
    <row r="268776" spans="70:70" x14ac:dyDescent="0.25">
      <c r="BR268776" s="2381"/>
    </row>
    <row r="268800" spans="70:70" x14ac:dyDescent="0.25">
      <c r="BR268800" s="2394"/>
    </row>
    <row r="268801" spans="70:70" x14ac:dyDescent="0.25">
      <c r="BR268801" s="2381"/>
    </row>
    <row r="268825" spans="70:70" x14ac:dyDescent="0.25">
      <c r="BR268825" s="2394"/>
    </row>
    <row r="268826" spans="70:70" x14ac:dyDescent="0.25">
      <c r="BR268826" s="2381"/>
    </row>
    <row r="268850" spans="70:70" x14ac:dyDescent="0.25">
      <c r="BR268850" s="2394"/>
    </row>
    <row r="268851" spans="70:70" x14ac:dyDescent="0.25">
      <c r="BR268851" s="2381"/>
    </row>
    <row r="268875" spans="70:70" x14ac:dyDescent="0.25">
      <c r="BR268875" s="2394"/>
    </row>
    <row r="268876" spans="70:70" x14ac:dyDescent="0.25">
      <c r="BR268876" s="2381"/>
    </row>
    <row r="268900" spans="70:70" x14ac:dyDescent="0.25">
      <c r="BR268900" s="2394"/>
    </row>
    <row r="268901" spans="70:70" x14ac:dyDescent="0.25">
      <c r="BR268901" s="2381"/>
    </row>
    <row r="268925" spans="70:70" x14ac:dyDescent="0.25">
      <c r="BR268925" s="2394"/>
    </row>
    <row r="268926" spans="70:70" x14ac:dyDescent="0.25">
      <c r="BR268926" s="2381"/>
    </row>
    <row r="268950" spans="70:70" x14ac:dyDescent="0.25">
      <c r="BR268950" s="2394"/>
    </row>
    <row r="268951" spans="70:70" x14ac:dyDescent="0.25">
      <c r="BR268951" s="2381"/>
    </row>
    <row r="268975" spans="70:70" x14ac:dyDescent="0.25">
      <c r="BR268975" s="2394"/>
    </row>
    <row r="268976" spans="70:70" x14ac:dyDescent="0.25">
      <c r="BR268976" s="2381"/>
    </row>
    <row r="269000" spans="70:70" x14ac:dyDescent="0.25">
      <c r="BR269000" s="2394"/>
    </row>
    <row r="269001" spans="70:70" x14ac:dyDescent="0.25">
      <c r="BR269001" s="2381"/>
    </row>
    <row r="269025" spans="70:70" x14ac:dyDescent="0.25">
      <c r="BR269025" s="2394"/>
    </row>
    <row r="269026" spans="70:70" x14ac:dyDescent="0.25">
      <c r="BR269026" s="2381"/>
    </row>
    <row r="269050" spans="70:70" x14ac:dyDescent="0.25">
      <c r="BR269050" s="2394"/>
    </row>
    <row r="269051" spans="70:70" x14ac:dyDescent="0.25">
      <c r="BR269051" s="2381"/>
    </row>
    <row r="269075" spans="70:70" x14ac:dyDescent="0.25">
      <c r="BR269075" s="2394"/>
    </row>
    <row r="269076" spans="70:70" x14ac:dyDescent="0.25">
      <c r="BR269076" s="2381"/>
    </row>
    <row r="269100" spans="70:70" x14ac:dyDescent="0.25">
      <c r="BR269100" s="2394"/>
    </row>
    <row r="269101" spans="70:70" x14ac:dyDescent="0.25">
      <c r="BR269101" s="2381"/>
    </row>
    <row r="269125" spans="70:70" x14ac:dyDescent="0.25">
      <c r="BR269125" s="2394"/>
    </row>
    <row r="269126" spans="70:70" x14ac:dyDescent="0.25">
      <c r="BR269126" s="2381"/>
    </row>
    <row r="269150" spans="70:70" x14ac:dyDescent="0.25">
      <c r="BR269150" s="2394"/>
    </row>
    <row r="269151" spans="70:70" x14ac:dyDescent="0.25">
      <c r="BR269151" s="2381"/>
    </row>
    <row r="269175" spans="70:70" x14ac:dyDescent="0.25">
      <c r="BR269175" s="2394"/>
    </row>
    <row r="269176" spans="70:70" x14ac:dyDescent="0.25">
      <c r="BR269176" s="2381"/>
    </row>
    <row r="269200" spans="70:70" x14ac:dyDescent="0.25">
      <c r="BR269200" s="2394"/>
    </row>
    <row r="269201" spans="70:70" x14ac:dyDescent="0.25">
      <c r="BR269201" s="2381"/>
    </row>
    <row r="269225" spans="70:70" x14ac:dyDescent="0.25">
      <c r="BR269225" s="2394"/>
    </row>
    <row r="269226" spans="70:70" x14ac:dyDescent="0.25">
      <c r="BR269226" s="2381"/>
    </row>
    <row r="269250" spans="70:70" x14ac:dyDescent="0.25">
      <c r="BR269250" s="2394"/>
    </row>
    <row r="269251" spans="70:70" x14ac:dyDescent="0.25">
      <c r="BR269251" s="2381"/>
    </row>
    <row r="269275" spans="70:70" x14ac:dyDescent="0.25">
      <c r="BR269275" s="2394"/>
    </row>
    <row r="269276" spans="70:70" x14ac:dyDescent="0.25">
      <c r="BR269276" s="2381"/>
    </row>
    <row r="269300" spans="70:70" x14ac:dyDescent="0.25">
      <c r="BR269300" s="2394"/>
    </row>
    <row r="269301" spans="70:70" x14ac:dyDescent="0.25">
      <c r="BR269301" s="2381"/>
    </row>
    <row r="269325" spans="70:70" x14ac:dyDescent="0.25">
      <c r="BR269325" s="2394"/>
    </row>
    <row r="269326" spans="70:70" x14ac:dyDescent="0.25">
      <c r="BR269326" s="2381"/>
    </row>
    <row r="269350" spans="70:70" x14ac:dyDescent="0.25">
      <c r="BR269350" s="2394"/>
    </row>
    <row r="269351" spans="70:70" x14ac:dyDescent="0.25">
      <c r="BR269351" s="2381"/>
    </row>
    <row r="269375" spans="70:70" x14ac:dyDescent="0.25">
      <c r="BR269375" s="2394"/>
    </row>
    <row r="269376" spans="70:70" x14ac:dyDescent="0.25">
      <c r="BR269376" s="2381"/>
    </row>
    <row r="269400" spans="70:70" x14ac:dyDescent="0.25">
      <c r="BR269400" s="2394"/>
    </row>
    <row r="269401" spans="70:70" x14ac:dyDescent="0.25">
      <c r="BR269401" s="2381"/>
    </row>
    <row r="269425" spans="70:70" x14ac:dyDescent="0.25">
      <c r="BR269425" s="2394"/>
    </row>
    <row r="269426" spans="70:70" x14ac:dyDescent="0.25">
      <c r="BR269426" s="2381"/>
    </row>
    <row r="269450" spans="70:70" x14ac:dyDescent="0.25">
      <c r="BR269450" s="2394"/>
    </row>
    <row r="269451" spans="70:70" x14ac:dyDescent="0.25">
      <c r="BR269451" s="2381"/>
    </row>
    <row r="269475" spans="70:70" x14ac:dyDescent="0.25">
      <c r="BR269475" s="2394"/>
    </row>
    <row r="269476" spans="70:70" x14ac:dyDescent="0.25">
      <c r="BR269476" s="2381"/>
    </row>
    <row r="269500" spans="70:70" x14ac:dyDescent="0.25">
      <c r="BR269500" s="2394"/>
    </row>
    <row r="269501" spans="70:70" x14ac:dyDescent="0.25">
      <c r="BR269501" s="2381"/>
    </row>
    <row r="269525" spans="70:70" x14ac:dyDescent="0.25">
      <c r="BR269525" s="2394"/>
    </row>
    <row r="269526" spans="70:70" x14ac:dyDescent="0.25">
      <c r="BR269526" s="2381"/>
    </row>
    <row r="269550" spans="70:70" x14ac:dyDescent="0.25">
      <c r="BR269550" s="2394"/>
    </row>
    <row r="269551" spans="70:70" x14ac:dyDescent="0.25">
      <c r="BR269551" s="2381"/>
    </row>
    <row r="269575" spans="70:70" x14ac:dyDescent="0.25">
      <c r="BR269575" s="2394"/>
    </row>
    <row r="269576" spans="70:70" x14ac:dyDescent="0.25">
      <c r="BR269576" s="2381"/>
    </row>
    <row r="269600" spans="70:70" x14ac:dyDescent="0.25">
      <c r="BR269600" s="2394"/>
    </row>
    <row r="269601" spans="70:70" x14ac:dyDescent="0.25">
      <c r="BR269601" s="2381"/>
    </row>
    <row r="269625" spans="70:70" x14ac:dyDescent="0.25">
      <c r="BR269625" s="2394"/>
    </row>
    <row r="269626" spans="70:70" x14ac:dyDescent="0.25">
      <c r="BR269626" s="2381"/>
    </row>
    <row r="269650" spans="70:70" x14ac:dyDescent="0.25">
      <c r="BR269650" s="2394"/>
    </row>
    <row r="269651" spans="70:70" x14ac:dyDescent="0.25">
      <c r="BR269651" s="2381"/>
    </row>
    <row r="269675" spans="70:70" x14ac:dyDescent="0.25">
      <c r="BR269675" s="2394"/>
    </row>
    <row r="269676" spans="70:70" x14ac:dyDescent="0.25">
      <c r="BR269676" s="2381"/>
    </row>
    <row r="269700" spans="70:70" x14ac:dyDescent="0.25">
      <c r="BR269700" s="2394"/>
    </row>
    <row r="269701" spans="70:70" x14ac:dyDescent="0.25">
      <c r="BR269701" s="2381"/>
    </row>
    <row r="269725" spans="70:70" x14ac:dyDescent="0.25">
      <c r="BR269725" s="2394"/>
    </row>
    <row r="269726" spans="70:70" x14ac:dyDescent="0.25">
      <c r="BR269726" s="2381"/>
    </row>
    <row r="269750" spans="70:70" x14ac:dyDescent="0.25">
      <c r="BR269750" s="2394"/>
    </row>
    <row r="269751" spans="70:70" x14ac:dyDescent="0.25">
      <c r="BR269751" s="2381"/>
    </row>
    <row r="269775" spans="70:70" x14ac:dyDescent="0.25">
      <c r="BR269775" s="2394"/>
    </row>
    <row r="269776" spans="70:70" x14ac:dyDescent="0.25">
      <c r="BR269776" s="2381"/>
    </row>
    <row r="269800" spans="70:70" x14ac:dyDescent="0.25">
      <c r="BR269800" s="2394"/>
    </row>
    <row r="269801" spans="70:70" x14ac:dyDescent="0.25">
      <c r="BR269801" s="2381"/>
    </row>
    <row r="269825" spans="70:70" x14ac:dyDescent="0.25">
      <c r="BR269825" s="2394"/>
    </row>
    <row r="269826" spans="70:70" x14ac:dyDescent="0.25">
      <c r="BR269826" s="2381"/>
    </row>
    <row r="269850" spans="70:70" x14ac:dyDescent="0.25">
      <c r="BR269850" s="2394"/>
    </row>
    <row r="269851" spans="70:70" x14ac:dyDescent="0.25">
      <c r="BR269851" s="2381"/>
    </row>
    <row r="269875" spans="70:70" x14ac:dyDescent="0.25">
      <c r="BR269875" s="2394"/>
    </row>
    <row r="269876" spans="70:70" x14ac:dyDescent="0.25">
      <c r="BR269876" s="2381"/>
    </row>
    <row r="269900" spans="70:70" x14ac:dyDescent="0.25">
      <c r="BR269900" s="2394"/>
    </row>
    <row r="269901" spans="70:70" x14ac:dyDescent="0.25">
      <c r="BR269901" s="2381"/>
    </row>
    <row r="269925" spans="70:70" x14ac:dyDescent="0.25">
      <c r="BR269925" s="2394"/>
    </row>
    <row r="269926" spans="70:70" x14ac:dyDescent="0.25">
      <c r="BR269926" s="2381"/>
    </row>
    <row r="269950" spans="70:70" x14ac:dyDescent="0.25">
      <c r="BR269950" s="2394"/>
    </row>
    <row r="269951" spans="70:70" x14ac:dyDescent="0.25">
      <c r="BR269951" s="2381"/>
    </row>
    <row r="269975" spans="70:70" x14ac:dyDescent="0.25">
      <c r="BR269975" s="2394"/>
    </row>
    <row r="269976" spans="70:70" x14ac:dyDescent="0.25">
      <c r="BR269976" s="2381"/>
    </row>
    <row r="270000" spans="70:70" x14ac:dyDescent="0.25">
      <c r="BR270000" s="2394"/>
    </row>
    <row r="270001" spans="70:70" x14ac:dyDescent="0.25">
      <c r="BR270001" s="2381"/>
    </row>
    <row r="270025" spans="70:70" x14ac:dyDescent="0.25">
      <c r="BR270025" s="2394"/>
    </row>
    <row r="270026" spans="70:70" x14ac:dyDescent="0.25">
      <c r="BR270026" s="2381"/>
    </row>
    <row r="270050" spans="70:70" x14ac:dyDescent="0.25">
      <c r="BR270050" s="2394"/>
    </row>
    <row r="270051" spans="70:70" x14ac:dyDescent="0.25">
      <c r="BR270051" s="2381"/>
    </row>
    <row r="270075" spans="70:70" x14ac:dyDescent="0.25">
      <c r="BR270075" s="2394"/>
    </row>
    <row r="270076" spans="70:70" x14ac:dyDescent="0.25">
      <c r="BR270076" s="2381"/>
    </row>
    <row r="270100" spans="70:70" x14ac:dyDescent="0.25">
      <c r="BR270100" s="2394"/>
    </row>
    <row r="270101" spans="70:70" x14ac:dyDescent="0.25">
      <c r="BR270101" s="2381"/>
    </row>
    <row r="270125" spans="70:70" x14ac:dyDescent="0.25">
      <c r="BR270125" s="2394"/>
    </row>
    <row r="270126" spans="70:70" x14ac:dyDescent="0.25">
      <c r="BR270126" s="2381"/>
    </row>
    <row r="270150" spans="70:70" x14ac:dyDescent="0.25">
      <c r="BR270150" s="2394"/>
    </row>
    <row r="270151" spans="70:70" x14ac:dyDescent="0.25">
      <c r="BR270151" s="2381"/>
    </row>
    <row r="270175" spans="70:70" x14ac:dyDescent="0.25">
      <c r="BR270175" s="2394"/>
    </row>
    <row r="270176" spans="70:70" x14ac:dyDescent="0.25">
      <c r="BR270176" s="2381"/>
    </row>
    <row r="270200" spans="70:70" x14ac:dyDescent="0.25">
      <c r="BR270200" s="2394"/>
    </row>
    <row r="270201" spans="70:70" x14ac:dyDescent="0.25">
      <c r="BR270201" s="2381"/>
    </row>
    <row r="270225" spans="70:70" x14ac:dyDescent="0.25">
      <c r="BR270225" s="2394"/>
    </row>
    <row r="270226" spans="70:70" x14ac:dyDescent="0.25">
      <c r="BR270226" s="2381"/>
    </row>
    <row r="270250" spans="70:70" x14ac:dyDescent="0.25">
      <c r="BR270250" s="2394"/>
    </row>
    <row r="270251" spans="70:70" x14ac:dyDescent="0.25">
      <c r="BR270251" s="2381"/>
    </row>
    <row r="270275" spans="70:70" x14ac:dyDescent="0.25">
      <c r="BR270275" s="2394"/>
    </row>
    <row r="270276" spans="70:70" x14ac:dyDescent="0.25">
      <c r="BR270276" s="2381"/>
    </row>
    <row r="270300" spans="70:70" x14ac:dyDescent="0.25">
      <c r="BR270300" s="2394"/>
    </row>
    <row r="270301" spans="70:70" x14ac:dyDescent="0.25">
      <c r="BR270301" s="2381"/>
    </row>
    <row r="270325" spans="70:70" x14ac:dyDescent="0.25">
      <c r="BR270325" s="2394"/>
    </row>
    <row r="270326" spans="70:70" x14ac:dyDescent="0.25">
      <c r="BR270326" s="2381"/>
    </row>
    <row r="270350" spans="70:70" x14ac:dyDescent="0.25">
      <c r="BR270350" s="2394"/>
    </row>
    <row r="270351" spans="70:70" x14ac:dyDescent="0.25">
      <c r="BR270351" s="2381"/>
    </row>
    <row r="270375" spans="70:70" x14ac:dyDescent="0.25">
      <c r="BR270375" s="2394"/>
    </row>
    <row r="270376" spans="70:70" x14ac:dyDescent="0.25">
      <c r="BR270376" s="2381"/>
    </row>
    <row r="270400" spans="70:70" x14ac:dyDescent="0.25">
      <c r="BR270400" s="2394"/>
    </row>
    <row r="270401" spans="70:70" x14ac:dyDescent="0.25">
      <c r="BR270401" s="2381"/>
    </row>
    <row r="270425" spans="70:70" x14ac:dyDescent="0.25">
      <c r="BR270425" s="2394"/>
    </row>
    <row r="270426" spans="70:70" x14ac:dyDescent="0.25">
      <c r="BR270426" s="2381"/>
    </row>
    <row r="270450" spans="70:70" x14ac:dyDescent="0.25">
      <c r="BR270450" s="2394"/>
    </row>
    <row r="270451" spans="70:70" x14ac:dyDescent="0.25">
      <c r="BR270451" s="2381"/>
    </row>
    <row r="270475" spans="70:70" x14ac:dyDescent="0.25">
      <c r="BR270475" s="2394"/>
    </row>
    <row r="270476" spans="70:70" x14ac:dyDescent="0.25">
      <c r="BR270476" s="2381"/>
    </row>
    <row r="270500" spans="70:70" x14ac:dyDescent="0.25">
      <c r="BR270500" s="2394"/>
    </row>
    <row r="270501" spans="70:70" x14ac:dyDescent="0.25">
      <c r="BR270501" s="2381"/>
    </row>
    <row r="270525" spans="70:70" x14ac:dyDescent="0.25">
      <c r="BR270525" s="2394"/>
    </row>
    <row r="270526" spans="70:70" x14ac:dyDescent="0.25">
      <c r="BR270526" s="2381"/>
    </row>
    <row r="270550" spans="70:70" x14ac:dyDescent="0.25">
      <c r="BR270550" s="2394"/>
    </row>
    <row r="270551" spans="70:70" x14ac:dyDescent="0.25">
      <c r="BR270551" s="2381"/>
    </row>
    <row r="270575" spans="70:70" x14ac:dyDescent="0.25">
      <c r="BR270575" s="2394"/>
    </row>
    <row r="270576" spans="70:70" x14ac:dyDescent="0.25">
      <c r="BR270576" s="2381"/>
    </row>
    <row r="270600" spans="70:70" x14ac:dyDescent="0.25">
      <c r="BR270600" s="2394"/>
    </row>
    <row r="270601" spans="70:70" x14ac:dyDescent="0.25">
      <c r="BR270601" s="2381"/>
    </row>
    <row r="270625" spans="70:70" x14ac:dyDescent="0.25">
      <c r="BR270625" s="2394"/>
    </row>
    <row r="270626" spans="70:70" x14ac:dyDescent="0.25">
      <c r="BR270626" s="2381"/>
    </row>
    <row r="270650" spans="70:70" x14ac:dyDescent="0.25">
      <c r="BR270650" s="2394"/>
    </row>
    <row r="270651" spans="70:70" x14ac:dyDescent="0.25">
      <c r="BR270651" s="2381"/>
    </row>
    <row r="270675" spans="70:70" x14ac:dyDescent="0.25">
      <c r="BR270675" s="2394"/>
    </row>
    <row r="270676" spans="70:70" x14ac:dyDescent="0.25">
      <c r="BR270676" s="2381"/>
    </row>
    <row r="270700" spans="70:70" x14ac:dyDescent="0.25">
      <c r="BR270700" s="2394"/>
    </row>
    <row r="270701" spans="70:70" x14ac:dyDescent="0.25">
      <c r="BR270701" s="2381"/>
    </row>
    <row r="270725" spans="70:70" x14ac:dyDescent="0.25">
      <c r="BR270725" s="2394"/>
    </row>
    <row r="270726" spans="70:70" x14ac:dyDescent="0.25">
      <c r="BR270726" s="2381"/>
    </row>
    <row r="270750" spans="70:70" x14ac:dyDescent="0.25">
      <c r="BR270750" s="2394"/>
    </row>
    <row r="270751" spans="70:70" x14ac:dyDescent="0.25">
      <c r="BR270751" s="2381"/>
    </row>
    <row r="270775" spans="70:70" x14ac:dyDescent="0.25">
      <c r="BR270775" s="2394"/>
    </row>
    <row r="270776" spans="70:70" x14ac:dyDescent="0.25">
      <c r="BR270776" s="2381"/>
    </row>
    <row r="270800" spans="70:70" x14ac:dyDescent="0.25">
      <c r="BR270800" s="2394"/>
    </row>
    <row r="270801" spans="70:70" x14ac:dyDescent="0.25">
      <c r="BR270801" s="2381"/>
    </row>
    <row r="270825" spans="70:70" x14ac:dyDescent="0.25">
      <c r="BR270825" s="2394"/>
    </row>
    <row r="270826" spans="70:70" x14ac:dyDescent="0.25">
      <c r="BR270826" s="2381"/>
    </row>
    <row r="270850" spans="70:70" x14ac:dyDescent="0.25">
      <c r="BR270850" s="2394"/>
    </row>
    <row r="270851" spans="70:70" x14ac:dyDescent="0.25">
      <c r="BR270851" s="2381"/>
    </row>
    <row r="270875" spans="70:70" x14ac:dyDescent="0.25">
      <c r="BR270875" s="2394"/>
    </row>
    <row r="270876" spans="70:70" x14ac:dyDescent="0.25">
      <c r="BR270876" s="2381"/>
    </row>
    <row r="270900" spans="70:70" x14ac:dyDescent="0.25">
      <c r="BR270900" s="2394"/>
    </row>
    <row r="270901" spans="70:70" x14ac:dyDescent="0.25">
      <c r="BR270901" s="2381"/>
    </row>
    <row r="270925" spans="70:70" x14ac:dyDescent="0.25">
      <c r="BR270925" s="2394"/>
    </row>
    <row r="270926" spans="70:70" x14ac:dyDescent="0.25">
      <c r="BR270926" s="2381"/>
    </row>
    <row r="270950" spans="70:70" x14ac:dyDescent="0.25">
      <c r="BR270950" s="2394"/>
    </row>
    <row r="270951" spans="70:70" x14ac:dyDescent="0.25">
      <c r="BR270951" s="2381"/>
    </row>
    <row r="270975" spans="70:70" x14ac:dyDescent="0.25">
      <c r="BR270975" s="2394"/>
    </row>
    <row r="270976" spans="70:70" x14ac:dyDescent="0.25">
      <c r="BR270976" s="2381"/>
    </row>
    <row r="271000" spans="70:70" x14ac:dyDescent="0.25">
      <c r="BR271000" s="2394"/>
    </row>
    <row r="271001" spans="70:70" x14ac:dyDescent="0.25">
      <c r="BR271001" s="2381"/>
    </row>
    <row r="271025" spans="70:70" x14ac:dyDescent="0.25">
      <c r="BR271025" s="2394"/>
    </row>
    <row r="271026" spans="70:70" x14ac:dyDescent="0.25">
      <c r="BR271026" s="2381"/>
    </row>
    <row r="271050" spans="70:70" x14ac:dyDescent="0.25">
      <c r="BR271050" s="2394"/>
    </row>
    <row r="271051" spans="70:70" x14ac:dyDescent="0.25">
      <c r="BR271051" s="2381"/>
    </row>
    <row r="271075" spans="70:70" x14ac:dyDescent="0.25">
      <c r="BR271075" s="2394"/>
    </row>
    <row r="271076" spans="70:70" x14ac:dyDescent="0.25">
      <c r="BR271076" s="2381"/>
    </row>
    <row r="271100" spans="70:70" x14ac:dyDescent="0.25">
      <c r="BR271100" s="2394"/>
    </row>
    <row r="271101" spans="70:70" x14ac:dyDescent="0.25">
      <c r="BR271101" s="2381"/>
    </row>
    <row r="271125" spans="70:70" x14ac:dyDescent="0.25">
      <c r="BR271125" s="2394"/>
    </row>
    <row r="271126" spans="70:70" x14ac:dyDescent="0.25">
      <c r="BR271126" s="2381"/>
    </row>
    <row r="271150" spans="70:70" x14ac:dyDescent="0.25">
      <c r="BR271150" s="2394"/>
    </row>
    <row r="271151" spans="70:70" x14ac:dyDescent="0.25">
      <c r="BR271151" s="2381"/>
    </row>
    <row r="271175" spans="70:70" x14ac:dyDescent="0.25">
      <c r="BR271175" s="2394"/>
    </row>
    <row r="271176" spans="70:70" x14ac:dyDescent="0.25">
      <c r="BR271176" s="2381"/>
    </row>
    <row r="271200" spans="70:70" x14ac:dyDescent="0.25">
      <c r="BR271200" s="2394"/>
    </row>
    <row r="271201" spans="70:70" x14ac:dyDescent="0.25">
      <c r="BR271201" s="2381"/>
    </row>
    <row r="271225" spans="70:70" x14ac:dyDescent="0.25">
      <c r="BR271225" s="2394"/>
    </row>
    <row r="271226" spans="70:70" x14ac:dyDescent="0.25">
      <c r="BR271226" s="2381"/>
    </row>
    <row r="271250" spans="70:70" x14ac:dyDescent="0.25">
      <c r="BR271250" s="2394"/>
    </row>
    <row r="271251" spans="70:70" x14ac:dyDescent="0.25">
      <c r="BR271251" s="2381"/>
    </row>
    <row r="271275" spans="70:70" x14ac:dyDescent="0.25">
      <c r="BR271275" s="2394"/>
    </row>
    <row r="271276" spans="70:70" x14ac:dyDescent="0.25">
      <c r="BR271276" s="2381"/>
    </row>
    <row r="271300" spans="70:70" x14ac:dyDescent="0.25">
      <c r="BR271300" s="2394"/>
    </row>
    <row r="271301" spans="70:70" x14ac:dyDescent="0.25">
      <c r="BR271301" s="2381"/>
    </row>
    <row r="271325" spans="70:70" x14ac:dyDescent="0.25">
      <c r="BR271325" s="2394"/>
    </row>
    <row r="271326" spans="70:70" x14ac:dyDescent="0.25">
      <c r="BR271326" s="2381"/>
    </row>
    <row r="271350" spans="70:70" x14ac:dyDescent="0.25">
      <c r="BR271350" s="2394"/>
    </row>
    <row r="271351" spans="70:70" x14ac:dyDescent="0.25">
      <c r="BR271351" s="2381"/>
    </row>
    <row r="271375" spans="70:70" x14ac:dyDescent="0.25">
      <c r="BR271375" s="2394"/>
    </row>
    <row r="271376" spans="70:70" x14ac:dyDescent="0.25">
      <c r="BR271376" s="2381"/>
    </row>
    <row r="271400" spans="70:70" x14ac:dyDescent="0.25">
      <c r="BR271400" s="2394"/>
    </row>
    <row r="271401" spans="70:70" x14ac:dyDescent="0.25">
      <c r="BR271401" s="2381"/>
    </row>
    <row r="271425" spans="70:70" x14ac:dyDescent="0.25">
      <c r="BR271425" s="2394"/>
    </row>
    <row r="271426" spans="70:70" x14ac:dyDescent="0.25">
      <c r="BR271426" s="2381"/>
    </row>
    <row r="271450" spans="70:70" x14ac:dyDescent="0.25">
      <c r="BR271450" s="2394"/>
    </row>
    <row r="271451" spans="70:70" x14ac:dyDescent="0.25">
      <c r="BR271451" s="2381"/>
    </row>
    <row r="271475" spans="70:70" x14ac:dyDescent="0.25">
      <c r="BR271475" s="2394"/>
    </row>
    <row r="271476" spans="70:70" x14ac:dyDescent="0.25">
      <c r="BR271476" s="2381"/>
    </row>
    <row r="271500" spans="70:70" x14ac:dyDescent="0.25">
      <c r="BR271500" s="2394"/>
    </row>
    <row r="271501" spans="70:70" x14ac:dyDescent="0.25">
      <c r="BR271501" s="2381"/>
    </row>
    <row r="271525" spans="70:70" x14ac:dyDescent="0.25">
      <c r="BR271525" s="2394"/>
    </row>
    <row r="271526" spans="70:70" x14ac:dyDescent="0.25">
      <c r="BR271526" s="2381"/>
    </row>
    <row r="271550" spans="70:70" x14ac:dyDescent="0.25">
      <c r="BR271550" s="2394"/>
    </row>
    <row r="271551" spans="70:70" x14ac:dyDescent="0.25">
      <c r="BR271551" s="2381"/>
    </row>
    <row r="271575" spans="70:70" x14ac:dyDescent="0.25">
      <c r="BR271575" s="2394"/>
    </row>
    <row r="271576" spans="70:70" x14ac:dyDescent="0.25">
      <c r="BR271576" s="2381"/>
    </row>
    <row r="271600" spans="70:70" x14ac:dyDescent="0.25">
      <c r="BR271600" s="2394"/>
    </row>
    <row r="271601" spans="70:70" x14ac:dyDescent="0.25">
      <c r="BR271601" s="2381"/>
    </row>
    <row r="271625" spans="70:70" x14ac:dyDescent="0.25">
      <c r="BR271625" s="2394"/>
    </row>
    <row r="271626" spans="70:70" x14ac:dyDescent="0.25">
      <c r="BR271626" s="2381"/>
    </row>
    <row r="271650" spans="70:70" x14ac:dyDescent="0.25">
      <c r="BR271650" s="2394"/>
    </row>
    <row r="271651" spans="70:70" x14ac:dyDescent="0.25">
      <c r="BR271651" s="2381"/>
    </row>
    <row r="271675" spans="70:70" x14ac:dyDescent="0.25">
      <c r="BR271675" s="2394"/>
    </row>
    <row r="271676" spans="70:70" x14ac:dyDescent="0.25">
      <c r="BR271676" s="2381"/>
    </row>
    <row r="271700" spans="70:70" x14ac:dyDescent="0.25">
      <c r="BR271700" s="2394"/>
    </row>
    <row r="271701" spans="70:70" x14ac:dyDescent="0.25">
      <c r="BR271701" s="2381"/>
    </row>
    <row r="271725" spans="70:70" x14ac:dyDescent="0.25">
      <c r="BR271725" s="2394"/>
    </row>
    <row r="271726" spans="70:70" x14ac:dyDescent="0.25">
      <c r="BR271726" s="2381"/>
    </row>
    <row r="271750" spans="70:70" x14ac:dyDescent="0.25">
      <c r="BR271750" s="2394"/>
    </row>
    <row r="271751" spans="70:70" x14ac:dyDescent="0.25">
      <c r="BR271751" s="2381"/>
    </row>
    <row r="271775" spans="70:70" x14ac:dyDescent="0.25">
      <c r="BR271775" s="2394"/>
    </row>
    <row r="271776" spans="70:70" x14ac:dyDescent="0.25">
      <c r="BR271776" s="2381"/>
    </row>
    <row r="271800" spans="70:70" x14ac:dyDescent="0.25">
      <c r="BR271800" s="2394"/>
    </row>
    <row r="271801" spans="70:70" x14ac:dyDescent="0.25">
      <c r="BR271801" s="2381"/>
    </row>
    <row r="271825" spans="70:70" x14ac:dyDescent="0.25">
      <c r="BR271825" s="2394"/>
    </row>
    <row r="271826" spans="70:70" x14ac:dyDescent="0.25">
      <c r="BR271826" s="2381"/>
    </row>
    <row r="271850" spans="70:70" x14ac:dyDescent="0.25">
      <c r="BR271850" s="2394"/>
    </row>
    <row r="271851" spans="70:70" x14ac:dyDescent="0.25">
      <c r="BR271851" s="2381"/>
    </row>
    <row r="271875" spans="70:70" x14ac:dyDescent="0.25">
      <c r="BR271875" s="2394"/>
    </row>
    <row r="271876" spans="70:70" x14ac:dyDescent="0.25">
      <c r="BR271876" s="2381"/>
    </row>
    <row r="271900" spans="70:70" x14ac:dyDescent="0.25">
      <c r="BR271900" s="2394"/>
    </row>
    <row r="271901" spans="70:70" x14ac:dyDescent="0.25">
      <c r="BR271901" s="2381"/>
    </row>
    <row r="271925" spans="70:70" x14ac:dyDescent="0.25">
      <c r="BR271925" s="2394"/>
    </row>
    <row r="271926" spans="70:70" x14ac:dyDescent="0.25">
      <c r="BR271926" s="2381"/>
    </row>
    <row r="271950" spans="70:70" x14ac:dyDescent="0.25">
      <c r="BR271950" s="2394"/>
    </row>
    <row r="271951" spans="70:70" x14ac:dyDescent="0.25">
      <c r="BR271951" s="2381"/>
    </row>
    <row r="271975" spans="70:70" x14ac:dyDescent="0.25">
      <c r="BR271975" s="2394"/>
    </row>
    <row r="271976" spans="70:70" x14ac:dyDescent="0.25">
      <c r="BR271976" s="2381"/>
    </row>
    <row r="272000" spans="70:70" x14ac:dyDescent="0.25">
      <c r="BR272000" s="2394"/>
    </row>
    <row r="272001" spans="70:70" x14ac:dyDescent="0.25">
      <c r="BR272001" s="2381"/>
    </row>
    <row r="272025" spans="70:70" x14ac:dyDescent="0.25">
      <c r="BR272025" s="2394"/>
    </row>
    <row r="272026" spans="70:70" x14ac:dyDescent="0.25">
      <c r="BR272026" s="2381"/>
    </row>
    <row r="272050" spans="70:70" x14ac:dyDescent="0.25">
      <c r="BR272050" s="2394"/>
    </row>
    <row r="272051" spans="70:70" x14ac:dyDescent="0.25">
      <c r="BR272051" s="2381"/>
    </row>
    <row r="272075" spans="70:70" x14ac:dyDescent="0.25">
      <c r="BR272075" s="2394"/>
    </row>
    <row r="272076" spans="70:70" x14ac:dyDescent="0.25">
      <c r="BR272076" s="2381"/>
    </row>
    <row r="272100" spans="70:70" x14ac:dyDescent="0.25">
      <c r="BR272100" s="2394"/>
    </row>
    <row r="272101" spans="70:70" x14ac:dyDescent="0.25">
      <c r="BR272101" s="2381"/>
    </row>
    <row r="272125" spans="70:70" x14ac:dyDescent="0.25">
      <c r="BR272125" s="2394"/>
    </row>
    <row r="272126" spans="70:70" x14ac:dyDescent="0.25">
      <c r="BR272126" s="2381"/>
    </row>
    <row r="272150" spans="70:70" x14ac:dyDescent="0.25">
      <c r="BR272150" s="2394"/>
    </row>
    <row r="272151" spans="70:70" x14ac:dyDescent="0.25">
      <c r="BR272151" s="2381"/>
    </row>
    <row r="272175" spans="70:70" x14ac:dyDescent="0.25">
      <c r="BR272175" s="2394"/>
    </row>
    <row r="272176" spans="70:70" x14ac:dyDescent="0.25">
      <c r="BR272176" s="2381"/>
    </row>
    <row r="272200" spans="70:70" x14ac:dyDescent="0.25">
      <c r="BR272200" s="2394"/>
    </row>
    <row r="272201" spans="70:70" x14ac:dyDescent="0.25">
      <c r="BR272201" s="2381"/>
    </row>
    <row r="272225" spans="70:70" x14ac:dyDescent="0.25">
      <c r="BR272225" s="2394"/>
    </row>
    <row r="272226" spans="70:70" x14ac:dyDescent="0.25">
      <c r="BR272226" s="2381"/>
    </row>
    <row r="272250" spans="70:70" x14ac:dyDescent="0.25">
      <c r="BR272250" s="2394"/>
    </row>
    <row r="272251" spans="70:70" x14ac:dyDescent="0.25">
      <c r="BR272251" s="2381"/>
    </row>
    <row r="272275" spans="70:70" x14ac:dyDescent="0.25">
      <c r="BR272275" s="2394"/>
    </row>
    <row r="272276" spans="70:70" x14ac:dyDescent="0.25">
      <c r="BR272276" s="2381"/>
    </row>
    <row r="272300" spans="70:70" x14ac:dyDescent="0.25">
      <c r="BR272300" s="2394"/>
    </row>
    <row r="272301" spans="70:70" x14ac:dyDescent="0.25">
      <c r="BR272301" s="2381"/>
    </row>
    <row r="272325" spans="70:70" x14ac:dyDescent="0.25">
      <c r="BR272325" s="2394"/>
    </row>
    <row r="272326" spans="70:70" x14ac:dyDescent="0.25">
      <c r="BR272326" s="2381"/>
    </row>
    <row r="272350" spans="70:70" x14ac:dyDescent="0.25">
      <c r="BR272350" s="2394"/>
    </row>
    <row r="272351" spans="70:70" x14ac:dyDescent="0.25">
      <c r="BR272351" s="2381"/>
    </row>
    <row r="272375" spans="70:70" x14ac:dyDescent="0.25">
      <c r="BR272375" s="2394"/>
    </row>
    <row r="272376" spans="70:70" x14ac:dyDescent="0.25">
      <c r="BR272376" s="2381"/>
    </row>
    <row r="272400" spans="70:70" x14ac:dyDescent="0.25">
      <c r="BR272400" s="2394"/>
    </row>
    <row r="272401" spans="70:70" x14ac:dyDescent="0.25">
      <c r="BR272401" s="2381"/>
    </row>
    <row r="272425" spans="70:70" x14ac:dyDescent="0.25">
      <c r="BR272425" s="2394"/>
    </row>
    <row r="272426" spans="70:70" x14ac:dyDescent="0.25">
      <c r="BR272426" s="2381"/>
    </row>
    <row r="272450" spans="70:70" x14ac:dyDescent="0.25">
      <c r="BR272450" s="2394"/>
    </row>
    <row r="272451" spans="70:70" x14ac:dyDescent="0.25">
      <c r="BR272451" s="2381"/>
    </row>
    <row r="272475" spans="70:70" x14ac:dyDescent="0.25">
      <c r="BR272475" s="2394"/>
    </row>
    <row r="272476" spans="70:70" x14ac:dyDescent="0.25">
      <c r="BR272476" s="2381"/>
    </row>
    <row r="272500" spans="70:70" x14ac:dyDescent="0.25">
      <c r="BR272500" s="2394"/>
    </row>
    <row r="272501" spans="70:70" x14ac:dyDescent="0.25">
      <c r="BR272501" s="2381"/>
    </row>
    <row r="272525" spans="70:70" x14ac:dyDescent="0.25">
      <c r="BR272525" s="2394"/>
    </row>
    <row r="272526" spans="70:70" x14ac:dyDescent="0.25">
      <c r="BR272526" s="2381"/>
    </row>
    <row r="272550" spans="70:70" x14ac:dyDescent="0.25">
      <c r="BR272550" s="2394"/>
    </row>
    <row r="272551" spans="70:70" x14ac:dyDescent="0.25">
      <c r="BR272551" s="2381"/>
    </row>
    <row r="272575" spans="70:70" x14ac:dyDescent="0.25">
      <c r="BR272575" s="2394"/>
    </row>
    <row r="272576" spans="70:70" x14ac:dyDescent="0.25">
      <c r="BR272576" s="2381"/>
    </row>
    <row r="272600" spans="70:70" x14ac:dyDescent="0.25">
      <c r="BR272600" s="2394"/>
    </row>
    <row r="272601" spans="70:70" x14ac:dyDescent="0.25">
      <c r="BR272601" s="2381"/>
    </row>
    <row r="272625" spans="70:70" x14ac:dyDescent="0.25">
      <c r="BR272625" s="2394"/>
    </row>
    <row r="272626" spans="70:70" x14ac:dyDescent="0.25">
      <c r="BR272626" s="2381"/>
    </row>
    <row r="272650" spans="70:70" x14ac:dyDescent="0.25">
      <c r="BR272650" s="2394"/>
    </row>
    <row r="272651" spans="70:70" x14ac:dyDescent="0.25">
      <c r="BR272651" s="2381"/>
    </row>
    <row r="272675" spans="70:70" x14ac:dyDescent="0.25">
      <c r="BR272675" s="2394"/>
    </row>
    <row r="272676" spans="70:70" x14ac:dyDescent="0.25">
      <c r="BR272676" s="2381"/>
    </row>
    <row r="272700" spans="70:70" x14ac:dyDescent="0.25">
      <c r="BR272700" s="2394"/>
    </row>
    <row r="272701" spans="70:70" x14ac:dyDescent="0.25">
      <c r="BR272701" s="2381"/>
    </row>
    <row r="272725" spans="70:70" x14ac:dyDescent="0.25">
      <c r="BR272725" s="2394"/>
    </row>
    <row r="272726" spans="70:70" x14ac:dyDescent="0.25">
      <c r="BR272726" s="2381"/>
    </row>
    <row r="272750" spans="70:70" x14ac:dyDescent="0.25">
      <c r="BR272750" s="2394"/>
    </row>
    <row r="272751" spans="70:70" x14ac:dyDescent="0.25">
      <c r="BR272751" s="2381"/>
    </row>
    <row r="272775" spans="70:70" x14ac:dyDescent="0.25">
      <c r="BR272775" s="2394"/>
    </row>
    <row r="272776" spans="70:70" x14ac:dyDescent="0.25">
      <c r="BR272776" s="2381"/>
    </row>
    <row r="272800" spans="70:70" x14ac:dyDescent="0.25">
      <c r="BR272800" s="2394"/>
    </row>
    <row r="272801" spans="70:70" x14ac:dyDescent="0.25">
      <c r="BR272801" s="2381"/>
    </row>
    <row r="272825" spans="70:70" x14ac:dyDescent="0.25">
      <c r="BR272825" s="2394"/>
    </row>
    <row r="272826" spans="70:70" x14ac:dyDescent="0.25">
      <c r="BR272826" s="2381"/>
    </row>
    <row r="272850" spans="70:70" x14ac:dyDescent="0.25">
      <c r="BR272850" s="2394"/>
    </row>
    <row r="272851" spans="70:70" x14ac:dyDescent="0.25">
      <c r="BR272851" s="2381"/>
    </row>
    <row r="272875" spans="70:70" x14ac:dyDescent="0.25">
      <c r="BR272875" s="2394"/>
    </row>
    <row r="272876" spans="70:70" x14ac:dyDescent="0.25">
      <c r="BR272876" s="2381"/>
    </row>
    <row r="272900" spans="70:70" x14ac:dyDescent="0.25">
      <c r="BR272900" s="2394"/>
    </row>
    <row r="272901" spans="70:70" x14ac:dyDescent="0.25">
      <c r="BR272901" s="2381"/>
    </row>
    <row r="272925" spans="70:70" x14ac:dyDescent="0.25">
      <c r="BR272925" s="2394"/>
    </row>
    <row r="272926" spans="70:70" x14ac:dyDescent="0.25">
      <c r="BR272926" s="2381"/>
    </row>
    <row r="272950" spans="70:70" x14ac:dyDescent="0.25">
      <c r="BR272950" s="2394"/>
    </row>
    <row r="272951" spans="70:70" x14ac:dyDescent="0.25">
      <c r="BR272951" s="2381"/>
    </row>
    <row r="272975" spans="70:70" x14ac:dyDescent="0.25">
      <c r="BR272975" s="2394"/>
    </row>
    <row r="272976" spans="70:70" x14ac:dyDescent="0.25">
      <c r="BR272976" s="2381"/>
    </row>
    <row r="273000" spans="70:70" x14ac:dyDescent="0.25">
      <c r="BR273000" s="2394"/>
    </row>
    <row r="273001" spans="70:70" x14ac:dyDescent="0.25">
      <c r="BR273001" s="2381"/>
    </row>
    <row r="273025" spans="70:70" x14ac:dyDescent="0.25">
      <c r="BR273025" s="2394"/>
    </row>
    <row r="273026" spans="70:70" x14ac:dyDescent="0.25">
      <c r="BR273026" s="2381"/>
    </row>
    <row r="273050" spans="70:70" x14ac:dyDescent="0.25">
      <c r="BR273050" s="2394"/>
    </row>
    <row r="273051" spans="70:70" x14ac:dyDescent="0.25">
      <c r="BR273051" s="2381"/>
    </row>
    <row r="273075" spans="70:70" x14ac:dyDescent="0.25">
      <c r="BR273075" s="2394"/>
    </row>
    <row r="273076" spans="70:70" x14ac:dyDescent="0.25">
      <c r="BR273076" s="2381"/>
    </row>
    <row r="273100" spans="70:70" x14ac:dyDescent="0.25">
      <c r="BR273100" s="2394"/>
    </row>
    <row r="273101" spans="70:70" x14ac:dyDescent="0.25">
      <c r="BR273101" s="2381"/>
    </row>
    <row r="273125" spans="70:70" x14ac:dyDescent="0.25">
      <c r="BR273125" s="2394"/>
    </row>
    <row r="273126" spans="70:70" x14ac:dyDescent="0.25">
      <c r="BR273126" s="2381"/>
    </row>
    <row r="273150" spans="70:70" x14ac:dyDescent="0.25">
      <c r="BR273150" s="2394"/>
    </row>
    <row r="273151" spans="70:70" x14ac:dyDescent="0.25">
      <c r="BR273151" s="2381"/>
    </row>
    <row r="273175" spans="70:70" x14ac:dyDescent="0.25">
      <c r="BR273175" s="2394"/>
    </row>
    <row r="273176" spans="70:70" x14ac:dyDescent="0.25">
      <c r="BR273176" s="2381"/>
    </row>
    <row r="273200" spans="70:70" x14ac:dyDescent="0.25">
      <c r="BR273200" s="2394"/>
    </row>
    <row r="273201" spans="70:70" x14ac:dyDescent="0.25">
      <c r="BR273201" s="2381"/>
    </row>
    <row r="273225" spans="70:70" x14ac:dyDescent="0.25">
      <c r="BR273225" s="2394"/>
    </row>
    <row r="273226" spans="70:70" x14ac:dyDescent="0.25">
      <c r="BR273226" s="2381"/>
    </row>
    <row r="273250" spans="70:70" x14ac:dyDescent="0.25">
      <c r="BR273250" s="2394"/>
    </row>
    <row r="273251" spans="70:70" x14ac:dyDescent="0.25">
      <c r="BR273251" s="2381"/>
    </row>
    <row r="273275" spans="70:70" x14ac:dyDescent="0.25">
      <c r="BR273275" s="2394"/>
    </row>
    <row r="273276" spans="70:70" x14ac:dyDescent="0.25">
      <c r="BR273276" s="2381"/>
    </row>
    <row r="273300" spans="70:70" x14ac:dyDescent="0.25">
      <c r="BR273300" s="2394"/>
    </row>
    <row r="273301" spans="70:70" x14ac:dyDescent="0.25">
      <c r="BR273301" s="2381"/>
    </row>
    <row r="273325" spans="70:70" x14ac:dyDescent="0.25">
      <c r="BR273325" s="2394"/>
    </row>
    <row r="273326" spans="70:70" x14ac:dyDescent="0.25">
      <c r="BR273326" s="2381"/>
    </row>
    <row r="273350" spans="70:70" x14ac:dyDescent="0.25">
      <c r="BR273350" s="2394"/>
    </row>
    <row r="273351" spans="70:70" x14ac:dyDescent="0.25">
      <c r="BR273351" s="2381"/>
    </row>
    <row r="273375" spans="70:70" x14ac:dyDescent="0.25">
      <c r="BR273375" s="2394"/>
    </row>
    <row r="273376" spans="70:70" x14ac:dyDescent="0.25">
      <c r="BR273376" s="2381"/>
    </row>
    <row r="273400" spans="70:70" x14ac:dyDescent="0.25">
      <c r="BR273400" s="2394"/>
    </row>
    <row r="273401" spans="70:70" x14ac:dyDescent="0.25">
      <c r="BR273401" s="2381"/>
    </row>
    <row r="273425" spans="70:70" x14ac:dyDescent="0.25">
      <c r="BR273425" s="2394"/>
    </row>
    <row r="273426" spans="70:70" x14ac:dyDescent="0.25">
      <c r="BR273426" s="2381"/>
    </row>
    <row r="273450" spans="70:70" x14ac:dyDescent="0.25">
      <c r="BR273450" s="2394"/>
    </row>
    <row r="273451" spans="70:70" x14ac:dyDescent="0.25">
      <c r="BR273451" s="2381"/>
    </row>
    <row r="273475" spans="70:70" x14ac:dyDescent="0.25">
      <c r="BR273475" s="2394"/>
    </row>
    <row r="273476" spans="70:70" x14ac:dyDescent="0.25">
      <c r="BR273476" s="2381"/>
    </row>
    <row r="273500" spans="70:70" x14ac:dyDescent="0.25">
      <c r="BR273500" s="2394"/>
    </row>
    <row r="273501" spans="70:70" x14ac:dyDescent="0.25">
      <c r="BR273501" s="2381"/>
    </row>
    <row r="273525" spans="70:70" x14ac:dyDescent="0.25">
      <c r="BR273525" s="2394"/>
    </row>
    <row r="273526" spans="70:70" x14ac:dyDescent="0.25">
      <c r="BR273526" s="2381"/>
    </row>
    <row r="273550" spans="70:70" x14ac:dyDescent="0.25">
      <c r="BR273550" s="2394"/>
    </row>
    <row r="273551" spans="70:70" x14ac:dyDescent="0.25">
      <c r="BR273551" s="2381"/>
    </row>
    <row r="273575" spans="70:70" x14ac:dyDescent="0.25">
      <c r="BR273575" s="2394"/>
    </row>
    <row r="273576" spans="70:70" x14ac:dyDescent="0.25">
      <c r="BR273576" s="2381"/>
    </row>
    <row r="273600" spans="70:70" x14ac:dyDescent="0.25">
      <c r="BR273600" s="2394"/>
    </row>
    <row r="273601" spans="70:70" x14ac:dyDescent="0.25">
      <c r="BR273601" s="2381"/>
    </row>
    <row r="273625" spans="70:70" x14ac:dyDescent="0.25">
      <c r="BR273625" s="2394"/>
    </row>
    <row r="273626" spans="70:70" x14ac:dyDescent="0.25">
      <c r="BR273626" s="2381"/>
    </row>
    <row r="273650" spans="70:70" x14ac:dyDescent="0.25">
      <c r="BR273650" s="2394"/>
    </row>
    <row r="273651" spans="70:70" x14ac:dyDescent="0.25">
      <c r="BR273651" s="2381"/>
    </row>
    <row r="273675" spans="70:70" x14ac:dyDescent="0.25">
      <c r="BR273675" s="2394"/>
    </row>
    <row r="273676" spans="70:70" x14ac:dyDescent="0.25">
      <c r="BR273676" s="2381"/>
    </row>
    <row r="273700" spans="70:70" x14ac:dyDescent="0.25">
      <c r="BR273700" s="2394"/>
    </row>
    <row r="273701" spans="70:70" x14ac:dyDescent="0.25">
      <c r="BR273701" s="2381"/>
    </row>
    <row r="273725" spans="70:70" x14ac:dyDescent="0.25">
      <c r="BR273725" s="2394"/>
    </row>
    <row r="273726" spans="70:70" x14ac:dyDescent="0.25">
      <c r="BR273726" s="2381"/>
    </row>
    <row r="273750" spans="70:70" x14ac:dyDescent="0.25">
      <c r="BR273750" s="2394"/>
    </row>
    <row r="273751" spans="70:70" x14ac:dyDescent="0.25">
      <c r="BR273751" s="2381"/>
    </row>
    <row r="273775" spans="70:70" x14ac:dyDescent="0.25">
      <c r="BR273775" s="2394"/>
    </row>
    <row r="273776" spans="70:70" x14ac:dyDescent="0.25">
      <c r="BR273776" s="2381"/>
    </row>
    <row r="273800" spans="70:70" x14ac:dyDescent="0.25">
      <c r="BR273800" s="2394"/>
    </row>
    <row r="273801" spans="70:70" x14ac:dyDescent="0.25">
      <c r="BR273801" s="2381"/>
    </row>
    <row r="273825" spans="70:70" x14ac:dyDescent="0.25">
      <c r="BR273825" s="2394"/>
    </row>
    <row r="273826" spans="70:70" x14ac:dyDescent="0.25">
      <c r="BR273826" s="2381"/>
    </row>
    <row r="273850" spans="70:70" x14ac:dyDescent="0.25">
      <c r="BR273850" s="2394"/>
    </row>
    <row r="273851" spans="70:70" x14ac:dyDescent="0.25">
      <c r="BR273851" s="2381"/>
    </row>
    <row r="273875" spans="70:70" x14ac:dyDescent="0.25">
      <c r="BR273875" s="2394"/>
    </row>
    <row r="273876" spans="70:70" x14ac:dyDescent="0.25">
      <c r="BR273876" s="2381"/>
    </row>
    <row r="273900" spans="70:70" x14ac:dyDescent="0.25">
      <c r="BR273900" s="2394"/>
    </row>
    <row r="273901" spans="70:70" x14ac:dyDescent="0.25">
      <c r="BR273901" s="2381"/>
    </row>
    <row r="273925" spans="70:70" x14ac:dyDescent="0.25">
      <c r="BR273925" s="2394"/>
    </row>
    <row r="273926" spans="70:70" x14ac:dyDescent="0.25">
      <c r="BR273926" s="2381"/>
    </row>
    <row r="273950" spans="70:70" x14ac:dyDescent="0.25">
      <c r="BR273950" s="2394"/>
    </row>
    <row r="273951" spans="70:70" x14ac:dyDescent="0.25">
      <c r="BR273951" s="2381"/>
    </row>
    <row r="273975" spans="70:70" x14ac:dyDescent="0.25">
      <c r="BR273975" s="2394"/>
    </row>
    <row r="273976" spans="70:70" x14ac:dyDescent="0.25">
      <c r="BR273976" s="2381"/>
    </row>
    <row r="274000" spans="70:70" x14ac:dyDescent="0.25">
      <c r="BR274000" s="2394"/>
    </row>
    <row r="274001" spans="70:70" x14ac:dyDescent="0.25">
      <c r="BR274001" s="2381"/>
    </row>
    <row r="274025" spans="70:70" x14ac:dyDescent="0.25">
      <c r="BR274025" s="2394"/>
    </row>
    <row r="274026" spans="70:70" x14ac:dyDescent="0.25">
      <c r="BR274026" s="2381"/>
    </row>
    <row r="274050" spans="70:70" x14ac:dyDescent="0.25">
      <c r="BR274050" s="2394"/>
    </row>
    <row r="274051" spans="70:70" x14ac:dyDescent="0.25">
      <c r="BR274051" s="2381"/>
    </row>
    <row r="274075" spans="70:70" x14ac:dyDescent="0.25">
      <c r="BR274075" s="2394"/>
    </row>
    <row r="274076" spans="70:70" x14ac:dyDescent="0.25">
      <c r="BR274076" s="2381"/>
    </row>
    <row r="274100" spans="70:70" x14ac:dyDescent="0.25">
      <c r="BR274100" s="2394"/>
    </row>
    <row r="274101" spans="70:70" x14ac:dyDescent="0.25">
      <c r="BR274101" s="2381"/>
    </row>
    <row r="274125" spans="70:70" x14ac:dyDescent="0.25">
      <c r="BR274125" s="2394"/>
    </row>
    <row r="274126" spans="70:70" x14ac:dyDescent="0.25">
      <c r="BR274126" s="2381"/>
    </row>
    <row r="274150" spans="70:70" x14ac:dyDescent="0.25">
      <c r="BR274150" s="2394"/>
    </row>
    <row r="274151" spans="70:70" x14ac:dyDescent="0.25">
      <c r="BR274151" s="2381"/>
    </row>
    <row r="274175" spans="70:70" x14ac:dyDescent="0.25">
      <c r="BR274175" s="2394"/>
    </row>
    <row r="274176" spans="70:70" x14ac:dyDescent="0.25">
      <c r="BR274176" s="2381"/>
    </row>
    <row r="274200" spans="70:70" x14ac:dyDescent="0.25">
      <c r="BR274200" s="2394"/>
    </row>
    <row r="274201" spans="70:70" x14ac:dyDescent="0.25">
      <c r="BR274201" s="2381"/>
    </row>
    <row r="274225" spans="70:70" x14ac:dyDescent="0.25">
      <c r="BR274225" s="2394"/>
    </row>
    <row r="274226" spans="70:70" x14ac:dyDescent="0.25">
      <c r="BR274226" s="2381"/>
    </row>
    <row r="274250" spans="70:70" x14ac:dyDescent="0.25">
      <c r="BR274250" s="2394"/>
    </row>
    <row r="274251" spans="70:70" x14ac:dyDescent="0.25">
      <c r="BR274251" s="2381"/>
    </row>
    <row r="274275" spans="70:70" x14ac:dyDescent="0.25">
      <c r="BR274275" s="2394"/>
    </row>
    <row r="274276" spans="70:70" x14ac:dyDescent="0.25">
      <c r="BR274276" s="2381"/>
    </row>
    <row r="274300" spans="70:70" x14ac:dyDescent="0.25">
      <c r="BR274300" s="2394"/>
    </row>
    <row r="274301" spans="70:70" x14ac:dyDescent="0.25">
      <c r="BR274301" s="2381"/>
    </row>
    <row r="274325" spans="70:70" x14ac:dyDescent="0.25">
      <c r="BR274325" s="2394"/>
    </row>
    <row r="274326" spans="70:70" x14ac:dyDescent="0.25">
      <c r="BR274326" s="2381"/>
    </row>
    <row r="274350" spans="70:70" x14ac:dyDescent="0.25">
      <c r="BR274350" s="2394"/>
    </row>
    <row r="274351" spans="70:70" x14ac:dyDescent="0.25">
      <c r="BR274351" s="2381"/>
    </row>
    <row r="274375" spans="70:70" x14ac:dyDescent="0.25">
      <c r="BR274375" s="2394"/>
    </row>
    <row r="274376" spans="70:70" x14ac:dyDescent="0.25">
      <c r="BR274376" s="2381"/>
    </row>
    <row r="274400" spans="70:70" x14ac:dyDescent="0.25">
      <c r="BR274400" s="2394"/>
    </row>
    <row r="274401" spans="70:70" x14ac:dyDescent="0.25">
      <c r="BR274401" s="2381"/>
    </row>
    <row r="274425" spans="70:70" x14ac:dyDescent="0.25">
      <c r="BR274425" s="2394"/>
    </row>
    <row r="274426" spans="70:70" x14ac:dyDescent="0.25">
      <c r="BR274426" s="2381"/>
    </row>
    <row r="274450" spans="70:70" x14ac:dyDescent="0.25">
      <c r="BR274450" s="2394"/>
    </row>
    <row r="274451" spans="70:70" x14ac:dyDescent="0.25">
      <c r="BR274451" s="2381"/>
    </row>
    <row r="274475" spans="70:70" x14ac:dyDescent="0.25">
      <c r="BR274475" s="2394"/>
    </row>
    <row r="274476" spans="70:70" x14ac:dyDescent="0.25">
      <c r="BR274476" s="2381"/>
    </row>
    <row r="274500" spans="70:70" x14ac:dyDescent="0.25">
      <c r="BR274500" s="2394"/>
    </row>
    <row r="274501" spans="70:70" x14ac:dyDescent="0.25">
      <c r="BR274501" s="2381"/>
    </row>
    <row r="274525" spans="70:70" x14ac:dyDescent="0.25">
      <c r="BR274525" s="2394"/>
    </row>
    <row r="274526" spans="70:70" x14ac:dyDescent="0.25">
      <c r="BR274526" s="2381"/>
    </row>
    <row r="274550" spans="70:70" x14ac:dyDescent="0.25">
      <c r="BR274550" s="2394"/>
    </row>
    <row r="274551" spans="70:70" x14ac:dyDescent="0.25">
      <c r="BR274551" s="2381"/>
    </row>
    <row r="274575" spans="70:70" x14ac:dyDescent="0.25">
      <c r="BR274575" s="2394"/>
    </row>
    <row r="274576" spans="70:70" x14ac:dyDescent="0.25">
      <c r="BR274576" s="2381"/>
    </row>
    <row r="274600" spans="70:70" x14ac:dyDescent="0.25">
      <c r="BR274600" s="2394"/>
    </row>
    <row r="274601" spans="70:70" x14ac:dyDescent="0.25">
      <c r="BR274601" s="2381"/>
    </row>
    <row r="274625" spans="70:70" x14ac:dyDescent="0.25">
      <c r="BR274625" s="2394"/>
    </row>
    <row r="274626" spans="70:70" x14ac:dyDescent="0.25">
      <c r="BR274626" s="2381"/>
    </row>
    <row r="274650" spans="70:70" x14ac:dyDescent="0.25">
      <c r="BR274650" s="2394"/>
    </row>
    <row r="274651" spans="70:70" x14ac:dyDescent="0.25">
      <c r="BR274651" s="2381"/>
    </row>
    <row r="274675" spans="70:70" x14ac:dyDescent="0.25">
      <c r="BR274675" s="2394"/>
    </row>
    <row r="274676" spans="70:70" x14ac:dyDescent="0.25">
      <c r="BR274676" s="2381"/>
    </row>
    <row r="274700" spans="70:70" x14ac:dyDescent="0.25">
      <c r="BR274700" s="2394"/>
    </row>
    <row r="274701" spans="70:70" x14ac:dyDescent="0.25">
      <c r="BR274701" s="2381"/>
    </row>
    <row r="274725" spans="70:70" x14ac:dyDescent="0.25">
      <c r="BR274725" s="2394"/>
    </row>
    <row r="274726" spans="70:70" x14ac:dyDescent="0.25">
      <c r="BR274726" s="2381"/>
    </row>
    <row r="274750" spans="70:70" x14ac:dyDescent="0.25">
      <c r="BR274750" s="2394"/>
    </row>
    <row r="274751" spans="70:70" x14ac:dyDescent="0.25">
      <c r="BR274751" s="2381"/>
    </row>
    <row r="274775" spans="70:70" x14ac:dyDescent="0.25">
      <c r="BR274775" s="2394"/>
    </row>
    <row r="274776" spans="70:70" x14ac:dyDescent="0.25">
      <c r="BR274776" s="2381"/>
    </row>
    <row r="274800" spans="70:70" x14ac:dyDescent="0.25">
      <c r="BR274800" s="2394"/>
    </row>
    <row r="274801" spans="70:70" x14ac:dyDescent="0.25">
      <c r="BR274801" s="2381"/>
    </row>
    <row r="274825" spans="70:70" x14ac:dyDescent="0.25">
      <c r="BR274825" s="2394"/>
    </row>
    <row r="274826" spans="70:70" x14ac:dyDescent="0.25">
      <c r="BR274826" s="2381"/>
    </row>
    <row r="274850" spans="70:70" x14ac:dyDescent="0.25">
      <c r="BR274850" s="2394"/>
    </row>
    <row r="274851" spans="70:70" x14ac:dyDescent="0.25">
      <c r="BR274851" s="2381"/>
    </row>
    <row r="274875" spans="70:70" x14ac:dyDescent="0.25">
      <c r="BR274875" s="2394"/>
    </row>
    <row r="274876" spans="70:70" x14ac:dyDescent="0.25">
      <c r="BR274876" s="2381"/>
    </row>
    <row r="274900" spans="70:70" x14ac:dyDescent="0.25">
      <c r="BR274900" s="2394"/>
    </row>
    <row r="274901" spans="70:70" x14ac:dyDescent="0.25">
      <c r="BR274901" s="2381"/>
    </row>
    <row r="274925" spans="70:70" x14ac:dyDescent="0.25">
      <c r="BR274925" s="2394"/>
    </row>
    <row r="274926" spans="70:70" x14ac:dyDescent="0.25">
      <c r="BR274926" s="2381"/>
    </row>
    <row r="274950" spans="70:70" x14ac:dyDescent="0.25">
      <c r="BR274950" s="2394"/>
    </row>
    <row r="274951" spans="70:70" x14ac:dyDescent="0.25">
      <c r="BR274951" s="2381"/>
    </row>
    <row r="274975" spans="70:70" x14ac:dyDescent="0.25">
      <c r="BR274975" s="2394"/>
    </row>
    <row r="274976" spans="70:70" x14ac:dyDescent="0.25">
      <c r="BR274976" s="2381"/>
    </row>
    <row r="275000" spans="70:70" x14ac:dyDescent="0.25">
      <c r="BR275000" s="2394"/>
    </row>
    <row r="275001" spans="70:70" x14ac:dyDescent="0.25">
      <c r="BR275001" s="2381"/>
    </row>
    <row r="275025" spans="70:70" x14ac:dyDescent="0.25">
      <c r="BR275025" s="2394"/>
    </row>
    <row r="275026" spans="70:70" x14ac:dyDescent="0.25">
      <c r="BR275026" s="2381"/>
    </row>
    <row r="275050" spans="70:70" x14ac:dyDescent="0.25">
      <c r="BR275050" s="2394"/>
    </row>
    <row r="275051" spans="70:70" x14ac:dyDescent="0.25">
      <c r="BR275051" s="2381"/>
    </row>
    <row r="275075" spans="70:70" x14ac:dyDescent="0.25">
      <c r="BR275075" s="2394"/>
    </row>
    <row r="275076" spans="70:70" x14ac:dyDescent="0.25">
      <c r="BR275076" s="2381"/>
    </row>
    <row r="275100" spans="70:70" x14ac:dyDescent="0.25">
      <c r="BR275100" s="2394"/>
    </row>
    <row r="275101" spans="70:70" x14ac:dyDescent="0.25">
      <c r="BR275101" s="2381"/>
    </row>
    <row r="275125" spans="70:70" x14ac:dyDescent="0.25">
      <c r="BR275125" s="2394"/>
    </row>
    <row r="275126" spans="70:70" x14ac:dyDescent="0.25">
      <c r="BR275126" s="2381"/>
    </row>
    <row r="275150" spans="70:70" x14ac:dyDescent="0.25">
      <c r="BR275150" s="2394"/>
    </row>
    <row r="275151" spans="70:70" x14ac:dyDescent="0.25">
      <c r="BR275151" s="2381"/>
    </row>
    <row r="275175" spans="70:70" x14ac:dyDescent="0.25">
      <c r="BR275175" s="2394"/>
    </row>
    <row r="275176" spans="70:70" x14ac:dyDescent="0.25">
      <c r="BR275176" s="2381"/>
    </row>
    <row r="275200" spans="70:70" x14ac:dyDescent="0.25">
      <c r="BR275200" s="2394"/>
    </row>
    <row r="275201" spans="70:70" x14ac:dyDescent="0.25">
      <c r="BR275201" s="2381"/>
    </row>
    <row r="275225" spans="70:70" x14ac:dyDescent="0.25">
      <c r="BR275225" s="2394"/>
    </row>
    <row r="275226" spans="70:70" x14ac:dyDescent="0.25">
      <c r="BR275226" s="2381"/>
    </row>
    <row r="275250" spans="70:70" x14ac:dyDescent="0.25">
      <c r="BR275250" s="2394"/>
    </row>
    <row r="275251" spans="70:70" x14ac:dyDescent="0.25">
      <c r="BR275251" s="2381"/>
    </row>
    <row r="275275" spans="70:70" x14ac:dyDescent="0.25">
      <c r="BR275275" s="2394"/>
    </row>
    <row r="275276" spans="70:70" x14ac:dyDescent="0.25">
      <c r="BR275276" s="2381"/>
    </row>
    <row r="275300" spans="70:70" x14ac:dyDescent="0.25">
      <c r="BR275300" s="2394"/>
    </row>
    <row r="275301" spans="70:70" x14ac:dyDescent="0.25">
      <c r="BR275301" s="2381"/>
    </row>
    <row r="275325" spans="70:70" x14ac:dyDescent="0.25">
      <c r="BR275325" s="2394"/>
    </row>
    <row r="275326" spans="70:70" x14ac:dyDescent="0.25">
      <c r="BR275326" s="2381"/>
    </row>
    <row r="275350" spans="70:70" x14ac:dyDescent="0.25">
      <c r="BR275350" s="2394"/>
    </row>
    <row r="275351" spans="70:70" x14ac:dyDescent="0.25">
      <c r="BR275351" s="2381"/>
    </row>
    <row r="275375" spans="70:70" x14ac:dyDescent="0.25">
      <c r="BR275375" s="2394"/>
    </row>
    <row r="275376" spans="70:70" x14ac:dyDescent="0.25">
      <c r="BR275376" s="2381"/>
    </row>
    <row r="275400" spans="70:70" x14ac:dyDescent="0.25">
      <c r="BR275400" s="2394"/>
    </row>
    <row r="275401" spans="70:70" x14ac:dyDescent="0.25">
      <c r="BR275401" s="2381"/>
    </row>
    <row r="275425" spans="70:70" x14ac:dyDescent="0.25">
      <c r="BR275425" s="2394"/>
    </row>
    <row r="275426" spans="70:70" x14ac:dyDescent="0.25">
      <c r="BR275426" s="2381"/>
    </row>
    <row r="275450" spans="70:70" x14ac:dyDescent="0.25">
      <c r="BR275450" s="2394"/>
    </row>
    <row r="275451" spans="70:70" x14ac:dyDescent="0.25">
      <c r="BR275451" s="2381"/>
    </row>
    <row r="275475" spans="70:70" x14ac:dyDescent="0.25">
      <c r="BR275475" s="2394"/>
    </row>
    <row r="275476" spans="70:70" x14ac:dyDescent="0.25">
      <c r="BR275476" s="2381"/>
    </row>
    <row r="275500" spans="70:70" x14ac:dyDescent="0.25">
      <c r="BR275500" s="2394"/>
    </row>
    <row r="275501" spans="70:70" x14ac:dyDescent="0.25">
      <c r="BR275501" s="2381"/>
    </row>
    <row r="275525" spans="70:70" x14ac:dyDescent="0.25">
      <c r="BR275525" s="2394"/>
    </row>
    <row r="275526" spans="70:70" x14ac:dyDescent="0.25">
      <c r="BR275526" s="2381"/>
    </row>
    <row r="275550" spans="70:70" x14ac:dyDescent="0.25">
      <c r="BR275550" s="2394"/>
    </row>
    <row r="275551" spans="70:70" x14ac:dyDescent="0.25">
      <c r="BR275551" s="2381"/>
    </row>
    <row r="275575" spans="70:70" x14ac:dyDescent="0.25">
      <c r="BR275575" s="2394"/>
    </row>
    <row r="275576" spans="70:70" x14ac:dyDescent="0.25">
      <c r="BR275576" s="2381"/>
    </row>
    <row r="275600" spans="70:70" x14ac:dyDescent="0.25">
      <c r="BR275600" s="2394"/>
    </row>
    <row r="275601" spans="70:70" x14ac:dyDescent="0.25">
      <c r="BR275601" s="2381"/>
    </row>
    <row r="275625" spans="70:70" x14ac:dyDescent="0.25">
      <c r="BR275625" s="2394"/>
    </row>
    <row r="275626" spans="70:70" x14ac:dyDescent="0.25">
      <c r="BR275626" s="2381"/>
    </row>
    <row r="275650" spans="70:70" x14ac:dyDescent="0.25">
      <c r="BR275650" s="2394"/>
    </row>
    <row r="275651" spans="70:70" x14ac:dyDescent="0.25">
      <c r="BR275651" s="2381"/>
    </row>
    <row r="275675" spans="70:70" x14ac:dyDescent="0.25">
      <c r="BR275675" s="2394"/>
    </row>
    <row r="275676" spans="70:70" x14ac:dyDescent="0.25">
      <c r="BR275676" s="2381"/>
    </row>
    <row r="275700" spans="70:70" x14ac:dyDescent="0.25">
      <c r="BR275700" s="2394"/>
    </row>
    <row r="275701" spans="70:70" x14ac:dyDescent="0.25">
      <c r="BR275701" s="2381"/>
    </row>
    <row r="275725" spans="70:70" x14ac:dyDescent="0.25">
      <c r="BR275725" s="2394"/>
    </row>
    <row r="275726" spans="70:70" x14ac:dyDescent="0.25">
      <c r="BR275726" s="2381"/>
    </row>
    <row r="275750" spans="70:70" x14ac:dyDescent="0.25">
      <c r="BR275750" s="2394"/>
    </row>
    <row r="275751" spans="70:70" x14ac:dyDescent="0.25">
      <c r="BR275751" s="2381"/>
    </row>
    <row r="275775" spans="70:70" x14ac:dyDescent="0.25">
      <c r="BR275775" s="2394"/>
    </row>
    <row r="275776" spans="70:70" x14ac:dyDescent="0.25">
      <c r="BR275776" s="2381"/>
    </row>
    <row r="275800" spans="70:70" x14ac:dyDescent="0.25">
      <c r="BR275800" s="2394"/>
    </row>
    <row r="275801" spans="70:70" x14ac:dyDescent="0.25">
      <c r="BR275801" s="2381"/>
    </row>
    <row r="275825" spans="70:70" x14ac:dyDescent="0.25">
      <c r="BR275825" s="2394"/>
    </row>
    <row r="275826" spans="70:70" x14ac:dyDescent="0.25">
      <c r="BR275826" s="2381"/>
    </row>
    <row r="275850" spans="70:70" x14ac:dyDescent="0.25">
      <c r="BR275850" s="2394"/>
    </row>
    <row r="275851" spans="70:70" x14ac:dyDescent="0.25">
      <c r="BR275851" s="2381"/>
    </row>
    <row r="275875" spans="70:70" x14ac:dyDescent="0.25">
      <c r="BR275875" s="2394"/>
    </row>
    <row r="275876" spans="70:70" x14ac:dyDescent="0.25">
      <c r="BR275876" s="2381"/>
    </row>
    <row r="275900" spans="70:70" x14ac:dyDescent="0.25">
      <c r="BR275900" s="2394"/>
    </row>
    <row r="275901" spans="70:70" x14ac:dyDescent="0.25">
      <c r="BR275901" s="2381"/>
    </row>
    <row r="275925" spans="70:70" x14ac:dyDescent="0.25">
      <c r="BR275925" s="2394"/>
    </row>
    <row r="275926" spans="70:70" x14ac:dyDescent="0.25">
      <c r="BR275926" s="2381"/>
    </row>
    <row r="275950" spans="70:70" x14ac:dyDescent="0.25">
      <c r="BR275950" s="2394"/>
    </row>
    <row r="275951" spans="70:70" x14ac:dyDescent="0.25">
      <c r="BR275951" s="2381"/>
    </row>
    <row r="275975" spans="70:70" x14ac:dyDescent="0.25">
      <c r="BR275975" s="2394"/>
    </row>
    <row r="275976" spans="70:70" x14ac:dyDescent="0.25">
      <c r="BR275976" s="2381"/>
    </row>
    <row r="276000" spans="70:70" x14ac:dyDescent="0.25">
      <c r="BR276000" s="2394"/>
    </row>
    <row r="276001" spans="70:70" x14ac:dyDescent="0.25">
      <c r="BR276001" s="2381"/>
    </row>
    <row r="276025" spans="70:70" x14ac:dyDescent="0.25">
      <c r="BR276025" s="2394"/>
    </row>
    <row r="276026" spans="70:70" x14ac:dyDescent="0.25">
      <c r="BR276026" s="2381"/>
    </row>
    <row r="276050" spans="70:70" x14ac:dyDescent="0.25">
      <c r="BR276050" s="2394"/>
    </row>
    <row r="276051" spans="70:70" x14ac:dyDescent="0.25">
      <c r="BR276051" s="2381"/>
    </row>
    <row r="276075" spans="70:70" x14ac:dyDescent="0.25">
      <c r="BR276075" s="2394"/>
    </row>
    <row r="276076" spans="70:70" x14ac:dyDescent="0.25">
      <c r="BR276076" s="2381"/>
    </row>
    <row r="276100" spans="70:70" x14ac:dyDescent="0.25">
      <c r="BR276100" s="2394"/>
    </row>
    <row r="276101" spans="70:70" x14ac:dyDescent="0.25">
      <c r="BR276101" s="2381"/>
    </row>
    <row r="276125" spans="70:70" x14ac:dyDescent="0.25">
      <c r="BR276125" s="2394"/>
    </row>
    <row r="276126" spans="70:70" x14ac:dyDescent="0.25">
      <c r="BR276126" s="2381"/>
    </row>
    <row r="276150" spans="70:70" x14ac:dyDescent="0.25">
      <c r="BR276150" s="2394"/>
    </row>
    <row r="276151" spans="70:70" x14ac:dyDescent="0.25">
      <c r="BR276151" s="2381"/>
    </row>
    <row r="276175" spans="70:70" x14ac:dyDescent="0.25">
      <c r="BR276175" s="2394"/>
    </row>
    <row r="276176" spans="70:70" x14ac:dyDescent="0.25">
      <c r="BR276176" s="2381"/>
    </row>
    <row r="276200" spans="70:70" x14ac:dyDescent="0.25">
      <c r="BR276200" s="2394"/>
    </row>
    <row r="276201" spans="70:70" x14ac:dyDescent="0.25">
      <c r="BR276201" s="2381"/>
    </row>
    <row r="276225" spans="70:70" x14ac:dyDescent="0.25">
      <c r="BR276225" s="2394"/>
    </row>
    <row r="276226" spans="70:70" x14ac:dyDescent="0.25">
      <c r="BR276226" s="2381"/>
    </row>
    <row r="276250" spans="70:70" x14ac:dyDescent="0.25">
      <c r="BR276250" s="2394"/>
    </row>
    <row r="276251" spans="70:70" x14ac:dyDescent="0.25">
      <c r="BR276251" s="2381"/>
    </row>
    <row r="276275" spans="70:70" x14ac:dyDescent="0.25">
      <c r="BR276275" s="2394"/>
    </row>
    <row r="276276" spans="70:70" x14ac:dyDescent="0.25">
      <c r="BR276276" s="2381"/>
    </row>
    <row r="276300" spans="70:70" x14ac:dyDescent="0.25">
      <c r="BR276300" s="2394"/>
    </row>
    <row r="276301" spans="70:70" x14ac:dyDescent="0.25">
      <c r="BR276301" s="2381"/>
    </row>
    <row r="276325" spans="70:70" x14ac:dyDescent="0.25">
      <c r="BR276325" s="2394"/>
    </row>
    <row r="276326" spans="70:70" x14ac:dyDescent="0.25">
      <c r="BR276326" s="2381"/>
    </row>
    <row r="276350" spans="70:70" x14ac:dyDescent="0.25">
      <c r="BR276350" s="2394"/>
    </row>
    <row r="276351" spans="70:70" x14ac:dyDescent="0.25">
      <c r="BR276351" s="2381"/>
    </row>
    <row r="276375" spans="70:70" x14ac:dyDescent="0.25">
      <c r="BR276375" s="2394"/>
    </row>
    <row r="276376" spans="70:70" x14ac:dyDescent="0.25">
      <c r="BR276376" s="2381"/>
    </row>
    <row r="276400" spans="70:70" x14ac:dyDescent="0.25">
      <c r="BR276400" s="2394"/>
    </row>
    <row r="276401" spans="70:70" x14ac:dyDescent="0.25">
      <c r="BR276401" s="2381"/>
    </row>
    <row r="276425" spans="70:70" x14ac:dyDescent="0.25">
      <c r="BR276425" s="2394"/>
    </row>
    <row r="276426" spans="70:70" x14ac:dyDescent="0.25">
      <c r="BR276426" s="2381"/>
    </row>
    <row r="276450" spans="70:70" x14ac:dyDescent="0.25">
      <c r="BR276450" s="2394"/>
    </row>
    <row r="276451" spans="70:70" x14ac:dyDescent="0.25">
      <c r="BR276451" s="2381"/>
    </row>
    <row r="276475" spans="70:70" x14ac:dyDescent="0.25">
      <c r="BR276475" s="2394"/>
    </row>
    <row r="276476" spans="70:70" x14ac:dyDescent="0.25">
      <c r="BR276476" s="2381"/>
    </row>
    <row r="276500" spans="70:70" x14ac:dyDescent="0.25">
      <c r="BR276500" s="2394"/>
    </row>
    <row r="276501" spans="70:70" x14ac:dyDescent="0.25">
      <c r="BR276501" s="2381"/>
    </row>
    <row r="276525" spans="70:70" x14ac:dyDescent="0.25">
      <c r="BR276525" s="2394"/>
    </row>
    <row r="276526" spans="70:70" x14ac:dyDescent="0.25">
      <c r="BR276526" s="2381"/>
    </row>
    <row r="276550" spans="70:70" x14ac:dyDescent="0.25">
      <c r="BR276550" s="2394"/>
    </row>
    <row r="276551" spans="70:70" x14ac:dyDescent="0.25">
      <c r="BR276551" s="2381"/>
    </row>
    <row r="276575" spans="70:70" x14ac:dyDescent="0.25">
      <c r="BR276575" s="2394"/>
    </row>
    <row r="276576" spans="70:70" x14ac:dyDescent="0.25">
      <c r="BR276576" s="2381"/>
    </row>
    <row r="276600" spans="70:70" x14ac:dyDescent="0.25">
      <c r="BR276600" s="2394"/>
    </row>
    <row r="276601" spans="70:70" x14ac:dyDescent="0.25">
      <c r="BR276601" s="2381"/>
    </row>
    <row r="276625" spans="70:70" x14ac:dyDescent="0.25">
      <c r="BR276625" s="2394"/>
    </row>
    <row r="276626" spans="70:70" x14ac:dyDescent="0.25">
      <c r="BR276626" s="2381"/>
    </row>
    <row r="276650" spans="70:70" x14ac:dyDescent="0.25">
      <c r="BR276650" s="2394"/>
    </row>
    <row r="276651" spans="70:70" x14ac:dyDescent="0.25">
      <c r="BR276651" s="2381"/>
    </row>
    <row r="276675" spans="70:70" x14ac:dyDescent="0.25">
      <c r="BR276675" s="2394"/>
    </row>
    <row r="276676" spans="70:70" x14ac:dyDescent="0.25">
      <c r="BR276676" s="2381"/>
    </row>
    <row r="276700" spans="70:70" x14ac:dyDescent="0.25">
      <c r="BR276700" s="2394"/>
    </row>
    <row r="276701" spans="70:70" x14ac:dyDescent="0.25">
      <c r="BR276701" s="2381"/>
    </row>
    <row r="276725" spans="70:70" x14ac:dyDescent="0.25">
      <c r="BR276725" s="2394"/>
    </row>
    <row r="276726" spans="70:70" x14ac:dyDescent="0.25">
      <c r="BR276726" s="2381"/>
    </row>
    <row r="276750" spans="70:70" x14ac:dyDescent="0.25">
      <c r="BR276750" s="2394"/>
    </row>
    <row r="276751" spans="70:70" x14ac:dyDescent="0.25">
      <c r="BR276751" s="2381"/>
    </row>
    <row r="276775" spans="70:70" x14ac:dyDescent="0.25">
      <c r="BR276775" s="2394"/>
    </row>
    <row r="276776" spans="70:70" x14ac:dyDescent="0.25">
      <c r="BR276776" s="2381"/>
    </row>
    <row r="276800" spans="70:70" x14ac:dyDescent="0.25">
      <c r="BR276800" s="2394"/>
    </row>
    <row r="276801" spans="70:70" x14ac:dyDescent="0.25">
      <c r="BR276801" s="2381"/>
    </row>
    <row r="276825" spans="70:70" x14ac:dyDescent="0.25">
      <c r="BR276825" s="2394"/>
    </row>
    <row r="276826" spans="70:70" x14ac:dyDescent="0.25">
      <c r="BR276826" s="2381"/>
    </row>
    <row r="276850" spans="70:70" x14ac:dyDescent="0.25">
      <c r="BR276850" s="2394"/>
    </row>
    <row r="276851" spans="70:70" x14ac:dyDescent="0.25">
      <c r="BR276851" s="2381"/>
    </row>
    <row r="276875" spans="70:70" x14ac:dyDescent="0.25">
      <c r="BR276875" s="2394"/>
    </row>
    <row r="276876" spans="70:70" x14ac:dyDescent="0.25">
      <c r="BR276876" s="2381"/>
    </row>
    <row r="276900" spans="70:70" x14ac:dyDescent="0.25">
      <c r="BR276900" s="2394"/>
    </row>
    <row r="276901" spans="70:70" x14ac:dyDescent="0.25">
      <c r="BR276901" s="2381"/>
    </row>
    <row r="276925" spans="70:70" x14ac:dyDescent="0.25">
      <c r="BR276925" s="2394"/>
    </row>
    <row r="276926" spans="70:70" x14ac:dyDescent="0.25">
      <c r="BR276926" s="2381"/>
    </row>
    <row r="276950" spans="70:70" x14ac:dyDescent="0.25">
      <c r="BR276950" s="2394"/>
    </row>
    <row r="276951" spans="70:70" x14ac:dyDescent="0.25">
      <c r="BR276951" s="2381"/>
    </row>
    <row r="276975" spans="70:70" x14ac:dyDescent="0.25">
      <c r="BR276975" s="2394"/>
    </row>
    <row r="276976" spans="70:70" x14ac:dyDescent="0.25">
      <c r="BR276976" s="2381"/>
    </row>
    <row r="277000" spans="70:70" x14ac:dyDescent="0.25">
      <c r="BR277000" s="2394"/>
    </row>
    <row r="277001" spans="70:70" x14ac:dyDescent="0.25">
      <c r="BR277001" s="2381"/>
    </row>
    <row r="277025" spans="70:70" x14ac:dyDescent="0.25">
      <c r="BR277025" s="2394"/>
    </row>
    <row r="277026" spans="70:70" x14ac:dyDescent="0.25">
      <c r="BR277026" s="2381"/>
    </row>
    <row r="277050" spans="70:70" x14ac:dyDescent="0.25">
      <c r="BR277050" s="2394"/>
    </row>
    <row r="277051" spans="70:70" x14ac:dyDescent="0.25">
      <c r="BR277051" s="2381"/>
    </row>
    <row r="277075" spans="70:70" x14ac:dyDescent="0.25">
      <c r="BR277075" s="2394"/>
    </row>
    <row r="277076" spans="70:70" x14ac:dyDescent="0.25">
      <c r="BR277076" s="2381"/>
    </row>
    <row r="277100" spans="70:70" x14ac:dyDescent="0.25">
      <c r="BR277100" s="2394"/>
    </row>
    <row r="277101" spans="70:70" x14ac:dyDescent="0.25">
      <c r="BR277101" s="2381"/>
    </row>
    <row r="277125" spans="70:70" x14ac:dyDescent="0.25">
      <c r="BR277125" s="2394"/>
    </row>
    <row r="277126" spans="70:70" x14ac:dyDescent="0.25">
      <c r="BR277126" s="2381"/>
    </row>
    <row r="277150" spans="70:70" x14ac:dyDescent="0.25">
      <c r="BR277150" s="2394"/>
    </row>
    <row r="277151" spans="70:70" x14ac:dyDescent="0.25">
      <c r="BR277151" s="2381"/>
    </row>
    <row r="277175" spans="70:70" x14ac:dyDescent="0.25">
      <c r="BR277175" s="2394"/>
    </row>
    <row r="277176" spans="70:70" x14ac:dyDescent="0.25">
      <c r="BR277176" s="2381"/>
    </row>
    <row r="277200" spans="70:70" x14ac:dyDescent="0.25">
      <c r="BR277200" s="2394"/>
    </row>
    <row r="277201" spans="70:70" x14ac:dyDescent="0.25">
      <c r="BR277201" s="2381"/>
    </row>
    <row r="277225" spans="70:70" x14ac:dyDescent="0.25">
      <c r="BR277225" s="2394"/>
    </row>
    <row r="277226" spans="70:70" x14ac:dyDescent="0.25">
      <c r="BR277226" s="2381"/>
    </row>
    <row r="277250" spans="70:70" x14ac:dyDescent="0.25">
      <c r="BR277250" s="2394"/>
    </row>
    <row r="277251" spans="70:70" x14ac:dyDescent="0.25">
      <c r="BR277251" s="2381"/>
    </row>
    <row r="277275" spans="70:70" x14ac:dyDescent="0.25">
      <c r="BR277275" s="2394"/>
    </row>
    <row r="277276" spans="70:70" x14ac:dyDescent="0.25">
      <c r="BR277276" s="2381"/>
    </row>
    <row r="277300" spans="70:70" x14ac:dyDescent="0.25">
      <c r="BR277300" s="2394"/>
    </row>
    <row r="277301" spans="70:70" x14ac:dyDescent="0.25">
      <c r="BR277301" s="2381"/>
    </row>
    <row r="277325" spans="70:70" x14ac:dyDescent="0.25">
      <c r="BR277325" s="2394"/>
    </row>
    <row r="277326" spans="70:70" x14ac:dyDescent="0.25">
      <c r="BR277326" s="2381"/>
    </row>
    <row r="277350" spans="70:70" x14ac:dyDescent="0.25">
      <c r="BR277350" s="2394"/>
    </row>
    <row r="277351" spans="70:70" x14ac:dyDescent="0.25">
      <c r="BR277351" s="2381"/>
    </row>
    <row r="277375" spans="70:70" x14ac:dyDescent="0.25">
      <c r="BR277375" s="2394"/>
    </row>
    <row r="277376" spans="70:70" x14ac:dyDescent="0.25">
      <c r="BR277376" s="2381"/>
    </row>
    <row r="277400" spans="70:70" x14ac:dyDescent="0.25">
      <c r="BR277400" s="2394"/>
    </row>
    <row r="277401" spans="70:70" x14ac:dyDescent="0.25">
      <c r="BR277401" s="2381"/>
    </row>
    <row r="277425" spans="70:70" x14ac:dyDescent="0.25">
      <c r="BR277425" s="2394"/>
    </row>
    <row r="277426" spans="70:70" x14ac:dyDescent="0.25">
      <c r="BR277426" s="2381"/>
    </row>
    <row r="277450" spans="70:70" x14ac:dyDescent="0.25">
      <c r="BR277450" s="2394"/>
    </row>
    <row r="277451" spans="70:70" x14ac:dyDescent="0.25">
      <c r="BR277451" s="2381"/>
    </row>
    <row r="277475" spans="70:70" x14ac:dyDescent="0.25">
      <c r="BR277475" s="2394"/>
    </row>
    <row r="277476" spans="70:70" x14ac:dyDescent="0.25">
      <c r="BR277476" s="2381"/>
    </row>
    <row r="277500" spans="70:70" x14ac:dyDescent="0.25">
      <c r="BR277500" s="2394"/>
    </row>
    <row r="277501" spans="70:70" x14ac:dyDescent="0.25">
      <c r="BR277501" s="2381"/>
    </row>
    <row r="277525" spans="70:70" x14ac:dyDescent="0.25">
      <c r="BR277525" s="2394"/>
    </row>
    <row r="277526" spans="70:70" x14ac:dyDescent="0.25">
      <c r="BR277526" s="2381"/>
    </row>
    <row r="277550" spans="70:70" x14ac:dyDescent="0.25">
      <c r="BR277550" s="2394"/>
    </row>
    <row r="277551" spans="70:70" x14ac:dyDescent="0.25">
      <c r="BR277551" s="2381"/>
    </row>
    <row r="277575" spans="70:70" x14ac:dyDescent="0.25">
      <c r="BR277575" s="2394"/>
    </row>
    <row r="277576" spans="70:70" x14ac:dyDescent="0.25">
      <c r="BR277576" s="2381"/>
    </row>
    <row r="277600" spans="70:70" x14ac:dyDescent="0.25">
      <c r="BR277600" s="2394"/>
    </row>
    <row r="277601" spans="70:70" x14ac:dyDescent="0.25">
      <c r="BR277601" s="2381"/>
    </row>
    <row r="277625" spans="70:70" x14ac:dyDescent="0.25">
      <c r="BR277625" s="2394"/>
    </row>
    <row r="277626" spans="70:70" x14ac:dyDescent="0.25">
      <c r="BR277626" s="2381"/>
    </row>
    <row r="277650" spans="70:70" x14ac:dyDescent="0.25">
      <c r="BR277650" s="2394"/>
    </row>
    <row r="277651" spans="70:70" x14ac:dyDescent="0.25">
      <c r="BR277651" s="2381"/>
    </row>
    <row r="277675" spans="70:70" x14ac:dyDescent="0.25">
      <c r="BR277675" s="2394"/>
    </row>
    <row r="277676" spans="70:70" x14ac:dyDescent="0.25">
      <c r="BR277676" s="2381"/>
    </row>
    <row r="277700" spans="70:70" x14ac:dyDescent="0.25">
      <c r="BR277700" s="2394"/>
    </row>
    <row r="277701" spans="70:70" x14ac:dyDescent="0.25">
      <c r="BR277701" s="2381"/>
    </row>
    <row r="277725" spans="70:70" x14ac:dyDescent="0.25">
      <c r="BR277725" s="2394"/>
    </row>
    <row r="277726" spans="70:70" x14ac:dyDescent="0.25">
      <c r="BR277726" s="2381"/>
    </row>
    <row r="277750" spans="70:70" x14ac:dyDescent="0.25">
      <c r="BR277750" s="2394"/>
    </row>
    <row r="277751" spans="70:70" x14ac:dyDescent="0.25">
      <c r="BR277751" s="2381"/>
    </row>
    <row r="277775" spans="70:70" x14ac:dyDescent="0.25">
      <c r="BR277775" s="2394"/>
    </row>
    <row r="277776" spans="70:70" x14ac:dyDescent="0.25">
      <c r="BR277776" s="2381"/>
    </row>
    <row r="277800" spans="70:70" x14ac:dyDescent="0.25">
      <c r="BR277800" s="2394"/>
    </row>
    <row r="277801" spans="70:70" x14ac:dyDescent="0.25">
      <c r="BR277801" s="2381"/>
    </row>
    <row r="277825" spans="70:70" x14ac:dyDescent="0.25">
      <c r="BR277825" s="2394"/>
    </row>
    <row r="277826" spans="70:70" x14ac:dyDescent="0.25">
      <c r="BR277826" s="2381"/>
    </row>
    <row r="277850" spans="70:70" x14ac:dyDescent="0.25">
      <c r="BR277850" s="2394"/>
    </row>
    <row r="277851" spans="70:70" x14ac:dyDescent="0.25">
      <c r="BR277851" s="2381"/>
    </row>
    <row r="277875" spans="70:70" x14ac:dyDescent="0.25">
      <c r="BR277875" s="2394"/>
    </row>
    <row r="277876" spans="70:70" x14ac:dyDescent="0.25">
      <c r="BR277876" s="2381"/>
    </row>
    <row r="277900" spans="70:70" x14ac:dyDescent="0.25">
      <c r="BR277900" s="2394"/>
    </row>
    <row r="277901" spans="70:70" x14ac:dyDescent="0.25">
      <c r="BR277901" s="2381"/>
    </row>
    <row r="277925" spans="70:70" x14ac:dyDescent="0.25">
      <c r="BR277925" s="2394"/>
    </row>
    <row r="277926" spans="70:70" x14ac:dyDescent="0.25">
      <c r="BR277926" s="2381"/>
    </row>
    <row r="277950" spans="70:70" x14ac:dyDescent="0.25">
      <c r="BR277950" s="2394"/>
    </row>
    <row r="277951" spans="70:70" x14ac:dyDescent="0.25">
      <c r="BR277951" s="2381"/>
    </row>
    <row r="277975" spans="70:70" x14ac:dyDescent="0.25">
      <c r="BR277975" s="2394"/>
    </row>
    <row r="277976" spans="70:70" x14ac:dyDescent="0.25">
      <c r="BR277976" s="2381"/>
    </row>
    <row r="278000" spans="70:70" x14ac:dyDescent="0.25">
      <c r="BR278000" s="2394"/>
    </row>
    <row r="278001" spans="70:70" x14ac:dyDescent="0.25">
      <c r="BR278001" s="2381"/>
    </row>
    <row r="278025" spans="70:70" x14ac:dyDescent="0.25">
      <c r="BR278025" s="2394"/>
    </row>
    <row r="278026" spans="70:70" x14ac:dyDescent="0.25">
      <c r="BR278026" s="2381"/>
    </row>
    <row r="278050" spans="70:70" x14ac:dyDescent="0.25">
      <c r="BR278050" s="2394"/>
    </row>
    <row r="278051" spans="70:70" x14ac:dyDescent="0.25">
      <c r="BR278051" s="2381"/>
    </row>
    <row r="278075" spans="70:70" x14ac:dyDescent="0.25">
      <c r="BR278075" s="2394"/>
    </row>
    <row r="278076" spans="70:70" x14ac:dyDescent="0.25">
      <c r="BR278076" s="2381"/>
    </row>
    <row r="278100" spans="70:70" x14ac:dyDescent="0.25">
      <c r="BR278100" s="2394"/>
    </row>
    <row r="278101" spans="70:70" x14ac:dyDescent="0.25">
      <c r="BR278101" s="2381"/>
    </row>
    <row r="278125" spans="70:70" x14ac:dyDescent="0.25">
      <c r="BR278125" s="2394"/>
    </row>
    <row r="278126" spans="70:70" x14ac:dyDescent="0.25">
      <c r="BR278126" s="2381"/>
    </row>
    <row r="278150" spans="70:70" x14ac:dyDescent="0.25">
      <c r="BR278150" s="2394"/>
    </row>
    <row r="278151" spans="70:70" x14ac:dyDescent="0.25">
      <c r="BR278151" s="2381"/>
    </row>
    <row r="278175" spans="70:70" x14ac:dyDescent="0.25">
      <c r="BR278175" s="2394"/>
    </row>
    <row r="278176" spans="70:70" x14ac:dyDescent="0.25">
      <c r="BR278176" s="2381"/>
    </row>
    <row r="278200" spans="70:70" x14ac:dyDescent="0.25">
      <c r="BR278200" s="2394"/>
    </row>
    <row r="278201" spans="70:70" x14ac:dyDescent="0.25">
      <c r="BR278201" s="2381"/>
    </row>
    <row r="278225" spans="70:70" x14ac:dyDescent="0.25">
      <c r="BR278225" s="2394"/>
    </row>
    <row r="278226" spans="70:70" x14ac:dyDescent="0.25">
      <c r="BR278226" s="2381"/>
    </row>
    <row r="278250" spans="70:70" x14ac:dyDescent="0.25">
      <c r="BR278250" s="2394"/>
    </row>
    <row r="278251" spans="70:70" x14ac:dyDescent="0.25">
      <c r="BR278251" s="2381"/>
    </row>
    <row r="278275" spans="70:70" x14ac:dyDescent="0.25">
      <c r="BR278275" s="2394"/>
    </row>
    <row r="278276" spans="70:70" x14ac:dyDescent="0.25">
      <c r="BR278276" s="2381"/>
    </row>
    <row r="278300" spans="70:70" x14ac:dyDescent="0.25">
      <c r="BR278300" s="2394"/>
    </row>
    <row r="278301" spans="70:70" x14ac:dyDescent="0.25">
      <c r="BR278301" s="2381"/>
    </row>
    <row r="278325" spans="70:70" x14ac:dyDescent="0.25">
      <c r="BR278325" s="2394"/>
    </row>
    <row r="278326" spans="70:70" x14ac:dyDescent="0.25">
      <c r="BR278326" s="2381"/>
    </row>
    <row r="278350" spans="70:70" x14ac:dyDescent="0.25">
      <c r="BR278350" s="2394"/>
    </row>
    <row r="278351" spans="70:70" x14ac:dyDescent="0.25">
      <c r="BR278351" s="2381"/>
    </row>
    <row r="278375" spans="70:70" x14ac:dyDescent="0.25">
      <c r="BR278375" s="2394"/>
    </row>
    <row r="278376" spans="70:70" x14ac:dyDescent="0.25">
      <c r="BR278376" s="2381"/>
    </row>
    <row r="278400" spans="70:70" x14ac:dyDescent="0.25">
      <c r="BR278400" s="2394"/>
    </row>
    <row r="278401" spans="70:70" x14ac:dyDescent="0.25">
      <c r="BR278401" s="2381"/>
    </row>
    <row r="278425" spans="70:70" x14ac:dyDescent="0.25">
      <c r="BR278425" s="2394"/>
    </row>
    <row r="278426" spans="70:70" x14ac:dyDescent="0.25">
      <c r="BR278426" s="2381"/>
    </row>
    <row r="278450" spans="70:70" x14ac:dyDescent="0.25">
      <c r="BR278450" s="2394"/>
    </row>
    <row r="278451" spans="70:70" x14ac:dyDescent="0.25">
      <c r="BR278451" s="2381"/>
    </row>
    <row r="278475" spans="70:70" x14ac:dyDescent="0.25">
      <c r="BR278475" s="2394"/>
    </row>
    <row r="278476" spans="70:70" x14ac:dyDescent="0.25">
      <c r="BR278476" s="2381"/>
    </row>
    <row r="278500" spans="70:70" x14ac:dyDescent="0.25">
      <c r="BR278500" s="2394"/>
    </row>
    <row r="278501" spans="70:70" x14ac:dyDescent="0.25">
      <c r="BR278501" s="2381"/>
    </row>
    <row r="278525" spans="70:70" x14ac:dyDescent="0.25">
      <c r="BR278525" s="2394"/>
    </row>
    <row r="278526" spans="70:70" x14ac:dyDescent="0.25">
      <c r="BR278526" s="2381"/>
    </row>
    <row r="278550" spans="70:70" x14ac:dyDescent="0.25">
      <c r="BR278550" s="2394"/>
    </row>
    <row r="278551" spans="70:70" x14ac:dyDescent="0.25">
      <c r="BR278551" s="2381"/>
    </row>
    <row r="278575" spans="70:70" x14ac:dyDescent="0.25">
      <c r="BR278575" s="2394"/>
    </row>
    <row r="278576" spans="70:70" x14ac:dyDescent="0.25">
      <c r="BR278576" s="2381"/>
    </row>
    <row r="278600" spans="70:70" x14ac:dyDescent="0.25">
      <c r="BR278600" s="2394"/>
    </row>
    <row r="278601" spans="70:70" x14ac:dyDescent="0.25">
      <c r="BR278601" s="2381"/>
    </row>
    <row r="278625" spans="70:70" x14ac:dyDescent="0.25">
      <c r="BR278625" s="2394"/>
    </row>
    <row r="278626" spans="70:70" x14ac:dyDescent="0.25">
      <c r="BR278626" s="2381"/>
    </row>
    <row r="278650" spans="70:70" x14ac:dyDescent="0.25">
      <c r="BR278650" s="2394"/>
    </row>
    <row r="278651" spans="70:70" x14ac:dyDescent="0.25">
      <c r="BR278651" s="2381"/>
    </row>
    <row r="278675" spans="70:70" x14ac:dyDescent="0.25">
      <c r="BR278675" s="2394"/>
    </row>
    <row r="278676" spans="70:70" x14ac:dyDescent="0.25">
      <c r="BR278676" s="2381"/>
    </row>
    <row r="278700" spans="70:70" x14ac:dyDescent="0.25">
      <c r="BR278700" s="2394"/>
    </row>
    <row r="278701" spans="70:70" x14ac:dyDescent="0.25">
      <c r="BR278701" s="2381"/>
    </row>
    <row r="278725" spans="70:70" x14ac:dyDescent="0.25">
      <c r="BR278725" s="2394"/>
    </row>
    <row r="278726" spans="70:70" x14ac:dyDescent="0.25">
      <c r="BR278726" s="2381"/>
    </row>
    <row r="278750" spans="70:70" x14ac:dyDescent="0.25">
      <c r="BR278750" s="2394"/>
    </row>
    <row r="278751" spans="70:70" x14ac:dyDescent="0.25">
      <c r="BR278751" s="2381"/>
    </row>
    <row r="278775" spans="70:70" x14ac:dyDescent="0.25">
      <c r="BR278775" s="2394"/>
    </row>
    <row r="278776" spans="70:70" x14ac:dyDescent="0.25">
      <c r="BR278776" s="2381"/>
    </row>
    <row r="278800" spans="70:70" x14ac:dyDescent="0.25">
      <c r="BR278800" s="2394"/>
    </row>
    <row r="278801" spans="70:70" x14ac:dyDescent="0.25">
      <c r="BR278801" s="2381"/>
    </row>
    <row r="278825" spans="70:70" x14ac:dyDescent="0.25">
      <c r="BR278825" s="2394"/>
    </row>
    <row r="278826" spans="70:70" x14ac:dyDescent="0.25">
      <c r="BR278826" s="2381"/>
    </row>
    <row r="278850" spans="70:70" x14ac:dyDescent="0.25">
      <c r="BR278850" s="2394"/>
    </row>
    <row r="278851" spans="70:70" x14ac:dyDescent="0.25">
      <c r="BR278851" s="2381"/>
    </row>
    <row r="278875" spans="70:70" x14ac:dyDescent="0.25">
      <c r="BR278875" s="2394"/>
    </row>
    <row r="278876" spans="70:70" x14ac:dyDescent="0.25">
      <c r="BR278876" s="2381"/>
    </row>
    <row r="278900" spans="70:70" x14ac:dyDescent="0.25">
      <c r="BR278900" s="2394"/>
    </row>
    <row r="278901" spans="70:70" x14ac:dyDescent="0.25">
      <c r="BR278901" s="2381"/>
    </row>
    <row r="278925" spans="70:70" x14ac:dyDescent="0.25">
      <c r="BR278925" s="2394"/>
    </row>
    <row r="278926" spans="70:70" x14ac:dyDescent="0.25">
      <c r="BR278926" s="2381"/>
    </row>
    <row r="278950" spans="70:70" x14ac:dyDescent="0.25">
      <c r="BR278950" s="2394"/>
    </row>
    <row r="278951" spans="70:70" x14ac:dyDescent="0.25">
      <c r="BR278951" s="2381"/>
    </row>
    <row r="278975" spans="70:70" x14ac:dyDescent="0.25">
      <c r="BR278975" s="2394"/>
    </row>
    <row r="278976" spans="70:70" x14ac:dyDescent="0.25">
      <c r="BR278976" s="2381"/>
    </row>
    <row r="279000" spans="70:70" x14ac:dyDescent="0.25">
      <c r="BR279000" s="2394"/>
    </row>
    <row r="279001" spans="70:70" x14ac:dyDescent="0.25">
      <c r="BR279001" s="2381"/>
    </row>
    <row r="279025" spans="70:70" x14ac:dyDescent="0.25">
      <c r="BR279025" s="2394"/>
    </row>
    <row r="279026" spans="70:70" x14ac:dyDescent="0.25">
      <c r="BR279026" s="2381"/>
    </row>
    <row r="279050" spans="70:70" x14ac:dyDescent="0.25">
      <c r="BR279050" s="2394"/>
    </row>
    <row r="279051" spans="70:70" x14ac:dyDescent="0.25">
      <c r="BR279051" s="2381"/>
    </row>
    <row r="279075" spans="70:70" x14ac:dyDescent="0.25">
      <c r="BR279075" s="2394"/>
    </row>
    <row r="279076" spans="70:70" x14ac:dyDescent="0.25">
      <c r="BR279076" s="2381"/>
    </row>
    <row r="279100" spans="70:70" x14ac:dyDescent="0.25">
      <c r="BR279100" s="2394"/>
    </row>
    <row r="279101" spans="70:70" x14ac:dyDescent="0.25">
      <c r="BR279101" s="2381"/>
    </row>
    <row r="279125" spans="70:70" x14ac:dyDescent="0.25">
      <c r="BR279125" s="2394"/>
    </row>
    <row r="279126" spans="70:70" x14ac:dyDescent="0.25">
      <c r="BR279126" s="2381"/>
    </row>
    <row r="279150" spans="70:70" x14ac:dyDescent="0.25">
      <c r="BR279150" s="2394"/>
    </row>
    <row r="279151" spans="70:70" x14ac:dyDescent="0.25">
      <c r="BR279151" s="2381"/>
    </row>
    <row r="279175" spans="70:70" x14ac:dyDescent="0.25">
      <c r="BR279175" s="2394"/>
    </row>
    <row r="279176" spans="70:70" x14ac:dyDescent="0.25">
      <c r="BR279176" s="2381"/>
    </row>
    <row r="279200" spans="70:70" x14ac:dyDescent="0.25">
      <c r="BR279200" s="2394"/>
    </row>
    <row r="279201" spans="70:70" x14ac:dyDescent="0.25">
      <c r="BR279201" s="2381"/>
    </row>
    <row r="279225" spans="70:70" x14ac:dyDescent="0.25">
      <c r="BR279225" s="2394"/>
    </row>
    <row r="279226" spans="70:70" x14ac:dyDescent="0.25">
      <c r="BR279226" s="2381"/>
    </row>
    <row r="279250" spans="70:70" x14ac:dyDescent="0.25">
      <c r="BR279250" s="2394"/>
    </row>
    <row r="279251" spans="70:70" x14ac:dyDescent="0.25">
      <c r="BR279251" s="2381"/>
    </row>
    <row r="279275" spans="70:70" x14ac:dyDescent="0.25">
      <c r="BR279275" s="2394"/>
    </row>
    <row r="279276" spans="70:70" x14ac:dyDescent="0.25">
      <c r="BR279276" s="2381"/>
    </row>
    <row r="279300" spans="70:70" x14ac:dyDescent="0.25">
      <c r="BR279300" s="2394"/>
    </row>
    <row r="279301" spans="70:70" x14ac:dyDescent="0.25">
      <c r="BR279301" s="2381"/>
    </row>
    <row r="279325" spans="70:70" x14ac:dyDescent="0.25">
      <c r="BR279325" s="2394"/>
    </row>
    <row r="279326" spans="70:70" x14ac:dyDescent="0.25">
      <c r="BR279326" s="2381"/>
    </row>
    <row r="279350" spans="70:70" x14ac:dyDescent="0.25">
      <c r="BR279350" s="2394"/>
    </row>
    <row r="279351" spans="70:70" x14ac:dyDescent="0.25">
      <c r="BR279351" s="2381"/>
    </row>
    <row r="279375" spans="70:70" x14ac:dyDescent="0.25">
      <c r="BR279375" s="2394"/>
    </row>
    <row r="279376" spans="70:70" x14ac:dyDescent="0.25">
      <c r="BR279376" s="2381"/>
    </row>
    <row r="279400" spans="70:70" x14ac:dyDescent="0.25">
      <c r="BR279400" s="2394"/>
    </row>
    <row r="279401" spans="70:70" x14ac:dyDescent="0.25">
      <c r="BR279401" s="2381"/>
    </row>
    <row r="279425" spans="70:70" x14ac:dyDescent="0.25">
      <c r="BR279425" s="2394"/>
    </row>
    <row r="279426" spans="70:70" x14ac:dyDescent="0.25">
      <c r="BR279426" s="2381"/>
    </row>
    <row r="279450" spans="70:70" x14ac:dyDescent="0.25">
      <c r="BR279450" s="2394"/>
    </row>
    <row r="279451" spans="70:70" x14ac:dyDescent="0.25">
      <c r="BR279451" s="2381"/>
    </row>
    <row r="279475" spans="70:70" x14ac:dyDescent="0.25">
      <c r="BR279475" s="2394"/>
    </row>
    <row r="279476" spans="70:70" x14ac:dyDescent="0.25">
      <c r="BR279476" s="2381"/>
    </row>
    <row r="279500" spans="70:70" x14ac:dyDescent="0.25">
      <c r="BR279500" s="2394"/>
    </row>
    <row r="279501" spans="70:70" x14ac:dyDescent="0.25">
      <c r="BR279501" s="2381"/>
    </row>
    <row r="279525" spans="70:70" x14ac:dyDescent="0.25">
      <c r="BR279525" s="2394"/>
    </row>
    <row r="279526" spans="70:70" x14ac:dyDescent="0.25">
      <c r="BR279526" s="2381"/>
    </row>
    <row r="279550" spans="70:70" x14ac:dyDescent="0.25">
      <c r="BR279550" s="2394"/>
    </row>
    <row r="279551" spans="70:70" x14ac:dyDescent="0.25">
      <c r="BR279551" s="2381"/>
    </row>
    <row r="279575" spans="70:70" x14ac:dyDescent="0.25">
      <c r="BR279575" s="2394"/>
    </row>
    <row r="279576" spans="70:70" x14ac:dyDescent="0.25">
      <c r="BR279576" s="2381"/>
    </row>
    <row r="279600" spans="70:70" x14ac:dyDescent="0.25">
      <c r="BR279600" s="2394"/>
    </row>
    <row r="279601" spans="70:70" x14ac:dyDescent="0.25">
      <c r="BR279601" s="2381"/>
    </row>
    <row r="279625" spans="70:70" x14ac:dyDescent="0.25">
      <c r="BR279625" s="2394"/>
    </row>
    <row r="279626" spans="70:70" x14ac:dyDescent="0.25">
      <c r="BR279626" s="2381"/>
    </row>
    <row r="279650" spans="70:70" x14ac:dyDescent="0.25">
      <c r="BR279650" s="2394"/>
    </row>
    <row r="279651" spans="70:70" x14ac:dyDescent="0.25">
      <c r="BR279651" s="2381"/>
    </row>
    <row r="279675" spans="70:70" x14ac:dyDescent="0.25">
      <c r="BR279675" s="2394"/>
    </row>
    <row r="279676" spans="70:70" x14ac:dyDescent="0.25">
      <c r="BR279676" s="2381"/>
    </row>
    <row r="279700" spans="70:70" x14ac:dyDescent="0.25">
      <c r="BR279700" s="2394"/>
    </row>
    <row r="279701" spans="70:70" x14ac:dyDescent="0.25">
      <c r="BR279701" s="2381"/>
    </row>
    <row r="279725" spans="70:70" x14ac:dyDescent="0.25">
      <c r="BR279725" s="2394"/>
    </row>
    <row r="279726" spans="70:70" x14ac:dyDescent="0.25">
      <c r="BR279726" s="2381"/>
    </row>
    <row r="279750" spans="70:70" x14ac:dyDescent="0.25">
      <c r="BR279750" s="2394"/>
    </row>
    <row r="279751" spans="70:70" x14ac:dyDescent="0.25">
      <c r="BR279751" s="2381"/>
    </row>
    <row r="279775" spans="70:70" x14ac:dyDescent="0.25">
      <c r="BR279775" s="2394"/>
    </row>
    <row r="279776" spans="70:70" x14ac:dyDescent="0.25">
      <c r="BR279776" s="2381"/>
    </row>
    <row r="279800" spans="70:70" x14ac:dyDescent="0.25">
      <c r="BR279800" s="2394"/>
    </row>
    <row r="279801" spans="70:70" x14ac:dyDescent="0.25">
      <c r="BR279801" s="2381"/>
    </row>
    <row r="279825" spans="70:70" x14ac:dyDescent="0.25">
      <c r="BR279825" s="2394"/>
    </row>
    <row r="279826" spans="70:70" x14ac:dyDescent="0.25">
      <c r="BR279826" s="2381"/>
    </row>
    <row r="279850" spans="70:70" x14ac:dyDescent="0.25">
      <c r="BR279850" s="2394"/>
    </row>
    <row r="279851" spans="70:70" x14ac:dyDescent="0.25">
      <c r="BR279851" s="2381"/>
    </row>
    <row r="279875" spans="70:70" x14ac:dyDescent="0.25">
      <c r="BR279875" s="2394"/>
    </row>
    <row r="279876" spans="70:70" x14ac:dyDescent="0.25">
      <c r="BR279876" s="2381"/>
    </row>
    <row r="279900" spans="70:70" x14ac:dyDescent="0.25">
      <c r="BR279900" s="2394"/>
    </row>
    <row r="279901" spans="70:70" x14ac:dyDescent="0.25">
      <c r="BR279901" s="2381"/>
    </row>
    <row r="279925" spans="70:70" x14ac:dyDescent="0.25">
      <c r="BR279925" s="2394"/>
    </row>
    <row r="279926" spans="70:70" x14ac:dyDescent="0.25">
      <c r="BR279926" s="2381"/>
    </row>
    <row r="279950" spans="70:70" x14ac:dyDescent="0.25">
      <c r="BR279950" s="2394"/>
    </row>
    <row r="279951" spans="70:70" x14ac:dyDescent="0.25">
      <c r="BR279951" s="2381"/>
    </row>
    <row r="279975" spans="70:70" x14ac:dyDescent="0.25">
      <c r="BR279975" s="2394"/>
    </row>
    <row r="279976" spans="70:70" x14ac:dyDescent="0.25">
      <c r="BR279976" s="2381"/>
    </row>
    <row r="280000" spans="70:70" x14ac:dyDescent="0.25">
      <c r="BR280000" s="2394"/>
    </row>
    <row r="280001" spans="70:70" x14ac:dyDescent="0.25">
      <c r="BR280001" s="2381"/>
    </row>
    <row r="280025" spans="70:70" x14ac:dyDescent="0.25">
      <c r="BR280025" s="2394"/>
    </row>
    <row r="280026" spans="70:70" x14ac:dyDescent="0.25">
      <c r="BR280026" s="2381"/>
    </row>
    <row r="280050" spans="70:70" x14ac:dyDescent="0.25">
      <c r="BR280050" s="2394"/>
    </row>
    <row r="280051" spans="70:70" x14ac:dyDescent="0.25">
      <c r="BR280051" s="2381"/>
    </row>
    <row r="280075" spans="70:70" x14ac:dyDescent="0.25">
      <c r="BR280075" s="2394"/>
    </row>
    <row r="280076" spans="70:70" x14ac:dyDescent="0.25">
      <c r="BR280076" s="2381"/>
    </row>
    <row r="280100" spans="70:70" x14ac:dyDescent="0.25">
      <c r="BR280100" s="2394"/>
    </row>
    <row r="280101" spans="70:70" x14ac:dyDescent="0.25">
      <c r="BR280101" s="2381"/>
    </row>
    <row r="280125" spans="70:70" x14ac:dyDescent="0.25">
      <c r="BR280125" s="2394"/>
    </row>
    <row r="280126" spans="70:70" x14ac:dyDescent="0.25">
      <c r="BR280126" s="2381"/>
    </row>
    <row r="280150" spans="70:70" x14ac:dyDescent="0.25">
      <c r="BR280150" s="2394"/>
    </row>
    <row r="280151" spans="70:70" x14ac:dyDescent="0.25">
      <c r="BR280151" s="2381"/>
    </row>
    <row r="280175" spans="70:70" x14ac:dyDescent="0.25">
      <c r="BR280175" s="2394"/>
    </row>
    <row r="280176" spans="70:70" x14ac:dyDescent="0.25">
      <c r="BR280176" s="2381"/>
    </row>
    <row r="280200" spans="70:70" x14ac:dyDescent="0.25">
      <c r="BR280200" s="2394"/>
    </row>
    <row r="280201" spans="70:70" x14ac:dyDescent="0.25">
      <c r="BR280201" s="2381"/>
    </row>
    <row r="280225" spans="70:70" x14ac:dyDescent="0.25">
      <c r="BR280225" s="2394"/>
    </row>
    <row r="280226" spans="70:70" x14ac:dyDescent="0.25">
      <c r="BR280226" s="2381"/>
    </row>
    <row r="280250" spans="70:70" x14ac:dyDescent="0.25">
      <c r="BR280250" s="2394"/>
    </row>
    <row r="280251" spans="70:70" x14ac:dyDescent="0.25">
      <c r="BR280251" s="2381"/>
    </row>
    <row r="280275" spans="70:70" x14ac:dyDescent="0.25">
      <c r="BR280275" s="2394"/>
    </row>
    <row r="280276" spans="70:70" x14ac:dyDescent="0.25">
      <c r="BR280276" s="2381"/>
    </row>
    <row r="280300" spans="70:70" x14ac:dyDescent="0.25">
      <c r="BR280300" s="2394"/>
    </row>
    <row r="280301" spans="70:70" x14ac:dyDescent="0.25">
      <c r="BR280301" s="2381"/>
    </row>
    <row r="280325" spans="70:70" x14ac:dyDescent="0.25">
      <c r="BR280325" s="2394"/>
    </row>
    <row r="280326" spans="70:70" x14ac:dyDescent="0.25">
      <c r="BR280326" s="2381"/>
    </row>
    <row r="280350" spans="70:70" x14ac:dyDescent="0.25">
      <c r="BR280350" s="2394"/>
    </row>
    <row r="280351" spans="70:70" x14ac:dyDescent="0.25">
      <c r="BR280351" s="2381"/>
    </row>
    <row r="280375" spans="70:70" x14ac:dyDescent="0.25">
      <c r="BR280375" s="2394"/>
    </row>
    <row r="280376" spans="70:70" x14ac:dyDescent="0.25">
      <c r="BR280376" s="2381"/>
    </row>
    <row r="280400" spans="70:70" x14ac:dyDescent="0.25">
      <c r="BR280400" s="2394"/>
    </row>
    <row r="280401" spans="70:70" x14ac:dyDescent="0.25">
      <c r="BR280401" s="2381"/>
    </row>
    <row r="280425" spans="70:70" x14ac:dyDescent="0.25">
      <c r="BR280425" s="2394"/>
    </row>
    <row r="280426" spans="70:70" x14ac:dyDescent="0.25">
      <c r="BR280426" s="2381"/>
    </row>
    <row r="280450" spans="70:70" x14ac:dyDescent="0.25">
      <c r="BR280450" s="2394"/>
    </row>
    <row r="280451" spans="70:70" x14ac:dyDescent="0.25">
      <c r="BR280451" s="2381"/>
    </row>
    <row r="280475" spans="70:70" x14ac:dyDescent="0.25">
      <c r="BR280475" s="2394"/>
    </row>
    <row r="280476" spans="70:70" x14ac:dyDescent="0.25">
      <c r="BR280476" s="2381"/>
    </row>
    <row r="280500" spans="70:70" x14ac:dyDescent="0.25">
      <c r="BR280500" s="2394"/>
    </row>
    <row r="280501" spans="70:70" x14ac:dyDescent="0.25">
      <c r="BR280501" s="2381"/>
    </row>
    <row r="280525" spans="70:70" x14ac:dyDescent="0.25">
      <c r="BR280525" s="2394"/>
    </row>
    <row r="280526" spans="70:70" x14ac:dyDescent="0.25">
      <c r="BR280526" s="2381"/>
    </row>
    <row r="280550" spans="70:70" x14ac:dyDescent="0.25">
      <c r="BR280550" s="2394"/>
    </row>
    <row r="280551" spans="70:70" x14ac:dyDescent="0.25">
      <c r="BR280551" s="2381"/>
    </row>
    <row r="280575" spans="70:70" x14ac:dyDescent="0.25">
      <c r="BR280575" s="2394"/>
    </row>
    <row r="280576" spans="70:70" x14ac:dyDescent="0.25">
      <c r="BR280576" s="2381"/>
    </row>
    <row r="280600" spans="70:70" x14ac:dyDescent="0.25">
      <c r="BR280600" s="2394"/>
    </row>
    <row r="280601" spans="70:70" x14ac:dyDescent="0.25">
      <c r="BR280601" s="2381"/>
    </row>
    <row r="280625" spans="70:70" x14ac:dyDescent="0.25">
      <c r="BR280625" s="2394"/>
    </row>
    <row r="280626" spans="70:70" x14ac:dyDescent="0.25">
      <c r="BR280626" s="2381"/>
    </row>
    <row r="280650" spans="70:70" x14ac:dyDescent="0.25">
      <c r="BR280650" s="2394"/>
    </row>
    <row r="280651" spans="70:70" x14ac:dyDescent="0.25">
      <c r="BR280651" s="2381"/>
    </row>
    <row r="280675" spans="70:70" x14ac:dyDescent="0.25">
      <c r="BR280675" s="2394"/>
    </row>
    <row r="280676" spans="70:70" x14ac:dyDescent="0.25">
      <c r="BR280676" s="2381"/>
    </row>
    <row r="280700" spans="70:70" x14ac:dyDescent="0.25">
      <c r="BR280700" s="2394"/>
    </row>
    <row r="280701" spans="70:70" x14ac:dyDescent="0.25">
      <c r="BR280701" s="2381"/>
    </row>
    <row r="280725" spans="70:70" x14ac:dyDescent="0.25">
      <c r="BR280725" s="2394"/>
    </row>
    <row r="280726" spans="70:70" x14ac:dyDescent="0.25">
      <c r="BR280726" s="2381"/>
    </row>
    <row r="280750" spans="70:70" x14ac:dyDescent="0.25">
      <c r="BR280750" s="2394"/>
    </row>
    <row r="280751" spans="70:70" x14ac:dyDescent="0.25">
      <c r="BR280751" s="2381"/>
    </row>
    <row r="280775" spans="70:70" x14ac:dyDescent="0.25">
      <c r="BR280775" s="2394"/>
    </row>
    <row r="280776" spans="70:70" x14ac:dyDescent="0.25">
      <c r="BR280776" s="2381"/>
    </row>
    <row r="280800" spans="70:70" x14ac:dyDescent="0.25">
      <c r="BR280800" s="2394"/>
    </row>
    <row r="280801" spans="70:70" x14ac:dyDescent="0.25">
      <c r="BR280801" s="2381"/>
    </row>
    <row r="280825" spans="70:70" x14ac:dyDescent="0.25">
      <c r="BR280825" s="2394"/>
    </row>
    <row r="280826" spans="70:70" x14ac:dyDescent="0.25">
      <c r="BR280826" s="2381"/>
    </row>
    <row r="280850" spans="70:70" x14ac:dyDescent="0.25">
      <c r="BR280850" s="2394"/>
    </row>
    <row r="280851" spans="70:70" x14ac:dyDescent="0.25">
      <c r="BR280851" s="2381"/>
    </row>
    <row r="280875" spans="70:70" x14ac:dyDescent="0.25">
      <c r="BR280875" s="2394"/>
    </row>
    <row r="280876" spans="70:70" x14ac:dyDescent="0.25">
      <c r="BR280876" s="2381"/>
    </row>
    <row r="280900" spans="70:70" x14ac:dyDescent="0.25">
      <c r="BR280900" s="2394"/>
    </row>
    <row r="280901" spans="70:70" x14ac:dyDescent="0.25">
      <c r="BR280901" s="2381"/>
    </row>
    <row r="280925" spans="70:70" x14ac:dyDescent="0.25">
      <c r="BR280925" s="2394"/>
    </row>
    <row r="280926" spans="70:70" x14ac:dyDescent="0.25">
      <c r="BR280926" s="2381"/>
    </row>
    <row r="280950" spans="70:70" x14ac:dyDescent="0.25">
      <c r="BR280950" s="2394"/>
    </row>
    <row r="280951" spans="70:70" x14ac:dyDescent="0.25">
      <c r="BR280951" s="2381"/>
    </row>
    <row r="280975" spans="70:70" x14ac:dyDescent="0.25">
      <c r="BR280975" s="2394"/>
    </row>
    <row r="280976" spans="70:70" x14ac:dyDescent="0.25">
      <c r="BR280976" s="2381"/>
    </row>
    <row r="281000" spans="70:70" x14ac:dyDescent="0.25">
      <c r="BR281000" s="2394"/>
    </row>
    <row r="281001" spans="70:70" x14ac:dyDescent="0.25">
      <c r="BR281001" s="2381"/>
    </row>
    <row r="281025" spans="70:70" x14ac:dyDescent="0.25">
      <c r="BR281025" s="2394"/>
    </row>
    <row r="281026" spans="70:70" x14ac:dyDescent="0.25">
      <c r="BR281026" s="2381"/>
    </row>
    <row r="281050" spans="70:70" x14ac:dyDescent="0.25">
      <c r="BR281050" s="2394"/>
    </row>
    <row r="281051" spans="70:70" x14ac:dyDescent="0.25">
      <c r="BR281051" s="2381"/>
    </row>
    <row r="281075" spans="70:70" x14ac:dyDescent="0.25">
      <c r="BR281075" s="2394"/>
    </row>
    <row r="281076" spans="70:70" x14ac:dyDescent="0.25">
      <c r="BR281076" s="2381"/>
    </row>
    <row r="281100" spans="70:70" x14ac:dyDescent="0.25">
      <c r="BR281100" s="2394"/>
    </row>
    <row r="281101" spans="70:70" x14ac:dyDescent="0.25">
      <c r="BR281101" s="2381"/>
    </row>
    <row r="281125" spans="70:70" x14ac:dyDescent="0.25">
      <c r="BR281125" s="2394"/>
    </row>
    <row r="281126" spans="70:70" x14ac:dyDescent="0.25">
      <c r="BR281126" s="2381"/>
    </row>
    <row r="281150" spans="70:70" x14ac:dyDescent="0.25">
      <c r="BR281150" s="2394"/>
    </row>
    <row r="281151" spans="70:70" x14ac:dyDescent="0.25">
      <c r="BR281151" s="2381"/>
    </row>
    <row r="281175" spans="70:70" x14ac:dyDescent="0.25">
      <c r="BR281175" s="2394"/>
    </row>
    <row r="281176" spans="70:70" x14ac:dyDescent="0.25">
      <c r="BR281176" s="2381"/>
    </row>
    <row r="281200" spans="70:70" x14ac:dyDescent="0.25">
      <c r="BR281200" s="2394"/>
    </row>
    <row r="281201" spans="70:70" x14ac:dyDescent="0.25">
      <c r="BR281201" s="2381"/>
    </row>
    <row r="281225" spans="70:70" x14ac:dyDescent="0.25">
      <c r="BR281225" s="2394"/>
    </row>
    <row r="281226" spans="70:70" x14ac:dyDescent="0.25">
      <c r="BR281226" s="2381"/>
    </row>
    <row r="281250" spans="70:70" x14ac:dyDescent="0.25">
      <c r="BR281250" s="2394"/>
    </row>
    <row r="281251" spans="70:70" x14ac:dyDescent="0.25">
      <c r="BR281251" s="2381"/>
    </row>
    <row r="281275" spans="70:70" x14ac:dyDescent="0.25">
      <c r="BR281275" s="2394"/>
    </row>
    <row r="281276" spans="70:70" x14ac:dyDescent="0.25">
      <c r="BR281276" s="2381"/>
    </row>
    <row r="281300" spans="70:70" x14ac:dyDescent="0.25">
      <c r="BR281300" s="2394"/>
    </row>
    <row r="281301" spans="70:70" x14ac:dyDescent="0.25">
      <c r="BR281301" s="2381"/>
    </row>
    <row r="281325" spans="70:70" x14ac:dyDescent="0.25">
      <c r="BR281325" s="2394"/>
    </row>
    <row r="281326" spans="70:70" x14ac:dyDescent="0.25">
      <c r="BR281326" s="2381"/>
    </row>
    <row r="281350" spans="70:70" x14ac:dyDescent="0.25">
      <c r="BR281350" s="2394"/>
    </row>
    <row r="281351" spans="70:70" x14ac:dyDescent="0.25">
      <c r="BR281351" s="2381"/>
    </row>
    <row r="281375" spans="70:70" x14ac:dyDescent="0.25">
      <c r="BR281375" s="2394"/>
    </row>
    <row r="281376" spans="70:70" x14ac:dyDescent="0.25">
      <c r="BR281376" s="2381"/>
    </row>
    <row r="281400" spans="70:70" x14ac:dyDescent="0.25">
      <c r="BR281400" s="2394"/>
    </row>
    <row r="281401" spans="70:70" x14ac:dyDescent="0.25">
      <c r="BR281401" s="2381"/>
    </row>
    <row r="281425" spans="70:70" x14ac:dyDescent="0.25">
      <c r="BR281425" s="2394"/>
    </row>
    <row r="281426" spans="70:70" x14ac:dyDescent="0.25">
      <c r="BR281426" s="2381"/>
    </row>
    <row r="281450" spans="70:70" x14ac:dyDescent="0.25">
      <c r="BR281450" s="2394"/>
    </row>
    <row r="281451" spans="70:70" x14ac:dyDescent="0.25">
      <c r="BR281451" s="2381"/>
    </row>
    <row r="281475" spans="70:70" x14ac:dyDescent="0.25">
      <c r="BR281475" s="2394"/>
    </row>
    <row r="281476" spans="70:70" x14ac:dyDescent="0.25">
      <c r="BR281476" s="2381"/>
    </row>
    <row r="281500" spans="70:70" x14ac:dyDescent="0.25">
      <c r="BR281500" s="2394"/>
    </row>
    <row r="281501" spans="70:70" x14ac:dyDescent="0.25">
      <c r="BR281501" s="2381"/>
    </row>
    <row r="281525" spans="70:70" x14ac:dyDescent="0.25">
      <c r="BR281525" s="2394"/>
    </row>
    <row r="281526" spans="70:70" x14ac:dyDescent="0.25">
      <c r="BR281526" s="2381"/>
    </row>
    <row r="281550" spans="70:70" x14ac:dyDescent="0.25">
      <c r="BR281550" s="2394"/>
    </row>
    <row r="281551" spans="70:70" x14ac:dyDescent="0.25">
      <c r="BR281551" s="2381"/>
    </row>
    <row r="281575" spans="70:70" x14ac:dyDescent="0.25">
      <c r="BR281575" s="2394"/>
    </row>
    <row r="281576" spans="70:70" x14ac:dyDescent="0.25">
      <c r="BR281576" s="2381"/>
    </row>
    <row r="281600" spans="70:70" x14ac:dyDescent="0.25">
      <c r="BR281600" s="2394"/>
    </row>
    <row r="281601" spans="70:70" x14ac:dyDescent="0.25">
      <c r="BR281601" s="2381"/>
    </row>
    <row r="281625" spans="70:70" x14ac:dyDescent="0.25">
      <c r="BR281625" s="2394"/>
    </row>
    <row r="281626" spans="70:70" x14ac:dyDescent="0.25">
      <c r="BR281626" s="2381"/>
    </row>
    <row r="281650" spans="70:70" x14ac:dyDescent="0.25">
      <c r="BR281650" s="2394"/>
    </row>
    <row r="281651" spans="70:70" x14ac:dyDescent="0.25">
      <c r="BR281651" s="2381"/>
    </row>
    <row r="281675" spans="70:70" x14ac:dyDescent="0.25">
      <c r="BR281675" s="2394"/>
    </row>
    <row r="281676" spans="70:70" x14ac:dyDescent="0.25">
      <c r="BR281676" s="2381"/>
    </row>
    <row r="281700" spans="70:70" x14ac:dyDescent="0.25">
      <c r="BR281700" s="2394"/>
    </row>
    <row r="281701" spans="70:70" x14ac:dyDescent="0.25">
      <c r="BR281701" s="2381"/>
    </row>
    <row r="281725" spans="70:70" x14ac:dyDescent="0.25">
      <c r="BR281725" s="2394"/>
    </row>
    <row r="281726" spans="70:70" x14ac:dyDescent="0.25">
      <c r="BR281726" s="2381"/>
    </row>
    <row r="281750" spans="70:70" x14ac:dyDescent="0.25">
      <c r="BR281750" s="2394"/>
    </row>
    <row r="281751" spans="70:70" x14ac:dyDescent="0.25">
      <c r="BR281751" s="2381"/>
    </row>
    <row r="281775" spans="70:70" x14ac:dyDescent="0.25">
      <c r="BR281775" s="2394"/>
    </row>
    <row r="281776" spans="70:70" x14ac:dyDescent="0.25">
      <c r="BR281776" s="2381"/>
    </row>
    <row r="281800" spans="70:70" x14ac:dyDescent="0.25">
      <c r="BR281800" s="2394"/>
    </row>
    <row r="281801" spans="70:70" x14ac:dyDescent="0.25">
      <c r="BR281801" s="2381"/>
    </row>
    <row r="281825" spans="70:70" x14ac:dyDescent="0.25">
      <c r="BR281825" s="2394"/>
    </row>
    <row r="281826" spans="70:70" x14ac:dyDescent="0.25">
      <c r="BR281826" s="2381"/>
    </row>
    <row r="281850" spans="70:70" x14ac:dyDescent="0.25">
      <c r="BR281850" s="2394"/>
    </row>
    <row r="281851" spans="70:70" x14ac:dyDescent="0.25">
      <c r="BR281851" s="2381"/>
    </row>
    <row r="281875" spans="70:70" x14ac:dyDescent="0.25">
      <c r="BR281875" s="2394"/>
    </row>
    <row r="281876" spans="70:70" x14ac:dyDescent="0.25">
      <c r="BR281876" s="2381"/>
    </row>
    <row r="281900" spans="70:70" x14ac:dyDescent="0.25">
      <c r="BR281900" s="2394"/>
    </row>
    <row r="281901" spans="70:70" x14ac:dyDescent="0.25">
      <c r="BR281901" s="2381"/>
    </row>
    <row r="281925" spans="70:70" x14ac:dyDescent="0.25">
      <c r="BR281925" s="2394"/>
    </row>
    <row r="281926" spans="70:70" x14ac:dyDescent="0.25">
      <c r="BR281926" s="2381"/>
    </row>
    <row r="281950" spans="70:70" x14ac:dyDescent="0.25">
      <c r="BR281950" s="2394"/>
    </row>
    <row r="281951" spans="70:70" x14ac:dyDescent="0.25">
      <c r="BR281951" s="2381"/>
    </row>
    <row r="281975" spans="70:70" x14ac:dyDescent="0.25">
      <c r="BR281975" s="2394"/>
    </row>
    <row r="281976" spans="70:70" x14ac:dyDescent="0.25">
      <c r="BR281976" s="2381"/>
    </row>
    <row r="282000" spans="70:70" x14ac:dyDescent="0.25">
      <c r="BR282000" s="2394"/>
    </row>
    <row r="282001" spans="70:70" x14ac:dyDescent="0.25">
      <c r="BR282001" s="2381"/>
    </row>
    <row r="282025" spans="70:70" x14ac:dyDescent="0.25">
      <c r="BR282025" s="2394"/>
    </row>
    <row r="282026" spans="70:70" x14ac:dyDescent="0.25">
      <c r="BR282026" s="2381"/>
    </row>
    <row r="282050" spans="70:70" x14ac:dyDescent="0.25">
      <c r="BR282050" s="2394"/>
    </row>
    <row r="282051" spans="70:70" x14ac:dyDescent="0.25">
      <c r="BR282051" s="2381"/>
    </row>
    <row r="282075" spans="70:70" x14ac:dyDescent="0.25">
      <c r="BR282075" s="2394"/>
    </row>
    <row r="282076" spans="70:70" x14ac:dyDescent="0.25">
      <c r="BR282076" s="2381"/>
    </row>
    <row r="282100" spans="70:70" x14ac:dyDescent="0.25">
      <c r="BR282100" s="2394"/>
    </row>
    <row r="282101" spans="70:70" x14ac:dyDescent="0.25">
      <c r="BR282101" s="2381"/>
    </row>
    <row r="282125" spans="70:70" x14ac:dyDescent="0.25">
      <c r="BR282125" s="2394"/>
    </row>
    <row r="282126" spans="70:70" x14ac:dyDescent="0.25">
      <c r="BR282126" s="2381"/>
    </row>
    <row r="282150" spans="70:70" x14ac:dyDescent="0.25">
      <c r="BR282150" s="2394"/>
    </row>
    <row r="282151" spans="70:70" x14ac:dyDescent="0.25">
      <c r="BR282151" s="2381"/>
    </row>
    <row r="282175" spans="70:70" x14ac:dyDescent="0.25">
      <c r="BR282175" s="2394"/>
    </row>
    <row r="282176" spans="70:70" x14ac:dyDescent="0.25">
      <c r="BR282176" s="2381"/>
    </row>
    <row r="282200" spans="70:70" x14ac:dyDescent="0.25">
      <c r="BR282200" s="2394"/>
    </row>
    <row r="282201" spans="70:70" x14ac:dyDescent="0.25">
      <c r="BR282201" s="2381"/>
    </row>
    <row r="282225" spans="70:70" x14ac:dyDescent="0.25">
      <c r="BR282225" s="2394"/>
    </row>
    <row r="282226" spans="70:70" x14ac:dyDescent="0.25">
      <c r="BR282226" s="2381"/>
    </row>
    <row r="282250" spans="70:70" x14ac:dyDescent="0.25">
      <c r="BR282250" s="2394"/>
    </row>
    <row r="282251" spans="70:70" x14ac:dyDescent="0.25">
      <c r="BR282251" s="2381"/>
    </row>
    <row r="282275" spans="70:70" x14ac:dyDescent="0.25">
      <c r="BR282275" s="2394"/>
    </row>
    <row r="282276" spans="70:70" x14ac:dyDescent="0.25">
      <c r="BR282276" s="2381"/>
    </row>
    <row r="282300" spans="70:70" x14ac:dyDescent="0.25">
      <c r="BR282300" s="2394"/>
    </row>
    <row r="282301" spans="70:70" x14ac:dyDescent="0.25">
      <c r="BR282301" s="2381"/>
    </row>
    <row r="282325" spans="70:70" x14ac:dyDescent="0.25">
      <c r="BR282325" s="2394"/>
    </row>
    <row r="282326" spans="70:70" x14ac:dyDescent="0.25">
      <c r="BR282326" s="2381"/>
    </row>
    <row r="282350" spans="70:70" x14ac:dyDescent="0.25">
      <c r="BR282350" s="2394"/>
    </row>
    <row r="282351" spans="70:70" x14ac:dyDescent="0.25">
      <c r="BR282351" s="2381"/>
    </row>
    <row r="282375" spans="70:70" x14ac:dyDescent="0.25">
      <c r="BR282375" s="2394"/>
    </row>
    <row r="282376" spans="70:70" x14ac:dyDescent="0.25">
      <c r="BR282376" s="2381"/>
    </row>
    <row r="282400" spans="70:70" x14ac:dyDescent="0.25">
      <c r="BR282400" s="2394"/>
    </row>
    <row r="282401" spans="70:70" x14ac:dyDescent="0.25">
      <c r="BR282401" s="2381"/>
    </row>
    <row r="282425" spans="70:70" x14ac:dyDescent="0.25">
      <c r="BR282425" s="2394"/>
    </row>
    <row r="282426" spans="70:70" x14ac:dyDescent="0.25">
      <c r="BR282426" s="2381"/>
    </row>
    <row r="282450" spans="70:70" x14ac:dyDescent="0.25">
      <c r="BR282450" s="2394"/>
    </row>
    <row r="282451" spans="70:70" x14ac:dyDescent="0.25">
      <c r="BR282451" s="2381"/>
    </row>
    <row r="282475" spans="70:70" x14ac:dyDescent="0.25">
      <c r="BR282475" s="2394"/>
    </row>
    <row r="282476" spans="70:70" x14ac:dyDescent="0.25">
      <c r="BR282476" s="2381"/>
    </row>
    <row r="282500" spans="70:70" x14ac:dyDescent="0.25">
      <c r="BR282500" s="2394"/>
    </row>
    <row r="282501" spans="70:70" x14ac:dyDescent="0.25">
      <c r="BR282501" s="2381"/>
    </row>
    <row r="282525" spans="70:70" x14ac:dyDescent="0.25">
      <c r="BR282525" s="2394"/>
    </row>
    <row r="282526" spans="70:70" x14ac:dyDescent="0.25">
      <c r="BR282526" s="2381"/>
    </row>
    <row r="282550" spans="70:70" x14ac:dyDescent="0.25">
      <c r="BR282550" s="2394"/>
    </row>
    <row r="282551" spans="70:70" x14ac:dyDescent="0.25">
      <c r="BR282551" s="2381"/>
    </row>
    <row r="282575" spans="70:70" x14ac:dyDescent="0.25">
      <c r="BR282575" s="2394"/>
    </row>
    <row r="282576" spans="70:70" x14ac:dyDescent="0.25">
      <c r="BR282576" s="2381"/>
    </row>
    <row r="282600" spans="70:70" x14ac:dyDescent="0.25">
      <c r="BR282600" s="2394"/>
    </row>
    <row r="282601" spans="70:70" x14ac:dyDescent="0.25">
      <c r="BR282601" s="2381"/>
    </row>
    <row r="282625" spans="70:70" x14ac:dyDescent="0.25">
      <c r="BR282625" s="2394"/>
    </row>
    <row r="282626" spans="70:70" x14ac:dyDescent="0.25">
      <c r="BR282626" s="2381"/>
    </row>
    <row r="282650" spans="70:70" x14ac:dyDescent="0.25">
      <c r="BR282650" s="2394"/>
    </row>
    <row r="282651" spans="70:70" x14ac:dyDescent="0.25">
      <c r="BR282651" s="2381"/>
    </row>
    <row r="282675" spans="70:70" x14ac:dyDescent="0.25">
      <c r="BR282675" s="2394"/>
    </row>
    <row r="282676" spans="70:70" x14ac:dyDescent="0.25">
      <c r="BR282676" s="2381"/>
    </row>
    <row r="282700" spans="70:70" x14ac:dyDescent="0.25">
      <c r="BR282700" s="2394"/>
    </row>
    <row r="282701" spans="70:70" x14ac:dyDescent="0.25">
      <c r="BR282701" s="2381"/>
    </row>
    <row r="282725" spans="70:70" x14ac:dyDescent="0.25">
      <c r="BR282725" s="2394"/>
    </row>
    <row r="282726" spans="70:70" x14ac:dyDescent="0.25">
      <c r="BR282726" s="2381"/>
    </row>
    <row r="282750" spans="70:70" x14ac:dyDescent="0.25">
      <c r="BR282750" s="2394"/>
    </row>
    <row r="282751" spans="70:70" x14ac:dyDescent="0.25">
      <c r="BR282751" s="2381"/>
    </row>
    <row r="282775" spans="70:70" x14ac:dyDescent="0.25">
      <c r="BR282775" s="2394"/>
    </row>
    <row r="282776" spans="70:70" x14ac:dyDescent="0.25">
      <c r="BR282776" s="2381"/>
    </row>
    <row r="282800" spans="70:70" x14ac:dyDescent="0.25">
      <c r="BR282800" s="2394"/>
    </row>
    <row r="282801" spans="70:70" x14ac:dyDescent="0.25">
      <c r="BR282801" s="2381"/>
    </row>
    <row r="282825" spans="70:70" x14ac:dyDescent="0.25">
      <c r="BR282825" s="2394"/>
    </row>
    <row r="282826" spans="70:70" x14ac:dyDescent="0.25">
      <c r="BR282826" s="2381"/>
    </row>
    <row r="282850" spans="70:70" x14ac:dyDescent="0.25">
      <c r="BR282850" s="2394"/>
    </row>
    <row r="282851" spans="70:70" x14ac:dyDescent="0.25">
      <c r="BR282851" s="2381"/>
    </row>
    <row r="282875" spans="70:70" x14ac:dyDescent="0.25">
      <c r="BR282875" s="2394"/>
    </row>
    <row r="282876" spans="70:70" x14ac:dyDescent="0.25">
      <c r="BR282876" s="2381"/>
    </row>
    <row r="282900" spans="70:70" x14ac:dyDescent="0.25">
      <c r="BR282900" s="2394"/>
    </row>
    <row r="282901" spans="70:70" x14ac:dyDescent="0.25">
      <c r="BR282901" s="2381"/>
    </row>
    <row r="282925" spans="70:70" x14ac:dyDescent="0.25">
      <c r="BR282925" s="2394"/>
    </row>
    <row r="282926" spans="70:70" x14ac:dyDescent="0.25">
      <c r="BR282926" s="2381"/>
    </row>
    <row r="282950" spans="70:70" x14ac:dyDescent="0.25">
      <c r="BR282950" s="2394"/>
    </row>
    <row r="282951" spans="70:70" x14ac:dyDescent="0.25">
      <c r="BR282951" s="2381"/>
    </row>
    <row r="282975" spans="70:70" x14ac:dyDescent="0.25">
      <c r="BR282975" s="2394"/>
    </row>
    <row r="282976" spans="70:70" x14ac:dyDescent="0.25">
      <c r="BR282976" s="2381"/>
    </row>
    <row r="283000" spans="70:70" x14ac:dyDescent="0.25">
      <c r="BR283000" s="2394"/>
    </row>
    <row r="283001" spans="70:70" x14ac:dyDescent="0.25">
      <c r="BR283001" s="2381"/>
    </row>
    <row r="283025" spans="70:70" x14ac:dyDescent="0.25">
      <c r="BR283025" s="2394"/>
    </row>
    <row r="283026" spans="70:70" x14ac:dyDescent="0.25">
      <c r="BR283026" s="2381"/>
    </row>
    <row r="283050" spans="70:70" x14ac:dyDescent="0.25">
      <c r="BR283050" s="2394"/>
    </row>
    <row r="283051" spans="70:70" x14ac:dyDescent="0.25">
      <c r="BR283051" s="2381"/>
    </row>
    <row r="283075" spans="70:70" x14ac:dyDescent="0.25">
      <c r="BR283075" s="2394"/>
    </row>
    <row r="283076" spans="70:70" x14ac:dyDescent="0.25">
      <c r="BR283076" s="2381"/>
    </row>
    <row r="283100" spans="70:70" x14ac:dyDescent="0.25">
      <c r="BR283100" s="2394"/>
    </row>
    <row r="283101" spans="70:70" x14ac:dyDescent="0.25">
      <c r="BR283101" s="2381"/>
    </row>
    <row r="283125" spans="70:70" x14ac:dyDescent="0.25">
      <c r="BR283125" s="2394"/>
    </row>
    <row r="283126" spans="70:70" x14ac:dyDescent="0.25">
      <c r="BR283126" s="2381"/>
    </row>
    <row r="283150" spans="70:70" x14ac:dyDescent="0.25">
      <c r="BR283150" s="2394"/>
    </row>
    <row r="283151" spans="70:70" x14ac:dyDescent="0.25">
      <c r="BR283151" s="2381"/>
    </row>
    <row r="283175" spans="70:70" x14ac:dyDescent="0.25">
      <c r="BR283175" s="2394"/>
    </row>
    <row r="283176" spans="70:70" x14ac:dyDescent="0.25">
      <c r="BR283176" s="2381"/>
    </row>
    <row r="283200" spans="70:70" x14ac:dyDescent="0.25">
      <c r="BR283200" s="2394"/>
    </row>
    <row r="283201" spans="70:70" x14ac:dyDescent="0.25">
      <c r="BR283201" s="2381"/>
    </row>
    <row r="283225" spans="70:70" x14ac:dyDescent="0.25">
      <c r="BR283225" s="2394"/>
    </row>
    <row r="283226" spans="70:70" x14ac:dyDescent="0.25">
      <c r="BR283226" s="2381"/>
    </row>
    <row r="283250" spans="70:70" x14ac:dyDescent="0.25">
      <c r="BR283250" s="2394"/>
    </row>
    <row r="283251" spans="70:70" x14ac:dyDescent="0.25">
      <c r="BR283251" s="2381"/>
    </row>
    <row r="283275" spans="70:70" x14ac:dyDescent="0.25">
      <c r="BR283275" s="2394"/>
    </row>
    <row r="283276" spans="70:70" x14ac:dyDescent="0.25">
      <c r="BR283276" s="2381"/>
    </row>
    <row r="283300" spans="70:70" x14ac:dyDescent="0.25">
      <c r="BR283300" s="2394"/>
    </row>
    <row r="283301" spans="70:70" x14ac:dyDescent="0.25">
      <c r="BR283301" s="2381"/>
    </row>
    <row r="283325" spans="70:70" x14ac:dyDescent="0.25">
      <c r="BR283325" s="2394"/>
    </row>
    <row r="283326" spans="70:70" x14ac:dyDescent="0.25">
      <c r="BR283326" s="2381"/>
    </row>
    <row r="283350" spans="70:70" x14ac:dyDescent="0.25">
      <c r="BR283350" s="2394"/>
    </row>
    <row r="283351" spans="70:70" x14ac:dyDescent="0.25">
      <c r="BR283351" s="2381"/>
    </row>
    <row r="283375" spans="70:70" x14ac:dyDescent="0.25">
      <c r="BR283375" s="2394"/>
    </row>
    <row r="283376" spans="70:70" x14ac:dyDescent="0.25">
      <c r="BR283376" s="2381"/>
    </row>
    <row r="283400" spans="70:70" x14ac:dyDescent="0.25">
      <c r="BR283400" s="2394"/>
    </row>
    <row r="283401" spans="70:70" x14ac:dyDescent="0.25">
      <c r="BR283401" s="2381"/>
    </row>
    <row r="283425" spans="70:70" x14ac:dyDescent="0.25">
      <c r="BR283425" s="2394"/>
    </row>
    <row r="283426" spans="70:70" x14ac:dyDescent="0.25">
      <c r="BR283426" s="2381"/>
    </row>
    <row r="283450" spans="70:70" x14ac:dyDescent="0.25">
      <c r="BR283450" s="2394"/>
    </row>
    <row r="283451" spans="70:70" x14ac:dyDescent="0.25">
      <c r="BR283451" s="2381"/>
    </row>
    <row r="283475" spans="70:70" x14ac:dyDescent="0.25">
      <c r="BR283475" s="2394"/>
    </row>
    <row r="283476" spans="70:70" x14ac:dyDescent="0.25">
      <c r="BR283476" s="2381"/>
    </row>
    <row r="283500" spans="70:70" x14ac:dyDescent="0.25">
      <c r="BR283500" s="2394"/>
    </row>
    <row r="283501" spans="70:70" x14ac:dyDescent="0.25">
      <c r="BR283501" s="2381"/>
    </row>
    <row r="283525" spans="70:70" x14ac:dyDescent="0.25">
      <c r="BR283525" s="2394"/>
    </row>
    <row r="283526" spans="70:70" x14ac:dyDescent="0.25">
      <c r="BR283526" s="2381"/>
    </row>
    <row r="283550" spans="70:70" x14ac:dyDescent="0.25">
      <c r="BR283550" s="2394"/>
    </row>
    <row r="283551" spans="70:70" x14ac:dyDescent="0.25">
      <c r="BR283551" s="2381"/>
    </row>
    <row r="283575" spans="70:70" x14ac:dyDescent="0.25">
      <c r="BR283575" s="2394"/>
    </row>
    <row r="283576" spans="70:70" x14ac:dyDescent="0.25">
      <c r="BR283576" s="2381"/>
    </row>
    <row r="283600" spans="70:70" x14ac:dyDescent="0.25">
      <c r="BR283600" s="2394"/>
    </row>
    <row r="283601" spans="70:70" x14ac:dyDescent="0.25">
      <c r="BR283601" s="2381"/>
    </row>
    <row r="283625" spans="70:70" x14ac:dyDescent="0.25">
      <c r="BR283625" s="2394"/>
    </row>
    <row r="283626" spans="70:70" x14ac:dyDescent="0.25">
      <c r="BR283626" s="2381"/>
    </row>
    <row r="283650" spans="70:70" x14ac:dyDescent="0.25">
      <c r="BR283650" s="2394"/>
    </row>
    <row r="283651" spans="70:70" x14ac:dyDescent="0.25">
      <c r="BR283651" s="2381"/>
    </row>
    <row r="283675" spans="70:70" x14ac:dyDescent="0.25">
      <c r="BR283675" s="2394"/>
    </row>
    <row r="283676" spans="70:70" x14ac:dyDescent="0.25">
      <c r="BR283676" s="2381"/>
    </row>
    <row r="283700" spans="70:70" x14ac:dyDescent="0.25">
      <c r="BR283700" s="2394"/>
    </row>
    <row r="283701" spans="70:70" x14ac:dyDescent="0.25">
      <c r="BR283701" s="2381"/>
    </row>
    <row r="283725" spans="70:70" x14ac:dyDescent="0.25">
      <c r="BR283725" s="2394"/>
    </row>
    <row r="283726" spans="70:70" x14ac:dyDescent="0.25">
      <c r="BR283726" s="2381"/>
    </row>
    <row r="283750" spans="70:70" x14ac:dyDescent="0.25">
      <c r="BR283750" s="2394"/>
    </row>
    <row r="283751" spans="70:70" x14ac:dyDescent="0.25">
      <c r="BR283751" s="2381"/>
    </row>
    <row r="283775" spans="70:70" x14ac:dyDescent="0.25">
      <c r="BR283775" s="2394"/>
    </row>
    <row r="283776" spans="70:70" x14ac:dyDescent="0.25">
      <c r="BR283776" s="2381"/>
    </row>
    <row r="283800" spans="70:70" x14ac:dyDescent="0.25">
      <c r="BR283800" s="2394"/>
    </row>
    <row r="283801" spans="70:70" x14ac:dyDescent="0.25">
      <c r="BR283801" s="2381"/>
    </row>
    <row r="283825" spans="70:70" x14ac:dyDescent="0.25">
      <c r="BR283825" s="2394"/>
    </row>
    <row r="283826" spans="70:70" x14ac:dyDescent="0.25">
      <c r="BR283826" s="2381"/>
    </row>
    <row r="283850" spans="70:70" x14ac:dyDescent="0.25">
      <c r="BR283850" s="2394"/>
    </row>
    <row r="283851" spans="70:70" x14ac:dyDescent="0.25">
      <c r="BR283851" s="2381"/>
    </row>
    <row r="283875" spans="70:70" x14ac:dyDescent="0.25">
      <c r="BR283875" s="2394"/>
    </row>
    <row r="283876" spans="70:70" x14ac:dyDescent="0.25">
      <c r="BR283876" s="2381"/>
    </row>
    <row r="283900" spans="70:70" x14ac:dyDescent="0.25">
      <c r="BR283900" s="2394"/>
    </row>
    <row r="283901" spans="70:70" x14ac:dyDescent="0.25">
      <c r="BR283901" s="2381"/>
    </row>
    <row r="283925" spans="70:70" x14ac:dyDescent="0.25">
      <c r="BR283925" s="2394"/>
    </row>
    <row r="283926" spans="70:70" x14ac:dyDescent="0.25">
      <c r="BR283926" s="2381"/>
    </row>
    <row r="283950" spans="70:70" x14ac:dyDescent="0.25">
      <c r="BR283950" s="2394"/>
    </row>
    <row r="283951" spans="70:70" x14ac:dyDescent="0.25">
      <c r="BR283951" s="2381"/>
    </row>
    <row r="283975" spans="70:70" x14ac:dyDescent="0.25">
      <c r="BR283975" s="2394"/>
    </row>
    <row r="283976" spans="70:70" x14ac:dyDescent="0.25">
      <c r="BR283976" s="2381"/>
    </row>
    <row r="284000" spans="70:70" x14ac:dyDescent="0.25">
      <c r="BR284000" s="2394"/>
    </row>
    <row r="284001" spans="70:70" x14ac:dyDescent="0.25">
      <c r="BR284001" s="2381"/>
    </row>
    <row r="284025" spans="70:70" x14ac:dyDescent="0.25">
      <c r="BR284025" s="2394"/>
    </row>
    <row r="284026" spans="70:70" x14ac:dyDescent="0.25">
      <c r="BR284026" s="2381"/>
    </row>
    <row r="284050" spans="70:70" x14ac:dyDescent="0.25">
      <c r="BR284050" s="2394"/>
    </row>
    <row r="284051" spans="70:70" x14ac:dyDescent="0.25">
      <c r="BR284051" s="2381"/>
    </row>
    <row r="284075" spans="70:70" x14ac:dyDescent="0.25">
      <c r="BR284075" s="2394"/>
    </row>
    <row r="284076" spans="70:70" x14ac:dyDescent="0.25">
      <c r="BR284076" s="2381"/>
    </row>
    <row r="284100" spans="70:70" x14ac:dyDescent="0.25">
      <c r="BR284100" s="2394"/>
    </row>
    <row r="284101" spans="70:70" x14ac:dyDescent="0.25">
      <c r="BR284101" s="2381"/>
    </row>
    <row r="284125" spans="70:70" x14ac:dyDescent="0.25">
      <c r="BR284125" s="2394"/>
    </row>
    <row r="284126" spans="70:70" x14ac:dyDescent="0.25">
      <c r="BR284126" s="2381"/>
    </row>
    <row r="284150" spans="70:70" x14ac:dyDescent="0.25">
      <c r="BR284150" s="2394"/>
    </row>
    <row r="284151" spans="70:70" x14ac:dyDescent="0.25">
      <c r="BR284151" s="2381"/>
    </row>
    <row r="284175" spans="70:70" x14ac:dyDescent="0.25">
      <c r="BR284175" s="2394"/>
    </row>
    <row r="284176" spans="70:70" x14ac:dyDescent="0.25">
      <c r="BR284176" s="2381"/>
    </row>
    <row r="284200" spans="70:70" x14ac:dyDescent="0.25">
      <c r="BR284200" s="2394"/>
    </row>
    <row r="284201" spans="70:70" x14ac:dyDescent="0.25">
      <c r="BR284201" s="2381"/>
    </row>
    <row r="284225" spans="70:70" x14ac:dyDescent="0.25">
      <c r="BR284225" s="2394"/>
    </row>
    <row r="284226" spans="70:70" x14ac:dyDescent="0.25">
      <c r="BR284226" s="2381"/>
    </row>
    <row r="284250" spans="70:70" x14ac:dyDescent="0.25">
      <c r="BR284250" s="2394"/>
    </row>
    <row r="284251" spans="70:70" x14ac:dyDescent="0.25">
      <c r="BR284251" s="2381"/>
    </row>
    <row r="284275" spans="70:70" x14ac:dyDescent="0.25">
      <c r="BR284275" s="2394"/>
    </row>
    <row r="284276" spans="70:70" x14ac:dyDescent="0.25">
      <c r="BR284276" s="2381"/>
    </row>
    <row r="284300" spans="70:70" x14ac:dyDescent="0.25">
      <c r="BR284300" s="2394"/>
    </row>
    <row r="284301" spans="70:70" x14ac:dyDescent="0.25">
      <c r="BR284301" s="2381"/>
    </row>
    <row r="284325" spans="70:70" x14ac:dyDescent="0.25">
      <c r="BR284325" s="2394"/>
    </row>
    <row r="284326" spans="70:70" x14ac:dyDescent="0.25">
      <c r="BR284326" s="2381"/>
    </row>
    <row r="284350" spans="70:70" x14ac:dyDescent="0.25">
      <c r="BR284350" s="2394"/>
    </row>
    <row r="284351" spans="70:70" x14ac:dyDescent="0.25">
      <c r="BR284351" s="2381"/>
    </row>
    <row r="284375" spans="70:70" x14ac:dyDescent="0.25">
      <c r="BR284375" s="2394"/>
    </row>
    <row r="284376" spans="70:70" x14ac:dyDescent="0.25">
      <c r="BR284376" s="2381"/>
    </row>
    <row r="284400" spans="70:70" x14ac:dyDescent="0.25">
      <c r="BR284400" s="2394"/>
    </row>
    <row r="284401" spans="70:70" x14ac:dyDescent="0.25">
      <c r="BR284401" s="2381"/>
    </row>
    <row r="284425" spans="70:70" x14ac:dyDescent="0.25">
      <c r="BR284425" s="2394"/>
    </row>
    <row r="284426" spans="70:70" x14ac:dyDescent="0.25">
      <c r="BR284426" s="2381"/>
    </row>
    <row r="284450" spans="70:70" x14ac:dyDescent="0.25">
      <c r="BR284450" s="2394"/>
    </row>
    <row r="284451" spans="70:70" x14ac:dyDescent="0.25">
      <c r="BR284451" s="2381"/>
    </row>
    <row r="284475" spans="70:70" x14ac:dyDescent="0.25">
      <c r="BR284475" s="2394"/>
    </row>
    <row r="284476" spans="70:70" x14ac:dyDescent="0.25">
      <c r="BR284476" s="2381"/>
    </row>
    <row r="284500" spans="70:70" x14ac:dyDescent="0.25">
      <c r="BR284500" s="2394"/>
    </row>
    <row r="284501" spans="70:70" x14ac:dyDescent="0.25">
      <c r="BR284501" s="2381"/>
    </row>
    <row r="284525" spans="70:70" x14ac:dyDescent="0.25">
      <c r="BR284525" s="2394"/>
    </row>
    <row r="284526" spans="70:70" x14ac:dyDescent="0.25">
      <c r="BR284526" s="2381"/>
    </row>
    <row r="284550" spans="70:70" x14ac:dyDescent="0.25">
      <c r="BR284550" s="2394"/>
    </row>
    <row r="284551" spans="70:70" x14ac:dyDescent="0.25">
      <c r="BR284551" s="2381"/>
    </row>
    <row r="284575" spans="70:70" x14ac:dyDescent="0.25">
      <c r="BR284575" s="2394"/>
    </row>
    <row r="284576" spans="70:70" x14ac:dyDescent="0.25">
      <c r="BR284576" s="2381"/>
    </row>
    <row r="284600" spans="70:70" x14ac:dyDescent="0.25">
      <c r="BR284600" s="2394"/>
    </row>
    <row r="284601" spans="70:70" x14ac:dyDescent="0.25">
      <c r="BR284601" s="2381"/>
    </row>
    <row r="284625" spans="70:70" x14ac:dyDescent="0.25">
      <c r="BR284625" s="2394"/>
    </row>
    <row r="284626" spans="70:70" x14ac:dyDescent="0.25">
      <c r="BR284626" s="2381"/>
    </row>
    <row r="284650" spans="70:70" x14ac:dyDescent="0.25">
      <c r="BR284650" s="2394"/>
    </row>
    <row r="284651" spans="70:70" x14ac:dyDescent="0.25">
      <c r="BR284651" s="2381"/>
    </row>
    <row r="284675" spans="70:70" x14ac:dyDescent="0.25">
      <c r="BR284675" s="2394"/>
    </row>
    <row r="284676" spans="70:70" x14ac:dyDescent="0.25">
      <c r="BR284676" s="2381"/>
    </row>
    <row r="284700" spans="70:70" x14ac:dyDescent="0.25">
      <c r="BR284700" s="2394"/>
    </row>
    <row r="284701" spans="70:70" x14ac:dyDescent="0.25">
      <c r="BR284701" s="2381"/>
    </row>
    <row r="284725" spans="70:70" x14ac:dyDescent="0.25">
      <c r="BR284725" s="2394"/>
    </row>
    <row r="284726" spans="70:70" x14ac:dyDescent="0.25">
      <c r="BR284726" s="2381"/>
    </row>
    <row r="284750" spans="70:70" x14ac:dyDescent="0.25">
      <c r="BR284750" s="2394"/>
    </row>
    <row r="284751" spans="70:70" x14ac:dyDescent="0.25">
      <c r="BR284751" s="2381"/>
    </row>
    <row r="284775" spans="70:70" x14ac:dyDescent="0.25">
      <c r="BR284775" s="2394"/>
    </row>
    <row r="284776" spans="70:70" x14ac:dyDescent="0.25">
      <c r="BR284776" s="2381"/>
    </row>
    <row r="284800" spans="70:70" x14ac:dyDescent="0.25">
      <c r="BR284800" s="2394"/>
    </row>
    <row r="284801" spans="70:70" x14ac:dyDescent="0.25">
      <c r="BR284801" s="2381"/>
    </row>
    <row r="284825" spans="70:70" x14ac:dyDescent="0.25">
      <c r="BR284825" s="2394"/>
    </row>
    <row r="284826" spans="70:70" x14ac:dyDescent="0.25">
      <c r="BR284826" s="2381"/>
    </row>
    <row r="284850" spans="70:70" x14ac:dyDescent="0.25">
      <c r="BR284850" s="2394"/>
    </row>
    <row r="284851" spans="70:70" x14ac:dyDescent="0.25">
      <c r="BR284851" s="2381"/>
    </row>
    <row r="284875" spans="70:70" x14ac:dyDescent="0.25">
      <c r="BR284875" s="2394"/>
    </row>
    <row r="284876" spans="70:70" x14ac:dyDescent="0.25">
      <c r="BR284876" s="2381"/>
    </row>
    <row r="284900" spans="70:70" x14ac:dyDescent="0.25">
      <c r="BR284900" s="2394"/>
    </row>
    <row r="284901" spans="70:70" x14ac:dyDescent="0.25">
      <c r="BR284901" s="2381"/>
    </row>
    <row r="284925" spans="70:70" x14ac:dyDescent="0.25">
      <c r="BR284925" s="2394"/>
    </row>
    <row r="284926" spans="70:70" x14ac:dyDescent="0.25">
      <c r="BR284926" s="2381"/>
    </row>
    <row r="284950" spans="70:70" x14ac:dyDescent="0.25">
      <c r="BR284950" s="2394"/>
    </row>
    <row r="284951" spans="70:70" x14ac:dyDescent="0.25">
      <c r="BR284951" s="2381"/>
    </row>
    <row r="284975" spans="70:70" x14ac:dyDescent="0.25">
      <c r="BR284975" s="2394"/>
    </row>
    <row r="284976" spans="70:70" x14ac:dyDescent="0.25">
      <c r="BR284976" s="2381"/>
    </row>
    <row r="285000" spans="70:70" x14ac:dyDescent="0.25">
      <c r="BR285000" s="2394"/>
    </row>
    <row r="285001" spans="70:70" x14ac:dyDescent="0.25">
      <c r="BR285001" s="2381"/>
    </row>
    <row r="285025" spans="70:70" x14ac:dyDescent="0.25">
      <c r="BR285025" s="2394"/>
    </row>
    <row r="285026" spans="70:70" x14ac:dyDescent="0.25">
      <c r="BR285026" s="2381"/>
    </row>
    <row r="285050" spans="70:70" x14ac:dyDescent="0.25">
      <c r="BR285050" s="2394"/>
    </row>
    <row r="285051" spans="70:70" x14ac:dyDescent="0.25">
      <c r="BR285051" s="2381"/>
    </row>
    <row r="285075" spans="70:70" x14ac:dyDescent="0.25">
      <c r="BR285075" s="2394"/>
    </row>
    <row r="285076" spans="70:70" x14ac:dyDescent="0.25">
      <c r="BR285076" s="2381"/>
    </row>
    <row r="285100" spans="70:70" x14ac:dyDescent="0.25">
      <c r="BR285100" s="2394"/>
    </row>
    <row r="285101" spans="70:70" x14ac:dyDescent="0.25">
      <c r="BR285101" s="2381"/>
    </row>
    <row r="285125" spans="70:70" x14ac:dyDescent="0.25">
      <c r="BR285125" s="2394"/>
    </row>
    <row r="285126" spans="70:70" x14ac:dyDescent="0.25">
      <c r="BR285126" s="2381"/>
    </row>
    <row r="285150" spans="70:70" x14ac:dyDescent="0.25">
      <c r="BR285150" s="2394"/>
    </row>
    <row r="285151" spans="70:70" x14ac:dyDescent="0.25">
      <c r="BR285151" s="2381"/>
    </row>
    <row r="285175" spans="70:70" x14ac:dyDescent="0.25">
      <c r="BR285175" s="2394"/>
    </row>
    <row r="285176" spans="70:70" x14ac:dyDescent="0.25">
      <c r="BR285176" s="2381"/>
    </row>
    <row r="285200" spans="70:70" x14ac:dyDescent="0.25">
      <c r="BR285200" s="2394"/>
    </row>
    <row r="285201" spans="70:70" x14ac:dyDescent="0.25">
      <c r="BR285201" s="2381"/>
    </row>
    <row r="285225" spans="70:70" x14ac:dyDescent="0.25">
      <c r="BR285225" s="2394"/>
    </row>
    <row r="285226" spans="70:70" x14ac:dyDescent="0.25">
      <c r="BR285226" s="2381"/>
    </row>
    <row r="285250" spans="70:70" x14ac:dyDescent="0.25">
      <c r="BR285250" s="2394"/>
    </row>
    <row r="285251" spans="70:70" x14ac:dyDescent="0.25">
      <c r="BR285251" s="2381"/>
    </row>
    <row r="285275" spans="70:70" x14ac:dyDescent="0.25">
      <c r="BR285275" s="2394"/>
    </row>
    <row r="285276" spans="70:70" x14ac:dyDescent="0.25">
      <c r="BR285276" s="2381"/>
    </row>
    <row r="285300" spans="70:70" x14ac:dyDescent="0.25">
      <c r="BR285300" s="2394"/>
    </row>
    <row r="285301" spans="70:70" x14ac:dyDescent="0.25">
      <c r="BR285301" s="2381"/>
    </row>
    <row r="285325" spans="70:70" x14ac:dyDescent="0.25">
      <c r="BR285325" s="2394"/>
    </row>
    <row r="285326" spans="70:70" x14ac:dyDescent="0.25">
      <c r="BR285326" s="2381"/>
    </row>
    <row r="285350" spans="70:70" x14ac:dyDescent="0.25">
      <c r="BR285350" s="2394"/>
    </row>
    <row r="285351" spans="70:70" x14ac:dyDescent="0.25">
      <c r="BR285351" s="2381"/>
    </row>
    <row r="285375" spans="70:70" x14ac:dyDescent="0.25">
      <c r="BR285375" s="2394"/>
    </row>
    <row r="285376" spans="70:70" x14ac:dyDescent="0.25">
      <c r="BR285376" s="2381"/>
    </row>
    <row r="285400" spans="70:70" x14ac:dyDescent="0.25">
      <c r="BR285400" s="2394"/>
    </row>
    <row r="285401" spans="70:70" x14ac:dyDescent="0.25">
      <c r="BR285401" s="2381"/>
    </row>
    <row r="285425" spans="70:70" x14ac:dyDescent="0.25">
      <c r="BR285425" s="2394"/>
    </row>
    <row r="285426" spans="70:70" x14ac:dyDescent="0.25">
      <c r="BR285426" s="2381"/>
    </row>
    <row r="285450" spans="70:70" x14ac:dyDescent="0.25">
      <c r="BR285450" s="2394"/>
    </row>
    <row r="285451" spans="70:70" x14ac:dyDescent="0.25">
      <c r="BR285451" s="2381"/>
    </row>
    <row r="285475" spans="70:70" x14ac:dyDescent="0.25">
      <c r="BR285475" s="2394"/>
    </row>
    <row r="285476" spans="70:70" x14ac:dyDescent="0.25">
      <c r="BR285476" s="2381"/>
    </row>
    <row r="285500" spans="70:70" x14ac:dyDescent="0.25">
      <c r="BR285500" s="2394"/>
    </row>
    <row r="285501" spans="70:70" x14ac:dyDescent="0.25">
      <c r="BR285501" s="2381"/>
    </row>
    <row r="285525" spans="70:70" x14ac:dyDescent="0.25">
      <c r="BR285525" s="2394"/>
    </row>
    <row r="285526" spans="70:70" x14ac:dyDescent="0.25">
      <c r="BR285526" s="2381"/>
    </row>
    <row r="285550" spans="70:70" x14ac:dyDescent="0.25">
      <c r="BR285550" s="2394"/>
    </row>
    <row r="285551" spans="70:70" x14ac:dyDescent="0.25">
      <c r="BR285551" s="2381"/>
    </row>
    <row r="285575" spans="70:70" x14ac:dyDescent="0.25">
      <c r="BR285575" s="2394"/>
    </row>
    <row r="285576" spans="70:70" x14ac:dyDescent="0.25">
      <c r="BR285576" s="2381"/>
    </row>
    <row r="285600" spans="70:70" x14ac:dyDescent="0.25">
      <c r="BR285600" s="2394"/>
    </row>
    <row r="285601" spans="70:70" x14ac:dyDescent="0.25">
      <c r="BR285601" s="2381"/>
    </row>
    <row r="285625" spans="70:70" x14ac:dyDescent="0.25">
      <c r="BR285625" s="2394"/>
    </row>
    <row r="285626" spans="70:70" x14ac:dyDescent="0.25">
      <c r="BR285626" s="2381"/>
    </row>
    <row r="285650" spans="70:70" x14ac:dyDescent="0.25">
      <c r="BR285650" s="2394"/>
    </row>
    <row r="285651" spans="70:70" x14ac:dyDescent="0.25">
      <c r="BR285651" s="2381"/>
    </row>
    <row r="285675" spans="70:70" x14ac:dyDescent="0.25">
      <c r="BR285675" s="2394"/>
    </row>
    <row r="285676" spans="70:70" x14ac:dyDescent="0.25">
      <c r="BR285676" s="2381"/>
    </row>
    <row r="285700" spans="70:70" x14ac:dyDescent="0.25">
      <c r="BR285700" s="2394"/>
    </row>
    <row r="285701" spans="70:70" x14ac:dyDescent="0.25">
      <c r="BR285701" s="2381"/>
    </row>
    <row r="285725" spans="70:70" x14ac:dyDescent="0.25">
      <c r="BR285725" s="2394"/>
    </row>
    <row r="285726" spans="70:70" x14ac:dyDescent="0.25">
      <c r="BR285726" s="2381"/>
    </row>
    <row r="285750" spans="70:70" x14ac:dyDescent="0.25">
      <c r="BR285750" s="2394"/>
    </row>
    <row r="285751" spans="70:70" x14ac:dyDescent="0.25">
      <c r="BR285751" s="2381"/>
    </row>
    <row r="285775" spans="70:70" x14ac:dyDescent="0.25">
      <c r="BR285775" s="2394"/>
    </row>
    <row r="285776" spans="70:70" x14ac:dyDescent="0.25">
      <c r="BR285776" s="2381"/>
    </row>
    <row r="285800" spans="70:70" x14ac:dyDescent="0.25">
      <c r="BR285800" s="2394"/>
    </row>
    <row r="285801" spans="70:70" x14ac:dyDescent="0.25">
      <c r="BR285801" s="2381"/>
    </row>
    <row r="285825" spans="70:70" x14ac:dyDescent="0.25">
      <c r="BR285825" s="2394"/>
    </row>
    <row r="285826" spans="70:70" x14ac:dyDescent="0.25">
      <c r="BR285826" s="2381"/>
    </row>
    <row r="285850" spans="70:70" x14ac:dyDescent="0.25">
      <c r="BR285850" s="2394"/>
    </row>
    <row r="285851" spans="70:70" x14ac:dyDescent="0.25">
      <c r="BR285851" s="2381"/>
    </row>
    <row r="285875" spans="70:70" x14ac:dyDescent="0.25">
      <c r="BR285875" s="2394"/>
    </row>
    <row r="285876" spans="70:70" x14ac:dyDescent="0.25">
      <c r="BR285876" s="2381"/>
    </row>
    <row r="285900" spans="70:70" x14ac:dyDescent="0.25">
      <c r="BR285900" s="2394"/>
    </row>
    <row r="285901" spans="70:70" x14ac:dyDescent="0.25">
      <c r="BR285901" s="2381"/>
    </row>
    <row r="285925" spans="70:70" x14ac:dyDescent="0.25">
      <c r="BR285925" s="2394"/>
    </row>
    <row r="285926" spans="70:70" x14ac:dyDescent="0.25">
      <c r="BR285926" s="2381"/>
    </row>
    <row r="285950" spans="70:70" x14ac:dyDescent="0.25">
      <c r="BR285950" s="2394"/>
    </row>
    <row r="285951" spans="70:70" x14ac:dyDescent="0.25">
      <c r="BR285951" s="2381"/>
    </row>
    <row r="285975" spans="70:70" x14ac:dyDescent="0.25">
      <c r="BR285975" s="2394"/>
    </row>
    <row r="285976" spans="70:70" x14ac:dyDescent="0.25">
      <c r="BR285976" s="2381"/>
    </row>
    <row r="286000" spans="70:70" x14ac:dyDescent="0.25">
      <c r="BR286000" s="2394"/>
    </row>
    <row r="286001" spans="70:70" x14ac:dyDescent="0.25">
      <c r="BR286001" s="2381"/>
    </row>
    <row r="286025" spans="70:70" x14ac:dyDescent="0.25">
      <c r="BR286025" s="2394"/>
    </row>
    <row r="286026" spans="70:70" x14ac:dyDescent="0.25">
      <c r="BR286026" s="2381"/>
    </row>
    <row r="286050" spans="70:70" x14ac:dyDescent="0.25">
      <c r="BR286050" s="2394"/>
    </row>
    <row r="286051" spans="70:70" x14ac:dyDescent="0.25">
      <c r="BR286051" s="2381"/>
    </row>
    <row r="286075" spans="70:70" x14ac:dyDescent="0.25">
      <c r="BR286075" s="2394"/>
    </row>
    <row r="286076" spans="70:70" x14ac:dyDescent="0.25">
      <c r="BR286076" s="2381"/>
    </row>
    <row r="286100" spans="70:70" x14ac:dyDescent="0.25">
      <c r="BR286100" s="2394"/>
    </row>
    <row r="286101" spans="70:70" x14ac:dyDescent="0.25">
      <c r="BR286101" s="2381"/>
    </row>
    <row r="286125" spans="70:70" x14ac:dyDescent="0.25">
      <c r="BR286125" s="2394"/>
    </row>
    <row r="286126" spans="70:70" x14ac:dyDescent="0.25">
      <c r="BR286126" s="2381"/>
    </row>
    <row r="286150" spans="70:70" x14ac:dyDescent="0.25">
      <c r="BR286150" s="2394"/>
    </row>
    <row r="286151" spans="70:70" x14ac:dyDescent="0.25">
      <c r="BR286151" s="2381"/>
    </row>
    <row r="286175" spans="70:70" x14ac:dyDescent="0.25">
      <c r="BR286175" s="2394"/>
    </row>
    <row r="286176" spans="70:70" x14ac:dyDescent="0.25">
      <c r="BR286176" s="2381"/>
    </row>
    <row r="286200" spans="70:70" x14ac:dyDescent="0.25">
      <c r="BR286200" s="2394"/>
    </row>
    <row r="286201" spans="70:70" x14ac:dyDescent="0.25">
      <c r="BR286201" s="2381"/>
    </row>
    <row r="286225" spans="70:70" x14ac:dyDescent="0.25">
      <c r="BR286225" s="2394"/>
    </row>
    <row r="286226" spans="70:70" x14ac:dyDescent="0.25">
      <c r="BR286226" s="2381"/>
    </row>
    <row r="286250" spans="70:70" x14ac:dyDescent="0.25">
      <c r="BR286250" s="2394"/>
    </row>
    <row r="286251" spans="70:70" x14ac:dyDescent="0.25">
      <c r="BR286251" s="2381"/>
    </row>
    <row r="286275" spans="70:70" x14ac:dyDescent="0.25">
      <c r="BR286275" s="2394"/>
    </row>
    <row r="286276" spans="70:70" x14ac:dyDescent="0.25">
      <c r="BR286276" s="2381"/>
    </row>
    <row r="286300" spans="70:70" x14ac:dyDescent="0.25">
      <c r="BR286300" s="2394"/>
    </row>
    <row r="286301" spans="70:70" x14ac:dyDescent="0.25">
      <c r="BR286301" s="2381"/>
    </row>
    <row r="286325" spans="70:70" x14ac:dyDescent="0.25">
      <c r="BR286325" s="2394"/>
    </row>
    <row r="286326" spans="70:70" x14ac:dyDescent="0.25">
      <c r="BR286326" s="2381"/>
    </row>
    <row r="286350" spans="70:70" x14ac:dyDescent="0.25">
      <c r="BR286350" s="2394"/>
    </row>
    <row r="286351" spans="70:70" x14ac:dyDescent="0.25">
      <c r="BR286351" s="2381"/>
    </row>
    <row r="286375" spans="70:70" x14ac:dyDescent="0.25">
      <c r="BR286375" s="2394"/>
    </row>
    <row r="286376" spans="70:70" x14ac:dyDescent="0.25">
      <c r="BR286376" s="2381"/>
    </row>
    <row r="286400" spans="70:70" x14ac:dyDescent="0.25">
      <c r="BR286400" s="2394"/>
    </row>
    <row r="286401" spans="70:70" x14ac:dyDescent="0.25">
      <c r="BR286401" s="2381"/>
    </row>
    <row r="286425" spans="70:70" x14ac:dyDescent="0.25">
      <c r="BR286425" s="2394"/>
    </row>
    <row r="286426" spans="70:70" x14ac:dyDescent="0.25">
      <c r="BR286426" s="2381"/>
    </row>
    <row r="286450" spans="70:70" x14ac:dyDescent="0.25">
      <c r="BR286450" s="2394"/>
    </row>
    <row r="286451" spans="70:70" x14ac:dyDescent="0.25">
      <c r="BR286451" s="2381"/>
    </row>
    <row r="286475" spans="70:70" x14ac:dyDescent="0.25">
      <c r="BR286475" s="2394"/>
    </row>
    <row r="286476" spans="70:70" x14ac:dyDescent="0.25">
      <c r="BR286476" s="2381"/>
    </row>
    <row r="286500" spans="70:70" x14ac:dyDescent="0.25">
      <c r="BR286500" s="2394"/>
    </row>
    <row r="286501" spans="70:70" x14ac:dyDescent="0.25">
      <c r="BR286501" s="2381"/>
    </row>
    <row r="286525" spans="70:70" x14ac:dyDescent="0.25">
      <c r="BR286525" s="2394"/>
    </row>
    <row r="286526" spans="70:70" x14ac:dyDescent="0.25">
      <c r="BR286526" s="2381"/>
    </row>
    <row r="286550" spans="70:70" x14ac:dyDescent="0.25">
      <c r="BR286550" s="2394"/>
    </row>
    <row r="286551" spans="70:70" x14ac:dyDescent="0.25">
      <c r="BR286551" s="2381"/>
    </row>
    <row r="286575" spans="70:70" x14ac:dyDescent="0.25">
      <c r="BR286575" s="2394"/>
    </row>
    <row r="286576" spans="70:70" x14ac:dyDescent="0.25">
      <c r="BR286576" s="2381"/>
    </row>
    <row r="286600" spans="70:70" x14ac:dyDescent="0.25">
      <c r="BR286600" s="2394"/>
    </row>
    <row r="286601" spans="70:70" x14ac:dyDescent="0.25">
      <c r="BR286601" s="2381"/>
    </row>
    <row r="286625" spans="70:70" x14ac:dyDescent="0.25">
      <c r="BR286625" s="2394"/>
    </row>
    <row r="286626" spans="70:70" x14ac:dyDescent="0.25">
      <c r="BR286626" s="2381"/>
    </row>
    <row r="286650" spans="70:70" x14ac:dyDescent="0.25">
      <c r="BR286650" s="2394"/>
    </row>
    <row r="286651" spans="70:70" x14ac:dyDescent="0.25">
      <c r="BR286651" s="2381"/>
    </row>
    <row r="286675" spans="70:70" x14ac:dyDescent="0.25">
      <c r="BR286675" s="2394"/>
    </row>
    <row r="286676" spans="70:70" x14ac:dyDescent="0.25">
      <c r="BR286676" s="2381"/>
    </row>
    <row r="286700" spans="70:70" x14ac:dyDescent="0.25">
      <c r="BR286700" s="2394"/>
    </row>
    <row r="286701" spans="70:70" x14ac:dyDescent="0.25">
      <c r="BR286701" s="2381"/>
    </row>
    <row r="286725" spans="70:70" x14ac:dyDescent="0.25">
      <c r="BR286725" s="2394"/>
    </row>
    <row r="286726" spans="70:70" x14ac:dyDescent="0.25">
      <c r="BR286726" s="2381"/>
    </row>
    <row r="286750" spans="70:70" x14ac:dyDescent="0.25">
      <c r="BR286750" s="2394"/>
    </row>
    <row r="286751" spans="70:70" x14ac:dyDescent="0.25">
      <c r="BR286751" s="2381"/>
    </row>
    <row r="286775" spans="70:70" x14ac:dyDescent="0.25">
      <c r="BR286775" s="2394"/>
    </row>
    <row r="286776" spans="70:70" x14ac:dyDescent="0.25">
      <c r="BR286776" s="2381"/>
    </row>
    <row r="286800" spans="70:70" x14ac:dyDescent="0.25">
      <c r="BR286800" s="2394"/>
    </row>
    <row r="286801" spans="70:70" x14ac:dyDescent="0.25">
      <c r="BR286801" s="2381"/>
    </row>
    <row r="286825" spans="70:70" x14ac:dyDescent="0.25">
      <c r="BR286825" s="2394"/>
    </row>
    <row r="286826" spans="70:70" x14ac:dyDescent="0.25">
      <c r="BR286826" s="2381"/>
    </row>
    <row r="286850" spans="70:70" x14ac:dyDescent="0.25">
      <c r="BR286850" s="2394"/>
    </row>
    <row r="286851" spans="70:70" x14ac:dyDescent="0.25">
      <c r="BR286851" s="2381"/>
    </row>
    <row r="286875" spans="70:70" x14ac:dyDescent="0.25">
      <c r="BR286875" s="2394"/>
    </row>
    <row r="286876" spans="70:70" x14ac:dyDescent="0.25">
      <c r="BR286876" s="2381"/>
    </row>
    <row r="286900" spans="70:70" x14ac:dyDescent="0.25">
      <c r="BR286900" s="2394"/>
    </row>
    <row r="286901" spans="70:70" x14ac:dyDescent="0.25">
      <c r="BR286901" s="2381"/>
    </row>
    <row r="286925" spans="70:70" x14ac:dyDescent="0.25">
      <c r="BR286925" s="2394"/>
    </row>
    <row r="286926" spans="70:70" x14ac:dyDescent="0.25">
      <c r="BR286926" s="2381"/>
    </row>
    <row r="286950" spans="70:70" x14ac:dyDescent="0.25">
      <c r="BR286950" s="2394"/>
    </row>
    <row r="286951" spans="70:70" x14ac:dyDescent="0.25">
      <c r="BR286951" s="2381"/>
    </row>
    <row r="286975" spans="70:70" x14ac:dyDescent="0.25">
      <c r="BR286975" s="2394"/>
    </row>
    <row r="286976" spans="70:70" x14ac:dyDescent="0.25">
      <c r="BR286976" s="2381"/>
    </row>
    <row r="287000" spans="70:70" x14ac:dyDescent="0.25">
      <c r="BR287000" s="2394"/>
    </row>
    <row r="287001" spans="70:70" x14ac:dyDescent="0.25">
      <c r="BR287001" s="2381"/>
    </row>
    <row r="287025" spans="70:70" x14ac:dyDescent="0.25">
      <c r="BR287025" s="2394"/>
    </row>
    <row r="287026" spans="70:70" x14ac:dyDescent="0.25">
      <c r="BR287026" s="2381"/>
    </row>
    <row r="287050" spans="70:70" x14ac:dyDescent="0.25">
      <c r="BR287050" s="2394"/>
    </row>
    <row r="287051" spans="70:70" x14ac:dyDescent="0.25">
      <c r="BR287051" s="2381"/>
    </row>
    <row r="287075" spans="70:70" x14ac:dyDescent="0.25">
      <c r="BR287075" s="2394"/>
    </row>
    <row r="287076" spans="70:70" x14ac:dyDescent="0.25">
      <c r="BR287076" s="2381"/>
    </row>
    <row r="287100" spans="70:70" x14ac:dyDescent="0.25">
      <c r="BR287100" s="2394"/>
    </row>
    <row r="287101" spans="70:70" x14ac:dyDescent="0.25">
      <c r="BR287101" s="2381"/>
    </row>
    <row r="287125" spans="70:70" x14ac:dyDescent="0.25">
      <c r="BR287125" s="2394"/>
    </row>
    <row r="287126" spans="70:70" x14ac:dyDescent="0.25">
      <c r="BR287126" s="2381"/>
    </row>
    <row r="287150" spans="70:70" x14ac:dyDescent="0.25">
      <c r="BR287150" s="2394"/>
    </row>
    <row r="287151" spans="70:70" x14ac:dyDescent="0.25">
      <c r="BR287151" s="2381"/>
    </row>
    <row r="287175" spans="70:70" x14ac:dyDescent="0.25">
      <c r="BR287175" s="2394"/>
    </row>
    <row r="287176" spans="70:70" x14ac:dyDescent="0.25">
      <c r="BR287176" s="2381"/>
    </row>
    <row r="287200" spans="70:70" x14ac:dyDescent="0.25">
      <c r="BR287200" s="2394"/>
    </row>
    <row r="287201" spans="70:70" x14ac:dyDescent="0.25">
      <c r="BR287201" s="2381"/>
    </row>
    <row r="287225" spans="70:70" x14ac:dyDescent="0.25">
      <c r="BR287225" s="2394"/>
    </row>
    <row r="287226" spans="70:70" x14ac:dyDescent="0.25">
      <c r="BR287226" s="2381"/>
    </row>
    <row r="287250" spans="70:70" x14ac:dyDescent="0.25">
      <c r="BR287250" s="2394"/>
    </row>
    <row r="287251" spans="70:70" x14ac:dyDescent="0.25">
      <c r="BR287251" s="2381"/>
    </row>
    <row r="287275" spans="70:70" x14ac:dyDescent="0.25">
      <c r="BR287275" s="2394"/>
    </row>
    <row r="287276" spans="70:70" x14ac:dyDescent="0.25">
      <c r="BR287276" s="2381"/>
    </row>
    <row r="287300" spans="70:70" x14ac:dyDescent="0.25">
      <c r="BR287300" s="2394"/>
    </row>
    <row r="287301" spans="70:70" x14ac:dyDescent="0.25">
      <c r="BR287301" s="2381"/>
    </row>
    <row r="287325" spans="70:70" x14ac:dyDescent="0.25">
      <c r="BR287325" s="2394"/>
    </row>
    <row r="287326" spans="70:70" x14ac:dyDescent="0.25">
      <c r="BR287326" s="2381"/>
    </row>
    <row r="287350" spans="70:70" x14ac:dyDescent="0.25">
      <c r="BR287350" s="2394"/>
    </row>
    <row r="287351" spans="70:70" x14ac:dyDescent="0.25">
      <c r="BR287351" s="2381"/>
    </row>
    <row r="287375" spans="70:70" x14ac:dyDescent="0.25">
      <c r="BR287375" s="2394"/>
    </row>
    <row r="287376" spans="70:70" x14ac:dyDescent="0.25">
      <c r="BR287376" s="2381"/>
    </row>
    <row r="287400" spans="70:70" x14ac:dyDescent="0.25">
      <c r="BR287400" s="2394"/>
    </row>
    <row r="287401" spans="70:70" x14ac:dyDescent="0.25">
      <c r="BR287401" s="2381"/>
    </row>
    <row r="287425" spans="70:70" x14ac:dyDescent="0.25">
      <c r="BR287425" s="2394"/>
    </row>
    <row r="287426" spans="70:70" x14ac:dyDescent="0.25">
      <c r="BR287426" s="2381"/>
    </row>
    <row r="287450" spans="70:70" x14ac:dyDescent="0.25">
      <c r="BR287450" s="2394"/>
    </row>
    <row r="287451" spans="70:70" x14ac:dyDescent="0.25">
      <c r="BR287451" s="2381"/>
    </row>
    <row r="287475" spans="70:70" x14ac:dyDescent="0.25">
      <c r="BR287475" s="2394"/>
    </row>
    <row r="287476" spans="70:70" x14ac:dyDescent="0.25">
      <c r="BR287476" s="2381"/>
    </row>
    <row r="287500" spans="70:70" x14ac:dyDescent="0.25">
      <c r="BR287500" s="2394"/>
    </row>
    <row r="287501" spans="70:70" x14ac:dyDescent="0.25">
      <c r="BR287501" s="2381"/>
    </row>
    <row r="287525" spans="70:70" x14ac:dyDescent="0.25">
      <c r="BR287525" s="2394"/>
    </row>
    <row r="287526" spans="70:70" x14ac:dyDescent="0.25">
      <c r="BR287526" s="2381"/>
    </row>
    <row r="287550" spans="70:70" x14ac:dyDescent="0.25">
      <c r="BR287550" s="2394"/>
    </row>
    <row r="287551" spans="70:70" x14ac:dyDescent="0.25">
      <c r="BR287551" s="2381"/>
    </row>
    <row r="287575" spans="70:70" x14ac:dyDescent="0.25">
      <c r="BR287575" s="2394"/>
    </row>
    <row r="287576" spans="70:70" x14ac:dyDescent="0.25">
      <c r="BR287576" s="2381"/>
    </row>
    <row r="287600" spans="70:70" x14ac:dyDescent="0.25">
      <c r="BR287600" s="2394"/>
    </row>
    <row r="287601" spans="70:70" x14ac:dyDescent="0.25">
      <c r="BR287601" s="2381"/>
    </row>
    <row r="287625" spans="70:70" x14ac:dyDescent="0.25">
      <c r="BR287625" s="2394"/>
    </row>
    <row r="287626" spans="70:70" x14ac:dyDescent="0.25">
      <c r="BR287626" s="2381"/>
    </row>
    <row r="287650" spans="70:70" x14ac:dyDescent="0.25">
      <c r="BR287650" s="2394"/>
    </row>
    <row r="287651" spans="70:70" x14ac:dyDescent="0.25">
      <c r="BR287651" s="2381"/>
    </row>
    <row r="287675" spans="70:70" x14ac:dyDescent="0.25">
      <c r="BR287675" s="2394"/>
    </row>
    <row r="287676" spans="70:70" x14ac:dyDescent="0.25">
      <c r="BR287676" s="2381"/>
    </row>
    <row r="287700" spans="70:70" x14ac:dyDescent="0.25">
      <c r="BR287700" s="2394"/>
    </row>
    <row r="287701" spans="70:70" x14ac:dyDescent="0.25">
      <c r="BR287701" s="2381"/>
    </row>
    <row r="287725" spans="70:70" x14ac:dyDescent="0.25">
      <c r="BR287725" s="2394"/>
    </row>
    <row r="287726" spans="70:70" x14ac:dyDescent="0.25">
      <c r="BR287726" s="2381"/>
    </row>
    <row r="287750" spans="70:70" x14ac:dyDescent="0.25">
      <c r="BR287750" s="2394"/>
    </row>
    <row r="287751" spans="70:70" x14ac:dyDescent="0.25">
      <c r="BR287751" s="2381"/>
    </row>
    <row r="287775" spans="70:70" x14ac:dyDescent="0.25">
      <c r="BR287775" s="2394"/>
    </row>
    <row r="287776" spans="70:70" x14ac:dyDescent="0.25">
      <c r="BR287776" s="2381"/>
    </row>
    <row r="287800" spans="70:70" x14ac:dyDescent="0.25">
      <c r="BR287800" s="2394"/>
    </row>
    <row r="287801" spans="70:70" x14ac:dyDescent="0.25">
      <c r="BR287801" s="2381"/>
    </row>
    <row r="287825" spans="70:70" x14ac:dyDescent="0.25">
      <c r="BR287825" s="2394"/>
    </row>
    <row r="287826" spans="70:70" x14ac:dyDescent="0.25">
      <c r="BR287826" s="2381"/>
    </row>
    <row r="287850" spans="70:70" x14ac:dyDescent="0.25">
      <c r="BR287850" s="2394"/>
    </row>
    <row r="287851" spans="70:70" x14ac:dyDescent="0.25">
      <c r="BR287851" s="2381"/>
    </row>
    <row r="287875" spans="70:70" x14ac:dyDescent="0.25">
      <c r="BR287875" s="2394"/>
    </row>
    <row r="287876" spans="70:70" x14ac:dyDescent="0.25">
      <c r="BR287876" s="2381"/>
    </row>
    <row r="287900" spans="70:70" x14ac:dyDescent="0.25">
      <c r="BR287900" s="2394"/>
    </row>
    <row r="287901" spans="70:70" x14ac:dyDescent="0.25">
      <c r="BR287901" s="2381"/>
    </row>
    <row r="287925" spans="70:70" x14ac:dyDescent="0.25">
      <c r="BR287925" s="2394"/>
    </row>
    <row r="287926" spans="70:70" x14ac:dyDescent="0.25">
      <c r="BR287926" s="2381"/>
    </row>
    <row r="287950" spans="70:70" x14ac:dyDescent="0.25">
      <c r="BR287950" s="2394"/>
    </row>
    <row r="287951" spans="70:70" x14ac:dyDescent="0.25">
      <c r="BR287951" s="2381"/>
    </row>
    <row r="287975" spans="70:70" x14ac:dyDescent="0.25">
      <c r="BR287975" s="2394"/>
    </row>
    <row r="287976" spans="70:70" x14ac:dyDescent="0.25">
      <c r="BR287976" s="2381"/>
    </row>
    <row r="288000" spans="70:70" x14ac:dyDescent="0.25">
      <c r="BR288000" s="2394"/>
    </row>
    <row r="288001" spans="70:70" x14ac:dyDescent="0.25">
      <c r="BR288001" s="2381"/>
    </row>
    <row r="288025" spans="70:70" x14ac:dyDescent="0.25">
      <c r="BR288025" s="2394"/>
    </row>
    <row r="288026" spans="70:70" x14ac:dyDescent="0.25">
      <c r="BR288026" s="2381"/>
    </row>
    <row r="288050" spans="70:70" x14ac:dyDescent="0.25">
      <c r="BR288050" s="2394"/>
    </row>
    <row r="288051" spans="70:70" x14ac:dyDescent="0.25">
      <c r="BR288051" s="2381"/>
    </row>
    <row r="288075" spans="70:70" x14ac:dyDescent="0.25">
      <c r="BR288075" s="2394"/>
    </row>
    <row r="288076" spans="70:70" x14ac:dyDescent="0.25">
      <c r="BR288076" s="2381"/>
    </row>
    <row r="288100" spans="70:70" x14ac:dyDescent="0.25">
      <c r="BR288100" s="2394"/>
    </row>
    <row r="288101" spans="70:70" x14ac:dyDescent="0.25">
      <c r="BR288101" s="2381"/>
    </row>
    <row r="288125" spans="70:70" x14ac:dyDescent="0.25">
      <c r="BR288125" s="2394"/>
    </row>
    <row r="288126" spans="70:70" x14ac:dyDescent="0.25">
      <c r="BR288126" s="2381"/>
    </row>
    <row r="288150" spans="70:70" x14ac:dyDescent="0.25">
      <c r="BR288150" s="2394"/>
    </row>
    <row r="288151" spans="70:70" x14ac:dyDescent="0.25">
      <c r="BR288151" s="2381"/>
    </row>
    <row r="288175" spans="70:70" x14ac:dyDescent="0.25">
      <c r="BR288175" s="2394"/>
    </row>
    <row r="288176" spans="70:70" x14ac:dyDescent="0.25">
      <c r="BR288176" s="2381"/>
    </row>
    <row r="288200" spans="70:70" x14ac:dyDescent="0.25">
      <c r="BR288200" s="2394"/>
    </row>
    <row r="288201" spans="70:70" x14ac:dyDescent="0.25">
      <c r="BR288201" s="2381"/>
    </row>
    <row r="288225" spans="70:70" x14ac:dyDescent="0.25">
      <c r="BR288225" s="2394"/>
    </row>
    <row r="288226" spans="70:70" x14ac:dyDescent="0.25">
      <c r="BR288226" s="2381"/>
    </row>
    <row r="288250" spans="70:70" x14ac:dyDescent="0.25">
      <c r="BR288250" s="2394"/>
    </row>
    <row r="288251" spans="70:70" x14ac:dyDescent="0.25">
      <c r="BR288251" s="2381"/>
    </row>
    <row r="288275" spans="70:70" x14ac:dyDescent="0.25">
      <c r="BR288275" s="2394"/>
    </row>
    <row r="288276" spans="70:70" x14ac:dyDescent="0.25">
      <c r="BR288276" s="2381"/>
    </row>
    <row r="288300" spans="70:70" x14ac:dyDescent="0.25">
      <c r="BR288300" s="2394"/>
    </row>
    <row r="288301" spans="70:70" x14ac:dyDescent="0.25">
      <c r="BR288301" s="2381"/>
    </row>
    <row r="288325" spans="70:70" x14ac:dyDescent="0.25">
      <c r="BR288325" s="2394"/>
    </row>
    <row r="288326" spans="70:70" x14ac:dyDescent="0.25">
      <c r="BR288326" s="2381"/>
    </row>
    <row r="288350" spans="70:70" x14ac:dyDescent="0.25">
      <c r="BR288350" s="2394"/>
    </row>
    <row r="288351" spans="70:70" x14ac:dyDescent="0.25">
      <c r="BR288351" s="2381"/>
    </row>
    <row r="288375" spans="70:70" x14ac:dyDescent="0.25">
      <c r="BR288375" s="2394"/>
    </row>
    <row r="288376" spans="70:70" x14ac:dyDescent="0.25">
      <c r="BR288376" s="2381"/>
    </row>
    <row r="288400" spans="70:70" x14ac:dyDescent="0.25">
      <c r="BR288400" s="2394"/>
    </row>
    <row r="288401" spans="70:70" x14ac:dyDescent="0.25">
      <c r="BR288401" s="2381"/>
    </row>
    <row r="288425" spans="70:70" x14ac:dyDescent="0.25">
      <c r="BR288425" s="2394"/>
    </row>
    <row r="288426" spans="70:70" x14ac:dyDescent="0.25">
      <c r="BR288426" s="2381"/>
    </row>
    <row r="288450" spans="70:70" x14ac:dyDescent="0.25">
      <c r="BR288450" s="2394"/>
    </row>
    <row r="288451" spans="70:70" x14ac:dyDescent="0.25">
      <c r="BR288451" s="2381"/>
    </row>
    <row r="288475" spans="70:70" x14ac:dyDescent="0.25">
      <c r="BR288475" s="2394"/>
    </row>
    <row r="288476" spans="70:70" x14ac:dyDescent="0.25">
      <c r="BR288476" s="2381"/>
    </row>
    <row r="288500" spans="70:70" x14ac:dyDescent="0.25">
      <c r="BR288500" s="2394"/>
    </row>
    <row r="288501" spans="70:70" x14ac:dyDescent="0.25">
      <c r="BR288501" s="2381"/>
    </row>
    <row r="288525" spans="70:70" x14ac:dyDescent="0.25">
      <c r="BR288525" s="2394"/>
    </row>
    <row r="288526" spans="70:70" x14ac:dyDescent="0.25">
      <c r="BR288526" s="2381"/>
    </row>
    <row r="288550" spans="70:70" x14ac:dyDescent="0.25">
      <c r="BR288550" s="2394"/>
    </row>
    <row r="288551" spans="70:70" x14ac:dyDescent="0.25">
      <c r="BR288551" s="2381"/>
    </row>
    <row r="288575" spans="70:70" x14ac:dyDescent="0.25">
      <c r="BR288575" s="2394"/>
    </row>
    <row r="288576" spans="70:70" x14ac:dyDescent="0.25">
      <c r="BR288576" s="2381"/>
    </row>
    <row r="288600" spans="70:70" x14ac:dyDescent="0.25">
      <c r="BR288600" s="2394"/>
    </row>
    <row r="288601" spans="70:70" x14ac:dyDescent="0.25">
      <c r="BR288601" s="2381"/>
    </row>
    <row r="288625" spans="70:70" x14ac:dyDescent="0.25">
      <c r="BR288625" s="2394"/>
    </row>
    <row r="288626" spans="70:70" x14ac:dyDescent="0.25">
      <c r="BR288626" s="2381"/>
    </row>
    <row r="288650" spans="70:70" x14ac:dyDescent="0.25">
      <c r="BR288650" s="2394"/>
    </row>
    <row r="288651" spans="70:70" x14ac:dyDescent="0.25">
      <c r="BR288651" s="2381"/>
    </row>
    <row r="288675" spans="70:70" x14ac:dyDescent="0.25">
      <c r="BR288675" s="2394"/>
    </row>
    <row r="288676" spans="70:70" x14ac:dyDescent="0.25">
      <c r="BR288676" s="2381"/>
    </row>
    <row r="288700" spans="70:70" x14ac:dyDescent="0.25">
      <c r="BR288700" s="2394"/>
    </row>
    <row r="288701" spans="70:70" x14ac:dyDescent="0.25">
      <c r="BR288701" s="2381"/>
    </row>
    <row r="288725" spans="70:70" x14ac:dyDescent="0.25">
      <c r="BR288725" s="2394"/>
    </row>
    <row r="288726" spans="70:70" x14ac:dyDescent="0.25">
      <c r="BR288726" s="2381"/>
    </row>
    <row r="288750" spans="70:70" x14ac:dyDescent="0.25">
      <c r="BR288750" s="2394"/>
    </row>
    <row r="288751" spans="70:70" x14ac:dyDescent="0.25">
      <c r="BR288751" s="2381"/>
    </row>
    <row r="288775" spans="70:70" x14ac:dyDescent="0.25">
      <c r="BR288775" s="2394"/>
    </row>
    <row r="288776" spans="70:70" x14ac:dyDescent="0.25">
      <c r="BR288776" s="2381"/>
    </row>
    <row r="288800" spans="70:70" x14ac:dyDescent="0.25">
      <c r="BR288800" s="2394"/>
    </row>
    <row r="288801" spans="70:70" x14ac:dyDescent="0.25">
      <c r="BR288801" s="2381"/>
    </row>
    <row r="288825" spans="70:70" x14ac:dyDescent="0.25">
      <c r="BR288825" s="2394"/>
    </row>
    <row r="288826" spans="70:70" x14ac:dyDescent="0.25">
      <c r="BR288826" s="2381"/>
    </row>
    <row r="288850" spans="70:70" x14ac:dyDescent="0.25">
      <c r="BR288850" s="2394"/>
    </row>
    <row r="288851" spans="70:70" x14ac:dyDescent="0.25">
      <c r="BR288851" s="2381"/>
    </row>
    <row r="288875" spans="70:70" x14ac:dyDescent="0.25">
      <c r="BR288875" s="2394"/>
    </row>
    <row r="288876" spans="70:70" x14ac:dyDescent="0.25">
      <c r="BR288876" s="2381"/>
    </row>
    <row r="288900" spans="70:70" x14ac:dyDescent="0.25">
      <c r="BR288900" s="2394"/>
    </row>
    <row r="288901" spans="70:70" x14ac:dyDescent="0.25">
      <c r="BR288901" s="2381"/>
    </row>
    <row r="288925" spans="70:70" x14ac:dyDescent="0.25">
      <c r="BR288925" s="2394"/>
    </row>
    <row r="288926" spans="70:70" x14ac:dyDescent="0.25">
      <c r="BR288926" s="2381"/>
    </row>
    <row r="288950" spans="70:70" x14ac:dyDescent="0.25">
      <c r="BR288950" s="2394"/>
    </row>
    <row r="288951" spans="70:70" x14ac:dyDescent="0.25">
      <c r="BR288951" s="2381"/>
    </row>
    <row r="288975" spans="70:70" x14ac:dyDescent="0.25">
      <c r="BR288975" s="2394"/>
    </row>
    <row r="288976" spans="70:70" x14ac:dyDescent="0.25">
      <c r="BR288976" s="2381"/>
    </row>
    <row r="289000" spans="70:70" x14ac:dyDescent="0.25">
      <c r="BR289000" s="2394"/>
    </row>
    <row r="289001" spans="70:70" x14ac:dyDescent="0.25">
      <c r="BR289001" s="2381"/>
    </row>
    <row r="289025" spans="70:70" x14ac:dyDescent="0.25">
      <c r="BR289025" s="2394"/>
    </row>
    <row r="289026" spans="70:70" x14ac:dyDescent="0.25">
      <c r="BR289026" s="2381"/>
    </row>
    <row r="289050" spans="70:70" x14ac:dyDescent="0.25">
      <c r="BR289050" s="2394"/>
    </row>
    <row r="289051" spans="70:70" x14ac:dyDescent="0.25">
      <c r="BR289051" s="2381"/>
    </row>
    <row r="289075" spans="70:70" x14ac:dyDescent="0.25">
      <c r="BR289075" s="2394"/>
    </row>
    <row r="289076" spans="70:70" x14ac:dyDescent="0.25">
      <c r="BR289076" s="2381"/>
    </row>
    <row r="289100" spans="70:70" x14ac:dyDescent="0.25">
      <c r="BR289100" s="2394"/>
    </row>
    <row r="289101" spans="70:70" x14ac:dyDescent="0.25">
      <c r="BR289101" s="2381"/>
    </row>
    <row r="289125" spans="70:70" x14ac:dyDescent="0.25">
      <c r="BR289125" s="2394"/>
    </row>
    <row r="289126" spans="70:70" x14ac:dyDescent="0.25">
      <c r="BR289126" s="2381"/>
    </row>
    <row r="289150" spans="70:70" x14ac:dyDescent="0.25">
      <c r="BR289150" s="2394"/>
    </row>
    <row r="289151" spans="70:70" x14ac:dyDescent="0.25">
      <c r="BR289151" s="2381"/>
    </row>
    <row r="289175" spans="70:70" x14ac:dyDescent="0.25">
      <c r="BR289175" s="2394"/>
    </row>
    <row r="289176" spans="70:70" x14ac:dyDescent="0.25">
      <c r="BR289176" s="2381"/>
    </row>
    <row r="289200" spans="70:70" x14ac:dyDescent="0.25">
      <c r="BR289200" s="2394"/>
    </row>
    <row r="289201" spans="70:70" x14ac:dyDescent="0.25">
      <c r="BR289201" s="2381"/>
    </row>
    <row r="289225" spans="70:70" x14ac:dyDescent="0.25">
      <c r="BR289225" s="2394"/>
    </row>
    <row r="289226" spans="70:70" x14ac:dyDescent="0.25">
      <c r="BR289226" s="2381"/>
    </row>
    <row r="289250" spans="70:70" x14ac:dyDescent="0.25">
      <c r="BR289250" s="2394"/>
    </row>
    <row r="289251" spans="70:70" x14ac:dyDescent="0.25">
      <c r="BR289251" s="2381"/>
    </row>
    <row r="289275" spans="70:70" x14ac:dyDescent="0.25">
      <c r="BR289275" s="2394"/>
    </row>
    <row r="289276" spans="70:70" x14ac:dyDescent="0.25">
      <c r="BR289276" s="2381"/>
    </row>
    <row r="289300" spans="70:70" x14ac:dyDescent="0.25">
      <c r="BR289300" s="2394"/>
    </row>
    <row r="289301" spans="70:70" x14ac:dyDescent="0.25">
      <c r="BR289301" s="2381"/>
    </row>
    <row r="289325" spans="70:70" x14ac:dyDescent="0.25">
      <c r="BR289325" s="2394"/>
    </row>
    <row r="289326" spans="70:70" x14ac:dyDescent="0.25">
      <c r="BR289326" s="2381"/>
    </row>
    <row r="289350" spans="70:70" x14ac:dyDescent="0.25">
      <c r="BR289350" s="2394"/>
    </row>
    <row r="289351" spans="70:70" x14ac:dyDescent="0.25">
      <c r="BR289351" s="2381"/>
    </row>
    <row r="289375" spans="70:70" x14ac:dyDescent="0.25">
      <c r="BR289375" s="2394"/>
    </row>
    <row r="289376" spans="70:70" x14ac:dyDescent="0.25">
      <c r="BR289376" s="2381"/>
    </row>
    <row r="289400" spans="70:70" x14ac:dyDescent="0.25">
      <c r="BR289400" s="2394"/>
    </row>
    <row r="289401" spans="70:70" x14ac:dyDescent="0.25">
      <c r="BR289401" s="2381"/>
    </row>
    <row r="289425" spans="70:70" x14ac:dyDescent="0.25">
      <c r="BR289425" s="2394"/>
    </row>
    <row r="289426" spans="70:70" x14ac:dyDescent="0.25">
      <c r="BR289426" s="2381"/>
    </row>
    <row r="289450" spans="70:70" x14ac:dyDescent="0.25">
      <c r="BR289450" s="2394"/>
    </row>
    <row r="289451" spans="70:70" x14ac:dyDescent="0.25">
      <c r="BR289451" s="2381"/>
    </row>
    <row r="289475" spans="70:70" x14ac:dyDescent="0.25">
      <c r="BR289475" s="2394"/>
    </row>
    <row r="289476" spans="70:70" x14ac:dyDescent="0.25">
      <c r="BR289476" s="2381"/>
    </row>
    <row r="289500" spans="70:70" x14ac:dyDescent="0.25">
      <c r="BR289500" s="2394"/>
    </row>
    <row r="289501" spans="70:70" x14ac:dyDescent="0.25">
      <c r="BR289501" s="2381"/>
    </row>
    <row r="289525" spans="70:70" x14ac:dyDescent="0.25">
      <c r="BR289525" s="2394"/>
    </row>
    <row r="289526" spans="70:70" x14ac:dyDescent="0.25">
      <c r="BR289526" s="2381"/>
    </row>
    <row r="289550" spans="70:70" x14ac:dyDescent="0.25">
      <c r="BR289550" s="2394"/>
    </row>
    <row r="289551" spans="70:70" x14ac:dyDescent="0.25">
      <c r="BR289551" s="2381"/>
    </row>
    <row r="289575" spans="70:70" x14ac:dyDescent="0.25">
      <c r="BR289575" s="2394"/>
    </row>
    <row r="289576" spans="70:70" x14ac:dyDescent="0.25">
      <c r="BR289576" s="2381"/>
    </row>
    <row r="289600" spans="70:70" x14ac:dyDescent="0.25">
      <c r="BR289600" s="2394"/>
    </row>
    <row r="289601" spans="70:70" x14ac:dyDescent="0.25">
      <c r="BR289601" s="2381"/>
    </row>
    <row r="289625" spans="70:70" x14ac:dyDescent="0.25">
      <c r="BR289625" s="2394"/>
    </row>
    <row r="289626" spans="70:70" x14ac:dyDescent="0.25">
      <c r="BR289626" s="2381"/>
    </row>
    <row r="289650" spans="70:70" x14ac:dyDescent="0.25">
      <c r="BR289650" s="2394"/>
    </row>
    <row r="289651" spans="70:70" x14ac:dyDescent="0.25">
      <c r="BR289651" s="2381"/>
    </row>
    <row r="289675" spans="70:70" x14ac:dyDescent="0.25">
      <c r="BR289675" s="2394"/>
    </row>
    <row r="289676" spans="70:70" x14ac:dyDescent="0.25">
      <c r="BR289676" s="2381"/>
    </row>
    <row r="289700" spans="70:70" x14ac:dyDescent="0.25">
      <c r="BR289700" s="2394"/>
    </row>
    <row r="289701" spans="70:70" x14ac:dyDescent="0.25">
      <c r="BR289701" s="2381"/>
    </row>
    <row r="289725" spans="70:70" x14ac:dyDescent="0.25">
      <c r="BR289725" s="2394"/>
    </row>
    <row r="289726" spans="70:70" x14ac:dyDescent="0.25">
      <c r="BR289726" s="2381"/>
    </row>
    <row r="289750" spans="70:70" x14ac:dyDescent="0.25">
      <c r="BR289750" s="2394"/>
    </row>
    <row r="289751" spans="70:70" x14ac:dyDescent="0.25">
      <c r="BR289751" s="2381"/>
    </row>
    <row r="289775" spans="70:70" x14ac:dyDescent="0.25">
      <c r="BR289775" s="2394"/>
    </row>
    <row r="289776" spans="70:70" x14ac:dyDescent="0.25">
      <c r="BR289776" s="2381"/>
    </row>
    <row r="289800" spans="70:70" x14ac:dyDescent="0.25">
      <c r="BR289800" s="2394"/>
    </row>
    <row r="289801" spans="70:70" x14ac:dyDescent="0.25">
      <c r="BR289801" s="2381"/>
    </row>
    <row r="289825" spans="70:70" x14ac:dyDescent="0.25">
      <c r="BR289825" s="2394"/>
    </row>
    <row r="289826" spans="70:70" x14ac:dyDescent="0.25">
      <c r="BR289826" s="2381"/>
    </row>
    <row r="289850" spans="70:70" x14ac:dyDescent="0.25">
      <c r="BR289850" s="2394"/>
    </row>
    <row r="289851" spans="70:70" x14ac:dyDescent="0.25">
      <c r="BR289851" s="2381"/>
    </row>
    <row r="289875" spans="70:70" x14ac:dyDescent="0.25">
      <c r="BR289875" s="2394"/>
    </row>
    <row r="289876" spans="70:70" x14ac:dyDescent="0.25">
      <c r="BR289876" s="2381"/>
    </row>
    <row r="289900" spans="70:70" x14ac:dyDescent="0.25">
      <c r="BR289900" s="2394"/>
    </row>
    <row r="289901" spans="70:70" x14ac:dyDescent="0.25">
      <c r="BR289901" s="2381"/>
    </row>
    <row r="289925" spans="70:70" x14ac:dyDescent="0.25">
      <c r="BR289925" s="2394"/>
    </row>
    <row r="289926" spans="70:70" x14ac:dyDescent="0.25">
      <c r="BR289926" s="2381"/>
    </row>
    <row r="289950" spans="70:70" x14ac:dyDescent="0.25">
      <c r="BR289950" s="2394"/>
    </row>
    <row r="289951" spans="70:70" x14ac:dyDescent="0.25">
      <c r="BR289951" s="2381"/>
    </row>
    <row r="289975" spans="70:70" x14ac:dyDescent="0.25">
      <c r="BR289975" s="2394"/>
    </row>
    <row r="289976" spans="70:70" x14ac:dyDescent="0.25">
      <c r="BR289976" s="2381"/>
    </row>
    <row r="290000" spans="70:70" x14ac:dyDescent="0.25">
      <c r="BR290000" s="2394"/>
    </row>
    <row r="290001" spans="70:70" x14ac:dyDescent="0.25">
      <c r="BR290001" s="2381"/>
    </row>
    <row r="290025" spans="70:70" x14ac:dyDescent="0.25">
      <c r="BR290025" s="2394"/>
    </row>
    <row r="290026" spans="70:70" x14ac:dyDescent="0.25">
      <c r="BR290026" s="2381"/>
    </row>
    <row r="290050" spans="70:70" x14ac:dyDescent="0.25">
      <c r="BR290050" s="2394"/>
    </row>
    <row r="290051" spans="70:70" x14ac:dyDescent="0.25">
      <c r="BR290051" s="2381"/>
    </row>
    <row r="290075" spans="70:70" x14ac:dyDescent="0.25">
      <c r="BR290075" s="2394"/>
    </row>
    <row r="290076" spans="70:70" x14ac:dyDescent="0.25">
      <c r="BR290076" s="2381"/>
    </row>
    <row r="290100" spans="70:70" x14ac:dyDescent="0.25">
      <c r="BR290100" s="2394"/>
    </row>
    <row r="290101" spans="70:70" x14ac:dyDescent="0.25">
      <c r="BR290101" s="2381"/>
    </row>
    <row r="290125" spans="70:70" x14ac:dyDescent="0.25">
      <c r="BR290125" s="2394"/>
    </row>
    <row r="290126" spans="70:70" x14ac:dyDescent="0.25">
      <c r="BR290126" s="2381"/>
    </row>
    <row r="290150" spans="70:70" x14ac:dyDescent="0.25">
      <c r="BR290150" s="2394"/>
    </row>
    <row r="290151" spans="70:70" x14ac:dyDescent="0.25">
      <c r="BR290151" s="2381"/>
    </row>
    <row r="290175" spans="70:70" x14ac:dyDescent="0.25">
      <c r="BR290175" s="2394"/>
    </row>
    <row r="290176" spans="70:70" x14ac:dyDescent="0.25">
      <c r="BR290176" s="2381"/>
    </row>
    <row r="290200" spans="70:70" x14ac:dyDescent="0.25">
      <c r="BR290200" s="2394"/>
    </row>
    <row r="290201" spans="70:70" x14ac:dyDescent="0.25">
      <c r="BR290201" s="2381"/>
    </row>
    <row r="290225" spans="70:70" x14ac:dyDescent="0.25">
      <c r="BR290225" s="2394"/>
    </row>
    <row r="290226" spans="70:70" x14ac:dyDescent="0.25">
      <c r="BR290226" s="2381"/>
    </row>
    <row r="290250" spans="70:70" x14ac:dyDescent="0.25">
      <c r="BR290250" s="2394"/>
    </row>
    <row r="290251" spans="70:70" x14ac:dyDescent="0.25">
      <c r="BR290251" s="2381"/>
    </row>
    <row r="290275" spans="70:70" x14ac:dyDescent="0.25">
      <c r="BR290275" s="2394"/>
    </row>
    <row r="290276" spans="70:70" x14ac:dyDescent="0.25">
      <c r="BR290276" s="2381"/>
    </row>
    <row r="290300" spans="70:70" x14ac:dyDescent="0.25">
      <c r="BR290300" s="2394"/>
    </row>
    <row r="290301" spans="70:70" x14ac:dyDescent="0.25">
      <c r="BR290301" s="2381"/>
    </row>
    <row r="290325" spans="70:70" x14ac:dyDescent="0.25">
      <c r="BR290325" s="2394"/>
    </row>
    <row r="290326" spans="70:70" x14ac:dyDescent="0.25">
      <c r="BR290326" s="2381"/>
    </row>
    <row r="290350" spans="70:70" x14ac:dyDescent="0.25">
      <c r="BR290350" s="2394"/>
    </row>
    <row r="290351" spans="70:70" x14ac:dyDescent="0.25">
      <c r="BR290351" s="2381"/>
    </row>
    <row r="290375" spans="70:70" x14ac:dyDescent="0.25">
      <c r="BR290375" s="2394"/>
    </row>
    <row r="290376" spans="70:70" x14ac:dyDescent="0.25">
      <c r="BR290376" s="2381"/>
    </row>
    <row r="290400" spans="70:70" x14ac:dyDescent="0.25">
      <c r="BR290400" s="2394"/>
    </row>
    <row r="290401" spans="70:70" x14ac:dyDescent="0.25">
      <c r="BR290401" s="2381"/>
    </row>
    <row r="290425" spans="70:70" x14ac:dyDescent="0.25">
      <c r="BR290425" s="2394"/>
    </row>
    <row r="290426" spans="70:70" x14ac:dyDescent="0.25">
      <c r="BR290426" s="2381"/>
    </row>
    <row r="290450" spans="70:70" x14ac:dyDescent="0.25">
      <c r="BR290450" s="2394"/>
    </row>
    <row r="290451" spans="70:70" x14ac:dyDescent="0.25">
      <c r="BR290451" s="2381"/>
    </row>
    <row r="290475" spans="70:70" x14ac:dyDescent="0.25">
      <c r="BR290475" s="2394"/>
    </row>
    <row r="290476" spans="70:70" x14ac:dyDescent="0.25">
      <c r="BR290476" s="2381"/>
    </row>
    <row r="290500" spans="70:70" x14ac:dyDescent="0.25">
      <c r="BR290500" s="2394"/>
    </row>
    <row r="290501" spans="70:70" x14ac:dyDescent="0.25">
      <c r="BR290501" s="2381"/>
    </row>
    <row r="290525" spans="70:70" x14ac:dyDescent="0.25">
      <c r="BR290525" s="2394"/>
    </row>
    <row r="290526" spans="70:70" x14ac:dyDescent="0.25">
      <c r="BR290526" s="2381"/>
    </row>
    <row r="290550" spans="70:70" x14ac:dyDescent="0.25">
      <c r="BR290550" s="2394"/>
    </row>
    <row r="290551" spans="70:70" x14ac:dyDescent="0.25">
      <c r="BR290551" s="2381"/>
    </row>
    <row r="290575" spans="70:70" x14ac:dyDescent="0.25">
      <c r="BR290575" s="2394"/>
    </row>
    <row r="290576" spans="70:70" x14ac:dyDescent="0.25">
      <c r="BR290576" s="2381"/>
    </row>
    <row r="290600" spans="70:70" x14ac:dyDescent="0.25">
      <c r="BR290600" s="2394"/>
    </row>
    <row r="290601" spans="70:70" x14ac:dyDescent="0.25">
      <c r="BR290601" s="2381"/>
    </row>
    <row r="290625" spans="70:70" x14ac:dyDescent="0.25">
      <c r="BR290625" s="2394"/>
    </row>
    <row r="290626" spans="70:70" x14ac:dyDescent="0.25">
      <c r="BR290626" s="2381"/>
    </row>
    <row r="290650" spans="70:70" x14ac:dyDescent="0.25">
      <c r="BR290650" s="2394"/>
    </row>
    <row r="290651" spans="70:70" x14ac:dyDescent="0.25">
      <c r="BR290651" s="2381"/>
    </row>
    <row r="290675" spans="70:70" x14ac:dyDescent="0.25">
      <c r="BR290675" s="2394"/>
    </row>
    <row r="290676" spans="70:70" x14ac:dyDescent="0.25">
      <c r="BR290676" s="2381"/>
    </row>
    <row r="290700" spans="70:70" x14ac:dyDescent="0.25">
      <c r="BR290700" s="2394"/>
    </row>
    <row r="290701" spans="70:70" x14ac:dyDescent="0.25">
      <c r="BR290701" s="2381"/>
    </row>
    <row r="290725" spans="70:70" x14ac:dyDescent="0.25">
      <c r="BR290725" s="2394"/>
    </row>
    <row r="290726" spans="70:70" x14ac:dyDescent="0.25">
      <c r="BR290726" s="2381"/>
    </row>
    <row r="290750" spans="70:70" x14ac:dyDescent="0.25">
      <c r="BR290750" s="2394"/>
    </row>
    <row r="290751" spans="70:70" x14ac:dyDescent="0.25">
      <c r="BR290751" s="2381"/>
    </row>
    <row r="290775" spans="70:70" x14ac:dyDescent="0.25">
      <c r="BR290775" s="2394"/>
    </row>
    <row r="290776" spans="70:70" x14ac:dyDescent="0.25">
      <c r="BR290776" s="2381"/>
    </row>
    <row r="290800" spans="70:70" x14ac:dyDescent="0.25">
      <c r="BR290800" s="2394"/>
    </row>
    <row r="290801" spans="70:70" x14ac:dyDescent="0.25">
      <c r="BR290801" s="2381"/>
    </row>
    <row r="290825" spans="70:70" x14ac:dyDescent="0.25">
      <c r="BR290825" s="2394"/>
    </row>
    <row r="290826" spans="70:70" x14ac:dyDescent="0.25">
      <c r="BR290826" s="2381"/>
    </row>
    <row r="290850" spans="70:70" x14ac:dyDescent="0.25">
      <c r="BR290850" s="2394"/>
    </row>
    <row r="290851" spans="70:70" x14ac:dyDescent="0.25">
      <c r="BR290851" s="2381"/>
    </row>
    <row r="290875" spans="70:70" x14ac:dyDescent="0.25">
      <c r="BR290875" s="2394"/>
    </row>
    <row r="290876" spans="70:70" x14ac:dyDescent="0.25">
      <c r="BR290876" s="2381"/>
    </row>
    <row r="290900" spans="70:70" x14ac:dyDescent="0.25">
      <c r="BR290900" s="2394"/>
    </row>
    <row r="290901" spans="70:70" x14ac:dyDescent="0.25">
      <c r="BR290901" s="2381"/>
    </row>
    <row r="290925" spans="70:70" x14ac:dyDescent="0.25">
      <c r="BR290925" s="2394"/>
    </row>
    <row r="290926" spans="70:70" x14ac:dyDescent="0.25">
      <c r="BR290926" s="2381"/>
    </row>
    <row r="290950" spans="70:70" x14ac:dyDescent="0.25">
      <c r="BR290950" s="2394"/>
    </row>
    <row r="290951" spans="70:70" x14ac:dyDescent="0.25">
      <c r="BR290951" s="2381"/>
    </row>
    <row r="290975" spans="70:70" x14ac:dyDescent="0.25">
      <c r="BR290975" s="2394"/>
    </row>
    <row r="290976" spans="70:70" x14ac:dyDescent="0.25">
      <c r="BR290976" s="2381"/>
    </row>
    <row r="291000" spans="70:70" x14ac:dyDescent="0.25">
      <c r="BR291000" s="2394"/>
    </row>
    <row r="291001" spans="70:70" x14ac:dyDescent="0.25">
      <c r="BR291001" s="2381"/>
    </row>
    <row r="291025" spans="70:70" x14ac:dyDescent="0.25">
      <c r="BR291025" s="2394"/>
    </row>
    <row r="291026" spans="70:70" x14ac:dyDescent="0.25">
      <c r="BR291026" s="2381"/>
    </row>
    <row r="291050" spans="70:70" x14ac:dyDescent="0.25">
      <c r="BR291050" s="2394"/>
    </row>
    <row r="291051" spans="70:70" x14ac:dyDescent="0.25">
      <c r="BR291051" s="2381"/>
    </row>
    <row r="291075" spans="70:70" x14ac:dyDescent="0.25">
      <c r="BR291075" s="2394"/>
    </row>
    <row r="291076" spans="70:70" x14ac:dyDescent="0.25">
      <c r="BR291076" s="2381"/>
    </row>
    <row r="291100" spans="70:70" x14ac:dyDescent="0.25">
      <c r="BR291100" s="2394"/>
    </row>
    <row r="291101" spans="70:70" x14ac:dyDescent="0.25">
      <c r="BR291101" s="2381"/>
    </row>
    <row r="291125" spans="70:70" x14ac:dyDescent="0.25">
      <c r="BR291125" s="2394"/>
    </row>
    <row r="291126" spans="70:70" x14ac:dyDescent="0.25">
      <c r="BR291126" s="2381"/>
    </row>
    <row r="291150" spans="70:70" x14ac:dyDescent="0.25">
      <c r="BR291150" s="2394"/>
    </row>
    <row r="291151" spans="70:70" x14ac:dyDescent="0.25">
      <c r="BR291151" s="2381"/>
    </row>
    <row r="291175" spans="70:70" x14ac:dyDescent="0.25">
      <c r="BR291175" s="2394"/>
    </row>
    <row r="291176" spans="70:70" x14ac:dyDescent="0.25">
      <c r="BR291176" s="2381"/>
    </row>
    <row r="291200" spans="70:70" x14ac:dyDescent="0.25">
      <c r="BR291200" s="2394"/>
    </row>
    <row r="291201" spans="70:70" x14ac:dyDescent="0.25">
      <c r="BR291201" s="2381"/>
    </row>
    <row r="291225" spans="70:70" x14ac:dyDescent="0.25">
      <c r="BR291225" s="2394"/>
    </row>
    <row r="291226" spans="70:70" x14ac:dyDescent="0.25">
      <c r="BR291226" s="2381"/>
    </row>
    <row r="291250" spans="70:70" x14ac:dyDescent="0.25">
      <c r="BR291250" s="2394"/>
    </row>
    <row r="291251" spans="70:70" x14ac:dyDescent="0.25">
      <c r="BR291251" s="2381"/>
    </row>
    <row r="291275" spans="70:70" x14ac:dyDescent="0.25">
      <c r="BR291275" s="2394"/>
    </row>
    <row r="291276" spans="70:70" x14ac:dyDescent="0.25">
      <c r="BR291276" s="2381"/>
    </row>
    <row r="291300" spans="70:70" x14ac:dyDescent="0.25">
      <c r="BR291300" s="2394"/>
    </row>
    <row r="291301" spans="70:70" x14ac:dyDescent="0.25">
      <c r="BR291301" s="2381"/>
    </row>
    <row r="291325" spans="70:70" x14ac:dyDescent="0.25">
      <c r="BR291325" s="2394"/>
    </row>
    <row r="291326" spans="70:70" x14ac:dyDescent="0.25">
      <c r="BR291326" s="2381"/>
    </row>
    <row r="291350" spans="70:70" x14ac:dyDescent="0.25">
      <c r="BR291350" s="2394"/>
    </row>
    <row r="291351" spans="70:70" x14ac:dyDescent="0.25">
      <c r="BR291351" s="2381"/>
    </row>
    <row r="291375" spans="70:70" x14ac:dyDescent="0.25">
      <c r="BR291375" s="2394"/>
    </row>
    <row r="291376" spans="70:70" x14ac:dyDescent="0.25">
      <c r="BR291376" s="2381"/>
    </row>
    <row r="291400" spans="70:70" x14ac:dyDescent="0.25">
      <c r="BR291400" s="2394"/>
    </row>
    <row r="291401" spans="70:70" x14ac:dyDescent="0.25">
      <c r="BR291401" s="2381"/>
    </row>
    <row r="291425" spans="70:70" x14ac:dyDescent="0.25">
      <c r="BR291425" s="2394"/>
    </row>
    <row r="291426" spans="70:70" x14ac:dyDescent="0.25">
      <c r="BR291426" s="2381"/>
    </row>
    <row r="291450" spans="70:70" x14ac:dyDescent="0.25">
      <c r="BR291450" s="2394"/>
    </row>
    <row r="291451" spans="70:70" x14ac:dyDescent="0.25">
      <c r="BR291451" s="2381"/>
    </row>
    <row r="291475" spans="70:70" x14ac:dyDescent="0.25">
      <c r="BR291475" s="2394"/>
    </row>
    <row r="291476" spans="70:70" x14ac:dyDescent="0.25">
      <c r="BR291476" s="2381"/>
    </row>
    <row r="291500" spans="70:70" x14ac:dyDescent="0.25">
      <c r="BR291500" s="2394"/>
    </row>
    <row r="291501" spans="70:70" x14ac:dyDescent="0.25">
      <c r="BR291501" s="2381"/>
    </row>
    <row r="291525" spans="70:70" x14ac:dyDescent="0.25">
      <c r="BR291525" s="2394"/>
    </row>
    <row r="291526" spans="70:70" x14ac:dyDescent="0.25">
      <c r="BR291526" s="2381"/>
    </row>
    <row r="291550" spans="70:70" x14ac:dyDescent="0.25">
      <c r="BR291550" s="2394"/>
    </row>
    <row r="291551" spans="70:70" x14ac:dyDescent="0.25">
      <c r="BR291551" s="2381"/>
    </row>
    <row r="291575" spans="70:70" x14ac:dyDescent="0.25">
      <c r="BR291575" s="2394"/>
    </row>
    <row r="291576" spans="70:70" x14ac:dyDescent="0.25">
      <c r="BR291576" s="2381"/>
    </row>
    <row r="291600" spans="70:70" x14ac:dyDescent="0.25">
      <c r="BR291600" s="2394"/>
    </row>
    <row r="291601" spans="70:70" x14ac:dyDescent="0.25">
      <c r="BR291601" s="2381"/>
    </row>
    <row r="291625" spans="70:70" x14ac:dyDescent="0.25">
      <c r="BR291625" s="2394"/>
    </row>
    <row r="291626" spans="70:70" x14ac:dyDescent="0.25">
      <c r="BR291626" s="2381"/>
    </row>
    <row r="291650" spans="70:70" x14ac:dyDescent="0.25">
      <c r="BR291650" s="2394"/>
    </row>
    <row r="291651" spans="70:70" x14ac:dyDescent="0.25">
      <c r="BR291651" s="2381"/>
    </row>
    <row r="291675" spans="70:70" x14ac:dyDescent="0.25">
      <c r="BR291675" s="2394"/>
    </row>
    <row r="291676" spans="70:70" x14ac:dyDescent="0.25">
      <c r="BR291676" s="2381"/>
    </row>
    <row r="291700" spans="70:70" x14ac:dyDescent="0.25">
      <c r="BR291700" s="2394"/>
    </row>
    <row r="291701" spans="70:70" x14ac:dyDescent="0.25">
      <c r="BR291701" s="2381"/>
    </row>
    <row r="291725" spans="70:70" x14ac:dyDescent="0.25">
      <c r="BR291725" s="2394"/>
    </row>
    <row r="291726" spans="70:70" x14ac:dyDescent="0.25">
      <c r="BR291726" s="2381"/>
    </row>
    <row r="291750" spans="70:70" x14ac:dyDescent="0.25">
      <c r="BR291750" s="2394"/>
    </row>
    <row r="291751" spans="70:70" x14ac:dyDescent="0.25">
      <c r="BR291751" s="2381"/>
    </row>
    <row r="291775" spans="70:70" x14ac:dyDescent="0.25">
      <c r="BR291775" s="2394"/>
    </row>
    <row r="291776" spans="70:70" x14ac:dyDescent="0.25">
      <c r="BR291776" s="2381"/>
    </row>
    <row r="291800" spans="70:70" x14ac:dyDescent="0.25">
      <c r="BR291800" s="2394"/>
    </row>
    <row r="291801" spans="70:70" x14ac:dyDescent="0.25">
      <c r="BR291801" s="2381"/>
    </row>
    <row r="291825" spans="70:70" x14ac:dyDescent="0.25">
      <c r="BR291825" s="2394"/>
    </row>
    <row r="291826" spans="70:70" x14ac:dyDescent="0.25">
      <c r="BR291826" s="2381"/>
    </row>
    <row r="291850" spans="70:70" x14ac:dyDescent="0.25">
      <c r="BR291850" s="2394"/>
    </row>
    <row r="291851" spans="70:70" x14ac:dyDescent="0.25">
      <c r="BR291851" s="2381"/>
    </row>
    <row r="291875" spans="70:70" x14ac:dyDescent="0.25">
      <c r="BR291875" s="2394"/>
    </row>
    <row r="291876" spans="70:70" x14ac:dyDescent="0.25">
      <c r="BR291876" s="2381"/>
    </row>
    <row r="291900" spans="70:70" x14ac:dyDescent="0.25">
      <c r="BR291900" s="2394"/>
    </row>
    <row r="291901" spans="70:70" x14ac:dyDescent="0.25">
      <c r="BR291901" s="2381"/>
    </row>
    <row r="291925" spans="70:70" x14ac:dyDescent="0.25">
      <c r="BR291925" s="2394"/>
    </row>
    <row r="291926" spans="70:70" x14ac:dyDescent="0.25">
      <c r="BR291926" s="2381"/>
    </row>
    <row r="291950" spans="70:70" x14ac:dyDescent="0.25">
      <c r="BR291950" s="2394"/>
    </row>
    <row r="291951" spans="70:70" x14ac:dyDescent="0.25">
      <c r="BR291951" s="2381"/>
    </row>
    <row r="291975" spans="70:70" x14ac:dyDescent="0.25">
      <c r="BR291975" s="2394"/>
    </row>
    <row r="291976" spans="70:70" x14ac:dyDescent="0.25">
      <c r="BR291976" s="2381"/>
    </row>
    <row r="292000" spans="70:70" x14ac:dyDescent="0.25">
      <c r="BR292000" s="2394"/>
    </row>
    <row r="292001" spans="70:70" x14ac:dyDescent="0.25">
      <c r="BR292001" s="2381"/>
    </row>
    <row r="292025" spans="70:70" x14ac:dyDescent="0.25">
      <c r="BR292025" s="2394"/>
    </row>
    <row r="292026" spans="70:70" x14ac:dyDescent="0.25">
      <c r="BR292026" s="2381"/>
    </row>
    <row r="292050" spans="70:70" x14ac:dyDescent="0.25">
      <c r="BR292050" s="2394"/>
    </row>
    <row r="292051" spans="70:70" x14ac:dyDescent="0.25">
      <c r="BR292051" s="2381"/>
    </row>
    <row r="292075" spans="70:70" x14ac:dyDescent="0.25">
      <c r="BR292075" s="2394"/>
    </row>
    <row r="292076" spans="70:70" x14ac:dyDescent="0.25">
      <c r="BR292076" s="2381"/>
    </row>
    <row r="292100" spans="70:70" x14ac:dyDescent="0.25">
      <c r="BR292100" s="2394"/>
    </row>
    <row r="292101" spans="70:70" x14ac:dyDescent="0.25">
      <c r="BR292101" s="2381"/>
    </row>
    <row r="292125" spans="70:70" x14ac:dyDescent="0.25">
      <c r="BR292125" s="2394"/>
    </row>
    <row r="292126" spans="70:70" x14ac:dyDescent="0.25">
      <c r="BR292126" s="2381"/>
    </row>
    <row r="292150" spans="70:70" x14ac:dyDescent="0.25">
      <c r="BR292150" s="2394"/>
    </row>
    <row r="292151" spans="70:70" x14ac:dyDescent="0.25">
      <c r="BR292151" s="2381"/>
    </row>
    <row r="292175" spans="70:70" x14ac:dyDescent="0.25">
      <c r="BR292175" s="2394"/>
    </row>
    <row r="292176" spans="70:70" x14ac:dyDescent="0.25">
      <c r="BR292176" s="2381"/>
    </row>
    <row r="292200" spans="70:70" x14ac:dyDescent="0.25">
      <c r="BR292200" s="2394"/>
    </row>
    <row r="292201" spans="70:70" x14ac:dyDescent="0.25">
      <c r="BR292201" s="2381"/>
    </row>
    <row r="292225" spans="70:70" x14ac:dyDescent="0.25">
      <c r="BR292225" s="2394"/>
    </row>
    <row r="292226" spans="70:70" x14ac:dyDescent="0.25">
      <c r="BR292226" s="2381"/>
    </row>
    <row r="292250" spans="70:70" x14ac:dyDescent="0.25">
      <c r="BR292250" s="2394"/>
    </row>
    <row r="292251" spans="70:70" x14ac:dyDescent="0.25">
      <c r="BR292251" s="2381"/>
    </row>
    <row r="292275" spans="70:70" x14ac:dyDescent="0.25">
      <c r="BR292275" s="2394"/>
    </row>
    <row r="292276" spans="70:70" x14ac:dyDescent="0.25">
      <c r="BR292276" s="2381"/>
    </row>
    <row r="292300" spans="70:70" x14ac:dyDescent="0.25">
      <c r="BR292300" s="2394"/>
    </row>
    <row r="292301" spans="70:70" x14ac:dyDescent="0.25">
      <c r="BR292301" s="2381"/>
    </row>
    <row r="292325" spans="70:70" x14ac:dyDescent="0.25">
      <c r="BR292325" s="2394"/>
    </row>
    <row r="292326" spans="70:70" x14ac:dyDescent="0.25">
      <c r="BR292326" s="2381"/>
    </row>
    <row r="292350" spans="70:70" x14ac:dyDescent="0.25">
      <c r="BR292350" s="2394"/>
    </row>
    <row r="292351" spans="70:70" x14ac:dyDescent="0.25">
      <c r="BR292351" s="2381"/>
    </row>
    <row r="292375" spans="70:70" x14ac:dyDescent="0.25">
      <c r="BR292375" s="2394"/>
    </row>
    <row r="292376" spans="70:70" x14ac:dyDescent="0.25">
      <c r="BR292376" s="2381"/>
    </row>
    <row r="292400" spans="70:70" x14ac:dyDescent="0.25">
      <c r="BR292400" s="2394"/>
    </row>
    <row r="292401" spans="70:70" x14ac:dyDescent="0.25">
      <c r="BR292401" s="2381"/>
    </row>
    <row r="292425" spans="70:70" x14ac:dyDescent="0.25">
      <c r="BR292425" s="2394"/>
    </row>
    <row r="292426" spans="70:70" x14ac:dyDescent="0.25">
      <c r="BR292426" s="2381"/>
    </row>
    <row r="292450" spans="70:70" x14ac:dyDescent="0.25">
      <c r="BR292450" s="2394"/>
    </row>
    <row r="292451" spans="70:70" x14ac:dyDescent="0.25">
      <c r="BR292451" s="2381"/>
    </row>
    <row r="292475" spans="70:70" x14ac:dyDescent="0.25">
      <c r="BR292475" s="2394"/>
    </row>
    <row r="292476" spans="70:70" x14ac:dyDescent="0.25">
      <c r="BR292476" s="2381"/>
    </row>
    <row r="292500" spans="70:70" x14ac:dyDescent="0.25">
      <c r="BR292500" s="2394"/>
    </row>
    <row r="292501" spans="70:70" x14ac:dyDescent="0.25">
      <c r="BR292501" s="2381"/>
    </row>
    <row r="292525" spans="70:70" x14ac:dyDescent="0.25">
      <c r="BR292525" s="2394"/>
    </row>
    <row r="292526" spans="70:70" x14ac:dyDescent="0.25">
      <c r="BR292526" s="2381"/>
    </row>
    <row r="292550" spans="70:70" x14ac:dyDescent="0.25">
      <c r="BR292550" s="2394"/>
    </row>
    <row r="292551" spans="70:70" x14ac:dyDescent="0.25">
      <c r="BR292551" s="2381"/>
    </row>
    <row r="292575" spans="70:70" x14ac:dyDescent="0.25">
      <c r="BR292575" s="2394"/>
    </row>
    <row r="292576" spans="70:70" x14ac:dyDescent="0.25">
      <c r="BR292576" s="2381"/>
    </row>
    <row r="292600" spans="70:70" x14ac:dyDescent="0.25">
      <c r="BR292600" s="2394"/>
    </row>
    <row r="292601" spans="70:70" x14ac:dyDescent="0.25">
      <c r="BR292601" s="2381"/>
    </row>
    <row r="292625" spans="70:70" x14ac:dyDescent="0.25">
      <c r="BR292625" s="2394"/>
    </row>
    <row r="292626" spans="70:70" x14ac:dyDescent="0.25">
      <c r="BR292626" s="2381"/>
    </row>
    <row r="292650" spans="70:70" x14ac:dyDescent="0.25">
      <c r="BR292650" s="2394"/>
    </row>
    <row r="292651" spans="70:70" x14ac:dyDescent="0.25">
      <c r="BR292651" s="2381"/>
    </row>
    <row r="292675" spans="70:70" x14ac:dyDescent="0.25">
      <c r="BR292675" s="2394"/>
    </row>
    <row r="292676" spans="70:70" x14ac:dyDescent="0.25">
      <c r="BR292676" s="2381"/>
    </row>
    <row r="292700" spans="70:70" x14ac:dyDescent="0.25">
      <c r="BR292700" s="2394"/>
    </row>
    <row r="292701" spans="70:70" x14ac:dyDescent="0.25">
      <c r="BR292701" s="2381"/>
    </row>
    <row r="292725" spans="70:70" x14ac:dyDescent="0.25">
      <c r="BR292725" s="2394"/>
    </row>
    <row r="292726" spans="70:70" x14ac:dyDescent="0.25">
      <c r="BR292726" s="2381"/>
    </row>
    <row r="292750" spans="70:70" x14ac:dyDescent="0.25">
      <c r="BR292750" s="2394"/>
    </row>
    <row r="292751" spans="70:70" x14ac:dyDescent="0.25">
      <c r="BR292751" s="2381"/>
    </row>
    <row r="292775" spans="70:70" x14ac:dyDescent="0.25">
      <c r="BR292775" s="2394"/>
    </row>
    <row r="292776" spans="70:70" x14ac:dyDescent="0.25">
      <c r="BR292776" s="2381"/>
    </row>
    <row r="292800" spans="70:70" x14ac:dyDescent="0.25">
      <c r="BR292800" s="2394"/>
    </row>
    <row r="292801" spans="70:70" x14ac:dyDescent="0.25">
      <c r="BR292801" s="2381"/>
    </row>
    <row r="292825" spans="70:70" x14ac:dyDescent="0.25">
      <c r="BR292825" s="2394"/>
    </row>
    <row r="292826" spans="70:70" x14ac:dyDescent="0.25">
      <c r="BR292826" s="2381"/>
    </row>
    <row r="292850" spans="70:70" x14ac:dyDescent="0.25">
      <c r="BR292850" s="2394"/>
    </row>
    <row r="292851" spans="70:70" x14ac:dyDescent="0.25">
      <c r="BR292851" s="2381"/>
    </row>
    <row r="292875" spans="70:70" x14ac:dyDescent="0.25">
      <c r="BR292875" s="2394"/>
    </row>
    <row r="292876" spans="70:70" x14ac:dyDescent="0.25">
      <c r="BR292876" s="2381"/>
    </row>
    <row r="292900" spans="70:70" x14ac:dyDescent="0.25">
      <c r="BR292900" s="2394"/>
    </row>
    <row r="292901" spans="70:70" x14ac:dyDescent="0.25">
      <c r="BR292901" s="2381"/>
    </row>
    <row r="292925" spans="70:70" x14ac:dyDescent="0.25">
      <c r="BR292925" s="2394"/>
    </row>
    <row r="292926" spans="70:70" x14ac:dyDescent="0.25">
      <c r="BR292926" s="2381"/>
    </row>
    <row r="292950" spans="70:70" x14ac:dyDescent="0.25">
      <c r="BR292950" s="2394"/>
    </row>
    <row r="292951" spans="70:70" x14ac:dyDescent="0.25">
      <c r="BR292951" s="2381"/>
    </row>
    <row r="292975" spans="70:70" x14ac:dyDescent="0.25">
      <c r="BR292975" s="2394"/>
    </row>
    <row r="292976" spans="70:70" x14ac:dyDescent="0.25">
      <c r="BR292976" s="2381"/>
    </row>
    <row r="293000" spans="70:70" x14ac:dyDescent="0.25">
      <c r="BR293000" s="2394"/>
    </row>
    <row r="293001" spans="70:70" x14ac:dyDescent="0.25">
      <c r="BR293001" s="2381"/>
    </row>
    <row r="293025" spans="70:70" x14ac:dyDescent="0.25">
      <c r="BR293025" s="2394"/>
    </row>
    <row r="293026" spans="70:70" x14ac:dyDescent="0.25">
      <c r="BR293026" s="2381"/>
    </row>
    <row r="293050" spans="70:70" x14ac:dyDescent="0.25">
      <c r="BR293050" s="2394"/>
    </row>
    <row r="293051" spans="70:70" x14ac:dyDescent="0.25">
      <c r="BR293051" s="2381"/>
    </row>
    <row r="293075" spans="70:70" x14ac:dyDescent="0.25">
      <c r="BR293075" s="2394"/>
    </row>
    <row r="293076" spans="70:70" x14ac:dyDescent="0.25">
      <c r="BR293076" s="2381"/>
    </row>
    <row r="293100" spans="70:70" x14ac:dyDescent="0.25">
      <c r="BR293100" s="2394"/>
    </row>
    <row r="293101" spans="70:70" x14ac:dyDescent="0.25">
      <c r="BR293101" s="2381"/>
    </row>
    <row r="293125" spans="70:70" x14ac:dyDescent="0.25">
      <c r="BR293125" s="2394"/>
    </row>
    <row r="293126" spans="70:70" x14ac:dyDescent="0.25">
      <c r="BR293126" s="2381"/>
    </row>
    <row r="293150" spans="70:70" x14ac:dyDescent="0.25">
      <c r="BR293150" s="2394"/>
    </row>
    <row r="293151" spans="70:70" x14ac:dyDescent="0.25">
      <c r="BR293151" s="2381"/>
    </row>
    <row r="293175" spans="70:70" x14ac:dyDescent="0.25">
      <c r="BR293175" s="2394"/>
    </row>
    <row r="293176" spans="70:70" x14ac:dyDescent="0.25">
      <c r="BR293176" s="2381"/>
    </row>
    <row r="293200" spans="70:70" x14ac:dyDescent="0.25">
      <c r="BR293200" s="2394"/>
    </row>
    <row r="293201" spans="70:70" x14ac:dyDescent="0.25">
      <c r="BR293201" s="2381"/>
    </row>
    <row r="293225" spans="70:70" x14ac:dyDescent="0.25">
      <c r="BR293225" s="2394"/>
    </row>
    <row r="293226" spans="70:70" x14ac:dyDescent="0.25">
      <c r="BR293226" s="2381"/>
    </row>
    <row r="293250" spans="70:70" x14ac:dyDescent="0.25">
      <c r="BR293250" s="2394"/>
    </row>
    <row r="293251" spans="70:70" x14ac:dyDescent="0.25">
      <c r="BR293251" s="2381"/>
    </row>
    <row r="293275" spans="70:70" x14ac:dyDescent="0.25">
      <c r="BR293275" s="2394"/>
    </row>
    <row r="293276" spans="70:70" x14ac:dyDescent="0.25">
      <c r="BR293276" s="2381"/>
    </row>
    <row r="293300" spans="70:70" x14ac:dyDescent="0.25">
      <c r="BR293300" s="2394"/>
    </row>
    <row r="293301" spans="70:70" x14ac:dyDescent="0.25">
      <c r="BR293301" s="2381"/>
    </row>
    <row r="293325" spans="70:70" x14ac:dyDescent="0.25">
      <c r="BR293325" s="2394"/>
    </row>
    <row r="293326" spans="70:70" x14ac:dyDescent="0.25">
      <c r="BR293326" s="2381"/>
    </row>
    <row r="293350" spans="70:70" x14ac:dyDescent="0.25">
      <c r="BR293350" s="2394"/>
    </row>
    <row r="293351" spans="70:70" x14ac:dyDescent="0.25">
      <c r="BR293351" s="2381"/>
    </row>
    <row r="293375" spans="70:70" x14ac:dyDescent="0.25">
      <c r="BR293375" s="2394"/>
    </row>
    <row r="293376" spans="70:70" x14ac:dyDescent="0.25">
      <c r="BR293376" s="2381"/>
    </row>
    <row r="293400" spans="70:70" x14ac:dyDescent="0.25">
      <c r="BR293400" s="2394"/>
    </row>
    <row r="293401" spans="70:70" x14ac:dyDescent="0.25">
      <c r="BR293401" s="2381"/>
    </row>
    <row r="293425" spans="70:70" x14ac:dyDescent="0.25">
      <c r="BR293425" s="2394"/>
    </row>
    <row r="293426" spans="70:70" x14ac:dyDescent="0.25">
      <c r="BR293426" s="2381"/>
    </row>
    <row r="293450" spans="70:70" x14ac:dyDescent="0.25">
      <c r="BR293450" s="2394"/>
    </row>
    <row r="293451" spans="70:70" x14ac:dyDescent="0.25">
      <c r="BR293451" s="2381"/>
    </row>
    <row r="293475" spans="70:70" x14ac:dyDescent="0.25">
      <c r="BR293475" s="2394"/>
    </row>
    <row r="293476" spans="70:70" x14ac:dyDescent="0.25">
      <c r="BR293476" s="2381"/>
    </row>
    <row r="293500" spans="70:70" x14ac:dyDescent="0.25">
      <c r="BR293500" s="2394"/>
    </row>
    <row r="293501" spans="70:70" x14ac:dyDescent="0.25">
      <c r="BR293501" s="2381"/>
    </row>
    <row r="293525" spans="70:70" x14ac:dyDescent="0.25">
      <c r="BR293525" s="2394"/>
    </row>
    <row r="293526" spans="70:70" x14ac:dyDescent="0.25">
      <c r="BR293526" s="2381"/>
    </row>
    <row r="293550" spans="70:70" x14ac:dyDescent="0.25">
      <c r="BR293550" s="2394"/>
    </row>
    <row r="293551" spans="70:70" x14ac:dyDescent="0.25">
      <c r="BR293551" s="2381"/>
    </row>
    <row r="293575" spans="70:70" x14ac:dyDescent="0.25">
      <c r="BR293575" s="2394"/>
    </row>
    <row r="293576" spans="70:70" x14ac:dyDescent="0.25">
      <c r="BR293576" s="2381"/>
    </row>
    <row r="293600" spans="70:70" x14ac:dyDescent="0.25">
      <c r="BR293600" s="2394"/>
    </row>
    <row r="293601" spans="70:70" x14ac:dyDescent="0.25">
      <c r="BR293601" s="2381"/>
    </row>
    <row r="293625" spans="70:70" x14ac:dyDescent="0.25">
      <c r="BR293625" s="2394"/>
    </row>
    <row r="293626" spans="70:70" x14ac:dyDescent="0.25">
      <c r="BR293626" s="2381"/>
    </row>
    <row r="293650" spans="70:70" x14ac:dyDescent="0.25">
      <c r="BR293650" s="2394"/>
    </row>
    <row r="293651" spans="70:70" x14ac:dyDescent="0.25">
      <c r="BR293651" s="2381"/>
    </row>
    <row r="293675" spans="70:70" x14ac:dyDescent="0.25">
      <c r="BR293675" s="2394"/>
    </row>
    <row r="293676" spans="70:70" x14ac:dyDescent="0.25">
      <c r="BR293676" s="2381"/>
    </row>
    <row r="293700" spans="70:70" x14ac:dyDescent="0.25">
      <c r="BR293700" s="2394"/>
    </row>
    <row r="293701" spans="70:70" x14ac:dyDescent="0.25">
      <c r="BR293701" s="2381"/>
    </row>
    <row r="293725" spans="70:70" x14ac:dyDescent="0.25">
      <c r="BR293725" s="2394"/>
    </row>
    <row r="293726" spans="70:70" x14ac:dyDescent="0.25">
      <c r="BR293726" s="2381"/>
    </row>
    <row r="293750" spans="70:70" x14ac:dyDescent="0.25">
      <c r="BR293750" s="2394"/>
    </row>
    <row r="293751" spans="70:70" x14ac:dyDescent="0.25">
      <c r="BR293751" s="2381"/>
    </row>
    <row r="293775" spans="70:70" x14ac:dyDescent="0.25">
      <c r="BR293775" s="2394"/>
    </row>
    <row r="293776" spans="70:70" x14ac:dyDescent="0.25">
      <c r="BR293776" s="2381"/>
    </row>
    <row r="293800" spans="70:70" x14ac:dyDescent="0.25">
      <c r="BR293800" s="2394"/>
    </row>
    <row r="293801" spans="70:70" x14ac:dyDescent="0.25">
      <c r="BR293801" s="2381"/>
    </row>
    <row r="293825" spans="70:70" x14ac:dyDescent="0.25">
      <c r="BR293825" s="2394"/>
    </row>
    <row r="293826" spans="70:70" x14ac:dyDescent="0.25">
      <c r="BR293826" s="2381"/>
    </row>
    <row r="293850" spans="70:70" x14ac:dyDescent="0.25">
      <c r="BR293850" s="2394"/>
    </row>
    <row r="293851" spans="70:70" x14ac:dyDescent="0.25">
      <c r="BR293851" s="2381"/>
    </row>
    <row r="293875" spans="70:70" x14ac:dyDescent="0.25">
      <c r="BR293875" s="2394"/>
    </row>
    <row r="293876" spans="70:70" x14ac:dyDescent="0.25">
      <c r="BR293876" s="2381"/>
    </row>
    <row r="293900" spans="70:70" x14ac:dyDescent="0.25">
      <c r="BR293900" s="2394"/>
    </row>
    <row r="293901" spans="70:70" x14ac:dyDescent="0.25">
      <c r="BR293901" s="2381"/>
    </row>
    <row r="293925" spans="70:70" x14ac:dyDescent="0.25">
      <c r="BR293925" s="2394"/>
    </row>
    <row r="293926" spans="70:70" x14ac:dyDescent="0.25">
      <c r="BR293926" s="2381"/>
    </row>
    <row r="293950" spans="70:70" x14ac:dyDescent="0.25">
      <c r="BR293950" s="2394"/>
    </row>
    <row r="293951" spans="70:70" x14ac:dyDescent="0.25">
      <c r="BR293951" s="2381"/>
    </row>
    <row r="293975" spans="70:70" x14ac:dyDescent="0.25">
      <c r="BR293975" s="2394"/>
    </row>
    <row r="293976" spans="70:70" x14ac:dyDescent="0.25">
      <c r="BR293976" s="2381"/>
    </row>
    <row r="294000" spans="70:70" x14ac:dyDescent="0.25">
      <c r="BR294000" s="2394"/>
    </row>
    <row r="294001" spans="70:70" x14ac:dyDescent="0.25">
      <c r="BR294001" s="2381"/>
    </row>
    <row r="294025" spans="70:70" x14ac:dyDescent="0.25">
      <c r="BR294025" s="2394"/>
    </row>
    <row r="294026" spans="70:70" x14ac:dyDescent="0.25">
      <c r="BR294026" s="2381"/>
    </row>
    <row r="294050" spans="70:70" x14ac:dyDescent="0.25">
      <c r="BR294050" s="2394"/>
    </row>
    <row r="294051" spans="70:70" x14ac:dyDescent="0.25">
      <c r="BR294051" s="2381"/>
    </row>
    <row r="294075" spans="70:70" x14ac:dyDescent="0.25">
      <c r="BR294075" s="2394"/>
    </row>
    <row r="294076" spans="70:70" x14ac:dyDescent="0.25">
      <c r="BR294076" s="2381"/>
    </row>
    <row r="294100" spans="70:70" x14ac:dyDescent="0.25">
      <c r="BR294100" s="2394"/>
    </row>
    <row r="294101" spans="70:70" x14ac:dyDescent="0.25">
      <c r="BR294101" s="2381"/>
    </row>
    <row r="294125" spans="70:70" x14ac:dyDescent="0.25">
      <c r="BR294125" s="2394"/>
    </row>
    <row r="294126" spans="70:70" x14ac:dyDescent="0.25">
      <c r="BR294126" s="2381"/>
    </row>
    <row r="294150" spans="70:70" x14ac:dyDescent="0.25">
      <c r="BR294150" s="2394"/>
    </row>
    <row r="294151" spans="70:70" x14ac:dyDescent="0.25">
      <c r="BR294151" s="2381"/>
    </row>
    <row r="294175" spans="70:70" x14ac:dyDescent="0.25">
      <c r="BR294175" s="2394"/>
    </row>
    <row r="294176" spans="70:70" x14ac:dyDescent="0.25">
      <c r="BR294176" s="2381"/>
    </row>
    <row r="294200" spans="70:70" x14ac:dyDescent="0.25">
      <c r="BR294200" s="2394"/>
    </row>
    <row r="294201" spans="70:70" x14ac:dyDescent="0.25">
      <c r="BR294201" s="2381"/>
    </row>
    <row r="294225" spans="70:70" x14ac:dyDescent="0.25">
      <c r="BR294225" s="2394"/>
    </row>
    <row r="294226" spans="70:70" x14ac:dyDescent="0.25">
      <c r="BR294226" s="2381"/>
    </row>
    <row r="294250" spans="70:70" x14ac:dyDescent="0.25">
      <c r="BR294250" s="2394"/>
    </row>
    <row r="294251" spans="70:70" x14ac:dyDescent="0.25">
      <c r="BR294251" s="2381"/>
    </row>
    <row r="294275" spans="70:70" x14ac:dyDescent="0.25">
      <c r="BR294275" s="2394"/>
    </row>
    <row r="294276" spans="70:70" x14ac:dyDescent="0.25">
      <c r="BR294276" s="2381"/>
    </row>
    <row r="294300" spans="70:70" x14ac:dyDescent="0.25">
      <c r="BR294300" s="2394"/>
    </row>
    <row r="294301" spans="70:70" x14ac:dyDescent="0.25">
      <c r="BR294301" s="2381"/>
    </row>
    <row r="294325" spans="70:70" x14ac:dyDescent="0.25">
      <c r="BR294325" s="2394"/>
    </row>
    <row r="294326" spans="70:70" x14ac:dyDescent="0.25">
      <c r="BR294326" s="2381"/>
    </row>
    <row r="294350" spans="70:70" x14ac:dyDescent="0.25">
      <c r="BR294350" s="2394"/>
    </row>
    <row r="294351" spans="70:70" x14ac:dyDescent="0.25">
      <c r="BR294351" s="2381"/>
    </row>
    <row r="294375" spans="70:70" x14ac:dyDescent="0.25">
      <c r="BR294375" s="2394"/>
    </row>
    <row r="294376" spans="70:70" x14ac:dyDescent="0.25">
      <c r="BR294376" s="2381"/>
    </row>
    <row r="294400" spans="70:70" x14ac:dyDescent="0.25">
      <c r="BR294400" s="2394"/>
    </row>
    <row r="294401" spans="70:70" x14ac:dyDescent="0.25">
      <c r="BR294401" s="2381"/>
    </row>
    <row r="294425" spans="70:70" x14ac:dyDescent="0.25">
      <c r="BR294425" s="2394"/>
    </row>
    <row r="294426" spans="70:70" x14ac:dyDescent="0.25">
      <c r="BR294426" s="2381"/>
    </row>
    <row r="294450" spans="70:70" x14ac:dyDescent="0.25">
      <c r="BR294450" s="2394"/>
    </row>
    <row r="294451" spans="70:70" x14ac:dyDescent="0.25">
      <c r="BR294451" s="2381"/>
    </row>
    <row r="294475" spans="70:70" x14ac:dyDescent="0.25">
      <c r="BR294475" s="2394"/>
    </row>
    <row r="294476" spans="70:70" x14ac:dyDescent="0.25">
      <c r="BR294476" s="2381"/>
    </row>
    <row r="294500" spans="70:70" x14ac:dyDescent="0.25">
      <c r="BR294500" s="2394"/>
    </row>
    <row r="294501" spans="70:70" x14ac:dyDescent="0.25">
      <c r="BR294501" s="2381"/>
    </row>
    <row r="294525" spans="70:70" x14ac:dyDescent="0.25">
      <c r="BR294525" s="2394"/>
    </row>
    <row r="294526" spans="70:70" x14ac:dyDescent="0.25">
      <c r="BR294526" s="2381"/>
    </row>
    <row r="294550" spans="70:70" x14ac:dyDescent="0.25">
      <c r="BR294550" s="2394"/>
    </row>
    <row r="294551" spans="70:70" x14ac:dyDescent="0.25">
      <c r="BR294551" s="2381"/>
    </row>
    <row r="294575" spans="70:70" x14ac:dyDescent="0.25">
      <c r="BR294575" s="2394"/>
    </row>
    <row r="294576" spans="70:70" x14ac:dyDescent="0.25">
      <c r="BR294576" s="2381"/>
    </row>
    <row r="294600" spans="70:70" x14ac:dyDescent="0.25">
      <c r="BR294600" s="2394"/>
    </row>
    <row r="294601" spans="70:70" x14ac:dyDescent="0.25">
      <c r="BR294601" s="2381"/>
    </row>
    <row r="294625" spans="70:70" x14ac:dyDescent="0.25">
      <c r="BR294625" s="2394"/>
    </row>
    <row r="294626" spans="70:70" x14ac:dyDescent="0.25">
      <c r="BR294626" s="2381"/>
    </row>
    <row r="294650" spans="70:70" x14ac:dyDescent="0.25">
      <c r="BR294650" s="2394"/>
    </row>
    <row r="294651" spans="70:70" x14ac:dyDescent="0.25">
      <c r="BR294651" s="2381"/>
    </row>
    <row r="294675" spans="70:70" x14ac:dyDescent="0.25">
      <c r="BR294675" s="2394"/>
    </row>
    <row r="294676" spans="70:70" x14ac:dyDescent="0.25">
      <c r="BR294676" s="2381"/>
    </row>
    <row r="294700" spans="70:70" x14ac:dyDescent="0.25">
      <c r="BR294700" s="2394"/>
    </row>
    <row r="294701" spans="70:70" x14ac:dyDescent="0.25">
      <c r="BR294701" s="2381"/>
    </row>
    <row r="294725" spans="70:70" x14ac:dyDescent="0.25">
      <c r="BR294725" s="2394"/>
    </row>
    <row r="294726" spans="70:70" x14ac:dyDescent="0.25">
      <c r="BR294726" s="2381"/>
    </row>
    <row r="294750" spans="70:70" x14ac:dyDescent="0.25">
      <c r="BR294750" s="2394"/>
    </row>
    <row r="294751" spans="70:70" x14ac:dyDescent="0.25">
      <c r="BR294751" s="2381"/>
    </row>
    <row r="294775" spans="70:70" x14ac:dyDescent="0.25">
      <c r="BR294775" s="2394"/>
    </row>
    <row r="294776" spans="70:70" x14ac:dyDescent="0.25">
      <c r="BR294776" s="2381"/>
    </row>
    <row r="294800" spans="70:70" x14ac:dyDescent="0.25">
      <c r="BR294800" s="2394"/>
    </row>
    <row r="294801" spans="70:70" x14ac:dyDescent="0.25">
      <c r="BR294801" s="2381"/>
    </row>
    <row r="294825" spans="70:70" x14ac:dyDescent="0.25">
      <c r="BR294825" s="2394"/>
    </row>
    <row r="294826" spans="70:70" x14ac:dyDescent="0.25">
      <c r="BR294826" s="2381"/>
    </row>
    <row r="294850" spans="70:70" x14ac:dyDescent="0.25">
      <c r="BR294850" s="2394"/>
    </row>
    <row r="294851" spans="70:70" x14ac:dyDescent="0.25">
      <c r="BR294851" s="2381"/>
    </row>
    <row r="294875" spans="70:70" x14ac:dyDescent="0.25">
      <c r="BR294875" s="2394"/>
    </row>
    <row r="294876" spans="70:70" x14ac:dyDescent="0.25">
      <c r="BR294876" s="2381"/>
    </row>
    <row r="294900" spans="70:70" x14ac:dyDescent="0.25">
      <c r="BR294900" s="2394"/>
    </row>
    <row r="294901" spans="70:70" x14ac:dyDescent="0.25">
      <c r="BR294901" s="2381"/>
    </row>
    <row r="294925" spans="70:70" x14ac:dyDescent="0.25">
      <c r="BR294925" s="2394"/>
    </row>
    <row r="294926" spans="70:70" x14ac:dyDescent="0.25">
      <c r="BR294926" s="2381"/>
    </row>
    <row r="294950" spans="70:70" x14ac:dyDescent="0.25">
      <c r="BR294950" s="2394"/>
    </row>
    <row r="294951" spans="70:70" x14ac:dyDescent="0.25">
      <c r="BR294951" s="2381"/>
    </row>
    <row r="294975" spans="70:70" x14ac:dyDescent="0.25">
      <c r="BR294975" s="2394"/>
    </row>
    <row r="294976" spans="70:70" x14ac:dyDescent="0.25">
      <c r="BR294976" s="2381"/>
    </row>
    <row r="295000" spans="70:70" x14ac:dyDescent="0.25">
      <c r="BR295000" s="2394"/>
    </row>
    <row r="295001" spans="70:70" x14ac:dyDescent="0.25">
      <c r="BR295001" s="2381"/>
    </row>
    <row r="295025" spans="70:70" x14ac:dyDescent="0.25">
      <c r="BR295025" s="2394"/>
    </row>
    <row r="295026" spans="70:70" x14ac:dyDescent="0.25">
      <c r="BR295026" s="2381"/>
    </row>
    <row r="295050" spans="70:70" x14ac:dyDescent="0.25">
      <c r="BR295050" s="2394"/>
    </row>
    <row r="295051" spans="70:70" x14ac:dyDescent="0.25">
      <c r="BR295051" s="2381"/>
    </row>
    <row r="295075" spans="70:70" x14ac:dyDescent="0.25">
      <c r="BR295075" s="2394"/>
    </row>
    <row r="295076" spans="70:70" x14ac:dyDescent="0.25">
      <c r="BR295076" s="2381"/>
    </row>
    <row r="295100" spans="70:70" x14ac:dyDescent="0.25">
      <c r="BR295100" s="2394"/>
    </row>
    <row r="295101" spans="70:70" x14ac:dyDescent="0.25">
      <c r="BR295101" s="2381"/>
    </row>
    <row r="295125" spans="70:70" x14ac:dyDescent="0.25">
      <c r="BR295125" s="2394"/>
    </row>
    <row r="295126" spans="70:70" x14ac:dyDescent="0.25">
      <c r="BR295126" s="2381"/>
    </row>
    <row r="295150" spans="70:70" x14ac:dyDescent="0.25">
      <c r="BR295150" s="2394"/>
    </row>
    <row r="295151" spans="70:70" x14ac:dyDescent="0.25">
      <c r="BR295151" s="2381"/>
    </row>
    <row r="295175" spans="70:70" x14ac:dyDescent="0.25">
      <c r="BR295175" s="2394"/>
    </row>
    <row r="295176" spans="70:70" x14ac:dyDescent="0.25">
      <c r="BR295176" s="2381"/>
    </row>
    <row r="295200" spans="70:70" x14ac:dyDescent="0.25">
      <c r="BR295200" s="2394"/>
    </row>
    <row r="295201" spans="70:70" x14ac:dyDescent="0.25">
      <c r="BR295201" s="2381"/>
    </row>
    <row r="295225" spans="70:70" x14ac:dyDescent="0.25">
      <c r="BR295225" s="2394"/>
    </row>
    <row r="295226" spans="70:70" x14ac:dyDescent="0.25">
      <c r="BR295226" s="2381"/>
    </row>
    <row r="295250" spans="70:70" x14ac:dyDescent="0.25">
      <c r="BR295250" s="2394"/>
    </row>
    <row r="295251" spans="70:70" x14ac:dyDescent="0.25">
      <c r="BR295251" s="2381"/>
    </row>
    <row r="295275" spans="70:70" x14ac:dyDescent="0.25">
      <c r="BR295275" s="2394"/>
    </row>
    <row r="295276" spans="70:70" x14ac:dyDescent="0.25">
      <c r="BR295276" s="2381"/>
    </row>
    <row r="295300" spans="70:70" x14ac:dyDescent="0.25">
      <c r="BR295300" s="2394"/>
    </row>
    <row r="295301" spans="70:70" x14ac:dyDescent="0.25">
      <c r="BR295301" s="2381"/>
    </row>
    <row r="295325" spans="70:70" x14ac:dyDescent="0.25">
      <c r="BR295325" s="2394"/>
    </row>
    <row r="295326" spans="70:70" x14ac:dyDescent="0.25">
      <c r="BR295326" s="2381"/>
    </row>
    <row r="295350" spans="70:70" x14ac:dyDescent="0.25">
      <c r="BR295350" s="2394"/>
    </row>
    <row r="295351" spans="70:70" x14ac:dyDescent="0.25">
      <c r="BR295351" s="2381"/>
    </row>
    <row r="295375" spans="70:70" x14ac:dyDescent="0.25">
      <c r="BR295375" s="2394"/>
    </row>
    <row r="295376" spans="70:70" x14ac:dyDescent="0.25">
      <c r="BR295376" s="2381"/>
    </row>
    <row r="295400" spans="70:70" x14ac:dyDescent="0.25">
      <c r="BR295400" s="2394"/>
    </row>
    <row r="295401" spans="70:70" x14ac:dyDescent="0.25">
      <c r="BR295401" s="2381"/>
    </row>
    <row r="295425" spans="70:70" x14ac:dyDescent="0.25">
      <c r="BR295425" s="2394"/>
    </row>
    <row r="295426" spans="70:70" x14ac:dyDescent="0.25">
      <c r="BR295426" s="2381"/>
    </row>
    <row r="295450" spans="70:70" x14ac:dyDescent="0.25">
      <c r="BR295450" s="2394"/>
    </row>
    <row r="295451" spans="70:70" x14ac:dyDescent="0.25">
      <c r="BR295451" s="2381"/>
    </row>
    <row r="295475" spans="70:70" x14ac:dyDescent="0.25">
      <c r="BR295475" s="2394"/>
    </row>
    <row r="295476" spans="70:70" x14ac:dyDescent="0.25">
      <c r="BR295476" s="2381"/>
    </row>
    <row r="295500" spans="70:70" x14ac:dyDescent="0.25">
      <c r="BR295500" s="2394"/>
    </row>
    <row r="295501" spans="70:70" x14ac:dyDescent="0.25">
      <c r="BR295501" s="2381"/>
    </row>
    <row r="295525" spans="70:70" x14ac:dyDescent="0.25">
      <c r="BR295525" s="2394"/>
    </row>
    <row r="295526" spans="70:70" x14ac:dyDescent="0.25">
      <c r="BR295526" s="2381"/>
    </row>
    <row r="295550" spans="70:70" x14ac:dyDescent="0.25">
      <c r="BR295550" s="2394"/>
    </row>
    <row r="295551" spans="70:70" x14ac:dyDescent="0.25">
      <c r="BR295551" s="2381"/>
    </row>
    <row r="295575" spans="70:70" x14ac:dyDescent="0.25">
      <c r="BR295575" s="2394"/>
    </row>
    <row r="295576" spans="70:70" x14ac:dyDescent="0.25">
      <c r="BR295576" s="2381"/>
    </row>
    <row r="295600" spans="70:70" x14ac:dyDescent="0.25">
      <c r="BR295600" s="2394"/>
    </row>
    <row r="295601" spans="70:70" x14ac:dyDescent="0.25">
      <c r="BR295601" s="2381"/>
    </row>
    <row r="295625" spans="70:70" x14ac:dyDescent="0.25">
      <c r="BR295625" s="2394"/>
    </row>
    <row r="295626" spans="70:70" x14ac:dyDescent="0.25">
      <c r="BR295626" s="2381"/>
    </row>
    <row r="295650" spans="70:70" x14ac:dyDescent="0.25">
      <c r="BR295650" s="2394"/>
    </row>
    <row r="295651" spans="70:70" x14ac:dyDescent="0.25">
      <c r="BR295651" s="2381"/>
    </row>
    <row r="295675" spans="70:70" x14ac:dyDescent="0.25">
      <c r="BR295675" s="2394"/>
    </row>
    <row r="295676" spans="70:70" x14ac:dyDescent="0.25">
      <c r="BR295676" s="2381"/>
    </row>
    <row r="295700" spans="70:70" x14ac:dyDescent="0.25">
      <c r="BR295700" s="2394"/>
    </row>
    <row r="295701" spans="70:70" x14ac:dyDescent="0.25">
      <c r="BR295701" s="2381"/>
    </row>
    <row r="295725" spans="70:70" x14ac:dyDescent="0.25">
      <c r="BR295725" s="2394"/>
    </row>
    <row r="295726" spans="70:70" x14ac:dyDescent="0.25">
      <c r="BR295726" s="2381"/>
    </row>
    <row r="295750" spans="70:70" x14ac:dyDescent="0.25">
      <c r="BR295750" s="2394"/>
    </row>
    <row r="295751" spans="70:70" x14ac:dyDescent="0.25">
      <c r="BR295751" s="2381"/>
    </row>
    <row r="295775" spans="70:70" x14ac:dyDescent="0.25">
      <c r="BR295775" s="2394"/>
    </row>
    <row r="295776" spans="70:70" x14ac:dyDescent="0.25">
      <c r="BR295776" s="2381"/>
    </row>
    <row r="295800" spans="70:70" x14ac:dyDescent="0.25">
      <c r="BR295800" s="2394"/>
    </row>
    <row r="295801" spans="70:70" x14ac:dyDescent="0.25">
      <c r="BR295801" s="2381"/>
    </row>
    <row r="295825" spans="70:70" x14ac:dyDescent="0.25">
      <c r="BR295825" s="2394"/>
    </row>
    <row r="295826" spans="70:70" x14ac:dyDescent="0.25">
      <c r="BR295826" s="2381"/>
    </row>
    <row r="295850" spans="70:70" x14ac:dyDescent="0.25">
      <c r="BR295850" s="2394"/>
    </row>
    <row r="295851" spans="70:70" x14ac:dyDescent="0.25">
      <c r="BR295851" s="2381"/>
    </row>
    <row r="295875" spans="70:70" x14ac:dyDescent="0.25">
      <c r="BR295875" s="2394"/>
    </row>
    <row r="295876" spans="70:70" x14ac:dyDescent="0.25">
      <c r="BR295876" s="2381"/>
    </row>
    <row r="295900" spans="70:70" x14ac:dyDescent="0.25">
      <c r="BR295900" s="2394"/>
    </row>
    <row r="295901" spans="70:70" x14ac:dyDescent="0.25">
      <c r="BR295901" s="2381"/>
    </row>
    <row r="295925" spans="70:70" x14ac:dyDescent="0.25">
      <c r="BR295925" s="2394"/>
    </row>
    <row r="295926" spans="70:70" x14ac:dyDescent="0.25">
      <c r="BR295926" s="2381"/>
    </row>
    <row r="295950" spans="70:70" x14ac:dyDescent="0.25">
      <c r="BR295950" s="2394"/>
    </row>
    <row r="295951" spans="70:70" x14ac:dyDescent="0.25">
      <c r="BR295951" s="2381"/>
    </row>
    <row r="295975" spans="70:70" x14ac:dyDescent="0.25">
      <c r="BR295975" s="2394"/>
    </row>
    <row r="295976" spans="70:70" x14ac:dyDescent="0.25">
      <c r="BR295976" s="2381"/>
    </row>
    <row r="296000" spans="70:70" x14ac:dyDescent="0.25">
      <c r="BR296000" s="2394"/>
    </row>
    <row r="296001" spans="70:70" x14ac:dyDescent="0.25">
      <c r="BR296001" s="2381"/>
    </row>
    <row r="296025" spans="70:70" x14ac:dyDescent="0.25">
      <c r="BR296025" s="2394"/>
    </row>
    <row r="296026" spans="70:70" x14ac:dyDescent="0.25">
      <c r="BR296026" s="2381"/>
    </row>
    <row r="296050" spans="70:70" x14ac:dyDescent="0.25">
      <c r="BR296050" s="2394"/>
    </row>
    <row r="296051" spans="70:70" x14ac:dyDescent="0.25">
      <c r="BR296051" s="2381"/>
    </row>
    <row r="296075" spans="70:70" x14ac:dyDescent="0.25">
      <c r="BR296075" s="2394"/>
    </row>
    <row r="296076" spans="70:70" x14ac:dyDescent="0.25">
      <c r="BR296076" s="2381"/>
    </row>
    <row r="296100" spans="70:70" x14ac:dyDescent="0.25">
      <c r="BR296100" s="2394"/>
    </row>
    <row r="296101" spans="70:70" x14ac:dyDescent="0.25">
      <c r="BR296101" s="2381"/>
    </row>
    <row r="296125" spans="70:70" x14ac:dyDescent="0.25">
      <c r="BR296125" s="2394"/>
    </row>
    <row r="296126" spans="70:70" x14ac:dyDescent="0.25">
      <c r="BR296126" s="2381"/>
    </row>
    <row r="296150" spans="70:70" x14ac:dyDescent="0.25">
      <c r="BR296150" s="2394"/>
    </row>
    <row r="296151" spans="70:70" x14ac:dyDescent="0.25">
      <c r="BR296151" s="2381"/>
    </row>
    <row r="296175" spans="70:70" x14ac:dyDescent="0.25">
      <c r="BR296175" s="2394"/>
    </row>
    <row r="296176" spans="70:70" x14ac:dyDescent="0.25">
      <c r="BR296176" s="2381"/>
    </row>
    <row r="296200" spans="70:70" x14ac:dyDescent="0.25">
      <c r="BR296200" s="2394"/>
    </row>
    <row r="296201" spans="70:70" x14ac:dyDescent="0.25">
      <c r="BR296201" s="2381"/>
    </row>
    <row r="296225" spans="70:70" x14ac:dyDescent="0.25">
      <c r="BR296225" s="2394"/>
    </row>
    <row r="296226" spans="70:70" x14ac:dyDescent="0.25">
      <c r="BR296226" s="2381"/>
    </row>
    <row r="296250" spans="70:70" x14ac:dyDescent="0.25">
      <c r="BR296250" s="2394"/>
    </row>
    <row r="296251" spans="70:70" x14ac:dyDescent="0.25">
      <c r="BR296251" s="2381"/>
    </row>
    <row r="296275" spans="70:70" x14ac:dyDescent="0.25">
      <c r="BR296275" s="2394"/>
    </row>
    <row r="296276" spans="70:70" x14ac:dyDescent="0.25">
      <c r="BR296276" s="2381"/>
    </row>
    <row r="296300" spans="70:70" x14ac:dyDescent="0.25">
      <c r="BR296300" s="2394"/>
    </row>
    <row r="296301" spans="70:70" x14ac:dyDescent="0.25">
      <c r="BR296301" s="2381"/>
    </row>
    <row r="296325" spans="70:70" x14ac:dyDescent="0.25">
      <c r="BR296325" s="2394"/>
    </row>
    <row r="296326" spans="70:70" x14ac:dyDescent="0.25">
      <c r="BR296326" s="2381"/>
    </row>
    <row r="296350" spans="70:70" x14ac:dyDescent="0.25">
      <c r="BR296350" s="2394"/>
    </row>
    <row r="296351" spans="70:70" x14ac:dyDescent="0.25">
      <c r="BR296351" s="2381"/>
    </row>
    <row r="296375" spans="70:70" x14ac:dyDescent="0.25">
      <c r="BR296375" s="2394"/>
    </row>
    <row r="296376" spans="70:70" x14ac:dyDescent="0.25">
      <c r="BR296376" s="2381"/>
    </row>
    <row r="296400" spans="70:70" x14ac:dyDescent="0.25">
      <c r="BR296400" s="2394"/>
    </row>
    <row r="296401" spans="70:70" x14ac:dyDescent="0.25">
      <c r="BR296401" s="2381"/>
    </row>
    <row r="296425" spans="70:70" x14ac:dyDescent="0.25">
      <c r="BR296425" s="2394"/>
    </row>
    <row r="296426" spans="70:70" x14ac:dyDescent="0.25">
      <c r="BR296426" s="2381"/>
    </row>
    <row r="296450" spans="70:70" x14ac:dyDescent="0.25">
      <c r="BR296450" s="2394"/>
    </row>
    <row r="296451" spans="70:70" x14ac:dyDescent="0.25">
      <c r="BR296451" s="2381"/>
    </row>
    <row r="296475" spans="70:70" x14ac:dyDescent="0.25">
      <c r="BR296475" s="2394"/>
    </row>
    <row r="296476" spans="70:70" x14ac:dyDescent="0.25">
      <c r="BR296476" s="2381"/>
    </row>
    <row r="296500" spans="70:70" x14ac:dyDescent="0.25">
      <c r="BR296500" s="2394"/>
    </row>
    <row r="296501" spans="70:70" x14ac:dyDescent="0.25">
      <c r="BR296501" s="2381"/>
    </row>
    <row r="296525" spans="70:70" x14ac:dyDescent="0.25">
      <c r="BR296525" s="2394"/>
    </row>
    <row r="296526" spans="70:70" x14ac:dyDescent="0.25">
      <c r="BR296526" s="2381"/>
    </row>
    <row r="296550" spans="70:70" x14ac:dyDescent="0.25">
      <c r="BR296550" s="2394"/>
    </row>
    <row r="296551" spans="70:70" x14ac:dyDescent="0.25">
      <c r="BR296551" s="2381"/>
    </row>
    <row r="296575" spans="70:70" x14ac:dyDescent="0.25">
      <c r="BR296575" s="2394"/>
    </row>
    <row r="296576" spans="70:70" x14ac:dyDescent="0.25">
      <c r="BR296576" s="2381"/>
    </row>
    <row r="296600" spans="70:70" x14ac:dyDescent="0.25">
      <c r="BR296600" s="2394"/>
    </row>
    <row r="296601" spans="70:70" x14ac:dyDescent="0.25">
      <c r="BR296601" s="2381"/>
    </row>
    <row r="296625" spans="70:70" x14ac:dyDescent="0.25">
      <c r="BR296625" s="2394"/>
    </row>
    <row r="296626" spans="70:70" x14ac:dyDescent="0.25">
      <c r="BR296626" s="2381"/>
    </row>
    <row r="296650" spans="70:70" x14ac:dyDescent="0.25">
      <c r="BR296650" s="2394"/>
    </row>
    <row r="296651" spans="70:70" x14ac:dyDescent="0.25">
      <c r="BR296651" s="2381"/>
    </row>
    <row r="296675" spans="70:70" x14ac:dyDescent="0.25">
      <c r="BR296675" s="2394"/>
    </row>
    <row r="296676" spans="70:70" x14ac:dyDescent="0.25">
      <c r="BR296676" s="2381"/>
    </row>
    <row r="296700" spans="70:70" x14ac:dyDescent="0.25">
      <c r="BR296700" s="2394"/>
    </row>
    <row r="296701" spans="70:70" x14ac:dyDescent="0.25">
      <c r="BR296701" s="2381"/>
    </row>
    <row r="296725" spans="70:70" x14ac:dyDescent="0.25">
      <c r="BR296725" s="2394"/>
    </row>
    <row r="296726" spans="70:70" x14ac:dyDescent="0.25">
      <c r="BR296726" s="2381"/>
    </row>
    <row r="296750" spans="70:70" x14ac:dyDescent="0.25">
      <c r="BR296750" s="2394"/>
    </row>
    <row r="296751" spans="70:70" x14ac:dyDescent="0.25">
      <c r="BR296751" s="2381"/>
    </row>
    <row r="296775" spans="70:70" x14ac:dyDescent="0.25">
      <c r="BR296775" s="2394"/>
    </row>
    <row r="296776" spans="70:70" x14ac:dyDescent="0.25">
      <c r="BR296776" s="2381"/>
    </row>
    <row r="296800" spans="70:70" x14ac:dyDescent="0.25">
      <c r="BR296800" s="2394"/>
    </row>
    <row r="296801" spans="70:70" x14ac:dyDescent="0.25">
      <c r="BR296801" s="2381"/>
    </row>
    <row r="296825" spans="70:70" x14ac:dyDescent="0.25">
      <c r="BR296825" s="2394"/>
    </row>
    <row r="296826" spans="70:70" x14ac:dyDescent="0.25">
      <c r="BR296826" s="2381"/>
    </row>
    <row r="296850" spans="70:70" x14ac:dyDescent="0.25">
      <c r="BR296850" s="2394"/>
    </row>
    <row r="296851" spans="70:70" x14ac:dyDescent="0.25">
      <c r="BR296851" s="2381"/>
    </row>
    <row r="296875" spans="70:70" x14ac:dyDescent="0.25">
      <c r="BR296875" s="2394"/>
    </row>
    <row r="296876" spans="70:70" x14ac:dyDescent="0.25">
      <c r="BR296876" s="2381"/>
    </row>
    <row r="296900" spans="70:70" x14ac:dyDescent="0.25">
      <c r="BR296900" s="2394"/>
    </row>
    <row r="296901" spans="70:70" x14ac:dyDescent="0.25">
      <c r="BR296901" s="2381"/>
    </row>
    <row r="296925" spans="70:70" x14ac:dyDescent="0.25">
      <c r="BR296925" s="2394"/>
    </row>
    <row r="296926" spans="70:70" x14ac:dyDescent="0.25">
      <c r="BR296926" s="2381"/>
    </row>
    <row r="296950" spans="70:70" x14ac:dyDescent="0.25">
      <c r="BR296950" s="2394"/>
    </row>
    <row r="296951" spans="70:70" x14ac:dyDescent="0.25">
      <c r="BR296951" s="2381"/>
    </row>
    <row r="296975" spans="70:70" x14ac:dyDescent="0.25">
      <c r="BR296975" s="2394"/>
    </row>
    <row r="296976" spans="70:70" x14ac:dyDescent="0.25">
      <c r="BR296976" s="2381"/>
    </row>
    <row r="297000" spans="70:70" x14ac:dyDescent="0.25">
      <c r="BR297000" s="2394"/>
    </row>
    <row r="297001" spans="70:70" x14ac:dyDescent="0.25">
      <c r="BR297001" s="2381"/>
    </row>
    <row r="297025" spans="70:70" x14ac:dyDescent="0.25">
      <c r="BR297025" s="2394"/>
    </row>
    <row r="297026" spans="70:70" x14ac:dyDescent="0.25">
      <c r="BR297026" s="2381"/>
    </row>
    <row r="297050" spans="70:70" x14ac:dyDescent="0.25">
      <c r="BR297050" s="2394"/>
    </row>
    <row r="297051" spans="70:70" x14ac:dyDescent="0.25">
      <c r="BR297051" s="2381"/>
    </row>
    <row r="297075" spans="70:70" x14ac:dyDescent="0.25">
      <c r="BR297075" s="2394"/>
    </row>
    <row r="297076" spans="70:70" x14ac:dyDescent="0.25">
      <c r="BR297076" s="2381"/>
    </row>
    <row r="297100" spans="70:70" x14ac:dyDescent="0.25">
      <c r="BR297100" s="2394"/>
    </row>
    <row r="297101" spans="70:70" x14ac:dyDescent="0.25">
      <c r="BR297101" s="2381"/>
    </row>
    <row r="297125" spans="70:70" x14ac:dyDescent="0.25">
      <c r="BR297125" s="2394"/>
    </row>
    <row r="297126" spans="70:70" x14ac:dyDescent="0.25">
      <c r="BR297126" s="2381"/>
    </row>
    <row r="297150" spans="70:70" x14ac:dyDescent="0.25">
      <c r="BR297150" s="2394"/>
    </row>
    <row r="297151" spans="70:70" x14ac:dyDescent="0.25">
      <c r="BR297151" s="2381"/>
    </row>
    <row r="297175" spans="70:70" x14ac:dyDescent="0.25">
      <c r="BR297175" s="2394"/>
    </row>
    <row r="297176" spans="70:70" x14ac:dyDescent="0.25">
      <c r="BR297176" s="2381"/>
    </row>
    <row r="297200" spans="70:70" x14ac:dyDescent="0.25">
      <c r="BR297200" s="2394"/>
    </row>
    <row r="297201" spans="70:70" x14ac:dyDescent="0.25">
      <c r="BR297201" s="2381"/>
    </row>
    <row r="297225" spans="70:70" x14ac:dyDescent="0.25">
      <c r="BR297225" s="2394"/>
    </row>
    <row r="297226" spans="70:70" x14ac:dyDescent="0.25">
      <c r="BR297226" s="2381"/>
    </row>
    <row r="297250" spans="70:70" x14ac:dyDescent="0.25">
      <c r="BR297250" s="2394"/>
    </row>
    <row r="297251" spans="70:70" x14ac:dyDescent="0.25">
      <c r="BR297251" s="2381"/>
    </row>
    <row r="297275" spans="70:70" x14ac:dyDescent="0.25">
      <c r="BR297275" s="2394"/>
    </row>
    <row r="297276" spans="70:70" x14ac:dyDescent="0.25">
      <c r="BR297276" s="2381"/>
    </row>
    <row r="297300" spans="70:70" x14ac:dyDescent="0.25">
      <c r="BR297300" s="2394"/>
    </row>
    <row r="297301" spans="70:70" x14ac:dyDescent="0.25">
      <c r="BR297301" s="2381"/>
    </row>
    <row r="297325" spans="70:70" x14ac:dyDescent="0.25">
      <c r="BR297325" s="2394"/>
    </row>
    <row r="297326" spans="70:70" x14ac:dyDescent="0.25">
      <c r="BR297326" s="2381"/>
    </row>
    <row r="297350" spans="70:70" x14ac:dyDescent="0.25">
      <c r="BR297350" s="2394"/>
    </row>
    <row r="297351" spans="70:70" x14ac:dyDescent="0.25">
      <c r="BR297351" s="2381"/>
    </row>
    <row r="297375" spans="70:70" x14ac:dyDescent="0.25">
      <c r="BR297375" s="2394"/>
    </row>
    <row r="297376" spans="70:70" x14ac:dyDescent="0.25">
      <c r="BR297376" s="2381"/>
    </row>
    <row r="297400" spans="70:70" x14ac:dyDescent="0.25">
      <c r="BR297400" s="2394"/>
    </row>
    <row r="297401" spans="70:70" x14ac:dyDescent="0.25">
      <c r="BR297401" s="2381"/>
    </row>
    <row r="297425" spans="70:70" x14ac:dyDescent="0.25">
      <c r="BR297425" s="2394"/>
    </row>
    <row r="297426" spans="70:70" x14ac:dyDescent="0.25">
      <c r="BR297426" s="2381"/>
    </row>
    <row r="297450" spans="70:70" x14ac:dyDescent="0.25">
      <c r="BR297450" s="2394"/>
    </row>
    <row r="297451" spans="70:70" x14ac:dyDescent="0.25">
      <c r="BR297451" s="2381"/>
    </row>
    <row r="297475" spans="70:70" x14ac:dyDescent="0.25">
      <c r="BR297475" s="2394"/>
    </row>
    <row r="297476" spans="70:70" x14ac:dyDescent="0.25">
      <c r="BR297476" s="2381"/>
    </row>
    <row r="297500" spans="70:70" x14ac:dyDescent="0.25">
      <c r="BR297500" s="2394"/>
    </row>
    <row r="297501" spans="70:70" x14ac:dyDescent="0.25">
      <c r="BR297501" s="2381"/>
    </row>
    <row r="297525" spans="70:70" x14ac:dyDescent="0.25">
      <c r="BR297525" s="2394"/>
    </row>
    <row r="297526" spans="70:70" x14ac:dyDescent="0.25">
      <c r="BR297526" s="2381"/>
    </row>
    <row r="297550" spans="70:70" x14ac:dyDescent="0.25">
      <c r="BR297550" s="2394"/>
    </row>
    <row r="297551" spans="70:70" x14ac:dyDescent="0.25">
      <c r="BR297551" s="2381"/>
    </row>
    <row r="297575" spans="70:70" x14ac:dyDescent="0.25">
      <c r="BR297575" s="2394"/>
    </row>
    <row r="297576" spans="70:70" x14ac:dyDescent="0.25">
      <c r="BR297576" s="2381"/>
    </row>
    <row r="297600" spans="70:70" x14ac:dyDescent="0.25">
      <c r="BR297600" s="2394"/>
    </row>
    <row r="297601" spans="70:70" x14ac:dyDescent="0.25">
      <c r="BR297601" s="2381"/>
    </row>
    <row r="297625" spans="70:70" x14ac:dyDescent="0.25">
      <c r="BR297625" s="2394"/>
    </row>
    <row r="297626" spans="70:70" x14ac:dyDescent="0.25">
      <c r="BR297626" s="2381"/>
    </row>
    <row r="297650" spans="70:70" x14ac:dyDescent="0.25">
      <c r="BR297650" s="2394"/>
    </row>
    <row r="297651" spans="70:70" x14ac:dyDescent="0.25">
      <c r="BR297651" s="2381"/>
    </row>
    <row r="297675" spans="70:70" x14ac:dyDescent="0.25">
      <c r="BR297675" s="2394"/>
    </row>
    <row r="297676" spans="70:70" x14ac:dyDescent="0.25">
      <c r="BR297676" s="2381"/>
    </row>
    <row r="297700" spans="70:70" x14ac:dyDescent="0.25">
      <c r="BR297700" s="2394"/>
    </row>
    <row r="297701" spans="70:70" x14ac:dyDescent="0.25">
      <c r="BR297701" s="2381"/>
    </row>
    <row r="297725" spans="70:70" x14ac:dyDescent="0.25">
      <c r="BR297725" s="2394"/>
    </row>
    <row r="297726" spans="70:70" x14ac:dyDescent="0.25">
      <c r="BR297726" s="2381"/>
    </row>
    <row r="297750" spans="70:70" x14ac:dyDescent="0.25">
      <c r="BR297750" s="2394"/>
    </row>
    <row r="297751" spans="70:70" x14ac:dyDescent="0.25">
      <c r="BR297751" s="2381"/>
    </row>
    <row r="297775" spans="70:70" x14ac:dyDescent="0.25">
      <c r="BR297775" s="2394"/>
    </row>
    <row r="297776" spans="70:70" x14ac:dyDescent="0.25">
      <c r="BR297776" s="2381"/>
    </row>
    <row r="297800" spans="70:70" x14ac:dyDescent="0.25">
      <c r="BR297800" s="2394"/>
    </row>
    <row r="297801" spans="70:70" x14ac:dyDescent="0.25">
      <c r="BR297801" s="2381"/>
    </row>
    <row r="297825" spans="70:70" x14ac:dyDescent="0.25">
      <c r="BR297825" s="2394"/>
    </row>
    <row r="297826" spans="70:70" x14ac:dyDescent="0.25">
      <c r="BR297826" s="2381"/>
    </row>
    <row r="297850" spans="70:70" x14ac:dyDescent="0.25">
      <c r="BR297850" s="2394"/>
    </row>
    <row r="297851" spans="70:70" x14ac:dyDescent="0.25">
      <c r="BR297851" s="2381"/>
    </row>
    <row r="297875" spans="70:70" x14ac:dyDescent="0.25">
      <c r="BR297875" s="2394"/>
    </row>
    <row r="297876" spans="70:70" x14ac:dyDescent="0.25">
      <c r="BR297876" s="2381"/>
    </row>
    <row r="297900" spans="70:70" x14ac:dyDescent="0.25">
      <c r="BR297900" s="2394"/>
    </row>
    <row r="297901" spans="70:70" x14ac:dyDescent="0.25">
      <c r="BR297901" s="2381"/>
    </row>
    <row r="297925" spans="70:70" x14ac:dyDescent="0.25">
      <c r="BR297925" s="2394"/>
    </row>
    <row r="297926" spans="70:70" x14ac:dyDescent="0.25">
      <c r="BR297926" s="2381"/>
    </row>
    <row r="297950" spans="70:70" x14ac:dyDescent="0.25">
      <c r="BR297950" s="2394"/>
    </row>
    <row r="297951" spans="70:70" x14ac:dyDescent="0.25">
      <c r="BR297951" s="2381"/>
    </row>
    <row r="297975" spans="70:70" x14ac:dyDescent="0.25">
      <c r="BR297975" s="2394"/>
    </row>
    <row r="297976" spans="70:70" x14ac:dyDescent="0.25">
      <c r="BR297976" s="2381"/>
    </row>
    <row r="298000" spans="70:70" x14ac:dyDescent="0.25">
      <c r="BR298000" s="2394"/>
    </row>
    <row r="298001" spans="70:70" x14ac:dyDescent="0.25">
      <c r="BR298001" s="2381"/>
    </row>
    <row r="298025" spans="70:70" x14ac:dyDescent="0.25">
      <c r="BR298025" s="2394"/>
    </row>
    <row r="298026" spans="70:70" x14ac:dyDescent="0.25">
      <c r="BR298026" s="2381"/>
    </row>
    <row r="298050" spans="70:70" x14ac:dyDescent="0.25">
      <c r="BR298050" s="2394"/>
    </row>
    <row r="298051" spans="70:70" x14ac:dyDescent="0.25">
      <c r="BR298051" s="2381"/>
    </row>
    <row r="298075" spans="70:70" x14ac:dyDescent="0.25">
      <c r="BR298075" s="2394"/>
    </row>
    <row r="298076" spans="70:70" x14ac:dyDescent="0.25">
      <c r="BR298076" s="2381"/>
    </row>
    <row r="298100" spans="70:70" x14ac:dyDescent="0.25">
      <c r="BR298100" s="2394"/>
    </row>
    <row r="298101" spans="70:70" x14ac:dyDescent="0.25">
      <c r="BR298101" s="2381"/>
    </row>
    <row r="298125" spans="70:70" x14ac:dyDescent="0.25">
      <c r="BR298125" s="2394"/>
    </row>
    <row r="298126" spans="70:70" x14ac:dyDescent="0.25">
      <c r="BR298126" s="2381"/>
    </row>
    <row r="298150" spans="70:70" x14ac:dyDescent="0.25">
      <c r="BR298150" s="2394"/>
    </row>
    <row r="298151" spans="70:70" x14ac:dyDescent="0.25">
      <c r="BR298151" s="2381"/>
    </row>
    <row r="298175" spans="70:70" x14ac:dyDescent="0.25">
      <c r="BR298175" s="2394"/>
    </row>
    <row r="298176" spans="70:70" x14ac:dyDescent="0.25">
      <c r="BR298176" s="2381"/>
    </row>
    <row r="298200" spans="70:70" x14ac:dyDescent="0.25">
      <c r="BR298200" s="2394"/>
    </row>
    <row r="298201" spans="70:70" x14ac:dyDescent="0.25">
      <c r="BR298201" s="2381"/>
    </row>
    <row r="298225" spans="70:70" x14ac:dyDescent="0.25">
      <c r="BR298225" s="2394"/>
    </row>
    <row r="298226" spans="70:70" x14ac:dyDescent="0.25">
      <c r="BR298226" s="2381"/>
    </row>
    <row r="298250" spans="70:70" x14ac:dyDescent="0.25">
      <c r="BR298250" s="2394"/>
    </row>
    <row r="298251" spans="70:70" x14ac:dyDescent="0.25">
      <c r="BR298251" s="2381"/>
    </row>
    <row r="298275" spans="70:70" x14ac:dyDescent="0.25">
      <c r="BR298275" s="2394"/>
    </row>
    <row r="298276" spans="70:70" x14ac:dyDescent="0.25">
      <c r="BR298276" s="2381"/>
    </row>
    <row r="298300" spans="70:70" x14ac:dyDescent="0.25">
      <c r="BR298300" s="2394"/>
    </row>
    <row r="298301" spans="70:70" x14ac:dyDescent="0.25">
      <c r="BR298301" s="2381"/>
    </row>
    <row r="298325" spans="70:70" x14ac:dyDescent="0.25">
      <c r="BR298325" s="2394"/>
    </row>
    <row r="298326" spans="70:70" x14ac:dyDescent="0.25">
      <c r="BR298326" s="2381"/>
    </row>
    <row r="298350" spans="70:70" x14ac:dyDescent="0.25">
      <c r="BR298350" s="2394"/>
    </row>
    <row r="298351" spans="70:70" x14ac:dyDescent="0.25">
      <c r="BR298351" s="2381"/>
    </row>
    <row r="298375" spans="70:70" x14ac:dyDescent="0.25">
      <c r="BR298375" s="2394"/>
    </row>
    <row r="298376" spans="70:70" x14ac:dyDescent="0.25">
      <c r="BR298376" s="2381"/>
    </row>
    <row r="298400" spans="70:70" x14ac:dyDescent="0.25">
      <c r="BR298400" s="2394"/>
    </row>
    <row r="298401" spans="70:70" x14ac:dyDescent="0.25">
      <c r="BR298401" s="2381"/>
    </row>
    <row r="298425" spans="70:70" x14ac:dyDescent="0.25">
      <c r="BR298425" s="2394"/>
    </row>
    <row r="298426" spans="70:70" x14ac:dyDescent="0.25">
      <c r="BR298426" s="2381"/>
    </row>
    <row r="298450" spans="70:70" x14ac:dyDescent="0.25">
      <c r="BR298450" s="2394"/>
    </row>
    <row r="298451" spans="70:70" x14ac:dyDescent="0.25">
      <c r="BR298451" s="2381"/>
    </row>
    <row r="298475" spans="70:70" x14ac:dyDescent="0.25">
      <c r="BR298475" s="2394"/>
    </row>
    <row r="298476" spans="70:70" x14ac:dyDescent="0.25">
      <c r="BR298476" s="2381"/>
    </row>
    <row r="298500" spans="70:70" x14ac:dyDescent="0.25">
      <c r="BR298500" s="2394"/>
    </row>
    <row r="298501" spans="70:70" x14ac:dyDescent="0.25">
      <c r="BR298501" s="2381"/>
    </row>
    <row r="298525" spans="70:70" x14ac:dyDescent="0.25">
      <c r="BR298525" s="2394"/>
    </row>
    <row r="298526" spans="70:70" x14ac:dyDescent="0.25">
      <c r="BR298526" s="2381"/>
    </row>
    <row r="298550" spans="70:70" x14ac:dyDescent="0.25">
      <c r="BR298550" s="2394"/>
    </row>
    <row r="298551" spans="70:70" x14ac:dyDescent="0.25">
      <c r="BR298551" s="2381"/>
    </row>
    <row r="298575" spans="70:70" x14ac:dyDescent="0.25">
      <c r="BR298575" s="2394"/>
    </row>
    <row r="298576" spans="70:70" x14ac:dyDescent="0.25">
      <c r="BR298576" s="2381"/>
    </row>
    <row r="298600" spans="70:70" x14ac:dyDescent="0.25">
      <c r="BR298600" s="2394"/>
    </row>
    <row r="298601" spans="70:70" x14ac:dyDescent="0.25">
      <c r="BR298601" s="2381"/>
    </row>
    <row r="298625" spans="70:70" x14ac:dyDescent="0.25">
      <c r="BR298625" s="2394"/>
    </row>
    <row r="298626" spans="70:70" x14ac:dyDescent="0.25">
      <c r="BR298626" s="2381"/>
    </row>
    <row r="298650" spans="70:70" x14ac:dyDescent="0.25">
      <c r="BR298650" s="2394"/>
    </row>
    <row r="298651" spans="70:70" x14ac:dyDescent="0.25">
      <c r="BR298651" s="2381"/>
    </row>
    <row r="298675" spans="70:70" x14ac:dyDescent="0.25">
      <c r="BR298675" s="2394"/>
    </row>
    <row r="298676" spans="70:70" x14ac:dyDescent="0.25">
      <c r="BR298676" s="2381"/>
    </row>
    <row r="298700" spans="70:70" x14ac:dyDescent="0.25">
      <c r="BR298700" s="2394"/>
    </row>
    <row r="298701" spans="70:70" x14ac:dyDescent="0.25">
      <c r="BR298701" s="2381"/>
    </row>
    <row r="298725" spans="70:70" x14ac:dyDescent="0.25">
      <c r="BR298725" s="2394"/>
    </row>
    <row r="298726" spans="70:70" x14ac:dyDescent="0.25">
      <c r="BR298726" s="2381"/>
    </row>
    <row r="298750" spans="70:70" x14ac:dyDescent="0.25">
      <c r="BR298750" s="2394"/>
    </row>
    <row r="298751" spans="70:70" x14ac:dyDescent="0.25">
      <c r="BR298751" s="2381"/>
    </row>
    <row r="298775" spans="70:70" x14ac:dyDescent="0.25">
      <c r="BR298775" s="2394"/>
    </row>
    <row r="298776" spans="70:70" x14ac:dyDescent="0.25">
      <c r="BR298776" s="2381"/>
    </row>
    <row r="298800" spans="70:70" x14ac:dyDescent="0.25">
      <c r="BR298800" s="2394"/>
    </row>
    <row r="298801" spans="70:70" x14ac:dyDescent="0.25">
      <c r="BR298801" s="2381"/>
    </row>
    <row r="298825" spans="70:70" x14ac:dyDescent="0.25">
      <c r="BR298825" s="2394"/>
    </row>
    <row r="298826" spans="70:70" x14ac:dyDescent="0.25">
      <c r="BR298826" s="2381"/>
    </row>
    <row r="298850" spans="70:70" x14ac:dyDescent="0.25">
      <c r="BR298850" s="2394"/>
    </row>
    <row r="298851" spans="70:70" x14ac:dyDescent="0.25">
      <c r="BR298851" s="2381"/>
    </row>
    <row r="298875" spans="70:70" x14ac:dyDescent="0.25">
      <c r="BR298875" s="2394"/>
    </row>
    <row r="298876" spans="70:70" x14ac:dyDescent="0.25">
      <c r="BR298876" s="2381"/>
    </row>
    <row r="298900" spans="70:70" x14ac:dyDescent="0.25">
      <c r="BR298900" s="2394"/>
    </row>
    <row r="298901" spans="70:70" x14ac:dyDescent="0.25">
      <c r="BR298901" s="2381"/>
    </row>
    <row r="298925" spans="70:70" x14ac:dyDescent="0.25">
      <c r="BR298925" s="2394"/>
    </row>
    <row r="298926" spans="70:70" x14ac:dyDescent="0.25">
      <c r="BR298926" s="2381"/>
    </row>
    <row r="298950" spans="70:70" x14ac:dyDescent="0.25">
      <c r="BR298950" s="2394"/>
    </row>
    <row r="298951" spans="70:70" x14ac:dyDescent="0.25">
      <c r="BR298951" s="2381"/>
    </row>
    <row r="298975" spans="70:70" x14ac:dyDescent="0.25">
      <c r="BR298975" s="2394"/>
    </row>
    <row r="298976" spans="70:70" x14ac:dyDescent="0.25">
      <c r="BR298976" s="2381"/>
    </row>
    <row r="299000" spans="70:70" x14ac:dyDescent="0.25">
      <c r="BR299000" s="2394"/>
    </row>
    <row r="299001" spans="70:70" x14ac:dyDescent="0.25">
      <c r="BR299001" s="2381"/>
    </row>
    <row r="299025" spans="70:70" x14ac:dyDescent="0.25">
      <c r="BR299025" s="2394"/>
    </row>
    <row r="299026" spans="70:70" x14ac:dyDescent="0.25">
      <c r="BR299026" s="2381"/>
    </row>
    <row r="299050" spans="70:70" x14ac:dyDescent="0.25">
      <c r="BR299050" s="2394"/>
    </row>
    <row r="299051" spans="70:70" x14ac:dyDescent="0.25">
      <c r="BR299051" s="2381"/>
    </row>
    <row r="299075" spans="70:70" x14ac:dyDescent="0.25">
      <c r="BR299075" s="2394"/>
    </row>
    <row r="299076" spans="70:70" x14ac:dyDescent="0.25">
      <c r="BR299076" s="2381"/>
    </row>
    <row r="299100" spans="70:70" x14ac:dyDescent="0.25">
      <c r="BR299100" s="2394"/>
    </row>
    <row r="299101" spans="70:70" x14ac:dyDescent="0.25">
      <c r="BR299101" s="2381"/>
    </row>
    <row r="299125" spans="70:70" x14ac:dyDescent="0.25">
      <c r="BR299125" s="2394"/>
    </row>
    <row r="299126" spans="70:70" x14ac:dyDescent="0.25">
      <c r="BR299126" s="2381"/>
    </row>
    <row r="299150" spans="70:70" x14ac:dyDescent="0.25">
      <c r="BR299150" s="2394"/>
    </row>
    <row r="299151" spans="70:70" x14ac:dyDescent="0.25">
      <c r="BR299151" s="2381"/>
    </row>
    <row r="299175" spans="70:70" x14ac:dyDescent="0.25">
      <c r="BR299175" s="2394"/>
    </row>
    <row r="299176" spans="70:70" x14ac:dyDescent="0.25">
      <c r="BR299176" s="2381"/>
    </row>
    <row r="299200" spans="70:70" x14ac:dyDescent="0.25">
      <c r="BR299200" s="2394"/>
    </row>
    <row r="299201" spans="70:70" x14ac:dyDescent="0.25">
      <c r="BR299201" s="2381"/>
    </row>
    <row r="299225" spans="70:70" x14ac:dyDescent="0.25">
      <c r="BR299225" s="2394"/>
    </row>
    <row r="299226" spans="70:70" x14ac:dyDescent="0.25">
      <c r="BR299226" s="2381"/>
    </row>
    <row r="299250" spans="70:70" x14ac:dyDescent="0.25">
      <c r="BR299250" s="2394"/>
    </row>
    <row r="299251" spans="70:70" x14ac:dyDescent="0.25">
      <c r="BR299251" s="2381"/>
    </row>
    <row r="299275" spans="70:70" x14ac:dyDescent="0.25">
      <c r="BR299275" s="2394"/>
    </row>
    <row r="299276" spans="70:70" x14ac:dyDescent="0.25">
      <c r="BR299276" s="2381"/>
    </row>
    <row r="299300" spans="70:70" x14ac:dyDescent="0.25">
      <c r="BR299300" s="2394"/>
    </row>
    <row r="299301" spans="70:70" x14ac:dyDescent="0.25">
      <c r="BR299301" s="2381"/>
    </row>
    <row r="299325" spans="70:70" x14ac:dyDescent="0.25">
      <c r="BR299325" s="2394"/>
    </row>
    <row r="299326" spans="70:70" x14ac:dyDescent="0.25">
      <c r="BR299326" s="2381"/>
    </row>
    <row r="299350" spans="70:70" x14ac:dyDescent="0.25">
      <c r="BR299350" s="2394"/>
    </row>
    <row r="299351" spans="70:70" x14ac:dyDescent="0.25">
      <c r="BR299351" s="2381"/>
    </row>
    <row r="299375" spans="70:70" x14ac:dyDescent="0.25">
      <c r="BR299375" s="2394"/>
    </row>
    <row r="299376" spans="70:70" x14ac:dyDescent="0.25">
      <c r="BR299376" s="2381"/>
    </row>
    <row r="299400" spans="70:70" x14ac:dyDescent="0.25">
      <c r="BR299400" s="2394"/>
    </row>
    <row r="299401" spans="70:70" x14ac:dyDescent="0.25">
      <c r="BR299401" s="2381"/>
    </row>
    <row r="299425" spans="70:70" x14ac:dyDescent="0.25">
      <c r="BR299425" s="2394"/>
    </row>
    <row r="299426" spans="70:70" x14ac:dyDescent="0.25">
      <c r="BR299426" s="2381"/>
    </row>
    <row r="299450" spans="70:70" x14ac:dyDescent="0.25">
      <c r="BR299450" s="2394"/>
    </row>
    <row r="299451" spans="70:70" x14ac:dyDescent="0.25">
      <c r="BR299451" s="2381"/>
    </row>
    <row r="299475" spans="70:70" x14ac:dyDescent="0.25">
      <c r="BR299475" s="2394"/>
    </row>
    <row r="299476" spans="70:70" x14ac:dyDescent="0.25">
      <c r="BR299476" s="2381"/>
    </row>
    <row r="299500" spans="70:70" x14ac:dyDescent="0.25">
      <c r="BR299500" s="2394"/>
    </row>
    <row r="299501" spans="70:70" x14ac:dyDescent="0.25">
      <c r="BR299501" s="2381"/>
    </row>
    <row r="299525" spans="70:70" x14ac:dyDescent="0.25">
      <c r="BR299525" s="2394"/>
    </row>
    <row r="299526" spans="70:70" x14ac:dyDescent="0.25">
      <c r="BR299526" s="2381"/>
    </row>
    <row r="299550" spans="70:70" x14ac:dyDescent="0.25">
      <c r="BR299550" s="2394"/>
    </row>
    <row r="299551" spans="70:70" x14ac:dyDescent="0.25">
      <c r="BR299551" s="2381"/>
    </row>
    <row r="299575" spans="70:70" x14ac:dyDescent="0.25">
      <c r="BR299575" s="2394"/>
    </row>
    <row r="299576" spans="70:70" x14ac:dyDescent="0.25">
      <c r="BR299576" s="2381"/>
    </row>
    <row r="299600" spans="70:70" x14ac:dyDescent="0.25">
      <c r="BR299600" s="2394"/>
    </row>
    <row r="299601" spans="70:70" x14ac:dyDescent="0.25">
      <c r="BR299601" s="2381"/>
    </row>
    <row r="299625" spans="70:70" x14ac:dyDescent="0.25">
      <c r="BR299625" s="2394"/>
    </row>
    <row r="299626" spans="70:70" x14ac:dyDescent="0.25">
      <c r="BR299626" s="2381"/>
    </row>
    <row r="299650" spans="70:70" x14ac:dyDescent="0.25">
      <c r="BR299650" s="2394"/>
    </row>
    <row r="299651" spans="70:70" x14ac:dyDescent="0.25">
      <c r="BR299651" s="2381"/>
    </row>
    <row r="299675" spans="70:70" x14ac:dyDescent="0.25">
      <c r="BR299675" s="2394"/>
    </row>
    <row r="299676" spans="70:70" x14ac:dyDescent="0.25">
      <c r="BR299676" s="2381"/>
    </row>
    <row r="299700" spans="70:70" x14ac:dyDescent="0.25">
      <c r="BR299700" s="2394"/>
    </row>
    <row r="299701" spans="70:70" x14ac:dyDescent="0.25">
      <c r="BR299701" s="2381"/>
    </row>
    <row r="299725" spans="70:70" x14ac:dyDescent="0.25">
      <c r="BR299725" s="2394"/>
    </row>
    <row r="299726" spans="70:70" x14ac:dyDescent="0.25">
      <c r="BR299726" s="2381"/>
    </row>
    <row r="299750" spans="70:70" x14ac:dyDescent="0.25">
      <c r="BR299750" s="2394"/>
    </row>
    <row r="299751" spans="70:70" x14ac:dyDescent="0.25">
      <c r="BR299751" s="2381"/>
    </row>
    <row r="299775" spans="70:70" x14ac:dyDescent="0.25">
      <c r="BR299775" s="2394"/>
    </row>
    <row r="299776" spans="70:70" x14ac:dyDescent="0.25">
      <c r="BR299776" s="2381"/>
    </row>
    <row r="299800" spans="70:70" x14ac:dyDescent="0.25">
      <c r="BR299800" s="2394"/>
    </row>
    <row r="299801" spans="70:70" x14ac:dyDescent="0.25">
      <c r="BR299801" s="2381"/>
    </row>
    <row r="299825" spans="70:70" x14ac:dyDescent="0.25">
      <c r="BR299825" s="2394"/>
    </row>
    <row r="299826" spans="70:70" x14ac:dyDescent="0.25">
      <c r="BR299826" s="2381"/>
    </row>
    <row r="299850" spans="70:70" x14ac:dyDescent="0.25">
      <c r="BR299850" s="2394"/>
    </row>
    <row r="299851" spans="70:70" x14ac:dyDescent="0.25">
      <c r="BR299851" s="2381"/>
    </row>
    <row r="299875" spans="70:70" x14ac:dyDescent="0.25">
      <c r="BR299875" s="2394"/>
    </row>
    <row r="299876" spans="70:70" x14ac:dyDescent="0.25">
      <c r="BR299876" s="2381"/>
    </row>
    <row r="299900" spans="70:70" x14ac:dyDescent="0.25">
      <c r="BR299900" s="2394"/>
    </row>
    <row r="299901" spans="70:70" x14ac:dyDescent="0.25">
      <c r="BR299901" s="2381"/>
    </row>
    <row r="299925" spans="70:70" x14ac:dyDescent="0.25">
      <c r="BR299925" s="2394"/>
    </row>
    <row r="299926" spans="70:70" x14ac:dyDescent="0.25">
      <c r="BR299926" s="2381"/>
    </row>
    <row r="299950" spans="70:70" x14ac:dyDescent="0.25">
      <c r="BR299950" s="2394"/>
    </row>
    <row r="299951" spans="70:70" x14ac:dyDescent="0.25">
      <c r="BR299951" s="2381"/>
    </row>
    <row r="299975" spans="70:70" x14ac:dyDescent="0.25">
      <c r="BR299975" s="2394"/>
    </row>
    <row r="299976" spans="70:70" x14ac:dyDescent="0.25">
      <c r="BR299976" s="2381"/>
    </row>
    <row r="300000" spans="70:70" x14ac:dyDescent="0.25">
      <c r="BR300000" s="2394"/>
    </row>
    <row r="300001" spans="70:70" x14ac:dyDescent="0.25">
      <c r="BR300001" s="2381"/>
    </row>
    <row r="300025" spans="70:70" x14ac:dyDescent="0.25">
      <c r="BR300025" s="2394"/>
    </row>
    <row r="300026" spans="70:70" x14ac:dyDescent="0.25">
      <c r="BR300026" s="2381"/>
    </row>
    <row r="300050" spans="70:70" x14ac:dyDescent="0.25">
      <c r="BR300050" s="2394"/>
    </row>
    <row r="300051" spans="70:70" x14ac:dyDescent="0.25">
      <c r="BR300051" s="2381"/>
    </row>
    <row r="300075" spans="70:70" x14ac:dyDescent="0.25">
      <c r="BR300075" s="2394"/>
    </row>
    <row r="300076" spans="70:70" x14ac:dyDescent="0.25">
      <c r="BR300076" s="2381"/>
    </row>
    <row r="300100" spans="70:70" x14ac:dyDescent="0.25">
      <c r="BR300100" s="2394"/>
    </row>
    <row r="300101" spans="70:70" x14ac:dyDescent="0.25">
      <c r="BR300101" s="2381"/>
    </row>
    <row r="300125" spans="70:70" x14ac:dyDescent="0.25">
      <c r="BR300125" s="2394"/>
    </row>
    <row r="300126" spans="70:70" x14ac:dyDescent="0.25">
      <c r="BR300126" s="2381"/>
    </row>
    <row r="300150" spans="70:70" x14ac:dyDescent="0.25">
      <c r="BR300150" s="2394"/>
    </row>
    <row r="300151" spans="70:70" x14ac:dyDescent="0.25">
      <c r="BR300151" s="2381"/>
    </row>
    <row r="300175" spans="70:70" x14ac:dyDescent="0.25">
      <c r="BR300175" s="2394"/>
    </row>
    <row r="300176" spans="70:70" x14ac:dyDescent="0.25">
      <c r="BR300176" s="2381"/>
    </row>
    <row r="300200" spans="70:70" x14ac:dyDescent="0.25">
      <c r="BR300200" s="2394"/>
    </row>
    <row r="300201" spans="70:70" x14ac:dyDescent="0.25">
      <c r="BR300201" s="2381"/>
    </row>
    <row r="300225" spans="70:70" x14ac:dyDescent="0.25">
      <c r="BR300225" s="2394"/>
    </row>
    <row r="300226" spans="70:70" x14ac:dyDescent="0.25">
      <c r="BR300226" s="2381"/>
    </row>
    <row r="300250" spans="70:70" x14ac:dyDescent="0.25">
      <c r="BR300250" s="2394"/>
    </row>
    <row r="300251" spans="70:70" x14ac:dyDescent="0.25">
      <c r="BR300251" s="2381"/>
    </row>
    <row r="300275" spans="70:70" x14ac:dyDescent="0.25">
      <c r="BR300275" s="2394"/>
    </row>
    <row r="300276" spans="70:70" x14ac:dyDescent="0.25">
      <c r="BR300276" s="2381"/>
    </row>
    <row r="300300" spans="70:70" x14ac:dyDescent="0.25">
      <c r="BR300300" s="2394"/>
    </row>
    <row r="300301" spans="70:70" x14ac:dyDescent="0.25">
      <c r="BR300301" s="2381"/>
    </row>
    <row r="300325" spans="70:70" x14ac:dyDescent="0.25">
      <c r="BR300325" s="2394"/>
    </row>
    <row r="300326" spans="70:70" x14ac:dyDescent="0.25">
      <c r="BR300326" s="2381"/>
    </row>
    <row r="300350" spans="70:70" x14ac:dyDescent="0.25">
      <c r="BR300350" s="2394"/>
    </row>
    <row r="300351" spans="70:70" x14ac:dyDescent="0.25">
      <c r="BR300351" s="2381"/>
    </row>
    <row r="300375" spans="70:70" x14ac:dyDescent="0.25">
      <c r="BR300375" s="2394"/>
    </row>
    <row r="300376" spans="70:70" x14ac:dyDescent="0.25">
      <c r="BR300376" s="2381"/>
    </row>
    <row r="300400" spans="70:70" x14ac:dyDescent="0.25">
      <c r="BR300400" s="2394"/>
    </row>
    <row r="300401" spans="70:70" x14ac:dyDescent="0.25">
      <c r="BR300401" s="2381"/>
    </row>
    <row r="300425" spans="70:70" x14ac:dyDescent="0.25">
      <c r="BR300425" s="2394"/>
    </row>
    <row r="300426" spans="70:70" x14ac:dyDescent="0.25">
      <c r="BR300426" s="2381"/>
    </row>
    <row r="300450" spans="70:70" x14ac:dyDescent="0.25">
      <c r="BR300450" s="2394"/>
    </row>
    <row r="300451" spans="70:70" x14ac:dyDescent="0.25">
      <c r="BR300451" s="2381"/>
    </row>
    <row r="300475" spans="70:70" x14ac:dyDescent="0.25">
      <c r="BR300475" s="2394"/>
    </row>
    <row r="300476" spans="70:70" x14ac:dyDescent="0.25">
      <c r="BR300476" s="2381"/>
    </row>
    <row r="300500" spans="70:70" x14ac:dyDescent="0.25">
      <c r="BR300500" s="2394"/>
    </row>
    <row r="300501" spans="70:70" x14ac:dyDescent="0.25">
      <c r="BR300501" s="2381"/>
    </row>
    <row r="300525" spans="70:70" x14ac:dyDescent="0.25">
      <c r="BR300525" s="2394"/>
    </row>
    <row r="300526" spans="70:70" x14ac:dyDescent="0.25">
      <c r="BR300526" s="2381"/>
    </row>
    <row r="300550" spans="70:70" x14ac:dyDescent="0.25">
      <c r="BR300550" s="2394"/>
    </row>
    <row r="300551" spans="70:70" x14ac:dyDescent="0.25">
      <c r="BR300551" s="2381"/>
    </row>
    <row r="300575" spans="70:70" x14ac:dyDescent="0.25">
      <c r="BR300575" s="2394"/>
    </row>
    <row r="300576" spans="70:70" x14ac:dyDescent="0.25">
      <c r="BR300576" s="2381"/>
    </row>
    <row r="300600" spans="70:70" x14ac:dyDescent="0.25">
      <c r="BR300600" s="2394"/>
    </row>
    <row r="300601" spans="70:70" x14ac:dyDescent="0.25">
      <c r="BR300601" s="2381"/>
    </row>
    <row r="300625" spans="70:70" x14ac:dyDescent="0.25">
      <c r="BR300625" s="2394"/>
    </row>
    <row r="300626" spans="70:70" x14ac:dyDescent="0.25">
      <c r="BR300626" s="2381"/>
    </row>
    <row r="300650" spans="70:70" x14ac:dyDescent="0.25">
      <c r="BR300650" s="2394"/>
    </row>
    <row r="300651" spans="70:70" x14ac:dyDescent="0.25">
      <c r="BR300651" s="2381"/>
    </row>
    <row r="300675" spans="70:70" x14ac:dyDescent="0.25">
      <c r="BR300675" s="2394"/>
    </row>
    <row r="300676" spans="70:70" x14ac:dyDescent="0.25">
      <c r="BR300676" s="2381"/>
    </row>
    <row r="300700" spans="70:70" x14ac:dyDescent="0.25">
      <c r="BR300700" s="2394"/>
    </row>
    <row r="300701" spans="70:70" x14ac:dyDescent="0.25">
      <c r="BR300701" s="2381"/>
    </row>
    <row r="300725" spans="70:70" x14ac:dyDescent="0.25">
      <c r="BR300725" s="2394"/>
    </row>
    <row r="300726" spans="70:70" x14ac:dyDescent="0.25">
      <c r="BR300726" s="2381"/>
    </row>
    <row r="300750" spans="70:70" x14ac:dyDescent="0.25">
      <c r="BR300750" s="2394"/>
    </row>
    <row r="300751" spans="70:70" x14ac:dyDescent="0.25">
      <c r="BR300751" s="2381"/>
    </row>
    <row r="300775" spans="70:70" x14ac:dyDescent="0.25">
      <c r="BR300775" s="2394"/>
    </row>
    <row r="300776" spans="70:70" x14ac:dyDescent="0.25">
      <c r="BR300776" s="2381"/>
    </row>
    <row r="300800" spans="70:70" x14ac:dyDescent="0.25">
      <c r="BR300800" s="2394"/>
    </row>
    <row r="300801" spans="70:70" x14ac:dyDescent="0.25">
      <c r="BR300801" s="2381"/>
    </row>
    <row r="300825" spans="70:70" x14ac:dyDescent="0.25">
      <c r="BR300825" s="2394"/>
    </row>
    <row r="300826" spans="70:70" x14ac:dyDescent="0.25">
      <c r="BR300826" s="2381"/>
    </row>
    <row r="300850" spans="70:70" x14ac:dyDescent="0.25">
      <c r="BR300850" s="2394"/>
    </row>
    <row r="300851" spans="70:70" x14ac:dyDescent="0.25">
      <c r="BR300851" s="2381"/>
    </row>
    <row r="300875" spans="70:70" x14ac:dyDescent="0.25">
      <c r="BR300875" s="2394"/>
    </row>
    <row r="300876" spans="70:70" x14ac:dyDescent="0.25">
      <c r="BR300876" s="2381"/>
    </row>
    <row r="300900" spans="70:70" x14ac:dyDescent="0.25">
      <c r="BR300900" s="2394"/>
    </row>
    <row r="300901" spans="70:70" x14ac:dyDescent="0.25">
      <c r="BR300901" s="2381"/>
    </row>
    <row r="300925" spans="70:70" x14ac:dyDescent="0.25">
      <c r="BR300925" s="2394"/>
    </row>
    <row r="300926" spans="70:70" x14ac:dyDescent="0.25">
      <c r="BR300926" s="2381"/>
    </row>
    <row r="300950" spans="70:70" x14ac:dyDescent="0.25">
      <c r="BR300950" s="2394"/>
    </row>
    <row r="300951" spans="70:70" x14ac:dyDescent="0.25">
      <c r="BR300951" s="2381"/>
    </row>
    <row r="300975" spans="70:70" x14ac:dyDescent="0.25">
      <c r="BR300975" s="2394"/>
    </row>
    <row r="300976" spans="70:70" x14ac:dyDescent="0.25">
      <c r="BR300976" s="2381"/>
    </row>
    <row r="301000" spans="70:70" x14ac:dyDescent="0.25">
      <c r="BR301000" s="2394"/>
    </row>
    <row r="301001" spans="70:70" x14ac:dyDescent="0.25">
      <c r="BR301001" s="2381"/>
    </row>
    <row r="301025" spans="70:70" x14ac:dyDescent="0.25">
      <c r="BR301025" s="2394"/>
    </row>
    <row r="301026" spans="70:70" x14ac:dyDescent="0.25">
      <c r="BR301026" s="2381"/>
    </row>
    <row r="301050" spans="70:70" x14ac:dyDescent="0.25">
      <c r="BR301050" s="2394"/>
    </row>
    <row r="301051" spans="70:70" x14ac:dyDescent="0.25">
      <c r="BR301051" s="2381"/>
    </row>
    <row r="301075" spans="70:70" x14ac:dyDescent="0.25">
      <c r="BR301075" s="2394"/>
    </row>
    <row r="301076" spans="70:70" x14ac:dyDescent="0.25">
      <c r="BR301076" s="2381"/>
    </row>
    <row r="301100" spans="70:70" x14ac:dyDescent="0.25">
      <c r="BR301100" s="2394"/>
    </row>
    <row r="301101" spans="70:70" x14ac:dyDescent="0.25">
      <c r="BR301101" s="2381"/>
    </row>
    <row r="301125" spans="70:70" x14ac:dyDescent="0.25">
      <c r="BR301125" s="2394"/>
    </row>
    <row r="301126" spans="70:70" x14ac:dyDescent="0.25">
      <c r="BR301126" s="2381"/>
    </row>
    <row r="301150" spans="70:70" x14ac:dyDescent="0.25">
      <c r="BR301150" s="2394"/>
    </row>
    <row r="301151" spans="70:70" x14ac:dyDescent="0.25">
      <c r="BR301151" s="2381"/>
    </row>
    <row r="301175" spans="70:70" x14ac:dyDescent="0.25">
      <c r="BR301175" s="2394"/>
    </row>
    <row r="301176" spans="70:70" x14ac:dyDescent="0.25">
      <c r="BR301176" s="2381"/>
    </row>
    <row r="301200" spans="70:70" x14ac:dyDescent="0.25">
      <c r="BR301200" s="2394"/>
    </row>
    <row r="301201" spans="70:70" x14ac:dyDescent="0.25">
      <c r="BR301201" s="2381"/>
    </row>
    <row r="301225" spans="70:70" x14ac:dyDescent="0.25">
      <c r="BR301225" s="2394"/>
    </row>
    <row r="301226" spans="70:70" x14ac:dyDescent="0.25">
      <c r="BR301226" s="2381"/>
    </row>
    <row r="301250" spans="70:70" x14ac:dyDescent="0.25">
      <c r="BR301250" s="2394"/>
    </row>
    <row r="301251" spans="70:70" x14ac:dyDescent="0.25">
      <c r="BR301251" s="2381"/>
    </row>
    <row r="301275" spans="70:70" x14ac:dyDescent="0.25">
      <c r="BR301275" s="2394"/>
    </row>
    <row r="301276" spans="70:70" x14ac:dyDescent="0.25">
      <c r="BR301276" s="2381"/>
    </row>
    <row r="301300" spans="70:70" x14ac:dyDescent="0.25">
      <c r="BR301300" s="2394"/>
    </row>
    <row r="301301" spans="70:70" x14ac:dyDescent="0.25">
      <c r="BR301301" s="2381"/>
    </row>
    <row r="301325" spans="70:70" x14ac:dyDescent="0.25">
      <c r="BR301325" s="2394"/>
    </row>
    <row r="301326" spans="70:70" x14ac:dyDescent="0.25">
      <c r="BR301326" s="2381"/>
    </row>
    <row r="301350" spans="70:70" x14ac:dyDescent="0.25">
      <c r="BR301350" s="2394"/>
    </row>
    <row r="301351" spans="70:70" x14ac:dyDescent="0.25">
      <c r="BR301351" s="2381"/>
    </row>
    <row r="301375" spans="70:70" x14ac:dyDescent="0.25">
      <c r="BR301375" s="2394"/>
    </row>
    <row r="301376" spans="70:70" x14ac:dyDescent="0.25">
      <c r="BR301376" s="2381"/>
    </row>
    <row r="301400" spans="70:70" x14ac:dyDescent="0.25">
      <c r="BR301400" s="2394"/>
    </row>
    <row r="301401" spans="70:70" x14ac:dyDescent="0.25">
      <c r="BR301401" s="2381"/>
    </row>
    <row r="301425" spans="70:70" x14ac:dyDescent="0.25">
      <c r="BR301425" s="2394"/>
    </row>
    <row r="301426" spans="70:70" x14ac:dyDescent="0.25">
      <c r="BR301426" s="2381"/>
    </row>
    <row r="301450" spans="70:70" x14ac:dyDescent="0.25">
      <c r="BR301450" s="2394"/>
    </row>
    <row r="301451" spans="70:70" x14ac:dyDescent="0.25">
      <c r="BR301451" s="2381"/>
    </row>
    <row r="301475" spans="70:70" x14ac:dyDescent="0.25">
      <c r="BR301475" s="2394"/>
    </row>
    <row r="301476" spans="70:70" x14ac:dyDescent="0.25">
      <c r="BR301476" s="2381"/>
    </row>
    <row r="301500" spans="70:70" x14ac:dyDescent="0.25">
      <c r="BR301500" s="2394"/>
    </row>
    <row r="301501" spans="70:70" x14ac:dyDescent="0.25">
      <c r="BR301501" s="2381"/>
    </row>
    <row r="301525" spans="70:70" x14ac:dyDescent="0.25">
      <c r="BR301525" s="2394"/>
    </row>
    <row r="301526" spans="70:70" x14ac:dyDescent="0.25">
      <c r="BR301526" s="2381"/>
    </row>
    <row r="301550" spans="70:70" x14ac:dyDescent="0.25">
      <c r="BR301550" s="2394"/>
    </row>
    <row r="301551" spans="70:70" x14ac:dyDescent="0.25">
      <c r="BR301551" s="2381"/>
    </row>
    <row r="301575" spans="70:70" x14ac:dyDescent="0.25">
      <c r="BR301575" s="2394"/>
    </row>
    <row r="301576" spans="70:70" x14ac:dyDescent="0.25">
      <c r="BR301576" s="2381"/>
    </row>
    <row r="301600" spans="70:70" x14ac:dyDescent="0.25">
      <c r="BR301600" s="2394"/>
    </row>
    <row r="301601" spans="70:70" x14ac:dyDescent="0.25">
      <c r="BR301601" s="2381"/>
    </row>
    <row r="301625" spans="70:70" x14ac:dyDescent="0.25">
      <c r="BR301625" s="2394"/>
    </row>
    <row r="301626" spans="70:70" x14ac:dyDescent="0.25">
      <c r="BR301626" s="2381"/>
    </row>
    <row r="301650" spans="70:70" x14ac:dyDescent="0.25">
      <c r="BR301650" s="2394"/>
    </row>
    <row r="301651" spans="70:70" x14ac:dyDescent="0.25">
      <c r="BR301651" s="2381"/>
    </row>
    <row r="301675" spans="70:70" x14ac:dyDescent="0.25">
      <c r="BR301675" s="2394"/>
    </row>
    <row r="301676" spans="70:70" x14ac:dyDescent="0.25">
      <c r="BR301676" s="2381"/>
    </row>
    <row r="301700" spans="70:70" x14ac:dyDescent="0.25">
      <c r="BR301700" s="2394"/>
    </row>
    <row r="301701" spans="70:70" x14ac:dyDescent="0.25">
      <c r="BR301701" s="2381"/>
    </row>
    <row r="301725" spans="70:70" x14ac:dyDescent="0.25">
      <c r="BR301725" s="2394"/>
    </row>
    <row r="301726" spans="70:70" x14ac:dyDescent="0.25">
      <c r="BR301726" s="2381"/>
    </row>
    <row r="301750" spans="70:70" x14ac:dyDescent="0.25">
      <c r="BR301750" s="2394"/>
    </row>
    <row r="301751" spans="70:70" x14ac:dyDescent="0.25">
      <c r="BR301751" s="2381"/>
    </row>
    <row r="301775" spans="70:70" x14ac:dyDescent="0.25">
      <c r="BR301775" s="2394"/>
    </row>
    <row r="301776" spans="70:70" x14ac:dyDescent="0.25">
      <c r="BR301776" s="2381"/>
    </row>
    <row r="301800" spans="70:70" x14ac:dyDescent="0.25">
      <c r="BR301800" s="2394"/>
    </row>
    <row r="301801" spans="70:70" x14ac:dyDescent="0.25">
      <c r="BR301801" s="2381"/>
    </row>
    <row r="301825" spans="70:70" x14ac:dyDescent="0.25">
      <c r="BR301825" s="2394"/>
    </row>
    <row r="301826" spans="70:70" x14ac:dyDescent="0.25">
      <c r="BR301826" s="2381"/>
    </row>
    <row r="301850" spans="70:70" x14ac:dyDescent="0.25">
      <c r="BR301850" s="2394"/>
    </row>
    <row r="301851" spans="70:70" x14ac:dyDescent="0.25">
      <c r="BR301851" s="2381"/>
    </row>
    <row r="301875" spans="70:70" x14ac:dyDescent="0.25">
      <c r="BR301875" s="2394"/>
    </row>
    <row r="301876" spans="70:70" x14ac:dyDescent="0.25">
      <c r="BR301876" s="2381"/>
    </row>
    <row r="301900" spans="70:70" x14ac:dyDescent="0.25">
      <c r="BR301900" s="2394"/>
    </row>
    <row r="301901" spans="70:70" x14ac:dyDescent="0.25">
      <c r="BR301901" s="2381"/>
    </row>
    <row r="301925" spans="70:70" x14ac:dyDescent="0.25">
      <c r="BR301925" s="2394"/>
    </row>
    <row r="301926" spans="70:70" x14ac:dyDescent="0.25">
      <c r="BR301926" s="2381"/>
    </row>
    <row r="301950" spans="70:70" x14ac:dyDescent="0.25">
      <c r="BR301950" s="2394"/>
    </row>
    <row r="301951" spans="70:70" x14ac:dyDescent="0.25">
      <c r="BR301951" s="2381"/>
    </row>
    <row r="301975" spans="70:70" x14ac:dyDescent="0.25">
      <c r="BR301975" s="2394"/>
    </row>
    <row r="301976" spans="70:70" x14ac:dyDescent="0.25">
      <c r="BR301976" s="2381"/>
    </row>
    <row r="302000" spans="70:70" x14ac:dyDescent="0.25">
      <c r="BR302000" s="2394"/>
    </row>
    <row r="302001" spans="70:70" x14ac:dyDescent="0.25">
      <c r="BR302001" s="2381"/>
    </row>
    <row r="302025" spans="70:70" x14ac:dyDescent="0.25">
      <c r="BR302025" s="2394"/>
    </row>
    <row r="302026" spans="70:70" x14ac:dyDescent="0.25">
      <c r="BR302026" s="2381"/>
    </row>
    <row r="302050" spans="70:70" x14ac:dyDescent="0.25">
      <c r="BR302050" s="2394"/>
    </row>
    <row r="302051" spans="70:70" x14ac:dyDescent="0.25">
      <c r="BR302051" s="2381"/>
    </row>
    <row r="302075" spans="70:70" x14ac:dyDescent="0.25">
      <c r="BR302075" s="2394"/>
    </row>
    <row r="302076" spans="70:70" x14ac:dyDescent="0.25">
      <c r="BR302076" s="2381"/>
    </row>
    <row r="302100" spans="70:70" x14ac:dyDescent="0.25">
      <c r="BR302100" s="2394"/>
    </row>
    <row r="302101" spans="70:70" x14ac:dyDescent="0.25">
      <c r="BR302101" s="2381"/>
    </row>
    <row r="302125" spans="70:70" x14ac:dyDescent="0.25">
      <c r="BR302125" s="2394"/>
    </row>
    <row r="302126" spans="70:70" x14ac:dyDescent="0.25">
      <c r="BR302126" s="2381"/>
    </row>
    <row r="302150" spans="70:70" x14ac:dyDescent="0.25">
      <c r="BR302150" s="2394"/>
    </row>
    <row r="302151" spans="70:70" x14ac:dyDescent="0.25">
      <c r="BR302151" s="2381"/>
    </row>
    <row r="302175" spans="70:70" x14ac:dyDescent="0.25">
      <c r="BR302175" s="2394"/>
    </row>
    <row r="302176" spans="70:70" x14ac:dyDescent="0.25">
      <c r="BR302176" s="2381"/>
    </row>
    <row r="302200" spans="70:70" x14ac:dyDescent="0.25">
      <c r="BR302200" s="2394"/>
    </row>
    <row r="302201" spans="70:70" x14ac:dyDescent="0.25">
      <c r="BR302201" s="2381"/>
    </row>
    <row r="302225" spans="70:70" x14ac:dyDescent="0.25">
      <c r="BR302225" s="2394"/>
    </row>
    <row r="302226" spans="70:70" x14ac:dyDescent="0.25">
      <c r="BR302226" s="2381"/>
    </row>
    <row r="302250" spans="70:70" x14ac:dyDescent="0.25">
      <c r="BR302250" s="2394"/>
    </row>
    <row r="302251" spans="70:70" x14ac:dyDescent="0.25">
      <c r="BR302251" s="2381"/>
    </row>
    <row r="302275" spans="70:70" x14ac:dyDescent="0.25">
      <c r="BR302275" s="2394"/>
    </row>
    <row r="302276" spans="70:70" x14ac:dyDescent="0.25">
      <c r="BR302276" s="2381"/>
    </row>
    <row r="302300" spans="70:70" x14ac:dyDescent="0.25">
      <c r="BR302300" s="2394"/>
    </row>
    <row r="302301" spans="70:70" x14ac:dyDescent="0.25">
      <c r="BR302301" s="2381"/>
    </row>
    <row r="302325" spans="70:70" x14ac:dyDescent="0.25">
      <c r="BR302325" s="2394"/>
    </row>
    <row r="302326" spans="70:70" x14ac:dyDescent="0.25">
      <c r="BR302326" s="2381"/>
    </row>
    <row r="302350" spans="70:70" x14ac:dyDescent="0.25">
      <c r="BR302350" s="2394"/>
    </row>
    <row r="302351" spans="70:70" x14ac:dyDescent="0.25">
      <c r="BR302351" s="2381"/>
    </row>
    <row r="302375" spans="70:70" x14ac:dyDescent="0.25">
      <c r="BR302375" s="2394"/>
    </row>
    <row r="302376" spans="70:70" x14ac:dyDescent="0.25">
      <c r="BR302376" s="2381"/>
    </row>
    <row r="302400" spans="70:70" x14ac:dyDescent="0.25">
      <c r="BR302400" s="2394"/>
    </row>
    <row r="302401" spans="70:70" x14ac:dyDescent="0.25">
      <c r="BR302401" s="2381"/>
    </row>
    <row r="302425" spans="70:70" x14ac:dyDescent="0.25">
      <c r="BR302425" s="2394"/>
    </row>
    <row r="302426" spans="70:70" x14ac:dyDescent="0.25">
      <c r="BR302426" s="2381"/>
    </row>
    <row r="302450" spans="70:70" x14ac:dyDescent="0.25">
      <c r="BR302450" s="2394"/>
    </row>
    <row r="302451" spans="70:70" x14ac:dyDescent="0.25">
      <c r="BR302451" s="2381"/>
    </row>
    <row r="302475" spans="70:70" x14ac:dyDescent="0.25">
      <c r="BR302475" s="2394"/>
    </row>
    <row r="302476" spans="70:70" x14ac:dyDescent="0.25">
      <c r="BR302476" s="2381"/>
    </row>
    <row r="302500" spans="70:70" x14ac:dyDescent="0.25">
      <c r="BR302500" s="2394"/>
    </row>
    <row r="302501" spans="70:70" x14ac:dyDescent="0.25">
      <c r="BR302501" s="2381"/>
    </row>
    <row r="302525" spans="70:70" x14ac:dyDescent="0.25">
      <c r="BR302525" s="2394"/>
    </row>
    <row r="302526" spans="70:70" x14ac:dyDescent="0.25">
      <c r="BR302526" s="2381"/>
    </row>
    <row r="302550" spans="70:70" x14ac:dyDescent="0.25">
      <c r="BR302550" s="2394"/>
    </row>
    <row r="302551" spans="70:70" x14ac:dyDescent="0.25">
      <c r="BR302551" s="2381"/>
    </row>
    <row r="302575" spans="70:70" x14ac:dyDescent="0.25">
      <c r="BR302575" s="2394"/>
    </row>
    <row r="302576" spans="70:70" x14ac:dyDescent="0.25">
      <c r="BR302576" s="2381"/>
    </row>
    <row r="302600" spans="70:70" x14ac:dyDescent="0.25">
      <c r="BR302600" s="2394"/>
    </row>
    <row r="302601" spans="70:70" x14ac:dyDescent="0.25">
      <c r="BR302601" s="2381"/>
    </row>
    <row r="302625" spans="70:70" x14ac:dyDescent="0.25">
      <c r="BR302625" s="2394"/>
    </row>
    <row r="302626" spans="70:70" x14ac:dyDescent="0.25">
      <c r="BR302626" s="2381"/>
    </row>
    <row r="302650" spans="70:70" x14ac:dyDescent="0.25">
      <c r="BR302650" s="2394"/>
    </row>
    <row r="302651" spans="70:70" x14ac:dyDescent="0.25">
      <c r="BR302651" s="2381"/>
    </row>
    <row r="302675" spans="70:70" x14ac:dyDescent="0.25">
      <c r="BR302675" s="2394"/>
    </row>
    <row r="302676" spans="70:70" x14ac:dyDescent="0.25">
      <c r="BR302676" s="2381"/>
    </row>
    <row r="302700" spans="70:70" x14ac:dyDescent="0.25">
      <c r="BR302700" s="2394"/>
    </row>
    <row r="302701" spans="70:70" x14ac:dyDescent="0.25">
      <c r="BR302701" s="2381"/>
    </row>
    <row r="302725" spans="70:70" x14ac:dyDescent="0.25">
      <c r="BR302725" s="2394"/>
    </row>
    <row r="302726" spans="70:70" x14ac:dyDescent="0.25">
      <c r="BR302726" s="2381"/>
    </row>
    <row r="302750" spans="70:70" x14ac:dyDescent="0.25">
      <c r="BR302750" s="2394"/>
    </row>
    <row r="302751" spans="70:70" x14ac:dyDescent="0.25">
      <c r="BR302751" s="2381"/>
    </row>
    <row r="302775" spans="70:70" x14ac:dyDescent="0.25">
      <c r="BR302775" s="2394"/>
    </row>
    <row r="302776" spans="70:70" x14ac:dyDescent="0.25">
      <c r="BR302776" s="2381"/>
    </row>
    <row r="302800" spans="70:70" x14ac:dyDescent="0.25">
      <c r="BR302800" s="2394"/>
    </row>
    <row r="302801" spans="70:70" x14ac:dyDescent="0.25">
      <c r="BR302801" s="2381"/>
    </row>
    <row r="302825" spans="70:70" x14ac:dyDescent="0.25">
      <c r="BR302825" s="2394"/>
    </row>
    <row r="302826" spans="70:70" x14ac:dyDescent="0.25">
      <c r="BR302826" s="2381"/>
    </row>
    <row r="302850" spans="70:70" x14ac:dyDescent="0.25">
      <c r="BR302850" s="2394"/>
    </row>
    <row r="302851" spans="70:70" x14ac:dyDescent="0.25">
      <c r="BR302851" s="2381"/>
    </row>
    <row r="302875" spans="70:70" x14ac:dyDescent="0.25">
      <c r="BR302875" s="2394"/>
    </row>
    <row r="302876" spans="70:70" x14ac:dyDescent="0.25">
      <c r="BR302876" s="2381"/>
    </row>
    <row r="302900" spans="70:70" x14ac:dyDescent="0.25">
      <c r="BR302900" s="2394"/>
    </row>
    <row r="302901" spans="70:70" x14ac:dyDescent="0.25">
      <c r="BR302901" s="2381"/>
    </row>
    <row r="302925" spans="70:70" x14ac:dyDescent="0.25">
      <c r="BR302925" s="2394"/>
    </row>
    <row r="302926" spans="70:70" x14ac:dyDescent="0.25">
      <c r="BR302926" s="2381"/>
    </row>
    <row r="302950" spans="70:70" x14ac:dyDescent="0.25">
      <c r="BR302950" s="2394"/>
    </row>
    <row r="302951" spans="70:70" x14ac:dyDescent="0.25">
      <c r="BR302951" s="2381"/>
    </row>
    <row r="302975" spans="70:70" x14ac:dyDescent="0.25">
      <c r="BR302975" s="2394"/>
    </row>
    <row r="302976" spans="70:70" x14ac:dyDescent="0.25">
      <c r="BR302976" s="2381"/>
    </row>
    <row r="303000" spans="70:70" x14ac:dyDescent="0.25">
      <c r="BR303000" s="2394"/>
    </row>
    <row r="303001" spans="70:70" x14ac:dyDescent="0.25">
      <c r="BR303001" s="2381"/>
    </row>
    <row r="303025" spans="70:70" x14ac:dyDescent="0.25">
      <c r="BR303025" s="2394"/>
    </row>
    <row r="303026" spans="70:70" x14ac:dyDescent="0.25">
      <c r="BR303026" s="2381"/>
    </row>
    <row r="303050" spans="70:70" x14ac:dyDescent="0.25">
      <c r="BR303050" s="2394"/>
    </row>
    <row r="303051" spans="70:70" x14ac:dyDescent="0.25">
      <c r="BR303051" s="2381"/>
    </row>
    <row r="303075" spans="70:70" x14ac:dyDescent="0.25">
      <c r="BR303075" s="2394"/>
    </row>
    <row r="303076" spans="70:70" x14ac:dyDescent="0.25">
      <c r="BR303076" s="2381"/>
    </row>
    <row r="303100" spans="70:70" x14ac:dyDescent="0.25">
      <c r="BR303100" s="2394"/>
    </row>
    <row r="303101" spans="70:70" x14ac:dyDescent="0.25">
      <c r="BR303101" s="2381"/>
    </row>
    <row r="303125" spans="70:70" x14ac:dyDescent="0.25">
      <c r="BR303125" s="2394"/>
    </row>
    <row r="303126" spans="70:70" x14ac:dyDescent="0.25">
      <c r="BR303126" s="2381"/>
    </row>
    <row r="303150" spans="70:70" x14ac:dyDescent="0.25">
      <c r="BR303150" s="2394"/>
    </row>
    <row r="303151" spans="70:70" x14ac:dyDescent="0.25">
      <c r="BR303151" s="2381"/>
    </row>
    <row r="303175" spans="70:70" x14ac:dyDescent="0.25">
      <c r="BR303175" s="2394"/>
    </row>
    <row r="303176" spans="70:70" x14ac:dyDescent="0.25">
      <c r="BR303176" s="2381"/>
    </row>
    <row r="303200" spans="70:70" x14ac:dyDescent="0.25">
      <c r="BR303200" s="2394"/>
    </row>
    <row r="303201" spans="70:70" x14ac:dyDescent="0.25">
      <c r="BR303201" s="2381"/>
    </row>
    <row r="303225" spans="70:70" x14ac:dyDescent="0.25">
      <c r="BR303225" s="2394"/>
    </row>
    <row r="303226" spans="70:70" x14ac:dyDescent="0.25">
      <c r="BR303226" s="2381"/>
    </row>
    <row r="303250" spans="70:70" x14ac:dyDescent="0.25">
      <c r="BR303250" s="2394"/>
    </row>
    <row r="303251" spans="70:70" x14ac:dyDescent="0.25">
      <c r="BR303251" s="2381"/>
    </row>
    <row r="303275" spans="70:70" x14ac:dyDescent="0.25">
      <c r="BR303275" s="2394"/>
    </row>
    <row r="303276" spans="70:70" x14ac:dyDescent="0.25">
      <c r="BR303276" s="2381"/>
    </row>
    <row r="303300" spans="70:70" x14ac:dyDescent="0.25">
      <c r="BR303300" s="2394"/>
    </row>
    <row r="303301" spans="70:70" x14ac:dyDescent="0.25">
      <c r="BR303301" s="2381"/>
    </row>
    <row r="303325" spans="70:70" x14ac:dyDescent="0.25">
      <c r="BR303325" s="2394"/>
    </row>
    <row r="303326" spans="70:70" x14ac:dyDescent="0.25">
      <c r="BR303326" s="2381"/>
    </row>
    <row r="303350" spans="70:70" x14ac:dyDescent="0.25">
      <c r="BR303350" s="2394"/>
    </row>
    <row r="303351" spans="70:70" x14ac:dyDescent="0.25">
      <c r="BR303351" s="2381"/>
    </row>
    <row r="303375" spans="70:70" x14ac:dyDescent="0.25">
      <c r="BR303375" s="2394"/>
    </row>
    <row r="303376" spans="70:70" x14ac:dyDescent="0.25">
      <c r="BR303376" s="2381"/>
    </row>
    <row r="303400" spans="70:70" x14ac:dyDescent="0.25">
      <c r="BR303400" s="2394"/>
    </row>
    <row r="303401" spans="70:70" x14ac:dyDescent="0.25">
      <c r="BR303401" s="2381"/>
    </row>
    <row r="303425" spans="70:70" x14ac:dyDescent="0.25">
      <c r="BR303425" s="2394"/>
    </row>
    <row r="303426" spans="70:70" x14ac:dyDescent="0.25">
      <c r="BR303426" s="2381"/>
    </row>
    <row r="303450" spans="70:70" x14ac:dyDescent="0.25">
      <c r="BR303450" s="2394"/>
    </row>
    <row r="303451" spans="70:70" x14ac:dyDescent="0.25">
      <c r="BR303451" s="2381"/>
    </row>
    <row r="303475" spans="70:70" x14ac:dyDescent="0.25">
      <c r="BR303475" s="2394"/>
    </row>
    <row r="303476" spans="70:70" x14ac:dyDescent="0.25">
      <c r="BR303476" s="2381"/>
    </row>
    <row r="303500" spans="70:70" x14ac:dyDescent="0.25">
      <c r="BR303500" s="2394"/>
    </row>
    <row r="303501" spans="70:70" x14ac:dyDescent="0.25">
      <c r="BR303501" s="2381"/>
    </row>
    <row r="303525" spans="70:70" x14ac:dyDescent="0.25">
      <c r="BR303525" s="2394"/>
    </row>
    <row r="303526" spans="70:70" x14ac:dyDescent="0.25">
      <c r="BR303526" s="2381"/>
    </row>
    <row r="303550" spans="70:70" x14ac:dyDescent="0.25">
      <c r="BR303550" s="2394"/>
    </row>
    <row r="303551" spans="70:70" x14ac:dyDescent="0.25">
      <c r="BR303551" s="2381"/>
    </row>
    <row r="303575" spans="70:70" x14ac:dyDescent="0.25">
      <c r="BR303575" s="2394"/>
    </row>
    <row r="303576" spans="70:70" x14ac:dyDescent="0.25">
      <c r="BR303576" s="2381"/>
    </row>
    <row r="303600" spans="70:70" x14ac:dyDescent="0.25">
      <c r="BR303600" s="2394"/>
    </row>
    <row r="303601" spans="70:70" x14ac:dyDescent="0.25">
      <c r="BR303601" s="2381"/>
    </row>
    <row r="303625" spans="70:70" x14ac:dyDescent="0.25">
      <c r="BR303625" s="2394"/>
    </row>
    <row r="303626" spans="70:70" x14ac:dyDescent="0.25">
      <c r="BR303626" s="2381"/>
    </row>
    <row r="303650" spans="70:70" x14ac:dyDescent="0.25">
      <c r="BR303650" s="2394"/>
    </row>
    <row r="303651" spans="70:70" x14ac:dyDescent="0.25">
      <c r="BR303651" s="2381"/>
    </row>
    <row r="303675" spans="70:70" x14ac:dyDescent="0.25">
      <c r="BR303675" s="2394"/>
    </row>
    <row r="303676" spans="70:70" x14ac:dyDescent="0.25">
      <c r="BR303676" s="2381"/>
    </row>
    <row r="303700" spans="70:70" x14ac:dyDescent="0.25">
      <c r="BR303700" s="2394"/>
    </row>
    <row r="303701" spans="70:70" x14ac:dyDescent="0.25">
      <c r="BR303701" s="2381"/>
    </row>
    <row r="303725" spans="70:70" x14ac:dyDescent="0.25">
      <c r="BR303725" s="2394"/>
    </row>
    <row r="303726" spans="70:70" x14ac:dyDescent="0.25">
      <c r="BR303726" s="2381"/>
    </row>
    <row r="303750" spans="70:70" x14ac:dyDescent="0.25">
      <c r="BR303750" s="2394"/>
    </row>
    <row r="303751" spans="70:70" x14ac:dyDescent="0.25">
      <c r="BR303751" s="2381"/>
    </row>
    <row r="303775" spans="70:70" x14ac:dyDescent="0.25">
      <c r="BR303775" s="2394"/>
    </row>
    <row r="303776" spans="70:70" x14ac:dyDescent="0.25">
      <c r="BR303776" s="2381"/>
    </row>
    <row r="303800" spans="70:70" x14ac:dyDescent="0.25">
      <c r="BR303800" s="2394"/>
    </row>
    <row r="303801" spans="70:70" x14ac:dyDescent="0.25">
      <c r="BR303801" s="2381"/>
    </row>
    <row r="303825" spans="70:70" x14ac:dyDescent="0.25">
      <c r="BR303825" s="2394"/>
    </row>
    <row r="303826" spans="70:70" x14ac:dyDescent="0.25">
      <c r="BR303826" s="2381"/>
    </row>
    <row r="303850" spans="70:70" x14ac:dyDescent="0.25">
      <c r="BR303850" s="2394"/>
    </row>
    <row r="303851" spans="70:70" x14ac:dyDescent="0.25">
      <c r="BR303851" s="2381"/>
    </row>
    <row r="303875" spans="70:70" x14ac:dyDescent="0.25">
      <c r="BR303875" s="2394"/>
    </row>
    <row r="303876" spans="70:70" x14ac:dyDescent="0.25">
      <c r="BR303876" s="2381"/>
    </row>
    <row r="303900" spans="70:70" x14ac:dyDescent="0.25">
      <c r="BR303900" s="2394"/>
    </row>
    <row r="303901" spans="70:70" x14ac:dyDescent="0.25">
      <c r="BR303901" s="2381"/>
    </row>
    <row r="303925" spans="70:70" x14ac:dyDescent="0.25">
      <c r="BR303925" s="2394"/>
    </row>
    <row r="303926" spans="70:70" x14ac:dyDescent="0.25">
      <c r="BR303926" s="2381"/>
    </row>
    <row r="303950" spans="70:70" x14ac:dyDescent="0.25">
      <c r="BR303950" s="2394"/>
    </row>
    <row r="303951" spans="70:70" x14ac:dyDescent="0.25">
      <c r="BR303951" s="2381"/>
    </row>
    <row r="303975" spans="70:70" x14ac:dyDescent="0.25">
      <c r="BR303975" s="2394"/>
    </row>
    <row r="303976" spans="70:70" x14ac:dyDescent="0.25">
      <c r="BR303976" s="2381"/>
    </row>
    <row r="304000" spans="70:70" x14ac:dyDescent="0.25">
      <c r="BR304000" s="2394"/>
    </row>
    <row r="304001" spans="70:70" x14ac:dyDescent="0.25">
      <c r="BR304001" s="2381"/>
    </row>
    <row r="304025" spans="70:70" x14ac:dyDescent="0.25">
      <c r="BR304025" s="2394"/>
    </row>
    <row r="304026" spans="70:70" x14ac:dyDescent="0.25">
      <c r="BR304026" s="2381"/>
    </row>
    <row r="304050" spans="70:70" x14ac:dyDescent="0.25">
      <c r="BR304050" s="2394"/>
    </row>
    <row r="304051" spans="70:70" x14ac:dyDescent="0.25">
      <c r="BR304051" s="2381"/>
    </row>
    <row r="304075" spans="70:70" x14ac:dyDescent="0.25">
      <c r="BR304075" s="2394"/>
    </row>
    <row r="304076" spans="70:70" x14ac:dyDescent="0.25">
      <c r="BR304076" s="2381"/>
    </row>
    <row r="304100" spans="70:70" x14ac:dyDescent="0.25">
      <c r="BR304100" s="2394"/>
    </row>
    <row r="304101" spans="70:70" x14ac:dyDescent="0.25">
      <c r="BR304101" s="2381"/>
    </row>
    <row r="304125" spans="70:70" x14ac:dyDescent="0.25">
      <c r="BR304125" s="2394"/>
    </row>
    <row r="304126" spans="70:70" x14ac:dyDescent="0.25">
      <c r="BR304126" s="2381"/>
    </row>
    <row r="304150" spans="70:70" x14ac:dyDescent="0.25">
      <c r="BR304150" s="2394"/>
    </row>
    <row r="304151" spans="70:70" x14ac:dyDescent="0.25">
      <c r="BR304151" s="2381"/>
    </row>
    <row r="304175" spans="70:70" x14ac:dyDescent="0.25">
      <c r="BR304175" s="2394"/>
    </row>
    <row r="304176" spans="70:70" x14ac:dyDescent="0.25">
      <c r="BR304176" s="2381"/>
    </row>
    <row r="304200" spans="70:70" x14ac:dyDescent="0.25">
      <c r="BR304200" s="2394"/>
    </row>
    <row r="304201" spans="70:70" x14ac:dyDescent="0.25">
      <c r="BR304201" s="2381"/>
    </row>
    <row r="304225" spans="70:70" x14ac:dyDescent="0.25">
      <c r="BR304225" s="2394"/>
    </row>
    <row r="304226" spans="70:70" x14ac:dyDescent="0.25">
      <c r="BR304226" s="2381"/>
    </row>
    <row r="304250" spans="70:70" x14ac:dyDescent="0.25">
      <c r="BR304250" s="2394"/>
    </row>
    <row r="304251" spans="70:70" x14ac:dyDescent="0.25">
      <c r="BR304251" s="2381"/>
    </row>
    <row r="304275" spans="70:70" x14ac:dyDescent="0.25">
      <c r="BR304275" s="2394"/>
    </row>
    <row r="304276" spans="70:70" x14ac:dyDescent="0.25">
      <c r="BR304276" s="2381"/>
    </row>
    <row r="304300" spans="70:70" x14ac:dyDescent="0.25">
      <c r="BR304300" s="2394"/>
    </row>
    <row r="304301" spans="70:70" x14ac:dyDescent="0.25">
      <c r="BR304301" s="2381"/>
    </row>
    <row r="304325" spans="70:70" x14ac:dyDescent="0.25">
      <c r="BR304325" s="2394"/>
    </row>
    <row r="304326" spans="70:70" x14ac:dyDescent="0.25">
      <c r="BR304326" s="2381"/>
    </row>
    <row r="304350" spans="70:70" x14ac:dyDescent="0.25">
      <c r="BR304350" s="2394"/>
    </row>
    <row r="304351" spans="70:70" x14ac:dyDescent="0.25">
      <c r="BR304351" s="2381"/>
    </row>
    <row r="304375" spans="70:70" x14ac:dyDescent="0.25">
      <c r="BR304375" s="2394"/>
    </row>
    <row r="304376" spans="70:70" x14ac:dyDescent="0.25">
      <c r="BR304376" s="2381"/>
    </row>
    <row r="304400" spans="70:70" x14ac:dyDescent="0.25">
      <c r="BR304400" s="2394"/>
    </row>
    <row r="304401" spans="70:70" x14ac:dyDescent="0.25">
      <c r="BR304401" s="2381"/>
    </row>
    <row r="304425" spans="70:70" x14ac:dyDescent="0.25">
      <c r="BR304425" s="2394"/>
    </row>
    <row r="304426" spans="70:70" x14ac:dyDescent="0.25">
      <c r="BR304426" s="2381"/>
    </row>
    <row r="304450" spans="70:70" x14ac:dyDescent="0.25">
      <c r="BR304450" s="2394"/>
    </row>
    <row r="304451" spans="70:70" x14ac:dyDescent="0.25">
      <c r="BR304451" s="2381"/>
    </row>
    <row r="304475" spans="70:70" x14ac:dyDescent="0.25">
      <c r="BR304475" s="2394"/>
    </row>
    <row r="304476" spans="70:70" x14ac:dyDescent="0.25">
      <c r="BR304476" s="2381"/>
    </row>
    <row r="304500" spans="70:70" x14ac:dyDescent="0.25">
      <c r="BR304500" s="2394"/>
    </row>
    <row r="304501" spans="70:70" x14ac:dyDescent="0.25">
      <c r="BR304501" s="2381"/>
    </row>
    <row r="304525" spans="70:70" x14ac:dyDescent="0.25">
      <c r="BR304525" s="2394"/>
    </row>
    <row r="304526" spans="70:70" x14ac:dyDescent="0.25">
      <c r="BR304526" s="2381"/>
    </row>
    <row r="304550" spans="70:70" x14ac:dyDescent="0.25">
      <c r="BR304550" s="2394"/>
    </row>
    <row r="304551" spans="70:70" x14ac:dyDescent="0.25">
      <c r="BR304551" s="2381"/>
    </row>
    <row r="304575" spans="70:70" x14ac:dyDescent="0.25">
      <c r="BR304575" s="2394"/>
    </row>
    <row r="304576" spans="70:70" x14ac:dyDescent="0.25">
      <c r="BR304576" s="2381"/>
    </row>
    <row r="304600" spans="70:70" x14ac:dyDescent="0.25">
      <c r="BR304600" s="2394"/>
    </row>
    <row r="304601" spans="70:70" x14ac:dyDescent="0.25">
      <c r="BR304601" s="2381"/>
    </row>
    <row r="304625" spans="70:70" x14ac:dyDescent="0.25">
      <c r="BR304625" s="2394"/>
    </row>
    <row r="304626" spans="70:70" x14ac:dyDescent="0.25">
      <c r="BR304626" s="2381"/>
    </row>
    <row r="304650" spans="70:70" x14ac:dyDescent="0.25">
      <c r="BR304650" s="2394"/>
    </row>
    <row r="304651" spans="70:70" x14ac:dyDescent="0.25">
      <c r="BR304651" s="2381"/>
    </row>
    <row r="304675" spans="70:70" x14ac:dyDescent="0.25">
      <c r="BR304675" s="2394"/>
    </row>
    <row r="304676" spans="70:70" x14ac:dyDescent="0.25">
      <c r="BR304676" s="2381"/>
    </row>
    <row r="304700" spans="70:70" x14ac:dyDescent="0.25">
      <c r="BR304700" s="2394"/>
    </row>
    <row r="304701" spans="70:70" x14ac:dyDescent="0.25">
      <c r="BR304701" s="2381"/>
    </row>
    <row r="304725" spans="70:70" x14ac:dyDescent="0.25">
      <c r="BR304725" s="2394"/>
    </row>
    <row r="304726" spans="70:70" x14ac:dyDescent="0.25">
      <c r="BR304726" s="2381"/>
    </row>
    <row r="304750" spans="70:70" x14ac:dyDescent="0.25">
      <c r="BR304750" s="2394"/>
    </row>
    <row r="304751" spans="70:70" x14ac:dyDescent="0.25">
      <c r="BR304751" s="2381"/>
    </row>
    <row r="304775" spans="70:70" x14ac:dyDescent="0.25">
      <c r="BR304775" s="2394"/>
    </row>
    <row r="304776" spans="70:70" x14ac:dyDescent="0.25">
      <c r="BR304776" s="2381"/>
    </row>
    <row r="304800" spans="70:70" x14ac:dyDescent="0.25">
      <c r="BR304800" s="2394"/>
    </row>
    <row r="304801" spans="70:70" x14ac:dyDescent="0.25">
      <c r="BR304801" s="2381"/>
    </row>
    <row r="304825" spans="70:70" x14ac:dyDescent="0.25">
      <c r="BR304825" s="2394"/>
    </row>
    <row r="304826" spans="70:70" x14ac:dyDescent="0.25">
      <c r="BR304826" s="2381"/>
    </row>
    <row r="304850" spans="70:70" x14ac:dyDescent="0.25">
      <c r="BR304850" s="2394"/>
    </row>
    <row r="304851" spans="70:70" x14ac:dyDescent="0.25">
      <c r="BR304851" s="2381"/>
    </row>
    <row r="304875" spans="70:70" x14ac:dyDescent="0.25">
      <c r="BR304875" s="2394"/>
    </row>
    <row r="304876" spans="70:70" x14ac:dyDescent="0.25">
      <c r="BR304876" s="2381"/>
    </row>
    <row r="304900" spans="70:70" x14ac:dyDescent="0.25">
      <c r="BR304900" s="2394"/>
    </row>
    <row r="304901" spans="70:70" x14ac:dyDescent="0.25">
      <c r="BR304901" s="2381"/>
    </row>
    <row r="304925" spans="70:70" x14ac:dyDescent="0.25">
      <c r="BR304925" s="2394"/>
    </row>
    <row r="304926" spans="70:70" x14ac:dyDescent="0.25">
      <c r="BR304926" s="2381"/>
    </row>
    <row r="304950" spans="70:70" x14ac:dyDescent="0.25">
      <c r="BR304950" s="2394"/>
    </row>
    <row r="304951" spans="70:70" x14ac:dyDescent="0.25">
      <c r="BR304951" s="2381"/>
    </row>
    <row r="304975" spans="70:70" x14ac:dyDescent="0.25">
      <c r="BR304975" s="2394"/>
    </row>
    <row r="304976" spans="70:70" x14ac:dyDescent="0.25">
      <c r="BR304976" s="2381"/>
    </row>
    <row r="305000" spans="70:70" x14ac:dyDescent="0.25">
      <c r="BR305000" s="2394"/>
    </row>
    <row r="305001" spans="70:70" x14ac:dyDescent="0.25">
      <c r="BR305001" s="2381"/>
    </row>
    <row r="305025" spans="70:70" x14ac:dyDescent="0.25">
      <c r="BR305025" s="2394"/>
    </row>
    <row r="305026" spans="70:70" x14ac:dyDescent="0.25">
      <c r="BR305026" s="2381"/>
    </row>
    <row r="305050" spans="70:70" x14ac:dyDescent="0.25">
      <c r="BR305050" s="2394"/>
    </row>
    <row r="305051" spans="70:70" x14ac:dyDescent="0.25">
      <c r="BR305051" s="2381"/>
    </row>
    <row r="305075" spans="70:70" x14ac:dyDescent="0.25">
      <c r="BR305075" s="2394"/>
    </row>
    <row r="305076" spans="70:70" x14ac:dyDescent="0.25">
      <c r="BR305076" s="2381"/>
    </row>
    <row r="305100" spans="70:70" x14ac:dyDescent="0.25">
      <c r="BR305100" s="2394"/>
    </row>
    <row r="305101" spans="70:70" x14ac:dyDescent="0.25">
      <c r="BR305101" s="2381"/>
    </row>
    <row r="305125" spans="70:70" x14ac:dyDescent="0.25">
      <c r="BR305125" s="2394"/>
    </row>
    <row r="305126" spans="70:70" x14ac:dyDescent="0.25">
      <c r="BR305126" s="2381"/>
    </row>
    <row r="305150" spans="70:70" x14ac:dyDescent="0.25">
      <c r="BR305150" s="2394"/>
    </row>
    <row r="305151" spans="70:70" x14ac:dyDescent="0.25">
      <c r="BR305151" s="2381"/>
    </row>
    <row r="305175" spans="70:70" x14ac:dyDescent="0.25">
      <c r="BR305175" s="2394"/>
    </row>
    <row r="305176" spans="70:70" x14ac:dyDescent="0.25">
      <c r="BR305176" s="2381"/>
    </row>
    <row r="305200" spans="70:70" x14ac:dyDescent="0.25">
      <c r="BR305200" s="2394"/>
    </row>
    <row r="305201" spans="70:70" x14ac:dyDescent="0.25">
      <c r="BR305201" s="2381"/>
    </row>
    <row r="305225" spans="70:70" x14ac:dyDescent="0.25">
      <c r="BR305225" s="2394"/>
    </row>
    <row r="305226" spans="70:70" x14ac:dyDescent="0.25">
      <c r="BR305226" s="2381"/>
    </row>
    <row r="305250" spans="70:70" x14ac:dyDescent="0.25">
      <c r="BR305250" s="2394"/>
    </row>
    <row r="305251" spans="70:70" x14ac:dyDescent="0.25">
      <c r="BR305251" s="2381"/>
    </row>
    <row r="305275" spans="70:70" x14ac:dyDescent="0.25">
      <c r="BR305275" s="2394"/>
    </row>
    <row r="305276" spans="70:70" x14ac:dyDescent="0.25">
      <c r="BR305276" s="2381"/>
    </row>
    <row r="305300" spans="70:70" x14ac:dyDescent="0.25">
      <c r="BR305300" s="2394"/>
    </row>
    <row r="305301" spans="70:70" x14ac:dyDescent="0.25">
      <c r="BR305301" s="2381"/>
    </row>
    <row r="305325" spans="70:70" x14ac:dyDescent="0.25">
      <c r="BR305325" s="2394"/>
    </row>
    <row r="305326" spans="70:70" x14ac:dyDescent="0.25">
      <c r="BR305326" s="2381"/>
    </row>
    <row r="305350" spans="70:70" x14ac:dyDescent="0.25">
      <c r="BR305350" s="2394"/>
    </row>
    <row r="305351" spans="70:70" x14ac:dyDescent="0.25">
      <c r="BR305351" s="2381"/>
    </row>
    <row r="305375" spans="70:70" x14ac:dyDescent="0.25">
      <c r="BR305375" s="2394"/>
    </row>
    <row r="305376" spans="70:70" x14ac:dyDescent="0.25">
      <c r="BR305376" s="2381"/>
    </row>
    <row r="305400" spans="70:70" x14ac:dyDescent="0.25">
      <c r="BR305400" s="2394"/>
    </row>
    <row r="305401" spans="70:70" x14ac:dyDescent="0.25">
      <c r="BR305401" s="2381"/>
    </row>
    <row r="305425" spans="70:70" x14ac:dyDescent="0.25">
      <c r="BR305425" s="2394"/>
    </row>
    <row r="305426" spans="70:70" x14ac:dyDescent="0.25">
      <c r="BR305426" s="2381"/>
    </row>
    <row r="305450" spans="70:70" x14ac:dyDescent="0.25">
      <c r="BR305450" s="2394"/>
    </row>
    <row r="305451" spans="70:70" x14ac:dyDescent="0.25">
      <c r="BR305451" s="2381"/>
    </row>
    <row r="305475" spans="70:70" x14ac:dyDescent="0.25">
      <c r="BR305475" s="2394"/>
    </row>
    <row r="305476" spans="70:70" x14ac:dyDescent="0.25">
      <c r="BR305476" s="2381"/>
    </row>
    <row r="305500" spans="70:70" x14ac:dyDescent="0.25">
      <c r="BR305500" s="2394"/>
    </row>
    <row r="305501" spans="70:70" x14ac:dyDescent="0.25">
      <c r="BR305501" s="2381"/>
    </row>
    <row r="305525" spans="70:70" x14ac:dyDescent="0.25">
      <c r="BR305525" s="2394"/>
    </row>
    <row r="305526" spans="70:70" x14ac:dyDescent="0.25">
      <c r="BR305526" s="2381"/>
    </row>
    <row r="305550" spans="70:70" x14ac:dyDescent="0.25">
      <c r="BR305550" s="2394"/>
    </row>
    <row r="305551" spans="70:70" x14ac:dyDescent="0.25">
      <c r="BR305551" s="2381"/>
    </row>
    <row r="305575" spans="70:70" x14ac:dyDescent="0.25">
      <c r="BR305575" s="2394"/>
    </row>
    <row r="305576" spans="70:70" x14ac:dyDescent="0.25">
      <c r="BR305576" s="2381"/>
    </row>
    <row r="305600" spans="70:70" x14ac:dyDescent="0.25">
      <c r="BR305600" s="2394"/>
    </row>
    <row r="305601" spans="70:70" x14ac:dyDescent="0.25">
      <c r="BR305601" s="2381"/>
    </row>
    <row r="305625" spans="70:70" x14ac:dyDescent="0.25">
      <c r="BR305625" s="2394"/>
    </row>
    <row r="305626" spans="70:70" x14ac:dyDescent="0.25">
      <c r="BR305626" s="2381"/>
    </row>
    <row r="305650" spans="70:70" x14ac:dyDescent="0.25">
      <c r="BR305650" s="2394"/>
    </row>
    <row r="305651" spans="70:70" x14ac:dyDescent="0.25">
      <c r="BR305651" s="2381"/>
    </row>
    <row r="305675" spans="70:70" x14ac:dyDescent="0.25">
      <c r="BR305675" s="2394"/>
    </row>
    <row r="305676" spans="70:70" x14ac:dyDescent="0.25">
      <c r="BR305676" s="2381"/>
    </row>
    <row r="305700" spans="70:70" x14ac:dyDescent="0.25">
      <c r="BR305700" s="2394"/>
    </row>
    <row r="305701" spans="70:70" x14ac:dyDescent="0.25">
      <c r="BR305701" s="2381"/>
    </row>
    <row r="305725" spans="70:70" x14ac:dyDescent="0.25">
      <c r="BR305725" s="2394"/>
    </row>
    <row r="305726" spans="70:70" x14ac:dyDescent="0.25">
      <c r="BR305726" s="2381"/>
    </row>
    <row r="305750" spans="70:70" x14ac:dyDescent="0.25">
      <c r="BR305750" s="2394"/>
    </row>
    <row r="305751" spans="70:70" x14ac:dyDescent="0.25">
      <c r="BR305751" s="2381"/>
    </row>
    <row r="305775" spans="70:70" x14ac:dyDescent="0.25">
      <c r="BR305775" s="2394"/>
    </row>
    <row r="305776" spans="70:70" x14ac:dyDescent="0.25">
      <c r="BR305776" s="2381"/>
    </row>
    <row r="305800" spans="70:70" x14ac:dyDescent="0.25">
      <c r="BR305800" s="2394"/>
    </row>
    <row r="305801" spans="70:70" x14ac:dyDescent="0.25">
      <c r="BR305801" s="2381"/>
    </row>
    <row r="305825" spans="70:70" x14ac:dyDescent="0.25">
      <c r="BR305825" s="2394"/>
    </row>
    <row r="305826" spans="70:70" x14ac:dyDescent="0.25">
      <c r="BR305826" s="2381"/>
    </row>
    <row r="305850" spans="70:70" x14ac:dyDescent="0.25">
      <c r="BR305850" s="2394"/>
    </row>
    <row r="305851" spans="70:70" x14ac:dyDescent="0.25">
      <c r="BR305851" s="2381"/>
    </row>
    <row r="305875" spans="70:70" x14ac:dyDescent="0.25">
      <c r="BR305875" s="2394"/>
    </row>
    <row r="305876" spans="70:70" x14ac:dyDescent="0.25">
      <c r="BR305876" s="2381"/>
    </row>
    <row r="305900" spans="70:70" x14ac:dyDescent="0.25">
      <c r="BR305900" s="2394"/>
    </row>
    <row r="305901" spans="70:70" x14ac:dyDescent="0.25">
      <c r="BR305901" s="2381"/>
    </row>
    <row r="305925" spans="70:70" x14ac:dyDescent="0.25">
      <c r="BR305925" s="2394"/>
    </row>
    <row r="305926" spans="70:70" x14ac:dyDescent="0.25">
      <c r="BR305926" s="2381"/>
    </row>
    <row r="305950" spans="70:70" x14ac:dyDescent="0.25">
      <c r="BR305950" s="2394"/>
    </row>
    <row r="305951" spans="70:70" x14ac:dyDescent="0.25">
      <c r="BR305951" s="2381"/>
    </row>
    <row r="305975" spans="70:70" x14ac:dyDescent="0.25">
      <c r="BR305975" s="2394"/>
    </row>
    <row r="305976" spans="70:70" x14ac:dyDescent="0.25">
      <c r="BR305976" s="2381"/>
    </row>
    <row r="306000" spans="70:70" x14ac:dyDescent="0.25">
      <c r="BR306000" s="2394"/>
    </row>
    <row r="306001" spans="70:70" x14ac:dyDescent="0.25">
      <c r="BR306001" s="2381"/>
    </row>
    <row r="306025" spans="70:70" x14ac:dyDescent="0.25">
      <c r="BR306025" s="2394"/>
    </row>
    <row r="306026" spans="70:70" x14ac:dyDescent="0.25">
      <c r="BR306026" s="2381"/>
    </row>
    <row r="306050" spans="70:70" x14ac:dyDescent="0.25">
      <c r="BR306050" s="2394"/>
    </row>
    <row r="306051" spans="70:70" x14ac:dyDescent="0.25">
      <c r="BR306051" s="2381"/>
    </row>
    <row r="306075" spans="70:70" x14ac:dyDescent="0.25">
      <c r="BR306075" s="2394"/>
    </row>
    <row r="306076" spans="70:70" x14ac:dyDescent="0.25">
      <c r="BR306076" s="2381"/>
    </row>
    <row r="306100" spans="70:70" x14ac:dyDescent="0.25">
      <c r="BR306100" s="2394"/>
    </row>
    <row r="306101" spans="70:70" x14ac:dyDescent="0.25">
      <c r="BR306101" s="2381"/>
    </row>
    <row r="306125" spans="70:70" x14ac:dyDescent="0.25">
      <c r="BR306125" s="2394"/>
    </row>
    <row r="306126" spans="70:70" x14ac:dyDescent="0.25">
      <c r="BR306126" s="2381"/>
    </row>
    <row r="306150" spans="70:70" x14ac:dyDescent="0.25">
      <c r="BR306150" s="2394"/>
    </row>
    <row r="306151" spans="70:70" x14ac:dyDescent="0.25">
      <c r="BR306151" s="2381"/>
    </row>
    <row r="306175" spans="70:70" x14ac:dyDescent="0.25">
      <c r="BR306175" s="2394"/>
    </row>
    <row r="306176" spans="70:70" x14ac:dyDescent="0.25">
      <c r="BR306176" s="2381"/>
    </row>
    <row r="306200" spans="70:70" x14ac:dyDescent="0.25">
      <c r="BR306200" s="2394"/>
    </row>
    <row r="306201" spans="70:70" x14ac:dyDescent="0.25">
      <c r="BR306201" s="2381"/>
    </row>
    <row r="306225" spans="70:70" x14ac:dyDescent="0.25">
      <c r="BR306225" s="2394"/>
    </row>
    <row r="306226" spans="70:70" x14ac:dyDescent="0.25">
      <c r="BR306226" s="2381"/>
    </row>
    <row r="306250" spans="70:70" x14ac:dyDescent="0.25">
      <c r="BR306250" s="2394"/>
    </row>
    <row r="306251" spans="70:70" x14ac:dyDescent="0.25">
      <c r="BR306251" s="2381"/>
    </row>
    <row r="306275" spans="70:70" x14ac:dyDescent="0.25">
      <c r="BR306275" s="2394"/>
    </row>
    <row r="306276" spans="70:70" x14ac:dyDescent="0.25">
      <c r="BR306276" s="2381"/>
    </row>
    <row r="306300" spans="70:70" x14ac:dyDescent="0.25">
      <c r="BR306300" s="2394"/>
    </row>
    <row r="306301" spans="70:70" x14ac:dyDescent="0.25">
      <c r="BR306301" s="2381"/>
    </row>
    <row r="306325" spans="70:70" x14ac:dyDescent="0.25">
      <c r="BR306325" s="2394"/>
    </row>
    <row r="306326" spans="70:70" x14ac:dyDescent="0.25">
      <c r="BR306326" s="2381"/>
    </row>
    <row r="306350" spans="70:70" x14ac:dyDescent="0.25">
      <c r="BR306350" s="2394"/>
    </row>
    <row r="306351" spans="70:70" x14ac:dyDescent="0.25">
      <c r="BR306351" s="2381"/>
    </row>
    <row r="306375" spans="70:70" x14ac:dyDescent="0.25">
      <c r="BR306375" s="2394"/>
    </row>
    <row r="306376" spans="70:70" x14ac:dyDescent="0.25">
      <c r="BR306376" s="2381"/>
    </row>
    <row r="306400" spans="70:70" x14ac:dyDescent="0.25">
      <c r="BR306400" s="2394"/>
    </row>
    <row r="306401" spans="70:70" x14ac:dyDescent="0.25">
      <c r="BR306401" s="2381"/>
    </row>
    <row r="306425" spans="70:70" x14ac:dyDescent="0.25">
      <c r="BR306425" s="2394"/>
    </row>
    <row r="306426" spans="70:70" x14ac:dyDescent="0.25">
      <c r="BR306426" s="2381"/>
    </row>
    <row r="306450" spans="70:70" x14ac:dyDescent="0.25">
      <c r="BR306450" s="2394"/>
    </row>
    <row r="306451" spans="70:70" x14ac:dyDescent="0.25">
      <c r="BR306451" s="2381"/>
    </row>
    <row r="306475" spans="70:70" x14ac:dyDescent="0.25">
      <c r="BR306475" s="2394"/>
    </row>
    <row r="306476" spans="70:70" x14ac:dyDescent="0.25">
      <c r="BR306476" s="2381"/>
    </row>
    <row r="306500" spans="70:70" x14ac:dyDescent="0.25">
      <c r="BR306500" s="2394"/>
    </row>
    <row r="306501" spans="70:70" x14ac:dyDescent="0.25">
      <c r="BR306501" s="2381"/>
    </row>
    <row r="306525" spans="70:70" x14ac:dyDescent="0.25">
      <c r="BR306525" s="2394"/>
    </row>
    <row r="306526" spans="70:70" x14ac:dyDescent="0.25">
      <c r="BR306526" s="2381"/>
    </row>
    <row r="306550" spans="70:70" x14ac:dyDescent="0.25">
      <c r="BR306550" s="2394"/>
    </row>
    <row r="306551" spans="70:70" x14ac:dyDescent="0.25">
      <c r="BR306551" s="2381"/>
    </row>
    <row r="306575" spans="70:70" x14ac:dyDescent="0.25">
      <c r="BR306575" s="2394"/>
    </row>
    <row r="306576" spans="70:70" x14ac:dyDescent="0.25">
      <c r="BR306576" s="2381"/>
    </row>
    <row r="306600" spans="70:70" x14ac:dyDescent="0.25">
      <c r="BR306600" s="2394"/>
    </row>
    <row r="306601" spans="70:70" x14ac:dyDescent="0.25">
      <c r="BR306601" s="2381"/>
    </row>
    <row r="306625" spans="70:70" x14ac:dyDescent="0.25">
      <c r="BR306625" s="2394"/>
    </row>
    <row r="306626" spans="70:70" x14ac:dyDescent="0.25">
      <c r="BR306626" s="2381"/>
    </row>
    <row r="306650" spans="70:70" x14ac:dyDescent="0.25">
      <c r="BR306650" s="2394"/>
    </row>
    <row r="306651" spans="70:70" x14ac:dyDescent="0.25">
      <c r="BR306651" s="2381"/>
    </row>
    <row r="306675" spans="70:70" x14ac:dyDescent="0.25">
      <c r="BR306675" s="2394"/>
    </row>
    <row r="306676" spans="70:70" x14ac:dyDescent="0.25">
      <c r="BR306676" s="2381"/>
    </row>
    <row r="306700" spans="70:70" x14ac:dyDescent="0.25">
      <c r="BR306700" s="2394"/>
    </row>
    <row r="306701" spans="70:70" x14ac:dyDescent="0.25">
      <c r="BR306701" s="2381"/>
    </row>
    <row r="306725" spans="70:70" x14ac:dyDescent="0.25">
      <c r="BR306725" s="2394"/>
    </row>
    <row r="306726" spans="70:70" x14ac:dyDescent="0.25">
      <c r="BR306726" s="2381"/>
    </row>
    <row r="306750" spans="70:70" x14ac:dyDescent="0.25">
      <c r="BR306750" s="2394"/>
    </row>
    <row r="306751" spans="70:70" x14ac:dyDescent="0.25">
      <c r="BR306751" s="2381"/>
    </row>
    <row r="306775" spans="70:70" x14ac:dyDescent="0.25">
      <c r="BR306775" s="2394"/>
    </row>
    <row r="306776" spans="70:70" x14ac:dyDescent="0.25">
      <c r="BR306776" s="2381"/>
    </row>
    <row r="306800" spans="70:70" x14ac:dyDescent="0.25">
      <c r="BR306800" s="2394"/>
    </row>
    <row r="306801" spans="70:70" x14ac:dyDescent="0.25">
      <c r="BR306801" s="2381"/>
    </row>
    <row r="306825" spans="70:70" x14ac:dyDescent="0.25">
      <c r="BR306825" s="2394"/>
    </row>
    <row r="306826" spans="70:70" x14ac:dyDescent="0.25">
      <c r="BR306826" s="2381"/>
    </row>
    <row r="306850" spans="70:70" x14ac:dyDescent="0.25">
      <c r="BR306850" s="2394"/>
    </row>
    <row r="306851" spans="70:70" x14ac:dyDescent="0.25">
      <c r="BR306851" s="2381"/>
    </row>
    <row r="306875" spans="70:70" x14ac:dyDescent="0.25">
      <c r="BR306875" s="2394"/>
    </row>
    <row r="306876" spans="70:70" x14ac:dyDescent="0.25">
      <c r="BR306876" s="2381"/>
    </row>
    <row r="306900" spans="70:70" x14ac:dyDescent="0.25">
      <c r="BR306900" s="2394"/>
    </row>
    <row r="306901" spans="70:70" x14ac:dyDescent="0.25">
      <c r="BR306901" s="2381"/>
    </row>
    <row r="306925" spans="70:70" x14ac:dyDescent="0.25">
      <c r="BR306925" s="2394"/>
    </row>
    <row r="306926" spans="70:70" x14ac:dyDescent="0.25">
      <c r="BR306926" s="2381"/>
    </row>
    <row r="306950" spans="70:70" x14ac:dyDescent="0.25">
      <c r="BR306950" s="2394"/>
    </row>
    <row r="306951" spans="70:70" x14ac:dyDescent="0.25">
      <c r="BR306951" s="2381"/>
    </row>
    <row r="306975" spans="70:70" x14ac:dyDescent="0.25">
      <c r="BR306975" s="2394"/>
    </row>
    <row r="306976" spans="70:70" x14ac:dyDescent="0.25">
      <c r="BR306976" s="2381"/>
    </row>
    <row r="307000" spans="70:70" x14ac:dyDescent="0.25">
      <c r="BR307000" s="2394"/>
    </row>
    <row r="307001" spans="70:70" x14ac:dyDescent="0.25">
      <c r="BR307001" s="2381"/>
    </row>
    <row r="307025" spans="70:70" x14ac:dyDescent="0.25">
      <c r="BR307025" s="2394"/>
    </row>
    <row r="307026" spans="70:70" x14ac:dyDescent="0.25">
      <c r="BR307026" s="2381"/>
    </row>
    <row r="307050" spans="70:70" x14ac:dyDescent="0.25">
      <c r="BR307050" s="2394"/>
    </row>
    <row r="307051" spans="70:70" x14ac:dyDescent="0.25">
      <c r="BR307051" s="2381"/>
    </row>
    <row r="307075" spans="70:70" x14ac:dyDescent="0.25">
      <c r="BR307075" s="2394"/>
    </row>
    <row r="307076" spans="70:70" x14ac:dyDescent="0.25">
      <c r="BR307076" s="2381"/>
    </row>
    <row r="307100" spans="70:70" x14ac:dyDescent="0.25">
      <c r="BR307100" s="2394"/>
    </row>
    <row r="307101" spans="70:70" x14ac:dyDescent="0.25">
      <c r="BR307101" s="2381"/>
    </row>
    <row r="307125" spans="70:70" x14ac:dyDescent="0.25">
      <c r="BR307125" s="2394"/>
    </row>
    <row r="307126" spans="70:70" x14ac:dyDescent="0.25">
      <c r="BR307126" s="2381"/>
    </row>
    <row r="307150" spans="70:70" x14ac:dyDescent="0.25">
      <c r="BR307150" s="2394"/>
    </row>
    <row r="307151" spans="70:70" x14ac:dyDescent="0.25">
      <c r="BR307151" s="2381"/>
    </row>
    <row r="307175" spans="70:70" x14ac:dyDescent="0.25">
      <c r="BR307175" s="2394"/>
    </row>
    <row r="307176" spans="70:70" x14ac:dyDescent="0.25">
      <c r="BR307176" s="2381"/>
    </row>
    <row r="307200" spans="70:70" x14ac:dyDescent="0.25">
      <c r="BR307200" s="2394"/>
    </row>
    <row r="307201" spans="70:70" x14ac:dyDescent="0.25">
      <c r="BR307201" s="2381"/>
    </row>
    <row r="307225" spans="70:70" x14ac:dyDescent="0.25">
      <c r="BR307225" s="2394"/>
    </row>
    <row r="307226" spans="70:70" x14ac:dyDescent="0.25">
      <c r="BR307226" s="2381"/>
    </row>
    <row r="307250" spans="70:70" x14ac:dyDescent="0.25">
      <c r="BR307250" s="2394"/>
    </row>
    <row r="307251" spans="70:70" x14ac:dyDescent="0.25">
      <c r="BR307251" s="2381"/>
    </row>
    <row r="307275" spans="70:70" x14ac:dyDescent="0.25">
      <c r="BR307275" s="2394"/>
    </row>
    <row r="307276" spans="70:70" x14ac:dyDescent="0.25">
      <c r="BR307276" s="2381"/>
    </row>
    <row r="307300" spans="70:70" x14ac:dyDescent="0.25">
      <c r="BR307300" s="2394"/>
    </row>
    <row r="307301" spans="70:70" x14ac:dyDescent="0.25">
      <c r="BR307301" s="2381"/>
    </row>
    <row r="307325" spans="70:70" x14ac:dyDescent="0.25">
      <c r="BR307325" s="2394"/>
    </row>
    <row r="307326" spans="70:70" x14ac:dyDescent="0.25">
      <c r="BR307326" s="2381"/>
    </row>
    <row r="307350" spans="70:70" x14ac:dyDescent="0.25">
      <c r="BR307350" s="2394"/>
    </row>
    <row r="307351" spans="70:70" x14ac:dyDescent="0.25">
      <c r="BR307351" s="2381"/>
    </row>
    <row r="307375" spans="70:70" x14ac:dyDescent="0.25">
      <c r="BR307375" s="2394"/>
    </row>
    <row r="307376" spans="70:70" x14ac:dyDescent="0.25">
      <c r="BR307376" s="2381"/>
    </row>
    <row r="307400" spans="70:70" x14ac:dyDescent="0.25">
      <c r="BR307400" s="2394"/>
    </row>
    <row r="307401" spans="70:70" x14ac:dyDescent="0.25">
      <c r="BR307401" s="2381"/>
    </row>
    <row r="307425" spans="70:70" x14ac:dyDescent="0.25">
      <c r="BR307425" s="2394"/>
    </row>
    <row r="307426" spans="70:70" x14ac:dyDescent="0.25">
      <c r="BR307426" s="2381"/>
    </row>
    <row r="307450" spans="70:70" x14ac:dyDescent="0.25">
      <c r="BR307450" s="2394"/>
    </row>
    <row r="307451" spans="70:70" x14ac:dyDescent="0.25">
      <c r="BR307451" s="2381"/>
    </row>
    <row r="307475" spans="70:70" x14ac:dyDescent="0.25">
      <c r="BR307475" s="2394"/>
    </row>
    <row r="307476" spans="70:70" x14ac:dyDescent="0.25">
      <c r="BR307476" s="2381"/>
    </row>
    <row r="307500" spans="70:70" x14ac:dyDescent="0.25">
      <c r="BR307500" s="2394"/>
    </row>
    <row r="307501" spans="70:70" x14ac:dyDescent="0.25">
      <c r="BR307501" s="2381"/>
    </row>
    <row r="307525" spans="70:70" x14ac:dyDescent="0.25">
      <c r="BR307525" s="2394"/>
    </row>
    <row r="307526" spans="70:70" x14ac:dyDescent="0.25">
      <c r="BR307526" s="2381"/>
    </row>
    <row r="307550" spans="70:70" x14ac:dyDescent="0.25">
      <c r="BR307550" s="2394"/>
    </row>
    <row r="307551" spans="70:70" x14ac:dyDescent="0.25">
      <c r="BR307551" s="2381"/>
    </row>
    <row r="307575" spans="70:70" x14ac:dyDescent="0.25">
      <c r="BR307575" s="2394"/>
    </row>
    <row r="307576" spans="70:70" x14ac:dyDescent="0.25">
      <c r="BR307576" s="2381"/>
    </row>
    <row r="307600" spans="70:70" x14ac:dyDescent="0.25">
      <c r="BR307600" s="2394"/>
    </row>
    <row r="307601" spans="70:70" x14ac:dyDescent="0.25">
      <c r="BR307601" s="2381"/>
    </row>
    <row r="307625" spans="70:70" x14ac:dyDescent="0.25">
      <c r="BR307625" s="2394"/>
    </row>
    <row r="307626" spans="70:70" x14ac:dyDescent="0.25">
      <c r="BR307626" s="2381"/>
    </row>
    <row r="307650" spans="70:70" x14ac:dyDescent="0.25">
      <c r="BR307650" s="2394"/>
    </row>
    <row r="307651" spans="70:70" x14ac:dyDescent="0.25">
      <c r="BR307651" s="2381"/>
    </row>
    <row r="307675" spans="70:70" x14ac:dyDescent="0.25">
      <c r="BR307675" s="2394"/>
    </row>
    <row r="307676" spans="70:70" x14ac:dyDescent="0.25">
      <c r="BR307676" s="2381"/>
    </row>
    <row r="307700" spans="70:70" x14ac:dyDescent="0.25">
      <c r="BR307700" s="2394"/>
    </row>
    <row r="307701" spans="70:70" x14ac:dyDescent="0.25">
      <c r="BR307701" s="2381"/>
    </row>
    <row r="307725" spans="70:70" x14ac:dyDescent="0.25">
      <c r="BR307725" s="2394"/>
    </row>
    <row r="307726" spans="70:70" x14ac:dyDescent="0.25">
      <c r="BR307726" s="2381"/>
    </row>
    <row r="307750" spans="70:70" x14ac:dyDescent="0.25">
      <c r="BR307750" s="2394"/>
    </row>
    <row r="307751" spans="70:70" x14ac:dyDescent="0.25">
      <c r="BR307751" s="2381"/>
    </row>
    <row r="307775" spans="70:70" x14ac:dyDescent="0.25">
      <c r="BR307775" s="2394"/>
    </row>
    <row r="307776" spans="70:70" x14ac:dyDescent="0.25">
      <c r="BR307776" s="2381"/>
    </row>
    <row r="307800" spans="70:70" x14ac:dyDescent="0.25">
      <c r="BR307800" s="2394"/>
    </row>
    <row r="307801" spans="70:70" x14ac:dyDescent="0.25">
      <c r="BR307801" s="2381"/>
    </row>
    <row r="307825" spans="70:70" x14ac:dyDescent="0.25">
      <c r="BR307825" s="2394"/>
    </row>
    <row r="307826" spans="70:70" x14ac:dyDescent="0.25">
      <c r="BR307826" s="2381"/>
    </row>
    <row r="307850" spans="70:70" x14ac:dyDescent="0.25">
      <c r="BR307850" s="2394"/>
    </row>
    <row r="307851" spans="70:70" x14ac:dyDescent="0.25">
      <c r="BR307851" s="2381"/>
    </row>
    <row r="307875" spans="70:70" x14ac:dyDescent="0.25">
      <c r="BR307875" s="2394"/>
    </row>
    <row r="307876" spans="70:70" x14ac:dyDescent="0.25">
      <c r="BR307876" s="2381"/>
    </row>
    <row r="307900" spans="70:70" x14ac:dyDescent="0.25">
      <c r="BR307900" s="2394"/>
    </row>
    <row r="307901" spans="70:70" x14ac:dyDescent="0.25">
      <c r="BR307901" s="2381"/>
    </row>
    <row r="307925" spans="70:70" x14ac:dyDescent="0.25">
      <c r="BR307925" s="2394"/>
    </row>
    <row r="307926" spans="70:70" x14ac:dyDescent="0.25">
      <c r="BR307926" s="2381"/>
    </row>
    <row r="307950" spans="70:70" x14ac:dyDescent="0.25">
      <c r="BR307950" s="2394"/>
    </row>
    <row r="307951" spans="70:70" x14ac:dyDescent="0.25">
      <c r="BR307951" s="2381"/>
    </row>
    <row r="307975" spans="70:70" x14ac:dyDescent="0.25">
      <c r="BR307975" s="2394"/>
    </row>
    <row r="307976" spans="70:70" x14ac:dyDescent="0.25">
      <c r="BR307976" s="2381"/>
    </row>
    <row r="308000" spans="70:70" x14ac:dyDescent="0.25">
      <c r="BR308000" s="2394"/>
    </row>
    <row r="308001" spans="70:70" x14ac:dyDescent="0.25">
      <c r="BR308001" s="2381"/>
    </row>
    <row r="308025" spans="70:70" x14ac:dyDescent="0.25">
      <c r="BR308025" s="2394"/>
    </row>
    <row r="308026" spans="70:70" x14ac:dyDescent="0.25">
      <c r="BR308026" s="2381"/>
    </row>
    <row r="308050" spans="70:70" x14ac:dyDescent="0.25">
      <c r="BR308050" s="2394"/>
    </row>
    <row r="308051" spans="70:70" x14ac:dyDescent="0.25">
      <c r="BR308051" s="2381"/>
    </row>
    <row r="308075" spans="70:70" x14ac:dyDescent="0.25">
      <c r="BR308075" s="2394"/>
    </row>
    <row r="308076" spans="70:70" x14ac:dyDescent="0.25">
      <c r="BR308076" s="2381"/>
    </row>
    <row r="308100" spans="70:70" x14ac:dyDescent="0.25">
      <c r="BR308100" s="2394"/>
    </row>
    <row r="308101" spans="70:70" x14ac:dyDescent="0.25">
      <c r="BR308101" s="2381"/>
    </row>
    <row r="308125" spans="70:70" x14ac:dyDescent="0.25">
      <c r="BR308125" s="2394"/>
    </row>
    <row r="308126" spans="70:70" x14ac:dyDescent="0.25">
      <c r="BR308126" s="2381"/>
    </row>
    <row r="308150" spans="70:70" x14ac:dyDescent="0.25">
      <c r="BR308150" s="2394"/>
    </row>
    <row r="308151" spans="70:70" x14ac:dyDescent="0.25">
      <c r="BR308151" s="2381"/>
    </row>
    <row r="308175" spans="70:70" x14ac:dyDescent="0.25">
      <c r="BR308175" s="2394"/>
    </row>
    <row r="308176" spans="70:70" x14ac:dyDescent="0.25">
      <c r="BR308176" s="2381"/>
    </row>
    <row r="308200" spans="70:70" x14ac:dyDescent="0.25">
      <c r="BR308200" s="2394"/>
    </row>
    <row r="308201" spans="70:70" x14ac:dyDescent="0.25">
      <c r="BR308201" s="2381"/>
    </row>
    <row r="308225" spans="70:70" x14ac:dyDescent="0.25">
      <c r="BR308225" s="2394"/>
    </row>
    <row r="308226" spans="70:70" x14ac:dyDescent="0.25">
      <c r="BR308226" s="2381"/>
    </row>
    <row r="308250" spans="70:70" x14ac:dyDescent="0.25">
      <c r="BR308250" s="2394"/>
    </row>
    <row r="308251" spans="70:70" x14ac:dyDescent="0.25">
      <c r="BR308251" s="2381"/>
    </row>
    <row r="308275" spans="70:70" x14ac:dyDescent="0.25">
      <c r="BR308275" s="2394"/>
    </row>
    <row r="308276" spans="70:70" x14ac:dyDescent="0.25">
      <c r="BR308276" s="2381"/>
    </row>
    <row r="308300" spans="70:70" x14ac:dyDescent="0.25">
      <c r="BR308300" s="2394"/>
    </row>
    <row r="308301" spans="70:70" x14ac:dyDescent="0.25">
      <c r="BR308301" s="2381"/>
    </row>
    <row r="308325" spans="70:70" x14ac:dyDescent="0.25">
      <c r="BR308325" s="2394"/>
    </row>
    <row r="308326" spans="70:70" x14ac:dyDescent="0.25">
      <c r="BR308326" s="2381"/>
    </row>
    <row r="308350" spans="70:70" x14ac:dyDescent="0.25">
      <c r="BR308350" s="2394"/>
    </row>
    <row r="308351" spans="70:70" x14ac:dyDescent="0.25">
      <c r="BR308351" s="2381"/>
    </row>
    <row r="308375" spans="70:70" x14ac:dyDescent="0.25">
      <c r="BR308375" s="2394"/>
    </row>
    <row r="308376" spans="70:70" x14ac:dyDescent="0.25">
      <c r="BR308376" s="2381"/>
    </row>
    <row r="308400" spans="70:70" x14ac:dyDescent="0.25">
      <c r="BR308400" s="2394"/>
    </row>
    <row r="308401" spans="70:70" x14ac:dyDescent="0.25">
      <c r="BR308401" s="2381"/>
    </row>
    <row r="308425" spans="70:70" x14ac:dyDescent="0.25">
      <c r="BR308425" s="2394"/>
    </row>
    <row r="308426" spans="70:70" x14ac:dyDescent="0.25">
      <c r="BR308426" s="2381"/>
    </row>
    <row r="308450" spans="70:70" x14ac:dyDescent="0.25">
      <c r="BR308450" s="2394"/>
    </row>
    <row r="308451" spans="70:70" x14ac:dyDescent="0.25">
      <c r="BR308451" s="2381"/>
    </row>
    <row r="308475" spans="70:70" x14ac:dyDescent="0.25">
      <c r="BR308475" s="2394"/>
    </row>
    <row r="308476" spans="70:70" x14ac:dyDescent="0.25">
      <c r="BR308476" s="2381"/>
    </row>
    <row r="308500" spans="70:70" x14ac:dyDescent="0.25">
      <c r="BR308500" s="2394"/>
    </row>
    <row r="308501" spans="70:70" x14ac:dyDescent="0.25">
      <c r="BR308501" s="2381"/>
    </row>
    <row r="308525" spans="70:70" x14ac:dyDescent="0.25">
      <c r="BR308525" s="2394"/>
    </row>
    <row r="308526" spans="70:70" x14ac:dyDescent="0.25">
      <c r="BR308526" s="2381"/>
    </row>
    <row r="308550" spans="70:70" x14ac:dyDescent="0.25">
      <c r="BR308550" s="2394"/>
    </row>
    <row r="308551" spans="70:70" x14ac:dyDescent="0.25">
      <c r="BR308551" s="2381"/>
    </row>
    <row r="308575" spans="70:70" x14ac:dyDescent="0.25">
      <c r="BR308575" s="2394"/>
    </row>
    <row r="308576" spans="70:70" x14ac:dyDescent="0.25">
      <c r="BR308576" s="2381"/>
    </row>
    <row r="308600" spans="70:70" x14ac:dyDescent="0.25">
      <c r="BR308600" s="2394"/>
    </row>
    <row r="308601" spans="70:70" x14ac:dyDescent="0.25">
      <c r="BR308601" s="2381"/>
    </row>
    <row r="308625" spans="70:70" x14ac:dyDescent="0.25">
      <c r="BR308625" s="2394"/>
    </row>
    <row r="308626" spans="70:70" x14ac:dyDescent="0.25">
      <c r="BR308626" s="2381"/>
    </row>
    <row r="308650" spans="70:70" x14ac:dyDescent="0.25">
      <c r="BR308650" s="2394"/>
    </row>
    <row r="308651" spans="70:70" x14ac:dyDescent="0.25">
      <c r="BR308651" s="2381"/>
    </row>
    <row r="308675" spans="70:70" x14ac:dyDescent="0.25">
      <c r="BR308675" s="2394"/>
    </row>
    <row r="308676" spans="70:70" x14ac:dyDescent="0.25">
      <c r="BR308676" s="2381"/>
    </row>
    <row r="308700" spans="70:70" x14ac:dyDescent="0.25">
      <c r="BR308700" s="2394"/>
    </row>
    <row r="308701" spans="70:70" x14ac:dyDescent="0.25">
      <c r="BR308701" s="2381"/>
    </row>
    <row r="308725" spans="70:70" x14ac:dyDescent="0.25">
      <c r="BR308725" s="2394"/>
    </row>
    <row r="308726" spans="70:70" x14ac:dyDescent="0.25">
      <c r="BR308726" s="2381"/>
    </row>
    <row r="308750" spans="70:70" x14ac:dyDescent="0.25">
      <c r="BR308750" s="2394"/>
    </row>
    <row r="308751" spans="70:70" x14ac:dyDescent="0.25">
      <c r="BR308751" s="2381"/>
    </row>
    <row r="308775" spans="70:70" x14ac:dyDescent="0.25">
      <c r="BR308775" s="2394"/>
    </row>
    <row r="308776" spans="70:70" x14ac:dyDescent="0.25">
      <c r="BR308776" s="2381"/>
    </row>
    <row r="308800" spans="70:70" x14ac:dyDescent="0.25">
      <c r="BR308800" s="2394"/>
    </row>
    <row r="308801" spans="70:70" x14ac:dyDescent="0.25">
      <c r="BR308801" s="2381"/>
    </row>
    <row r="308825" spans="70:70" x14ac:dyDescent="0.25">
      <c r="BR308825" s="2394"/>
    </row>
    <row r="308826" spans="70:70" x14ac:dyDescent="0.25">
      <c r="BR308826" s="2381"/>
    </row>
    <row r="308850" spans="70:70" x14ac:dyDescent="0.25">
      <c r="BR308850" s="2394"/>
    </row>
    <row r="308851" spans="70:70" x14ac:dyDescent="0.25">
      <c r="BR308851" s="2381"/>
    </row>
    <row r="308875" spans="70:70" x14ac:dyDescent="0.25">
      <c r="BR308875" s="2394"/>
    </row>
    <row r="308876" spans="70:70" x14ac:dyDescent="0.25">
      <c r="BR308876" s="2381"/>
    </row>
    <row r="308900" spans="70:70" x14ac:dyDescent="0.25">
      <c r="BR308900" s="2394"/>
    </row>
    <row r="308901" spans="70:70" x14ac:dyDescent="0.25">
      <c r="BR308901" s="2381"/>
    </row>
    <row r="308925" spans="70:70" x14ac:dyDescent="0.25">
      <c r="BR308925" s="2394"/>
    </row>
    <row r="308926" spans="70:70" x14ac:dyDescent="0.25">
      <c r="BR308926" s="2381"/>
    </row>
    <row r="308950" spans="70:70" x14ac:dyDescent="0.25">
      <c r="BR308950" s="2394"/>
    </row>
    <row r="308951" spans="70:70" x14ac:dyDescent="0.25">
      <c r="BR308951" s="2381"/>
    </row>
    <row r="308975" spans="70:70" x14ac:dyDescent="0.25">
      <c r="BR308975" s="2394"/>
    </row>
    <row r="308976" spans="70:70" x14ac:dyDescent="0.25">
      <c r="BR308976" s="2381"/>
    </row>
    <row r="309000" spans="70:70" x14ac:dyDescent="0.25">
      <c r="BR309000" s="2394"/>
    </row>
    <row r="309001" spans="70:70" x14ac:dyDescent="0.25">
      <c r="BR309001" s="2381"/>
    </row>
    <row r="309025" spans="70:70" x14ac:dyDescent="0.25">
      <c r="BR309025" s="2394"/>
    </row>
    <row r="309026" spans="70:70" x14ac:dyDescent="0.25">
      <c r="BR309026" s="2381"/>
    </row>
    <row r="309050" spans="70:70" x14ac:dyDescent="0.25">
      <c r="BR309050" s="2394"/>
    </row>
    <row r="309051" spans="70:70" x14ac:dyDescent="0.25">
      <c r="BR309051" s="2381"/>
    </row>
    <row r="309075" spans="70:70" x14ac:dyDescent="0.25">
      <c r="BR309075" s="2394"/>
    </row>
    <row r="309076" spans="70:70" x14ac:dyDescent="0.25">
      <c r="BR309076" s="2381"/>
    </row>
    <row r="309100" spans="70:70" x14ac:dyDescent="0.25">
      <c r="BR309100" s="2394"/>
    </row>
    <row r="309101" spans="70:70" x14ac:dyDescent="0.25">
      <c r="BR309101" s="2381"/>
    </row>
    <row r="309125" spans="70:70" x14ac:dyDescent="0.25">
      <c r="BR309125" s="2394"/>
    </row>
    <row r="309126" spans="70:70" x14ac:dyDescent="0.25">
      <c r="BR309126" s="2381"/>
    </row>
    <row r="309150" spans="70:70" x14ac:dyDescent="0.25">
      <c r="BR309150" s="2394"/>
    </row>
    <row r="309151" spans="70:70" x14ac:dyDescent="0.25">
      <c r="BR309151" s="2381"/>
    </row>
    <row r="309175" spans="70:70" x14ac:dyDescent="0.25">
      <c r="BR309175" s="2394"/>
    </row>
    <row r="309176" spans="70:70" x14ac:dyDescent="0.25">
      <c r="BR309176" s="2381"/>
    </row>
    <row r="309200" spans="70:70" x14ac:dyDescent="0.25">
      <c r="BR309200" s="2394"/>
    </row>
    <row r="309201" spans="70:70" x14ac:dyDescent="0.25">
      <c r="BR309201" s="2381"/>
    </row>
    <row r="309225" spans="70:70" x14ac:dyDescent="0.25">
      <c r="BR309225" s="2394"/>
    </row>
    <row r="309226" spans="70:70" x14ac:dyDescent="0.25">
      <c r="BR309226" s="2381"/>
    </row>
    <row r="309250" spans="70:70" x14ac:dyDescent="0.25">
      <c r="BR309250" s="2394"/>
    </row>
    <row r="309251" spans="70:70" x14ac:dyDescent="0.25">
      <c r="BR309251" s="2381"/>
    </row>
    <row r="309275" spans="70:70" x14ac:dyDescent="0.25">
      <c r="BR309275" s="2394"/>
    </row>
    <row r="309276" spans="70:70" x14ac:dyDescent="0.25">
      <c r="BR309276" s="2381"/>
    </row>
    <row r="309300" spans="70:70" x14ac:dyDescent="0.25">
      <c r="BR309300" s="2394"/>
    </row>
    <row r="309301" spans="70:70" x14ac:dyDescent="0.25">
      <c r="BR309301" s="2381"/>
    </row>
    <row r="309325" spans="70:70" x14ac:dyDescent="0.25">
      <c r="BR309325" s="2394"/>
    </row>
    <row r="309326" spans="70:70" x14ac:dyDescent="0.25">
      <c r="BR309326" s="2381"/>
    </row>
    <row r="309350" spans="70:70" x14ac:dyDescent="0.25">
      <c r="BR309350" s="2394"/>
    </row>
    <row r="309351" spans="70:70" x14ac:dyDescent="0.25">
      <c r="BR309351" s="2381"/>
    </row>
    <row r="309375" spans="70:70" x14ac:dyDescent="0.25">
      <c r="BR309375" s="2394"/>
    </row>
    <row r="309376" spans="70:70" x14ac:dyDescent="0.25">
      <c r="BR309376" s="2381"/>
    </row>
    <row r="309400" spans="70:70" x14ac:dyDescent="0.25">
      <c r="BR309400" s="2394"/>
    </row>
    <row r="309401" spans="70:70" x14ac:dyDescent="0.25">
      <c r="BR309401" s="2381"/>
    </row>
    <row r="309425" spans="70:70" x14ac:dyDescent="0.25">
      <c r="BR309425" s="2394"/>
    </row>
    <row r="309426" spans="70:70" x14ac:dyDescent="0.25">
      <c r="BR309426" s="2381"/>
    </row>
    <row r="309450" spans="70:70" x14ac:dyDescent="0.25">
      <c r="BR309450" s="2394"/>
    </row>
    <row r="309451" spans="70:70" x14ac:dyDescent="0.25">
      <c r="BR309451" s="2381"/>
    </row>
    <row r="309475" spans="70:70" x14ac:dyDescent="0.25">
      <c r="BR309475" s="2394"/>
    </row>
    <row r="309476" spans="70:70" x14ac:dyDescent="0.25">
      <c r="BR309476" s="2381"/>
    </row>
    <row r="309500" spans="70:70" x14ac:dyDescent="0.25">
      <c r="BR309500" s="2394"/>
    </row>
    <row r="309501" spans="70:70" x14ac:dyDescent="0.25">
      <c r="BR309501" s="2381"/>
    </row>
    <row r="309525" spans="70:70" x14ac:dyDescent="0.25">
      <c r="BR309525" s="2394"/>
    </row>
    <row r="309526" spans="70:70" x14ac:dyDescent="0.25">
      <c r="BR309526" s="2381"/>
    </row>
    <row r="309550" spans="70:70" x14ac:dyDescent="0.25">
      <c r="BR309550" s="2394"/>
    </row>
    <row r="309551" spans="70:70" x14ac:dyDescent="0.25">
      <c r="BR309551" s="2381"/>
    </row>
    <row r="309575" spans="70:70" x14ac:dyDescent="0.25">
      <c r="BR309575" s="2394"/>
    </row>
    <row r="309576" spans="70:70" x14ac:dyDescent="0.25">
      <c r="BR309576" s="2381"/>
    </row>
    <row r="309600" spans="70:70" x14ac:dyDescent="0.25">
      <c r="BR309600" s="2394"/>
    </row>
    <row r="309601" spans="70:70" x14ac:dyDescent="0.25">
      <c r="BR309601" s="2381"/>
    </row>
    <row r="309625" spans="70:70" x14ac:dyDescent="0.25">
      <c r="BR309625" s="2394"/>
    </row>
    <row r="309626" spans="70:70" x14ac:dyDescent="0.25">
      <c r="BR309626" s="2381"/>
    </row>
    <row r="309650" spans="70:70" x14ac:dyDescent="0.25">
      <c r="BR309650" s="2394"/>
    </row>
    <row r="309651" spans="70:70" x14ac:dyDescent="0.25">
      <c r="BR309651" s="2381"/>
    </row>
    <row r="309675" spans="70:70" x14ac:dyDescent="0.25">
      <c r="BR309675" s="2394"/>
    </row>
    <row r="309676" spans="70:70" x14ac:dyDescent="0.25">
      <c r="BR309676" s="2381"/>
    </row>
    <row r="309700" spans="70:70" x14ac:dyDescent="0.25">
      <c r="BR309700" s="2394"/>
    </row>
    <row r="309701" spans="70:70" x14ac:dyDescent="0.25">
      <c r="BR309701" s="2381"/>
    </row>
    <row r="309725" spans="70:70" x14ac:dyDescent="0.25">
      <c r="BR309725" s="2394"/>
    </row>
    <row r="309726" spans="70:70" x14ac:dyDescent="0.25">
      <c r="BR309726" s="2381"/>
    </row>
    <row r="309750" spans="70:70" x14ac:dyDescent="0.25">
      <c r="BR309750" s="2394"/>
    </row>
    <row r="309751" spans="70:70" x14ac:dyDescent="0.25">
      <c r="BR309751" s="2381"/>
    </row>
    <row r="309775" spans="70:70" x14ac:dyDescent="0.25">
      <c r="BR309775" s="2394"/>
    </row>
    <row r="309776" spans="70:70" x14ac:dyDescent="0.25">
      <c r="BR309776" s="2381"/>
    </row>
    <row r="309800" spans="70:70" x14ac:dyDescent="0.25">
      <c r="BR309800" s="2394"/>
    </row>
    <row r="309801" spans="70:70" x14ac:dyDescent="0.25">
      <c r="BR309801" s="2381"/>
    </row>
    <row r="309825" spans="70:70" x14ac:dyDescent="0.25">
      <c r="BR309825" s="2394"/>
    </row>
    <row r="309826" spans="70:70" x14ac:dyDescent="0.25">
      <c r="BR309826" s="2381"/>
    </row>
    <row r="309850" spans="70:70" x14ac:dyDescent="0.25">
      <c r="BR309850" s="2394"/>
    </row>
    <row r="309851" spans="70:70" x14ac:dyDescent="0.25">
      <c r="BR309851" s="2381"/>
    </row>
    <row r="309875" spans="70:70" x14ac:dyDescent="0.25">
      <c r="BR309875" s="2394"/>
    </row>
    <row r="309876" spans="70:70" x14ac:dyDescent="0.25">
      <c r="BR309876" s="2381"/>
    </row>
    <row r="309900" spans="70:70" x14ac:dyDescent="0.25">
      <c r="BR309900" s="2394"/>
    </row>
    <row r="309901" spans="70:70" x14ac:dyDescent="0.25">
      <c r="BR309901" s="2381"/>
    </row>
    <row r="309925" spans="70:70" x14ac:dyDescent="0.25">
      <c r="BR309925" s="2394"/>
    </row>
    <row r="309926" spans="70:70" x14ac:dyDescent="0.25">
      <c r="BR309926" s="2381"/>
    </row>
    <row r="309950" spans="70:70" x14ac:dyDescent="0.25">
      <c r="BR309950" s="2394"/>
    </row>
    <row r="309951" spans="70:70" x14ac:dyDescent="0.25">
      <c r="BR309951" s="2381"/>
    </row>
    <row r="309975" spans="70:70" x14ac:dyDescent="0.25">
      <c r="BR309975" s="2394"/>
    </row>
    <row r="309976" spans="70:70" x14ac:dyDescent="0.25">
      <c r="BR309976" s="2381"/>
    </row>
    <row r="310000" spans="70:70" x14ac:dyDescent="0.25">
      <c r="BR310000" s="2394"/>
    </row>
    <row r="310001" spans="70:70" x14ac:dyDescent="0.25">
      <c r="BR310001" s="2381"/>
    </row>
    <row r="310025" spans="70:70" x14ac:dyDescent="0.25">
      <c r="BR310025" s="2394"/>
    </row>
    <row r="310026" spans="70:70" x14ac:dyDescent="0.25">
      <c r="BR310026" s="2381"/>
    </row>
    <row r="310050" spans="70:70" x14ac:dyDescent="0.25">
      <c r="BR310050" s="2394"/>
    </row>
    <row r="310051" spans="70:70" x14ac:dyDescent="0.25">
      <c r="BR310051" s="2381"/>
    </row>
    <row r="310075" spans="70:70" x14ac:dyDescent="0.25">
      <c r="BR310075" s="2394"/>
    </row>
    <row r="310076" spans="70:70" x14ac:dyDescent="0.25">
      <c r="BR310076" s="2381"/>
    </row>
    <row r="310100" spans="70:70" x14ac:dyDescent="0.25">
      <c r="BR310100" s="2394"/>
    </row>
    <row r="310101" spans="70:70" x14ac:dyDescent="0.25">
      <c r="BR310101" s="2381"/>
    </row>
    <row r="310125" spans="70:70" x14ac:dyDescent="0.25">
      <c r="BR310125" s="2394"/>
    </row>
    <row r="310126" spans="70:70" x14ac:dyDescent="0.25">
      <c r="BR310126" s="2381"/>
    </row>
    <row r="310150" spans="70:70" x14ac:dyDescent="0.25">
      <c r="BR310150" s="2394"/>
    </row>
    <row r="310151" spans="70:70" x14ac:dyDescent="0.25">
      <c r="BR310151" s="2381"/>
    </row>
    <row r="310175" spans="70:70" x14ac:dyDescent="0.25">
      <c r="BR310175" s="2394"/>
    </row>
    <row r="310176" spans="70:70" x14ac:dyDescent="0.25">
      <c r="BR310176" s="2381"/>
    </row>
    <row r="310200" spans="70:70" x14ac:dyDescent="0.25">
      <c r="BR310200" s="2394"/>
    </row>
    <row r="310201" spans="70:70" x14ac:dyDescent="0.25">
      <c r="BR310201" s="2381"/>
    </row>
    <row r="310225" spans="70:70" x14ac:dyDescent="0.25">
      <c r="BR310225" s="2394"/>
    </row>
    <row r="310226" spans="70:70" x14ac:dyDescent="0.25">
      <c r="BR310226" s="2381"/>
    </row>
    <row r="310250" spans="70:70" x14ac:dyDescent="0.25">
      <c r="BR310250" s="2394"/>
    </row>
    <row r="310251" spans="70:70" x14ac:dyDescent="0.25">
      <c r="BR310251" s="2381"/>
    </row>
    <row r="310275" spans="70:70" x14ac:dyDescent="0.25">
      <c r="BR310275" s="2394"/>
    </row>
    <row r="310276" spans="70:70" x14ac:dyDescent="0.25">
      <c r="BR310276" s="2381"/>
    </row>
    <row r="310300" spans="70:70" x14ac:dyDescent="0.25">
      <c r="BR310300" s="2394"/>
    </row>
    <row r="310301" spans="70:70" x14ac:dyDescent="0.25">
      <c r="BR310301" s="2381"/>
    </row>
    <row r="310325" spans="70:70" x14ac:dyDescent="0.25">
      <c r="BR310325" s="2394"/>
    </row>
    <row r="310326" spans="70:70" x14ac:dyDescent="0.25">
      <c r="BR310326" s="2381"/>
    </row>
    <row r="310350" spans="70:70" x14ac:dyDescent="0.25">
      <c r="BR310350" s="2394"/>
    </row>
    <row r="310351" spans="70:70" x14ac:dyDescent="0.25">
      <c r="BR310351" s="2381"/>
    </row>
    <row r="310375" spans="70:70" x14ac:dyDescent="0.25">
      <c r="BR310375" s="2394"/>
    </row>
    <row r="310376" spans="70:70" x14ac:dyDescent="0.25">
      <c r="BR310376" s="2381"/>
    </row>
    <row r="310400" spans="70:70" x14ac:dyDescent="0.25">
      <c r="BR310400" s="2394"/>
    </row>
    <row r="310401" spans="70:70" x14ac:dyDescent="0.25">
      <c r="BR310401" s="2381"/>
    </row>
    <row r="310425" spans="70:70" x14ac:dyDescent="0.25">
      <c r="BR310425" s="2394"/>
    </row>
    <row r="310426" spans="70:70" x14ac:dyDescent="0.25">
      <c r="BR310426" s="2381"/>
    </row>
    <row r="310450" spans="70:70" x14ac:dyDescent="0.25">
      <c r="BR310450" s="2394"/>
    </row>
    <row r="310451" spans="70:70" x14ac:dyDescent="0.25">
      <c r="BR310451" s="2381"/>
    </row>
    <row r="310475" spans="70:70" x14ac:dyDescent="0.25">
      <c r="BR310475" s="2394"/>
    </row>
    <row r="310476" spans="70:70" x14ac:dyDescent="0.25">
      <c r="BR310476" s="2381"/>
    </row>
    <row r="310500" spans="70:70" x14ac:dyDescent="0.25">
      <c r="BR310500" s="2394"/>
    </row>
    <row r="310501" spans="70:70" x14ac:dyDescent="0.25">
      <c r="BR310501" s="2381"/>
    </row>
    <row r="310525" spans="70:70" x14ac:dyDescent="0.25">
      <c r="BR310525" s="2394"/>
    </row>
    <row r="310526" spans="70:70" x14ac:dyDescent="0.25">
      <c r="BR310526" s="2381"/>
    </row>
    <row r="310550" spans="70:70" x14ac:dyDescent="0.25">
      <c r="BR310550" s="2394"/>
    </row>
    <row r="310551" spans="70:70" x14ac:dyDescent="0.25">
      <c r="BR310551" s="2381"/>
    </row>
    <row r="310575" spans="70:70" x14ac:dyDescent="0.25">
      <c r="BR310575" s="2394"/>
    </row>
    <row r="310576" spans="70:70" x14ac:dyDescent="0.25">
      <c r="BR310576" s="2381"/>
    </row>
    <row r="310600" spans="70:70" x14ac:dyDescent="0.25">
      <c r="BR310600" s="2394"/>
    </row>
    <row r="310601" spans="70:70" x14ac:dyDescent="0.25">
      <c r="BR310601" s="2381"/>
    </row>
    <row r="310625" spans="70:70" x14ac:dyDescent="0.25">
      <c r="BR310625" s="2394"/>
    </row>
    <row r="310626" spans="70:70" x14ac:dyDescent="0.25">
      <c r="BR310626" s="2381"/>
    </row>
    <row r="310650" spans="70:70" x14ac:dyDescent="0.25">
      <c r="BR310650" s="2394"/>
    </row>
    <row r="310651" spans="70:70" x14ac:dyDescent="0.25">
      <c r="BR310651" s="2381"/>
    </row>
    <row r="310675" spans="70:70" x14ac:dyDescent="0.25">
      <c r="BR310675" s="2394"/>
    </row>
    <row r="310676" spans="70:70" x14ac:dyDescent="0.25">
      <c r="BR310676" s="2381"/>
    </row>
    <row r="310700" spans="70:70" x14ac:dyDescent="0.25">
      <c r="BR310700" s="2394"/>
    </row>
    <row r="310701" spans="70:70" x14ac:dyDescent="0.25">
      <c r="BR310701" s="2381"/>
    </row>
    <row r="310725" spans="70:70" x14ac:dyDescent="0.25">
      <c r="BR310725" s="2394"/>
    </row>
    <row r="310726" spans="70:70" x14ac:dyDescent="0.25">
      <c r="BR310726" s="2381"/>
    </row>
    <row r="310750" spans="70:70" x14ac:dyDescent="0.25">
      <c r="BR310750" s="2394"/>
    </row>
    <row r="310751" spans="70:70" x14ac:dyDescent="0.25">
      <c r="BR310751" s="2381"/>
    </row>
    <row r="310775" spans="70:70" x14ac:dyDescent="0.25">
      <c r="BR310775" s="2394"/>
    </row>
    <row r="310776" spans="70:70" x14ac:dyDescent="0.25">
      <c r="BR310776" s="2381"/>
    </row>
    <row r="310800" spans="70:70" x14ac:dyDescent="0.25">
      <c r="BR310800" s="2394"/>
    </row>
    <row r="310801" spans="70:70" x14ac:dyDescent="0.25">
      <c r="BR310801" s="2381"/>
    </row>
    <row r="310825" spans="70:70" x14ac:dyDescent="0.25">
      <c r="BR310825" s="2394"/>
    </row>
    <row r="310826" spans="70:70" x14ac:dyDescent="0.25">
      <c r="BR310826" s="2381"/>
    </row>
    <row r="310850" spans="70:70" x14ac:dyDescent="0.25">
      <c r="BR310850" s="2394"/>
    </row>
    <row r="310851" spans="70:70" x14ac:dyDescent="0.25">
      <c r="BR310851" s="2381"/>
    </row>
    <row r="310875" spans="70:70" x14ac:dyDescent="0.25">
      <c r="BR310875" s="2394"/>
    </row>
    <row r="310876" spans="70:70" x14ac:dyDescent="0.25">
      <c r="BR310876" s="2381"/>
    </row>
    <row r="310900" spans="70:70" x14ac:dyDescent="0.25">
      <c r="BR310900" s="2394"/>
    </row>
    <row r="310901" spans="70:70" x14ac:dyDescent="0.25">
      <c r="BR310901" s="2381"/>
    </row>
    <row r="310925" spans="70:70" x14ac:dyDescent="0.25">
      <c r="BR310925" s="2394"/>
    </row>
    <row r="310926" spans="70:70" x14ac:dyDescent="0.25">
      <c r="BR310926" s="2381"/>
    </row>
    <row r="310950" spans="70:70" x14ac:dyDescent="0.25">
      <c r="BR310950" s="2394"/>
    </row>
    <row r="310951" spans="70:70" x14ac:dyDescent="0.25">
      <c r="BR310951" s="2381"/>
    </row>
    <row r="310975" spans="70:70" x14ac:dyDescent="0.25">
      <c r="BR310975" s="2394"/>
    </row>
    <row r="310976" spans="70:70" x14ac:dyDescent="0.25">
      <c r="BR310976" s="2381"/>
    </row>
    <row r="311000" spans="70:70" x14ac:dyDescent="0.25">
      <c r="BR311000" s="2394"/>
    </row>
    <row r="311001" spans="70:70" x14ac:dyDescent="0.25">
      <c r="BR311001" s="2381"/>
    </row>
    <row r="311025" spans="70:70" x14ac:dyDescent="0.25">
      <c r="BR311025" s="2394"/>
    </row>
    <row r="311026" spans="70:70" x14ac:dyDescent="0.25">
      <c r="BR311026" s="2381"/>
    </row>
    <row r="311050" spans="70:70" x14ac:dyDescent="0.25">
      <c r="BR311050" s="2394"/>
    </row>
    <row r="311051" spans="70:70" x14ac:dyDescent="0.25">
      <c r="BR311051" s="2381"/>
    </row>
    <row r="311075" spans="70:70" x14ac:dyDescent="0.25">
      <c r="BR311075" s="2394"/>
    </row>
    <row r="311076" spans="70:70" x14ac:dyDescent="0.25">
      <c r="BR311076" s="2381"/>
    </row>
    <row r="311100" spans="70:70" x14ac:dyDescent="0.25">
      <c r="BR311100" s="2394"/>
    </row>
    <row r="311101" spans="70:70" x14ac:dyDescent="0.25">
      <c r="BR311101" s="2381"/>
    </row>
    <row r="311125" spans="70:70" x14ac:dyDescent="0.25">
      <c r="BR311125" s="2394"/>
    </row>
    <row r="311126" spans="70:70" x14ac:dyDescent="0.25">
      <c r="BR311126" s="2381"/>
    </row>
    <row r="311150" spans="70:70" x14ac:dyDescent="0.25">
      <c r="BR311150" s="2394"/>
    </row>
    <row r="311151" spans="70:70" x14ac:dyDescent="0.25">
      <c r="BR311151" s="2381"/>
    </row>
    <row r="311175" spans="70:70" x14ac:dyDescent="0.25">
      <c r="BR311175" s="2394"/>
    </row>
    <row r="311176" spans="70:70" x14ac:dyDescent="0.25">
      <c r="BR311176" s="2381"/>
    </row>
    <row r="311200" spans="70:70" x14ac:dyDescent="0.25">
      <c r="BR311200" s="2394"/>
    </row>
    <row r="311201" spans="70:70" x14ac:dyDescent="0.25">
      <c r="BR311201" s="2381"/>
    </row>
    <row r="311225" spans="70:70" x14ac:dyDescent="0.25">
      <c r="BR311225" s="2394"/>
    </row>
    <row r="311226" spans="70:70" x14ac:dyDescent="0.25">
      <c r="BR311226" s="2381"/>
    </row>
    <row r="311250" spans="70:70" x14ac:dyDescent="0.25">
      <c r="BR311250" s="2394"/>
    </row>
    <row r="311251" spans="70:70" x14ac:dyDescent="0.25">
      <c r="BR311251" s="2381"/>
    </row>
    <row r="311275" spans="70:70" x14ac:dyDescent="0.25">
      <c r="BR311275" s="2394"/>
    </row>
    <row r="311276" spans="70:70" x14ac:dyDescent="0.25">
      <c r="BR311276" s="2381"/>
    </row>
    <row r="311300" spans="70:70" x14ac:dyDescent="0.25">
      <c r="BR311300" s="2394"/>
    </row>
    <row r="311301" spans="70:70" x14ac:dyDescent="0.25">
      <c r="BR311301" s="2381"/>
    </row>
    <row r="311325" spans="70:70" x14ac:dyDescent="0.25">
      <c r="BR311325" s="2394"/>
    </row>
    <row r="311326" spans="70:70" x14ac:dyDescent="0.25">
      <c r="BR311326" s="2381"/>
    </row>
    <row r="311350" spans="70:70" x14ac:dyDescent="0.25">
      <c r="BR311350" s="2394"/>
    </row>
    <row r="311351" spans="70:70" x14ac:dyDescent="0.25">
      <c r="BR311351" s="2381"/>
    </row>
    <row r="311375" spans="70:70" x14ac:dyDescent="0.25">
      <c r="BR311375" s="2394"/>
    </row>
    <row r="311376" spans="70:70" x14ac:dyDescent="0.25">
      <c r="BR311376" s="2381"/>
    </row>
    <row r="311400" spans="70:70" x14ac:dyDescent="0.25">
      <c r="BR311400" s="2394"/>
    </row>
    <row r="311401" spans="70:70" x14ac:dyDescent="0.25">
      <c r="BR311401" s="2381"/>
    </row>
    <row r="311425" spans="70:70" x14ac:dyDescent="0.25">
      <c r="BR311425" s="2394"/>
    </row>
    <row r="311426" spans="70:70" x14ac:dyDescent="0.25">
      <c r="BR311426" s="2381"/>
    </row>
    <row r="311450" spans="70:70" x14ac:dyDescent="0.25">
      <c r="BR311450" s="2394"/>
    </row>
    <row r="311451" spans="70:70" x14ac:dyDescent="0.25">
      <c r="BR311451" s="2381"/>
    </row>
    <row r="311475" spans="70:70" x14ac:dyDescent="0.25">
      <c r="BR311475" s="2394"/>
    </row>
    <row r="311476" spans="70:70" x14ac:dyDescent="0.25">
      <c r="BR311476" s="2381"/>
    </row>
    <row r="311500" spans="70:70" x14ac:dyDescent="0.25">
      <c r="BR311500" s="2394"/>
    </row>
    <row r="311501" spans="70:70" x14ac:dyDescent="0.25">
      <c r="BR311501" s="2381"/>
    </row>
    <row r="311525" spans="70:70" x14ac:dyDescent="0.25">
      <c r="BR311525" s="2394"/>
    </row>
    <row r="311526" spans="70:70" x14ac:dyDescent="0.25">
      <c r="BR311526" s="2381"/>
    </row>
    <row r="311550" spans="70:70" x14ac:dyDescent="0.25">
      <c r="BR311550" s="2394"/>
    </row>
    <row r="311551" spans="70:70" x14ac:dyDescent="0.25">
      <c r="BR311551" s="2381"/>
    </row>
    <row r="311575" spans="70:70" x14ac:dyDescent="0.25">
      <c r="BR311575" s="2394"/>
    </row>
    <row r="311576" spans="70:70" x14ac:dyDescent="0.25">
      <c r="BR311576" s="2381"/>
    </row>
    <row r="311600" spans="70:70" x14ac:dyDescent="0.25">
      <c r="BR311600" s="2394"/>
    </row>
    <row r="311601" spans="70:70" x14ac:dyDescent="0.25">
      <c r="BR311601" s="2381"/>
    </row>
    <row r="311625" spans="70:70" x14ac:dyDescent="0.25">
      <c r="BR311625" s="2394"/>
    </row>
    <row r="311626" spans="70:70" x14ac:dyDescent="0.25">
      <c r="BR311626" s="2381"/>
    </row>
    <row r="311650" spans="70:70" x14ac:dyDescent="0.25">
      <c r="BR311650" s="2394"/>
    </row>
    <row r="311651" spans="70:70" x14ac:dyDescent="0.25">
      <c r="BR311651" s="2381"/>
    </row>
    <row r="311675" spans="70:70" x14ac:dyDescent="0.25">
      <c r="BR311675" s="2394"/>
    </row>
    <row r="311676" spans="70:70" x14ac:dyDescent="0.25">
      <c r="BR311676" s="2381"/>
    </row>
    <row r="311700" spans="70:70" x14ac:dyDescent="0.25">
      <c r="BR311700" s="2394"/>
    </row>
    <row r="311701" spans="70:70" x14ac:dyDescent="0.25">
      <c r="BR311701" s="2381"/>
    </row>
    <row r="311725" spans="70:70" x14ac:dyDescent="0.25">
      <c r="BR311725" s="2394"/>
    </row>
    <row r="311726" spans="70:70" x14ac:dyDescent="0.25">
      <c r="BR311726" s="2381"/>
    </row>
    <row r="311750" spans="70:70" x14ac:dyDescent="0.25">
      <c r="BR311750" s="2394"/>
    </row>
    <row r="311751" spans="70:70" x14ac:dyDescent="0.25">
      <c r="BR311751" s="2381"/>
    </row>
    <row r="311775" spans="70:70" x14ac:dyDescent="0.25">
      <c r="BR311775" s="2394"/>
    </row>
    <row r="311776" spans="70:70" x14ac:dyDescent="0.25">
      <c r="BR311776" s="2381"/>
    </row>
    <row r="311800" spans="70:70" x14ac:dyDescent="0.25">
      <c r="BR311800" s="2394"/>
    </row>
    <row r="311801" spans="70:70" x14ac:dyDescent="0.25">
      <c r="BR311801" s="2381"/>
    </row>
    <row r="311825" spans="70:70" x14ac:dyDescent="0.25">
      <c r="BR311825" s="2394"/>
    </row>
    <row r="311826" spans="70:70" x14ac:dyDescent="0.25">
      <c r="BR311826" s="2381"/>
    </row>
    <row r="311850" spans="70:70" x14ac:dyDescent="0.25">
      <c r="BR311850" s="2394"/>
    </row>
    <row r="311851" spans="70:70" x14ac:dyDescent="0.25">
      <c r="BR311851" s="2381"/>
    </row>
    <row r="311875" spans="70:70" x14ac:dyDescent="0.25">
      <c r="BR311875" s="2394"/>
    </row>
    <row r="311876" spans="70:70" x14ac:dyDescent="0.25">
      <c r="BR311876" s="2381"/>
    </row>
    <row r="311900" spans="70:70" x14ac:dyDescent="0.25">
      <c r="BR311900" s="2394"/>
    </row>
    <row r="311901" spans="70:70" x14ac:dyDescent="0.25">
      <c r="BR311901" s="2381"/>
    </row>
    <row r="311925" spans="70:70" x14ac:dyDescent="0.25">
      <c r="BR311925" s="2394"/>
    </row>
    <row r="311926" spans="70:70" x14ac:dyDescent="0.25">
      <c r="BR311926" s="2381"/>
    </row>
    <row r="311950" spans="70:70" x14ac:dyDescent="0.25">
      <c r="BR311950" s="2394"/>
    </row>
    <row r="311951" spans="70:70" x14ac:dyDescent="0.25">
      <c r="BR311951" s="2381"/>
    </row>
    <row r="311975" spans="70:70" x14ac:dyDescent="0.25">
      <c r="BR311975" s="2394"/>
    </row>
    <row r="311976" spans="70:70" x14ac:dyDescent="0.25">
      <c r="BR311976" s="2381"/>
    </row>
    <row r="312000" spans="70:70" x14ac:dyDescent="0.25">
      <c r="BR312000" s="2394"/>
    </row>
    <row r="312001" spans="70:70" x14ac:dyDescent="0.25">
      <c r="BR312001" s="2381"/>
    </row>
    <row r="312025" spans="70:70" x14ac:dyDescent="0.25">
      <c r="BR312025" s="2394"/>
    </row>
    <row r="312026" spans="70:70" x14ac:dyDescent="0.25">
      <c r="BR312026" s="2381"/>
    </row>
    <row r="312050" spans="70:70" x14ac:dyDescent="0.25">
      <c r="BR312050" s="2394"/>
    </row>
    <row r="312051" spans="70:70" x14ac:dyDescent="0.25">
      <c r="BR312051" s="2381"/>
    </row>
    <row r="312075" spans="70:70" x14ac:dyDescent="0.25">
      <c r="BR312075" s="2394"/>
    </row>
    <row r="312076" spans="70:70" x14ac:dyDescent="0.25">
      <c r="BR312076" s="2381"/>
    </row>
    <row r="312100" spans="70:70" x14ac:dyDescent="0.25">
      <c r="BR312100" s="2394"/>
    </row>
    <row r="312101" spans="70:70" x14ac:dyDescent="0.25">
      <c r="BR312101" s="2381"/>
    </row>
    <row r="312125" spans="70:70" x14ac:dyDescent="0.25">
      <c r="BR312125" s="2394"/>
    </row>
    <row r="312126" spans="70:70" x14ac:dyDescent="0.25">
      <c r="BR312126" s="2381"/>
    </row>
    <row r="312150" spans="70:70" x14ac:dyDescent="0.25">
      <c r="BR312150" s="2394"/>
    </row>
    <row r="312151" spans="70:70" x14ac:dyDescent="0.25">
      <c r="BR312151" s="2381"/>
    </row>
    <row r="312175" spans="70:70" x14ac:dyDescent="0.25">
      <c r="BR312175" s="2394"/>
    </row>
    <row r="312176" spans="70:70" x14ac:dyDescent="0.25">
      <c r="BR312176" s="2381"/>
    </row>
    <row r="312200" spans="70:70" x14ac:dyDescent="0.25">
      <c r="BR312200" s="2394"/>
    </row>
    <row r="312201" spans="70:70" x14ac:dyDescent="0.25">
      <c r="BR312201" s="2381"/>
    </row>
    <row r="312225" spans="70:70" x14ac:dyDescent="0.25">
      <c r="BR312225" s="2394"/>
    </row>
    <row r="312226" spans="70:70" x14ac:dyDescent="0.25">
      <c r="BR312226" s="2381"/>
    </row>
    <row r="312250" spans="70:70" x14ac:dyDescent="0.25">
      <c r="BR312250" s="2394"/>
    </row>
    <row r="312251" spans="70:70" x14ac:dyDescent="0.25">
      <c r="BR312251" s="2381"/>
    </row>
    <row r="312275" spans="70:70" x14ac:dyDescent="0.25">
      <c r="BR312275" s="2394"/>
    </row>
    <row r="312276" spans="70:70" x14ac:dyDescent="0.25">
      <c r="BR312276" s="2381"/>
    </row>
    <row r="312300" spans="70:70" x14ac:dyDescent="0.25">
      <c r="BR312300" s="2394"/>
    </row>
    <row r="312301" spans="70:70" x14ac:dyDescent="0.25">
      <c r="BR312301" s="2381"/>
    </row>
    <row r="312325" spans="70:70" x14ac:dyDescent="0.25">
      <c r="BR312325" s="2394"/>
    </row>
    <row r="312326" spans="70:70" x14ac:dyDescent="0.25">
      <c r="BR312326" s="2381"/>
    </row>
    <row r="312350" spans="70:70" x14ac:dyDescent="0.25">
      <c r="BR312350" s="2394"/>
    </row>
    <row r="312351" spans="70:70" x14ac:dyDescent="0.25">
      <c r="BR312351" s="2381"/>
    </row>
    <row r="312375" spans="70:70" x14ac:dyDescent="0.25">
      <c r="BR312375" s="2394"/>
    </row>
    <row r="312376" spans="70:70" x14ac:dyDescent="0.25">
      <c r="BR312376" s="2381"/>
    </row>
    <row r="312400" spans="70:70" x14ac:dyDescent="0.25">
      <c r="BR312400" s="2394"/>
    </row>
    <row r="312401" spans="70:70" x14ac:dyDescent="0.25">
      <c r="BR312401" s="2381"/>
    </row>
    <row r="312425" spans="70:70" x14ac:dyDescent="0.25">
      <c r="BR312425" s="2394"/>
    </row>
    <row r="312426" spans="70:70" x14ac:dyDescent="0.25">
      <c r="BR312426" s="2381"/>
    </row>
    <row r="312450" spans="70:70" x14ac:dyDescent="0.25">
      <c r="BR312450" s="2394"/>
    </row>
    <row r="312451" spans="70:70" x14ac:dyDescent="0.25">
      <c r="BR312451" s="2381"/>
    </row>
    <row r="312475" spans="70:70" x14ac:dyDescent="0.25">
      <c r="BR312475" s="2394"/>
    </row>
    <row r="312476" spans="70:70" x14ac:dyDescent="0.25">
      <c r="BR312476" s="2381"/>
    </row>
    <row r="312500" spans="70:70" x14ac:dyDescent="0.25">
      <c r="BR312500" s="2394"/>
    </row>
    <row r="312501" spans="70:70" x14ac:dyDescent="0.25">
      <c r="BR312501" s="2381"/>
    </row>
    <row r="312525" spans="70:70" x14ac:dyDescent="0.25">
      <c r="BR312525" s="2394"/>
    </row>
    <row r="312526" spans="70:70" x14ac:dyDescent="0.25">
      <c r="BR312526" s="2381"/>
    </row>
    <row r="312550" spans="70:70" x14ac:dyDescent="0.25">
      <c r="BR312550" s="2394"/>
    </row>
    <row r="312551" spans="70:70" x14ac:dyDescent="0.25">
      <c r="BR312551" s="2381"/>
    </row>
    <row r="312575" spans="70:70" x14ac:dyDescent="0.25">
      <c r="BR312575" s="2394"/>
    </row>
    <row r="312576" spans="70:70" x14ac:dyDescent="0.25">
      <c r="BR312576" s="2381"/>
    </row>
    <row r="312600" spans="70:70" x14ac:dyDescent="0.25">
      <c r="BR312600" s="2394"/>
    </row>
    <row r="312601" spans="70:70" x14ac:dyDescent="0.25">
      <c r="BR312601" s="2381"/>
    </row>
    <row r="312625" spans="70:70" x14ac:dyDescent="0.25">
      <c r="BR312625" s="2394"/>
    </row>
    <row r="312626" spans="70:70" x14ac:dyDescent="0.25">
      <c r="BR312626" s="2381"/>
    </row>
    <row r="312650" spans="70:70" x14ac:dyDescent="0.25">
      <c r="BR312650" s="2394"/>
    </row>
    <row r="312651" spans="70:70" x14ac:dyDescent="0.25">
      <c r="BR312651" s="2381"/>
    </row>
    <row r="312675" spans="70:70" x14ac:dyDescent="0.25">
      <c r="BR312675" s="2394"/>
    </row>
    <row r="312676" spans="70:70" x14ac:dyDescent="0.25">
      <c r="BR312676" s="2381"/>
    </row>
    <row r="312700" spans="70:70" x14ac:dyDescent="0.25">
      <c r="BR312700" s="2394"/>
    </row>
    <row r="312701" spans="70:70" x14ac:dyDescent="0.25">
      <c r="BR312701" s="2381"/>
    </row>
    <row r="312725" spans="70:70" x14ac:dyDescent="0.25">
      <c r="BR312725" s="2394"/>
    </row>
    <row r="312726" spans="70:70" x14ac:dyDescent="0.25">
      <c r="BR312726" s="2381"/>
    </row>
    <row r="312750" spans="70:70" x14ac:dyDescent="0.25">
      <c r="BR312750" s="2394"/>
    </row>
    <row r="312751" spans="70:70" x14ac:dyDescent="0.25">
      <c r="BR312751" s="2381"/>
    </row>
    <row r="312775" spans="70:70" x14ac:dyDescent="0.25">
      <c r="BR312775" s="2394"/>
    </row>
    <row r="312776" spans="70:70" x14ac:dyDescent="0.25">
      <c r="BR312776" s="2381"/>
    </row>
    <row r="312800" spans="70:70" x14ac:dyDescent="0.25">
      <c r="BR312800" s="2394"/>
    </row>
    <row r="312801" spans="70:70" x14ac:dyDescent="0.25">
      <c r="BR312801" s="2381"/>
    </row>
    <row r="312825" spans="70:70" x14ac:dyDescent="0.25">
      <c r="BR312825" s="2394"/>
    </row>
    <row r="312826" spans="70:70" x14ac:dyDescent="0.25">
      <c r="BR312826" s="2381"/>
    </row>
    <row r="312850" spans="70:70" x14ac:dyDescent="0.25">
      <c r="BR312850" s="2394"/>
    </row>
    <row r="312851" spans="70:70" x14ac:dyDescent="0.25">
      <c r="BR312851" s="2381"/>
    </row>
    <row r="312875" spans="70:70" x14ac:dyDescent="0.25">
      <c r="BR312875" s="2394"/>
    </row>
    <row r="312876" spans="70:70" x14ac:dyDescent="0.25">
      <c r="BR312876" s="2381"/>
    </row>
    <row r="312900" spans="70:70" x14ac:dyDescent="0.25">
      <c r="BR312900" s="2394"/>
    </row>
    <row r="312901" spans="70:70" x14ac:dyDescent="0.25">
      <c r="BR312901" s="2381"/>
    </row>
    <row r="312925" spans="70:70" x14ac:dyDescent="0.25">
      <c r="BR312925" s="2394"/>
    </row>
    <row r="312926" spans="70:70" x14ac:dyDescent="0.25">
      <c r="BR312926" s="2381"/>
    </row>
    <row r="312950" spans="70:70" x14ac:dyDescent="0.25">
      <c r="BR312950" s="2394"/>
    </row>
    <row r="312951" spans="70:70" x14ac:dyDescent="0.25">
      <c r="BR312951" s="2381"/>
    </row>
    <row r="312975" spans="70:70" x14ac:dyDescent="0.25">
      <c r="BR312975" s="2394"/>
    </row>
    <row r="312976" spans="70:70" x14ac:dyDescent="0.25">
      <c r="BR312976" s="2381"/>
    </row>
    <row r="313000" spans="70:70" x14ac:dyDescent="0.25">
      <c r="BR313000" s="2394"/>
    </row>
    <row r="313001" spans="70:70" x14ac:dyDescent="0.25">
      <c r="BR313001" s="2381"/>
    </row>
    <row r="313025" spans="70:70" x14ac:dyDescent="0.25">
      <c r="BR313025" s="2394"/>
    </row>
    <row r="313026" spans="70:70" x14ac:dyDescent="0.25">
      <c r="BR313026" s="2381"/>
    </row>
    <row r="313050" spans="70:70" x14ac:dyDescent="0.25">
      <c r="BR313050" s="2394"/>
    </row>
    <row r="313051" spans="70:70" x14ac:dyDescent="0.25">
      <c r="BR313051" s="2381"/>
    </row>
    <row r="313075" spans="70:70" x14ac:dyDescent="0.25">
      <c r="BR313075" s="2394"/>
    </row>
    <row r="313076" spans="70:70" x14ac:dyDescent="0.25">
      <c r="BR313076" s="2381"/>
    </row>
    <row r="313100" spans="70:70" x14ac:dyDescent="0.25">
      <c r="BR313100" s="2394"/>
    </row>
    <row r="313101" spans="70:70" x14ac:dyDescent="0.25">
      <c r="BR313101" s="2381"/>
    </row>
    <row r="313125" spans="70:70" x14ac:dyDescent="0.25">
      <c r="BR313125" s="2394"/>
    </row>
    <row r="313126" spans="70:70" x14ac:dyDescent="0.25">
      <c r="BR313126" s="2381"/>
    </row>
    <row r="313150" spans="70:70" x14ac:dyDescent="0.25">
      <c r="BR313150" s="2394"/>
    </row>
    <row r="313151" spans="70:70" x14ac:dyDescent="0.25">
      <c r="BR313151" s="2381"/>
    </row>
    <row r="313175" spans="70:70" x14ac:dyDescent="0.25">
      <c r="BR313175" s="2394"/>
    </row>
    <row r="313176" spans="70:70" x14ac:dyDescent="0.25">
      <c r="BR313176" s="2381"/>
    </row>
    <row r="313200" spans="70:70" x14ac:dyDescent="0.25">
      <c r="BR313200" s="2394"/>
    </row>
    <row r="313201" spans="70:70" x14ac:dyDescent="0.25">
      <c r="BR313201" s="2381"/>
    </row>
    <row r="313225" spans="70:70" x14ac:dyDescent="0.25">
      <c r="BR313225" s="2394"/>
    </row>
    <row r="313226" spans="70:70" x14ac:dyDescent="0.25">
      <c r="BR313226" s="2381"/>
    </row>
    <row r="313250" spans="70:70" x14ac:dyDescent="0.25">
      <c r="BR313250" s="2394"/>
    </row>
    <row r="313251" spans="70:70" x14ac:dyDescent="0.25">
      <c r="BR313251" s="2381"/>
    </row>
    <row r="313275" spans="70:70" x14ac:dyDescent="0.25">
      <c r="BR313275" s="2394"/>
    </row>
    <row r="313276" spans="70:70" x14ac:dyDescent="0.25">
      <c r="BR313276" s="2381"/>
    </row>
    <row r="313300" spans="70:70" x14ac:dyDescent="0.25">
      <c r="BR313300" s="2394"/>
    </row>
    <row r="313301" spans="70:70" x14ac:dyDescent="0.25">
      <c r="BR313301" s="2381"/>
    </row>
    <row r="313325" spans="70:70" x14ac:dyDescent="0.25">
      <c r="BR313325" s="2394"/>
    </row>
    <row r="313326" spans="70:70" x14ac:dyDescent="0.25">
      <c r="BR313326" s="2381"/>
    </row>
    <row r="313350" spans="70:70" x14ac:dyDescent="0.25">
      <c r="BR313350" s="2394"/>
    </row>
    <row r="313351" spans="70:70" x14ac:dyDescent="0.25">
      <c r="BR313351" s="2381"/>
    </row>
    <row r="313375" spans="70:70" x14ac:dyDescent="0.25">
      <c r="BR313375" s="2394"/>
    </row>
    <row r="313376" spans="70:70" x14ac:dyDescent="0.25">
      <c r="BR313376" s="2381"/>
    </row>
    <row r="313400" spans="70:70" x14ac:dyDescent="0.25">
      <c r="BR313400" s="2394"/>
    </row>
    <row r="313401" spans="70:70" x14ac:dyDescent="0.25">
      <c r="BR313401" s="2381"/>
    </row>
    <row r="313425" spans="70:70" x14ac:dyDescent="0.25">
      <c r="BR313425" s="2394"/>
    </row>
    <row r="313426" spans="70:70" x14ac:dyDescent="0.25">
      <c r="BR313426" s="2381"/>
    </row>
    <row r="313450" spans="70:70" x14ac:dyDescent="0.25">
      <c r="BR313450" s="2394"/>
    </row>
    <row r="313451" spans="70:70" x14ac:dyDescent="0.25">
      <c r="BR313451" s="2381"/>
    </row>
    <row r="313475" spans="70:70" x14ac:dyDescent="0.25">
      <c r="BR313475" s="2394"/>
    </row>
    <row r="313476" spans="70:70" x14ac:dyDescent="0.25">
      <c r="BR313476" s="2381"/>
    </row>
    <row r="313500" spans="70:70" x14ac:dyDescent="0.25">
      <c r="BR313500" s="2394"/>
    </row>
    <row r="313501" spans="70:70" x14ac:dyDescent="0.25">
      <c r="BR313501" s="2381"/>
    </row>
    <row r="313525" spans="70:70" x14ac:dyDescent="0.25">
      <c r="BR313525" s="2394"/>
    </row>
    <row r="313526" spans="70:70" x14ac:dyDescent="0.25">
      <c r="BR313526" s="2381"/>
    </row>
    <row r="313550" spans="70:70" x14ac:dyDescent="0.25">
      <c r="BR313550" s="2394"/>
    </row>
    <row r="313551" spans="70:70" x14ac:dyDescent="0.25">
      <c r="BR313551" s="2381"/>
    </row>
    <row r="313575" spans="70:70" x14ac:dyDescent="0.25">
      <c r="BR313575" s="2394"/>
    </row>
    <row r="313576" spans="70:70" x14ac:dyDescent="0.25">
      <c r="BR313576" s="2381"/>
    </row>
    <row r="313600" spans="70:70" x14ac:dyDescent="0.25">
      <c r="BR313600" s="2394"/>
    </row>
    <row r="313601" spans="70:70" x14ac:dyDescent="0.25">
      <c r="BR313601" s="2381"/>
    </row>
    <row r="313625" spans="70:70" x14ac:dyDescent="0.25">
      <c r="BR313625" s="2394"/>
    </row>
    <row r="313626" spans="70:70" x14ac:dyDescent="0.25">
      <c r="BR313626" s="2381"/>
    </row>
    <row r="313650" spans="70:70" x14ac:dyDescent="0.25">
      <c r="BR313650" s="2394"/>
    </row>
    <row r="313651" spans="70:70" x14ac:dyDescent="0.25">
      <c r="BR313651" s="2381"/>
    </row>
    <row r="313675" spans="70:70" x14ac:dyDescent="0.25">
      <c r="BR313675" s="2394"/>
    </row>
    <row r="313676" spans="70:70" x14ac:dyDescent="0.25">
      <c r="BR313676" s="2381"/>
    </row>
    <row r="313700" spans="70:70" x14ac:dyDescent="0.25">
      <c r="BR313700" s="2394"/>
    </row>
    <row r="313701" spans="70:70" x14ac:dyDescent="0.25">
      <c r="BR313701" s="2381"/>
    </row>
    <row r="313725" spans="70:70" x14ac:dyDescent="0.25">
      <c r="BR313725" s="2394"/>
    </row>
    <row r="313726" spans="70:70" x14ac:dyDescent="0.25">
      <c r="BR313726" s="2381"/>
    </row>
    <row r="313750" spans="70:70" x14ac:dyDescent="0.25">
      <c r="BR313750" s="2394"/>
    </row>
    <row r="313751" spans="70:70" x14ac:dyDescent="0.25">
      <c r="BR313751" s="2381"/>
    </row>
    <row r="313775" spans="70:70" x14ac:dyDescent="0.25">
      <c r="BR313775" s="2394"/>
    </row>
    <row r="313776" spans="70:70" x14ac:dyDescent="0.25">
      <c r="BR313776" s="2381"/>
    </row>
    <row r="313800" spans="70:70" x14ac:dyDescent="0.25">
      <c r="BR313800" s="2394"/>
    </row>
    <row r="313801" spans="70:70" x14ac:dyDescent="0.25">
      <c r="BR313801" s="2381"/>
    </row>
    <row r="313825" spans="70:70" x14ac:dyDescent="0.25">
      <c r="BR313825" s="2394"/>
    </row>
    <row r="313826" spans="70:70" x14ac:dyDescent="0.25">
      <c r="BR313826" s="2381"/>
    </row>
    <row r="313850" spans="70:70" x14ac:dyDescent="0.25">
      <c r="BR313850" s="2394"/>
    </row>
    <row r="313851" spans="70:70" x14ac:dyDescent="0.25">
      <c r="BR313851" s="2381"/>
    </row>
    <row r="313875" spans="70:70" x14ac:dyDescent="0.25">
      <c r="BR313875" s="2394"/>
    </row>
    <row r="313876" spans="70:70" x14ac:dyDescent="0.25">
      <c r="BR313876" s="2381"/>
    </row>
    <row r="313900" spans="70:70" x14ac:dyDescent="0.25">
      <c r="BR313900" s="2394"/>
    </row>
    <row r="313901" spans="70:70" x14ac:dyDescent="0.25">
      <c r="BR313901" s="2381"/>
    </row>
    <row r="313925" spans="70:70" x14ac:dyDescent="0.25">
      <c r="BR313925" s="2394"/>
    </row>
    <row r="313926" spans="70:70" x14ac:dyDescent="0.25">
      <c r="BR313926" s="2381"/>
    </row>
    <row r="313950" spans="70:70" x14ac:dyDescent="0.25">
      <c r="BR313950" s="2394"/>
    </row>
    <row r="313951" spans="70:70" x14ac:dyDescent="0.25">
      <c r="BR313951" s="2381"/>
    </row>
    <row r="313975" spans="70:70" x14ac:dyDescent="0.25">
      <c r="BR313975" s="2394"/>
    </row>
    <row r="313976" spans="70:70" x14ac:dyDescent="0.25">
      <c r="BR313976" s="2381"/>
    </row>
    <row r="314000" spans="70:70" x14ac:dyDescent="0.25">
      <c r="BR314000" s="2394"/>
    </row>
    <row r="314001" spans="70:70" x14ac:dyDescent="0.25">
      <c r="BR314001" s="2381"/>
    </row>
    <row r="314025" spans="70:70" x14ac:dyDescent="0.25">
      <c r="BR314025" s="2394"/>
    </row>
    <row r="314026" spans="70:70" x14ac:dyDescent="0.25">
      <c r="BR314026" s="2381"/>
    </row>
    <row r="314050" spans="70:70" x14ac:dyDescent="0.25">
      <c r="BR314050" s="2394"/>
    </row>
    <row r="314051" spans="70:70" x14ac:dyDescent="0.25">
      <c r="BR314051" s="2381"/>
    </row>
    <row r="314075" spans="70:70" x14ac:dyDescent="0.25">
      <c r="BR314075" s="2394"/>
    </row>
    <row r="314076" spans="70:70" x14ac:dyDescent="0.25">
      <c r="BR314076" s="2381"/>
    </row>
    <row r="314100" spans="70:70" x14ac:dyDescent="0.25">
      <c r="BR314100" s="2394"/>
    </row>
    <row r="314101" spans="70:70" x14ac:dyDescent="0.25">
      <c r="BR314101" s="2381"/>
    </row>
    <row r="314125" spans="70:70" x14ac:dyDescent="0.25">
      <c r="BR314125" s="2394"/>
    </row>
    <row r="314126" spans="70:70" x14ac:dyDescent="0.25">
      <c r="BR314126" s="2381"/>
    </row>
    <row r="314150" spans="70:70" x14ac:dyDescent="0.25">
      <c r="BR314150" s="2394"/>
    </row>
    <row r="314151" spans="70:70" x14ac:dyDescent="0.25">
      <c r="BR314151" s="2381"/>
    </row>
    <row r="314175" spans="70:70" x14ac:dyDescent="0.25">
      <c r="BR314175" s="2394"/>
    </row>
    <row r="314176" spans="70:70" x14ac:dyDescent="0.25">
      <c r="BR314176" s="2381"/>
    </row>
    <row r="314200" spans="70:70" x14ac:dyDescent="0.25">
      <c r="BR314200" s="2394"/>
    </row>
    <row r="314201" spans="70:70" x14ac:dyDescent="0.25">
      <c r="BR314201" s="2381"/>
    </row>
    <row r="314225" spans="70:70" x14ac:dyDescent="0.25">
      <c r="BR314225" s="2394"/>
    </row>
    <row r="314226" spans="70:70" x14ac:dyDescent="0.25">
      <c r="BR314226" s="2381"/>
    </row>
    <row r="314250" spans="70:70" x14ac:dyDescent="0.25">
      <c r="BR314250" s="2394"/>
    </row>
    <row r="314251" spans="70:70" x14ac:dyDescent="0.25">
      <c r="BR314251" s="2381"/>
    </row>
    <row r="314275" spans="70:70" x14ac:dyDescent="0.25">
      <c r="BR314275" s="2394"/>
    </row>
    <row r="314276" spans="70:70" x14ac:dyDescent="0.25">
      <c r="BR314276" s="2381"/>
    </row>
    <row r="314300" spans="70:70" x14ac:dyDescent="0.25">
      <c r="BR314300" s="2394"/>
    </row>
    <row r="314301" spans="70:70" x14ac:dyDescent="0.25">
      <c r="BR314301" s="2381"/>
    </row>
    <row r="314325" spans="70:70" x14ac:dyDescent="0.25">
      <c r="BR314325" s="2394"/>
    </row>
    <row r="314326" spans="70:70" x14ac:dyDescent="0.25">
      <c r="BR314326" s="2381"/>
    </row>
    <row r="314350" spans="70:70" x14ac:dyDescent="0.25">
      <c r="BR314350" s="2394"/>
    </row>
    <row r="314351" spans="70:70" x14ac:dyDescent="0.25">
      <c r="BR314351" s="2381"/>
    </row>
    <row r="314375" spans="70:70" x14ac:dyDescent="0.25">
      <c r="BR314375" s="2394"/>
    </row>
    <row r="314376" spans="70:70" x14ac:dyDescent="0.25">
      <c r="BR314376" s="2381"/>
    </row>
    <row r="314400" spans="70:70" x14ac:dyDescent="0.25">
      <c r="BR314400" s="2394"/>
    </row>
    <row r="314401" spans="70:70" x14ac:dyDescent="0.25">
      <c r="BR314401" s="2381"/>
    </row>
    <row r="314425" spans="70:70" x14ac:dyDescent="0.25">
      <c r="BR314425" s="2394"/>
    </row>
    <row r="314426" spans="70:70" x14ac:dyDescent="0.25">
      <c r="BR314426" s="2381"/>
    </row>
    <row r="314450" spans="70:70" x14ac:dyDescent="0.25">
      <c r="BR314450" s="2394"/>
    </row>
    <row r="314451" spans="70:70" x14ac:dyDescent="0.25">
      <c r="BR314451" s="2381"/>
    </row>
    <row r="314475" spans="70:70" x14ac:dyDescent="0.25">
      <c r="BR314475" s="2394"/>
    </row>
    <row r="314476" spans="70:70" x14ac:dyDescent="0.25">
      <c r="BR314476" s="2381"/>
    </row>
    <row r="314500" spans="70:70" x14ac:dyDescent="0.25">
      <c r="BR314500" s="2394"/>
    </row>
    <row r="314501" spans="70:70" x14ac:dyDescent="0.25">
      <c r="BR314501" s="2381"/>
    </row>
    <row r="314525" spans="70:70" x14ac:dyDescent="0.25">
      <c r="BR314525" s="2394"/>
    </row>
    <row r="314526" spans="70:70" x14ac:dyDescent="0.25">
      <c r="BR314526" s="2381"/>
    </row>
    <row r="314550" spans="70:70" x14ac:dyDescent="0.25">
      <c r="BR314550" s="2394"/>
    </row>
    <row r="314551" spans="70:70" x14ac:dyDescent="0.25">
      <c r="BR314551" s="2381"/>
    </row>
    <row r="314575" spans="70:70" x14ac:dyDescent="0.25">
      <c r="BR314575" s="2394"/>
    </row>
    <row r="314576" spans="70:70" x14ac:dyDescent="0.25">
      <c r="BR314576" s="2381"/>
    </row>
    <row r="314600" spans="70:70" x14ac:dyDescent="0.25">
      <c r="BR314600" s="2394"/>
    </row>
    <row r="314601" spans="70:70" x14ac:dyDescent="0.25">
      <c r="BR314601" s="2381"/>
    </row>
    <row r="314625" spans="70:70" x14ac:dyDescent="0.25">
      <c r="BR314625" s="2394"/>
    </row>
    <row r="314626" spans="70:70" x14ac:dyDescent="0.25">
      <c r="BR314626" s="2381"/>
    </row>
    <row r="314650" spans="70:70" x14ac:dyDescent="0.25">
      <c r="BR314650" s="2394"/>
    </row>
    <row r="314651" spans="70:70" x14ac:dyDescent="0.25">
      <c r="BR314651" s="2381"/>
    </row>
    <row r="314675" spans="70:70" x14ac:dyDescent="0.25">
      <c r="BR314675" s="2394"/>
    </row>
    <row r="314676" spans="70:70" x14ac:dyDescent="0.25">
      <c r="BR314676" s="2381"/>
    </row>
    <row r="314700" spans="70:70" x14ac:dyDescent="0.25">
      <c r="BR314700" s="2394"/>
    </row>
    <row r="314701" spans="70:70" x14ac:dyDescent="0.25">
      <c r="BR314701" s="2381"/>
    </row>
    <row r="314725" spans="70:70" x14ac:dyDescent="0.25">
      <c r="BR314725" s="2394"/>
    </row>
    <row r="314726" spans="70:70" x14ac:dyDescent="0.25">
      <c r="BR314726" s="2381"/>
    </row>
    <row r="314750" spans="70:70" x14ac:dyDescent="0.25">
      <c r="BR314750" s="2394"/>
    </row>
    <row r="314751" spans="70:70" x14ac:dyDescent="0.25">
      <c r="BR314751" s="2381"/>
    </row>
    <row r="314775" spans="70:70" x14ac:dyDescent="0.25">
      <c r="BR314775" s="2394"/>
    </row>
    <row r="314776" spans="70:70" x14ac:dyDescent="0.25">
      <c r="BR314776" s="2381"/>
    </row>
    <row r="314800" spans="70:70" x14ac:dyDescent="0.25">
      <c r="BR314800" s="2394"/>
    </row>
    <row r="314801" spans="70:70" x14ac:dyDescent="0.25">
      <c r="BR314801" s="2381"/>
    </row>
    <row r="314825" spans="70:70" x14ac:dyDescent="0.25">
      <c r="BR314825" s="2394"/>
    </row>
    <row r="314826" spans="70:70" x14ac:dyDescent="0.25">
      <c r="BR314826" s="2381"/>
    </row>
    <row r="314850" spans="70:70" x14ac:dyDescent="0.25">
      <c r="BR314850" s="2394"/>
    </row>
    <row r="314851" spans="70:70" x14ac:dyDescent="0.25">
      <c r="BR314851" s="2381"/>
    </row>
    <row r="314875" spans="70:70" x14ac:dyDescent="0.25">
      <c r="BR314875" s="2394"/>
    </row>
    <row r="314876" spans="70:70" x14ac:dyDescent="0.25">
      <c r="BR314876" s="2381"/>
    </row>
    <row r="314900" spans="70:70" x14ac:dyDescent="0.25">
      <c r="BR314900" s="2394"/>
    </row>
    <row r="314901" spans="70:70" x14ac:dyDescent="0.25">
      <c r="BR314901" s="2381"/>
    </row>
    <row r="314925" spans="70:70" x14ac:dyDescent="0.25">
      <c r="BR314925" s="2394"/>
    </row>
    <row r="314926" spans="70:70" x14ac:dyDescent="0.25">
      <c r="BR314926" s="2381"/>
    </row>
    <row r="314950" spans="70:70" x14ac:dyDescent="0.25">
      <c r="BR314950" s="2394"/>
    </row>
    <row r="314951" spans="70:70" x14ac:dyDescent="0.25">
      <c r="BR314951" s="2381"/>
    </row>
    <row r="314975" spans="70:70" x14ac:dyDescent="0.25">
      <c r="BR314975" s="2394"/>
    </row>
    <row r="314976" spans="70:70" x14ac:dyDescent="0.25">
      <c r="BR314976" s="2381"/>
    </row>
    <row r="315000" spans="70:70" x14ac:dyDescent="0.25">
      <c r="BR315000" s="2394"/>
    </row>
    <row r="315001" spans="70:70" x14ac:dyDescent="0.25">
      <c r="BR315001" s="2381"/>
    </row>
    <row r="315025" spans="70:70" x14ac:dyDescent="0.25">
      <c r="BR315025" s="2394"/>
    </row>
    <row r="315026" spans="70:70" x14ac:dyDescent="0.25">
      <c r="BR315026" s="2381"/>
    </row>
    <row r="315050" spans="70:70" x14ac:dyDescent="0.25">
      <c r="BR315050" s="2394"/>
    </row>
    <row r="315051" spans="70:70" x14ac:dyDescent="0.25">
      <c r="BR315051" s="2381"/>
    </row>
    <row r="315075" spans="70:70" x14ac:dyDescent="0.25">
      <c r="BR315075" s="2394"/>
    </row>
    <row r="315076" spans="70:70" x14ac:dyDescent="0.25">
      <c r="BR315076" s="2381"/>
    </row>
    <row r="315100" spans="70:70" x14ac:dyDescent="0.25">
      <c r="BR315100" s="2394"/>
    </row>
    <row r="315101" spans="70:70" x14ac:dyDescent="0.25">
      <c r="BR315101" s="2381"/>
    </row>
    <row r="315125" spans="70:70" x14ac:dyDescent="0.25">
      <c r="BR315125" s="2394"/>
    </row>
    <row r="315126" spans="70:70" x14ac:dyDescent="0.25">
      <c r="BR315126" s="2381"/>
    </row>
    <row r="315150" spans="70:70" x14ac:dyDescent="0.25">
      <c r="BR315150" s="2394"/>
    </row>
    <row r="315151" spans="70:70" x14ac:dyDescent="0.25">
      <c r="BR315151" s="2381"/>
    </row>
    <row r="315175" spans="70:70" x14ac:dyDescent="0.25">
      <c r="BR315175" s="2394"/>
    </row>
    <row r="315176" spans="70:70" x14ac:dyDescent="0.25">
      <c r="BR315176" s="2381"/>
    </row>
    <row r="315200" spans="70:70" x14ac:dyDescent="0.25">
      <c r="BR315200" s="2394"/>
    </row>
    <row r="315201" spans="70:70" x14ac:dyDescent="0.25">
      <c r="BR315201" s="2381"/>
    </row>
    <row r="315225" spans="70:70" x14ac:dyDescent="0.25">
      <c r="BR315225" s="2394"/>
    </row>
    <row r="315226" spans="70:70" x14ac:dyDescent="0.25">
      <c r="BR315226" s="2381"/>
    </row>
    <row r="315250" spans="70:70" x14ac:dyDescent="0.25">
      <c r="BR315250" s="2394"/>
    </row>
    <row r="315251" spans="70:70" x14ac:dyDescent="0.25">
      <c r="BR315251" s="2381"/>
    </row>
    <row r="315275" spans="70:70" x14ac:dyDescent="0.25">
      <c r="BR315275" s="2394"/>
    </row>
    <row r="315276" spans="70:70" x14ac:dyDescent="0.25">
      <c r="BR315276" s="2381"/>
    </row>
    <row r="315300" spans="70:70" x14ac:dyDescent="0.25">
      <c r="BR315300" s="2394"/>
    </row>
    <row r="315301" spans="70:70" x14ac:dyDescent="0.25">
      <c r="BR315301" s="2381"/>
    </row>
    <row r="315325" spans="70:70" x14ac:dyDescent="0.25">
      <c r="BR315325" s="2394"/>
    </row>
    <row r="315326" spans="70:70" x14ac:dyDescent="0.25">
      <c r="BR315326" s="2381"/>
    </row>
    <row r="315350" spans="70:70" x14ac:dyDescent="0.25">
      <c r="BR315350" s="2394"/>
    </row>
    <row r="315351" spans="70:70" x14ac:dyDescent="0.25">
      <c r="BR315351" s="2381"/>
    </row>
    <row r="315375" spans="70:70" x14ac:dyDescent="0.25">
      <c r="BR315375" s="2394"/>
    </row>
    <row r="315376" spans="70:70" x14ac:dyDescent="0.25">
      <c r="BR315376" s="2381"/>
    </row>
    <row r="315400" spans="70:70" x14ac:dyDescent="0.25">
      <c r="BR315400" s="2394"/>
    </row>
    <row r="315401" spans="70:70" x14ac:dyDescent="0.25">
      <c r="BR315401" s="2381"/>
    </row>
    <row r="315425" spans="70:70" x14ac:dyDescent="0.25">
      <c r="BR315425" s="2394"/>
    </row>
    <row r="315426" spans="70:70" x14ac:dyDescent="0.25">
      <c r="BR315426" s="2381"/>
    </row>
    <row r="315450" spans="70:70" x14ac:dyDescent="0.25">
      <c r="BR315450" s="2394"/>
    </row>
    <row r="315451" spans="70:70" x14ac:dyDescent="0.25">
      <c r="BR315451" s="2381"/>
    </row>
    <row r="315475" spans="70:70" x14ac:dyDescent="0.25">
      <c r="BR315475" s="2394"/>
    </row>
    <row r="315476" spans="70:70" x14ac:dyDescent="0.25">
      <c r="BR315476" s="2381"/>
    </row>
    <row r="315500" spans="70:70" x14ac:dyDescent="0.25">
      <c r="BR315500" s="2394"/>
    </row>
    <row r="315501" spans="70:70" x14ac:dyDescent="0.25">
      <c r="BR315501" s="2381"/>
    </row>
    <row r="315525" spans="70:70" x14ac:dyDescent="0.25">
      <c r="BR315525" s="2394"/>
    </row>
    <row r="315526" spans="70:70" x14ac:dyDescent="0.25">
      <c r="BR315526" s="2381"/>
    </row>
    <row r="315550" spans="70:70" x14ac:dyDescent="0.25">
      <c r="BR315550" s="2394"/>
    </row>
    <row r="315551" spans="70:70" x14ac:dyDescent="0.25">
      <c r="BR315551" s="2381"/>
    </row>
    <row r="315575" spans="70:70" x14ac:dyDescent="0.25">
      <c r="BR315575" s="2394"/>
    </row>
    <row r="315576" spans="70:70" x14ac:dyDescent="0.25">
      <c r="BR315576" s="2381"/>
    </row>
    <row r="315600" spans="70:70" x14ac:dyDescent="0.25">
      <c r="BR315600" s="2394"/>
    </row>
    <row r="315601" spans="70:70" x14ac:dyDescent="0.25">
      <c r="BR315601" s="2381"/>
    </row>
    <row r="315625" spans="70:70" x14ac:dyDescent="0.25">
      <c r="BR315625" s="2394"/>
    </row>
    <row r="315626" spans="70:70" x14ac:dyDescent="0.25">
      <c r="BR315626" s="2381"/>
    </row>
    <row r="315650" spans="70:70" x14ac:dyDescent="0.25">
      <c r="BR315650" s="2394"/>
    </row>
    <row r="315651" spans="70:70" x14ac:dyDescent="0.25">
      <c r="BR315651" s="2381"/>
    </row>
    <row r="315675" spans="70:70" x14ac:dyDescent="0.25">
      <c r="BR315675" s="2394"/>
    </row>
    <row r="315676" spans="70:70" x14ac:dyDescent="0.25">
      <c r="BR315676" s="2381"/>
    </row>
    <row r="315700" spans="70:70" x14ac:dyDescent="0.25">
      <c r="BR315700" s="2394"/>
    </row>
    <row r="315701" spans="70:70" x14ac:dyDescent="0.25">
      <c r="BR315701" s="2381"/>
    </row>
    <row r="315725" spans="70:70" x14ac:dyDescent="0.25">
      <c r="BR315725" s="2394"/>
    </row>
    <row r="315726" spans="70:70" x14ac:dyDescent="0.25">
      <c r="BR315726" s="2381"/>
    </row>
    <row r="315750" spans="70:70" x14ac:dyDescent="0.25">
      <c r="BR315750" s="2394"/>
    </row>
    <row r="315751" spans="70:70" x14ac:dyDescent="0.25">
      <c r="BR315751" s="2381"/>
    </row>
    <row r="315775" spans="70:70" x14ac:dyDescent="0.25">
      <c r="BR315775" s="2394"/>
    </row>
    <row r="315776" spans="70:70" x14ac:dyDescent="0.25">
      <c r="BR315776" s="2381"/>
    </row>
    <row r="315800" spans="70:70" x14ac:dyDescent="0.25">
      <c r="BR315800" s="2394"/>
    </row>
    <row r="315801" spans="70:70" x14ac:dyDescent="0.25">
      <c r="BR315801" s="2381"/>
    </row>
    <row r="315825" spans="70:70" x14ac:dyDescent="0.25">
      <c r="BR315825" s="2394"/>
    </row>
    <row r="315826" spans="70:70" x14ac:dyDescent="0.25">
      <c r="BR315826" s="2381"/>
    </row>
    <row r="315850" spans="70:70" x14ac:dyDescent="0.25">
      <c r="BR315850" s="2394"/>
    </row>
    <row r="315851" spans="70:70" x14ac:dyDescent="0.25">
      <c r="BR315851" s="2381"/>
    </row>
    <row r="315875" spans="70:70" x14ac:dyDescent="0.25">
      <c r="BR315875" s="2394"/>
    </row>
    <row r="315876" spans="70:70" x14ac:dyDescent="0.25">
      <c r="BR315876" s="2381"/>
    </row>
    <row r="315900" spans="70:70" x14ac:dyDescent="0.25">
      <c r="BR315900" s="2394"/>
    </row>
    <row r="315901" spans="70:70" x14ac:dyDescent="0.25">
      <c r="BR315901" s="2381"/>
    </row>
    <row r="315925" spans="70:70" x14ac:dyDescent="0.25">
      <c r="BR315925" s="2394"/>
    </row>
    <row r="315926" spans="70:70" x14ac:dyDescent="0.25">
      <c r="BR315926" s="2381"/>
    </row>
    <row r="315950" spans="70:70" x14ac:dyDescent="0.25">
      <c r="BR315950" s="2394"/>
    </row>
    <row r="315951" spans="70:70" x14ac:dyDescent="0.25">
      <c r="BR315951" s="2381"/>
    </row>
    <row r="315975" spans="70:70" x14ac:dyDescent="0.25">
      <c r="BR315975" s="2394"/>
    </row>
    <row r="315976" spans="70:70" x14ac:dyDescent="0.25">
      <c r="BR315976" s="2381"/>
    </row>
    <row r="316000" spans="70:70" x14ac:dyDescent="0.25">
      <c r="BR316000" s="2394"/>
    </row>
    <row r="316001" spans="70:70" x14ac:dyDescent="0.25">
      <c r="BR316001" s="2381"/>
    </row>
    <row r="316025" spans="70:70" x14ac:dyDescent="0.25">
      <c r="BR316025" s="2394"/>
    </row>
    <row r="316026" spans="70:70" x14ac:dyDescent="0.25">
      <c r="BR316026" s="2381"/>
    </row>
    <row r="316050" spans="70:70" x14ac:dyDescent="0.25">
      <c r="BR316050" s="2394"/>
    </row>
    <row r="316051" spans="70:70" x14ac:dyDescent="0.25">
      <c r="BR316051" s="2381"/>
    </row>
    <row r="316075" spans="70:70" x14ac:dyDescent="0.25">
      <c r="BR316075" s="2394"/>
    </row>
    <row r="316076" spans="70:70" x14ac:dyDescent="0.25">
      <c r="BR316076" s="2381"/>
    </row>
    <row r="316100" spans="70:70" x14ac:dyDescent="0.25">
      <c r="BR316100" s="2394"/>
    </row>
    <row r="316101" spans="70:70" x14ac:dyDescent="0.25">
      <c r="BR316101" s="2381"/>
    </row>
    <row r="316125" spans="70:70" x14ac:dyDescent="0.25">
      <c r="BR316125" s="2394"/>
    </row>
    <row r="316126" spans="70:70" x14ac:dyDescent="0.25">
      <c r="BR316126" s="2381"/>
    </row>
    <row r="316150" spans="70:70" x14ac:dyDescent="0.25">
      <c r="BR316150" s="2394"/>
    </row>
    <row r="316151" spans="70:70" x14ac:dyDescent="0.25">
      <c r="BR316151" s="2381"/>
    </row>
    <row r="316175" spans="70:70" x14ac:dyDescent="0.25">
      <c r="BR316175" s="2394"/>
    </row>
    <row r="316176" spans="70:70" x14ac:dyDescent="0.25">
      <c r="BR316176" s="2381"/>
    </row>
    <row r="316200" spans="70:70" x14ac:dyDescent="0.25">
      <c r="BR316200" s="2394"/>
    </row>
    <row r="316201" spans="70:70" x14ac:dyDescent="0.25">
      <c r="BR316201" s="2381"/>
    </row>
    <row r="316225" spans="70:70" x14ac:dyDescent="0.25">
      <c r="BR316225" s="2394"/>
    </row>
    <row r="316226" spans="70:70" x14ac:dyDescent="0.25">
      <c r="BR316226" s="2381"/>
    </row>
    <row r="316250" spans="70:70" x14ac:dyDescent="0.25">
      <c r="BR316250" s="2394"/>
    </row>
    <row r="316251" spans="70:70" x14ac:dyDescent="0.25">
      <c r="BR316251" s="2381"/>
    </row>
    <row r="316275" spans="70:70" x14ac:dyDescent="0.25">
      <c r="BR316275" s="2394"/>
    </row>
    <row r="316276" spans="70:70" x14ac:dyDescent="0.25">
      <c r="BR316276" s="2381"/>
    </row>
    <row r="316300" spans="70:70" x14ac:dyDescent="0.25">
      <c r="BR316300" s="2394"/>
    </row>
    <row r="316301" spans="70:70" x14ac:dyDescent="0.25">
      <c r="BR316301" s="2381"/>
    </row>
    <row r="316325" spans="70:70" x14ac:dyDescent="0.25">
      <c r="BR316325" s="2394"/>
    </row>
    <row r="316326" spans="70:70" x14ac:dyDescent="0.25">
      <c r="BR316326" s="2381"/>
    </row>
    <row r="316350" spans="70:70" x14ac:dyDescent="0.25">
      <c r="BR316350" s="2394"/>
    </row>
    <row r="316351" spans="70:70" x14ac:dyDescent="0.25">
      <c r="BR316351" s="2381"/>
    </row>
    <row r="316375" spans="70:70" x14ac:dyDescent="0.25">
      <c r="BR316375" s="2394"/>
    </row>
    <row r="316376" spans="70:70" x14ac:dyDescent="0.25">
      <c r="BR316376" s="2381"/>
    </row>
    <row r="316400" spans="70:70" x14ac:dyDescent="0.25">
      <c r="BR316400" s="2394"/>
    </row>
    <row r="316401" spans="70:70" x14ac:dyDescent="0.25">
      <c r="BR316401" s="2381"/>
    </row>
    <row r="316425" spans="70:70" x14ac:dyDescent="0.25">
      <c r="BR316425" s="2394"/>
    </row>
    <row r="316426" spans="70:70" x14ac:dyDescent="0.25">
      <c r="BR316426" s="2381"/>
    </row>
    <row r="316450" spans="70:70" x14ac:dyDescent="0.25">
      <c r="BR316450" s="2394"/>
    </row>
    <row r="316451" spans="70:70" x14ac:dyDescent="0.25">
      <c r="BR316451" s="2381"/>
    </row>
    <row r="316475" spans="70:70" x14ac:dyDescent="0.25">
      <c r="BR316475" s="2394"/>
    </row>
    <row r="316476" spans="70:70" x14ac:dyDescent="0.25">
      <c r="BR316476" s="2381"/>
    </row>
    <row r="316500" spans="70:70" x14ac:dyDescent="0.25">
      <c r="BR316500" s="2394"/>
    </row>
    <row r="316501" spans="70:70" x14ac:dyDescent="0.25">
      <c r="BR316501" s="2381"/>
    </row>
    <row r="316525" spans="70:70" x14ac:dyDescent="0.25">
      <c r="BR316525" s="2394"/>
    </row>
    <row r="316526" spans="70:70" x14ac:dyDescent="0.25">
      <c r="BR316526" s="2381"/>
    </row>
    <row r="316550" spans="70:70" x14ac:dyDescent="0.25">
      <c r="BR316550" s="2394"/>
    </row>
    <row r="316551" spans="70:70" x14ac:dyDescent="0.25">
      <c r="BR316551" s="2381"/>
    </row>
    <row r="316575" spans="70:70" x14ac:dyDescent="0.25">
      <c r="BR316575" s="2394"/>
    </row>
    <row r="316576" spans="70:70" x14ac:dyDescent="0.25">
      <c r="BR316576" s="2381"/>
    </row>
    <row r="316600" spans="70:70" x14ac:dyDescent="0.25">
      <c r="BR316600" s="2394"/>
    </row>
    <row r="316601" spans="70:70" x14ac:dyDescent="0.25">
      <c r="BR316601" s="2381"/>
    </row>
    <row r="316625" spans="70:70" x14ac:dyDescent="0.25">
      <c r="BR316625" s="2394"/>
    </row>
    <row r="316626" spans="70:70" x14ac:dyDescent="0.25">
      <c r="BR316626" s="2381"/>
    </row>
    <row r="316650" spans="70:70" x14ac:dyDescent="0.25">
      <c r="BR316650" s="2394"/>
    </row>
    <row r="316651" spans="70:70" x14ac:dyDescent="0.25">
      <c r="BR316651" s="2381"/>
    </row>
    <row r="316675" spans="70:70" x14ac:dyDescent="0.25">
      <c r="BR316675" s="2394"/>
    </row>
    <row r="316676" spans="70:70" x14ac:dyDescent="0.25">
      <c r="BR316676" s="2381"/>
    </row>
    <row r="316700" spans="70:70" x14ac:dyDescent="0.25">
      <c r="BR316700" s="2394"/>
    </row>
    <row r="316701" spans="70:70" x14ac:dyDescent="0.25">
      <c r="BR316701" s="2381"/>
    </row>
    <row r="316725" spans="70:70" x14ac:dyDescent="0.25">
      <c r="BR316725" s="2394"/>
    </row>
    <row r="316726" spans="70:70" x14ac:dyDescent="0.25">
      <c r="BR316726" s="2381"/>
    </row>
    <row r="316750" spans="70:70" x14ac:dyDescent="0.25">
      <c r="BR316750" s="2394"/>
    </row>
    <row r="316751" spans="70:70" x14ac:dyDescent="0.25">
      <c r="BR316751" s="2381"/>
    </row>
    <row r="316775" spans="70:70" x14ac:dyDescent="0.25">
      <c r="BR316775" s="2394"/>
    </row>
    <row r="316776" spans="70:70" x14ac:dyDescent="0.25">
      <c r="BR316776" s="2381"/>
    </row>
    <row r="316800" spans="70:70" x14ac:dyDescent="0.25">
      <c r="BR316800" s="2394"/>
    </row>
    <row r="316801" spans="70:70" x14ac:dyDescent="0.25">
      <c r="BR316801" s="2381"/>
    </row>
    <row r="316825" spans="70:70" x14ac:dyDescent="0.25">
      <c r="BR316825" s="2394"/>
    </row>
    <row r="316826" spans="70:70" x14ac:dyDescent="0.25">
      <c r="BR316826" s="2381"/>
    </row>
    <row r="316850" spans="70:70" x14ac:dyDescent="0.25">
      <c r="BR316850" s="2394"/>
    </row>
    <row r="316851" spans="70:70" x14ac:dyDescent="0.25">
      <c r="BR316851" s="2381"/>
    </row>
    <row r="316875" spans="70:70" x14ac:dyDescent="0.25">
      <c r="BR316875" s="2394"/>
    </row>
    <row r="316876" spans="70:70" x14ac:dyDescent="0.25">
      <c r="BR316876" s="2381"/>
    </row>
    <row r="316900" spans="70:70" x14ac:dyDescent="0.25">
      <c r="BR316900" s="2394"/>
    </row>
    <row r="316901" spans="70:70" x14ac:dyDescent="0.25">
      <c r="BR316901" s="2381"/>
    </row>
    <row r="316925" spans="70:70" x14ac:dyDescent="0.25">
      <c r="BR316925" s="2394"/>
    </row>
    <row r="316926" spans="70:70" x14ac:dyDescent="0.25">
      <c r="BR316926" s="2381"/>
    </row>
    <row r="316950" spans="70:70" x14ac:dyDescent="0.25">
      <c r="BR316950" s="2394"/>
    </row>
    <row r="316951" spans="70:70" x14ac:dyDescent="0.25">
      <c r="BR316951" s="2381"/>
    </row>
    <row r="316975" spans="70:70" x14ac:dyDescent="0.25">
      <c r="BR316975" s="2394"/>
    </row>
    <row r="316976" spans="70:70" x14ac:dyDescent="0.25">
      <c r="BR316976" s="2381"/>
    </row>
    <row r="317000" spans="70:70" x14ac:dyDescent="0.25">
      <c r="BR317000" s="2394"/>
    </row>
    <row r="317001" spans="70:70" x14ac:dyDescent="0.25">
      <c r="BR317001" s="2381"/>
    </row>
    <row r="317025" spans="70:70" x14ac:dyDescent="0.25">
      <c r="BR317025" s="2394"/>
    </row>
    <row r="317026" spans="70:70" x14ac:dyDescent="0.25">
      <c r="BR317026" s="2381"/>
    </row>
    <row r="317050" spans="70:70" x14ac:dyDescent="0.25">
      <c r="BR317050" s="2394"/>
    </row>
    <row r="317051" spans="70:70" x14ac:dyDescent="0.25">
      <c r="BR317051" s="2381"/>
    </row>
    <row r="317075" spans="70:70" x14ac:dyDescent="0.25">
      <c r="BR317075" s="2394"/>
    </row>
    <row r="317076" spans="70:70" x14ac:dyDescent="0.25">
      <c r="BR317076" s="2381"/>
    </row>
    <row r="317100" spans="70:70" x14ac:dyDescent="0.25">
      <c r="BR317100" s="2394"/>
    </row>
    <row r="317101" spans="70:70" x14ac:dyDescent="0.25">
      <c r="BR317101" s="2381"/>
    </row>
    <row r="317125" spans="70:70" x14ac:dyDescent="0.25">
      <c r="BR317125" s="2394"/>
    </row>
    <row r="317126" spans="70:70" x14ac:dyDescent="0.25">
      <c r="BR317126" s="2381"/>
    </row>
    <row r="317150" spans="70:70" x14ac:dyDescent="0.25">
      <c r="BR317150" s="2394"/>
    </row>
    <row r="317151" spans="70:70" x14ac:dyDescent="0.25">
      <c r="BR317151" s="2381"/>
    </row>
    <row r="317175" spans="70:70" x14ac:dyDescent="0.25">
      <c r="BR317175" s="2394"/>
    </row>
    <row r="317176" spans="70:70" x14ac:dyDescent="0.25">
      <c r="BR317176" s="2381"/>
    </row>
    <row r="317200" spans="70:70" x14ac:dyDescent="0.25">
      <c r="BR317200" s="2394"/>
    </row>
    <row r="317201" spans="70:70" x14ac:dyDescent="0.25">
      <c r="BR317201" s="2381"/>
    </row>
    <row r="317225" spans="70:70" x14ac:dyDescent="0.25">
      <c r="BR317225" s="2394"/>
    </row>
    <row r="317226" spans="70:70" x14ac:dyDescent="0.25">
      <c r="BR317226" s="2381"/>
    </row>
    <row r="317250" spans="70:70" x14ac:dyDescent="0.25">
      <c r="BR317250" s="2394"/>
    </row>
    <row r="317251" spans="70:70" x14ac:dyDescent="0.25">
      <c r="BR317251" s="2381"/>
    </row>
    <row r="317275" spans="70:70" x14ac:dyDescent="0.25">
      <c r="BR317275" s="2394"/>
    </row>
    <row r="317276" spans="70:70" x14ac:dyDescent="0.25">
      <c r="BR317276" s="2381"/>
    </row>
    <row r="317300" spans="70:70" x14ac:dyDescent="0.25">
      <c r="BR317300" s="2394"/>
    </row>
    <row r="317301" spans="70:70" x14ac:dyDescent="0.25">
      <c r="BR317301" s="2381"/>
    </row>
    <row r="317325" spans="70:70" x14ac:dyDescent="0.25">
      <c r="BR317325" s="2394"/>
    </row>
    <row r="317326" spans="70:70" x14ac:dyDescent="0.25">
      <c r="BR317326" s="2381"/>
    </row>
    <row r="317350" spans="70:70" x14ac:dyDescent="0.25">
      <c r="BR317350" s="2394"/>
    </row>
    <row r="317351" spans="70:70" x14ac:dyDescent="0.25">
      <c r="BR317351" s="2381"/>
    </row>
    <row r="317375" spans="70:70" x14ac:dyDescent="0.25">
      <c r="BR317375" s="2394"/>
    </row>
    <row r="317376" spans="70:70" x14ac:dyDescent="0.25">
      <c r="BR317376" s="2381"/>
    </row>
    <row r="317400" spans="70:70" x14ac:dyDescent="0.25">
      <c r="BR317400" s="2394"/>
    </row>
    <row r="317401" spans="70:70" x14ac:dyDescent="0.25">
      <c r="BR317401" s="2381"/>
    </row>
    <row r="317425" spans="70:70" x14ac:dyDescent="0.25">
      <c r="BR317425" s="2394"/>
    </row>
    <row r="317426" spans="70:70" x14ac:dyDescent="0.25">
      <c r="BR317426" s="2381"/>
    </row>
    <row r="317450" spans="70:70" x14ac:dyDescent="0.25">
      <c r="BR317450" s="2394"/>
    </row>
    <row r="317451" spans="70:70" x14ac:dyDescent="0.25">
      <c r="BR317451" s="2381"/>
    </row>
    <row r="317475" spans="70:70" x14ac:dyDescent="0.25">
      <c r="BR317475" s="2394"/>
    </row>
    <row r="317476" spans="70:70" x14ac:dyDescent="0.25">
      <c r="BR317476" s="2381"/>
    </row>
    <row r="317500" spans="70:70" x14ac:dyDescent="0.25">
      <c r="BR317500" s="2394"/>
    </row>
    <row r="317501" spans="70:70" x14ac:dyDescent="0.25">
      <c r="BR317501" s="2381"/>
    </row>
    <row r="317525" spans="70:70" x14ac:dyDescent="0.25">
      <c r="BR317525" s="2394"/>
    </row>
    <row r="317526" spans="70:70" x14ac:dyDescent="0.25">
      <c r="BR317526" s="2381"/>
    </row>
    <row r="317550" spans="70:70" x14ac:dyDescent="0.25">
      <c r="BR317550" s="2394"/>
    </row>
    <row r="317551" spans="70:70" x14ac:dyDescent="0.25">
      <c r="BR317551" s="2381"/>
    </row>
    <row r="317575" spans="70:70" x14ac:dyDescent="0.25">
      <c r="BR317575" s="2394"/>
    </row>
    <row r="317576" spans="70:70" x14ac:dyDescent="0.25">
      <c r="BR317576" s="2381"/>
    </row>
    <row r="317600" spans="70:70" x14ac:dyDescent="0.25">
      <c r="BR317600" s="2394"/>
    </row>
    <row r="317601" spans="70:70" x14ac:dyDescent="0.25">
      <c r="BR317601" s="2381"/>
    </row>
    <row r="317625" spans="70:70" x14ac:dyDescent="0.25">
      <c r="BR317625" s="2394"/>
    </row>
    <row r="317626" spans="70:70" x14ac:dyDescent="0.25">
      <c r="BR317626" s="2381"/>
    </row>
    <row r="317650" spans="70:70" x14ac:dyDescent="0.25">
      <c r="BR317650" s="2394"/>
    </row>
    <row r="317651" spans="70:70" x14ac:dyDescent="0.25">
      <c r="BR317651" s="2381"/>
    </row>
    <row r="317675" spans="70:70" x14ac:dyDescent="0.25">
      <c r="BR317675" s="2394"/>
    </row>
    <row r="317676" spans="70:70" x14ac:dyDescent="0.25">
      <c r="BR317676" s="2381"/>
    </row>
    <row r="317700" spans="70:70" x14ac:dyDescent="0.25">
      <c r="BR317700" s="2394"/>
    </row>
    <row r="317701" spans="70:70" x14ac:dyDescent="0.25">
      <c r="BR317701" s="2381"/>
    </row>
    <row r="317725" spans="70:70" x14ac:dyDescent="0.25">
      <c r="BR317725" s="2394"/>
    </row>
    <row r="317726" spans="70:70" x14ac:dyDescent="0.25">
      <c r="BR317726" s="2381"/>
    </row>
    <row r="317750" spans="70:70" x14ac:dyDescent="0.25">
      <c r="BR317750" s="2394"/>
    </row>
    <row r="317751" spans="70:70" x14ac:dyDescent="0.25">
      <c r="BR317751" s="2381"/>
    </row>
    <row r="317775" spans="70:70" x14ac:dyDescent="0.25">
      <c r="BR317775" s="2394"/>
    </row>
    <row r="317776" spans="70:70" x14ac:dyDescent="0.25">
      <c r="BR317776" s="2381"/>
    </row>
    <row r="317800" spans="70:70" x14ac:dyDescent="0.25">
      <c r="BR317800" s="2394"/>
    </row>
    <row r="317801" spans="70:70" x14ac:dyDescent="0.25">
      <c r="BR317801" s="2381"/>
    </row>
    <row r="317825" spans="70:70" x14ac:dyDescent="0.25">
      <c r="BR317825" s="2394"/>
    </row>
    <row r="317826" spans="70:70" x14ac:dyDescent="0.25">
      <c r="BR317826" s="2381"/>
    </row>
    <row r="317850" spans="70:70" x14ac:dyDescent="0.25">
      <c r="BR317850" s="2394"/>
    </row>
    <row r="317851" spans="70:70" x14ac:dyDescent="0.25">
      <c r="BR317851" s="2381"/>
    </row>
    <row r="317875" spans="70:70" x14ac:dyDescent="0.25">
      <c r="BR317875" s="2394"/>
    </row>
    <row r="317876" spans="70:70" x14ac:dyDescent="0.25">
      <c r="BR317876" s="2381"/>
    </row>
    <row r="317900" spans="70:70" x14ac:dyDescent="0.25">
      <c r="BR317900" s="2394"/>
    </row>
    <row r="317901" spans="70:70" x14ac:dyDescent="0.25">
      <c r="BR317901" s="2381"/>
    </row>
    <row r="317925" spans="70:70" x14ac:dyDescent="0.25">
      <c r="BR317925" s="2394"/>
    </row>
    <row r="317926" spans="70:70" x14ac:dyDescent="0.25">
      <c r="BR317926" s="2381"/>
    </row>
    <row r="317950" spans="70:70" x14ac:dyDescent="0.25">
      <c r="BR317950" s="2394"/>
    </row>
    <row r="317951" spans="70:70" x14ac:dyDescent="0.25">
      <c r="BR317951" s="2381"/>
    </row>
    <row r="317975" spans="70:70" x14ac:dyDescent="0.25">
      <c r="BR317975" s="2394"/>
    </row>
    <row r="317976" spans="70:70" x14ac:dyDescent="0.25">
      <c r="BR317976" s="2381"/>
    </row>
    <row r="318000" spans="70:70" x14ac:dyDescent="0.25">
      <c r="BR318000" s="2394"/>
    </row>
    <row r="318001" spans="70:70" x14ac:dyDescent="0.25">
      <c r="BR318001" s="2381"/>
    </row>
    <row r="318025" spans="70:70" x14ac:dyDescent="0.25">
      <c r="BR318025" s="2394"/>
    </row>
    <row r="318026" spans="70:70" x14ac:dyDescent="0.25">
      <c r="BR318026" s="2381"/>
    </row>
    <row r="318050" spans="70:70" x14ac:dyDescent="0.25">
      <c r="BR318050" s="2394"/>
    </row>
    <row r="318051" spans="70:70" x14ac:dyDescent="0.25">
      <c r="BR318051" s="2381"/>
    </row>
    <row r="318075" spans="70:70" x14ac:dyDescent="0.25">
      <c r="BR318075" s="2394"/>
    </row>
    <row r="318076" spans="70:70" x14ac:dyDescent="0.25">
      <c r="BR318076" s="2381"/>
    </row>
    <row r="318100" spans="70:70" x14ac:dyDescent="0.25">
      <c r="BR318100" s="2394"/>
    </row>
    <row r="318101" spans="70:70" x14ac:dyDescent="0.25">
      <c r="BR318101" s="2381"/>
    </row>
    <row r="318125" spans="70:70" x14ac:dyDescent="0.25">
      <c r="BR318125" s="2394"/>
    </row>
    <row r="318126" spans="70:70" x14ac:dyDescent="0.25">
      <c r="BR318126" s="2381"/>
    </row>
    <row r="318150" spans="70:70" x14ac:dyDescent="0.25">
      <c r="BR318150" s="2394"/>
    </row>
    <row r="318151" spans="70:70" x14ac:dyDescent="0.25">
      <c r="BR318151" s="2381"/>
    </row>
    <row r="318175" spans="70:70" x14ac:dyDescent="0.25">
      <c r="BR318175" s="2394"/>
    </row>
    <row r="318176" spans="70:70" x14ac:dyDescent="0.25">
      <c r="BR318176" s="2381"/>
    </row>
    <row r="318200" spans="70:70" x14ac:dyDescent="0.25">
      <c r="BR318200" s="2394"/>
    </row>
    <row r="318201" spans="70:70" x14ac:dyDescent="0.25">
      <c r="BR318201" s="2381"/>
    </row>
    <row r="318225" spans="70:70" x14ac:dyDescent="0.25">
      <c r="BR318225" s="2394"/>
    </row>
    <row r="318226" spans="70:70" x14ac:dyDescent="0.25">
      <c r="BR318226" s="2381"/>
    </row>
    <row r="318250" spans="70:70" x14ac:dyDescent="0.25">
      <c r="BR318250" s="2394"/>
    </row>
    <row r="318251" spans="70:70" x14ac:dyDescent="0.25">
      <c r="BR318251" s="2381"/>
    </row>
    <row r="318275" spans="70:70" x14ac:dyDescent="0.25">
      <c r="BR318275" s="2394"/>
    </row>
    <row r="318276" spans="70:70" x14ac:dyDescent="0.25">
      <c r="BR318276" s="2381"/>
    </row>
    <row r="318300" spans="70:70" x14ac:dyDescent="0.25">
      <c r="BR318300" s="2394"/>
    </row>
    <row r="318301" spans="70:70" x14ac:dyDescent="0.25">
      <c r="BR318301" s="2381"/>
    </row>
    <row r="318325" spans="70:70" x14ac:dyDescent="0.25">
      <c r="BR318325" s="2394"/>
    </row>
    <row r="318326" spans="70:70" x14ac:dyDescent="0.25">
      <c r="BR318326" s="2381"/>
    </row>
    <row r="318350" spans="70:70" x14ac:dyDescent="0.25">
      <c r="BR318350" s="2394"/>
    </row>
    <row r="318351" spans="70:70" x14ac:dyDescent="0.25">
      <c r="BR318351" s="2381"/>
    </row>
    <row r="318375" spans="70:70" x14ac:dyDescent="0.25">
      <c r="BR318375" s="2394"/>
    </row>
    <row r="318376" spans="70:70" x14ac:dyDescent="0.25">
      <c r="BR318376" s="2381"/>
    </row>
    <row r="318400" spans="70:70" x14ac:dyDescent="0.25">
      <c r="BR318400" s="2394"/>
    </row>
    <row r="318401" spans="70:70" x14ac:dyDescent="0.25">
      <c r="BR318401" s="2381"/>
    </row>
    <row r="318425" spans="70:70" x14ac:dyDescent="0.25">
      <c r="BR318425" s="2394"/>
    </row>
    <row r="318426" spans="70:70" x14ac:dyDescent="0.25">
      <c r="BR318426" s="2381"/>
    </row>
    <row r="318450" spans="70:70" x14ac:dyDescent="0.25">
      <c r="BR318450" s="2394"/>
    </row>
    <row r="318451" spans="70:70" x14ac:dyDescent="0.25">
      <c r="BR318451" s="2381"/>
    </row>
    <row r="318475" spans="70:70" x14ac:dyDescent="0.25">
      <c r="BR318475" s="2394"/>
    </row>
    <row r="318476" spans="70:70" x14ac:dyDescent="0.25">
      <c r="BR318476" s="2381"/>
    </row>
    <row r="318500" spans="70:70" x14ac:dyDescent="0.25">
      <c r="BR318500" s="2394"/>
    </row>
    <row r="318501" spans="70:70" x14ac:dyDescent="0.25">
      <c r="BR318501" s="2381"/>
    </row>
    <row r="318525" spans="70:70" x14ac:dyDescent="0.25">
      <c r="BR318525" s="2394"/>
    </row>
    <row r="318526" spans="70:70" x14ac:dyDescent="0.25">
      <c r="BR318526" s="2381"/>
    </row>
    <row r="318550" spans="70:70" x14ac:dyDescent="0.25">
      <c r="BR318550" s="2394"/>
    </row>
    <row r="318551" spans="70:70" x14ac:dyDescent="0.25">
      <c r="BR318551" s="2381"/>
    </row>
    <row r="318575" spans="70:70" x14ac:dyDescent="0.25">
      <c r="BR318575" s="2394"/>
    </row>
    <row r="318576" spans="70:70" x14ac:dyDescent="0.25">
      <c r="BR318576" s="2381"/>
    </row>
    <row r="318600" spans="70:70" x14ac:dyDescent="0.25">
      <c r="BR318600" s="2394"/>
    </row>
    <row r="318601" spans="70:70" x14ac:dyDescent="0.25">
      <c r="BR318601" s="2381"/>
    </row>
    <row r="318625" spans="70:70" x14ac:dyDescent="0.25">
      <c r="BR318625" s="2394"/>
    </row>
    <row r="318626" spans="70:70" x14ac:dyDescent="0.25">
      <c r="BR318626" s="2381"/>
    </row>
    <row r="318650" spans="70:70" x14ac:dyDescent="0.25">
      <c r="BR318650" s="2394"/>
    </row>
    <row r="318651" spans="70:70" x14ac:dyDescent="0.25">
      <c r="BR318651" s="2381"/>
    </row>
    <row r="318675" spans="70:70" x14ac:dyDescent="0.25">
      <c r="BR318675" s="2394"/>
    </row>
    <row r="318676" spans="70:70" x14ac:dyDescent="0.25">
      <c r="BR318676" s="2381"/>
    </row>
    <row r="318700" spans="70:70" x14ac:dyDescent="0.25">
      <c r="BR318700" s="2394"/>
    </row>
    <row r="318701" spans="70:70" x14ac:dyDescent="0.25">
      <c r="BR318701" s="2381"/>
    </row>
    <row r="318725" spans="70:70" x14ac:dyDescent="0.25">
      <c r="BR318725" s="2394"/>
    </row>
    <row r="318726" spans="70:70" x14ac:dyDescent="0.25">
      <c r="BR318726" s="2381"/>
    </row>
    <row r="318750" spans="70:70" x14ac:dyDescent="0.25">
      <c r="BR318750" s="2394"/>
    </row>
    <row r="318751" spans="70:70" x14ac:dyDescent="0.25">
      <c r="BR318751" s="2381"/>
    </row>
    <row r="318775" spans="70:70" x14ac:dyDescent="0.25">
      <c r="BR318775" s="2394"/>
    </row>
    <row r="318776" spans="70:70" x14ac:dyDescent="0.25">
      <c r="BR318776" s="2381"/>
    </row>
    <row r="318800" spans="70:70" x14ac:dyDescent="0.25">
      <c r="BR318800" s="2394"/>
    </row>
    <row r="318801" spans="70:70" x14ac:dyDescent="0.25">
      <c r="BR318801" s="2381"/>
    </row>
    <row r="318825" spans="70:70" x14ac:dyDescent="0.25">
      <c r="BR318825" s="2394"/>
    </row>
    <row r="318826" spans="70:70" x14ac:dyDescent="0.25">
      <c r="BR318826" s="2381"/>
    </row>
    <row r="318850" spans="70:70" x14ac:dyDescent="0.25">
      <c r="BR318850" s="2394"/>
    </row>
    <row r="318851" spans="70:70" x14ac:dyDescent="0.25">
      <c r="BR318851" s="2381"/>
    </row>
    <row r="318875" spans="70:70" x14ac:dyDescent="0.25">
      <c r="BR318875" s="2394"/>
    </row>
    <row r="318876" spans="70:70" x14ac:dyDescent="0.25">
      <c r="BR318876" s="2381"/>
    </row>
    <row r="318900" spans="70:70" x14ac:dyDescent="0.25">
      <c r="BR318900" s="2394"/>
    </row>
    <row r="318901" spans="70:70" x14ac:dyDescent="0.25">
      <c r="BR318901" s="2381"/>
    </row>
    <row r="318925" spans="70:70" x14ac:dyDescent="0.25">
      <c r="BR318925" s="2394"/>
    </row>
    <row r="318926" spans="70:70" x14ac:dyDescent="0.25">
      <c r="BR318926" s="2381"/>
    </row>
    <row r="318950" spans="70:70" x14ac:dyDescent="0.25">
      <c r="BR318950" s="2394"/>
    </row>
    <row r="318951" spans="70:70" x14ac:dyDescent="0.25">
      <c r="BR318951" s="2381"/>
    </row>
    <row r="318975" spans="70:70" x14ac:dyDescent="0.25">
      <c r="BR318975" s="2394"/>
    </row>
    <row r="318976" spans="70:70" x14ac:dyDescent="0.25">
      <c r="BR318976" s="2381"/>
    </row>
    <row r="319000" spans="70:70" x14ac:dyDescent="0.25">
      <c r="BR319000" s="2394"/>
    </row>
    <row r="319001" spans="70:70" x14ac:dyDescent="0.25">
      <c r="BR319001" s="2381"/>
    </row>
    <row r="319025" spans="70:70" x14ac:dyDescent="0.25">
      <c r="BR319025" s="2394"/>
    </row>
    <row r="319026" spans="70:70" x14ac:dyDescent="0.25">
      <c r="BR319026" s="2381"/>
    </row>
    <row r="319050" spans="70:70" x14ac:dyDescent="0.25">
      <c r="BR319050" s="2394"/>
    </row>
    <row r="319051" spans="70:70" x14ac:dyDescent="0.25">
      <c r="BR319051" s="2381"/>
    </row>
    <row r="319075" spans="70:70" x14ac:dyDescent="0.25">
      <c r="BR319075" s="2394"/>
    </row>
    <row r="319076" spans="70:70" x14ac:dyDescent="0.25">
      <c r="BR319076" s="2381"/>
    </row>
    <row r="319100" spans="70:70" x14ac:dyDescent="0.25">
      <c r="BR319100" s="2394"/>
    </row>
    <row r="319101" spans="70:70" x14ac:dyDescent="0.25">
      <c r="BR319101" s="2381"/>
    </row>
    <row r="319125" spans="70:70" x14ac:dyDescent="0.25">
      <c r="BR319125" s="2394"/>
    </row>
    <row r="319126" spans="70:70" x14ac:dyDescent="0.25">
      <c r="BR319126" s="2381"/>
    </row>
    <row r="319150" spans="70:70" x14ac:dyDescent="0.25">
      <c r="BR319150" s="2394"/>
    </row>
    <row r="319151" spans="70:70" x14ac:dyDescent="0.25">
      <c r="BR319151" s="2381"/>
    </row>
    <row r="319175" spans="70:70" x14ac:dyDescent="0.25">
      <c r="BR319175" s="2394"/>
    </row>
    <row r="319176" spans="70:70" x14ac:dyDescent="0.25">
      <c r="BR319176" s="2381"/>
    </row>
    <row r="319200" spans="70:70" x14ac:dyDescent="0.25">
      <c r="BR319200" s="2394"/>
    </row>
    <row r="319201" spans="70:70" x14ac:dyDescent="0.25">
      <c r="BR319201" s="2381"/>
    </row>
    <row r="319225" spans="70:70" x14ac:dyDescent="0.25">
      <c r="BR319225" s="2394"/>
    </row>
    <row r="319226" spans="70:70" x14ac:dyDescent="0.25">
      <c r="BR319226" s="2381"/>
    </row>
    <row r="319250" spans="70:70" x14ac:dyDescent="0.25">
      <c r="BR319250" s="2394"/>
    </row>
    <row r="319251" spans="70:70" x14ac:dyDescent="0.25">
      <c r="BR319251" s="2381"/>
    </row>
    <row r="319275" spans="70:70" x14ac:dyDescent="0.25">
      <c r="BR319275" s="2394"/>
    </row>
    <row r="319276" spans="70:70" x14ac:dyDescent="0.25">
      <c r="BR319276" s="2381"/>
    </row>
    <row r="319300" spans="70:70" x14ac:dyDescent="0.25">
      <c r="BR319300" s="2394"/>
    </row>
    <row r="319301" spans="70:70" x14ac:dyDescent="0.25">
      <c r="BR319301" s="2381"/>
    </row>
    <row r="319325" spans="70:70" x14ac:dyDescent="0.25">
      <c r="BR319325" s="2394"/>
    </row>
    <row r="319326" spans="70:70" x14ac:dyDescent="0.25">
      <c r="BR319326" s="2381"/>
    </row>
    <row r="319350" spans="70:70" x14ac:dyDescent="0.25">
      <c r="BR319350" s="2394"/>
    </row>
    <row r="319351" spans="70:70" x14ac:dyDescent="0.25">
      <c r="BR319351" s="2381"/>
    </row>
    <row r="319375" spans="70:70" x14ac:dyDescent="0.25">
      <c r="BR319375" s="2394"/>
    </row>
    <row r="319376" spans="70:70" x14ac:dyDescent="0.25">
      <c r="BR319376" s="2381"/>
    </row>
    <row r="319400" spans="70:70" x14ac:dyDescent="0.25">
      <c r="BR319400" s="2394"/>
    </row>
    <row r="319401" spans="70:70" x14ac:dyDescent="0.25">
      <c r="BR319401" s="2381"/>
    </row>
    <row r="319425" spans="70:70" x14ac:dyDescent="0.25">
      <c r="BR319425" s="2394"/>
    </row>
    <row r="319426" spans="70:70" x14ac:dyDescent="0.25">
      <c r="BR319426" s="2381"/>
    </row>
    <row r="319450" spans="70:70" x14ac:dyDescent="0.25">
      <c r="BR319450" s="2394"/>
    </row>
    <row r="319451" spans="70:70" x14ac:dyDescent="0.25">
      <c r="BR319451" s="2381"/>
    </row>
    <row r="319475" spans="70:70" x14ac:dyDescent="0.25">
      <c r="BR319475" s="2394"/>
    </row>
    <row r="319476" spans="70:70" x14ac:dyDescent="0.25">
      <c r="BR319476" s="2381"/>
    </row>
    <row r="319500" spans="70:70" x14ac:dyDescent="0.25">
      <c r="BR319500" s="2394"/>
    </row>
    <row r="319501" spans="70:70" x14ac:dyDescent="0.25">
      <c r="BR319501" s="2381"/>
    </row>
    <row r="319525" spans="70:70" x14ac:dyDescent="0.25">
      <c r="BR319525" s="2394"/>
    </row>
    <row r="319526" spans="70:70" x14ac:dyDescent="0.25">
      <c r="BR319526" s="2381"/>
    </row>
    <row r="319550" spans="70:70" x14ac:dyDescent="0.25">
      <c r="BR319550" s="2394"/>
    </row>
    <row r="319551" spans="70:70" x14ac:dyDescent="0.25">
      <c r="BR319551" s="2381"/>
    </row>
    <row r="319575" spans="70:70" x14ac:dyDescent="0.25">
      <c r="BR319575" s="2394"/>
    </row>
    <row r="319576" spans="70:70" x14ac:dyDescent="0.25">
      <c r="BR319576" s="2381"/>
    </row>
    <row r="319600" spans="70:70" x14ac:dyDescent="0.25">
      <c r="BR319600" s="2394"/>
    </row>
    <row r="319601" spans="70:70" x14ac:dyDescent="0.25">
      <c r="BR319601" s="2381"/>
    </row>
    <row r="319625" spans="70:70" x14ac:dyDescent="0.25">
      <c r="BR319625" s="2394"/>
    </row>
    <row r="319626" spans="70:70" x14ac:dyDescent="0.25">
      <c r="BR319626" s="2381"/>
    </row>
    <row r="319650" spans="70:70" x14ac:dyDescent="0.25">
      <c r="BR319650" s="2394"/>
    </row>
    <row r="319651" spans="70:70" x14ac:dyDescent="0.25">
      <c r="BR319651" s="2381"/>
    </row>
    <row r="319675" spans="70:70" x14ac:dyDescent="0.25">
      <c r="BR319675" s="2394"/>
    </row>
    <row r="319676" spans="70:70" x14ac:dyDescent="0.25">
      <c r="BR319676" s="2381"/>
    </row>
    <row r="319700" spans="70:70" x14ac:dyDescent="0.25">
      <c r="BR319700" s="2394"/>
    </row>
    <row r="319701" spans="70:70" x14ac:dyDescent="0.25">
      <c r="BR319701" s="2381"/>
    </row>
    <row r="319725" spans="70:70" x14ac:dyDescent="0.25">
      <c r="BR319725" s="2394"/>
    </row>
    <row r="319726" spans="70:70" x14ac:dyDescent="0.25">
      <c r="BR319726" s="2381"/>
    </row>
    <row r="319750" spans="70:70" x14ac:dyDescent="0.25">
      <c r="BR319750" s="2394"/>
    </row>
    <row r="319751" spans="70:70" x14ac:dyDescent="0.25">
      <c r="BR319751" s="2381"/>
    </row>
    <row r="319775" spans="70:70" x14ac:dyDescent="0.25">
      <c r="BR319775" s="2394"/>
    </row>
    <row r="319776" spans="70:70" x14ac:dyDescent="0.25">
      <c r="BR319776" s="2381"/>
    </row>
    <row r="319800" spans="70:70" x14ac:dyDescent="0.25">
      <c r="BR319800" s="2394"/>
    </row>
    <row r="319801" spans="70:70" x14ac:dyDescent="0.25">
      <c r="BR319801" s="2381"/>
    </row>
    <row r="319825" spans="70:70" x14ac:dyDescent="0.25">
      <c r="BR319825" s="2394"/>
    </row>
    <row r="319826" spans="70:70" x14ac:dyDescent="0.25">
      <c r="BR319826" s="2381"/>
    </row>
    <row r="319850" spans="70:70" x14ac:dyDescent="0.25">
      <c r="BR319850" s="2394"/>
    </row>
    <row r="319851" spans="70:70" x14ac:dyDescent="0.25">
      <c r="BR319851" s="2381"/>
    </row>
    <row r="319875" spans="70:70" x14ac:dyDescent="0.25">
      <c r="BR319875" s="2394"/>
    </row>
    <row r="319876" spans="70:70" x14ac:dyDescent="0.25">
      <c r="BR319876" s="2381"/>
    </row>
    <row r="319900" spans="70:70" x14ac:dyDescent="0.25">
      <c r="BR319900" s="2394"/>
    </row>
    <row r="319901" spans="70:70" x14ac:dyDescent="0.25">
      <c r="BR319901" s="2381"/>
    </row>
    <row r="319925" spans="70:70" x14ac:dyDescent="0.25">
      <c r="BR319925" s="2394"/>
    </row>
    <row r="319926" spans="70:70" x14ac:dyDescent="0.25">
      <c r="BR319926" s="2381"/>
    </row>
    <row r="319950" spans="70:70" x14ac:dyDescent="0.25">
      <c r="BR319950" s="2394"/>
    </row>
    <row r="319951" spans="70:70" x14ac:dyDescent="0.25">
      <c r="BR319951" s="2381"/>
    </row>
    <row r="319975" spans="70:70" x14ac:dyDescent="0.25">
      <c r="BR319975" s="2394"/>
    </row>
    <row r="319976" spans="70:70" x14ac:dyDescent="0.25">
      <c r="BR319976" s="2381"/>
    </row>
    <row r="320000" spans="70:70" x14ac:dyDescent="0.25">
      <c r="BR320000" s="2394"/>
    </row>
    <row r="320001" spans="70:70" x14ac:dyDescent="0.25">
      <c r="BR320001" s="2381"/>
    </row>
    <row r="320025" spans="70:70" x14ac:dyDescent="0.25">
      <c r="BR320025" s="2394"/>
    </row>
    <row r="320026" spans="70:70" x14ac:dyDescent="0.25">
      <c r="BR320026" s="2381"/>
    </row>
    <row r="320050" spans="70:70" x14ac:dyDescent="0.25">
      <c r="BR320050" s="2394"/>
    </row>
    <row r="320051" spans="70:70" x14ac:dyDescent="0.25">
      <c r="BR320051" s="2381"/>
    </row>
    <row r="320075" spans="70:70" x14ac:dyDescent="0.25">
      <c r="BR320075" s="2394"/>
    </row>
    <row r="320076" spans="70:70" x14ac:dyDescent="0.25">
      <c r="BR320076" s="2381"/>
    </row>
    <row r="320100" spans="70:70" x14ac:dyDescent="0.25">
      <c r="BR320100" s="2394"/>
    </row>
    <row r="320101" spans="70:70" x14ac:dyDescent="0.25">
      <c r="BR320101" s="2381"/>
    </row>
    <row r="320125" spans="70:70" x14ac:dyDescent="0.25">
      <c r="BR320125" s="2394"/>
    </row>
    <row r="320126" spans="70:70" x14ac:dyDescent="0.25">
      <c r="BR320126" s="2381"/>
    </row>
    <row r="320150" spans="70:70" x14ac:dyDescent="0.25">
      <c r="BR320150" s="2394"/>
    </row>
    <row r="320151" spans="70:70" x14ac:dyDescent="0.25">
      <c r="BR320151" s="2381"/>
    </row>
    <row r="320175" spans="70:70" x14ac:dyDescent="0.25">
      <c r="BR320175" s="2394"/>
    </row>
    <row r="320176" spans="70:70" x14ac:dyDescent="0.25">
      <c r="BR320176" s="2381"/>
    </row>
    <row r="320200" spans="70:70" x14ac:dyDescent="0.25">
      <c r="BR320200" s="2394"/>
    </row>
    <row r="320201" spans="70:70" x14ac:dyDescent="0.25">
      <c r="BR320201" s="2381"/>
    </row>
    <row r="320225" spans="70:70" x14ac:dyDescent="0.25">
      <c r="BR320225" s="2394"/>
    </row>
    <row r="320226" spans="70:70" x14ac:dyDescent="0.25">
      <c r="BR320226" s="2381"/>
    </row>
    <row r="320250" spans="70:70" x14ac:dyDescent="0.25">
      <c r="BR320250" s="2394"/>
    </row>
    <row r="320251" spans="70:70" x14ac:dyDescent="0.25">
      <c r="BR320251" s="2381"/>
    </row>
    <row r="320275" spans="70:70" x14ac:dyDescent="0.25">
      <c r="BR320275" s="2394"/>
    </row>
    <row r="320276" spans="70:70" x14ac:dyDescent="0.25">
      <c r="BR320276" s="2381"/>
    </row>
    <row r="320300" spans="70:70" x14ac:dyDescent="0.25">
      <c r="BR320300" s="2394"/>
    </row>
    <row r="320301" spans="70:70" x14ac:dyDescent="0.25">
      <c r="BR320301" s="2381"/>
    </row>
    <row r="320325" spans="70:70" x14ac:dyDescent="0.25">
      <c r="BR320325" s="2394"/>
    </row>
    <row r="320326" spans="70:70" x14ac:dyDescent="0.25">
      <c r="BR320326" s="2381"/>
    </row>
    <row r="320350" spans="70:70" x14ac:dyDescent="0.25">
      <c r="BR320350" s="2394"/>
    </row>
    <row r="320351" spans="70:70" x14ac:dyDescent="0.25">
      <c r="BR320351" s="2381"/>
    </row>
    <row r="320375" spans="70:70" x14ac:dyDescent="0.25">
      <c r="BR320375" s="2394"/>
    </row>
    <row r="320376" spans="70:70" x14ac:dyDescent="0.25">
      <c r="BR320376" s="2381"/>
    </row>
    <row r="320400" spans="70:70" x14ac:dyDescent="0.25">
      <c r="BR320400" s="2394"/>
    </row>
    <row r="320401" spans="70:70" x14ac:dyDescent="0.25">
      <c r="BR320401" s="2381"/>
    </row>
    <row r="320425" spans="70:70" x14ac:dyDescent="0.25">
      <c r="BR320425" s="2394"/>
    </row>
    <row r="320426" spans="70:70" x14ac:dyDescent="0.25">
      <c r="BR320426" s="2381"/>
    </row>
    <row r="320450" spans="70:70" x14ac:dyDescent="0.25">
      <c r="BR320450" s="2394"/>
    </row>
    <row r="320451" spans="70:70" x14ac:dyDescent="0.25">
      <c r="BR320451" s="2381"/>
    </row>
    <row r="320475" spans="70:70" x14ac:dyDescent="0.25">
      <c r="BR320475" s="2394"/>
    </row>
    <row r="320476" spans="70:70" x14ac:dyDescent="0.25">
      <c r="BR320476" s="2381"/>
    </row>
    <row r="320500" spans="70:70" x14ac:dyDescent="0.25">
      <c r="BR320500" s="2394"/>
    </row>
    <row r="320501" spans="70:70" x14ac:dyDescent="0.25">
      <c r="BR320501" s="2381"/>
    </row>
    <row r="320525" spans="70:70" x14ac:dyDescent="0.25">
      <c r="BR320525" s="2394"/>
    </row>
    <row r="320526" spans="70:70" x14ac:dyDescent="0.25">
      <c r="BR320526" s="2381"/>
    </row>
    <row r="320550" spans="70:70" x14ac:dyDescent="0.25">
      <c r="BR320550" s="2394"/>
    </row>
    <row r="320551" spans="70:70" x14ac:dyDescent="0.25">
      <c r="BR320551" s="2381"/>
    </row>
    <row r="320575" spans="70:70" x14ac:dyDescent="0.25">
      <c r="BR320575" s="2394"/>
    </row>
    <row r="320576" spans="70:70" x14ac:dyDescent="0.25">
      <c r="BR320576" s="2381"/>
    </row>
    <row r="320600" spans="70:70" x14ac:dyDescent="0.25">
      <c r="BR320600" s="2394"/>
    </row>
    <row r="320601" spans="70:70" x14ac:dyDescent="0.25">
      <c r="BR320601" s="2381"/>
    </row>
    <row r="320625" spans="70:70" x14ac:dyDescent="0.25">
      <c r="BR320625" s="2394"/>
    </row>
    <row r="320626" spans="70:70" x14ac:dyDescent="0.25">
      <c r="BR320626" s="2381"/>
    </row>
    <row r="320650" spans="70:70" x14ac:dyDescent="0.25">
      <c r="BR320650" s="2394"/>
    </row>
    <row r="320651" spans="70:70" x14ac:dyDescent="0.25">
      <c r="BR320651" s="2381"/>
    </row>
    <row r="320675" spans="70:70" x14ac:dyDescent="0.25">
      <c r="BR320675" s="2394"/>
    </row>
    <row r="320676" spans="70:70" x14ac:dyDescent="0.25">
      <c r="BR320676" s="2381"/>
    </row>
    <row r="320700" spans="70:70" x14ac:dyDescent="0.25">
      <c r="BR320700" s="2394"/>
    </row>
    <row r="320701" spans="70:70" x14ac:dyDescent="0.25">
      <c r="BR320701" s="2381"/>
    </row>
    <row r="320725" spans="70:70" x14ac:dyDescent="0.25">
      <c r="BR320725" s="2394"/>
    </row>
    <row r="320726" spans="70:70" x14ac:dyDescent="0.25">
      <c r="BR320726" s="2381"/>
    </row>
    <row r="320750" spans="70:70" x14ac:dyDescent="0.25">
      <c r="BR320750" s="2394"/>
    </row>
    <row r="320751" spans="70:70" x14ac:dyDescent="0.25">
      <c r="BR320751" s="2381"/>
    </row>
    <row r="320775" spans="70:70" x14ac:dyDescent="0.25">
      <c r="BR320775" s="2394"/>
    </row>
    <row r="320776" spans="70:70" x14ac:dyDescent="0.25">
      <c r="BR320776" s="2381"/>
    </row>
    <row r="320800" spans="70:70" x14ac:dyDescent="0.25">
      <c r="BR320800" s="2394"/>
    </row>
    <row r="320801" spans="70:70" x14ac:dyDescent="0.25">
      <c r="BR320801" s="2381"/>
    </row>
    <row r="320825" spans="70:70" x14ac:dyDescent="0.25">
      <c r="BR320825" s="2394"/>
    </row>
    <row r="320826" spans="70:70" x14ac:dyDescent="0.25">
      <c r="BR320826" s="2381"/>
    </row>
    <row r="320850" spans="70:70" x14ac:dyDescent="0.25">
      <c r="BR320850" s="2394"/>
    </row>
    <row r="320851" spans="70:70" x14ac:dyDescent="0.25">
      <c r="BR320851" s="2381"/>
    </row>
    <row r="320875" spans="70:70" x14ac:dyDescent="0.25">
      <c r="BR320875" s="2394"/>
    </row>
    <row r="320876" spans="70:70" x14ac:dyDescent="0.25">
      <c r="BR320876" s="2381"/>
    </row>
    <row r="320900" spans="70:70" x14ac:dyDescent="0.25">
      <c r="BR320900" s="2394"/>
    </row>
    <row r="320901" spans="70:70" x14ac:dyDescent="0.25">
      <c r="BR320901" s="2381"/>
    </row>
    <row r="320925" spans="70:70" x14ac:dyDescent="0.25">
      <c r="BR320925" s="2394"/>
    </row>
    <row r="320926" spans="70:70" x14ac:dyDescent="0.25">
      <c r="BR320926" s="2381"/>
    </row>
    <row r="320950" spans="70:70" x14ac:dyDescent="0.25">
      <c r="BR320950" s="2394"/>
    </row>
    <row r="320951" spans="70:70" x14ac:dyDescent="0.25">
      <c r="BR320951" s="2381"/>
    </row>
    <row r="320975" spans="70:70" x14ac:dyDescent="0.25">
      <c r="BR320975" s="2394"/>
    </row>
    <row r="320976" spans="70:70" x14ac:dyDescent="0.25">
      <c r="BR320976" s="2381"/>
    </row>
    <row r="321000" spans="70:70" x14ac:dyDescent="0.25">
      <c r="BR321000" s="2394"/>
    </row>
    <row r="321001" spans="70:70" x14ac:dyDescent="0.25">
      <c r="BR321001" s="2381"/>
    </row>
    <row r="321025" spans="70:70" x14ac:dyDescent="0.25">
      <c r="BR321025" s="2394"/>
    </row>
    <row r="321026" spans="70:70" x14ac:dyDescent="0.25">
      <c r="BR321026" s="2381"/>
    </row>
    <row r="321050" spans="70:70" x14ac:dyDescent="0.25">
      <c r="BR321050" s="2394"/>
    </row>
    <row r="321051" spans="70:70" x14ac:dyDescent="0.25">
      <c r="BR321051" s="2381"/>
    </row>
    <row r="321075" spans="70:70" x14ac:dyDescent="0.25">
      <c r="BR321075" s="2394"/>
    </row>
    <row r="321076" spans="70:70" x14ac:dyDescent="0.25">
      <c r="BR321076" s="2381"/>
    </row>
    <row r="321100" spans="70:70" x14ac:dyDescent="0.25">
      <c r="BR321100" s="2394"/>
    </row>
    <row r="321101" spans="70:70" x14ac:dyDescent="0.25">
      <c r="BR321101" s="2381"/>
    </row>
    <row r="321125" spans="70:70" x14ac:dyDescent="0.25">
      <c r="BR321125" s="2394"/>
    </row>
    <row r="321126" spans="70:70" x14ac:dyDescent="0.25">
      <c r="BR321126" s="2381"/>
    </row>
    <row r="321150" spans="70:70" x14ac:dyDescent="0.25">
      <c r="BR321150" s="2394"/>
    </row>
    <row r="321151" spans="70:70" x14ac:dyDescent="0.25">
      <c r="BR321151" s="2381"/>
    </row>
    <row r="321175" spans="70:70" x14ac:dyDescent="0.25">
      <c r="BR321175" s="2394"/>
    </row>
    <row r="321176" spans="70:70" x14ac:dyDescent="0.25">
      <c r="BR321176" s="2381"/>
    </row>
    <row r="321200" spans="70:70" x14ac:dyDescent="0.25">
      <c r="BR321200" s="2394"/>
    </row>
    <row r="321201" spans="70:70" x14ac:dyDescent="0.25">
      <c r="BR321201" s="2381"/>
    </row>
    <row r="321225" spans="70:70" x14ac:dyDescent="0.25">
      <c r="BR321225" s="2394"/>
    </row>
    <row r="321226" spans="70:70" x14ac:dyDescent="0.25">
      <c r="BR321226" s="2381"/>
    </row>
    <row r="321250" spans="70:70" x14ac:dyDescent="0.25">
      <c r="BR321250" s="2394"/>
    </row>
    <row r="321251" spans="70:70" x14ac:dyDescent="0.25">
      <c r="BR321251" s="2381"/>
    </row>
    <row r="321275" spans="70:70" x14ac:dyDescent="0.25">
      <c r="BR321275" s="2394"/>
    </row>
    <row r="321276" spans="70:70" x14ac:dyDescent="0.25">
      <c r="BR321276" s="2381"/>
    </row>
    <row r="321300" spans="70:70" x14ac:dyDescent="0.25">
      <c r="BR321300" s="2394"/>
    </row>
    <row r="321301" spans="70:70" x14ac:dyDescent="0.25">
      <c r="BR321301" s="2381"/>
    </row>
    <row r="321325" spans="70:70" x14ac:dyDescent="0.25">
      <c r="BR321325" s="2394"/>
    </row>
    <row r="321326" spans="70:70" x14ac:dyDescent="0.25">
      <c r="BR321326" s="2381"/>
    </row>
    <row r="321350" spans="70:70" x14ac:dyDescent="0.25">
      <c r="BR321350" s="2394"/>
    </row>
    <row r="321351" spans="70:70" x14ac:dyDescent="0.25">
      <c r="BR321351" s="2381"/>
    </row>
    <row r="321375" spans="70:70" x14ac:dyDescent="0.25">
      <c r="BR321375" s="2394"/>
    </row>
    <row r="321376" spans="70:70" x14ac:dyDescent="0.25">
      <c r="BR321376" s="2381"/>
    </row>
    <row r="321400" spans="70:70" x14ac:dyDescent="0.25">
      <c r="BR321400" s="2394"/>
    </row>
    <row r="321401" spans="70:70" x14ac:dyDescent="0.25">
      <c r="BR321401" s="2381"/>
    </row>
    <row r="321425" spans="70:70" x14ac:dyDescent="0.25">
      <c r="BR321425" s="2394"/>
    </row>
    <row r="321426" spans="70:70" x14ac:dyDescent="0.25">
      <c r="BR321426" s="2381"/>
    </row>
    <row r="321450" spans="70:70" x14ac:dyDescent="0.25">
      <c r="BR321450" s="2394"/>
    </row>
    <row r="321451" spans="70:70" x14ac:dyDescent="0.25">
      <c r="BR321451" s="2381"/>
    </row>
    <row r="321475" spans="70:70" x14ac:dyDescent="0.25">
      <c r="BR321475" s="2394"/>
    </row>
    <row r="321476" spans="70:70" x14ac:dyDescent="0.25">
      <c r="BR321476" s="2381"/>
    </row>
    <row r="321500" spans="70:70" x14ac:dyDescent="0.25">
      <c r="BR321500" s="2394"/>
    </row>
    <row r="321501" spans="70:70" x14ac:dyDescent="0.25">
      <c r="BR321501" s="2381"/>
    </row>
    <row r="321525" spans="70:70" x14ac:dyDescent="0.25">
      <c r="BR321525" s="2394"/>
    </row>
    <row r="321526" spans="70:70" x14ac:dyDescent="0.25">
      <c r="BR321526" s="2381"/>
    </row>
    <row r="321550" spans="70:70" x14ac:dyDescent="0.25">
      <c r="BR321550" s="2394"/>
    </row>
    <row r="321551" spans="70:70" x14ac:dyDescent="0.25">
      <c r="BR321551" s="2381"/>
    </row>
    <row r="321575" spans="70:70" x14ac:dyDescent="0.25">
      <c r="BR321575" s="2394"/>
    </row>
    <row r="321576" spans="70:70" x14ac:dyDescent="0.25">
      <c r="BR321576" s="2381"/>
    </row>
    <row r="321600" spans="70:70" x14ac:dyDescent="0.25">
      <c r="BR321600" s="2394"/>
    </row>
    <row r="321601" spans="70:70" x14ac:dyDescent="0.25">
      <c r="BR321601" s="2381"/>
    </row>
    <row r="321625" spans="70:70" x14ac:dyDescent="0.25">
      <c r="BR321625" s="2394"/>
    </row>
    <row r="321626" spans="70:70" x14ac:dyDescent="0.25">
      <c r="BR321626" s="2381"/>
    </row>
    <row r="321650" spans="70:70" x14ac:dyDescent="0.25">
      <c r="BR321650" s="2394"/>
    </row>
    <row r="321651" spans="70:70" x14ac:dyDescent="0.25">
      <c r="BR321651" s="2381"/>
    </row>
    <row r="321675" spans="70:70" x14ac:dyDescent="0.25">
      <c r="BR321675" s="2394"/>
    </row>
    <row r="321676" spans="70:70" x14ac:dyDescent="0.25">
      <c r="BR321676" s="2381"/>
    </row>
    <row r="321700" spans="70:70" x14ac:dyDescent="0.25">
      <c r="BR321700" s="2394"/>
    </row>
    <row r="321701" spans="70:70" x14ac:dyDescent="0.25">
      <c r="BR321701" s="2381"/>
    </row>
    <row r="321725" spans="70:70" x14ac:dyDescent="0.25">
      <c r="BR321725" s="2394"/>
    </row>
    <row r="321726" spans="70:70" x14ac:dyDescent="0.25">
      <c r="BR321726" s="2381"/>
    </row>
    <row r="321750" spans="70:70" x14ac:dyDescent="0.25">
      <c r="BR321750" s="2394"/>
    </row>
    <row r="321751" spans="70:70" x14ac:dyDescent="0.25">
      <c r="BR321751" s="2381"/>
    </row>
    <row r="321775" spans="70:70" x14ac:dyDescent="0.25">
      <c r="BR321775" s="2394"/>
    </row>
    <row r="321776" spans="70:70" x14ac:dyDescent="0.25">
      <c r="BR321776" s="2381"/>
    </row>
    <row r="321800" spans="70:70" x14ac:dyDescent="0.25">
      <c r="BR321800" s="2394"/>
    </row>
    <row r="321801" spans="70:70" x14ac:dyDescent="0.25">
      <c r="BR321801" s="2381"/>
    </row>
    <row r="321825" spans="70:70" x14ac:dyDescent="0.25">
      <c r="BR321825" s="2394"/>
    </row>
    <row r="321826" spans="70:70" x14ac:dyDescent="0.25">
      <c r="BR321826" s="2381"/>
    </row>
    <row r="321850" spans="70:70" x14ac:dyDescent="0.25">
      <c r="BR321850" s="2394"/>
    </row>
    <row r="321851" spans="70:70" x14ac:dyDescent="0.25">
      <c r="BR321851" s="2381"/>
    </row>
    <row r="321875" spans="70:70" x14ac:dyDescent="0.25">
      <c r="BR321875" s="2394"/>
    </row>
    <row r="321876" spans="70:70" x14ac:dyDescent="0.25">
      <c r="BR321876" s="2381"/>
    </row>
    <row r="321900" spans="70:70" x14ac:dyDescent="0.25">
      <c r="BR321900" s="2394"/>
    </row>
    <row r="321901" spans="70:70" x14ac:dyDescent="0.25">
      <c r="BR321901" s="2381"/>
    </row>
    <row r="321925" spans="70:70" x14ac:dyDescent="0.25">
      <c r="BR321925" s="2394"/>
    </row>
    <row r="321926" spans="70:70" x14ac:dyDescent="0.25">
      <c r="BR321926" s="2381"/>
    </row>
    <row r="321950" spans="70:70" x14ac:dyDescent="0.25">
      <c r="BR321950" s="2394"/>
    </row>
    <row r="321951" spans="70:70" x14ac:dyDescent="0.25">
      <c r="BR321951" s="2381"/>
    </row>
    <row r="321975" spans="70:70" x14ac:dyDescent="0.25">
      <c r="BR321975" s="2394"/>
    </row>
    <row r="321976" spans="70:70" x14ac:dyDescent="0.25">
      <c r="BR321976" s="2381"/>
    </row>
    <row r="322000" spans="70:70" x14ac:dyDescent="0.25">
      <c r="BR322000" s="2394"/>
    </row>
    <row r="322001" spans="70:70" x14ac:dyDescent="0.25">
      <c r="BR322001" s="2381"/>
    </row>
    <row r="322025" spans="70:70" x14ac:dyDescent="0.25">
      <c r="BR322025" s="2394"/>
    </row>
    <row r="322026" spans="70:70" x14ac:dyDescent="0.25">
      <c r="BR322026" s="2381"/>
    </row>
    <row r="322050" spans="70:70" x14ac:dyDescent="0.25">
      <c r="BR322050" s="2394"/>
    </row>
    <row r="322051" spans="70:70" x14ac:dyDescent="0.25">
      <c r="BR322051" s="2381"/>
    </row>
    <row r="322075" spans="70:70" x14ac:dyDescent="0.25">
      <c r="BR322075" s="2394"/>
    </row>
    <row r="322076" spans="70:70" x14ac:dyDescent="0.25">
      <c r="BR322076" s="2381"/>
    </row>
    <row r="322100" spans="70:70" x14ac:dyDescent="0.25">
      <c r="BR322100" s="2394"/>
    </row>
    <row r="322101" spans="70:70" x14ac:dyDescent="0.25">
      <c r="BR322101" s="2381"/>
    </row>
    <row r="322125" spans="70:70" x14ac:dyDescent="0.25">
      <c r="BR322125" s="2394"/>
    </row>
    <row r="322126" spans="70:70" x14ac:dyDescent="0.25">
      <c r="BR322126" s="2381"/>
    </row>
    <row r="322150" spans="70:70" x14ac:dyDescent="0.25">
      <c r="BR322150" s="2394"/>
    </row>
    <row r="322151" spans="70:70" x14ac:dyDescent="0.25">
      <c r="BR322151" s="2381"/>
    </row>
    <row r="322175" spans="70:70" x14ac:dyDescent="0.25">
      <c r="BR322175" s="2394"/>
    </row>
    <row r="322176" spans="70:70" x14ac:dyDescent="0.25">
      <c r="BR322176" s="2381"/>
    </row>
    <row r="322200" spans="70:70" x14ac:dyDescent="0.25">
      <c r="BR322200" s="2394"/>
    </row>
    <row r="322201" spans="70:70" x14ac:dyDescent="0.25">
      <c r="BR322201" s="2381"/>
    </row>
    <row r="322225" spans="70:70" x14ac:dyDescent="0.25">
      <c r="BR322225" s="2394"/>
    </row>
    <row r="322226" spans="70:70" x14ac:dyDescent="0.25">
      <c r="BR322226" s="2381"/>
    </row>
    <row r="322250" spans="70:70" x14ac:dyDescent="0.25">
      <c r="BR322250" s="2394"/>
    </row>
    <row r="322251" spans="70:70" x14ac:dyDescent="0.25">
      <c r="BR322251" s="2381"/>
    </row>
    <row r="322275" spans="70:70" x14ac:dyDescent="0.25">
      <c r="BR322275" s="2394"/>
    </row>
    <row r="322276" spans="70:70" x14ac:dyDescent="0.25">
      <c r="BR322276" s="2381"/>
    </row>
    <row r="322300" spans="70:70" x14ac:dyDescent="0.25">
      <c r="BR322300" s="2394"/>
    </row>
    <row r="322301" spans="70:70" x14ac:dyDescent="0.25">
      <c r="BR322301" s="2381"/>
    </row>
    <row r="322325" spans="70:70" x14ac:dyDescent="0.25">
      <c r="BR322325" s="2394"/>
    </row>
    <row r="322326" spans="70:70" x14ac:dyDescent="0.25">
      <c r="BR322326" s="2381"/>
    </row>
    <row r="322350" spans="70:70" x14ac:dyDescent="0.25">
      <c r="BR322350" s="2394"/>
    </row>
    <row r="322351" spans="70:70" x14ac:dyDescent="0.25">
      <c r="BR322351" s="2381"/>
    </row>
    <row r="322375" spans="70:70" x14ac:dyDescent="0.25">
      <c r="BR322375" s="2394"/>
    </row>
    <row r="322376" spans="70:70" x14ac:dyDescent="0.25">
      <c r="BR322376" s="2381"/>
    </row>
    <row r="322400" spans="70:70" x14ac:dyDescent="0.25">
      <c r="BR322400" s="2394"/>
    </row>
    <row r="322401" spans="70:70" x14ac:dyDescent="0.25">
      <c r="BR322401" s="2381"/>
    </row>
    <row r="322425" spans="70:70" x14ac:dyDescent="0.25">
      <c r="BR322425" s="2394"/>
    </row>
    <row r="322426" spans="70:70" x14ac:dyDescent="0.25">
      <c r="BR322426" s="2381"/>
    </row>
    <row r="322450" spans="70:70" x14ac:dyDescent="0.25">
      <c r="BR322450" s="2394"/>
    </row>
    <row r="322451" spans="70:70" x14ac:dyDescent="0.25">
      <c r="BR322451" s="2381"/>
    </row>
    <row r="322475" spans="70:70" x14ac:dyDescent="0.25">
      <c r="BR322475" s="2394"/>
    </row>
    <row r="322476" spans="70:70" x14ac:dyDescent="0.25">
      <c r="BR322476" s="2381"/>
    </row>
    <row r="322500" spans="70:70" x14ac:dyDescent="0.25">
      <c r="BR322500" s="2394"/>
    </row>
    <row r="322501" spans="70:70" x14ac:dyDescent="0.25">
      <c r="BR322501" s="2381"/>
    </row>
    <row r="322525" spans="70:70" x14ac:dyDescent="0.25">
      <c r="BR322525" s="2394"/>
    </row>
    <row r="322526" spans="70:70" x14ac:dyDescent="0.25">
      <c r="BR322526" s="2381"/>
    </row>
    <row r="322550" spans="70:70" x14ac:dyDescent="0.25">
      <c r="BR322550" s="2394"/>
    </row>
    <row r="322551" spans="70:70" x14ac:dyDescent="0.25">
      <c r="BR322551" s="2381"/>
    </row>
    <row r="322575" spans="70:70" x14ac:dyDescent="0.25">
      <c r="BR322575" s="2394"/>
    </row>
    <row r="322576" spans="70:70" x14ac:dyDescent="0.25">
      <c r="BR322576" s="2381"/>
    </row>
    <row r="322600" spans="70:70" x14ac:dyDescent="0.25">
      <c r="BR322600" s="2394"/>
    </row>
    <row r="322601" spans="70:70" x14ac:dyDescent="0.25">
      <c r="BR322601" s="2381"/>
    </row>
    <row r="322625" spans="70:70" x14ac:dyDescent="0.25">
      <c r="BR322625" s="2394"/>
    </row>
    <row r="322626" spans="70:70" x14ac:dyDescent="0.25">
      <c r="BR322626" s="2381"/>
    </row>
    <row r="322650" spans="70:70" x14ac:dyDescent="0.25">
      <c r="BR322650" s="2394"/>
    </row>
    <row r="322651" spans="70:70" x14ac:dyDescent="0.25">
      <c r="BR322651" s="2381"/>
    </row>
    <row r="322675" spans="70:70" x14ac:dyDescent="0.25">
      <c r="BR322675" s="2394"/>
    </row>
    <row r="322676" spans="70:70" x14ac:dyDescent="0.25">
      <c r="BR322676" s="2381"/>
    </row>
    <row r="322700" spans="70:70" x14ac:dyDescent="0.25">
      <c r="BR322700" s="2394"/>
    </row>
    <row r="322701" spans="70:70" x14ac:dyDescent="0.25">
      <c r="BR322701" s="2381"/>
    </row>
    <row r="322725" spans="70:70" x14ac:dyDescent="0.25">
      <c r="BR322725" s="2394"/>
    </row>
    <row r="322726" spans="70:70" x14ac:dyDescent="0.25">
      <c r="BR322726" s="2381"/>
    </row>
    <row r="322750" spans="70:70" x14ac:dyDescent="0.25">
      <c r="BR322750" s="2394"/>
    </row>
    <row r="322751" spans="70:70" x14ac:dyDescent="0.25">
      <c r="BR322751" s="2381"/>
    </row>
    <row r="322775" spans="70:70" x14ac:dyDescent="0.25">
      <c r="BR322775" s="2394"/>
    </row>
    <row r="322776" spans="70:70" x14ac:dyDescent="0.25">
      <c r="BR322776" s="2381"/>
    </row>
    <row r="322800" spans="70:70" x14ac:dyDescent="0.25">
      <c r="BR322800" s="2394"/>
    </row>
    <row r="322801" spans="70:70" x14ac:dyDescent="0.25">
      <c r="BR322801" s="2381"/>
    </row>
    <row r="322825" spans="70:70" x14ac:dyDescent="0.25">
      <c r="BR322825" s="2394"/>
    </row>
    <row r="322826" spans="70:70" x14ac:dyDescent="0.25">
      <c r="BR322826" s="2381"/>
    </row>
    <row r="322850" spans="70:70" x14ac:dyDescent="0.25">
      <c r="BR322850" s="2394"/>
    </row>
    <row r="322851" spans="70:70" x14ac:dyDescent="0.25">
      <c r="BR322851" s="2381"/>
    </row>
    <row r="322875" spans="70:70" x14ac:dyDescent="0.25">
      <c r="BR322875" s="2394"/>
    </row>
    <row r="322876" spans="70:70" x14ac:dyDescent="0.25">
      <c r="BR322876" s="2381"/>
    </row>
    <row r="322900" spans="70:70" x14ac:dyDescent="0.25">
      <c r="BR322900" s="2394"/>
    </row>
    <row r="322901" spans="70:70" x14ac:dyDescent="0.25">
      <c r="BR322901" s="2381"/>
    </row>
    <row r="322925" spans="70:70" x14ac:dyDescent="0.25">
      <c r="BR322925" s="2394"/>
    </row>
    <row r="322926" spans="70:70" x14ac:dyDescent="0.25">
      <c r="BR322926" s="2381"/>
    </row>
    <row r="322950" spans="70:70" x14ac:dyDescent="0.25">
      <c r="BR322950" s="2394"/>
    </row>
    <row r="322951" spans="70:70" x14ac:dyDescent="0.25">
      <c r="BR322951" s="2381"/>
    </row>
    <row r="322975" spans="70:70" x14ac:dyDescent="0.25">
      <c r="BR322975" s="2394"/>
    </row>
    <row r="322976" spans="70:70" x14ac:dyDescent="0.25">
      <c r="BR322976" s="2381"/>
    </row>
    <row r="323000" spans="70:70" x14ac:dyDescent="0.25">
      <c r="BR323000" s="2394"/>
    </row>
    <row r="323001" spans="70:70" x14ac:dyDescent="0.25">
      <c r="BR323001" s="2381"/>
    </row>
    <row r="323025" spans="70:70" x14ac:dyDescent="0.25">
      <c r="BR323025" s="2394"/>
    </row>
    <row r="323026" spans="70:70" x14ac:dyDescent="0.25">
      <c r="BR323026" s="2381"/>
    </row>
    <row r="323050" spans="70:70" x14ac:dyDescent="0.25">
      <c r="BR323050" s="2394"/>
    </row>
    <row r="323051" spans="70:70" x14ac:dyDescent="0.25">
      <c r="BR323051" s="2381"/>
    </row>
    <row r="323075" spans="70:70" x14ac:dyDescent="0.25">
      <c r="BR323075" s="2394"/>
    </row>
    <row r="323076" spans="70:70" x14ac:dyDescent="0.25">
      <c r="BR323076" s="2381"/>
    </row>
    <row r="323100" spans="70:70" x14ac:dyDescent="0.25">
      <c r="BR323100" s="2394"/>
    </row>
    <row r="323101" spans="70:70" x14ac:dyDescent="0.25">
      <c r="BR323101" s="2381"/>
    </row>
    <row r="323125" spans="70:70" x14ac:dyDescent="0.25">
      <c r="BR323125" s="2394"/>
    </row>
    <row r="323126" spans="70:70" x14ac:dyDescent="0.25">
      <c r="BR323126" s="2381"/>
    </row>
    <row r="323150" spans="70:70" x14ac:dyDescent="0.25">
      <c r="BR323150" s="2394"/>
    </row>
    <row r="323151" spans="70:70" x14ac:dyDescent="0.25">
      <c r="BR323151" s="2381"/>
    </row>
    <row r="323175" spans="70:70" x14ac:dyDescent="0.25">
      <c r="BR323175" s="2394"/>
    </row>
    <row r="323176" spans="70:70" x14ac:dyDescent="0.25">
      <c r="BR323176" s="2381"/>
    </row>
    <row r="323200" spans="70:70" x14ac:dyDescent="0.25">
      <c r="BR323200" s="2394"/>
    </row>
    <row r="323201" spans="70:70" x14ac:dyDescent="0.25">
      <c r="BR323201" s="2381"/>
    </row>
    <row r="323225" spans="70:70" x14ac:dyDescent="0.25">
      <c r="BR323225" s="2394"/>
    </row>
    <row r="323226" spans="70:70" x14ac:dyDescent="0.25">
      <c r="BR323226" s="2381"/>
    </row>
    <row r="323250" spans="70:70" x14ac:dyDescent="0.25">
      <c r="BR323250" s="2394"/>
    </row>
    <row r="323251" spans="70:70" x14ac:dyDescent="0.25">
      <c r="BR323251" s="2381"/>
    </row>
    <row r="323275" spans="70:70" x14ac:dyDescent="0.25">
      <c r="BR323275" s="2394"/>
    </row>
    <row r="323276" spans="70:70" x14ac:dyDescent="0.25">
      <c r="BR323276" s="2381"/>
    </row>
    <row r="323300" spans="70:70" x14ac:dyDescent="0.25">
      <c r="BR323300" s="2394"/>
    </row>
    <row r="323301" spans="70:70" x14ac:dyDescent="0.25">
      <c r="BR323301" s="2381"/>
    </row>
    <row r="323325" spans="70:70" x14ac:dyDescent="0.25">
      <c r="BR323325" s="2394"/>
    </row>
    <row r="323326" spans="70:70" x14ac:dyDescent="0.25">
      <c r="BR323326" s="2381"/>
    </row>
    <row r="323350" spans="70:70" x14ac:dyDescent="0.25">
      <c r="BR323350" s="2394"/>
    </row>
    <row r="323351" spans="70:70" x14ac:dyDescent="0.25">
      <c r="BR323351" s="2381"/>
    </row>
    <row r="323375" spans="70:70" x14ac:dyDescent="0.25">
      <c r="BR323375" s="2394"/>
    </row>
    <row r="323376" spans="70:70" x14ac:dyDescent="0.25">
      <c r="BR323376" s="2381"/>
    </row>
    <row r="323400" spans="70:70" x14ac:dyDescent="0.25">
      <c r="BR323400" s="2394"/>
    </row>
    <row r="323401" spans="70:70" x14ac:dyDescent="0.25">
      <c r="BR323401" s="2381"/>
    </row>
    <row r="323425" spans="70:70" x14ac:dyDescent="0.25">
      <c r="BR323425" s="2394"/>
    </row>
    <row r="323426" spans="70:70" x14ac:dyDescent="0.25">
      <c r="BR323426" s="2381"/>
    </row>
    <row r="323450" spans="70:70" x14ac:dyDescent="0.25">
      <c r="BR323450" s="2394"/>
    </row>
    <row r="323451" spans="70:70" x14ac:dyDescent="0.25">
      <c r="BR323451" s="2381"/>
    </row>
    <row r="323475" spans="70:70" x14ac:dyDescent="0.25">
      <c r="BR323475" s="2394"/>
    </row>
    <row r="323476" spans="70:70" x14ac:dyDescent="0.25">
      <c r="BR323476" s="2381"/>
    </row>
    <row r="323500" spans="70:70" x14ac:dyDescent="0.25">
      <c r="BR323500" s="2394"/>
    </row>
    <row r="323501" spans="70:70" x14ac:dyDescent="0.25">
      <c r="BR323501" s="2381"/>
    </row>
    <row r="323525" spans="70:70" x14ac:dyDescent="0.25">
      <c r="BR323525" s="2394"/>
    </row>
    <row r="323526" spans="70:70" x14ac:dyDescent="0.25">
      <c r="BR323526" s="2381"/>
    </row>
    <row r="323550" spans="70:70" x14ac:dyDescent="0.25">
      <c r="BR323550" s="2394"/>
    </row>
    <row r="323551" spans="70:70" x14ac:dyDescent="0.25">
      <c r="BR323551" s="2381"/>
    </row>
    <row r="323575" spans="70:70" x14ac:dyDescent="0.25">
      <c r="BR323575" s="2394"/>
    </row>
    <row r="323576" spans="70:70" x14ac:dyDescent="0.25">
      <c r="BR323576" s="2381"/>
    </row>
    <row r="323600" spans="70:70" x14ac:dyDescent="0.25">
      <c r="BR323600" s="2394"/>
    </row>
    <row r="323601" spans="70:70" x14ac:dyDescent="0.25">
      <c r="BR323601" s="2381"/>
    </row>
    <row r="323625" spans="70:70" x14ac:dyDescent="0.25">
      <c r="BR323625" s="2394"/>
    </row>
    <row r="323626" spans="70:70" x14ac:dyDescent="0.25">
      <c r="BR323626" s="2381"/>
    </row>
    <row r="323650" spans="70:70" x14ac:dyDescent="0.25">
      <c r="BR323650" s="2394"/>
    </row>
    <row r="323651" spans="70:70" x14ac:dyDescent="0.25">
      <c r="BR323651" s="2381"/>
    </row>
    <row r="323675" spans="70:70" x14ac:dyDescent="0.25">
      <c r="BR323675" s="2394"/>
    </row>
    <row r="323676" spans="70:70" x14ac:dyDescent="0.25">
      <c r="BR323676" s="2381"/>
    </row>
    <row r="323700" spans="70:70" x14ac:dyDescent="0.25">
      <c r="BR323700" s="2394"/>
    </row>
    <row r="323701" spans="70:70" x14ac:dyDescent="0.25">
      <c r="BR323701" s="2381"/>
    </row>
    <row r="323725" spans="70:70" x14ac:dyDescent="0.25">
      <c r="BR323725" s="2394"/>
    </row>
    <row r="323726" spans="70:70" x14ac:dyDescent="0.25">
      <c r="BR323726" s="2381"/>
    </row>
    <row r="323750" spans="70:70" x14ac:dyDescent="0.25">
      <c r="BR323750" s="2394"/>
    </row>
    <row r="323751" spans="70:70" x14ac:dyDescent="0.25">
      <c r="BR323751" s="2381"/>
    </row>
    <row r="323775" spans="70:70" x14ac:dyDescent="0.25">
      <c r="BR323775" s="2394"/>
    </row>
    <row r="323776" spans="70:70" x14ac:dyDescent="0.25">
      <c r="BR323776" s="2381"/>
    </row>
    <row r="323800" spans="70:70" x14ac:dyDescent="0.25">
      <c r="BR323800" s="2394"/>
    </row>
    <row r="323801" spans="70:70" x14ac:dyDescent="0.25">
      <c r="BR323801" s="2381"/>
    </row>
    <row r="323825" spans="70:70" x14ac:dyDescent="0.25">
      <c r="BR323825" s="2394"/>
    </row>
    <row r="323826" spans="70:70" x14ac:dyDescent="0.25">
      <c r="BR323826" s="2381"/>
    </row>
    <row r="323850" spans="70:70" x14ac:dyDescent="0.25">
      <c r="BR323850" s="2394"/>
    </row>
    <row r="323851" spans="70:70" x14ac:dyDescent="0.25">
      <c r="BR323851" s="2381"/>
    </row>
    <row r="323875" spans="70:70" x14ac:dyDescent="0.25">
      <c r="BR323875" s="2394"/>
    </row>
    <row r="323876" spans="70:70" x14ac:dyDescent="0.25">
      <c r="BR323876" s="2381"/>
    </row>
    <row r="323900" spans="70:70" x14ac:dyDescent="0.25">
      <c r="BR323900" s="2394"/>
    </row>
    <row r="323901" spans="70:70" x14ac:dyDescent="0.25">
      <c r="BR323901" s="2381"/>
    </row>
    <row r="323925" spans="70:70" x14ac:dyDescent="0.25">
      <c r="BR323925" s="2394"/>
    </row>
    <row r="323926" spans="70:70" x14ac:dyDescent="0.25">
      <c r="BR323926" s="2381"/>
    </row>
    <row r="323950" spans="70:70" x14ac:dyDescent="0.25">
      <c r="BR323950" s="2394"/>
    </row>
    <row r="323951" spans="70:70" x14ac:dyDescent="0.25">
      <c r="BR323951" s="2381"/>
    </row>
    <row r="323975" spans="70:70" x14ac:dyDescent="0.25">
      <c r="BR323975" s="2394"/>
    </row>
    <row r="323976" spans="70:70" x14ac:dyDescent="0.25">
      <c r="BR323976" s="2381"/>
    </row>
    <row r="324000" spans="70:70" x14ac:dyDescent="0.25">
      <c r="BR324000" s="2394"/>
    </row>
    <row r="324001" spans="70:70" x14ac:dyDescent="0.25">
      <c r="BR324001" s="2381"/>
    </row>
    <row r="324025" spans="70:70" x14ac:dyDescent="0.25">
      <c r="BR324025" s="2394"/>
    </row>
    <row r="324026" spans="70:70" x14ac:dyDescent="0.25">
      <c r="BR324026" s="2381"/>
    </row>
    <row r="324050" spans="70:70" x14ac:dyDescent="0.25">
      <c r="BR324050" s="2394"/>
    </row>
    <row r="324051" spans="70:70" x14ac:dyDescent="0.25">
      <c r="BR324051" s="2381"/>
    </row>
    <row r="324075" spans="70:70" x14ac:dyDescent="0.25">
      <c r="BR324075" s="2394"/>
    </row>
    <row r="324076" spans="70:70" x14ac:dyDescent="0.25">
      <c r="BR324076" s="2381"/>
    </row>
    <row r="324100" spans="70:70" x14ac:dyDescent="0.25">
      <c r="BR324100" s="2394"/>
    </row>
    <row r="324101" spans="70:70" x14ac:dyDescent="0.25">
      <c r="BR324101" s="2381"/>
    </row>
    <row r="324125" spans="70:70" x14ac:dyDescent="0.25">
      <c r="BR324125" s="2394"/>
    </row>
    <row r="324126" spans="70:70" x14ac:dyDescent="0.25">
      <c r="BR324126" s="2381"/>
    </row>
    <row r="324150" spans="70:70" x14ac:dyDescent="0.25">
      <c r="BR324150" s="2394"/>
    </row>
    <row r="324151" spans="70:70" x14ac:dyDescent="0.25">
      <c r="BR324151" s="2381"/>
    </row>
    <row r="324175" spans="70:70" x14ac:dyDescent="0.25">
      <c r="BR324175" s="2394"/>
    </row>
    <row r="324176" spans="70:70" x14ac:dyDescent="0.25">
      <c r="BR324176" s="2381"/>
    </row>
    <row r="324200" spans="70:70" x14ac:dyDescent="0.25">
      <c r="BR324200" s="2394"/>
    </row>
    <row r="324201" spans="70:70" x14ac:dyDescent="0.25">
      <c r="BR324201" s="2381"/>
    </row>
    <row r="324225" spans="70:70" x14ac:dyDescent="0.25">
      <c r="BR324225" s="2394"/>
    </row>
    <row r="324226" spans="70:70" x14ac:dyDescent="0.25">
      <c r="BR324226" s="2381"/>
    </row>
    <row r="324250" spans="70:70" x14ac:dyDescent="0.25">
      <c r="BR324250" s="2394"/>
    </row>
    <row r="324251" spans="70:70" x14ac:dyDescent="0.25">
      <c r="BR324251" s="2381"/>
    </row>
    <row r="324275" spans="70:70" x14ac:dyDescent="0.25">
      <c r="BR324275" s="2394"/>
    </row>
    <row r="324276" spans="70:70" x14ac:dyDescent="0.25">
      <c r="BR324276" s="2381"/>
    </row>
    <row r="324300" spans="70:70" x14ac:dyDescent="0.25">
      <c r="BR324300" s="2394"/>
    </row>
    <row r="324301" spans="70:70" x14ac:dyDescent="0.25">
      <c r="BR324301" s="2381"/>
    </row>
    <row r="324325" spans="70:70" x14ac:dyDescent="0.25">
      <c r="BR324325" s="2394"/>
    </row>
    <row r="324326" spans="70:70" x14ac:dyDescent="0.25">
      <c r="BR324326" s="2381"/>
    </row>
    <row r="324350" spans="70:70" x14ac:dyDescent="0.25">
      <c r="BR324350" s="2394"/>
    </row>
    <row r="324351" spans="70:70" x14ac:dyDescent="0.25">
      <c r="BR324351" s="2381"/>
    </row>
    <row r="324375" spans="70:70" x14ac:dyDescent="0.25">
      <c r="BR324375" s="2394"/>
    </row>
    <row r="324376" spans="70:70" x14ac:dyDescent="0.25">
      <c r="BR324376" s="2381"/>
    </row>
    <row r="324400" spans="70:70" x14ac:dyDescent="0.25">
      <c r="BR324400" s="2394"/>
    </row>
    <row r="324401" spans="70:70" x14ac:dyDescent="0.25">
      <c r="BR324401" s="2381"/>
    </row>
    <row r="324425" spans="70:70" x14ac:dyDescent="0.25">
      <c r="BR324425" s="2394"/>
    </row>
    <row r="324426" spans="70:70" x14ac:dyDescent="0.25">
      <c r="BR324426" s="2381"/>
    </row>
    <row r="324450" spans="70:70" x14ac:dyDescent="0.25">
      <c r="BR324450" s="2394"/>
    </row>
    <row r="324451" spans="70:70" x14ac:dyDescent="0.25">
      <c r="BR324451" s="2381"/>
    </row>
    <row r="324475" spans="70:70" x14ac:dyDescent="0.25">
      <c r="BR324475" s="2394"/>
    </row>
    <row r="324476" spans="70:70" x14ac:dyDescent="0.25">
      <c r="BR324476" s="2381"/>
    </row>
    <row r="324500" spans="70:70" x14ac:dyDescent="0.25">
      <c r="BR324500" s="2394"/>
    </row>
    <row r="324501" spans="70:70" x14ac:dyDescent="0.25">
      <c r="BR324501" s="2381"/>
    </row>
    <row r="324525" spans="70:70" x14ac:dyDescent="0.25">
      <c r="BR324525" s="2394"/>
    </row>
    <row r="324526" spans="70:70" x14ac:dyDescent="0.25">
      <c r="BR324526" s="2381"/>
    </row>
    <row r="324550" spans="70:70" x14ac:dyDescent="0.25">
      <c r="BR324550" s="2394"/>
    </row>
    <row r="324551" spans="70:70" x14ac:dyDescent="0.25">
      <c r="BR324551" s="2381"/>
    </row>
    <row r="324575" spans="70:70" x14ac:dyDescent="0.25">
      <c r="BR324575" s="2394"/>
    </row>
    <row r="324576" spans="70:70" x14ac:dyDescent="0.25">
      <c r="BR324576" s="2381"/>
    </row>
    <row r="324600" spans="70:70" x14ac:dyDescent="0.25">
      <c r="BR324600" s="2394"/>
    </row>
    <row r="324601" spans="70:70" x14ac:dyDescent="0.25">
      <c r="BR324601" s="2381"/>
    </row>
    <row r="324625" spans="70:70" x14ac:dyDescent="0.25">
      <c r="BR324625" s="2394"/>
    </row>
    <row r="324626" spans="70:70" x14ac:dyDescent="0.25">
      <c r="BR324626" s="2381"/>
    </row>
    <row r="324650" spans="70:70" x14ac:dyDescent="0.25">
      <c r="BR324650" s="2394"/>
    </row>
    <row r="324651" spans="70:70" x14ac:dyDescent="0.25">
      <c r="BR324651" s="2381"/>
    </row>
    <row r="324675" spans="70:70" x14ac:dyDescent="0.25">
      <c r="BR324675" s="2394"/>
    </row>
    <row r="324676" spans="70:70" x14ac:dyDescent="0.25">
      <c r="BR324676" s="2381"/>
    </row>
    <row r="324700" spans="70:70" x14ac:dyDescent="0.25">
      <c r="BR324700" s="2394"/>
    </row>
    <row r="324701" spans="70:70" x14ac:dyDescent="0.25">
      <c r="BR324701" s="2381"/>
    </row>
    <row r="324725" spans="70:70" x14ac:dyDescent="0.25">
      <c r="BR324725" s="2394"/>
    </row>
    <row r="324726" spans="70:70" x14ac:dyDescent="0.25">
      <c r="BR324726" s="2381"/>
    </row>
    <row r="324750" spans="70:70" x14ac:dyDescent="0.25">
      <c r="BR324750" s="2394"/>
    </row>
    <row r="324751" spans="70:70" x14ac:dyDescent="0.25">
      <c r="BR324751" s="2381"/>
    </row>
    <row r="324775" spans="70:70" x14ac:dyDescent="0.25">
      <c r="BR324775" s="2394"/>
    </row>
    <row r="324776" spans="70:70" x14ac:dyDescent="0.25">
      <c r="BR324776" s="2381"/>
    </row>
    <row r="324800" spans="70:70" x14ac:dyDescent="0.25">
      <c r="BR324800" s="2394"/>
    </row>
    <row r="324801" spans="70:70" x14ac:dyDescent="0.25">
      <c r="BR324801" s="2381"/>
    </row>
    <row r="324825" spans="70:70" x14ac:dyDescent="0.25">
      <c r="BR324825" s="2394"/>
    </row>
    <row r="324826" spans="70:70" x14ac:dyDescent="0.25">
      <c r="BR324826" s="2381"/>
    </row>
    <row r="324850" spans="70:70" x14ac:dyDescent="0.25">
      <c r="BR324850" s="2394"/>
    </row>
    <row r="324851" spans="70:70" x14ac:dyDescent="0.25">
      <c r="BR324851" s="2381"/>
    </row>
    <row r="324875" spans="70:70" x14ac:dyDescent="0.25">
      <c r="BR324875" s="2394"/>
    </row>
    <row r="324876" spans="70:70" x14ac:dyDescent="0.25">
      <c r="BR324876" s="2381"/>
    </row>
    <row r="324900" spans="70:70" x14ac:dyDescent="0.25">
      <c r="BR324900" s="2394"/>
    </row>
    <row r="324901" spans="70:70" x14ac:dyDescent="0.25">
      <c r="BR324901" s="2381"/>
    </row>
    <row r="324925" spans="70:70" x14ac:dyDescent="0.25">
      <c r="BR324925" s="2394"/>
    </row>
    <row r="324926" spans="70:70" x14ac:dyDescent="0.25">
      <c r="BR324926" s="2381"/>
    </row>
    <row r="324950" spans="70:70" x14ac:dyDescent="0.25">
      <c r="BR324950" s="2394"/>
    </row>
    <row r="324951" spans="70:70" x14ac:dyDescent="0.25">
      <c r="BR324951" s="2381"/>
    </row>
    <row r="324975" spans="70:70" x14ac:dyDescent="0.25">
      <c r="BR324975" s="2394"/>
    </row>
    <row r="324976" spans="70:70" x14ac:dyDescent="0.25">
      <c r="BR324976" s="2381"/>
    </row>
    <row r="325000" spans="70:70" x14ac:dyDescent="0.25">
      <c r="BR325000" s="2394"/>
    </row>
    <row r="325001" spans="70:70" x14ac:dyDescent="0.25">
      <c r="BR325001" s="2381"/>
    </row>
    <row r="325025" spans="70:70" x14ac:dyDescent="0.25">
      <c r="BR325025" s="2394"/>
    </row>
    <row r="325026" spans="70:70" x14ac:dyDescent="0.25">
      <c r="BR325026" s="2381"/>
    </row>
    <row r="325050" spans="70:70" x14ac:dyDescent="0.25">
      <c r="BR325050" s="2394"/>
    </row>
    <row r="325051" spans="70:70" x14ac:dyDescent="0.25">
      <c r="BR325051" s="2381"/>
    </row>
    <row r="325075" spans="70:70" x14ac:dyDescent="0.25">
      <c r="BR325075" s="2394"/>
    </row>
    <row r="325076" spans="70:70" x14ac:dyDescent="0.25">
      <c r="BR325076" s="2381"/>
    </row>
    <row r="325100" spans="70:70" x14ac:dyDescent="0.25">
      <c r="BR325100" s="2394"/>
    </row>
    <row r="325101" spans="70:70" x14ac:dyDescent="0.25">
      <c r="BR325101" s="2381"/>
    </row>
    <row r="325125" spans="70:70" x14ac:dyDescent="0.25">
      <c r="BR325125" s="2394"/>
    </row>
    <row r="325126" spans="70:70" x14ac:dyDescent="0.25">
      <c r="BR325126" s="2381"/>
    </row>
    <row r="325150" spans="70:70" x14ac:dyDescent="0.25">
      <c r="BR325150" s="2394"/>
    </row>
    <row r="325151" spans="70:70" x14ac:dyDescent="0.25">
      <c r="BR325151" s="2381"/>
    </row>
    <row r="325175" spans="70:70" x14ac:dyDescent="0.25">
      <c r="BR325175" s="2394"/>
    </row>
    <row r="325176" spans="70:70" x14ac:dyDescent="0.25">
      <c r="BR325176" s="2381"/>
    </row>
    <row r="325200" spans="70:70" x14ac:dyDescent="0.25">
      <c r="BR325200" s="2394"/>
    </row>
    <row r="325201" spans="70:70" x14ac:dyDescent="0.25">
      <c r="BR325201" s="2381"/>
    </row>
    <row r="325225" spans="70:70" x14ac:dyDescent="0.25">
      <c r="BR325225" s="2394"/>
    </row>
    <row r="325226" spans="70:70" x14ac:dyDescent="0.25">
      <c r="BR325226" s="2381"/>
    </row>
    <row r="325250" spans="70:70" x14ac:dyDescent="0.25">
      <c r="BR325250" s="2394"/>
    </row>
    <row r="325251" spans="70:70" x14ac:dyDescent="0.25">
      <c r="BR325251" s="2381"/>
    </row>
    <row r="325275" spans="70:70" x14ac:dyDescent="0.25">
      <c r="BR325275" s="2394"/>
    </row>
    <row r="325276" spans="70:70" x14ac:dyDescent="0.25">
      <c r="BR325276" s="2381"/>
    </row>
    <row r="325300" spans="70:70" x14ac:dyDescent="0.25">
      <c r="BR325300" s="2394"/>
    </row>
    <row r="325301" spans="70:70" x14ac:dyDescent="0.25">
      <c r="BR325301" s="2381"/>
    </row>
    <row r="325325" spans="70:70" x14ac:dyDescent="0.25">
      <c r="BR325325" s="2394"/>
    </row>
    <row r="325326" spans="70:70" x14ac:dyDescent="0.25">
      <c r="BR325326" s="2381"/>
    </row>
    <row r="325350" spans="70:70" x14ac:dyDescent="0.25">
      <c r="BR325350" s="2394"/>
    </row>
    <row r="325351" spans="70:70" x14ac:dyDescent="0.25">
      <c r="BR325351" s="2381"/>
    </row>
    <row r="325375" spans="70:70" x14ac:dyDescent="0.25">
      <c r="BR325375" s="2394"/>
    </row>
    <row r="325376" spans="70:70" x14ac:dyDescent="0.25">
      <c r="BR325376" s="2381"/>
    </row>
    <row r="325400" spans="70:70" x14ac:dyDescent="0.25">
      <c r="BR325400" s="2394"/>
    </row>
    <row r="325401" spans="70:70" x14ac:dyDescent="0.25">
      <c r="BR325401" s="2381"/>
    </row>
    <row r="325425" spans="70:70" x14ac:dyDescent="0.25">
      <c r="BR325425" s="2394"/>
    </row>
    <row r="325426" spans="70:70" x14ac:dyDescent="0.25">
      <c r="BR325426" s="2381"/>
    </row>
    <row r="325450" spans="70:70" x14ac:dyDescent="0.25">
      <c r="BR325450" s="2394"/>
    </row>
    <row r="325451" spans="70:70" x14ac:dyDescent="0.25">
      <c r="BR325451" s="2381"/>
    </row>
    <row r="325475" spans="70:70" x14ac:dyDescent="0.25">
      <c r="BR325475" s="2394"/>
    </row>
    <row r="325476" spans="70:70" x14ac:dyDescent="0.25">
      <c r="BR325476" s="2381"/>
    </row>
    <row r="325500" spans="70:70" x14ac:dyDescent="0.25">
      <c r="BR325500" s="2394"/>
    </row>
    <row r="325501" spans="70:70" x14ac:dyDescent="0.25">
      <c r="BR325501" s="2381"/>
    </row>
    <row r="325525" spans="70:70" x14ac:dyDescent="0.25">
      <c r="BR325525" s="2394"/>
    </row>
    <row r="325526" spans="70:70" x14ac:dyDescent="0.25">
      <c r="BR325526" s="2381"/>
    </row>
    <row r="325550" spans="70:70" x14ac:dyDescent="0.25">
      <c r="BR325550" s="2394"/>
    </row>
    <row r="325551" spans="70:70" x14ac:dyDescent="0.25">
      <c r="BR325551" s="2381"/>
    </row>
    <row r="325575" spans="70:70" x14ac:dyDescent="0.25">
      <c r="BR325575" s="2394"/>
    </row>
    <row r="325576" spans="70:70" x14ac:dyDescent="0.25">
      <c r="BR325576" s="2381"/>
    </row>
    <row r="325600" spans="70:70" x14ac:dyDescent="0.25">
      <c r="BR325600" s="2394"/>
    </row>
    <row r="325601" spans="70:70" x14ac:dyDescent="0.25">
      <c r="BR325601" s="2381"/>
    </row>
    <row r="325625" spans="70:70" x14ac:dyDescent="0.25">
      <c r="BR325625" s="2394"/>
    </row>
    <row r="325626" spans="70:70" x14ac:dyDescent="0.25">
      <c r="BR325626" s="2381"/>
    </row>
    <row r="325650" spans="70:70" x14ac:dyDescent="0.25">
      <c r="BR325650" s="2394"/>
    </row>
    <row r="325651" spans="70:70" x14ac:dyDescent="0.25">
      <c r="BR325651" s="2381"/>
    </row>
    <row r="325675" spans="70:70" x14ac:dyDescent="0.25">
      <c r="BR325675" s="2394"/>
    </row>
    <row r="325676" spans="70:70" x14ac:dyDescent="0.25">
      <c r="BR325676" s="2381"/>
    </row>
    <row r="325700" spans="70:70" x14ac:dyDescent="0.25">
      <c r="BR325700" s="2394"/>
    </row>
    <row r="325701" spans="70:70" x14ac:dyDescent="0.25">
      <c r="BR325701" s="2381"/>
    </row>
    <row r="325725" spans="70:70" x14ac:dyDescent="0.25">
      <c r="BR325725" s="2394"/>
    </row>
    <row r="325726" spans="70:70" x14ac:dyDescent="0.25">
      <c r="BR325726" s="2381"/>
    </row>
    <row r="325750" spans="70:70" x14ac:dyDescent="0.25">
      <c r="BR325750" s="2394"/>
    </row>
    <row r="325751" spans="70:70" x14ac:dyDescent="0.25">
      <c r="BR325751" s="2381"/>
    </row>
    <row r="325775" spans="70:70" x14ac:dyDescent="0.25">
      <c r="BR325775" s="2394"/>
    </row>
    <row r="325776" spans="70:70" x14ac:dyDescent="0.25">
      <c r="BR325776" s="2381"/>
    </row>
    <row r="325800" spans="70:70" x14ac:dyDescent="0.25">
      <c r="BR325800" s="2394"/>
    </row>
    <row r="325801" spans="70:70" x14ac:dyDescent="0.25">
      <c r="BR325801" s="2381"/>
    </row>
    <row r="325825" spans="70:70" x14ac:dyDescent="0.25">
      <c r="BR325825" s="2394"/>
    </row>
    <row r="325826" spans="70:70" x14ac:dyDescent="0.25">
      <c r="BR325826" s="2381"/>
    </row>
    <row r="325850" spans="70:70" x14ac:dyDescent="0.25">
      <c r="BR325850" s="2394"/>
    </row>
    <row r="325851" spans="70:70" x14ac:dyDescent="0.25">
      <c r="BR325851" s="2381"/>
    </row>
    <row r="325875" spans="70:70" x14ac:dyDescent="0.25">
      <c r="BR325875" s="2394"/>
    </row>
    <row r="325876" spans="70:70" x14ac:dyDescent="0.25">
      <c r="BR325876" s="2381"/>
    </row>
    <row r="325900" spans="70:70" x14ac:dyDescent="0.25">
      <c r="BR325900" s="2394"/>
    </row>
    <row r="325901" spans="70:70" x14ac:dyDescent="0.25">
      <c r="BR325901" s="2381"/>
    </row>
    <row r="325925" spans="70:70" x14ac:dyDescent="0.25">
      <c r="BR325925" s="2394"/>
    </row>
    <row r="325926" spans="70:70" x14ac:dyDescent="0.25">
      <c r="BR325926" s="2381"/>
    </row>
    <row r="325950" spans="70:70" x14ac:dyDescent="0.25">
      <c r="BR325950" s="2394"/>
    </row>
    <row r="325951" spans="70:70" x14ac:dyDescent="0.25">
      <c r="BR325951" s="2381"/>
    </row>
    <row r="325975" spans="70:70" x14ac:dyDescent="0.25">
      <c r="BR325975" s="2394"/>
    </row>
    <row r="325976" spans="70:70" x14ac:dyDescent="0.25">
      <c r="BR325976" s="2381"/>
    </row>
    <row r="326000" spans="70:70" x14ac:dyDescent="0.25">
      <c r="BR326000" s="2394"/>
    </row>
    <row r="326001" spans="70:70" x14ac:dyDescent="0.25">
      <c r="BR326001" s="2381"/>
    </row>
    <row r="326025" spans="70:70" x14ac:dyDescent="0.25">
      <c r="BR326025" s="2394"/>
    </row>
    <row r="326026" spans="70:70" x14ac:dyDescent="0.25">
      <c r="BR326026" s="2381"/>
    </row>
    <row r="326050" spans="70:70" x14ac:dyDescent="0.25">
      <c r="BR326050" s="2394"/>
    </row>
    <row r="326051" spans="70:70" x14ac:dyDescent="0.25">
      <c r="BR326051" s="2381"/>
    </row>
    <row r="326075" spans="70:70" x14ac:dyDescent="0.25">
      <c r="BR326075" s="2394"/>
    </row>
    <row r="326076" spans="70:70" x14ac:dyDescent="0.25">
      <c r="BR326076" s="2381"/>
    </row>
    <row r="326100" spans="70:70" x14ac:dyDescent="0.25">
      <c r="BR326100" s="2394"/>
    </row>
    <row r="326101" spans="70:70" x14ac:dyDescent="0.25">
      <c r="BR326101" s="2381"/>
    </row>
    <row r="326125" spans="70:70" x14ac:dyDescent="0.25">
      <c r="BR326125" s="2394"/>
    </row>
    <row r="326126" spans="70:70" x14ac:dyDescent="0.25">
      <c r="BR326126" s="2381"/>
    </row>
    <row r="326150" spans="70:70" x14ac:dyDescent="0.25">
      <c r="BR326150" s="2394"/>
    </row>
    <row r="326151" spans="70:70" x14ac:dyDescent="0.25">
      <c r="BR326151" s="2381"/>
    </row>
    <row r="326175" spans="70:70" x14ac:dyDescent="0.25">
      <c r="BR326175" s="2394"/>
    </row>
    <row r="326176" spans="70:70" x14ac:dyDescent="0.25">
      <c r="BR326176" s="2381"/>
    </row>
    <row r="326200" spans="70:70" x14ac:dyDescent="0.25">
      <c r="BR326200" s="2394"/>
    </row>
    <row r="326201" spans="70:70" x14ac:dyDescent="0.25">
      <c r="BR326201" s="2381"/>
    </row>
    <row r="326225" spans="70:70" x14ac:dyDescent="0.25">
      <c r="BR326225" s="2394"/>
    </row>
    <row r="326226" spans="70:70" x14ac:dyDescent="0.25">
      <c r="BR326226" s="2381"/>
    </row>
    <row r="326250" spans="70:70" x14ac:dyDescent="0.25">
      <c r="BR326250" s="2394"/>
    </row>
    <row r="326251" spans="70:70" x14ac:dyDescent="0.25">
      <c r="BR326251" s="2381"/>
    </row>
    <row r="326275" spans="70:70" x14ac:dyDescent="0.25">
      <c r="BR326275" s="2394"/>
    </row>
    <row r="326276" spans="70:70" x14ac:dyDescent="0.25">
      <c r="BR326276" s="2381"/>
    </row>
    <row r="326300" spans="70:70" x14ac:dyDescent="0.25">
      <c r="BR326300" s="2394"/>
    </row>
    <row r="326301" spans="70:70" x14ac:dyDescent="0.25">
      <c r="BR326301" s="2381"/>
    </row>
    <row r="326325" spans="70:70" x14ac:dyDescent="0.25">
      <c r="BR326325" s="2394"/>
    </row>
    <row r="326326" spans="70:70" x14ac:dyDescent="0.25">
      <c r="BR326326" s="2381"/>
    </row>
    <row r="326350" spans="70:70" x14ac:dyDescent="0.25">
      <c r="BR326350" s="2394"/>
    </row>
    <row r="326351" spans="70:70" x14ac:dyDescent="0.25">
      <c r="BR326351" s="2381"/>
    </row>
    <row r="326375" spans="70:70" x14ac:dyDescent="0.25">
      <c r="BR326375" s="2394"/>
    </row>
    <row r="326376" spans="70:70" x14ac:dyDescent="0.25">
      <c r="BR326376" s="2381"/>
    </row>
    <row r="326400" spans="70:70" x14ac:dyDescent="0.25">
      <c r="BR326400" s="2394"/>
    </row>
    <row r="326401" spans="70:70" x14ac:dyDescent="0.25">
      <c r="BR326401" s="2381"/>
    </row>
    <row r="326425" spans="70:70" x14ac:dyDescent="0.25">
      <c r="BR326425" s="2394"/>
    </row>
    <row r="326426" spans="70:70" x14ac:dyDescent="0.25">
      <c r="BR326426" s="2381"/>
    </row>
    <row r="326450" spans="70:70" x14ac:dyDescent="0.25">
      <c r="BR326450" s="2394"/>
    </row>
    <row r="326451" spans="70:70" x14ac:dyDescent="0.25">
      <c r="BR326451" s="2381"/>
    </row>
    <row r="326475" spans="70:70" x14ac:dyDescent="0.25">
      <c r="BR326475" s="2394"/>
    </row>
    <row r="326476" spans="70:70" x14ac:dyDescent="0.25">
      <c r="BR326476" s="2381"/>
    </row>
    <row r="326500" spans="70:70" x14ac:dyDescent="0.25">
      <c r="BR326500" s="2394"/>
    </row>
    <row r="326501" spans="70:70" x14ac:dyDescent="0.25">
      <c r="BR326501" s="2381"/>
    </row>
    <row r="326525" spans="70:70" x14ac:dyDescent="0.25">
      <c r="BR326525" s="2394"/>
    </row>
    <row r="326526" spans="70:70" x14ac:dyDescent="0.25">
      <c r="BR326526" s="2381"/>
    </row>
    <row r="326550" spans="70:70" x14ac:dyDescent="0.25">
      <c r="BR326550" s="2394"/>
    </row>
    <row r="326551" spans="70:70" x14ac:dyDescent="0.25">
      <c r="BR326551" s="2381"/>
    </row>
    <row r="326575" spans="70:70" x14ac:dyDescent="0.25">
      <c r="BR326575" s="2394"/>
    </row>
    <row r="326576" spans="70:70" x14ac:dyDescent="0.25">
      <c r="BR326576" s="2381"/>
    </row>
    <row r="326600" spans="70:70" x14ac:dyDescent="0.25">
      <c r="BR326600" s="2394"/>
    </row>
    <row r="326601" spans="70:70" x14ac:dyDescent="0.25">
      <c r="BR326601" s="2381"/>
    </row>
    <row r="326625" spans="70:70" x14ac:dyDescent="0.25">
      <c r="BR326625" s="2394"/>
    </row>
    <row r="326626" spans="70:70" x14ac:dyDescent="0.25">
      <c r="BR326626" s="2381"/>
    </row>
    <row r="326650" spans="70:70" x14ac:dyDescent="0.25">
      <c r="BR326650" s="2394"/>
    </row>
    <row r="326651" spans="70:70" x14ac:dyDescent="0.25">
      <c r="BR326651" s="2381"/>
    </row>
    <row r="326675" spans="70:70" x14ac:dyDescent="0.25">
      <c r="BR326675" s="2394"/>
    </row>
    <row r="326676" spans="70:70" x14ac:dyDescent="0.25">
      <c r="BR326676" s="2381"/>
    </row>
    <row r="326700" spans="70:70" x14ac:dyDescent="0.25">
      <c r="BR326700" s="2394"/>
    </row>
    <row r="326701" spans="70:70" x14ac:dyDescent="0.25">
      <c r="BR326701" s="2381"/>
    </row>
    <row r="326725" spans="70:70" x14ac:dyDescent="0.25">
      <c r="BR326725" s="2394"/>
    </row>
    <row r="326726" spans="70:70" x14ac:dyDescent="0.25">
      <c r="BR326726" s="2381"/>
    </row>
    <row r="326750" spans="70:70" x14ac:dyDescent="0.25">
      <c r="BR326750" s="2394"/>
    </row>
    <row r="326751" spans="70:70" x14ac:dyDescent="0.25">
      <c r="BR326751" s="2381"/>
    </row>
    <row r="326775" spans="70:70" x14ac:dyDescent="0.25">
      <c r="BR326775" s="2394"/>
    </row>
    <row r="326776" spans="70:70" x14ac:dyDescent="0.25">
      <c r="BR326776" s="2381"/>
    </row>
    <row r="326800" spans="70:70" x14ac:dyDescent="0.25">
      <c r="BR326800" s="2394"/>
    </row>
    <row r="326801" spans="70:70" x14ac:dyDescent="0.25">
      <c r="BR326801" s="2381"/>
    </row>
    <row r="326825" spans="70:70" x14ac:dyDescent="0.25">
      <c r="BR326825" s="2394"/>
    </row>
    <row r="326826" spans="70:70" x14ac:dyDescent="0.25">
      <c r="BR326826" s="2381"/>
    </row>
    <row r="326850" spans="70:70" x14ac:dyDescent="0.25">
      <c r="BR326850" s="2394"/>
    </row>
    <row r="326851" spans="70:70" x14ac:dyDescent="0.25">
      <c r="BR326851" s="2381"/>
    </row>
    <row r="326875" spans="70:70" x14ac:dyDescent="0.25">
      <c r="BR326875" s="2394"/>
    </row>
    <row r="326876" spans="70:70" x14ac:dyDescent="0.25">
      <c r="BR326876" s="2381"/>
    </row>
    <row r="326900" spans="70:70" x14ac:dyDescent="0.25">
      <c r="BR326900" s="2394"/>
    </row>
    <row r="326901" spans="70:70" x14ac:dyDescent="0.25">
      <c r="BR326901" s="2381"/>
    </row>
    <row r="326925" spans="70:70" x14ac:dyDescent="0.25">
      <c r="BR326925" s="2394"/>
    </row>
    <row r="326926" spans="70:70" x14ac:dyDescent="0.25">
      <c r="BR326926" s="2381"/>
    </row>
    <row r="326950" spans="70:70" x14ac:dyDescent="0.25">
      <c r="BR326950" s="2394"/>
    </row>
    <row r="326951" spans="70:70" x14ac:dyDescent="0.25">
      <c r="BR326951" s="2381"/>
    </row>
    <row r="326975" spans="70:70" x14ac:dyDescent="0.25">
      <c r="BR326975" s="2394"/>
    </row>
    <row r="326976" spans="70:70" x14ac:dyDescent="0.25">
      <c r="BR326976" s="2381"/>
    </row>
    <row r="327000" spans="70:70" x14ac:dyDescent="0.25">
      <c r="BR327000" s="2394"/>
    </row>
    <row r="327001" spans="70:70" x14ac:dyDescent="0.25">
      <c r="BR327001" s="2381"/>
    </row>
    <row r="327025" spans="70:70" x14ac:dyDescent="0.25">
      <c r="BR327025" s="2394"/>
    </row>
    <row r="327026" spans="70:70" x14ac:dyDescent="0.25">
      <c r="BR327026" s="2381"/>
    </row>
    <row r="327050" spans="70:70" x14ac:dyDescent="0.25">
      <c r="BR327050" s="2394"/>
    </row>
    <row r="327051" spans="70:70" x14ac:dyDescent="0.25">
      <c r="BR327051" s="2381"/>
    </row>
    <row r="327075" spans="70:70" x14ac:dyDescent="0.25">
      <c r="BR327075" s="2394"/>
    </row>
    <row r="327076" spans="70:70" x14ac:dyDescent="0.25">
      <c r="BR327076" s="2381"/>
    </row>
    <row r="327100" spans="70:70" x14ac:dyDescent="0.25">
      <c r="BR327100" s="2394"/>
    </row>
    <row r="327101" spans="70:70" x14ac:dyDescent="0.25">
      <c r="BR327101" s="2381"/>
    </row>
    <row r="327125" spans="70:70" x14ac:dyDescent="0.25">
      <c r="BR327125" s="2394"/>
    </row>
    <row r="327126" spans="70:70" x14ac:dyDescent="0.25">
      <c r="BR327126" s="2381"/>
    </row>
    <row r="327150" spans="70:70" x14ac:dyDescent="0.25">
      <c r="BR327150" s="2394"/>
    </row>
    <row r="327151" spans="70:70" x14ac:dyDescent="0.25">
      <c r="BR327151" s="2381"/>
    </row>
    <row r="327175" spans="70:70" x14ac:dyDescent="0.25">
      <c r="BR327175" s="2394"/>
    </row>
    <row r="327176" spans="70:70" x14ac:dyDescent="0.25">
      <c r="BR327176" s="2381"/>
    </row>
    <row r="327200" spans="70:70" x14ac:dyDescent="0.25">
      <c r="BR327200" s="2394"/>
    </row>
    <row r="327201" spans="70:70" x14ac:dyDescent="0.25">
      <c r="BR327201" s="2381"/>
    </row>
    <row r="327225" spans="70:70" x14ac:dyDescent="0.25">
      <c r="BR327225" s="2394"/>
    </row>
    <row r="327226" spans="70:70" x14ac:dyDescent="0.25">
      <c r="BR327226" s="2381"/>
    </row>
    <row r="327250" spans="70:70" x14ac:dyDescent="0.25">
      <c r="BR327250" s="2394"/>
    </row>
    <row r="327251" spans="70:70" x14ac:dyDescent="0.25">
      <c r="BR327251" s="2381"/>
    </row>
    <row r="327275" spans="70:70" x14ac:dyDescent="0.25">
      <c r="BR327275" s="2394"/>
    </row>
    <row r="327276" spans="70:70" x14ac:dyDescent="0.25">
      <c r="BR327276" s="2381"/>
    </row>
    <row r="327300" spans="70:70" x14ac:dyDescent="0.25">
      <c r="BR327300" s="2394"/>
    </row>
    <row r="327301" spans="70:70" x14ac:dyDescent="0.25">
      <c r="BR327301" s="2381"/>
    </row>
    <row r="327325" spans="70:70" x14ac:dyDescent="0.25">
      <c r="BR327325" s="2394"/>
    </row>
    <row r="327326" spans="70:70" x14ac:dyDescent="0.25">
      <c r="BR327326" s="2381"/>
    </row>
    <row r="327350" spans="70:70" x14ac:dyDescent="0.25">
      <c r="BR327350" s="2394"/>
    </row>
    <row r="327351" spans="70:70" x14ac:dyDescent="0.25">
      <c r="BR327351" s="2381"/>
    </row>
    <row r="327375" spans="70:70" x14ac:dyDescent="0.25">
      <c r="BR327375" s="2394"/>
    </row>
    <row r="327376" spans="70:70" x14ac:dyDescent="0.25">
      <c r="BR327376" s="2381"/>
    </row>
    <row r="327400" spans="70:70" x14ac:dyDescent="0.25">
      <c r="BR327400" s="2394"/>
    </row>
    <row r="327401" spans="70:70" x14ac:dyDescent="0.25">
      <c r="BR327401" s="2381"/>
    </row>
    <row r="327425" spans="70:70" x14ac:dyDescent="0.25">
      <c r="BR327425" s="2394"/>
    </row>
    <row r="327426" spans="70:70" x14ac:dyDescent="0.25">
      <c r="BR327426" s="2381"/>
    </row>
    <row r="327450" spans="70:70" x14ac:dyDescent="0.25">
      <c r="BR327450" s="2394"/>
    </row>
    <row r="327451" spans="70:70" x14ac:dyDescent="0.25">
      <c r="BR327451" s="2381"/>
    </row>
    <row r="327475" spans="70:70" x14ac:dyDescent="0.25">
      <c r="BR327475" s="2394"/>
    </row>
    <row r="327476" spans="70:70" x14ac:dyDescent="0.25">
      <c r="BR327476" s="2381"/>
    </row>
    <row r="327500" spans="70:70" x14ac:dyDescent="0.25">
      <c r="BR327500" s="2394"/>
    </row>
    <row r="327501" spans="70:70" x14ac:dyDescent="0.25">
      <c r="BR327501" s="2381"/>
    </row>
    <row r="327525" spans="70:70" x14ac:dyDescent="0.25">
      <c r="BR327525" s="2394"/>
    </row>
    <row r="327526" spans="70:70" x14ac:dyDescent="0.25">
      <c r="BR327526" s="2381"/>
    </row>
    <row r="327550" spans="70:70" x14ac:dyDescent="0.25">
      <c r="BR327550" s="2394"/>
    </row>
    <row r="327551" spans="70:70" x14ac:dyDescent="0.25">
      <c r="BR327551" s="2381"/>
    </row>
    <row r="327575" spans="70:70" x14ac:dyDescent="0.25">
      <c r="BR327575" s="2394"/>
    </row>
    <row r="327576" spans="70:70" x14ac:dyDescent="0.25">
      <c r="BR327576" s="2381"/>
    </row>
    <row r="327600" spans="70:70" x14ac:dyDescent="0.25">
      <c r="BR327600" s="2394"/>
    </row>
    <row r="327601" spans="70:70" x14ac:dyDescent="0.25">
      <c r="BR327601" s="2381"/>
    </row>
    <row r="327625" spans="70:70" x14ac:dyDescent="0.25">
      <c r="BR327625" s="2394"/>
    </row>
    <row r="327626" spans="70:70" x14ac:dyDescent="0.25">
      <c r="BR327626" s="2381"/>
    </row>
    <row r="327650" spans="70:70" x14ac:dyDescent="0.25">
      <c r="BR327650" s="2394"/>
    </row>
    <row r="327651" spans="70:70" x14ac:dyDescent="0.25">
      <c r="BR327651" s="2381"/>
    </row>
    <row r="327675" spans="70:70" x14ac:dyDescent="0.25">
      <c r="BR327675" s="2394"/>
    </row>
    <row r="327676" spans="70:70" x14ac:dyDescent="0.25">
      <c r="BR327676" s="2381"/>
    </row>
    <row r="327700" spans="70:70" x14ac:dyDescent="0.25">
      <c r="BR327700" s="2394"/>
    </row>
    <row r="327701" spans="70:70" x14ac:dyDescent="0.25">
      <c r="BR327701" s="2381"/>
    </row>
    <row r="327725" spans="70:70" x14ac:dyDescent="0.25">
      <c r="BR327725" s="2394"/>
    </row>
    <row r="327726" spans="70:70" x14ac:dyDescent="0.25">
      <c r="BR327726" s="2381"/>
    </row>
    <row r="327750" spans="70:70" x14ac:dyDescent="0.25">
      <c r="BR327750" s="2394"/>
    </row>
    <row r="327751" spans="70:70" x14ac:dyDescent="0.25">
      <c r="BR327751" s="2381"/>
    </row>
    <row r="327775" spans="70:70" x14ac:dyDescent="0.25">
      <c r="BR327775" s="2394"/>
    </row>
    <row r="327776" spans="70:70" x14ac:dyDescent="0.25">
      <c r="BR327776" s="2381"/>
    </row>
    <row r="327800" spans="70:70" x14ac:dyDescent="0.25">
      <c r="BR327800" s="2394"/>
    </row>
    <row r="327801" spans="70:70" x14ac:dyDescent="0.25">
      <c r="BR327801" s="2381"/>
    </row>
    <row r="327825" spans="70:70" x14ac:dyDescent="0.25">
      <c r="BR327825" s="2394"/>
    </row>
    <row r="327826" spans="70:70" x14ac:dyDescent="0.25">
      <c r="BR327826" s="2381"/>
    </row>
    <row r="327850" spans="70:70" x14ac:dyDescent="0.25">
      <c r="BR327850" s="2394"/>
    </row>
    <row r="327851" spans="70:70" x14ac:dyDescent="0.25">
      <c r="BR327851" s="2381"/>
    </row>
    <row r="327875" spans="70:70" x14ac:dyDescent="0.25">
      <c r="BR327875" s="2394"/>
    </row>
    <row r="327876" spans="70:70" x14ac:dyDescent="0.25">
      <c r="BR327876" s="2381"/>
    </row>
    <row r="327900" spans="70:70" x14ac:dyDescent="0.25">
      <c r="BR327900" s="2394"/>
    </row>
    <row r="327901" spans="70:70" x14ac:dyDescent="0.25">
      <c r="BR327901" s="2381"/>
    </row>
    <row r="327925" spans="70:70" x14ac:dyDescent="0.25">
      <c r="BR327925" s="2394"/>
    </row>
    <row r="327926" spans="70:70" x14ac:dyDescent="0.25">
      <c r="BR327926" s="2381"/>
    </row>
    <row r="327950" spans="70:70" x14ac:dyDescent="0.25">
      <c r="BR327950" s="2394"/>
    </row>
    <row r="327951" spans="70:70" x14ac:dyDescent="0.25">
      <c r="BR327951" s="2381"/>
    </row>
    <row r="327975" spans="70:70" x14ac:dyDescent="0.25">
      <c r="BR327975" s="2394"/>
    </row>
    <row r="327976" spans="70:70" x14ac:dyDescent="0.25">
      <c r="BR327976" s="2381"/>
    </row>
    <row r="328000" spans="70:70" x14ac:dyDescent="0.25">
      <c r="BR328000" s="2394"/>
    </row>
    <row r="328001" spans="70:70" x14ac:dyDescent="0.25">
      <c r="BR328001" s="2381"/>
    </row>
    <row r="328025" spans="70:70" x14ac:dyDescent="0.25">
      <c r="BR328025" s="2394"/>
    </row>
    <row r="328026" spans="70:70" x14ac:dyDescent="0.25">
      <c r="BR328026" s="2381"/>
    </row>
    <row r="328050" spans="70:70" x14ac:dyDescent="0.25">
      <c r="BR328050" s="2394"/>
    </row>
    <row r="328051" spans="70:70" x14ac:dyDescent="0.25">
      <c r="BR328051" s="2381"/>
    </row>
    <row r="328075" spans="70:70" x14ac:dyDescent="0.25">
      <c r="BR328075" s="2394"/>
    </row>
    <row r="328076" spans="70:70" x14ac:dyDescent="0.25">
      <c r="BR328076" s="2381"/>
    </row>
    <row r="328100" spans="70:70" x14ac:dyDescent="0.25">
      <c r="BR328100" s="2394"/>
    </row>
    <row r="328101" spans="70:70" x14ac:dyDescent="0.25">
      <c r="BR328101" s="2381"/>
    </row>
    <row r="328125" spans="70:70" x14ac:dyDescent="0.25">
      <c r="BR328125" s="2394"/>
    </row>
    <row r="328126" spans="70:70" x14ac:dyDescent="0.25">
      <c r="BR328126" s="2381"/>
    </row>
    <row r="328150" spans="70:70" x14ac:dyDescent="0.25">
      <c r="BR328150" s="2394"/>
    </row>
    <row r="328151" spans="70:70" x14ac:dyDescent="0.25">
      <c r="BR328151" s="2381"/>
    </row>
    <row r="328175" spans="70:70" x14ac:dyDescent="0.25">
      <c r="BR328175" s="2394"/>
    </row>
    <row r="328176" spans="70:70" x14ac:dyDescent="0.25">
      <c r="BR328176" s="2381"/>
    </row>
    <row r="328200" spans="70:70" x14ac:dyDescent="0.25">
      <c r="BR328200" s="2394"/>
    </row>
    <row r="328201" spans="70:70" x14ac:dyDescent="0.25">
      <c r="BR328201" s="2381"/>
    </row>
    <row r="328225" spans="70:70" x14ac:dyDescent="0.25">
      <c r="BR328225" s="2394"/>
    </row>
    <row r="328226" spans="70:70" x14ac:dyDescent="0.25">
      <c r="BR328226" s="2381"/>
    </row>
    <row r="328250" spans="70:70" x14ac:dyDescent="0.25">
      <c r="BR328250" s="2394"/>
    </row>
    <row r="328251" spans="70:70" x14ac:dyDescent="0.25">
      <c r="BR328251" s="2381"/>
    </row>
    <row r="328275" spans="70:70" x14ac:dyDescent="0.25">
      <c r="BR328275" s="2394"/>
    </row>
    <row r="328276" spans="70:70" x14ac:dyDescent="0.25">
      <c r="BR328276" s="2381"/>
    </row>
    <row r="328300" spans="70:70" x14ac:dyDescent="0.25">
      <c r="BR328300" s="2394"/>
    </row>
    <row r="328301" spans="70:70" x14ac:dyDescent="0.25">
      <c r="BR328301" s="2381"/>
    </row>
    <row r="328325" spans="70:70" x14ac:dyDescent="0.25">
      <c r="BR328325" s="2394"/>
    </row>
    <row r="328326" spans="70:70" x14ac:dyDescent="0.25">
      <c r="BR328326" s="2381"/>
    </row>
    <row r="328350" spans="70:70" x14ac:dyDescent="0.25">
      <c r="BR328350" s="2394"/>
    </row>
    <row r="328351" spans="70:70" x14ac:dyDescent="0.25">
      <c r="BR328351" s="2381"/>
    </row>
    <row r="328375" spans="70:70" x14ac:dyDescent="0.25">
      <c r="BR328375" s="2394"/>
    </row>
    <row r="328376" spans="70:70" x14ac:dyDescent="0.25">
      <c r="BR328376" s="2381"/>
    </row>
    <row r="328400" spans="70:70" x14ac:dyDescent="0.25">
      <c r="BR328400" s="2394"/>
    </row>
    <row r="328401" spans="70:70" x14ac:dyDescent="0.25">
      <c r="BR328401" s="2381"/>
    </row>
    <row r="328425" spans="70:70" x14ac:dyDescent="0.25">
      <c r="BR328425" s="2394"/>
    </row>
    <row r="328426" spans="70:70" x14ac:dyDescent="0.25">
      <c r="BR328426" s="2381"/>
    </row>
    <row r="328450" spans="70:70" x14ac:dyDescent="0.25">
      <c r="BR328450" s="2394"/>
    </row>
    <row r="328451" spans="70:70" x14ac:dyDescent="0.25">
      <c r="BR328451" s="2381"/>
    </row>
    <row r="328475" spans="70:70" x14ac:dyDescent="0.25">
      <c r="BR328475" s="2394"/>
    </row>
    <row r="328476" spans="70:70" x14ac:dyDescent="0.25">
      <c r="BR328476" s="2381"/>
    </row>
    <row r="328500" spans="70:70" x14ac:dyDescent="0.25">
      <c r="BR328500" s="2394"/>
    </row>
    <row r="328501" spans="70:70" x14ac:dyDescent="0.25">
      <c r="BR328501" s="2381"/>
    </row>
    <row r="328525" spans="70:70" x14ac:dyDescent="0.25">
      <c r="BR328525" s="2394"/>
    </row>
    <row r="328526" spans="70:70" x14ac:dyDescent="0.25">
      <c r="BR328526" s="2381"/>
    </row>
    <row r="328550" spans="70:70" x14ac:dyDescent="0.25">
      <c r="BR328550" s="2394"/>
    </row>
    <row r="328551" spans="70:70" x14ac:dyDescent="0.25">
      <c r="BR328551" s="2381"/>
    </row>
    <row r="328575" spans="70:70" x14ac:dyDescent="0.25">
      <c r="BR328575" s="2394"/>
    </row>
    <row r="328576" spans="70:70" x14ac:dyDescent="0.25">
      <c r="BR328576" s="2381"/>
    </row>
    <row r="328600" spans="70:70" x14ac:dyDescent="0.25">
      <c r="BR328600" s="2394"/>
    </row>
    <row r="328601" spans="70:70" x14ac:dyDescent="0.25">
      <c r="BR328601" s="2381"/>
    </row>
    <row r="328625" spans="70:70" x14ac:dyDescent="0.25">
      <c r="BR328625" s="2394"/>
    </row>
    <row r="328626" spans="70:70" x14ac:dyDescent="0.25">
      <c r="BR328626" s="2381"/>
    </row>
    <row r="328650" spans="70:70" x14ac:dyDescent="0.25">
      <c r="BR328650" s="2394"/>
    </row>
    <row r="328651" spans="70:70" x14ac:dyDescent="0.25">
      <c r="BR328651" s="2381"/>
    </row>
    <row r="328675" spans="70:70" x14ac:dyDescent="0.25">
      <c r="BR328675" s="2394"/>
    </row>
    <row r="328676" spans="70:70" x14ac:dyDescent="0.25">
      <c r="BR328676" s="2381"/>
    </row>
    <row r="328700" spans="70:70" x14ac:dyDescent="0.25">
      <c r="BR328700" s="2394"/>
    </row>
    <row r="328701" spans="70:70" x14ac:dyDescent="0.25">
      <c r="BR328701" s="2381"/>
    </row>
    <row r="328725" spans="70:70" x14ac:dyDescent="0.25">
      <c r="BR328725" s="2394"/>
    </row>
    <row r="328726" spans="70:70" x14ac:dyDescent="0.25">
      <c r="BR328726" s="2381"/>
    </row>
    <row r="328750" spans="70:70" x14ac:dyDescent="0.25">
      <c r="BR328750" s="2394"/>
    </row>
    <row r="328751" spans="70:70" x14ac:dyDescent="0.25">
      <c r="BR328751" s="2381"/>
    </row>
    <row r="328775" spans="70:70" x14ac:dyDescent="0.25">
      <c r="BR328775" s="2394"/>
    </row>
    <row r="328776" spans="70:70" x14ac:dyDescent="0.25">
      <c r="BR328776" s="2381"/>
    </row>
    <row r="328800" spans="70:70" x14ac:dyDescent="0.25">
      <c r="BR328800" s="2394"/>
    </row>
    <row r="328801" spans="70:70" x14ac:dyDescent="0.25">
      <c r="BR328801" s="2381"/>
    </row>
    <row r="328825" spans="70:70" x14ac:dyDescent="0.25">
      <c r="BR328825" s="2394"/>
    </row>
    <row r="328826" spans="70:70" x14ac:dyDescent="0.25">
      <c r="BR328826" s="2381"/>
    </row>
    <row r="328850" spans="70:70" x14ac:dyDescent="0.25">
      <c r="BR328850" s="2394"/>
    </row>
    <row r="328851" spans="70:70" x14ac:dyDescent="0.25">
      <c r="BR328851" s="2381"/>
    </row>
    <row r="328875" spans="70:70" x14ac:dyDescent="0.25">
      <c r="BR328875" s="2394"/>
    </row>
    <row r="328876" spans="70:70" x14ac:dyDescent="0.25">
      <c r="BR328876" s="2381"/>
    </row>
    <row r="328900" spans="70:70" x14ac:dyDescent="0.25">
      <c r="BR328900" s="2394"/>
    </row>
    <row r="328901" spans="70:70" x14ac:dyDescent="0.25">
      <c r="BR328901" s="2381"/>
    </row>
    <row r="328925" spans="70:70" x14ac:dyDescent="0.25">
      <c r="BR328925" s="2394"/>
    </row>
    <row r="328926" spans="70:70" x14ac:dyDescent="0.25">
      <c r="BR328926" s="2381"/>
    </row>
    <row r="328950" spans="70:70" x14ac:dyDescent="0.25">
      <c r="BR328950" s="2394"/>
    </row>
    <row r="328951" spans="70:70" x14ac:dyDescent="0.25">
      <c r="BR328951" s="2381"/>
    </row>
    <row r="328975" spans="70:70" x14ac:dyDescent="0.25">
      <c r="BR328975" s="2394"/>
    </row>
    <row r="328976" spans="70:70" x14ac:dyDescent="0.25">
      <c r="BR328976" s="2381"/>
    </row>
    <row r="329000" spans="70:70" x14ac:dyDescent="0.25">
      <c r="BR329000" s="2394"/>
    </row>
    <row r="329001" spans="70:70" x14ac:dyDescent="0.25">
      <c r="BR329001" s="2381"/>
    </row>
    <row r="329025" spans="70:70" x14ac:dyDescent="0.25">
      <c r="BR329025" s="2394"/>
    </row>
    <row r="329026" spans="70:70" x14ac:dyDescent="0.25">
      <c r="BR329026" s="2381"/>
    </row>
    <row r="329050" spans="70:70" x14ac:dyDescent="0.25">
      <c r="BR329050" s="2394"/>
    </row>
    <row r="329051" spans="70:70" x14ac:dyDescent="0.25">
      <c r="BR329051" s="2381"/>
    </row>
    <row r="329075" spans="70:70" x14ac:dyDescent="0.25">
      <c r="BR329075" s="2394"/>
    </row>
    <row r="329076" spans="70:70" x14ac:dyDescent="0.25">
      <c r="BR329076" s="2381"/>
    </row>
    <row r="329100" spans="70:70" x14ac:dyDescent="0.25">
      <c r="BR329100" s="2394"/>
    </row>
    <row r="329101" spans="70:70" x14ac:dyDescent="0.25">
      <c r="BR329101" s="2381"/>
    </row>
    <row r="329125" spans="70:70" x14ac:dyDescent="0.25">
      <c r="BR329125" s="2394"/>
    </row>
    <row r="329126" spans="70:70" x14ac:dyDescent="0.25">
      <c r="BR329126" s="2381"/>
    </row>
    <row r="329150" spans="70:70" x14ac:dyDescent="0.25">
      <c r="BR329150" s="2394"/>
    </row>
    <row r="329151" spans="70:70" x14ac:dyDescent="0.25">
      <c r="BR329151" s="2381"/>
    </row>
    <row r="329175" spans="70:70" x14ac:dyDescent="0.25">
      <c r="BR329175" s="2394"/>
    </row>
    <row r="329176" spans="70:70" x14ac:dyDescent="0.25">
      <c r="BR329176" s="2381"/>
    </row>
    <row r="329200" spans="70:70" x14ac:dyDescent="0.25">
      <c r="BR329200" s="2394"/>
    </row>
    <row r="329201" spans="70:70" x14ac:dyDescent="0.25">
      <c r="BR329201" s="2381"/>
    </row>
    <row r="329225" spans="70:70" x14ac:dyDescent="0.25">
      <c r="BR329225" s="2394"/>
    </row>
    <row r="329226" spans="70:70" x14ac:dyDescent="0.25">
      <c r="BR329226" s="2381"/>
    </row>
    <row r="329250" spans="70:70" x14ac:dyDescent="0.25">
      <c r="BR329250" s="2394"/>
    </row>
    <row r="329251" spans="70:70" x14ac:dyDescent="0.25">
      <c r="BR329251" s="2381"/>
    </row>
    <row r="329275" spans="70:70" x14ac:dyDescent="0.25">
      <c r="BR329275" s="2394"/>
    </row>
    <row r="329276" spans="70:70" x14ac:dyDescent="0.25">
      <c r="BR329276" s="2381"/>
    </row>
    <row r="329300" spans="70:70" x14ac:dyDescent="0.25">
      <c r="BR329300" s="2394"/>
    </row>
    <row r="329301" spans="70:70" x14ac:dyDescent="0.25">
      <c r="BR329301" s="2381"/>
    </row>
    <row r="329325" spans="70:70" x14ac:dyDescent="0.25">
      <c r="BR329325" s="2394"/>
    </row>
    <row r="329326" spans="70:70" x14ac:dyDescent="0.25">
      <c r="BR329326" s="2381"/>
    </row>
    <row r="329350" spans="70:70" x14ac:dyDescent="0.25">
      <c r="BR329350" s="2394"/>
    </row>
    <row r="329351" spans="70:70" x14ac:dyDescent="0.25">
      <c r="BR329351" s="2381"/>
    </row>
    <row r="329375" spans="70:70" x14ac:dyDescent="0.25">
      <c r="BR329375" s="2394"/>
    </row>
    <row r="329376" spans="70:70" x14ac:dyDescent="0.25">
      <c r="BR329376" s="2381"/>
    </row>
    <row r="329400" spans="70:70" x14ac:dyDescent="0.25">
      <c r="BR329400" s="2394"/>
    </row>
    <row r="329401" spans="70:70" x14ac:dyDescent="0.25">
      <c r="BR329401" s="2381"/>
    </row>
    <row r="329425" spans="70:70" x14ac:dyDescent="0.25">
      <c r="BR329425" s="2394"/>
    </row>
    <row r="329426" spans="70:70" x14ac:dyDescent="0.25">
      <c r="BR329426" s="2381"/>
    </row>
    <row r="329450" spans="70:70" x14ac:dyDescent="0.25">
      <c r="BR329450" s="2394"/>
    </row>
    <row r="329451" spans="70:70" x14ac:dyDescent="0.25">
      <c r="BR329451" s="2381"/>
    </row>
    <row r="329475" spans="70:70" x14ac:dyDescent="0.25">
      <c r="BR329475" s="2394"/>
    </row>
    <row r="329476" spans="70:70" x14ac:dyDescent="0.25">
      <c r="BR329476" s="2381"/>
    </row>
    <row r="329500" spans="70:70" x14ac:dyDescent="0.25">
      <c r="BR329500" s="2394"/>
    </row>
    <row r="329501" spans="70:70" x14ac:dyDescent="0.25">
      <c r="BR329501" s="2381"/>
    </row>
    <row r="329525" spans="70:70" x14ac:dyDescent="0.25">
      <c r="BR329525" s="2394"/>
    </row>
    <row r="329526" spans="70:70" x14ac:dyDescent="0.25">
      <c r="BR329526" s="2381"/>
    </row>
    <row r="329550" spans="70:70" x14ac:dyDescent="0.25">
      <c r="BR329550" s="2394"/>
    </row>
    <row r="329551" spans="70:70" x14ac:dyDescent="0.25">
      <c r="BR329551" s="2381"/>
    </row>
    <row r="329575" spans="70:70" x14ac:dyDescent="0.25">
      <c r="BR329575" s="2394"/>
    </row>
    <row r="329576" spans="70:70" x14ac:dyDescent="0.25">
      <c r="BR329576" s="2381"/>
    </row>
    <row r="329600" spans="70:70" x14ac:dyDescent="0.25">
      <c r="BR329600" s="2394"/>
    </row>
    <row r="329601" spans="70:70" x14ac:dyDescent="0.25">
      <c r="BR329601" s="2381"/>
    </row>
    <row r="329625" spans="70:70" x14ac:dyDescent="0.25">
      <c r="BR329625" s="2394"/>
    </row>
    <row r="329626" spans="70:70" x14ac:dyDescent="0.25">
      <c r="BR329626" s="2381"/>
    </row>
    <row r="329650" spans="70:70" x14ac:dyDescent="0.25">
      <c r="BR329650" s="2394"/>
    </row>
    <row r="329651" spans="70:70" x14ac:dyDescent="0.25">
      <c r="BR329651" s="2381"/>
    </row>
    <row r="329675" spans="70:70" x14ac:dyDescent="0.25">
      <c r="BR329675" s="2394"/>
    </row>
    <row r="329676" spans="70:70" x14ac:dyDescent="0.25">
      <c r="BR329676" s="2381"/>
    </row>
    <row r="329700" spans="70:70" x14ac:dyDescent="0.25">
      <c r="BR329700" s="2394"/>
    </row>
    <row r="329701" spans="70:70" x14ac:dyDescent="0.25">
      <c r="BR329701" s="2381"/>
    </row>
    <row r="329725" spans="70:70" x14ac:dyDescent="0.25">
      <c r="BR329725" s="2394"/>
    </row>
    <row r="329726" spans="70:70" x14ac:dyDescent="0.25">
      <c r="BR329726" s="2381"/>
    </row>
    <row r="329750" spans="70:70" x14ac:dyDescent="0.25">
      <c r="BR329750" s="2394"/>
    </row>
    <row r="329751" spans="70:70" x14ac:dyDescent="0.25">
      <c r="BR329751" s="2381"/>
    </row>
    <row r="329775" spans="70:70" x14ac:dyDescent="0.25">
      <c r="BR329775" s="2394"/>
    </row>
    <row r="329776" spans="70:70" x14ac:dyDescent="0.25">
      <c r="BR329776" s="2381"/>
    </row>
    <row r="329800" spans="70:70" x14ac:dyDescent="0.25">
      <c r="BR329800" s="2394"/>
    </row>
    <row r="329801" spans="70:70" x14ac:dyDescent="0.25">
      <c r="BR329801" s="2381"/>
    </row>
    <row r="329825" spans="70:70" x14ac:dyDescent="0.25">
      <c r="BR329825" s="2394"/>
    </row>
    <row r="329826" spans="70:70" x14ac:dyDescent="0.25">
      <c r="BR329826" s="2381"/>
    </row>
    <row r="329850" spans="70:70" x14ac:dyDescent="0.25">
      <c r="BR329850" s="2394"/>
    </row>
    <row r="329851" spans="70:70" x14ac:dyDescent="0.25">
      <c r="BR329851" s="2381"/>
    </row>
    <row r="329875" spans="70:70" x14ac:dyDescent="0.25">
      <c r="BR329875" s="2394"/>
    </row>
    <row r="329876" spans="70:70" x14ac:dyDescent="0.25">
      <c r="BR329876" s="2381"/>
    </row>
    <row r="329900" spans="70:70" x14ac:dyDescent="0.25">
      <c r="BR329900" s="2394"/>
    </row>
    <row r="329901" spans="70:70" x14ac:dyDescent="0.25">
      <c r="BR329901" s="2381"/>
    </row>
    <row r="329925" spans="70:70" x14ac:dyDescent="0.25">
      <c r="BR329925" s="2394"/>
    </row>
    <row r="329926" spans="70:70" x14ac:dyDescent="0.25">
      <c r="BR329926" s="2381"/>
    </row>
    <row r="329950" spans="70:70" x14ac:dyDescent="0.25">
      <c r="BR329950" s="2394"/>
    </row>
    <row r="329951" spans="70:70" x14ac:dyDescent="0.25">
      <c r="BR329951" s="2381"/>
    </row>
    <row r="329975" spans="70:70" x14ac:dyDescent="0.25">
      <c r="BR329975" s="2394"/>
    </row>
    <row r="329976" spans="70:70" x14ac:dyDescent="0.25">
      <c r="BR329976" s="2381"/>
    </row>
    <row r="330000" spans="70:70" x14ac:dyDescent="0.25">
      <c r="BR330000" s="2394"/>
    </row>
    <row r="330001" spans="70:70" x14ac:dyDescent="0.25">
      <c r="BR330001" s="2381"/>
    </row>
    <row r="330025" spans="70:70" x14ac:dyDescent="0.25">
      <c r="BR330025" s="2394"/>
    </row>
    <row r="330026" spans="70:70" x14ac:dyDescent="0.25">
      <c r="BR330026" s="2381"/>
    </row>
    <row r="330050" spans="70:70" x14ac:dyDescent="0.25">
      <c r="BR330050" s="2394"/>
    </row>
    <row r="330051" spans="70:70" x14ac:dyDescent="0.25">
      <c r="BR330051" s="2381"/>
    </row>
    <row r="330075" spans="70:70" x14ac:dyDescent="0.25">
      <c r="BR330075" s="2394"/>
    </row>
    <row r="330076" spans="70:70" x14ac:dyDescent="0.25">
      <c r="BR330076" s="2381"/>
    </row>
    <row r="330100" spans="70:70" x14ac:dyDescent="0.25">
      <c r="BR330100" s="2394"/>
    </row>
    <row r="330101" spans="70:70" x14ac:dyDescent="0.25">
      <c r="BR330101" s="2381"/>
    </row>
    <row r="330125" spans="70:70" x14ac:dyDescent="0.25">
      <c r="BR330125" s="2394"/>
    </row>
    <row r="330126" spans="70:70" x14ac:dyDescent="0.25">
      <c r="BR330126" s="2381"/>
    </row>
    <row r="330150" spans="70:70" x14ac:dyDescent="0.25">
      <c r="BR330150" s="2394"/>
    </row>
    <row r="330151" spans="70:70" x14ac:dyDescent="0.25">
      <c r="BR330151" s="2381"/>
    </row>
    <row r="330175" spans="70:70" x14ac:dyDescent="0.25">
      <c r="BR330175" s="2394"/>
    </row>
    <row r="330176" spans="70:70" x14ac:dyDescent="0.25">
      <c r="BR330176" s="2381"/>
    </row>
    <row r="330200" spans="70:70" x14ac:dyDescent="0.25">
      <c r="BR330200" s="2394"/>
    </row>
    <row r="330201" spans="70:70" x14ac:dyDescent="0.25">
      <c r="BR330201" s="2381"/>
    </row>
    <row r="330225" spans="70:70" x14ac:dyDescent="0.25">
      <c r="BR330225" s="2394"/>
    </row>
    <row r="330226" spans="70:70" x14ac:dyDescent="0.25">
      <c r="BR330226" s="2381"/>
    </row>
    <row r="330250" spans="70:70" x14ac:dyDescent="0.25">
      <c r="BR330250" s="2394"/>
    </row>
    <row r="330251" spans="70:70" x14ac:dyDescent="0.25">
      <c r="BR330251" s="2381"/>
    </row>
    <row r="330275" spans="70:70" x14ac:dyDescent="0.25">
      <c r="BR330275" s="2394"/>
    </row>
    <row r="330276" spans="70:70" x14ac:dyDescent="0.25">
      <c r="BR330276" s="2381"/>
    </row>
    <row r="330300" spans="70:70" x14ac:dyDescent="0.25">
      <c r="BR330300" s="2394"/>
    </row>
    <row r="330301" spans="70:70" x14ac:dyDescent="0.25">
      <c r="BR330301" s="2381"/>
    </row>
    <row r="330325" spans="70:70" x14ac:dyDescent="0.25">
      <c r="BR330325" s="2394"/>
    </row>
    <row r="330326" spans="70:70" x14ac:dyDescent="0.25">
      <c r="BR330326" s="2381"/>
    </row>
    <row r="330350" spans="70:70" x14ac:dyDescent="0.25">
      <c r="BR330350" s="2394"/>
    </row>
    <row r="330351" spans="70:70" x14ac:dyDescent="0.25">
      <c r="BR330351" s="2381"/>
    </row>
    <row r="330375" spans="70:70" x14ac:dyDescent="0.25">
      <c r="BR330375" s="2394"/>
    </row>
    <row r="330376" spans="70:70" x14ac:dyDescent="0.25">
      <c r="BR330376" s="2381"/>
    </row>
    <row r="330400" spans="70:70" x14ac:dyDescent="0.25">
      <c r="BR330400" s="2394"/>
    </row>
    <row r="330401" spans="70:70" x14ac:dyDescent="0.25">
      <c r="BR330401" s="2381"/>
    </row>
    <row r="330425" spans="70:70" x14ac:dyDescent="0.25">
      <c r="BR330425" s="2394"/>
    </row>
    <row r="330426" spans="70:70" x14ac:dyDescent="0.25">
      <c r="BR330426" s="2381"/>
    </row>
    <row r="330450" spans="70:70" x14ac:dyDescent="0.25">
      <c r="BR330450" s="2394"/>
    </row>
    <row r="330451" spans="70:70" x14ac:dyDescent="0.25">
      <c r="BR330451" s="2381"/>
    </row>
    <row r="330475" spans="70:70" x14ac:dyDescent="0.25">
      <c r="BR330475" s="2394"/>
    </row>
    <row r="330476" spans="70:70" x14ac:dyDescent="0.25">
      <c r="BR330476" s="2381"/>
    </row>
    <row r="330500" spans="70:70" x14ac:dyDescent="0.25">
      <c r="BR330500" s="2394"/>
    </row>
    <row r="330501" spans="70:70" x14ac:dyDescent="0.25">
      <c r="BR330501" s="2381"/>
    </row>
    <row r="330525" spans="70:70" x14ac:dyDescent="0.25">
      <c r="BR330525" s="2394"/>
    </row>
    <row r="330526" spans="70:70" x14ac:dyDescent="0.25">
      <c r="BR330526" s="2381"/>
    </row>
    <row r="330550" spans="70:70" x14ac:dyDescent="0.25">
      <c r="BR330550" s="2394"/>
    </row>
    <row r="330551" spans="70:70" x14ac:dyDescent="0.25">
      <c r="BR330551" s="2381"/>
    </row>
    <row r="330575" spans="70:70" x14ac:dyDescent="0.25">
      <c r="BR330575" s="2394"/>
    </row>
    <row r="330576" spans="70:70" x14ac:dyDescent="0.25">
      <c r="BR330576" s="2381"/>
    </row>
    <row r="330600" spans="70:70" x14ac:dyDescent="0.25">
      <c r="BR330600" s="2394"/>
    </row>
    <row r="330601" spans="70:70" x14ac:dyDescent="0.25">
      <c r="BR330601" s="2381"/>
    </row>
    <row r="330625" spans="70:70" x14ac:dyDescent="0.25">
      <c r="BR330625" s="2394"/>
    </row>
    <row r="330626" spans="70:70" x14ac:dyDescent="0.25">
      <c r="BR330626" s="2381"/>
    </row>
    <row r="330650" spans="70:70" x14ac:dyDescent="0.25">
      <c r="BR330650" s="2394"/>
    </row>
    <row r="330651" spans="70:70" x14ac:dyDescent="0.25">
      <c r="BR330651" s="2381"/>
    </row>
    <row r="330675" spans="70:70" x14ac:dyDescent="0.25">
      <c r="BR330675" s="2394"/>
    </row>
    <row r="330676" spans="70:70" x14ac:dyDescent="0.25">
      <c r="BR330676" s="2381"/>
    </row>
    <row r="330700" spans="70:70" x14ac:dyDescent="0.25">
      <c r="BR330700" s="2394"/>
    </row>
    <row r="330701" spans="70:70" x14ac:dyDescent="0.25">
      <c r="BR330701" s="2381"/>
    </row>
    <row r="330725" spans="70:70" x14ac:dyDescent="0.25">
      <c r="BR330725" s="2394"/>
    </row>
    <row r="330726" spans="70:70" x14ac:dyDescent="0.25">
      <c r="BR330726" s="2381"/>
    </row>
    <row r="330750" spans="70:70" x14ac:dyDescent="0.25">
      <c r="BR330750" s="2394"/>
    </row>
    <row r="330751" spans="70:70" x14ac:dyDescent="0.25">
      <c r="BR330751" s="2381"/>
    </row>
    <row r="330775" spans="70:70" x14ac:dyDescent="0.25">
      <c r="BR330775" s="2394"/>
    </row>
    <row r="330776" spans="70:70" x14ac:dyDescent="0.25">
      <c r="BR330776" s="2381"/>
    </row>
    <row r="330800" spans="70:70" x14ac:dyDescent="0.25">
      <c r="BR330800" s="2394"/>
    </row>
    <row r="330801" spans="70:70" x14ac:dyDescent="0.25">
      <c r="BR330801" s="2381"/>
    </row>
    <row r="330825" spans="70:70" x14ac:dyDescent="0.25">
      <c r="BR330825" s="2394"/>
    </row>
    <row r="330826" spans="70:70" x14ac:dyDescent="0.25">
      <c r="BR330826" s="2381"/>
    </row>
    <row r="330850" spans="70:70" x14ac:dyDescent="0.25">
      <c r="BR330850" s="2394"/>
    </row>
    <row r="330851" spans="70:70" x14ac:dyDescent="0.25">
      <c r="BR330851" s="2381"/>
    </row>
    <row r="330875" spans="70:70" x14ac:dyDescent="0.25">
      <c r="BR330875" s="2394"/>
    </row>
    <row r="330876" spans="70:70" x14ac:dyDescent="0.25">
      <c r="BR330876" s="2381"/>
    </row>
    <row r="330900" spans="70:70" x14ac:dyDescent="0.25">
      <c r="BR330900" s="2394"/>
    </row>
    <row r="330901" spans="70:70" x14ac:dyDescent="0.25">
      <c r="BR330901" s="2381"/>
    </row>
    <row r="330925" spans="70:70" x14ac:dyDescent="0.25">
      <c r="BR330925" s="2394"/>
    </row>
    <row r="330926" spans="70:70" x14ac:dyDescent="0.25">
      <c r="BR330926" s="2381"/>
    </row>
    <row r="330950" spans="70:70" x14ac:dyDescent="0.25">
      <c r="BR330950" s="2394"/>
    </row>
    <row r="330951" spans="70:70" x14ac:dyDescent="0.25">
      <c r="BR330951" s="2381"/>
    </row>
    <row r="330975" spans="70:70" x14ac:dyDescent="0.25">
      <c r="BR330975" s="2394"/>
    </row>
    <row r="330976" spans="70:70" x14ac:dyDescent="0.25">
      <c r="BR330976" s="2381"/>
    </row>
    <row r="331000" spans="70:70" x14ac:dyDescent="0.25">
      <c r="BR331000" s="2394"/>
    </row>
    <row r="331001" spans="70:70" x14ac:dyDescent="0.25">
      <c r="BR331001" s="2381"/>
    </row>
    <row r="331025" spans="70:70" x14ac:dyDescent="0.25">
      <c r="BR331025" s="2394"/>
    </row>
    <row r="331026" spans="70:70" x14ac:dyDescent="0.25">
      <c r="BR331026" s="2381"/>
    </row>
    <row r="331050" spans="70:70" x14ac:dyDescent="0.25">
      <c r="BR331050" s="2394"/>
    </row>
    <row r="331051" spans="70:70" x14ac:dyDescent="0.25">
      <c r="BR331051" s="2381"/>
    </row>
    <row r="331075" spans="70:70" x14ac:dyDescent="0.25">
      <c r="BR331075" s="2394"/>
    </row>
    <row r="331076" spans="70:70" x14ac:dyDescent="0.25">
      <c r="BR331076" s="2381"/>
    </row>
    <row r="331100" spans="70:70" x14ac:dyDescent="0.25">
      <c r="BR331100" s="2394"/>
    </row>
    <row r="331101" spans="70:70" x14ac:dyDescent="0.25">
      <c r="BR331101" s="2381"/>
    </row>
    <row r="331125" spans="70:70" x14ac:dyDescent="0.25">
      <c r="BR331125" s="2394"/>
    </row>
    <row r="331126" spans="70:70" x14ac:dyDescent="0.25">
      <c r="BR331126" s="2381"/>
    </row>
    <row r="331150" spans="70:70" x14ac:dyDescent="0.25">
      <c r="BR331150" s="2394"/>
    </row>
    <row r="331151" spans="70:70" x14ac:dyDescent="0.25">
      <c r="BR331151" s="2381"/>
    </row>
    <row r="331175" spans="70:70" x14ac:dyDescent="0.25">
      <c r="BR331175" s="2394"/>
    </row>
    <row r="331176" spans="70:70" x14ac:dyDescent="0.25">
      <c r="BR331176" s="2381"/>
    </row>
    <row r="331200" spans="70:70" x14ac:dyDescent="0.25">
      <c r="BR331200" s="2394"/>
    </row>
    <row r="331201" spans="70:70" x14ac:dyDescent="0.25">
      <c r="BR331201" s="2381"/>
    </row>
    <row r="331225" spans="70:70" x14ac:dyDescent="0.25">
      <c r="BR331225" s="2394"/>
    </row>
    <row r="331226" spans="70:70" x14ac:dyDescent="0.25">
      <c r="BR331226" s="2381"/>
    </row>
    <row r="331250" spans="70:70" x14ac:dyDescent="0.25">
      <c r="BR331250" s="2394"/>
    </row>
    <row r="331251" spans="70:70" x14ac:dyDescent="0.25">
      <c r="BR331251" s="2381"/>
    </row>
    <row r="331275" spans="70:70" x14ac:dyDescent="0.25">
      <c r="BR331275" s="2394"/>
    </row>
    <row r="331276" spans="70:70" x14ac:dyDescent="0.25">
      <c r="BR331276" s="2381"/>
    </row>
    <row r="331300" spans="70:70" x14ac:dyDescent="0.25">
      <c r="BR331300" s="2394"/>
    </row>
    <row r="331301" spans="70:70" x14ac:dyDescent="0.25">
      <c r="BR331301" s="2381"/>
    </row>
    <row r="331325" spans="70:70" x14ac:dyDescent="0.25">
      <c r="BR331325" s="2394"/>
    </row>
    <row r="331326" spans="70:70" x14ac:dyDescent="0.25">
      <c r="BR331326" s="2381"/>
    </row>
    <row r="331350" spans="70:70" x14ac:dyDescent="0.25">
      <c r="BR331350" s="2394"/>
    </row>
    <row r="331351" spans="70:70" x14ac:dyDescent="0.25">
      <c r="BR331351" s="2381"/>
    </row>
    <row r="331375" spans="70:70" x14ac:dyDescent="0.25">
      <c r="BR331375" s="2394"/>
    </row>
    <row r="331376" spans="70:70" x14ac:dyDescent="0.25">
      <c r="BR331376" s="2381"/>
    </row>
    <row r="331400" spans="70:70" x14ac:dyDescent="0.25">
      <c r="BR331400" s="2394"/>
    </row>
    <row r="331401" spans="70:70" x14ac:dyDescent="0.25">
      <c r="BR331401" s="2381"/>
    </row>
    <row r="331425" spans="70:70" x14ac:dyDescent="0.25">
      <c r="BR331425" s="2394"/>
    </row>
    <row r="331426" spans="70:70" x14ac:dyDescent="0.25">
      <c r="BR331426" s="2381"/>
    </row>
    <row r="331450" spans="70:70" x14ac:dyDescent="0.25">
      <c r="BR331450" s="2394"/>
    </row>
    <row r="331451" spans="70:70" x14ac:dyDescent="0.25">
      <c r="BR331451" s="2381"/>
    </row>
    <row r="331475" spans="70:70" x14ac:dyDescent="0.25">
      <c r="BR331475" s="2394"/>
    </row>
    <row r="331476" spans="70:70" x14ac:dyDescent="0.25">
      <c r="BR331476" s="2381"/>
    </row>
    <row r="331500" spans="70:70" x14ac:dyDescent="0.25">
      <c r="BR331500" s="2394"/>
    </row>
    <row r="331501" spans="70:70" x14ac:dyDescent="0.25">
      <c r="BR331501" s="2381"/>
    </row>
    <row r="331525" spans="70:70" x14ac:dyDescent="0.25">
      <c r="BR331525" s="2394"/>
    </row>
    <row r="331526" spans="70:70" x14ac:dyDescent="0.25">
      <c r="BR331526" s="2381"/>
    </row>
    <row r="331550" spans="70:70" x14ac:dyDescent="0.25">
      <c r="BR331550" s="2394"/>
    </row>
    <row r="331551" spans="70:70" x14ac:dyDescent="0.25">
      <c r="BR331551" s="2381"/>
    </row>
    <row r="331575" spans="70:70" x14ac:dyDescent="0.25">
      <c r="BR331575" s="2394"/>
    </row>
    <row r="331576" spans="70:70" x14ac:dyDescent="0.25">
      <c r="BR331576" s="2381"/>
    </row>
    <row r="331600" spans="70:70" x14ac:dyDescent="0.25">
      <c r="BR331600" s="2394"/>
    </row>
    <row r="331601" spans="70:70" x14ac:dyDescent="0.25">
      <c r="BR331601" s="2381"/>
    </row>
    <row r="331625" spans="70:70" x14ac:dyDescent="0.25">
      <c r="BR331625" s="2394"/>
    </row>
    <row r="331626" spans="70:70" x14ac:dyDescent="0.25">
      <c r="BR331626" s="2381"/>
    </row>
    <row r="331650" spans="70:70" x14ac:dyDescent="0.25">
      <c r="BR331650" s="2394"/>
    </row>
    <row r="331651" spans="70:70" x14ac:dyDescent="0.25">
      <c r="BR331651" s="2381"/>
    </row>
    <row r="331675" spans="70:70" x14ac:dyDescent="0.25">
      <c r="BR331675" s="2394"/>
    </row>
    <row r="331676" spans="70:70" x14ac:dyDescent="0.25">
      <c r="BR331676" s="2381"/>
    </row>
    <row r="331700" spans="70:70" x14ac:dyDescent="0.25">
      <c r="BR331700" s="2394"/>
    </row>
    <row r="331701" spans="70:70" x14ac:dyDescent="0.25">
      <c r="BR331701" s="2381"/>
    </row>
    <row r="331725" spans="70:70" x14ac:dyDescent="0.25">
      <c r="BR331725" s="2394"/>
    </row>
    <row r="331726" spans="70:70" x14ac:dyDescent="0.25">
      <c r="BR331726" s="2381"/>
    </row>
    <row r="331750" spans="70:70" x14ac:dyDescent="0.25">
      <c r="BR331750" s="2394"/>
    </row>
    <row r="331751" spans="70:70" x14ac:dyDescent="0.25">
      <c r="BR331751" s="2381"/>
    </row>
    <row r="331775" spans="70:70" x14ac:dyDescent="0.25">
      <c r="BR331775" s="2394"/>
    </row>
    <row r="331776" spans="70:70" x14ac:dyDescent="0.25">
      <c r="BR331776" s="2381"/>
    </row>
    <row r="331800" spans="70:70" x14ac:dyDescent="0.25">
      <c r="BR331800" s="2394"/>
    </row>
    <row r="331801" spans="70:70" x14ac:dyDescent="0.25">
      <c r="BR331801" s="2381"/>
    </row>
    <row r="331825" spans="70:70" x14ac:dyDescent="0.25">
      <c r="BR331825" s="2394"/>
    </row>
    <row r="331826" spans="70:70" x14ac:dyDescent="0.25">
      <c r="BR331826" s="2381"/>
    </row>
    <row r="331850" spans="70:70" x14ac:dyDescent="0.25">
      <c r="BR331850" s="2394"/>
    </row>
    <row r="331851" spans="70:70" x14ac:dyDescent="0.25">
      <c r="BR331851" s="2381"/>
    </row>
    <row r="331875" spans="70:70" x14ac:dyDescent="0.25">
      <c r="BR331875" s="2394"/>
    </row>
    <row r="331876" spans="70:70" x14ac:dyDescent="0.25">
      <c r="BR331876" s="2381"/>
    </row>
    <row r="331900" spans="70:70" x14ac:dyDescent="0.25">
      <c r="BR331900" s="2394"/>
    </row>
    <row r="331901" spans="70:70" x14ac:dyDescent="0.25">
      <c r="BR331901" s="2381"/>
    </row>
    <row r="331925" spans="70:70" x14ac:dyDescent="0.25">
      <c r="BR331925" s="2394"/>
    </row>
    <row r="331926" spans="70:70" x14ac:dyDescent="0.25">
      <c r="BR331926" s="2381"/>
    </row>
    <row r="331950" spans="70:70" x14ac:dyDescent="0.25">
      <c r="BR331950" s="2394"/>
    </row>
    <row r="331951" spans="70:70" x14ac:dyDescent="0.25">
      <c r="BR331951" s="2381"/>
    </row>
    <row r="331975" spans="70:70" x14ac:dyDescent="0.25">
      <c r="BR331975" s="2394"/>
    </row>
    <row r="331976" spans="70:70" x14ac:dyDescent="0.25">
      <c r="BR331976" s="2381"/>
    </row>
    <row r="332000" spans="70:70" x14ac:dyDescent="0.25">
      <c r="BR332000" s="2394"/>
    </row>
    <row r="332001" spans="70:70" x14ac:dyDescent="0.25">
      <c r="BR332001" s="2381"/>
    </row>
    <row r="332025" spans="70:70" x14ac:dyDescent="0.25">
      <c r="BR332025" s="2394"/>
    </row>
    <row r="332026" spans="70:70" x14ac:dyDescent="0.25">
      <c r="BR332026" s="2381"/>
    </row>
    <row r="332050" spans="70:70" x14ac:dyDescent="0.25">
      <c r="BR332050" s="2394"/>
    </row>
    <row r="332051" spans="70:70" x14ac:dyDescent="0.25">
      <c r="BR332051" s="2381"/>
    </row>
    <row r="332075" spans="70:70" x14ac:dyDescent="0.25">
      <c r="BR332075" s="2394"/>
    </row>
    <row r="332076" spans="70:70" x14ac:dyDescent="0.25">
      <c r="BR332076" s="2381"/>
    </row>
    <row r="332100" spans="70:70" x14ac:dyDescent="0.25">
      <c r="BR332100" s="2394"/>
    </row>
    <row r="332101" spans="70:70" x14ac:dyDescent="0.25">
      <c r="BR332101" s="2381"/>
    </row>
    <row r="332125" spans="70:70" x14ac:dyDescent="0.25">
      <c r="BR332125" s="2394"/>
    </row>
    <row r="332126" spans="70:70" x14ac:dyDescent="0.25">
      <c r="BR332126" s="2381"/>
    </row>
    <row r="332150" spans="70:70" x14ac:dyDescent="0.25">
      <c r="BR332150" s="2394"/>
    </row>
    <row r="332151" spans="70:70" x14ac:dyDescent="0.25">
      <c r="BR332151" s="2381"/>
    </row>
    <row r="332175" spans="70:70" x14ac:dyDescent="0.25">
      <c r="BR332175" s="2394"/>
    </row>
    <row r="332176" spans="70:70" x14ac:dyDescent="0.25">
      <c r="BR332176" s="2381"/>
    </row>
    <row r="332200" spans="70:70" x14ac:dyDescent="0.25">
      <c r="BR332200" s="2394"/>
    </row>
    <row r="332201" spans="70:70" x14ac:dyDescent="0.25">
      <c r="BR332201" s="2381"/>
    </row>
    <row r="332225" spans="70:70" x14ac:dyDescent="0.25">
      <c r="BR332225" s="2394"/>
    </row>
    <row r="332226" spans="70:70" x14ac:dyDescent="0.25">
      <c r="BR332226" s="2381"/>
    </row>
    <row r="332250" spans="70:70" x14ac:dyDescent="0.25">
      <c r="BR332250" s="2394"/>
    </row>
    <row r="332251" spans="70:70" x14ac:dyDescent="0.25">
      <c r="BR332251" s="2381"/>
    </row>
    <row r="332275" spans="70:70" x14ac:dyDescent="0.25">
      <c r="BR332275" s="2394"/>
    </row>
    <row r="332276" spans="70:70" x14ac:dyDescent="0.25">
      <c r="BR332276" s="2381"/>
    </row>
    <row r="332300" spans="70:70" x14ac:dyDescent="0.25">
      <c r="BR332300" s="2394"/>
    </row>
    <row r="332301" spans="70:70" x14ac:dyDescent="0.25">
      <c r="BR332301" s="2381"/>
    </row>
    <row r="332325" spans="70:70" x14ac:dyDescent="0.25">
      <c r="BR332325" s="2394"/>
    </row>
    <row r="332326" spans="70:70" x14ac:dyDescent="0.25">
      <c r="BR332326" s="2381"/>
    </row>
    <row r="332350" spans="70:70" x14ac:dyDescent="0.25">
      <c r="BR332350" s="2394"/>
    </row>
    <row r="332351" spans="70:70" x14ac:dyDescent="0.25">
      <c r="BR332351" s="2381"/>
    </row>
    <row r="332375" spans="70:70" x14ac:dyDescent="0.25">
      <c r="BR332375" s="2394"/>
    </row>
    <row r="332376" spans="70:70" x14ac:dyDescent="0.25">
      <c r="BR332376" s="2381"/>
    </row>
    <row r="332400" spans="70:70" x14ac:dyDescent="0.25">
      <c r="BR332400" s="2394"/>
    </row>
    <row r="332401" spans="70:70" x14ac:dyDescent="0.25">
      <c r="BR332401" s="2381"/>
    </row>
    <row r="332425" spans="70:70" x14ac:dyDescent="0.25">
      <c r="BR332425" s="2394"/>
    </row>
    <row r="332426" spans="70:70" x14ac:dyDescent="0.25">
      <c r="BR332426" s="2381"/>
    </row>
    <row r="332450" spans="70:70" x14ac:dyDescent="0.25">
      <c r="BR332450" s="2394"/>
    </row>
    <row r="332451" spans="70:70" x14ac:dyDescent="0.25">
      <c r="BR332451" s="2381"/>
    </row>
    <row r="332475" spans="70:70" x14ac:dyDescent="0.25">
      <c r="BR332475" s="2394"/>
    </row>
    <row r="332476" spans="70:70" x14ac:dyDescent="0.25">
      <c r="BR332476" s="2381"/>
    </row>
    <row r="332500" spans="70:70" x14ac:dyDescent="0.25">
      <c r="BR332500" s="2394"/>
    </row>
    <row r="332501" spans="70:70" x14ac:dyDescent="0.25">
      <c r="BR332501" s="2381"/>
    </row>
    <row r="332525" spans="70:70" x14ac:dyDescent="0.25">
      <c r="BR332525" s="2394"/>
    </row>
    <row r="332526" spans="70:70" x14ac:dyDescent="0.25">
      <c r="BR332526" s="2381"/>
    </row>
    <row r="332550" spans="70:70" x14ac:dyDescent="0.25">
      <c r="BR332550" s="2394"/>
    </row>
    <row r="332551" spans="70:70" x14ac:dyDescent="0.25">
      <c r="BR332551" s="2381"/>
    </row>
    <row r="332575" spans="70:70" x14ac:dyDescent="0.25">
      <c r="BR332575" s="2394"/>
    </row>
    <row r="332576" spans="70:70" x14ac:dyDescent="0.25">
      <c r="BR332576" s="2381"/>
    </row>
    <row r="332600" spans="70:70" x14ac:dyDescent="0.25">
      <c r="BR332600" s="2394"/>
    </row>
    <row r="332601" spans="70:70" x14ac:dyDescent="0.25">
      <c r="BR332601" s="2381"/>
    </row>
    <row r="332625" spans="70:70" x14ac:dyDescent="0.25">
      <c r="BR332625" s="2394"/>
    </row>
    <row r="332626" spans="70:70" x14ac:dyDescent="0.25">
      <c r="BR332626" s="2381"/>
    </row>
    <row r="332650" spans="70:70" x14ac:dyDescent="0.25">
      <c r="BR332650" s="2394"/>
    </row>
    <row r="332651" spans="70:70" x14ac:dyDescent="0.25">
      <c r="BR332651" s="2381"/>
    </row>
    <row r="332675" spans="70:70" x14ac:dyDescent="0.25">
      <c r="BR332675" s="2394"/>
    </row>
    <row r="332676" spans="70:70" x14ac:dyDescent="0.25">
      <c r="BR332676" s="2381"/>
    </row>
    <row r="332700" spans="70:70" x14ac:dyDescent="0.25">
      <c r="BR332700" s="2394"/>
    </row>
    <row r="332701" spans="70:70" x14ac:dyDescent="0.25">
      <c r="BR332701" s="2381"/>
    </row>
    <row r="332725" spans="70:70" x14ac:dyDescent="0.25">
      <c r="BR332725" s="2394"/>
    </row>
    <row r="332726" spans="70:70" x14ac:dyDescent="0.25">
      <c r="BR332726" s="2381"/>
    </row>
    <row r="332750" spans="70:70" x14ac:dyDescent="0.25">
      <c r="BR332750" s="2394"/>
    </row>
    <row r="332751" spans="70:70" x14ac:dyDescent="0.25">
      <c r="BR332751" s="2381"/>
    </row>
    <row r="332775" spans="70:70" x14ac:dyDescent="0.25">
      <c r="BR332775" s="2394"/>
    </row>
    <row r="332776" spans="70:70" x14ac:dyDescent="0.25">
      <c r="BR332776" s="2381"/>
    </row>
    <row r="332800" spans="70:70" x14ac:dyDescent="0.25">
      <c r="BR332800" s="2394"/>
    </row>
    <row r="332801" spans="70:70" x14ac:dyDescent="0.25">
      <c r="BR332801" s="2381"/>
    </row>
    <row r="332825" spans="70:70" x14ac:dyDescent="0.25">
      <c r="BR332825" s="2394"/>
    </row>
    <row r="332826" spans="70:70" x14ac:dyDescent="0.25">
      <c r="BR332826" s="2381"/>
    </row>
    <row r="332850" spans="70:70" x14ac:dyDescent="0.25">
      <c r="BR332850" s="2394"/>
    </row>
    <row r="332851" spans="70:70" x14ac:dyDescent="0.25">
      <c r="BR332851" s="2381"/>
    </row>
    <row r="332875" spans="70:70" x14ac:dyDescent="0.25">
      <c r="BR332875" s="2394"/>
    </row>
    <row r="332876" spans="70:70" x14ac:dyDescent="0.25">
      <c r="BR332876" s="2381"/>
    </row>
    <row r="332900" spans="70:70" x14ac:dyDescent="0.25">
      <c r="BR332900" s="2394"/>
    </row>
    <row r="332901" spans="70:70" x14ac:dyDescent="0.25">
      <c r="BR332901" s="2381"/>
    </row>
    <row r="332925" spans="70:70" x14ac:dyDescent="0.25">
      <c r="BR332925" s="2394"/>
    </row>
    <row r="332926" spans="70:70" x14ac:dyDescent="0.25">
      <c r="BR332926" s="2381"/>
    </row>
    <row r="332950" spans="70:70" x14ac:dyDescent="0.25">
      <c r="BR332950" s="2394"/>
    </row>
    <row r="332951" spans="70:70" x14ac:dyDescent="0.25">
      <c r="BR332951" s="2381"/>
    </row>
    <row r="332975" spans="70:70" x14ac:dyDescent="0.25">
      <c r="BR332975" s="2394"/>
    </row>
    <row r="332976" spans="70:70" x14ac:dyDescent="0.25">
      <c r="BR332976" s="2381"/>
    </row>
    <row r="333000" spans="70:70" x14ac:dyDescent="0.25">
      <c r="BR333000" s="2394"/>
    </row>
    <row r="333001" spans="70:70" x14ac:dyDescent="0.25">
      <c r="BR333001" s="2381"/>
    </row>
    <row r="333025" spans="70:70" x14ac:dyDescent="0.25">
      <c r="BR333025" s="2394"/>
    </row>
    <row r="333026" spans="70:70" x14ac:dyDescent="0.25">
      <c r="BR333026" s="2381"/>
    </row>
    <row r="333050" spans="70:70" x14ac:dyDescent="0.25">
      <c r="BR333050" s="2394"/>
    </row>
    <row r="333051" spans="70:70" x14ac:dyDescent="0.25">
      <c r="BR333051" s="2381"/>
    </row>
    <row r="333075" spans="70:70" x14ac:dyDescent="0.25">
      <c r="BR333075" s="2394"/>
    </row>
    <row r="333076" spans="70:70" x14ac:dyDescent="0.25">
      <c r="BR333076" s="2381"/>
    </row>
    <row r="333100" spans="70:70" x14ac:dyDescent="0.25">
      <c r="BR333100" s="2394"/>
    </row>
    <row r="333101" spans="70:70" x14ac:dyDescent="0.25">
      <c r="BR333101" s="2381"/>
    </row>
    <row r="333125" spans="70:70" x14ac:dyDescent="0.25">
      <c r="BR333125" s="2394"/>
    </row>
    <row r="333126" spans="70:70" x14ac:dyDescent="0.25">
      <c r="BR333126" s="2381"/>
    </row>
    <row r="333150" spans="70:70" x14ac:dyDescent="0.25">
      <c r="BR333150" s="2394"/>
    </row>
    <row r="333151" spans="70:70" x14ac:dyDescent="0.25">
      <c r="BR333151" s="2381"/>
    </row>
    <row r="333175" spans="70:70" x14ac:dyDescent="0.25">
      <c r="BR333175" s="2394"/>
    </row>
    <row r="333176" spans="70:70" x14ac:dyDescent="0.25">
      <c r="BR333176" s="2381"/>
    </row>
    <row r="333200" spans="70:70" x14ac:dyDescent="0.25">
      <c r="BR333200" s="2394"/>
    </row>
    <row r="333201" spans="70:70" x14ac:dyDescent="0.25">
      <c r="BR333201" s="2381"/>
    </row>
    <row r="333225" spans="70:70" x14ac:dyDescent="0.25">
      <c r="BR333225" s="2394"/>
    </row>
    <row r="333226" spans="70:70" x14ac:dyDescent="0.25">
      <c r="BR333226" s="2381"/>
    </row>
    <row r="333250" spans="70:70" x14ac:dyDescent="0.25">
      <c r="BR333250" s="2394"/>
    </row>
    <row r="333251" spans="70:70" x14ac:dyDescent="0.25">
      <c r="BR333251" s="2381"/>
    </row>
    <row r="333275" spans="70:70" x14ac:dyDescent="0.25">
      <c r="BR333275" s="2394"/>
    </row>
    <row r="333276" spans="70:70" x14ac:dyDescent="0.25">
      <c r="BR333276" s="2381"/>
    </row>
    <row r="333300" spans="70:70" x14ac:dyDescent="0.25">
      <c r="BR333300" s="2394"/>
    </row>
    <row r="333301" spans="70:70" x14ac:dyDescent="0.25">
      <c r="BR333301" s="2381"/>
    </row>
    <row r="333325" spans="70:70" x14ac:dyDescent="0.25">
      <c r="BR333325" s="2394"/>
    </row>
    <row r="333326" spans="70:70" x14ac:dyDescent="0.25">
      <c r="BR333326" s="2381"/>
    </row>
    <row r="333350" spans="70:70" x14ac:dyDescent="0.25">
      <c r="BR333350" s="2394"/>
    </row>
    <row r="333351" spans="70:70" x14ac:dyDescent="0.25">
      <c r="BR333351" s="2381"/>
    </row>
    <row r="333375" spans="70:70" x14ac:dyDescent="0.25">
      <c r="BR333375" s="2394"/>
    </row>
    <row r="333376" spans="70:70" x14ac:dyDescent="0.25">
      <c r="BR333376" s="2381"/>
    </row>
    <row r="333400" spans="70:70" x14ac:dyDescent="0.25">
      <c r="BR333400" s="2394"/>
    </row>
    <row r="333401" spans="70:70" x14ac:dyDescent="0.25">
      <c r="BR333401" s="2381"/>
    </row>
    <row r="333425" spans="70:70" x14ac:dyDescent="0.25">
      <c r="BR333425" s="2394"/>
    </row>
    <row r="333426" spans="70:70" x14ac:dyDescent="0.25">
      <c r="BR333426" s="2381"/>
    </row>
    <row r="333450" spans="70:70" x14ac:dyDescent="0.25">
      <c r="BR333450" s="2394"/>
    </row>
    <row r="333451" spans="70:70" x14ac:dyDescent="0.25">
      <c r="BR333451" s="2381"/>
    </row>
    <row r="333475" spans="70:70" x14ac:dyDescent="0.25">
      <c r="BR333475" s="2394"/>
    </row>
    <row r="333476" spans="70:70" x14ac:dyDescent="0.25">
      <c r="BR333476" s="2381"/>
    </row>
    <row r="333500" spans="70:70" x14ac:dyDescent="0.25">
      <c r="BR333500" s="2394"/>
    </row>
    <row r="333501" spans="70:70" x14ac:dyDescent="0.25">
      <c r="BR333501" s="2381"/>
    </row>
    <row r="333525" spans="70:70" x14ac:dyDescent="0.25">
      <c r="BR333525" s="2394"/>
    </row>
    <row r="333526" spans="70:70" x14ac:dyDescent="0.25">
      <c r="BR333526" s="2381"/>
    </row>
    <row r="333550" spans="70:70" x14ac:dyDescent="0.25">
      <c r="BR333550" s="2394"/>
    </row>
    <row r="333551" spans="70:70" x14ac:dyDescent="0.25">
      <c r="BR333551" s="2381"/>
    </row>
    <row r="333575" spans="70:70" x14ac:dyDescent="0.25">
      <c r="BR333575" s="2394"/>
    </row>
    <row r="333576" spans="70:70" x14ac:dyDescent="0.25">
      <c r="BR333576" s="2381"/>
    </row>
    <row r="333600" spans="70:70" x14ac:dyDescent="0.25">
      <c r="BR333600" s="2394"/>
    </row>
    <row r="333601" spans="70:70" x14ac:dyDescent="0.25">
      <c r="BR333601" s="2381"/>
    </row>
    <row r="333625" spans="70:70" x14ac:dyDescent="0.25">
      <c r="BR333625" s="2394"/>
    </row>
    <row r="333626" spans="70:70" x14ac:dyDescent="0.25">
      <c r="BR333626" s="2381"/>
    </row>
    <row r="333650" spans="70:70" x14ac:dyDescent="0.25">
      <c r="BR333650" s="2394"/>
    </row>
    <row r="333651" spans="70:70" x14ac:dyDescent="0.25">
      <c r="BR333651" s="2381"/>
    </row>
    <row r="333675" spans="70:70" x14ac:dyDescent="0.25">
      <c r="BR333675" s="2394"/>
    </row>
    <row r="333676" spans="70:70" x14ac:dyDescent="0.25">
      <c r="BR333676" s="2381"/>
    </row>
    <row r="333700" spans="70:70" x14ac:dyDescent="0.25">
      <c r="BR333700" s="2394"/>
    </row>
    <row r="333701" spans="70:70" x14ac:dyDescent="0.25">
      <c r="BR333701" s="2381"/>
    </row>
    <row r="333725" spans="70:70" x14ac:dyDescent="0.25">
      <c r="BR333725" s="2394"/>
    </row>
    <row r="333726" spans="70:70" x14ac:dyDescent="0.25">
      <c r="BR333726" s="2381"/>
    </row>
    <row r="333750" spans="70:70" x14ac:dyDescent="0.25">
      <c r="BR333750" s="2394"/>
    </row>
    <row r="333751" spans="70:70" x14ac:dyDescent="0.25">
      <c r="BR333751" s="2381"/>
    </row>
    <row r="333775" spans="70:70" x14ac:dyDescent="0.25">
      <c r="BR333775" s="2394"/>
    </row>
    <row r="333776" spans="70:70" x14ac:dyDescent="0.25">
      <c r="BR333776" s="2381"/>
    </row>
    <row r="333800" spans="70:70" x14ac:dyDescent="0.25">
      <c r="BR333800" s="2394"/>
    </row>
    <row r="333801" spans="70:70" x14ac:dyDescent="0.25">
      <c r="BR333801" s="2381"/>
    </row>
    <row r="333825" spans="70:70" x14ac:dyDescent="0.25">
      <c r="BR333825" s="2394"/>
    </row>
    <row r="333826" spans="70:70" x14ac:dyDescent="0.25">
      <c r="BR333826" s="2381"/>
    </row>
    <row r="333850" spans="70:70" x14ac:dyDescent="0.25">
      <c r="BR333850" s="2394"/>
    </row>
    <row r="333851" spans="70:70" x14ac:dyDescent="0.25">
      <c r="BR333851" s="2381"/>
    </row>
    <row r="333875" spans="70:70" x14ac:dyDescent="0.25">
      <c r="BR333875" s="2394"/>
    </row>
    <row r="333876" spans="70:70" x14ac:dyDescent="0.25">
      <c r="BR333876" s="2381"/>
    </row>
    <row r="333900" spans="70:70" x14ac:dyDescent="0.25">
      <c r="BR333900" s="2394"/>
    </row>
    <row r="333901" spans="70:70" x14ac:dyDescent="0.25">
      <c r="BR333901" s="2381"/>
    </row>
    <row r="333925" spans="70:70" x14ac:dyDescent="0.25">
      <c r="BR333925" s="2394"/>
    </row>
    <row r="333926" spans="70:70" x14ac:dyDescent="0.25">
      <c r="BR333926" s="2381"/>
    </row>
    <row r="333950" spans="70:70" x14ac:dyDescent="0.25">
      <c r="BR333950" s="2394"/>
    </row>
    <row r="333951" spans="70:70" x14ac:dyDescent="0.25">
      <c r="BR333951" s="2381"/>
    </row>
    <row r="333975" spans="70:70" x14ac:dyDescent="0.25">
      <c r="BR333975" s="2394"/>
    </row>
    <row r="333976" spans="70:70" x14ac:dyDescent="0.25">
      <c r="BR333976" s="2381"/>
    </row>
    <row r="334000" spans="70:70" x14ac:dyDescent="0.25">
      <c r="BR334000" s="2394"/>
    </row>
    <row r="334001" spans="70:70" x14ac:dyDescent="0.25">
      <c r="BR334001" s="2381"/>
    </row>
    <row r="334025" spans="70:70" x14ac:dyDescent="0.25">
      <c r="BR334025" s="2394"/>
    </row>
    <row r="334026" spans="70:70" x14ac:dyDescent="0.25">
      <c r="BR334026" s="2381"/>
    </row>
    <row r="334050" spans="70:70" x14ac:dyDescent="0.25">
      <c r="BR334050" s="2394"/>
    </row>
    <row r="334051" spans="70:70" x14ac:dyDescent="0.25">
      <c r="BR334051" s="2381"/>
    </row>
    <row r="334075" spans="70:70" x14ac:dyDescent="0.25">
      <c r="BR334075" s="2394"/>
    </row>
    <row r="334076" spans="70:70" x14ac:dyDescent="0.25">
      <c r="BR334076" s="2381"/>
    </row>
    <row r="334100" spans="70:70" x14ac:dyDescent="0.25">
      <c r="BR334100" s="2394"/>
    </row>
    <row r="334101" spans="70:70" x14ac:dyDescent="0.25">
      <c r="BR334101" s="2381"/>
    </row>
    <row r="334125" spans="70:70" x14ac:dyDescent="0.25">
      <c r="BR334125" s="2394"/>
    </row>
    <row r="334126" spans="70:70" x14ac:dyDescent="0.25">
      <c r="BR334126" s="2381"/>
    </row>
    <row r="334150" spans="70:70" x14ac:dyDescent="0.25">
      <c r="BR334150" s="2394"/>
    </row>
    <row r="334151" spans="70:70" x14ac:dyDescent="0.25">
      <c r="BR334151" s="2381"/>
    </row>
    <row r="334175" spans="70:70" x14ac:dyDescent="0.25">
      <c r="BR334175" s="2394"/>
    </row>
    <row r="334176" spans="70:70" x14ac:dyDescent="0.25">
      <c r="BR334176" s="2381"/>
    </row>
    <row r="334200" spans="70:70" x14ac:dyDescent="0.25">
      <c r="BR334200" s="2394"/>
    </row>
    <row r="334201" spans="70:70" x14ac:dyDescent="0.25">
      <c r="BR334201" s="2381"/>
    </row>
    <row r="334225" spans="70:70" x14ac:dyDescent="0.25">
      <c r="BR334225" s="2394"/>
    </row>
    <row r="334226" spans="70:70" x14ac:dyDescent="0.25">
      <c r="BR334226" s="2381"/>
    </row>
    <row r="334250" spans="70:70" x14ac:dyDescent="0.25">
      <c r="BR334250" s="2394"/>
    </row>
    <row r="334251" spans="70:70" x14ac:dyDescent="0.25">
      <c r="BR334251" s="2381"/>
    </row>
    <row r="334275" spans="70:70" x14ac:dyDescent="0.25">
      <c r="BR334275" s="2394"/>
    </row>
    <row r="334276" spans="70:70" x14ac:dyDescent="0.25">
      <c r="BR334276" s="2381"/>
    </row>
    <row r="334300" spans="70:70" x14ac:dyDescent="0.25">
      <c r="BR334300" s="2394"/>
    </row>
    <row r="334301" spans="70:70" x14ac:dyDescent="0.25">
      <c r="BR334301" s="2381"/>
    </row>
    <row r="334325" spans="70:70" x14ac:dyDescent="0.25">
      <c r="BR334325" s="2394"/>
    </row>
    <row r="334326" spans="70:70" x14ac:dyDescent="0.25">
      <c r="BR334326" s="2381"/>
    </row>
    <row r="334350" spans="70:70" x14ac:dyDescent="0.25">
      <c r="BR334350" s="2394"/>
    </row>
    <row r="334351" spans="70:70" x14ac:dyDescent="0.25">
      <c r="BR334351" s="2381"/>
    </row>
    <row r="334375" spans="70:70" x14ac:dyDescent="0.25">
      <c r="BR334375" s="2394"/>
    </row>
    <row r="334376" spans="70:70" x14ac:dyDescent="0.25">
      <c r="BR334376" s="2381"/>
    </row>
    <row r="334400" spans="70:70" x14ac:dyDescent="0.25">
      <c r="BR334400" s="2394"/>
    </row>
    <row r="334401" spans="70:70" x14ac:dyDescent="0.25">
      <c r="BR334401" s="2381"/>
    </row>
    <row r="334425" spans="70:70" x14ac:dyDescent="0.25">
      <c r="BR334425" s="2394"/>
    </row>
    <row r="334426" spans="70:70" x14ac:dyDescent="0.25">
      <c r="BR334426" s="2381"/>
    </row>
    <row r="334450" spans="70:70" x14ac:dyDescent="0.25">
      <c r="BR334450" s="2394"/>
    </row>
    <row r="334451" spans="70:70" x14ac:dyDescent="0.25">
      <c r="BR334451" s="2381"/>
    </row>
    <row r="334475" spans="70:70" x14ac:dyDescent="0.25">
      <c r="BR334475" s="2394"/>
    </row>
    <row r="334476" spans="70:70" x14ac:dyDescent="0.25">
      <c r="BR334476" s="2381"/>
    </row>
    <row r="334500" spans="70:70" x14ac:dyDescent="0.25">
      <c r="BR334500" s="2394"/>
    </row>
    <row r="334501" spans="70:70" x14ac:dyDescent="0.25">
      <c r="BR334501" s="2381"/>
    </row>
    <row r="334525" spans="70:70" x14ac:dyDescent="0.25">
      <c r="BR334525" s="2394"/>
    </row>
    <row r="334526" spans="70:70" x14ac:dyDescent="0.25">
      <c r="BR334526" s="2381"/>
    </row>
    <row r="334550" spans="70:70" x14ac:dyDescent="0.25">
      <c r="BR334550" s="2394"/>
    </row>
    <row r="334551" spans="70:70" x14ac:dyDescent="0.25">
      <c r="BR334551" s="2381"/>
    </row>
    <row r="334575" spans="70:70" x14ac:dyDescent="0.25">
      <c r="BR334575" s="2394"/>
    </row>
    <row r="334576" spans="70:70" x14ac:dyDescent="0.25">
      <c r="BR334576" s="2381"/>
    </row>
    <row r="334600" spans="70:70" x14ac:dyDescent="0.25">
      <c r="BR334600" s="2394"/>
    </row>
    <row r="334601" spans="70:70" x14ac:dyDescent="0.25">
      <c r="BR334601" s="2381"/>
    </row>
    <row r="334625" spans="70:70" x14ac:dyDescent="0.25">
      <c r="BR334625" s="2394"/>
    </row>
    <row r="334626" spans="70:70" x14ac:dyDescent="0.25">
      <c r="BR334626" s="2381"/>
    </row>
    <row r="334650" spans="70:70" x14ac:dyDescent="0.25">
      <c r="BR334650" s="2394"/>
    </row>
    <row r="334651" spans="70:70" x14ac:dyDescent="0.25">
      <c r="BR334651" s="2381"/>
    </row>
    <row r="334675" spans="70:70" x14ac:dyDescent="0.25">
      <c r="BR334675" s="2394"/>
    </row>
    <row r="334676" spans="70:70" x14ac:dyDescent="0.25">
      <c r="BR334676" s="2381"/>
    </row>
    <row r="334700" spans="70:70" x14ac:dyDescent="0.25">
      <c r="BR334700" s="2394"/>
    </row>
    <row r="334701" spans="70:70" x14ac:dyDescent="0.25">
      <c r="BR334701" s="2381"/>
    </row>
    <row r="334725" spans="70:70" x14ac:dyDescent="0.25">
      <c r="BR334725" s="2394"/>
    </row>
    <row r="334726" spans="70:70" x14ac:dyDescent="0.25">
      <c r="BR334726" s="2381"/>
    </row>
    <row r="334750" spans="70:70" x14ac:dyDescent="0.25">
      <c r="BR334750" s="2394"/>
    </row>
    <row r="334751" spans="70:70" x14ac:dyDescent="0.25">
      <c r="BR334751" s="2381"/>
    </row>
    <row r="334775" spans="70:70" x14ac:dyDescent="0.25">
      <c r="BR334775" s="2394"/>
    </row>
    <row r="334776" spans="70:70" x14ac:dyDescent="0.25">
      <c r="BR334776" s="2381"/>
    </row>
    <row r="334800" spans="70:70" x14ac:dyDescent="0.25">
      <c r="BR334800" s="2394"/>
    </row>
    <row r="334801" spans="70:70" x14ac:dyDescent="0.25">
      <c r="BR334801" s="2381"/>
    </row>
    <row r="334825" spans="70:70" x14ac:dyDescent="0.25">
      <c r="BR334825" s="2394"/>
    </row>
    <row r="334826" spans="70:70" x14ac:dyDescent="0.25">
      <c r="BR334826" s="2381"/>
    </row>
    <row r="334850" spans="70:70" x14ac:dyDescent="0.25">
      <c r="BR334850" s="2394"/>
    </row>
    <row r="334851" spans="70:70" x14ac:dyDescent="0.25">
      <c r="BR334851" s="2381"/>
    </row>
    <row r="334875" spans="70:70" x14ac:dyDescent="0.25">
      <c r="BR334875" s="2394"/>
    </row>
    <row r="334876" spans="70:70" x14ac:dyDescent="0.25">
      <c r="BR334876" s="2381"/>
    </row>
    <row r="334900" spans="70:70" x14ac:dyDescent="0.25">
      <c r="BR334900" s="2394"/>
    </row>
    <row r="334901" spans="70:70" x14ac:dyDescent="0.25">
      <c r="BR334901" s="2381"/>
    </row>
    <row r="334925" spans="70:70" x14ac:dyDescent="0.25">
      <c r="BR334925" s="2394"/>
    </row>
    <row r="334926" spans="70:70" x14ac:dyDescent="0.25">
      <c r="BR334926" s="2381"/>
    </row>
    <row r="334950" spans="70:70" x14ac:dyDescent="0.25">
      <c r="BR334950" s="2394"/>
    </row>
    <row r="334951" spans="70:70" x14ac:dyDescent="0.25">
      <c r="BR334951" s="2381"/>
    </row>
    <row r="334975" spans="70:70" x14ac:dyDescent="0.25">
      <c r="BR334975" s="2394"/>
    </row>
    <row r="334976" spans="70:70" x14ac:dyDescent="0.25">
      <c r="BR334976" s="2381"/>
    </row>
    <row r="335000" spans="70:70" x14ac:dyDescent="0.25">
      <c r="BR335000" s="2394"/>
    </row>
    <row r="335001" spans="70:70" x14ac:dyDescent="0.25">
      <c r="BR335001" s="2381"/>
    </row>
    <row r="335025" spans="70:70" x14ac:dyDescent="0.25">
      <c r="BR335025" s="2394"/>
    </row>
    <row r="335026" spans="70:70" x14ac:dyDescent="0.25">
      <c r="BR335026" s="2381"/>
    </row>
    <row r="335050" spans="70:70" x14ac:dyDescent="0.25">
      <c r="BR335050" s="2394"/>
    </row>
    <row r="335051" spans="70:70" x14ac:dyDescent="0.25">
      <c r="BR335051" s="2381"/>
    </row>
    <row r="335075" spans="70:70" x14ac:dyDescent="0.25">
      <c r="BR335075" s="2394"/>
    </row>
    <row r="335076" spans="70:70" x14ac:dyDescent="0.25">
      <c r="BR335076" s="2381"/>
    </row>
    <row r="335100" spans="70:70" x14ac:dyDescent="0.25">
      <c r="BR335100" s="2394"/>
    </row>
    <row r="335101" spans="70:70" x14ac:dyDescent="0.25">
      <c r="BR335101" s="2381"/>
    </row>
    <row r="335125" spans="70:70" x14ac:dyDescent="0.25">
      <c r="BR335125" s="2394"/>
    </row>
    <row r="335126" spans="70:70" x14ac:dyDescent="0.25">
      <c r="BR335126" s="2381"/>
    </row>
    <row r="335150" spans="70:70" x14ac:dyDescent="0.25">
      <c r="BR335150" s="2394"/>
    </row>
    <row r="335151" spans="70:70" x14ac:dyDescent="0.25">
      <c r="BR335151" s="2381"/>
    </row>
    <row r="335175" spans="70:70" x14ac:dyDescent="0.25">
      <c r="BR335175" s="2394"/>
    </row>
    <row r="335176" spans="70:70" x14ac:dyDescent="0.25">
      <c r="BR335176" s="2381"/>
    </row>
    <row r="335200" spans="70:70" x14ac:dyDescent="0.25">
      <c r="BR335200" s="2394"/>
    </row>
    <row r="335201" spans="70:70" x14ac:dyDescent="0.25">
      <c r="BR335201" s="2381"/>
    </row>
    <row r="335225" spans="70:70" x14ac:dyDescent="0.25">
      <c r="BR335225" s="2394"/>
    </row>
    <row r="335226" spans="70:70" x14ac:dyDescent="0.25">
      <c r="BR335226" s="2381"/>
    </row>
    <row r="335250" spans="70:70" x14ac:dyDescent="0.25">
      <c r="BR335250" s="2394"/>
    </row>
    <row r="335251" spans="70:70" x14ac:dyDescent="0.25">
      <c r="BR335251" s="2381"/>
    </row>
    <row r="335275" spans="70:70" x14ac:dyDescent="0.25">
      <c r="BR335275" s="2394"/>
    </row>
    <row r="335276" spans="70:70" x14ac:dyDescent="0.25">
      <c r="BR335276" s="2381"/>
    </row>
    <row r="335300" spans="70:70" x14ac:dyDescent="0.25">
      <c r="BR335300" s="2394"/>
    </row>
    <row r="335301" spans="70:70" x14ac:dyDescent="0.25">
      <c r="BR335301" s="2381"/>
    </row>
    <row r="335325" spans="70:70" x14ac:dyDescent="0.25">
      <c r="BR335325" s="2394"/>
    </row>
    <row r="335326" spans="70:70" x14ac:dyDescent="0.25">
      <c r="BR335326" s="2381"/>
    </row>
    <row r="335350" spans="70:70" x14ac:dyDescent="0.25">
      <c r="BR335350" s="2394"/>
    </row>
    <row r="335351" spans="70:70" x14ac:dyDescent="0.25">
      <c r="BR335351" s="2381"/>
    </row>
    <row r="335375" spans="70:70" x14ac:dyDescent="0.25">
      <c r="BR335375" s="2394"/>
    </row>
    <row r="335376" spans="70:70" x14ac:dyDescent="0.25">
      <c r="BR335376" s="2381"/>
    </row>
    <row r="335400" spans="70:70" x14ac:dyDescent="0.25">
      <c r="BR335400" s="2394"/>
    </row>
    <row r="335401" spans="70:70" x14ac:dyDescent="0.25">
      <c r="BR335401" s="2381"/>
    </row>
    <row r="335425" spans="70:70" x14ac:dyDescent="0.25">
      <c r="BR335425" s="2394"/>
    </row>
    <row r="335426" spans="70:70" x14ac:dyDescent="0.25">
      <c r="BR335426" s="2381"/>
    </row>
    <row r="335450" spans="70:70" x14ac:dyDescent="0.25">
      <c r="BR335450" s="2394"/>
    </row>
    <row r="335451" spans="70:70" x14ac:dyDescent="0.25">
      <c r="BR335451" s="2381"/>
    </row>
    <row r="335475" spans="70:70" x14ac:dyDescent="0.25">
      <c r="BR335475" s="2394"/>
    </row>
    <row r="335476" spans="70:70" x14ac:dyDescent="0.25">
      <c r="BR335476" s="2381"/>
    </row>
    <row r="335500" spans="70:70" x14ac:dyDescent="0.25">
      <c r="BR335500" s="2394"/>
    </row>
    <row r="335501" spans="70:70" x14ac:dyDescent="0.25">
      <c r="BR335501" s="2381"/>
    </row>
    <row r="335525" spans="70:70" x14ac:dyDescent="0.25">
      <c r="BR335525" s="2394"/>
    </row>
    <row r="335526" spans="70:70" x14ac:dyDescent="0.25">
      <c r="BR335526" s="2381"/>
    </row>
    <row r="335550" spans="70:70" x14ac:dyDescent="0.25">
      <c r="BR335550" s="2394"/>
    </row>
    <row r="335551" spans="70:70" x14ac:dyDescent="0.25">
      <c r="BR335551" s="2381"/>
    </row>
    <row r="335575" spans="70:70" x14ac:dyDescent="0.25">
      <c r="BR335575" s="2394"/>
    </row>
    <row r="335576" spans="70:70" x14ac:dyDescent="0.25">
      <c r="BR335576" s="2381"/>
    </row>
    <row r="335600" spans="70:70" x14ac:dyDescent="0.25">
      <c r="BR335600" s="2394"/>
    </row>
    <row r="335601" spans="70:70" x14ac:dyDescent="0.25">
      <c r="BR335601" s="2381"/>
    </row>
    <row r="335625" spans="70:70" x14ac:dyDescent="0.25">
      <c r="BR335625" s="2394"/>
    </row>
    <row r="335626" spans="70:70" x14ac:dyDescent="0.25">
      <c r="BR335626" s="2381"/>
    </row>
    <row r="335650" spans="70:70" x14ac:dyDescent="0.25">
      <c r="BR335650" s="2394"/>
    </row>
    <row r="335651" spans="70:70" x14ac:dyDescent="0.25">
      <c r="BR335651" s="2381"/>
    </row>
    <row r="335675" spans="70:70" x14ac:dyDescent="0.25">
      <c r="BR335675" s="2394"/>
    </row>
    <row r="335676" spans="70:70" x14ac:dyDescent="0.25">
      <c r="BR335676" s="2381"/>
    </row>
    <row r="335700" spans="70:70" x14ac:dyDescent="0.25">
      <c r="BR335700" s="2394"/>
    </row>
    <row r="335701" spans="70:70" x14ac:dyDescent="0.25">
      <c r="BR335701" s="2381"/>
    </row>
    <row r="335725" spans="70:70" x14ac:dyDescent="0.25">
      <c r="BR335725" s="2394"/>
    </row>
    <row r="335726" spans="70:70" x14ac:dyDescent="0.25">
      <c r="BR335726" s="2381"/>
    </row>
    <row r="335750" spans="70:70" x14ac:dyDescent="0.25">
      <c r="BR335750" s="2394"/>
    </row>
    <row r="335751" spans="70:70" x14ac:dyDescent="0.25">
      <c r="BR335751" s="2381"/>
    </row>
    <row r="335775" spans="70:70" x14ac:dyDescent="0.25">
      <c r="BR335775" s="2394"/>
    </row>
    <row r="335776" spans="70:70" x14ac:dyDescent="0.25">
      <c r="BR335776" s="2381"/>
    </row>
    <row r="335800" spans="70:70" x14ac:dyDescent="0.25">
      <c r="BR335800" s="2394"/>
    </row>
    <row r="335801" spans="70:70" x14ac:dyDescent="0.25">
      <c r="BR335801" s="2381"/>
    </row>
    <row r="335825" spans="70:70" x14ac:dyDescent="0.25">
      <c r="BR335825" s="2394"/>
    </row>
    <row r="335826" spans="70:70" x14ac:dyDescent="0.25">
      <c r="BR335826" s="2381"/>
    </row>
    <row r="335850" spans="70:70" x14ac:dyDescent="0.25">
      <c r="BR335850" s="2394"/>
    </row>
    <row r="335851" spans="70:70" x14ac:dyDescent="0.25">
      <c r="BR335851" s="2381"/>
    </row>
    <row r="335875" spans="70:70" x14ac:dyDescent="0.25">
      <c r="BR335875" s="2394"/>
    </row>
    <row r="335876" spans="70:70" x14ac:dyDescent="0.25">
      <c r="BR335876" s="2381"/>
    </row>
    <row r="335900" spans="70:70" x14ac:dyDescent="0.25">
      <c r="BR335900" s="2394"/>
    </row>
    <row r="335901" spans="70:70" x14ac:dyDescent="0.25">
      <c r="BR335901" s="2381"/>
    </row>
    <row r="335925" spans="70:70" x14ac:dyDescent="0.25">
      <c r="BR335925" s="2394"/>
    </row>
    <row r="335926" spans="70:70" x14ac:dyDescent="0.25">
      <c r="BR335926" s="2381"/>
    </row>
    <row r="335950" spans="70:70" x14ac:dyDescent="0.25">
      <c r="BR335950" s="2394"/>
    </row>
    <row r="335951" spans="70:70" x14ac:dyDescent="0.25">
      <c r="BR335951" s="2381"/>
    </row>
    <row r="335975" spans="70:70" x14ac:dyDescent="0.25">
      <c r="BR335975" s="2394"/>
    </row>
    <row r="335976" spans="70:70" x14ac:dyDescent="0.25">
      <c r="BR335976" s="2381"/>
    </row>
    <row r="336000" spans="70:70" x14ac:dyDescent="0.25">
      <c r="BR336000" s="2394"/>
    </row>
    <row r="336001" spans="70:70" x14ac:dyDescent="0.25">
      <c r="BR336001" s="2381"/>
    </row>
    <row r="336025" spans="70:70" x14ac:dyDescent="0.25">
      <c r="BR336025" s="2394"/>
    </row>
    <row r="336026" spans="70:70" x14ac:dyDescent="0.25">
      <c r="BR336026" s="2381"/>
    </row>
    <row r="336050" spans="70:70" x14ac:dyDescent="0.25">
      <c r="BR336050" s="2394"/>
    </row>
    <row r="336051" spans="70:70" x14ac:dyDescent="0.25">
      <c r="BR336051" s="2381"/>
    </row>
    <row r="336075" spans="70:70" x14ac:dyDescent="0.25">
      <c r="BR336075" s="2394"/>
    </row>
    <row r="336076" spans="70:70" x14ac:dyDescent="0.25">
      <c r="BR336076" s="2381"/>
    </row>
    <row r="336100" spans="70:70" x14ac:dyDescent="0.25">
      <c r="BR336100" s="2394"/>
    </row>
    <row r="336101" spans="70:70" x14ac:dyDescent="0.25">
      <c r="BR336101" s="2381"/>
    </row>
    <row r="336125" spans="70:70" x14ac:dyDescent="0.25">
      <c r="BR336125" s="2394"/>
    </row>
    <row r="336126" spans="70:70" x14ac:dyDescent="0.25">
      <c r="BR336126" s="2381"/>
    </row>
    <row r="336150" spans="70:70" x14ac:dyDescent="0.25">
      <c r="BR336150" s="2394"/>
    </row>
    <row r="336151" spans="70:70" x14ac:dyDescent="0.25">
      <c r="BR336151" s="2381"/>
    </row>
    <row r="336175" spans="70:70" x14ac:dyDescent="0.25">
      <c r="BR336175" s="2394"/>
    </row>
    <row r="336176" spans="70:70" x14ac:dyDescent="0.25">
      <c r="BR336176" s="2381"/>
    </row>
    <row r="336200" spans="70:70" x14ac:dyDescent="0.25">
      <c r="BR336200" s="2394"/>
    </row>
    <row r="336201" spans="70:70" x14ac:dyDescent="0.25">
      <c r="BR336201" s="2381"/>
    </row>
    <row r="336225" spans="70:70" x14ac:dyDescent="0.25">
      <c r="BR336225" s="2394"/>
    </row>
    <row r="336226" spans="70:70" x14ac:dyDescent="0.25">
      <c r="BR336226" s="2381"/>
    </row>
    <row r="336250" spans="70:70" x14ac:dyDescent="0.25">
      <c r="BR336250" s="2394"/>
    </row>
    <row r="336251" spans="70:70" x14ac:dyDescent="0.25">
      <c r="BR336251" s="2381"/>
    </row>
    <row r="336275" spans="70:70" x14ac:dyDescent="0.25">
      <c r="BR336275" s="2394"/>
    </row>
    <row r="336276" spans="70:70" x14ac:dyDescent="0.25">
      <c r="BR336276" s="2381"/>
    </row>
    <row r="336300" spans="70:70" x14ac:dyDescent="0.25">
      <c r="BR336300" s="2394"/>
    </row>
    <row r="336301" spans="70:70" x14ac:dyDescent="0.25">
      <c r="BR336301" s="2381"/>
    </row>
    <row r="336325" spans="70:70" x14ac:dyDescent="0.25">
      <c r="BR336325" s="2394"/>
    </row>
    <row r="336326" spans="70:70" x14ac:dyDescent="0.25">
      <c r="BR336326" s="2381"/>
    </row>
    <row r="336350" spans="70:70" x14ac:dyDescent="0.25">
      <c r="BR336350" s="2394"/>
    </row>
    <row r="336351" spans="70:70" x14ac:dyDescent="0.25">
      <c r="BR336351" s="2381"/>
    </row>
    <row r="336375" spans="70:70" x14ac:dyDescent="0.25">
      <c r="BR336375" s="2394"/>
    </row>
    <row r="336376" spans="70:70" x14ac:dyDescent="0.25">
      <c r="BR336376" s="2381"/>
    </row>
    <row r="336400" spans="70:70" x14ac:dyDescent="0.25">
      <c r="BR336400" s="2394"/>
    </row>
    <row r="336401" spans="70:70" x14ac:dyDescent="0.25">
      <c r="BR336401" s="2381"/>
    </row>
    <row r="336425" spans="70:70" x14ac:dyDescent="0.25">
      <c r="BR336425" s="2394"/>
    </row>
    <row r="336426" spans="70:70" x14ac:dyDescent="0.25">
      <c r="BR336426" s="2381"/>
    </row>
    <row r="336450" spans="70:70" x14ac:dyDescent="0.25">
      <c r="BR336450" s="2394"/>
    </row>
    <row r="336451" spans="70:70" x14ac:dyDescent="0.25">
      <c r="BR336451" s="2381"/>
    </row>
    <row r="336475" spans="70:70" x14ac:dyDescent="0.25">
      <c r="BR336475" s="2394"/>
    </row>
    <row r="336476" spans="70:70" x14ac:dyDescent="0.25">
      <c r="BR336476" s="2381"/>
    </row>
    <row r="336500" spans="70:70" x14ac:dyDescent="0.25">
      <c r="BR336500" s="2394"/>
    </row>
    <row r="336501" spans="70:70" x14ac:dyDescent="0.25">
      <c r="BR336501" s="2381"/>
    </row>
    <row r="336525" spans="70:70" x14ac:dyDescent="0.25">
      <c r="BR336525" s="2394"/>
    </row>
    <row r="336526" spans="70:70" x14ac:dyDescent="0.25">
      <c r="BR336526" s="2381"/>
    </row>
    <row r="336550" spans="70:70" x14ac:dyDescent="0.25">
      <c r="BR336550" s="2394"/>
    </row>
    <row r="336551" spans="70:70" x14ac:dyDescent="0.25">
      <c r="BR336551" s="2381"/>
    </row>
    <row r="336575" spans="70:70" x14ac:dyDescent="0.25">
      <c r="BR336575" s="2394"/>
    </row>
    <row r="336576" spans="70:70" x14ac:dyDescent="0.25">
      <c r="BR336576" s="2381"/>
    </row>
    <row r="336600" spans="70:70" x14ac:dyDescent="0.25">
      <c r="BR336600" s="2394"/>
    </row>
    <row r="336601" spans="70:70" x14ac:dyDescent="0.25">
      <c r="BR336601" s="2381"/>
    </row>
    <row r="336625" spans="70:70" x14ac:dyDescent="0.25">
      <c r="BR336625" s="2394"/>
    </row>
    <row r="336626" spans="70:70" x14ac:dyDescent="0.25">
      <c r="BR336626" s="2381"/>
    </row>
    <row r="336650" spans="70:70" x14ac:dyDescent="0.25">
      <c r="BR336650" s="2394"/>
    </row>
    <row r="336651" spans="70:70" x14ac:dyDescent="0.25">
      <c r="BR336651" s="2381"/>
    </row>
    <row r="336675" spans="70:70" x14ac:dyDescent="0.25">
      <c r="BR336675" s="2394"/>
    </row>
    <row r="336676" spans="70:70" x14ac:dyDescent="0.25">
      <c r="BR336676" s="2381"/>
    </row>
    <row r="336700" spans="70:70" x14ac:dyDescent="0.25">
      <c r="BR336700" s="2394"/>
    </row>
    <row r="336701" spans="70:70" x14ac:dyDescent="0.25">
      <c r="BR336701" s="2381"/>
    </row>
    <row r="336725" spans="70:70" x14ac:dyDescent="0.25">
      <c r="BR336725" s="2394"/>
    </row>
    <row r="336726" spans="70:70" x14ac:dyDescent="0.25">
      <c r="BR336726" s="2381"/>
    </row>
    <row r="336750" spans="70:70" x14ac:dyDescent="0.25">
      <c r="BR336750" s="2394"/>
    </row>
    <row r="336751" spans="70:70" x14ac:dyDescent="0.25">
      <c r="BR336751" s="2381"/>
    </row>
    <row r="336775" spans="70:70" x14ac:dyDescent="0.25">
      <c r="BR336775" s="2394"/>
    </row>
    <row r="336776" spans="70:70" x14ac:dyDescent="0.25">
      <c r="BR336776" s="2381"/>
    </row>
    <row r="336800" spans="70:70" x14ac:dyDescent="0.25">
      <c r="BR336800" s="2394"/>
    </row>
    <row r="336801" spans="70:70" x14ac:dyDescent="0.25">
      <c r="BR336801" s="2381"/>
    </row>
    <row r="336825" spans="70:70" x14ac:dyDescent="0.25">
      <c r="BR336825" s="2394"/>
    </row>
    <row r="336826" spans="70:70" x14ac:dyDescent="0.25">
      <c r="BR336826" s="2381"/>
    </row>
    <row r="336850" spans="70:70" x14ac:dyDescent="0.25">
      <c r="BR336850" s="2394"/>
    </row>
    <row r="336851" spans="70:70" x14ac:dyDescent="0.25">
      <c r="BR336851" s="2381"/>
    </row>
    <row r="336875" spans="70:70" x14ac:dyDescent="0.25">
      <c r="BR336875" s="2394"/>
    </row>
    <row r="336876" spans="70:70" x14ac:dyDescent="0.25">
      <c r="BR336876" s="2381"/>
    </row>
    <row r="336900" spans="70:70" x14ac:dyDescent="0.25">
      <c r="BR336900" s="2394"/>
    </row>
    <row r="336901" spans="70:70" x14ac:dyDescent="0.25">
      <c r="BR336901" s="2381"/>
    </row>
    <row r="336925" spans="70:70" x14ac:dyDescent="0.25">
      <c r="BR336925" s="2394"/>
    </row>
    <row r="336926" spans="70:70" x14ac:dyDescent="0.25">
      <c r="BR336926" s="2381"/>
    </row>
    <row r="336950" spans="70:70" x14ac:dyDescent="0.25">
      <c r="BR336950" s="2394"/>
    </row>
    <row r="336951" spans="70:70" x14ac:dyDescent="0.25">
      <c r="BR336951" s="2381"/>
    </row>
    <row r="336975" spans="70:70" x14ac:dyDescent="0.25">
      <c r="BR336975" s="2394"/>
    </row>
    <row r="336976" spans="70:70" x14ac:dyDescent="0.25">
      <c r="BR336976" s="2381"/>
    </row>
    <row r="337000" spans="70:70" x14ac:dyDescent="0.25">
      <c r="BR337000" s="2394"/>
    </row>
    <row r="337001" spans="70:70" x14ac:dyDescent="0.25">
      <c r="BR337001" s="2381"/>
    </row>
    <row r="337025" spans="70:70" x14ac:dyDescent="0.25">
      <c r="BR337025" s="2394"/>
    </row>
    <row r="337026" spans="70:70" x14ac:dyDescent="0.25">
      <c r="BR337026" s="2381"/>
    </row>
    <row r="337050" spans="70:70" x14ac:dyDescent="0.25">
      <c r="BR337050" s="2394"/>
    </row>
    <row r="337051" spans="70:70" x14ac:dyDescent="0.25">
      <c r="BR337051" s="2381"/>
    </row>
    <row r="337075" spans="70:70" x14ac:dyDescent="0.25">
      <c r="BR337075" s="2394"/>
    </row>
    <row r="337076" spans="70:70" x14ac:dyDescent="0.25">
      <c r="BR337076" s="2381"/>
    </row>
    <row r="337100" spans="70:70" x14ac:dyDescent="0.25">
      <c r="BR337100" s="2394"/>
    </row>
    <row r="337101" spans="70:70" x14ac:dyDescent="0.25">
      <c r="BR337101" s="2381"/>
    </row>
    <row r="337125" spans="70:70" x14ac:dyDescent="0.25">
      <c r="BR337125" s="2394"/>
    </row>
    <row r="337126" spans="70:70" x14ac:dyDescent="0.25">
      <c r="BR337126" s="2381"/>
    </row>
    <row r="337150" spans="70:70" x14ac:dyDescent="0.25">
      <c r="BR337150" s="2394"/>
    </row>
    <row r="337151" spans="70:70" x14ac:dyDescent="0.25">
      <c r="BR337151" s="2381"/>
    </row>
    <row r="337175" spans="70:70" x14ac:dyDescent="0.25">
      <c r="BR337175" s="2394"/>
    </row>
    <row r="337176" spans="70:70" x14ac:dyDescent="0.25">
      <c r="BR337176" s="2381"/>
    </row>
    <row r="337200" spans="70:70" x14ac:dyDescent="0.25">
      <c r="BR337200" s="2394"/>
    </row>
    <row r="337201" spans="70:70" x14ac:dyDescent="0.25">
      <c r="BR337201" s="2381"/>
    </row>
    <row r="337225" spans="70:70" x14ac:dyDescent="0.25">
      <c r="BR337225" s="2394"/>
    </row>
    <row r="337226" spans="70:70" x14ac:dyDescent="0.25">
      <c r="BR337226" s="2381"/>
    </row>
    <row r="337250" spans="70:70" x14ac:dyDescent="0.25">
      <c r="BR337250" s="2394"/>
    </row>
    <row r="337251" spans="70:70" x14ac:dyDescent="0.25">
      <c r="BR337251" s="2381"/>
    </row>
    <row r="337275" spans="70:70" x14ac:dyDescent="0.25">
      <c r="BR337275" s="2394"/>
    </row>
    <row r="337276" spans="70:70" x14ac:dyDescent="0.25">
      <c r="BR337276" s="2381"/>
    </row>
    <row r="337300" spans="70:70" x14ac:dyDescent="0.25">
      <c r="BR337300" s="2394"/>
    </row>
    <row r="337301" spans="70:70" x14ac:dyDescent="0.25">
      <c r="BR337301" s="2381"/>
    </row>
    <row r="337325" spans="70:70" x14ac:dyDescent="0.25">
      <c r="BR337325" s="2394"/>
    </row>
    <row r="337326" spans="70:70" x14ac:dyDescent="0.25">
      <c r="BR337326" s="2381"/>
    </row>
    <row r="337350" spans="70:70" x14ac:dyDescent="0.25">
      <c r="BR337350" s="2394"/>
    </row>
    <row r="337351" spans="70:70" x14ac:dyDescent="0.25">
      <c r="BR337351" s="2381"/>
    </row>
    <row r="337375" spans="70:70" x14ac:dyDescent="0.25">
      <c r="BR337375" s="2394"/>
    </row>
    <row r="337376" spans="70:70" x14ac:dyDescent="0.25">
      <c r="BR337376" s="2381"/>
    </row>
    <row r="337400" spans="70:70" x14ac:dyDescent="0.25">
      <c r="BR337400" s="2394"/>
    </row>
    <row r="337401" spans="70:70" x14ac:dyDescent="0.25">
      <c r="BR337401" s="2381"/>
    </row>
    <row r="337425" spans="70:70" x14ac:dyDescent="0.25">
      <c r="BR337425" s="2394"/>
    </row>
    <row r="337426" spans="70:70" x14ac:dyDescent="0.25">
      <c r="BR337426" s="2381"/>
    </row>
    <row r="337450" spans="70:70" x14ac:dyDescent="0.25">
      <c r="BR337450" s="2394"/>
    </row>
    <row r="337451" spans="70:70" x14ac:dyDescent="0.25">
      <c r="BR337451" s="2381"/>
    </row>
    <row r="337475" spans="70:70" x14ac:dyDescent="0.25">
      <c r="BR337475" s="2394"/>
    </row>
    <row r="337476" spans="70:70" x14ac:dyDescent="0.25">
      <c r="BR337476" s="2381"/>
    </row>
    <row r="337500" spans="70:70" x14ac:dyDescent="0.25">
      <c r="BR337500" s="2394"/>
    </row>
    <row r="337501" spans="70:70" x14ac:dyDescent="0.25">
      <c r="BR337501" s="2381"/>
    </row>
    <row r="337525" spans="70:70" x14ac:dyDescent="0.25">
      <c r="BR337525" s="2394"/>
    </row>
    <row r="337526" spans="70:70" x14ac:dyDescent="0.25">
      <c r="BR337526" s="2381"/>
    </row>
    <row r="337550" spans="70:70" x14ac:dyDescent="0.25">
      <c r="BR337550" s="2394"/>
    </row>
    <row r="337551" spans="70:70" x14ac:dyDescent="0.25">
      <c r="BR337551" s="2381"/>
    </row>
    <row r="337575" spans="70:70" x14ac:dyDescent="0.25">
      <c r="BR337575" s="2394"/>
    </row>
    <row r="337576" spans="70:70" x14ac:dyDescent="0.25">
      <c r="BR337576" s="2381"/>
    </row>
    <row r="337600" spans="70:70" x14ac:dyDescent="0.25">
      <c r="BR337600" s="2394"/>
    </row>
    <row r="337601" spans="70:70" x14ac:dyDescent="0.25">
      <c r="BR337601" s="2381"/>
    </row>
    <row r="337625" spans="70:70" x14ac:dyDescent="0.25">
      <c r="BR337625" s="2394"/>
    </row>
    <row r="337626" spans="70:70" x14ac:dyDescent="0.25">
      <c r="BR337626" s="2381"/>
    </row>
    <row r="337650" spans="70:70" x14ac:dyDescent="0.25">
      <c r="BR337650" s="2394"/>
    </row>
    <row r="337651" spans="70:70" x14ac:dyDescent="0.25">
      <c r="BR337651" s="2381"/>
    </row>
    <row r="337675" spans="70:70" x14ac:dyDescent="0.25">
      <c r="BR337675" s="2394"/>
    </row>
    <row r="337676" spans="70:70" x14ac:dyDescent="0.25">
      <c r="BR337676" s="2381"/>
    </row>
    <row r="337700" spans="70:70" x14ac:dyDescent="0.25">
      <c r="BR337700" s="2394"/>
    </row>
    <row r="337701" spans="70:70" x14ac:dyDescent="0.25">
      <c r="BR337701" s="2381"/>
    </row>
    <row r="337725" spans="70:70" x14ac:dyDescent="0.25">
      <c r="BR337725" s="2394"/>
    </row>
    <row r="337726" spans="70:70" x14ac:dyDescent="0.25">
      <c r="BR337726" s="2381"/>
    </row>
    <row r="337750" spans="70:70" x14ac:dyDescent="0.25">
      <c r="BR337750" s="2394"/>
    </row>
    <row r="337751" spans="70:70" x14ac:dyDescent="0.25">
      <c r="BR337751" s="2381"/>
    </row>
    <row r="337775" spans="70:70" x14ac:dyDescent="0.25">
      <c r="BR337775" s="2394"/>
    </row>
    <row r="337776" spans="70:70" x14ac:dyDescent="0.25">
      <c r="BR337776" s="2381"/>
    </row>
    <row r="337800" spans="70:70" x14ac:dyDescent="0.25">
      <c r="BR337800" s="2394"/>
    </row>
    <row r="337801" spans="70:70" x14ac:dyDescent="0.25">
      <c r="BR337801" s="2381"/>
    </row>
    <row r="337825" spans="70:70" x14ac:dyDescent="0.25">
      <c r="BR337825" s="2394"/>
    </row>
    <row r="337826" spans="70:70" x14ac:dyDescent="0.25">
      <c r="BR337826" s="2381"/>
    </row>
    <row r="337850" spans="70:70" x14ac:dyDescent="0.25">
      <c r="BR337850" s="2394"/>
    </row>
    <row r="337851" spans="70:70" x14ac:dyDescent="0.25">
      <c r="BR337851" s="2381"/>
    </row>
    <row r="337875" spans="70:70" x14ac:dyDescent="0.25">
      <c r="BR337875" s="2394"/>
    </row>
    <row r="337876" spans="70:70" x14ac:dyDescent="0.25">
      <c r="BR337876" s="2381"/>
    </row>
    <row r="337900" spans="70:70" x14ac:dyDescent="0.25">
      <c r="BR337900" s="2394"/>
    </row>
    <row r="337901" spans="70:70" x14ac:dyDescent="0.25">
      <c r="BR337901" s="2381"/>
    </row>
    <row r="337925" spans="70:70" x14ac:dyDescent="0.25">
      <c r="BR337925" s="2394"/>
    </row>
    <row r="337926" spans="70:70" x14ac:dyDescent="0.25">
      <c r="BR337926" s="2381"/>
    </row>
    <row r="337950" spans="70:70" x14ac:dyDescent="0.25">
      <c r="BR337950" s="2394"/>
    </row>
    <row r="337951" spans="70:70" x14ac:dyDescent="0.25">
      <c r="BR337951" s="2381"/>
    </row>
    <row r="337975" spans="70:70" x14ac:dyDescent="0.25">
      <c r="BR337975" s="2394"/>
    </row>
    <row r="337976" spans="70:70" x14ac:dyDescent="0.25">
      <c r="BR337976" s="2381"/>
    </row>
    <row r="338000" spans="70:70" x14ac:dyDescent="0.25">
      <c r="BR338000" s="2394"/>
    </row>
    <row r="338001" spans="70:70" x14ac:dyDescent="0.25">
      <c r="BR338001" s="2381"/>
    </row>
    <row r="338025" spans="70:70" x14ac:dyDescent="0.25">
      <c r="BR338025" s="2394"/>
    </row>
    <row r="338026" spans="70:70" x14ac:dyDescent="0.25">
      <c r="BR338026" s="2381"/>
    </row>
    <row r="338050" spans="70:70" x14ac:dyDescent="0.25">
      <c r="BR338050" s="2394"/>
    </row>
    <row r="338051" spans="70:70" x14ac:dyDescent="0.25">
      <c r="BR338051" s="2381"/>
    </row>
    <row r="338075" spans="70:70" x14ac:dyDescent="0.25">
      <c r="BR338075" s="2394"/>
    </row>
    <row r="338076" spans="70:70" x14ac:dyDescent="0.25">
      <c r="BR338076" s="2381"/>
    </row>
    <row r="338100" spans="70:70" x14ac:dyDescent="0.25">
      <c r="BR338100" s="2394"/>
    </row>
    <row r="338101" spans="70:70" x14ac:dyDescent="0.25">
      <c r="BR338101" s="2381"/>
    </row>
    <row r="338125" spans="70:70" x14ac:dyDescent="0.25">
      <c r="BR338125" s="2394"/>
    </row>
    <row r="338126" spans="70:70" x14ac:dyDescent="0.25">
      <c r="BR338126" s="2381"/>
    </row>
    <row r="338150" spans="70:70" x14ac:dyDescent="0.25">
      <c r="BR338150" s="2394"/>
    </row>
    <row r="338151" spans="70:70" x14ac:dyDescent="0.25">
      <c r="BR338151" s="2381"/>
    </row>
    <row r="338175" spans="70:70" x14ac:dyDescent="0.25">
      <c r="BR338175" s="2394"/>
    </row>
    <row r="338176" spans="70:70" x14ac:dyDescent="0.25">
      <c r="BR338176" s="2381"/>
    </row>
    <row r="338200" spans="70:70" x14ac:dyDescent="0.25">
      <c r="BR338200" s="2394"/>
    </row>
    <row r="338201" spans="70:70" x14ac:dyDescent="0.25">
      <c r="BR338201" s="2381"/>
    </row>
    <row r="338225" spans="70:70" x14ac:dyDescent="0.25">
      <c r="BR338225" s="2394"/>
    </row>
    <row r="338226" spans="70:70" x14ac:dyDescent="0.25">
      <c r="BR338226" s="2381"/>
    </row>
    <row r="338250" spans="70:70" x14ac:dyDescent="0.25">
      <c r="BR338250" s="2394"/>
    </row>
    <row r="338251" spans="70:70" x14ac:dyDescent="0.25">
      <c r="BR338251" s="2381"/>
    </row>
    <row r="338275" spans="70:70" x14ac:dyDescent="0.25">
      <c r="BR338275" s="2394"/>
    </row>
    <row r="338276" spans="70:70" x14ac:dyDescent="0.25">
      <c r="BR338276" s="2381"/>
    </row>
    <row r="338300" spans="70:70" x14ac:dyDescent="0.25">
      <c r="BR338300" s="2394"/>
    </row>
    <row r="338301" spans="70:70" x14ac:dyDescent="0.25">
      <c r="BR338301" s="2381"/>
    </row>
    <row r="338325" spans="70:70" x14ac:dyDescent="0.25">
      <c r="BR338325" s="2394"/>
    </row>
    <row r="338326" spans="70:70" x14ac:dyDescent="0.25">
      <c r="BR338326" s="2381"/>
    </row>
    <row r="338350" spans="70:70" x14ac:dyDescent="0.25">
      <c r="BR338350" s="2394"/>
    </row>
    <row r="338351" spans="70:70" x14ac:dyDescent="0.25">
      <c r="BR338351" s="2381"/>
    </row>
    <row r="338375" spans="70:70" x14ac:dyDescent="0.25">
      <c r="BR338375" s="2394"/>
    </row>
    <row r="338376" spans="70:70" x14ac:dyDescent="0.25">
      <c r="BR338376" s="2381"/>
    </row>
    <row r="338400" spans="70:70" x14ac:dyDescent="0.25">
      <c r="BR338400" s="2394"/>
    </row>
    <row r="338401" spans="70:70" x14ac:dyDescent="0.25">
      <c r="BR338401" s="2381"/>
    </row>
    <row r="338425" spans="70:70" x14ac:dyDescent="0.25">
      <c r="BR338425" s="2394"/>
    </row>
    <row r="338426" spans="70:70" x14ac:dyDescent="0.25">
      <c r="BR338426" s="2381"/>
    </row>
    <row r="338450" spans="70:70" x14ac:dyDescent="0.25">
      <c r="BR338450" s="2394"/>
    </row>
    <row r="338451" spans="70:70" x14ac:dyDescent="0.25">
      <c r="BR338451" s="2381"/>
    </row>
    <row r="338475" spans="70:70" x14ac:dyDescent="0.25">
      <c r="BR338475" s="2394"/>
    </row>
    <row r="338476" spans="70:70" x14ac:dyDescent="0.25">
      <c r="BR338476" s="2381"/>
    </row>
    <row r="338500" spans="70:70" x14ac:dyDescent="0.25">
      <c r="BR338500" s="2394"/>
    </row>
    <row r="338501" spans="70:70" x14ac:dyDescent="0.25">
      <c r="BR338501" s="2381"/>
    </row>
    <row r="338525" spans="70:70" x14ac:dyDescent="0.25">
      <c r="BR338525" s="2394"/>
    </row>
    <row r="338526" spans="70:70" x14ac:dyDescent="0.25">
      <c r="BR338526" s="2381"/>
    </row>
    <row r="338550" spans="70:70" x14ac:dyDescent="0.25">
      <c r="BR338550" s="2394"/>
    </row>
    <row r="338551" spans="70:70" x14ac:dyDescent="0.25">
      <c r="BR338551" s="2381"/>
    </row>
    <row r="338575" spans="70:70" x14ac:dyDescent="0.25">
      <c r="BR338575" s="2394"/>
    </row>
    <row r="338576" spans="70:70" x14ac:dyDescent="0.25">
      <c r="BR338576" s="2381"/>
    </row>
    <row r="338600" spans="70:70" x14ac:dyDescent="0.25">
      <c r="BR338600" s="2394"/>
    </row>
    <row r="338601" spans="70:70" x14ac:dyDescent="0.25">
      <c r="BR338601" s="2381"/>
    </row>
    <row r="338625" spans="70:70" x14ac:dyDescent="0.25">
      <c r="BR338625" s="2394"/>
    </row>
    <row r="338626" spans="70:70" x14ac:dyDescent="0.25">
      <c r="BR338626" s="2381"/>
    </row>
    <row r="338650" spans="70:70" x14ac:dyDescent="0.25">
      <c r="BR338650" s="2394"/>
    </row>
    <row r="338651" spans="70:70" x14ac:dyDescent="0.25">
      <c r="BR338651" s="2381"/>
    </row>
    <row r="338675" spans="70:70" x14ac:dyDescent="0.25">
      <c r="BR338675" s="2394"/>
    </row>
    <row r="338676" spans="70:70" x14ac:dyDescent="0.25">
      <c r="BR338676" s="2381"/>
    </row>
    <row r="338700" spans="70:70" x14ac:dyDescent="0.25">
      <c r="BR338700" s="2394"/>
    </row>
    <row r="338701" spans="70:70" x14ac:dyDescent="0.25">
      <c r="BR338701" s="2381"/>
    </row>
    <row r="338725" spans="70:70" x14ac:dyDescent="0.25">
      <c r="BR338725" s="2394"/>
    </row>
    <row r="338726" spans="70:70" x14ac:dyDescent="0.25">
      <c r="BR338726" s="2381"/>
    </row>
    <row r="338750" spans="70:70" x14ac:dyDescent="0.25">
      <c r="BR338750" s="2394"/>
    </row>
    <row r="338751" spans="70:70" x14ac:dyDescent="0.25">
      <c r="BR338751" s="2381"/>
    </row>
    <row r="338775" spans="70:70" x14ac:dyDescent="0.25">
      <c r="BR338775" s="2394"/>
    </row>
    <row r="338776" spans="70:70" x14ac:dyDescent="0.25">
      <c r="BR338776" s="2381"/>
    </row>
    <row r="338800" spans="70:70" x14ac:dyDescent="0.25">
      <c r="BR338800" s="2394"/>
    </row>
    <row r="338801" spans="70:70" x14ac:dyDescent="0.25">
      <c r="BR338801" s="2381"/>
    </row>
    <row r="338825" spans="70:70" x14ac:dyDescent="0.25">
      <c r="BR338825" s="2394"/>
    </row>
    <row r="338826" spans="70:70" x14ac:dyDescent="0.25">
      <c r="BR338826" s="2381"/>
    </row>
    <row r="338850" spans="70:70" x14ac:dyDescent="0.25">
      <c r="BR338850" s="2394"/>
    </row>
    <row r="338851" spans="70:70" x14ac:dyDescent="0.25">
      <c r="BR338851" s="2381"/>
    </row>
    <row r="338875" spans="70:70" x14ac:dyDescent="0.25">
      <c r="BR338875" s="2394"/>
    </row>
    <row r="338876" spans="70:70" x14ac:dyDescent="0.25">
      <c r="BR338876" s="2381"/>
    </row>
    <row r="338900" spans="70:70" x14ac:dyDescent="0.25">
      <c r="BR338900" s="2394"/>
    </row>
    <row r="338901" spans="70:70" x14ac:dyDescent="0.25">
      <c r="BR338901" s="2381"/>
    </row>
    <row r="338925" spans="70:70" x14ac:dyDescent="0.25">
      <c r="BR338925" s="2394"/>
    </row>
    <row r="338926" spans="70:70" x14ac:dyDescent="0.25">
      <c r="BR338926" s="2381"/>
    </row>
    <row r="338950" spans="70:70" x14ac:dyDescent="0.25">
      <c r="BR338950" s="2394"/>
    </row>
    <row r="338951" spans="70:70" x14ac:dyDescent="0.25">
      <c r="BR338951" s="2381"/>
    </row>
    <row r="338975" spans="70:70" x14ac:dyDescent="0.25">
      <c r="BR338975" s="2394"/>
    </row>
    <row r="338976" spans="70:70" x14ac:dyDescent="0.25">
      <c r="BR338976" s="2381"/>
    </row>
    <row r="339000" spans="70:70" x14ac:dyDescent="0.25">
      <c r="BR339000" s="2394"/>
    </row>
    <row r="339001" spans="70:70" x14ac:dyDescent="0.25">
      <c r="BR339001" s="2381"/>
    </row>
    <row r="339025" spans="70:70" x14ac:dyDescent="0.25">
      <c r="BR339025" s="2394"/>
    </row>
    <row r="339026" spans="70:70" x14ac:dyDescent="0.25">
      <c r="BR339026" s="2381"/>
    </row>
    <row r="339050" spans="70:70" x14ac:dyDescent="0.25">
      <c r="BR339050" s="2394"/>
    </row>
    <row r="339051" spans="70:70" x14ac:dyDescent="0.25">
      <c r="BR339051" s="2381"/>
    </row>
    <row r="339075" spans="70:70" x14ac:dyDescent="0.25">
      <c r="BR339075" s="2394"/>
    </row>
    <row r="339076" spans="70:70" x14ac:dyDescent="0.25">
      <c r="BR339076" s="2381"/>
    </row>
    <row r="339100" spans="70:70" x14ac:dyDescent="0.25">
      <c r="BR339100" s="2394"/>
    </row>
    <row r="339101" spans="70:70" x14ac:dyDescent="0.25">
      <c r="BR339101" s="2381"/>
    </row>
    <row r="339125" spans="70:70" x14ac:dyDescent="0.25">
      <c r="BR339125" s="2394"/>
    </row>
    <row r="339126" spans="70:70" x14ac:dyDescent="0.25">
      <c r="BR339126" s="2381"/>
    </row>
    <row r="339150" spans="70:70" x14ac:dyDescent="0.25">
      <c r="BR339150" s="2394"/>
    </row>
    <row r="339151" spans="70:70" x14ac:dyDescent="0.25">
      <c r="BR339151" s="2381"/>
    </row>
    <row r="339175" spans="70:70" x14ac:dyDescent="0.25">
      <c r="BR339175" s="2394"/>
    </row>
    <row r="339176" spans="70:70" x14ac:dyDescent="0.25">
      <c r="BR339176" s="2381"/>
    </row>
    <row r="339200" spans="70:70" x14ac:dyDescent="0.25">
      <c r="BR339200" s="2394"/>
    </row>
    <row r="339201" spans="70:70" x14ac:dyDescent="0.25">
      <c r="BR339201" s="2381"/>
    </row>
    <row r="339225" spans="70:70" x14ac:dyDescent="0.25">
      <c r="BR339225" s="2394"/>
    </row>
    <row r="339226" spans="70:70" x14ac:dyDescent="0.25">
      <c r="BR339226" s="2381"/>
    </row>
    <row r="339250" spans="70:70" x14ac:dyDescent="0.25">
      <c r="BR339250" s="2394"/>
    </row>
    <row r="339251" spans="70:70" x14ac:dyDescent="0.25">
      <c r="BR339251" s="2381"/>
    </row>
    <row r="339275" spans="70:70" x14ac:dyDescent="0.25">
      <c r="BR339275" s="2394"/>
    </row>
    <row r="339276" spans="70:70" x14ac:dyDescent="0.25">
      <c r="BR339276" s="2381"/>
    </row>
    <row r="339300" spans="70:70" x14ac:dyDescent="0.25">
      <c r="BR339300" s="2394"/>
    </row>
    <row r="339301" spans="70:70" x14ac:dyDescent="0.25">
      <c r="BR339301" s="2381"/>
    </row>
    <row r="339325" spans="70:70" x14ac:dyDescent="0.25">
      <c r="BR339325" s="2394"/>
    </row>
    <row r="339326" spans="70:70" x14ac:dyDescent="0.25">
      <c r="BR339326" s="2381"/>
    </row>
    <row r="339350" spans="70:70" x14ac:dyDescent="0.25">
      <c r="BR339350" s="2394"/>
    </row>
    <row r="339351" spans="70:70" x14ac:dyDescent="0.25">
      <c r="BR339351" s="2381"/>
    </row>
    <row r="339375" spans="70:70" x14ac:dyDescent="0.25">
      <c r="BR339375" s="2394"/>
    </row>
    <row r="339376" spans="70:70" x14ac:dyDescent="0.25">
      <c r="BR339376" s="2381"/>
    </row>
    <row r="339400" spans="70:70" x14ac:dyDescent="0.25">
      <c r="BR339400" s="2394"/>
    </row>
    <row r="339401" spans="70:70" x14ac:dyDescent="0.25">
      <c r="BR339401" s="2381"/>
    </row>
    <row r="339425" spans="70:70" x14ac:dyDescent="0.25">
      <c r="BR339425" s="2394"/>
    </row>
    <row r="339426" spans="70:70" x14ac:dyDescent="0.25">
      <c r="BR339426" s="2381"/>
    </row>
    <row r="339450" spans="70:70" x14ac:dyDescent="0.25">
      <c r="BR339450" s="2394"/>
    </row>
    <row r="339451" spans="70:70" x14ac:dyDescent="0.25">
      <c r="BR339451" s="2381"/>
    </row>
    <row r="339475" spans="70:70" x14ac:dyDescent="0.25">
      <c r="BR339475" s="2394"/>
    </row>
    <row r="339476" spans="70:70" x14ac:dyDescent="0.25">
      <c r="BR339476" s="2381"/>
    </row>
    <row r="339500" spans="70:70" x14ac:dyDescent="0.25">
      <c r="BR339500" s="2394"/>
    </row>
    <row r="339501" spans="70:70" x14ac:dyDescent="0.25">
      <c r="BR339501" s="2381"/>
    </row>
    <row r="339525" spans="70:70" x14ac:dyDescent="0.25">
      <c r="BR339525" s="2394"/>
    </row>
    <row r="339526" spans="70:70" x14ac:dyDescent="0.25">
      <c r="BR339526" s="2381"/>
    </row>
    <row r="339550" spans="70:70" x14ac:dyDescent="0.25">
      <c r="BR339550" s="2394"/>
    </row>
    <row r="339551" spans="70:70" x14ac:dyDescent="0.25">
      <c r="BR339551" s="2381"/>
    </row>
    <row r="339575" spans="70:70" x14ac:dyDescent="0.25">
      <c r="BR339575" s="2394"/>
    </row>
    <row r="339576" spans="70:70" x14ac:dyDescent="0.25">
      <c r="BR339576" s="2381"/>
    </row>
    <row r="339600" spans="70:70" x14ac:dyDescent="0.25">
      <c r="BR339600" s="2394"/>
    </row>
    <row r="339601" spans="70:70" x14ac:dyDescent="0.25">
      <c r="BR339601" s="2381"/>
    </row>
    <row r="339625" spans="70:70" x14ac:dyDescent="0.25">
      <c r="BR339625" s="2394"/>
    </row>
    <row r="339626" spans="70:70" x14ac:dyDescent="0.25">
      <c r="BR339626" s="2381"/>
    </row>
    <row r="339650" spans="70:70" x14ac:dyDescent="0.25">
      <c r="BR339650" s="2394"/>
    </row>
    <row r="339651" spans="70:70" x14ac:dyDescent="0.25">
      <c r="BR339651" s="2381"/>
    </row>
    <row r="339675" spans="70:70" x14ac:dyDescent="0.25">
      <c r="BR339675" s="2394"/>
    </row>
    <row r="339676" spans="70:70" x14ac:dyDescent="0.25">
      <c r="BR339676" s="2381"/>
    </row>
    <row r="339700" spans="70:70" x14ac:dyDescent="0.25">
      <c r="BR339700" s="2394"/>
    </row>
    <row r="339701" spans="70:70" x14ac:dyDescent="0.25">
      <c r="BR339701" s="2381"/>
    </row>
    <row r="339725" spans="70:70" x14ac:dyDescent="0.25">
      <c r="BR339725" s="2394"/>
    </row>
    <row r="339726" spans="70:70" x14ac:dyDescent="0.25">
      <c r="BR339726" s="2381"/>
    </row>
    <row r="339750" spans="70:70" x14ac:dyDescent="0.25">
      <c r="BR339750" s="2394"/>
    </row>
    <row r="339751" spans="70:70" x14ac:dyDescent="0.25">
      <c r="BR339751" s="2381"/>
    </row>
    <row r="339775" spans="70:70" x14ac:dyDescent="0.25">
      <c r="BR339775" s="2394"/>
    </row>
    <row r="339776" spans="70:70" x14ac:dyDescent="0.25">
      <c r="BR339776" s="2381"/>
    </row>
    <row r="339800" spans="70:70" x14ac:dyDescent="0.25">
      <c r="BR339800" s="2394"/>
    </row>
    <row r="339801" spans="70:70" x14ac:dyDescent="0.25">
      <c r="BR339801" s="2381"/>
    </row>
    <row r="339825" spans="70:70" x14ac:dyDescent="0.25">
      <c r="BR339825" s="2394"/>
    </row>
    <row r="339826" spans="70:70" x14ac:dyDescent="0.25">
      <c r="BR339826" s="2381"/>
    </row>
    <row r="339850" spans="70:70" x14ac:dyDescent="0.25">
      <c r="BR339850" s="2394"/>
    </row>
    <row r="339851" spans="70:70" x14ac:dyDescent="0.25">
      <c r="BR339851" s="2381"/>
    </row>
    <row r="339875" spans="70:70" x14ac:dyDescent="0.25">
      <c r="BR339875" s="2394"/>
    </row>
    <row r="339876" spans="70:70" x14ac:dyDescent="0.25">
      <c r="BR339876" s="2381"/>
    </row>
    <row r="339900" spans="70:70" x14ac:dyDescent="0.25">
      <c r="BR339900" s="2394"/>
    </row>
    <row r="339901" spans="70:70" x14ac:dyDescent="0.25">
      <c r="BR339901" s="2381"/>
    </row>
    <row r="339925" spans="70:70" x14ac:dyDescent="0.25">
      <c r="BR339925" s="2394"/>
    </row>
    <row r="339926" spans="70:70" x14ac:dyDescent="0.25">
      <c r="BR339926" s="2381"/>
    </row>
    <row r="339950" spans="70:70" x14ac:dyDescent="0.25">
      <c r="BR339950" s="2394"/>
    </row>
    <row r="339951" spans="70:70" x14ac:dyDescent="0.25">
      <c r="BR339951" s="2381"/>
    </row>
    <row r="339975" spans="70:70" x14ac:dyDescent="0.25">
      <c r="BR339975" s="2394"/>
    </row>
    <row r="339976" spans="70:70" x14ac:dyDescent="0.25">
      <c r="BR339976" s="2381"/>
    </row>
    <row r="340000" spans="70:70" x14ac:dyDescent="0.25">
      <c r="BR340000" s="2394"/>
    </row>
    <row r="340001" spans="70:70" x14ac:dyDescent="0.25">
      <c r="BR340001" s="2381"/>
    </row>
    <row r="340025" spans="70:70" x14ac:dyDescent="0.25">
      <c r="BR340025" s="2394"/>
    </row>
    <row r="340026" spans="70:70" x14ac:dyDescent="0.25">
      <c r="BR340026" s="2381"/>
    </row>
    <row r="340050" spans="70:70" x14ac:dyDescent="0.25">
      <c r="BR340050" s="2394"/>
    </row>
    <row r="340051" spans="70:70" x14ac:dyDescent="0.25">
      <c r="BR340051" s="2381"/>
    </row>
    <row r="340075" spans="70:70" x14ac:dyDescent="0.25">
      <c r="BR340075" s="2394"/>
    </row>
    <row r="340076" spans="70:70" x14ac:dyDescent="0.25">
      <c r="BR340076" s="2381"/>
    </row>
    <row r="340100" spans="70:70" x14ac:dyDescent="0.25">
      <c r="BR340100" s="2394"/>
    </row>
    <row r="340101" spans="70:70" x14ac:dyDescent="0.25">
      <c r="BR340101" s="2381"/>
    </row>
    <row r="340125" spans="70:70" x14ac:dyDescent="0.25">
      <c r="BR340125" s="2394"/>
    </row>
    <row r="340126" spans="70:70" x14ac:dyDescent="0.25">
      <c r="BR340126" s="2381"/>
    </row>
    <row r="340150" spans="70:70" x14ac:dyDescent="0.25">
      <c r="BR340150" s="2394"/>
    </row>
    <row r="340151" spans="70:70" x14ac:dyDescent="0.25">
      <c r="BR340151" s="2381"/>
    </row>
    <row r="340175" spans="70:70" x14ac:dyDescent="0.25">
      <c r="BR340175" s="2394"/>
    </row>
    <row r="340176" spans="70:70" x14ac:dyDescent="0.25">
      <c r="BR340176" s="2381"/>
    </row>
    <row r="340200" spans="70:70" x14ac:dyDescent="0.25">
      <c r="BR340200" s="2394"/>
    </row>
    <row r="340201" spans="70:70" x14ac:dyDescent="0.25">
      <c r="BR340201" s="2381"/>
    </row>
    <row r="340225" spans="70:70" x14ac:dyDescent="0.25">
      <c r="BR340225" s="2394"/>
    </row>
    <row r="340226" spans="70:70" x14ac:dyDescent="0.25">
      <c r="BR340226" s="2381"/>
    </row>
    <row r="340250" spans="70:70" x14ac:dyDescent="0.25">
      <c r="BR340250" s="2394"/>
    </row>
    <row r="340251" spans="70:70" x14ac:dyDescent="0.25">
      <c r="BR340251" s="2381"/>
    </row>
    <row r="340275" spans="70:70" x14ac:dyDescent="0.25">
      <c r="BR340275" s="2394"/>
    </row>
    <row r="340276" spans="70:70" x14ac:dyDescent="0.25">
      <c r="BR340276" s="2381"/>
    </row>
    <row r="340300" spans="70:70" x14ac:dyDescent="0.25">
      <c r="BR340300" s="2394"/>
    </row>
    <row r="340301" spans="70:70" x14ac:dyDescent="0.25">
      <c r="BR340301" s="2381"/>
    </row>
    <row r="340325" spans="70:70" x14ac:dyDescent="0.25">
      <c r="BR340325" s="2394"/>
    </row>
    <row r="340326" spans="70:70" x14ac:dyDescent="0.25">
      <c r="BR340326" s="2381"/>
    </row>
    <row r="340350" spans="70:70" x14ac:dyDescent="0.25">
      <c r="BR340350" s="2394"/>
    </row>
    <row r="340351" spans="70:70" x14ac:dyDescent="0.25">
      <c r="BR340351" s="2381"/>
    </row>
    <row r="340375" spans="70:70" x14ac:dyDescent="0.25">
      <c r="BR340375" s="2394"/>
    </row>
    <row r="340376" spans="70:70" x14ac:dyDescent="0.25">
      <c r="BR340376" s="2381"/>
    </row>
    <row r="340400" spans="70:70" x14ac:dyDescent="0.25">
      <c r="BR340400" s="2394"/>
    </row>
    <row r="340401" spans="70:70" x14ac:dyDescent="0.25">
      <c r="BR340401" s="2381"/>
    </row>
    <row r="340425" spans="70:70" x14ac:dyDescent="0.25">
      <c r="BR340425" s="2394"/>
    </row>
    <row r="340426" spans="70:70" x14ac:dyDescent="0.25">
      <c r="BR340426" s="2381"/>
    </row>
    <row r="340450" spans="70:70" x14ac:dyDescent="0.25">
      <c r="BR340450" s="2394"/>
    </row>
    <row r="340451" spans="70:70" x14ac:dyDescent="0.25">
      <c r="BR340451" s="2381"/>
    </row>
    <row r="340475" spans="70:70" x14ac:dyDescent="0.25">
      <c r="BR340475" s="2394"/>
    </row>
    <row r="340476" spans="70:70" x14ac:dyDescent="0.25">
      <c r="BR340476" s="2381"/>
    </row>
    <row r="340500" spans="70:70" x14ac:dyDescent="0.25">
      <c r="BR340500" s="2394"/>
    </row>
    <row r="340501" spans="70:70" x14ac:dyDescent="0.25">
      <c r="BR340501" s="2381"/>
    </row>
    <row r="340525" spans="70:70" x14ac:dyDescent="0.25">
      <c r="BR340525" s="2394"/>
    </row>
    <row r="340526" spans="70:70" x14ac:dyDescent="0.25">
      <c r="BR340526" s="2381"/>
    </row>
    <row r="340550" spans="70:70" x14ac:dyDescent="0.25">
      <c r="BR340550" s="2394"/>
    </row>
    <row r="340551" spans="70:70" x14ac:dyDescent="0.25">
      <c r="BR340551" s="2381"/>
    </row>
    <row r="340575" spans="70:70" x14ac:dyDescent="0.25">
      <c r="BR340575" s="2394"/>
    </row>
    <row r="340576" spans="70:70" x14ac:dyDescent="0.25">
      <c r="BR340576" s="2381"/>
    </row>
    <row r="340600" spans="70:70" x14ac:dyDescent="0.25">
      <c r="BR340600" s="2394"/>
    </row>
    <row r="340601" spans="70:70" x14ac:dyDescent="0.25">
      <c r="BR340601" s="2381"/>
    </row>
    <row r="340625" spans="70:70" x14ac:dyDescent="0.25">
      <c r="BR340625" s="2394"/>
    </row>
    <row r="340626" spans="70:70" x14ac:dyDescent="0.25">
      <c r="BR340626" s="2381"/>
    </row>
    <row r="340650" spans="70:70" x14ac:dyDescent="0.25">
      <c r="BR340650" s="2394"/>
    </row>
    <row r="340651" spans="70:70" x14ac:dyDescent="0.25">
      <c r="BR340651" s="2381"/>
    </row>
    <row r="340675" spans="70:70" x14ac:dyDescent="0.25">
      <c r="BR340675" s="2394"/>
    </row>
    <row r="340676" spans="70:70" x14ac:dyDescent="0.25">
      <c r="BR340676" s="2381"/>
    </row>
    <row r="340700" spans="70:70" x14ac:dyDescent="0.25">
      <c r="BR340700" s="2394"/>
    </row>
    <row r="340701" spans="70:70" x14ac:dyDescent="0.25">
      <c r="BR340701" s="2381"/>
    </row>
    <row r="340725" spans="70:70" x14ac:dyDescent="0.25">
      <c r="BR340725" s="2394"/>
    </row>
    <row r="340726" spans="70:70" x14ac:dyDescent="0.25">
      <c r="BR340726" s="2381"/>
    </row>
    <row r="340750" spans="70:70" x14ac:dyDescent="0.25">
      <c r="BR340750" s="2394"/>
    </row>
    <row r="340751" spans="70:70" x14ac:dyDescent="0.25">
      <c r="BR340751" s="2381"/>
    </row>
    <row r="340775" spans="70:70" x14ac:dyDescent="0.25">
      <c r="BR340775" s="2394"/>
    </row>
    <row r="340776" spans="70:70" x14ac:dyDescent="0.25">
      <c r="BR340776" s="2381"/>
    </row>
    <row r="340800" spans="70:70" x14ac:dyDescent="0.25">
      <c r="BR340800" s="2394"/>
    </row>
    <row r="340801" spans="70:70" x14ac:dyDescent="0.25">
      <c r="BR340801" s="2381"/>
    </row>
    <row r="340825" spans="70:70" x14ac:dyDescent="0.25">
      <c r="BR340825" s="2394"/>
    </row>
    <row r="340826" spans="70:70" x14ac:dyDescent="0.25">
      <c r="BR340826" s="2381"/>
    </row>
    <row r="340850" spans="70:70" x14ac:dyDescent="0.25">
      <c r="BR340850" s="2394"/>
    </row>
    <row r="340851" spans="70:70" x14ac:dyDescent="0.25">
      <c r="BR340851" s="2381"/>
    </row>
    <row r="340875" spans="70:70" x14ac:dyDescent="0.25">
      <c r="BR340875" s="2394"/>
    </row>
    <row r="340876" spans="70:70" x14ac:dyDescent="0.25">
      <c r="BR340876" s="2381"/>
    </row>
    <row r="340900" spans="70:70" x14ac:dyDescent="0.25">
      <c r="BR340900" s="2394"/>
    </row>
    <row r="340901" spans="70:70" x14ac:dyDescent="0.25">
      <c r="BR340901" s="2381"/>
    </row>
    <row r="340925" spans="70:70" x14ac:dyDescent="0.25">
      <c r="BR340925" s="2394"/>
    </row>
    <row r="340926" spans="70:70" x14ac:dyDescent="0.25">
      <c r="BR340926" s="2381"/>
    </row>
    <row r="340950" spans="70:70" x14ac:dyDescent="0.25">
      <c r="BR340950" s="2394"/>
    </row>
    <row r="340951" spans="70:70" x14ac:dyDescent="0.25">
      <c r="BR340951" s="2381"/>
    </row>
    <row r="340975" spans="70:70" x14ac:dyDescent="0.25">
      <c r="BR340975" s="2394"/>
    </row>
    <row r="340976" spans="70:70" x14ac:dyDescent="0.25">
      <c r="BR340976" s="2381"/>
    </row>
    <row r="341000" spans="70:70" x14ac:dyDescent="0.25">
      <c r="BR341000" s="2394"/>
    </row>
    <row r="341001" spans="70:70" x14ac:dyDescent="0.25">
      <c r="BR341001" s="2381"/>
    </row>
    <row r="341025" spans="70:70" x14ac:dyDescent="0.25">
      <c r="BR341025" s="2394"/>
    </row>
    <row r="341026" spans="70:70" x14ac:dyDescent="0.25">
      <c r="BR341026" s="2381"/>
    </row>
    <row r="341050" spans="70:70" x14ac:dyDescent="0.25">
      <c r="BR341050" s="2394"/>
    </row>
    <row r="341051" spans="70:70" x14ac:dyDescent="0.25">
      <c r="BR341051" s="2381"/>
    </row>
    <row r="341075" spans="70:70" x14ac:dyDescent="0.25">
      <c r="BR341075" s="2394"/>
    </row>
    <row r="341076" spans="70:70" x14ac:dyDescent="0.25">
      <c r="BR341076" s="2381"/>
    </row>
    <row r="341100" spans="70:70" x14ac:dyDescent="0.25">
      <c r="BR341100" s="2394"/>
    </row>
    <row r="341101" spans="70:70" x14ac:dyDescent="0.25">
      <c r="BR341101" s="2381"/>
    </row>
    <row r="341125" spans="70:70" x14ac:dyDescent="0.25">
      <c r="BR341125" s="2394"/>
    </row>
    <row r="341126" spans="70:70" x14ac:dyDescent="0.25">
      <c r="BR341126" s="2381"/>
    </row>
    <row r="341150" spans="70:70" x14ac:dyDescent="0.25">
      <c r="BR341150" s="2394"/>
    </row>
    <row r="341151" spans="70:70" x14ac:dyDescent="0.25">
      <c r="BR341151" s="2381"/>
    </row>
    <row r="341175" spans="70:70" x14ac:dyDescent="0.25">
      <c r="BR341175" s="2394"/>
    </row>
    <row r="341176" spans="70:70" x14ac:dyDescent="0.25">
      <c r="BR341176" s="2381"/>
    </row>
    <row r="341200" spans="70:70" x14ac:dyDescent="0.25">
      <c r="BR341200" s="2394"/>
    </row>
    <row r="341201" spans="70:70" x14ac:dyDescent="0.25">
      <c r="BR341201" s="2381"/>
    </row>
    <row r="341225" spans="70:70" x14ac:dyDescent="0.25">
      <c r="BR341225" s="2394"/>
    </row>
    <row r="341226" spans="70:70" x14ac:dyDescent="0.25">
      <c r="BR341226" s="2381"/>
    </row>
    <row r="341250" spans="70:70" x14ac:dyDescent="0.25">
      <c r="BR341250" s="2394"/>
    </row>
    <row r="341251" spans="70:70" x14ac:dyDescent="0.25">
      <c r="BR341251" s="2381"/>
    </row>
    <row r="341275" spans="70:70" x14ac:dyDescent="0.25">
      <c r="BR341275" s="2394"/>
    </row>
    <row r="341276" spans="70:70" x14ac:dyDescent="0.25">
      <c r="BR341276" s="2381"/>
    </row>
    <row r="341300" spans="70:70" x14ac:dyDescent="0.25">
      <c r="BR341300" s="2394"/>
    </row>
    <row r="341301" spans="70:70" x14ac:dyDescent="0.25">
      <c r="BR341301" s="2381"/>
    </row>
    <row r="341325" spans="70:70" x14ac:dyDescent="0.25">
      <c r="BR341325" s="2394"/>
    </row>
    <row r="341326" spans="70:70" x14ac:dyDescent="0.25">
      <c r="BR341326" s="2381"/>
    </row>
    <row r="341350" spans="70:70" x14ac:dyDescent="0.25">
      <c r="BR341350" s="2394"/>
    </row>
    <row r="341351" spans="70:70" x14ac:dyDescent="0.25">
      <c r="BR341351" s="2381"/>
    </row>
    <row r="341375" spans="70:70" x14ac:dyDescent="0.25">
      <c r="BR341375" s="2394"/>
    </row>
    <row r="341376" spans="70:70" x14ac:dyDescent="0.25">
      <c r="BR341376" s="2381"/>
    </row>
    <row r="341400" spans="70:70" x14ac:dyDescent="0.25">
      <c r="BR341400" s="2394"/>
    </row>
    <row r="341401" spans="70:70" x14ac:dyDescent="0.25">
      <c r="BR341401" s="2381"/>
    </row>
    <row r="341425" spans="70:70" x14ac:dyDescent="0.25">
      <c r="BR341425" s="2394"/>
    </row>
    <row r="341426" spans="70:70" x14ac:dyDescent="0.25">
      <c r="BR341426" s="2381"/>
    </row>
    <row r="341450" spans="70:70" x14ac:dyDescent="0.25">
      <c r="BR341450" s="2394"/>
    </row>
    <row r="341451" spans="70:70" x14ac:dyDescent="0.25">
      <c r="BR341451" s="2381"/>
    </row>
    <row r="341475" spans="70:70" x14ac:dyDescent="0.25">
      <c r="BR341475" s="2394"/>
    </row>
    <row r="341476" spans="70:70" x14ac:dyDescent="0.25">
      <c r="BR341476" s="2381"/>
    </row>
    <row r="341500" spans="70:70" x14ac:dyDescent="0.25">
      <c r="BR341500" s="2394"/>
    </row>
    <row r="341501" spans="70:70" x14ac:dyDescent="0.25">
      <c r="BR341501" s="2381"/>
    </row>
    <row r="341525" spans="70:70" x14ac:dyDescent="0.25">
      <c r="BR341525" s="2394"/>
    </row>
    <row r="341526" spans="70:70" x14ac:dyDescent="0.25">
      <c r="BR341526" s="2381"/>
    </row>
    <row r="341550" spans="70:70" x14ac:dyDescent="0.25">
      <c r="BR341550" s="2394"/>
    </row>
    <row r="341551" spans="70:70" x14ac:dyDescent="0.25">
      <c r="BR341551" s="2381"/>
    </row>
    <row r="341575" spans="70:70" x14ac:dyDescent="0.25">
      <c r="BR341575" s="2394"/>
    </row>
    <row r="341576" spans="70:70" x14ac:dyDescent="0.25">
      <c r="BR341576" s="2381"/>
    </row>
    <row r="341600" spans="70:70" x14ac:dyDescent="0.25">
      <c r="BR341600" s="2394"/>
    </row>
    <row r="341601" spans="70:70" x14ac:dyDescent="0.25">
      <c r="BR341601" s="2381"/>
    </row>
    <row r="341625" spans="70:70" x14ac:dyDescent="0.25">
      <c r="BR341625" s="2394"/>
    </row>
    <row r="341626" spans="70:70" x14ac:dyDescent="0.25">
      <c r="BR341626" s="2381"/>
    </row>
    <row r="341650" spans="70:70" x14ac:dyDescent="0.25">
      <c r="BR341650" s="2394"/>
    </row>
    <row r="341651" spans="70:70" x14ac:dyDescent="0.25">
      <c r="BR341651" s="2381"/>
    </row>
    <row r="341675" spans="70:70" x14ac:dyDescent="0.25">
      <c r="BR341675" s="2394"/>
    </row>
    <row r="341676" spans="70:70" x14ac:dyDescent="0.25">
      <c r="BR341676" s="2381"/>
    </row>
    <row r="341700" spans="70:70" x14ac:dyDescent="0.25">
      <c r="BR341700" s="2394"/>
    </row>
    <row r="341701" spans="70:70" x14ac:dyDescent="0.25">
      <c r="BR341701" s="2381"/>
    </row>
    <row r="341725" spans="70:70" x14ac:dyDescent="0.25">
      <c r="BR341725" s="2394"/>
    </row>
    <row r="341726" spans="70:70" x14ac:dyDescent="0.25">
      <c r="BR341726" s="2381"/>
    </row>
    <row r="341750" spans="70:70" x14ac:dyDescent="0.25">
      <c r="BR341750" s="2394"/>
    </row>
    <row r="341751" spans="70:70" x14ac:dyDescent="0.25">
      <c r="BR341751" s="2381"/>
    </row>
    <row r="341775" spans="70:70" x14ac:dyDescent="0.25">
      <c r="BR341775" s="2394"/>
    </row>
    <row r="341776" spans="70:70" x14ac:dyDescent="0.25">
      <c r="BR341776" s="2381"/>
    </row>
    <row r="341800" spans="70:70" x14ac:dyDescent="0.25">
      <c r="BR341800" s="2394"/>
    </row>
    <row r="341801" spans="70:70" x14ac:dyDescent="0.25">
      <c r="BR341801" s="2381"/>
    </row>
    <row r="341825" spans="70:70" x14ac:dyDescent="0.25">
      <c r="BR341825" s="2394"/>
    </row>
    <row r="341826" spans="70:70" x14ac:dyDescent="0.25">
      <c r="BR341826" s="2381"/>
    </row>
    <row r="341850" spans="70:70" x14ac:dyDescent="0.25">
      <c r="BR341850" s="2394"/>
    </row>
    <row r="341851" spans="70:70" x14ac:dyDescent="0.25">
      <c r="BR341851" s="2381"/>
    </row>
    <row r="341875" spans="70:70" x14ac:dyDescent="0.25">
      <c r="BR341875" s="2394"/>
    </row>
    <row r="341876" spans="70:70" x14ac:dyDescent="0.25">
      <c r="BR341876" s="2381"/>
    </row>
    <row r="341900" spans="70:70" x14ac:dyDescent="0.25">
      <c r="BR341900" s="2394"/>
    </row>
    <row r="341901" spans="70:70" x14ac:dyDescent="0.25">
      <c r="BR341901" s="2381"/>
    </row>
    <row r="341925" spans="70:70" x14ac:dyDescent="0.25">
      <c r="BR341925" s="2394"/>
    </row>
    <row r="341926" spans="70:70" x14ac:dyDescent="0.25">
      <c r="BR341926" s="2381"/>
    </row>
    <row r="341950" spans="70:70" x14ac:dyDescent="0.25">
      <c r="BR341950" s="2394"/>
    </row>
    <row r="341951" spans="70:70" x14ac:dyDescent="0.25">
      <c r="BR341951" s="2381"/>
    </row>
    <row r="341975" spans="70:70" x14ac:dyDescent="0.25">
      <c r="BR341975" s="2394"/>
    </row>
    <row r="341976" spans="70:70" x14ac:dyDescent="0.25">
      <c r="BR341976" s="2381"/>
    </row>
    <row r="342000" spans="70:70" x14ac:dyDescent="0.25">
      <c r="BR342000" s="2394"/>
    </row>
    <row r="342001" spans="70:70" x14ac:dyDescent="0.25">
      <c r="BR342001" s="2381"/>
    </row>
    <row r="342025" spans="70:70" x14ac:dyDescent="0.25">
      <c r="BR342025" s="2394"/>
    </row>
    <row r="342026" spans="70:70" x14ac:dyDescent="0.25">
      <c r="BR342026" s="2381"/>
    </row>
    <row r="342050" spans="70:70" x14ac:dyDescent="0.25">
      <c r="BR342050" s="2394"/>
    </row>
    <row r="342051" spans="70:70" x14ac:dyDescent="0.25">
      <c r="BR342051" s="2381"/>
    </row>
    <row r="342075" spans="70:70" x14ac:dyDescent="0.25">
      <c r="BR342075" s="2394"/>
    </row>
    <row r="342076" spans="70:70" x14ac:dyDescent="0.25">
      <c r="BR342076" s="2381"/>
    </row>
    <row r="342100" spans="70:70" x14ac:dyDescent="0.25">
      <c r="BR342100" s="2394"/>
    </row>
    <row r="342101" spans="70:70" x14ac:dyDescent="0.25">
      <c r="BR342101" s="2381"/>
    </row>
    <row r="342125" spans="70:70" x14ac:dyDescent="0.25">
      <c r="BR342125" s="2394"/>
    </row>
    <row r="342126" spans="70:70" x14ac:dyDescent="0.25">
      <c r="BR342126" s="2381"/>
    </row>
    <row r="342150" spans="70:70" x14ac:dyDescent="0.25">
      <c r="BR342150" s="2394"/>
    </row>
    <row r="342151" spans="70:70" x14ac:dyDescent="0.25">
      <c r="BR342151" s="2381"/>
    </row>
    <row r="342175" spans="70:70" x14ac:dyDescent="0.25">
      <c r="BR342175" s="2394"/>
    </row>
    <row r="342176" spans="70:70" x14ac:dyDescent="0.25">
      <c r="BR342176" s="2381"/>
    </row>
    <row r="342200" spans="70:70" x14ac:dyDescent="0.25">
      <c r="BR342200" s="2394"/>
    </row>
    <row r="342201" spans="70:70" x14ac:dyDescent="0.25">
      <c r="BR342201" s="2381"/>
    </row>
    <row r="342225" spans="70:70" x14ac:dyDescent="0.25">
      <c r="BR342225" s="2394"/>
    </row>
    <row r="342226" spans="70:70" x14ac:dyDescent="0.25">
      <c r="BR342226" s="2381"/>
    </row>
    <row r="342250" spans="70:70" x14ac:dyDescent="0.25">
      <c r="BR342250" s="2394"/>
    </row>
    <row r="342251" spans="70:70" x14ac:dyDescent="0.25">
      <c r="BR342251" s="2381"/>
    </row>
    <row r="342275" spans="70:70" x14ac:dyDescent="0.25">
      <c r="BR342275" s="2394"/>
    </row>
    <row r="342276" spans="70:70" x14ac:dyDescent="0.25">
      <c r="BR342276" s="2381"/>
    </row>
    <row r="342300" spans="70:70" x14ac:dyDescent="0.25">
      <c r="BR342300" s="2394"/>
    </row>
    <row r="342301" spans="70:70" x14ac:dyDescent="0.25">
      <c r="BR342301" s="2381"/>
    </row>
    <row r="342325" spans="70:70" x14ac:dyDescent="0.25">
      <c r="BR342325" s="2394"/>
    </row>
    <row r="342326" spans="70:70" x14ac:dyDescent="0.25">
      <c r="BR342326" s="2381"/>
    </row>
    <row r="342350" spans="70:70" x14ac:dyDescent="0.25">
      <c r="BR342350" s="2394"/>
    </row>
    <row r="342351" spans="70:70" x14ac:dyDescent="0.25">
      <c r="BR342351" s="2381"/>
    </row>
    <row r="342375" spans="70:70" x14ac:dyDescent="0.25">
      <c r="BR342375" s="2394"/>
    </row>
    <row r="342376" spans="70:70" x14ac:dyDescent="0.25">
      <c r="BR342376" s="2381"/>
    </row>
    <row r="342400" spans="70:70" x14ac:dyDescent="0.25">
      <c r="BR342400" s="2394"/>
    </row>
    <row r="342401" spans="70:70" x14ac:dyDescent="0.25">
      <c r="BR342401" s="2381"/>
    </row>
    <row r="342425" spans="70:70" x14ac:dyDescent="0.25">
      <c r="BR342425" s="2394"/>
    </row>
    <row r="342426" spans="70:70" x14ac:dyDescent="0.25">
      <c r="BR342426" s="2381"/>
    </row>
    <row r="342450" spans="70:70" x14ac:dyDescent="0.25">
      <c r="BR342450" s="2394"/>
    </row>
    <row r="342451" spans="70:70" x14ac:dyDescent="0.25">
      <c r="BR342451" s="2381"/>
    </row>
    <row r="342475" spans="70:70" x14ac:dyDescent="0.25">
      <c r="BR342475" s="2394"/>
    </row>
    <row r="342476" spans="70:70" x14ac:dyDescent="0.25">
      <c r="BR342476" s="2381"/>
    </row>
    <row r="342500" spans="70:70" x14ac:dyDescent="0.25">
      <c r="BR342500" s="2394"/>
    </row>
    <row r="342501" spans="70:70" x14ac:dyDescent="0.25">
      <c r="BR342501" s="2381"/>
    </row>
    <row r="342525" spans="70:70" x14ac:dyDescent="0.25">
      <c r="BR342525" s="2394"/>
    </row>
    <row r="342526" spans="70:70" x14ac:dyDescent="0.25">
      <c r="BR342526" s="2381"/>
    </row>
    <row r="342550" spans="70:70" x14ac:dyDescent="0.25">
      <c r="BR342550" s="2394"/>
    </row>
    <row r="342551" spans="70:70" x14ac:dyDescent="0.25">
      <c r="BR342551" s="2381"/>
    </row>
    <row r="342575" spans="70:70" x14ac:dyDescent="0.25">
      <c r="BR342575" s="2394"/>
    </row>
    <row r="342576" spans="70:70" x14ac:dyDescent="0.25">
      <c r="BR342576" s="2381"/>
    </row>
    <row r="342600" spans="70:70" x14ac:dyDescent="0.25">
      <c r="BR342600" s="2394"/>
    </row>
    <row r="342601" spans="70:70" x14ac:dyDescent="0.25">
      <c r="BR342601" s="2381"/>
    </row>
    <row r="342625" spans="70:70" x14ac:dyDescent="0.25">
      <c r="BR342625" s="2394"/>
    </row>
    <row r="342626" spans="70:70" x14ac:dyDescent="0.25">
      <c r="BR342626" s="2381"/>
    </row>
    <row r="342650" spans="70:70" x14ac:dyDescent="0.25">
      <c r="BR342650" s="2394"/>
    </row>
    <row r="342651" spans="70:70" x14ac:dyDescent="0.25">
      <c r="BR342651" s="2381"/>
    </row>
    <row r="342675" spans="70:70" x14ac:dyDescent="0.25">
      <c r="BR342675" s="2394"/>
    </row>
    <row r="342676" spans="70:70" x14ac:dyDescent="0.25">
      <c r="BR342676" s="2381"/>
    </row>
    <row r="342700" spans="70:70" x14ac:dyDescent="0.25">
      <c r="BR342700" s="2394"/>
    </row>
    <row r="342701" spans="70:70" x14ac:dyDescent="0.25">
      <c r="BR342701" s="2381"/>
    </row>
    <row r="342725" spans="70:70" x14ac:dyDescent="0.25">
      <c r="BR342725" s="2394"/>
    </row>
    <row r="342726" spans="70:70" x14ac:dyDescent="0.25">
      <c r="BR342726" s="2381"/>
    </row>
    <row r="342750" spans="70:70" x14ac:dyDescent="0.25">
      <c r="BR342750" s="2394"/>
    </row>
    <row r="342751" spans="70:70" x14ac:dyDescent="0.25">
      <c r="BR342751" s="2381"/>
    </row>
    <row r="342775" spans="70:70" x14ac:dyDescent="0.25">
      <c r="BR342775" s="2394"/>
    </row>
    <row r="342776" spans="70:70" x14ac:dyDescent="0.25">
      <c r="BR342776" s="2381"/>
    </row>
    <row r="342800" spans="70:70" x14ac:dyDescent="0.25">
      <c r="BR342800" s="2394"/>
    </row>
    <row r="342801" spans="70:70" x14ac:dyDescent="0.25">
      <c r="BR342801" s="2381"/>
    </row>
    <row r="342825" spans="70:70" x14ac:dyDescent="0.25">
      <c r="BR342825" s="2394"/>
    </row>
    <row r="342826" spans="70:70" x14ac:dyDescent="0.25">
      <c r="BR342826" s="2381"/>
    </row>
    <row r="342850" spans="70:70" x14ac:dyDescent="0.25">
      <c r="BR342850" s="2394"/>
    </row>
    <row r="342851" spans="70:70" x14ac:dyDescent="0.25">
      <c r="BR342851" s="2381"/>
    </row>
    <row r="342875" spans="70:70" x14ac:dyDescent="0.25">
      <c r="BR342875" s="2394"/>
    </row>
    <row r="342876" spans="70:70" x14ac:dyDescent="0.25">
      <c r="BR342876" s="2381"/>
    </row>
    <row r="342900" spans="70:70" x14ac:dyDescent="0.25">
      <c r="BR342900" s="2394"/>
    </row>
    <row r="342901" spans="70:70" x14ac:dyDescent="0.25">
      <c r="BR342901" s="2381"/>
    </row>
    <row r="342925" spans="70:70" x14ac:dyDescent="0.25">
      <c r="BR342925" s="2394"/>
    </row>
    <row r="342926" spans="70:70" x14ac:dyDescent="0.25">
      <c r="BR342926" s="2381"/>
    </row>
    <row r="342950" spans="70:70" x14ac:dyDescent="0.25">
      <c r="BR342950" s="2394"/>
    </row>
    <row r="342951" spans="70:70" x14ac:dyDescent="0.25">
      <c r="BR342951" s="2381"/>
    </row>
    <row r="342975" spans="70:70" x14ac:dyDescent="0.25">
      <c r="BR342975" s="2394"/>
    </row>
    <row r="342976" spans="70:70" x14ac:dyDescent="0.25">
      <c r="BR342976" s="2381"/>
    </row>
    <row r="343000" spans="70:70" x14ac:dyDescent="0.25">
      <c r="BR343000" s="2394"/>
    </row>
    <row r="343001" spans="70:70" x14ac:dyDescent="0.25">
      <c r="BR343001" s="2381"/>
    </row>
    <row r="343025" spans="70:70" x14ac:dyDescent="0.25">
      <c r="BR343025" s="2394"/>
    </row>
    <row r="343026" spans="70:70" x14ac:dyDescent="0.25">
      <c r="BR343026" s="2381"/>
    </row>
    <row r="343050" spans="70:70" x14ac:dyDescent="0.25">
      <c r="BR343050" s="2394"/>
    </row>
    <row r="343051" spans="70:70" x14ac:dyDescent="0.25">
      <c r="BR343051" s="2381"/>
    </row>
    <row r="343075" spans="70:70" x14ac:dyDescent="0.25">
      <c r="BR343075" s="2394"/>
    </row>
    <row r="343076" spans="70:70" x14ac:dyDescent="0.25">
      <c r="BR343076" s="2381"/>
    </row>
    <row r="343100" spans="70:70" x14ac:dyDescent="0.25">
      <c r="BR343100" s="2394"/>
    </row>
    <row r="343101" spans="70:70" x14ac:dyDescent="0.25">
      <c r="BR343101" s="2381"/>
    </row>
    <row r="343125" spans="70:70" x14ac:dyDescent="0.25">
      <c r="BR343125" s="2394"/>
    </row>
    <row r="343126" spans="70:70" x14ac:dyDescent="0.25">
      <c r="BR343126" s="2381"/>
    </row>
    <row r="343150" spans="70:70" x14ac:dyDescent="0.25">
      <c r="BR343150" s="2394"/>
    </row>
    <row r="343151" spans="70:70" x14ac:dyDescent="0.25">
      <c r="BR343151" s="2381"/>
    </row>
    <row r="343175" spans="70:70" x14ac:dyDescent="0.25">
      <c r="BR343175" s="2394"/>
    </row>
    <row r="343176" spans="70:70" x14ac:dyDescent="0.25">
      <c r="BR343176" s="2381"/>
    </row>
    <row r="343200" spans="70:70" x14ac:dyDescent="0.25">
      <c r="BR343200" s="2394"/>
    </row>
    <row r="343201" spans="70:70" x14ac:dyDescent="0.25">
      <c r="BR343201" s="2381"/>
    </row>
    <row r="343225" spans="70:70" x14ac:dyDescent="0.25">
      <c r="BR343225" s="2394"/>
    </row>
    <row r="343226" spans="70:70" x14ac:dyDescent="0.25">
      <c r="BR343226" s="2381"/>
    </row>
    <row r="343250" spans="70:70" x14ac:dyDescent="0.25">
      <c r="BR343250" s="2394"/>
    </row>
    <row r="343251" spans="70:70" x14ac:dyDescent="0.25">
      <c r="BR343251" s="2381"/>
    </row>
    <row r="343275" spans="70:70" x14ac:dyDescent="0.25">
      <c r="BR343275" s="2394"/>
    </row>
    <row r="343276" spans="70:70" x14ac:dyDescent="0.25">
      <c r="BR343276" s="2381"/>
    </row>
    <row r="343300" spans="70:70" x14ac:dyDescent="0.25">
      <c r="BR343300" s="2394"/>
    </row>
    <row r="343301" spans="70:70" x14ac:dyDescent="0.25">
      <c r="BR343301" s="2381"/>
    </row>
    <row r="343325" spans="70:70" x14ac:dyDescent="0.25">
      <c r="BR343325" s="2394"/>
    </row>
    <row r="343326" spans="70:70" x14ac:dyDescent="0.25">
      <c r="BR343326" s="2381"/>
    </row>
    <row r="343350" spans="70:70" x14ac:dyDescent="0.25">
      <c r="BR343350" s="2394"/>
    </row>
    <row r="343351" spans="70:70" x14ac:dyDescent="0.25">
      <c r="BR343351" s="2381"/>
    </row>
    <row r="343375" spans="70:70" x14ac:dyDescent="0.25">
      <c r="BR343375" s="2394"/>
    </row>
    <row r="343376" spans="70:70" x14ac:dyDescent="0.25">
      <c r="BR343376" s="2381"/>
    </row>
    <row r="343400" spans="70:70" x14ac:dyDescent="0.25">
      <c r="BR343400" s="2394"/>
    </row>
    <row r="343401" spans="70:70" x14ac:dyDescent="0.25">
      <c r="BR343401" s="2381"/>
    </row>
    <row r="343425" spans="70:70" x14ac:dyDescent="0.25">
      <c r="BR343425" s="2394"/>
    </row>
    <row r="343426" spans="70:70" x14ac:dyDescent="0.25">
      <c r="BR343426" s="2381"/>
    </row>
    <row r="343450" spans="70:70" x14ac:dyDescent="0.25">
      <c r="BR343450" s="2394"/>
    </row>
    <row r="343451" spans="70:70" x14ac:dyDescent="0.25">
      <c r="BR343451" s="2381"/>
    </row>
    <row r="343475" spans="70:70" x14ac:dyDescent="0.25">
      <c r="BR343475" s="2394"/>
    </row>
    <row r="343476" spans="70:70" x14ac:dyDescent="0.25">
      <c r="BR343476" s="2381"/>
    </row>
    <row r="343500" spans="70:70" x14ac:dyDescent="0.25">
      <c r="BR343500" s="2394"/>
    </row>
    <row r="343501" spans="70:70" x14ac:dyDescent="0.25">
      <c r="BR343501" s="2381"/>
    </row>
    <row r="343525" spans="70:70" x14ac:dyDescent="0.25">
      <c r="BR343525" s="2394"/>
    </row>
    <row r="343526" spans="70:70" x14ac:dyDescent="0.25">
      <c r="BR343526" s="2381"/>
    </row>
    <row r="343550" spans="70:70" x14ac:dyDescent="0.25">
      <c r="BR343550" s="2394"/>
    </row>
    <row r="343551" spans="70:70" x14ac:dyDescent="0.25">
      <c r="BR343551" s="2381"/>
    </row>
    <row r="343575" spans="70:70" x14ac:dyDescent="0.25">
      <c r="BR343575" s="2394"/>
    </row>
    <row r="343576" spans="70:70" x14ac:dyDescent="0.25">
      <c r="BR343576" s="2381"/>
    </row>
    <row r="343600" spans="70:70" x14ac:dyDescent="0.25">
      <c r="BR343600" s="2394"/>
    </row>
    <row r="343601" spans="70:70" x14ac:dyDescent="0.25">
      <c r="BR343601" s="2381"/>
    </row>
    <row r="343625" spans="70:70" x14ac:dyDescent="0.25">
      <c r="BR343625" s="2394"/>
    </row>
    <row r="343626" spans="70:70" x14ac:dyDescent="0.25">
      <c r="BR343626" s="2381"/>
    </row>
    <row r="343650" spans="70:70" x14ac:dyDescent="0.25">
      <c r="BR343650" s="2394"/>
    </row>
    <row r="343651" spans="70:70" x14ac:dyDescent="0.25">
      <c r="BR343651" s="2381"/>
    </row>
    <row r="343675" spans="70:70" x14ac:dyDescent="0.25">
      <c r="BR343675" s="2394"/>
    </row>
    <row r="343676" spans="70:70" x14ac:dyDescent="0.25">
      <c r="BR343676" s="2381"/>
    </row>
    <row r="343700" spans="70:70" x14ac:dyDescent="0.25">
      <c r="BR343700" s="2394"/>
    </row>
    <row r="343701" spans="70:70" x14ac:dyDescent="0.25">
      <c r="BR343701" s="2381"/>
    </row>
    <row r="343725" spans="70:70" x14ac:dyDescent="0.25">
      <c r="BR343725" s="2394"/>
    </row>
    <row r="343726" spans="70:70" x14ac:dyDescent="0.25">
      <c r="BR343726" s="2381"/>
    </row>
    <row r="343750" spans="70:70" x14ac:dyDescent="0.25">
      <c r="BR343750" s="2394"/>
    </row>
    <row r="343751" spans="70:70" x14ac:dyDescent="0.25">
      <c r="BR343751" s="2381"/>
    </row>
    <row r="343775" spans="70:70" x14ac:dyDescent="0.25">
      <c r="BR343775" s="2394"/>
    </row>
    <row r="343776" spans="70:70" x14ac:dyDescent="0.25">
      <c r="BR343776" s="2381"/>
    </row>
    <row r="343800" spans="70:70" x14ac:dyDescent="0.25">
      <c r="BR343800" s="2394"/>
    </row>
    <row r="343801" spans="70:70" x14ac:dyDescent="0.25">
      <c r="BR343801" s="2381"/>
    </row>
    <row r="343825" spans="70:70" x14ac:dyDescent="0.25">
      <c r="BR343825" s="2394"/>
    </row>
    <row r="343826" spans="70:70" x14ac:dyDescent="0.25">
      <c r="BR343826" s="2381"/>
    </row>
    <row r="343850" spans="70:70" x14ac:dyDescent="0.25">
      <c r="BR343850" s="2394"/>
    </row>
    <row r="343851" spans="70:70" x14ac:dyDescent="0.25">
      <c r="BR343851" s="2381"/>
    </row>
    <row r="343875" spans="70:70" x14ac:dyDescent="0.25">
      <c r="BR343875" s="2394"/>
    </row>
    <row r="343876" spans="70:70" x14ac:dyDescent="0.25">
      <c r="BR343876" s="2381"/>
    </row>
    <row r="343900" spans="70:70" x14ac:dyDescent="0.25">
      <c r="BR343900" s="2394"/>
    </row>
    <row r="343901" spans="70:70" x14ac:dyDescent="0.25">
      <c r="BR343901" s="2381"/>
    </row>
    <row r="343925" spans="70:70" x14ac:dyDescent="0.25">
      <c r="BR343925" s="2394"/>
    </row>
    <row r="343926" spans="70:70" x14ac:dyDescent="0.25">
      <c r="BR343926" s="2381"/>
    </row>
    <row r="343950" spans="70:70" x14ac:dyDescent="0.25">
      <c r="BR343950" s="2394"/>
    </row>
    <row r="343951" spans="70:70" x14ac:dyDescent="0.25">
      <c r="BR343951" s="2381"/>
    </row>
    <row r="343975" spans="70:70" x14ac:dyDescent="0.25">
      <c r="BR343975" s="2394"/>
    </row>
    <row r="343976" spans="70:70" x14ac:dyDescent="0.25">
      <c r="BR343976" s="2381"/>
    </row>
    <row r="344000" spans="70:70" x14ac:dyDescent="0.25">
      <c r="BR344000" s="2394"/>
    </row>
    <row r="344001" spans="70:70" x14ac:dyDescent="0.25">
      <c r="BR344001" s="2381"/>
    </row>
    <row r="344025" spans="70:70" x14ac:dyDescent="0.25">
      <c r="BR344025" s="2394"/>
    </row>
    <row r="344026" spans="70:70" x14ac:dyDescent="0.25">
      <c r="BR344026" s="2381"/>
    </row>
    <row r="344050" spans="70:70" x14ac:dyDescent="0.25">
      <c r="BR344050" s="2394"/>
    </row>
    <row r="344051" spans="70:70" x14ac:dyDescent="0.25">
      <c r="BR344051" s="2381"/>
    </row>
    <row r="344075" spans="70:70" x14ac:dyDescent="0.25">
      <c r="BR344075" s="2394"/>
    </row>
    <row r="344076" spans="70:70" x14ac:dyDescent="0.25">
      <c r="BR344076" s="2381"/>
    </row>
    <row r="344100" spans="70:70" x14ac:dyDescent="0.25">
      <c r="BR344100" s="2394"/>
    </row>
    <row r="344101" spans="70:70" x14ac:dyDescent="0.25">
      <c r="BR344101" s="2381"/>
    </row>
    <row r="344125" spans="70:70" x14ac:dyDescent="0.25">
      <c r="BR344125" s="2394"/>
    </row>
    <row r="344126" spans="70:70" x14ac:dyDescent="0.25">
      <c r="BR344126" s="2381"/>
    </row>
    <row r="344150" spans="70:70" x14ac:dyDescent="0.25">
      <c r="BR344150" s="2394"/>
    </row>
    <row r="344151" spans="70:70" x14ac:dyDescent="0.25">
      <c r="BR344151" s="2381"/>
    </row>
    <row r="344175" spans="70:70" x14ac:dyDescent="0.25">
      <c r="BR344175" s="2394"/>
    </row>
    <row r="344176" spans="70:70" x14ac:dyDescent="0.25">
      <c r="BR344176" s="2381"/>
    </row>
    <row r="344200" spans="70:70" x14ac:dyDescent="0.25">
      <c r="BR344200" s="2394"/>
    </row>
    <row r="344201" spans="70:70" x14ac:dyDescent="0.25">
      <c r="BR344201" s="2381"/>
    </row>
    <row r="344225" spans="70:70" x14ac:dyDescent="0.25">
      <c r="BR344225" s="2394"/>
    </row>
    <row r="344226" spans="70:70" x14ac:dyDescent="0.25">
      <c r="BR344226" s="2381"/>
    </row>
    <row r="344250" spans="70:70" x14ac:dyDescent="0.25">
      <c r="BR344250" s="2394"/>
    </row>
    <row r="344251" spans="70:70" x14ac:dyDescent="0.25">
      <c r="BR344251" s="2381"/>
    </row>
    <row r="344275" spans="70:70" x14ac:dyDescent="0.25">
      <c r="BR344275" s="2394"/>
    </row>
    <row r="344276" spans="70:70" x14ac:dyDescent="0.25">
      <c r="BR344276" s="2381"/>
    </row>
    <row r="344300" spans="70:70" x14ac:dyDescent="0.25">
      <c r="BR344300" s="2394"/>
    </row>
    <row r="344301" spans="70:70" x14ac:dyDescent="0.25">
      <c r="BR344301" s="2381"/>
    </row>
    <row r="344325" spans="70:70" x14ac:dyDescent="0.25">
      <c r="BR344325" s="2394"/>
    </row>
    <row r="344326" spans="70:70" x14ac:dyDescent="0.25">
      <c r="BR344326" s="2381"/>
    </row>
    <row r="344350" spans="70:70" x14ac:dyDescent="0.25">
      <c r="BR344350" s="2394"/>
    </row>
    <row r="344351" spans="70:70" x14ac:dyDescent="0.25">
      <c r="BR344351" s="2381"/>
    </row>
    <row r="344375" spans="70:70" x14ac:dyDescent="0.25">
      <c r="BR344375" s="2394"/>
    </row>
    <row r="344376" spans="70:70" x14ac:dyDescent="0.25">
      <c r="BR344376" s="2381"/>
    </row>
    <row r="344400" spans="70:70" x14ac:dyDescent="0.25">
      <c r="BR344400" s="2394"/>
    </row>
    <row r="344401" spans="70:70" x14ac:dyDescent="0.25">
      <c r="BR344401" s="2381"/>
    </row>
    <row r="344425" spans="70:70" x14ac:dyDescent="0.25">
      <c r="BR344425" s="2394"/>
    </row>
    <row r="344426" spans="70:70" x14ac:dyDescent="0.25">
      <c r="BR344426" s="2381"/>
    </row>
    <row r="344450" spans="70:70" x14ac:dyDescent="0.25">
      <c r="BR344450" s="2394"/>
    </row>
    <row r="344451" spans="70:70" x14ac:dyDescent="0.25">
      <c r="BR344451" s="2381"/>
    </row>
    <row r="344475" spans="70:70" x14ac:dyDescent="0.25">
      <c r="BR344475" s="2394"/>
    </row>
    <row r="344476" spans="70:70" x14ac:dyDescent="0.25">
      <c r="BR344476" s="2381"/>
    </row>
    <row r="344500" spans="70:70" x14ac:dyDescent="0.25">
      <c r="BR344500" s="2394"/>
    </row>
    <row r="344501" spans="70:70" x14ac:dyDescent="0.25">
      <c r="BR344501" s="2381"/>
    </row>
    <row r="344525" spans="70:70" x14ac:dyDescent="0.25">
      <c r="BR344525" s="2394"/>
    </row>
    <row r="344526" spans="70:70" x14ac:dyDescent="0.25">
      <c r="BR344526" s="2381"/>
    </row>
    <row r="344550" spans="70:70" x14ac:dyDescent="0.25">
      <c r="BR344550" s="2394"/>
    </row>
    <row r="344551" spans="70:70" x14ac:dyDescent="0.25">
      <c r="BR344551" s="2381"/>
    </row>
    <row r="344575" spans="70:70" x14ac:dyDescent="0.25">
      <c r="BR344575" s="2394"/>
    </row>
    <row r="344576" spans="70:70" x14ac:dyDescent="0.25">
      <c r="BR344576" s="2381"/>
    </row>
    <row r="344600" spans="70:70" x14ac:dyDescent="0.25">
      <c r="BR344600" s="2394"/>
    </row>
    <row r="344601" spans="70:70" x14ac:dyDescent="0.25">
      <c r="BR344601" s="2381"/>
    </row>
    <row r="344625" spans="70:70" x14ac:dyDescent="0.25">
      <c r="BR344625" s="2394"/>
    </row>
    <row r="344626" spans="70:70" x14ac:dyDescent="0.25">
      <c r="BR344626" s="2381"/>
    </row>
    <row r="344650" spans="70:70" x14ac:dyDescent="0.25">
      <c r="BR344650" s="2394"/>
    </row>
    <row r="344651" spans="70:70" x14ac:dyDescent="0.25">
      <c r="BR344651" s="2381"/>
    </row>
    <row r="344675" spans="70:70" x14ac:dyDescent="0.25">
      <c r="BR344675" s="2394"/>
    </row>
    <row r="344676" spans="70:70" x14ac:dyDescent="0.25">
      <c r="BR344676" s="2381"/>
    </row>
    <row r="344700" spans="70:70" x14ac:dyDescent="0.25">
      <c r="BR344700" s="2394"/>
    </row>
    <row r="344701" spans="70:70" x14ac:dyDescent="0.25">
      <c r="BR344701" s="2381"/>
    </row>
    <row r="344725" spans="70:70" x14ac:dyDescent="0.25">
      <c r="BR344725" s="2394"/>
    </row>
    <row r="344726" spans="70:70" x14ac:dyDescent="0.25">
      <c r="BR344726" s="2381"/>
    </row>
    <row r="344750" spans="70:70" x14ac:dyDescent="0.25">
      <c r="BR344750" s="2394"/>
    </row>
    <row r="344751" spans="70:70" x14ac:dyDescent="0.25">
      <c r="BR344751" s="2381"/>
    </row>
    <row r="344775" spans="70:70" x14ac:dyDescent="0.25">
      <c r="BR344775" s="2394"/>
    </row>
    <row r="344776" spans="70:70" x14ac:dyDescent="0.25">
      <c r="BR344776" s="2381"/>
    </row>
    <row r="344800" spans="70:70" x14ac:dyDescent="0.25">
      <c r="BR344800" s="2394"/>
    </row>
    <row r="344801" spans="70:70" x14ac:dyDescent="0.25">
      <c r="BR344801" s="2381"/>
    </row>
    <row r="344825" spans="70:70" x14ac:dyDescent="0.25">
      <c r="BR344825" s="2394"/>
    </row>
    <row r="344826" spans="70:70" x14ac:dyDescent="0.25">
      <c r="BR344826" s="2381"/>
    </row>
    <row r="344850" spans="70:70" x14ac:dyDescent="0.25">
      <c r="BR344850" s="2394"/>
    </row>
    <row r="344851" spans="70:70" x14ac:dyDescent="0.25">
      <c r="BR344851" s="2381"/>
    </row>
    <row r="344875" spans="70:70" x14ac:dyDescent="0.25">
      <c r="BR344875" s="2394"/>
    </row>
    <row r="344876" spans="70:70" x14ac:dyDescent="0.25">
      <c r="BR344876" s="2381"/>
    </row>
    <row r="344900" spans="70:70" x14ac:dyDescent="0.25">
      <c r="BR344900" s="2394"/>
    </row>
    <row r="344901" spans="70:70" x14ac:dyDescent="0.25">
      <c r="BR344901" s="2381"/>
    </row>
    <row r="344925" spans="70:70" x14ac:dyDescent="0.25">
      <c r="BR344925" s="2394"/>
    </row>
    <row r="344926" spans="70:70" x14ac:dyDescent="0.25">
      <c r="BR344926" s="2381"/>
    </row>
    <row r="344950" spans="70:70" x14ac:dyDescent="0.25">
      <c r="BR344950" s="2394"/>
    </row>
    <row r="344951" spans="70:70" x14ac:dyDescent="0.25">
      <c r="BR344951" s="2381"/>
    </row>
    <row r="344975" spans="70:70" x14ac:dyDescent="0.25">
      <c r="BR344975" s="2394"/>
    </row>
    <row r="344976" spans="70:70" x14ac:dyDescent="0.25">
      <c r="BR344976" s="2381"/>
    </row>
    <row r="345000" spans="70:70" x14ac:dyDescent="0.25">
      <c r="BR345000" s="2394"/>
    </row>
    <row r="345001" spans="70:70" x14ac:dyDescent="0.25">
      <c r="BR345001" s="2381"/>
    </row>
    <row r="345025" spans="70:70" x14ac:dyDescent="0.25">
      <c r="BR345025" s="2394"/>
    </row>
    <row r="345026" spans="70:70" x14ac:dyDescent="0.25">
      <c r="BR345026" s="2381"/>
    </row>
    <row r="345050" spans="70:70" x14ac:dyDescent="0.25">
      <c r="BR345050" s="2394"/>
    </row>
    <row r="345051" spans="70:70" x14ac:dyDescent="0.25">
      <c r="BR345051" s="2381"/>
    </row>
    <row r="345075" spans="70:70" x14ac:dyDescent="0.25">
      <c r="BR345075" s="2394"/>
    </row>
    <row r="345076" spans="70:70" x14ac:dyDescent="0.25">
      <c r="BR345076" s="2381"/>
    </row>
    <row r="345100" spans="70:70" x14ac:dyDescent="0.25">
      <c r="BR345100" s="2394"/>
    </row>
    <row r="345101" spans="70:70" x14ac:dyDescent="0.25">
      <c r="BR345101" s="2381"/>
    </row>
    <row r="345125" spans="70:70" x14ac:dyDescent="0.25">
      <c r="BR345125" s="2394"/>
    </row>
    <row r="345126" spans="70:70" x14ac:dyDescent="0.25">
      <c r="BR345126" s="2381"/>
    </row>
    <row r="345150" spans="70:70" x14ac:dyDescent="0.25">
      <c r="BR345150" s="2394"/>
    </row>
    <row r="345151" spans="70:70" x14ac:dyDescent="0.25">
      <c r="BR345151" s="2381"/>
    </row>
    <row r="345175" spans="70:70" x14ac:dyDescent="0.25">
      <c r="BR345175" s="2394"/>
    </row>
    <row r="345176" spans="70:70" x14ac:dyDescent="0.25">
      <c r="BR345176" s="2381"/>
    </row>
    <row r="345200" spans="70:70" x14ac:dyDescent="0.25">
      <c r="BR345200" s="2394"/>
    </row>
    <row r="345201" spans="70:70" x14ac:dyDescent="0.25">
      <c r="BR345201" s="2381"/>
    </row>
    <row r="345225" spans="70:70" x14ac:dyDescent="0.25">
      <c r="BR345225" s="2394"/>
    </row>
    <row r="345226" spans="70:70" x14ac:dyDescent="0.25">
      <c r="BR345226" s="2381"/>
    </row>
    <row r="345250" spans="70:70" x14ac:dyDescent="0.25">
      <c r="BR345250" s="2394"/>
    </row>
    <row r="345251" spans="70:70" x14ac:dyDescent="0.25">
      <c r="BR345251" s="2381"/>
    </row>
    <row r="345275" spans="70:70" x14ac:dyDescent="0.25">
      <c r="BR345275" s="2394"/>
    </row>
    <row r="345276" spans="70:70" x14ac:dyDescent="0.25">
      <c r="BR345276" s="2381"/>
    </row>
    <row r="345300" spans="70:70" x14ac:dyDescent="0.25">
      <c r="BR345300" s="2394"/>
    </row>
    <row r="345301" spans="70:70" x14ac:dyDescent="0.25">
      <c r="BR345301" s="2381"/>
    </row>
    <row r="345325" spans="70:70" x14ac:dyDescent="0.25">
      <c r="BR345325" s="2394"/>
    </row>
    <row r="345326" spans="70:70" x14ac:dyDescent="0.25">
      <c r="BR345326" s="2381"/>
    </row>
    <row r="345350" spans="70:70" x14ac:dyDescent="0.25">
      <c r="BR345350" s="2394"/>
    </row>
    <row r="345351" spans="70:70" x14ac:dyDescent="0.25">
      <c r="BR345351" s="2381"/>
    </row>
    <row r="345375" spans="70:70" x14ac:dyDescent="0.25">
      <c r="BR345375" s="2394"/>
    </row>
    <row r="345376" spans="70:70" x14ac:dyDescent="0.25">
      <c r="BR345376" s="2381"/>
    </row>
    <row r="345400" spans="70:70" x14ac:dyDescent="0.25">
      <c r="BR345400" s="2394"/>
    </row>
    <row r="345401" spans="70:70" x14ac:dyDescent="0.25">
      <c r="BR345401" s="2381"/>
    </row>
    <row r="345425" spans="70:70" x14ac:dyDescent="0.25">
      <c r="BR345425" s="2394"/>
    </row>
    <row r="345426" spans="70:70" x14ac:dyDescent="0.25">
      <c r="BR345426" s="2381"/>
    </row>
    <row r="345450" spans="70:70" x14ac:dyDescent="0.25">
      <c r="BR345450" s="2394"/>
    </row>
    <row r="345451" spans="70:70" x14ac:dyDescent="0.25">
      <c r="BR345451" s="2381"/>
    </row>
    <row r="345475" spans="70:70" x14ac:dyDescent="0.25">
      <c r="BR345475" s="2394"/>
    </row>
    <row r="345476" spans="70:70" x14ac:dyDescent="0.25">
      <c r="BR345476" s="2381"/>
    </row>
    <row r="345500" spans="70:70" x14ac:dyDescent="0.25">
      <c r="BR345500" s="2394"/>
    </row>
    <row r="345501" spans="70:70" x14ac:dyDescent="0.25">
      <c r="BR345501" s="2381"/>
    </row>
    <row r="345525" spans="70:70" x14ac:dyDescent="0.25">
      <c r="BR345525" s="2394"/>
    </row>
    <row r="345526" spans="70:70" x14ac:dyDescent="0.25">
      <c r="BR345526" s="2381"/>
    </row>
    <row r="345550" spans="70:70" x14ac:dyDescent="0.25">
      <c r="BR345550" s="2394"/>
    </row>
    <row r="345551" spans="70:70" x14ac:dyDescent="0.25">
      <c r="BR345551" s="2381"/>
    </row>
    <row r="345575" spans="70:70" x14ac:dyDescent="0.25">
      <c r="BR345575" s="2394"/>
    </row>
    <row r="345576" spans="70:70" x14ac:dyDescent="0.25">
      <c r="BR345576" s="2381"/>
    </row>
    <row r="345600" spans="70:70" x14ac:dyDescent="0.25">
      <c r="BR345600" s="2394"/>
    </row>
    <row r="345601" spans="70:70" x14ac:dyDescent="0.25">
      <c r="BR345601" s="2381"/>
    </row>
    <row r="345625" spans="70:70" x14ac:dyDescent="0.25">
      <c r="BR345625" s="2394"/>
    </row>
    <row r="345626" spans="70:70" x14ac:dyDescent="0.25">
      <c r="BR345626" s="2381"/>
    </row>
    <row r="345650" spans="70:70" x14ac:dyDescent="0.25">
      <c r="BR345650" s="2394"/>
    </row>
    <row r="345651" spans="70:70" x14ac:dyDescent="0.25">
      <c r="BR345651" s="2381"/>
    </row>
    <row r="345675" spans="70:70" x14ac:dyDescent="0.25">
      <c r="BR345675" s="2394"/>
    </row>
    <row r="345676" spans="70:70" x14ac:dyDescent="0.25">
      <c r="BR345676" s="2381"/>
    </row>
    <row r="345700" spans="70:70" x14ac:dyDescent="0.25">
      <c r="BR345700" s="2394"/>
    </row>
    <row r="345701" spans="70:70" x14ac:dyDescent="0.25">
      <c r="BR345701" s="2381"/>
    </row>
    <row r="345725" spans="70:70" x14ac:dyDescent="0.25">
      <c r="BR345725" s="2394"/>
    </row>
    <row r="345726" spans="70:70" x14ac:dyDescent="0.25">
      <c r="BR345726" s="2381"/>
    </row>
    <row r="345750" spans="70:70" x14ac:dyDescent="0.25">
      <c r="BR345750" s="2394"/>
    </row>
    <row r="345751" spans="70:70" x14ac:dyDescent="0.25">
      <c r="BR345751" s="2381"/>
    </row>
    <row r="345775" spans="70:70" x14ac:dyDescent="0.25">
      <c r="BR345775" s="2394"/>
    </row>
    <row r="345776" spans="70:70" x14ac:dyDescent="0.25">
      <c r="BR345776" s="2381"/>
    </row>
    <row r="345800" spans="70:70" x14ac:dyDescent="0.25">
      <c r="BR345800" s="2394"/>
    </row>
    <row r="345801" spans="70:70" x14ac:dyDescent="0.25">
      <c r="BR345801" s="2381"/>
    </row>
    <row r="345825" spans="70:70" x14ac:dyDescent="0.25">
      <c r="BR345825" s="2394"/>
    </row>
    <row r="345826" spans="70:70" x14ac:dyDescent="0.25">
      <c r="BR345826" s="2381"/>
    </row>
    <row r="345850" spans="70:70" x14ac:dyDescent="0.25">
      <c r="BR345850" s="2394"/>
    </row>
    <row r="345851" spans="70:70" x14ac:dyDescent="0.25">
      <c r="BR345851" s="2381"/>
    </row>
    <row r="345875" spans="70:70" x14ac:dyDescent="0.25">
      <c r="BR345875" s="2394"/>
    </row>
    <row r="345876" spans="70:70" x14ac:dyDescent="0.25">
      <c r="BR345876" s="2381"/>
    </row>
    <row r="345900" spans="70:70" x14ac:dyDescent="0.25">
      <c r="BR345900" s="2394"/>
    </row>
    <row r="345901" spans="70:70" x14ac:dyDescent="0.25">
      <c r="BR345901" s="2381"/>
    </row>
    <row r="345925" spans="70:70" x14ac:dyDescent="0.25">
      <c r="BR345925" s="2394"/>
    </row>
    <row r="345926" spans="70:70" x14ac:dyDescent="0.25">
      <c r="BR345926" s="2381"/>
    </row>
    <row r="345950" spans="70:70" x14ac:dyDescent="0.25">
      <c r="BR345950" s="2394"/>
    </row>
    <row r="345951" spans="70:70" x14ac:dyDescent="0.25">
      <c r="BR345951" s="2381"/>
    </row>
    <row r="345975" spans="70:70" x14ac:dyDescent="0.25">
      <c r="BR345975" s="2394"/>
    </row>
    <row r="345976" spans="70:70" x14ac:dyDescent="0.25">
      <c r="BR345976" s="2381"/>
    </row>
    <row r="346000" spans="70:70" x14ac:dyDescent="0.25">
      <c r="BR346000" s="2394"/>
    </row>
    <row r="346001" spans="70:70" x14ac:dyDescent="0.25">
      <c r="BR346001" s="2381"/>
    </row>
    <row r="346025" spans="70:70" x14ac:dyDescent="0.25">
      <c r="BR346025" s="2394"/>
    </row>
    <row r="346026" spans="70:70" x14ac:dyDescent="0.25">
      <c r="BR346026" s="2381"/>
    </row>
    <row r="346050" spans="70:70" x14ac:dyDescent="0.25">
      <c r="BR346050" s="2394"/>
    </row>
    <row r="346051" spans="70:70" x14ac:dyDescent="0.25">
      <c r="BR346051" s="2381"/>
    </row>
    <row r="346075" spans="70:70" x14ac:dyDescent="0.25">
      <c r="BR346075" s="2394"/>
    </row>
    <row r="346076" spans="70:70" x14ac:dyDescent="0.25">
      <c r="BR346076" s="2381"/>
    </row>
    <row r="346100" spans="70:70" x14ac:dyDescent="0.25">
      <c r="BR346100" s="2394"/>
    </row>
    <row r="346101" spans="70:70" x14ac:dyDescent="0.25">
      <c r="BR346101" s="2381"/>
    </row>
    <row r="346125" spans="70:70" x14ac:dyDescent="0.25">
      <c r="BR346125" s="2394"/>
    </row>
    <row r="346126" spans="70:70" x14ac:dyDescent="0.25">
      <c r="BR346126" s="2381"/>
    </row>
    <row r="346150" spans="70:70" x14ac:dyDescent="0.25">
      <c r="BR346150" s="2394"/>
    </row>
    <row r="346151" spans="70:70" x14ac:dyDescent="0.25">
      <c r="BR346151" s="2381"/>
    </row>
    <row r="346175" spans="70:70" x14ac:dyDescent="0.25">
      <c r="BR346175" s="2394"/>
    </row>
    <row r="346176" spans="70:70" x14ac:dyDescent="0.25">
      <c r="BR346176" s="2381"/>
    </row>
    <row r="346200" spans="70:70" x14ac:dyDescent="0.25">
      <c r="BR346200" s="2394"/>
    </row>
    <row r="346201" spans="70:70" x14ac:dyDescent="0.25">
      <c r="BR346201" s="2381"/>
    </row>
    <row r="346225" spans="70:70" x14ac:dyDescent="0.25">
      <c r="BR346225" s="2394"/>
    </row>
    <row r="346226" spans="70:70" x14ac:dyDescent="0.25">
      <c r="BR346226" s="2381"/>
    </row>
    <row r="346250" spans="70:70" x14ac:dyDescent="0.25">
      <c r="BR346250" s="2394"/>
    </row>
    <row r="346251" spans="70:70" x14ac:dyDescent="0.25">
      <c r="BR346251" s="2381"/>
    </row>
    <row r="346275" spans="70:70" x14ac:dyDescent="0.25">
      <c r="BR346275" s="2394"/>
    </row>
    <row r="346276" spans="70:70" x14ac:dyDescent="0.25">
      <c r="BR346276" s="2381"/>
    </row>
    <row r="346300" spans="70:70" x14ac:dyDescent="0.25">
      <c r="BR346300" s="2394"/>
    </row>
    <row r="346301" spans="70:70" x14ac:dyDescent="0.25">
      <c r="BR346301" s="2381"/>
    </row>
    <row r="346325" spans="70:70" x14ac:dyDescent="0.25">
      <c r="BR346325" s="2394"/>
    </row>
    <row r="346326" spans="70:70" x14ac:dyDescent="0.25">
      <c r="BR346326" s="2381"/>
    </row>
    <row r="346350" spans="70:70" x14ac:dyDescent="0.25">
      <c r="BR346350" s="2394"/>
    </row>
    <row r="346351" spans="70:70" x14ac:dyDescent="0.25">
      <c r="BR346351" s="2381"/>
    </row>
    <row r="346375" spans="70:70" x14ac:dyDescent="0.25">
      <c r="BR346375" s="2394"/>
    </row>
    <row r="346376" spans="70:70" x14ac:dyDescent="0.25">
      <c r="BR346376" s="2381"/>
    </row>
    <row r="346400" spans="70:70" x14ac:dyDescent="0.25">
      <c r="BR346400" s="2394"/>
    </row>
    <row r="346401" spans="70:70" x14ac:dyDescent="0.25">
      <c r="BR346401" s="2381"/>
    </row>
    <row r="346425" spans="70:70" x14ac:dyDescent="0.25">
      <c r="BR346425" s="2394"/>
    </row>
    <row r="346426" spans="70:70" x14ac:dyDescent="0.25">
      <c r="BR346426" s="2381"/>
    </row>
    <row r="346450" spans="70:70" x14ac:dyDescent="0.25">
      <c r="BR346450" s="2394"/>
    </row>
    <row r="346451" spans="70:70" x14ac:dyDescent="0.25">
      <c r="BR346451" s="2381"/>
    </row>
    <row r="346475" spans="70:70" x14ac:dyDescent="0.25">
      <c r="BR346475" s="2394"/>
    </row>
    <row r="346476" spans="70:70" x14ac:dyDescent="0.25">
      <c r="BR346476" s="2381"/>
    </row>
    <row r="346500" spans="70:70" x14ac:dyDescent="0.25">
      <c r="BR346500" s="2394"/>
    </row>
    <row r="346501" spans="70:70" x14ac:dyDescent="0.25">
      <c r="BR346501" s="2381"/>
    </row>
    <row r="346525" spans="70:70" x14ac:dyDescent="0.25">
      <c r="BR346525" s="2394"/>
    </row>
    <row r="346526" spans="70:70" x14ac:dyDescent="0.25">
      <c r="BR346526" s="2381"/>
    </row>
    <row r="346550" spans="70:70" x14ac:dyDescent="0.25">
      <c r="BR346550" s="2394"/>
    </row>
    <row r="346551" spans="70:70" x14ac:dyDescent="0.25">
      <c r="BR346551" s="2381"/>
    </row>
    <row r="346575" spans="70:70" x14ac:dyDescent="0.25">
      <c r="BR346575" s="2394"/>
    </row>
    <row r="346576" spans="70:70" x14ac:dyDescent="0.25">
      <c r="BR346576" s="2381"/>
    </row>
    <row r="346600" spans="70:70" x14ac:dyDescent="0.25">
      <c r="BR346600" s="2394"/>
    </row>
    <row r="346601" spans="70:70" x14ac:dyDescent="0.25">
      <c r="BR346601" s="2381"/>
    </row>
    <row r="346625" spans="70:70" x14ac:dyDescent="0.25">
      <c r="BR346625" s="2394"/>
    </row>
    <row r="346626" spans="70:70" x14ac:dyDescent="0.25">
      <c r="BR346626" s="2381"/>
    </row>
    <row r="346650" spans="70:70" x14ac:dyDescent="0.25">
      <c r="BR346650" s="2394"/>
    </row>
    <row r="346651" spans="70:70" x14ac:dyDescent="0.25">
      <c r="BR346651" s="2381"/>
    </row>
    <row r="346675" spans="70:70" x14ac:dyDescent="0.25">
      <c r="BR346675" s="2394"/>
    </row>
    <row r="346676" spans="70:70" x14ac:dyDescent="0.25">
      <c r="BR346676" s="2381"/>
    </row>
    <row r="346700" spans="70:70" x14ac:dyDescent="0.25">
      <c r="BR346700" s="2394"/>
    </row>
    <row r="346701" spans="70:70" x14ac:dyDescent="0.25">
      <c r="BR346701" s="2381"/>
    </row>
    <row r="346725" spans="70:70" x14ac:dyDescent="0.25">
      <c r="BR346725" s="2394"/>
    </row>
    <row r="346726" spans="70:70" x14ac:dyDescent="0.25">
      <c r="BR346726" s="2381"/>
    </row>
    <row r="346750" spans="70:70" x14ac:dyDescent="0.25">
      <c r="BR346750" s="2394"/>
    </row>
    <row r="346751" spans="70:70" x14ac:dyDescent="0.25">
      <c r="BR346751" s="2381"/>
    </row>
    <row r="346775" spans="70:70" x14ac:dyDescent="0.25">
      <c r="BR346775" s="2394"/>
    </row>
    <row r="346776" spans="70:70" x14ac:dyDescent="0.25">
      <c r="BR346776" s="2381"/>
    </row>
    <row r="346800" spans="70:70" x14ac:dyDescent="0.25">
      <c r="BR346800" s="2394"/>
    </row>
    <row r="346801" spans="70:70" x14ac:dyDescent="0.25">
      <c r="BR346801" s="2381"/>
    </row>
    <row r="346825" spans="70:70" x14ac:dyDescent="0.25">
      <c r="BR346825" s="2394"/>
    </row>
    <row r="346826" spans="70:70" x14ac:dyDescent="0.25">
      <c r="BR346826" s="2381"/>
    </row>
    <row r="346850" spans="70:70" x14ac:dyDescent="0.25">
      <c r="BR346850" s="2394"/>
    </row>
    <row r="346851" spans="70:70" x14ac:dyDescent="0.25">
      <c r="BR346851" s="2381"/>
    </row>
    <row r="346875" spans="70:70" x14ac:dyDescent="0.25">
      <c r="BR346875" s="2394"/>
    </row>
    <row r="346876" spans="70:70" x14ac:dyDescent="0.25">
      <c r="BR346876" s="2381"/>
    </row>
    <row r="346900" spans="70:70" x14ac:dyDescent="0.25">
      <c r="BR346900" s="2394"/>
    </row>
    <row r="346901" spans="70:70" x14ac:dyDescent="0.25">
      <c r="BR346901" s="2381"/>
    </row>
    <row r="346925" spans="70:70" x14ac:dyDescent="0.25">
      <c r="BR346925" s="2394"/>
    </row>
    <row r="346926" spans="70:70" x14ac:dyDescent="0.25">
      <c r="BR346926" s="2381"/>
    </row>
    <row r="346950" spans="70:70" x14ac:dyDescent="0.25">
      <c r="BR346950" s="2394"/>
    </row>
    <row r="346951" spans="70:70" x14ac:dyDescent="0.25">
      <c r="BR346951" s="2381"/>
    </row>
    <row r="346975" spans="70:70" x14ac:dyDescent="0.25">
      <c r="BR346975" s="2394"/>
    </row>
    <row r="346976" spans="70:70" x14ac:dyDescent="0.25">
      <c r="BR346976" s="2381"/>
    </row>
    <row r="347000" spans="70:70" x14ac:dyDescent="0.25">
      <c r="BR347000" s="2394"/>
    </row>
    <row r="347001" spans="70:70" x14ac:dyDescent="0.25">
      <c r="BR347001" s="2381"/>
    </row>
    <row r="347025" spans="70:70" x14ac:dyDescent="0.25">
      <c r="BR347025" s="2394"/>
    </row>
    <row r="347026" spans="70:70" x14ac:dyDescent="0.25">
      <c r="BR347026" s="2381"/>
    </row>
    <row r="347050" spans="70:70" x14ac:dyDescent="0.25">
      <c r="BR347050" s="2394"/>
    </row>
    <row r="347051" spans="70:70" x14ac:dyDescent="0.25">
      <c r="BR347051" s="2381"/>
    </row>
    <row r="347075" spans="70:70" x14ac:dyDescent="0.25">
      <c r="BR347075" s="2394"/>
    </row>
    <row r="347076" spans="70:70" x14ac:dyDescent="0.25">
      <c r="BR347076" s="2381"/>
    </row>
    <row r="347100" spans="70:70" x14ac:dyDescent="0.25">
      <c r="BR347100" s="2394"/>
    </row>
    <row r="347101" spans="70:70" x14ac:dyDescent="0.25">
      <c r="BR347101" s="2381"/>
    </row>
    <row r="347125" spans="70:70" x14ac:dyDescent="0.25">
      <c r="BR347125" s="2394"/>
    </row>
    <row r="347126" spans="70:70" x14ac:dyDescent="0.25">
      <c r="BR347126" s="2381"/>
    </row>
    <row r="347150" spans="70:70" x14ac:dyDescent="0.25">
      <c r="BR347150" s="2394"/>
    </row>
    <row r="347151" spans="70:70" x14ac:dyDescent="0.25">
      <c r="BR347151" s="2381"/>
    </row>
    <row r="347175" spans="70:70" x14ac:dyDescent="0.25">
      <c r="BR347175" s="2394"/>
    </row>
    <row r="347176" spans="70:70" x14ac:dyDescent="0.25">
      <c r="BR347176" s="2381"/>
    </row>
    <row r="347200" spans="70:70" x14ac:dyDescent="0.25">
      <c r="BR347200" s="2394"/>
    </row>
    <row r="347201" spans="70:70" x14ac:dyDescent="0.25">
      <c r="BR347201" s="2381"/>
    </row>
    <row r="347225" spans="70:70" x14ac:dyDescent="0.25">
      <c r="BR347225" s="2394"/>
    </row>
    <row r="347226" spans="70:70" x14ac:dyDescent="0.25">
      <c r="BR347226" s="2381"/>
    </row>
    <row r="347250" spans="70:70" x14ac:dyDescent="0.25">
      <c r="BR347250" s="2394"/>
    </row>
    <row r="347251" spans="70:70" x14ac:dyDescent="0.25">
      <c r="BR347251" s="2381"/>
    </row>
    <row r="347275" spans="70:70" x14ac:dyDescent="0.25">
      <c r="BR347275" s="2394"/>
    </row>
    <row r="347276" spans="70:70" x14ac:dyDescent="0.25">
      <c r="BR347276" s="2381"/>
    </row>
    <row r="347300" spans="70:70" x14ac:dyDescent="0.25">
      <c r="BR347300" s="2394"/>
    </row>
    <row r="347301" spans="70:70" x14ac:dyDescent="0.25">
      <c r="BR347301" s="2381"/>
    </row>
    <row r="347325" spans="70:70" x14ac:dyDescent="0.25">
      <c r="BR347325" s="2394"/>
    </row>
    <row r="347326" spans="70:70" x14ac:dyDescent="0.25">
      <c r="BR347326" s="2381"/>
    </row>
    <row r="347350" spans="70:70" x14ac:dyDescent="0.25">
      <c r="BR347350" s="2394"/>
    </row>
    <row r="347351" spans="70:70" x14ac:dyDescent="0.25">
      <c r="BR347351" s="2381"/>
    </row>
    <row r="347375" spans="70:70" x14ac:dyDescent="0.25">
      <c r="BR347375" s="2394"/>
    </row>
    <row r="347376" spans="70:70" x14ac:dyDescent="0.25">
      <c r="BR347376" s="2381"/>
    </row>
    <row r="347400" spans="70:70" x14ac:dyDescent="0.25">
      <c r="BR347400" s="2394"/>
    </row>
    <row r="347401" spans="70:70" x14ac:dyDescent="0.25">
      <c r="BR347401" s="2381"/>
    </row>
    <row r="347425" spans="70:70" x14ac:dyDescent="0.25">
      <c r="BR347425" s="2394"/>
    </row>
    <row r="347426" spans="70:70" x14ac:dyDescent="0.25">
      <c r="BR347426" s="2381"/>
    </row>
    <row r="347450" spans="70:70" x14ac:dyDescent="0.25">
      <c r="BR347450" s="2394"/>
    </row>
    <row r="347451" spans="70:70" x14ac:dyDescent="0.25">
      <c r="BR347451" s="2381"/>
    </row>
    <row r="347475" spans="70:70" x14ac:dyDescent="0.25">
      <c r="BR347475" s="2394"/>
    </row>
    <row r="347476" spans="70:70" x14ac:dyDescent="0.25">
      <c r="BR347476" s="2381"/>
    </row>
    <row r="347500" spans="70:70" x14ac:dyDescent="0.25">
      <c r="BR347500" s="2394"/>
    </row>
    <row r="347501" spans="70:70" x14ac:dyDescent="0.25">
      <c r="BR347501" s="2381"/>
    </row>
    <row r="347525" spans="70:70" x14ac:dyDescent="0.25">
      <c r="BR347525" s="2394"/>
    </row>
    <row r="347526" spans="70:70" x14ac:dyDescent="0.25">
      <c r="BR347526" s="2381"/>
    </row>
    <row r="347550" spans="70:70" x14ac:dyDescent="0.25">
      <c r="BR347550" s="2394"/>
    </row>
    <row r="347551" spans="70:70" x14ac:dyDescent="0.25">
      <c r="BR347551" s="2381"/>
    </row>
    <row r="347575" spans="70:70" x14ac:dyDescent="0.25">
      <c r="BR347575" s="2394"/>
    </row>
    <row r="347576" spans="70:70" x14ac:dyDescent="0.25">
      <c r="BR347576" s="2381"/>
    </row>
    <row r="347600" spans="70:70" x14ac:dyDescent="0.25">
      <c r="BR347600" s="2394"/>
    </row>
    <row r="347601" spans="70:70" x14ac:dyDescent="0.25">
      <c r="BR347601" s="2381"/>
    </row>
    <row r="347625" spans="70:70" x14ac:dyDescent="0.25">
      <c r="BR347625" s="2394"/>
    </row>
    <row r="347626" spans="70:70" x14ac:dyDescent="0.25">
      <c r="BR347626" s="2381"/>
    </row>
    <row r="347650" spans="70:70" x14ac:dyDescent="0.25">
      <c r="BR347650" s="2394"/>
    </row>
    <row r="347651" spans="70:70" x14ac:dyDescent="0.25">
      <c r="BR347651" s="2381"/>
    </row>
    <row r="347675" spans="70:70" x14ac:dyDescent="0.25">
      <c r="BR347675" s="2394"/>
    </row>
    <row r="347676" spans="70:70" x14ac:dyDescent="0.25">
      <c r="BR347676" s="2381"/>
    </row>
    <row r="347700" spans="70:70" x14ac:dyDescent="0.25">
      <c r="BR347700" s="2394"/>
    </row>
    <row r="347701" spans="70:70" x14ac:dyDescent="0.25">
      <c r="BR347701" s="2381"/>
    </row>
    <row r="347725" spans="70:70" x14ac:dyDescent="0.25">
      <c r="BR347725" s="2394"/>
    </row>
    <row r="347726" spans="70:70" x14ac:dyDescent="0.25">
      <c r="BR347726" s="2381"/>
    </row>
    <row r="347750" spans="70:70" x14ac:dyDescent="0.25">
      <c r="BR347750" s="2394"/>
    </row>
    <row r="347751" spans="70:70" x14ac:dyDescent="0.25">
      <c r="BR347751" s="2381"/>
    </row>
    <row r="347775" spans="70:70" x14ac:dyDescent="0.25">
      <c r="BR347775" s="2394"/>
    </row>
    <row r="347776" spans="70:70" x14ac:dyDescent="0.25">
      <c r="BR347776" s="2381"/>
    </row>
    <row r="347800" spans="70:70" x14ac:dyDescent="0.25">
      <c r="BR347800" s="2394"/>
    </row>
    <row r="347801" spans="70:70" x14ac:dyDescent="0.25">
      <c r="BR347801" s="2381"/>
    </row>
    <row r="347825" spans="70:70" x14ac:dyDescent="0.25">
      <c r="BR347825" s="2394"/>
    </row>
    <row r="347826" spans="70:70" x14ac:dyDescent="0.25">
      <c r="BR347826" s="2381"/>
    </row>
    <row r="347850" spans="70:70" x14ac:dyDescent="0.25">
      <c r="BR347850" s="2394"/>
    </row>
    <row r="347851" spans="70:70" x14ac:dyDescent="0.25">
      <c r="BR347851" s="2381"/>
    </row>
    <row r="347875" spans="70:70" x14ac:dyDescent="0.25">
      <c r="BR347875" s="2394"/>
    </row>
    <row r="347876" spans="70:70" x14ac:dyDescent="0.25">
      <c r="BR347876" s="2381"/>
    </row>
    <row r="347900" spans="70:70" x14ac:dyDescent="0.25">
      <c r="BR347900" s="2394"/>
    </row>
    <row r="347901" spans="70:70" x14ac:dyDescent="0.25">
      <c r="BR347901" s="2381"/>
    </row>
    <row r="347925" spans="70:70" x14ac:dyDescent="0.25">
      <c r="BR347925" s="2394"/>
    </row>
    <row r="347926" spans="70:70" x14ac:dyDescent="0.25">
      <c r="BR347926" s="2381"/>
    </row>
    <row r="347950" spans="70:70" x14ac:dyDescent="0.25">
      <c r="BR347950" s="2394"/>
    </row>
    <row r="347951" spans="70:70" x14ac:dyDescent="0.25">
      <c r="BR347951" s="2381"/>
    </row>
    <row r="347975" spans="70:70" x14ac:dyDescent="0.25">
      <c r="BR347975" s="2394"/>
    </row>
    <row r="347976" spans="70:70" x14ac:dyDescent="0.25">
      <c r="BR347976" s="2381"/>
    </row>
    <row r="348000" spans="70:70" x14ac:dyDescent="0.25">
      <c r="BR348000" s="2394"/>
    </row>
    <row r="348001" spans="70:70" x14ac:dyDescent="0.25">
      <c r="BR348001" s="2381"/>
    </row>
    <row r="348025" spans="70:70" x14ac:dyDescent="0.25">
      <c r="BR348025" s="2394"/>
    </row>
    <row r="348026" spans="70:70" x14ac:dyDescent="0.25">
      <c r="BR348026" s="2381"/>
    </row>
    <row r="348050" spans="70:70" x14ac:dyDescent="0.25">
      <c r="BR348050" s="2394"/>
    </row>
    <row r="348051" spans="70:70" x14ac:dyDescent="0.25">
      <c r="BR348051" s="2381"/>
    </row>
    <row r="348075" spans="70:70" x14ac:dyDescent="0.25">
      <c r="BR348075" s="2394"/>
    </row>
    <row r="348076" spans="70:70" x14ac:dyDescent="0.25">
      <c r="BR348076" s="2381"/>
    </row>
    <row r="348100" spans="70:70" x14ac:dyDescent="0.25">
      <c r="BR348100" s="2394"/>
    </row>
    <row r="348101" spans="70:70" x14ac:dyDescent="0.25">
      <c r="BR348101" s="2381"/>
    </row>
    <row r="348125" spans="70:70" x14ac:dyDescent="0.25">
      <c r="BR348125" s="2394"/>
    </row>
    <row r="348126" spans="70:70" x14ac:dyDescent="0.25">
      <c r="BR348126" s="2381"/>
    </row>
    <row r="348150" spans="70:70" x14ac:dyDescent="0.25">
      <c r="BR348150" s="2394"/>
    </row>
    <row r="348151" spans="70:70" x14ac:dyDescent="0.25">
      <c r="BR348151" s="2381"/>
    </row>
    <row r="348175" spans="70:70" x14ac:dyDescent="0.25">
      <c r="BR348175" s="2394"/>
    </row>
    <row r="348176" spans="70:70" x14ac:dyDescent="0.25">
      <c r="BR348176" s="2381"/>
    </row>
    <row r="348200" spans="70:70" x14ac:dyDescent="0.25">
      <c r="BR348200" s="2394"/>
    </row>
    <row r="348201" spans="70:70" x14ac:dyDescent="0.25">
      <c r="BR348201" s="2381"/>
    </row>
    <row r="348225" spans="70:70" x14ac:dyDescent="0.25">
      <c r="BR348225" s="2394"/>
    </row>
    <row r="348226" spans="70:70" x14ac:dyDescent="0.25">
      <c r="BR348226" s="2381"/>
    </row>
    <row r="348250" spans="70:70" x14ac:dyDescent="0.25">
      <c r="BR348250" s="2394"/>
    </row>
    <row r="348251" spans="70:70" x14ac:dyDescent="0.25">
      <c r="BR348251" s="2381"/>
    </row>
    <row r="348275" spans="70:70" x14ac:dyDescent="0.25">
      <c r="BR348275" s="2394"/>
    </row>
    <row r="348276" spans="70:70" x14ac:dyDescent="0.25">
      <c r="BR348276" s="2381"/>
    </row>
    <row r="348300" spans="70:70" x14ac:dyDescent="0.25">
      <c r="BR348300" s="2394"/>
    </row>
    <row r="348301" spans="70:70" x14ac:dyDescent="0.25">
      <c r="BR348301" s="2381"/>
    </row>
    <row r="348325" spans="70:70" x14ac:dyDescent="0.25">
      <c r="BR348325" s="2394"/>
    </row>
    <row r="348326" spans="70:70" x14ac:dyDescent="0.25">
      <c r="BR348326" s="2381"/>
    </row>
    <row r="348350" spans="70:70" x14ac:dyDescent="0.25">
      <c r="BR348350" s="2394"/>
    </row>
    <row r="348351" spans="70:70" x14ac:dyDescent="0.25">
      <c r="BR348351" s="2381"/>
    </row>
    <row r="348375" spans="70:70" x14ac:dyDescent="0.25">
      <c r="BR348375" s="2394"/>
    </row>
    <row r="348376" spans="70:70" x14ac:dyDescent="0.25">
      <c r="BR348376" s="2381"/>
    </row>
    <row r="348400" spans="70:70" x14ac:dyDescent="0.25">
      <c r="BR348400" s="2394"/>
    </row>
    <row r="348401" spans="70:70" x14ac:dyDescent="0.25">
      <c r="BR348401" s="2381"/>
    </row>
    <row r="348425" spans="70:70" x14ac:dyDescent="0.25">
      <c r="BR348425" s="2394"/>
    </row>
    <row r="348426" spans="70:70" x14ac:dyDescent="0.25">
      <c r="BR348426" s="2381"/>
    </row>
    <row r="348450" spans="70:70" x14ac:dyDescent="0.25">
      <c r="BR348450" s="2394"/>
    </row>
    <row r="348451" spans="70:70" x14ac:dyDescent="0.25">
      <c r="BR348451" s="2381"/>
    </row>
    <row r="348475" spans="70:70" x14ac:dyDescent="0.25">
      <c r="BR348475" s="2394"/>
    </row>
    <row r="348476" spans="70:70" x14ac:dyDescent="0.25">
      <c r="BR348476" s="2381"/>
    </row>
    <row r="348500" spans="70:70" x14ac:dyDescent="0.25">
      <c r="BR348500" s="2394"/>
    </row>
    <row r="348501" spans="70:70" x14ac:dyDescent="0.25">
      <c r="BR348501" s="2381"/>
    </row>
    <row r="348525" spans="70:70" x14ac:dyDescent="0.25">
      <c r="BR348525" s="2394"/>
    </row>
    <row r="348526" spans="70:70" x14ac:dyDescent="0.25">
      <c r="BR348526" s="2381"/>
    </row>
    <row r="348550" spans="70:70" x14ac:dyDescent="0.25">
      <c r="BR348550" s="2394"/>
    </row>
    <row r="348551" spans="70:70" x14ac:dyDescent="0.25">
      <c r="BR348551" s="2381"/>
    </row>
    <row r="348575" spans="70:70" x14ac:dyDescent="0.25">
      <c r="BR348575" s="2394"/>
    </row>
    <row r="348576" spans="70:70" x14ac:dyDescent="0.25">
      <c r="BR348576" s="2381"/>
    </row>
    <row r="348600" spans="70:70" x14ac:dyDescent="0.25">
      <c r="BR348600" s="2394"/>
    </row>
    <row r="348601" spans="70:70" x14ac:dyDescent="0.25">
      <c r="BR348601" s="2381"/>
    </row>
    <row r="348625" spans="70:70" x14ac:dyDescent="0.25">
      <c r="BR348625" s="2394"/>
    </row>
    <row r="348626" spans="70:70" x14ac:dyDescent="0.25">
      <c r="BR348626" s="2381"/>
    </row>
    <row r="348650" spans="70:70" x14ac:dyDescent="0.25">
      <c r="BR348650" s="2394"/>
    </row>
    <row r="348651" spans="70:70" x14ac:dyDescent="0.25">
      <c r="BR348651" s="2381"/>
    </row>
    <row r="348675" spans="70:70" x14ac:dyDescent="0.25">
      <c r="BR348675" s="2394"/>
    </row>
    <row r="348676" spans="70:70" x14ac:dyDescent="0.25">
      <c r="BR348676" s="2381"/>
    </row>
    <row r="348700" spans="70:70" x14ac:dyDescent="0.25">
      <c r="BR348700" s="2394"/>
    </row>
    <row r="348701" spans="70:70" x14ac:dyDescent="0.25">
      <c r="BR348701" s="2381"/>
    </row>
    <row r="348725" spans="70:70" x14ac:dyDescent="0.25">
      <c r="BR348725" s="2394"/>
    </row>
    <row r="348726" spans="70:70" x14ac:dyDescent="0.25">
      <c r="BR348726" s="2381"/>
    </row>
    <row r="348750" spans="70:70" x14ac:dyDescent="0.25">
      <c r="BR348750" s="2394"/>
    </row>
    <row r="348751" spans="70:70" x14ac:dyDescent="0.25">
      <c r="BR348751" s="2381"/>
    </row>
    <row r="348775" spans="70:70" x14ac:dyDescent="0.25">
      <c r="BR348775" s="2394"/>
    </row>
    <row r="348776" spans="70:70" x14ac:dyDescent="0.25">
      <c r="BR348776" s="2381"/>
    </row>
    <row r="348800" spans="70:70" x14ac:dyDescent="0.25">
      <c r="BR348800" s="2394"/>
    </row>
    <row r="348801" spans="70:70" x14ac:dyDescent="0.25">
      <c r="BR348801" s="2381"/>
    </row>
    <row r="348825" spans="70:70" x14ac:dyDescent="0.25">
      <c r="BR348825" s="2394"/>
    </row>
    <row r="348826" spans="70:70" x14ac:dyDescent="0.25">
      <c r="BR348826" s="2381"/>
    </row>
    <row r="348850" spans="70:70" x14ac:dyDescent="0.25">
      <c r="BR348850" s="2394"/>
    </row>
    <row r="348851" spans="70:70" x14ac:dyDescent="0.25">
      <c r="BR348851" s="2381"/>
    </row>
    <row r="348875" spans="70:70" x14ac:dyDescent="0.25">
      <c r="BR348875" s="2394"/>
    </row>
    <row r="348876" spans="70:70" x14ac:dyDescent="0.25">
      <c r="BR348876" s="2381"/>
    </row>
    <row r="348900" spans="70:70" x14ac:dyDescent="0.25">
      <c r="BR348900" s="2394"/>
    </row>
    <row r="348901" spans="70:70" x14ac:dyDescent="0.25">
      <c r="BR348901" s="2381"/>
    </row>
    <row r="348925" spans="70:70" x14ac:dyDescent="0.25">
      <c r="BR348925" s="2394"/>
    </row>
    <row r="348926" spans="70:70" x14ac:dyDescent="0.25">
      <c r="BR348926" s="2381"/>
    </row>
    <row r="348950" spans="70:70" x14ac:dyDescent="0.25">
      <c r="BR348950" s="2394"/>
    </row>
    <row r="348951" spans="70:70" x14ac:dyDescent="0.25">
      <c r="BR348951" s="2381"/>
    </row>
    <row r="348975" spans="70:70" x14ac:dyDescent="0.25">
      <c r="BR348975" s="2394"/>
    </row>
    <row r="348976" spans="70:70" x14ac:dyDescent="0.25">
      <c r="BR348976" s="2381"/>
    </row>
    <row r="349000" spans="70:70" x14ac:dyDescent="0.25">
      <c r="BR349000" s="2394"/>
    </row>
    <row r="349001" spans="70:70" x14ac:dyDescent="0.25">
      <c r="BR349001" s="2381"/>
    </row>
    <row r="349025" spans="70:70" x14ac:dyDescent="0.25">
      <c r="BR349025" s="2394"/>
    </row>
    <row r="349026" spans="70:70" x14ac:dyDescent="0.25">
      <c r="BR349026" s="2381"/>
    </row>
    <row r="349050" spans="70:70" x14ac:dyDescent="0.25">
      <c r="BR349050" s="2394"/>
    </row>
    <row r="349051" spans="70:70" x14ac:dyDescent="0.25">
      <c r="BR349051" s="2381"/>
    </row>
    <row r="349075" spans="70:70" x14ac:dyDescent="0.25">
      <c r="BR349075" s="2394"/>
    </row>
    <row r="349076" spans="70:70" x14ac:dyDescent="0.25">
      <c r="BR349076" s="2381"/>
    </row>
    <row r="349100" spans="70:70" x14ac:dyDescent="0.25">
      <c r="BR349100" s="2394"/>
    </row>
    <row r="349101" spans="70:70" x14ac:dyDescent="0.25">
      <c r="BR349101" s="2381"/>
    </row>
    <row r="349125" spans="70:70" x14ac:dyDescent="0.25">
      <c r="BR349125" s="2394"/>
    </row>
    <row r="349126" spans="70:70" x14ac:dyDescent="0.25">
      <c r="BR349126" s="2381"/>
    </row>
    <row r="349150" spans="70:70" x14ac:dyDescent="0.25">
      <c r="BR349150" s="2394"/>
    </row>
    <row r="349151" spans="70:70" x14ac:dyDescent="0.25">
      <c r="BR349151" s="2381"/>
    </row>
    <row r="349175" spans="70:70" x14ac:dyDescent="0.25">
      <c r="BR349175" s="2394"/>
    </row>
    <row r="349176" spans="70:70" x14ac:dyDescent="0.25">
      <c r="BR349176" s="2381"/>
    </row>
    <row r="349200" spans="70:70" x14ac:dyDescent="0.25">
      <c r="BR349200" s="2394"/>
    </row>
    <row r="349201" spans="70:70" x14ac:dyDescent="0.25">
      <c r="BR349201" s="2381"/>
    </row>
    <row r="349225" spans="70:70" x14ac:dyDescent="0.25">
      <c r="BR349225" s="2394"/>
    </row>
    <row r="349226" spans="70:70" x14ac:dyDescent="0.25">
      <c r="BR349226" s="2381"/>
    </row>
    <row r="349250" spans="70:70" x14ac:dyDescent="0.25">
      <c r="BR349250" s="2394"/>
    </row>
    <row r="349251" spans="70:70" x14ac:dyDescent="0.25">
      <c r="BR349251" s="2381"/>
    </row>
    <row r="349275" spans="70:70" x14ac:dyDescent="0.25">
      <c r="BR349275" s="2394"/>
    </row>
    <row r="349276" spans="70:70" x14ac:dyDescent="0.25">
      <c r="BR349276" s="2381"/>
    </row>
    <row r="349300" spans="70:70" x14ac:dyDescent="0.25">
      <c r="BR349300" s="2394"/>
    </row>
    <row r="349301" spans="70:70" x14ac:dyDescent="0.25">
      <c r="BR349301" s="2381"/>
    </row>
    <row r="349325" spans="70:70" x14ac:dyDescent="0.25">
      <c r="BR349325" s="2394"/>
    </row>
    <row r="349326" spans="70:70" x14ac:dyDescent="0.25">
      <c r="BR349326" s="2381"/>
    </row>
    <row r="349350" spans="70:70" x14ac:dyDescent="0.25">
      <c r="BR349350" s="2394"/>
    </row>
    <row r="349351" spans="70:70" x14ac:dyDescent="0.25">
      <c r="BR349351" s="2381"/>
    </row>
    <row r="349375" spans="70:70" x14ac:dyDescent="0.25">
      <c r="BR349375" s="2394"/>
    </row>
    <row r="349376" spans="70:70" x14ac:dyDescent="0.25">
      <c r="BR349376" s="2381"/>
    </row>
    <row r="349400" spans="70:70" x14ac:dyDescent="0.25">
      <c r="BR349400" s="2394"/>
    </row>
    <row r="349401" spans="70:70" x14ac:dyDescent="0.25">
      <c r="BR349401" s="2381"/>
    </row>
    <row r="349425" spans="70:70" x14ac:dyDescent="0.25">
      <c r="BR349425" s="2394"/>
    </row>
    <row r="349426" spans="70:70" x14ac:dyDescent="0.25">
      <c r="BR349426" s="2381"/>
    </row>
    <row r="349450" spans="70:70" x14ac:dyDescent="0.25">
      <c r="BR349450" s="2394"/>
    </row>
    <row r="349451" spans="70:70" x14ac:dyDescent="0.25">
      <c r="BR349451" s="2381"/>
    </row>
    <row r="349475" spans="70:70" x14ac:dyDescent="0.25">
      <c r="BR349475" s="2394"/>
    </row>
    <row r="349476" spans="70:70" x14ac:dyDescent="0.25">
      <c r="BR349476" s="2381"/>
    </row>
    <row r="349500" spans="70:70" x14ac:dyDescent="0.25">
      <c r="BR349500" s="2394"/>
    </row>
    <row r="349501" spans="70:70" x14ac:dyDescent="0.25">
      <c r="BR349501" s="2381"/>
    </row>
    <row r="349525" spans="70:70" x14ac:dyDescent="0.25">
      <c r="BR349525" s="2394"/>
    </row>
    <row r="349526" spans="70:70" x14ac:dyDescent="0.25">
      <c r="BR349526" s="2381"/>
    </row>
    <row r="349550" spans="70:70" x14ac:dyDescent="0.25">
      <c r="BR349550" s="2394"/>
    </row>
    <row r="349551" spans="70:70" x14ac:dyDescent="0.25">
      <c r="BR349551" s="2381"/>
    </row>
    <row r="349575" spans="70:70" x14ac:dyDescent="0.25">
      <c r="BR349575" s="2394"/>
    </row>
    <row r="349576" spans="70:70" x14ac:dyDescent="0.25">
      <c r="BR349576" s="2381"/>
    </row>
    <row r="349600" spans="70:70" x14ac:dyDescent="0.25">
      <c r="BR349600" s="2394"/>
    </row>
    <row r="349601" spans="70:70" x14ac:dyDescent="0.25">
      <c r="BR349601" s="2381"/>
    </row>
    <row r="349625" spans="70:70" x14ac:dyDescent="0.25">
      <c r="BR349625" s="2394"/>
    </row>
    <row r="349626" spans="70:70" x14ac:dyDescent="0.25">
      <c r="BR349626" s="2381"/>
    </row>
    <row r="349650" spans="70:70" x14ac:dyDescent="0.25">
      <c r="BR349650" s="2394"/>
    </row>
    <row r="349651" spans="70:70" x14ac:dyDescent="0.25">
      <c r="BR349651" s="2381"/>
    </row>
    <row r="349675" spans="70:70" x14ac:dyDescent="0.25">
      <c r="BR349675" s="2394"/>
    </row>
    <row r="349676" spans="70:70" x14ac:dyDescent="0.25">
      <c r="BR349676" s="2381"/>
    </row>
    <row r="349700" spans="70:70" x14ac:dyDescent="0.25">
      <c r="BR349700" s="2394"/>
    </row>
    <row r="349701" spans="70:70" x14ac:dyDescent="0.25">
      <c r="BR349701" s="2381"/>
    </row>
    <row r="349725" spans="70:70" x14ac:dyDescent="0.25">
      <c r="BR349725" s="2394"/>
    </row>
    <row r="349726" spans="70:70" x14ac:dyDescent="0.25">
      <c r="BR349726" s="2381"/>
    </row>
    <row r="349750" spans="70:70" x14ac:dyDescent="0.25">
      <c r="BR349750" s="2394"/>
    </row>
    <row r="349751" spans="70:70" x14ac:dyDescent="0.25">
      <c r="BR349751" s="2381"/>
    </row>
    <row r="349775" spans="70:70" x14ac:dyDescent="0.25">
      <c r="BR349775" s="2394"/>
    </row>
    <row r="349776" spans="70:70" x14ac:dyDescent="0.25">
      <c r="BR349776" s="2381"/>
    </row>
    <row r="349800" spans="70:70" x14ac:dyDescent="0.25">
      <c r="BR349800" s="2394"/>
    </row>
    <row r="349801" spans="70:70" x14ac:dyDescent="0.25">
      <c r="BR349801" s="2381"/>
    </row>
    <row r="349825" spans="70:70" x14ac:dyDescent="0.25">
      <c r="BR349825" s="2394"/>
    </row>
    <row r="349826" spans="70:70" x14ac:dyDescent="0.25">
      <c r="BR349826" s="2381"/>
    </row>
    <row r="349850" spans="70:70" x14ac:dyDescent="0.25">
      <c r="BR349850" s="2394"/>
    </row>
    <row r="349851" spans="70:70" x14ac:dyDescent="0.25">
      <c r="BR349851" s="2381"/>
    </row>
    <row r="349875" spans="70:70" x14ac:dyDescent="0.25">
      <c r="BR349875" s="2394"/>
    </row>
    <row r="349876" spans="70:70" x14ac:dyDescent="0.25">
      <c r="BR349876" s="2381"/>
    </row>
    <row r="349900" spans="70:70" x14ac:dyDescent="0.25">
      <c r="BR349900" s="2394"/>
    </row>
    <row r="349901" spans="70:70" x14ac:dyDescent="0.25">
      <c r="BR349901" s="2381"/>
    </row>
    <row r="349925" spans="70:70" x14ac:dyDescent="0.25">
      <c r="BR349925" s="2394"/>
    </row>
    <row r="349926" spans="70:70" x14ac:dyDescent="0.25">
      <c r="BR349926" s="2381"/>
    </row>
    <row r="349950" spans="70:70" x14ac:dyDescent="0.25">
      <c r="BR349950" s="2394"/>
    </row>
    <row r="349951" spans="70:70" x14ac:dyDescent="0.25">
      <c r="BR349951" s="2381"/>
    </row>
    <row r="349975" spans="70:70" x14ac:dyDescent="0.25">
      <c r="BR349975" s="2394"/>
    </row>
    <row r="349976" spans="70:70" x14ac:dyDescent="0.25">
      <c r="BR349976" s="2381"/>
    </row>
    <row r="350000" spans="70:70" x14ac:dyDescent="0.25">
      <c r="BR350000" s="2394"/>
    </row>
    <row r="350001" spans="70:70" x14ac:dyDescent="0.25">
      <c r="BR350001" s="2381"/>
    </row>
    <row r="350025" spans="70:70" x14ac:dyDescent="0.25">
      <c r="BR350025" s="2394"/>
    </row>
    <row r="350026" spans="70:70" x14ac:dyDescent="0.25">
      <c r="BR350026" s="2381"/>
    </row>
    <row r="350050" spans="70:70" x14ac:dyDescent="0.25">
      <c r="BR350050" s="2394"/>
    </row>
    <row r="350051" spans="70:70" x14ac:dyDescent="0.25">
      <c r="BR350051" s="2381"/>
    </row>
    <row r="350075" spans="70:70" x14ac:dyDescent="0.25">
      <c r="BR350075" s="2394"/>
    </row>
    <row r="350076" spans="70:70" x14ac:dyDescent="0.25">
      <c r="BR350076" s="2381"/>
    </row>
    <row r="350100" spans="70:70" x14ac:dyDescent="0.25">
      <c r="BR350100" s="2394"/>
    </row>
    <row r="350101" spans="70:70" x14ac:dyDescent="0.25">
      <c r="BR350101" s="2381"/>
    </row>
    <row r="350125" spans="70:70" x14ac:dyDescent="0.25">
      <c r="BR350125" s="2394"/>
    </row>
    <row r="350126" spans="70:70" x14ac:dyDescent="0.25">
      <c r="BR350126" s="2381"/>
    </row>
    <row r="350150" spans="70:70" x14ac:dyDescent="0.25">
      <c r="BR350150" s="2394"/>
    </row>
    <row r="350151" spans="70:70" x14ac:dyDescent="0.25">
      <c r="BR350151" s="2381"/>
    </row>
    <row r="350175" spans="70:70" x14ac:dyDescent="0.25">
      <c r="BR350175" s="2394"/>
    </row>
    <row r="350176" spans="70:70" x14ac:dyDescent="0.25">
      <c r="BR350176" s="2381"/>
    </row>
    <row r="350200" spans="70:70" x14ac:dyDescent="0.25">
      <c r="BR350200" s="2394"/>
    </row>
    <row r="350201" spans="70:70" x14ac:dyDescent="0.25">
      <c r="BR350201" s="2381"/>
    </row>
    <row r="350225" spans="70:70" x14ac:dyDescent="0.25">
      <c r="BR350225" s="2394"/>
    </row>
    <row r="350226" spans="70:70" x14ac:dyDescent="0.25">
      <c r="BR350226" s="2381"/>
    </row>
    <row r="350250" spans="70:70" x14ac:dyDescent="0.25">
      <c r="BR350250" s="2394"/>
    </row>
    <row r="350251" spans="70:70" x14ac:dyDescent="0.25">
      <c r="BR350251" s="2381"/>
    </row>
    <row r="350275" spans="70:70" x14ac:dyDescent="0.25">
      <c r="BR350275" s="2394"/>
    </row>
    <row r="350276" spans="70:70" x14ac:dyDescent="0.25">
      <c r="BR350276" s="2381"/>
    </row>
    <row r="350300" spans="70:70" x14ac:dyDescent="0.25">
      <c r="BR350300" s="2394"/>
    </row>
    <row r="350301" spans="70:70" x14ac:dyDescent="0.25">
      <c r="BR350301" s="2381"/>
    </row>
    <row r="350325" spans="70:70" x14ac:dyDescent="0.25">
      <c r="BR350325" s="2394"/>
    </row>
    <row r="350326" spans="70:70" x14ac:dyDescent="0.25">
      <c r="BR350326" s="2381"/>
    </row>
    <row r="350350" spans="70:70" x14ac:dyDescent="0.25">
      <c r="BR350350" s="2394"/>
    </row>
    <row r="350351" spans="70:70" x14ac:dyDescent="0.25">
      <c r="BR350351" s="2381"/>
    </row>
    <row r="350375" spans="70:70" x14ac:dyDescent="0.25">
      <c r="BR350375" s="2394"/>
    </row>
    <row r="350376" spans="70:70" x14ac:dyDescent="0.25">
      <c r="BR350376" s="2381"/>
    </row>
    <row r="350400" spans="70:70" x14ac:dyDescent="0.25">
      <c r="BR350400" s="2394"/>
    </row>
    <row r="350401" spans="70:70" x14ac:dyDescent="0.25">
      <c r="BR350401" s="2381"/>
    </row>
    <row r="350425" spans="70:70" x14ac:dyDescent="0.25">
      <c r="BR350425" s="2394"/>
    </row>
    <row r="350426" spans="70:70" x14ac:dyDescent="0.25">
      <c r="BR350426" s="2381"/>
    </row>
    <row r="350450" spans="70:70" x14ac:dyDescent="0.25">
      <c r="BR350450" s="2394"/>
    </row>
    <row r="350451" spans="70:70" x14ac:dyDescent="0.25">
      <c r="BR350451" s="2381"/>
    </row>
    <row r="350475" spans="70:70" x14ac:dyDescent="0.25">
      <c r="BR350475" s="2394"/>
    </row>
    <row r="350476" spans="70:70" x14ac:dyDescent="0.25">
      <c r="BR350476" s="2381"/>
    </row>
    <row r="350500" spans="70:70" x14ac:dyDescent="0.25">
      <c r="BR350500" s="2394"/>
    </row>
    <row r="350501" spans="70:70" x14ac:dyDescent="0.25">
      <c r="BR350501" s="2381"/>
    </row>
    <row r="350525" spans="70:70" x14ac:dyDescent="0.25">
      <c r="BR350525" s="2394"/>
    </row>
    <row r="350526" spans="70:70" x14ac:dyDescent="0.25">
      <c r="BR350526" s="2381"/>
    </row>
    <row r="350550" spans="70:70" x14ac:dyDescent="0.25">
      <c r="BR350550" s="2394"/>
    </row>
    <row r="350551" spans="70:70" x14ac:dyDescent="0.25">
      <c r="BR350551" s="2381"/>
    </row>
    <row r="350575" spans="70:70" x14ac:dyDescent="0.25">
      <c r="BR350575" s="2394"/>
    </row>
    <row r="350576" spans="70:70" x14ac:dyDescent="0.25">
      <c r="BR350576" s="2381"/>
    </row>
    <row r="350600" spans="70:70" x14ac:dyDescent="0.25">
      <c r="BR350600" s="2394"/>
    </row>
    <row r="350601" spans="70:70" x14ac:dyDescent="0.25">
      <c r="BR350601" s="2381"/>
    </row>
    <row r="350625" spans="70:70" x14ac:dyDescent="0.25">
      <c r="BR350625" s="2394"/>
    </row>
    <row r="350626" spans="70:70" x14ac:dyDescent="0.25">
      <c r="BR350626" s="2381"/>
    </row>
    <row r="350650" spans="70:70" x14ac:dyDescent="0.25">
      <c r="BR350650" s="2394"/>
    </row>
    <row r="350651" spans="70:70" x14ac:dyDescent="0.25">
      <c r="BR350651" s="2381"/>
    </row>
    <row r="350675" spans="70:70" x14ac:dyDescent="0.25">
      <c r="BR350675" s="2394"/>
    </row>
    <row r="350676" spans="70:70" x14ac:dyDescent="0.25">
      <c r="BR350676" s="2381"/>
    </row>
    <row r="350700" spans="70:70" x14ac:dyDescent="0.25">
      <c r="BR350700" s="2394"/>
    </row>
    <row r="350701" spans="70:70" x14ac:dyDescent="0.25">
      <c r="BR350701" s="2381"/>
    </row>
    <row r="350725" spans="70:70" x14ac:dyDescent="0.25">
      <c r="BR350725" s="2394"/>
    </row>
    <row r="350726" spans="70:70" x14ac:dyDescent="0.25">
      <c r="BR350726" s="2381"/>
    </row>
    <row r="350750" spans="70:70" x14ac:dyDescent="0.25">
      <c r="BR350750" s="2394"/>
    </row>
    <row r="350751" spans="70:70" x14ac:dyDescent="0.25">
      <c r="BR350751" s="2381"/>
    </row>
    <row r="350775" spans="70:70" x14ac:dyDescent="0.25">
      <c r="BR350775" s="2394"/>
    </row>
    <row r="350776" spans="70:70" x14ac:dyDescent="0.25">
      <c r="BR350776" s="2381"/>
    </row>
    <row r="350800" spans="70:70" x14ac:dyDescent="0.25">
      <c r="BR350800" s="2394"/>
    </row>
    <row r="350801" spans="70:70" x14ac:dyDescent="0.25">
      <c r="BR350801" s="2381"/>
    </row>
    <row r="350825" spans="70:70" x14ac:dyDescent="0.25">
      <c r="BR350825" s="2394"/>
    </row>
    <row r="350826" spans="70:70" x14ac:dyDescent="0.25">
      <c r="BR350826" s="2381"/>
    </row>
    <row r="350850" spans="70:70" x14ac:dyDescent="0.25">
      <c r="BR350850" s="2394"/>
    </row>
    <row r="350851" spans="70:70" x14ac:dyDescent="0.25">
      <c r="BR350851" s="2381"/>
    </row>
    <row r="350875" spans="70:70" x14ac:dyDescent="0.25">
      <c r="BR350875" s="2394"/>
    </row>
    <row r="350876" spans="70:70" x14ac:dyDescent="0.25">
      <c r="BR350876" s="2381"/>
    </row>
    <row r="350900" spans="70:70" x14ac:dyDescent="0.25">
      <c r="BR350900" s="2394"/>
    </row>
    <row r="350901" spans="70:70" x14ac:dyDescent="0.25">
      <c r="BR350901" s="2381"/>
    </row>
    <row r="350925" spans="70:70" x14ac:dyDescent="0.25">
      <c r="BR350925" s="2394"/>
    </row>
    <row r="350926" spans="70:70" x14ac:dyDescent="0.25">
      <c r="BR350926" s="2381"/>
    </row>
    <row r="350950" spans="70:70" x14ac:dyDescent="0.25">
      <c r="BR350950" s="2394"/>
    </row>
    <row r="350951" spans="70:70" x14ac:dyDescent="0.25">
      <c r="BR350951" s="2381"/>
    </row>
    <row r="350975" spans="70:70" x14ac:dyDescent="0.25">
      <c r="BR350975" s="2394"/>
    </row>
    <row r="350976" spans="70:70" x14ac:dyDescent="0.25">
      <c r="BR350976" s="2381"/>
    </row>
    <row r="351000" spans="70:70" x14ac:dyDescent="0.25">
      <c r="BR351000" s="2394"/>
    </row>
    <row r="351001" spans="70:70" x14ac:dyDescent="0.25">
      <c r="BR351001" s="2381"/>
    </row>
    <row r="351025" spans="70:70" x14ac:dyDescent="0.25">
      <c r="BR351025" s="2394"/>
    </row>
    <row r="351026" spans="70:70" x14ac:dyDescent="0.25">
      <c r="BR351026" s="2381"/>
    </row>
    <row r="351050" spans="70:70" x14ac:dyDescent="0.25">
      <c r="BR351050" s="2394"/>
    </row>
    <row r="351051" spans="70:70" x14ac:dyDescent="0.25">
      <c r="BR351051" s="2381"/>
    </row>
    <row r="351075" spans="70:70" x14ac:dyDescent="0.25">
      <c r="BR351075" s="2394"/>
    </row>
    <row r="351076" spans="70:70" x14ac:dyDescent="0.25">
      <c r="BR351076" s="2381"/>
    </row>
    <row r="351100" spans="70:70" x14ac:dyDescent="0.25">
      <c r="BR351100" s="2394"/>
    </row>
    <row r="351101" spans="70:70" x14ac:dyDescent="0.25">
      <c r="BR351101" s="2381"/>
    </row>
    <row r="351125" spans="70:70" x14ac:dyDescent="0.25">
      <c r="BR351125" s="2394"/>
    </row>
    <row r="351126" spans="70:70" x14ac:dyDescent="0.25">
      <c r="BR351126" s="2381"/>
    </row>
    <row r="351150" spans="70:70" x14ac:dyDescent="0.25">
      <c r="BR351150" s="2394"/>
    </row>
    <row r="351151" spans="70:70" x14ac:dyDescent="0.25">
      <c r="BR351151" s="2381"/>
    </row>
    <row r="351175" spans="70:70" x14ac:dyDescent="0.25">
      <c r="BR351175" s="2394"/>
    </row>
    <row r="351176" spans="70:70" x14ac:dyDescent="0.25">
      <c r="BR351176" s="2381"/>
    </row>
    <row r="351200" spans="70:70" x14ac:dyDescent="0.25">
      <c r="BR351200" s="2394"/>
    </row>
    <row r="351201" spans="70:70" x14ac:dyDescent="0.25">
      <c r="BR351201" s="2381"/>
    </row>
    <row r="351225" spans="70:70" x14ac:dyDescent="0.25">
      <c r="BR351225" s="2394"/>
    </row>
    <row r="351226" spans="70:70" x14ac:dyDescent="0.25">
      <c r="BR351226" s="2381"/>
    </row>
    <row r="351250" spans="70:70" x14ac:dyDescent="0.25">
      <c r="BR351250" s="2394"/>
    </row>
    <row r="351251" spans="70:70" x14ac:dyDescent="0.25">
      <c r="BR351251" s="2381"/>
    </row>
    <row r="351275" spans="70:70" x14ac:dyDescent="0.25">
      <c r="BR351275" s="2394"/>
    </row>
    <row r="351276" spans="70:70" x14ac:dyDescent="0.25">
      <c r="BR351276" s="2381"/>
    </row>
    <row r="351300" spans="70:70" x14ac:dyDescent="0.25">
      <c r="BR351300" s="2394"/>
    </row>
    <row r="351301" spans="70:70" x14ac:dyDescent="0.25">
      <c r="BR351301" s="2381"/>
    </row>
    <row r="351325" spans="70:70" x14ac:dyDescent="0.25">
      <c r="BR351325" s="2394"/>
    </row>
    <row r="351326" spans="70:70" x14ac:dyDescent="0.25">
      <c r="BR351326" s="2381"/>
    </row>
    <row r="351350" spans="70:70" x14ac:dyDescent="0.25">
      <c r="BR351350" s="2394"/>
    </row>
    <row r="351351" spans="70:70" x14ac:dyDescent="0.25">
      <c r="BR351351" s="2381"/>
    </row>
    <row r="351375" spans="70:70" x14ac:dyDescent="0.25">
      <c r="BR351375" s="2394"/>
    </row>
    <row r="351376" spans="70:70" x14ac:dyDescent="0.25">
      <c r="BR351376" s="2381"/>
    </row>
    <row r="351400" spans="70:70" x14ac:dyDescent="0.25">
      <c r="BR351400" s="2394"/>
    </row>
    <row r="351401" spans="70:70" x14ac:dyDescent="0.25">
      <c r="BR351401" s="2381"/>
    </row>
    <row r="351425" spans="70:70" x14ac:dyDescent="0.25">
      <c r="BR351425" s="2394"/>
    </row>
    <row r="351426" spans="70:70" x14ac:dyDescent="0.25">
      <c r="BR351426" s="2381"/>
    </row>
    <row r="351450" spans="70:70" x14ac:dyDescent="0.25">
      <c r="BR351450" s="2394"/>
    </row>
    <row r="351451" spans="70:70" x14ac:dyDescent="0.25">
      <c r="BR351451" s="2381"/>
    </row>
    <row r="351475" spans="70:70" x14ac:dyDescent="0.25">
      <c r="BR351475" s="2394"/>
    </row>
    <row r="351476" spans="70:70" x14ac:dyDescent="0.25">
      <c r="BR351476" s="2381"/>
    </row>
    <row r="351500" spans="70:70" x14ac:dyDescent="0.25">
      <c r="BR351500" s="2394"/>
    </row>
    <row r="351501" spans="70:70" x14ac:dyDescent="0.25">
      <c r="BR351501" s="2381"/>
    </row>
    <row r="351525" spans="70:70" x14ac:dyDescent="0.25">
      <c r="BR351525" s="2394"/>
    </row>
    <row r="351526" spans="70:70" x14ac:dyDescent="0.25">
      <c r="BR351526" s="2381"/>
    </row>
    <row r="351550" spans="70:70" x14ac:dyDescent="0.25">
      <c r="BR351550" s="2394"/>
    </row>
    <row r="351551" spans="70:70" x14ac:dyDescent="0.25">
      <c r="BR351551" s="2381"/>
    </row>
    <row r="351575" spans="70:70" x14ac:dyDescent="0.25">
      <c r="BR351575" s="2394"/>
    </row>
    <row r="351576" spans="70:70" x14ac:dyDescent="0.25">
      <c r="BR351576" s="2381"/>
    </row>
    <row r="351600" spans="70:70" x14ac:dyDescent="0.25">
      <c r="BR351600" s="2394"/>
    </row>
    <row r="351601" spans="70:70" x14ac:dyDescent="0.25">
      <c r="BR351601" s="2381"/>
    </row>
    <row r="351625" spans="70:70" x14ac:dyDescent="0.25">
      <c r="BR351625" s="2394"/>
    </row>
    <row r="351626" spans="70:70" x14ac:dyDescent="0.25">
      <c r="BR351626" s="2381"/>
    </row>
    <row r="351650" spans="70:70" x14ac:dyDescent="0.25">
      <c r="BR351650" s="2394"/>
    </row>
    <row r="351651" spans="70:70" x14ac:dyDescent="0.25">
      <c r="BR351651" s="2381"/>
    </row>
    <row r="351675" spans="70:70" x14ac:dyDescent="0.25">
      <c r="BR351675" s="2394"/>
    </row>
    <row r="351676" spans="70:70" x14ac:dyDescent="0.25">
      <c r="BR351676" s="2381"/>
    </row>
    <row r="351700" spans="70:70" x14ac:dyDescent="0.25">
      <c r="BR351700" s="2394"/>
    </row>
    <row r="351701" spans="70:70" x14ac:dyDescent="0.25">
      <c r="BR351701" s="2381"/>
    </row>
    <row r="351725" spans="70:70" x14ac:dyDescent="0.25">
      <c r="BR351725" s="2394"/>
    </row>
    <row r="351726" spans="70:70" x14ac:dyDescent="0.25">
      <c r="BR351726" s="2381"/>
    </row>
    <row r="351750" spans="70:70" x14ac:dyDescent="0.25">
      <c r="BR351750" s="2394"/>
    </row>
    <row r="351751" spans="70:70" x14ac:dyDescent="0.25">
      <c r="BR351751" s="2381"/>
    </row>
    <row r="351775" spans="70:70" x14ac:dyDescent="0.25">
      <c r="BR351775" s="2394"/>
    </row>
    <row r="351776" spans="70:70" x14ac:dyDescent="0.25">
      <c r="BR351776" s="2381"/>
    </row>
    <row r="351800" spans="70:70" x14ac:dyDescent="0.25">
      <c r="BR351800" s="2394"/>
    </row>
    <row r="351801" spans="70:70" x14ac:dyDescent="0.25">
      <c r="BR351801" s="2381"/>
    </row>
    <row r="351825" spans="70:70" x14ac:dyDescent="0.25">
      <c r="BR351825" s="2394"/>
    </row>
    <row r="351826" spans="70:70" x14ac:dyDescent="0.25">
      <c r="BR351826" s="2381"/>
    </row>
    <row r="351850" spans="70:70" x14ac:dyDescent="0.25">
      <c r="BR351850" s="2394"/>
    </row>
    <row r="351851" spans="70:70" x14ac:dyDescent="0.25">
      <c r="BR351851" s="2381"/>
    </row>
    <row r="351875" spans="70:70" x14ac:dyDescent="0.25">
      <c r="BR351875" s="2394"/>
    </row>
    <row r="351876" spans="70:70" x14ac:dyDescent="0.25">
      <c r="BR351876" s="2381"/>
    </row>
    <row r="351900" spans="70:70" x14ac:dyDescent="0.25">
      <c r="BR351900" s="2394"/>
    </row>
    <row r="351901" spans="70:70" x14ac:dyDescent="0.25">
      <c r="BR351901" s="2381"/>
    </row>
    <row r="351925" spans="70:70" x14ac:dyDescent="0.25">
      <c r="BR351925" s="2394"/>
    </row>
    <row r="351926" spans="70:70" x14ac:dyDescent="0.25">
      <c r="BR351926" s="2381"/>
    </row>
    <row r="351950" spans="70:70" x14ac:dyDescent="0.25">
      <c r="BR351950" s="2394"/>
    </row>
    <row r="351951" spans="70:70" x14ac:dyDescent="0.25">
      <c r="BR351951" s="2381"/>
    </row>
    <row r="351975" spans="70:70" x14ac:dyDescent="0.25">
      <c r="BR351975" s="2394"/>
    </row>
    <row r="351976" spans="70:70" x14ac:dyDescent="0.25">
      <c r="BR351976" s="2381"/>
    </row>
    <row r="352000" spans="70:70" x14ac:dyDescent="0.25">
      <c r="BR352000" s="2394"/>
    </row>
    <row r="352001" spans="70:70" x14ac:dyDescent="0.25">
      <c r="BR352001" s="2381"/>
    </row>
    <row r="352025" spans="70:70" x14ac:dyDescent="0.25">
      <c r="BR352025" s="2394"/>
    </row>
    <row r="352026" spans="70:70" x14ac:dyDescent="0.25">
      <c r="BR352026" s="2381"/>
    </row>
    <row r="352050" spans="70:70" x14ac:dyDescent="0.25">
      <c r="BR352050" s="2394"/>
    </row>
    <row r="352051" spans="70:70" x14ac:dyDescent="0.25">
      <c r="BR352051" s="2381"/>
    </row>
    <row r="352075" spans="70:70" x14ac:dyDescent="0.25">
      <c r="BR352075" s="2394"/>
    </row>
    <row r="352076" spans="70:70" x14ac:dyDescent="0.25">
      <c r="BR352076" s="2381"/>
    </row>
    <row r="352100" spans="70:70" x14ac:dyDescent="0.25">
      <c r="BR352100" s="2394"/>
    </row>
    <row r="352101" spans="70:70" x14ac:dyDescent="0.25">
      <c r="BR352101" s="2381"/>
    </row>
    <row r="352125" spans="70:70" x14ac:dyDescent="0.25">
      <c r="BR352125" s="2394"/>
    </row>
    <row r="352126" spans="70:70" x14ac:dyDescent="0.25">
      <c r="BR352126" s="2381"/>
    </row>
    <row r="352150" spans="70:70" x14ac:dyDescent="0.25">
      <c r="BR352150" s="2394"/>
    </row>
    <row r="352151" spans="70:70" x14ac:dyDescent="0.25">
      <c r="BR352151" s="2381"/>
    </row>
    <row r="352175" spans="70:70" x14ac:dyDescent="0.25">
      <c r="BR352175" s="2394"/>
    </row>
    <row r="352176" spans="70:70" x14ac:dyDescent="0.25">
      <c r="BR352176" s="2381"/>
    </row>
    <row r="352200" spans="70:70" x14ac:dyDescent="0.25">
      <c r="BR352200" s="2394"/>
    </row>
    <row r="352201" spans="70:70" x14ac:dyDescent="0.25">
      <c r="BR352201" s="2381"/>
    </row>
    <row r="352225" spans="70:70" x14ac:dyDescent="0.25">
      <c r="BR352225" s="2394"/>
    </row>
    <row r="352226" spans="70:70" x14ac:dyDescent="0.25">
      <c r="BR352226" s="2381"/>
    </row>
    <row r="352250" spans="70:70" x14ac:dyDescent="0.25">
      <c r="BR352250" s="2394"/>
    </row>
    <row r="352251" spans="70:70" x14ac:dyDescent="0.25">
      <c r="BR352251" s="2381"/>
    </row>
    <row r="352275" spans="70:70" x14ac:dyDescent="0.25">
      <c r="BR352275" s="2394"/>
    </row>
    <row r="352276" spans="70:70" x14ac:dyDescent="0.25">
      <c r="BR352276" s="2381"/>
    </row>
    <row r="352300" spans="70:70" x14ac:dyDescent="0.25">
      <c r="BR352300" s="2394"/>
    </row>
    <row r="352301" spans="70:70" x14ac:dyDescent="0.25">
      <c r="BR352301" s="2381"/>
    </row>
    <row r="352325" spans="70:70" x14ac:dyDescent="0.25">
      <c r="BR352325" s="2394"/>
    </row>
    <row r="352326" spans="70:70" x14ac:dyDescent="0.25">
      <c r="BR352326" s="2381"/>
    </row>
    <row r="352350" spans="70:70" x14ac:dyDescent="0.25">
      <c r="BR352350" s="2394"/>
    </row>
    <row r="352351" spans="70:70" x14ac:dyDescent="0.25">
      <c r="BR352351" s="2381"/>
    </row>
    <row r="352375" spans="70:70" x14ac:dyDescent="0.25">
      <c r="BR352375" s="2394"/>
    </row>
    <row r="352376" spans="70:70" x14ac:dyDescent="0.25">
      <c r="BR352376" s="2381"/>
    </row>
    <row r="352400" spans="70:70" x14ac:dyDescent="0.25">
      <c r="BR352400" s="2394"/>
    </row>
    <row r="352401" spans="70:70" x14ac:dyDescent="0.25">
      <c r="BR352401" s="2381"/>
    </row>
    <row r="352425" spans="70:70" x14ac:dyDescent="0.25">
      <c r="BR352425" s="2394"/>
    </row>
    <row r="352426" spans="70:70" x14ac:dyDescent="0.25">
      <c r="BR352426" s="2381"/>
    </row>
    <row r="352450" spans="70:70" x14ac:dyDescent="0.25">
      <c r="BR352450" s="2394"/>
    </row>
    <row r="352451" spans="70:70" x14ac:dyDescent="0.25">
      <c r="BR352451" s="2381"/>
    </row>
    <row r="352475" spans="70:70" x14ac:dyDescent="0.25">
      <c r="BR352475" s="2394"/>
    </row>
    <row r="352476" spans="70:70" x14ac:dyDescent="0.25">
      <c r="BR352476" s="2381"/>
    </row>
    <row r="352500" spans="70:70" x14ac:dyDescent="0.25">
      <c r="BR352500" s="2394"/>
    </row>
    <row r="352501" spans="70:70" x14ac:dyDescent="0.25">
      <c r="BR352501" s="2381"/>
    </row>
    <row r="352525" spans="70:70" x14ac:dyDescent="0.25">
      <c r="BR352525" s="2394"/>
    </row>
    <row r="352526" spans="70:70" x14ac:dyDescent="0.25">
      <c r="BR352526" s="2381"/>
    </row>
    <row r="352550" spans="70:70" x14ac:dyDescent="0.25">
      <c r="BR352550" s="2394"/>
    </row>
    <row r="352551" spans="70:70" x14ac:dyDescent="0.25">
      <c r="BR352551" s="2381"/>
    </row>
    <row r="352575" spans="70:70" x14ac:dyDescent="0.25">
      <c r="BR352575" s="2394"/>
    </row>
    <row r="352576" spans="70:70" x14ac:dyDescent="0.25">
      <c r="BR352576" s="2381"/>
    </row>
    <row r="352600" spans="70:70" x14ac:dyDescent="0.25">
      <c r="BR352600" s="2394"/>
    </row>
    <row r="352601" spans="70:70" x14ac:dyDescent="0.25">
      <c r="BR352601" s="2381"/>
    </row>
    <row r="352625" spans="70:70" x14ac:dyDescent="0.25">
      <c r="BR352625" s="2394"/>
    </row>
    <row r="352626" spans="70:70" x14ac:dyDescent="0.25">
      <c r="BR352626" s="2381"/>
    </row>
    <row r="352650" spans="70:70" x14ac:dyDescent="0.25">
      <c r="BR352650" s="2394"/>
    </row>
    <row r="352651" spans="70:70" x14ac:dyDescent="0.25">
      <c r="BR352651" s="2381"/>
    </row>
    <row r="352675" spans="70:70" x14ac:dyDescent="0.25">
      <c r="BR352675" s="2394"/>
    </row>
    <row r="352676" spans="70:70" x14ac:dyDescent="0.25">
      <c r="BR352676" s="2381"/>
    </row>
    <row r="352700" spans="70:70" x14ac:dyDescent="0.25">
      <c r="BR352700" s="2394"/>
    </row>
    <row r="352701" spans="70:70" x14ac:dyDescent="0.25">
      <c r="BR352701" s="2381"/>
    </row>
    <row r="352725" spans="70:70" x14ac:dyDescent="0.25">
      <c r="BR352725" s="2394"/>
    </row>
    <row r="352726" spans="70:70" x14ac:dyDescent="0.25">
      <c r="BR352726" s="2381"/>
    </row>
    <row r="352750" spans="70:70" x14ac:dyDescent="0.25">
      <c r="BR352750" s="2394"/>
    </row>
    <row r="352751" spans="70:70" x14ac:dyDescent="0.25">
      <c r="BR352751" s="2381"/>
    </row>
    <row r="352775" spans="70:70" x14ac:dyDescent="0.25">
      <c r="BR352775" s="2394"/>
    </row>
    <row r="352776" spans="70:70" x14ac:dyDescent="0.25">
      <c r="BR352776" s="2381"/>
    </row>
    <row r="352800" spans="70:70" x14ac:dyDescent="0.25">
      <c r="BR352800" s="2394"/>
    </row>
    <row r="352801" spans="70:70" x14ac:dyDescent="0.25">
      <c r="BR352801" s="2381"/>
    </row>
    <row r="352825" spans="70:70" x14ac:dyDescent="0.25">
      <c r="BR352825" s="2394"/>
    </row>
    <row r="352826" spans="70:70" x14ac:dyDescent="0.25">
      <c r="BR352826" s="2381"/>
    </row>
    <row r="352850" spans="70:70" x14ac:dyDescent="0.25">
      <c r="BR352850" s="2394"/>
    </row>
    <row r="352851" spans="70:70" x14ac:dyDescent="0.25">
      <c r="BR352851" s="2381"/>
    </row>
    <row r="352875" spans="70:70" x14ac:dyDescent="0.25">
      <c r="BR352875" s="2394"/>
    </row>
    <row r="352876" spans="70:70" x14ac:dyDescent="0.25">
      <c r="BR352876" s="2381"/>
    </row>
    <row r="352900" spans="70:70" x14ac:dyDescent="0.25">
      <c r="BR352900" s="2394"/>
    </row>
    <row r="352901" spans="70:70" x14ac:dyDescent="0.25">
      <c r="BR352901" s="2381"/>
    </row>
    <row r="352925" spans="70:70" x14ac:dyDescent="0.25">
      <c r="BR352925" s="2394"/>
    </row>
    <row r="352926" spans="70:70" x14ac:dyDescent="0.25">
      <c r="BR352926" s="2381"/>
    </row>
    <row r="352950" spans="70:70" x14ac:dyDescent="0.25">
      <c r="BR352950" s="2394"/>
    </row>
    <row r="352951" spans="70:70" x14ac:dyDescent="0.25">
      <c r="BR352951" s="2381"/>
    </row>
    <row r="352975" spans="70:70" x14ac:dyDescent="0.25">
      <c r="BR352975" s="2394"/>
    </row>
    <row r="352976" spans="70:70" x14ac:dyDescent="0.25">
      <c r="BR352976" s="2381"/>
    </row>
    <row r="353000" spans="70:70" x14ac:dyDescent="0.25">
      <c r="BR353000" s="2394"/>
    </row>
    <row r="353001" spans="70:70" x14ac:dyDescent="0.25">
      <c r="BR353001" s="2381"/>
    </row>
    <row r="353025" spans="70:70" x14ac:dyDescent="0.25">
      <c r="BR353025" s="2394"/>
    </row>
    <row r="353026" spans="70:70" x14ac:dyDescent="0.25">
      <c r="BR353026" s="2381"/>
    </row>
    <row r="353050" spans="70:70" x14ac:dyDescent="0.25">
      <c r="BR353050" s="2394"/>
    </row>
    <row r="353051" spans="70:70" x14ac:dyDescent="0.25">
      <c r="BR353051" s="2381"/>
    </row>
    <row r="353075" spans="70:70" x14ac:dyDescent="0.25">
      <c r="BR353075" s="2394"/>
    </row>
    <row r="353076" spans="70:70" x14ac:dyDescent="0.25">
      <c r="BR353076" s="2381"/>
    </row>
    <row r="353100" spans="70:70" x14ac:dyDescent="0.25">
      <c r="BR353100" s="2394"/>
    </row>
    <row r="353101" spans="70:70" x14ac:dyDescent="0.25">
      <c r="BR353101" s="2381"/>
    </row>
    <row r="353125" spans="70:70" x14ac:dyDescent="0.25">
      <c r="BR353125" s="2394"/>
    </row>
    <row r="353126" spans="70:70" x14ac:dyDescent="0.25">
      <c r="BR353126" s="2381"/>
    </row>
    <row r="353150" spans="70:70" x14ac:dyDescent="0.25">
      <c r="BR353150" s="2394"/>
    </row>
    <row r="353151" spans="70:70" x14ac:dyDescent="0.25">
      <c r="BR353151" s="2381"/>
    </row>
    <row r="353175" spans="70:70" x14ac:dyDescent="0.25">
      <c r="BR353175" s="2394"/>
    </row>
    <row r="353176" spans="70:70" x14ac:dyDescent="0.25">
      <c r="BR353176" s="2381"/>
    </row>
    <row r="353200" spans="70:70" x14ac:dyDescent="0.25">
      <c r="BR353200" s="2394"/>
    </row>
    <row r="353201" spans="70:70" x14ac:dyDescent="0.25">
      <c r="BR353201" s="2381"/>
    </row>
    <row r="353225" spans="70:70" x14ac:dyDescent="0.25">
      <c r="BR353225" s="2394"/>
    </row>
    <row r="353226" spans="70:70" x14ac:dyDescent="0.25">
      <c r="BR353226" s="2381"/>
    </row>
    <row r="353250" spans="70:70" x14ac:dyDescent="0.25">
      <c r="BR353250" s="2394"/>
    </row>
    <row r="353251" spans="70:70" x14ac:dyDescent="0.25">
      <c r="BR353251" s="2381"/>
    </row>
    <row r="353275" spans="70:70" x14ac:dyDescent="0.25">
      <c r="BR353275" s="2394"/>
    </row>
    <row r="353276" spans="70:70" x14ac:dyDescent="0.25">
      <c r="BR353276" s="2381"/>
    </row>
    <row r="353300" spans="70:70" x14ac:dyDescent="0.25">
      <c r="BR353300" s="2394"/>
    </row>
    <row r="353301" spans="70:70" x14ac:dyDescent="0.25">
      <c r="BR353301" s="2381"/>
    </row>
    <row r="353325" spans="70:70" x14ac:dyDescent="0.25">
      <c r="BR353325" s="2394"/>
    </row>
    <row r="353326" spans="70:70" x14ac:dyDescent="0.25">
      <c r="BR353326" s="2381"/>
    </row>
    <row r="353350" spans="70:70" x14ac:dyDescent="0.25">
      <c r="BR353350" s="2394"/>
    </row>
    <row r="353351" spans="70:70" x14ac:dyDescent="0.25">
      <c r="BR353351" s="2381"/>
    </row>
    <row r="353375" spans="70:70" x14ac:dyDescent="0.25">
      <c r="BR353375" s="2394"/>
    </row>
    <row r="353376" spans="70:70" x14ac:dyDescent="0.25">
      <c r="BR353376" s="2381"/>
    </row>
    <row r="353400" spans="70:70" x14ac:dyDescent="0.25">
      <c r="BR353400" s="2394"/>
    </row>
    <row r="353401" spans="70:70" x14ac:dyDescent="0.25">
      <c r="BR353401" s="2381"/>
    </row>
    <row r="353425" spans="70:70" x14ac:dyDescent="0.25">
      <c r="BR353425" s="2394"/>
    </row>
    <row r="353426" spans="70:70" x14ac:dyDescent="0.25">
      <c r="BR353426" s="2381"/>
    </row>
    <row r="353450" spans="70:70" x14ac:dyDescent="0.25">
      <c r="BR353450" s="2394"/>
    </row>
    <row r="353451" spans="70:70" x14ac:dyDescent="0.25">
      <c r="BR353451" s="2381"/>
    </row>
    <row r="353475" spans="70:70" x14ac:dyDescent="0.25">
      <c r="BR353475" s="2394"/>
    </row>
    <row r="353476" spans="70:70" x14ac:dyDescent="0.25">
      <c r="BR353476" s="2381"/>
    </row>
    <row r="353500" spans="70:70" x14ac:dyDescent="0.25">
      <c r="BR353500" s="2394"/>
    </row>
    <row r="353501" spans="70:70" x14ac:dyDescent="0.25">
      <c r="BR353501" s="2381"/>
    </row>
    <row r="353525" spans="70:70" x14ac:dyDescent="0.25">
      <c r="BR353525" s="2394"/>
    </row>
    <row r="353526" spans="70:70" x14ac:dyDescent="0.25">
      <c r="BR353526" s="2381"/>
    </row>
    <row r="353550" spans="70:70" x14ac:dyDescent="0.25">
      <c r="BR353550" s="2394"/>
    </row>
    <row r="353551" spans="70:70" x14ac:dyDescent="0.25">
      <c r="BR353551" s="2381"/>
    </row>
    <row r="353575" spans="70:70" x14ac:dyDescent="0.25">
      <c r="BR353575" s="2394"/>
    </row>
    <row r="353576" spans="70:70" x14ac:dyDescent="0.25">
      <c r="BR353576" s="2381"/>
    </row>
    <row r="353600" spans="70:70" x14ac:dyDescent="0.25">
      <c r="BR353600" s="2394"/>
    </row>
    <row r="353601" spans="70:70" x14ac:dyDescent="0.25">
      <c r="BR353601" s="2381"/>
    </row>
    <row r="353625" spans="70:70" x14ac:dyDescent="0.25">
      <c r="BR353625" s="2394"/>
    </row>
    <row r="353626" spans="70:70" x14ac:dyDescent="0.25">
      <c r="BR353626" s="2381"/>
    </row>
    <row r="353650" spans="70:70" x14ac:dyDescent="0.25">
      <c r="BR353650" s="2394"/>
    </row>
    <row r="353651" spans="70:70" x14ac:dyDescent="0.25">
      <c r="BR353651" s="2381"/>
    </row>
    <row r="353675" spans="70:70" x14ac:dyDescent="0.25">
      <c r="BR353675" s="2394"/>
    </row>
    <row r="353676" spans="70:70" x14ac:dyDescent="0.25">
      <c r="BR353676" s="2381"/>
    </row>
    <row r="353700" spans="70:70" x14ac:dyDescent="0.25">
      <c r="BR353700" s="2394"/>
    </row>
    <row r="353701" spans="70:70" x14ac:dyDescent="0.25">
      <c r="BR353701" s="2381"/>
    </row>
    <row r="353725" spans="70:70" x14ac:dyDescent="0.25">
      <c r="BR353725" s="2394"/>
    </row>
    <row r="353726" spans="70:70" x14ac:dyDescent="0.25">
      <c r="BR353726" s="2381"/>
    </row>
    <row r="353750" spans="70:70" x14ac:dyDescent="0.25">
      <c r="BR353750" s="2394"/>
    </row>
    <row r="353751" spans="70:70" x14ac:dyDescent="0.25">
      <c r="BR353751" s="2381"/>
    </row>
    <row r="353775" spans="70:70" x14ac:dyDescent="0.25">
      <c r="BR353775" s="2394"/>
    </row>
    <row r="353776" spans="70:70" x14ac:dyDescent="0.25">
      <c r="BR353776" s="2381"/>
    </row>
    <row r="353800" spans="70:70" x14ac:dyDescent="0.25">
      <c r="BR353800" s="2394"/>
    </row>
    <row r="353801" spans="70:70" x14ac:dyDescent="0.25">
      <c r="BR353801" s="2381"/>
    </row>
    <row r="353825" spans="70:70" x14ac:dyDescent="0.25">
      <c r="BR353825" s="2394"/>
    </row>
    <row r="353826" spans="70:70" x14ac:dyDescent="0.25">
      <c r="BR353826" s="2381"/>
    </row>
    <row r="353850" spans="70:70" x14ac:dyDescent="0.25">
      <c r="BR353850" s="2394"/>
    </row>
    <row r="353851" spans="70:70" x14ac:dyDescent="0.25">
      <c r="BR353851" s="2381"/>
    </row>
    <row r="353875" spans="70:70" x14ac:dyDescent="0.25">
      <c r="BR353875" s="2394"/>
    </row>
    <row r="353876" spans="70:70" x14ac:dyDescent="0.25">
      <c r="BR353876" s="2381"/>
    </row>
    <row r="353900" spans="70:70" x14ac:dyDescent="0.25">
      <c r="BR353900" s="2394"/>
    </row>
    <row r="353901" spans="70:70" x14ac:dyDescent="0.25">
      <c r="BR353901" s="2381"/>
    </row>
    <row r="353925" spans="70:70" x14ac:dyDescent="0.25">
      <c r="BR353925" s="2394"/>
    </row>
    <row r="353926" spans="70:70" x14ac:dyDescent="0.25">
      <c r="BR353926" s="2381"/>
    </row>
    <row r="353950" spans="70:70" x14ac:dyDescent="0.25">
      <c r="BR353950" s="2394"/>
    </row>
    <row r="353951" spans="70:70" x14ac:dyDescent="0.25">
      <c r="BR353951" s="2381"/>
    </row>
    <row r="353975" spans="70:70" x14ac:dyDescent="0.25">
      <c r="BR353975" s="2394"/>
    </row>
    <row r="353976" spans="70:70" x14ac:dyDescent="0.25">
      <c r="BR353976" s="2381"/>
    </row>
    <row r="354000" spans="70:70" x14ac:dyDescent="0.25">
      <c r="BR354000" s="2394"/>
    </row>
    <row r="354001" spans="70:70" x14ac:dyDescent="0.25">
      <c r="BR354001" s="2381"/>
    </row>
    <row r="354025" spans="70:70" x14ac:dyDescent="0.25">
      <c r="BR354025" s="2394"/>
    </row>
    <row r="354026" spans="70:70" x14ac:dyDescent="0.25">
      <c r="BR354026" s="2381"/>
    </row>
    <row r="354050" spans="70:70" x14ac:dyDescent="0.25">
      <c r="BR354050" s="2394"/>
    </row>
    <row r="354051" spans="70:70" x14ac:dyDescent="0.25">
      <c r="BR354051" s="2381"/>
    </row>
    <row r="354075" spans="70:70" x14ac:dyDescent="0.25">
      <c r="BR354075" s="2394"/>
    </row>
    <row r="354076" spans="70:70" x14ac:dyDescent="0.25">
      <c r="BR354076" s="2381"/>
    </row>
    <row r="354100" spans="70:70" x14ac:dyDescent="0.25">
      <c r="BR354100" s="2394"/>
    </row>
    <row r="354101" spans="70:70" x14ac:dyDescent="0.25">
      <c r="BR354101" s="2381"/>
    </row>
    <row r="354125" spans="70:70" x14ac:dyDescent="0.25">
      <c r="BR354125" s="2394"/>
    </row>
    <row r="354126" spans="70:70" x14ac:dyDescent="0.25">
      <c r="BR354126" s="2381"/>
    </row>
    <row r="354150" spans="70:70" x14ac:dyDescent="0.25">
      <c r="BR354150" s="2394"/>
    </row>
    <row r="354151" spans="70:70" x14ac:dyDescent="0.25">
      <c r="BR354151" s="2381"/>
    </row>
    <row r="354175" spans="70:70" x14ac:dyDescent="0.25">
      <c r="BR354175" s="2394"/>
    </row>
    <row r="354176" spans="70:70" x14ac:dyDescent="0.25">
      <c r="BR354176" s="2381"/>
    </row>
    <row r="354200" spans="70:70" x14ac:dyDescent="0.25">
      <c r="BR354200" s="2394"/>
    </row>
    <row r="354201" spans="70:70" x14ac:dyDescent="0.25">
      <c r="BR354201" s="2381"/>
    </row>
    <row r="354225" spans="70:70" x14ac:dyDescent="0.25">
      <c r="BR354225" s="2394"/>
    </row>
    <row r="354226" spans="70:70" x14ac:dyDescent="0.25">
      <c r="BR354226" s="2381"/>
    </row>
    <row r="354250" spans="70:70" x14ac:dyDescent="0.25">
      <c r="BR354250" s="2394"/>
    </row>
    <row r="354251" spans="70:70" x14ac:dyDescent="0.25">
      <c r="BR354251" s="2381"/>
    </row>
    <row r="354275" spans="70:70" x14ac:dyDescent="0.25">
      <c r="BR354275" s="2394"/>
    </row>
    <row r="354276" spans="70:70" x14ac:dyDescent="0.25">
      <c r="BR354276" s="2381"/>
    </row>
    <row r="354300" spans="70:70" x14ac:dyDescent="0.25">
      <c r="BR354300" s="2394"/>
    </row>
    <row r="354301" spans="70:70" x14ac:dyDescent="0.25">
      <c r="BR354301" s="2381"/>
    </row>
    <row r="354325" spans="70:70" x14ac:dyDescent="0.25">
      <c r="BR354325" s="2394"/>
    </row>
    <row r="354326" spans="70:70" x14ac:dyDescent="0.25">
      <c r="BR354326" s="2381"/>
    </row>
    <row r="354350" spans="70:70" x14ac:dyDescent="0.25">
      <c r="BR354350" s="2394"/>
    </row>
    <row r="354351" spans="70:70" x14ac:dyDescent="0.25">
      <c r="BR354351" s="2381"/>
    </row>
    <row r="354375" spans="70:70" x14ac:dyDescent="0.25">
      <c r="BR354375" s="2394"/>
    </row>
    <row r="354376" spans="70:70" x14ac:dyDescent="0.25">
      <c r="BR354376" s="2381"/>
    </row>
    <row r="354400" spans="70:70" x14ac:dyDescent="0.25">
      <c r="BR354400" s="2394"/>
    </row>
    <row r="354401" spans="70:70" x14ac:dyDescent="0.25">
      <c r="BR354401" s="2381"/>
    </row>
    <row r="354425" spans="70:70" x14ac:dyDescent="0.25">
      <c r="BR354425" s="2394"/>
    </row>
    <row r="354426" spans="70:70" x14ac:dyDescent="0.25">
      <c r="BR354426" s="2381"/>
    </row>
    <row r="354450" spans="70:70" x14ac:dyDescent="0.25">
      <c r="BR354450" s="2394"/>
    </row>
    <row r="354451" spans="70:70" x14ac:dyDescent="0.25">
      <c r="BR354451" s="2381"/>
    </row>
    <row r="354475" spans="70:70" x14ac:dyDescent="0.25">
      <c r="BR354475" s="2394"/>
    </row>
    <row r="354476" spans="70:70" x14ac:dyDescent="0.25">
      <c r="BR354476" s="2381"/>
    </row>
    <row r="354500" spans="70:70" x14ac:dyDescent="0.25">
      <c r="BR354500" s="2394"/>
    </row>
    <row r="354501" spans="70:70" x14ac:dyDescent="0.25">
      <c r="BR354501" s="2381"/>
    </row>
    <row r="354525" spans="70:70" x14ac:dyDescent="0.25">
      <c r="BR354525" s="2394"/>
    </row>
    <row r="354526" spans="70:70" x14ac:dyDescent="0.25">
      <c r="BR354526" s="2381"/>
    </row>
    <row r="354550" spans="70:70" x14ac:dyDescent="0.25">
      <c r="BR354550" s="2394"/>
    </row>
    <row r="354551" spans="70:70" x14ac:dyDescent="0.25">
      <c r="BR354551" s="2381"/>
    </row>
    <row r="354575" spans="70:70" x14ac:dyDescent="0.25">
      <c r="BR354575" s="2394"/>
    </row>
    <row r="354576" spans="70:70" x14ac:dyDescent="0.25">
      <c r="BR354576" s="2381"/>
    </row>
    <row r="354600" spans="70:70" x14ac:dyDescent="0.25">
      <c r="BR354600" s="2394"/>
    </row>
    <row r="354601" spans="70:70" x14ac:dyDescent="0.25">
      <c r="BR354601" s="2381"/>
    </row>
    <row r="354625" spans="70:70" x14ac:dyDescent="0.25">
      <c r="BR354625" s="2394"/>
    </row>
    <row r="354626" spans="70:70" x14ac:dyDescent="0.25">
      <c r="BR354626" s="2381"/>
    </row>
    <row r="354650" spans="70:70" x14ac:dyDescent="0.25">
      <c r="BR354650" s="2394"/>
    </row>
    <row r="354651" spans="70:70" x14ac:dyDescent="0.25">
      <c r="BR354651" s="2381"/>
    </row>
    <row r="354675" spans="70:70" x14ac:dyDescent="0.25">
      <c r="BR354675" s="2394"/>
    </row>
    <row r="354676" spans="70:70" x14ac:dyDescent="0.25">
      <c r="BR354676" s="2381"/>
    </row>
    <row r="354700" spans="70:70" x14ac:dyDescent="0.25">
      <c r="BR354700" s="2394"/>
    </row>
    <row r="354701" spans="70:70" x14ac:dyDescent="0.25">
      <c r="BR354701" s="2381"/>
    </row>
    <row r="354725" spans="70:70" x14ac:dyDescent="0.25">
      <c r="BR354725" s="2394"/>
    </row>
    <row r="354726" spans="70:70" x14ac:dyDescent="0.25">
      <c r="BR354726" s="2381"/>
    </row>
    <row r="354750" spans="70:70" x14ac:dyDescent="0.25">
      <c r="BR354750" s="2394"/>
    </row>
    <row r="354751" spans="70:70" x14ac:dyDescent="0.25">
      <c r="BR354751" s="2381"/>
    </row>
    <row r="354775" spans="70:70" x14ac:dyDescent="0.25">
      <c r="BR354775" s="2394"/>
    </row>
    <row r="354776" spans="70:70" x14ac:dyDescent="0.25">
      <c r="BR354776" s="2381"/>
    </row>
    <row r="354800" spans="70:70" x14ac:dyDescent="0.25">
      <c r="BR354800" s="2394"/>
    </row>
    <row r="354801" spans="70:70" x14ac:dyDescent="0.25">
      <c r="BR354801" s="2381"/>
    </row>
    <row r="354825" spans="70:70" x14ac:dyDescent="0.25">
      <c r="BR354825" s="2394"/>
    </row>
    <row r="354826" spans="70:70" x14ac:dyDescent="0.25">
      <c r="BR354826" s="2381"/>
    </row>
    <row r="354850" spans="70:70" x14ac:dyDescent="0.25">
      <c r="BR354850" s="2394"/>
    </row>
    <row r="354851" spans="70:70" x14ac:dyDescent="0.25">
      <c r="BR354851" s="2381"/>
    </row>
    <row r="354875" spans="70:70" x14ac:dyDescent="0.25">
      <c r="BR354875" s="2394"/>
    </row>
    <row r="354876" spans="70:70" x14ac:dyDescent="0.25">
      <c r="BR354876" s="2381"/>
    </row>
    <row r="354900" spans="70:70" x14ac:dyDescent="0.25">
      <c r="BR354900" s="2394"/>
    </row>
    <row r="354901" spans="70:70" x14ac:dyDescent="0.25">
      <c r="BR354901" s="2381"/>
    </row>
    <row r="354925" spans="70:70" x14ac:dyDescent="0.25">
      <c r="BR354925" s="2394"/>
    </row>
    <row r="354926" spans="70:70" x14ac:dyDescent="0.25">
      <c r="BR354926" s="2381"/>
    </row>
    <row r="354950" spans="70:70" x14ac:dyDescent="0.25">
      <c r="BR354950" s="2394"/>
    </row>
    <row r="354951" spans="70:70" x14ac:dyDescent="0.25">
      <c r="BR354951" s="2381"/>
    </row>
    <row r="354975" spans="70:70" x14ac:dyDescent="0.25">
      <c r="BR354975" s="2394"/>
    </row>
    <row r="354976" spans="70:70" x14ac:dyDescent="0.25">
      <c r="BR354976" s="2381"/>
    </row>
    <row r="355000" spans="70:70" x14ac:dyDescent="0.25">
      <c r="BR355000" s="2394"/>
    </row>
    <row r="355001" spans="70:70" x14ac:dyDescent="0.25">
      <c r="BR355001" s="2381"/>
    </row>
    <row r="355025" spans="70:70" x14ac:dyDescent="0.25">
      <c r="BR355025" s="2394"/>
    </row>
    <row r="355026" spans="70:70" x14ac:dyDescent="0.25">
      <c r="BR355026" s="2381"/>
    </row>
    <row r="355050" spans="70:70" x14ac:dyDescent="0.25">
      <c r="BR355050" s="2394"/>
    </row>
    <row r="355051" spans="70:70" x14ac:dyDescent="0.25">
      <c r="BR355051" s="2381"/>
    </row>
    <row r="355075" spans="70:70" x14ac:dyDescent="0.25">
      <c r="BR355075" s="2394"/>
    </row>
    <row r="355076" spans="70:70" x14ac:dyDescent="0.25">
      <c r="BR355076" s="2381"/>
    </row>
    <row r="355100" spans="70:70" x14ac:dyDescent="0.25">
      <c r="BR355100" s="2394"/>
    </row>
    <row r="355101" spans="70:70" x14ac:dyDescent="0.25">
      <c r="BR355101" s="2381"/>
    </row>
    <row r="355125" spans="70:70" x14ac:dyDescent="0.25">
      <c r="BR355125" s="2394"/>
    </row>
    <row r="355126" spans="70:70" x14ac:dyDescent="0.25">
      <c r="BR355126" s="2381"/>
    </row>
    <row r="355150" spans="70:70" x14ac:dyDescent="0.25">
      <c r="BR355150" s="2394"/>
    </row>
    <row r="355151" spans="70:70" x14ac:dyDescent="0.25">
      <c r="BR355151" s="2381"/>
    </row>
    <row r="355175" spans="70:70" x14ac:dyDescent="0.25">
      <c r="BR355175" s="2394"/>
    </row>
    <row r="355176" spans="70:70" x14ac:dyDescent="0.25">
      <c r="BR355176" s="2381"/>
    </row>
    <row r="355200" spans="70:70" x14ac:dyDescent="0.25">
      <c r="BR355200" s="2394"/>
    </row>
    <row r="355201" spans="70:70" x14ac:dyDescent="0.25">
      <c r="BR355201" s="2381"/>
    </row>
    <row r="355225" spans="70:70" x14ac:dyDescent="0.25">
      <c r="BR355225" s="2394"/>
    </row>
    <row r="355226" spans="70:70" x14ac:dyDescent="0.25">
      <c r="BR355226" s="2381"/>
    </row>
    <row r="355250" spans="70:70" x14ac:dyDescent="0.25">
      <c r="BR355250" s="2394"/>
    </row>
    <row r="355251" spans="70:70" x14ac:dyDescent="0.25">
      <c r="BR355251" s="2381"/>
    </row>
    <row r="355275" spans="70:70" x14ac:dyDescent="0.25">
      <c r="BR355275" s="2394"/>
    </row>
    <row r="355276" spans="70:70" x14ac:dyDescent="0.25">
      <c r="BR355276" s="2381"/>
    </row>
    <row r="355300" spans="70:70" x14ac:dyDescent="0.25">
      <c r="BR355300" s="2394"/>
    </row>
    <row r="355301" spans="70:70" x14ac:dyDescent="0.25">
      <c r="BR355301" s="2381"/>
    </row>
    <row r="355325" spans="70:70" x14ac:dyDescent="0.25">
      <c r="BR355325" s="2394"/>
    </row>
    <row r="355326" spans="70:70" x14ac:dyDescent="0.25">
      <c r="BR355326" s="2381"/>
    </row>
    <row r="355350" spans="70:70" x14ac:dyDescent="0.25">
      <c r="BR355350" s="2394"/>
    </row>
    <row r="355351" spans="70:70" x14ac:dyDescent="0.25">
      <c r="BR355351" s="2381"/>
    </row>
    <row r="355375" spans="70:70" x14ac:dyDescent="0.25">
      <c r="BR355375" s="2394"/>
    </row>
    <row r="355376" spans="70:70" x14ac:dyDescent="0.25">
      <c r="BR355376" s="2381"/>
    </row>
    <row r="355400" spans="70:70" x14ac:dyDescent="0.25">
      <c r="BR355400" s="2394"/>
    </row>
    <row r="355401" spans="70:70" x14ac:dyDescent="0.25">
      <c r="BR355401" s="2381"/>
    </row>
    <row r="355425" spans="70:70" x14ac:dyDescent="0.25">
      <c r="BR355425" s="2394"/>
    </row>
    <row r="355426" spans="70:70" x14ac:dyDescent="0.25">
      <c r="BR355426" s="2381"/>
    </row>
    <row r="355450" spans="70:70" x14ac:dyDescent="0.25">
      <c r="BR355450" s="2394"/>
    </row>
    <row r="355451" spans="70:70" x14ac:dyDescent="0.25">
      <c r="BR355451" s="2381"/>
    </row>
    <row r="355475" spans="70:70" x14ac:dyDescent="0.25">
      <c r="BR355475" s="2394"/>
    </row>
    <row r="355476" spans="70:70" x14ac:dyDescent="0.25">
      <c r="BR355476" s="2381"/>
    </row>
    <row r="355500" spans="70:70" x14ac:dyDescent="0.25">
      <c r="BR355500" s="2394"/>
    </row>
    <row r="355501" spans="70:70" x14ac:dyDescent="0.25">
      <c r="BR355501" s="2381"/>
    </row>
    <row r="355525" spans="70:70" x14ac:dyDescent="0.25">
      <c r="BR355525" s="2394"/>
    </row>
    <row r="355526" spans="70:70" x14ac:dyDescent="0.25">
      <c r="BR355526" s="2381"/>
    </row>
    <row r="355550" spans="70:70" x14ac:dyDescent="0.25">
      <c r="BR355550" s="2394"/>
    </row>
    <row r="355551" spans="70:70" x14ac:dyDescent="0.25">
      <c r="BR355551" s="2381"/>
    </row>
    <row r="355575" spans="70:70" x14ac:dyDescent="0.25">
      <c r="BR355575" s="2394"/>
    </row>
    <row r="355576" spans="70:70" x14ac:dyDescent="0.25">
      <c r="BR355576" s="2381"/>
    </row>
    <row r="355600" spans="70:70" x14ac:dyDescent="0.25">
      <c r="BR355600" s="2394"/>
    </row>
    <row r="355601" spans="70:70" x14ac:dyDescent="0.25">
      <c r="BR355601" s="2381"/>
    </row>
    <row r="355625" spans="70:70" x14ac:dyDescent="0.25">
      <c r="BR355625" s="2394"/>
    </row>
    <row r="355626" spans="70:70" x14ac:dyDescent="0.25">
      <c r="BR355626" s="2381"/>
    </row>
    <row r="355650" spans="70:70" x14ac:dyDescent="0.25">
      <c r="BR355650" s="2394"/>
    </row>
    <row r="355651" spans="70:70" x14ac:dyDescent="0.25">
      <c r="BR355651" s="2381"/>
    </row>
    <row r="355675" spans="70:70" x14ac:dyDescent="0.25">
      <c r="BR355675" s="2394"/>
    </row>
    <row r="355676" spans="70:70" x14ac:dyDescent="0.25">
      <c r="BR355676" s="2381"/>
    </row>
    <row r="355700" spans="70:70" x14ac:dyDescent="0.25">
      <c r="BR355700" s="2394"/>
    </row>
    <row r="355701" spans="70:70" x14ac:dyDescent="0.25">
      <c r="BR355701" s="2381"/>
    </row>
    <row r="355725" spans="70:70" x14ac:dyDescent="0.25">
      <c r="BR355725" s="2394"/>
    </row>
    <row r="355726" spans="70:70" x14ac:dyDescent="0.25">
      <c r="BR355726" s="2381"/>
    </row>
    <row r="355750" spans="70:70" x14ac:dyDescent="0.25">
      <c r="BR355750" s="2394"/>
    </row>
    <row r="355751" spans="70:70" x14ac:dyDescent="0.25">
      <c r="BR355751" s="2381"/>
    </row>
    <row r="355775" spans="70:70" x14ac:dyDescent="0.25">
      <c r="BR355775" s="2394"/>
    </row>
    <row r="355776" spans="70:70" x14ac:dyDescent="0.25">
      <c r="BR355776" s="2381"/>
    </row>
    <row r="355800" spans="70:70" x14ac:dyDescent="0.25">
      <c r="BR355800" s="2394"/>
    </row>
    <row r="355801" spans="70:70" x14ac:dyDescent="0.25">
      <c r="BR355801" s="2381"/>
    </row>
    <row r="355825" spans="70:70" x14ac:dyDescent="0.25">
      <c r="BR355825" s="2394"/>
    </row>
    <row r="355826" spans="70:70" x14ac:dyDescent="0.25">
      <c r="BR355826" s="2381"/>
    </row>
    <row r="355850" spans="70:70" x14ac:dyDescent="0.25">
      <c r="BR355850" s="2394"/>
    </row>
    <row r="355851" spans="70:70" x14ac:dyDescent="0.25">
      <c r="BR355851" s="2381"/>
    </row>
    <row r="355875" spans="70:70" x14ac:dyDescent="0.25">
      <c r="BR355875" s="2394"/>
    </row>
    <row r="355876" spans="70:70" x14ac:dyDescent="0.25">
      <c r="BR355876" s="2381"/>
    </row>
    <row r="355900" spans="70:70" x14ac:dyDescent="0.25">
      <c r="BR355900" s="2394"/>
    </row>
    <row r="355901" spans="70:70" x14ac:dyDescent="0.25">
      <c r="BR355901" s="2381"/>
    </row>
    <row r="355925" spans="70:70" x14ac:dyDescent="0.25">
      <c r="BR355925" s="2394"/>
    </row>
    <row r="355926" spans="70:70" x14ac:dyDescent="0.25">
      <c r="BR355926" s="2381"/>
    </row>
    <row r="355950" spans="70:70" x14ac:dyDescent="0.25">
      <c r="BR355950" s="2394"/>
    </row>
    <row r="355951" spans="70:70" x14ac:dyDescent="0.25">
      <c r="BR355951" s="2381"/>
    </row>
    <row r="355975" spans="70:70" x14ac:dyDescent="0.25">
      <c r="BR355975" s="2394"/>
    </row>
    <row r="355976" spans="70:70" x14ac:dyDescent="0.25">
      <c r="BR355976" s="2381"/>
    </row>
    <row r="356000" spans="70:70" x14ac:dyDescent="0.25">
      <c r="BR356000" s="2394"/>
    </row>
    <row r="356001" spans="70:70" x14ac:dyDescent="0.25">
      <c r="BR356001" s="2381"/>
    </row>
    <row r="356025" spans="70:70" x14ac:dyDescent="0.25">
      <c r="BR356025" s="2394"/>
    </row>
    <row r="356026" spans="70:70" x14ac:dyDescent="0.25">
      <c r="BR356026" s="2381"/>
    </row>
    <row r="356050" spans="70:70" x14ac:dyDescent="0.25">
      <c r="BR356050" s="2394"/>
    </row>
    <row r="356051" spans="70:70" x14ac:dyDescent="0.25">
      <c r="BR356051" s="2381"/>
    </row>
    <row r="356075" spans="70:70" x14ac:dyDescent="0.25">
      <c r="BR356075" s="2394"/>
    </row>
    <row r="356076" spans="70:70" x14ac:dyDescent="0.25">
      <c r="BR356076" s="2381"/>
    </row>
    <row r="356100" spans="70:70" x14ac:dyDescent="0.25">
      <c r="BR356100" s="2394"/>
    </row>
    <row r="356101" spans="70:70" x14ac:dyDescent="0.25">
      <c r="BR356101" s="2381"/>
    </row>
    <row r="356125" spans="70:70" x14ac:dyDescent="0.25">
      <c r="BR356125" s="2394"/>
    </row>
    <row r="356126" spans="70:70" x14ac:dyDescent="0.25">
      <c r="BR356126" s="2381"/>
    </row>
    <row r="356150" spans="70:70" x14ac:dyDescent="0.25">
      <c r="BR356150" s="2394"/>
    </row>
    <row r="356151" spans="70:70" x14ac:dyDescent="0.25">
      <c r="BR356151" s="2381"/>
    </row>
    <row r="356175" spans="70:70" x14ac:dyDescent="0.25">
      <c r="BR356175" s="2394"/>
    </row>
    <row r="356176" spans="70:70" x14ac:dyDescent="0.25">
      <c r="BR356176" s="2381"/>
    </row>
    <row r="356200" spans="70:70" x14ac:dyDescent="0.25">
      <c r="BR356200" s="2394"/>
    </row>
    <row r="356201" spans="70:70" x14ac:dyDescent="0.25">
      <c r="BR356201" s="2381"/>
    </row>
    <row r="356225" spans="70:70" x14ac:dyDescent="0.25">
      <c r="BR356225" s="2394"/>
    </row>
    <row r="356226" spans="70:70" x14ac:dyDescent="0.25">
      <c r="BR356226" s="2381"/>
    </row>
    <row r="356250" spans="70:70" x14ac:dyDescent="0.25">
      <c r="BR356250" s="2394"/>
    </row>
    <row r="356251" spans="70:70" x14ac:dyDescent="0.25">
      <c r="BR356251" s="2381"/>
    </row>
    <row r="356275" spans="70:70" x14ac:dyDescent="0.25">
      <c r="BR356275" s="2394"/>
    </row>
    <row r="356276" spans="70:70" x14ac:dyDescent="0.25">
      <c r="BR356276" s="2381"/>
    </row>
    <row r="356300" spans="70:70" x14ac:dyDescent="0.25">
      <c r="BR356300" s="2394"/>
    </row>
    <row r="356301" spans="70:70" x14ac:dyDescent="0.25">
      <c r="BR356301" s="2381"/>
    </row>
    <row r="356325" spans="70:70" x14ac:dyDescent="0.25">
      <c r="BR356325" s="2394"/>
    </row>
    <row r="356326" spans="70:70" x14ac:dyDescent="0.25">
      <c r="BR356326" s="2381"/>
    </row>
    <row r="356350" spans="70:70" x14ac:dyDescent="0.25">
      <c r="BR356350" s="2394"/>
    </row>
    <row r="356351" spans="70:70" x14ac:dyDescent="0.25">
      <c r="BR356351" s="2381"/>
    </row>
    <row r="356375" spans="70:70" x14ac:dyDescent="0.25">
      <c r="BR356375" s="2394"/>
    </row>
    <row r="356376" spans="70:70" x14ac:dyDescent="0.25">
      <c r="BR356376" s="2381"/>
    </row>
    <row r="356400" spans="70:70" x14ac:dyDescent="0.25">
      <c r="BR356400" s="2394"/>
    </row>
    <row r="356401" spans="70:70" x14ac:dyDescent="0.25">
      <c r="BR356401" s="2381"/>
    </row>
    <row r="356425" spans="70:70" x14ac:dyDescent="0.25">
      <c r="BR356425" s="2394"/>
    </row>
    <row r="356426" spans="70:70" x14ac:dyDescent="0.25">
      <c r="BR356426" s="2381"/>
    </row>
    <row r="356450" spans="70:70" x14ac:dyDescent="0.25">
      <c r="BR356450" s="2394"/>
    </row>
    <row r="356451" spans="70:70" x14ac:dyDescent="0.25">
      <c r="BR356451" s="2381"/>
    </row>
    <row r="356475" spans="70:70" x14ac:dyDescent="0.25">
      <c r="BR356475" s="2394"/>
    </row>
    <row r="356476" spans="70:70" x14ac:dyDescent="0.25">
      <c r="BR356476" s="2381"/>
    </row>
    <row r="356500" spans="70:70" x14ac:dyDescent="0.25">
      <c r="BR356500" s="2394"/>
    </row>
    <row r="356501" spans="70:70" x14ac:dyDescent="0.25">
      <c r="BR356501" s="2381"/>
    </row>
    <row r="356525" spans="70:70" x14ac:dyDescent="0.25">
      <c r="BR356525" s="2394"/>
    </row>
    <row r="356526" spans="70:70" x14ac:dyDescent="0.25">
      <c r="BR356526" s="2381"/>
    </row>
    <row r="356550" spans="70:70" x14ac:dyDescent="0.25">
      <c r="BR356550" s="2394"/>
    </row>
    <row r="356551" spans="70:70" x14ac:dyDescent="0.25">
      <c r="BR356551" s="2381"/>
    </row>
    <row r="356575" spans="70:70" x14ac:dyDescent="0.25">
      <c r="BR356575" s="2394"/>
    </row>
    <row r="356576" spans="70:70" x14ac:dyDescent="0.25">
      <c r="BR356576" s="2381"/>
    </row>
    <row r="356600" spans="70:70" x14ac:dyDescent="0.25">
      <c r="BR356600" s="2394"/>
    </row>
    <row r="356601" spans="70:70" x14ac:dyDescent="0.25">
      <c r="BR356601" s="2381"/>
    </row>
    <row r="356625" spans="70:70" x14ac:dyDescent="0.25">
      <c r="BR356625" s="2394"/>
    </row>
    <row r="356626" spans="70:70" x14ac:dyDescent="0.25">
      <c r="BR356626" s="2381"/>
    </row>
    <row r="356650" spans="70:70" x14ac:dyDescent="0.25">
      <c r="BR356650" s="2394"/>
    </row>
    <row r="356651" spans="70:70" x14ac:dyDescent="0.25">
      <c r="BR356651" s="2381"/>
    </row>
    <row r="356675" spans="70:70" x14ac:dyDescent="0.25">
      <c r="BR356675" s="2394"/>
    </row>
    <row r="356676" spans="70:70" x14ac:dyDescent="0.25">
      <c r="BR356676" s="2381"/>
    </row>
    <row r="356700" spans="70:70" x14ac:dyDescent="0.25">
      <c r="BR356700" s="2394"/>
    </row>
    <row r="356701" spans="70:70" x14ac:dyDescent="0.25">
      <c r="BR356701" s="2381"/>
    </row>
    <row r="356725" spans="70:70" x14ac:dyDescent="0.25">
      <c r="BR356725" s="2394"/>
    </row>
    <row r="356726" spans="70:70" x14ac:dyDescent="0.25">
      <c r="BR356726" s="2381"/>
    </row>
    <row r="356750" spans="70:70" x14ac:dyDescent="0.25">
      <c r="BR356750" s="2394"/>
    </row>
    <row r="356751" spans="70:70" x14ac:dyDescent="0.25">
      <c r="BR356751" s="2381"/>
    </row>
    <row r="356775" spans="70:70" x14ac:dyDescent="0.25">
      <c r="BR356775" s="2394"/>
    </row>
    <row r="356776" spans="70:70" x14ac:dyDescent="0.25">
      <c r="BR356776" s="2381"/>
    </row>
    <row r="356800" spans="70:70" x14ac:dyDescent="0.25">
      <c r="BR356800" s="2394"/>
    </row>
    <row r="356801" spans="70:70" x14ac:dyDescent="0.25">
      <c r="BR356801" s="2381"/>
    </row>
    <row r="356825" spans="70:70" x14ac:dyDescent="0.25">
      <c r="BR356825" s="2394"/>
    </row>
    <row r="356826" spans="70:70" x14ac:dyDescent="0.25">
      <c r="BR356826" s="2381"/>
    </row>
    <row r="356850" spans="70:70" x14ac:dyDescent="0.25">
      <c r="BR356850" s="2394"/>
    </row>
    <row r="356851" spans="70:70" x14ac:dyDescent="0.25">
      <c r="BR356851" s="2381"/>
    </row>
    <row r="356875" spans="70:70" x14ac:dyDescent="0.25">
      <c r="BR356875" s="2394"/>
    </row>
    <row r="356876" spans="70:70" x14ac:dyDescent="0.25">
      <c r="BR356876" s="2381"/>
    </row>
    <row r="356900" spans="70:70" x14ac:dyDescent="0.25">
      <c r="BR356900" s="2394"/>
    </row>
    <row r="356901" spans="70:70" x14ac:dyDescent="0.25">
      <c r="BR356901" s="2381"/>
    </row>
    <row r="356925" spans="70:70" x14ac:dyDescent="0.25">
      <c r="BR356925" s="2394"/>
    </row>
    <row r="356926" spans="70:70" x14ac:dyDescent="0.25">
      <c r="BR356926" s="2381"/>
    </row>
    <row r="356950" spans="70:70" x14ac:dyDescent="0.25">
      <c r="BR356950" s="2394"/>
    </row>
    <row r="356951" spans="70:70" x14ac:dyDescent="0.25">
      <c r="BR356951" s="2381"/>
    </row>
    <row r="356975" spans="70:70" x14ac:dyDescent="0.25">
      <c r="BR356975" s="2394"/>
    </row>
    <row r="356976" spans="70:70" x14ac:dyDescent="0.25">
      <c r="BR356976" s="2381"/>
    </row>
    <row r="357000" spans="70:70" x14ac:dyDescent="0.25">
      <c r="BR357000" s="2394"/>
    </row>
    <row r="357001" spans="70:70" x14ac:dyDescent="0.25">
      <c r="BR357001" s="2381"/>
    </row>
    <row r="357025" spans="70:70" x14ac:dyDescent="0.25">
      <c r="BR357025" s="2394"/>
    </row>
    <row r="357026" spans="70:70" x14ac:dyDescent="0.25">
      <c r="BR357026" s="2381"/>
    </row>
    <row r="357050" spans="70:70" x14ac:dyDescent="0.25">
      <c r="BR357050" s="2394"/>
    </row>
    <row r="357051" spans="70:70" x14ac:dyDescent="0.25">
      <c r="BR357051" s="2381"/>
    </row>
    <row r="357075" spans="70:70" x14ac:dyDescent="0.25">
      <c r="BR357075" s="2394"/>
    </row>
    <row r="357076" spans="70:70" x14ac:dyDescent="0.25">
      <c r="BR357076" s="2381"/>
    </row>
    <row r="357100" spans="70:70" x14ac:dyDescent="0.25">
      <c r="BR357100" s="2394"/>
    </row>
    <row r="357101" spans="70:70" x14ac:dyDescent="0.25">
      <c r="BR357101" s="2381"/>
    </row>
    <row r="357125" spans="70:70" x14ac:dyDescent="0.25">
      <c r="BR357125" s="2394"/>
    </row>
    <row r="357126" spans="70:70" x14ac:dyDescent="0.25">
      <c r="BR357126" s="2381"/>
    </row>
    <row r="357150" spans="70:70" x14ac:dyDescent="0.25">
      <c r="BR357150" s="2394"/>
    </row>
    <row r="357151" spans="70:70" x14ac:dyDescent="0.25">
      <c r="BR357151" s="2381"/>
    </row>
    <row r="357175" spans="70:70" x14ac:dyDescent="0.25">
      <c r="BR357175" s="2394"/>
    </row>
    <row r="357176" spans="70:70" x14ac:dyDescent="0.25">
      <c r="BR357176" s="2381"/>
    </row>
    <row r="357200" spans="70:70" x14ac:dyDescent="0.25">
      <c r="BR357200" s="2394"/>
    </row>
    <row r="357201" spans="70:70" x14ac:dyDescent="0.25">
      <c r="BR357201" s="2381"/>
    </row>
    <row r="357225" spans="70:70" x14ac:dyDescent="0.25">
      <c r="BR357225" s="2394"/>
    </row>
    <row r="357226" spans="70:70" x14ac:dyDescent="0.25">
      <c r="BR357226" s="2381"/>
    </row>
    <row r="357250" spans="70:70" x14ac:dyDescent="0.25">
      <c r="BR357250" s="2394"/>
    </row>
    <row r="357251" spans="70:70" x14ac:dyDescent="0.25">
      <c r="BR357251" s="2381"/>
    </row>
    <row r="357275" spans="70:70" x14ac:dyDescent="0.25">
      <c r="BR357275" s="2394"/>
    </row>
    <row r="357276" spans="70:70" x14ac:dyDescent="0.25">
      <c r="BR357276" s="2381"/>
    </row>
    <row r="357300" spans="70:70" x14ac:dyDescent="0.25">
      <c r="BR357300" s="2394"/>
    </row>
    <row r="357301" spans="70:70" x14ac:dyDescent="0.25">
      <c r="BR357301" s="2381"/>
    </row>
    <row r="357325" spans="70:70" x14ac:dyDescent="0.25">
      <c r="BR357325" s="2394"/>
    </row>
    <row r="357326" spans="70:70" x14ac:dyDescent="0.25">
      <c r="BR357326" s="2381"/>
    </row>
    <row r="357350" spans="70:70" x14ac:dyDescent="0.25">
      <c r="BR357350" s="2394"/>
    </row>
    <row r="357351" spans="70:70" x14ac:dyDescent="0.25">
      <c r="BR357351" s="2381"/>
    </row>
    <row r="357375" spans="70:70" x14ac:dyDescent="0.25">
      <c r="BR357375" s="2394"/>
    </row>
    <row r="357376" spans="70:70" x14ac:dyDescent="0.25">
      <c r="BR357376" s="2381"/>
    </row>
    <row r="357400" spans="70:70" x14ac:dyDescent="0.25">
      <c r="BR357400" s="2394"/>
    </row>
    <row r="357401" spans="70:70" x14ac:dyDescent="0.25">
      <c r="BR357401" s="2381"/>
    </row>
    <row r="357425" spans="70:70" x14ac:dyDescent="0.25">
      <c r="BR357425" s="2394"/>
    </row>
    <row r="357426" spans="70:70" x14ac:dyDescent="0.25">
      <c r="BR357426" s="2381"/>
    </row>
    <row r="357450" spans="70:70" x14ac:dyDescent="0.25">
      <c r="BR357450" s="2394"/>
    </row>
    <row r="357451" spans="70:70" x14ac:dyDescent="0.25">
      <c r="BR357451" s="2381"/>
    </row>
    <row r="357475" spans="70:70" x14ac:dyDescent="0.25">
      <c r="BR357475" s="2394"/>
    </row>
    <row r="357476" spans="70:70" x14ac:dyDescent="0.25">
      <c r="BR357476" s="2381"/>
    </row>
    <row r="357500" spans="70:70" x14ac:dyDescent="0.25">
      <c r="BR357500" s="2394"/>
    </row>
    <row r="357501" spans="70:70" x14ac:dyDescent="0.25">
      <c r="BR357501" s="2381"/>
    </row>
    <row r="357525" spans="70:70" x14ac:dyDescent="0.25">
      <c r="BR357525" s="2394"/>
    </row>
    <row r="357526" spans="70:70" x14ac:dyDescent="0.25">
      <c r="BR357526" s="2381"/>
    </row>
    <row r="357550" spans="70:70" x14ac:dyDescent="0.25">
      <c r="BR357550" s="2394"/>
    </row>
    <row r="357551" spans="70:70" x14ac:dyDescent="0.25">
      <c r="BR357551" s="2381"/>
    </row>
    <row r="357575" spans="70:70" x14ac:dyDescent="0.25">
      <c r="BR357575" s="2394"/>
    </row>
    <row r="357576" spans="70:70" x14ac:dyDescent="0.25">
      <c r="BR357576" s="2381"/>
    </row>
    <row r="357600" spans="70:70" x14ac:dyDescent="0.25">
      <c r="BR357600" s="2394"/>
    </row>
    <row r="357601" spans="70:70" x14ac:dyDescent="0.25">
      <c r="BR357601" s="2381"/>
    </row>
    <row r="357625" spans="70:70" x14ac:dyDescent="0.25">
      <c r="BR357625" s="2394"/>
    </row>
    <row r="357626" spans="70:70" x14ac:dyDescent="0.25">
      <c r="BR357626" s="2381"/>
    </row>
    <row r="357650" spans="70:70" x14ac:dyDescent="0.25">
      <c r="BR357650" s="2394"/>
    </row>
    <row r="357651" spans="70:70" x14ac:dyDescent="0.25">
      <c r="BR357651" s="2381"/>
    </row>
    <row r="357675" spans="70:70" x14ac:dyDescent="0.25">
      <c r="BR357675" s="2394"/>
    </row>
    <row r="357676" spans="70:70" x14ac:dyDescent="0.25">
      <c r="BR357676" s="2381"/>
    </row>
    <row r="357700" spans="70:70" x14ac:dyDescent="0.25">
      <c r="BR357700" s="2394"/>
    </row>
    <row r="357701" spans="70:70" x14ac:dyDescent="0.25">
      <c r="BR357701" s="2381"/>
    </row>
    <row r="357725" spans="70:70" x14ac:dyDescent="0.25">
      <c r="BR357725" s="2394"/>
    </row>
    <row r="357726" spans="70:70" x14ac:dyDescent="0.25">
      <c r="BR357726" s="2381"/>
    </row>
    <row r="357750" spans="70:70" x14ac:dyDescent="0.25">
      <c r="BR357750" s="2394"/>
    </row>
    <row r="357751" spans="70:70" x14ac:dyDescent="0.25">
      <c r="BR357751" s="2381"/>
    </row>
    <row r="357775" spans="70:70" x14ac:dyDescent="0.25">
      <c r="BR357775" s="2394"/>
    </row>
    <row r="357776" spans="70:70" x14ac:dyDescent="0.25">
      <c r="BR357776" s="2381"/>
    </row>
    <row r="357800" spans="70:70" x14ac:dyDescent="0.25">
      <c r="BR357800" s="2394"/>
    </row>
    <row r="357801" spans="70:70" x14ac:dyDescent="0.25">
      <c r="BR357801" s="2381"/>
    </row>
    <row r="357825" spans="70:70" x14ac:dyDescent="0.25">
      <c r="BR357825" s="2394"/>
    </row>
    <row r="357826" spans="70:70" x14ac:dyDescent="0.25">
      <c r="BR357826" s="2381"/>
    </row>
    <row r="357850" spans="70:70" x14ac:dyDescent="0.25">
      <c r="BR357850" s="2394"/>
    </row>
    <row r="357851" spans="70:70" x14ac:dyDescent="0.25">
      <c r="BR357851" s="2381"/>
    </row>
    <row r="357875" spans="70:70" x14ac:dyDescent="0.25">
      <c r="BR357875" s="2394"/>
    </row>
    <row r="357876" spans="70:70" x14ac:dyDescent="0.25">
      <c r="BR357876" s="2381"/>
    </row>
    <row r="357900" spans="70:70" x14ac:dyDescent="0.25">
      <c r="BR357900" s="2394"/>
    </row>
    <row r="357901" spans="70:70" x14ac:dyDescent="0.25">
      <c r="BR357901" s="2381"/>
    </row>
    <row r="357925" spans="70:70" x14ac:dyDescent="0.25">
      <c r="BR357925" s="2394"/>
    </row>
    <row r="357926" spans="70:70" x14ac:dyDescent="0.25">
      <c r="BR357926" s="2381"/>
    </row>
    <row r="357950" spans="70:70" x14ac:dyDescent="0.25">
      <c r="BR357950" s="2394"/>
    </row>
    <row r="357951" spans="70:70" x14ac:dyDescent="0.25">
      <c r="BR357951" s="2381"/>
    </row>
    <row r="357975" spans="70:70" x14ac:dyDescent="0.25">
      <c r="BR357975" s="2394"/>
    </row>
    <row r="357976" spans="70:70" x14ac:dyDescent="0.25">
      <c r="BR357976" s="2381"/>
    </row>
    <row r="358000" spans="70:70" x14ac:dyDescent="0.25">
      <c r="BR358000" s="2394"/>
    </row>
    <row r="358001" spans="70:70" x14ac:dyDescent="0.25">
      <c r="BR358001" s="2381"/>
    </row>
    <row r="358025" spans="70:70" x14ac:dyDescent="0.25">
      <c r="BR358025" s="2394"/>
    </row>
    <row r="358026" spans="70:70" x14ac:dyDescent="0.25">
      <c r="BR358026" s="2381"/>
    </row>
    <row r="358050" spans="70:70" x14ac:dyDescent="0.25">
      <c r="BR358050" s="2394"/>
    </row>
    <row r="358051" spans="70:70" x14ac:dyDescent="0.25">
      <c r="BR358051" s="2381"/>
    </row>
    <row r="358075" spans="70:70" x14ac:dyDescent="0.25">
      <c r="BR358075" s="2394"/>
    </row>
    <row r="358076" spans="70:70" x14ac:dyDescent="0.25">
      <c r="BR358076" s="2381"/>
    </row>
    <row r="358100" spans="70:70" x14ac:dyDescent="0.25">
      <c r="BR358100" s="2394"/>
    </row>
    <row r="358101" spans="70:70" x14ac:dyDescent="0.25">
      <c r="BR358101" s="2381"/>
    </row>
    <row r="358125" spans="70:70" x14ac:dyDescent="0.25">
      <c r="BR358125" s="2394"/>
    </row>
    <row r="358126" spans="70:70" x14ac:dyDescent="0.25">
      <c r="BR358126" s="2381"/>
    </row>
    <row r="358150" spans="70:70" x14ac:dyDescent="0.25">
      <c r="BR358150" s="2394"/>
    </row>
    <row r="358151" spans="70:70" x14ac:dyDescent="0.25">
      <c r="BR358151" s="2381"/>
    </row>
    <row r="358175" spans="70:70" x14ac:dyDescent="0.25">
      <c r="BR358175" s="2394"/>
    </row>
    <row r="358176" spans="70:70" x14ac:dyDescent="0.25">
      <c r="BR358176" s="2381"/>
    </row>
    <row r="358200" spans="70:70" x14ac:dyDescent="0.25">
      <c r="BR358200" s="2394"/>
    </row>
    <row r="358201" spans="70:70" x14ac:dyDescent="0.25">
      <c r="BR358201" s="2381"/>
    </row>
    <row r="358225" spans="70:70" x14ac:dyDescent="0.25">
      <c r="BR358225" s="2394"/>
    </row>
    <row r="358226" spans="70:70" x14ac:dyDescent="0.25">
      <c r="BR358226" s="2381"/>
    </row>
    <row r="358250" spans="70:70" x14ac:dyDescent="0.25">
      <c r="BR358250" s="2394"/>
    </row>
    <row r="358251" spans="70:70" x14ac:dyDescent="0.25">
      <c r="BR358251" s="2381"/>
    </row>
    <row r="358275" spans="70:70" x14ac:dyDescent="0.25">
      <c r="BR358275" s="2394"/>
    </row>
    <row r="358276" spans="70:70" x14ac:dyDescent="0.25">
      <c r="BR358276" s="2381"/>
    </row>
    <row r="358300" spans="70:70" x14ac:dyDescent="0.25">
      <c r="BR358300" s="2394"/>
    </row>
    <row r="358301" spans="70:70" x14ac:dyDescent="0.25">
      <c r="BR358301" s="2381"/>
    </row>
    <row r="358325" spans="70:70" x14ac:dyDescent="0.25">
      <c r="BR358325" s="2394"/>
    </row>
    <row r="358326" spans="70:70" x14ac:dyDescent="0.25">
      <c r="BR358326" s="2381"/>
    </row>
    <row r="358350" spans="70:70" x14ac:dyDescent="0.25">
      <c r="BR358350" s="2394"/>
    </row>
    <row r="358351" spans="70:70" x14ac:dyDescent="0.25">
      <c r="BR358351" s="2381"/>
    </row>
    <row r="358375" spans="70:70" x14ac:dyDescent="0.25">
      <c r="BR358375" s="2394"/>
    </row>
    <row r="358376" spans="70:70" x14ac:dyDescent="0.25">
      <c r="BR358376" s="2381"/>
    </row>
    <row r="358400" spans="70:70" x14ac:dyDescent="0.25">
      <c r="BR358400" s="2394"/>
    </row>
    <row r="358401" spans="70:70" x14ac:dyDescent="0.25">
      <c r="BR358401" s="2381"/>
    </row>
    <row r="358425" spans="70:70" x14ac:dyDescent="0.25">
      <c r="BR358425" s="2394"/>
    </row>
    <row r="358426" spans="70:70" x14ac:dyDescent="0.25">
      <c r="BR358426" s="2381"/>
    </row>
    <row r="358450" spans="70:70" x14ac:dyDescent="0.25">
      <c r="BR358450" s="2394"/>
    </row>
    <row r="358451" spans="70:70" x14ac:dyDescent="0.25">
      <c r="BR358451" s="2381"/>
    </row>
    <row r="358475" spans="70:70" x14ac:dyDescent="0.25">
      <c r="BR358475" s="2394"/>
    </row>
    <row r="358476" spans="70:70" x14ac:dyDescent="0.25">
      <c r="BR358476" s="2381"/>
    </row>
    <row r="358500" spans="70:70" x14ac:dyDescent="0.25">
      <c r="BR358500" s="2394"/>
    </row>
    <row r="358501" spans="70:70" x14ac:dyDescent="0.25">
      <c r="BR358501" s="2381"/>
    </row>
    <row r="358525" spans="70:70" x14ac:dyDescent="0.25">
      <c r="BR358525" s="2394"/>
    </row>
    <row r="358526" spans="70:70" x14ac:dyDescent="0.25">
      <c r="BR358526" s="2381"/>
    </row>
    <row r="358550" spans="70:70" x14ac:dyDescent="0.25">
      <c r="BR358550" s="2394"/>
    </row>
    <row r="358551" spans="70:70" x14ac:dyDescent="0.25">
      <c r="BR358551" s="2381"/>
    </row>
    <row r="358575" spans="70:70" x14ac:dyDescent="0.25">
      <c r="BR358575" s="2394"/>
    </row>
    <row r="358576" spans="70:70" x14ac:dyDescent="0.25">
      <c r="BR358576" s="2381"/>
    </row>
    <row r="358600" spans="70:70" x14ac:dyDescent="0.25">
      <c r="BR358600" s="2394"/>
    </row>
    <row r="358601" spans="70:70" x14ac:dyDescent="0.25">
      <c r="BR358601" s="2381"/>
    </row>
    <row r="358625" spans="70:70" x14ac:dyDescent="0.25">
      <c r="BR358625" s="2394"/>
    </row>
    <row r="358626" spans="70:70" x14ac:dyDescent="0.25">
      <c r="BR358626" s="2381"/>
    </row>
    <row r="358650" spans="70:70" x14ac:dyDescent="0.25">
      <c r="BR358650" s="2394"/>
    </row>
    <row r="358651" spans="70:70" x14ac:dyDescent="0.25">
      <c r="BR358651" s="2381"/>
    </row>
    <row r="358675" spans="70:70" x14ac:dyDescent="0.25">
      <c r="BR358675" s="2394"/>
    </row>
    <row r="358676" spans="70:70" x14ac:dyDescent="0.25">
      <c r="BR358676" s="2381"/>
    </row>
    <row r="358700" spans="70:70" x14ac:dyDescent="0.25">
      <c r="BR358700" s="2394"/>
    </row>
    <row r="358701" spans="70:70" x14ac:dyDescent="0.25">
      <c r="BR358701" s="2381"/>
    </row>
    <row r="358725" spans="70:70" x14ac:dyDescent="0.25">
      <c r="BR358725" s="2394"/>
    </row>
    <row r="358726" spans="70:70" x14ac:dyDescent="0.25">
      <c r="BR358726" s="2381"/>
    </row>
    <row r="358750" spans="70:70" x14ac:dyDescent="0.25">
      <c r="BR358750" s="2394"/>
    </row>
    <row r="358751" spans="70:70" x14ac:dyDescent="0.25">
      <c r="BR358751" s="2381"/>
    </row>
    <row r="358775" spans="70:70" x14ac:dyDescent="0.25">
      <c r="BR358775" s="2394"/>
    </row>
    <row r="358776" spans="70:70" x14ac:dyDescent="0.25">
      <c r="BR358776" s="2381"/>
    </row>
    <row r="358800" spans="70:70" x14ac:dyDescent="0.25">
      <c r="BR358800" s="2394"/>
    </row>
    <row r="358801" spans="70:70" x14ac:dyDescent="0.25">
      <c r="BR358801" s="2381"/>
    </row>
    <row r="358825" spans="70:70" x14ac:dyDescent="0.25">
      <c r="BR358825" s="2394"/>
    </row>
    <row r="358826" spans="70:70" x14ac:dyDescent="0.25">
      <c r="BR358826" s="2381"/>
    </row>
    <row r="358850" spans="70:70" x14ac:dyDescent="0.25">
      <c r="BR358850" s="2394"/>
    </row>
    <row r="358851" spans="70:70" x14ac:dyDescent="0.25">
      <c r="BR358851" s="2381"/>
    </row>
    <row r="358875" spans="70:70" x14ac:dyDescent="0.25">
      <c r="BR358875" s="2394"/>
    </row>
    <row r="358876" spans="70:70" x14ac:dyDescent="0.25">
      <c r="BR358876" s="2381"/>
    </row>
    <row r="358900" spans="70:70" x14ac:dyDescent="0.25">
      <c r="BR358900" s="2394"/>
    </row>
    <row r="358901" spans="70:70" x14ac:dyDescent="0.25">
      <c r="BR358901" s="2381"/>
    </row>
    <row r="358925" spans="70:70" x14ac:dyDescent="0.25">
      <c r="BR358925" s="2394"/>
    </row>
    <row r="358926" spans="70:70" x14ac:dyDescent="0.25">
      <c r="BR358926" s="2381"/>
    </row>
    <row r="358950" spans="70:70" x14ac:dyDescent="0.25">
      <c r="BR358950" s="2394"/>
    </row>
    <row r="358951" spans="70:70" x14ac:dyDescent="0.25">
      <c r="BR358951" s="2381"/>
    </row>
    <row r="358975" spans="70:70" x14ac:dyDescent="0.25">
      <c r="BR358975" s="2394"/>
    </row>
    <row r="358976" spans="70:70" x14ac:dyDescent="0.25">
      <c r="BR358976" s="2381"/>
    </row>
    <row r="359000" spans="70:70" x14ac:dyDescent="0.25">
      <c r="BR359000" s="2394"/>
    </row>
    <row r="359001" spans="70:70" x14ac:dyDescent="0.25">
      <c r="BR359001" s="2381"/>
    </row>
    <row r="359025" spans="70:70" x14ac:dyDescent="0.25">
      <c r="BR359025" s="2394"/>
    </row>
    <row r="359026" spans="70:70" x14ac:dyDescent="0.25">
      <c r="BR359026" s="2381"/>
    </row>
    <row r="359050" spans="70:70" x14ac:dyDescent="0.25">
      <c r="BR359050" s="2394"/>
    </row>
    <row r="359051" spans="70:70" x14ac:dyDescent="0.25">
      <c r="BR359051" s="2381"/>
    </row>
    <row r="359075" spans="70:70" x14ac:dyDescent="0.25">
      <c r="BR359075" s="2394"/>
    </row>
    <row r="359076" spans="70:70" x14ac:dyDescent="0.25">
      <c r="BR359076" s="2381"/>
    </row>
    <row r="359100" spans="70:70" x14ac:dyDescent="0.25">
      <c r="BR359100" s="2394"/>
    </row>
    <row r="359101" spans="70:70" x14ac:dyDescent="0.25">
      <c r="BR359101" s="2381"/>
    </row>
    <row r="359125" spans="70:70" x14ac:dyDescent="0.25">
      <c r="BR359125" s="2394"/>
    </row>
    <row r="359126" spans="70:70" x14ac:dyDescent="0.25">
      <c r="BR359126" s="2381"/>
    </row>
    <row r="359150" spans="70:70" x14ac:dyDescent="0.25">
      <c r="BR359150" s="2394"/>
    </row>
    <row r="359151" spans="70:70" x14ac:dyDescent="0.25">
      <c r="BR359151" s="2381"/>
    </row>
    <row r="359175" spans="70:70" x14ac:dyDescent="0.25">
      <c r="BR359175" s="2394"/>
    </row>
    <row r="359176" spans="70:70" x14ac:dyDescent="0.25">
      <c r="BR359176" s="2381"/>
    </row>
    <row r="359200" spans="70:70" x14ac:dyDescent="0.25">
      <c r="BR359200" s="2394"/>
    </row>
    <row r="359201" spans="70:70" x14ac:dyDescent="0.25">
      <c r="BR359201" s="2381"/>
    </row>
    <row r="359225" spans="70:70" x14ac:dyDescent="0.25">
      <c r="BR359225" s="2394"/>
    </row>
    <row r="359226" spans="70:70" x14ac:dyDescent="0.25">
      <c r="BR359226" s="2381"/>
    </row>
    <row r="359250" spans="70:70" x14ac:dyDescent="0.25">
      <c r="BR359250" s="2394"/>
    </row>
    <row r="359251" spans="70:70" x14ac:dyDescent="0.25">
      <c r="BR359251" s="2381"/>
    </row>
    <row r="359275" spans="70:70" x14ac:dyDescent="0.25">
      <c r="BR359275" s="2394"/>
    </row>
    <row r="359276" spans="70:70" x14ac:dyDescent="0.25">
      <c r="BR359276" s="2381"/>
    </row>
    <row r="359300" spans="70:70" x14ac:dyDescent="0.25">
      <c r="BR359300" s="2394"/>
    </row>
    <row r="359301" spans="70:70" x14ac:dyDescent="0.25">
      <c r="BR359301" s="2381"/>
    </row>
    <row r="359325" spans="70:70" x14ac:dyDescent="0.25">
      <c r="BR359325" s="2394"/>
    </row>
    <row r="359326" spans="70:70" x14ac:dyDescent="0.25">
      <c r="BR359326" s="2381"/>
    </row>
    <row r="359350" spans="70:70" x14ac:dyDescent="0.25">
      <c r="BR359350" s="2394"/>
    </row>
    <row r="359351" spans="70:70" x14ac:dyDescent="0.25">
      <c r="BR359351" s="2381"/>
    </row>
    <row r="359375" spans="70:70" x14ac:dyDescent="0.25">
      <c r="BR359375" s="2394"/>
    </row>
    <row r="359376" spans="70:70" x14ac:dyDescent="0.25">
      <c r="BR359376" s="2381"/>
    </row>
    <row r="359400" spans="70:70" x14ac:dyDescent="0.25">
      <c r="BR359400" s="2394"/>
    </row>
    <row r="359401" spans="70:70" x14ac:dyDescent="0.25">
      <c r="BR359401" s="2381"/>
    </row>
    <row r="359425" spans="70:70" x14ac:dyDescent="0.25">
      <c r="BR359425" s="2394"/>
    </row>
    <row r="359426" spans="70:70" x14ac:dyDescent="0.25">
      <c r="BR359426" s="2381"/>
    </row>
    <row r="359450" spans="70:70" x14ac:dyDescent="0.25">
      <c r="BR359450" s="2394"/>
    </row>
    <row r="359451" spans="70:70" x14ac:dyDescent="0.25">
      <c r="BR359451" s="2381"/>
    </row>
    <row r="359475" spans="70:70" x14ac:dyDescent="0.25">
      <c r="BR359475" s="2394"/>
    </row>
    <row r="359476" spans="70:70" x14ac:dyDescent="0.25">
      <c r="BR359476" s="2381"/>
    </row>
    <row r="359500" spans="70:70" x14ac:dyDescent="0.25">
      <c r="BR359500" s="2394"/>
    </row>
    <row r="359501" spans="70:70" x14ac:dyDescent="0.25">
      <c r="BR359501" s="2381"/>
    </row>
    <row r="359525" spans="70:70" x14ac:dyDescent="0.25">
      <c r="BR359525" s="2394"/>
    </row>
    <row r="359526" spans="70:70" x14ac:dyDescent="0.25">
      <c r="BR359526" s="2381"/>
    </row>
    <row r="359550" spans="70:70" x14ac:dyDescent="0.25">
      <c r="BR359550" s="2394"/>
    </row>
    <row r="359551" spans="70:70" x14ac:dyDescent="0.25">
      <c r="BR359551" s="2381"/>
    </row>
    <row r="359575" spans="70:70" x14ac:dyDescent="0.25">
      <c r="BR359575" s="2394"/>
    </row>
    <row r="359576" spans="70:70" x14ac:dyDescent="0.25">
      <c r="BR359576" s="2381"/>
    </row>
    <row r="359600" spans="70:70" x14ac:dyDescent="0.25">
      <c r="BR359600" s="2394"/>
    </row>
    <row r="359601" spans="70:70" x14ac:dyDescent="0.25">
      <c r="BR359601" s="2381"/>
    </row>
    <row r="359625" spans="70:70" x14ac:dyDescent="0.25">
      <c r="BR359625" s="2394"/>
    </row>
    <row r="359626" spans="70:70" x14ac:dyDescent="0.25">
      <c r="BR359626" s="2381"/>
    </row>
    <row r="359650" spans="70:70" x14ac:dyDescent="0.25">
      <c r="BR359650" s="2394"/>
    </row>
    <row r="359651" spans="70:70" x14ac:dyDescent="0.25">
      <c r="BR359651" s="2381"/>
    </row>
    <row r="359675" spans="70:70" x14ac:dyDescent="0.25">
      <c r="BR359675" s="2394"/>
    </row>
    <row r="359676" spans="70:70" x14ac:dyDescent="0.25">
      <c r="BR359676" s="2381"/>
    </row>
    <row r="359700" spans="70:70" x14ac:dyDescent="0.25">
      <c r="BR359700" s="2394"/>
    </row>
    <row r="359701" spans="70:70" x14ac:dyDescent="0.25">
      <c r="BR359701" s="2381"/>
    </row>
    <row r="359725" spans="70:70" x14ac:dyDescent="0.25">
      <c r="BR359725" s="2394"/>
    </row>
    <row r="359726" spans="70:70" x14ac:dyDescent="0.25">
      <c r="BR359726" s="2381"/>
    </row>
    <row r="359750" spans="70:70" x14ac:dyDescent="0.25">
      <c r="BR359750" s="2394"/>
    </row>
    <row r="359751" spans="70:70" x14ac:dyDescent="0.25">
      <c r="BR359751" s="2381"/>
    </row>
    <row r="359775" spans="70:70" x14ac:dyDescent="0.25">
      <c r="BR359775" s="2394"/>
    </row>
    <row r="359776" spans="70:70" x14ac:dyDescent="0.25">
      <c r="BR359776" s="2381"/>
    </row>
    <row r="359800" spans="70:70" x14ac:dyDescent="0.25">
      <c r="BR359800" s="2394"/>
    </row>
    <row r="359801" spans="70:70" x14ac:dyDescent="0.25">
      <c r="BR359801" s="2381"/>
    </row>
    <row r="359825" spans="70:70" x14ac:dyDescent="0.25">
      <c r="BR359825" s="2394"/>
    </row>
    <row r="359826" spans="70:70" x14ac:dyDescent="0.25">
      <c r="BR359826" s="2381"/>
    </row>
    <row r="359850" spans="70:70" x14ac:dyDescent="0.25">
      <c r="BR359850" s="2394"/>
    </row>
    <row r="359851" spans="70:70" x14ac:dyDescent="0.25">
      <c r="BR359851" s="2381"/>
    </row>
    <row r="359875" spans="70:70" x14ac:dyDescent="0.25">
      <c r="BR359875" s="2394"/>
    </row>
    <row r="359876" spans="70:70" x14ac:dyDescent="0.25">
      <c r="BR359876" s="2381"/>
    </row>
    <row r="359900" spans="70:70" x14ac:dyDescent="0.25">
      <c r="BR359900" s="2394"/>
    </row>
    <row r="359901" spans="70:70" x14ac:dyDescent="0.25">
      <c r="BR359901" s="2381"/>
    </row>
    <row r="359925" spans="70:70" x14ac:dyDescent="0.25">
      <c r="BR359925" s="2394"/>
    </row>
    <row r="359926" spans="70:70" x14ac:dyDescent="0.25">
      <c r="BR359926" s="2381"/>
    </row>
    <row r="359950" spans="70:70" x14ac:dyDescent="0.25">
      <c r="BR359950" s="2394"/>
    </row>
    <row r="359951" spans="70:70" x14ac:dyDescent="0.25">
      <c r="BR359951" s="2381"/>
    </row>
    <row r="359975" spans="70:70" x14ac:dyDescent="0.25">
      <c r="BR359975" s="2394"/>
    </row>
    <row r="359976" spans="70:70" x14ac:dyDescent="0.25">
      <c r="BR359976" s="2381"/>
    </row>
    <row r="360000" spans="70:70" x14ac:dyDescent="0.25">
      <c r="BR360000" s="2394"/>
    </row>
    <row r="360001" spans="70:70" x14ac:dyDescent="0.25">
      <c r="BR360001" s="2381"/>
    </row>
    <row r="360025" spans="70:70" x14ac:dyDescent="0.25">
      <c r="BR360025" s="2394"/>
    </row>
    <row r="360026" spans="70:70" x14ac:dyDescent="0.25">
      <c r="BR360026" s="2381"/>
    </row>
    <row r="360050" spans="70:70" x14ac:dyDescent="0.25">
      <c r="BR360050" s="2394"/>
    </row>
    <row r="360051" spans="70:70" x14ac:dyDescent="0.25">
      <c r="BR360051" s="2381"/>
    </row>
    <row r="360075" spans="70:70" x14ac:dyDescent="0.25">
      <c r="BR360075" s="2394"/>
    </row>
    <row r="360076" spans="70:70" x14ac:dyDescent="0.25">
      <c r="BR360076" s="2381"/>
    </row>
    <row r="360100" spans="70:70" x14ac:dyDescent="0.25">
      <c r="BR360100" s="2394"/>
    </row>
    <row r="360101" spans="70:70" x14ac:dyDescent="0.25">
      <c r="BR360101" s="2381"/>
    </row>
    <row r="360125" spans="70:70" x14ac:dyDescent="0.25">
      <c r="BR360125" s="2394"/>
    </row>
    <row r="360126" spans="70:70" x14ac:dyDescent="0.25">
      <c r="BR360126" s="2381"/>
    </row>
    <row r="360150" spans="70:70" x14ac:dyDescent="0.25">
      <c r="BR360150" s="2394"/>
    </row>
    <row r="360151" spans="70:70" x14ac:dyDescent="0.25">
      <c r="BR360151" s="2381"/>
    </row>
    <row r="360175" spans="70:70" x14ac:dyDescent="0.25">
      <c r="BR360175" s="2394"/>
    </row>
    <row r="360176" spans="70:70" x14ac:dyDescent="0.25">
      <c r="BR360176" s="2381"/>
    </row>
    <row r="360200" spans="70:70" x14ac:dyDescent="0.25">
      <c r="BR360200" s="2394"/>
    </row>
    <row r="360201" spans="70:70" x14ac:dyDescent="0.25">
      <c r="BR360201" s="2381"/>
    </row>
    <row r="360225" spans="70:70" x14ac:dyDescent="0.25">
      <c r="BR360225" s="2394"/>
    </row>
    <row r="360226" spans="70:70" x14ac:dyDescent="0.25">
      <c r="BR360226" s="2381"/>
    </row>
    <row r="360250" spans="70:70" x14ac:dyDescent="0.25">
      <c r="BR360250" s="2394"/>
    </row>
    <row r="360251" spans="70:70" x14ac:dyDescent="0.25">
      <c r="BR360251" s="2381"/>
    </row>
    <row r="360275" spans="70:70" x14ac:dyDescent="0.25">
      <c r="BR360275" s="2394"/>
    </row>
    <row r="360276" spans="70:70" x14ac:dyDescent="0.25">
      <c r="BR360276" s="2381"/>
    </row>
    <row r="360300" spans="70:70" x14ac:dyDescent="0.25">
      <c r="BR360300" s="2394"/>
    </row>
    <row r="360301" spans="70:70" x14ac:dyDescent="0.25">
      <c r="BR360301" s="2381"/>
    </row>
    <row r="360325" spans="70:70" x14ac:dyDescent="0.25">
      <c r="BR360325" s="2394"/>
    </row>
    <row r="360326" spans="70:70" x14ac:dyDescent="0.25">
      <c r="BR360326" s="2381"/>
    </row>
    <row r="360350" spans="70:70" x14ac:dyDescent="0.25">
      <c r="BR360350" s="2394"/>
    </row>
    <row r="360351" spans="70:70" x14ac:dyDescent="0.25">
      <c r="BR360351" s="2381"/>
    </row>
    <row r="360375" spans="70:70" x14ac:dyDescent="0.25">
      <c r="BR360375" s="2394"/>
    </row>
    <row r="360376" spans="70:70" x14ac:dyDescent="0.25">
      <c r="BR360376" s="2381"/>
    </row>
    <row r="360400" spans="70:70" x14ac:dyDescent="0.25">
      <c r="BR360400" s="2394"/>
    </row>
    <row r="360401" spans="70:70" x14ac:dyDescent="0.25">
      <c r="BR360401" s="2381"/>
    </row>
    <row r="360425" spans="70:70" x14ac:dyDescent="0.25">
      <c r="BR360425" s="2394"/>
    </row>
    <row r="360426" spans="70:70" x14ac:dyDescent="0.25">
      <c r="BR360426" s="2381"/>
    </row>
    <row r="360450" spans="70:70" x14ac:dyDescent="0.25">
      <c r="BR360450" s="2394"/>
    </row>
    <row r="360451" spans="70:70" x14ac:dyDescent="0.25">
      <c r="BR360451" s="2381"/>
    </row>
    <row r="360475" spans="70:70" x14ac:dyDescent="0.25">
      <c r="BR360475" s="2394"/>
    </row>
    <row r="360476" spans="70:70" x14ac:dyDescent="0.25">
      <c r="BR360476" s="2381"/>
    </row>
    <row r="360500" spans="70:70" x14ac:dyDescent="0.25">
      <c r="BR360500" s="2394"/>
    </row>
    <row r="360501" spans="70:70" x14ac:dyDescent="0.25">
      <c r="BR360501" s="2381"/>
    </row>
    <row r="360525" spans="70:70" x14ac:dyDescent="0.25">
      <c r="BR360525" s="2394"/>
    </row>
    <row r="360526" spans="70:70" x14ac:dyDescent="0.25">
      <c r="BR360526" s="2381"/>
    </row>
    <row r="360550" spans="70:70" x14ac:dyDescent="0.25">
      <c r="BR360550" s="2394"/>
    </row>
    <row r="360551" spans="70:70" x14ac:dyDescent="0.25">
      <c r="BR360551" s="2381"/>
    </row>
    <row r="360575" spans="70:70" x14ac:dyDescent="0.25">
      <c r="BR360575" s="2394"/>
    </row>
    <row r="360576" spans="70:70" x14ac:dyDescent="0.25">
      <c r="BR360576" s="2381"/>
    </row>
    <row r="360600" spans="70:70" x14ac:dyDescent="0.25">
      <c r="BR360600" s="2394"/>
    </row>
    <row r="360601" spans="70:70" x14ac:dyDescent="0.25">
      <c r="BR360601" s="2381"/>
    </row>
    <row r="360625" spans="70:70" x14ac:dyDescent="0.25">
      <c r="BR360625" s="2394"/>
    </row>
    <row r="360626" spans="70:70" x14ac:dyDescent="0.25">
      <c r="BR360626" s="2381"/>
    </row>
    <row r="360650" spans="70:70" x14ac:dyDescent="0.25">
      <c r="BR360650" s="2394"/>
    </row>
    <row r="360651" spans="70:70" x14ac:dyDescent="0.25">
      <c r="BR360651" s="2381"/>
    </row>
    <row r="360675" spans="70:70" x14ac:dyDescent="0.25">
      <c r="BR360675" s="2394"/>
    </row>
    <row r="360676" spans="70:70" x14ac:dyDescent="0.25">
      <c r="BR360676" s="2381"/>
    </row>
    <row r="360700" spans="70:70" x14ac:dyDescent="0.25">
      <c r="BR360700" s="2394"/>
    </row>
    <row r="360701" spans="70:70" x14ac:dyDescent="0.25">
      <c r="BR360701" s="2381"/>
    </row>
    <row r="360725" spans="70:70" x14ac:dyDescent="0.25">
      <c r="BR360725" s="2394"/>
    </row>
    <row r="360726" spans="70:70" x14ac:dyDescent="0.25">
      <c r="BR360726" s="2381"/>
    </row>
    <row r="360750" spans="70:70" x14ac:dyDescent="0.25">
      <c r="BR360750" s="2394"/>
    </row>
    <row r="360751" spans="70:70" x14ac:dyDescent="0.25">
      <c r="BR360751" s="2381"/>
    </row>
    <row r="360775" spans="70:70" x14ac:dyDescent="0.25">
      <c r="BR360775" s="2394"/>
    </row>
    <row r="360776" spans="70:70" x14ac:dyDescent="0.25">
      <c r="BR360776" s="2381"/>
    </row>
    <row r="360800" spans="70:70" x14ac:dyDescent="0.25">
      <c r="BR360800" s="2394"/>
    </row>
    <row r="360801" spans="70:70" x14ac:dyDescent="0.25">
      <c r="BR360801" s="2381"/>
    </row>
    <row r="360825" spans="70:70" x14ac:dyDescent="0.25">
      <c r="BR360825" s="2394"/>
    </row>
    <row r="360826" spans="70:70" x14ac:dyDescent="0.25">
      <c r="BR360826" s="2381"/>
    </row>
    <row r="360850" spans="70:70" x14ac:dyDescent="0.25">
      <c r="BR360850" s="2394"/>
    </row>
    <row r="360851" spans="70:70" x14ac:dyDescent="0.25">
      <c r="BR360851" s="2381"/>
    </row>
    <row r="360875" spans="70:70" x14ac:dyDescent="0.25">
      <c r="BR360875" s="2394"/>
    </row>
    <row r="360876" spans="70:70" x14ac:dyDescent="0.25">
      <c r="BR360876" s="2381"/>
    </row>
    <row r="360900" spans="70:70" x14ac:dyDescent="0.25">
      <c r="BR360900" s="2394"/>
    </row>
    <row r="360901" spans="70:70" x14ac:dyDescent="0.25">
      <c r="BR360901" s="2381"/>
    </row>
    <row r="360925" spans="70:70" x14ac:dyDescent="0.25">
      <c r="BR360925" s="2394"/>
    </row>
    <row r="360926" spans="70:70" x14ac:dyDescent="0.25">
      <c r="BR360926" s="2381"/>
    </row>
    <row r="360950" spans="70:70" x14ac:dyDescent="0.25">
      <c r="BR360950" s="2394"/>
    </row>
    <row r="360951" spans="70:70" x14ac:dyDescent="0.25">
      <c r="BR360951" s="2381"/>
    </row>
    <row r="360975" spans="70:70" x14ac:dyDescent="0.25">
      <c r="BR360975" s="2394"/>
    </row>
    <row r="360976" spans="70:70" x14ac:dyDescent="0.25">
      <c r="BR360976" s="2381"/>
    </row>
    <row r="361000" spans="70:70" x14ac:dyDescent="0.25">
      <c r="BR361000" s="2394"/>
    </row>
    <row r="361001" spans="70:70" x14ac:dyDescent="0.25">
      <c r="BR361001" s="2381"/>
    </row>
    <row r="361025" spans="70:70" x14ac:dyDescent="0.25">
      <c r="BR361025" s="2394"/>
    </row>
    <row r="361026" spans="70:70" x14ac:dyDescent="0.25">
      <c r="BR361026" s="2381"/>
    </row>
    <row r="361050" spans="70:70" x14ac:dyDescent="0.25">
      <c r="BR361050" s="2394"/>
    </row>
    <row r="361051" spans="70:70" x14ac:dyDescent="0.25">
      <c r="BR361051" s="2381"/>
    </row>
    <row r="361075" spans="70:70" x14ac:dyDescent="0.25">
      <c r="BR361075" s="2394"/>
    </row>
    <row r="361076" spans="70:70" x14ac:dyDescent="0.25">
      <c r="BR361076" s="2381"/>
    </row>
    <row r="361100" spans="70:70" x14ac:dyDescent="0.25">
      <c r="BR361100" s="2394"/>
    </row>
    <row r="361101" spans="70:70" x14ac:dyDescent="0.25">
      <c r="BR361101" s="2381"/>
    </row>
    <row r="361125" spans="70:70" x14ac:dyDescent="0.25">
      <c r="BR361125" s="2394"/>
    </row>
    <row r="361126" spans="70:70" x14ac:dyDescent="0.25">
      <c r="BR361126" s="2381"/>
    </row>
    <row r="361150" spans="70:70" x14ac:dyDescent="0.25">
      <c r="BR361150" s="2394"/>
    </row>
    <row r="361151" spans="70:70" x14ac:dyDescent="0.25">
      <c r="BR361151" s="2381"/>
    </row>
    <row r="361175" spans="70:70" x14ac:dyDescent="0.25">
      <c r="BR361175" s="2394"/>
    </row>
    <row r="361176" spans="70:70" x14ac:dyDescent="0.25">
      <c r="BR361176" s="2381"/>
    </row>
    <row r="361200" spans="70:70" x14ac:dyDescent="0.25">
      <c r="BR361200" s="2394"/>
    </row>
    <row r="361201" spans="70:70" x14ac:dyDescent="0.25">
      <c r="BR361201" s="2381"/>
    </row>
    <row r="361225" spans="70:70" x14ac:dyDescent="0.25">
      <c r="BR361225" s="2394"/>
    </row>
    <row r="361226" spans="70:70" x14ac:dyDescent="0.25">
      <c r="BR361226" s="2381"/>
    </row>
    <row r="361250" spans="70:70" x14ac:dyDescent="0.25">
      <c r="BR361250" s="2394"/>
    </row>
    <row r="361251" spans="70:70" x14ac:dyDescent="0.25">
      <c r="BR361251" s="2381"/>
    </row>
    <row r="361275" spans="70:70" x14ac:dyDescent="0.25">
      <c r="BR361275" s="2394"/>
    </row>
    <row r="361276" spans="70:70" x14ac:dyDescent="0.25">
      <c r="BR361276" s="2381"/>
    </row>
    <row r="361300" spans="70:70" x14ac:dyDescent="0.25">
      <c r="BR361300" s="2394"/>
    </row>
    <row r="361301" spans="70:70" x14ac:dyDescent="0.25">
      <c r="BR361301" s="2381"/>
    </row>
    <row r="361325" spans="70:70" x14ac:dyDescent="0.25">
      <c r="BR361325" s="2394"/>
    </row>
    <row r="361326" spans="70:70" x14ac:dyDescent="0.25">
      <c r="BR361326" s="2381"/>
    </row>
    <row r="361350" spans="70:70" x14ac:dyDescent="0.25">
      <c r="BR361350" s="2394"/>
    </row>
    <row r="361351" spans="70:70" x14ac:dyDescent="0.25">
      <c r="BR361351" s="2381"/>
    </row>
    <row r="361375" spans="70:70" x14ac:dyDescent="0.25">
      <c r="BR361375" s="2394"/>
    </row>
    <row r="361376" spans="70:70" x14ac:dyDescent="0.25">
      <c r="BR361376" s="2381"/>
    </row>
    <row r="361400" spans="70:70" x14ac:dyDescent="0.25">
      <c r="BR361400" s="2394"/>
    </row>
    <row r="361401" spans="70:70" x14ac:dyDescent="0.25">
      <c r="BR361401" s="2381"/>
    </row>
    <row r="361425" spans="70:70" x14ac:dyDescent="0.25">
      <c r="BR361425" s="2394"/>
    </row>
    <row r="361426" spans="70:70" x14ac:dyDescent="0.25">
      <c r="BR361426" s="2381"/>
    </row>
    <row r="361450" spans="70:70" x14ac:dyDescent="0.25">
      <c r="BR361450" s="2394"/>
    </row>
    <row r="361451" spans="70:70" x14ac:dyDescent="0.25">
      <c r="BR361451" s="2381"/>
    </row>
    <row r="361475" spans="70:70" x14ac:dyDescent="0.25">
      <c r="BR361475" s="2394"/>
    </row>
    <row r="361476" spans="70:70" x14ac:dyDescent="0.25">
      <c r="BR361476" s="2381"/>
    </row>
    <row r="361500" spans="70:70" x14ac:dyDescent="0.25">
      <c r="BR361500" s="2394"/>
    </row>
    <row r="361501" spans="70:70" x14ac:dyDescent="0.25">
      <c r="BR361501" s="2381"/>
    </row>
    <row r="361525" spans="70:70" x14ac:dyDescent="0.25">
      <c r="BR361525" s="2394"/>
    </row>
    <row r="361526" spans="70:70" x14ac:dyDescent="0.25">
      <c r="BR361526" s="2381"/>
    </row>
    <row r="361550" spans="70:70" x14ac:dyDescent="0.25">
      <c r="BR361550" s="2394"/>
    </row>
    <row r="361551" spans="70:70" x14ac:dyDescent="0.25">
      <c r="BR361551" s="2381"/>
    </row>
    <row r="361575" spans="70:70" x14ac:dyDescent="0.25">
      <c r="BR361575" s="2394"/>
    </row>
    <row r="361576" spans="70:70" x14ac:dyDescent="0.25">
      <c r="BR361576" s="2381"/>
    </row>
    <row r="361600" spans="70:70" x14ac:dyDescent="0.25">
      <c r="BR361600" s="2394"/>
    </row>
    <row r="361601" spans="70:70" x14ac:dyDescent="0.25">
      <c r="BR361601" s="2381"/>
    </row>
    <row r="361625" spans="70:70" x14ac:dyDescent="0.25">
      <c r="BR361625" s="2394"/>
    </row>
    <row r="361626" spans="70:70" x14ac:dyDescent="0.25">
      <c r="BR361626" s="2381"/>
    </row>
    <row r="361650" spans="70:70" x14ac:dyDescent="0.25">
      <c r="BR361650" s="2394"/>
    </row>
    <row r="361651" spans="70:70" x14ac:dyDescent="0.25">
      <c r="BR361651" s="2381"/>
    </row>
    <row r="361675" spans="70:70" x14ac:dyDescent="0.25">
      <c r="BR361675" s="2394"/>
    </row>
    <row r="361676" spans="70:70" x14ac:dyDescent="0.25">
      <c r="BR361676" s="2381"/>
    </row>
    <row r="361700" spans="70:70" x14ac:dyDescent="0.25">
      <c r="BR361700" s="2394"/>
    </row>
    <row r="361701" spans="70:70" x14ac:dyDescent="0.25">
      <c r="BR361701" s="2381"/>
    </row>
    <row r="361725" spans="70:70" x14ac:dyDescent="0.25">
      <c r="BR361725" s="2394"/>
    </row>
    <row r="361726" spans="70:70" x14ac:dyDescent="0.25">
      <c r="BR361726" s="2381"/>
    </row>
    <row r="361750" spans="70:70" x14ac:dyDescent="0.25">
      <c r="BR361750" s="2394"/>
    </row>
    <row r="361751" spans="70:70" x14ac:dyDescent="0.25">
      <c r="BR361751" s="2381"/>
    </row>
    <row r="361775" spans="70:70" x14ac:dyDescent="0.25">
      <c r="BR361775" s="2394"/>
    </row>
    <row r="361776" spans="70:70" x14ac:dyDescent="0.25">
      <c r="BR361776" s="2381"/>
    </row>
    <row r="361800" spans="70:70" x14ac:dyDescent="0.25">
      <c r="BR361800" s="2394"/>
    </row>
    <row r="361801" spans="70:70" x14ac:dyDescent="0.25">
      <c r="BR361801" s="2381"/>
    </row>
    <row r="361825" spans="70:70" x14ac:dyDescent="0.25">
      <c r="BR361825" s="2394"/>
    </row>
    <row r="361826" spans="70:70" x14ac:dyDescent="0.25">
      <c r="BR361826" s="2381"/>
    </row>
    <row r="361850" spans="70:70" x14ac:dyDescent="0.25">
      <c r="BR361850" s="2394"/>
    </row>
    <row r="361851" spans="70:70" x14ac:dyDescent="0.25">
      <c r="BR361851" s="2381"/>
    </row>
    <row r="361875" spans="70:70" x14ac:dyDescent="0.25">
      <c r="BR361875" s="2394"/>
    </row>
    <row r="361876" spans="70:70" x14ac:dyDescent="0.25">
      <c r="BR361876" s="2381"/>
    </row>
    <row r="361900" spans="70:70" x14ac:dyDescent="0.25">
      <c r="BR361900" s="2394"/>
    </row>
    <row r="361901" spans="70:70" x14ac:dyDescent="0.25">
      <c r="BR361901" s="2381"/>
    </row>
    <row r="361925" spans="70:70" x14ac:dyDescent="0.25">
      <c r="BR361925" s="2394"/>
    </row>
    <row r="361926" spans="70:70" x14ac:dyDescent="0.25">
      <c r="BR361926" s="2381"/>
    </row>
    <row r="361950" spans="70:70" x14ac:dyDescent="0.25">
      <c r="BR361950" s="2394"/>
    </row>
    <row r="361951" spans="70:70" x14ac:dyDescent="0.25">
      <c r="BR361951" s="2381"/>
    </row>
    <row r="361975" spans="70:70" x14ac:dyDescent="0.25">
      <c r="BR361975" s="2394"/>
    </row>
    <row r="361976" spans="70:70" x14ac:dyDescent="0.25">
      <c r="BR361976" s="2381"/>
    </row>
    <row r="362000" spans="70:70" x14ac:dyDescent="0.25">
      <c r="BR362000" s="2394"/>
    </row>
    <row r="362001" spans="70:70" x14ac:dyDescent="0.25">
      <c r="BR362001" s="2381"/>
    </row>
    <row r="362025" spans="70:70" x14ac:dyDescent="0.25">
      <c r="BR362025" s="2394"/>
    </row>
    <row r="362026" spans="70:70" x14ac:dyDescent="0.25">
      <c r="BR362026" s="2381"/>
    </row>
    <row r="362050" spans="70:70" x14ac:dyDescent="0.25">
      <c r="BR362050" s="2394"/>
    </row>
    <row r="362051" spans="70:70" x14ac:dyDescent="0.25">
      <c r="BR362051" s="2381"/>
    </row>
    <row r="362075" spans="70:70" x14ac:dyDescent="0.25">
      <c r="BR362075" s="2394"/>
    </row>
    <row r="362076" spans="70:70" x14ac:dyDescent="0.25">
      <c r="BR362076" s="2381"/>
    </row>
    <row r="362100" spans="70:70" x14ac:dyDescent="0.25">
      <c r="BR362100" s="2394"/>
    </row>
    <row r="362101" spans="70:70" x14ac:dyDescent="0.25">
      <c r="BR362101" s="2381"/>
    </row>
    <row r="362125" spans="70:70" x14ac:dyDescent="0.25">
      <c r="BR362125" s="2394"/>
    </row>
    <row r="362126" spans="70:70" x14ac:dyDescent="0.25">
      <c r="BR362126" s="2381"/>
    </row>
    <row r="362150" spans="70:70" x14ac:dyDescent="0.25">
      <c r="BR362150" s="2394"/>
    </row>
    <row r="362151" spans="70:70" x14ac:dyDescent="0.25">
      <c r="BR362151" s="2381"/>
    </row>
    <row r="362175" spans="70:70" x14ac:dyDescent="0.25">
      <c r="BR362175" s="2394"/>
    </row>
    <row r="362176" spans="70:70" x14ac:dyDescent="0.25">
      <c r="BR362176" s="2381"/>
    </row>
    <row r="362200" spans="70:70" x14ac:dyDescent="0.25">
      <c r="BR362200" s="2394"/>
    </row>
    <row r="362201" spans="70:70" x14ac:dyDescent="0.25">
      <c r="BR362201" s="2381"/>
    </row>
    <row r="362225" spans="70:70" x14ac:dyDescent="0.25">
      <c r="BR362225" s="2394"/>
    </row>
    <row r="362226" spans="70:70" x14ac:dyDescent="0.25">
      <c r="BR362226" s="2381"/>
    </row>
    <row r="362250" spans="70:70" x14ac:dyDescent="0.25">
      <c r="BR362250" s="2394"/>
    </row>
    <row r="362251" spans="70:70" x14ac:dyDescent="0.25">
      <c r="BR362251" s="2381"/>
    </row>
    <row r="362275" spans="70:70" x14ac:dyDescent="0.25">
      <c r="BR362275" s="2394"/>
    </row>
    <row r="362276" spans="70:70" x14ac:dyDescent="0.25">
      <c r="BR362276" s="2381"/>
    </row>
    <row r="362300" spans="70:70" x14ac:dyDescent="0.25">
      <c r="BR362300" s="2394"/>
    </row>
    <row r="362301" spans="70:70" x14ac:dyDescent="0.25">
      <c r="BR362301" s="2381"/>
    </row>
    <row r="362325" spans="70:70" x14ac:dyDescent="0.25">
      <c r="BR362325" s="2394"/>
    </row>
    <row r="362326" spans="70:70" x14ac:dyDescent="0.25">
      <c r="BR362326" s="2381"/>
    </row>
    <row r="362350" spans="70:70" x14ac:dyDescent="0.25">
      <c r="BR362350" s="2394"/>
    </row>
    <row r="362351" spans="70:70" x14ac:dyDescent="0.25">
      <c r="BR362351" s="2381"/>
    </row>
    <row r="362375" spans="70:70" x14ac:dyDescent="0.25">
      <c r="BR362375" s="2394"/>
    </row>
    <row r="362376" spans="70:70" x14ac:dyDescent="0.25">
      <c r="BR362376" s="2381"/>
    </row>
    <row r="362400" spans="70:70" x14ac:dyDescent="0.25">
      <c r="BR362400" s="2394"/>
    </row>
    <row r="362401" spans="70:70" x14ac:dyDescent="0.25">
      <c r="BR362401" s="2381"/>
    </row>
    <row r="362425" spans="70:70" x14ac:dyDescent="0.25">
      <c r="BR362425" s="2394"/>
    </row>
    <row r="362426" spans="70:70" x14ac:dyDescent="0.25">
      <c r="BR362426" s="2381"/>
    </row>
    <row r="362450" spans="70:70" x14ac:dyDescent="0.25">
      <c r="BR362450" s="2394"/>
    </row>
    <row r="362451" spans="70:70" x14ac:dyDescent="0.25">
      <c r="BR362451" s="2381"/>
    </row>
    <row r="362475" spans="70:70" x14ac:dyDescent="0.25">
      <c r="BR362475" s="2394"/>
    </row>
    <row r="362476" spans="70:70" x14ac:dyDescent="0.25">
      <c r="BR362476" s="2381"/>
    </row>
    <row r="362500" spans="70:70" x14ac:dyDescent="0.25">
      <c r="BR362500" s="2394"/>
    </row>
    <row r="362501" spans="70:70" x14ac:dyDescent="0.25">
      <c r="BR362501" s="2381"/>
    </row>
    <row r="362525" spans="70:70" x14ac:dyDescent="0.25">
      <c r="BR362525" s="2394"/>
    </row>
    <row r="362526" spans="70:70" x14ac:dyDescent="0.25">
      <c r="BR362526" s="2381"/>
    </row>
    <row r="362550" spans="70:70" x14ac:dyDescent="0.25">
      <c r="BR362550" s="2394"/>
    </row>
    <row r="362551" spans="70:70" x14ac:dyDescent="0.25">
      <c r="BR362551" s="2381"/>
    </row>
    <row r="362575" spans="70:70" x14ac:dyDescent="0.25">
      <c r="BR362575" s="2394"/>
    </row>
    <row r="362576" spans="70:70" x14ac:dyDescent="0.25">
      <c r="BR362576" s="2381"/>
    </row>
    <row r="362600" spans="70:70" x14ac:dyDescent="0.25">
      <c r="BR362600" s="2394"/>
    </row>
    <row r="362601" spans="70:70" x14ac:dyDescent="0.25">
      <c r="BR362601" s="2381"/>
    </row>
    <row r="362625" spans="70:70" x14ac:dyDescent="0.25">
      <c r="BR362625" s="2394"/>
    </row>
    <row r="362626" spans="70:70" x14ac:dyDescent="0.25">
      <c r="BR362626" s="2381"/>
    </row>
    <row r="362650" spans="70:70" x14ac:dyDescent="0.25">
      <c r="BR362650" s="2394"/>
    </row>
    <row r="362651" spans="70:70" x14ac:dyDescent="0.25">
      <c r="BR362651" s="2381"/>
    </row>
    <row r="362675" spans="70:70" x14ac:dyDescent="0.25">
      <c r="BR362675" s="2394"/>
    </row>
    <row r="362676" spans="70:70" x14ac:dyDescent="0.25">
      <c r="BR362676" s="2381"/>
    </row>
    <row r="362700" spans="70:70" x14ac:dyDescent="0.25">
      <c r="BR362700" s="2394"/>
    </row>
    <row r="362701" spans="70:70" x14ac:dyDescent="0.25">
      <c r="BR362701" s="2381"/>
    </row>
    <row r="362725" spans="70:70" x14ac:dyDescent="0.25">
      <c r="BR362725" s="2394"/>
    </row>
    <row r="362726" spans="70:70" x14ac:dyDescent="0.25">
      <c r="BR362726" s="2381"/>
    </row>
    <row r="362750" spans="70:70" x14ac:dyDescent="0.25">
      <c r="BR362750" s="2394"/>
    </row>
    <row r="362751" spans="70:70" x14ac:dyDescent="0.25">
      <c r="BR362751" s="2381"/>
    </row>
    <row r="362775" spans="70:70" x14ac:dyDescent="0.25">
      <c r="BR362775" s="2394"/>
    </row>
    <row r="362776" spans="70:70" x14ac:dyDescent="0.25">
      <c r="BR362776" s="2381"/>
    </row>
    <row r="362800" spans="70:70" x14ac:dyDescent="0.25">
      <c r="BR362800" s="2394"/>
    </row>
    <row r="362801" spans="70:70" x14ac:dyDescent="0.25">
      <c r="BR362801" s="2381"/>
    </row>
    <row r="362825" spans="70:70" x14ac:dyDescent="0.25">
      <c r="BR362825" s="2394"/>
    </row>
    <row r="362826" spans="70:70" x14ac:dyDescent="0.25">
      <c r="BR362826" s="2381"/>
    </row>
    <row r="362850" spans="70:70" x14ac:dyDescent="0.25">
      <c r="BR362850" s="2394"/>
    </row>
    <row r="362851" spans="70:70" x14ac:dyDescent="0.25">
      <c r="BR362851" s="2381"/>
    </row>
    <row r="362875" spans="70:70" x14ac:dyDescent="0.25">
      <c r="BR362875" s="2394"/>
    </row>
    <row r="362876" spans="70:70" x14ac:dyDescent="0.25">
      <c r="BR362876" s="2381"/>
    </row>
    <row r="362900" spans="70:70" x14ac:dyDescent="0.25">
      <c r="BR362900" s="2394"/>
    </row>
    <row r="362901" spans="70:70" x14ac:dyDescent="0.25">
      <c r="BR362901" s="2381"/>
    </row>
    <row r="362925" spans="70:70" x14ac:dyDescent="0.25">
      <c r="BR362925" s="2394"/>
    </row>
    <row r="362926" spans="70:70" x14ac:dyDescent="0.25">
      <c r="BR362926" s="2381"/>
    </row>
    <row r="362950" spans="70:70" x14ac:dyDescent="0.25">
      <c r="BR362950" s="2394"/>
    </row>
    <row r="362951" spans="70:70" x14ac:dyDescent="0.25">
      <c r="BR362951" s="2381"/>
    </row>
    <row r="362975" spans="70:70" x14ac:dyDescent="0.25">
      <c r="BR362975" s="2394"/>
    </row>
    <row r="362976" spans="70:70" x14ac:dyDescent="0.25">
      <c r="BR362976" s="2381"/>
    </row>
    <row r="363000" spans="70:70" x14ac:dyDescent="0.25">
      <c r="BR363000" s="2394"/>
    </row>
    <row r="363001" spans="70:70" x14ac:dyDescent="0.25">
      <c r="BR363001" s="2381"/>
    </row>
    <row r="363025" spans="70:70" x14ac:dyDescent="0.25">
      <c r="BR363025" s="2394"/>
    </row>
    <row r="363026" spans="70:70" x14ac:dyDescent="0.25">
      <c r="BR363026" s="2381"/>
    </row>
    <row r="363050" spans="70:70" x14ac:dyDescent="0.25">
      <c r="BR363050" s="2394"/>
    </row>
    <row r="363051" spans="70:70" x14ac:dyDescent="0.25">
      <c r="BR363051" s="2381"/>
    </row>
    <row r="363075" spans="70:70" x14ac:dyDescent="0.25">
      <c r="BR363075" s="2394"/>
    </row>
    <row r="363076" spans="70:70" x14ac:dyDescent="0.25">
      <c r="BR363076" s="2381"/>
    </row>
    <row r="363100" spans="70:70" x14ac:dyDescent="0.25">
      <c r="BR363100" s="2394"/>
    </row>
    <row r="363101" spans="70:70" x14ac:dyDescent="0.25">
      <c r="BR363101" s="2381"/>
    </row>
    <row r="363125" spans="70:70" x14ac:dyDescent="0.25">
      <c r="BR363125" s="2394"/>
    </row>
    <row r="363126" spans="70:70" x14ac:dyDescent="0.25">
      <c r="BR363126" s="2381"/>
    </row>
    <row r="363150" spans="70:70" x14ac:dyDescent="0.25">
      <c r="BR363150" s="2394"/>
    </row>
    <row r="363151" spans="70:70" x14ac:dyDescent="0.25">
      <c r="BR363151" s="2381"/>
    </row>
    <row r="363175" spans="70:70" x14ac:dyDescent="0.25">
      <c r="BR363175" s="2394"/>
    </row>
    <row r="363176" spans="70:70" x14ac:dyDescent="0.25">
      <c r="BR363176" s="2381"/>
    </row>
    <row r="363200" spans="70:70" x14ac:dyDescent="0.25">
      <c r="BR363200" s="2394"/>
    </row>
    <row r="363201" spans="70:70" x14ac:dyDescent="0.25">
      <c r="BR363201" s="2381"/>
    </row>
    <row r="363225" spans="70:70" x14ac:dyDescent="0.25">
      <c r="BR363225" s="2394"/>
    </row>
    <row r="363226" spans="70:70" x14ac:dyDescent="0.25">
      <c r="BR363226" s="2381"/>
    </row>
    <row r="363250" spans="70:70" x14ac:dyDescent="0.25">
      <c r="BR363250" s="2394"/>
    </row>
    <row r="363251" spans="70:70" x14ac:dyDescent="0.25">
      <c r="BR363251" s="2381"/>
    </row>
    <row r="363275" spans="70:70" x14ac:dyDescent="0.25">
      <c r="BR363275" s="2394"/>
    </row>
    <row r="363276" spans="70:70" x14ac:dyDescent="0.25">
      <c r="BR363276" s="2381"/>
    </row>
    <row r="363300" spans="70:70" x14ac:dyDescent="0.25">
      <c r="BR363300" s="2394"/>
    </row>
    <row r="363301" spans="70:70" x14ac:dyDescent="0.25">
      <c r="BR363301" s="2381"/>
    </row>
    <row r="363325" spans="70:70" x14ac:dyDescent="0.25">
      <c r="BR363325" s="2394"/>
    </row>
    <row r="363326" spans="70:70" x14ac:dyDescent="0.25">
      <c r="BR363326" s="2381"/>
    </row>
    <row r="363350" spans="70:70" x14ac:dyDescent="0.25">
      <c r="BR363350" s="2394"/>
    </row>
    <row r="363351" spans="70:70" x14ac:dyDescent="0.25">
      <c r="BR363351" s="2381"/>
    </row>
    <row r="363375" spans="70:70" x14ac:dyDescent="0.25">
      <c r="BR363375" s="2394"/>
    </row>
    <row r="363376" spans="70:70" x14ac:dyDescent="0.25">
      <c r="BR363376" s="2381"/>
    </row>
    <row r="363400" spans="70:70" x14ac:dyDescent="0.25">
      <c r="BR363400" s="2394"/>
    </row>
    <row r="363401" spans="70:70" x14ac:dyDescent="0.25">
      <c r="BR363401" s="2381"/>
    </row>
    <row r="363425" spans="70:70" x14ac:dyDescent="0.25">
      <c r="BR363425" s="2394"/>
    </row>
    <row r="363426" spans="70:70" x14ac:dyDescent="0.25">
      <c r="BR363426" s="2381"/>
    </row>
    <row r="363450" spans="70:70" x14ac:dyDescent="0.25">
      <c r="BR363450" s="2394"/>
    </row>
    <row r="363451" spans="70:70" x14ac:dyDescent="0.25">
      <c r="BR363451" s="2381"/>
    </row>
    <row r="363475" spans="70:70" x14ac:dyDescent="0.25">
      <c r="BR363475" s="2394"/>
    </row>
    <row r="363476" spans="70:70" x14ac:dyDescent="0.25">
      <c r="BR363476" s="2381"/>
    </row>
    <row r="363500" spans="70:70" x14ac:dyDescent="0.25">
      <c r="BR363500" s="2394"/>
    </row>
    <row r="363501" spans="70:70" x14ac:dyDescent="0.25">
      <c r="BR363501" s="2381"/>
    </row>
    <row r="363525" spans="70:70" x14ac:dyDescent="0.25">
      <c r="BR363525" s="2394"/>
    </row>
    <row r="363526" spans="70:70" x14ac:dyDescent="0.25">
      <c r="BR363526" s="2381"/>
    </row>
    <row r="363550" spans="70:70" x14ac:dyDescent="0.25">
      <c r="BR363550" s="2394"/>
    </row>
    <row r="363551" spans="70:70" x14ac:dyDescent="0.25">
      <c r="BR363551" s="2381"/>
    </row>
    <row r="363575" spans="70:70" x14ac:dyDescent="0.25">
      <c r="BR363575" s="2394"/>
    </row>
    <row r="363576" spans="70:70" x14ac:dyDescent="0.25">
      <c r="BR363576" s="2381"/>
    </row>
    <row r="363600" spans="70:70" x14ac:dyDescent="0.25">
      <c r="BR363600" s="2394"/>
    </row>
    <row r="363601" spans="70:70" x14ac:dyDescent="0.25">
      <c r="BR363601" s="2381"/>
    </row>
    <row r="363625" spans="70:70" x14ac:dyDescent="0.25">
      <c r="BR363625" s="2394"/>
    </row>
    <row r="363626" spans="70:70" x14ac:dyDescent="0.25">
      <c r="BR363626" s="2381"/>
    </row>
    <row r="363650" spans="70:70" x14ac:dyDescent="0.25">
      <c r="BR363650" s="2394"/>
    </row>
    <row r="363651" spans="70:70" x14ac:dyDescent="0.25">
      <c r="BR363651" s="2381"/>
    </row>
    <row r="363675" spans="70:70" x14ac:dyDescent="0.25">
      <c r="BR363675" s="2394"/>
    </row>
    <row r="363676" spans="70:70" x14ac:dyDescent="0.25">
      <c r="BR363676" s="2381"/>
    </row>
    <row r="363700" spans="70:70" x14ac:dyDescent="0.25">
      <c r="BR363700" s="2394"/>
    </row>
    <row r="363701" spans="70:70" x14ac:dyDescent="0.25">
      <c r="BR363701" s="2381"/>
    </row>
    <row r="363725" spans="70:70" x14ac:dyDescent="0.25">
      <c r="BR363725" s="2394"/>
    </row>
    <row r="363726" spans="70:70" x14ac:dyDescent="0.25">
      <c r="BR363726" s="2381"/>
    </row>
    <row r="363750" spans="70:70" x14ac:dyDescent="0.25">
      <c r="BR363750" s="2394"/>
    </row>
    <row r="363751" spans="70:70" x14ac:dyDescent="0.25">
      <c r="BR363751" s="2381"/>
    </row>
    <row r="363775" spans="70:70" x14ac:dyDescent="0.25">
      <c r="BR363775" s="2394"/>
    </row>
    <row r="363776" spans="70:70" x14ac:dyDescent="0.25">
      <c r="BR363776" s="2381"/>
    </row>
    <row r="363800" spans="70:70" x14ac:dyDescent="0.25">
      <c r="BR363800" s="2394"/>
    </row>
    <row r="363801" spans="70:70" x14ac:dyDescent="0.25">
      <c r="BR363801" s="2381"/>
    </row>
    <row r="363825" spans="70:70" x14ac:dyDescent="0.25">
      <c r="BR363825" s="2394"/>
    </row>
    <row r="363826" spans="70:70" x14ac:dyDescent="0.25">
      <c r="BR363826" s="2381"/>
    </row>
    <row r="363850" spans="70:70" x14ac:dyDescent="0.25">
      <c r="BR363850" s="2394"/>
    </row>
    <row r="363851" spans="70:70" x14ac:dyDescent="0.25">
      <c r="BR363851" s="2381"/>
    </row>
    <row r="363875" spans="70:70" x14ac:dyDescent="0.25">
      <c r="BR363875" s="2394"/>
    </row>
    <row r="363876" spans="70:70" x14ac:dyDescent="0.25">
      <c r="BR363876" s="2381"/>
    </row>
    <row r="363900" spans="70:70" x14ac:dyDescent="0.25">
      <c r="BR363900" s="2394"/>
    </row>
    <row r="363901" spans="70:70" x14ac:dyDescent="0.25">
      <c r="BR363901" s="2381"/>
    </row>
    <row r="363925" spans="70:70" x14ac:dyDescent="0.25">
      <c r="BR363925" s="2394"/>
    </row>
    <row r="363926" spans="70:70" x14ac:dyDescent="0.25">
      <c r="BR363926" s="2381"/>
    </row>
    <row r="363950" spans="70:70" x14ac:dyDescent="0.25">
      <c r="BR363950" s="2394"/>
    </row>
    <row r="363951" spans="70:70" x14ac:dyDescent="0.25">
      <c r="BR363951" s="2381"/>
    </row>
    <row r="363975" spans="70:70" x14ac:dyDescent="0.25">
      <c r="BR363975" s="2394"/>
    </row>
    <row r="363976" spans="70:70" x14ac:dyDescent="0.25">
      <c r="BR363976" s="2381"/>
    </row>
    <row r="364000" spans="70:70" x14ac:dyDescent="0.25">
      <c r="BR364000" s="2394"/>
    </row>
    <row r="364001" spans="70:70" x14ac:dyDescent="0.25">
      <c r="BR364001" s="2381"/>
    </row>
    <row r="364025" spans="70:70" x14ac:dyDescent="0.25">
      <c r="BR364025" s="2394"/>
    </row>
    <row r="364026" spans="70:70" x14ac:dyDescent="0.25">
      <c r="BR364026" s="2381"/>
    </row>
    <row r="364050" spans="70:70" x14ac:dyDescent="0.25">
      <c r="BR364050" s="2394"/>
    </row>
    <row r="364051" spans="70:70" x14ac:dyDescent="0.25">
      <c r="BR364051" s="2381"/>
    </row>
    <row r="364075" spans="70:70" x14ac:dyDescent="0.25">
      <c r="BR364075" s="2394"/>
    </row>
    <row r="364076" spans="70:70" x14ac:dyDescent="0.25">
      <c r="BR364076" s="2381"/>
    </row>
    <row r="364100" spans="70:70" x14ac:dyDescent="0.25">
      <c r="BR364100" s="2394"/>
    </row>
    <row r="364101" spans="70:70" x14ac:dyDescent="0.25">
      <c r="BR364101" s="2381"/>
    </row>
    <row r="364125" spans="70:70" x14ac:dyDescent="0.25">
      <c r="BR364125" s="2394"/>
    </row>
    <row r="364126" spans="70:70" x14ac:dyDescent="0.25">
      <c r="BR364126" s="2381"/>
    </row>
    <row r="364150" spans="70:70" x14ac:dyDescent="0.25">
      <c r="BR364150" s="2394"/>
    </row>
    <row r="364151" spans="70:70" x14ac:dyDescent="0.25">
      <c r="BR364151" s="2381"/>
    </row>
    <row r="364175" spans="70:70" x14ac:dyDescent="0.25">
      <c r="BR364175" s="2394"/>
    </row>
    <row r="364176" spans="70:70" x14ac:dyDescent="0.25">
      <c r="BR364176" s="2381"/>
    </row>
    <row r="364200" spans="70:70" x14ac:dyDescent="0.25">
      <c r="BR364200" s="2394"/>
    </row>
    <row r="364201" spans="70:70" x14ac:dyDescent="0.25">
      <c r="BR364201" s="2381"/>
    </row>
    <row r="364225" spans="70:70" x14ac:dyDescent="0.25">
      <c r="BR364225" s="2394"/>
    </row>
    <row r="364226" spans="70:70" x14ac:dyDescent="0.25">
      <c r="BR364226" s="2381"/>
    </row>
    <row r="364250" spans="70:70" x14ac:dyDescent="0.25">
      <c r="BR364250" s="2394"/>
    </row>
    <row r="364251" spans="70:70" x14ac:dyDescent="0.25">
      <c r="BR364251" s="2381"/>
    </row>
    <row r="364275" spans="70:70" x14ac:dyDescent="0.25">
      <c r="BR364275" s="2394"/>
    </row>
    <row r="364276" spans="70:70" x14ac:dyDescent="0.25">
      <c r="BR364276" s="2381"/>
    </row>
    <row r="364300" spans="70:70" x14ac:dyDescent="0.25">
      <c r="BR364300" s="2394"/>
    </row>
    <row r="364301" spans="70:70" x14ac:dyDescent="0.25">
      <c r="BR364301" s="2381"/>
    </row>
    <row r="364325" spans="70:70" x14ac:dyDescent="0.25">
      <c r="BR364325" s="2394"/>
    </row>
    <row r="364326" spans="70:70" x14ac:dyDescent="0.25">
      <c r="BR364326" s="2381"/>
    </row>
    <row r="364350" spans="70:70" x14ac:dyDescent="0.25">
      <c r="BR364350" s="2394"/>
    </row>
    <row r="364351" spans="70:70" x14ac:dyDescent="0.25">
      <c r="BR364351" s="2381"/>
    </row>
    <row r="364375" spans="70:70" x14ac:dyDescent="0.25">
      <c r="BR364375" s="2394"/>
    </row>
    <row r="364376" spans="70:70" x14ac:dyDescent="0.25">
      <c r="BR364376" s="2381"/>
    </row>
    <row r="364400" spans="70:70" x14ac:dyDescent="0.25">
      <c r="BR364400" s="2394"/>
    </row>
    <row r="364401" spans="70:70" x14ac:dyDescent="0.25">
      <c r="BR364401" s="2381"/>
    </row>
    <row r="364425" spans="70:70" x14ac:dyDescent="0.25">
      <c r="BR364425" s="2394"/>
    </row>
    <row r="364426" spans="70:70" x14ac:dyDescent="0.25">
      <c r="BR364426" s="2381"/>
    </row>
    <row r="364450" spans="70:70" x14ac:dyDescent="0.25">
      <c r="BR364450" s="2394"/>
    </row>
    <row r="364451" spans="70:70" x14ac:dyDescent="0.25">
      <c r="BR364451" s="2381"/>
    </row>
    <row r="364475" spans="70:70" x14ac:dyDescent="0.25">
      <c r="BR364475" s="2394"/>
    </row>
    <row r="364476" spans="70:70" x14ac:dyDescent="0.25">
      <c r="BR364476" s="2381"/>
    </row>
    <row r="364500" spans="70:70" x14ac:dyDescent="0.25">
      <c r="BR364500" s="2394"/>
    </row>
    <row r="364501" spans="70:70" x14ac:dyDescent="0.25">
      <c r="BR364501" s="2381"/>
    </row>
    <row r="364525" spans="70:70" x14ac:dyDescent="0.25">
      <c r="BR364525" s="2394"/>
    </row>
    <row r="364526" spans="70:70" x14ac:dyDescent="0.25">
      <c r="BR364526" s="2381"/>
    </row>
    <row r="364550" spans="70:70" x14ac:dyDescent="0.25">
      <c r="BR364550" s="2394"/>
    </row>
    <row r="364551" spans="70:70" x14ac:dyDescent="0.25">
      <c r="BR364551" s="2381"/>
    </row>
    <row r="364575" spans="70:70" x14ac:dyDescent="0.25">
      <c r="BR364575" s="2394"/>
    </row>
    <row r="364576" spans="70:70" x14ac:dyDescent="0.25">
      <c r="BR364576" s="2381"/>
    </row>
    <row r="364600" spans="70:70" x14ac:dyDescent="0.25">
      <c r="BR364600" s="2394"/>
    </row>
    <row r="364601" spans="70:70" x14ac:dyDescent="0.25">
      <c r="BR364601" s="2381"/>
    </row>
    <row r="364625" spans="70:70" x14ac:dyDescent="0.25">
      <c r="BR364625" s="2394"/>
    </row>
    <row r="364626" spans="70:70" x14ac:dyDescent="0.25">
      <c r="BR364626" s="2381"/>
    </row>
    <row r="364650" spans="70:70" x14ac:dyDescent="0.25">
      <c r="BR364650" s="2394"/>
    </row>
    <row r="364651" spans="70:70" x14ac:dyDescent="0.25">
      <c r="BR364651" s="2381"/>
    </row>
    <row r="364675" spans="70:70" x14ac:dyDescent="0.25">
      <c r="BR364675" s="2394"/>
    </row>
    <row r="364676" spans="70:70" x14ac:dyDescent="0.25">
      <c r="BR364676" s="2381"/>
    </row>
    <row r="364700" spans="70:70" x14ac:dyDescent="0.25">
      <c r="BR364700" s="2394"/>
    </row>
    <row r="364701" spans="70:70" x14ac:dyDescent="0.25">
      <c r="BR364701" s="2381"/>
    </row>
    <row r="364725" spans="70:70" x14ac:dyDescent="0.25">
      <c r="BR364725" s="2394"/>
    </row>
    <row r="364726" spans="70:70" x14ac:dyDescent="0.25">
      <c r="BR364726" s="2381"/>
    </row>
    <row r="364750" spans="70:70" x14ac:dyDescent="0.25">
      <c r="BR364750" s="2394"/>
    </row>
    <row r="364751" spans="70:70" x14ac:dyDescent="0.25">
      <c r="BR364751" s="2381"/>
    </row>
    <row r="364775" spans="70:70" x14ac:dyDescent="0.25">
      <c r="BR364775" s="2394"/>
    </row>
    <row r="364776" spans="70:70" x14ac:dyDescent="0.25">
      <c r="BR364776" s="2381"/>
    </row>
    <row r="364800" spans="70:70" x14ac:dyDescent="0.25">
      <c r="BR364800" s="2394"/>
    </row>
    <row r="364801" spans="70:70" x14ac:dyDescent="0.25">
      <c r="BR364801" s="2381"/>
    </row>
    <row r="364825" spans="70:70" x14ac:dyDescent="0.25">
      <c r="BR364825" s="2394"/>
    </row>
    <row r="364826" spans="70:70" x14ac:dyDescent="0.25">
      <c r="BR364826" s="2381"/>
    </row>
    <row r="364850" spans="70:70" x14ac:dyDescent="0.25">
      <c r="BR364850" s="2394"/>
    </row>
    <row r="364851" spans="70:70" x14ac:dyDescent="0.25">
      <c r="BR364851" s="2381"/>
    </row>
    <row r="364875" spans="70:70" x14ac:dyDescent="0.25">
      <c r="BR364875" s="2394"/>
    </row>
    <row r="364876" spans="70:70" x14ac:dyDescent="0.25">
      <c r="BR364876" s="2381"/>
    </row>
    <row r="364900" spans="70:70" x14ac:dyDescent="0.25">
      <c r="BR364900" s="2394"/>
    </row>
    <row r="364901" spans="70:70" x14ac:dyDescent="0.25">
      <c r="BR364901" s="2381"/>
    </row>
    <row r="364925" spans="70:70" x14ac:dyDescent="0.25">
      <c r="BR364925" s="2394"/>
    </row>
    <row r="364926" spans="70:70" x14ac:dyDescent="0.25">
      <c r="BR364926" s="2381"/>
    </row>
    <row r="364950" spans="70:70" x14ac:dyDescent="0.25">
      <c r="BR364950" s="2394"/>
    </row>
    <row r="364951" spans="70:70" x14ac:dyDescent="0.25">
      <c r="BR364951" s="2381"/>
    </row>
    <row r="364975" spans="70:70" x14ac:dyDescent="0.25">
      <c r="BR364975" s="2394"/>
    </row>
    <row r="364976" spans="70:70" x14ac:dyDescent="0.25">
      <c r="BR364976" s="2381"/>
    </row>
    <row r="365000" spans="70:70" x14ac:dyDescent="0.25">
      <c r="BR365000" s="2394"/>
    </row>
    <row r="365001" spans="70:70" x14ac:dyDescent="0.25">
      <c r="BR365001" s="2381"/>
    </row>
    <row r="365025" spans="70:70" x14ac:dyDescent="0.25">
      <c r="BR365025" s="2394"/>
    </row>
    <row r="365026" spans="70:70" x14ac:dyDescent="0.25">
      <c r="BR365026" s="2381"/>
    </row>
    <row r="365050" spans="70:70" x14ac:dyDescent="0.25">
      <c r="BR365050" s="2394"/>
    </row>
    <row r="365051" spans="70:70" x14ac:dyDescent="0.25">
      <c r="BR365051" s="2381"/>
    </row>
    <row r="365075" spans="70:70" x14ac:dyDescent="0.25">
      <c r="BR365075" s="2394"/>
    </row>
    <row r="365076" spans="70:70" x14ac:dyDescent="0.25">
      <c r="BR365076" s="2381"/>
    </row>
    <row r="365100" spans="70:70" x14ac:dyDescent="0.25">
      <c r="BR365100" s="2394"/>
    </row>
    <row r="365101" spans="70:70" x14ac:dyDescent="0.25">
      <c r="BR365101" s="2381"/>
    </row>
    <row r="365125" spans="70:70" x14ac:dyDescent="0.25">
      <c r="BR365125" s="2394"/>
    </row>
    <row r="365126" spans="70:70" x14ac:dyDescent="0.25">
      <c r="BR365126" s="2381"/>
    </row>
    <row r="365150" spans="70:70" x14ac:dyDescent="0.25">
      <c r="BR365150" s="2394"/>
    </row>
    <row r="365151" spans="70:70" x14ac:dyDescent="0.25">
      <c r="BR365151" s="2381"/>
    </row>
    <row r="365175" spans="70:70" x14ac:dyDescent="0.25">
      <c r="BR365175" s="2394"/>
    </row>
    <row r="365176" spans="70:70" x14ac:dyDescent="0.25">
      <c r="BR365176" s="2381"/>
    </row>
    <row r="365200" spans="70:70" x14ac:dyDescent="0.25">
      <c r="BR365200" s="2394"/>
    </row>
    <row r="365201" spans="70:70" x14ac:dyDescent="0.25">
      <c r="BR365201" s="2381"/>
    </row>
    <row r="365225" spans="70:70" x14ac:dyDescent="0.25">
      <c r="BR365225" s="2394"/>
    </row>
    <row r="365226" spans="70:70" x14ac:dyDescent="0.25">
      <c r="BR365226" s="2381"/>
    </row>
    <row r="365250" spans="70:70" x14ac:dyDescent="0.25">
      <c r="BR365250" s="2394"/>
    </row>
    <row r="365251" spans="70:70" x14ac:dyDescent="0.25">
      <c r="BR365251" s="2381"/>
    </row>
    <row r="365275" spans="70:70" x14ac:dyDescent="0.25">
      <c r="BR365275" s="2394"/>
    </row>
    <row r="365276" spans="70:70" x14ac:dyDescent="0.25">
      <c r="BR365276" s="2381"/>
    </row>
    <row r="365300" spans="70:70" x14ac:dyDescent="0.25">
      <c r="BR365300" s="2394"/>
    </row>
    <row r="365301" spans="70:70" x14ac:dyDescent="0.25">
      <c r="BR365301" s="2381"/>
    </row>
    <row r="365325" spans="70:70" x14ac:dyDescent="0.25">
      <c r="BR365325" s="2394"/>
    </row>
    <row r="365326" spans="70:70" x14ac:dyDescent="0.25">
      <c r="BR365326" s="2381"/>
    </row>
    <row r="365350" spans="70:70" x14ac:dyDescent="0.25">
      <c r="BR365350" s="2394"/>
    </row>
    <row r="365351" spans="70:70" x14ac:dyDescent="0.25">
      <c r="BR365351" s="2381"/>
    </row>
    <row r="365375" spans="70:70" x14ac:dyDescent="0.25">
      <c r="BR365375" s="2394"/>
    </row>
    <row r="365376" spans="70:70" x14ac:dyDescent="0.25">
      <c r="BR365376" s="2381"/>
    </row>
    <row r="365400" spans="70:70" x14ac:dyDescent="0.25">
      <c r="BR365400" s="2394"/>
    </row>
    <row r="365401" spans="70:70" x14ac:dyDescent="0.25">
      <c r="BR365401" s="2381"/>
    </row>
    <row r="365425" spans="70:70" x14ac:dyDescent="0.25">
      <c r="BR365425" s="2394"/>
    </row>
    <row r="365426" spans="70:70" x14ac:dyDescent="0.25">
      <c r="BR365426" s="2381"/>
    </row>
    <row r="365450" spans="70:70" x14ac:dyDescent="0.25">
      <c r="BR365450" s="2394"/>
    </row>
    <row r="365451" spans="70:70" x14ac:dyDescent="0.25">
      <c r="BR365451" s="2381"/>
    </row>
    <row r="365475" spans="70:70" x14ac:dyDescent="0.25">
      <c r="BR365475" s="2394"/>
    </row>
    <row r="365476" spans="70:70" x14ac:dyDescent="0.25">
      <c r="BR365476" s="2381"/>
    </row>
    <row r="365500" spans="70:70" x14ac:dyDescent="0.25">
      <c r="BR365500" s="2394"/>
    </row>
    <row r="365501" spans="70:70" x14ac:dyDescent="0.25">
      <c r="BR365501" s="2381"/>
    </row>
    <row r="365525" spans="70:70" x14ac:dyDescent="0.25">
      <c r="BR365525" s="2394"/>
    </row>
    <row r="365526" spans="70:70" x14ac:dyDescent="0.25">
      <c r="BR365526" s="2381"/>
    </row>
    <row r="365550" spans="70:70" x14ac:dyDescent="0.25">
      <c r="BR365550" s="2394"/>
    </row>
    <row r="365551" spans="70:70" x14ac:dyDescent="0.25">
      <c r="BR365551" s="2381"/>
    </row>
    <row r="365575" spans="70:70" x14ac:dyDescent="0.25">
      <c r="BR365575" s="2394"/>
    </row>
    <row r="365576" spans="70:70" x14ac:dyDescent="0.25">
      <c r="BR365576" s="2381"/>
    </row>
    <row r="365600" spans="70:70" x14ac:dyDescent="0.25">
      <c r="BR365600" s="2394"/>
    </row>
    <row r="365601" spans="70:70" x14ac:dyDescent="0.25">
      <c r="BR365601" s="2381"/>
    </row>
    <row r="365625" spans="70:70" x14ac:dyDescent="0.25">
      <c r="BR365625" s="2394"/>
    </row>
    <row r="365626" spans="70:70" x14ac:dyDescent="0.25">
      <c r="BR365626" s="2381"/>
    </row>
    <row r="365650" spans="70:70" x14ac:dyDescent="0.25">
      <c r="BR365650" s="2394"/>
    </row>
    <row r="365651" spans="70:70" x14ac:dyDescent="0.25">
      <c r="BR365651" s="2381"/>
    </row>
    <row r="365675" spans="70:70" x14ac:dyDescent="0.25">
      <c r="BR365675" s="2394"/>
    </row>
    <row r="365676" spans="70:70" x14ac:dyDescent="0.25">
      <c r="BR365676" s="2381"/>
    </row>
    <row r="365700" spans="70:70" x14ac:dyDescent="0.25">
      <c r="BR365700" s="2394"/>
    </row>
    <row r="365701" spans="70:70" x14ac:dyDescent="0.25">
      <c r="BR365701" s="2381"/>
    </row>
    <row r="365725" spans="70:70" x14ac:dyDescent="0.25">
      <c r="BR365725" s="2394"/>
    </row>
    <row r="365726" spans="70:70" x14ac:dyDescent="0.25">
      <c r="BR365726" s="2381"/>
    </row>
    <row r="365750" spans="70:70" x14ac:dyDescent="0.25">
      <c r="BR365750" s="2394"/>
    </row>
    <row r="365751" spans="70:70" x14ac:dyDescent="0.25">
      <c r="BR365751" s="2381"/>
    </row>
    <row r="365775" spans="70:70" x14ac:dyDescent="0.25">
      <c r="BR365775" s="2394"/>
    </row>
    <row r="365776" spans="70:70" x14ac:dyDescent="0.25">
      <c r="BR365776" s="2381"/>
    </row>
    <row r="365800" spans="70:70" x14ac:dyDescent="0.25">
      <c r="BR365800" s="2394"/>
    </row>
    <row r="365801" spans="70:70" x14ac:dyDescent="0.25">
      <c r="BR365801" s="2381"/>
    </row>
    <row r="365825" spans="70:70" x14ac:dyDescent="0.25">
      <c r="BR365825" s="2394"/>
    </row>
    <row r="365826" spans="70:70" x14ac:dyDescent="0.25">
      <c r="BR365826" s="2381"/>
    </row>
    <row r="365850" spans="70:70" x14ac:dyDescent="0.25">
      <c r="BR365850" s="2394"/>
    </row>
    <row r="365851" spans="70:70" x14ac:dyDescent="0.25">
      <c r="BR365851" s="2381"/>
    </row>
    <row r="365875" spans="70:70" x14ac:dyDescent="0.25">
      <c r="BR365875" s="2394"/>
    </row>
    <row r="365876" spans="70:70" x14ac:dyDescent="0.25">
      <c r="BR365876" s="2381"/>
    </row>
    <row r="365900" spans="70:70" x14ac:dyDescent="0.25">
      <c r="BR365900" s="2394"/>
    </row>
    <row r="365901" spans="70:70" x14ac:dyDescent="0.25">
      <c r="BR365901" s="2381"/>
    </row>
    <row r="365925" spans="70:70" x14ac:dyDescent="0.25">
      <c r="BR365925" s="2394"/>
    </row>
    <row r="365926" spans="70:70" x14ac:dyDescent="0.25">
      <c r="BR365926" s="2381"/>
    </row>
    <row r="365950" spans="70:70" x14ac:dyDescent="0.25">
      <c r="BR365950" s="2394"/>
    </row>
    <row r="365951" spans="70:70" x14ac:dyDescent="0.25">
      <c r="BR365951" s="2381"/>
    </row>
    <row r="365975" spans="70:70" x14ac:dyDescent="0.25">
      <c r="BR365975" s="2394"/>
    </row>
    <row r="365976" spans="70:70" x14ac:dyDescent="0.25">
      <c r="BR365976" s="2381"/>
    </row>
    <row r="366000" spans="70:70" x14ac:dyDescent="0.25">
      <c r="BR366000" s="2394"/>
    </row>
    <row r="366001" spans="70:70" x14ac:dyDescent="0.25">
      <c r="BR366001" s="2381"/>
    </row>
    <row r="366025" spans="70:70" x14ac:dyDescent="0.25">
      <c r="BR366025" s="2394"/>
    </row>
    <row r="366026" spans="70:70" x14ac:dyDescent="0.25">
      <c r="BR366026" s="2381"/>
    </row>
    <row r="366050" spans="70:70" x14ac:dyDescent="0.25">
      <c r="BR366050" s="2394"/>
    </row>
    <row r="366051" spans="70:70" x14ac:dyDescent="0.25">
      <c r="BR366051" s="2381"/>
    </row>
    <row r="366075" spans="70:70" x14ac:dyDescent="0.25">
      <c r="BR366075" s="2394"/>
    </row>
    <row r="366076" spans="70:70" x14ac:dyDescent="0.25">
      <c r="BR366076" s="2381"/>
    </row>
    <row r="366100" spans="70:70" x14ac:dyDescent="0.25">
      <c r="BR366100" s="2394"/>
    </row>
    <row r="366101" spans="70:70" x14ac:dyDescent="0.25">
      <c r="BR366101" s="2381"/>
    </row>
    <row r="366125" spans="70:70" x14ac:dyDescent="0.25">
      <c r="BR366125" s="2394"/>
    </row>
    <row r="366126" spans="70:70" x14ac:dyDescent="0.25">
      <c r="BR366126" s="2381"/>
    </row>
    <row r="366150" spans="70:70" x14ac:dyDescent="0.25">
      <c r="BR366150" s="2394"/>
    </row>
    <row r="366151" spans="70:70" x14ac:dyDescent="0.25">
      <c r="BR366151" s="2381"/>
    </row>
    <row r="366175" spans="70:70" x14ac:dyDescent="0.25">
      <c r="BR366175" s="2394"/>
    </row>
    <row r="366176" spans="70:70" x14ac:dyDescent="0.25">
      <c r="BR366176" s="2381"/>
    </row>
    <row r="366200" spans="70:70" x14ac:dyDescent="0.25">
      <c r="BR366200" s="2394"/>
    </row>
    <row r="366201" spans="70:70" x14ac:dyDescent="0.25">
      <c r="BR366201" s="2381"/>
    </row>
    <row r="366225" spans="70:70" x14ac:dyDescent="0.25">
      <c r="BR366225" s="2394"/>
    </row>
    <row r="366226" spans="70:70" x14ac:dyDescent="0.25">
      <c r="BR366226" s="2381"/>
    </row>
    <row r="366250" spans="70:70" x14ac:dyDescent="0.25">
      <c r="BR366250" s="2394"/>
    </row>
    <row r="366251" spans="70:70" x14ac:dyDescent="0.25">
      <c r="BR366251" s="2381"/>
    </row>
    <row r="366275" spans="70:70" x14ac:dyDescent="0.25">
      <c r="BR366275" s="2394"/>
    </row>
    <row r="366276" spans="70:70" x14ac:dyDescent="0.25">
      <c r="BR366276" s="2381"/>
    </row>
    <row r="366300" spans="70:70" x14ac:dyDescent="0.25">
      <c r="BR366300" s="2394"/>
    </row>
    <row r="366301" spans="70:70" x14ac:dyDescent="0.25">
      <c r="BR366301" s="2381"/>
    </row>
    <row r="366325" spans="70:70" x14ac:dyDescent="0.25">
      <c r="BR366325" s="2394"/>
    </row>
    <row r="366326" spans="70:70" x14ac:dyDescent="0.25">
      <c r="BR366326" s="2381"/>
    </row>
    <row r="366350" spans="70:70" x14ac:dyDescent="0.25">
      <c r="BR366350" s="2394"/>
    </row>
    <row r="366351" spans="70:70" x14ac:dyDescent="0.25">
      <c r="BR366351" s="2381"/>
    </row>
    <row r="366375" spans="70:70" x14ac:dyDescent="0.25">
      <c r="BR366375" s="2394"/>
    </row>
    <row r="366376" spans="70:70" x14ac:dyDescent="0.25">
      <c r="BR366376" s="2381"/>
    </row>
    <row r="366400" spans="70:70" x14ac:dyDescent="0.25">
      <c r="BR366400" s="2394"/>
    </row>
    <row r="366401" spans="70:70" x14ac:dyDescent="0.25">
      <c r="BR366401" s="2381"/>
    </row>
    <row r="366425" spans="70:70" x14ac:dyDescent="0.25">
      <c r="BR366425" s="2394"/>
    </row>
    <row r="366426" spans="70:70" x14ac:dyDescent="0.25">
      <c r="BR366426" s="2381"/>
    </row>
    <row r="366450" spans="70:70" x14ac:dyDescent="0.25">
      <c r="BR366450" s="2394"/>
    </row>
    <row r="366451" spans="70:70" x14ac:dyDescent="0.25">
      <c r="BR366451" s="2381"/>
    </row>
    <row r="366475" spans="70:70" x14ac:dyDescent="0.25">
      <c r="BR366475" s="2394"/>
    </row>
    <row r="366476" spans="70:70" x14ac:dyDescent="0.25">
      <c r="BR366476" s="2381"/>
    </row>
    <row r="366500" spans="70:70" x14ac:dyDescent="0.25">
      <c r="BR366500" s="2394"/>
    </row>
    <row r="366501" spans="70:70" x14ac:dyDescent="0.25">
      <c r="BR366501" s="2381"/>
    </row>
    <row r="366525" spans="70:70" x14ac:dyDescent="0.25">
      <c r="BR366525" s="2394"/>
    </row>
    <row r="366526" spans="70:70" x14ac:dyDescent="0.25">
      <c r="BR366526" s="2381"/>
    </row>
    <row r="366550" spans="70:70" x14ac:dyDescent="0.25">
      <c r="BR366550" s="2394"/>
    </row>
    <row r="366551" spans="70:70" x14ac:dyDescent="0.25">
      <c r="BR366551" s="2381"/>
    </row>
    <row r="366575" spans="70:70" x14ac:dyDescent="0.25">
      <c r="BR366575" s="2394"/>
    </row>
    <row r="366576" spans="70:70" x14ac:dyDescent="0.25">
      <c r="BR366576" s="2381"/>
    </row>
    <row r="366600" spans="70:70" x14ac:dyDescent="0.25">
      <c r="BR366600" s="2394"/>
    </row>
    <row r="366601" spans="70:70" x14ac:dyDescent="0.25">
      <c r="BR366601" s="2381"/>
    </row>
    <row r="366625" spans="70:70" x14ac:dyDescent="0.25">
      <c r="BR366625" s="2394"/>
    </row>
    <row r="366626" spans="70:70" x14ac:dyDescent="0.25">
      <c r="BR366626" s="2381"/>
    </row>
    <row r="366650" spans="70:70" x14ac:dyDescent="0.25">
      <c r="BR366650" s="2394"/>
    </row>
    <row r="366651" spans="70:70" x14ac:dyDescent="0.25">
      <c r="BR366651" s="2381"/>
    </row>
    <row r="366675" spans="70:70" x14ac:dyDescent="0.25">
      <c r="BR366675" s="2394"/>
    </row>
    <row r="366676" spans="70:70" x14ac:dyDescent="0.25">
      <c r="BR366676" s="2381"/>
    </row>
    <row r="366700" spans="70:70" x14ac:dyDescent="0.25">
      <c r="BR366700" s="2394"/>
    </row>
    <row r="366701" spans="70:70" x14ac:dyDescent="0.25">
      <c r="BR366701" s="2381"/>
    </row>
    <row r="366725" spans="70:70" x14ac:dyDescent="0.25">
      <c r="BR366725" s="2394"/>
    </row>
    <row r="366726" spans="70:70" x14ac:dyDescent="0.25">
      <c r="BR366726" s="2381"/>
    </row>
    <row r="366750" spans="70:70" x14ac:dyDescent="0.25">
      <c r="BR366750" s="2394"/>
    </row>
    <row r="366751" spans="70:70" x14ac:dyDescent="0.25">
      <c r="BR366751" s="2381"/>
    </row>
    <row r="366775" spans="70:70" x14ac:dyDescent="0.25">
      <c r="BR366775" s="2394"/>
    </row>
    <row r="366776" spans="70:70" x14ac:dyDescent="0.25">
      <c r="BR366776" s="2381"/>
    </row>
    <row r="366800" spans="70:70" x14ac:dyDescent="0.25">
      <c r="BR366800" s="2394"/>
    </row>
    <row r="366801" spans="70:70" x14ac:dyDescent="0.25">
      <c r="BR366801" s="2381"/>
    </row>
    <row r="366825" spans="70:70" x14ac:dyDescent="0.25">
      <c r="BR366825" s="2394"/>
    </row>
    <row r="366826" spans="70:70" x14ac:dyDescent="0.25">
      <c r="BR366826" s="2381"/>
    </row>
    <row r="366850" spans="70:70" x14ac:dyDescent="0.25">
      <c r="BR366850" s="2394"/>
    </row>
    <row r="366851" spans="70:70" x14ac:dyDescent="0.25">
      <c r="BR366851" s="2381"/>
    </row>
    <row r="366875" spans="70:70" x14ac:dyDescent="0.25">
      <c r="BR366875" s="2394"/>
    </row>
    <row r="366876" spans="70:70" x14ac:dyDescent="0.25">
      <c r="BR366876" s="2381"/>
    </row>
    <row r="366900" spans="70:70" x14ac:dyDescent="0.25">
      <c r="BR366900" s="2394"/>
    </row>
    <row r="366901" spans="70:70" x14ac:dyDescent="0.25">
      <c r="BR366901" s="2381"/>
    </row>
    <row r="366925" spans="70:70" x14ac:dyDescent="0.25">
      <c r="BR366925" s="2394"/>
    </row>
    <row r="366926" spans="70:70" x14ac:dyDescent="0.25">
      <c r="BR366926" s="2381"/>
    </row>
    <row r="366950" spans="70:70" x14ac:dyDescent="0.25">
      <c r="BR366950" s="2394"/>
    </row>
    <row r="366951" spans="70:70" x14ac:dyDescent="0.25">
      <c r="BR366951" s="2381"/>
    </row>
    <row r="366975" spans="70:70" x14ac:dyDescent="0.25">
      <c r="BR366975" s="2394"/>
    </row>
    <row r="366976" spans="70:70" x14ac:dyDescent="0.25">
      <c r="BR366976" s="2381"/>
    </row>
    <row r="367000" spans="70:70" x14ac:dyDescent="0.25">
      <c r="BR367000" s="2394"/>
    </row>
    <row r="367001" spans="70:70" x14ac:dyDescent="0.25">
      <c r="BR367001" s="2381"/>
    </row>
    <row r="367025" spans="70:70" x14ac:dyDescent="0.25">
      <c r="BR367025" s="2394"/>
    </row>
    <row r="367026" spans="70:70" x14ac:dyDescent="0.25">
      <c r="BR367026" s="2381"/>
    </row>
    <row r="367050" spans="70:70" x14ac:dyDescent="0.25">
      <c r="BR367050" s="2394"/>
    </row>
    <row r="367051" spans="70:70" x14ac:dyDescent="0.25">
      <c r="BR367051" s="2381"/>
    </row>
    <row r="367075" spans="70:70" x14ac:dyDescent="0.25">
      <c r="BR367075" s="2394"/>
    </row>
    <row r="367076" spans="70:70" x14ac:dyDescent="0.25">
      <c r="BR367076" s="2381"/>
    </row>
    <row r="367100" spans="70:70" x14ac:dyDescent="0.25">
      <c r="BR367100" s="2394"/>
    </row>
    <row r="367101" spans="70:70" x14ac:dyDescent="0.25">
      <c r="BR367101" s="2381"/>
    </row>
    <row r="367125" spans="70:70" x14ac:dyDescent="0.25">
      <c r="BR367125" s="2394"/>
    </row>
    <row r="367126" spans="70:70" x14ac:dyDescent="0.25">
      <c r="BR367126" s="2381"/>
    </row>
    <row r="367150" spans="70:70" x14ac:dyDescent="0.25">
      <c r="BR367150" s="2394"/>
    </row>
    <row r="367151" spans="70:70" x14ac:dyDescent="0.25">
      <c r="BR367151" s="2381"/>
    </row>
    <row r="367175" spans="70:70" x14ac:dyDescent="0.25">
      <c r="BR367175" s="2394"/>
    </row>
    <row r="367176" spans="70:70" x14ac:dyDescent="0.25">
      <c r="BR367176" s="2381"/>
    </row>
    <row r="367200" spans="70:70" x14ac:dyDescent="0.25">
      <c r="BR367200" s="2394"/>
    </row>
    <row r="367201" spans="70:70" x14ac:dyDescent="0.25">
      <c r="BR367201" s="2381"/>
    </row>
    <row r="367225" spans="70:70" x14ac:dyDescent="0.25">
      <c r="BR367225" s="2394"/>
    </row>
    <row r="367226" spans="70:70" x14ac:dyDescent="0.25">
      <c r="BR367226" s="2381"/>
    </row>
    <row r="367250" spans="70:70" x14ac:dyDescent="0.25">
      <c r="BR367250" s="2394"/>
    </row>
    <row r="367251" spans="70:70" x14ac:dyDescent="0.25">
      <c r="BR367251" s="2381"/>
    </row>
    <row r="367275" spans="70:70" x14ac:dyDescent="0.25">
      <c r="BR367275" s="2394"/>
    </row>
    <row r="367276" spans="70:70" x14ac:dyDescent="0.25">
      <c r="BR367276" s="2381"/>
    </row>
    <row r="367300" spans="70:70" x14ac:dyDescent="0.25">
      <c r="BR367300" s="2394"/>
    </row>
    <row r="367301" spans="70:70" x14ac:dyDescent="0.25">
      <c r="BR367301" s="2381"/>
    </row>
    <row r="367325" spans="70:70" x14ac:dyDescent="0.25">
      <c r="BR367325" s="2394"/>
    </row>
    <row r="367326" spans="70:70" x14ac:dyDescent="0.25">
      <c r="BR367326" s="2381"/>
    </row>
    <row r="367350" spans="70:70" x14ac:dyDescent="0.25">
      <c r="BR367350" s="2394"/>
    </row>
    <row r="367351" spans="70:70" x14ac:dyDescent="0.25">
      <c r="BR367351" s="2381"/>
    </row>
    <row r="367375" spans="70:70" x14ac:dyDescent="0.25">
      <c r="BR367375" s="2394"/>
    </row>
    <row r="367376" spans="70:70" x14ac:dyDescent="0.25">
      <c r="BR367376" s="2381"/>
    </row>
    <row r="367400" spans="70:70" x14ac:dyDescent="0.25">
      <c r="BR367400" s="2394"/>
    </row>
    <row r="367401" spans="70:70" x14ac:dyDescent="0.25">
      <c r="BR367401" s="2381"/>
    </row>
    <row r="367425" spans="70:70" x14ac:dyDescent="0.25">
      <c r="BR367425" s="2394"/>
    </row>
    <row r="367426" spans="70:70" x14ac:dyDescent="0.25">
      <c r="BR367426" s="2381"/>
    </row>
    <row r="367450" spans="70:70" x14ac:dyDescent="0.25">
      <c r="BR367450" s="2394"/>
    </row>
    <row r="367451" spans="70:70" x14ac:dyDescent="0.25">
      <c r="BR367451" s="2381"/>
    </row>
    <row r="367475" spans="70:70" x14ac:dyDescent="0.25">
      <c r="BR367475" s="2394"/>
    </row>
    <row r="367476" spans="70:70" x14ac:dyDescent="0.25">
      <c r="BR367476" s="2381"/>
    </row>
    <row r="367500" spans="70:70" x14ac:dyDescent="0.25">
      <c r="BR367500" s="2394"/>
    </row>
    <row r="367501" spans="70:70" x14ac:dyDescent="0.25">
      <c r="BR367501" s="2381"/>
    </row>
    <row r="367525" spans="70:70" x14ac:dyDescent="0.25">
      <c r="BR367525" s="2394"/>
    </row>
    <row r="367526" spans="70:70" x14ac:dyDescent="0.25">
      <c r="BR367526" s="2381"/>
    </row>
    <row r="367550" spans="70:70" x14ac:dyDescent="0.25">
      <c r="BR367550" s="2394"/>
    </row>
    <row r="367551" spans="70:70" x14ac:dyDescent="0.25">
      <c r="BR367551" s="2381"/>
    </row>
    <row r="367575" spans="70:70" x14ac:dyDescent="0.25">
      <c r="BR367575" s="2394"/>
    </row>
    <row r="367576" spans="70:70" x14ac:dyDescent="0.25">
      <c r="BR367576" s="2381"/>
    </row>
    <row r="367600" spans="70:70" x14ac:dyDescent="0.25">
      <c r="BR367600" s="2394"/>
    </row>
    <row r="367601" spans="70:70" x14ac:dyDescent="0.25">
      <c r="BR367601" s="2381"/>
    </row>
    <row r="367625" spans="70:70" x14ac:dyDescent="0.25">
      <c r="BR367625" s="2394"/>
    </row>
    <row r="367626" spans="70:70" x14ac:dyDescent="0.25">
      <c r="BR367626" s="2381"/>
    </row>
    <row r="367650" spans="70:70" x14ac:dyDescent="0.25">
      <c r="BR367650" s="2394"/>
    </row>
    <row r="367651" spans="70:70" x14ac:dyDescent="0.25">
      <c r="BR367651" s="2381"/>
    </row>
    <row r="367675" spans="70:70" x14ac:dyDescent="0.25">
      <c r="BR367675" s="2394"/>
    </row>
    <row r="367676" spans="70:70" x14ac:dyDescent="0.25">
      <c r="BR367676" s="2381"/>
    </row>
    <row r="367700" spans="70:70" x14ac:dyDescent="0.25">
      <c r="BR367700" s="2394"/>
    </row>
    <row r="367701" spans="70:70" x14ac:dyDescent="0.25">
      <c r="BR367701" s="2381"/>
    </row>
    <row r="367725" spans="70:70" x14ac:dyDescent="0.25">
      <c r="BR367725" s="2394"/>
    </row>
    <row r="367726" spans="70:70" x14ac:dyDescent="0.25">
      <c r="BR367726" s="2381"/>
    </row>
    <row r="367750" spans="70:70" x14ac:dyDescent="0.25">
      <c r="BR367750" s="2394"/>
    </row>
    <row r="367751" spans="70:70" x14ac:dyDescent="0.25">
      <c r="BR367751" s="2381"/>
    </row>
    <row r="367775" spans="70:70" x14ac:dyDescent="0.25">
      <c r="BR367775" s="2394"/>
    </row>
    <row r="367776" spans="70:70" x14ac:dyDescent="0.25">
      <c r="BR367776" s="2381"/>
    </row>
    <row r="367800" spans="70:70" x14ac:dyDescent="0.25">
      <c r="BR367800" s="2394"/>
    </row>
    <row r="367801" spans="70:70" x14ac:dyDescent="0.25">
      <c r="BR367801" s="2381"/>
    </row>
    <row r="367825" spans="70:70" x14ac:dyDescent="0.25">
      <c r="BR367825" s="2394"/>
    </row>
    <row r="367826" spans="70:70" x14ac:dyDescent="0.25">
      <c r="BR367826" s="2381"/>
    </row>
    <row r="367850" spans="70:70" x14ac:dyDescent="0.25">
      <c r="BR367850" s="2394"/>
    </row>
    <row r="367851" spans="70:70" x14ac:dyDescent="0.25">
      <c r="BR367851" s="2381"/>
    </row>
    <row r="367875" spans="70:70" x14ac:dyDescent="0.25">
      <c r="BR367875" s="2394"/>
    </row>
    <row r="367876" spans="70:70" x14ac:dyDescent="0.25">
      <c r="BR367876" s="2381"/>
    </row>
    <row r="367900" spans="70:70" x14ac:dyDescent="0.25">
      <c r="BR367900" s="2394"/>
    </row>
    <row r="367901" spans="70:70" x14ac:dyDescent="0.25">
      <c r="BR367901" s="2381"/>
    </row>
    <row r="367925" spans="70:70" x14ac:dyDescent="0.25">
      <c r="BR367925" s="2394"/>
    </row>
    <row r="367926" spans="70:70" x14ac:dyDescent="0.25">
      <c r="BR367926" s="2381"/>
    </row>
    <row r="367950" spans="70:70" x14ac:dyDescent="0.25">
      <c r="BR367950" s="2394"/>
    </row>
    <row r="367951" spans="70:70" x14ac:dyDescent="0.25">
      <c r="BR367951" s="2381"/>
    </row>
    <row r="367975" spans="70:70" x14ac:dyDescent="0.25">
      <c r="BR367975" s="2394"/>
    </row>
    <row r="367976" spans="70:70" x14ac:dyDescent="0.25">
      <c r="BR367976" s="2381"/>
    </row>
    <row r="368000" spans="70:70" x14ac:dyDescent="0.25">
      <c r="BR368000" s="2394"/>
    </row>
    <row r="368001" spans="70:70" x14ac:dyDescent="0.25">
      <c r="BR368001" s="2381"/>
    </row>
    <row r="368025" spans="70:70" x14ac:dyDescent="0.25">
      <c r="BR368025" s="2394"/>
    </row>
    <row r="368026" spans="70:70" x14ac:dyDescent="0.25">
      <c r="BR368026" s="2381"/>
    </row>
    <row r="368050" spans="70:70" x14ac:dyDescent="0.25">
      <c r="BR368050" s="2394"/>
    </row>
    <row r="368051" spans="70:70" x14ac:dyDescent="0.25">
      <c r="BR368051" s="2381"/>
    </row>
    <row r="368075" spans="70:70" x14ac:dyDescent="0.25">
      <c r="BR368075" s="2394"/>
    </row>
    <row r="368076" spans="70:70" x14ac:dyDescent="0.25">
      <c r="BR368076" s="2381"/>
    </row>
    <row r="368100" spans="70:70" x14ac:dyDescent="0.25">
      <c r="BR368100" s="2394"/>
    </row>
    <row r="368101" spans="70:70" x14ac:dyDescent="0.25">
      <c r="BR368101" s="2381"/>
    </row>
    <row r="368125" spans="70:70" x14ac:dyDescent="0.25">
      <c r="BR368125" s="2394"/>
    </row>
    <row r="368126" spans="70:70" x14ac:dyDescent="0.25">
      <c r="BR368126" s="2381"/>
    </row>
    <row r="368150" spans="70:70" x14ac:dyDescent="0.25">
      <c r="BR368150" s="2394"/>
    </row>
    <row r="368151" spans="70:70" x14ac:dyDescent="0.25">
      <c r="BR368151" s="2381"/>
    </row>
    <row r="368175" spans="70:70" x14ac:dyDescent="0.25">
      <c r="BR368175" s="2394"/>
    </row>
    <row r="368176" spans="70:70" x14ac:dyDescent="0.25">
      <c r="BR368176" s="2381"/>
    </row>
    <row r="368200" spans="70:70" x14ac:dyDescent="0.25">
      <c r="BR368200" s="2394"/>
    </row>
    <row r="368201" spans="70:70" x14ac:dyDescent="0.25">
      <c r="BR368201" s="2381"/>
    </row>
    <row r="368225" spans="70:70" x14ac:dyDescent="0.25">
      <c r="BR368225" s="2394"/>
    </row>
    <row r="368226" spans="70:70" x14ac:dyDescent="0.25">
      <c r="BR368226" s="2381"/>
    </row>
    <row r="368250" spans="70:70" x14ac:dyDescent="0.25">
      <c r="BR368250" s="2394"/>
    </row>
    <row r="368251" spans="70:70" x14ac:dyDescent="0.25">
      <c r="BR368251" s="2381"/>
    </row>
    <row r="368275" spans="70:70" x14ac:dyDescent="0.25">
      <c r="BR368275" s="2394"/>
    </row>
    <row r="368276" spans="70:70" x14ac:dyDescent="0.25">
      <c r="BR368276" s="2381"/>
    </row>
    <row r="368300" spans="70:70" x14ac:dyDescent="0.25">
      <c r="BR368300" s="2394"/>
    </row>
    <row r="368301" spans="70:70" x14ac:dyDescent="0.25">
      <c r="BR368301" s="2381"/>
    </row>
    <row r="368325" spans="70:70" x14ac:dyDescent="0.25">
      <c r="BR368325" s="2394"/>
    </row>
    <row r="368326" spans="70:70" x14ac:dyDescent="0.25">
      <c r="BR368326" s="2381"/>
    </row>
    <row r="368350" spans="70:70" x14ac:dyDescent="0.25">
      <c r="BR368350" s="2394"/>
    </row>
    <row r="368351" spans="70:70" x14ac:dyDescent="0.25">
      <c r="BR368351" s="2381"/>
    </row>
    <row r="368375" spans="70:70" x14ac:dyDescent="0.25">
      <c r="BR368375" s="2394"/>
    </row>
    <row r="368376" spans="70:70" x14ac:dyDescent="0.25">
      <c r="BR368376" s="2381"/>
    </row>
    <row r="368400" spans="70:70" x14ac:dyDescent="0.25">
      <c r="BR368400" s="2394"/>
    </row>
    <row r="368401" spans="70:70" x14ac:dyDescent="0.25">
      <c r="BR368401" s="2381"/>
    </row>
    <row r="368425" spans="70:70" x14ac:dyDescent="0.25">
      <c r="BR368425" s="2394"/>
    </row>
    <row r="368426" spans="70:70" x14ac:dyDescent="0.25">
      <c r="BR368426" s="2381"/>
    </row>
    <row r="368450" spans="70:70" x14ac:dyDescent="0.25">
      <c r="BR368450" s="2394"/>
    </row>
    <row r="368451" spans="70:70" x14ac:dyDescent="0.25">
      <c r="BR368451" s="2381"/>
    </row>
    <row r="368475" spans="70:70" x14ac:dyDescent="0.25">
      <c r="BR368475" s="2394"/>
    </row>
    <row r="368476" spans="70:70" x14ac:dyDescent="0.25">
      <c r="BR368476" s="2381"/>
    </row>
    <row r="368500" spans="70:70" x14ac:dyDescent="0.25">
      <c r="BR368500" s="2394"/>
    </row>
    <row r="368501" spans="70:70" x14ac:dyDescent="0.25">
      <c r="BR368501" s="2381"/>
    </row>
    <row r="368525" spans="70:70" x14ac:dyDescent="0.25">
      <c r="BR368525" s="2394"/>
    </row>
    <row r="368526" spans="70:70" x14ac:dyDescent="0.25">
      <c r="BR368526" s="2381"/>
    </row>
    <row r="368550" spans="70:70" x14ac:dyDescent="0.25">
      <c r="BR368550" s="2394"/>
    </row>
    <row r="368551" spans="70:70" x14ac:dyDescent="0.25">
      <c r="BR368551" s="2381"/>
    </row>
    <row r="368575" spans="70:70" x14ac:dyDescent="0.25">
      <c r="BR368575" s="2394"/>
    </row>
    <row r="368576" spans="70:70" x14ac:dyDescent="0.25">
      <c r="BR368576" s="2381"/>
    </row>
    <row r="368600" spans="70:70" x14ac:dyDescent="0.25">
      <c r="BR368600" s="2394"/>
    </row>
    <row r="368601" spans="70:70" x14ac:dyDescent="0.25">
      <c r="BR368601" s="2381"/>
    </row>
    <row r="368625" spans="70:70" x14ac:dyDescent="0.25">
      <c r="BR368625" s="2394"/>
    </row>
    <row r="368626" spans="70:70" x14ac:dyDescent="0.25">
      <c r="BR368626" s="2381"/>
    </row>
    <row r="368650" spans="70:70" x14ac:dyDescent="0.25">
      <c r="BR368650" s="2394"/>
    </row>
    <row r="368651" spans="70:70" x14ac:dyDescent="0.25">
      <c r="BR368651" s="2381"/>
    </row>
    <row r="368675" spans="70:70" x14ac:dyDescent="0.25">
      <c r="BR368675" s="2394"/>
    </row>
    <row r="368676" spans="70:70" x14ac:dyDescent="0.25">
      <c r="BR368676" s="2381"/>
    </row>
    <row r="368700" spans="70:70" x14ac:dyDescent="0.25">
      <c r="BR368700" s="2394"/>
    </row>
    <row r="368701" spans="70:70" x14ac:dyDescent="0.25">
      <c r="BR368701" s="2381"/>
    </row>
    <row r="368725" spans="70:70" x14ac:dyDescent="0.25">
      <c r="BR368725" s="2394"/>
    </row>
    <row r="368726" spans="70:70" x14ac:dyDescent="0.25">
      <c r="BR368726" s="2381"/>
    </row>
    <row r="368750" spans="70:70" x14ac:dyDescent="0.25">
      <c r="BR368750" s="2394"/>
    </row>
    <row r="368751" spans="70:70" x14ac:dyDescent="0.25">
      <c r="BR368751" s="2381"/>
    </row>
    <row r="368775" spans="70:70" x14ac:dyDescent="0.25">
      <c r="BR368775" s="2394"/>
    </row>
    <row r="368776" spans="70:70" x14ac:dyDescent="0.25">
      <c r="BR368776" s="2381"/>
    </row>
    <row r="368800" spans="70:70" x14ac:dyDescent="0.25">
      <c r="BR368800" s="2394"/>
    </row>
    <row r="368801" spans="70:70" x14ac:dyDescent="0.25">
      <c r="BR368801" s="2381"/>
    </row>
    <row r="368825" spans="70:70" x14ac:dyDescent="0.25">
      <c r="BR368825" s="2394"/>
    </row>
    <row r="368826" spans="70:70" x14ac:dyDescent="0.25">
      <c r="BR368826" s="2381"/>
    </row>
    <row r="368850" spans="70:70" x14ac:dyDescent="0.25">
      <c r="BR368850" s="2394"/>
    </row>
    <row r="368851" spans="70:70" x14ac:dyDescent="0.25">
      <c r="BR368851" s="2381"/>
    </row>
    <row r="368875" spans="70:70" x14ac:dyDescent="0.25">
      <c r="BR368875" s="2394"/>
    </row>
    <row r="368876" spans="70:70" x14ac:dyDescent="0.25">
      <c r="BR368876" s="2381"/>
    </row>
    <row r="368900" spans="70:70" x14ac:dyDescent="0.25">
      <c r="BR368900" s="2394"/>
    </row>
    <row r="368901" spans="70:70" x14ac:dyDescent="0.25">
      <c r="BR368901" s="2381"/>
    </row>
    <row r="368925" spans="70:70" x14ac:dyDescent="0.25">
      <c r="BR368925" s="2394"/>
    </row>
    <row r="368926" spans="70:70" x14ac:dyDescent="0.25">
      <c r="BR368926" s="2381"/>
    </row>
    <row r="368950" spans="70:70" x14ac:dyDescent="0.25">
      <c r="BR368950" s="2394"/>
    </row>
    <row r="368951" spans="70:70" x14ac:dyDescent="0.25">
      <c r="BR368951" s="2381"/>
    </row>
    <row r="368975" spans="70:70" x14ac:dyDescent="0.25">
      <c r="BR368975" s="2394"/>
    </row>
    <row r="368976" spans="70:70" x14ac:dyDescent="0.25">
      <c r="BR368976" s="2381"/>
    </row>
    <row r="369000" spans="70:70" x14ac:dyDescent="0.25">
      <c r="BR369000" s="2394"/>
    </row>
    <row r="369001" spans="70:70" x14ac:dyDescent="0.25">
      <c r="BR369001" s="2381"/>
    </row>
    <row r="369025" spans="70:70" x14ac:dyDescent="0.25">
      <c r="BR369025" s="2394"/>
    </row>
    <row r="369026" spans="70:70" x14ac:dyDescent="0.25">
      <c r="BR369026" s="2381"/>
    </row>
    <row r="369050" spans="70:70" x14ac:dyDescent="0.25">
      <c r="BR369050" s="2394"/>
    </row>
    <row r="369051" spans="70:70" x14ac:dyDescent="0.25">
      <c r="BR369051" s="2381"/>
    </row>
    <row r="369075" spans="70:70" x14ac:dyDescent="0.25">
      <c r="BR369075" s="2394"/>
    </row>
    <row r="369076" spans="70:70" x14ac:dyDescent="0.25">
      <c r="BR369076" s="2381"/>
    </row>
    <row r="369100" spans="70:70" x14ac:dyDescent="0.25">
      <c r="BR369100" s="2394"/>
    </row>
    <row r="369101" spans="70:70" x14ac:dyDescent="0.25">
      <c r="BR369101" s="2381"/>
    </row>
    <row r="369125" spans="70:70" x14ac:dyDescent="0.25">
      <c r="BR369125" s="2394"/>
    </row>
    <row r="369126" spans="70:70" x14ac:dyDescent="0.25">
      <c r="BR369126" s="2381"/>
    </row>
    <row r="369150" spans="70:70" x14ac:dyDescent="0.25">
      <c r="BR369150" s="2394"/>
    </row>
    <row r="369151" spans="70:70" x14ac:dyDescent="0.25">
      <c r="BR369151" s="2381"/>
    </row>
    <row r="369175" spans="70:70" x14ac:dyDescent="0.25">
      <c r="BR369175" s="2394"/>
    </row>
    <row r="369176" spans="70:70" x14ac:dyDescent="0.25">
      <c r="BR369176" s="2381"/>
    </row>
    <row r="369200" spans="70:70" x14ac:dyDescent="0.25">
      <c r="BR369200" s="2394"/>
    </row>
    <row r="369201" spans="70:70" x14ac:dyDescent="0.25">
      <c r="BR369201" s="2381"/>
    </row>
    <row r="369225" spans="70:70" x14ac:dyDescent="0.25">
      <c r="BR369225" s="2394"/>
    </row>
    <row r="369226" spans="70:70" x14ac:dyDescent="0.25">
      <c r="BR369226" s="2381"/>
    </row>
    <row r="369250" spans="70:70" x14ac:dyDescent="0.25">
      <c r="BR369250" s="2394"/>
    </row>
    <row r="369251" spans="70:70" x14ac:dyDescent="0.25">
      <c r="BR369251" s="2381"/>
    </row>
    <row r="369275" spans="70:70" x14ac:dyDescent="0.25">
      <c r="BR369275" s="2394"/>
    </row>
    <row r="369276" spans="70:70" x14ac:dyDescent="0.25">
      <c r="BR369276" s="2381"/>
    </row>
    <row r="369300" spans="70:70" x14ac:dyDescent="0.25">
      <c r="BR369300" s="2394"/>
    </row>
    <row r="369301" spans="70:70" x14ac:dyDescent="0.25">
      <c r="BR369301" s="2381"/>
    </row>
    <row r="369325" spans="70:70" x14ac:dyDescent="0.25">
      <c r="BR369325" s="2394"/>
    </row>
    <row r="369326" spans="70:70" x14ac:dyDescent="0.25">
      <c r="BR369326" s="2381"/>
    </row>
    <row r="369350" spans="70:70" x14ac:dyDescent="0.25">
      <c r="BR369350" s="2394"/>
    </row>
    <row r="369351" spans="70:70" x14ac:dyDescent="0.25">
      <c r="BR369351" s="2381"/>
    </row>
    <row r="369375" spans="70:70" x14ac:dyDescent="0.25">
      <c r="BR369375" s="2394"/>
    </row>
    <row r="369376" spans="70:70" x14ac:dyDescent="0.25">
      <c r="BR369376" s="2381"/>
    </row>
    <row r="369400" spans="70:70" x14ac:dyDescent="0.25">
      <c r="BR369400" s="2394"/>
    </row>
    <row r="369401" spans="70:70" x14ac:dyDescent="0.25">
      <c r="BR369401" s="2381"/>
    </row>
    <row r="369425" spans="70:70" x14ac:dyDescent="0.25">
      <c r="BR369425" s="2394"/>
    </row>
    <row r="369426" spans="70:70" x14ac:dyDescent="0.25">
      <c r="BR369426" s="2381"/>
    </row>
    <row r="369450" spans="70:70" x14ac:dyDescent="0.25">
      <c r="BR369450" s="2394"/>
    </row>
    <row r="369451" spans="70:70" x14ac:dyDescent="0.25">
      <c r="BR369451" s="2381"/>
    </row>
    <row r="369475" spans="70:70" x14ac:dyDescent="0.25">
      <c r="BR369475" s="2394"/>
    </row>
    <row r="369476" spans="70:70" x14ac:dyDescent="0.25">
      <c r="BR369476" s="2381"/>
    </row>
    <row r="369500" spans="70:70" x14ac:dyDescent="0.25">
      <c r="BR369500" s="2394"/>
    </row>
    <row r="369501" spans="70:70" x14ac:dyDescent="0.25">
      <c r="BR369501" s="2381"/>
    </row>
    <row r="369525" spans="70:70" x14ac:dyDescent="0.25">
      <c r="BR369525" s="2394"/>
    </row>
    <row r="369526" spans="70:70" x14ac:dyDescent="0.25">
      <c r="BR369526" s="2381"/>
    </row>
    <row r="369550" spans="70:70" x14ac:dyDescent="0.25">
      <c r="BR369550" s="2394"/>
    </row>
    <row r="369551" spans="70:70" x14ac:dyDescent="0.25">
      <c r="BR369551" s="2381"/>
    </row>
    <row r="369575" spans="70:70" x14ac:dyDescent="0.25">
      <c r="BR369575" s="2394"/>
    </row>
    <row r="369576" spans="70:70" x14ac:dyDescent="0.25">
      <c r="BR369576" s="2381"/>
    </row>
    <row r="369600" spans="70:70" x14ac:dyDescent="0.25">
      <c r="BR369600" s="2394"/>
    </row>
    <row r="369601" spans="70:70" x14ac:dyDescent="0.25">
      <c r="BR369601" s="2381"/>
    </row>
    <row r="369625" spans="70:70" x14ac:dyDescent="0.25">
      <c r="BR369625" s="2394"/>
    </row>
    <row r="369626" spans="70:70" x14ac:dyDescent="0.25">
      <c r="BR369626" s="2381"/>
    </row>
    <row r="369650" spans="70:70" x14ac:dyDescent="0.25">
      <c r="BR369650" s="2394"/>
    </row>
    <row r="369651" spans="70:70" x14ac:dyDescent="0.25">
      <c r="BR369651" s="2381"/>
    </row>
    <row r="369675" spans="70:70" x14ac:dyDescent="0.25">
      <c r="BR369675" s="2394"/>
    </row>
    <row r="369676" spans="70:70" x14ac:dyDescent="0.25">
      <c r="BR369676" s="2381"/>
    </row>
    <row r="369700" spans="70:70" x14ac:dyDescent="0.25">
      <c r="BR369700" s="2394"/>
    </row>
    <row r="369701" spans="70:70" x14ac:dyDescent="0.25">
      <c r="BR369701" s="2381"/>
    </row>
    <row r="369725" spans="70:70" x14ac:dyDescent="0.25">
      <c r="BR369725" s="2394"/>
    </row>
    <row r="369726" spans="70:70" x14ac:dyDescent="0.25">
      <c r="BR369726" s="2381"/>
    </row>
    <row r="369750" spans="70:70" x14ac:dyDescent="0.25">
      <c r="BR369750" s="2394"/>
    </row>
    <row r="369751" spans="70:70" x14ac:dyDescent="0.25">
      <c r="BR369751" s="2381"/>
    </row>
    <row r="369775" spans="70:70" x14ac:dyDescent="0.25">
      <c r="BR369775" s="2394"/>
    </row>
    <row r="369776" spans="70:70" x14ac:dyDescent="0.25">
      <c r="BR369776" s="2381"/>
    </row>
    <row r="369800" spans="70:70" x14ac:dyDescent="0.25">
      <c r="BR369800" s="2394"/>
    </row>
    <row r="369801" spans="70:70" x14ac:dyDescent="0.25">
      <c r="BR369801" s="2381"/>
    </row>
    <row r="369825" spans="70:70" x14ac:dyDescent="0.25">
      <c r="BR369825" s="2394"/>
    </row>
    <row r="369826" spans="70:70" x14ac:dyDescent="0.25">
      <c r="BR369826" s="2381"/>
    </row>
    <row r="369850" spans="70:70" x14ac:dyDescent="0.25">
      <c r="BR369850" s="2394"/>
    </row>
    <row r="369851" spans="70:70" x14ac:dyDescent="0.25">
      <c r="BR369851" s="2381"/>
    </row>
    <row r="369875" spans="70:70" x14ac:dyDescent="0.25">
      <c r="BR369875" s="2394"/>
    </row>
    <row r="369876" spans="70:70" x14ac:dyDescent="0.25">
      <c r="BR369876" s="2381"/>
    </row>
    <row r="369900" spans="70:70" x14ac:dyDescent="0.25">
      <c r="BR369900" s="2394"/>
    </row>
    <row r="369901" spans="70:70" x14ac:dyDescent="0.25">
      <c r="BR369901" s="2381"/>
    </row>
    <row r="369925" spans="70:70" x14ac:dyDescent="0.25">
      <c r="BR369925" s="2394"/>
    </row>
    <row r="369926" spans="70:70" x14ac:dyDescent="0.25">
      <c r="BR369926" s="2381"/>
    </row>
    <row r="369950" spans="70:70" x14ac:dyDescent="0.25">
      <c r="BR369950" s="2394"/>
    </row>
    <row r="369951" spans="70:70" x14ac:dyDescent="0.25">
      <c r="BR369951" s="2381"/>
    </row>
    <row r="369975" spans="70:70" x14ac:dyDescent="0.25">
      <c r="BR369975" s="2394"/>
    </row>
    <row r="369976" spans="70:70" x14ac:dyDescent="0.25">
      <c r="BR369976" s="2381"/>
    </row>
    <row r="370000" spans="70:70" x14ac:dyDescent="0.25">
      <c r="BR370000" s="2394"/>
    </row>
    <row r="370001" spans="70:70" x14ac:dyDescent="0.25">
      <c r="BR370001" s="2381"/>
    </row>
    <row r="370025" spans="70:70" x14ac:dyDescent="0.25">
      <c r="BR370025" s="2394"/>
    </row>
    <row r="370026" spans="70:70" x14ac:dyDescent="0.25">
      <c r="BR370026" s="2381"/>
    </row>
    <row r="370050" spans="70:70" x14ac:dyDescent="0.25">
      <c r="BR370050" s="2394"/>
    </row>
    <row r="370051" spans="70:70" x14ac:dyDescent="0.25">
      <c r="BR370051" s="2381"/>
    </row>
    <row r="370075" spans="70:70" x14ac:dyDescent="0.25">
      <c r="BR370075" s="2394"/>
    </row>
    <row r="370076" spans="70:70" x14ac:dyDescent="0.25">
      <c r="BR370076" s="2381"/>
    </row>
    <row r="370100" spans="70:70" x14ac:dyDescent="0.25">
      <c r="BR370100" s="2394"/>
    </row>
    <row r="370101" spans="70:70" x14ac:dyDescent="0.25">
      <c r="BR370101" s="2381"/>
    </row>
    <row r="370125" spans="70:70" x14ac:dyDescent="0.25">
      <c r="BR370125" s="2394"/>
    </row>
    <row r="370126" spans="70:70" x14ac:dyDescent="0.25">
      <c r="BR370126" s="2381"/>
    </row>
    <row r="370150" spans="70:70" x14ac:dyDescent="0.25">
      <c r="BR370150" s="2394"/>
    </row>
    <row r="370151" spans="70:70" x14ac:dyDescent="0.25">
      <c r="BR370151" s="2381"/>
    </row>
    <row r="370175" spans="70:70" x14ac:dyDescent="0.25">
      <c r="BR370175" s="2394"/>
    </row>
    <row r="370176" spans="70:70" x14ac:dyDescent="0.25">
      <c r="BR370176" s="2381"/>
    </row>
    <row r="370200" spans="70:70" x14ac:dyDescent="0.25">
      <c r="BR370200" s="2394"/>
    </row>
    <row r="370201" spans="70:70" x14ac:dyDescent="0.25">
      <c r="BR370201" s="2381"/>
    </row>
    <row r="370225" spans="70:70" x14ac:dyDescent="0.25">
      <c r="BR370225" s="2394"/>
    </row>
    <row r="370226" spans="70:70" x14ac:dyDescent="0.25">
      <c r="BR370226" s="2381"/>
    </row>
    <row r="370250" spans="70:70" x14ac:dyDescent="0.25">
      <c r="BR370250" s="2394"/>
    </row>
    <row r="370251" spans="70:70" x14ac:dyDescent="0.25">
      <c r="BR370251" s="2381"/>
    </row>
    <row r="370275" spans="70:70" x14ac:dyDescent="0.25">
      <c r="BR370275" s="2394"/>
    </row>
    <row r="370276" spans="70:70" x14ac:dyDescent="0.25">
      <c r="BR370276" s="2381"/>
    </row>
    <row r="370300" spans="70:70" x14ac:dyDescent="0.25">
      <c r="BR370300" s="2394"/>
    </row>
    <row r="370301" spans="70:70" x14ac:dyDescent="0.25">
      <c r="BR370301" s="2381"/>
    </row>
    <row r="370325" spans="70:70" x14ac:dyDescent="0.25">
      <c r="BR370325" s="2394"/>
    </row>
    <row r="370326" spans="70:70" x14ac:dyDescent="0.25">
      <c r="BR370326" s="2381"/>
    </row>
    <row r="370350" spans="70:70" x14ac:dyDescent="0.25">
      <c r="BR370350" s="2394"/>
    </row>
    <row r="370351" spans="70:70" x14ac:dyDescent="0.25">
      <c r="BR370351" s="2381"/>
    </row>
    <row r="370375" spans="70:70" x14ac:dyDescent="0.25">
      <c r="BR370375" s="2394"/>
    </row>
    <row r="370376" spans="70:70" x14ac:dyDescent="0.25">
      <c r="BR370376" s="2381"/>
    </row>
    <row r="370400" spans="70:70" x14ac:dyDescent="0.25">
      <c r="BR370400" s="2394"/>
    </row>
    <row r="370401" spans="70:70" x14ac:dyDescent="0.25">
      <c r="BR370401" s="2381"/>
    </row>
    <row r="370425" spans="70:70" x14ac:dyDescent="0.25">
      <c r="BR370425" s="2394"/>
    </row>
    <row r="370426" spans="70:70" x14ac:dyDescent="0.25">
      <c r="BR370426" s="2381"/>
    </row>
    <row r="370450" spans="70:70" x14ac:dyDescent="0.25">
      <c r="BR370450" s="2394"/>
    </row>
    <row r="370451" spans="70:70" x14ac:dyDescent="0.25">
      <c r="BR370451" s="2381"/>
    </row>
    <row r="370475" spans="70:70" x14ac:dyDescent="0.25">
      <c r="BR370475" s="2394"/>
    </row>
    <row r="370476" spans="70:70" x14ac:dyDescent="0.25">
      <c r="BR370476" s="2381"/>
    </row>
    <row r="370500" spans="70:70" x14ac:dyDescent="0.25">
      <c r="BR370500" s="2394"/>
    </row>
    <row r="370501" spans="70:70" x14ac:dyDescent="0.25">
      <c r="BR370501" s="2381"/>
    </row>
    <row r="370525" spans="70:70" x14ac:dyDescent="0.25">
      <c r="BR370525" s="2394"/>
    </row>
    <row r="370526" spans="70:70" x14ac:dyDescent="0.25">
      <c r="BR370526" s="2381"/>
    </row>
    <row r="370550" spans="70:70" x14ac:dyDescent="0.25">
      <c r="BR370550" s="2394"/>
    </row>
    <row r="370551" spans="70:70" x14ac:dyDescent="0.25">
      <c r="BR370551" s="2381"/>
    </row>
    <row r="370575" spans="70:70" x14ac:dyDescent="0.25">
      <c r="BR370575" s="2394"/>
    </row>
    <row r="370576" spans="70:70" x14ac:dyDescent="0.25">
      <c r="BR370576" s="2381"/>
    </row>
    <row r="370600" spans="70:70" x14ac:dyDescent="0.25">
      <c r="BR370600" s="2394"/>
    </row>
    <row r="370601" spans="70:70" x14ac:dyDescent="0.25">
      <c r="BR370601" s="2381"/>
    </row>
    <row r="370625" spans="70:70" x14ac:dyDescent="0.25">
      <c r="BR370625" s="2394"/>
    </row>
    <row r="370626" spans="70:70" x14ac:dyDescent="0.25">
      <c r="BR370626" s="2381"/>
    </row>
    <row r="370650" spans="70:70" x14ac:dyDescent="0.25">
      <c r="BR370650" s="2394"/>
    </row>
    <row r="370651" spans="70:70" x14ac:dyDescent="0.25">
      <c r="BR370651" s="2381"/>
    </row>
    <row r="370675" spans="70:70" x14ac:dyDescent="0.25">
      <c r="BR370675" s="2394"/>
    </row>
    <row r="370676" spans="70:70" x14ac:dyDescent="0.25">
      <c r="BR370676" s="2381"/>
    </row>
    <row r="370700" spans="70:70" x14ac:dyDescent="0.25">
      <c r="BR370700" s="2394"/>
    </row>
    <row r="370701" spans="70:70" x14ac:dyDescent="0.25">
      <c r="BR370701" s="2381"/>
    </row>
    <row r="370725" spans="70:70" x14ac:dyDescent="0.25">
      <c r="BR370725" s="2394"/>
    </row>
    <row r="370726" spans="70:70" x14ac:dyDescent="0.25">
      <c r="BR370726" s="2381"/>
    </row>
    <row r="370750" spans="70:70" x14ac:dyDescent="0.25">
      <c r="BR370750" s="2394"/>
    </row>
    <row r="370751" spans="70:70" x14ac:dyDescent="0.25">
      <c r="BR370751" s="2381"/>
    </row>
    <row r="370775" spans="70:70" x14ac:dyDescent="0.25">
      <c r="BR370775" s="2394"/>
    </row>
    <row r="370776" spans="70:70" x14ac:dyDescent="0.25">
      <c r="BR370776" s="2381"/>
    </row>
    <row r="370800" spans="70:70" x14ac:dyDescent="0.25">
      <c r="BR370800" s="2394"/>
    </row>
    <row r="370801" spans="70:70" x14ac:dyDescent="0.25">
      <c r="BR370801" s="2381"/>
    </row>
    <row r="370825" spans="70:70" x14ac:dyDescent="0.25">
      <c r="BR370825" s="2394"/>
    </row>
    <row r="370826" spans="70:70" x14ac:dyDescent="0.25">
      <c r="BR370826" s="2381"/>
    </row>
    <row r="370850" spans="70:70" x14ac:dyDescent="0.25">
      <c r="BR370850" s="2394"/>
    </row>
    <row r="370851" spans="70:70" x14ac:dyDescent="0.25">
      <c r="BR370851" s="2381"/>
    </row>
    <row r="370875" spans="70:70" x14ac:dyDescent="0.25">
      <c r="BR370875" s="2394"/>
    </row>
    <row r="370876" spans="70:70" x14ac:dyDescent="0.25">
      <c r="BR370876" s="2381"/>
    </row>
    <row r="370900" spans="70:70" x14ac:dyDescent="0.25">
      <c r="BR370900" s="2394"/>
    </row>
    <row r="370901" spans="70:70" x14ac:dyDescent="0.25">
      <c r="BR370901" s="2381"/>
    </row>
    <row r="370925" spans="70:70" x14ac:dyDescent="0.25">
      <c r="BR370925" s="2394"/>
    </row>
    <row r="370926" spans="70:70" x14ac:dyDescent="0.25">
      <c r="BR370926" s="2381"/>
    </row>
    <row r="370950" spans="70:70" x14ac:dyDescent="0.25">
      <c r="BR370950" s="2394"/>
    </row>
    <row r="370951" spans="70:70" x14ac:dyDescent="0.25">
      <c r="BR370951" s="2381"/>
    </row>
    <row r="370975" spans="70:70" x14ac:dyDescent="0.25">
      <c r="BR370975" s="2394"/>
    </row>
    <row r="370976" spans="70:70" x14ac:dyDescent="0.25">
      <c r="BR370976" s="2381"/>
    </row>
    <row r="371000" spans="70:70" x14ac:dyDescent="0.25">
      <c r="BR371000" s="2394"/>
    </row>
    <row r="371001" spans="70:70" x14ac:dyDescent="0.25">
      <c r="BR371001" s="2381"/>
    </row>
    <row r="371025" spans="70:70" x14ac:dyDescent="0.25">
      <c r="BR371025" s="2394"/>
    </row>
    <row r="371026" spans="70:70" x14ac:dyDescent="0.25">
      <c r="BR371026" s="2381"/>
    </row>
    <row r="371050" spans="70:70" x14ac:dyDescent="0.25">
      <c r="BR371050" s="2394"/>
    </row>
    <row r="371051" spans="70:70" x14ac:dyDescent="0.25">
      <c r="BR371051" s="2381"/>
    </row>
    <row r="371075" spans="70:70" x14ac:dyDescent="0.25">
      <c r="BR371075" s="2394"/>
    </row>
    <row r="371076" spans="70:70" x14ac:dyDescent="0.25">
      <c r="BR371076" s="2381"/>
    </row>
    <row r="371100" spans="70:70" x14ac:dyDescent="0.25">
      <c r="BR371100" s="2394"/>
    </row>
    <row r="371101" spans="70:70" x14ac:dyDescent="0.25">
      <c r="BR371101" s="2381"/>
    </row>
    <row r="371125" spans="70:70" x14ac:dyDescent="0.25">
      <c r="BR371125" s="2394"/>
    </row>
    <row r="371126" spans="70:70" x14ac:dyDescent="0.25">
      <c r="BR371126" s="2381"/>
    </row>
    <row r="371150" spans="70:70" x14ac:dyDescent="0.25">
      <c r="BR371150" s="2394"/>
    </row>
    <row r="371151" spans="70:70" x14ac:dyDescent="0.25">
      <c r="BR371151" s="2381"/>
    </row>
    <row r="371175" spans="70:70" x14ac:dyDescent="0.25">
      <c r="BR371175" s="2394"/>
    </row>
    <row r="371176" spans="70:70" x14ac:dyDescent="0.25">
      <c r="BR371176" s="2381"/>
    </row>
    <row r="371200" spans="70:70" x14ac:dyDescent="0.25">
      <c r="BR371200" s="2394"/>
    </row>
    <row r="371201" spans="70:70" x14ac:dyDescent="0.25">
      <c r="BR371201" s="2381"/>
    </row>
    <row r="371225" spans="70:70" x14ac:dyDescent="0.25">
      <c r="BR371225" s="2394"/>
    </row>
    <row r="371226" spans="70:70" x14ac:dyDescent="0.25">
      <c r="BR371226" s="2381"/>
    </row>
    <row r="371250" spans="70:70" x14ac:dyDescent="0.25">
      <c r="BR371250" s="2394"/>
    </row>
    <row r="371251" spans="70:70" x14ac:dyDescent="0.25">
      <c r="BR371251" s="2381"/>
    </row>
    <row r="371275" spans="70:70" x14ac:dyDescent="0.25">
      <c r="BR371275" s="2394"/>
    </row>
    <row r="371276" spans="70:70" x14ac:dyDescent="0.25">
      <c r="BR371276" s="2381"/>
    </row>
    <row r="371300" spans="70:70" x14ac:dyDescent="0.25">
      <c r="BR371300" s="2394"/>
    </row>
    <row r="371301" spans="70:70" x14ac:dyDescent="0.25">
      <c r="BR371301" s="2381"/>
    </row>
    <row r="371325" spans="70:70" x14ac:dyDescent="0.25">
      <c r="BR371325" s="2394"/>
    </row>
    <row r="371326" spans="70:70" x14ac:dyDescent="0.25">
      <c r="BR371326" s="2381"/>
    </row>
    <row r="371350" spans="70:70" x14ac:dyDescent="0.25">
      <c r="BR371350" s="2394"/>
    </row>
    <row r="371351" spans="70:70" x14ac:dyDescent="0.25">
      <c r="BR371351" s="2381"/>
    </row>
    <row r="371375" spans="70:70" x14ac:dyDescent="0.25">
      <c r="BR371375" s="2394"/>
    </row>
    <row r="371376" spans="70:70" x14ac:dyDescent="0.25">
      <c r="BR371376" s="2381"/>
    </row>
    <row r="371400" spans="70:70" x14ac:dyDescent="0.25">
      <c r="BR371400" s="2394"/>
    </row>
    <row r="371401" spans="70:70" x14ac:dyDescent="0.25">
      <c r="BR371401" s="2381"/>
    </row>
    <row r="371425" spans="70:70" x14ac:dyDescent="0.25">
      <c r="BR371425" s="2394"/>
    </row>
    <row r="371426" spans="70:70" x14ac:dyDescent="0.25">
      <c r="BR371426" s="2381"/>
    </row>
    <row r="371450" spans="70:70" x14ac:dyDescent="0.25">
      <c r="BR371450" s="2394"/>
    </row>
    <row r="371451" spans="70:70" x14ac:dyDescent="0.25">
      <c r="BR371451" s="2381"/>
    </row>
    <row r="371475" spans="70:70" x14ac:dyDescent="0.25">
      <c r="BR371475" s="2394"/>
    </row>
    <row r="371476" spans="70:70" x14ac:dyDescent="0.25">
      <c r="BR371476" s="2381"/>
    </row>
    <row r="371500" spans="70:70" x14ac:dyDescent="0.25">
      <c r="BR371500" s="2394"/>
    </row>
    <row r="371501" spans="70:70" x14ac:dyDescent="0.25">
      <c r="BR371501" s="2381"/>
    </row>
    <row r="371525" spans="70:70" x14ac:dyDescent="0.25">
      <c r="BR371525" s="2394"/>
    </row>
    <row r="371526" spans="70:70" x14ac:dyDescent="0.25">
      <c r="BR371526" s="2381"/>
    </row>
    <row r="371550" spans="70:70" x14ac:dyDescent="0.25">
      <c r="BR371550" s="2394"/>
    </row>
    <row r="371551" spans="70:70" x14ac:dyDescent="0.25">
      <c r="BR371551" s="2381"/>
    </row>
    <row r="371575" spans="70:70" x14ac:dyDescent="0.25">
      <c r="BR371575" s="2394"/>
    </row>
    <row r="371576" spans="70:70" x14ac:dyDescent="0.25">
      <c r="BR371576" s="2381"/>
    </row>
    <row r="371600" spans="70:70" x14ac:dyDescent="0.25">
      <c r="BR371600" s="2394"/>
    </row>
    <row r="371601" spans="70:70" x14ac:dyDescent="0.25">
      <c r="BR371601" s="2381"/>
    </row>
    <row r="371625" spans="70:70" x14ac:dyDescent="0.25">
      <c r="BR371625" s="2394"/>
    </row>
    <row r="371626" spans="70:70" x14ac:dyDescent="0.25">
      <c r="BR371626" s="2381"/>
    </row>
    <row r="371650" spans="70:70" x14ac:dyDescent="0.25">
      <c r="BR371650" s="2394"/>
    </row>
    <row r="371651" spans="70:70" x14ac:dyDescent="0.25">
      <c r="BR371651" s="2381"/>
    </row>
    <row r="371675" spans="70:70" x14ac:dyDescent="0.25">
      <c r="BR371675" s="2394"/>
    </row>
    <row r="371676" spans="70:70" x14ac:dyDescent="0.25">
      <c r="BR371676" s="2381"/>
    </row>
    <row r="371700" spans="70:70" x14ac:dyDescent="0.25">
      <c r="BR371700" s="2394"/>
    </row>
    <row r="371701" spans="70:70" x14ac:dyDescent="0.25">
      <c r="BR371701" s="2381"/>
    </row>
    <row r="371725" spans="70:70" x14ac:dyDescent="0.25">
      <c r="BR371725" s="2394"/>
    </row>
    <row r="371726" spans="70:70" x14ac:dyDescent="0.25">
      <c r="BR371726" s="2381"/>
    </row>
    <row r="371750" spans="70:70" x14ac:dyDescent="0.25">
      <c r="BR371750" s="2394"/>
    </row>
    <row r="371751" spans="70:70" x14ac:dyDescent="0.25">
      <c r="BR371751" s="2381"/>
    </row>
    <row r="371775" spans="70:70" x14ac:dyDescent="0.25">
      <c r="BR371775" s="2394"/>
    </row>
    <row r="371776" spans="70:70" x14ac:dyDescent="0.25">
      <c r="BR371776" s="2381"/>
    </row>
    <row r="371800" spans="70:70" x14ac:dyDescent="0.25">
      <c r="BR371800" s="2394"/>
    </row>
    <row r="371801" spans="70:70" x14ac:dyDescent="0.25">
      <c r="BR371801" s="2381"/>
    </row>
    <row r="371825" spans="70:70" x14ac:dyDescent="0.25">
      <c r="BR371825" s="2394"/>
    </row>
    <row r="371826" spans="70:70" x14ac:dyDescent="0.25">
      <c r="BR371826" s="2381"/>
    </row>
    <row r="371850" spans="70:70" x14ac:dyDescent="0.25">
      <c r="BR371850" s="2394"/>
    </row>
    <row r="371851" spans="70:70" x14ac:dyDescent="0.25">
      <c r="BR371851" s="2381"/>
    </row>
    <row r="371875" spans="70:70" x14ac:dyDescent="0.25">
      <c r="BR371875" s="2394"/>
    </row>
    <row r="371876" spans="70:70" x14ac:dyDescent="0.25">
      <c r="BR371876" s="2381"/>
    </row>
    <row r="371900" spans="70:70" x14ac:dyDescent="0.25">
      <c r="BR371900" s="2394"/>
    </row>
    <row r="371901" spans="70:70" x14ac:dyDescent="0.25">
      <c r="BR371901" s="2381"/>
    </row>
    <row r="371925" spans="70:70" x14ac:dyDescent="0.25">
      <c r="BR371925" s="2394"/>
    </row>
    <row r="371926" spans="70:70" x14ac:dyDescent="0.25">
      <c r="BR371926" s="2381"/>
    </row>
    <row r="371950" spans="70:70" x14ac:dyDescent="0.25">
      <c r="BR371950" s="2394"/>
    </row>
    <row r="371951" spans="70:70" x14ac:dyDescent="0.25">
      <c r="BR371951" s="2381"/>
    </row>
    <row r="371975" spans="70:70" x14ac:dyDescent="0.25">
      <c r="BR371975" s="2394"/>
    </row>
    <row r="371976" spans="70:70" x14ac:dyDescent="0.25">
      <c r="BR371976" s="2381"/>
    </row>
    <row r="372000" spans="70:70" x14ac:dyDescent="0.25">
      <c r="BR372000" s="2394"/>
    </row>
    <row r="372001" spans="70:70" x14ac:dyDescent="0.25">
      <c r="BR372001" s="2381"/>
    </row>
    <row r="372025" spans="70:70" x14ac:dyDescent="0.25">
      <c r="BR372025" s="2394"/>
    </row>
    <row r="372026" spans="70:70" x14ac:dyDescent="0.25">
      <c r="BR372026" s="2381"/>
    </row>
    <row r="372050" spans="70:70" x14ac:dyDescent="0.25">
      <c r="BR372050" s="2394"/>
    </row>
    <row r="372051" spans="70:70" x14ac:dyDescent="0.25">
      <c r="BR372051" s="2381"/>
    </row>
    <row r="372075" spans="70:70" x14ac:dyDescent="0.25">
      <c r="BR372075" s="2394"/>
    </row>
    <row r="372076" spans="70:70" x14ac:dyDescent="0.25">
      <c r="BR372076" s="2381"/>
    </row>
    <row r="372100" spans="70:70" x14ac:dyDescent="0.25">
      <c r="BR372100" s="2394"/>
    </row>
    <row r="372101" spans="70:70" x14ac:dyDescent="0.25">
      <c r="BR372101" s="2381"/>
    </row>
    <row r="372125" spans="70:70" x14ac:dyDescent="0.25">
      <c r="BR372125" s="2394"/>
    </row>
    <row r="372126" spans="70:70" x14ac:dyDescent="0.25">
      <c r="BR372126" s="2381"/>
    </row>
    <row r="372150" spans="70:70" x14ac:dyDescent="0.25">
      <c r="BR372150" s="2394"/>
    </row>
    <row r="372151" spans="70:70" x14ac:dyDescent="0.25">
      <c r="BR372151" s="2381"/>
    </row>
    <row r="372175" spans="70:70" x14ac:dyDescent="0.25">
      <c r="BR372175" s="2394"/>
    </row>
    <row r="372176" spans="70:70" x14ac:dyDescent="0.25">
      <c r="BR372176" s="2381"/>
    </row>
    <row r="372200" spans="70:70" x14ac:dyDescent="0.25">
      <c r="BR372200" s="2394"/>
    </row>
    <row r="372201" spans="70:70" x14ac:dyDescent="0.25">
      <c r="BR372201" s="2381"/>
    </row>
    <row r="372225" spans="70:70" x14ac:dyDescent="0.25">
      <c r="BR372225" s="2394"/>
    </row>
    <row r="372226" spans="70:70" x14ac:dyDescent="0.25">
      <c r="BR372226" s="2381"/>
    </row>
    <row r="372250" spans="70:70" x14ac:dyDescent="0.25">
      <c r="BR372250" s="2394"/>
    </row>
    <row r="372251" spans="70:70" x14ac:dyDescent="0.25">
      <c r="BR372251" s="2381"/>
    </row>
    <row r="372275" spans="70:70" x14ac:dyDescent="0.25">
      <c r="BR372275" s="2394"/>
    </row>
    <row r="372276" spans="70:70" x14ac:dyDescent="0.25">
      <c r="BR372276" s="2381"/>
    </row>
    <row r="372300" spans="70:70" x14ac:dyDescent="0.25">
      <c r="BR372300" s="2394"/>
    </row>
    <row r="372301" spans="70:70" x14ac:dyDescent="0.25">
      <c r="BR372301" s="2381"/>
    </row>
    <row r="372325" spans="70:70" x14ac:dyDescent="0.25">
      <c r="BR372325" s="2394"/>
    </row>
    <row r="372326" spans="70:70" x14ac:dyDescent="0.25">
      <c r="BR372326" s="2381"/>
    </row>
    <row r="372350" spans="70:70" x14ac:dyDescent="0.25">
      <c r="BR372350" s="2394"/>
    </row>
    <row r="372351" spans="70:70" x14ac:dyDescent="0.25">
      <c r="BR372351" s="2381"/>
    </row>
    <row r="372375" spans="70:70" x14ac:dyDescent="0.25">
      <c r="BR372375" s="2394"/>
    </row>
    <row r="372376" spans="70:70" x14ac:dyDescent="0.25">
      <c r="BR372376" s="2381"/>
    </row>
    <row r="372400" spans="70:70" x14ac:dyDescent="0.25">
      <c r="BR372400" s="2394"/>
    </row>
    <row r="372401" spans="70:70" x14ac:dyDescent="0.25">
      <c r="BR372401" s="2381"/>
    </row>
    <row r="372425" spans="70:70" x14ac:dyDescent="0.25">
      <c r="BR372425" s="2394"/>
    </row>
    <row r="372426" spans="70:70" x14ac:dyDescent="0.25">
      <c r="BR372426" s="2381"/>
    </row>
    <row r="372450" spans="70:70" x14ac:dyDescent="0.25">
      <c r="BR372450" s="2394"/>
    </row>
    <row r="372451" spans="70:70" x14ac:dyDescent="0.25">
      <c r="BR372451" s="2381"/>
    </row>
    <row r="372475" spans="70:70" x14ac:dyDescent="0.25">
      <c r="BR372475" s="2394"/>
    </row>
    <row r="372476" spans="70:70" x14ac:dyDescent="0.25">
      <c r="BR372476" s="2381"/>
    </row>
    <row r="372500" spans="70:70" x14ac:dyDescent="0.25">
      <c r="BR372500" s="2394"/>
    </row>
    <row r="372501" spans="70:70" x14ac:dyDescent="0.25">
      <c r="BR372501" s="2381"/>
    </row>
    <row r="372525" spans="70:70" x14ac:dyDescent="0.25">
      <c r="BR372525" s="2394"/>
    </row>
    <row r="372526" spans="70:70" x14ac:dyDescent="0.25">
      <c r="BR372526" s="2381"/>
    </row>
    <row r="372550" spans="70:70" x14ac:dyDescent="0.25">
      <c r="BR372550" s="2394"/>
    </row>
    <row r="372551" spans="70:70" x14ac:dyDescent="0.25">
      <c r="BR372551" s="2381"/>
    </row>
    <row r="372575" spans="70:70" x14ac:dyDescent="0.25">
      <c r="BR372575" s="2394"/>
    </row>
    <row r="372576" spans="70:70" x14ac:dyDescent="0.25">
      <c r="BR372576" s="2381"/>
    </row>
    <row r="372600" spans="70:70" x14ac:dyDescent="0.25">
      <c r="BR372600" s="2394"/>
    </row>
    <row r="372601" spans="70:70" x14ac:dyDescent="0.25">
      <c r="BR372601" s="2381"/>
    </row>
    <row r="372625" spans="70:70" x14ac:dyDescent="0.25">
      <c r="BR372625" s="2394"/>
    </row>
    <row r="372626" spans="70:70" x14ac:dyDescent="0.25">
      <c r="BR372626" s="2381"/>
    </row>
    <row r="372650" spans="70:70" x14ac:dyDescent="0.25">
      <c r="BR372650" s="2394"/>
    </row>
    <row r="372651" spans="70:70" x14ac:dyDescent="0.25">
      <c r="BR372651" s="2381"/>
    </row>
    <row r="372675" spans="70:70" x14ac:dyDescent="0.25">
      <c r="BR372675" s="2394"/>
    </row>
    <row r="372676" spans="70:70" x14ac:dyDescent="0.25">
      <c r="BR372676" s="2381"/>
    </row>
    <row r="372700" spans="70:70" x14ac:dyDescent="0.25">
      <c r="BR372700" s="2394"/>
    </row>
    <row r="372701" spans="70:70" x14ac:dyDescent="0.25">
      <c r="BR372701" s="2381"/>
    </row>
    <row r="372725" spans="70:70" x14ac:dyDescent="0.25">
      <c r="BR372725" s="2394"/>
    </row>
    <row r="372726" spans="70:70" x14ac:dyDescent="0.25">
      <c r="BR372726" s="2381"/>
    </row>
    <row r="372750" spans="70:70" x14ac:dyDescent="0.25">
      <c r="BR372750" s="2394"/>
    </row>
    <row r="372751" spans="70:70" x14ac:dyDescent="0.25">
      <c r="BR372751" s="2381"/>
    </row>
    <row r="372775" spans="70:70" x14ac:dyDescent="0.25">
      <c r="BR372775" s="2394"/>
    </row>
    <row r="372776" spans="70:70" x14ac:dyDescent="0.25">
      <c r="BR372776" s="2381"/>
    </row>
    <row r="372800" spans="70:70" x14ac:dyDescent="0.25">
      <c r="BR372800" s="2394"/>
    </row>
    <row r="372801" spans="70:70" x14ac:dyDescent="0.25">
      <c r="BR372801" s="2381"/>
    </row>
    <row r="372825" spans="70:70" x14ac:dyDescent="0.25">
      <c r="BR372825" s="2394"/>
    </row>
    <row r="372826" spans="70:70" x14ac:dyDescent="0.25">
      <c r="BR372826" s="2381"/>
    </row>
    <row r="372850" spans="70:70" x14ac:dyDescent="0.25">
      <c r="BR372850" s="2394"/>
    </row>
    <row r="372851" spans="70:70" x14ac:dyDescent="0.25">
      <c r="BR372851" s="2381"/>
    </row>
    <row r="372875" spans="70:70" x14ac:dyDescent="0.25">
      <c r="BR372875" s="2394"/>
    </row>
    <row r="372876" spans="70:70" x14ac:dyDescent="0.25">
      <c r="BR372876" s="2381"/>
    </row>
    <row r="372900" spans="70:70" x14ac:dyDescent="0.25">
      <c r="BR372900" s="2394"/>
    </row>
    <row r="372901" spans="70:70" x14ac:dyDescent="0.25">
      <c r="BR372901" s="2381"/>
    </row>
    <row r="372925" spans="70:70" x14ac:dyDescent="0.25">
      <c r="BR372925" s="2394"/>
    </row>
    <row r="372926" spans="70:70" x14ac:dyDescent="0.25">
      <c r="BR372926" s="2381"/>
    </row>
    <row r="372950" spans="70:70" x14ac:dyDescent="0.25">
      <c r="BR372950" s="2394"/>
    </row>
    <row r="372951" spans="70:70" x14ac:dyDescent="0.25">
      <c r="BR372951" s="2381"/>
    </row>
    <row r="372975" spans="70:70" x14ac:dyDescent="0.25">
      <c r="BR372975" s="2394"/>
    </row>
    <row r="372976" spans="70:70" x14ac:dyDescent="0.25">
      <c r="BR372976" s="2381"/>
    </row>
    <row r="373000" spans="70:70" x14ac:dyDescent="0.25">
      <c r="BR373000" s="2394"/>
    </row>
    <row r="373001" spans="70:70" x14ac:dyDescent="0.25">
      <c r="BR373001" s="2381"/>
    </row>
    <row r="373025" spans="70:70" x14ac:dyDescent="0.25">
      <c r="BR373025" s="2394"/>
    </row>
    <row r="373026" spans="70:70" x14ac:dyDescent="0.25">
      <c r="BR373026" s="2381"/>
    </row>
    <row r="373050" spans="70:70" x14ac:dyDescent="0.25">
      <c r="BR373050" s="2394"/>
    </row>
    <row r="373051" spans="70:70" x14ac:dyDescent="0.25">
      <c r="BR373051" s="2381"/>
    </row>
    <row r="373075" spans="70:70" x14ac:dyDescent="0.25">
      <c r="BR373075" s="2394"/>
    </row>
    <row r="373076" spans="70:70" x14ac:dyDescent="0.25">
      <c r="BR373076" s="2381"/>
    </row>
    <row r="373100" spans="70:70" x14ac:dyDescent="0.25">
      <c r="BR373100" s="2394"/>
    </row>
    <row r="373101" spans="70:70" x14ac:dyDescent="0.25">
      <c r="BR373101" s="2381"/>
    </row>
    <row r="373125" spans="70:70" x14ac:dyDescent="0.25">
      <c r="BR373125" s="2394"/>
    </row>
    <row r="373126" spans="70:70" x14ac:dyDescent="0.25">
      <c r="BR373126" s="2381"/>
    </row>
    <row r="373150" spans="70:70" x14ac:dyDescent="0.25">
      <c r="BR373150" s="2394"/>
    </row>
    <row r="373151" spans="70:70" x14ac:dyDescent="0.25">
      <c r="BR373151" s="2381"/>
    </row>
    <row r="373175" spans="70:70" x14ac:dyDescent="0.25">
      <c r="BR373175" s="2394"/>
    </row>
    <row r="373176" spans="70:70" x14ac:dyDescent="0.25">
      <c r="BR373176" s="2381"/>
    </row>
    <row r="373200" spans="70:70" x14ac:dyDescent="0.25">
      <c r="BR373200" s="2394"/>
    </row>
    <row r="373201" spans="70:70" x14ac:dyDescent="0.25">
      <c r="BR373201" s="2381"/>
    </row>
    <row r="373225" spans="70:70" x14ac:dyDescent="0.25">
      <c r="BR373225" s="2394"/>
    </row>
    <row r="373226" spans="70:70" x14ac:dyDescent="0.25">
      <c r="BR373226" s="2381"/>
    </row>
    <row r="373250" spans="70:70" x14ac:dyDescent="0.25">
      <c r="BR373250" s="2394"/>
    </row>
    <row r="373251" spans="70:70" x14ac:dyDescent="0.25">
      <c r="BR373251" s="2381"/>
    </row>
    <row r="373275" spans="70:70" x14ac:dyDescent="0.25">
      <c r="BR373275" s="2394"/>
    </row>
    <row r="373276" spans="70:70" x14ac:dyDescent="0.25">
      <c r="BR373276" s="2381"/>
    </row>
    <row r="373300" spans="70:70" x14ac:dyDescent="0.25">
      <c r="BR373300" s="2394"/>
    </row>
    <row r="373301" spans="70:70" x14ac:dyDescent="0.25">
      <c r="BR373301" s="2381"/>
    </row>
    <row r="373325" spans="70:70" x14ac:dyDescent="0.25">
      <c r="BR373325" s="2394"/>
    </row>
    <row r="373326" spans="70:70" x14ac:dyDescent="0.25">
      <c r="BR373326" s="2381"/>
    </row>
    <row r="373350" spans="70:70" x14ac:dyDescent="0.25">
      <c r="BR373350" s="2394"/>
    </row>
    <row r="373351" spans="70:70" x14ac:dyDescent="0.25">
      <c r="BR373351" s="2381"/>
    </row>
    <row r="373375" spans="70:70" x14ac:dyDescent="0.25">
      <c r="BR373375" s="2394"/>
    </row>
    <row r="373376" spans="70:70" x14ac:dyDescent="0.25">
      <c r="BR373376" s="2381"/>
    </row>
    <row r="373400" spans="70:70" x14ac:dyDescent="0.25">
      <c r="BR373400" s="2394"/>
    </row>
    <row r="373401" spans="70:70" x14ac:dyDescent="0.25">
      <c r="BR373401" s="2381"/>
    </row>
    <row r="373425" spans="70:70" x14ac:dyDescent="0.25">
      <c r="BR373425" s="2394"/>
    </row>
    <row r="373426" spans="70:70" x14ac:dyDescent="0.25">
      <c r="BR373426" s="2381"/>
    </row>
    <row r="373450" spans="70:70" x14ac:dyDescent="0.25">
      <c r="BR373450" s="2394"/>
    </row>
    <row r="373451" spans="70:70" x14ac:dyDescent="0.25">
      <c r="BR373451" s="2381"/>
    </row>
    <row r="373475" spans="70:70" x14ac:dyDescent="0.25">
      <c r="BR373475" s="2394"/>
    </row>
    <row r="373476" spans="70:70" x14ac:dyDescent="0.25">
      <c r="BR373476" s="2381"/>
    </row>
    <row r="373500" spans="70:70" x14ac:dyDescent="0.25">
      <c r="BR373500" s="2394"/>
    </row>
    <row r="373501" spans="70:70" x14ac:dyDescent="0.25">
      <c r="BR373501" s="2381"/>
    </row>
    <row r="373525" spans="70:70" x14ac:dyDescent="0.25">
      <c r="BR373525" s="2394"/>
    </row>
    <row r="373526" spans="70:70" x14ac:dyDescent="0.25">
      <c r="BR373526" s="2381"/>
    </row>
    <row r="373550" spans="70:70" x14ac:dyDescent="0.25">
      <c r="BR373550" s="2394"/>
    </row>
    <row r="373551" spans="70:70" x14ac:dyDescent="0.25">
      <c r="BR373551" s="2381"/>
    </row>
    <row r="373575" spans="70:70" x14ac:dyDescent="0.25">
      <c r="BR373575" s="2394"/>
    </row>
    <row r="373576" spans="70:70" x14ac:dyDescent="0.25">
      <c r="BR373576" s="2381"/>
    </row>
    <row r="373600" spans="70:70" x14ac:dyDescent="0.25">
      <c r="BR373600" s="2394"/>
    </row>
    <row r="373601" spans="70:70" x14ac:dyDescent="0.25">
      <c r="BR373601" s="2381"/>
    </row>
    <row r="373625" spans="70:70" x14ac:dyDescent="0.25">
      <c r="BR373625" s="2394"/>
    </row>
    <row r="373626" spans="70:70" x14ac:dyDescent="0.25">
      <c r="BR373626" s="2381"/>
    </row>
    <row r="373650" spans="70:70" x14ac:dyDescent="0.25">
      <c r="BR373650" s="2394"/>
    </row>
    <row r="373651" spans="70:70" x14ac:dyDescent="0.25">
      <c r="BR373651" s="2381"/>
    </row>
    <row r="373675" spans="70:70" x14ac:dyDescent="0.25">
      <c r="BR373675" s="2394"/>
    </row>
    <row r="373676" spans="70:70" x14ac:dyDescent="0.25">
      <c r="BR373676" s="2381"/>
    </row>
    <row r="373700" spans="70:70" x14ac:dyDescent="0.25">
      <c r="BR373700" s="2394"/>
    </row>
    <row r="373701" spans="70:70" x14ac:dyDescent="0.25">
      <c r="BR373701" s="2381"/>
    </row>
    <row r="373725" spans="70:70" x14ac:dyDescent="0.25">
      <c r="BR373725" s="2394"/>
    </row>
    <row r="373726" spans="70:70" x14ac:dyDescent="0.25">
      <c r="BR373726" s="2381"/>
    </row>
    <row r="373750" spans="70:70" x14ac:dyDescent="0.25">
      <c r="BR373750" s="2394"/>
    </row>
    <row r="373751" spans="70:70" x14ac:dyDescent="0.25">
      <c r="BR373751" s="2381"/>
    </row>
    <row r="373775" spans="70:70" x14ac:dyDescent="0.25">
      <c r="BR373775" s="2394"/>
    </row>
    <row r="373776" spans="70:70" x14ac:dyDescent="0.25">
      <c r="BR373776" s="2381"/>
    </row>
    <row r="373800" spans="70:70" x14ac:dyDescent="0.25">
      <c r="BR373800" s="2394"/>
    </row>
    <row r="373801" spans="70:70" x14ac:dyDescent="0.25">
      <c r="BR373801" s="2381"/>
    </row>
    <row r="373825" spans="70:70" x14ac:dyDescent="0.25">
      <c r="BR373825" s="2394"/>
    </row>
    <row r="373826" spans="70:70" x14ac:dyDescent="0.25">
      <c r="BR373826" s="2381"/>
    </row>
    <row r="373850" spans="70:70" x14ac:dyDescent="0.25">
      <c r="BR373850" s="2394"/>
    </row>
    <row r="373851" spans="70:70" x14ac:dyDescent="0.25">
      <c r="BR373851" s="2381"/>
    </row>
    <row r="373875" spans="70:70" x14ac:dyDescent="0.25">
      <c r="BR373875" s="2394"/>
    </row>
    <row r="373876" spans="70:70" x14ac:dyDescent="0.25">
      <c r="BR373876" s="2381"/>
    </row>
    <row r="373900" spans="70:70" x14ac:dyDescent="0.25">
      <c r="BR373900" s="2394"/>
    </row>
    <row r="373901" spans="70:70" x14ac:dyDescent="0.25">
      <c r="BR373901" s="2381"/>
    </row>
    <row r="373925" spans="70:70" x14ac:dyDescent="0.25">
      <c r="BR373925" s="2394"/>
    </row>
    <row r="373926" spans="70:70" x14ac:dyDescent="0.25">
      <c r="BR373926" s="2381"/>
    </row>
    <row r="373950" spans="70:70" x14ac:dyDescent="0.25">
      <c r="BR373950" s="2394"/>
    </row>
    <row r="373951" spans="70:70" x14ac:dyDescent="0.25">
      <c r="BR373951" s="2381"/>
    </row>
    <row r="373975" spans="70:70" x14ac:dyDescent="0.25">
      <c r="BR373975" s="2394"/>
    </row>
    <row r="373976" spans="70:70" x14ac:dyDescent="0.25">
      <c r="BR373976" s="2381"/>
    </row>
    <row r="374000" spans="70:70" x14ac:dyDescent="0.25">
      <c r="BR374000" s="2394"/>
    </row>
    <row r="374001" spans="70:70" x14ac:dyDescent="0.25">
      <c r="BR374001" s="2381"/>
    </row>
    <row r="374025" spans="70:70" x14ac:dyDescent="0.25">
      <c r="BR374025" s="2394"/>
    </row>
    <row r="374026" spans="70:70" x14ac:dyDescent="0.25">
      <c r="BR374026" s="2381"/>
    </row>
    <row r="374050" spans="70:70" x14ac:dyDescent="0.25">
      <c r="BR374050" s="2394"/>
    </row>
    <row r="374051" spans="70:70" x14ac:dyDescent="0.25">
      <c r="BR374051" s="2381"/>
    </row>
    <row r="374075" spans="70:70" x14ac:dyDescent="0.25">
      <c r="BR374075" s="2394"/>
    </row>
    <row r="374076" spans="70:70" x14ac:dyDescent="0.25">
      <c r="BR374076" s="2381"/>
    </row>
    <row r="374100" spans="70:70" x14ac:dyDescent="0.25">
      <c r="BR374100" s="2394"/>
    </row>
    <row r="374101" spans="70:70" x14ac:dyDescent="0.25">
      <c r="BR374101" s="2381"/>
    </row>
    <row r="374125" spans="70:70" x14ac:dyDescent="0.25">
      <c r="BR374125" s="2394"/>
    </row>
    <row r="374126" spans="70:70" x14ac:dyDescent="0.25">
      <c r="BR374126" s="2381"/>
    </row>
    <row r="374150" spans="70:70" x14ac:dyDescent="0.25">
      <c r="BR374150" s="2394"/>
    </row>
    <row r="374151" spans="70:70" x14ac:dyDescent="0.25">
      <c r="BR374151" s="2381"/>
    </row>
    <row r="374175" spans="70:70" x14ac:dyDescent="0.25">
      <c r="BR374175" s="2394"/>
    </row>
    <row r="374176" spans="70:70" x14ac:dyDescent="0.25">
      <c r="BR374176" s="2381"/>
    </row>
    <row r="374200" spans="70:70" x14ac:dyDescent="0.25">
      <c r="BR374200" s="2394"/>
    </row>
    <row r="374201" spans="70:70" x14ac:dyDescent="0.25">
      <c r="BR374201" s="2381"/>
    </row>
    <row r="374225" spans="70:70" x14ac:dyDescent="0.25">
      <c r="BR374225" s="2394"/>
    </row>
    <row r="374226" spans="70:70" x14ac:dyDescent="0.25">
      <c r="BR374226" s="2381"/>
    </row>
    <row r="374250" spans="70:70" x14ac:dyDescent="0.25">
      <c r="BR374250" s="2394"/>
    </row>
    <row r="374251" spans="70:70" x14ac:dyDescent="0.25">
      <c r="BR374251" s="2381"/>
    </row>
    <row r="374275" spans="70:70" x14ac:dyDescent="0.25">
      <c r="BR374275" s="2394"/>
    </row>
    <row r="374276" spans="70:70" x14ac:dyDescent="0.25">
      <c r="BR374276" s="2381"/>
    </row>
    <row r="374300" spans="70:70" x14ac:dyDescent="0.25">
      <c r="BR374300" s="2394"/>
    </row>
    <row r="374301" spans="70:70" x14ac:dyDescent="0.25">
      <c r="BR374301" s="2381"/>
    </row>
    <row r="374325" spans="70:70" x14ac:dyDescent="0.25">
      <c r="BR374325" s="2394"/>
    </row>
    <row r="374326" spans="70:70" x14ac:dyDescent="0.25">
      <c r="BR374326" s="2381"/>
    </row>
    <row r="374350" spans="70:70" x14ac:dyDescent="0.25">
      <c r="BR374350" s="2394"/>
    </row>
    <row r="374351" spans="70:70" x14ac:dyDescent="0.25">
      <c r="BR374351" s="2381"/>
    </row>
    <row r="374375" spans="70:70" x14ac:dyDescent="0.25">
      <c r="BR374375" s="2394"/>
    </row>
    <row r="374376" spans="70:70" x14ac:dyDescent="0.25">
      <c r="BR374376" s="2381"/>
    </row>
    <row r="374400" spans="70:70" x14ac:dyDescent="0.25">
      <c r="BR374400" s="2394"/>
    </row>
    <row r="374401" spans="70:70" x14ac:dyDescent="0.25">
      <c r="BR374401" s="2381"/>
    </row>
    <row r="374425" spans="70:70" x14ac:dyDescent="0.25">
      <c r="BR374425" s="2394"/>
    </row>
    <row r="374426" spans="70:70" x14ac:dyDescent="0.25">
      <c r="BR374426" s="2381"/>
    </row>
    <row r="374450" spans="70:70" x14ac:dyDescent="0.25">
      <c r="BR374450" s="2394"/>
    </row>
    <row r="374451" spans="70:70" x14ac:dyDescent="0.25">
      <c r="BR374451" s="2381"/>
    </row>
    <row r="374475" spans="70:70" x14ac:dyDescent="0.25">
      <c r="BR374475" s="2394"/>
    </row>
    <row r="374476" spans="70:70" x14ac:dyDescent="0.25">
      <c r="BR374476" s="2381"/>
    </row>
    <row r="374500" spans="70:70" x14ac:dyDescent="0.25">
      <c r="BR374500" s="2394"/>
    </row>
    <row r="374501" spans="70:70" x14ac:dyDescent="0.25">
      <c r="BR374501" s="2381"/>
    </row>
    <row r="374525" spans="70:70" x14ac:dyDescent="0.25">
      <c r="BR374525" s="2394"/>
    </row>
    <row r="374526" spans="70:70" x14ac:dyDescent="0.25">
      <c r="BR374526" s="2381"/>
    </row>
    <row r="374550" spans="70:70" x14ac:dyDescent="0.25">
      <c r="BR374550" s="2394"/>
    </row>
    <row r="374551" spans="70:70" x14ac:dyDescent="0.25">
      <c r="BR374551" s="2381"/>
    </row>
    <row r="374575" spans="70:70" x14ac:dyDescent="0.25">
      <c r="BR374575" s="2394"/>
    </row>
    <row r="374576" spans="70:70" x14ac:dyDescent="0.25">
      <c r="BR374576" s="2381"/>
    </row>
    <row r="374600" spans="70:70" x14ac:dyDescent="0.25">
      <c r="BR374600" s="2394"/>
    </row>
    <row r="374601" spans="70:70" x14ac:dyDescent="0.25">
      <c r="BR374601" s="2381"/>
    </row>
    <row r="374625" spans="70:70" x14ac:dyDescent="0.25">
      <c r="BR374625" s="2394"/>
    </row>
    <row r="374626" spans="70:70" x14ac:dyDescent="0.25">
      <c r="BR374626" s="2381"/>
    </row>
    <row r="374650" spans="70:70" x14ac:dyDescent="0.25">
      <c r="BR374650" s="2394"/>
    </row>
    <row r="374651" spans="70:70" x14ac:dyDescent="0.25">
      <c r="BR374651" s="2381"/>
    </row>
    <row r="374675" spans="70:70" x14ac:dyDescent="0.25">
      <c r="BR374675" s="2394"/>
    </row>
    <row r="374676" spans="70:70" x14ac:dyDescent="0.25">
      <c r="BR374676" s="2381"/>
    </row>
    <row r="374700" spans="70:70" x14ac:dyDescent="0.25">
      <c r="BR374700" s="2394"/>
    </row>
    <row r="374701" spans="70:70" x14ac:dyDescent="0.25">
      <c r="BR374701" s="2381"/>
    </row>
    <row r="374725" spans="70:70" x14ac:dyDescent="0.25">
      <c r="BR374725" s="2394"/>
    </row>
    <row r="374726" spans="70:70" x14ac:dyDescent="0.25">
      <c r="BR374726" s="2381"/>
    </row>
    <row r="374750" spans="70:70" x14ac:dyDescent="0.25">
      <c r="BR374750" s="2394"/>
    </row>
    <row r="374751" spans="70:70" x14ac:dyDescent="0.25">
      <c r="BR374751" s="2381"/>
    </row>
    <row r="374775" spans="70:70" x14ac:dyDescent="0.25">
      <c r="BR374775" s="2394"/>
    </row>
    <row r="374776" spans="70:70" x14ac:dyDescent="0.25">
      <c r="BR374776" s="2381"/>
    </row>
    <row r="374800" spans="70:70" x14ac:dyDescent="0.25">
      <c r="BR374800" s="2394"/>
    </row>
    <row r="374801" spans="70:70" x14ac:dyDescent="0.25">
      <c r="BR374801" s="2381"/>
    </row>
    <row r="374825" spans="70:70" x14ac:dyDescent="0.25">
      <c r="BR374825" s="2394"/>
    </row>
    <row r="374826" spans="70:70" x14ac:dyDescent="0.25">
      <c r="BR374826" s="2381"/>
    </row>
    <row r="374850" spans="70:70" x14ac:dyDescent="0.25">
      <c r="BR374850" s="2394"/>
    </row>
    <row r="374851" spans="70:70" x14ac:dyDescent="0.25">
      <c r="BR374851" s="2381"/>
    </row>
    <row r="374875" spans="70:70" x14ac:dyDescent="0.25">
      <c r="BR374875" s="2394"/>
    </row>
    <row r="374876" spans="70:70" x14ac:dyDescent="0.25">
      <c r="BR374876" s="2381"/>
    </row>
    <row r="374900" spans="70:70" x14ac:dyDescent="0.25">
      <c r="BR374900" s="2394"/>
    </row>
    <row r="374901" spans="70:70" x14ac:dyDescent="0.25">
      <c r="BR374901" s="2381"/>
    </row>
    <row r="374925" spans="70:70" x14ac:dyDescent="0.25">
      <c r="BR374925" s="2394"/>
    </row>
    <row r="374926" spans="70:70" x14ac:dyDescent="0.25">
      <c r="BR374926" s="2381"/>
    </row>
    <row r="374950" spans="70:70" x14ac:dyDescent="0.25">
      <c r="BR374950" s="2394"/>
    </row>
    <row r="374951" spans="70:70" x14ac:dyDescent="0.25">
      <c r="BR374951" s="2381"/>
    </row>
    <row r="374975" spans="70:70" x14ac:dyDescent="0.25">
      <c r="BR374975" s="2394"/>
    </row>
    <row r="374976" spans="70:70" x14ac:dyDescent="0.25">
      <c r="BR374976" s="2381"/>
    </row>
    <row r="375000" spans="70:70" x14ac:dyDescent="0.25">
      <c r="BR375000" s="2394"/>
    </row>
    <row r="375001" spans="70:70" x14ac:dyDescent="0.25">
      <c r="BR375001" s="2381"/>
    </row>
    <row r="375025" spans="70:70" x14ac:dyDescent="0.25">
      <c r="BR375025" s="2394"/>
    </row>
    <row r="375026" spans="70:70" x14ac:dyDescent="0.25">
      <c r="BR375026" s="2381"/>
    </row>
    <row r="375050" spans="70:70" x14ac:dyDescent="0.25">
      <c r="BR375050" s="2394"/>
    </row>
    <row r="375051" spans="70:70" x14ac:dyDescent="0.25">
      <c r="BR375051" s="2381"/>
    </row>
    <row r="375075" spans="70:70" x14ac:dyDescent="0.25">
      <c r="BR375075" s="2394"/>
    </row>
    <row r="375076" spans="70:70" x14ac:dyDescent="0.25">
      <c r="BR375076" s="2381"/>
    </row>
    <row r="375100" spans="70:70" x14ac:dyDescent="0.25">
      <c r="BR375100" s="2394"/>
    </row>
    <row r="375101" spans="70:70" x14ac:dyDescent="0.25">
      <c r="BR375101" s="2381"/>
    </row>
    <row r="375125" spans="70:70" x14ac:dyDescent="0.25">
      <c r="BR375125" s="2394"/>
    </row>
    <row r="375126" spans="70:70" x14ac:dyDescent="0.25">
      <c r="BR375126" s="2381"/>
    </row>
    <row r="375150" spans="70:70" x14ac:dyDescent="0.25">
      <c r="BR375150" s="2394"/>
    </row>
    <row r="375151" spans="70:70" x14ac:dyDescent="0.25">
      <c r="BR375151" s="2381"/>
    </row>
    <row r="375175" spans="70:70" x14ac:dyDescent="0.25">
      <c r="BR375175" s="2394"/>
    </row>
    <row r="375176" spans="70:70" x14ac:dyDescent="0.25">
      <c r="BR375176" s="2381"/>
    </row>
    <row r="375200" spans="70:70" x14ac:dyDescent="0.25">
      <c r="BR375200" s="2394"/>
    </row>
    <row r="375201" spans="70:70" x14ac:dyDescent="0.25">
      <c r="BR375201" s="2381"/>
    </row>
    <row r="375225" spans="70:70" x14ac:dyDescent="0.25">
      <c r="BR375225" s="2394"/>
    </row>
    <row r="375226" spans="70:70" x14ac:dyDescent="0.25">
      <c r="BR375226" s="2381"/>
    </row>
    <row r="375250" spans="70:70" x14ac:dyDescent="0.25">
      <c r="BR375250" s="2394"/>
    </row>
    <row r="375251" spans="70:70" x14ac:dyDescent="0.25">
      <c r="BR375251" s="2381"/>
    </row>
    <row r="375275" spans="70:70" x14ac:dyDescent="0.25">
      <c r="BR375275" s="2394"/>
    </row>
    <row r="375276" spans="70:70" x14ac:dyDescent="0.25">
      <c r="BR375276" s="2381"/>
    </row>
    <row r="375300" spans="70:70" x14ac:dyDescent="0.25">
      <c r="BR375300" s="2394"/>
    </row>
    <row r="375301" spans="70:70" x14ac:dyDescent="0.25">
      <c r="BR375301" s="2381"/>
    </row>
    <row r="375325" spans="70:70" x14ac:dyDescent="0.25">
      <c r="BR375325" s="2394"/>
    </row>
    <row r="375326" spans="70:70" x14ac:dyDescent="0.25">
      <c r="BR375326" s="2381"/>
    </row>
    <row r="375350" spans="70:70" x14ac:dyDescent="0.25">
      <c r="BR375350" s="2394"/>
    </row>
    <row r="375351" spans="70:70" x14ac:dyDescent="0.25">
      <c r="BR375351" s="2381"/>
    </row>
    <row r="375375" spans="70:70" x14ac:dyDescent="0.25">
      <c r="BR375375" s="2394"/>
    </row>
    <row r="375376" spans="70:70" x14ac:dyDescent="0.25">
      <c r="BR375376" s="2381"/>
    </row>
    <row r="375400" spans="70:70" x14ac:dyDescent="0.25">
      <c r="BR375400" s="2394"/>
    </row>
    <row r="375401" spans="70:70" x14ac:dyDescent="0.25">
      <c r="BR375401" s="2381"/>
    </row>
    <row r="375425" spans="70:70" x14ac:dyDescent="0.25">
      <c r="BR375425" s="2394"/>
    </row>
    <row r="375426" spans="70:70" x14ac:dyDescent="0.25">
      <c r="BR375426" s="2381"/>
    </row>
    <row r="375450" spans="70:70" x14ac:dyDescent="0.25">
      <c r="BR375450" s="2394"/>
    </row>
    <row r="375451" spans="70:70" x14ac:dyDescent="0.25">
      <c r="BR375451" s="2381"/>
    </row>
    <row r="375475" spans="70:70" x14ac:dyDescent="0.25">
      <c r="BR375475" s="2394"/>
    </row>
    <row r="375476" spans="70:70" x14ac:dyDescent="0.25">
      <c r="BR375476" s="2381"/>
    </row>
    <row r="375500" spans="70:70" x14ac:dyDescent="0.25">
      <c r="BR375500" s="2394"/>
    </row>
    <row r="375501" spans="70:70" x14ac:dyDescent="0.25">
      <c r="BR375501" s="2381"/>
    </row>
    <row r="375525" spans="70:70" x14ac:dyDescent="0.25">
      <c r="BR375525" s="2394"/>
    </row>
    <row r="375526" spans="70:70" x14ac:dyDescent="0.25">
      <c r="BR375526" s="2381"/>
    </row>
    <row r="375550" spans="70:70" x14ac:dyDescent="0.25">
      <c r="BR375550" s="2394"/>
    </row>
    <row r="375551" spans="70:70" x14ac:dyDescent="0.25">
      <c r="BR375551" s="2381"/>
    </row>
    <row r="375575" spans="70:70" x14ac:dyDescent="0.25">
      <c r="BR375575" s="2394"/>
    </row>
    <row r="375576" spans="70:70" x14ac:dyDescent="0.25">
      <c r="BR375576" s="2381"/>
    </row>
    <row r="375600" spans="70:70" x14ac:dyDescent="0.25">
      <c r="BR375600" s="2394"/>
    </row>
    <row r="375601" spans="70:70" x14ac:dyDescent="0.25">
      <c r="BR375601" s="2381"/>
    </row>
    <row r="375625" spans="70:70" x14ac:dyDescent="0.25">
      <c r="BR375625" s="2394"/>
    </row>
    <row r="375626" spans="70:70" x14ac:dyDescent="0.25">
      <c r="BR375626" s="2381"/>
    </row>
    <row r="375650" spans="70:70" x14ac:dyDescent="0.25">
      <c r="BR375650" s="2394"/>
    </row>
    <row r="375651" spans="70:70" x14ac:dyDescent="0.25">
      <c r="BR375651" s="2381"/>
    </row>
    <row r="375675" spans="70:70" x14ac:dyDescent="0.25">
      <c r="BR375675" s="2394"/>
    </row>
    <row r="375676" spans="70:70" x14ac:dyDescent="0.25">
      <c r="BR375676" s="2381"/>
    </row>
    <row r="375700" spans="70:70" x14ac:dyDescent="0.25">
      <c r="BR375700" s="2394"/>
    </row>
    <row r="375701" spans="70:70" x14ac:dyDescent="0.25">
      <c r="BR375701" s="2381"/>
    </row>
    <row r="375725" spans="70:70" x14ac:dyDescent="0.25">
      <c r="BR375725" s="2394"/>
    </row>
    <row r="375726" spans="70:70" x14ac:dyDescent="0.25">
      <c r="BR375726" s="2381"/>
    </row>
    <row r="375750" spans="70:70" x14ac:dyDescent="0.25">
      <c r="BR375750" s="2394"/>
    </row>
    <row r="375751" spans="70:70" x14ac:dyDescent="0.25">
      <c r="BR375751" s="2381"/>
    </row>
    <row r="375775" spans="70:70" x14ac:dyDescent="0.25">
      <c r="BR375775" s="2394"/>
    </row>
    <row r="375776" spans="70:70" x14ac:dyDescent="0.25">
      <c r="BR375776" s="2381"/>
    </row>
    <row r="375800" spans="70:70" x14ac:dyDescent="0.25">
      <c r="BR375800" s="2394"/>
    </row>
    <row r="375801" spans="70:70" x14ac:dyDescent="0.25">
      <c r="BR375801" s="2381"/>
    </row>
    <row r="375825" spans="70:70" x14ac:dyDescent="0.25">
      <c r="BR375825" s="2394"/>
    </row>
    <row r="375826" spans="70:70" x14ac:dyDescent="0.25">
      <c r="BR375826" s="2381"/>
    </row>
    <row r="375850" spans="70:70" x14ac:dyDescent="0.25">
      <c r="BR375850" s="2394"/>
    </row>
    <row r="375851" spans="70:70" x14ac:dyDescent="0.25">
      <c r="BR375851" s="2381"/>
    </row>
    <row r="375875" spans="70:70" x14ac:dyDescent="0.25">
      <c r="BR375875" s="2394"/>
    </row>
    <row r="375876" spans="70:70" x14ac:dyDescent="0.25">
      <c r="BR375876" s="2381"/>
    </row>
    <row r="375900" spans="70:70" x14ac:dyDescent="0.25">
      <c r="BR375900" s="2394"/>
    </row>
    <row r="375901" spans="70:70" x14ac:dyDescent="0.25">
      <c r="BR375901" s="2381"/>
    </row>
    <row r="375925" spans="70:70" x14ac:dyDescent="0.25">
      <c r="BR375925" s="2394"/>
    </row>
    <row r="375926" spans="70:70" x14ac:dyDescent="0.25">
      <c r="BR375926" s="2381"/>
    </row>
    <row r="375950" spans="70:70" x14ac:dyDescent="0.25">
      <c r="BR375950" s="2394"/>
    </row>
    <row r="375951" spans="70:70" x14ac:dyDescent="0.25">
      <c r="BR375951" s="2381"/>
    </row>
    <row r="375975" spans="70:70" x14ac:dyDescent="0.25">
      <c r="BR375975" s="2394"/>
    </row>
    <row r="375976" spans="70:70" x14ac:dyDescent="0.25">
      <c r="BR375976" s="2381"/>
    </row>
    <row r="376000" spans="70:70" x14ac:dyDescent="0.25">
      <c r="BR376000" s="2394"/>
    </row>
    <row r="376001" spans="70:70" x14ac:dyDescent="0.25">
      <c r="BR376001" s="2381"/>
    </row>
    <row r="376025" spans="70:70" x14ac:dyDescent="0.25">
      <c r="BR376025" s="2394"/>
    </row>
    <row r="376026" spans="70:70" x14ac:dyDescent="0.25">
      <c r="BR376026" s="2381"/>
    </row>
    <row r="376050" spans="70:70" x14ac:dyDescent="0.25">
      <c r="BR376050" s="2394"/>
    </row>
    <row r="376051" spans="70:70" x14ac:dyDescent="0.25">
      <c r="BR376051" s="2381"/>
    </row>
    <row r="376075" spans="70:70" x14ac:dyDescent="0.25">
      <c r="BR376075" s="2394"/>
    </row>
    <row r="376076" spans="70:70" x14ac:dyDescent="0.25">
      <c r="BR376076" s="2381"/>
    </row>
    <row r="376100" spans="70:70" x14ac:dyDescent="0.25">
      <c r="BR376100" s="2394"/>
    </row>
    <row r="376101" spans="70:70" x14ac:dyDescent="0.25">
      <c r="BR376101" s="2381"/>
    </row>
    <row r="376125" spans="70:70" x14ac:dyDescent="0.25">
      <c r="BR376125" s="2394"/>
    </row>
    <row r="376126" spans="70:70" x14ac:dyDescent="0.25">
      <c r="BR376126" s="2381"/>
    </row>
    <row r="376150" spans="70:70" x14ac:dyDescent="0.25">
      <c r="BR376150" s="2394"/>
    </row>
    <row r="376151" spans="70:70" x14ac:dyDescent="0.25">
      <c r="BR376151" s="2381"/>
    </row>
    <row r="376175" spans="70:70" x14ac:dyDescent="0.25">
      <c r="BR376175" s="2394"/>
    </row>
    <row r="376176" spans="70:70" x14ac:dyDescent="0.25">
      <c r="BR376176" s="2381"/>
    </row>
    <row r="376200" spans="70:70" x14ac:dyDescent="0.25">
      <c r="BR376200" s="2394"/>
    </row>
    <row r="376201" spans="70:70" x14ac:dyDescent="0.25">
      <c r="BR376201" s="2381"/>
    </row>
    <row r="376225" spans="70:70" x14ac:dyDescent="0.25">
      <c r="BR376225" s="2394"/>
    </row>
    <row r="376226" spans="70:70" x14ac:dyDescent="0.25">
      <c r="BR376226" s="2381"/>
    </row>
    <row r="376250" spans="70:70" x14ac:dyDescent="0.25">
      <c r="BR376250" s="2394"/>
    </row>
    <row r="376251" spans="70:70" x14ac:dyDescent="0.25">
      <c r="BR376251" s="2381"/>
    </row>
    <row r="376275" spans="70:70" x14ac:dyDescent="0.25">
      <c r="BR376275" s="2394"/>
    </row>
    <row r="376276" spans="70:70" x14ac:dyDescent="0.25">
      <c r="BR376276" s="2381"/>
    </row>
    <row r="376300" spans="70:70" x14ac:dyDescent="0.25">
      <c r="BR376300" s="2394"/>
    </row>
    <row r="376301" spans="70:70" x14ac:dyDescent="0.25">
      <c r="BR376301" s="2381"/>
    </row>
    <row r="376325" spans="70:70" x14ac:dyDescent="0.25">
      <c r="BR376325" s="2394"/>
    </row>
    <row r="376326" spans="70:70" x14ac:dyDescent="0.25">
      <c r="BR376326" s="2381"/>
    </row>
    <row r="376350" spans="70:70" x14ac:dyDescent="0.25">
      <c r="BR376350" s="2394"/>
    </row>
    <row r="376351" spans="70:70" x14ac:dyDescent="0.25">
      <c r="BR376351" s="2381"/>
    </row>
    <row r="376375" spans="70:70" x14ac:dyDescent="0.25">
      <c r="BR376375" s="2394"/>
    </row>
    <row r="376376" spans="70:70" x14ac:dyDescent="0.25">
      <c r="BR376376" s="2381"/>
    </row>
    <row r="376400" spans="70:70" x14ac:dyDescent="0.25">
      <c r="BR376400" s="2394"/>
    </row>
    <row r="376401" spans="70:70" x14ac:dyDescent="0.25">
      <c r="BR376401" s="2381"/>
    </row>
    <row r="376425" spans="70:70" x14ac:dyDescent="0.25">
      <c r="BR376425" s="2394"/>
    </row>
    <row r="376426" spans="70:70" x14ac:dyDescent="0.25">
      <c r="BR376426" s="2381"/>
    </row>
    <row r="376450" spans="70:70" x14ac:dyDescent="0.25">
      <c r="BR376450" s="2394"/>
    </row>
    <row r="376451" spans="70:70" x14ac:dyDescent="0.25">
      <c r="BR376451" s="2381"/>
    </row>
    <row r="376475" spans="70:70" x14ac:dyDescent="0.25">
      <c r="BR376475" s="2394"/>
    </row>
    <row r="376476" spans="70:70" x14ac:dyDescent="0.25">
      <c r="BR376476" s="2381"/>
    </row>
    <row r="376500" spans="70:70" x14ac:dyDescent="0.25">
      <c r="BR376500" s="2394"/>
    </row>
    <row r="376501" spans="70:70" x14ac:dyDescent="0.25">
      <c r="BR376501" s="2381"/>
    </row>
    <row r="376525" spans="70:70" x14ac:dyDescent="0.25">
      <c r="BR376525" s="2394"/>
    </row>
    <row r="376526" spans="70:70" x14ac:dyDescent="0.25">
      <c r="BR376526" s="2381"/>
    </row>
    <row r="376550" spans="70:70" x14ac:dyDescent="0.25">
      <c r="BR376550" s="2394"/>
    </row>
    <row r="376551" spans="70:70" x14ac:dyDescent="0.25">
      <c r="BR376551" s="2381"/>
    </row>
    <row r="376575" spans="70:70" x14ac:dyDescent="0.25">
      <c r="BR376575" s="2394"/>
    </row>
    <row r="376576" spans="70:70" x14ac:dyDescent="0.25">
      <c r="BR376576" s="2381"/>
    </row>
    <row r="376600" spans="70:70" x14ac:dyDescent="0.25">
      <c r="BR376600" s="2394"/>
    </row>
    <row r="376601" spans="70:70" x14ac:dyDescent="0.25">
      <c r="BR376601" s="2381"/>
    </row>
    <row r="376625" spans="70:70" x14ac:dyDescent="0.25">
      <c r="BR376625" s="2394"/>
    </row>
    <row r="376626" spans="70:70" x14ac:dyDescent="0.25">
      <c r="BR376626" s="2381"/>
    </row>
    <row r="376650" spans="70:70" x14ac:dyDescent="0.25">
      <c r="BR376650" s="2394"/>
    </row>
    <row r="376651" spans="70:70" x14ac:dyDescent="0.25">
      <c r="BR376651" s="2381"/>
    </row>
    <row r="376675" spans="70:70" x14ac:dyDescent="0.25">
      <c r="BR376675" s="2394"/>
    </row>
    <row r="376676" spans="70:70" x14ac:dyDescent="0.25">
      <c r="BR376676" s="2381"/>
    </row>
    <row r="376700" spans="70:70" x14ac:dyDescent="0.25">
      <c r="BR376700" s="2394"/>
    </row>
    <row r="376701" spans="70:70" x14ac:dyDescent="0.25">
      <c r="BR376701" s="2381"/>
    </row>
    <row r="376725" spans="70:70" x14ac:dyDescent="0.25">
      <c r="BR376725" s="2394"/>
    </row>
    <row r="376726" spans="70:70" x14ac:dyDescent="0.25">
      <c r="BR376726" s="2381"/>
    </row>
    <row r="376750" spans="70:70" x14ac:dyDescent="0.25">
      <c r="BR376750" s="2394"/>
    </row>
    <row r="376751" spans="70:70" x14ac:dyDescent="0.25">
      <c r="BR376751" s="2381"/>
    </row>
    <row r="376775" spans="70:70" x14ac:dyDescent="0.25">
      <c r="BR376775" s="2394"/>
    </row>
    <row r="376776" spans="70:70" x14ac:dyDescent="0.25">
      <c r="BR376776" s="2381"/>
    </row>
    <row r="376800" spans="70:70" x14ac:dyDescent="0.25">
      <c r="BR376800" s="2394"/>
    </row>
    <row r="376801" spans="70:70" x14ac:dyDescent="0.25">
      <c r="BR376801" s="2381"/>
    </row>
    <row r="376825" spans="70:70" x14ac:dyDescent="0.25">
      <c r="BR376825" s="2394"/>
    </row>
    <row r="376826" spans="70:70" x14ac:dyDescent="0.25">
      <c r="BR376826" s="2381"/>
    </row>
    <row r="376850" spans="70:70" x14ac:dyDescent="0.25">
      <c r="BR376850" s="2394"/>
    </row>
    <row r="376851" spans="70:70" x14ac:dyDescent="0.25">
      <c r="BR376851" s="2381"/>
    </row>
    <row r="376875" spans="70:70" x14ac:dyDescent="0.25">
      <c r="BR376875" s="2394"/>
    </row>
    <row r="376876" spans="70:70" x14ac:dyDescent="0.25">
      <c r="BR376876" s="2381"/>
    </row>
    <row r="376900" spans="70:70" x14ac:dyDescent="0.25">
      <c r="BR376900" s="2394"/>
    </row>
    <row r="376901" spans="70:70" x14ac:dyDescent="0.25">
      <c r="BR376901" s="2381"/>
    </row>
    <row r="376925" spans="70:70" x14ac:dyDescent="0.25">
      <c r="BR376925" s="2394"/>
    </row>
    <row r="376926" spans="70:70" x14ac:dyDescent="0.25">
      <c r="BR376926" s="2381"/>
    </row>
    <row r="376950" spans="70:70" x14ac:dyDescent="0.25">
      <c r="BR376950" s="2394"/>
    </row>
    <row r="376951" spans="70:70" x14ac:dyDescent="0.25">
      <c r="BR376951" s="2381"/>
    </row>
    <row r="376975" spans="70:70" x14ac:dyDescent="0.25">
      <c r="BR376975" s="2394"/>
    </row>
    <row r="376976" spans="70:70" x14ac:dyDescent="0.25">
      <c r="BR376976" s="2381"/>
    </row>
    <row r="377000" spans="70:70" x14ac:dyDescent="0.25">
      <c r="BR377000" s="2394"/>
    </row>
    <row r="377001" spans="70:70" x14ac:dyDescent="0.25">
      <c r="BR377001" s="2381"/>
    </row>
    <row r="377025" spans="70:70" x14ac:dyDescent="0.25">
      <c r="BR377025" s="2394"/>
    </row>
    <row r="377026" spans="70:70" x14ac:dyDescent="0.25">
      <c r="BR377026" s="2381"/>
    </row>
    <row r="377050" spans="70:70" x14ac:dyDescent="0.25">
      <c r="BR377050" s="2394"/>
    </row>
    <row r="377051" spans="70:70" x14ac:dyDescent="0.25">
      <c r="BR377051" s="2381"/>
    </row>
    <row r="377075" spans="70:70" x14ac:dyDescent="0.25">
      <c r="BR377075" s="2394"/>
    </row>
    <row r="377076" spans="70:70" x14ac:dyDescent="0.25">
      <c r="BR377076" s="2381"/>
    </row>
    <row r="377100" spans="70:70" x14ac:dyDescent="0.25">
      <c r="BR377100" s="2394"/>
    </row>
    <row r="377101" spans="70:70" x14ac:dyDescent="0.25">
      <c r="BR377101" s="2381"/>
    </row>
    <row r="377125" spans="70:70" x14ac:dyDescent="0.25">
      <c r="BR377125" s="2394"/>
    </row>
    <row r="377126" spans="70:70" x14ac:dyDescent="0.25">
      <c r="BR377126" s="2381"/>
    </row>
    <row r="377150" spans="70:70" x14ac:dyDescent="0.25">
      <c r="BR377150" s="2394"/>
    </row>
    <row r="377151" spans="70:70" x14ac:dyDescent="0.25">
      <c r="BR377151" s="2381"/>
    </row>
    <row r="377175" spans="70:70" x14ac:dyDescent="0.25">
      <c r="BR377175" s="2394"/>
    </row>
    <row r="377176" spans="70:70" x14ac:dyDescent="0.25">
      <c r="BR377176" s="2381"/>
    </row>
    <row r="377200" spans="70:70" x14ac:dyDescent="0.25">
      <c r="BR377200" s="2394"/>
    </row>
    <row r="377201" spans="70:70" x14ac:dyDescent="0.25">
      <c r="BR377201" s="2381"/>
    </row>
    <row r="377225" spans="70:70" x14ac:dyDescent="0.25">
      <c r="BR377225" s="2394"/>
    </row>
    <row r="377226" spans="70:70" x14ac:dyDescent="0.25">
      <c r="BR377226" s="2381"/>
    </row>
    <row r="377250" spans="70:70" x14ac:dyDescent="0.25">
      <c r="BR377250" s="2394"/>
    </row>
    <row r="377251" spans="70:70" x14ac:dyDescent="0.25">
      <c r="BR377251" s="2381"/>
    </row>
    <row r="377275" spans="70:70" x14ac:dyDescent="0.25">
      <c r="BR377275" s="2394"/>
    </row>
    <row r="377276" spans="70:70" x14ac:dyDescent="0.25">
      <c r="BR377276" s="2381"/>
    </row>
    <row r="377300" spans="70:70" x14ac:dyDescent="0.25">
      <c r="BR377300" s="2394"/>
    </row>
    <row r="377301" spans="70:70" x14ac:dyDescent="0.25">
      <c r="BR377301" s="2381"/>
    </row>
    <row r="377325" spans="70:70" x14ac:dyDescent="0.25">
      <c r="BR377325" s="2394"/>
    </row>
    <row r="377326" spans="70:70" x14ac:dyDescent="0.25">
      <c r="BR377326" s="2381"/>
    </row>
    <row r="377350" spans="70:70" x14ac:dyDescent="0.25">
      <c r="BR377350" s="2394"/>
    </row>
    <row r="377351" spans="70:70" x14ac:dyDescent="0.25">
      <c r="BR377351" s="2381"/>
    </row>
    <row r="377375" spans="70:70" x14ac:dyDescent="0.25">
      <c r="BR377375" s="2394"/>
    </row>
    <row r="377376" spans="70:70" x14ac:dyDescent="0.25">
      <c r="BR377376" s="2381"/>
    </row>
    <row r="377400" spans="70:70" x14ac:dyDescent="0.25">
      <c r="BR377400" s="2394"/>
    </row>
    <row r="377401" spans="70:70" x14ac:dyDescent="0.25">
      <c r="BR377401" s="2381"/>
    </row>
    <row r="377425" spans="70:70" x14ac:dyDescent="0.25">
      <c r="BR377425" s="2394"/>
    </row>
    <row r="377426" spans="70:70" x14ac:dyDescent="0.25">
      <c r="BR377426" s="2381"/>
    </row>
    <row r="377450" spans="70:70" x14ac:dyDescent="0.25">
      <c r="BR377450" s="2394"/>
    </row>
    <row r="377451" spans="70:70" x14ac:dyDescent="0.25">
      <c r="BR377451" s="2381"/>
    </row>
    <row r="377475" spans="70:70" x14ac:dyDescent="0.25">
      <c r="BR377475" s="2394"/>
    </row>
    <row r="377476" spans="70:70" x14ac:dyDescent="0.25">
      <c r="BR377476" s="2381"/>
    </row>
    <row r="377500" spans="70:70" x14ac:dyDescent="0.25">
      <c r="BR377500" s="2394"/>
    </row>
    <row r="377501" spans="70:70" x14ac:dyDescent="0.25">
      <c r="BR377501" s="2381"/>
    </row>
    <row r="377525" spans="70:70" x14ac:dyDescent="0.25">
      <c r="BR377525" s="2394"/>
    </row>
    <row r="377526" spans="70:70" x14ac:dyDescent="0.25">
      <c r="BR377526" s="2381"/>
    </row>
    <row r="377550" spans="70:70" x14ac:dyDescent="0.25">
      <c r="BR377550" s="2394"/>
    </row>
    <row r="377551" spans="70:70" x14ac:dyDescent="0.25">
      <c r="BR377551" s="2381"/>
    </row>
    <row r="377575" spans="70:70" x14ac:dyDescent="0.25">
      <c r="BR377575" s="2394"/>
    </row>
    <row r="377576" spans="70:70" x14ac:dyDescent="0.25">
      <c r="BR377576" s="2381"/>
    </row>
    <row r="377600" spans="70:70" x14ac:dyDescent="0.25">
      <c r="BR377600" s="2394"/>
    </row>
    <row r="377601" spans="70:70" x14ac:dyDescent="0.25">
      <c r="BR377601" s="2381"/>
    </row>
    <row r="377625" spans="70:70" x14ac:dyDescent="0.25">
      <c r="BR377625" s="2394"/>
    </row>
    <row r="377626" spans="70:70" x14ac:dyDescent="0.25">
      <c r="BR377626" s="2381"/>
    </row>
    <row r="377650" spans="70:70" x14ac:dyDescent="0.25">
      <c r="BR377650" s="2394"/>
    </row>
    <row r="377651" spans="70:70" x14ac:dyDescent="0.25">
      <c r="BR377651" s="2381"/>
    </row>
    <row r="377675" spans="70:70" x14ac:dyDescent="0.25">
      <c r="BR377675" s="2394"/>
    </row>
    <row r="377676" spans="70:70" x14ac:dyDescent="0.25">
      <c r="BR377676" s="2381"/>
    </row>
    <row r="377700" spans="70:70" x14ac:dyDescent="0.25">
      <c r="BR377700" s="2394"/>
    </row>
    <row r="377701" spans="70:70" x14ac:dyDescent="0.25">
      <c r="BR377701" s="2381"/>
    </row>
    <row r="377725" spans="70:70" x14ac:dyDescent="0.25">
      <c r="BR377725" s="2394"/>
    </row>
    <row r="377726" spans="70:70" x14ac:dyDescent="0.25">
      <c r="BR377726" s="2381"/>
    </row>
    <row r="377750" spans="70:70" x14ac:dyDescent="0.25">
      <c r="BR377750" s="2394"/>
    </row>
    <row r="377751" spans="70:70" x14ac:dyDescent="0.25">
      <c r="BR377751" s="2381"/>
    </row>
    <row r="377775" spans="70:70" x14ac:dyDescent="0.25">
      <c r="BR377775" s="2394"/>
    </row>
    <row r="377776" spans="70:70" x14ac:dyDescent="0.25">
      <c r="BR377776" s="2381"/>
    </row>
    <row r="377800" spans="70:70" x14ac:dyDescent="0.25">
      <c r="BR377800" s="2394"/>
    </row>
    <row r="377801" spans="70:70" x14ac:dyDescent="0.25">
      <c r="BR377801" s="2381"/>
    </row>
    <row r="377825" spans="70:70" x14ac:dyDescent="0.25">
      <c r="BR377825" s="2394"/>
    </row>
    <row r="377826" spans="70:70" x14ac:dyDescent="0.25">
      <c r="BR377826" s="2381"/>
    </row>
    <row r="377850" spans="70:70" x14ac:dyDescent="0.25">
      <c r="BR377850" s="2394"/>
    </row>
    <row r="377851" spans="70:70" x14ac:dyDescent="0.25">
      <c r="BR377851" s="2381"/>
    </row>
    <row r="377875" spans="70:70" x14ac:dyDescent="0.25">
      <c r="BR377875" s="2394"/>
    </row>
    <row r="377876" spans="70:70" x14ac:dyDescent="0.25">
      <c r="BR377876" s="2381"/>
    </row>
    <row r="377900" spans="70:70" x14ac:dyDescent="0.25">
      <c r="BR377900" s="2394"/>
    </row>
    <row r="377901" spans="70:70" x14ac:dyDescent="0.25">
      <c r="BR377901" s="2381"/>
    </row>
    <row r="377925" spans="70:70" x14ac:dyDescent="0.25">
      <c r="BR377925" s="2394"/>
    </row>
    <row r="377926" spans="70:70" x14ac:dyDescent="0.25">
      <c r="BR377926" s="2381"/>
    </row>
    <row r="377950" spans="70:70" x14ac:dyDescent="0.25">
      <c r="BR377950" s="2394"/>
    </row>
    <row r="377951" spans="70:70" x14ac:dyDescent="0.25">
      <c r="BR377951" s="2381"/>
    </row>
    <row r="377975" spans="70:70" x14ac:dyDescent="0.25">
      <c r="BR377975" s="2394"/>
    </row>
    <row r="377976" spans="70:70" x14ac:dyDescent="0.25">
      <c r="BR377976" s="2381"/>
    </row>
    <row r="378000" spans="70:70" x14ac:dyDescent="0.25">
      <c r="BR378000" s="2394"/>
    </row>
    <row r="378001" spans="70:70" x14ac:dyDescent="0.25">
      <c r="BR378001" s="2381"/>
    </row>
    <row r="378025" spans="70:70" x14ac:dyDescent="0.25">
      <c r="BR378025" s="2394"/>
    </row>
    <row r="378026" spans="70:70" x14ac:dyDescent="0.25">
      <c r="BR378026" s="2381"/>
    </row>
    <row r="378050" spans="70:70" x14ac:dyDescent="0.25">
      <c r="BR378050" s="2394"/>
    </row>
    <row r="378051" spans="70:70" x14ac:dyDescent="0.25">
      <c r="BR378051" s="2381"/>
    </row>
    <row r="378075" spans="70:70" x14ac:dyDescent="0.25">
      <c r="BR378075" s="2394"/>
    </row>
    <row r="378076" spans="70:70" x14ac:dyDescent="0.25">
      <c r="BR378076" s="2381"/>
    </row>
    <row r="378100" spans="70:70" x14ac:dyDescent="0.25">
      <c r="BR378100" s="2394"/>
    </row>
    <row r="378101" spans="70:70" x14ac:dyDescent="0.25">
      <c r="BR378101" s="2381"/>
    </row>
    <row r="378125" spans="70:70" x14ac:dyDescent="0.25">
      <c r="BR378125" s="2394"/>
    </row>
    <row r="378126" spans="70:70" x14ac:dyDescent="0.25">
      <c r="BR378126" s="2381"/>
    </row>
    <row r="378150" spans="70:70" x14ac:dyDescent="0.25">
      <c r="BR378150" s="2394"/>
    </row>
    <row r="378151" spans="70:70" x14ac:dyDescent="0.25">
      <c r="BR378151" s="2381"/>
    </row>
    <row r="378175" spans="70:70" x14ac:dyDescent="0.25">
      <c r="BR378175" s="2394"/>
    </row>
    <row r="378176" spans="70:70" x14ac:dyDescent="0.25">
      <c r="BR378176" s="2381"/>
    </row>
    <row r="378200" spans="70:70" x14ac:dyDescent="0.25">
      <c r="BR378200" s="2394"/>
    </row>
    <row r="378201" spans="70:70" x14ac:dyDescent="0.25">
      <c r="BR378201" s="2381"/>
    </row>
    <row r="378225" spans="70:70" x14ac:dyDescent="0.25">
      <c r="BR378225" s="2394"/>
    </row>
    <row r="378226" spans="70:70" x14ac:dyDescent="0.25">
      <c r="BR378226" s="2381"/>
    </row>
    <row r="378250" spans="70:70" x14ac:dyDescent="0.25">
      <c r="BR378250" s="2394"/>
    </row>
    <row r="378251" spans="70:70" x14ac:dyDescent="0.25">
      <c r="BR378251" s="2381"/>
    </row>
    <row r="378275" spans="70:70" x14ac:dyDescent="0.25">
      <c r="BR378275" s="2394"/>
    </row>
    <row r="378276" spans="70:70" x14ac:dyDescent="0.25">
      <c r="BR378276" s="2381"/>
    </row>
    <row r="378300" spans="70:70" x14ac:dyDescent="0.25">
      <c r="BR378300" s="2394"/>
    </row>
    <row r="378301" spans="70:70" x14ac:dyDescent="0.25">
      <c r="BR378301" s="2381"/>
    </row>
    <row r="378325" spans="70:70" x14ac:dyDescent="0.25">
      <c r="BR378325" s="2394"/>
    </row>
    <row r="378326" spans="70:70" x14ac:dyDescent="0.25">
      <c r="BR378326" s="2381"/>
    </row>
    <row r="378350" spans="70:70" x14ac:dyDescent="0.25">
      <c r="BR378350" s="2394"/>
    </row>
    <row r="378351" spans="70:70" x14ac:dyDescent="0.25">
      <c r="BR378351" s="2381"/>
    </row>
    <row r="378375" spans="70:70" x14ac:dyDescent="0.25">
      <c r="BR378375" s="2394"/>
    </row>
    <row r="378376" spans="70:70" x14ac:dyDescent="0.25">
      <c r="BR378376" s="2381"/>
    </row>
    <row r="378400" spans="70:70" x14ac:dyDescent="0.25">
      <c r="BR378400" s="2394"/>
    </row>
    <row r="378401" spans="70:70" x14ac:dyDescent="0.25">
      <c r="BR378401" s="2381"/>
    </row>
    <row r="378425" spans="70:70" x14ac:dyDescent="0.25">
      <c r="BR378425" s="2394"/>
    </row>
    <row r="378426" spans="70:70" x14ac:dyDescent="0.25">
      <c r="BR378426" s="2381"/>
    </row>
    <row r="378450" spans="70:70" x14ac:dyDescent="0.25">
      <c r="BR378450" s="2394"/>
    </row>
    <row r="378451" spans="70:70" x14ac:dyDescent="0.25">
      <c r="BR378451" s="2381"/>
    </row>
    <row r="378475" spans="70:70" x14ac:dyDescent="0.25">
      <c r="BR378475" s="2394"/>
    </row>
    <row r="378476" spans="70:70" x14ac:dyDescent="0.25">
      <c r="BR378476" s="2381"/>
    </row>
    <row r="378500" spans="70:70" x14ac:dyDescent="0.25">
      <c r="BR378500" s="2394"/>
    </row>
    <row r="378501" spans="70:70" x14ac:dyDescent="0.25">
      <c r="BR378501" s="2381"/>
    </row>
    <row r="378525" spans="70:70" x14ac:dyDescent="0.25">
      <c r="BR378525" s="2394"/>
    </row>
    <row r="378526" spans="70:70" x14ac:dyDescent="0.25">
      <c r="BR378526" s="2381"/>
    </row>
    <row r="378550" spans="70:70" x14ac:dyDescent="0.25">
      <c r="BR378550" s="2394"/>
    </row>
    <row r="378551" spans="70:70" x14ac:dyDescent="0.25">
      <c r="BR378551" s="2381"/>
    </row>
    <row r="378575" spans="70:70" x14ac:dyDescent="0.25">
      <c r="BR378575" s="2394"/>
    </row>
    <row r="378576" spans="70:70" x14ac:dyDescent="0.25">
      <c r="BR378576" s="2381"/>
    </row>
    <row r="378600" spans="70:70" x14ac:dyDescent="0.25">
      <c r="BR378600" s="2394"/>
    </row>
    <row r="378601" spans="70:70" x14ac:dyDescent="0.25">
      <c r="BR378601" s="2381"/>
    </row>
    <row r="378625" spans="70:70" x14ac:dyDescent="0.25">
      <c r="BR378625" s="2394"/>
    </row>
    <row r="378626" spans="70:70" x14ac:dyDescent="0.25">
      <c r="BR378626" s="2381"/>
    </row>
    <row r="378650" spans="70:70" x14ac:dyDescent="0.25">
      <c r="BR378650" s="2394"/>
    </row>
    <row r="378651" spans="70:70" x14ac:dyDescent="0.25">
      <c r="BR378651" s="2381"/>
    </row>
    <row r="378675" spans="70:70" x14ac:dyDescent="0.25">
      <c r="BR378675" s="2394"/>
    </row>
    <row r="378676" spans="70:70" x14ac:dyDescent="0.25">
      <c r="BR378676" s="2381"/>
    </row>
    <row r="378700" spans="70:70" x14ac:dyDescent="0.25">
      <c r="BR378700" s="2394"/>
    </row>
    <row r="378701" spans="70:70" x14ac:dyDescent="0.25">
      <c r="BR378701" s="2381"/>
    </row>
    <row r="378725" spans="70:70" x14ac:dyDescent="0.25">
      <c r="BR378725" s="2394"/>
    </row>
    <row r="378726" spans="70:70" x14ac:dyDescent="0.25">
      <c r="BR378726" s="2381"/>
    </row>
    <row r="378750" spans="70:70" x14ac:dyDescent="0.25">
      <c r="BR378750" s="2394"/>
    </row>
    <row r="378751" spans="70:70" x14ac:dyDescent="0.25">
      <c r="BR378751" s="2381"/>
    </row>
    <row r="378775" spans="70:70" x14ac:dyDescent="0.25">
      <c r="BR378775" s="2394"/>
    </row>
    <row r="378776" spans="70:70" x14ac:dyDescent="0.25">
      <c r="BR378776" s="2381"/>
    </row>
    <row r="378800" spans="70:70" x14ac:dyDescent="0.25">
      <c r="BR378800" s="2394"/>
    </row>
    <row r="378801" spans="70:70" x14ac:dyDescent="0.25">
      <c r="BR378801" s="2381"/>
    </row>
    <row r="378825" spans="70:70" x14ac:dyDescent="0.25">
      <c r="BR378825" s="2394"/>
    </row>
    <row r="378826" spans="70:70" x14ac:dyDescent="0.25">
      <c r="BR378826" s="2381"/>
    </row>
    <row r="378850" spans="70:70" x14ac:dyDescent="0.25">
      <c r="BR378850" s="2394"/>
    </row>
    <row r="378851" spans="70:70" x14ac:dyDescent="0.25">
      <c r="BR378851" s="2381"/>
    </row>
    <row r="378875" spans="70:70" x14ac:dyDescent="0.25">
      <c r="BR378875" s="2394"/>
    </row>
    <row r="378876" spans="70:70" x14ac:dyDescent="0.25">
      <c r="BR378876" s="2381"/>
    </row>
    <row r="378900" spans="70:70" x14ac:dyDescent="0.25">
      <c r="BR378900" s="2394"/>
    </row>
    <row r="378901" spans="70:70" x14ac:dyDescent="0.25">
      <c r="BR378901" s="2381"/>
    </row>
    <row r="378925" spans="70:70" x14ac:dyDescent="0.25">
      <c r="BR378925" s="2394"/>
    </row>
    <row r="378926" spans="70:70" x14ac:dyDescent="0.25">
      <c r="BR378926" s="2381"/>
    </row>
    <row r="378950" spans="70:70" x14ac:dyDescent="0.25">
      <c r="BR378950" s="2394"/>
    </row>
    <row r="378951" spans="70:70" x14ac:dyDescent="0.25">
      <c r="BR378951" s="2381"/>
    </row>
    <row r="378975" spans="70:70" x14ac:dyDescent="0.25">
      <c r="BR378975" s="2394"/>
    </row>
    <row r="378976" spans="70:70" x14ac:dyDescent="0.25">
      <c r="BR378976" s="2381"/>
    </row>
    <row r="379000" spans="70:70" x14ac:dyDescent="0.25">
      <c r="BR379000" s="2394"/>
    </row>
    <row r="379001" spans="70:70" x14ac:dyDescent="0.25">
      <c r="BR379001" s="2381"/>
    </row>
    <row r="379025" spans="70:70" x14ac:dyDescent="0.25">
      <c r="BR379025" s="2394"/>
    </row>
    <row r="379026" spans="70:70" x14ac:dyDescent="0.25">
      <c r="BR379026" s="2381"/>
    </row>
    <row r="379050" spans="70:70" x14ac:dyDescent="0.25">
      <c r="BR379050" s="2394"/>
    </row>
    <row r="379051" spans="70:70" x14ac:dyDescent="0.25">
      <c r="BR379051" s="2381"/>
    </row>
    <row r="379075" spans="70:70" x14ac:dyDescent="0.25">
      <c r="BR379075" s="2394"/>
    </row>
    <row r="379076" spans="70:70" x14ac:dyDescent="0.25">
      <c r="BR379076" s="2381"/>
    </row>
    <row r="379100" spans="70:70" x14ac:dyDescent="0.25">
      <c r="BR379100" s="2394"/>
    </row>
    <row r="379101" spans="70:70" x14ac:dyDescent="0.25">
      <c r="BR379101" s="2381"/>
    </row>
    <row r="379125" spans="70:70" x14ac:dyDescent="0.25">
      <c r="BR379125" s="2394"/>
    </row>
    <row r="379126" spans="70:70" x14ac:dyDescent="0.25">
      <c r="BR379126" s="2381"/>
    </row>
    <row r="379150" spans="70:70" x14ac:dyDescent="0.25">
      <c r="BR379150" s="2394"/>
    </row>
    <row r="379151" spans="70:70" x14ac:dyDescent="0.25">
      <c r="BR379151" s="2381"/>
    </row>
    <row r="379175" spans="70:70" x14ac:dyDescent="0.25">
      <c r="BR379175" s="2394"/>
    </row>
    <row r="379176" spans="70:70" x14ac:dyDescent="0.25">
      <c r="BR379176" s="2381"/>
    </row>
    <row r="379200" spans="70:70" x14ac:dyDescent="0.25">
      <c r="BR379200" s="2394"/>
    </row>
    <row r="379201" spans="70:70" x14ac:dyDescent="0.25">
      <c r="BR379201" s="2381"/>
    </row>
    <row r="379225" spans="70:70" x14ac:dyDescent="0.25">
      <c r="BR379225" s="2394"/>
    </row>
    <row r="379226" spans="70:70" x14ac:dyDescent="0.25">
      <c r="BR379226" s="2381"/>
    </row>
    <row r="379250" spans="70:70" x14ac:dyDescent="0.25">
      <c r="BR379250" s="2394"/>
    </row>
    <row r="379251" spans="70:70" x14ac:dyDescent="0.25">
      <c r="BR379251" s="2381"/>
    </row>
    <row r="379275" spans="70:70" x14ac:dyDescent="0.25">
      <c r="BR379275" s="2394"/>
    </row>
    <row r="379276" spans="70:70" x14ac:dyDescent="0.25">
      <c r="BR379276" s="2381"/>
    </row>
    <row r="379300" spans="70:70" x14ac:dyDescent="0.25">
      <c r="BR379300" s="2394"/>
    </row>
    <row r="379301" spans="70:70" x14ac:dyDescent="0.25">
      <c r="BR379301" s="2381"/>
    </row>
    <row r="379325" spans="70:70" x14ac:dyDescent="0.25">
      <c r="BR379325" s="2394"/>
    </row>
    <row r="379326" spans="70:70" x14ac:dyDescent="0.25">
      <c r="BR379326" s="2381"/>
    </row>
    <row r="379350" spans="70:70" x14ac:dyDescent="0.25">
      <c r="BR379350" s="2394"/>
    </row>
    <row r="379351" spans="70:70" x14ac:dyDescent="0.25">
      <c r="BR379351" s="2381"/>
    </row>
    <row r="379375" spans="70:70" x14ac:dyDescent="0.25">
      <c r="BR379375" s="2394"/>
    </row>
    <row r="379376" spans="70:70" x14ac:dyDescent="0.25">
      <c r="BR379376" s="2381"/>
    </row>
    <row r="379400" spans="70:70" x14ac:dyDescent="0.25">
      <c r="BR379400" s="2394"/>
    </row>
    <row r="379401" spans="70:70" x14ac:dyDescent="0.25">
      <c r="BR379401" s="2381"/>
    </row>
    <row r="379425" spans="70:70" x14ac:dyDescent="0.25">
      <c r="BR379425" s="2394"/>
    </row>
    <row r="379426" spans="70:70" x14ac:dyDescent="0.25">
      <c r="BR379426" s="2381"/>
    </row>
    <row r="379450" spans="70:70" x14ac:dyDescent="0.25">
      <c r="BR379450" s="2394"/>
    </row>
    <row r="379451" spans="70:70" x14ac:dyDescent="0.25">
      <c r="BR379451" s="2381"/>
    </row>
    <row r="379475" spans="70:70" x14ac:dyDescent="0.25">
      <c r="BR379475" s="2394"/>
    </row>
    <row r="379476" spans="70:70" x14ac:dyDescent="0.25">
      <c r="BR379476" s="2381"/>
    </row>
    <row r="379500" spans="70:70" x14ac:dyDescent="0.25">
      <c r="BR379500" s="2394"/>
    </row>
    <row r="379501" spans="70:70" x14ac:dyDescent="0.25">
      <c r="BR379501" s="2381"/>
    </row>
    <row r="379525" spans="70:70" x14ac:dyDescent="0.25">
      <c r="BR379525" s="2394"/>
    </row>
    <row r="379526" spans="70:70" x14ac:dyDescent="0.25">
      <c r="BR379526" s="2381"/>
    </row>
    <row r="379550" spans="70:70" x14ac:dyDescent="0.25">
      <c r="BR379550" s="2394"/>
    </row>
    <row r="379551" spans="70:70" x14ac:dyDescent="0.25">
      <c r="BR379551" s="2381"/>
    </row>
    <row r="379575" spans="70:70" x14ac:dyDescent="0.25">
      <c r="BR379575" s="2394"/>
    </row>
    <row r="379576" spans="70:70" x14ac:dyDescent="0.25">
      <c r="BR379576" s="2381"/>
    </row>
    <row r="379600" spans="70:70" x14ac:dyDescent="0.25">
      <c r="BR379600" s="2394"/>
    </row>
    <row r="379601" spans="70:70" x14ac:dyDescent="0.25">
      <c r="BR379601" s="2381"/>
    </row>
    <row r="379625" spans="70:70" x14ac:dyDescent="0.25">
      <c r="BR379625" s="2394"/>
    </row>
    <row r="379626" spans="70:70" x14ac:dyDescent="0.25">
      <c r="BR379626" s="2381"/>
    </row>
    <row r="379650" spans="70:70" x14ac:dyDescent="0.25">
      <c r="BR379650" s="2394"/>
    </row>
    <row r="379651" spans="70:70" x14ac:dyDescent="0.25">
      <c r="BR379651" s="2381"/>
    </row>
    <row r="379675" spans="70:70" x14ac:dyDescent="0.25">
      <c r="BR379675" s="2394"/>
    </row>
    <row r="379676" spans="70:70" x14ac:dyDescent="0.25">
      <c r="BR379676" s="2381"/>
    </row>
    <row r="379700" spans="70:70" x14ac:dyDescent="0.25">
      <c r="BR379700" s="2394"/>
    </row>
    <row r="379701" spans="70:70" x14ac:dyDescent="0.25">
      <c r="BR379701" s="2381"/>
    </row>
    <row r="379725" spans="70:70" x14ac:dyDescent="0.25">
      <c r="BR379725" s="2394"/>
    </row>
    <row r="379726" spans="70:70" x14ac:dyDescent="0.25">
      <c r="BR379726" s="2381"/>
    </row>
    <row r="379750" spans="70:70" x14ac:dyDescent="0.25">
      <c r="BR379750" s="2394"/>
    </row>
    <row r="379751" spans="70:70" x14ac:dyDescent="0.25">
      <c r="BR379751" s="2381"/>
    </row>
    <row r="379775" spans="70:70" x14ac:dyDescent="0.25">
      <c r="BR379775" s="2394"/>
    </row>
    <row r="379776" spans="70:70" x14ac:dyDescent="0.25">
      <c r="BR379776" s="2381"/>
    </row>
    <row r="379800" spans="70:70" x14ac:dyDescent="0.25">
      <c r="BR379800" s="2394"/>
    </row>
    <row r="379801" spans="70:70" x14ac:dyDescent="0.25">
      <c r="BR379801" s="2381"/>
    </row>
    <row r="379825" spans="70:70" x14ac:dyDescent="0.25">
      <c r="BR379825" s="2394"/>
    </row>
    <row r="379826" spans="70:70" x14ac:dyDescent="0.25">
      <c r="BR379826" s="2381"/>
    </row>
    <row r="379850" spans="70:70" x14ac:dyDescent="0.25">
      <c r="BR379850" s="2394"/>
    </row>
    <row r="379851" spans="70:70" x14ac:dyDescent="0.25">
      <c r="BR379851" s="2381"/>
    </row>
    <row r="379875" spans="70:70" x14ac:dyDescent="0.25">
      <c r="BR379875" s="2394"/>
    </row>
    <row r="379876" spans="70:70" x14ac:dyDescent="0.25">
      <c r="BR379876" s="2381"/>
    </row>
    <row r="379900" spans="70:70" x14ac:dyDescent="0.25">
      <c r="BR379900" s="2394"/>
    </row>
    <row r="379901" spans="70:70" x14ac:dyDescent="0.25">
      <c r="BR379901" s="2381"/>
    </row>
    <row r="379925" spans="70:70" x14ac:dyDescent="0.25">
      <c r="BR379925" s="2394"/>
    </row>
    <row r="379926" spans="70:70" x14ac:dyDescent="0.25">
      <c r="BR379926" s="2381"/>
    </row>
    <row r="379950" spans="70:70" x14ac:dyDescent="0.25">
      <c r="BR379950" s="2394"/>
    </row>
    <row r="379951" spans="70:70" x14ac:dyDescent="0.25">
      <c r="BR379951" s="2381"/>
    </row>
    <row r="379975" spans="70:70" x14ac:dyDescent="0.25">
      <c r="BR379975" s="2394"/>
    </row>
    <row r="379976" spans="70:70" x14ac:dyDescent="0.25">
      <c r="BR379976" s="2381"/>
    </row>
    <row r="380000" spans="70:70" x14ac:dyDescent="0.25">
      <c r="BR380000" s="2394"/>
    </row>
    <row r="380001" spans="70:70" x14ac:dyDescent="0.25">
      <c r="BR380001" s="2381"/>
    </row>
    <row r="380025" spans="70:70" x14ac:dyDescent="0.25">
      <c r="BR380025" s="2394"/>
    </row>
    <row r="380026" spans="70:70" x14ac:dyDescent="0.25">
      <c r="BR380026" s="2381"/>
    </row>
    <row r="380050" spans="70:70" x14ac:dyDescent="0.25">
      <c r="BR380050" s="2394"/>
    </row>
    <row r="380051" spans="70:70" x14ac:dyDescent="0.25">
      <c r="BR380051" s="2381"/>
    </row>
    <row r="380075" spans="70:70" x14ac:dyDescent="0.25">
      <c r="BR380075" s="2394"/>
    </row>
    <row r="380076" spans="70:70" x14ac:dyDescent="0.25">
      <c r="BR380076" s="2381"/>
    </row>
    <row r="380100" spans="70:70" x14ac:dyDescent="0.25">
      <c r="BR380100" s="2394"/>
    </row>
    <row r="380101" spans="70:70" x14ac:dyDescent="0.25">
      <c r="BR380101" s="2381"/>
    </row>
    <row r="380125" spans="70:70" x14ac:dyDescent="0.25">
      <c r="BR380125" s="2394"/>
    </row>
    <row r="380126" spans="70:70" x14ac:dyDescent="0.25">
      <c r="BR380126" s="2381"/>
    </row>
    <row r="380150" spans="70:70" x14ac:dyDescent="0.25">
      <c r="BR380150" s="2394"/>
    </row>
    <row r="380151" spans="70:70" x14ac:dyDescent="0.25">
      <c r="BR380151" s="2381"/>
    </row>
    <row r="380175" spans="70:70" x14ac:dyDescent="0.25">
      <c r="BR380175" s="2394"/>
    </row>
    <row r="380176" spans="70:70" x14ac:dyDescent="0.25">
      <c r="BR380176" s="2381"/>
    </row>
    <row r="380200" spans="70:70" x14ac:dyDescent="0.25">
      <c r="BR380200" s="2394"/>
    </row>
    <row r="380201" spans="70:70" x14ac:dyDescent="0.25">
      <c r="BR380201" s="2381"/>
    </row>
    <row r="380225" spans="70:70" x14ac:dyDescent="0.25">
      <c r="BR380225" s="2394"/>
    </row>
    <row r="380226" spans="70:70" x14ac:dyDescent="0.25">
      <c r="BR380226" s="2381"/>
    </row>
    <row r="380250" spans="70:70" x14ac:dyDescent="0.25">
      <c r="BR380250" s="2394"/>
    </row>
    <row r="380251" spans="70:70" x14ac:dyDescent="0.25">
      <c r="BR380251" s="2381"/>
    </row>
    <row r="380275" spans="70:70" x14ac:dyDescent="0.25">
      <c r="BR380275" s="2394"/>
    </row>
    <row r="380276" spans="70:70" x14ac:dyDescent="0.25">
      <c r="BR380276" s="2381"/>
    </row>
    <row r="380300" spans="70:70" x14ac:dyDescent="0.25">
      <c r="BR380300" s="2394"/>
    </row>
    <row r="380301" spans="70:70" x14ac:dyDescent="0.25">
      <c r="BR380301" s="2381"/>
    </row>
    <row r="380325" spans="70:70" x14ac:dyDescent="0.25">
      <c r="BR380325" s="2394"/>
    </row>
    <row r="380326" spans="70:70" x14ac:dyDescent="0.25">
      <c r="BR380326" s="2381"/>
    </row>
    <row r="380350" spans="70:70" x14ac:dyDescent="0.25">
      <c r="BR380350" s="2394"/>
    </row>
    <row r="380351" spans="70:70" x14ac:dyDescent="0.25">
      <c r="BR380351" s="2381"/>
    </row>
    <row r="380375" spans="70:70" x14ac:dyDescent="0.25">
      <c r="BR380375" s="2394"/>
    </row>
    <row r="380376" spans="70:70" x14ac:dyDescent="0.25">
      <c r="BR380376" s="2381"/>
    </row>
    <row r="380400" spans="70:70" x14ac:dyDescent="0.25">
      <c r="BR380400" s="2394"/>
    </row>
    <row r="380401" spans="70:70" x14ac:dyDescent="0.25">
      <c r="BR380401" s="2381"/>
    </row>
    <row r="380425" spans="70:70" x14ac:dyDescent="0.25">
      <c r="BR380425" s="2394"/>
    </row>
    <row r="380426" spans="70:70" x14ac:dyDescent="0.25">
      <c r="BR380426" s="2381"/>
    </row>
    <row r="380450" spans="70:70" x14ac:dyDescent="0.25">
      <c r="BR380450" s="2394"/>
    </row>
    <row r="380451" spans="70:70" x14ac:dyDescent="0.25">
      <c r="BR380451" s="2381"/>
    </row>
    <row r="380475" spans="70:70" x14ac:dyDescent="0.25">
      <c r="BR380475" s="2394"/>
    </row>
    <row r="380476" spans="70:70" x14ac:dyDescent="0.25">
      <c r="BR380476" s="2381"/>
    </row>
    <row r="380500" spans="70:70" x14ac:dyDescent="0.25">
      <c r="BR380500" s="2394"/>
    </row>
    <row r="380501" spans="70:70" x14ac:dyDescent="0.25">
      <c r="BR380501" s="2381"/>
    </row>
    <row r="380525" spans="70:70" x14ac:dyDescent="0.25">
      <c r="BR380525" s="2394"/>
    </row>
    <row r="380526" spans="70:70" x14ac:dyDescent="0.25">
      <c r="BR380526" s="2381"/>
    </row>
    <row r="380550" spans="70:70" x14ac:dyDescent="0.25">
      <c r="BR380550" s="2394"/>
    </row>
    <row r="380551" spans="70:70" x14ac:dyDescent="0.25">
      <c r="BR380551" s="2381"/>
    </row>
    <row r="380575" spans="70:70" x14ac:dyDescent="0.25">
      <c r="BR380575" s="2394"/>
    </row>
    <row r="380576" spans="70:70" x14ac:dyDescent="0.25">
      <c r="BR380576" s="2381"/>
    </row>
    <row r="380600" spans="70:70" x14ac:dyDescent="0.25">
      <c r="BR380600" s="2394"/>
    </row>
    <row r="380601" spans="70:70" x14ac:dyDescent="0.25">
      <c r="BR380601" s="2381"/>
    </row>
    <row r="380625" spans="70:70" x14ac:dyDescent="0.25">
      <c r="BR380625" s="2394"/>
    </row>
    <row r="380626" spans="70:70" x14ac:dyDescent="0.25">
      <c r="BR380626" s="2381"/>
    </row>
    <row r="380650" spans="70:70" x14ac:dyDescent="0.25">
      <c r="BR380650" s="2394"/>
    </row>
    <row r="380651" spans="70:70" x14ac:dyDescent="0.25">
      <c r="BR380651" s="2381"/>
    </row>
    <row r="380675" spans="70:70" x14ac:dyDescent="0.25">
      <c r="BR380675" s="2394"/>
    </row>
    <row r="380676" spans="70:70" x14ac:dyDescent="0.25">
      <c r="BR380676" s="2381"/>
    </row>
    <row r="380700" spans="70:70" x14ac:dyDescent="0.25">
      <c r="BR380700" s="2394"/>
    </row>
    <row r="380701" spans="70:70" x14ac:dyDescent="0.25">
      <c r="BR380701" s="2381"/>
    </row>
    <row r="380725" spans="70:70" x14ac:dyDescent="0.25">
      <c r="BR380725" s="2394"/>
    </row>
    <row r="380726" spans="70:70" x14ac:dyDescent="0.25">
      <c r="BR380726" s="2381"/>
    </row>
    <row r="380750" spans="70:70" x14ac:dyDescent="0.25">
      <c r="BR380750" s="2394"/>
    </row>
    <row r="380751" spans="70:70" x14ac:dyDescent="0.25">
      <c r="BR380751" s="2381"/>
    </row>
    <row r="380775" spans="70:70" x14ac:dyDescent="0.25">
      <c r="BR380775" s="2394"/>
    </row>
    <row r="380776" spans="70:70" x14ac:dyDescent="0.25">
      <c r="BR380776" s="2381"/>
    </row>
    <row r="380800" spans="70:70" x14ac:dyDescent="0.25">
      <c r="BR380800" s="2394"/>
    </row>
    <row r="380801" spans="70:70" x14ac:dyDescent="0.25">
      <c r="BR380801" s="2381"/>
    </row>
    <row r="380825" spans="70:70" x14ac:dyDescent="0.25">
      <c r="BR380825" s="2394"/>
    </row>
    <row r="380826" spans="70:70" x14ac:dyDescent="0.25">
      <c r="BR380826" s="2381"/>
    </row>
    <row r="380850" spans="70:70" x14ac:dyDescent="0.25">
      <c r="BR380850" s="2394"/>
    </row>
    <row r="380851" spans="70:70" x14ac:dyDescent="0.25">
      <c r="BR380851" s="2381"/>
    </row>
    <row r="380875" spans="70:70" x14ac:dyDescent="0.25">
      <c r="BR380875" s="2394"/>
    </row>
    <row r="380876" spans="70:70" x14ac:dyDescent="0.25">
      <c r="BR380876" s="2381"/>
    </row>
    <row r="380900" spans="70:70" x14ac:dyDescent="0.25">
      <c r="BR380900" s="2394"/>
    </row>
    <row r="380901" spans="70:70" x14ac:dyDescent="0.25">
      <c r="BR380901" s="2381"/>
    </row>
    <row r="380925" spans="70:70" x14ac:dyDescent="0.25">
      <c r="BR380925" s="2394"/>
    </row>
    <row r="380926" spans="70:70" x14ac:dyDescent="0.25">
      <c r="BR380926" s="2381"/>
    </row>
    <row r="380950" spans="70:70" x14ac:dyDescent="0.25">
      <c r="BR380950" s="2394"/>
    </row>
    <row r="380951" spans="70:70" x14ac:dyDescent="0.25">
      <c r="BR380951" s="2381"/>
    </row>
    <row r="380975" spans="70:70" x14ac:dyDescent="0.25">
      <c r="BR380975" s="2394"/>
    </row>
    <row r="380976" spans="70:70" x14ac:dyDescent="0.25">
      <c r="BR380976" s="2381"/>
    </row>
    <row r="381000" spans="70:70" x14ac:dyDescent="0.25">
      <c r="BR381000" s="2394"/>
    </row>
    <row r="381001" spans="70:70" x14ac:dyDescent="0.25">
      <c r="BR381001" s="2381"/>
    </row>
    <row r="381025" spans="70:70" x14ac:dyDescent="0.25">
      <c r="BR381025" s="2394"/>
    </row>
    <row r="381026" spans="70:70" x14ac:dyDescent="0.25">
      <c r="BR381026" s="2381"/>
    </row>
    <row r="381050" spans="70:70" x14ac:dyDescent="0.25">
      <c r="BR381050" s="2394"/>
    </row>
    <row r="381051" spans="70:70" x14ac:dyDescent="0.25">
      <c r="BR381051" s="2381"/>
    </row>
    <row r="381075" spans="70:70" x14ac:dyDescent="0.25">
      <c r="BR381075" s="2394"/>
    </row>
    <row r="381076" spans="70:70" x14ac:dyDescent="0.25">
      <c r="BR381076" s="2381"/>
    </row>
    <row r="381100" spans="70:70" x14ac:dyDescent="0.25">
      <c r="BR381100" s="2394"/>
    </row>
    <row r="381101" spans="70:70" x14ac:dyDescent="0.25">
      <c r="BR381101" s="2381"/>
    </row>
    <row r="381125" spans="70:70" x14ac:dyDescent="0.25">
      <c r="BR381125" s="2394"/>
    </row>
    <row r="381126" spans="70:70" x14ac:dyDescent="0.25">
      <c r="BR381126" s="2381"/>
    </row>
    <row r="381150" spans="70:70" x14ac:dyDescent="0.25">
      <c r="BR381150" s="2394"/>
    </row>
    <row r="381151" spans="70:70" x14ac:dyDescent="0.25">
      <c r="BR381151" s="2381"/>
    </row>
    <row r="381175" spans="70:70" x14ac:dyDescent="0.25">
      <c r="BR381175" s="2394"/>
    </row>
    <row r="381176" spans="70:70" x14ac:dyDescent="0.25">
      <c r="BR381176" s="2381"/>
    </row>
    <row r="381200" spans="70:70" x14ac:dyDescent="0.25">
      <c r="BR381200" s="2394"/>
    </row>
    <row r="381201" spans="70:70" x14ac:dyDescent="0.25">
      <c r="BR381201" s="2381"/>
    </row>
    <row r="381225" spans="70:70" x14ac:dyDescent="0.25">
      <c r="BR381225" s="2394"/>
    </row>
    <row r="381226" spans="70:70" x14ac:dyDescent="0.25">
      <c r="BR381226" s="2381"/>
    </row>
    <row r="381250" spans="70:70" x14ac:dyDescent="0.25">
      <c r="BR381250" s="2394"/>
    </row>
    <row r="381251" spans="70:70" x14ac:dyDescent="0.25">
      <c r="BR381251" s="2381"/>
    </row>
    <row r="381275" spans="70:70" x14ac:dyDescent="0.25">
      <c r="BR381275" s="2394"/>
    </row>
    <row r="381276" spans="70:70" x14ac:dyDescent="0.25">
      <c r="BR381276" s="2381"/>
    </row>
    <row r="381300" spans="70:70" x14ac:dyDescent="0.25">
      <c r="BR381300" s="2394"/>
    </row>
    <row r="381301" spans="70:70" x14ac:dyDescent="0.25">
      <c r="BR381301" s="2381"/>
    </row>
    <row r="381325" spans="70:70" x14ac:dyDescent="0.25">
      <c r="BR381325" s="2394"/>
    </row>
    <row r="381326" spans="70:70" x14ac:dyDescent="0.25">
      <c r="BR381326" s="2381"/>
    </row>
    <row r="381350" spans="70:70" x14ac:dyDescent="0.25">
      <c r="BR381350" s="2394"/>
    </row>
    <row r="381351" spans="70:70" x14ac:dyDescent="0.25">
      <c r="BR381351" s="2381"/>
    </row>
    <row r="381375" spans="70:70" x14ac:dyDescent="0.25">
      <c r="BR381375" s="2394"/>
    </row>
    <row r="381376" spans="70:70" x14ac:dyDescent="0.25">
      <c r="BR381376" s="2381"/>
    </row>
    <row r="381400" spans="70:70" x14ac:dyDescent="0.25">
      <c r="BR381400" s="2394"/>
    </row>
    <row r="381401" spans="70:70" x14ac:dyDescent="0.25">
      <c r="BR381401" s="2381"/>
    </row>
    <row r="381425" spans="70:70" x14ac:dyDescent="0.25">
      <c r="BR381425" s="2394"/>
    </row>
    <row r="381426" spans="70:70" x14ac:dyDescent="0.25">
      <c r="BR381426" s="2381"/>
    </row>
    <row r="381450" spans="70:70" x14ac:dyDescent="0.25">
      <c r="BR381450" s="2394"/>
    </row>
    <row r="381451" spans="70:70" x14ac:dyDescent="0.25">
      <c r="BR381451" s="2381"/>
    </row>
    <row r="381475" spans="70:70" x14ac:dyDescent="0.25">
      <c r="BR381475" s="2394"/>
    </row>
    <row r="381476" spans="70:70" x14ac:dyDescent="0.25">
      <c r="BR381476" s="2381"/>
    </row>
    <row r="381500" spans="70:70" x14ac:dyDescent="0.25">
      <c r="BR381500" s="2394"/>
    </row>
    <row r="381501" spans="70:70" x14ac:dyDescent="0.25">
      <c r="BR381501" s="2381"/>
    </row>
    <row r="381525" spans="70:70" x14ac:dyDescent="0.25">
      <c r="BR381525" s="2394"/>
    </row>
    <row r="381526" spans="70:70" x14ac:dyDescent="0.25">
      <c r="BR381526" s="2381"/>
    </row>
    <row r="381550" spans="70:70" x14ac:dyDescent="0.25">
      <c r="BR381550" s="2394"/>
    </row>
    <row r="381551" spans="70:70" x14ac:dyDescent="0.25">
      <c r="BR381551" s="2381"/>
    </row>
    <row r="381575" spans="70:70" x14ac:dyDescent="0.25">
      <c r="BR381575" s="2394"/>
    </row>
    <row r="381576" spans="70:70" x14ac:dyDescent="0.25">
      <c r="BR381576" s="2381"/>
    </row>
    <row r="381600" spans="70:70" x14ac:dyDescent="0.25">
      <c r="BR381600" s="2394"/>
    </row>
    <row r="381601" spans="70:70" x14ac:dyDescent="0.25">
      <c r="BR381601" s="2381"/>
    </row>
    <row r="381625" spans="70:70" x14ac:dyDescent="0.25">
      <c r="BR381625" s="2394"/>
    </row>
    <row r="381626" spans="70:70" x14ac:dyDescent="0.25">
      <c r="BR381626" s="2381"/>
    </row>
    <row r="381650" spans="70:70" x14ac:dyDescent="0.25">
      <c r="BR381650" s="2394"/>
    </row>
    <row r="381651" spans="70:70" x14ac:dyDescent="0.25">
      <c r="BR381651" s="2381"/>
    </row>
    <row r="381675" spans="70:70" x14ac:dyDescent="0.25">
      <c r="BR381675" s="2394"/>
    </row>
    <row r="381676" spans="70:70" x14ac:dyDescent="0.25">
      <c r="BR381676" s="2381"/>
    </row>
    <row r="381700" spans="70:70" x14ac:dyDescent="0.25">
      <c r="BR381700" s="2394"/>
    </row>
    <row r="381701" spans="70:70" x14ac:dyDescent="0.25">
      <c r="BR381701" s="2381"/>
    </row>
    <row r="381725" spans="70:70" x14ac:dyDescent="0.25">
      <c r="BR381725" s="2394"/>
    </row>
    <row r="381726" spans="70:70" x14ac:dyDescent="0.25">
      <c r="BR381726" s="2381"/>
    </row>
    <row r="381750" spans="70:70" x14ac:dyDescent="0.25">
      <c r="BR381750" s="2394"/>
    </row>
    <row r="381751" spans="70:70" x14ac:dyDescent="0.25">
      <c r="BR381751" s="2381"/>
    </row>
    <row r="381775" spans="70:70" x14ac:dyDescent="0.25">
      <c r="BR381775" s="2394"/>
    </row>
    <row r="381776" spans="70:70" x14ac:dyDescent="0.25">
      <c r="BR381776" s="2381"/>
    </row>
    <row r="381800" spans="70:70" x14ac:dyDescent="0.25">
      <c r="BR381800" s="2394"/>
    </row>
    <row r="381801" spans="70:70" x14ac:dyDescent="0.25">
      <c r="BR381801" s="2381"/>
    </row>
    <row r="381825" spans="70:70" x14ac:dyDescent="0.25">
      <c r="BR381825" s="2394"/>
    </row>
    <row r="381826" spans="70:70" x14ac:dyDescent="0.25">
      <c r="BR381826" s="2381"/>
    </row>
    <row r="381850" spans="70:70" x14ac:dyDescent="0.25">
      <c r="BR381850" s="2394"/>
    </row>
    <row r="381851" spans="70:70" x14ac:dyDescent="0.25">
      <c r="BR381851" s="2381"/>
    </row>
    <row r="381875" spans="70:70" x14ac:dyDescent="0.25">
      <c r="BR381875" s="2394"/>
    </row>
    <row r="381876" spans="70:70" x14ac:dyDescent="0.25">
      <c r="BR381876" s="2381"/>
    </row>
    <row r="381900" spans="70:70" x14ac:dyDescent="0.25">
      <c r="BR381900" s="2394"/>
    </row>
    <row r="381901" spans="70:70" x14ac:dyDescent="0.25">
      <c r="BR381901" s="2381"/>
    </row>
    <row r="381925" spans="70:70" x14ac:dyDescent="0.25">
      <c r="BR381925" s="2394"/>
    </row>
    <row r="381926" spans="70:70" x14ac:dyDescent="0.25">
      <c r="BR381926" s="2381"/>
    </row>
    <row r="381950" spans="70:70" x14ac:dyDescent="0.25">
      <c r="BR381950" s="2394"/>
    </row>
    <row r="381951" spans="70:70" x14ac:dyDescent="0.25">
      <c r="BR381951" s="2381"/>
    </row>
    <row r="381975" spans="70:70" x14ac:dyDescent="0.25">
      <c r="BR381975" s="2394"/>
    </row>
    <row r="381976" spans="70:70" x14ac:dyDescent="0.25">
      <c r="BR381976" s="2381"/>
    </row>
    <row r="382000" spans="70:70" x14ac:dyDescent="0.25">
      <c r="BR382000" s="2394"/>
    </row>
    <row r="382001" spans="70:70" x14ac:dyDescent="0.25">
      <c r="BR382001" s="2381"/>
    </row>
    <row r="382025" spans="70:70" x14ac:dyDescent="0.25">
      <c r="BR382025" s="2394"/>
    </row>
    <row r="382026" spans="70:70" x14ac:dyDescent="0.25">
      <c r="BR382026" s="2381"/>
    </row>
    <row r="382050" spans="70:70" x14ac:dyDescent="0.25">
      <c r="BR382050" s="2394"/>
    </row>
    <row r="382051" spans="70:70" x14ac:dyDescent="0.25">
      <c r="BR382051" s="2381"/>
    </row>
    <row r="382075" spans="70:70" x14ac:dyDescent="0.25">
      <c r="BR382075" s="2394"/>
    </row>
    <row r="382076" spans="70:70" x14ac:dyDescent="0.25">
      <c r="BR382076" s="2381"/>
    </row>
    <row r="382100" spans="70:70" x14ac:dyDescent="0.25">
      <c r="BR382100" s="2394"/>
    </row>
    <row r="382101" spans="70:70" x14ac:dyDescent="0.25">
      <c r="BR382101" s="2381"/>
    </row>
    <row r="382125" spans="70:70" x14ac:dyDescent="0.25">
      <c r="BR382125" s="2394"/>
    </row>
    <row r="382126" spans="70:70" x14ac:dyDescent="0.25">
      <c r="BR382126" s="2381"/>
    </row>
    <row r="382150" spans="70:70" x14ac:dyDescent="0.25">
      <c r="BR382150" s="2394"/>
    </row>
    <row r="382151" spans="70:70" x14ac:dyDescent="0.25">
      <c r="BR382151" s="2381"/>
    </row>
    <row r="382175" spans="70:70" x14ac:dyDescent="0.25">
      <c r="BR382175" s="2394"/>
    </row>
    <row r="382176" spans="70:70" x14ac:dyDescent="0.25">
      <c r="BR382176" s="2381"/>
    </row>
    <row r="382200" spans="70:70" x14ac:dyDescent="0.25">
      <c r="BR382200" s="2394"/>
    </row>
    <row r="382201" spans="70:70" x14ac:dyDescent="0.25">
      <c r="BR382201" s="2381"/>
    </row>
    <row r="382225" spans="70:70" x14ac:dyDescent="0.25">
      <c r="BR382225" s="2394"/>
    </row>
    <row r="382226" spans="70:70" x14ac:dyDescent="0.25">
      <c r="BR382226" s="2381"/>
    </row>
    <row r="382250" spans="70:70" x14ac:dyDescent="0.25">
      <c r="BR382250" s="2394"/>
    </row>
    <row r="382251" spans="70:70" x14ac:dyDescent="0.25">
      <c r="BR382251" s="2381"/>
    </row>
    <row r="382275" spans="70:70" x14ac:dyDescent="0.25">
      <c r="BR382275" s="2394"/>
    </row>
    <row r="382276" spans="70:70" x14ac:dyDescent="0.25">
      <c r="BR382276" s="2381"/>
    </row>
    <row r="382300" spans="70:70" x14ac:dyDescent="0.25">
      <c r="BR382300" s="2394"/>
    </row>
    <row r="382301" spans="70:70" x14ac:dyDescent="0.25">
      <c r="BR382301" s="2381"/>
    </row>
    <row r="382325" spans="70:70" x14ac:dyDescent="0.25">
      <c r="BR382325" s="2394"/>
    </row>
    <row r="382326" spans="70:70" x14ac:dyDescent="0.25">
      <c r="BR382326" s="2381"/>
    </row>
    <row r="382350" spans="70:70" x14ac:dyDescent="0.25">
      <c r="BR382350" s="2394"/>
    </row>
    <row r="382351" spans="70:70" x14ac:dyDescent="0.25">
      <c r="BR382351" s="2381"/>
    </row>
    <row r="382375" spans="70:70" x14ac:dyDescent="0.25">
      <c r="BR382375" s="2394"/>
    </row>
    <row r="382376" spans="70:70" x14ac:dyDescent="0.25">
      <c r="BR382376" s="2381"/>
    </row>
    <row r="382400" spans="70:70" x14ac:dyDescent="0.25">
      <c r="BR382400" s="2394"/>
    </row>
    <row r="382401" spans="70:70" x14ac:dyDescent="0.25">
      <c r="BR382401" s="2381"/>
    </row>
    <row r="382425" spans="70:70" x14ac:dyDescent="0.25">
      <c r="BR382425" s="2394"/>
    </row>
    <row r="382426" spans="70:70" x14ac:dyDescent="0.25">
      <c r="BR382426" s="2381"/>
    </row>
    <row r="382450" spans="70:70" x14ac:dyDescent="0.25">
      <c r="BR382450" s="2394"/>
    </row>
    <row r="382451" spans="70:70" x14ac:dyDescent="0.25">
      <c r="BR382451" s="2381"/>
    </row>
    <row r="382475" spans="70:70" x14ac:dyDescent="0.25">
      <c r="BR382475" s="2394"/>
    </row>
    <row r="382476" spans="70:70" x14ac:dyDescent="0.25">
      <c r="BR382476" s="2381"/>
    </row>
    <row r="382500" spans="70:70" x14ac:dyDescent="0.25">
      <c r="BR382500" s="2394"/>
    </row>
    <row r="382501" spans="70:70" x14ac:dyDescent="0.25">
      <c r="BR382501" s="2381"/>
    </row>
    <row r="382525" spans="70:70" x14ac:dyDescent="0.25">
      <c r="BR382525" s="2394"/>
    </row>
    <row r="382526" spans="70:70" x14ac:dyDescent="0.25">
      <c r="BR382526" s="2381"/>
    </row>
    <row r="382550" spans="70:70" x14ac:dyDescent="0.25">
      <c r="BR382550" s="2394"/>
    </row>
    <row r="382551" spans="70:70" x14ac:dyDescent="0.25">
      <c r="BR382551" s="2381"/>
    </row>
    <row r="382575" spans="70:70" x14ac:dyDescent="0.25">
      <c r="BR382575" s="2394"/>
    </row>
    <row r="382576" spans="70:70" x14ac:dyDescent="0.25">
      <c r="BR382576" s="2381"/>
    </row>
    <row r="382600" spans="70:70" x14ac:dyDescent="0.25">
      <c r="BR382600" s="2394"/>
    </row>
    <row r="382601" spans="70:70" x14ac:dyDescent="0.25">
      <c r="BR382601" s="2381"/>
    </row>
    <row r="382625" spans="70:70" x14ac:dyDescent="0.25">
      <c r="BR382625" s="2394"/>
    </row>
    <row r="382626" spans="70:70" x14ac:dyDescent="0.25">
      <c r="BR382626" s="2381"/>
    </row>
    <row r="382650" spans="70:70" x14ac:dyDescent="0.25">
      <c r="BR382650" s="2394"/>
    </row>
    <row r="382651" spans="70:70" x14ac:dyDescent="0.25">
      <c r="BR382651" s="2381"/>
    </row>
    <row r="382675" spans="70:70" x14ac:dyDescent="0.25">
      <c r="BR382675" s="2394"/>
    </row>
    <row r="382676" spans="70:70" x14ac:dyDescent="0.25">
      <c r="BR382676" s="2381"/>
    </row>
    <row r="382700" spans="70:70" x14ac:dyDescent="0.25">
      <c r="BR382700" s="2394"/>
    </row>
    <row r="382701" spans="70:70" x14ac:dyDescent="0.25">
      <c r="BR382701" s="2381"/>
    </row>
    <row r="382725" spans="70:70" x14ac:dyDescent="0.25">
      <c r="BR382725" s="2394"/>
    </row>
    <row r="382726" spans="70:70" x14ac:dyDescent="0.25">
      <c r="BR382726" s="2381"/>
    </row>
    <row r="382750" spans="70:70" x14ac:dyDescent="0.25">
      <c r="BR382750" s="2394"/>
    </row>
    <row r="382751" spans="70:70" x14ac:dyDescent="0.25">
      <c r="BR382751" s="2381"/>
    </row>
    <row r="382775" spans="70:70" x14ac:dyDescent="0.25">
      <c r="BR382775" s="2394"/>
    </row>
    <row r="382776" spans="70:70" x14ac:dyDescent="0.25">
      <c r="BR382776" s="2381"/>
    </row>
    <row r="382800" spans="70:70" x14ac:dyDescent="0.25">
      <c r="BR382800" s="2394"/>
    </row>
    <row r="382801" spans="70:70" x14ac:dyDescent="0.25">
      <c r="BR382801" s="2381"/>
    </row>
    <row r="382825" spans="70:70" x14ac:dyDescent="0.25">
      <c r="BR382825" s="2394"/>
    </row>
    <row r="382826" spans="70:70" x14ac:dyDescent="0.25">
      <c r="BR382826" s="2381"/>
    </row>
    <row r="382850" spans="70:70" x14ac:dyDescent="0.25">
      <c r="BR382850" s="2394"/>
    </row>
    <row r="382851" spans="70:70" x14ac:dyDescent="0.25">
      <c r="BR382851" s="2381"/>
    </row>
    <row r="382875" spans="70:70" x14ac:dyDescent="0.25">
      <c r="BR382875" s="2394"/>
    </row>
    <row r="382876" spans="70:70" x14ac:dyDescent="0.25">
      <c r="BR382876" s="2381"/>
    </row>
    <row r="382900" spans="70:70" x14ac:dyDescent="0.25">
      <c r="BR382900" s="2394"/>
    </row>
    <row r="382901" spans="70:70" x14ac:dyDescent="0.25">
      <c r="BR382901" s="2381"/>
    </row>
    <row r="382925" spans="70:70" x14ac:dyDescent="0.25">
      <c r="BR382925" s="2394"/>
    </row>
    <row r="382926" spans="70:70" x14ac:dyDescent="0.25">
      <c r="BR382926" s="2381"/>
    </row>
    <row r="382950" spans="70:70" x14ac:dyDescent="0.25">
      <c r="BR382950" s="2394"/>
    </row>
    <row r="382951" spans="70:70" x14ac:dyDescent="0.25">
      <c r="BR382951" s="2381"/>
    </row>
    <row r="382975" spans="70:70" x14ac:dyDescent="0.25">
      <c r="BR382975" s="2394"/>
    </row>
    <row r="382976" spans="70:70" x14ac:dyDescent="0.25">
      <c r="BR382976" s="2381"/>
    </row>
    <row r="383000" spans="70:70" x14ac:dyDescent="0.25">
      <c r="BR383000" s="2394"/>
    </row>
    <row r="383001" spans="70:70" x14ac:dyDescent="0.25">
      <c r="BR383001" s="2381"/>
    </row>
    <row r="383025" spans="70:70" x14ac:dyDescent="0.25">
      <c r="BR383025" s="2394"/>
    </row>
    <row r="383026" spans="70:70" x14ac:dyDescent="0.25">
      <c r="BR383026" s="2381"/>
    </row>
    <row r="383050" spans="70:70" x14ac:dyDescent="0.25">
      <c r="BR383050" s="2394"/>
    </row>
    <row r="383051" spans="70:70" x14ac:dyDescent="0.25">
      <c r="BR383051" s="2381"/>
    </row>
    <row r="383075" spans="70:70" x14ac:dyDescent="0.25">
      <c r="BR383075" s="2394"/>
    </row>
    <row r="383076" spans="70:70" x14ac:dyDescent="0.25">
      <c r="BR383076" s="2381"/>
    </row>
    <row r="383100" spans="70:70" x14ac:dyDescent="0.25">
      <c r="BR383100" s="2394"/>
    </row>
    <row r="383101" spans="70:70" x14ac:dyDescent="0.25">
      <c r="BR383101" s="2381"/>
    </row>
    <row r="383125" spans="70:70" x14ac:dyDescent="0.25">
      <c r="BR383125" s="2394"/>
    </row>
    <row r="383126" spans="70:70" x14ac:dyDescent="0.25">
      <c r="BR383126" s="2381"/>
    </row>
    <row r="383150" spans="70:70" x14ac:dyDescent="0.25">
      <c r="BR383150" s="2394"/>
    </row>
    <row r="383151" spans="70:70" x14ac:dyDescent="0.25">
      <c r="BR383151" s="2381"/>
    </row>
    <row r="383175" spans="70:70" x14ac:dyDescent="0.25">
      <c r="BR383175" s="2394"/>
    </row>
    <row r="383176" spans="70:70" x14ac:dyDescent="0.25">
      <c r="BR383176" s="2381"/>
    </row>
    <row r="383200" spans="70:70" x14ac:dyDescent="0.25">
      <c r="BR383200" s="2394"/>
    </row>
    <row r="383201" spans="70:70" x14ac:dyDescent="0.25">
      <c r="BR383201" s="2381"/>
    </row>
    <row r="383225" spans="70:70" x14ac:dyDescent="0.25">
      <c r="BR383225" s="2394"/>
    </row>
    <row r="383226" spans="70:70" x14ac:dyDescent="0.25">
      <c r="BR383226" s="2381"/>
    </row>
    <row r="383250" spans="70:70" x14ac:dyDescent="0.25">
      <c r="BR383250" s="2394"/>
    </row>
    <row r="383251" spans="70:70" x14ac:dyDescent="0.25">
      <c r="BR383251" s="2381"/>
    </row>
    <row r="383275" spans="70:70" x14ac:dyDescent="0.25">
      <c r="BR383275" s="2394"/>
    </row>
    <row r="383276" spans="70:70" x14ac:dyDescent="0.25">
      <c r="BR383276" s="2381"/>
    </row>
    <row r="383300" spans="70:70" x14ac:dyDescent="0.25">
      <c r="BR383300" s="2394"/>
    </row>
    <row r="383301" spans="70:70" x14ac:dyDescent="0.25">
      <c r="BR383301" s="2381"/>
    </row>
    <row r="383325" spans="70:70" x14ac:dyDescent="0.25">
      <c r="BR383325" s="2394"/>
    </row>
    <row r="383326" spans="70:70" x14ac:dyDescent="0.25">
      <c r="BR383326" s="2381"/>
    </row>
    <row r="383350" spans="70:70" x14ac:dyDescent="0.25">
      <c r="BR383350" s="2394"/>
    </row>
    <row r="383351" spans="70:70" x14ac:dyDescent="0.25">
      <c r="BR383351" s="2381"/>
    </row>
    <row r="383375" spans="70:70" x14ac:dyDescent="0.25">
      <c r="BR383375" s="2394"/>
    </row>
    <row r="383376" spans="70:70" x14ac:dyDescent="0.25">
      <c r="BR383376" s="2381"/>
    </row>
    <row r="383400" spans="70:70" x14ac:dyDescent="0.25">
      <c r="BR383400" s="2394"/>
    </row>
    <row r="383401" spans="70:70" x14ac:dyDescent="0.25">
      <c r="BR383401" s="2381"/>
    </row>
    <row r="383425" spans="70:70" x14ac:dyDescent="0.25">
      <c r="BR383425" s="2394"/>
    </row>
    <row r="383426" spans="70:70" x14ac:dyDescent="0.25">
      <c r="BR383426" s="2381"/>
    </row>
    <row r="383450" spans="70:70" x14ac:dyDescent="0.25">
      <c r="BR383450" s="2394"/>
    </row>
    <row r="383451" spans="70:70" x14ac:dyDescent="0.25">
      <c r="BR383451" s="2381"/>
    </row>
    <row r="383475" spans="70:70" x14ac:dyDescent="0.25">
      <c r="BR383475" s="2394"/>
    </row>
    <row r="383476" spans="70:70" x14ac:dyDescent="0.25">
      <c r="BR383476" s="2381"/>
    </row>
    <row r="383500" spans="70:70" x14ac:dyDescent="0.25">
      <c r="BR383500" s="2394"/>
    </row>
    <row r="383501" spans="70:70" x14ac:dyDescent="0.25">
      <c r="BR383501" s="2381"/>
    </row>
    <row r="383525" spans="70:70" x14ac:dyDescent="0.25">
      <c r="BR383525" s="2394"/>
    </row>
    <row r="383526" spans="70:70" x14ac:dyDescent="0.25">
      <c r="BR383526" s="2381"/>
    </row>
    <row r="383550" spans="70:70" x14ac:dyDescent="0.25">
      <c r="BR383550" s="2394"/>
    </row>
    <row r="383551" spans="70:70" x14ac:dyDescent="0.25">
      <c r="BR383551" s="2381"/>
    </row>
    <row r="383575" spans="70:70" x14ac:dyDescent="0.25">
      <c r="BR383575" s="2394"/>
    </row>
    <row r="383576" spans="70:70" x14ac:dyDescent="0.25">
      <c r="BR383576" s="2381"/>
    </row>
    <row r="383600" spans="70:70" x14ac:dyDescent="0.25">
      <c r="BR383600" s="2394"/>
    </row>
    <row r="383601" spans="70:70" x14ac:dyDescent="0.25">
      <c r="BR383601" s="2381"/>
    </row>
    <row r="383625" spans="70:70" x14ac:dyDescent="0.25">
      <c r="BR383625" s="2394"/>
    </row>
    <row r="383626" spans="70:70" x14ac:dyDescent="0.25">
      <c r="BR383626" s="2381"/>
    </row>
    <row r="383650" spans="70:70" x14ac:dyDescent="0.25">
      <c r="BR383650" s="2394"/>
    </row>
    <row r="383651" spans="70:70" x14ac:dyDescent="0.25">
      <c r="BR383651" s="2381"/>
    </row>
    <row r="383675" spans="70:70" x14ac:dyDescent="0.25">
      <c r="BR383675" s="2394"/>
    </row>
    <row r="383676" spans="70:70" x14ac:dyDescent="0.25">
      <c r="BR383676" s="2381"/>
    </row>
    <row r="383700" spans="70:70" x14ac:dyDescent="0.25">
      <c r="BR383700" s="2394"/>
    </row>
    <row r="383701" spans="70:70" x14ac:dyDescent="0.25">
      <c r="BR383701" s="2381"/>
    </row>
    <row r="383725" spans="70:70" x14ac:dyDescent="0.25">
      <c r="BR383725" s="2394"/>
    </row>
    <row r="383726" spans="70:70" x14ac:dyDescent="0.25">
      <c r="BR383726" s="2381"/>
    </row>
    <row r="383750" spans="70:70" x14ac:dyDescent="0.25">
      <c r="BR383750" s="2394"/>
    </row>
    <row r="383751" spans="70:70" x14ac:dyDescent="0.25">
      <c r="BR383751" s="2381"/>
    </row>
    <row r="383775" spans="70:70" x14ac:dyDescent="0.25">
      <c r="BR383775" s="2394"/>
    </row>
    <row r="383776" spans="70:70" x14ac:dyDescent="0.25">
      <c r="BR383776" s="2381"/>
    </row>
    <row r="383800" spans="70:70" x14ac:dyDescent="0.25">
      <c r="BR383800" s="2394"/>
    </row>
    <row r="383801" spans="70:70" x14ac:dyDescent="0.25">
      <c r="BR383801" s="2381"/>
    </row>
    <row r="383825" spans="70:70" x14ac:dyDescent="0.25">
      <c r="BR383825" s="2394"/>
    </row>
    <row r="383826" spans="70:70" x14ac:dyDescent="0.25">
      <c r="BR383826" s="2381"/>
    </row>
    <row r="383850" spans="70:70" x14ac:dyDescent="0.25">
      <c r="BR383850" s="2394"/>
    </row>
    <row r="383851" spans="70:70" x14ac:dyDescent="0.25">
      <c r="BR383851" s="2381"/>
    </row>
    <row r="383875" spans="70:70" x14ac:dyDescent="0.25">
      <c r="BR383875" s="2394"/>
    </row>
    <row r="383876" spans="70:70" x14ac:dyDescent="0.25">
      <c r="BR383876" s="2381"/>
    </row>
    <row r="383900" spans="70:70" x14ac:dyDescent="0.25">
      <c r="BR383900" s="2394"/>
    </row>
    <row r="383901" spans="70:70" x14ac:dyDescent="0.25">
      <c r="BR383901" s="2381"/>
    </row>
    <row r="383925" spans="70:70" x14ac:dyDescent="0.25">
      <c r="BR383925" s="2394"/>
    </row>
    <row r="383926" spans="70:70" x14ac:dyDescent="0.25">
      <c r="BR383926" s="2381"/>
    </row>
    <row r="383950" spans="70:70" x14ac:dyDescent="0.25">
      <c r="BR383950" s="2394"/>
    </row>
    <row r="383951" spans="70:70" x14ac:dyDescent="0.25">
      <c r="BR383951" s="2381"/>
    </row>
    <row r="383975" spans="70:70" x14ac:dyDescent="0.25">
      <c r="BR383975" s="2394"/>
    </row>
    <row r="383976" spans="70:70" x14ac:dyDescent="0.25">
      <c r="BR383976" s="2381"/>
    </row>
    <row r="384000" spans="70:70" x14ac:dyDescent="0.25">
      <c r="BR384000" s="2394"/>
    </row>
    <row r="384001" spans="70:70" x14ac:dyDescent="0.25">
      <c r="BR384001" s="2381"/>
    </row>
    <row r="384025" spans="70:70" x14ac:dyDescent="0.25">
      <c r="BR384025" s="2394"/>
    </row>
    <row r="384026" spans="70:70" x14ac:dyDescent="0.25">
      <c r="BR384026" s="2381"/>
    </row>
    <row r="384050" spans="70:70" x14ac:dyDescent="0.25">
      <c r="BR384050" s="2394"/>
    </row>
    <row r="384051" spans="70:70" x14ac:dyDescent="0.25">
      <c r="BR384051" s="2381"/>
    </row>
    <row r="384075" spans="70:70" x14ac:dyDescent="0.25">
      <c r="BR384075" s="2394"/>
    </row>
    <row r="384076" spans="70:70" x14ac:dyDescent="0.25">
      <c r="BR384076" s="2381"/>
    </row>
    <row r="384100" spans="70:70" x14ac:dyDescent="0.25">
      <c r="BR384100" s="2394"/>
    </row>
    <row r="384101" spans="70:70" x14ac:dyDescent="0.25">
      <c r="BR384101" s="2381"/>
    </row>
    <row r="384125" spans="70:70" x14ac:dyDescent="0.25">
      <c r="BR384125" s="2394"/>
    </row>
    <row r="384126" spans="70:70" x14ac:dyDescent="0.25">
      <c r="BR384126" s="2381"/>
    </row>
    <row r="384150" spans="70:70" x14ac:dyDescent="0.25">
      <c r="BR384150" s="2394"/>
    </row>
    <row r="384151" spans="70:70" x14ac:dyDescent="0.25">
      <c r="BR384151" s="2381"/>
    </row>
    <row r="384175" spans="70:70" x14ac:dyDescent="0.25">
      <c r="BR384175" s="2394"/>
    </row>
    <row r="384176" spans="70:70" x14ac:dyDescent="0.25">
      <c r="BR384176" s="2381"/>
    </row>
    <row r="384200" spans="70:70" x14ac:dyDescent="0.25">
      <c r="BR384200" s="2394"/>
    </row>
    <row r="384201" spans="70:70" x14ac:dyDescent="0.25">
      <c r="BR384201" s="2381"/>
    </row>
    <row r="384225" spans="70:70" x14ac:dyDescent="0.25">
      <c r="BR384225" s="2394"/>
    </row>
    <row r="384226" spans="70:70" x14ac:dyDescent="0.25">
      <c r="BR384226" s="2381"/>
    </row>
    <row r="384250" spans="70:70" x14ac:dyDescent="0.25">
      <c r="BR384250" s="2394"/>
    </row>
    <row r="384251" spans="70:70" x14ac:dyDescent="0.25">
      <c r="BR384251" s="2381"/>
    </row>
    <row r="384275" spans="70:70" x14ac:dyDescent="0.25">
      <c r="BR384275" s="2394"/>
    </row>
    <row r="384276" spans="70:70" x14ac:dyDescent="0.25">
      <c r="BR384276" s="2381"/>
    </row>
    <row r="384300" spans="70:70" x14ac:dyDescent="0.25">
      <c r="BR384300" s="2394"/>
    </row>
    <row r="384301" spans="70:70" x14ac:dyDescent="0.25">
      <c r="BR384301" s="2381"/>
    </row>
    <row r="384325" spans="70:70" x14ac:dyDescent="0.25">
      <c r="BR384325" s="2394"/>
    </row>
    <row r="384326" spans="70:70" x14ac:dyDescent="0.25">
      <c r="BR384326" s="2381"/>
    </row>
    <row r="384350" spans="70:70" x14ac:dyDescent="0.25">
      <c r="BR384350" s="2394"/>
    </row>
    <row r="384351" spans="70:70" x14ac:dyDescent="0.25">
      <c r="BR384351" s="2381"/>
    </row>
    <row r="384375" spans="70:70" x14ac:dyDescent="0.25">
      <c r="BR384375" s="2394"/>
    </row>
    <row r="384376" spans="70:70" x14ac:dyDescent="0.25">
      <c r="BR384376" s="2381"/>
    </row>
    <row r="384400" spans="70:70" x14ac:dyDescent="0.25">
      <c r="BR384400" s="2394"/>
    </row>
    <row r="384401" spans="70:70" x14ac:dyDescent="0.25">
      <c r="BR384401" s="2381"/>
    </row>
    <row r="384425" spans="70:70" x14ac:dyDescent="0.25">
      <c r="BR384425" s="2394"/>
    </row>
    <row r="384426" spans="70:70" x14ac:dyDescent="0.25">
      <c r="BR384426" s="2381"/>
    </row>
    <row r="384450" spans="70:70" x14ac:dyDescent="0.25">
      <c r="BR384450" s="2394"/>
    </row>
    <row r="384451" spans="70:70" x14ac:dyDescent="0.25">
      <c r="BR384451" s="2381"/>
    </row>
    <row r="384475" spans="70:70" x14ac:dyDescent="0.25">
      <c r="BR384475" s="2394"/>
    </row>
    <row r="384476" spans="70:70" x14ac:dyDescent="0.25">
      <c r="BR384476" s="2381"/>
    </row>
    <row r="384500" spans="70:70" x14ac:dyDescent="0.25">
      <c r="BR384500" s="2394"/>
    </row>
    <row r="384501" spans="70:70" x14ac:dyDescent="0.25">
      <c r="BR384501" s="2381"/>
    </row>
    <row r="384525" spans="70:70" x14ac:dyDescent="0.25">
      <c r="BR384525" s="2394"/>
    </row>
    <row r="384526" spans="70:70" x14ac:dyDescent="0.25">
      <c r="BR384526" s="2381"/>
    </row>
    <row r="384550" spans="70:70" x14ac:dyDescent="0.25">
      <c r="BR384550" s="2394"/>
    </row>
    <row r="384551" spans="70:70" x14ac:dyDescent="0.25">
      <c r="BR384551" s="2381"/>
    </row>
    <row r="384575" spans="70:70" x14ac:dyDescent="0.25">
      <c r="BR384575" s="2394"/>
    </row>
    <row r="384576" spans="70:70" x14ac:dyDescent="0.25">
      <c r="BR384576" s="2381"/>
    </row>
    <row r="384600" spans="70:70" x14ac:dyDescent="0.25">
      <c r="BR384600" s="2394"/>
    </row>
    <row r="384601" spans="70:70" x14ac:dyDescent="0.25">
      <c r="BR384601" s="2381"/>
    </row>
    <row r="384625" spans="70:70" x14ac:dyDescent="0.25">
      <c r="BR384625" s="2394"/>
    </row>
    <row r="384626" spans="70:70" x14ac:dyDescent="0.25">
      <c r="BR384626" s="2381"/>
    </row>
    <row r="384650" spans="70:70" x14ac:dyDescent="0.25">
      <c r="BR384650" s="2394"/>
    </row>
    <row r="384651" spans="70:70" x14ac:dyDescent="0.25">
      <c r="BR384651" s="2381"/>
    </row>
    <row r="384675" spans="70:70" x14ac:dyDescent="0.25">
      <c r="BR384675" s="2394"/>
    </row>
    <row r="384676" spans="70:70" x14ac:dyDescent="0.25">
      <c r="BR384676" s="2381"/>
    </row>
    <row r="384700" spans="70:70" x14ac:dyDescent="0.25">
      <c r="BR384700" s="2394"/>
    </row>
    <row r="384701" spans="70:70" x14ac:dyDescent="0.25">
      <c r="BR384701" s="2381"/>
    </row>
    <row r="384725" spans="70:70" x14ac:dyDescent="0.25">
      <c r="BR384725" s="2394"/>
    </row>
    <row r="384726" spans="70:70" x14ac:dyDescent="0.25">
      <c r="BR384726" s="2381"/>
    </row>
    <row r="384750" spans="70:70" x14ac:dyDescent="0.25">
      <c r="BR384750" s="2394"/>
    </row>
    <row r="384751" spans="70:70" x14ac:dyDescent="0.25">
      <c r="BR384751" s="2381"/>
    </row>
    <row r="384775" spans="70:70" x14ac:dyDescent="0.25">
      <c r="BR384775" s="2394"/>
    </row>
    <row r="384776" spans="70:70" x14ac:dyDescent="0.25">
      <c r="BR384776" s="2381"/>
    </row>
    <row r="384800" spans="70:70" x14ac:dyDescent="0.25">
      <c r="BR384800" s="2394"/>
    </row>
    <row r="384801" spans="70:70" x14ac:dyDescent="0.25">
      <c r="BR384801" s="2381"/>
    </row>
    <row r="384825" spans="70:70" x14ac:dyDescent="0.25">
      <c r="BR384825" s="2394"/>
    </row>
    <row r="384826" spans="70:70" x14ac:dyDescent="0.25">
      <c r="BR384826" s="2381"/>
    </row>
    <row r="384850" spans="70:70" x14ac:dyDescent="0.25">
      <c r="BR384850" s="2394"/>
    </row>
    <row r="384851" spans="70:70" x14ac:dyDescent="0.25">
      <c r="BR384851" s="2381"/>
    </row>
    <row r="384875" spans="70:70" x14ac:dyDescent="0.25">
      <c r="BR384875" s="2394"/>
    </row>
    <row r="384876" spans="70:70" x14ac:dyDescent="0.25">
      <c r="BR384876" s="2381"/>
    </row>
    <row r="384900" spans="70:70" x14ac:dyDescent="0.25">
      <c r="BR384900" s="2394"/>
    </row>
    <row r="384901" spans="70:70" x14ac:dyDescent="0.25">
      <c r="BR384901" s="2381"/>
    </row>
    <row r="384925" spans="70:70" x14ac:dyDescent="0.25">
      <c r="BR384925" s="2394"/>
    </row>
    <row r="384926" spans="70:70" x14ac:dyDescent="0.25">
      <c r="BR384926" s="2381"/>
    </row>
    <row r="384950" spans="70:70" x14ac:dyDescent="0.25">
      <c r="BR384950" s="2394"/>
    </row>
    <row r="384951" spans="70:70" x14ac:dyDescent="0.25">
      <c r="BR384951" s="2381"/>
    </row>
    <row r="384975" spans="70:70" x14ac:dyDescent="0.25">
      <c r="BR384975" s="2394"/>
    </row>
    <row r="384976" spans="70:70" x14ac:dyDescent="0.25">
      <c r="BR384976" s="2381"/>
    </row>
    <row r="385000" spans="70:70" x14ac:dyDescent="0.25">
      <c r="BR385000" s="2394"/>
    </row>
    <row r="385001" spans="70:70" x14ac:dyDescent="0.25">
      <c r="BR385001" s="2381"/>
    </row>
    <row r="385025" spans="70:70" x14ac:dyDescent="0.25">
      <c r="BR385025" s="2394"/>
    </row>
    <row r="385026" spans="70:70" x14ac:dyDescent="0.25">
      <c r="BR385026" s="2381"/>
    </row>
    <row r="385050" spans="70:70" x14ac:dyDescent="0.25">
      <c r="BR385050" s="2394"/>
    </row>
    <row r="385051" spans="70:70" x14ac:dyDescent="0.25">
      <c r="BR385051" s="2381"/>
    </row>
    <row r="385075" spans="70:70" x14ac:dyDescent="0.25">
      <c r="BR385075" s="2394"/>
    </row>
    <row r="385076" spans="70:70" x14ac:dyDescent="0.25">
      <c r="BR385076" s="2381"/>
    </row>
    <row r="385100" spans="70:70" x14ac:dyDescent="0.25">
      <c r="BR385100" s="2394"/>
    </row>
    <row r="385101" spans="70:70" x14ac:dyDescent="0.25">
      <c r="BR385101" s="2381"/>
    </row>
    <row r="385125" spans="70:70" x14ac:dyDescent="0.25">
      <c r="BR385125" s="2394"/>
    </row>
    <row r="385126" spans="70:70" x14ac:dyDescent="0.25">
      <c r="BR385126" s="2381"/>
    </row>
    <row r="385150" spans="70:70" x14ac:dyDescent="0.25">
      <c r="BR385150" s="2394"/>
    </row>
    <row r="385151" spans="70:70" x14ac:dyDescent="0.25">
      <c r="BR385151" s="2381"/>
    </row>
    <row r="385175" spans="70:70" x14ac:dyDescent="0.25">
      <c r="BR385175" s="2394"/>
    </row>
    <row r="385176" spans="70:70" x14ac:dyDescent="0.25">
      <c r="BR385176" s="2381"/>
    </row>
    <row r="385200" spans="70:70" x14ac:dyDescent="0.25">
      <c r="BR385200" s="2394"/>
    </row>
    <row r="385201" spans="70:70" x14ac:dyDescent="0.25">
      <c r="BR385201" s="2381"/>
    </row>
    <row r="385225" spans="70:70" x14ac:dyDescent="0.25">
      <c r="BR385225" s="2394"/>
    </row>
    <row r="385226" spans="70:70" x14ac:dyDescent="0.25">
      <c r="BR385226" s="2381"/>
    </row>
    <row r="385250" spans="70:70" x14ac:dyDescent="0.25">
      <c r="BR385250" s="2394"/>
    </row>
    <row r="385251" spans="70:70" x14ac:dyDescent="0.25">
      <c r="BR385251" s="2381"/>
    </row>
    <row r="385275" spans="70:70" x14ac:dyDescent="0.25">
      <c r="BR385275" s="2394"/>
    </row>
    <row r="385276" spans="70:70" x14ac:dyDescent="0.25">
      <c r="BR385276" s="2381"/>
    </row>
    <row r="385300" spans="70:70" x14ac:dyDescent="0.25">
      <c r="BR385300" s="2394"/>
    </row>
    <row r="385301" spans="70:70" x14ac:dyDescent="0.25">
      <c r="BR385301" s="2381"/>
    </row>
    <row r="385325" spans="70:70" x14ac:dyDescent="0.25">
      <c r="BR385325" s="2394"/>
    </row>
    <row r="385326" spans="70:70" x14ac:dyDescent="0.25">
      <c r="BR385326" s="2381"/>
    </row>
    <row r="385350" spans="70:70" x14ac:dyDescent="0.25">
      <c r="BR385350" s="2394"/>
    </row>
    <row r="385351" spans="70:70" x14ac:dyDescent="0.25">
      <c r="BR385351" s="2381"/>
    </row>
    <row r="385375" spans="70:70" x14ac:dyDescent="0.25">
      <c r="BR385375" s="2394"/>
    </row>
    <row r="385376" spans="70:70" x14ac:dyDescent="0.25">
      <c r="BR385376" s="2381"/>
    </row>
    <row r="385400" spans="70:70" x14ac:dyDescent="0.25">
      <c r="BR385400" s="2394"/>
    </row>
    <row r="385401" spans="70:70" x14ac:dyDescent="0.25">
      <c r="BR385401" s="2381"/>
    </row>
    <row r="385425" spans="70:70" x14ac:dyDescent="0.25">
      <c r="BR385425" s="2394"/>
    </row>
    <row r="385426" spans="70:70" x14ac:dyDescent="0.25">
      <c r="BR385426" s="2381"/>
    </row>
    <row r="385450" spans="70:70" x14ac:dyDescent="0.25">
      <c r="BR385450" s="2394"/>
    </row>
    <row r="385451" spans="70:70" x14ac:dyDescent="0.25">
      <c r="BR385451" s="2381"/>
    </row>
    <row r="385475" spans="70:70" x14ac:dyDescent="0.25">
      <c r="BR385475" s="2394"/>
    </row>
    <row r="385476" spans="70:70" x14ac:dyDescent="0.25">
      <c r="BR385476" s="2381"/>
    </row>
    <row r="385500" spans="70:70" x14ac:dyDescent="0.25">
      <c r="BR385500" s="2394"/>
    </row>
    <row r="385501" spans="70:70" x14ac:dyDescent="0.25">
      <c r="BR385501" s="2381"/>
    </row>
    <row r="385525" spans="70:70" x14ac:dyDescent="0.25">
      <c r="BR385525" s="2394"/>
    </row>
    <row r="385526" spans="70:70" x14ac:dyDescent="0.25">
      <c r="BR385526" s="2381"/>
    </row>
    <row r="385550" spans="70:70" x14ac:dyDescent="0.25">
      <c r="BR385550" s="2394"/>
    </row>
    <row r="385551" spans="70:70" x14ac:dyDescent="0.25">
      <c r="BR385551" s="2381"/>
    </row>
    <row r="385575" spans="70:70" x14ac:dyDescent="0.25">
      <c r="BR385575" s="2394"/>
    </row>
    <row r="385576" spans="70:70" x14ac:dyDescent="0.25">
      <c r="BR385576" s="2381"/>
    </row>
    <row r="385600" spans="70:70" x14ac:dyDescent="0.25">
      <c r="BR385600" s="2394"/>
    </row>
    <row r="385601" spans="70:70" x14ac:dyDescent="0.25">
      <c r="BR385601" s="2381"/>
    </row>
    <row r="385625" spans="70:70" x14ac:dyDescent="0.25">
      <c r="BR385625" s="2394"/>
    </row>
    <row r="385626" spans="70:70" x14ac:dyDescent="0.25">
      <c r="BR385626" s="2381"/>
    </row>
    <row r="385650" spans="70:70" x14ac:dyDescent="0.25">
      <c r="BR385650" s="2394"/>
    </row>
    <row r="385651" spans="70:70" x14ac:dyDescent="0.25">
      <c r="BR385651" s="2381"/>
    </row>
    <row r="385675" spans="70:70" x14ac:dyDescent="0.25">
      <c r="BR385675" s="2394"/>
    </row>
    <row r="385676" spans="70:70" x14ac:dyDescent="0.25">
      <c r="BR385676" s="2381"/>
    </row>
    <row r="385700" spans="70:70" x14ac:dyDescent="0.25">
      <c r="BR385700" s="2394"/>
    </row>
    <row r="385701" spans="70:70" x14ac:dyDescent="0.25">
      <c r="BR385701" s="2381"/>
    </row>
    <row r="385725" spans="70:70" x14ac:dyDescent="0.25">
      <c r="BR385725" s="2394"/>
    </row>
    <row r="385726" spans="70:70" x14ac:dyDescent="0.25">
      <c r="BR385726" s="2381"/>
    </row>
    <row r="385750" spans="70:70" x14ac:dyDescent="0.25">
      <c r="BR385750" s="2394"/>
    </row>
    <row r="385751" spans="70:70" x14ac:dyDescent="0.25">
      <c r="BR385751" s="2381"/>
    </row>
    <row r="385775" spans="70:70" x14ac:dyDescent="0.25">
      <c r="BR385775" s="2394"/>
    </row>
    <row r="385776" spans="70:70" x14ac:dyDescent="0.25">
      <c r="BR385776" s="2381"/>
    </row>
    <row r="385800" spans="70:70" x14ac:dyDescent="0.25">
      <c r="BR385800" s="2394"/>
    </row>
    <row r="385801" spans="70:70" x14ac:dyDescent="0.25">
      <c r="BR385801" s="2381"/>
    </row>
    <row r="385825" spans="70:70" x14ac:dyDescent="0.25">
      <c r="BR385825" s="2394"/>
    </row>
    <row r="385826" spans="70:70" x14ac:dyDescent="0.25">
      <c r="BR385826" s="2381"/>
    </row>
    <row r="385850" spans="70:70" x14ac:dyDescent="0.25">
      <c r="BR385850" s="2394"/>
    </row>
    <row r="385851" spans="70:70" x14ac:dyDescent="0.25">
      <c r="BR385851" s="2381"/>
    </row>
    <row r="385875" spans="70:70" x14ac:dyDescent="0.25">
      <c r="BR385875" s="2394"/>
    </row>
    <row r="385876" spans="70:70" x14ac:dyDescent="0.25">
      <c r="BR385876" s="2381"/>
    </row>
    <row r="385900" spans="70:70" x14ac:dyDescent="0.25">
      <c r="BR385900" s="2394"/>
    </row>
    <row r="385901" spans="70:70" x14ac:dyDescent="0.25">
      <c r="BR385901" s="2381"/>
    </row>
    <row r="385925" spans="70:70" x14ac:dyDescent="0.25">
      <c r="BR385925" s="2394"/>
    </row>
    <row r="385926" spans="70:70" x14ac:dyDescent="0.25">
      <c r="BR385926" s="2381"/>
    </row>
    <row r="385950" spans="70:70" x14ac:dyDescent="0.25">
      <c r="BR385950" s="2394"/>
    </row>
    <row r="385951" spans="70:70" x14ac:dyDescent="0.25">
      <c r="BR385951" s="2381"/>
    </row>
    <row r="385975" spans="70:70" x14ac:dyDescent="0.25">
      <c r="BR385975" s="2394"/>
    </row>
    <row r="385976" spans="70:70" x14ac:dyDescent="0.25">
      <c r="BR385976" s="2381"/>
    </row>
    <row r="386000" spans="70:70" x14ac:dyDescent="0.25">
      <c r="BR386000" s="2394"/>
    </row>
    <row r="386001" spans="70:70" x14ac:dyDescent="0.25">
      <c r="BR386001" s="2381"/>
    </row>
    <row r="386025" spans="70:70" x14ac:dyDescent="0.25">
      <c r="BR386025" s="2394"/>
    </row>
    <row r="386026" spans="70:70" x14ac:dyDescent="0.25">
      <c r="BR386026" s="2381"/>
    </row>
    <row r="386050" spans="70:70" x14ac:dyDescent="0.25">
      <c r="BR386050" s="2394"/>
    </row>
    <row r="386051" spans="70:70" x14ac:dyDescent="0.25">
      <c r="BR386051" s="2381"/>
    </row>
    <row r="386075" spans="70:70" x14ac:dyDescent="0.25">
      <c r="BR386075" s="2394"/>
    </row>
    <row r="386076" spans="70:70" x14ac:dyDescent="0.25">
      <c r="BR386076" s="2381"/>
    </row>
    <row r="386100" spans="70:70" x14ac:dyDescent="0.25">
      <c r="BR386100" s="2394"/>
    </row>
    <row r="386101" spans="70:70" x14ac:dyDescent="0.25">
      <c r="BR386101" s="2381"/>
    </row>
    <row r="386125" spans="70:70" x14ac:dyDescent="0.25">
      <c r="BR386125" s="2394"/>
    </row>
    <row r="386126" spans="70:70" x14ac:dyDescent="0.25">
      <c r="BR386126" s="2381"/>
    </row>
    <row r="386150" spans="70:70" x14ac:dyDescent="0.25">
      <c r="BR386150" s="2394"/>
    </row>
    <row r="386151" spans="70:70" x14ac:dyDescent="0.25">
      <c r="BR386151" s="2381"/>
    </row>
    <row r="386175" spans="70:70" x14ac:dyDescent="0.25">
      <c r="BR386175" s="2394"/>
    </row>
    <row r="386176" spans="70:70" x14ac:dyDescent="0.25">
      <c r="BR386176" s="2381"/>
    </row>
    <row r="386200" spans="70:70" x14ac:dyDescent="0.25">
      <c r="BR386200" s="2394"/>
    </row>
    <row r="386201" spans="70:70" x14ac:dyDescent="0.25">
      <c r="BR386201" s="2381"/>
    </row>
    <row r="386225" spans="70:70" x14ac:dyDescent="0.25">
      <c r="BR386225" s="2394"/>
    </row>
    <row r="386226" spans="70:70" x14ac:dyDescent="0.25">
      <c r="BR386226" s="2381"/>
    </row>
    <row r="386250" spans="70:70" x14ac:dyDescent="0.25">
      <c r="BR386250" s="2394"/>
    </row>
    <row r="386251" spans="70:70" x14ac:dyDescent="0.25">
      <c r="BR386251" s="2381"/>
    </row>
    <row r="386275" spans="70:70" x14ac:dyDescent="0.25">
      <c r="BR386275" s="2394"/>
    </row>
    <row r="386276" spans="70:70" x14ac:dyDescent="0.25">
      <c r="BR386276" s="2381"/>
    </row>
    <row r="386300" spans="70:70" x14ac:dyDescent="0.25">
      <c r="BR386300" s="2394"/>
    </row>
    <row r="386301" spans="70:70" x14ac:dyDescent="0.25">
      <c r="BR386301" s="2381"/>
    </row>
    <row r="386325" spans="70:70" x14ac:dyDescent="0.25">
      <c r="BR386325" s="2394"/>
    </row>
    <row r="386326" spans="70:70" x14ac:dyDescent="0.25">
      <c r="BR386326" s="2381"/>
    </row>
    <row r="386350" spans="70:70" x14ac:dyDescent="0.25">
      <c r="BR386350" s="2394"/>
    </row>
    <row r="386351" spans="70:70" x14ac:dyDescent="0.25">
      <c r="BR386351" s="2381"/>
    </row>
    <row r="386375" spans="70:70" x14ac:dyDescent="0.25">
      <c r="BR386375" s="2394"/>
    </row>
    <row r="386376" spans="70:70" x14ac:dyDescent="0.25">
      <c r="BR386376" s="2381"/>
    </row>
    <row r="386400" spans="70:70" x14ac:dyDescent="0.25">
      <c r="BR386400" s="2394"/>
    </row>
    <row r="386401" spans="70:70" x14ac:dyDescent="0.25">
      <c r="BR386401" s="2381"/>
    </row>
    <row r="386425" spans="70:70" x14ac:dyDescent="0.25">
      <c r="BR386425" s="2394"/>
    </row>
    <row r="386426" spans="70:70" x14ac:dyDescent="0.25">
      <c r="BR386426" s="2381"/>
    </row>
    <row r="386450" spans="70:70" x14ac:dyDescent="0.25">
      <c r="BR386450" s="2394"/>
    </row>
    <row r="386451" spans="70:70" x14ac:dyDescent="0.25">
      <c r="BR386451" s="2381"/>
    </row>
    <row r="386475" spans="70:70" x14ac:dyDescent="0.25">
      <c r="BR386475" s="2394"/>
    </row>
    <row r="386476" spans="70:70" x14ac:dyDescent="0.25">
      <c r="BR386476" s="2381"/>
    </row>
    <row r="386500" spans="70:70" x14ac:dyDescent="0.25">
      <c r="BR386500" s="2394"/>
    </row>
    <row r="386501" spans="70:70" x14ac:dyDescent="0.25">
      <c r="BR386501" s="2381"/>
    </row>
    <row r="386525" spans="70:70" x14ac:dyDescent="0.25">
      <c r="BR386525" s="2394"/>
    </row>
    <row r="386526" spans="70:70" x14ac:dyDescent="0.25">
      <c r="BR386526" s="2381"/>
    </row>
    <row r="386550" spans="70:70" x14ac:dyDescent="0.25">
      <c r="BR386550" s="2394"/>
    </row>
    <row r="386551" spans="70:70" x14ac:dyDescent="0.25">
      <c r="BR386551" s="2381"/>
    </row>
    <row r="386575" spans="70:70" x14ac:dyDescent="0.25">
      <c r="BR386575" s="2394"/>
    </row>
    <row r="386576" spans="70:70" x14ac:dyDescent="0.25">
      <c r="BR386576" s="2381"/>
    </row>
    <row r="386600" spans="70:70" x14ac:dyDescent="0.25">
      <c r="BR386600" s="2394"/>
    </row>
    <row r="386601" spans="70:70" x14ac:dyDescent="0.25">
      <c r="BR386601" s="2381"/>
    </row>
    <row r="386625" spans="70:70" x14ac:dyDescent="0.25">
      <c r="BR386625" s="2394"/>
    </row>
    <row r="386626" spans="70:70" x14ac:dyDescent="0.25">
      <c r="BR386626" s="2381"/>
    </row>
    <row r="386650" spans="70:70" x14ac:dyDescent="0.25">
      <c r="BR386650" s="2394"/>
    </row>
    <row r="386651" spans="70:70" x14ac:dyDescent="0.25">
      <c r="BR386651" s="2381"/>
    </row>
    <row r="386675" spans="70:70" x14ac:dyDescent="0.25">
      <c r="BR386675" s="2394"/>
    </row>
    <row r="386676" spans="70:70" x14ac:dyDescent="0.25">
      <c r="BR386676" s="2381"/>
    </row>
    <row r="386700" spans="70:70" x14ac:dyDescent="0.25">
      <c r="BR386700" s="2394"/>
    </row>
    <row r="386701" spans="70:70" x14ac:dyDescent="0.25">
      <c r="BR386701" s="2381"/>
    </row>
    <row r="386725" spans="70:70" x14ac:dyDescent="0.25">
      <c r="BR386725" s="2394"/>
    </row>
    <row r="386726" spans="70:70" x14ac:dyDescent="0.25">
      <c r="BR386726" s="2381"/>
    </row>
    <row r="386750" spans="70:70" x14ac:dyDescent="0.25">
      <c r="BR386750" s="2394"/>
    </row>
    <row r="386751" spans="70:70" x14ac:dyDescent="0.25">
      <c r="BR386751" s="2381"/>
    </row>
    <row r="386775" spans="70:70" x14ac:dyDescent="0.25">
      <c r="BR386775" s="2394"/>
    </row>
    <row r="386776" spans="70:70" x14ac:dyDescent="0.25">
      <c r="BR386776" s="2381"/>
    </row>
    <row r="386800" spans="70:70" x14ac:dyDescent="0.25">
      <c r="BR386800" s="2394"/>
    </row>
    <row r="386801" spans="70:70" x14ac:dyDescent="0.25">
      <c r="BR386801" s="2381"/>
    </row>
    <row r="386825" spans="70:70" x14ac:dyDescent="0.25">
      <c r="BR386825" s="2394"/>
    </row>
    <row r="386826" spans="70:70" x14ac:dyDescent="0.25">
      <c r="BR386826" s="2381"/>
    </row>
    <row r="386850" spans="70:70" x14ac:dyDescent="0.25">
      <c r="BR386850" s="2394"/>
    </row>
    <row r="386851" spans="70:70" x14ac:dyDescent="0.25">
      <c r="BR386851" s="2381"/>
    </row>
    <row r="386875" spans="70:70" x14ac:dyDescent="0.25">
      <c r="BR386875" s="2394"/>
    </row>
    <row r="386876" spans="70:70" x14ac:dyDescent="0.25">
      <c r="BR386876" s="2381"/>
    </row>
    <row r="386900" spans="70:70" x14ac:dyDescent="0.25">
      <c r="BR386900" s="2394"/>
    </row>
    <row r="386901" spans="70:70" x14ac:dyDescent="0.25">
      <c r="BR386901" s="2381"/>
    </row>
    <row r="386925" spans="70:70" x14ac:dyDescent="0.25">
      <c r="BR386925" s="2394"/>
    </row>
    <row r="386926" spans="70:70" x14ac:dyDescent="0.25">
      <c r="BR386926" s="2381"/>
    </row>
    <row r="386950" spans="70:70" x14ac:dyDescent="0.25">
      <c r="BR386950" s="2394"/>
    </row>
    <row r="386951" spans="70:70" x14ac:dyDescent="0.25">
      <c r="BR386951" s="2381"/>
    </row>
    <row r="386975" spans="70:70" x14ac:dyDescent="0.25">
      <c r="BR386975" s="2394"/>
    </row>
    <row r="386976" spans="70:70" x14ac:dyDescent="0.25">
      <c r="BR386976" s="2381"/>
    </row>
    <row r="387000" spans="70:70" x14ac:dyDescent="0.25">
      <c r="BR387000" s="2394"/>
    </row>
    <row r="387001" spans="70:70" x14ac:dyDescent="0.25">
      <c r="BR387001" s="2381"/>
    </row>
    <row r="387025" spans="70:70" x14ac:dyDescent="0.25">
      <c r="BR387025" s="2394"/>
    </row>
    <row r="387026" spans="70:70" x14ac:dyDescent="0.25">
      <c r="BR387026" s="2381"/>
    </row>
    <row r="387050" spans="70:70" x14ac:dyDescent="0.25">
      <c r="BR387050" s="2394"/>
    </row>
    <row r="387051" spans="70:70" x14ac:dyDescent="0.25">
      <c r="BR387051" s="2381"/>
    </row>
    <row r="387075" spans="70:70" x14ac:dyDescent="0.25">
      <c r="BR387075" s="2394"/>
    </row>
    <row r="387076" spans="70:70" x14ac:dyDescent="0.25">
      <c r="BR387076" s="2381"/>
    </row>
    <row r="387100" spans="70:70" x14ac:dyDescent="0.25">
      <c r="BR387100" s="2394"/>
    </row>
    <row r="387101" spans="70:70" x14ac:dyDescent="0.25">
      <c r="BR387101" s="2381"/>
    </row>
    <row r="387125" spans="70:70" x14ac:dyDescent="0.25">
      <c r="BR387125" s="2394"/>
    </row>
    <row r="387126" spans="70:70" x14ac:dyDescent="0.25">
      <c r="BR387126" s="2381"/>
    </row>
    <row r="387150" spans="70:70" x14ac:dyDescent="0.25">
      <c r="BR387150" s="2394"/>
    </row>
    <row r="387151" spans="70:70" x14ac:dyDescent="0.25">
      <c r="BR387151" s="2381"/>
    </row>
    <row r="387175" spans="70:70" x14ac:dyDescent="0.25">
      <c r="BR387175" s="2394"/>
    </row>
    <row r="387176" spans="70:70" x14ac:dyDescent="0.25">
      <c r="BR387176" s="2381"/>
    </row>
    <row r="387200" spans="70:70" x14ac:dyDescent="0.25">
      <c r="BR387200" s="2394"/>
    </row>
    <row r="387201" spans="70:70" x14ac:dyDescent="0.25">
      <c r="BR387201" s="2381"/>
    </row>
    <row r="387225" spans="70:70" x14ac:dyDescent="0.25">
      <c r="BR387225" s="2394"/>
    </row>
    <row r="387226" spans="70:70" x14ac:dyDescent="0.25">
      <c r="BR387226" s="2381"/>
    </row>
    <row r="387250" spans="70:70" x14ac:dyDescent="0.25">
      <c r="BR387250" s="2394"/>
    </row>
    <row r="387251" spans="70:70" x14ac:dyDescent="0.25">
      <c r="BR387251" s="2381"/>
    </row>
    <row r="387275" spans="70:70" x14ac:dyDescent="0.25">
      <c r="BR387275" s="2394"/>
    </row>
    <row r="387276" spans="70:70" x14ac:dyDescent="0.25">
      <c r="BR387276" s="2381"/>
    </row>
    <row r="387300" spans="70:70" x14ac:dyDescent="0.25">
      <c r="BR387300" s="2394"/>
    </row>
    <row r="387301" spans="70:70" x14ac:dyDescent="0.25">
      <c r="BR387301" s="2381"/>
    </row>
    <row r="387325" spans="70:70" x14ac:dyDescent="0.25">
      <c r="BR387325" s="2394"/>
    </row>
    <row r="387326" spans="70:70" x14ac:dyDescent="0.25">
      <c r="BR387326" s="2381"/>
    </row>
    <row r="387350" spans="70:70" x14ac:dyDescent="0.25">
      <c r="BR387350" s="2394"/>
    </row>
    <row r="387351" spans="70:70" x14ac:dyDescent="0.25">
      <c r="BR387351" s="2381"/>
    </row>
    <row r="387375" spans="70:70" x14ac:dyDescent="0.25">
      <c r="BR387375" s="2394"/>
    </row>
    <row r="387376" spans="70:70" x14ac:dyDescent="0.25">
      <c r="BR387376" s="2381"/>
    </row>
    <row r="387400" spans="70:70" x14ac:dyDescent="0.25">
      <c r="BR387400" s="2394"/>
    </row>
    <row r="387401" spans="70:70" x14ac:dyDescent="0.25">
      <c r="BR387401" s="2381"/>
    </row>
    <row r="387425" spans="70:70" x14ac:dyDescent="0.25">
      <c r="BR387425" s="2394"/>
    </row>
    <row r="387426" spans="70:70" x14ac:dyDescent="0.25">
      <c r="BR387426" s="2381"/>
    </row>
    <row r="387450" spans="70:70" x14ac:dyDescent="0.25">
      <c r="BR387450" s="2394"/>
    </row>
    <row r="387451" spans="70:70" x14ac:dyDescent="0.25">
      <c r="BR387451" s="2381"/>
    </row>
    <row r="387475" spans="70:70" x14ac:dyDescent="0.25">
      <c r="BR387475" s="2394"/>
    </row>
    <row r="387476" spans="70:70" x14ac:dyDescent="0.25">
      <c r="BR387476" s="2381"/>
    </row>
    <row r="387500" spans="70:70" x14ac:dyDescent="0.25">
      <c r="BR387500" s="2394"/>
    </row>
    <row r="387501" spans="70:70" x14ac:dyDescent="0.25">
      <c r="BR387501" s="2381"/>
    </row>
    <row r="387525" spans="70:70" x14ac:dyDescent="0.25">
      <c r="BR387525" s="2394"/>
    </row>
    <row r="387526" spans="70:70" x14ac:dyDescent="0.25">
      <c r="BR387526" s="2381"/>
    </row>
    <row r="387550" spans="70:70" x14ac:dyDescent="0.25">
      <c r="BR387550" s="2394"/>
    </row>
    <row r="387551" spans="70:70" x14ac:dyDescent="0.25">
      <c r="BR387551" s="2381"/>
    </row>
    <row r="387575" spans="70:70" x14ac:dyDescent="0.25">
      <c r="BR387575" s="2394"/>
    </row>
    <row r="387576" spans="70:70" x14ac:dyDescent="0.25">
      <c r="BR387576" s="2381"/>
    </row>
    <row r="387600" spans="70:70" x14ac:dyDescent="0.25">
      <c r="BR387600" s="2394"/>
    </row>
    <row r="387601" spans="70:70" x14ac:dyDescent="0.25">
      <c r="BR387601" s="2381"/>
    </row>
    <row r="387625" spans="70:70" x14ac:dyDescent="0.25">
      <c r="BR387625" s="2394"/>
    </row>
    <row r="387626" spans="70:70" x14ac:dyDescent="0.25">
      <c r="BR387626" s="2381"/>
    </row>
    <row r="387650" spans="70:70" x14ac:dyDescent="0.25">
      <c r="BR387650" s="2394"/>
    </row>
    <row r="387651" spans="70:70" x14ac:dyDescent="0.25">
      <c r="BR387651" s="2381"/>
    </row>
    <row r="387675" spans="70:70" x14ac:dyDescent="0.25">
      <c r="BR387675" s="2394"/>
    </row>
    <row r="387676" spans="70:70" x14ac:dyDescent="0.25">
      <c r="BR387676" s="2381"/>
    </row>
    <row r="387700" spans="70:70" x14ac:dyDescent="0.25">
      <c r="BR387700" s="2394"/>
    </row>
    <row r="387701" spans="70:70" x14ac:dyDescent="0.25">
      <c r="BR387701" s="2381"/>
    </row>
    <row r="387725" spans="70:70" x14ac:dyDescent="0.25">
      <c r="BR387725" s="2394"/>
    </row>
    <row r="387726" spans="70:70" x14ac:dyDescent="0.25">
      <c r="BR387726" s="2381"/>
    </row>
    <row r="387750" spans="70:70" x14ac:dyDescent="0.25">
      <c r="BR387750" s="2394"/>
    </row>
    <row r="387751" spans="70:70" x14ac:dyDescent="0.25">
      <c r="BR387751" s="2381"/>
    </row>
    <row r="387775" spans="70:70" x14ac:dyDescent="0.25">
      <c r="BR387775" s="2394"/>
    </row>
    <row r="387776" spans="70:70" x14ac:dyDescent="0.25">
      <c r="BR387776" s="2381"/>
    </row>
    <row r="387800" spans="70:70" x14ac:dyDescent="0.25">
      <c r="BR387800" s="2394"/>
    </row>
    <row r="387801" spans="70:70" x14ac:dyDescent="0.25">
      <c r="BR387801" s="2381"/>
    </row>
    <row r="387825" spans="70:70" x14ac:dyDescent="0.25">
      <c r="BR387825" s="2394"/>
    </row>
    <row r="387826" spans="70:70" x14ac:dyDescent="0.25">
      <c r="BR387826" s="2381"/>
    </row>
    <row r="387850" spans="70:70" x14ac:dyDescent="0.25">
      <c r="BR387850" s="2394"/>
    </row>
    <row r="387851" spans="70:70" x14ac:dyDescent="0.25">
      <c r="BR387851" s="2381"/>
    </row>
    <row r="387875" spans="70:70" x14ac:dyDescent="0.25">
      <c r="BR387875" s="2394"/>
    </row>
    <row r="387876" spans="70:70" x14ac:dyDescent="0.25">
      <c r="BR387876" s="2381"/>
    </row>
    <row r="387900" spans="70:70" x14ac:dyDescent="0.25">
      <c r="BR387900" s="2394"/>
    </row>
    <row r="387901" spans="70:70" x14ac:dyDescent="0.25">
      <c r="BR387901" s="2381"/>
    </row>
    <row r="387925" spans="70:70" x14ac:dyDescent="0.25">
      <c r="BR387925" s="2394"/>
    </row>
    <row r="387926" spans="70:70" x14ac:dyDescent="0.25">
      <c r="BR387926" s="2381"/>
    </row>
    <row r="387950" spans="70:70" x14ac:dyDescent="0.25">
      <c r="BR387950" s="2394"/>
    </row>
    <row r="387951" spans="70:70" x14ac:dyDescent="0.25">
      <c r="BR387951" s="2381"/>
    </row>
    <row r="387975" spans="70:70" x14ac:dyDescent="0.25">
      <c r="BR387975" s="2394"/>
    </row>
    <row r="387976" spans="70:70" x14ac:dyDescent="0.25">
      <c r="BR387976" s="2381"/>
    </row>
    <row r="388000" spans="70:70" x14ac:dyDescent="0.25">
      <c r="BR388000" s="2394"/>
    </row>
    <row r="388001" spans="70:70" x14ac:dyDescent="0.25">
      <c r="BR388001" s="2381"/>
    </row>
    <row r="388025" spans="70:70" x14ac:dyDescent="0.25">
      <c r="BR388025" s="2394"/>
    </row>
    <row r="388026" spans="70:70" x14ac:dyDescent="0.25">
      <c r="BR388026" s="2381"/>
    </row>
    <row r="388050" spans="70:70" x14ac:dyDescent="0.25">
      <c r="BR388050" s="2394"/>
    </row>
    <row r="388051" spans="70:70" x14ac:dyDescent="0.25">
      <c r="BR388051" s="2381"/>
    </row>
    <row r="388075" spans="70:70" x14ac:dyDescent="0.25">
      <c r="BR388075" s="2394"/>
    </row>
    <row r="388076" spans="70:70" x14ac:dyDescent="0.25">
      <c r="BR388076" s="2381"/>
    </row>
    <row r="388100" spans="70:70" x14ac:dyDescent="0.25">
      <c r="BR388100" s="2394"/>
    </row>
    <row r="388101" spans="70:70" x14ac:dyDescent="0.25">
      <c r="BR388101" s="2381"/>
    </row>
    <row r="388125" spans="70:70" x14ac:dyDescent="0.25">
      <c r="BR388125" s="2394"/>
    </row>
    <row r="388126" spans="70:70" x14ac:dyDescent="0.25">
      <c r="BR388126" s="2381"/>
    </row>
    <row r="388150" spans="70:70" x14ac:dyDescent="0.25">
      <c r="BR388150" s="2394"/>
    </row>
    <row r="388151" spans="70:70" x14ac:dyDescent="0.25">
      <c r="BR388151" s="2381"/>
    </row>
    <row r="388175" spans="70:70" x14ac:dyDescent="0.25">
      <c r="BR388175" s="2394"/>
    </row>
    <row r="388176" spans="70:70" x14ac:dyDescent="0.25">
      <c r="BR388176" s="2381"/>
    </row>
    <row r="388200" spans="70:70" x14ac:dyDescent="0.25">
      <c r="BR388200" s="2394"/>
    </row>
    <row r="388201" spans="70:70" x14ac:dyDescent="0.25">
      <c r="BR388201" s="2381"/>
    </row>
    <row r="388225" spans="70:70" x14ac:dyDescent="0.25">
      <c r="BR388225" s="2394"/>
    </row>
    <row r="388226" spans="70:70" x14ac:dyDescent="0.25">
      <c r="BR388226" s="2381"/>
    </row>
    <row r="388250" spans="70:70" x14ac:dyDescent="0.25">
      <c r="BR388250" s="2394"/>
    </row>
    <row r="388251" spans="70:70" x14ac:dyDescent="0.25">
      <c r="BR388251" s="2381"/>
    </row>
    <row r="388275" spans="70:70" x14ac:dyDescent="0.25">
      <c r="BR388275" s="2394"/>
    </row>
    <row r="388276" spans="70:70" x14ac:dyDescent="0.25">
      <c r="BR388276" s="2381"/>
    </row>
    <row r="388300" spans="70:70" x14ac:dyDescent="0.25">
      <c r="BR388300" s="2394"/>
    </row>
    <row r="388301" spans="70:70" x14ac:dyDescent="0.25">
      <c r="BR388301" s="2381"/>
    </row>
    <row r="388325" spans="70:70" x14ac:dyDescent="0.25">
      <c r="BR388325" s="2394"/>
    </row>
    <row r="388326" spans="70:70" x14ac:dyDescent="0.25">
      <c r="BR388326" s="2381"/>
    </row>
    <row r="388350" spans="70:70" x14ac:dyDescent="0.25">
      <c r="BR388350" s="2394"/>
    </row>
    <row r="388351" spans="70:70" x14ac:dyDescent="0.25">
      <c r="BR388351" s="2381"/>
    </row>
    <row r="388375" spans="70:70" x14ac:dyDescent="0.25">
      <c r="BR388375" s="2394"/>
    </row>
    <row r="388376" spans="70:70" x14ac:dyDescent="0.25">
      <c r="BR388376" s="2381"/>
    </row>
    <row r="388400" spans="70:70" x14ac:dyDescent="0.25">
      <c r="BR388400" s="2394"/>
    </row>
    <row r="388401" spans="70:70" x14ac:dyDescent="0.25">
      <c r="BR388401" s="2381"/>
    </row>
    <row r="388425" spans="70:70" x14ac:dyDescent="0.25">
      <c r="BR388425" s="2394"/>
    </row>
    <row r="388426" spans="70:70" x14ac:dyDescent="0.25">
      <c r="BR388426" s="2381"/>
    </row>
    <row r="388450" spans="70:70" x14ac:dyDescent="0.25">
      <c r="BR388450" s="2394"/>
    </row>
    <row r="388451" spans="70:70" x14ac:dyDescent="0.25">
      <c r="BR388451" s="2381"/>
    </row>
    <row r="388475" spans="70:70" x14ac:dyDescent="0.25">
      <c r="BR388475" s="2394"/>
    </row>
    <row r="388476" spans="70:70" x14ac:dyDescent="0.25">
      <c r="BR388476" s="2381"/>
    </row>
    <row r="388500" spans="70:70" x14ac:dyDescent="0.25">
      <c r="BR388500" s="2394"/>
    </row>
    <row r="388501" spans="70:70" x14ac:dyDescent="0.25">
      <c r="BR388501" s="2381"/>
    </row>
    <row r="388525" spans="70:70" x14ac:dyDescent="0.25">
      <c r="BR388525" s="2394"/>
    </row>
    <row r="388526" spans="70:70" x14ac:dyDescent="0.25">
      <c r="BR388526" s="2381"/>
    </row>
    <row r="388550" spans="70:70" x14ac:dyDescent="0.25">
      <c r="BR388550" s="2394"/>
    </row>
    <row r="388551" spans="70:70" x14ac:dyDescent="0.25">
      <c r="BR388551" s="2381"/>
    </row>
    <row r="388575" spans="70:70" x14ac:dyDescent="0.25">
      <c r="BR388575" s="2394"/>
    </row>
    <row r="388576" spans="70:70" x14ac:dyDescent="0.25">
      <c r="BR388576" s="2381"/>
    </row>
    <row r="388600" spans="70:70" x14ac:dyDescent="0.25">
      <c r="BR388600" s="2394"/>
    </row>
    <row r="388601" spans="70:70" x14ac:dyDescent="0.25">
      <c r="BR388601" s="2381"/>
    </row>
    <row r="388625" spans="70:70" x14ac:dyDescent="0.25">
      <c r="BR388625" s="2394"/>
    </row>
    <row r="388626" spans="70:70" x14ac:dyDescent="0.25">
      <c r="BR388626" s="2381"/>
    </row>
    <row r="388650" spans="70:70" x14ac:dyDescent="0.25">
      <c r="BR388650" s="2394"/>
    </row>
    <row r="388651" spans="70:70" x14ac:dyDescent="0.25">
      <c r="BR388651" s="2381"/>
    </row>
    <row r="388675" spans="70:70" x14ac:dyDescent="0.25">
      <c r="BR388675" s="2394"/>
    </row>
    <row r="388676" spans="70:70" x14ac:dyDescent="0.25">
      <c r="BR388676" s="2381"/>
    </row>
    <row r="388700" spans="70:70" x14ac:dyDescent="0.25">
      <c r="BR388700" s="2394"/>
    </row>
    <row r="388701" spans="70:70" x14ac:dyDescent="0.25">
      <c r="BR388701" s="2381"/>
    </row>
    <row r="388725" spans="70:70" x14ac:dyDescent="0.25">
      <c r="BR388725" s="2394"/>
    </row>
    <row r="388726" spans="70:70" x14ac:dyDescent="0.25">
      <c r="BR388726" s="2381"/>
    </row>
    <row r="388750" spans="70:70" x14ac:dyDescent="0.25">
      <c r="BR388750" s="2394"/>
    </row>
    <row r="388751" spans="70:70" x14ac:dyDescent="0.25">
      <c r="BR388751" s="2381"/>
    </row>
    <row r="388775" spans="70:70" x14ac:dyDescent="0.25">
      <c r="BR388775" s="2394"/>
    </row>
    <row r="388776" spans="70:70" x14ac:dyDescent="0.25">
      <c r="BR388776" s="2381"/>
    </row>
    <row r="388800" spans="70:70" x14ac:dyDescent="0.25">
      <c r="BR388800" s="2394"/>
    </row>
    <row r="388801" spans="70:70" x14ac:dyDescent="0.25">
      <c r="BR388801" s="2381"/>
    </row>
    <row r="388825" spans="70:70" x14ac:dyDescent="0.25">
      <c r="BR388825" s="2394"/>
    </row>
    <row r="388826" spans="70:70" x14ac:dyDescent="0.25">
      <c r="BR388826" s="2381"/>
    </row>
    <row r="388850" spans="70:70" x14ac:dyDescent="0.25">
      <c r="BR388850" s="2394"/>
    </row>
    <row r="388851" spans="70:70" x14ac:dyDescent="0.25">
      <c r="BR388851" s="2381"/>
    </row>
    <row r="388875" spans="70:70" x14ac:dyDescent="0.25">
      <c r="BR388875" s="2394"/>
    </row>
    <row r="388876" spans="70:70" x14ac:dyDescent="0.25">
      <c r="BR388876" s="2381"/>
    </row>
    <row r="388900" spans="70:70" x14ac:dyDescent="0.25">
      <c r="BR388900" s="2394"/>
    </row>
    <row r="388901" spans="70:70" x14ac:dyDescent="0.25">
      <c r="BR388901" s="2381"/>
    </row>
    <row r="388925" spans="70:70" x14ac:dyDescent="0.25">
      <c r="BR388925" s="2394"/>
    </row>
    <row r="388926" spans="70:70" x14ac:dyDescent="0.25">
      <c r="BR388926" s="2381"/>
    </row>
    <row r="388950" spans="70:70" x14ac:dyDescent="0.25">
      <c r="BR388950" s="2394"/>
    </row>
    <row r="388951" spans="70:70" x14ac:dyDescent="0.25">
      <c r="BR388951" s="2381"/>
    </row>
    <row r="388975" spans="70:70" x14ac:dyDescent="0.25">
      <c r="BR388975" s="2394"/>
    </row>
    <row r="388976" spans="70:70" x14ac:dyDescent="0.25">
      <c r="BR388976" s="2381"/>
    </row>
    <row r="389000" spans="70:70" x14ac:dyDescent="0.25">
      <c r="BR389000" s="2394"/>
    </row>
    <row r="389001" spans="70:70" x14ac:dyDescent="0.25">
      <c r="BR389001" s="2381"/>
    </row>
    <row r="389025" spans="70:70" x14ac:dyDescent="0.25">
      <c r="BR389025" s="2394"/>
    </row>
    <row r="389026" spans="70:70" x14ac:dyDescent="0.25">
      <c r="BR389026" s="2381"/>
    </row>
    <row r="389050" spans="70:70" x14ac:dyDescent="0.25">
      <c r="BR389050" s="2394"/>
    </row>
    <row r="389051" spans="70:70" x14ac:dyDescent="0.25">
      <c r="BR389051" s="2381"/>
    </row>
    <row r="389075" spans="70:70" x14ac:dyDescent="0.25">
      <c r="BR389075" s="2394"/>
    </row>
    <row r="389076" spans="70:70" x14ac:dyDescent="0.25">
      <c r="BR389076" s="2381"/>
    </row>
    <row r="389100" spans="70:70" x14ac:dyDescent="0.25">
      <c r="BR389100" s="2394"/>
    </row>
    <row r="389101" spans="70:70" x14ac:dyDescent="0.25">
      <c r="BR389101" s="2381"/>
    </row>
    <row r="389125" spans="70:70" x14ac:dyDescent="0.25">
      <c r="BR389125" s="2394"/>
    </row>
    <row r="389126" spans="70:70" x14ac:dyDescent="0.25">
      <c r="BR389126" s="2381"/>
    </row>
    <row r="389150" spans="70:70" x14ac:dyDescent="0.25">
      <c r="BR389150" s="2394"/>
    </row>
    <row r="389151" spans="70:70" x14ac:dyDescent="0.25">
      <c r="BR389151" s="2381"/>
    </row>
    <row r="389175" spans="70:70" x14ac:dyDescent="0.25">
      <c r="BR389175" s="2394"/>
    </row>
    <row r="389176" spans="70:70" x14ac:dyDescent="0.25">
      <c r="BR389176" s="2381"/>
    </row>
    <row r="389200" spans="70:70" x14ac:dyDescent="0.25">
      <c r="BR389200" s="2394"/>
    </row>
    <row r="389201" spans="70:70" x14ac:dyDescent="0.25">
      <c r="BR389201" s="2381"/>
    </row>
    <row r="389225" spans="70:70" x14ac:dyDescent="0.25">
      <c r="BR389225" s="2394"/>
    </row>
    <row r="389226" spans="70:70" x14ac:dyDescent="0.25">
      <c r="BR389226" s="2381"/>
    </row>
    <row r="389250" spans="70:70" x14ac:dyDescent="0.25">
      <c r="BR389250" s="2394"/>
    </row>
    <row r="389251" spans="70:70" x14ac:dyDescent="0.25">
      <c r="BR389251" s="2381"/>
    </row>
    <row r="389275" spans="70:70" x14ac:dyDescent="0.25">
      <c r="BR389275" s="2394"/>
    </row>
    <row r="389276" spans="70:70" x14ac:dyDescent="0.25">
      <c r="BR389276" s="2381"/>
    </row>
    <row r="389300" spans="70:70" x14ac:dyDescent="0.25">
      <c r="BR389300" s="2394"/>
    </row>
    <row r="389301" spans="70:70" x14ac:dyDescent="0.25">
      <c r="BR389301" s="2381"/>
    </row>
    <row r="389325" spans="70:70" x14ac:dyDescent="0.25">
      <c r="BR389325" s="2394"/>
    </row>
    <row r="389326" spans="70:70" x14ac:dyDescent="0.25">
      <c r="BR389326" s="2381"/>
    </row>
    <row r="389350" spans="70:70" x14ac:dyDescent="0.25">
      <c r="BR389350" s="2394"/>
    </row>
    <row r="389351" spans="70:70" x14ac:dyDescent="0.25">
      <c r="BR389351" s="2381"/>
    </row>
    <row r="389375" spans="70:70" x14ac:dyDescent="0.25">
      <c r="BR389375" s="2394"/>
    </row>
    <row r="389376" spans="70:70" x14ac:dyDescent="0.25">
      <c r="BR389376" s="2381"/>
    </row>
    <row r="389400" spans="70:70" x14ac:dyDescent="0.25">
      <c r="BR389400" s="2394"/>
    </row>
    <row r="389401" spans="70:70" x14ac:dyDescent="0.25">
      <c r="BR389401" s="2381"/>
    </row>
    <row r="389425" spans="70:70" x14ac:dyDescent="0.25">
      <c r="BR389425" s="2394"/>
    </row>
    <row r="389426" spans="70:70" x14ac:dyDescent="0.25">
      <c r="BR389426" s="2381"/>
    </row>
    <row r="389450" spans="70:70" x14ac:dyDescent="0.25">
      <c r="BR389450" s="2394"/>
    </row>
    <row r="389451" spans="70:70" x14ac:dyDescent="0.25">
      <c r="BR389451" s="2381"/>
    </row>
    <row r="389475" spans="70:70" x14ac:dyDescent="0.25">
      <c r="BR389475" s="2394"/>
    </row>
    <row r="389476" spans="70:70" x14ac:dyDescent="0.25">
      <c r="BR389476" s="2381"/>
    </row>
    <row r="389500" spans="70:70" x14ac:dyDescent="0.25">
      <c r="BR389500" s="2394"/>
    </row>
    <row r="389501" spans="70:70" x14ac:dyDescent="0.25">
      <c r="BR389501" s="2381"/>
    </row>
    <row r="389525" spans="70:70" x14ac:dyDescent="0.25">
      <c r="BR389525" s="2394"/>
    </row>
    <row r="389526" spans="70:70" x14ac:dyDescent="0.25">
      <c r="BR389526" s="2381"/>
    </row>
    <row r="389550" spans="70:70" x14ac:dyDescent="0.25">
      <c r="BR389550" s="2394"/>
    </row>
    <row r="389551" spans="70:70" x14ac:dyDescent="0.25">
      <c r="BR389551" s="2381"/>
    </row>
    <row r="389575" spans="70:70" x14ac:dyDescent="0.25">
      <c r="BR389575" s="2394"/>
    </row>
    <row r="389576" spans="70:70" x14ac:dyDescent="0.25">
      <c r="BR389576" s="2381"/>
    </row>
    <row r="389600" spans="70:70" x14ac:dyDescent="0.25">
      <c r="BR389600" s="2394"/>
    </row>
    <row r="389601" spans="70:70" x14ac:dyDescent="0.25">
      <c r="BR389601" s="2381"/>
    </row>
    <row r="389625" spans="70:70" x14ac:dyDescent="0.25">
      <c r="BR389625" s="2394"/>
    </row>
    <row r="389626" spans="70:70" x14ac:dyDescent="0.25">
      <c r="BR389626" s="2381"/>
    </row>
    <row r="389650" spans="70:70" x14ac:dyDescent="0.25">
      <c r="BR389650" s="2394"/>
    </row>
    <row r="389651" spans="70:70" x14ac:dyDescent="0.25">
      <c r="BR389651" s="2381"/>
    </row>
    <row r="389675" spans="70:70" x14ac:dyDescent="0.25">
      <c r="BR389675" s="2394"/>
    </row>
    <row r="389676" spans="70:70" x14ac:dyDescent="0.25">
      <c r="BR389676" s="2381"/>
    </row>
    <row r="389700" spans="70:70" x14ac:dyDescent="0.25">
      <c r="BR389700" s="2394"/>
    </row>
    <row r="389701" spans="70:70" x14ac:dyDescent="0.25">
      <c r="BR389701" s="2381"/>
    </row>
    <row r="389725" spans="70:70" x14ac:dyDescent="0.25">
      <c r="BR389725" s="2394"/>
    </row>
    <row r="389726" spans="70:70" x14ac:dyDescent="0.25">
      <c r="BR389726" s="2381"/>
    </row>
    <row r="389750" spans="70:70" x14ac:dyDescent="0.25">
      <c r="BR389750" s="2394"/>
    </row>
    <row r="389751" spans="70:70" x14ac:dyDescent="0.25">
      <c r="BR389751" s="2381"/>
    </row>
    <row r="389775" spans="70:70" x14ac:dyDescent="0.25">
      <c r="BR389775" s="2394"/>
    </row>
    <row r="389776" spans="70:70" x14ac:dyDescent="0.25">
      <c r="BR389776" s="2381"/>
    </row>
    <row r="389800" spans="70:70" x14ac:dyDescent="0.25">
      <c r="BR389800" s="2394"/>
    </row>
    <row r="389801" spans="70:70" x14ac:dyDescent="0.25">
      <c r="BR389801" s="2381"/>
    </row>
    <row r="389825" spans="70:70" x14ac:dyDescent="0.25">
      <c r="BR389825" s="2394"/>
    </row>
    <row r="389826" spans="70:70" x14ac:dyDescent="0.25">
      <c r="BR389826" s="2381"/>
    </row>
    <row r="389850" spans="70:70" x14ac:dyDescent="0.25">
      <c r="BR389850" s="2394"/>
    </row>
    <row r="389851" spans="70:70" x14ac:dyDescent="0.25">
      <c r="BR389851" s="2381"/>
    </row>
    <row r="389875" spans="70:70" x14ac:dyDescent="0.25">
      <c r="BR389875" s="2394"/>
    </row>
    <row r="389876" spans="70:70" x14ac:dyDescent="0.25">
      <c r="BR389876" s="2381"/>
    </row>
    <row r="389900" spans="70:70" x14ac:dyDescent="0.25">
      <c r="BR389900" s="2394"/>
    </row>
    <row r="389901" spans="70:70" x14ac:dyDescent="0.25">
      <c r="BR389901" s="2381"/>
    </row>
    <row r="389925" spans="70:70" x14ac:dyDescent="0.25">
      <c r="BR389925" s="2394"/>
    </row>
    <row r="389926" spans="70:70" x14ac:dyDescent="0.25">
      <c r="BR389926" s="2381"/>
    </row>
    <row r="389950" spans="70:70" x14ac:dyDescent="0.25">
      <c r="BR389950" s="2394"/>
    </row>
    <row r="389951" spans="70:70" x14ac:dyDescent="0.25">
      <c r="BR389951" s="2381"/>
    </row>
    <row r="389975" spans="70:70" x14ac:dyDescent="0.25">
      <c r="BR389975" s="2394"/>
    </row>
    <row r="389976" spans="70:70" x14ac:dyDescent="0.25">
      <c r="BR389976" s="2381"/>
    </row>
    <row r="390000" spans="70:70" x14ac:dyDescent="0.25">
      <c r="BR390000" s="2394"/>
    </row>
    <row r="390001" spans="70:70" x14ac:dyDescent="0.25">
      <c r="BR390001" s="2381"/>
    </row>
    <row r="390025" spans="70:70" x14ac:dyDescent="0.25">
      <c r="BR390025" s="2394"/>
    </row>
    <row r="390026" spans="70:70" x14ac:dyDescent="0.25">
      <c r="BR390026" s="2381"/>
    </row>
    <row r="390050" spans="70:70" x14ac:dyDescent="0.25">
      <c r="BR390050" s="2394"/>
    </row>
    <row r="390051" spans="70:70" x14ac:dyDescent="0.25">
      <c r="BR390051" s="2381"/>
    </row>
    <row r="390075" spans="70:70" x14ac:dyDescent="0.25">
      <c r="BR390075" s="2394"/>
    </row>
    <row r="390076" spans="70:70" x14ac:dyDescent="0.25">
      <c r="BR390076" s="2381"/>
    </row>
    <row r="390100" spans="70:70" x14ac:dyDescent="0.25">
      <c r="BR390100" s="2394"/>
    </row>
    <row r="390101" spans="70:70" x14ac:dyDescent="0.25">
      <c r="BR390101" s="2381"/>
    </row>
    <row r="390125" spans="70:70" x14ac:dyDescent="0.25">
      <c r="BR390125" s="2394"/>
    </row>
    <row r="390126" spans="70:70" x14ac:dyDescent="0.25">
      <c r="BR390126" s="2381"/>
    </row>
    <row r="390150" spans="70:70" x14ac:dyDescent="0.25">
      <c r="BR390150" s="2394"/>
    </row>
    <row r="390151" spans="70:70" x14ac:dyDescent="0.25">
      <c r="BR390151" s="2381"/>
    </row>
    <row r="390175" spans="70:70" x14ac:dyDescent="0.25">
      <c r="BR390175" s="2394"/>
    </row>
    <row r="390176" spans="70:70" x14ac:dyDescent="0.25">
      <c r="BR390176" s="2381"/>
    </row>
    <row r="390200" spans="70:70" x14ac:dyDescent="0.25">
      <c r="BR390200" s="2394"/>
    </row>
    <row r="390201" spans="70:70" x14ac:dyDescent="0.25">
      <c r="BR390201" s="2381"/>
    </row>
    <row r="390225" spans="70:70" x14ac:dyDescent="0.25">
      <c r="BR390225" s="2394"/>
    </row>
    <row r="390226" spans="70:70" x14ac:dyDescent="0.25">
      <c r="BR390226" s="2381"/>
    </row>
    <row r="390250" spans="70:70" x14ac:dyDescent="0.25">
      <c r="BR390250" s="2394"/>
    </row>
    <row r="390251" spans="70:70" x14ac:dyDescent="0.25">
      <c r="BR390251" s="2381"/>
    </row>
    <row r="390275" spans="70:70" x14ac:dyDescent="0.25">
      <c r="BR390275" s="2394"/>
    </row>
    <row r="390276" spans="70:70" x14ac:dyDescent="0.25">
      <c r="BR390276" s="2381"/>
    </row>
    <row r="390300" spans="70:70" x14ac:dyDescent="0.25">
      <c r="BR390300" s="2394"/>
    </row>
    <row r="390301" spans="70:70" x14ac:dyDescent="0.25">
      <c r="BR390301" s="2381"/>
    </row>
    <row r="390325" spans="70:70" x14ac:dyDescent="0.25">
      <c r="BR390325" s="2394"/>
    </row>
    <row r="390326" spans="70:70" x14ac:dyDescent="0.25">
      <c r="BR390326" s="2381"/>
    </row>
    <row r="390350" spans="70:70" x14ac:dyDescent="0.25">
      <c r="BR390350" s="2394"/>
    </row>
    <row r="390351" spans="70:70" x14ac:dyDescent="0.25">
      <c r="BR390351" s="2381"/>
    </row>
    <row r="390375" spans="70:70" x14ac:dyDescent="0.25">
      <c r="BR390375" s="2394"/>
    </row>
    <row r="390376" spans="70:70" x14ac:dyDescent="0.25">
      <c r="BR390376" s="2381"/>
    </row>
    <row r="390400" spans="70:70" x14ac:dyDescent="0.25">
      <c r="BR390400" s="2394"/>
    </row>
    <row r="390401" spans="70:70" x14ac:dyDescent="0.25">
      <c r="BR390401" s="2381"/>
    </row>
    <row r="390425" spans="70:70" x14ac:dyDescent="0.25">
      <c r="BR390425" s="2394"/>
    </row>
    <row r="390426" spans="70:70" x14ac:dyDescent="0.25">
      <c r="BR390426" s="2381"/>
    </row>
    <row r="390450" spans="70:70" x14ac:dyDescent="0.25">
      <c r="BR390450" s="2394"/>
    </row>
    <row r="390451" spans="70:70" x14ac:dyDescent="0.25">
      <c r="BR390451" s="2381"/>
    </row>
    <row r="390475" spans="70:70" x14ac:dyDescent="0.25">
      <c r="BR390475" s="2394"/>
    </row>
    <row r="390476" spans="70:70" x14ac:dyDescent="0.25">
      <c r="BR390476" s="2381"/>
    </row>
    <row r="390500" spans="70:70" x14ac:dyDescent="0.25">
      <c r="BR390500" s="2394"/>
    </row>
    <row r="390501" spans="70:70" x14ac:dyDescent="0.25">
      <c r="BR390501" s="2381"/>
    </row>
    <row r="390525" spans="70:70" x14ac:dyDescent="0.25">
      <c r="BR390525" s="2394"/>
    </row>
    <row r="390526" spans="70:70" x14ac:dyDescent="0.25">
      <c r="BR390526" s="2381"/>
    </row>
    <row r="390550" spans="70:70" x14ac:dyDescent="0.25">
      <c r="BR390550" s="2394"/>
    </row>
    <row r="390551" spans="70:70" x14ac:dyDescent="0.25">
      <c r="BR390551" s="2381"/>
    </row>
    <row r="390575" spans="70:70" x14ac:dyDescent="0.25">
      <c r="BR390575" s="2394"/>
    </row>
    <row r="390576" spans="70:70" x14ac:dyDescent="0.25">
      <c r="BR390576" s="2381"/>
    </row>
    <row r="390600" spans="70:70" x14ac:dyDescent="0.25">
      <c r="BR390600" s="2394"/>
    </row>
    <row r="390601" spans="70:70" x14ac:dyDescent="0.25">
      <c r="BR390601" s="2381"/>
    </row>
    <row r="390625" spans="70:70" x14ac:dyDescent="0.25">
      <c r="BR390625" s="2394"/>
    </row>
    <row r="390626" spans="70:70" x14ac:dyDescent="0.25">
      <c r="BR390626" s="2381"/>
    </row>
    <row r="390650" spans="70:70" x14ac:dyDescent="0.25">
      <c r="BR390650" s="2394"/>
    </row>
    <row r="390651" spans="70:70" x14ac:dyDescent="0.25">
      <c r="BR390651" s="2381"/>
    </row>
    <row r="390675" spans="70:70" x14ac:dyDescent="0.25">
      <c r="BR390675" s="2394"/>
    </row>
    <row r="390676" spans="70:70" x14ac:dyDescent="0.25">
      <c r="BR390676" s="2381"/>
    </row>
    <row r="390700" spans="70:70" x14ac:dyDescent="0.25">
      <c r="BR390700" s="2394"/>
    </row>
    <row r="390701" spans="70:70" x14ac:dyDescent="0.25">
      <c r="BR390701" s="2381"/>
    </row>
    <row r="390725" spans="70:70" x14ac:dyDescent="0.25">
      <c r="BR390725" s="2394"/>
    </row>
    <row r="390726" spans="70:70" x14ac:dyDescent="0.25">
      <c r="BR390726" s="2381"/>
    </row>
    <row r="390750" spans="70:70" x14ac:dyDescent="0.25">
      <c r="BR390750" s="2394"/>
    </row>
    <row r="390751" spans="70:70" x14ac:dyDescent="0.25">
      <c r="BR390751" s="2381"/>
    </row>
    <row r="390775" spans="70:70" x14ac:dyDescent="0.25">
      <c r="BR390775" s="2394"/>
    </row>
    <row r="390776" spans="70:70" x14ac:dyDescent="0.25">
      <c r="BR390776" s="2381"/>
    </row>
    <row r="390800" spans="70:70" x14ac:dyDescent="0.25">
      <c r="BR390800" s="2394"/>
    </row>
    <row r="390801" spans="70:70" x14ac:dyDescent="0.25">
      <c r="BR390801" s="2381"/>
    </row>
    <row r="390825" spans="70:70" x14ac:dyDescent="0.25">
      <c r="BR390825" s="2394"/>
    </row>
    <row r="390826" spans="70:70" x14ac:dyDescent="0.25">
      <c r="BR390826" s="2381"/>
    </row>
    <row r="390850" spans="70:70" x14ac:dyDescent="0.25">
      <c r="BR390850" s="2394"/>
    </row>
    <row r="390851" spans="70:70" x14ac:dyDescent="0.25">
      <c r="BR390851" s="2381"/>
    </row>
    <row r="390875" spans="70:70" x14ac:dyDescent="0.25">
      <c r="BR390875" s="2394"/>
    </row>
    <row r="390876" spans="70:70" x14ac:dyDescent="0.25">
      <c r="BR390876" s="2381"/>
    </row>
    <row r="390900" spans="70:70" x14ac:dyDescent="0.25">
      <c r="BR390900" s="2394"/>
    </row>
    <row r="390901" spans="70:70" x14ac:dyDescent="0.25">
      <c r="BR390901" s="2381"/>
    </row>
    <row r="390925" spans="70:70" x14ac:dyDescent="0.25">
      <c r="BR390925" s="2394"/>
    </row>
    <row r="390926" spans="70:70" x14ac:dyDescent="0.25">
      <c r="BR390926" s="2381"/>
    </row>
    <row r="390950" spans="70:70" x14ac:dyDescent="0.25">
      <c r="BR390950" s="2394"/>
    </row>
    <row r="390951" spans="70:70" x14ac:dyDescent="0.25">
      <c r="BR390951" s="2381"/>
    </row>
    <row r="390975" spans="70:70" x14ac:dyDescent="0.25">
      <c r="BR390975" s="2394"/>
    </row>
    <row r="390976" spans="70:70" x14ac:dyDescent="0.25">
      <c r="BR390976" s="2381"/>
    </row>
    <row r="391000" spans="70:70" x14ac:dyDescent="0.25">
      <c r="BR391000" s="2394"/>
    </row>
    <row r="391001" spans="70:70" x14ac:dyDescent="0.25">
      <c r="BR391001" s="2381"/>
    </row>
    <row r="391025" spans="70:70" x14ac:dyDescent="0.25">
      <c r="BR391025" s="2394"/>
    </row>
    <row r="391026" spans="70:70" x14ac:dyDescent="0.25">
      <c r="BR391026" s="2381"/>
    </row>
    <row r="391050" spans="70:70" x14ac:dyDescent="0.25">
      <c r="BR391050" s="2394"/>
    </row>
    <row r="391051" spans="70:70" x14ac:dyDescent="0.25">
      <c r="BR391051" s="2381"/>
    </row>
    <row r="391075" spans="70:70" x14ac:dyDescent="0.25">
      <c r="BR391075" s="2394"/>
    </row>
    <row r="391076" spans="70:70" x14ac:dyDescent="0.25">
      <c r="BR391076" s="2381"/>
    </row>
    <row r="391100" spans="70:70" x14ac:dyDescent="0.25">
      <c r="BR391100" s="2394"/>
    </row>
    <row r="391101" spans="70:70" x14ac:dyDescent="0.25">
      <c r="BR391101" s="2381"/>
    </row>
    <row r="391125" spans="70:70" x14ac:dyDescent="0.25">
      <c r="BR391125" s="2394"/>
    </row>
    <row r="391126" spans="70:70" x14ac:dyDescent="0.25">
      <c r="BR391126" s="2381"/>
    </row>
    <row r="391150" spans="70:70" x14ac:dyDescent="0.25">
      <c r="BR391150" s="2394"/>
    </row>
    <row r="391151" spans="70:70" x14ac:dyDescent="0.25">
      <c r="BR391151" s="2381"/>
    </row>
    <row r="391175" spans="70:70" x14ac:dyDescent="0.25">
      <c r="BR391175" s="2394"/>
    </row>
    <row r="391176" spans="70:70" x14ac:dyDescent="0.25">
      <c r="BR391176" s="2381"/>
    </row>
    <row r="391200" spans="70:70" x14ac:dyDescent="0.25">
      <c r="BR391200" s="2394"/>
    </row>
    <row r="391201" spans="70:70" x14ac:dyDescent="0.25">
      <c r="BR391201" s="2381"/>
    </row>
    <row r="391225" spans="70:70" x14ac:dyDescent="0.25">
      <c r="BR391225" s="2394"/>
    </row>
    <row r="391226" spans="70:70" x14ac:dyDescent="0.25">
      <c r="BR391226" s="2381"/>
    </row>
    <row r="391250" spans="70:70" x14ac:dyDescent="0.25">
      <c r="BR391250" s="2394"/>
    </row>
    <row r="391251" spans="70:70" x14ac:dyDescent="0.25">
      <c r="BR391251" s="2381"/>
    </row>
    <row r="391275" spans="70:70" x14ac:dyDescent="0.25">
      <c r="BR391275" s="2394"/>
    </row>
    <row r="391276" spans="70:70" x14ac:dyDescent="0.25">
      <c r="BR391276" s="2381"/>
    </row>
    <row r="391300" spans="70:70" x14ac:dyDescent="0.25">
      <c r="BR391300" s="2394"/>
    </row>
    <row r="391301" spans="70:70" x14ac:dyDescent="0.25">
      <c r="BR391301" s="2381"/>
    </row>
    <row r="391325" spans="70:70" x14ac:dyDescent="0.25">
      <c r="BR391325" s="2394"/>
    </row>
    <row r="391326" spans="70:70" x14ac:dyDescent="0.25">
      <c r="BR391326" s="2381"/>
    </row>
    <row r="391350" spans="70:70" x14ac:dyDescent="0.25">
      <c r="BR391350" s="2394"/>
    </row>
    <row r="391351" spans="70:70" x14ac:dyDescent="0.25">
      <c r="BR391351" s="2381"/>
    </row>
    <row r="391375" spans="70:70" x14ac:dyDescent="0.25">
      <c r="BR391375" s="2394"/>
    </row>
    <row r="391376" spans="70:70" x14ac:dyDescent="0.25">
      <c r="BR391376" s="2381"/>
    </row>
    <row r="391400" spans="70:70" x14ac:dyDescent="0.25">
      <c r="BR391400" s="2394"/>
    </row>
    <row r="391401" spans="70:70" x14ac:dyDescent="0.25">
      <c r="BR391401" s="2381"/>
    </row>
    <row r="391425" spans="70:70" x14ac:dyDescent="0.25">
      <c r="BR391425" s="2394"/>
    </row>
    <row r="391426" spans="70:70" x14ac:dyDescent="0.25">
      <c r="BR391426" s="2381"/>
    </row>
    <row r="391450" spans="70:70" x14ac:dyDescent="0.25">
      <c r="BR391450" s="2394"/>
    </row>
    <row r="391451" spans="70:70" x14ac:dyDescent="0.25">
      <c r="BR391451" s="2381"/>
    </row>
    <row r="391475" spans="70:70" x14ac:dyDescent="0.25">
      <c r="BR391475" s="2394"/>
    </row>
    <row r="391476" spans="70:70" x14ac:dyDescent="0.25">
      <c r="BR391476" s="2381"/>
    </row>
    <row r="391500" spans="70:70" x14ac:dyDescent="0.25">
      <c r="BR391500" s="2394"/>
    </row>
    <row r="391501" spans="70:70" x14ac:dyDescent="0.25">
      <c r="BR391501" s="2381"/>
    </row>
    <row r="391525" spans="70:70" x14ac:dyDescent="0.25">
      <c r="BR391525" s="2394"/>
    </row>
    <row r="391526" spans="70:70" x14ac:dyDescent="0.25">
      <c r="BR391526" s="2381"/>
    </row>
    <row r="391550" spans="70:70" x14ac:dyDescent="0.25">
      <c r="BR391550" s="2394"/>
    </row>
    <row r="391551" spans="70:70" x14ac:dyDescent="0.25">
      <c r="BR391551" s="2381"/>
    </row>
    <row r="391575" spans="70:70" x14ac:dyDescent="0.25">
      <c r="BR391575" s="2394"/>
    </row>
    <row r="391576" spans="70:70" x14ac:dyDescent="0.25">
      <c r="BR391576" s="2381"/>
    </row>
    <row r="391600" spans="70:70" x14ac:dyDescent="0.25">
      <c r="BR391600" s="2394"/>
    </row>
    <row r="391601" spans="70:70" x14ac:dyDescent="0.25">
      <c r="BR391601" s="2381"/>
    </row>
    <row r="391625" spans="70:70" x14ac:dyDescent="0.25">
      <c r="BR391625" s="2394"/>
    </row>
    <row r="391626" spans="70:70" x14ac:dyDescent="0.25">
      <c r="BR391626" s="2381"/>
    </row>
    <row r="391650" spans="70:70" x14ac:dyDescent="0.25">
      <c r="BR391650" s="2394"/>
    </row>
    <row r="391651" spans="70:70" x14ac:dyDescent="0.25">
      <c r="BR391651" s="2381"/>
    </row>
    <row r="391675" spans="70:70" x14ac:dyDescent="0.25">
      <c r="BR391675" s="2394"/>
    </row>
    <row r="391676" spans="70:70" x14ac:dyDescent="0.25">
      <c r="BR391676" s="2381"/>
    </row>
    <row r="391700" spans="70:70" x14ac:dyDescent="0.25">
      <c r="BR391700" s="2394"/>
    </row>
    <row r="391701" spans="70:70" x14ac:dyDescent="0.25">
      <c r="BR391701" s="2381"/>
    </row>
    <row r="391725" spans="70:70" x14ac:dyDescent="0.25">
      <c r="BR391725" s="2394"/>
    </row>
    <row r="391726" spans="70:70" x14ac:dyDescent="0.25">
      <c r="BR391726" s="2381"/>
    </row>
    <row r="391750" spans="70:70" x14ac:dyDescent="0.25">
      <c r="BR391750" s="2394"/>
    </row>
    <row r="391751" spans="70:70" x14ac:dyDescent="0.25">
      <c r="BR391751" s="2381"/>
    </row>
    <row r="391775" spans="70:70" x14ac:dyDescent="0.25">
      <c r="BR391775" s="2394"/>
    </row>
    <row r="391776" spans="70:70" x14ac:dyDescent="0.25">
      <c r="BR391776" s="2381"/>
    </row>
    <row r="391800" spans="70:70" x14ac:dyDescent="0.25">
      <c r="BR391800" s="2394"/>
    </row>
    <row r="391801" spans="70:70" x14ac:dyDescent="0.25">
      <c r="BR391801" s="2381"/>
    </row>
    <row r="391825" spans="70:70" x14ac:dyDescent="0.25">
      <c r="BR391825" s="2394"/>
    </row>
    <row r="391826" spans="70:70" x14ac:dyDescent="0.25">
      <c r="BR391826" s="2381"/>
    </row>
    <row r="391850" spans="70:70" x14ac:dyDescent="0.25">
      <c r="BR391850" s="2394"/>
    </row>
    <row r="391851" spans="70:70" x14ac:dyDescent="0.25">
      <c r="BR391851" s="2381"/>
    </row>
    <row r="391875" spans="70:70" x14ac:dyDescent="0.25">
      <c r="BR391875" s="2394"/>
    </row>
    <row r="391876" spans="70:70" x14ac:dyDescent="0.25">
      <c r="BR391876" s="2381"/>
    </row>
    <row r="391900" spans="70:70" x14ac:dyDescent="0.25">
      <c r="BR391900" s="2394"/>
    </row>
    <row r="391901" spans="70:70" x14ac:dyDescent="0.25">
      <c r="BR391901" s="2381"/>
    </row>
    <row r="391925" spans="70:70" x14ac:dyDescent="0.25">
      <c r="BR391925" s="2394"/>
    </row>
    <row r="391926" spans="70:70" x14ac:dyDescent="0.25">
      <c r="BR391926" s="2381"/>
    </row>
    <row r="391950" spans="70:70" x14ac:dyDescent="0.25">
      <c r="BR391950" s="2394"/>
    </row>
    <row r="391951" spans="70:70" x14ac:dyDescent="0.25">
      <c r="BR391951" s="2381"/>
    </row>
    <row r="391975" spans="70:70" x14ac:dyDescent="0.25">
      <c r="BR391975" s="2394"/>
    </row>
    <row r="391976" spans="70:70" x14ac:dyDescent="0.25">
      <c r="BR391976" s="2381"/>
    </row>
    <row r="392000" spans="70:70" x14ac:dyDescent="0.25">
      <c r="BR392000" s="2394"/>
    </row>
    <row r="392001" spans="70:70" x14ac:dyDescent="0.25">
      <c r="BR392001" s="2381"/>
    </row>
    <row r="392025" spans="70:70" x14ac:dyDescent="0.25">
      <c r="BR392025" s="2394"/>
    </row>
    <row r="392026" spans="70:70" x14ac:dyDescent="0.25">
      <c r="BR392026" s="2381"/>
    </row>
    <row r="392050" spans="70:70" x14ac:dyDescent="0.25">
      <c r="BR392050" s="2394"/>
    </row>
    <row r="392051" spans="70:70" x14ac:dyDescent="0.25">
      <c r="BR392051" s="2381"/>
    </row>
    <row r="392075" spans="70:70" x14ac:dyDescent="0.25">
      <c r="BR392075" s="2394"/>
    </row>
    <row r="392076" spans="70:70" x14ac:dyDescent="0.25">
      <c r="BR392076" s="2381"/>
    </row>
    <row r="392100" spans="70:70" x14ac:dyDescent="0.25">
      <c r="BR392100" s="2394"/>
    </row>
    <row r="392101" spans="70:70" x14ac:dyDescent="0.25">
      <c r="BR392101" s="2381"/>
    </row>
    <row r="392125" spans="70:70" x14ac:dyDescent="0.25">
      <c r="BR392125" s="2394"/>
    </row>
    <row r="392126" spans="70:70" x14ac:dyDescent="0.25">
      <c r="BR392126" s="2381"/>
    </row>
    <row r="392150" spans="70:70" x14ac:dyDescent="0.25">
      <c r="BR392150" s="2394"/>
    </row>
    <row r="392151" spans="70:70" x14ac:dyDescent="0.25">
      <c r="BR392151" s="2381"/>
    </row>
    <row r="392175" spans="70:70" x14ac:dyDescent="0.25">
      <c r="BR392175" s="2394"/>
    </row>
    <row r="392176" spans="70:70" x14ac:dyDescent="0.25">
      <c r="BR392176" s="2381"/>
    </row>
    <row r="392200" spans="70:70" x14ac:dyDescent="0.25">
      <c r="BR392200" s="2394"/>
    </row>
    <row r="392201" spans="70:70" x14ac:dyDescent="0.25">
      <c r="BR392201" s="2381"/>
    </row>
    <row r="392225" spans="70:70" x14ac:dyDescent="0.25">
      <c r="BR392225" s="2394"/>
    </row>
    <row r="392226" spans="70:70" x14ac:dyDescent="0.25">
      <c r="BR392226" s="2381"/>
    </row>
    <row r="392250" spans="70:70" x14ac:dyDescent="0.25">
      <c r="BR392250" s="2394"/>
    </row>
    <row r="392251" spans="70:70" x14ac:dyDescent="0.25">
      <c r="BR392251" s="2381"/>
    </row>
    <row r="392275" spans="70:70" x14ac:dyDescent="0.25">
      <c r="BR392275" s="2394"/>
    </row>
    <row r="392276" spans="70:70" x14ac:dyDescent="0.25">
      <c r="BR392276" s="2381"/>
    </row>
    <row r="392300" spans="70:70" x14ac:dyDescent="0.25">
      <c r="BR392300" s="2394"/>
    </row>
    <row r="392301" spans="70:70" x14ac:dyDescent="0.25">
      <c r="BR392301" s="2381"/>
    </row>
    <row r="392325" spans="70:70" x14ac:dyDescent="0.25">
      <c r="BR392325" s="2394"/>
    </row>
    <row r="392326" spans="70:70" x14ac:dyDescent="0.25">
      <c r="BR392326" s="2381"/>
    </row>
    <row r="392350" spans="70:70" x14ac:dyDescent="0.25">
      <c r="BR392350" s="2394"/>
    </row>
    <row r="392351" spans="70:70" x14ac:dyDescent="0.25">
      <c r="BR392351" s="2381"/>
    </row>
    <row r="392375" spans="70:70" x14ac:dyDescent="0.25">
      <c r="BR392375" s="2394"/>
    </row>
    <row r="392376" spans="70:70" x14ac:dyDescent="0.25">
      <c r="BR392376" s="2381"/>
    </row>
    <row r="392400" spans="70:70" x14ac:dyDescent="0.25">
      <c r="BR392400" s="2394"/>
    </row>
    <row r="392401" spans="70:70" x14ac:dyDescent="0.25">
      <c r="BR392401" s="2381"/>
    </row>
    <row r="392425" spans="70:70" x14ac:dyDescent="0.25">
      <c r="BR392425" s="2394"/>
    </row>
    <row r="392426" spans="70:70" x14ac:dyDescent="0.25">
      <c r="BR392426" s="2381"/>
    </row>
    <row r="392450" spans="70:70" x14ac:dyDescent="0.25">
      <c r="BR392450" s="2394"/>
    </row>
    <row r="392451" spans="70:70" x14ac:dyDescent="0.25">
      <c r="BR392451" s="2381"/>
    </row>
    <row r="392475" spans="70:70" x14ac:dyDescent="0.25">
      <c r="BR392475" s="2394"/>
    </row>
    <row r="392476" spans="70:70" x14ac:dyDescent="0.25">
      <c r="BR392476" s="2381"/>
    </row>
    <row r="392500" spans="70:70" x14ac:dyDescent="0.25">
      <c r="BR392500" s="2394"/>
    </row>
    <row r="392501" spans="70:70" x14ac:dyDescent="0.25">
      <c r="BR392501" s="2381"/>
    </row>
    <row r="392525" spans="70:70" x14ac:dyDescent="0.25">
      <c r="BR392525" s="2394"/>
    </row>
    <row r="392526" spans="70:70" x14ac:dyDescent="0.25">
      <c r="BR392526" s="2381"/>
    </row>
    <row r="392550" spans="70:70" x14ac:dyDescent="0.25">
      <c r="BR392550" s="2394"/>
    </row>
    <row r="392551" spans="70:70" x14ac:dyDescent="0.25">
      <c r="BR392551" s="2381"/>
    </row>
    <row r="392575" spans="70:70" x14ac:dyDescent="0.25">
      <c r="BR392575" s="2394"/>
    </row>
    <row r="392576" spans="70:70" x14ac:dyDescent="0.25">
      <c r="BR392576" s="2381"/>
    </row>
    <row r="392600" spans="70:70" x14ac:dyDescent="0.25">
      <c r="BR392600" s="2394"/>
    </row>
    <row r="392601" spans="70:70" x14ac:dyDescent="0.25">
      <c r="BR392601" s="2381"/>
    </row>
    <row r="392625" spans="70:70" x14ac:dyDescent="0.25">
      <c r="BR392625" s="2394"/>
    </row>
    <row r="392626" spans="70:70" x14ac:dyDescent="0.25">
      <c r="BR392626" s="2381"/>
    </row>
    <row r="392650" spans="70:70" x14ac:dyDescent="0.25">
      <c r="BR392650" s="2394"/>
    </row>
    <row r="392651" spans="70:70" x14ac:dyDescent="0.25">
      <c r="BR392651" s="2381"/>
    </row>
    <row r="392675" spans="70:70" x14ac:dyDescent="0.25">
      <c r="BR392675" s="2394"/>
    </row>
    <row r="392676" spans="70:70" x14ac:dyDescent="0.25">
      <c r="BR392676" s="2381"/>
    </row>
    <row r="392700" spans="70:70" x14ac:dyDescent="0.25">
      <c r="BR392700" s="2394"/>
    </row>
    <row r="392701" spans="70:70" x14ac:dyDescent="0.25">
      <c r="BR392701" s="2381"/>
    </row>
    <row r="392725" spans="70:70" x14ac:dyDescent="0.25">
      <c r="BR392725" s="2394"/>
    </row>
    <row r="392726" spans="70:70" x14ac:dyDescent="0.25">
      <c r="BR392726" s="2381"/>
    </row>
    <row r="392750" spans="70:70" x14ac:dyDescent="0.25">
      <c r="BR392750" s="2394"/>
    </row>
    <row r="392751" spans="70:70" x14ac:dyDescent="0.25">
      <c r="BR392751" s="2381"/>
    </row>
    <row r="392775" spans="70:70" x14ac:dyDescent="0.25">
      <c r="BR392775" s="2394"/>
    </row>
    <row r="392776" spans="70:70" x14ac:dyDescent="0.25">
      <c r="BR392776" s="2381"/>
    </row>
    <row r="392800" spans="70:70" x14ac:dyDescent="0.25">
      <c r="BR392800" s="2394"/>
    </row>
    <row r="392801" spans="70:70" x14ac:dyDescent="0.25">
      <c r="BR392801" s="2381"/>
    </row>
    <row r="392825" spans="70:70" x14ac:dyDescent="0.25">
      <c r="BR392825" s="2394"/>
    </row>
    <row r="392826" spans="70:70" x14ac:dyDescent="0.25">
      <c r="BR392826" s="2381"/>
    </row>
    <row r="392850" spans="70:70" x14ac:dyDescent="0.25">
      <c r="BR392850" s="2394"/>
    </row>
    <row r="392851" spans="70:70" x14ac:dyDescent="0.25">
      <c r="BR392851" s="2381"/>
    </row>
    <row r="392875" spans="70:70" x14ac:dyDescent="0.25">
      <c r="BR392875" s="2394"/>
    </row>
    <row r="392876" spans="70:70" x14ac:dyDescent="0.25">
      <c r="BR392876" s="2381"/>
    </row>
    <row r="392900" spans="70:70" x14ac:dyDescent="0.25">
      <c r="BR392900" s="2394"/>
    </row>
    <row r="392901" spans="70:70" x14ac:dyDescent="0.25">
      <c r="BR392901" s="2381"/>
    </row>
    <row r="392925" spans="70:70" x14ac:dyDescent="0.25">
      <c r="BR392925" s="2394"/>
    </row>
    <row r="392926" spans="70:70" x14ac:dyDescent="0.25">
      <c r="BR392926" s="2381"/>
    </row>
    <row r="392950" spans="70:70" x14ac:dyDescent="0.25">
      <c r="BR392950" s="2394"/>
    </row>
    <row r="392951" spans="70:70" x14ac:dyDescent="0.25">
      <c r="BR392951" s="2381"/>
    </row>
    <row r="392975" spans="70:70" x14ac:dyDescent="0.25">
      <c r="BR392975" s="2394"/>
    </row>
    <row r="392976" spans="70:70" x14ac:dyDescent="0.25">
      <c r="BR392976" s="2381"/>
    </row>
    <row r="393000" spans="70:70" x14ac:dyDescent="0.25">
      <c r="BR393000" s="2394"/>
    </row>
    <row r="393001" spans="70:70" x14ac:dyDescent="0.25">
      <c r="BR393001" s="2381"/>
    </row>
    <row r="393025" spans="70:70" x14ac:dyDescent="0.25">
      <c r="BR393025" s="2394"/>
    </row>
    <row r="393026" spans="70:70" x14ac:dyDescent="0.25">
      <c r="BR393026" s="2381"/>
    </row>
    <row r="393050" spans="70:70" x14ac:dyDescent="0.25">
      <c r="BR393050" s="2394"/>
    </row>
    <row r="393051" spans="70:70" x14ac:dyDescent="0.25">
      <c r="BR393051" s="2381"/>
    </row>
    <row r="393075" spans="70:70" x14ac:dyDescent="0.25">
      <c r="BR393075" s="2394"/>
    </row>
    <row r="393076" spans="70:70" x14ac:dyDescent="0.25">
      <c r="BR393076" s="2381"/>
    </row>
    <row r="393100" spans="70:70" x14ac:dyDescent="0.25">
      <c r="BR393100" s="2394"/>
    </row>
    <row r="393101" spans="70:70" x14ac:dyDescent="0.25">
      <c r="BR393101" s="2381"/>
    </row>
    <row r="393125" spans="70:70" x14ac:dyDescent="0.25">
      <c r="BR393125" s="2394"/>
    </row>
    <row r="393126" spans="70:70" x14ac:dyDescent="0.25">
      <c r="BR393126" s="2381"/>
    </row>
    <row r="393150" spans="70:70" x14ac:dyDescent="0.25">
      <c r="BR393150" s="2394"/>
    </row>
    <row r="393151" spans="70:70" x14ac:dyDescent="0.25">
      <c r="BR393151" s="2381"/>
    </row>
    <row r="393175" spans="70:70" x14ac:dyDescent="0.25">
      <c r="BR393175" s="2394"/>
    </row>
    <row r="393176" spans="70:70" x14ac:dyDescent="0.25">
      <c r="BR393176" s="2381"/>
    </row>
    <row r="393200" spans="70:70" x14ac:dyDescent="0.25">
      <c r="BR393200" s="2394"/>
    </row>
    <row r="393201" spans="70:70" x14ac:dyDescent="0.25">
      <c r="BR393201" s="2381"/>
    </row>
    <row r="393225" spans="70:70" x14ac:dyDescent="0.25">
      <c r="BR393225" s="2394"/>
    </row>
    <row r="393226" spans="70:70" x14ac:dyDescent="0.25">
      <c r="BR393226" s="2381"/>
    </row>
    <row r="393250" spans="70:70" x14ac:dyDescent="0.25">
      <c r="BR393250" s="2394"/>
    </row>
    <row r="393251" spans="70:70" x14ac:dyDescent="0.25">
      <c r="BR393251" s="2381"/>
    </row>
    <row r="393275" spans="70:70" x14ac:dyDescent="0.25">
      <c r="BR393275" s="2394"/>
    </row>
    <row r="393276" spans="70:70" x14ac:dyDescent="0.25">
      <c r="BR393276" s="2381"/>
    </row>
    <row r="393300" spans="70:70" x14ac:dyDescent="0.25">
      <c r="BR393300" s="2394"/>
    </row>
    <row r="393301" spans="70:70" x14ac:dyDescent="0.25">
      <c r="BR393301" s="2381"/>
    </row>
    <row r="393325" spans="70:70" x14ac:dyDescent="0.25">
      <c r="BR393325" s="2394"/>
    </row>
    <row r="393326" spans="70:70" x14ac:dyDescent="0.25">
      <c r="BR393326" s="2381"/>
    </row>
    <row r="393350" spans="70:70" x14ac:dyDescent="0.25">
      <c r="BR393350" s="2394"/>
    </row>
    <row r="393351" spans="70:70" x14ac:dyDescent="0.25">
      <c r="BR393351" s="2381"/>
    </row>
    <row r="393375" spans="70:70" x14ac:dyDescent="0.25">
      <c r="BR393375" s="2394"/>
    </row>
    <row r="393376" spans="70:70" x14ac:dyDescent="0.25">
      <c r="BR393376" s="2381"/>
    </row>
    <row r="393400" spans="70:70" x14ac:dyDescent="0.25">
      <c r="BR393400" s="2394"/>
    </row>
    <row r="393401" spans="70:70" x14ac:dyDescent="0.25">
      <c r="BR393401" s="2381"/>
    </row>
    <row r="393425" spans="70:70" x14ac:dyDescent="0.25">
      <c r="BR393425" s="2394"/>
    </row>
    <row r="393426" spans="70:70" x14ac:dyDescent="0.25">
      <c r="BR393426" s="2381"/>
    </row>
    <row r="393450" spans="70:70" x14ac:dyDescent="0.25">
      <c r="BR393450" s="2394"/>
    </row>
    <row r="393451" spans="70:70" x14ac:dyDescent="0.25">
      <c r="BR393451" s="2381"/>
    </row>
    <row r="393475" spans="70:70" x14ac:dyDescent="0.25">
      <c r="BR393475" s="2394"/>
    </row>
    <row r="393476" spans="70:70" x14ac:dyDescent="0.25">
      <c r="BR393476" s="2381"/>
    </row>
    <row r="393500" spans="70:70" x14ac:dyDescent="0.25">
      <c r="BR393500" s="2394"/>
    </row>
    <row r="393501" spans="70:70" x14ac:dyDescent="0.25">
      <c r="BR393501" s="2381"/>
    </row>
    <row r="393525" spans="70:70" x14ac:dyDescent="0.25">
      <c r="BR393525" s="2394"/>
    </row>
    <row r="393526" spans="70:70" x14ac:dyDescent="0.25">
      <c r="BR393526" s="2381"/>
    </row>
    <row r="393550" spans="70:70" x14ac:dyDescent="0.25">
      <c r="BR393550" s="2394"/>
    </row>
    <row r="393551" spans="70:70" x14ac:dyDescent="0.25">
      <c r="BR393551" s="2381"/>
    </row>
    <row r="393575" spans="70:70" x14ac:dyDescent="0.25">
      <c r="BR393575" s="2394"/>
    </row>
    <row r="393576" spans="70:70" x14ac:dyDescent="0.25">
      <c r="BR393576" s="2381"/>
    </row>
    <row r="393600" spans="70:70" x14ac:dyDescent="0.25">
      <c r="BR393600" s="2394"/>
    </row>
    <row r="393601" spans="70:70" x14ac:dyDescent="0.25">
      <c r="BR393601" s="2381"/>
    </row>
    <row r="393625" spans="70:70" x14ac:dyDescent="0.25">
      <c r="BR393625" s="2394"/>
    </row>
    <row r="393626" spans="70:70" x14ac:dyDescent="0.25">
      <c r="BR393626" s="2381"/>
    </row>
    <row r="393650" spans="70:70" x14ac:dyDescent="0.25">
      <c r="BR393650" s="2394"/>
    </row>
    <row r="393651" spans="70:70" x14ac:dyDescent="0.25">
      <c r="BR393651" s="2381"/>
    </row>
    <row r="393675" spans="70:70" x14ac:dyDescent="0.25">
      <c r="BR393675" s="2394"/>
    </row>
    <row r="393676" spans="70:70" x14ac:dyDescent="0.25">
      <c r="BR393676" s="2381"/>
    </row>
    <row r="393700" spans="70:70" x14ac:dyDescent="0.25">
      <c r="BR393700" s="2394"/>
    </row>
    <row r="393701" spans="70:70" x14ac:dyDescent="0.25">
      <c r="BR393701" s="2381"/>
    </row>
    <row r="393725" spans="70:70" x14ac:dyDescent="0.25">
      <c r="BR393725" s="2394"/>
    </row>
    <row r="393726" spans="70:70" x14ac:dyDescent="0.25">
      <c r="BR393726" s="2381"/>
    </row>
    <row r="393750" spans="70:70" x14ac:dyDescent="0.25">
      <c r="BR393750" s="2394"/>
    </row>
    <row r="393751" spans="70:70" x14ac:dyDescent="0.25">
      <c r="BR393751" s="2381"/>
    </row>
    <row r="393775" spans="70:70" x14ac:dyDescent="0.25">
      <c r="BR393775" s="2394"/>
    </row>
    <row r="393776" spans="70:70" x14ac:dyDescent="0.25">
      <c r="BR393776" s="2381"/>
    </row>
    <row r="393800" spans="70:70" x14ac:dyDescent="0.25">
      <c r="BR393800" s="2394"/>
    </row>
    <row r="393801" spans="70:70" x14ac:dyDescent="0.25">
      <c r="BR393801" s="2381"/>
    </row>
    <row r="393825" spans="70:70" x14ac:dyDescent="0.25">
      <c r="BR393825" s="2394"/>
    </row>
    <row r="393826" spans="70:70" x14ac:dyDescent="0.25">
      <c r="BR393826" s="2381"/>
    </row>
    <row r="393850" spans="70:70" x14ac:dyDescent="0.25">
      <c r="BR393850" s="2394"/>
    </row>
    <row r="393851" spans="70:70" x14ac:dyDescent="0.25">
      <c r="BR393851" s="2381"/>
    </row>
    <row r="393875" spans="70:70" x14ac:dyDescent="0.25">
      <c r="BR393875" s="2394"/>
    </row>
    <row r="393876" spans="70:70" x14ac:dyDescent="0.25">
      <c r="BR393876" s="2381"/>
    </row>
    <row r="393900" spans="70:70" x14ac:dyDescent="0.25">
      <c r="BR393900" s="2394"/>
    </row>
    <row r="393901" spans="70:70" x14ac:dyDescent="0.25">
      <c r="BR393901" s="2381"/>
    </row>
    <row r="393925" spans="70:70" x14ac:dyDescent="0.25">
      <c r="BR393925" s="2394"/>
    </row>
    <row r="393926" spans="70:70" x14ac:dyDescent="0.25">
      <c r="BR393926" s="2381"/>
    </row>
    <row r="393950" spans="70:70" x14ac:dyDescent="0.25">
      <c r="BR393950" s="2394"/>
    </row>
    <row r="393951" spans="70:70" x14ac:dyDescent="0.25">
      <c r="BR393951" s="2381"/>
    </row>
    <row r="393975" spans="70:70" x14ac:dyDescent="0.25">
      <c r="BR393975" s="2394"/>
    </row>
    <row r="393976" spans="70:70" x14ac:dyDescent="0.25">
      <c r="BR393976" s="2381"/>
    </row>
    <row r="394000" spans="70:70" x14ac:dyDescent="0.25">
      <c r="BR394000" s="2394"/>
    </row>
    <row r="394001" spans="70:70" x14ac:dyDescent="0.25">
      <c r="BR394001" s="2381"/>
    </row>
    <row r="394025" spans="70:70" x14ac:dyDescent="0.25">
      <c r="BR394025" s="2394"/>
    </row>
    <row r="394026" spans="70:70" x14ac:dyDescent="0.25">
      <c r="BR394026" s="2381"/>
    </row>
    <row r="394050" spans="70:70" x14ac:dyDescent="0.25">
      <c r="BR394050" s="2394"/>
    </row>
    <row r="394051" spans="70:70" x14ac:dyDescent="0.25">
      <c r="BR394051" s="2381"/>
    </row>
    <row r="394075" spans="70:70" x14ac:dyDescent="0.25">
      <c r="BR394075" s="2394"/>
    </row>
    <row r="394076" spans="70:70" x14ac:dyDescent="0.25">
      <c r="BR394076" s="2381"/>
    </row>
    <row r="394100" spans="70:70" x14ac:dyDescent="0.25">
      <c r="BR394100" s="2394"/>
    </row>
    <row r="394101" spans="70:70" x14ac:dyDescent="0.25">
      <c r="BR394101" s="2381"/>
    </row>
    <row r="394125" spans="70:70" x14ac:dyDescent="0.25">
      <c r="BR394125" s="2394"/>
    </row>
    <row r="394126" spans="70:70" x14ac:dyDescent="0.25">
      <c r="BR394126" s="2381"/>
    </row>
    <row r="394150" spans="70:70" x14ac:dyDescent="0.25">
      <c r="BR394150" s="2394"/>
    </row>
    <row r="394151" spans="70:70" x14ac:dyDescent="0.25">
      <c r="BR394151" s="2381"/>
    </row>
    <row r="394175" spans="70:70" x14ac:dyDescent="0.25">
      <c r="BR394175" s="2394"/>
    </row>
    <row r="394176" spans="70:70" x14ac:dyDescent="0.25">
      <c r="BR394176" s="2381"/>
    </row>
    <row r="394200" spans="70:70" x14ac:dyDescent="0.25">
      <c r="BR394200" s="2394"/>
    </row>
    <row r="394201" spans="70:70" x14ac:dyDescent="0.25">
      <c r="BR394201" s="2381"/>
    </row>
    <row r="394225" spans="70:70" x14ac:dyDescent="0.25">
      <c r="BR394225" s="2394"/>
    </row>
    <row r="394226" spans="70:70" x14ac:dyDescent="0.25">
      <c r="BR394226" s="2381"/>
    </row>
    <row r="394250" spans="70:70" x14ac:dyDescent="0.25">
      <c r="BR394250" s="2394"/>
    </row>
    <row r="394251" spans="70:70" x14ac:dyDescent="0.25">
      <c r="BR394251" s="2381"/>
    </row>
    <row r="394275" spans="70:70" x14ac:dyDescent="0.25">
      <c r="BR394275" s="2394"/>
    </row>
    <row r="394276" spans="70:70" x14ac:dyDescent="0.25">
      <c r="BR394276" s="2381"/>
    </row>
    <row r="394300" spans="70:70" x14ac:dyDescent="0.25">
      <c r="BR394300" s="2394"/>
    </row>
    <row r="394301" spans="70:70" x14ac:dyDescent="0.25">
      <c r="BR394301" s="2381"/>
    </row>
    <row r="394325" spans="70:70" x14ac:dyDescent="0.25">
      <c r="BR394325" s="2394"/>
    </row>
    <row r="394326" spans="70:70" x14ac:dyDescent="0.25">
      <c r="BR394326" s="2381"/>
    </row>
    <row r="394350" spans="70:70" x14ac:dyDescent="0.25">
      <c r="BR394350" s="2394"/>
    </row>
    <row r="394351" spans="70:70" x14ac:dyDescent="0.25">
      <c r="BR394351" s="2381"/>
    </row>
    <row r="394375" spans="70:70" x14ac:dyDescent="0.25">
      <c r="BR394375" s="2394"/>
    </row>
    <row r="394376" spans="70:70" x14ac:dyDescent="0.25">
      <c r="BR394376" s="2381"/>
    </row>
    <row r="394400" spans="70:70" x14ac:dyDescent="0.25">
      <c r="BR394400" s="2394"/>
    </row>
    <row r="394401" spans="70:70" x14ac:dyDescent="0.25">
      <c r="BR394401" s="2381"/>
    </row>
    <row r="394425" spans="70:70" x14ac:dyDescent="0.25">
      <c r="BR394425" s="2394"/>
    </row>
    <row r="394426" spans="70:70" x14ac:dyDescent="0.25">
      <c r="BR394426" s="2381"/>
    </row>
    <row r="394450" spans="70:70" x14ac:dyDescent="0.25">
      <c r="BR394450" s="2394"/>
    </row>
    <row r="394451" spans="70:70" x14ac:dyDescent="0.25">
      <c r="BR394451" s="2381"/>
    </row>
    <row r="394475" spans="70:70" x14ac:dyDescent="0.25">
      <c r="BR394475" s="2394"/>
    </row>
    <row r="394476" spans="70:70" x14ac:dyDescent="0.25">
      <c r="BR394476" s="2381"/>
    </row>
    <row r="394500" spans="70:70" x14ac:dyDescent="0.25">
      <c r="BR394500" s="2394"/>
    </row>
    <row r="394501" spans="70:70" x14ac:dyDescent="0.25">
      <c r="BR394501" s="2381"/>
    </row>
    <row r="394525" spans="70:70" x14ac:dyDescent="0.25">
      <c r="BR394525" s="2394"/>
    </row>
    <row r="394526" spans="70:70" x14ac:dyDescent="0.25">
      <c r="BR394526" s="2381"/>
    </row>
    <row r="394550" spans="70:70" x14ac:dyDescent="0.25">
      <c r="BR394550" s="2394"/>
    </row>
    <row r="394551" spans="70:70" x14ac:dyDescent="0.25">
      <c r="BR394551" s="2381"/>
    </row>
    <row r="394575" spans="70:70" x14ac:dyDescent="0.25">
      <c r="BR394575" s="2394"/>
    </row>
    <row r="394576" spans="70:70" x14ac:dyDescent="0.25">
      <c r="BR394576" s="2381"/>
    </row>
    <row r="394600" spans="70:70" x14ac:dyDescent="0.25">
      <c r="BR394600" s="2394"/>
    </row>
    <row r="394601" spans="70:70" x14ac:dyDescent="0.25">
      <c r="BR394601" s="2381"/>
    </row>
    <row r="394625" spans="70:70" x14ac:dyDescent="0.25">
      <c r="BR394625" s="2394"/>
    </row>
    <row r="394626" spans="70:70" x14ac:dyDescent="0.25">
      <c r="BR394626" s="2381"/>
    </row>
    <row r="394650" spans="70:70" x14ac:dyDescent="0.25">
      <c r="BR394650" s="2394"/>
    </row>
    <row r="394651" spans="70:70" x14ac:dyDescent="0.25">
      <c r="BR394651" s="2381"/>
    </row>
    <row r="394675" spans="70:70" x14ac:dyDescent="0.25">
      <c r="BR394675" s="2394"/>
    </row>
    <row r="394676" spans="70:70" x14ac:dyDescent="0.25">
      <c r="BR394676" s="2381"/>
    </row>
    <row r="394700" spans="70:70" x14ac:dyDescent="0.25">
      <c r="BR394700" s="2394"/>
    </row>
    <row r="394701" spans="70:70" x14ac:dyDescent="0.25">
      <c r="BR394701" s="2381"/>
    </row>
    <row r="394725" spans="70:70" x14ac:dyDescent="0.25">
      <c r="BR394725" s="2394"/>
    </row>
    <row r="394726" spans="70:70" x14ac:dyDescent="0.25">
      <c r="BR394726" s="2381"/>
    </row>
    <row r="394750" spans="70:70" x14ac:dyDescent="0.25">
      <c r="BR394750" s="2394"/>
    </row>
    <row r="394751" spans="70:70" x14ac:dyDescent="0.25">
      <c r="BR394751" s="2381"/>
    </row>
    <row r="394775" spans="70:70" x14ac:dyDescent="0.25">
      <c r="BR394775" s="2394"/>
    </row>
    <row r="394776" spans="70:70" x14ac:dyDescent="0.25">
      <c r="BR394776" s="2381"/>
    </row>
    <row r="394800" spans="70:70" x14ac:dyDescent="0.25">
      <c r="BR394800" s="2394"/>
    </row>
    <row r="394801" spans="70:70" x14ac:dyDescent="0.25">
      <c r="BR394801" s="2381"/>
    </row>
    <row r="394825" spans="70:70" x14ac:dyDescent="0.25">
      <c r="BR394825" s="2394"/>
    </row>
    <row r="394826" spans="70:70" x14ac:dyDescent="0.25">
      <c r="BR394826" s="2381"/>
    </row>
    <row r="394850" spans="70:70" x14ac:dyDescent="0.25">
      <c r="BR394850" s="2394"/>
    </row>
    <row r="394851" spans="70:70" x14ac:dyDescent="0.25">
      <c r="BR394851" s="2381"/>
    </row>
    <row r="394875" spans="70:70" x14ac:dyDescent="0.25">
      <c r="BR394875" s="2394"/>
    </row>
    <row r="394876" spans="70:70" x14ac:dyDescent="0.25">
      <c r="BR394876" s="2381"/>
    </row>
    <row r="394900" spans="70:70" x14ac:dyDescent="0.25">
      <c r="BR394900" s="2394"/>
    </row>
    <row r="394901" spans="70:70" x14ac:dyDescent="0.25">
      <c r="BR394901" s="2381"/>
    </row>
    <row r="394925" spans="70:70" x14ac:dyDescent="0.25">
      <c r="BR394925" s="2394"/>
    </row>
    <row r="394926" spans="70:70" x14ac:dyDescent="0.25">
      <c r="BR394926" s="2381"/>
    </row>
    <row r="394950" spans="70:70" x14ac:dyDescent="0.25">
      <c r="BR394950" s="2394"/>
    </row>
    <row r="394951" spans="70:70" x14ac:dyDescent="0.25">
      <c r="BR394951" s="2381"/>
    </row>
    <row r="394975" spans="70:70" x14ac:dyDescent="0.25">
      <c r="BR394975" s="2394"/>
    </row>
    <row r="394976" spans="70:70" x14ac:dyDescent="0.25">
      <c r="BR394976" s="2381"/>
    </row>
    <row r="395000" spans="70:70" x14ac:dyDescent="0.25">
      <c r="BR395000" s="2394"/>
    </row>
    <row r="395001" spans="70:70" x14ac:dyDescent="0.25">
      <c r="BR395001" s="2381"/>
    </row>
    <row r="395025" spans="70:70" x14ac:dyDescent="0.25">
      <c r="BR395025" s="2394"/>
    </row>
    <row r="395026" spans="70:70" x14ac:dyDescent="0.25">
      <c r="BR395026" s="2381"/>
    </row>
    <row r="395050" spans="70:70" x14ac:dyDescent="0.25">
      <c r="BR395050" s="2394"/>
    </row>
    <row r="395051" spans="70:70" x14ac:dyDescent="0.25">
      <c r="BR395051" s="2381"/>
    </row>
    <row r="395075" spans="70:70" x14ac:dyDescent="0.25">
      <c r="BR395075" s="2394"/>
    </row>
    <row r="395076" spans="70:70" x14ac:dyDescent="0.25">
      <c r="BR395076" s="2381"/>
    </row>
    <row r="395100" spans="70:70" x14ac:dyDescent="0.25">
      <c r="BR395100" s="2394"/>
    </row>
    <row r="395101" spans="70:70" x14ac:dyDescent="0.25">
      <c r="BR395101" s="2381"/>
    </row>
    <row r="395125" spans="70:70" x14ac:dyDescent="0.25">
      <c r="BR395125" s="2394"/>
    </row>
    <row r="395126" spans="70:70" x14ac:dyDescent="0.25">
      <c r="BR395126" s="2381"/>
    </row>
    <row r="395150" spans="70:70" x14ac:dyDescent="0.25">
      <c r="BR395150" s="2394"/>
    </row>
    <row r="395151" spans="70:70" x14ac:dyDescent="0.25">
      <c r="BR395151" s="2381"/>
    </row>
    <row r="395175" spans="70:70" x14ac:dyDescent="0.25">
      <c r="BR395175" s="2394"/>
    </row>
    <row r="395176" spans="70:70" x14ac:dyDescent="0.25">
      <c r="BR395176" s="2381"/>
    </row>
    <row r="395200" spans="70:70" x14ac:dyDescent="0.25">
      <c r="BR395200" s="2394"/>
    </row>
    <row r="395201" spans="70:70" x14ac:dyDescent="0.25">
      <c r="BR395201" s="2381"/>
    </row>
    <row r="395225" spans="70:70" x14ac:dyDescent="0.25">
      <c r="BR395225" s="2394"/>
    </row>
    <row r="395226" spans="70:70" x14ac:dyDescent="0.25">
      <c r="BR395226" s="2381"/>
    </row>
    <row r="395250" spans="70:70" x14ac:dyDescent="0.25">
      <c r="BR395250" s="2394"/>
    </row>
    <row r="395251" spans="70:70" x14ac:dyDescent="0.25">
      <c r="BR395251" s="2381"/>
    </row>
    <row r="395275" spans="70:70" x14ac:dyDescent="0.25">
      <c r="BR395275" s="2394"/>
    </row>
    <row r="395276" spans="70:70" x14ac:dyDescent="0.25">
      <c r="BR395276" s="2381"/>
    </row>
    <row r="395300" spans="70:70" x14ac:dyDescent="0.25">
      <c r="BR395300" s="2394"/>
    </row>
    <row r="395301" spans="70:70" x14ac:dyDescent="0.25">
      <c r="BR395301" s="2381"/>
    </row>
    <row r="395325" spans="70:70" x14ac:dyDescent="0.25">
      <c r="BR395325" s="2394"/>
    </row>
    <row r="395326" spans="70:70" x14ac:dyDescent="0.25">
      <c r="BR395326" s="2381"/>
    </row>
    <row r="395350" spans="70:70" x14ac:dyDescent="0.25">
      <c r="BR395350" s="2394"/>
    </row>
    <row r="395351" spans="70:70" x14ac:dyDescent="0.25">
      <c r="BR395351" s="2381"/>
    </row>
    <row r="395375" spans="70:70" x14ac:dyDescent="0.25">
      <c r="BR395375" s="2394"/>
    </row>
    <row r="395376" spans="70:70" x14ac:dyDescent="0.25">
      <c r="BR395376" s="2381"/>
    </row>
    <row r="395400" spans="70:70" x14ac:dyDescent="0.25">
      <c r="BR395400" s="2394"/>
    </row>
    <row r="395401" spans="70:70" x14ac:dyDescent="0.25">
      <c r="BR395401" s="2381"/>
    </row>
    <row r="395425" spans="70:70" x14ac:dyDescent="0.25">
      <c r="BR395425" s="2394"/>
    </row>
    <row r="395426" spans="70:70" x14ac:dyDescent="0.25">
      <c r="BR395426" s="2381"/>
    </row>
    <row r="395450" spans="70:70" x14ac:dyDescent="0.25">
      <c r="BR395450" s="2394"/>
    </row>
    <row r="395451" spans="70:70" x14ac:dyDescent="0.25">
      <c r="BR395451" s="2381"/>
    </row>
    <row r="395475" spans="70:70" x14ac:dyDescent="0.25">
      <c r="BR395475" s="2394"/>
    </row>
    <row r="395476" spans="70:70" x14ac:dyDescent="0.25">
      <c r="BR395476" s="2381"/>
    </row>
    <row r="395500" spans="70:70" x14ac:dyDescent="0.25">
      <c r="BR395500" s="2394"/>
    </row>
    <row r="395501" spans="70:70" x14ac:dyDescent="0.25">
      <c r="BR395501" s="2381"/>
    </row>
    <row r="395525" spans="70:70" x14ac:dyDescent="0.25">
      <c r="BR395525" s="2394"/>
    </row>
    <row r="395526" spans="70:70" x14ac:dyDescent="0.25">
      <c r="BR395526" s="2381"/>
    </row>
    <row r="395550" spans="70:70" x14ac:dyDescent="0.25">
      <c r="BR395550" s="2394"/>
    </row>
    <row r="395551" spans="70:70" x14ac:dyDescent="0.25">
      <c r="BR395551" s="2381"/>
    </row>
    <row r="395575" spans="70:70" x14ac:dyDescent="0.25">
      <c r="BR395575" s="2394"/>
    </row>
    <row r="395576" spans="70:70" x14ac:dyDescent="0.25">
      <c r="BR395576" s="2381"/>
    </row>
    <row r="395600" spans="70:70" x14ac:dyDescent="0.25">
      <c r="BR395600" s="2394"/>
    </row>
    <row r="395601" spans="70:70" x14ac:dyDescent="0.25">
      <c r="BR395601" s="2381"/>
    </row>
    <row r="395625" spans="70:70" x14ac:dyDescent="0.25">
      <c r="BR395625" s="2394"/>
    </row>
    <row r="395626" spans="70:70" x14ac:dyDescent="0.25">
      <c r="BR395626" s="2381"/>
    </row>
    <row r="395650" spans="70:70" x14ac:dyDescent="0.25">
      <c r="BR395650" s="2394"/>
    </row>
    <row r="395651" spans="70:70" x14ac:dyDescent="0.25">
      <c r="BR395651" s="2381"/>
    </row>
    <row r="395675" spans="70:70" x14ac:dyDescent="0.25">
      <c r="BR395675" s="2394"/>
    </row>
    <row r="395676" spans="70:70" x14ac:dyDescent="0.25">
      <c r="BR395676" s="2381"/>
    </row>
    <row r="395700" spans="70:70" x14ac:dyDescent="0.25">
      <c r="BR395700" s="2394"/>
    </row>
    <row r="395701" spans="70:70" x14ac:dyDescent="0.25">
      <c r="BR395701" s="2381"/>
    </row>
    <row r="395725" spans="70:70" x14ac:dyDescent="0.25">
      <c r="BR395725" s="2394"/>
    </row>
    <row r="395726" spans="70:70" x14ac:dyDescent="0.25">
      <c r="BR395726" s="2381"/>
    </row>
    <row r="395750" spans="70:70" x14ac:dyDescent="0.25">
      <c r="BR395750" s="2394"/>
    </row>
    <row r="395751" spans="70:70" x14ac:dyDescent="0.25">
      <c r="BR395751" s="2381"/>
    </row>
    <row r="395775" spans="70:70" x14ac:dyDescent="0.25">
      <c r="BR395775" s="2394"/>
    </row>
    <row r="395776" spans="70:70" x14ac:dyDescent="0.25">
      <c r="BR395776" s="2381"/>
    </row>
    <row r="395800" spans="70:70" x14ac:dyDescent="0.25">
      <c r="BR395800" s="2394"/>
    </row>
    <row r="395801" spans="70:70" x14ac:dyDescent="0.25">
      <c r="BR395801" s="2381"/>
    </row>
    <row r="395825" spans="70:70" x14ac:dyDescent="0.25">
      <c r="BR395825" s="2394"/>
    </row>
    <row r="395826" spans="70:70" x14ac:dyDescent="0.25">
      <c r="BR395826" s="2381"/>
    </row>
    <row r="395850" spans="70:70" x14ac:dyDescent="0.25">
      <c r="BR395850" s="2394"/>
    </row>
    <row r="395851" spans="70:70" x14ac:dyDescent="0.25">
      <c r="BR395851" s="2381"/>
    </row>
    <row r="395875" spans="70:70" x14ac:dyDescent="0.25">
      <c r="BR395875" s="2394"/>
    </row>
    <row r="395876" spans="70:70" x14ac:dyDescent="0.25">
      <c r="BR395876" s="2381"/>
    </row>
    <row r="395900" spans="70:70" x14ac:dyDescent="0.25">
      <c r="BR395900" s="2394"/>
    </row>
    <row r="395901" spans="70:70" x14ac:dyDescent="0.25">
      <c r="BR395901" s="2381"/>
    </row>
    <row r="395925" spans="70:70" x14ac:dyDescent="0.25">
      <c r="BR395925" s="2394"/>
    </row>
    <row r="395926" spans="70:70" x14ac:dyDescent="0.25">
      <c r="BR395926" s="2381"/>
    </row>
    <row r="395950" spans="70:70" x14ac:dyDescent="0.25">
      <c r="BR395950" s="2394"/>
    </row>
    <row r="395951" spans="70:70" x14ac:dyDescent="0.25">
      <c r="BR395951" s="2381"/>
    </row>
    <row r="395975" spans="70:70" x14ac:dyDescent="0.25">
      <c r="BR395975" s="2394"/>
    </row>
    <row r="395976" spans="70:70" x14ac:dyDescent="0.25">
      <c r="BR395976" s="2381"/>
    </row>
    <row r="396000" spans="70:70" x14ac:dyDescent="0.25">
      <c r="BR396000" s="2394"/>
    </row>
    <row r="396001" spans="70:70" x14ac:dyDescent="0.25">
      <c r="BR396001" s="2381"/>
    </row>
    <row r="396025" spans="70:70" x14ac:dyDescent="0.25">
      <c r="BR396025" s="2394"/>
    </row>
    <row r="396026" spans="70:70" x14ac:dyDescent="0.25">
      <c r="BR396026" s="2381"/>
    </row>
    <row r="396050" spans="70:70" x14ac:dyDescent="0.25">
      <c r="BR396050" s="2394"/>
    </row>
    <row r="396051" spans="70:70" x14ac:dyDescent="0.25">
      <c r="BR396051" s="2381"/>
    </row>
    <row r="396075" spans="70:70" x14ac:dyDescent="0.25">
      <c r="BR396075" s="2394"/>
    </row>
    <row r="396076" spans="70:70" x14ac:dyDescent="0.25">
      <c r="BR396076" s="2381"/>
    </row>
    <row r="396100" spans="70:70" x14ac:dyDescent="0.25">
      <c r="BR396100" s="2394"/>
    </row>
    <row r="396101" spans="70:70" x14ac:dyDescent="0.25">
      <c r="BR396101" s="2381"/>
    </row>
    <row r="396125" spans="70:70" x14ac:dyDescent="0.25">
      <c r="BR396125" s="2394"/>
    </row>
    <row r="396126" spans="70:70" x14ac:dyDescent="0.25">
      <c r="BR396126" s="2381"/>
    </row>
    <row r="396150" spans="70:70" x14ac:dyDescent="0.25">
      <c r="BR396150" s="2394"/>
    </row>
    <row r="396151" spans="70:70" x14ac:dyDescent="0.25">
      <c r="BR396151" s="2381"/>
    </row>
    <row r="396175" spans="70:70" x14ac:dyDescent="0.25">
      <c r="BR396175" s="2394"/>
    </row>
    <row r="396176" spans="70:70" x14ac:dyDescent="0.25">
      <c r="BR396176" s="2381"/>
    </row>
    <row r="396200" spans="70:70" x14ac:dyDescent="0.25">
      <c r="BR396200" s="2394"/>
    </row>
    <row r="396201" spans="70:70" x14ac:dyDescent="0.25">
      <c r="BR396201" s="2381"/>
    </row>
    <row r="396225" spans="70:70" x14ac:dyDescent="0.25">
      <c r="BR396225" s="2394"/>
    </row>
    <row r="396226" spans="70:70" x14ac:dyDescent="0.25">
      <c r="BR396226" s="2381"/>
    </row>
    <row r="396250" spans="70:70" x14ac:dyDescent="0.25">
      <c r="BR396250" s="2394"/>
    </row>
    <row r="396251" spans="70:70" x14ac:dyDescent="0.25">
      <c r="BR396251" s="2381"/>
    </row>
    <row r="396275" spans="70:70" x14ac:dyDescent="0.25">
      <c r="BR396275" s="2394"/>
    </row>
    <row r="396276" spans="70:70" x14ac:dyDescent="0.25">
      <c r="BR396276" s="2381"/>
    </row>
    <row r="396300" spans="70:70" x14ac:dyDescent="0.25">
      <c r="BR396300" s="2394"/>
    </row>
    <row r="396301" spans="70:70" x14ac:dyDescent="0.25">
      <c r="BR396301" s="2381"/>
    </row>
    <row r="396325" spans="70:70" x14ac:dyDescent="0.25">
      <c r="BR396325" s="2394"/>
    </row>
    <row r="396326" spans="70:70" x14ac:dyDescent="0.25">
      <c r="BR396326" s="2381"/>
    </row>
    <row r="396350" spans="70:70" x14ac:dyDescent="0.25">
      <c r="BR396350" s="2394"/>
    </row>
    <row r="396351" spans="70:70" x14ac:dyDescent="0.25">
      <c r="BR396351" s="2381"/>
    </row>
    <row r="396375" spans="70:70" x14ac:dyDescent="0.25">
      <c r="BR396375" s="2394"/>
    </row>
    <row r="396376" spans="70:70" x14ac:dyDescent="0.25">
      <c r="BR396376" s="2381"/>
    </row>
    <row r="396400" spans="70:70" x14ac:dyDescent="0.25">
      <c r="BR396400" s="2394"/>
    </row>
    <row r="396401" spans="70:70" x14ac:dyDescent="0.25">
      <c r="BR396401" s="2381"/>
    </row>
    <row r="396425" spans="70:70" x14ac:dyDescent="0.25">
      <c r="BR396425" s="2394"/>
    </row>
    <row r="396426" spans="70:70" x14ac:dyDescent="0.25">
      <c r="BR396426" s="2381"/>
    </row>
    <row r="396450" spans="70:70" x14ac:dyDescent="0.25">
      <c r="BR396450" s="2394"/>
    </row>
    <row r="396451" spans="70:70" x14ac:dyDescent="0.25">
      <c r="BR396451" s="2381"/>
    </row>
    <row r="396475" spans="70:70" x14ac:dyDescent="0.25">
      <c r="BR396475" s="2394"/>
    </row>
    <row r="396476" spans="70:70" x14ac:dyDescent="0.25">
      <c r="BR396476" s="2381"/>
    </row>
    <row r="396500" spans="70:70" x14ac:dyDescent="0.25">
      <c r="BR396500" s="2394"/>
    </row>
    <row r="396501" spans="70:70" x14ac:dyDescent="0.25">
      <c r="BR396501" s="2381"/>
    </row>
    <row r="396525" spans="70:70" x14ac:dyDescent="0.25">
      <c r="BR396525" s="2394"/>
    </row>
    <row r="396526" spans="70:70" x14ac:dyDescent="0.25">
      <c r="BR396526" s="2381"/>
    </row>
    <row r="396550" spans="70:70" x14ac:dyDescent="0.25">
      <c r="BR396550" s="2394"/>
    </row>
    <row r="396551" spans="70:70" x14ac:dyDescent="0.25">
      <c r="BR396551" s="2381"/>
    </row>
    <row r="396575" spans="70:70" x14ac:dyDescent="0.25">
      <c r="BR396575" s="2394"/>
    </row>
    <row r="396576" spans="70:70" x14ac:dyDescent="0.25">
      <c r="BR396576" s="2381"/>
    </row>
    <row r="396600" spans="70:70" x14ac:dyDescent="0.25">
      <c r="BR396600" s="2394"/>
    </row>
    <row r="396601" spans="70:70" x14ac:dyDescent="0.25">
      <c r="BR396601" s="2381"/>
    </row>
    <row r="396625" spans="70:70" x14ac:dyDescent="0.25">
      <c r="BR396625" s="2394"/>
    </row>
    <row r="396626" spans="70:70" x14ac:dyDescent="0.25">
      <c r="BR396626" s="2381"/>
    </row>
    <row r="396650" spans="70:70" x14ac:dyDescent="0.25">
      <c r="BR396650" s="2394"/>
    </row>
    <row r="396651" spans="70:70" x14ac:dyDescent="0.25">
      <c r="BR396651" s="2381"/>
    </row>
    <row r="396675" spans="70:70" x14ac:dyDescent="0.25">
      <c r="BR396675" s="2394"/>
    </row>
    <row r="396676" spans="70:70" x14ac:dyDescent="0.25">
      <c r="BR396676" s="2381"/>
    </row>
    <row r="396700" spans="70:70" x14ac:dyDescent="0.25">
      <c r="BR396700" s="2394"/>
    </row>
    <row r="396701" spans="70:70" x14ac:dyDescent="0.25">
      <c r="BR396701" s="2381"/>
    </row>
    <row r="396725" spans="70:70" x14ac:dyDescent="0.25">
      <c r="BR396725" s="2394"/>
    </row>
    <row r="396726" spans="70:70" x14ac:dyDescent="0.25">
      <c r="BR396726" s="2381"/>
    </row>
    <row r="396750" spans="70:70" x14ac:dyDescent="0.25">
      <c r="BR396750" s="2394"/>
    </row>
    <row r="396751" spans="70:70" x14ac:dyDescent="0.25">
      <c r="BR396751" s="2381"/>
    </row>
    <row r="396775" spans="70:70" x14ac:dyDescent="0.25">
      <c r="BR396775" s="2394"/>
    </row>
    <row r="396776" spans="70:70" x14ac:dyDescent="0.25">
      <c r="BR396776" s="2381"/>
    </row>
    <row r="396800" spans="70:70" x14ac:dyDescent="0.25">
      <c r="BR396800" s="2394"/>
    </row>
    <row r="396801" spans="70:70" x14ac:dyDescent="0.25">
      <c r="BR396801" s="2381"/>
    </row>
    <row r="396825" spans="70:70" x14ac:dyDescent="0.25">
      <c r="BR396825" s="2394"/>
    </row>
    <row r="396826" spans="70:70" x14ac:dyDescent="0.25">
      <c r="BR396826" s="2381"/>
    </row>
    <row r="396850" spans="70:70" x14ac:dyDescent="0.25">
      <c r="BR396850" s="2394"/>
    </row>
    <row r="396851" spans="70:70" x14ac:dyDescent="0.25">
      <c r="BR396851" s="2381"/>
    </row>
    <row r="396875" spans="70:70" x14ac:dyDescent="0.25">
      <c r="BR396875" s="2394"/>
    </row>
    <row r="396876" spans="70:70" x14ac:dyDescent="0.25">
      <c r="BR396876" s="2381"/>
    </row>
    <row r="396900" spans="70:70" x14ac:dyDescent="0.25">
      <c r="BR396900" s="2394"/>
    </row>
    <row r="396901" spans="70:70" x14ac:dyDescent="0.25">
      <c r="BR396901" s="2381"/>
    </row>
    <row r="396925" spans="70:70" x14ac:dyDescent="0.25">
      <c r="BR396925" s="2394"/>
    </row>
    <row r="396926" spans="70:70" x14ac:dyDescent="0.25">
      <c r="BR396926" s="2381"/>
    </row>
    <row r="396950" spans="70:70" x14ac:dyDescent="0.25">
      <c r="BR396950" s="2394"/>
    </row>
    <row r="396951" spans="70:70" x14ac:dyDescent="0.25">
      <c r="BR396951" s="2381"/>
    </row>
    <row r="396975" spans="70:70" x14ac:dyDescent="0.25">
      <c r="BR396975" s="2394"/>
    </row>
    <row r="396976" spans="70:70" x14ac:dyDescent="0.25">
      <c r="BR396976" s="2381"/>
    </row>
    <row r="397000" spans="70:70" x14ac:dyDescent="0.25">
      <c r="BR397000" s="2394"/>
    </row>
    <row r="397001" spans="70:70" x14ac:dyDescent="0.25">
      <c r="BR397001" s="2381"/>
    </row>
    <row r="397025" spans="70:70" x14ac:dyDescent="0.25">
      <c r="BR397025" s="2394"/>
    </row>
    <row r="397026" spans="70:70" x14ac:dyDescent="0.25">
      <c r="BR397026" s="2381"/>
    </row>
    <row r="397050" spans="70:70" x14ac:dyDescent="0.25">
      <c r="BR397050" s="2394"/>
    </row>
    <row r="397051" spans="70:70" x14ac:dyDescent="0.25">
      <c r="BR397051" s="2381"/>
    </row>
    <row r="397075" spans="70:70" x14ac:dyDescent="0.25">
      <c r="BR397075" s="2394"/>
    </row>
    <row r="397076" spans="70:70" x14ac:dyDescent="0.25">
      <c r="BR397076" s="2381"/>
    </row>
    <row r="397100" spans="70:70" x14ac:dyDescent="0.25">
      <c r="BR397100" s="2394"/>
    </row>
    <row r="397101" spans="70:70" x14ac:dyDescent="0.25">
      <c r="BR397101" s="2381"/>
    </row>
    <row r="397125" spans="70:70" x14ac:dyDescent="0.25">
      <c r="BR397125" s="2394"/>
    </row>
    <row r="397126" spans="70:70" x14ac:dyDescent="0.25">
      <c r="BR397126" s="2381"/>
    </row>
    <row r="397150" spans="70:70" x14ac:dyDescent="0.25">
      <c r="BR397150" s="2394"/>
    </row>
    <row r="397151" spans="70:70" x14ac:dyDescent="0.25">
      <c r="BR397151" s="2381"/>
    </row>
    <row r="397175" spans="70:70" x14ac:dyDescent="0.25">
      <c r="BR397175" s="2394"/>
    </row>
    <row r="397176" spans="70:70" x14ac:dyDescent="0.25">
      <c r="BR397176" s="2381"/>
    </row>
    <row r="397200" spans="70:70" x14ac:dyDescent="0.25">
      <c r="BR397200" s="2394"/>
    </row>
    <row r="397201" spans="70:70" x14ac:dyDescent="0.25">
      <c r="BR397201" s="2381"/>
    </row>
    <row r="397225" spans="70:70" x14ac:dyDescent="0.25">
      <c r="BR397225" s="2394"/>
    </row>
    <row r="397226" spans="70:70" x14ac:dyDescent="0.25">
      <c r="BR397226" s="2381"/>
    </row>
    <row r="397250" spans="70:70" x14ac:dyDescent="0.25">
      <c r="BR397250" s="2394"/>
    </row>
    <row r="397251" spans="70:70" x14ac:dyDescent="0.25">
      <c r="BR397251" s="2381"/>
    </row>
    <row r="397275" spans="70:70" x14ac:dyDescent="0.25">
      <c r="BR397275" s="2394"/>
    </row>
    <row r="397276" spans="70:70" x14ac:dyDescent="0.25">
      <c r="BR397276" s="2381"/>
    </row>
    <row r="397300" spans="70:70" x14ac:dyDescent="0.25">
      <c r="BR397300" s="2394"/>
    </row>
    <row r="397301" spans="70:70" x14ac:dyDescent="0.25">
      <c r="BR397301" s="2381"/>
    </row>
    <row r="397325" spans="70:70" x14ac:dyDescent="0.25">
      <c r="BR397325" s="2394"/>
    </row>
    <row r="397326" spans="70:70" x14ac:dyDescent="0.25">
      <c r="BR397326" s="2381"/>
    </row>
    <row r="397350" spans="70:70" x14ac:dyDescent="0.25">
      <c r="BR397350" s="2394"/>
    </row>
    <row r="397351" spans="70:70" x14ac:dyDescent="0.25">
      <c r="BR397351" s="2381"/>
    </row>
    <row r="397375" spans="70:70" x14ac:dyDescent="0.25">
      <c r="BR397375" s="2394"/>
    </row>
    <row r="397376" spans="70:70" x14ac:dyDescent="0.25">
      <c r="BR397376" s="2381"/>
    </row>
    <row r="397400" spans="70:70" x14ac:dyDescent="0.25">
      <c r="BR397400" s="2394"/>
    </row>
    <row r="397401" spans="70:70" x14ac:dyDescent="0.25">
      <c r="BR397401" s="2381"/>
    </row>
    <row r="397425" spans="70:70" x14ac:dyDescent="0.25">
      <c r="BR397425" s="2394"/>
    </row>
    <row r="397426" spans="70:70" x14ac:dyDescent="0.25">
      <c r="BR397426" s="2381"/>
    </row>
    <row r="397450" spans="70:70" x14ac:dyDescent="0.25">
      <c r="BR397450" s="2394"/>
    </row>
    <row r="397451" spans="70:70" x14ac:dyDescent="0.25">
      <c r="BR397451" s="2381"/>
    </row>
    <row r="397475" spans="70:70" x14ac:dyDescent="0.25">
      <c r="BR397475" s="2394"/>
    </row>
    <row r="397476" spans="70:70" x14ac:dyDescent="0.25">
      <c r="BR397476" s="2381"/>
    </row>
    <row r="397500" spans="70:70" x14ac:dyDescent="0.25">
      <c r="BR397500" s="2394"/>
    </row>
    <row r="397501" spans="70:70" x14ac:dyDescent="0.25">
      <c r="BR397501" s="2381"/>
    </row>
    <row r="397525" spans="70:70" x14ac:dyDescent="0.25">
      <c r="BR397525" s="2394"/>
    </row>
    <row r="397526" spans="70:70" x14ac:dyDescent="0.25">
      <c r="BR397526" s="2381"/>
    </row>
    <row r="397550" spans="70:70" x14ac:dyDescent="0.25">
      <c r="BR397550" s="2394"/>
    </row>
    <row r="397551" spans="70:70" x14ac:dyDescent="0.25">
      <c r="BR397551" s="2381"/>
    </row>
    <row r="397575" spans="70:70" x14ac:dyDescent="0.25">
      <c r="BR397575" s="2394"/>
    </row>
    <row r="397576" spans="70:70" x14ac:dyDescent="0.25">
      <c r="BR397576" s="2381"/>
    </row>
    <row r="397600" spans="70:70" x14ac:dyDescent="0.25">
      <c r="BR397600" s="2394"/>
    </row>
    <row r="397601" spans="70:70" x14ac:dyDescent="0.25">
      <c r="BR397601" s="2381"/>
    </row>
    <row r="397625" spans="70:70" x14ac:dyDescent="0.25">
      <c r="BR397625" s="2394"/>
    </row>
    <row r="397626" spans="70:70" x14ac:dyDescent="0.25">
      <c r="BR397626" s="2381"/>
    </row>
    <row r="397650" spans="70:70" x14ac:dyDescent="0.25">
      <c r="BR397650" s="2394"/>
    </row>
    <row r="397651" spans="70:70" x14ac:dyDescent="0.25">
      <c r="BR397651" s="2381"/>
    </row>
    <row r="397675" spans="70:70" x14ac:dyDescent="0.25">
      <c r="BR397675" s="2394"/>
    </row>
    <row r="397676" spans="70:70" x14ac:dyDescent="0.25">
      <c r="BR397676" s="2381"/>
    </row>
    <row r="397700" spans="70:70" x14ac:dyDescent="0.25">
      <c r="BR397700" s="2394"/>
    </row>
    <row r="397701" spans="70:70" x14ac:dyDescent="0.25">
      <c r="BR397701" s="2381"/>
    </row>
    <row r="397725" spans="70:70" x14ac:dyDescent="0.25">
      <c r="BR397725" s="2394"/>
    </row>
    <row r="397726" spans="70:70" x14ac:dyDescent="0.25">
      <c r="BR397726" s="2381"/>
    </row>
    <row r="397750" spans="70:70" x14ac:dyDescent="0.25">
      <c r="BR397750" s="2394"/>
    </row>
    <row r="397751" spans="70:70" x14ac:dyDescent="0.25">
      <c r="BR397751" s="2381"/>
    </row>
    <row r="397775" spans="70:70" x14ac:dyDescent="0.25">
      <c r="BR397775" s="2394"/>
    </row>
    <row r="397776" spans="70:70" x14ac:dyDescent="0.25">
      <c r="BR397776" s="2381"/>
    </row>
    <row r="397800" spans="70:70" x14ac:dyDescent="0.25">
      <c r="BR397800" s="2394"/>
    </row>
    <row r="397801" spans="70:70" x14ac:dyDescent="0.25">
      <c r="BR397801" s="2381"/>
    </row>
    <row r="397825" spans="70:70" x14ac:dyDescent="0.25">
      <c r="BR397825" s="2394"/>
    </row>
    <row r="397826" spans="70:70" x14ac:dyDescent="0.25">
      <c r="BR397826" s="2381"/>
    </row>
    <row r="397850" spans="70:70" x14ac:dyDescent="0.25">
      <c r="BR397850" s="2394"/>
    </row>
    <row r="397851" spans="70:70" x14ac:dyDescent="0.25">
      <c r="BR397851" s="2381"/>
    </row>
    <row r="397875" spans="70:70" x14ac:dyDescent="0.25">
      <c r="BR397875" s="2394"/>
    </row>
    <row r="397876" spans="70:70" x14ac:dyDescent="0.25">
      <c r="BR397876" s="2381"/>
    </row>
    <row r="397900" spans="70:70" x14ac:dyDescent="0.25">
      <c r="BR397900" s="2394"/>
    </row>
    <row r="397901" spans="70:70" x14ac:dyDescent="0.25">
      <c r="BR397901" s="2381"/>
    </row>
    <row r="397925" spans="70:70" x14ac:dyDescent="0.25">
      <c r="BR397925" s="2394"/>
    </row>
    <row r="397926" spans="70:70" x14ac:dyDescent="0.25">
      <c r="BR397926" s="2381"/>
    </row>
    <row r="397950" spans="70:70" x14ac:dyDescent="0.25">
      <c r="BR397950" s="2394"/>
    </row>
    <row r="397951" spans="70:70" x14ac:dyDescent="0.25">
      <c r="BR397951" s="2381"/>
    </row>
    <row r="397975" spans="70:70" x14ac:dyDescent="0.25">
      <c r="BR397975" s="2394"/>
    </row>
    <row r="397976" spans="70:70" x14ac:dyDescent="0.25">
      <c r="BR397976" s="2381"/>
    </row>
    <row r="398000" spans="70:70" x14ac:dyDescent="0.25">
      <c r="BR398000" s="2394"/>
    </row>
    <row r="398001" spans="70:70" x14ac:dyDescent="0.25">
      <c r="BR398001" s="2381"/>
    </row>
    <row r="398025" spans="70:70" x14ac:dyDescent="0.25">
      <c r="BR398025" s="2394"/>
    </row>
    <row r="398026" spans="70:70" x14ac:dyDescent="0.25">
      <c r="BR398026" s="2381"/>
    </row>
    <row r="398050" spans="70:70" x14ac:dyDescent="0.25">
      <c r="BR398050" s="2394"/>
    </row>
    <row r="398051" spans="70:70" x14ac:dyDescent="0.25">
      <c r="BR398051" s="2381"/>
    </row>
    <row r="398075" spans="70:70" x14ac:dyDescent="0.25">
      <c r="BR398075" s="2394"/>
    </row>
    <row r="398076" spans="70:70" x14ac:dyDescent="0.25">
      <c r="BR398076" s="2381"/>
    </row>
    <row r="398100" spans="70:70" x14ac:dyDescent="0.25">
      <c r="BR398100" s="2394"/>
    </row>
    <row r="398101" spans="70:70" x14ac:dyDescent="0.25">
      <c r="BR398101" s="2381"/>
    </row>
    <row r="398125" spans="70:70" x14ac:dyDescent="0.25">
      <c r="BR398125" s="2394"/>
    </row>
    <row r="398126" spans="70:70" x14ac:dyDescent="0.25">
      <c r="BR398126" s="2381"/>
    </row>
    <row r="398150" spans="70:70" x14ac:dyDescent="0.25">
      <c r="BR398150" s="2394"/>
    </row>
    <row r="398151" spans="70:70" x14ac:dyDescent="0.25">
      <c r="BR398151" s="2381"/>
    </row>
    <row r="398175" spans="70:70" x14ac:dyDescent="0.25">
      <c r="BR398175" s="2394"/>
    </row>
    <row r="398176" spans="70:70" x14ac:dyDescent="0.25">
      <c r="BR398176" s="2381"/>
    </row>
    <row r="398200" spans="70:70" x14ac:dyDescent="0.25">
      <c r="BR398200" s="2394"/>
    </row>
    <row r="398201" spans="70:70" x14ac:dyDescent="0.25">
      <c r="BR398201" s="2381"/>
    </row>
    <row r="398225" spans="70:70" x14ac:dyDescent="0.25">
      <c r="BR398225" s="2394"/>
    </row>
    <row r="398226" spans="70:70" x14ac:dyDescent="0.25">
      <c r="BR398226" s="2381"/>
    </row>
    <row r="398250" spans="70:70" x14ac:dyDescent="0.25">
      <c r="BR398250" s="2394"/>
    </row>
    <row r="398251" spans="70:70" x14ac:dyDescent="0.25">
      <c r="BR398251" s="2381"/>
    </row>
    <row r="398275" spans="70:70" x14ac:dyDescent="0.25">
      <c r="BR398275" s="2394"/>
    </row>
    <row r="398276" spans="70:70" x14ac:dyDescent="0.25">
      <c r="BR398276" s="2381"/>
    </row>
    <row r="398300" spans="70:70" x14ac:dyDescent="0.25">
      <c r="BR398300" s="2394"/>
    </row>
    <row r="398301" spans="70:70" x14ac:dyDescent="0.25">
      <c r="BR398301" s="2381"/>
    </row>
    <row r="398325" spans="70:70" x14ac:dyDescent="0.25">
      <c r="BR398325" s="2394"/>
    </row>
    <row r="398326" spans="70:70" x14ac:dyDescent="0.25">
      <c r="BR398326" s="2381"/>
    </row>
    <row r="398350" spans="70:70" x14ac:dyDescent="0.25">
      <c r="BR398350" s="2394"/>
    </row>
    <row r="398351" spans="70:70" x14ac:dyDescent="0.25">
      <c r="BR398351" s="2381"/>
    </row>
    <row r="398375" spans="70:70" x14ac:dyDescent="0.25">
      <c r="BR398375" s="2394"/>
    </row>
    <row r="398376" spans="70:70" x14ac:dyDescent="0.25">
      <c r="BR398376" s="2381"/>
    </row>
    <row r="398400" spans="70:70" x14ac:dyDescent="0.25">
      <c r="BR398400" s="2394"/>
    </row>
    <row r="398401" spans="70:70" x14ac:dyDescent="0.25">
      <c r="BR398401" s="2381"/>
    </row>
    <row r="398425" spans="70:70" x14ac:dyDescent="0.25">
      <c r="BR398425" s="2394"/>
    </row>
    <row r="398426" spans="70:70" x14ac:dyDescent="0.25">
      <c r="BR398426" s="2381"/>
    </row>
    <row r="398450" spans="70:70" x14ac:dyDescent="0.25">
      <c r="BR398450" s="2394"/>
    </row>
    <row r="398451" spans="70:70" x14ac:dyDescent="0.25">
      <c r="BR398451" s="2381"/>
    </row>
    <row r="398475" spans="70:70" x14ac:dyDescent="0.25">
      <c r="BR398475" s="2394"/>
    </row>
    <row r="398476" spans="70:70" x14ac:dyDescent="0.25">
      <c r="BR398476" s="2381"/>
    </row>
    <row r="398500" spans="70:70" x14ac:dyDescent="0.25">
      <c r="BR398500" s="2394"/>
    </row>
    <row r="398501" spans="70:70" x14ac:dyDescent="0.25">
      <c r="BR398501" s="2381"/>
    </row>
    <row r="398525" spans="70:70" x14ac:dyDescent="0.25">
      <c r="BR398525" s="2394"/>
    </row>
    <row r="398526" spans="70:70" x14ac:dyDescent="0.25">
      <c r="BR398526" s="2381"/>
    </row>
    <row r="398550" spans="70:70" x14ac:dyDescent="0.25">
      <c r="BR398550" s="2394"/>
    </row>
    <row r="398551" spans="70:70" x14ac:dyDescent="0.25">
      <c r="BR398551" s="2381"/>
    </row>
    <row r="398575" spans="70:70" x14ac:dyDescent="0.25">
      <c r="BR398575" s="2394"/>
    </row>
    <row r="398576" spans="70:70" x14ac:dyDescent="0.25">
      <c r="BR398576" s="2381"/>
    </row>
    <row r="398600" spans="70:70" x14ac:dyDescent="0.25">
      <c r="BR398600" s="2394"/>
    </row>
    <row r="398601" spans="70:70" x14ac:dyDescent="0.25">
      <c r="BR398601" s="2381"/>
    </row>
    <row r="398625" spans="70:70" x14ac:dyDescent="0.25">
      <c r="BR398625" s="2394"/>
    </row>
    <row r="398626" spans="70:70" x14ac:dyDescent="0.25">
      <c r="BR398626" s="2381"/>
    </row>
    <row r="398650" spans="70:70" x14ac:dyDescent="0.25">
      <c r="BR398650" s="2394"/>
    </row>
    <row r="398651" spans="70:70" x14ac:dyDescent="0.25">
      <c r="BR398651" s="2381"/>
    </row>
    <row r="398675" spans="70:70" x14ac:dyDescent="0.25">
      <c r="BR398675" s="2394"/>
    </row>
    <row r="398676" spans="70:70" x14ac:dyDescent="0.25">
      <c r="BR398676" s="2381"/>
    </row>
    <row r="398700" spans="70:70" x14ac:dyDescent="0.25">
      <c r="BR398700" s="2394"/>
    </row>
    <row r="398701" spans="70:70" x14ac:dyDescent="0.25">
      <c r="BR398701" s="2381"/>
    </row>
    <row r="398725" spans="70:70" x14ac:dyDescent="0.25">
      <c r="BR398725" s="2394"/>
    </row>
    <row r="398726" spans="70:70" x14ac:dyDescent="0.25">
      <c r="BR398726" s="2381"/>
    </row>
    <row r="398750" spans="70:70" x14ac:dyDescent="0.25">
      <c r="BR398750" s="2394"/>
    </row>
    <row r="398751" spans="70:70" x14ac:dyDescent="0.25">
      <c r="BR398751" s="2381"/>
    </row>
    <row r="398775" spans="70:70" x14ac:dyDescent="0.25">
      <c r="BR398775" s="2394"/>
    </row>
    <row r="398776" spans="70:70" x14ac:dyDescent="0.25">
      <c r="BR398776" s="2381"/>
    </row>
    <row r="398800" spans="70:70" x14ac:dyDescent="0.25">
      <c r="BR398800" s="2394"/>
    </row>
    <row r="398801" spans="70:70" x14ac:dyDescent="0.25">
      <c r="BR398801" s="2381"/>
    </row>
    <row r="398825" spans="70:70" x14ac:dyDescent="0.25">
      <c r="BR398825" s="2394"/>
    </row>
    <row r="398826" spans="70:70" x14ac:dyDescent="0.25">
      <c r="BR398826" s="2381"/>
    </row>
    <row r="398850" spans="70:70" x14ac:dyDescent="0.25">
      <c r="BR398850" s="2394"/>
    </row>
    <row r="398851" spans="70:70" x14ac:dyDescent="0.25">
      <c r="BR398851" s="2381"/>
    </row>
    <row r="398875" spans="70:70" x14ac:dyDescent="0.25">
      <c r="BR398875" s="2394"/>
    </row>
    <row r="398876" spans="70:70" x14ac:dyDescent="0.25">
      <c r="BR398876" s="2381"/>
    </row>
    <row r="398900" spans="70:70" x14ac:dyDescent="0.25">
      <c r="BR398900" s="2394"/>
    </row>
    <row r="398901" spans="70:70" x14ac:dyDescent="0.25">
      <c r="BR398901" s="2381"/>
    </row>
    <row r="398925" spans="70:70" x14ac:dyDescent="0.25">
      <c r="BR398925" s="2394"/>
    </row>
    <row r="398926" spans="70:70" x14ac:dyDescent="0.25">
      <c r="BR398926" s="2381"/>
    </row>
    <row r="398950" spans="70:70" x14ac:dyDescent="0.25">
      <c r="BR398950" s="2394"/>
    </row>
    <row r="398951" spans="70:70" x14ac:dyDescent="0.25">
      <c r="BR398951" s="2381"/>
    </row>
    <row r="398975" spans="70:70" x14ac:dyDescent="0.25">
      <c r="BR398975" s="2394"/>
    </row>
    <row r="398976" spans="70:70" x14ac:dyDescent="0.25">
      <c r="BR398976" s="2381"/>
    </row>
    <row r="399000" spans="70:70" x14ac:dyDescent="0.25">
      <c r="BR399000" s="2394"/>
    </row>
    <row r="399001" spans="70:70" x14ac:dyDescent="0.25">
      <c r="BR399001" s="2381"/>
    </row>
    <row r="399025" spans="70:70" x14ac:dyDescent="0.25">
      <c r="BR399025" s="2394"/>
    </row>
    <row r="399026" spans="70:70" x14ac:dyDescent="0.25">
      <c r="BR399026" s="2381"/>
    </row>
    <row r="399050" spans="70:70" x14ac:dyDescent="0.25">
      <c r="BR399050" s="2394"/>
    </row>
    <row r="399051" spans="70:70" x14ac:dyDescent="0.25">
      <c r="BR399051" s="2381"/>
    </row>
    <row r="399075" spans="70:70" x14ac:dyDescent="0.25">
      <c r="BR399075" s="2394"/>
    </row>
    <row r="399076" spans="70:70" x14ac:dyDescent="0.25">
      <c r="BR399076" s="2381"/>
    </row>
    <row r="399100" spans="70:70" x14ac:dyDescent="0.25">
      <c r="BR399100" s="2394"/>
    </row>
    <row r="399101" spans="70:70" x14ac:dyDescent="0.25">
      <c r="BR399101" s="2381"/>
    </row>
    <row r="399125" spans="70:70" x14ac:dyDescent="0.25">
      <c r="BR399125" s="2394"/>
    </row>
    <row r="399126" spans="70:70" x14ac:dyDescent="0.25">
      <c r="BR399126" s="2381"/>
    </row>
    <row r="399150" spans="70:70" x14ac:dyDescent="0.25">
      <c r="BR399150" s="2394"/>
    </row>
    <row r="399151" spans="70:70" x14ac:dyDescent="0.25">
      <c r="BR399151" s="2381"/>
    </row>
    <row r="399175" spans="70:70" x14ac:dyDescent="0.25">
      <c r="BR399175" s="2394"/>
    </row>
    <row r="399176" spans="70:70" x14ac:dyDescent="0.25">
      <c r="BR399176" s="2381"/>
    </row>
    <row r="399200" spans="70:70" x14ac:dyDescent="0.25">
      <c r="BR399200" s="2394"/>
    </row>
    <row r="399201" spans="70:70" x14ac:dyDescent="0.25">
      <c r="BR399201" s="2381"/>
    </row>
    <row r="399225" spans="70:70" x14ac:dyDescent="0.25">
      <c r="BR399225" s="2394"/>
    </row>
    <row r="399226" spans="70:70" x14ac:dyDescent="0.25">
      <c r="BR399226" s="2381"/>
    </row>
    <row r="399250" spans="70:70" x14ac:dyDescent="0.25">
      <c r="BR399250" s="2394"/>
    </row>
    <row r="399251" spans="70:70" x14ac:dyDescent="0.25">
      <c r="BR399251" s="2381"/>
    </row>
    <row r="399275" spans="70:70" x14ac:dyDescent="0.25">
      <c r="BR399275" s="2394"/>
    </row>
    <row r="399276" spans="70:70" x14ac:dyDescent="0.25">
      <c r="BR399276" s="2381"/>
    </row>
    <row r="399300" spans="70:70" x14ac:dyDescent="0.25">
      <c r="BR399300" s="2394"/>
    </row>
    <row r="399301" spans="70:70" x14ac:dyDescent="0.25">
      <c r="BR399301" s="2381"/>
    </row>
    <row r="399325" spans="70:70" x14ac:dyDescent="0.25">
      <c r="BR399325" s="2394"/>
    </row>
    <row r="399326" spans="70:70" x14ac:dyDescent="0.25">
      <c r="BR399326" s="2381"/>
    </row>
    <row r="399350" spans="70:70" x14ac:dyDescent="0.25">
      <c r="BR399350" s="2394"/>
    </row>
    <row r="399351" spans="70:70" x14ac:dyDescent="0.25">
      <c r="BR399351" s="2381"/>
    </row>
    <row r="399375" spans="70:70" x14ac:dyDescent="0.25">
      <c r="BR399375" s="2394"/>
    </row>
    <row r="399376" spans="70:70" x14ac:dyDescent="0.25">
      <c r="BR399376" s="2381"/>
    </row>
    <row r="399400" spans="70:70" x14ac:dyDescent="0.25">
      <c r="BR399400" s="2394"/>
    </row>
    <row r="399401" spans="70:70" x14ac:dyDescent="0.25">
      <c r="BR399401" s="2381"/>
    </row>
    <row r="399425" spans="70:70" x14ac:dyDescent="0.25">
      <c r="BR399425" s="2394"/>
    </row>
    <row r="399426" spans="70:70" x14ac:dyDescent="0.25">
      <c r="BR399426" s="2381"/>
    </row>
    <row r="399450" spans="70:70" x14ac:dyDescent="0.25">
      <c r="BR399450" s="2394"/>
    </row>
    <row r="399451" spans="70:70" x14ac:dyDescent="0.25">
      <c r="BR399451" s="2381"/>
    </row>
    <row r="399475" spans="70:70" x14ac:dyDescent="0.25">
      <c r="BR399475" s="2394"/>
    </row>
    <row r="399476" spans="70:70" x14ac:dyDescent="0.25">
      <c r="BR399476" s="2381"/>
    </row>
    <row r="399500" spans="70:70" x14ac:dyDescent="0.25">
      <c r="BR399500" s="2394"/>
    </row>
    <row r="399501" spans="70:70" x14ac:dyDescent="0.25">
      <c r="BR399501" s="2381"/>
    </row>
    <row r="399525" spans="70:70" x14ac:dyDescent="0.25">
      <c r="BR399525" s="2394"/>
    </row>
    <row r="399526" spans="70:70" x14ac:dyDescent="0.25">
      <c r="BR399526" s="2381"/>
    </row>
    <row r="399550" spans="70:70" x14ac:dyDescent="0.25">
      <c r="BR399550" s="2394"/>
    </row>
    <row r="399551" spans="70:70" x14ac:dyDescent="0.25">
      <c r="BR399551" s="2381"/>
    </row>
    <row r="399575" spans="70:70" x14ac:dyDescent="0.25">
      <c r="BR399575" s="2394"/>
    </row>
    <row r="399576" spans="70:70" x14ac:dyDescent="0.25">
      <c r="BR399576" s="2381"/>
    </row>
    <row r="399600" spans="70:70" x14ac:dyDescent="0.25">
      <c r="BR399600" s="2394"/>
    </row>
    <row r="399601" spans="70:70" x14ac:dyDescent="0.25">
      <c r="BR399601" s="2381"/>
    </row>
    <row r="399625" spans="70:70" x14ac:dyDescent="0.25">
      <c r="BR399625" s="2394"/>
    </row>
    <row r="399626" spans="70:70" x14ac:dyDescent="0.25">
      <c r="BR399626" s="2381"/>
    </row>
    <row r="399650" spans="70:70" x14ac:dyDescent="0.25">
      <c r="BR399650" s="2394"/>
    </row>
    <row r="399651" spans="70:70" x14ac:dyDescent="0.25">
      <c r="BR399651" s="2381"/>
    </row>
    <row r="399675" spans="70:70" x14ac:dyDescent="0.25">
      <c r="BR399675" s="2394"/>
    </row>
    <row r="399676" spans="70:70" x14ac:dyDescent="0.25">
      <c r="BR399676" s="2381"/>
    </row>
    <row r="399700" spans="70:70" x14ac:dyDescent="0.25">
      <c r="BR399700" s="2394"/>
    </row>
    <row r="399701" spans="70:70" x14ac:dyDescent="0.25">
      <c r="BR399701" s="2381"/>
    </row>
    <row r="399725" spans="70:70" x14ac:dyDescent="0.25">
      <c r="BR399725" s="2394"/>
    </row>
    <row r="399726" spans="70:70" x14ac:dyDescent="0.25">
      <c r="BR399726" s="2381"/>
    </row>
    <row r="399750" spans="70:70" x14ac:dyDescent="0.25">
      <c r="BR399750" s="2394"/>
    </row>
    <row r="399751" spans="70:70" x14ac:dyDescent="0.25">
      <c r="BR399751" s="2381"/>
    </row>
    <row r="399775" spans="70:70" x14ac:dyDescent="0.25">
      <c r="BR399775" s="2394"/>
    </row>
    <row r="399776" spans="70:70" x14ac:dyDescent="0.25">
      <c r="BR399776" s="2381"/>
    </row>
    <row r="399800" spans="70:70" x14ac:dyDescent="0.25">
      <c r="BR399800" s="2394"/>
    </row>
    <row r="399801" spans="70:70" x14ac:dyDescent="0.25">
      <c r="BR399801" s="2381"/>
    </row>
    <row r="399825" spans="70:70" x14ac:dyDescent="0.25">
      <c r="BR399825" s="2394"/>
    </row>
    <row r="399826" spans="70:70" x14ac:dyDescent="0.25">
      <c r="BR399826" s="2381"/>
    </row>
    <row r="399850" spans="70:70" x14ac:dyDescent="0.25">
      <c r="BR399850" s="2394"/>
    </row>
    <row r="399851" spans="70:70" x14ac:dyDescent="0.25">
      <c r="BR399851" s="2381"/>
    </row>
    <row r="399875" spans="70:70" x14ac:dyDescent="0.25">
      <c r="BR399875" s="2394"/>
    </row>
    <row r="399876" spans="70:70" x14ac:dyDescent="0.25">
      <c r="BR399876" s="2381"/>
    </row>
    <row r="399900" spans="70:70" x14ac:dyDescent="0.25">
      <c r="BR399900" s="2394"/>
    </row>
    <row r="399901" spans="70:70" x14ac:dyDescent="0.25">
      <c r="BR399901" s="2381"/>
    </row>
    <row r="399925" spans="70:70" x14ac:dyDescent="0.25">
      <c r="BR399925" s="2394"/>
    </row>
    <row r="399926" spans="70:70" x14ac:dyDescent="0.25">
      <c r="BR399926" s="2381"/>
    </row>
    <row r="399950" spans="70:70" x14ac:dyDescent="0.25">
      <c r="BR399950" s="2394"/>
    </row>
    <row r="399951" spans="70:70" x14ac:dyDescent="0.25">
      <c r="BR399951" s="2381"/>
    </row>
    <row r="399975" spans="70:70" x14ac:dyDescent="0.25">
      <c r="BR399975" s="2394"/>
    </row>
    <row r="399976" spans="70:70" x14ac:dyDescent="0.25">
      <c r="BR399976" s="2381"/>
    </row>
    <row r="400000" spans="70:70" x14ac:dyDescent="0.25">
      <c r="BR400000" s="2394"/>
    </row>
    <row r="400001" spans="70:70" x14ac:dyDescent="0.25">
      <c r="BR400001" s="2381"/>
    </row>
    <row r="400025" spans="70:70" x14ac:dyDescent="0.25">
      <c r="BR400025" s="2394"/>
    </row>
    <row r="400026" spans="70:70" x14ac:dyDescent="0.25">
      <c r="BR400026" s="2381"/>
    </row>
    <row r="400050" spans="70:70" x14ac:dyDescent="0.25">
      <c r="BR400050" s="2394"/>
    </row>
    <row r="400051" spans="70:70" x14ac:dyDescent="0.25">
      <c r="BR400051" s="2381"/>
    </row>
    <row r="400075" spans="70:70" x14ac:dyDescent="0.25">
      <c r="BR400075" s="2394"/>
    </row>
    <row r="400076" spans="70:70" x14ac:dyDescent="0.25">
      <c r="BR400076" s="2381"/>
    </row>
    <row r="400100" spans="70:70" x14ac:dyDescent="0.25">
      <c r="BR400100" s="2394"/>
    </row>
    <row r="400101" spans="70:70" x14ac:dyDescent="0.25">
      <c r="BR400101" s="2381"/>
    </row>
    <row r="400125" spans="70:70" x14ac:dyDescent="0.25">
      <c r="BR400125" s="2394"/>
    </row>
    <row r="400126" spans="70:70" x14ac:dyDescent="0.25">
      <c r="BR400126" s="2381"/>
    </row>
    <row r="400150" spans="70:70" x14ac:dyDescent="0.25">
      <c r="BR400150" s="2394"/>
    </row>
    <row r="400151" spans="70:70" x14ac:dyDescent="0.25">
      <c r="BR400151" s="2381"/>
    </row>
    <row r="400175" spans="70:70" x14ac:dyDescent="0.25">
      <c r="BR400175" s="2394"/>
    </row>
    <row r="400176" spans="70:70" x14ac:dyDescent="0.25">
      <c r="BR400176" s="2381"/>
    </row>
    <row r="400200" spans="70:70" x14ac:dyDescent="0.25">
      <c r="BR400200" s="2394"/>
    </row>
    <row r="400201" spans="70:70" x14ac:dyDescent="0.25">
      <c r="BR400201" s="2381"/>
    </row>
    <row r="400225" spans="70:70" x14ac:dyDescent="0.25">
      <c r="BR400225" s="2394"/>
    </row>
    <row r="400226" spans="70:70" x14ac:dyDescent="0.25">
      <c r="BR400226" s="2381"/>
    </row>
    <row r="400250" spans="70:70" x14ac:dyDescent="0.25">
      <c r="BR400250" s="2394"/>
    </row>
    <row r="400251" spans="70:70" x14ac:dyDescent="0.25">
      <c r="BR400251" s="2381"/>
    </row>
    <row r="400275" spans="70:70" x14ac:dyDescent="0.25">
      <c r="BR400275" s="2394"/>
    </row>
    <row r="400276" spans="70:70" x14ac:dyDescent="0.25">
      <c r="BR400276" s="2381"/>
    </row>
    <row r="400300" spans="70:70" x14ac:dyDescent="0.25">
      <c r="BR400300" s="2394"/>
    </row>
    <row r="400301" spans="70:70" x14ac:dyDescent="0.25">
      <c r="BR400301" s="2381"/>
    </row>
    <row r="400325" spans="70:70" x14ac:dyDescent="0.25">
      <c r="BR400325" s="2394"/>
    </row>
    <row r="400326" spans="70:70" x14ac:dyDescent="0.25">
      <c r="BR400326" s="2381"/>
    </row>
    <row r="400350" spans="70:70" x14ac:dyDescent="0.25">
      <c r="BR400350" s="2394"/>
    </row>
    <row r="400351" spans="70:70" x14ac:dyDescent="0.25">
      <c r="BR400351" s="2381"/>
    </row>
    <row r="400375" spans="70:70" x14ac:dyDescent="0.25">
      <c r="BR400375" s="2394"/>
    </row>
    <row r="400376" spans="70:70" x14ac:dyDescent="0.25">
      <c r="BR400376" s="2381"/>
    </row>
    <row r="400400" spans="70:70" x14ac:dyDescent="0.25">
      <c r="BR400400" s="2394"/>
    </row>
    <row r="400401" spans="70:70" x14ac:dyDescent="0.25">
      <c r="BR400401" s="2381"/>
    </row>
    <row r="400425" spans="70:70" x14ac:dyDescent="0.25">
      <c r="BR400425" s="2394"/>
    </row>
    <row r="400426" spans="70:70" x14ac:dyDescent="0.25">
      <c r="BR400426" s="2381"/>
    </row>
    <row r="400450" spans="70:70" x14ac:dyDescent="0.25">
      <c r="BR400450" s="2394"/>
    </row>
    <row r="400451" spans="70:70" x14ac:dyDescent="0.25">
      <c r="BR400451" s="2381"/>
    </row>
    <row r="400475" spans="70:70" x14ac:dyDescent="0.25">
      <c r="BR400475" s="2394"/>
    </row>
    <row r="400476" spans="70:70" x14ac:dyDescent="0.25">
      <c r="BR400476" s="2381"/>
    </row>
    <row r="400500" spans="70:70" x14ac:dyDescent="0.25">
      <c r="BR400500" s="2394"/>
    </row>
    <row r="400501" spans="70:70" x14ac:dyDescent="0.25">
      <c r="BR400501" s="2381"/>
    </row>
    <row r="400525" spans="70:70" x14ac:dyDescent="0.25">
      <c r="BR400525" s="2394"/>
    </row>
    <row r="400526" spans="70:70" x14ac:dyDescent="0.25">
      <c r="BR400526" s="2381"/>
    </row>
    <row r="400550" spans="70:70" x14ac:dyDescent="0.25">
      <c r="BR400550" s="2394"/>
    </row>
    <row r="400551" spans="70:70" x14ac:dyDescent="0.25">
      <c r="BR400551" s="2381"/>
    </row>
    <row r="400575" spans="70:70" x14ac:dyDescent="0.25">
      <c r="BR400575" s="2394"/>
    </row>
    <row r="400576" spans="70:70" x14ac:dyDescent="0.25">
      <c r="BR400576" s="2381"/>
    </row>
    <row r="400600" spans="70:70" x14ac:dyDescent="0.25">
      <c r="BR400600" s="2394"/>
    </row>
    <row r="400601" spans="70:70" x14ac:dyDescent="0.25">
      <c r="BR400601" s="2381"/>
    </row>
    <row r="400625" spans="70:70" x14ac:dyDescent="0.25">
      <c r="BR400625" s="2394"/>
    </row>
    <row r="400626" spans="70:70" x14ac:dyDescent="0.25">
      <c r="BR400626" s="2381"/>
    </row>
    <row r="400650" spans="70:70" x14ac:dyDescent="0.25">
      <c r="BR400650" s="2394"/>
    </row>
    <row r="400651" spans="70:70" x14ac:dyDescent="0.25">
      <c r="BR400651" s="2381"/>
    </row>
    <row r="400675" spans="70:70" x14ac:dyDescent="0.25">
      <c r="BR400675" s="2394"/>
    </row>
    <row r="400676" spans="70:70" x14ac:dyDescent="0.25">
      <c r="BR400676" s="2381"/>
    </row>
    <row r="400700" spans="70:70" x14ac:dyDescent="0.25">
      <c r="BR400700" s="2394"/>
    </row>
    <row r="400701" spans="70:70" x14ac:dyDescent="0.25">
      <c r="BR400701" s="2381"/>
    </row>
    <row r="400725" spans="70:70" x14ac:dyDescent="0.25">
      <c r="BR400725" s="2394"/>
    </row>
    <row r="400726" spans="70:70" x14ac:dyDescent="0.25">
      <c r="BR400726" s="2381"/>
    </row>
    <row r="400750" spans="70:70" x14ac:dyDescent="0.25">
      <c r="BR400750" s="2394"/>
    </row>
    <row r="400751" spans="70:70" x14ac:dyDescent="0.25">
      <c r="BR400751" s="2381"/>
    </row>
    <row r="400775" spans="70:70" x14ac:dyDescent="0.25">
      <c r="BR400775" s="2394"/>
    </row>
    <row r="400776" spans="70:70" x14ac:dyDescent="0.25">
      <c r="BR400776" s="2381"/>
    </row>
    <row r="400800" spans="70:70" x14ac:dyDescent="0.25">
      <c r="BR400800" s="2394"/>
    </row>
    <row r="400801" spans="70:70" x14ac:dyDescent="0.25">
      <c r="BR400801" s="2381"/>
    </row>
    <row r="400825" spans="70:70" x14ac:dyDescent="0.25">
      <c r="BR400825" s="2394"/>
    </row>
    <row r="400826" spans="70:70" x14ac:dyDescent="0.25">
      <c r="BR400826" s="2381"/>
    </row>
    <row r="400850" spans="70:70" x14ac:dyDescent="0.25">
      <c r="BR400850" s="2394"/>
    </row>
    <row r="400851" spans="70:70" x14ac:dyDescent="0.25">
      <c r="BR400851" s="2381"/>
    </row>
    <row r="400875" spans="70:70" x14ac:dyDescent="0.25">
      <c r="BR400875" s="2394"/>
    </row>
    <row r="400876" spans="70:70" x14ac:dyDescent="0.25">
      <c r="BR400876" s="2381"/>
    </row>
    <row r="400900" spans="70:70" x14ac:dyDescent="0.25">
      <c r="BR400900" s="2394"/>
    </row>
    <row r="400901" spans="70:70" x14ac:dyDescent="0.25">
      <c r="BR400901" s="2381"/>
    </row>
    <row r="400925" spans="70:70" x14ac:dyDescent="0.25">
      <c r="BR400925" s="2394"/>
    </row>
    <row r="400926" spans="70:70" x14ac:dyDescent="0.25">
      <c r="BR400926" s="2381"/>
    </row>
    <row r="400950" spans="70:70" x14ac:dyDescent="0.25">
      <c r="BR400950" s="2394"/>
    </row>
    <row r="400951" spans="70:70" x14ac:dyDescent="0.25">
      <c r="BR400951" s="2381"/>
    </row>
    <row r="400975" spans="70:70" x14ac:dyDescent="0.25">
      <c r="BR400975" s="2394"/>
    </row>
    <row r="400976" spans="70:70" x14ac:dyDescent="0.25">
      <c r="BR400976" s="2381"/>
    </row>
    <row r="401000" spans="70:70" x14ac:dyDescent="0.25">
      <c r="BR401000" s="2394"/>
    </row>
    <row r="401001" spans="70:70" x14ac:dyDescent="0.25">
      <c r="BR401001" s="2381"/>
    </row>
    <row r="401025" spans="70:70" x14ac:dyDescent="0.25">
      <c r="BR401025" s="2394"/>
    </row>
    <row r="401026" spans="70:70" x14ac:dyDescent="0.25">
      <c r="BR401026" s="2381"/>
    </row>
    <row r="401050" spans="70:70" x14ac:dyDescent="0.25">
      <c r="BR401050" s="2394"/>
    </row>
    <row r="401051" spans="70:70" x14ac:dyDescent="0.25">
      <c r="BR401051" s="2381"/>
    </row>
    <row r="401075" spans="70:70" x14ac:dyDescent="0.25">
      <c r="BR401075" s="2394"/>
    </row>
    <row r="401076" spans="70:70" x14ac:dyDescent="0.25">
      <c r="BR401076" s="2381"/>
    </row>
    <row r="401100" spans="70:70" x14ac:dyDescent="0.25">
      <c r="BR401100" s="2394"/>
    </row>
    <row r="401101" spans="70:70" x14ac:dyDescent="0.25">
      <c r="BR401101" s="2381"/>
    </row>
    <row r="401125" spans="70:70" x14ac:dyDescent="0.25">
      <c r="BR401125" s="2394"/>
    </row>
    <row r="401126" spans="70:70" x14ac:dyDescent="0.25">
      <c r="BR401126" s="2381"/>
    </row>
    <row r="401150" spans="70:70" x14ac:dyDescent="0.25">
      <c r="BR401150" s="2394"/>
    </row>
    <row r="401151" spans="70:70" x14ac:dyDescent="0.25">
      <c r="BR401151" s="2381"/>
    </row>
    <row r="401175" spans="70:70" x14ac:dyDescent="0.25">
      <c r="BR401175" s="2394"/>
    </row>
    <row r="401176" spans="70:70" x14ac:dyDescent="0.25">
      <c r="BR401176" s="2381"/>
    </row>
    <row r="401200" spans="70:70" x14ac:dyDescent="0.25">
      <c r="BR401200" s="2394"/>
    </row>
    <row r="401201" spans="70:70" x14ac:dyDescent="0.25">
      <c r="BR401201" s="2381"/>
    </row>
    <row r="401225" spans="70:70" x14ac:dyDescent="0.25">
      <c r="BR401225" s="2394"/>
    </row>
    <row r="401226" spans="70:70" x14ac:dyDescent="0.25">
      <c r="BR401226" s="2381"/>
    </row>
    <row r="401250" spans="70:70" x14ac:dyDescent="0.25">
      <c r="BR401250" s="2394"/>
    </row>
    <row r="401251" spans="70:70" x14ac:dyDescent="0.25">
      <c r="BR401251" s="2381"/>
    </row>
    <row r="401275" spans="70:70" x14ac:dyDescent="0.25">
      <c r="BR401275" s="2394"/>
    </row>
    <row r="401276" spans="70:70" x14ac:dyDescent="0.25">
      <c r="BR401276" s="2381"/>
    </row>
    <row r="401300" spans="70:70" x14ac:dyDescent="0.25">
      <c r="BR401300" s="2394"/>
    </row>
    <row r="401301" spans="70:70" x14ac:dyDescent="0.25">
      <c r="BR401301" s="2381"/>
    </row>
    <row r="401325" spans="70:70" x14ac:dyDescent="0.25">
      <c r="BR401325" s="2394"/>
    </row>
    <row r="401326" spans="70:70" x14ac:dyDescent="0.25">
      <c r="BR401326" s="2381"/>
    </row>
    <row r="401350" spans="70:70" x14ac:dyDescent="0.25">
      <c r="BR401350" s="2394"/>
    </row>
    <row r="401351" spans="70:70" x14ac:dyDescent="0.25">
      <c r="BR401351" s="2381"/>
    </row>
    <row r="401375" spans="70:70" x14ac:dyDescent="0.25">
      <c r="BR401375" s="2394"/>
    </row>
    <row r="401376" spans="70:70" x14ac:dyDescent="0.25">
      <c r="BR401376" s="2381"/>
    </row>
    <row r="401400" spans="70:70" x14ac:dyDescent="0.25">
      <c r="BR401400" s="2394"/>
    </row>
    <row r="401401" spans="70:70" x14ac:dyDescent="0.25">
      <c r="BR401401" s="2381"/>
    </row>
    <row r="401425" spans="70:70" x14ac:dyDescent="0.25">
      <c r="BR401425" s="2394"/>
    </row>
    <row r="401426" spans="70:70" x14ac:dyDescent="0.25">
      <c r="BR401426" s="2381"/>
    </row>
    <row r="401450" spans="70:70" x14ac:dyDescent="0.25">
      <c r="BR401450" s="2394"/>
    </row>
    <row r="401451" spans="70:70" x14ac:dyDescent="0.25">
      <c r="BR401451" s="2381"/>
    </row>
    <row r="401475" spans="70:70" x14ac:dyDescent="0.25">
      <c r="BR401475" s="2394"/>
    </row>
    <row r="401476" spans="70:70" x14ac:dyDescent="0.25">
      <c r="BR401476" s="2381"/>
    </row>
    <row r="401500" spans="70:70" x14ac:dyDescent="0.25">
      <c r="BR401500" s="2394"/>
    </row>
    <row r="401501" spans="70:70" x14ac:dyDescent="0.25">
      <c r="BR401501" s="2381"/>
    </row>
    <row r="401525" spans="70:70" x14ac:dyDescent="0.25">
      <c r="BR401525" s="2394"/>
    </row>
    <row r="401526" spans="70:70" x14ac:dyDescent="0.25">
      <c r="BR401526" s="2381"/>
    </row>
    <row r="401550" spans="70:70" x14ac:dyDescent="0.25">
      <c r="BR401550" s="2394"/>
    </row>
    <row r="401551" spans="70:70" x14ac:dyDescent="0.25">
      <c r="BR401551" s="2381"/>
    </row>
    <row r="401575" spans="70:70" x14ac:dyDescent="0.25">
      <c r="BR401575" s="2394"/>
    </row>
    <row r="401576" spans="70:70" x14ac:dyDescent="0.25">
      <c r="BR401576" s="2381"/>
    </row>
    <row r="401600" spans="70:70" x14ac:dyDescent="0.25">
      <c r="BR401600" s="2394"/>
    </row>
    <row r="401601" spans="70:70" x14ac:dyDescent="0.25">
      <c r="BR401601" s="2381"/>
    </row>
    <row r="401625" spans="70:70" x14ac:dyDescent="0.25">
      <c r="BR401625" s="2394"/>
    </row>
    <row r="401626" spans="70:70" x14ac:dyDescent="0.25">
      <c r="BR401626" s="2381"/>
    </row>
    <row r="401650" spans="70:70" x14ac:dyDescent="0.25">
      <c r="BR401650" s="2394"/>
    </row>
    <row r="401651" spans="70:70" x14ac:dyDescent="0.25">
      <c r="BR401651" s="2381"/>
    </row>
    <row r="401675" spans="70:70" x14ac:dyDescent="0.25">
      <c r="BR401675" s="2394"/>
    </row>
    <row r="401676" spans="70:70" x14ac:dyDescent="0.25">
      <c r="BR401676" s="2381"/>
    </row>
    <row r="401700" spans="70:70" x14ac:dyDescent="0.25">
      <c r="BR401700" s="2394"/>
    </row>
    <row r="401701" spans="70:70" x14ac:dyDescent="0.25">
      <c r="BR401701" s="2381"/>
    </row>
    <row r="401725" spans="70:70" x14ac:dyDescent="0.25">
      <c r="BR401725" s="2394"/>
    </row>
    <row r="401726" spans="70:70" x14ac:dyDescent="0.25">
      <c r="BR401726" s="2381"/>
    </row>
    <row r="401750" spans="70:70" x14ac:dyDescent="0.25">
      <c r="BR401750" s="2394"/>
    </row>
    <row r="401751" spans="70:70" x14ac:dyDescent="0.25">
      <c r="BR401751" s="2381"/>
    </row>
    <row r="401775" spans="70:70" x14ac:dyDescent="0.25">
      <c r="BR401775" s="2394"/>
    </row>
    <row r="401776" spans="70:70" x14ac:dyDescent="0.25">
      <c r="BR401776" s="2381"/>
    </row>
    <row r="401800" spans="70:70" x14ac:dyDescent="0.25">
      <c r="BR401800" s="2394"/>
    </row>
    <row r="401801" spans="70:70" x14ac:dyDescent="0.25">
      <c r="BR401801" s="2381"/>
    </row>
    <row r="401825" spans="70:70" x14ac:dyDescent="0.25">
      <c r="BR401825" s="2394"/>
    </row>
    <row r="401826" spans="70:70" x14ac:dyDescent="0.25">
      <c r="BR401826" s="2381"/>
    </row>
    <row r="401850" spans="70:70" x14ac:dyDescent="0.25">
      <c r="BR401850" s="2394"/>
    </row>
    <row r="401851" spans="70:70" x14ac:dyDescent="0.25">
      <c r="BR401851" s="2381"/>
    </row>
    <row r="401875" spans="70:70" x14ac:dyDescent="0.25">
      <c r="BR401875" s="2394"/>
    </row>
    <row r="401876" spans="70:70" x14ac:dyDescent="0.25">
      <c r="BR401876" s="2381"/>
    </row>
    <row r="401900" spans="70:70" x14ac:dyDescent="0.25">
      <c r="BR401900" s="2394"/>
    </row>
    <row r="401901" spans="70:70" x14ac:dyDescent="0.25">
      <c r="BR401901" s="2381"/>
    </row>
    <row r="401925" spans="70:70" x14ac:dyDescent="0.25">
      <c r="BR401925" s="2394"/>
    </row>
    <row r="401926" spans="70:70" x14ac:dyDescent="0.25">
      <c r="BR401926" s="2381"/>
    </row>
    <row r="401950" spans="70:70" x14ac:dyDescent="0.25">
      <c r="BR401950" s="2394"/>
    </row>
    <row r="401951" spans="70:70" x14ac:dyDescent="0.25">
      <c r="BR401951" s="2381"/>
    </row>
    <row r="401975" spans="70:70" x14ac:dyDescent="0.25">
      <c r="BR401975" s="2394"/>
    </row>
    <row r="401976" spans="70:70" x14ac:dyDescent="0.25">
      <c r="BR401976" s="2381"/>
    </row>
    <row r="402000" spans="70:70" x14ac:dyDescent="0.25">
      <c r="BR402000" s="2394"/>
    </row>
    <row r="402001" spans="70:70" x14ac:dyDescent="0.25">
      <c r="BR402001" s="2381"/>
    </row>
    <row r="402025" spans="70:70" x14ac:dyDescent="0.25">
      <c r="BR402025" s="2394"/>
    </row>
    <row r="402026" spans="70:70" x14ac:dyDescent="0.25">
      <c r="BR402026" s="2381"/>
    </row>
    <row r="402050" spans="70:70" x14ac:dyDescent="0.25">
      <c r="BR402050" s="2394"/>
    </row>
    <row r="402051" spans="70:70" x14ac:dyDescent="0.25">
      <c r="BR402051" s="2381"/>
    </row>
    <row r="402075" spans="70:70" x14ac:dyDescent="0.25">
      <c r="BR402075" s="2394"/>
    </row>
    <row r="402076" spans="70:70" x14ac:dyDescent="0.25">
      <c r="BR402076" s="2381"/>
    </row>
    <row r="402100" spans="70:70" x14ac:dyDescent="0.25">
      <c r="BR402100" s="2394"/>
    </row>
    <row r="402101" spans="70:70" x14ac:dyDescent="0.25">
      <c r="BR402101" s="2381"/>
    </row>
    <row r="402125" spans="70:70" x14ac:dyDescent="0.25">
      <c r="BR402125" s="2394"/>
    </row>
    <row r="402126" spans="70:70" x14ac:dyDescent="0.25">
      <c r="BR402126" s="2381"/>
    </row>
    <row r="402150" spans="70:70" x14ac:dyDescent="0.25">
      <c r="BR402150" s="2394"/>
    </row>
    <row r="402151" spans="70:70" x14ac:dyDescent="0.25">
      <c r="BR402151" s="2381"/>
    </row>
    <row r="402175" spans="70:70" x14ac:dyDescent="0.25">
      <c r="BR402175" s="2394"/>
    </row>
    <row r="402176" spans="70:70" x14ac:dyDescent="0.25">
      <c r="BR402176" s="2381"/>
    </row>
    <row r="402200" spans="70:70" x14ac:dyDescent="0.25">
      <c r="BR402200" s="2394"/>
    </row>
    <row r="402201" spans="70:70" x14ac:dyDescent="0.25">
      <c r="BR402201" s="2381"/>
    </row>
    <row r="402225" spans="70:70" x14ac:dyDescent="0.25">
      <c r="BR402225" s="2394"/>
    </row>
    <row r="402226" spans="70:70" x14ac:dyDescent="0.25">
      <c r="BR402226" s="2381"/>
    </row>
    <row r="402250" spans="70:70" x14ac:dyDescent="0.25">
      <c r="BR402250" s="2394"/>
    </row>
    <row r="402251" spans="70:70" x14ac:dyDescent="0.25">
      <c r="BR402251" s="2381"/>
    </row>
    <row r="402275" spans="70:70" x14ac:dyDescent="0.25">
      <c r="BR402275" s="2394"/>
    </row>
    <row r="402276" spans="70:70" x14ac:dyDescent="0.25">
      <c r="BR402276" s="2381"/>
    </row>
    <row r="402300" spans="70:70" x14ac:dyDescent="0.25">
      <c r="BR402300" s="2394"/>
    </row>
    <row r="402301" spans="70:70" x14ac:dyDescent="0.25">
      <c r="BR402301" s="2381"/>
    </row>
    <row r="402325" spans="70:70" x14ac:dyDescent="0.25">
      <c r="BR402325" s="2394"/>
    </row>
    <row r="402326" spans="70:70" x14ac:dyDescent="0.25">
      <c r="BR402326" s="2381"/>
    </row>
    <row r="402350" spans="70:70" x14ac:dyDescent="0.25">
      <c r="BR402350" s="2394"/>
    </row>
    <row r="402351" spans="70:70" x14ac:dyDescent="0.25">
      <c r="BR402351" s="2381"/>
    </row>
    <row r="402375" spans="70:70" x14ac:dyDescent="0.25">
      <c r="BR402375" s="2394"/>
    </row>
    <row r="402376" spans="70:70" x14ac:dyDescent="0.25">
      <c r="BR402376" s="2381"/>
    </row>
    <row r="402400" spans="70:70" x14ac:dyDescent="0.25">
      <c r="BR402400" s="2394"/>
    </row>
    <row r="402401" spans="70:70" x14ac:dyDescent="0.25">
      <c r="BR402401" s="2381"/>
    </row>
    <row r="402425" spans="70:70" x14ac:dyDescent="0.25">
      <c r="BR402425" s="2394"/>
    </row>
    <row r="402426" spans="70:70" x14ac:dyDescent="0.25">
      <c r="BR402426" s="2381"/>
    </row>
    <row r="402450" spans="70:70" x14ac:dyDescent="0.25">
      <c r="BR402450" s="2394"/>
    </row>
    <row r="402451" spans="70:70" x14ac:dyDescent="0.25">
      <c r="BR402451" s="2381"/>
    </row>
    <row r="402475" spans="70:70" x14ac:dyDescent="0.25">
      <c r="BR402475" s="2394"/>
    </row>
    <row r="402476" spans="70:70" x14ac:dyDescent="0.25">
      <c r="BR402476" s="2381"/>
    </row>
    <row r="402500" spans="70:70" x14ac:dyDescent="0.25">
      <c r="BR402500" s="2394"/>
    </row>
    <row r="402501" spans="70:70" x14ac:dyDescent="0.25">
      <c r="BR402501" s="2381"/>
    </row>
    <row r="402525" spans="70:70" x14ac:dyDescent="0.25">
      <c r="BR402525" s="2394"/>
    </row>
    <row r="402526" spans="70:70" x14ac:dyDescent="0.25">
      <c r="BR402526" s="2381"/>
    </row>
    <row r="402550" spans="70:70" x14ac:dyDescent="0.25">
      <c r="BR402550" s="2394"/>
    </row>
    <row r="402551" spans="70:70" x14ac:dyDescent="0.25">
      <c r="BR402551" s="2381"/>
    </row>
    <row r="402575" spans="70:70" x14ac:dyDescent="0.25">
      <c r="BR402575" s="2394"/>
    </row>
    <row r="402576" spans="70:70" x14ac:dyDescent="0.25">
      <c r="BR402576" s="2381"/>
    </row>
    <row r="402600" spans="70:70" x14ac:dyDescent="0.25">
      <c r="BR402600" s="2394"/>
    </row>
    <row r="402601" spans="70:70" x14ac:dyDescent="0.25">
      <c r="BR402601" s="2381"/>
    </row>
    <row r="402625" spans="70:70" x14ac:dyDescent="0.25">
      <c r="BR402625" s="2394"/>
    </row>
    <row r="402626" spans="70:70" x14ac:dyDescent="0.25">
      <c r="BR402626" s="2381"/>
    </row>
    <row r="402650" spans="70:70" x14ac:dyDescent="0.25">
      <c r="BR402650" s="2394"/>
    </row>
    <row r="402651" spans="70:70" x14ac:dyDescent="0.25">
      <c r="BR402651" s="2381"/>
    </row>
    <row r="402675" spans="70:70" x14ac:dyDescent="0.25">
      <c r="BR402675" s="2394"/>
    </row>
    <row r="402676" spans="70:70" x14ac:dyDescent="0.25">
      <c r="BR402676" s="2381"/>
    </row>
    <row r="402700" spans="70:70" x14ac:dyDescent="0.25">
      <c r="BR402700" s="2394"/>
    </row>
    <row r="402701" spans="70:70" x14ac:dyDescent="0.25">
      <c r="BR402701" s="2381"/>
    </row>
    <row r="402725" spans="70:70" x14ac:dyDescent="0.25">
      <c r="BR402725" s="2394"/>
    </row>
    <row r="402726" spans="70:70" x14ac:dyDescent="0.25">
      <c r="BR402726" s="2381"/>
    </row>
    <row r="402750" spans="70:70" x14ac:dyDescent="0.25">
      <c r="BR402750" s="2394"/>
    </row>
    <row r="402751" spans="70:70" x14ac:dyDescent="0.25">
      <c r="BR402751" s="2381"/>
    </row>
    <row r="402775" spans="70:70" x14ac:dyDescent="0.25">
      <c r="BR402775" s="2394"/>
    </row>
    <row r="402776" spans="70:70" x14ac:dyDescent="0.25">
      <c r="BR402776" s="2381"/>
    </row>
    <row r="402800" spans="70:70" x14ac:dyDescent="0.25">
      <c r="BR402800" s="2394"/>
    </row>
    <row r="402801" spans="70:70" x14ac:dyDescent="0.25">
      <c r="BR402801" s="2381"/>
    </row>
    <row r="402825" spans="70:70" x14ac:dyDescent="0.25">
      <c r="BR402825" s="2394"/>
    </row>
    <row r="402826" spans="70:70" x14ac:dyDescent="0.25">
      <c r="BR402826" s="2381"/>
    </row>
    <row r="402850" spans="70:70" x14ac:dyDescent="0.25">
      <c r="BR402850" s="2394"/>
    </row>
    <row r="402851" spans="70:70" x14ac:dyDescent="0.25">
      <c r="BR402851" s="2381"/>
    </row>
    <row r="402875" spans="70:70" x14ac:dyDescent="0.25">
      <c r="BR402875" s="2394"/>
    </row>
    <row r="402876" spans="70:70" x14ac:dyDescent="0.25">
      <c r="BR402876" s="2381"/>
    </row>
    <row r="402900" spans="70:70" x14ac:dyDescent="0.25">
      <c r="BR402900" s="2394"/>
    </row>
    <row r="402901" spans="70:70" x14ac:dyDescent="0.25">
      <c r="BR402901" s="2381"/>
    </row>
    <row r="402925" spans="70:70" x14ac:dyDescent="0.25">
      <c r="BR402925" s="2394"/>
    </row>
    <row r="402926" spans="70:70" x14ac:dyDescent="0.25">
      <c r="BR402926" s="2381"/>
    </row>
    <row r="402950" spans="70:70" x14ac:dyDescent="0.25">
      <c r="BR402950" s="2394"/>
    </row>
    <row r="402951" spans="70:70" x14ac:dyDescent="0.25">
      <c r="BR402951" s="2381"/>
    </row>
    <row r="402975" spans="70:70" x14ac:dyDescent="0.25">
      <c r="BR402975" s="2394"/>
    </row>
    <row r="402976" spans="70:70" x14ac:dyDescent="0.25">
      <c r="BR402976" s="2381"/>
    </row>
    <row r="403000" spans="70:70" x14ac:dyDescent="0.25">
      <c r="BR403000" s="2394"/>
    </row>
    <row r="403001" spans="70:70" x14ac:dyDescent="0.25">
      <c r="BR403001" s="2381"/>
    </row>
    <row r="403025" spans="70:70" x14ac:dyDescent="0.25">
      <c r="BR403025" s="2394"/>
    </row>
    <row r="403026" spans="70:70" x14ac:dyDescent="0.25">
      <c r="BR403026" s="2381"/>
    </row>
    <row r="403050" spans="70:70" x14ac:dyDescent="0.25">
      <c r="BR403050" s="2394"/>
    </row>
    <row r="403051" spans="70:70" x14ac:dyDescent="0.25">
      <c r="BR403051" s="2381"/>
    </row>
    <row r="403075" spans="70:70" x14ac:dyDescent="0.25">
      <c r="BR403075" s="2394"/>
    </row>
    <row r="403076" spans="70:70" x14ac:dyDescent="0.25">
      <c r="BR403076" s="2381"/>
    </row>
    <row r="403100" spans="70:70" x14ac:dyDescent="0.25">
      <c r="BR403100" s="2394"/>
    </row>
    <row r="403101" spans="70:70" x14ac:dyDescent="0.25">
      <c r="BR403101" s="2381"/>
    </row>
    <row r="403125" spans="70:70" x14ac:dyDescent="0.25">
      <c r="BR403125" s="2394"/>
    </row>
    <row r="403126" spans="70:70" x14ac:dyDescent="0.25">
      <c r="BR403126" s="2381"/>
    </row>
    <row r="403150" spans="70:70" x14ac:dyDescent="0.25">
      <c r="BR403150" s="2394"/>
    </row>
    <row r="403151" spans="70:70" x14ac:dyDescent="0.25">
      <c r="BR403151" s="2381"/>
    </row>
    <row r="403175" spans="70:70" x14ac:dyDescent="0.25">
      <c r="BR403175" s="2394"/>
    </row>
    <row r="403176" spans="70:70" x14ac:dyDescent="0.25">
      <c r="BR403176" s="2381"/>
    </row>
    <row r="403200" spans="70:70" x14ac:dyDescent="0.25">
      <c r="BR403200" s="2394"/>
    </row>
    <row r="403201" spans="70:70" x14ac:dyDescent="0.25">
      <c r="BR403201" s="2381"/>
    </row>
    <row r="403225" spans="70:70" x14ac:dyDescent="0.25">
      <c r="BR403225" s="2394"/>
    </row>
    <row r="403226" spans="70:70" x14ac:dyDescent="0.25">
      <c r="BR403226" s="2381"/>
    </row>
    <row r="403250" spans="70:70" x14ac:dyDescent="0.25">
      <c r="BR403250" s="2394"/>
    </row>
    <row r="403251" spans="70:70" x14ac:dyDescent="0.25">
      <c r="BR403251" s="2381"/>
    </row>
    <row r="403275" spans="70:70" x14ac:dyDescent="0.25">
      <c r="BR403275" s="2394"/>
    </row>
    <row r="403276" spans="70:70" x14ac:dyDescent="0.25">
      <c r="BR403276" s="2381"/>
    </row>
    <row r="403300" spans="70:70" x14ac:dyDescent="0.25">
      <c r="BR403300" s="2394"/>
    </row>
    <row r="403301" spans="70:70" x14ac:dyDescent="0.25">
      <c r="BR403301" s="2381"/>
    </row>
    <row r="403325" spans="70:70" x14ac:dyDescent="0.25">
      <c r="BR403325" s="2394"/>
    </row>
    <row r="403326" spans="70:70" x14ac:dyDescent="0.25">
      <c r="BR403326" s="2381"/>
    </row>
    <row r="403350" spans="70:70" x14ac:dyDescent="0.25">
      <c r="BR403350" s="2394"/>
    </row>
    <row r="403351" spans="70:70" x14ac:dyDescent="0.25">
      <c r="BR403351" s="2381"/>
    </row>
    <row r="403375" spans="70:70" x14ac:dyDescent="0.25">
      <c r="BR403375" s="2394"/>
    </row>
    <row r="403376" spans="70:70" x14ac:dyDescent="0.25">
      <c r="BR403376" s="2381"/>
    </row>
    <row r="403400" spans="70:70" x14ac:dyDescent="0.25">
      <c r="BR403400" s="2394"/>
    </row>
    <row r="403401" spans="70:70" x14ac:dyDescent="0.25">
      <c r="BR403401" s="2381"/>
    </row>
    <row r="403425" spans="70:70" x14ac:dyDescent="0.25">
      <c r="BR403425" s="2394"/>
    </row>
    <row r="403426" spans="70:70" x14ac:dyDescent="0.25">
      <c r="BR403426" s="2381"/>
    </row>
    <row r="403450" spans="70:70" x14ac:dyDescent="0.25">
      <c r="BR403450" s="2394"/>
    </row>
    <row r="403451" spans="70:70" x14ac:dyDescent="0.25">
      <c r="BR403451" s="2381"/>
    </row>
    <row r="403475" spans="70:70" x14ac:dyDescent="0.25">
      <c r="BR403475" s="2394"/>
    </row>
    <row r="403476" spans="70:70" x14ac:dyDescent="0.25">
      <c r="BR403476" s="2381"/>
    </row>
    <row r="403500" spans="70:70" x14ac:dyDescent="0.25">
      <c r="BR403500" s="2394"/>
    </row>
    <row r="403501" spans="70:70" x14ac:dyDescent="0.25">
      <c r="BR403501" s="2381"/>
    </row>
    <row r="403525" spans="70:70" x14ac:dyDescent="0.25">
      <c r="BR403525" s="2394"/>
    </row>
    <row r="403526" spans="70:70" x14ac:dyDescent="0.25">
      <c r="BR403526" s="2381"/>
    </row>
    <row r="403550" spans="70:70" x14ac:dyDescent="0.25">
      <c r="BR403550" s="2394"/>
    </row>
    <row r="403551" spans="70:70" x14ac:dyDescent="0.25">
      <c r="BR403551" s="2381"/>
    </row>
    <row r="403575" spans="70:70" x14ac:dyDescent="0.25">
      <c r="BR403575" s="2394"/>
    </row>
    <row r="403576" spans="70:70" x14ac:dyDescent="0.25">
      <c r="BR403576" s="2381"/>
    </row>
    <row r="403600" spans="70:70" x14ac:dyDescent="0.25">
      <c r="BR403600" s="2394"/>
    </row>
    <row r="403601" spans="70:70" x14ac:dyDescent="0.25">
      <c r="BR403601" s="2381"/>
    </row>
    <row r="403625" spans="70:70" x14ac:dyDescent="0.25">
      <c r="BR403625" s="2394"/>
    </row>
    <row r="403626" spans="70:70" x14ac:dyDescent="0.25">
      <c r="BR403626" s="2381"/>
    </row>
    <row r="403650" spans="70:70" x14ac:dyDescent="0.25">
      <c r="BR403650" s="2394"/>
    </row>
    <row r="403651" spans="70:70" x14ac:dyDescent="0.25">
      <c r="BR403651" s="2381"/>
    </row>
    <row r="403675" spans="70:70" x14ac:dyDescent="0.25">
      <c r="BR403675" s="2394"/>
    </row>
    <row r="403676" spans="70:70" x14ac:dyDescent="0.25">
      <c r="BR403676" s="2381"/>
    </row>
    <row r="403700" spans="70:70" x14ac:dyDescent="0.25">
      <c r="BR403700" s="2394"/>
    </row>
    <row r="403701" spans="70:70" x14ac:dyDescent="0.25">
      <c r="BR403701" s="2381"/>
    </row>
    <row r="403725" spans="70:70" x14ac:dyDescent="0.25">
      <c r="BR403725" s="2394"/>
    </row>
    <row r="403726" spans="70:70" x14ac:dyDescent="0.25">
      <c r="BR403726" s="2381"/>
    </row>
    <row r="403750" spans="70:70" x14ac:dyDescent="0.25">
      <c r="BR403750" s="2394"/>
    </row>
    <row r="403751" spans="70:70" x14ac:dyDescent="0.25">
      <c r="BR403751" s="2381"/>
    </row>
    <row r="403775" spans="70:70" x14ac:dyDescent="0.25">
      <c r="BR403775" s="2394"/>
    </row>
    <row r="403776" spans="70:70" x14ac:dyDescent="0.25">
      <c r="BR403776" s="2381"/>
    </row>
    <row r="403800" spans="70:70" x14ac:dyDescent="0.25">
      <c r="BR403800" s="2394"/>
    </row>
    <row r="403801" spans="70:70" x14ac:dyDescent="0.25">
      <c r="BR403801" s="2381"/>
    </row>
    <row r="403825" spans="70:70" x14ac:dyDescent="0.25">
      <c r="BR403825" s="2394"/>
    </row>
    <row r="403826" spans="70:70" x14ac:dyDescent="0.25">
      <c r="BR403826" s="2381"/>
    </row>
    <row r="403850" spans="70:70" x14ac:dyDescent="0.25">
      <c r="BR403850" s="2394"/>
    </row>
    <row r="403851" spans="70:70" x14ac:dyDescent="0.25">
      <c r="BR403851" s="2381"/>
    </row>
    <row r="403875" spans="70:70" x14ac:dyDescent="0.25">
      <c r="BR403875" s="2394"/>
    </row>
    <row r="403876" spans="70:70" x14ac:dyDescent="0.25">
      <c r="BR403876" s="2381"/>
    </row>
    <row r="403900" spans="70:70" x14ac:dyDescent="0.25">
      <c r="BR403900" s="2394"/>
    </row>
    <row r="403901" spans="70:70" x14ac:dyDescent="0.25">
      <c r="BR403901" s="2381"/>
    </row>
    <row r="403925" spans="70:70" x14ac:dyDescent="0.25">
      <c r="BR403925" s="2394"/>
    </row>
    <row r="403926" spans="70:70" x14ac:dyDescent="0.25">
      <c r="BR403926" s="2381"/>
    </row>
    <row r="403950" spans="70:70" x14ac:dyDescent="0.25">
      <c r="BR403950" s="2394"/>
    </row>
    <row r="403951" spans="70:70" x14ac:dyDescent="0.25">
      <c r="BR403951" s="2381"/>
    </row>
    <row r="403975" spans="70:70" x14ac:dyDescent="0.25">
      <c r="BR403975" s="2394"/>
    </row>
    <row r="403976" spans="70:70" x14ac:dyDescent="0.25">
      <c r="BR403976" s="2381"/>
    </row>
    <row r="404000" spans="70:70" x14ac:dyDescent="0.25">
      <c r="BR404000" s="2394"/>
    </row>
    <row r="404001" spans="70:70" x14ac:dyDescent="0.25">
      <c r="BR404001" s="2381"/>
    </row>
    <row r="404025" spans="70:70" x14ac:dyDescent="0.25">
      <c r="BR404025" s="2394"/>
    </row>
    <row r="404026" spans="70:70" x14ac:dyDescent="0.25">
      <c r="BR404026" s="2381"/>
    </row>
    <row r="404050" spans="70:70" x14ac:dyDescent="0.25">
      <c r="BR404050" s="2394"/>
    </row>
    <row r="404051" spans="70:70" x14ac:dyDescent="0.25">
      <c r="BR404051" s="2381"/>
    </row>
    <row r="404075" spans="70:70" x14ac:dyDescent="0.25">
      <c r="BR404075" s="2394"/>
    </row>
    <row r="404076" spans="70:70" x14ac:dyDescent="0.25">
      <c r="BR404076" s="2381"/>
    </row>
    <row r="404100" spans="70:70" x14ac:dyDescent="0.25">
      <c r="BR404100" s="2394"/>
    </row>
    <row r="404101" spans="70:70" x14ac:dyDescent="0.25">
      <c r="BR404101" s="2381"/>
    </row>
    <row r="404125" spans="70:70" x14ac:dyDescent="0.25">
      <c r="BR404125" s="2394"/>
    </row>
    <row r="404126" spans="70:70" x14ac:dyDescent="0.25">
      <c r="BR404126" s="2381"/>
    </row>
    <row r="404150" spans="70:70" x14ac:dyDescent="0.25">
      <c r="BR404150" s="2394"/>
    </row>
    <row r="404151" spans="70:70" x14ac:dyDescent="0.25">
      <c r="BR404151" s="2381"/>
    </row>
    <row r="404175" spans="70:70" x14ac:dyDescent="0.25">
      <c r="BR404175" s="2394"/>
    </row>
    <row r="404176" spans="70:70" x14ac:dyDescent="0.25">
      <c r="BR404176" s="2381"/>
    </row>
    <row r="404200" spans="70:70" x14ac:dyDescent="0.25">
      <c r="BR404200" s="2394"/>
    </row>
    <row r="404201" spans="70:70" x14ac:dyDescent="0.25">
      <c r="BR404201" s="2381"/>
    </row>
    <row r="404225" spans="70:70" x14ac:dyDescent="0.25">
      <c r="BR404225" s="2394"/>
    </row>
    <row r="404226" spans="70:70" x14ac:dyDescent="0.25">
      <c r="BR404226" s="2381"/>
    </row>
    <row r="404250" spans="70:70" x14ac:dyDescent="0.25">
      <c r="BR404250" s="2394"/>
    </row>
    <row r="404251" spans="70:70" x14ac:dyDescent="0.25">
      <c r="BR404251" s="2381"/>
    </row>
    <row r="404275" spans="70:70" x14ac:dyDescent="0.25">
      <c r="BR404275" s="2394"/>
    </row>
    <row r="404276" spans="70:70" x14ac:dyDescent="0.25">
      <c r="BR404276" s="2381"/>
    </row>
    <row r="404300" spans="70:70" x14ac:dyDescent="0.25">
      <c r="BR404300" s="2394"/>
    </row>
    <row r="404301" spans="70:70" x14ac:dyDescent="0.25">
      <c r="BR404301" s="2381"/>
    </row>
    <row r="404325" spans="70:70" x14ac:dyDescent="0.25">
      <c r="BR404325" s="2394"/>
    </row>
    <row r="404326" spans="70:70" x14ac:dyDescent="0.25">
      <c r="BR404326" s="2381"/>
    </row>
    <row r="404350" spans="70:70" x14ac:dyDescent="0.25">
      <c r="BR404350" s="2394"/>
    </row>
    <row r="404351" spans="70:70" x14ac:dyDescent="0.25">
      <c r="BR404351" s="2381"/>
    </row>
    <row r="404375" spans="70:70" x14ac:dyDescent="0.25">
      <c r="BR404375" s="2394"/>
    </row>
    <row r="404376" spans="70:70" x14ac:dyDescent="0.25">
      <c r="BR404376" s="2381"/>
    </row>
    <row r="404400" spans="70:70" x14ac:dyDescent="0.25">
      <c r="BR404400" s="2394"/>
    </row>
    <row r="404401" spans="70:70" x14ac:dyDescent="0.25">
      <c r="BR404401" s="2381"/>
    </row>
    <row r="404425" spans="70:70" x14ac:dyDescent="0.25">
      <c r="BR404425" s="2394"/>
    </row>
    <row r="404426" spans="70:70" x14ac:dyDescent="0.25">
      <c r="BR404426" s="2381"/>
    </row>
    <row r="404450" spans="70:70" x14ac:dyDescent="0.25">
      <c r="BR404450" s="2394"/>
    </row>
    <row r="404451" spans="70:70" x14ac:dyDescent="0.25">
      <c r="BR404451" s="2381"/>
    </row>
    <row r="404475" spans="70:70" x14ac:dyDescent="0.25">
      <c r="BR404475" s="2394"/>
    </row>
    <row r="404476" spans="70:70" x14ac:dyDescent="0.25">
      <c r="BR404476" s="2381"/>
    </row>
    <row r="404500" spans="70:70" x14ac:dyDescent="0.25">
      <c r="BR404500" s="2394"/>
    </row>
    <row r="404501" spans="70:70" x14ac:dyDescent="0.25">
      <c r="BR404501" s="2381"/>
    </row>
    <row r="404525" spans="70:70" x14ac:dyDescent="0.25">
      <c r="BR404525" s="2394"/>
    </row>
    <row r="404526" spans="70:70" x14ac:dyDescent="0.25">
      <c r="BR404526" s="2381"/>
    </row>
    <row r="404550" spans="70:70" x14ac:dyDescent="0.25">
      <c r="BR404550" s="2394"/>
    </row>
    <row r="404551" spans="70:70" x14ac:dyDescent="0.25">
      <c r="BR404551" s="2381"/>
    </row>
    <row r="404575" spans="70:70" x14ac:dyDescent="0.25">
      <c r="BR404575" s="2394"/>
    </row>
    <row r="404576" spans="70:70" x14ac:dyDescent="0.25">
      <c r="BR404576" s="2381"/>
    </row>
    <row r="404600" spans="70:70" x14ac:dyDescent="0.25">
      <c r="BR404600" s="2394"/>
    </row>
    <row r="404601" spans="70:70" x14ac:dyDescent="0.25">
      <c r="BR404601" s="2381"/>
    </row>
    <row r="404625" spans="70:70" x14ac:dyDescent="0.25">
      <c r="BR404625" s="2394"/>
    </row>
    <row r="404626" spans="70:70" x14ac:dyDescent="0.25">
      <c r="BR404626" s="2381"/>
    </row>
    <row r="404650" spans="70:70" x14ac:dyDescent="0.25">
      <c r="BR404650" s="2394"/>
    </row>
    <row r="404651" spans="70:70" x14ac:dyDescent="0.25">
      <c r="BR404651" s="2381"/>
    </row>
    <row r="404675" spans="70:70" x14ac:dyDescent="0.25">
      <c r="BR404675" s="2394"/>
    </row>
    <row r="404676" spans="70:70" x14ac:dyDescent="0.25">
      <c r="BR404676" s="2381"/>
    </row>
    <row r="404700" spans="70:70" x14ac:dyDescent="0.25">
      <c r="BR404700" s="2394"/>
    </row>
    <row r="404701" spans="70:70" x14ac:dyDescent="0.25">
      <c r="BR404701" s="2381"/>
    </row>
    <row r="404725" spans="70:70" x14ac:dyDescent="0.25">
      <c r="BR404725" s="2394"/>
    </row>
    <row r="404726" spans="70:70" x14ac:dyDescent="0.25">
      <c r="BR404726" s="2381"/>
    </row>
    <row r="404750" spans="70:70" x14ac:dyDescent="0.25">
      <c r="BR404750" s="2394"/>
    </row>
    <row r="404751" spans="70:70" x14ac:dyDescent="0.25">
      <c r="BR404751" s="2381"/>
    </row>
    <row r="404775" spans="70:70" x14ac:dyDescent="0.25">
      <c r="BR404775" s="2394"/>
    </row>
    <row r="404776" spans="70:70" x14ac:dyDescent="0.25">
      <c r="BR404776" s="2381"/>
    </row>
    <row r="404800" spans="70:70" x14ac:dyDescent="0.25">
      <c r="BR404800" s="2394"/>
    </row>
    <row r="404801" spans="70:70" x14ac:dyDescent="0.25">
      <c r="BR404801" s="2381"/>
    </row>
    <row r="404825" spans="70:70" x14ac:dyDescent="0.25">
      <c r="BR404825" s="2394"/>
    </row>
    <row r="404826" spans="70:70" x14ac:dyDescent="0.25">
      <c r="BR404826" s="2381"/>
    </row>
    <row r="404850" spans="70:70" x14ac:dyDescent="0.25">
      <c r="BR404850" s="2394"/>
    </row>
    <row r="404851" spans="70:70" x14ac:dyDescent="0.25">
      <c r="BR404851" s="2381"/>
    </row>
    <row r="404875" spans="70:70" x14ac:dyDescent="0.25">
      <c r="BR404875" s="2394"/>
    </row>
    <row r="404876" spans="70:70" x14ac:dyDescent="0.25">
      <c r="BR404876" s="2381"/>
    </row>
    <row r="404900" spans="70:70" x14ac:dyDescent="0.25">
      <c r="BR404900" s="2394"/>
    </row>
    <row r="404901" spans="70:70" x14ac:dyDescent="0.25">
      <c r="BR404901" s="2381"/>
    </row>
    <row r="404925" spans="70:70" x14ac:dyDescent="0.25">
      <c r="BR404925" s="2394"/>
    </row>
    <row r="404926" spans="70:70" x14ac:dyDescent="0.25">
      <c r="BR404926" s="2381"/>
    </row>
    <row r="404950" spans="70:70" x14ac:dyDescent="0.25">
      <c r="BR404950" s="2394"/>
    </row>
    <row r="404951" spans="70:70" x14ac:dyDescent="0.25">
      <c r="BR404951" s="2381"/>
    </row>
    <row r="404975" spans="70:70" x14ac:dyDescent="0.25">
      <c r="BR404975" s="2394"/>
    </row>
    <row r="404976" spans="70:70" x14ac:dyDescent="0.25">
      <c r="BR404976" s="2381"/>
    </row>
    <row r="405000" spans="70:70" x14ac:dyDescent="0.25">
      <c r="BR405000" s="2394"/>
    </row>
    <row r="405001" spans="70:70" x14ac:dyDescent="0.25">
      <c r="BR405001" s="2381"/>
    </row>
    <row r="405025" spans="70:70" x14ac:dyDescent="0.25">
      <c r="BR405025" s="2394"/>
    </row>
    <row r="405026" spans="70:70" x14ac:dyDescent="0.25">
      <c r="BR405026" s="2381"/>
    </row>
    <row r="405050" spans="70:70" x14ac:dyDescent="0.25">
      <c r="BR405050" s="2394"/>
    </row>
    <row r="405051" spans="70:70" x14ac:dyDescent="0.25">
      <c r="BR405051" s="2381"/>
    </row>
    <row r="405075" spans="70:70" x14ac:dyDescent="0.25">
      <c r="BR405075" s="2394"/>
    </row>
    <row r="405076" spans="70:70" x14ac:dyDescent="0.25">
      <c r="BR405076" s="2381"/>
    </row>
    <row r="405100" spans="70:70" x14ac:dyDescent="0.25">
      <c r="BR405100" s="2394"/>
    </row>
    <row r="405101" spans="70:70" x14ac:dyDescent="0.25">
      <c r="BR405101" s="2381"/>
    </row>
    <row r="405125" spans="70:70" x14ac:dyDescent="0.25">
      <c r="BR405125" s="2394"/>
    </row>
    <row r="405126" spans="70:70" x14ac:dyDescent="0.25">
      <c r="BR405126" s="2381"/>
    </row>
    <row r="405150" spans="70:70" x14ac:dyDescent="0.25">
      <c r="BR405150" s="2394"/>
    </row>
    <row r="405151" spans="70:70" x14ac:dyDescent="0.25">
      <c r="BR405151" s="2381"/>
    </row>
    <row r="405175" spans="70:70" x14ac:dyDescent="0.25">
      <c r="BR405175" s="2394"/>
    </row>
    <row r="405176" spans="70:70" x14ac:dyDescent="0.25">
      <c r="BR405176" s="2381"/>
    </row>
    <row r="405200" spans="70:70" x14ac:dyDescent="0.25">
      <c r="BR405200" s="2394"/>
    </row>
    <row r="405201" spans="70:70" x14ac:dyDescent="0.25">
      <c r="BR405201" s="2381"/>
    </row>
    <row r="405225" spans="70:70" x14ac:dyDescent="0.25">
      <c r="BR405225" s="2394"/>
    </row>
    <row r="405226" spans="70:70" x14ac:dyDescent="0.25">
      <c r="BR405226" s="2381"/>
    </row>
    <row r="405250" spans="70:70" x14ac:dyDescent="0.25">
      <c r="BR405250" s="2394"/>
    </row>
    <row r="405251" spans="70:70" x14ac:dyDescent="0.25">
      <c r="BR405251" s="2381"/>
    </row>
    <row r="405275" spans="70:70" x14ac:dyDescent="0.25">
      <c r="BR405275" s="2394"/>
    </row>
    <row r="405276" spans="70:70" x14ac:dyDescent="0.25">
      <c r="BR405276" s="2381"/>
    </row>
    <row r="405300" spans="70:70" x14ac:dyDescent="0.25">
      <c r="BR405300" s="2394"/>
    </row>
    <row r="405301" spans="70:70" x14ac:dyDescent="0.25">
      <c r="BR405301" s="2381"/>
    </row>
    <row r="405325" spans="70:70" x14ac:dyDescent="0.25">
      <c r="BR405325" s="2394"/>
    </row>
    <row r="405326" spans="70:70" x14ac:dyDescent="0.25">
      <c r="BR405326" s="2381"/>
    </row>
    <row r="405350" spans="70:70" x14ac:dyDescent="0.25">
      <c r="BR405350" s="2394"/>
    </row>
    <row r="405351" spans="70:70" x14ac:dyDescent="0.25">
      <c r="BR405351" s="2381"/>
    </row>
    <row r="405375" spans="70:70" x14ac:dyDescent="0.25">
      <c r="BR405375" s="2394"/>
    </row>
    <row r="405376" spans="70:70" x14ac:dyDescent="0.25">
      <c r="BR405376" s="2381"/>
    </row>
    <row r="405400" spans="70:70" x14ac:dyDescent="0.25">
      <c r="BR405400" s="2394"/>
    </row>
    <row r="405401" spans="70:70" x14ac:dyDescent="0.25">
      <c r="BR405401" s="2381"/>
    </row>
    <row r="405425" spans="70:70" x14ac:dyDescent="0.25">
      <c r="BR405425" s="2394"/>
    </row>
    <row r="405426" spans="70:70" x14ac:dyDescent="0.25">
      <c r="BR405426" s="2381"/>
    </row>
    <row r="405450" spans="70:70" x14ac:dyDescent="0.25">
      <c r="BR405450" s="2394"/>
    </row>
    <row r="405451" spans="70:70" x14ac:dyDescent="0.25">
      <c r="BR405451" s="2381"/>
    </row>
    <row r="405475" spans="70:70" x14ac:dyDescent="0.25">
      <c r="BR405475" s="2394"/>
    </row>
    <row r="405476" spans="70:70" x14ac:dyDescent="0.25">
      <c r="BR405476" s="2381"/>
    </row>
    <row r="405500" spans="70:70" x14ac:dyDescent="0.25">
      <c r="BR405500" s="2394"/>
    </row>
    <row r="405501" spans="70:70" x14ac:dyDescent="0.25">
      <c r="BR405501" s="2381"/>
    </row>
    <row r="405525" spans="70:70" x14ac:dyDescent="0.25">
      <c r="BR405525" s="2394"/>
    </row>
    <row r="405526" spans="70:70" x14ac:dyDescent="0.25">
      <c r="BR405526" s="2381"/>
    </row>
    <row r="405550" spans="70:70" x14ac:dyDescent="0.25">
      <c r="BR405550" s="2394"/>
    </row>
    <row r="405551" spans="70:70" x14ac:dyDescent="0.25">
      <c r="BR405551" s="2381"/>
    </row>
    <row r="405575" spans="70:70" x14ac:dyDescent="0.25">
      <c r="BR405575" s="2394"/>
    </row>
    <row r="405576" spans="70:70" x14ac:dyDescent="0.25">
      <c r="BR405576" s="2381"/>
    </row>
    <row r="405600" spans="70:70" x14ac:dyDescent="0.25">
      <c r="BR405600" s="2394"/>
    </row>
    <row r="405601" spans="70:70" x14ac:dyDescent="0.25">
      <c r="BR405601" s="2381"/>
    </row>
    <row r="405625" spans="70:70" x14ac:dyDescent="0.25">
      <c r="BR405625" s="2394"/>
    </row>
    <row r="405626" spans="70:70" x14ac:dyDescent="0.25">
      <c r="BR405626" s="2381"/>
    </row>
    <row r="405650" spans="70:70" x14ac:dyDescent="0.25">
      <c r="BR405650" s="2394"/>
    </row>
    <row r="405651" spans="70:70" x14ac:dyDescent="0.25">
      <c r="BR405651" s="2381"/>
    </row>
    <row r="405675" spans="70:70" x14ac:dyDescent="0.25">
      <c r="BR405675" s="2394"/>
    </row>
    <row r="405676" spans="70:70" x14ac:dyDescent="0.25">
      <c r="BR405676" s="2381"/>
    </row>
    <row r="405700" spans="70:70" x14ac:dyDescent="0.25">
      <c r="BR405700" s="2394"/>
    </row>
    <row r="405701" spans="70:70" x14ac:dyDescent="0.25">
      <c r="BR405701" s="2381"/>
    </row>
    <row r="405725" spans="70:70" x14ac:dyDescent="0.25">
      <c r="BR405725" s="2394"/>
    </row>
    <row r="405726" spans="70:70" x14ac:dyDescent="0.25">
      <c r="BR405726" s="2381"/>
    </row>
    <row r="405750" spans="70:70" x14ac:dyDescent="0.25">
      <c r="BR405750" s="2394"/>
    </row>
    <row r="405751" spans="70:70" x14ac:dyDescent="0.25">
      <c r="BR405751" s="2381"/>
    </row>
    <row r="405775" spans="70:70" x14ac:dyDescent="0.25">
      <c r="BR405775" s="2394"/>
    </row>
    <row r="405776" spans="70:70" x14ac:dyDescent="0.25">
      <c r="BR405776" s="2381"/>
    </row>
    <row r="405800" spans="70:70" x14ac:dyDescent="0.25">
      <c r="BR405800" s="2394"/>
    </row>
    <row r="405801" spans="70:70" x14ac:dyDescent="0.25">
      <c r="BR405801" s="2381"/>
    </row>
    <row r="405825" spans="70:70" x14ac:dyDescent="0.25">
      <c r="BR405825" s="2394"/>
    </row>
    <row r="405826" spans="70:70" x14ac:dyDescent="0.25">
      <c r="BR405826" s="2381"/>
    </row>
    <row r="405850" spans="70:70" x14ac:dyDescent="0.25">
      <c r="BR405850" s="2394"/>
    </row>
    <row r="405851" spans="70:70" x14ac:dyDescent="0.25">
      <c r="BR405851" s="2381"/>
    </row>
    <row r="405875" spans="70:70" x14ac:dyDescent="0.25">
      <c r="BR405875" s="2394"/>
    </row>
    <row r="405876" spans="70:70" x14ac:dyDescent="0.25">
      <c r="BR405876" s="2381"/>
    </row>
    <row r="405900" spans="70:70" x14ac:dyDescent="0.25">
      <c r="BR405900" s="2394"/>
    </row>
    <row r="405901" spans="70:70" x14ac:dyDescent="0.25">
      <c r="BR405901" s="2381"/>
    </row>
    <row r="405925" spans="70:70" x14ac:dyDescent="0.25">
      <c r="BR405925" s="2394"/>
    </row>
    <row r="405926" spans="70:70" x14ac:dyDescent="0.25">
      <c r="BR405926" s="2381"/>
    </row>
    <row r="405950" spans="70:70" x14ac:dyDescent="0.25">
      <c r="BR405950" s="2394"/>
    </row>
    <row r="405951" spans="70:70" x14ac:dyDescent="0.25">
      <c r="BR405951" s="2381"/>
    </row>
    <row r="405975" spans="70:70" x14ac:dyDescent="0.25">
      <c r="BR405975" s="2394"/>
    </row>
    <row r="405976" spans="70:70" x14ac:dyDescent="0.25">
      <c r="BR405976" s="2381"/>
    </row>
    <row r="406000" spans="70:70" x14ac:dyDescent="0.25">
      <c r="BR406000" s="2394"/>
    </row>
    <row r="406001" spans="70:70" x14ac:dyDescent="0.25">
      <c r="BR406001" s="2381"/>
    </row>
    <row r="406025" spans="70:70" x14ac:dyDescent="0.25">
      <c r="BR406025" s="2394"/>
    </row>
    <row r="406026" spans="70:70" x14ac:dyDescent="0.25">
      <c r="BR406026" s="2381"/>
    </row>
    <row r="406050" spans="70:70" x14ac:dyDescent="0.25">
      <c r="BR406050" s="2394"/>
    </row>
    <row r="406051" spans="70:70" x14ac:dyDescent="0.25">
      <c r="BR406051" s="2381"/>
    </row>
    <row r="406075" spans="70:70" x14ac:dyDescent="0.25">
      <c r="BR406075" s="2394"/>
    </row>
    <row r="406076" spans="70:70" x14ac:dyDescent="0.25">
      <c r="BR406076" s="2381"/>
    </row>
    <row r="406100" spans="70:70" x14ac:dyDescent="0.25">
      <c r="BR406100" s="2394"/>
    </row>
    <row r="406101" spans="70:70" x14ac:dyDescent="0.25">
      <c r="BR406101" s="2381"/>
    </row>
    <row r="406125" spans="70:70" x14ac:dyDescent="0.25">
      <c r="BR406125" s="2394"/>
    </row>
    <row r="406126" spans="70:70" x14ac:dyDescent="0.25">
      <c r="BR406126" s="2381"/>
    </row>
    <row r="406150" spans="70:70" x14ac:dyDescent="0.25">
      <c r="BR406150" s="2394"/>
    </row>
    <row r="406151" spans="70:70" x14ac:dyDescent="0.25">
      <c r="BR406151" s="2381"/>
    </row>
    <row r="406175" spans="70:70" x14ac:dyDescent="0.25">
      <c r="BR406175" s="2394"/>
    </row>
    <row r="406176" spans="70:70" x14ac:dyDescent="0.25">
      <c r="BR406176" s="2381"/>
    </row>
    <row r="406200" spans="70:70" x14ac:dyDescent="0.25">
      <c r="BR406200" s="2394"/>
    </row>
    <row r="406201" spans="70:70" x14ac:dyDescent="0.25">
      <c r="BR406201" s="2381"/>
    </row>
    <row r="406225" spans="70:70" x14ac:dyDescent="0.25">
      <c r="BR406225" s="2394"/>
    </row>
    <row r="406226" spans="70:70" x14ac:dyDescent="0.25">
      <c r="BR406226" s="2381"/>
    </row>
    <row r="406250" spans="70:70" x14ac:dyDescent="0.25">
      <c r="BR406250" s="2394"/>
    </row>
    <row r="406251" spans="70:70" x14ac:dyDescent="0.25">
      <c r="BR406251" s="2381"/>
    </row>
    <row r="406275" spans="70:70" x14ac:dyDescent="0.25">
      <c r="BR406275" s="2394"/>
    </row>
    <row r="406276" spans="70:70" x14ac:dyDescent="0.25">
      <c r="BR406276" s="2381"/>
    </row>
    <row r="406300" spans="70:70" x14ac:dyDescent="0.25">
      <c r="BR406300" s="2394"/>
    </row>
    <row r="406301" spans="70:70" x14ac:dyDescent="0.25">
      <c r="BR406301" s="2381"/>
    </row>
    <row r="406325" spans="70:70" x14ac:dyDescent="0.25">
      <c r="BR406325" s="2394"/>
    </row>
    <row r="406326" spans="70:70" x14ac:dyDescent="0.25">
      <c r="BR406326" s="2381"/>
    </row>
    <row r="406350" spans="70:70" x14ac:dyDescent="0.25">
      <c r="BR406350" s="2394"/>
    </row>
    <row r="406351" spans="70:70" x14ac:dyDescent="0.25">
      <c r="BR406351" s="2381"/>
    </row>
    <row r="406375" spans="70:70" x14ac:dyDescent="0.25">
      <c r="BR406375" s="2394"/>
    </row>
    <row r="406376" spans="70:70" x14ac:dyDescent="0.25">
      <c r="BR406376" s="2381"/>
    </row>
    <row r="406400" spans="70:70" x14ac:dyDescent="0.25">
      <c r="BR406400" s="2394"/>
    </row>
    <row r="406401" spans="70:70" x14ac:dyDescent="0.25">
      <c r="BR406401" s="2381"/>
    </row>
    <row r="406425" spans="70:70" x14ac:dyDescent="0.25">
      <c r="BR406425" s="2394"/>
    </row>
    <row r="406426" spans="70:70" x14ac:dyDescent="0.25">
      <c r="BR406426" s="2381"/>
    </row>
    <row r="406450" spans="70:70" x14ac:dyDescent="0.25">
      <c r="BR406450" s="2394"/>
    </row>
    <row r="406451" spans="70:70" x14ac:dyDescent="0.25">
      <c r="BR406451" s="2381"/>
    </row>
    <row r="406475" spans="70:70" x14ac:dyDescent="0.25">
      <c r="BR406475" s="2394"/>
    </row>
    <row r="406476" spans="70:70" x14ac:dyDescent="0.25">
      <c r="BR406476" s="2381"/>
    </row>
    <row r="406500" spans="70:70" x14ac:dyDescent="0.25">
      <c r="BR406500" s="2394"/>
    </row>
    <row r="406501" spans="70:70" x14ac:dyDescent="0.25">
      <c r="BR406501" s="2381"/>
    </row>
    <row r="406525" spans="70:70" x14ac:dyDescent="0.25">
      <c r="BR406525" s="2394"/>
    </row>
    <row r="406526" spans="70:70" x14ac:dyDescent="0.25">
      <c r="BR406526" s="2381"/>
    </row>
    <row r="406550" spans="70:70" x14ac:dyDescent="0.25">
      <c r="BR406550" s="2394"/>
    </row>
    <row r="406551" spans="70:70" x14ac:dyDescent="0.25">
      <c r="BR406551" s="2381"/>
    </row>
    <row r="406575" spans="70:70" x14ac:dyDescent="0.25">
      <c r="BR406575" s="2394"/>
    </row>
    <row r="406576" spans="70:70" x14ac:dyDescent="0.25">
      <c r="BR406576" s="2381"/>
    </row>
    <row r="406600" spans="70:70" x14ac:dyDescent="0.25">
      <c r="BR406600" s="2394"/>
    </row>
    <row r="406601" spans="70:70" x14ac:dyDescent="0.25">
      <c r="BR406601" s="2381"/>
    </row>
    <row r="406625" spans="70:70" x14ac:dyDescent="0.25">
      <c r="BR406625" s="2394"/>
    </row>
    <row r="406626" spans="70:70" x14ac:dyDescent="0.25">
      <c r="BR406626" s="2381"/>
    </row>
    <row r="406650" spans="70:70" x14ac:dyDescent="0.25">
      <c r="BR406650" s="2394"/>
    </row>
    <row r="406651" spans="70:70" x14ac:dyDescent="0.25">
      <c r="BR406651" s="2381"/>
    </row>
    <row r="406675" spans="70:70" x14ac:dyDescent="0.25">
      <c r="BR406675" s="2394"/>
    </row>
    <row r="406676" spans="70:70" x14ac:dyDescent="0.25">
      <c r="BR406676" s="2381"/>
    </row>
    <row r="406700" spans="70:70" x14ac:dyDescent="0.25">
      <c r="BR406700" s="2394"/>
    </row>
    <row r="406701" spans="70:70" x14ac:dyDescent="0.25">
      <c r="BR406701" s="2381"/>
    </row>
    <row r="406725" spans="70:70" x14ac:dyDescent="0.25">
      <c r="BR406725" s="2394"/>
    </row>
    <row r="406726" spans="70:70" x14ac:dyDescent="0.25">
      <c r="BR406726" s="2381"/>
    </row>
    <row r="406750" spans="70:70" x14ac:dyDescent="0.25">
      <c r="BR406750" s="2394"/>
    </row>
    <row r="406751" spans="70:70" x14ac:dyDescent="0.25">
      <c r="BR406751" s="2381"/>
    </row>
    <row r="406775" spans="70:70" x14ac:dyDescent="0.25">
      <c r="BR406775" s="2394"/>
    </row>
    <row r="406776" spans="70:70" x14ac:dyDescent="0.25">
      <c r="BR406776" s="2381"/>
    </row>
    <row r="406800" spans="70:70" x14ac:dyDescent="0.25">
      <c r="BR406800" s="2394"/>
    </row>
    <row r="406801" spans="70:70" x14ac:dyDescent="0.25">
      <c r="BR406801" s="2381"/>
    </row>
    <row r="406825" spans="70:70" x14ac:dyDescent="0.25">
      <c r="BR406825" s="2394"/>
    </row>
    <row r="406826" spans="70:70" x14ac:dyDescent="0.25">
      <c r="BR406826" s="2381"/>
    </row>
    <row r="406850" spans="70:70" x14ac:dyDescent="0.25">
      <c r="BR406850" s="2394"/>
    </row>
    <row r="406851" spans="70:70" x14ac:dyDescent="0.25">
      <c r="BR406851" s="2381"/>
    </row>
    <row r="406875" spans="70:70" x14ac:dyDescent="0.25">
      <c r="BR406875" s="2394"/>
    </row>
    <row r="406876" spans="70:70" x14ac:dyDescent="0.25">
      <c r="BR406876" s="2381"/>
    </row>
    <row r="406900" spans="70:70" x14ac:dyDescent="0.25">
      <c r="BR406900" s="2394"/>
    </row>
    <row r="406901" spans="70:70" x14ac:dyDescent="0.25">
      <c r="BR406901" s="2381"/>
    </row>
    <row r="406925" spans="70:70" x14ac:dyDescent="0.25">
      <c r="BR406925" s="2394"/>
    </row>
    <row r="406926" spans="70:70" x14ac:dyDescent="0.25">
      <c r="BR406926" s="2381"/>
    </row>
    <row r="406950" spans="70:70" x14ac:dyDescent="0.25">
      <c r="BR406950" s="2394"/>
    </row>
    <row r="406951" spans="70:70" x14ac:dyDescent="0.25">
      <c r="BR406951" s="2381"/>
    </row>
    <row r="406975" spans="70:70" x14ac:dyDescent="0.25">
      <c r="BR406975" s="2394"/>
    </row>
    <row r="406976" spans="70:70" x14ac:dyDescent="0.25">
      <c r="BR406976" s="2381"/>
    </row>
    <row r="407000" spans="70:70" x14ac:dyDescent="0.25">
      <c r="BR407000" s="2394"/>
    </row>
    <row r="407001" spans="70:70" x14ac:dyDescent="0.25">
      <c r="BR407001" s="2381"/>
    </row>
    <row r="407025" spans="70:70" x14ac:dyDescent="0.25">
      <c r="BR407025" s="2394"/>
    </row>
    <row r="407026" spans="70:70" x14ac:dyDescent="0.25">
      <c r="BR407026" s="2381"/>
    </row>
    <row r="407050" spans="70:70" x14ac:dyDescent="0.25">
      <c r="BR407050" s="2394"/>
    </row>
    <row r="407051" spans="70:70" x14ac:dyDescent="0.25">
      <c r="BR407051" s="2381"/>
    </row>
    <row r="407075" spans="70:70" x14ac:dyDescent="0.25">
      <c r="BR407075" s="2394"/>
    </row>
    <row r="407076" spans="70:70" x14ac:dyDescent="0.25">
      <c r="BR407076" s="2381"/>
    </row>
    <row r="407100" spans="70:70" x14ac:dyDescent="0.25">
      <c r="BR407100" s="2394"/>
    </row>
    <row r="407101" spans="70:70" x14ac:dyDescent="0.25">
      <c r="BR407101" s="2381"/>
    </row>
    <row r="407125" spans="70:70" x14ac:dyDescent="0.25">
      <c r="BR407125" s="2394"/>
    </row>
    <row r="407126" spans="70:70" x14ac:dyDescent="0.25">
      <c r="BR407126" s="2381"/>
    </row>
    <row r="407150" spans="70:70" x14ac:dyDescent="0.25">
      <c r="BR407150" s="2394"/>
    </row>
    <row r="407151" spans="70:70" x14ac:dyDescent="0.25">
      <c r="BR407151" s="2381"/>
    </row>
    <row r="407175" spans="70:70" x14ac:dyDescent="0.25">
      <c r="BR407175" s="2394"/>
    </row>
    <row r="407176" spans="70:70" x14ac:dyDescent="0.25">
      <c r="BR407176" s="2381"/>
    </row>
    <row r="407200" spans="70:70" x14ac:dyDescent="0.25">
      <c r="BR407200" s="2394"/>
    </row>
    <row r="407201" spans="70:70" x14ac:dyDescent="0.25">
      <c r="BR407201" s="2381"/>
    </row>
    <row r="407225" spans="70:70" x14ac:dyDescent="0.25">
      <c r="BR407225" s="2394"/>
    </row>
    <row r="407226" spans="70:70" x14ac:dyDescent="0.25">
      <c r="BR407226" s="2381"/>
    </row>
    <row r="407250" spans="70:70" x14ac:dyDescent="0.25">
      <c r="BR407250" s="2394"/>
    </row>
    <row r="407251" spans="70:70" x14ac:dyDescent="0.25">
      <c r="BR407251" s="2381"/>
    </row>
    <row r="407275" spans="70:70" x14ac:dyDescent="0.25">
      <c r="BR407275" s="2394"/>
    </row>
    <row r="407276" spans="70:70" x14ac:dyDescent="0.25">
      <c r="BR407276" s="2381"/>
    </row>
    <row r="407300" spans="70:70" x14ac:dyDescent="0.25">
      <c r="BR407300" s="2394"/>
    </row>
    <row r="407301" spans="70:70" x14ac:dyDescent="0.25">
      <c r="BR407301" s="2381"/>
    </row>
    <row r="407325" spans="70:70" x14ac:dyDescent="0.25">
      <c r="BR407325" s="2394"/>
    </row>
    <row r="407326" spans="70:70" x14ac:dyDescent="0.25">
      <c r="BR407326" s="2381"/>
    </row>
    <row r="407350" spans="70:70" x14ac:dyDescent="0.25">
      <c r="BR407350" s="2394"/>
    </row>
    <row r="407351" spans="70:70" x14ac:dyDescent="0.25">
      <c r="BR407351" s="2381"/>
    </row>
    <row r="407375" spans="70:70" x14ac:dyDescent="0.25">
      <c r="BR407375" s="2394"/>
    </row>
    <row r="407376" spans="70:70" x14ac:dyDescent="0.25">
      <c r="BR407376" s="2381"/>
    </row>
    <row r="407400" spans="70:70" x14ac:dyDescent="0.25">
      <c r="BR407400" s="2394"/>
    </row>
    <row r="407401" spans="70:70" x14ac:dyDescent="0.25">
      <c r="BR407401" s="2381"/>
    </row>
    <row r="407425" spans="70:70" x14ac:dyDescent="0.25">
      <c r="BR407425" s="2394"/>
    </row>
    <row r="407426" spans="70:70" x14ac:dyDescent="0.25">
      <c r="BR407426" s="2381"/>
    </row>
    <row r="407450" spans="70:70" x14ac:dyDescent="0.25">
      <c r="BR407450" s="2394"/>
    </row>
    <row r="407451" spans="70:70" x14ac:dyDescent="0.25">
      <c r="BR407451" s="2381"/>
    </row>
    <row r="407475" spans="70:70" x14ac:dyDescent="0.25">
      <c r="BR407475" s="2394"/>
    </row>
    <row r="407476" spans="70:70" x14ac:dyDescent="0.25">
      <c r="BR407476" s="2381"/>
    </row>
    <row r="407500" spans="70:70" x14ac:dyDescent="0.25">
      <c r="BR407500" s="2394"/>
    </row>
    <row r="407501" spans="70:70" x14ac:dyDescent="0.25">
      <c r="BR407501" s="2381"/>
    </row>
    <row r="407525" spans="70:70" x14ac:dyDescent="0.25">
      <c r="BR407525" s="2394"/>
    </row>
    <row r="407526" spans="70:70" x14ac:dyDescent="0.25">
      <c r="BR407526" s="2381"/>
    </row>
    <row r="407550" spans="70:70" x14ac:dyDescent="0.25">
      <c r="BR407550" s="2394"/>
    </row>
    <row r="407551" spans="70:70" x14ac:dyDescent="0.25">
      <c r="BR407551" s="2381"/>
    </row>
    <row r="407575" spans="70:70" x14ac:dyDescent="0.25">
      <c r="BR407575" s="2394"/>
    </row>
    <row r="407576" spans="70:70" x14ac:dyDescent="0.25">
      <c r="BR407576" s="2381"/>
    </row>
    <row r="407600" spans="70:70" x14ac:dyDescent="0.25">
      <c r="BR407600" s="2394"/>
    </row>
    <row r="407601" spans="70:70" x14ac:dyDescent="0.25">
      <c r="BR407601" s="2381"/>
    </row>
    <row r="407625" spans="70:70" x14ac:dyDescent="0.25">
      <c r="BR407625" s="2394"/>
    </row>
    <row r="407626" spans="70:70" x14ac:dyDescent="0.25">
      <c r="BR407626" s="2381"/>
    </row>
    <row r="407650" spans="70:70" x14ac:dyDescent="0.25">
      <c r="BR407650" s="2394"/>
    </row>
    <row r="407651" spans="70:70" x14ac:dyDescent="0.25">
      <c r="BR407651" s="2381"/>
    </row>
    <row r="407675" spans="70:70" x14ac:dyDescent="0.25">
      <c r="BR407675" s="2394"/>
    </row>
    <row r="407676" spans="70:70" x14ac:dyDescent="0.25">
      <c r="BR407676" s="2381"/>
    </row>
    <row r="407700" spans="70:70" x14ac:dyDescent="0.25">
      <c r="BR407700" s="2394"/>
    </row>
    <row r="407701" spans="70:70" x14ac:dyDescent="0.25">
      <c r="BR407701" s="2381"/>
    </row>
    <row r="407725" spans="70:70" x14ac:dyDescent="0.25">
      <c r="BR407725" s="2394"/>
    </row>
    <row r="407726" spans="70:70" x14ac:dyDescent="0.25">
      <c r="BR407726" s="2381"/>
    </row>
    <row r="407750" spans="70:70" x14ac:dyDescent="0.25">
      <c r="BR407750" s="2394"/>
    </row>
    <row r="407751" spans="70:70" x14ac:dyDescent="0.25">
      <c r="BR407751" s="2381"/>
    </row>
    <row r="407775" spans="70:70" x14ac:dyDescent="0.25">
      <c r="BR407775" s="2394"/>
    </row>
    <row r="407776" spans="70:70" x14ac:dyDescent="0.25">
      <c r="BR407776" s="2381"/>
    </row>
    <row r="407800" spans="70:70" x14ac:dyDescent="0.25">
      <c r="BR407800" s="2394"/>
    </row>
    <row r="407801" spans="70:70" x14ac:dyDescent="0.25">
      <c r="BR407801" s="2381"/>
    </row>
    <row r="407825" spans="70:70" x14ac:dyDescent="0.25">
      <c r="BR407825" s="2394"/>
    </row>
    <row r="407826" spans="70:70" x14ac:dyDescent="0.25">
      <c r="BR407826" s="2381"/>
    </row>
    <row r="407850" spans="70:70" x14ac:dyDescent="0.25">
      <c r="BR407850" s="2394"/>
    </row>
    <row r="407851" spans="70:70" x14ac:dyDescent="0.25">
      <c r="BR407851" s="2381"/>
    </row>
    <row r="407875" spans="70:70" x14ac:dyDescent="0.25">
      <c r="BR407875" s="2394"/>
    </row>
    <row r="407876" spans="70:70" x14ac:dyDescent="0.25">
      <c r="BR407876" s="2381"/>
    </row>
    <row r="407900" spans="70:70" x14ac:dyDescent="0.25">
      <c r="BR407900" s="2394"/>
    </row>
    <row r="407901" spans="70:70" x14ac:dyDescent="0.25">
      <c r="BR407901" s="2381"/>
    </row>
    <row r="407925" spans="70:70" x14ac:dyDescent="0.25">
      <c r="BR407925" s="2394"/>
    </row>
    <row r="407926" spans="70:70" x14ac:dyDescent="0.25">
      <c r="BR407926" s="2381"/>
    </row>
    <row r="407950" spans="70:70" x14ac:dyDescent="0.25">
      <c r="BR407950" s="2394"/>
    </row>
    <row r="407951" spans="70:70" x14ac:dyDescent="0.25">
      <c r="BR407951" s="2381"/>
    </row>
    <row r="407975" spans="70:70" x14ac:dyDescent="0.25">
      <c r="BR407975" s="2394"/>
    </row>
    <row r="407976" spans="70:70" x14ac:dyDescent="0.25">
      <c r="BR407976" s="2381"/>
    </row>
    <row r="408000" spans="70:70" x14ac:dyDescent="0.25">
      <c r="BR408000" s="2394"/>
    </row>
    <row r="408001" spans="70:70" x14ac:dyDescent="0.25">
      <c r="BR408001" s="2381"/>
    </row>
    <row r="408025" spans="70:70" x14ac:dyDescent="0.25">
      <c r="BR408025" s="2394"/>
    </row>
    <row r="408026" spans="70:70" x14ac:dyDescent="0.25">
      <c r="BR408026" s="2381"/>
    </row>
    <row r="408050" spans="70:70" x14ac:dyDescent="0.25">
      <c r="BR408050" s="2394"/>
    </row>
    <row r="408051" spans="70:70" x14ac:dyDescent="0.25">
      <c r="BR408051" s="2381"/>
    </row>
    <row r="408075" spans="70:70" x14ac:dyDescent="0.25">
      <c r="BR408075" s="2394"/>
    </row>
    <row r="408076" spans="70:70" x14ac:dyDescent="0.25">
      <c r="BR408076" s="2381"/>
    </row>
    <row r="408100" spans="70:70" x14ac:dyDescent="0.25">
      <c r="BR408100" s="2394"/>
    </row>
    <row r="408101" spans="70:70" x14ac:dyDescent="0.25">
      <c r="BR408101" s="2381"/>
    </row>
    <row r="408125" spans="70:70" x14ac:dyDescent="0.25">
      <c r="BR408125" s="2394"/>
    </row>
    <row r="408126" spans="70:70" x14ac:dyDescent="0.25">
      <c r="BR408126" s="2381"/>
    </row>
    <row r="408150" spans="70:70" x14ac:dyDescent="0.25">
      <c r="BR408150" s="2394"/>
    </row>
    <row r="408151" spans="70:70" x14ac:dyDescent="0.25">
      <c r="BR408151" s="2381"/>
    </row>
    <row r="408175" spans="70:70" x14ac:dyDescent="0.25">
      <c r="BR408175" s="2394"/>
    </row>
    <row r="408176" spans="70:70" x14ac:dyDescent="0.25">
      <c r="BR408176" s="2381"/>
    </row>
    <row r="408200" spans="70:70" x14ac:dyDescent="0.25">
      <c r="BR408200" s="2394"/>
    </row>
    <row r="408201" spans="70:70" x14ac:dyDescent="0.25">
      <c r="BR408201" s="2381"/>
    </row>
    <row r="408225" spans="70:70" x14ac:dyDescent="0.25">
      <c r="BR408225" s="2394"/>
    </row>
    <row r="408226" spans="70:70" x14ac:dyDescent="0.25">
      <c r="BR408226" s="2381"/>
    </row>
    <row r="408250" spans="70:70" x14ac:dyDescent="0.25">
      <c r="BR408250" s="2394"/>
    </row>
    <row r="408251" spans="70:70" x14ac:dyDescent="0.25">
      <c r="BR408251" s="2381"/>
    </row>
    <row r="408275" spans="70:70" x14ac:dyDescent="0.25">
      <c r="BR408275" s="2394"/>
    </row>
    <row r="408276" spans="70:70" x14ac:dyDescent="0.25">
      <c r="BR408276" s="2381"/>
    </row>
    <row r="408300" spans="70:70" x14ac:dyDescent="0.25">
      <c r="BR408300" s="2394"/>
    </row>
    <row r="408301" spans="70:70" x14ac:dyDescent="0.25">
      <c r="BR408301" s="2381"/>
    </row>
    <row r="408325" spans="70:70" x14ac:dyDescent="0.25">
      <c r="BR408325" s="2394"/>
    </row>
    <row r="408326" spans="70:70" x14ac:dyDescent="0.25">
      <c r="BR408326" s="2381"/>
    </row>
    <row r="408350" spans="70:70" x14ac:dyDescent="0.25">
      <c r="BR408350" s="2394"/>
    </row>
    <row r="408351" spans="70:70" x14ac:dyDescent="0.25">
      <c r="BR408351" s="2381"/>
    </row>
    <row r="408375" spans="70:70" x14ac:dyDescent="0.25">
      <c r="BR408375" s="2394"/>
    </row>
    <row r="408376" spans="70:70" x14ac:dyDescent="0.25">
      <c r="BR408376" s="2381"/>
    </row>
    <row r="408400" spans="70:70" x14ac:dyDescent="0.25">
      <c r="BR408400" s="2394"/>
    </row>
    <row r="408401" spans="70:70" x14ac:dyDescent="0.25">
      <c r="BR408401" s="2381"/>
    </row>
    <row r="408425" spans="70:70" x14ac:dyDescent="0.25">
      <c r="BR408425" s="2394"/>
    </row>
    <row r="408426" spans="70:70" x14ac:dyDescent="0.25">
      <c r="BR408426" s="2381"/>
    </row>
    <row r="408450" spans="70:70" x14ac:dyDescent="0.25">
      <c r="BR408450" s="2394"/>
    </row>
    <row r="408451" spans="70:70" x14ac:dyDescent="0.25">
      <c r="BR408451" s="2381"/>
    </row>
    <row r="408475" spans="70:70" x14ac:dyDescent="0.25">
      <c r="BR408475" s="2394"/>
    </row>
    <row r="408476" spans="70:70" x14ac:dyDescent="0.25">
      <c r="BR408476" s="2381"/>
    </row>
    <row r="408500" spans="70:70" x14ac:dyDescent="0.25">
      <c r="BR408500" s="2394"/>
    </row>
    <row r="408501" spans="70:70" x14ac:dyDescent="0.25">
      <c r="BR408501" s="2381"/>
    </row>
    <row r="408525" spans="70:70" x14ac:dyDescent="0.25">
      <c r="BR408525" s="2394"/>
    </row>
    <row r="408526" spans="70:70" x14ac:dyDescent="0.25">
      <c r="BR408526" s="2381"/>
    </row>
    <row r="408550" spans="70:70" x14ac:dyDescent="0.25">
      <c r="BR408550" s="2394"/>
    </row>
    <row r="408551" spans="70:70" x14ac:dyDescent="0.25">
      <c r="BR408551" s="2381"/>
    </row>
    <row r="408575" spans="70:70" x14ac:dyDescent="0.25">
      <c r="BR408575" s="2394"/>
    </row>
    <row r="408576" spans="70:70" x14ac:dyDescent="0.25">
      <c r="BR408576" s="2381"/>
    </row>
    <row r="408600" spans="70:70" x14ac:dyDescent="0.25">
      <c r="BR408600" s="2394"/>
    </row>
    <row r="408601" spans="70:70" x14ac:dyDescent="0.25">
      <c r="BR408601" s="2381"/>
    </row>
    <row r="408625" spans="70:70" x14ac:dyDescent="0.25">
      <c r="BR408625" s="2394"/>
    </row>
    <row r="408626" spans="70:70" x14ac:dyDescent="0.25">
      <c r="BR408626" s="2381"/>
    </row>
    <row r="408650" spans="70:70" x14ac:dyDescent="0.25">
      <c r="BR408650" s="2394"/>
    </row>
    <row r="408651" spans="70:70" x14ac:dyDescent="0.25">
      <c r="BR408651" s="2381"/>
    </row>
    <row r="408675" spans="70:70" x14ac:dyDescent="0.25">
      <c r="BR408675" s="2394"/>
    </row>
    <row r="408676" spans="70:70" x14ac:dyDescent="0.25">
      <c r="BR408676" s="2381"/>
    </row>
    <row r="408700" spans="70:70" x14ac:dyDescent="0.25">
      <c r="BR408700" s="2394"/>
    </row>
    <row r="408701" spans="70:70" x14ac:dyDescent="0.25">
      <c r="BR408701" s="2381"/>
    </row>
    <row r="408725" spans="70:70" x14ac:dyDescent="0.25">
      <c r="BR408725" s="2394"/>
    </row>
    <row r="408726" spans="70:70" x14ac:dyDescent="0.25">
      <c r="BR408726" s="2381"/>
    </row>
    <row r="408750" spans="70:70" x14ac:dyDescent="0.25">
      <c r="BR408750" s="2394"/>
    </row>
    <row r="408751" spans="70:70" x14ac:dyDescent="0.25">
      <c r="BR408751" s="2381"/>
    </row>
    <row r="408775" spans="70:70" x14ac:dyDescent="0.25">
      <c r="BR408775" s="2394"/>
    </row>
    <row r="408776" spans="70:70" x14ac:dyDescent="0.25">
      <c r="BR408776" s="2381"/>
    </row>
    <row r="408800" spans="70:70" x14ac:dyDescent="0.25">
      <c r="BR408800" s="2394"/>
    </row>
    <row r="408801" spans="70:70" x14ac:dyDescent="0.25">
      <c r="BR408801" s="2381"/>
    </row>
    <row r="408825" spans="70:70" x14ac:dyDescent="0.25">
      <c r="BR408825" s="2394"/>
    </row>
    <row r="408826" spans="70:70" x14ac:dyDescent="0.25">
      <c r="BR408826" s="2381"/>
    </row>
    <row r="408850" spans="70:70" x14ac:dyDescent="0.25">
      <c r="BR408850" s="2394"/>
    </row>
    <row r="408851" spans="70:70" x14ac:dyDescent="0.25">
      <c r="BR408851" s="2381"/>
    </row>
    <row r="408875" spans="70:70" x14ac:dyDescent="0.25">
      <c r="BR408875" s="2394"/>
    </row>
    <row r="408876" spans="70:70" x14ac:dyDescent="0.25">
      <c r="BR408876" s="2381"/>
    </row>
    <row r="408900" spans="70:70" x14ac:dyDescent="0.25">
      <c r="BR408900" s="2394"/>
    </row>
    <row r="408901" spans="70:70" x14ac:dyDescent="0.25">
      <c r="BR408901" s="2381"/>
    </row>
    <row r="408925" spans="70:70" x14ac:dyDescent="0.25">
      <c r="BR408925" s="2394"/>
    </row>
    <row r="408926" spans="70:70" x14ac:dyDescent="0.25">
      <c r="BR408926" s="2381"/>
    </row>
    <row r="408950" spans="70:70" x14ac:dyDescent="0.25">
      <c r="BR408950" s="2394"/>
    </row>
    <row r="408951" spans="70:70" x14ac:dyDescent="0.25">
      <c r="BR408951" s="2381"/>
    </row>
    <row r="408975" spans="70:70" x14ac:dyDescent="0.25">
      <c r="BR408975" s="2394"/>
    </row>
    <row r="408976" spans="70:70" x14ac:dyDescent="0.25">
      <c r="BR408976" s="2381"/>
    </row>
    <row r="409000" spans="70:70" x14ac:dyDescent="0.25">
      <c r="BR409000" s="2394"/>
    </row>
    <row r="409001" spans="70:70" x14ac:dyDescent="0.25">
      <c r="BR409001" s="2381"/>
    </row>
    <row r="409025" spans="70:70" x14ac:dyDescent="0.25">
      <c r="BR409025" s="2394"/>
    </row>
    <row r="409026" spans="70:70" x14ac:dyDescent="0.25">
      <c r="BR409026" s="2381"/>
    </row>
    <row r="409050" spans="70:70" x14ac:dyDescent="0.25">
      <c r="BR409050" s="2394"/>
    </row>
    <row r="409051" spans="70:70" x14ac:dyDescent="0.25">
      <c r="BR409051" s="2381"/>
    </row>
    <row r="409075" spans="70:70" x14ac:dyDescent="0.25">
      <c r="BR409075" s="2394"/>
    </row>
    <row r="409076" spans="70:70" x14ac:dyDescent="0.25">
      <c r="BR409076" s="2381"/>
    </row>
    <row r="409100" spans="70:70" x14ac:dyDescent="0.25">
      <c r="BR409100" s="2394"/>
    </row>
    <row r="409101" spans="70:70" x14ac:dyDescent="0.25">
      <c r="BR409101" s="2381"/>
    </row>
    <row r="409125" spans="70:70" x14ac:dyDescent="0.25">
      <c r="BR409125" s="2394"/>
    </row>
    <row r="409126" spans="70:70" x14ac:dyDescent="0.25">
      <c r="BR409126" s="2381"/>
    </row>
    <row r="409150" spans="70:70" x14ac:dyDescent="0.25">
      <c r="BR409150" s="2394"/>
    </row>
    <row r="409151" spans="70:70" x14ac:dyDescent="0.25">
      <c r="BR409151" s="2381"/>
    </row>
    <row r="409175" spans="70:70" x14ac:dyDescent="0.25">
      <c r="BR409175" s="2394"/>
    </row>
    <row r="409176" spans="70:70" x14ac:dyDescent="0.25">
      <c r="BR409176" s="2381"/>
    </row>
    <row r="409200" spans="70:70" x14ac:dyDescent="0.25">
      <c r="BR409200" s="2394"/>
    </row>
    <row r="409201" spans="70:70" x14ac:dyDescent="0.25">
      <c r="BR409201" s="2381"/>
    </row>
    <row r="409225" spans="70:70" x14ac:dyDescent="0.25">
      <c r="BR409225" s="2394"/>
    </row>
    <row r="409226" spans="70:70" x14ac:dyDescent="0.25">
      <c r="BR409226" s="2381"/>
    </row>
    <row r="409250" spans="70:70" x14ac:dyDescent="0.25">
      <c r="BR409250" s="2394"/>
    </row>
    <row r="409251" spans="70:70" x14ac:dyDescent="0.25">
      <c r="BR409251" s="2381"/>
    </row>
    <row r="409275" spans="70:70" x14ac:dyDescent="0.25">
      <c r="BR409275" s="2394"/>
    </row>
    <row r="409276" spans="70:70" x14ac:dyDescent="0.25">
      <c r="BR409276" s="2381"/>
    </row>
    <row r="409300" spans="70:70" x14ac:dyDescent="0.25">
      <c r="BR409300" s="2394"/>
    </row>
    <row r="409301" spans="70:70" x14ac:dyDescent="0.25">
      <c r="BR409301" s="2381"/>
    </row>
    <row r="409325" spans="70:70" x14ac:dyDescent="0.25">
      <c r="BR409325" s="2394"/>
    </row>
    <row r="409326" spans="70:70" x14ac:dyDescent="0.25">
      <c r="BR409326" s="2381"/>
    </row>
    <row r="409350" spans="70:70" x14ac:dyDescent="0.25">
      <c r="BR409350" s="2394"/>
    </row>
    <row r="409351" spans="70:70" x14ac:dyDescent="0.25">
      <c r="BR409351" s="2381"/>
    </row>
    <row r="409375" spans="70:70" x14ac:dyDescent="0.25">
      <c r="BR409375" s="2394"/>
    </row>
    <row r="409376" spans="70:70" x14ac:dyDescent="0.25">
      <c r="BR409376" s="2381"/>
    </row>
    <row r="409400" spans="70:70" x14ac:dyDescent="0.25">
      <c r="BR409400" s="2394"/>
    </row>
    <row r="409401" spans="70:70" x14ac:dyDescent="0.25">
      <c r="BR409401" s="2381"/>
    </row>
    <row r="409425" spans="70:70" x14ac:dyDescent="0.25">
      <c r="BR409425" s="2394"/>
    </row>
    <row r="409426" spans="70:70" x14ac:dyDescent="0.25">
      <c r="BR409426" s="2381"/>
    </row>
    <row r="409450" spans="70:70" x14ac:dyDescent="0.25">
      <c r="BR409450" s="2394"/>
    </row>
    <row r="409451" spans="70:70" x14ac:dyDescent="0.25">
      <c r="BR409451" s="2381"/>
    </row>
    <row r="409475" spans="70:70" x14ac:dyDescent="0.25">
      <c r="BR409475" s="2394"/>
    </row>
    <row r="409476" spans="70:70" x14ac:dyDescent="0.25">
      <c r="BR409476" s="2381"/>
    </row>
    <row r="409500" spans="70:70" x14ac:dyDescent="0.25">
      <c r="BR409500" s="2394"/>
    </row>
    <row r="409501" spans="70:70" x14ac:dyDescent="0.25">
      <c r="BR409501" s="2381"/>
    </row>
    <row r="409525" spans="70:70" x14ac:dyDescent="0.25">
      <c r="BR409525" s="2394"/>
    </row>
    <row r="409526" spans="70:70" x14ac:dyDescent="0.25">
      <c r="BR409526" s="2381"/>
    </row>
    <row r="409550" spans="70:70" x14ac:dyDescent="0.25">
      <c r="BR409550" s="2394"/>
    </row>
    <row r="409551" spans="70:70" x14ac:dyDescent="0.25">
      <c r="BR409551" s="2381"/>
    </row>
    <row r="409575" spans="70:70" x14ac:dyDescent="0.25">
      <c r="BR409575" s="2394"/>
    </row>
    <row r="409576" spans="70:70" x14ac:dyDescent="0.25">
      <c r="BR409576" s="2381"/>
    </row>
    <row r="409600" spans="70:70" x14ac:dyDescent="0.25">
      <c r="BR409600" s="2394"/>
    </row>
    <row r="409601" spans="70:70" x14ac:dyDescent="0.25">
      <c r="BR409601" s="2381"/>
    </row>
    <row r="409625" spans="70:70" x14ac:dyDescent="0.25">
      <c r="BR409625" s="2394"/>
    </row>
    <row r="409626" spans="70:70" x14ac:dyDescent="0.25">
      <c r="BR409626" s="2381"/>
    </row>
    <row r="409650" spans="70:70" x14ac:dyDescent="0.25">
      <c r="BR409650" s="2394"/>
    </row>
    <row r="409651" spans="70:70" x14ac:dyDescent="0.25">
      <c r="BR409651" s="2381"/>
    </row>
    <row r="409675" spans="70:70" x14ac:dyDescent="0.25">
      <c r="BR409675" s="2394"/>
    </row>
    <row r="409676" spans="70:70" x14ac:dyDescent="0.25">
      <c r="BR409676" s="2381"/>
    </row>
    <row r="409700" spans="70:70" x14ac:dyDescent="0.25">
      <c r="BR409700" s="2394"/>
    </row>
    <row r="409701" spans="70:70" x14ac:dyDescent="0.25">
      <c r="BR409701" s="2381"/>
    </row>
    <row r="409725" spans="70:70" x14ac:dyDescent="0.25">
      <c r="BR409725" s="2394"/>
    </row>
    <row r="409726" spans="70:70" x14ac:dyDescent="0.25">
      <c r="BR409726" s="2381"/>
    </row>
    <row r="409750" spans="70:70" x14ac:dyDescent="0.25">
      <c r="BR409750" s="2394"/>
    </row>
    <row r="409751" spans="70:70" x14ac:dyDescent="0.25">
      <c r="BR409751" s="2381"/>
    </row>
    <row r="409775" spans="70:70" x14ac:dyDescent="0.25">
      <c r="BR409775" s="2394"/>
    </row>
    <row r="409776" spans="70:70" x14ac:dyDescent="0.25">
      <c r="BR409776" s="2381"/>
    </row>
    <row r="409800" spans="70:70" x14ac:dyDescent="0.25">
      <c r="BR409800" s="2394"/>
    </row>
    <row r="409801" spans="70:70" x14ac:dyDescent="0.25">
      <c r="BR409801" s="2381"/>
    </row>
    <row r="409825" spans="70:70" x14ac:dyDescent="0.25">
      <c r="BR409825" s="2394"/>
    </row>
    <row r="409826" spans="70:70" x14ac:dyDescent="0.25">
      <c r="BR409826" s="2381"/>
    </row>
    <row r="409850" spans="70:70" x14ac:dyDescent="0.25">
      <c r="BR409850" s="2394"/>
    </row>
    <row r="409851" spans="70:70" x14ac:dyDescent="0.25">
      <c r="BR409851" s="2381"/>
    </row>
    <row r="409875" spans="70:70" x14ac:dyDescent="0.25">
      <c r="BR409875" s="2394"/>
    </row>
    <row r="409876" spans="70:70" x14ac:dyDescent="0.25">
      <c r="BR409876" s="2381"/>
    </row>
    <row r="409900" spans="70:70" x14ac:dyDescent="0.25">
      <c r="BR409900" s="2394"/>
    </row>
    <row r="409901" spans="70:70" x14ac:dyDescent="0.25">
      <c r="BR409901" s="2381"/>
    </row>
    <row r="409925" spans="70:70" x14ac:dyDescent="0.25">
      <c r="BR409925" s="2394"/>
    </row>
    <row r="409926" spans="70:70" x14ac:dyDescent="0.25">
      <c r="BR409926" s="2381"/>
    </row>
    <row r="409950" spans="70:70" x14ac:dyDescent="0.25">
      <c r="BR409950" s="2394"/>
    </row>
    <row r="409951" spans="70:70" x14ac:dyDescent="0.25">
      <c r="BR409951" s="2381"/>
    </row>
    <row r="409975" spans="70:70" x14ac:dyDescent="0.25">
      <c r="BR409975" s="2394"/>
    </row>
    <row r="409976" spans="70:70" x14ac:dyDescent="0.25">
      <c r="BR409976" s="2381"/>
    </row>
    <row r="410000" spans="70:70" x14ac:dyDescent="0.25">
      <c r="BR410000" s="2394"/>
    </row>
    <row r="410001" spans="70:70" x14ac:dyDescent="0.25">
      <c r="BR410001" s="2381"/>
    </row>
    <row r="410025" spans="70:70" x14ac:dyDescent="0.25">
      <c r="BR410025" s="2394"/>
    </row>
    <row r="410026" spans="70:70" x14ac:dyDescent="0.25">
      <c r="BR410026" s="2381"/>
    </row>
    <row r="410050" spans="70:70" x14ac:dyDescent="0.25">
      <c r="BR410050" s="2394"/>
    </row>
    <row r="410051" spans="70:70" x14ac:dyDescent="0.25">
      <c r="BR410051" s="2381"/>
    </row>
    <row r="410075" spans="70:70" x14ac:dyDescent="0.25">
      <c r="BR410075" s="2394"/>
    </row>
    <row r="410076" spans="70:70" x14ac:dyDescent="0.25">
      <c r="BR410076" s="2381"/>
    </row>
    <row r="410100" spans="70:70" x14ac:dyDescent="0.25">
      <c r="BR410100" s="2394"/>
    </row>
    <row r="410101" spans="70:70" x14ac:dyDescent="0.25">
      <c r="BR410101" s="2381"/>
    </row>
    <row r="410125" spans="70:70" x14ac:dyDescent="0.25">
      <c r="BR410125" s="2394"/>
    </row>
    <row r="410126" spans="70:70" x14ac:dyDescent="0.25">
      <c r="BR410126" s="2381"/>
    </row>
    <row r="410150" spans="70:70" x14ac:dyDescent="0.25">
      <c r="BR410150" s="2394"/>
    </row>
    <row r="410151" spans="70:70" x14ac:dyDescent="0.25">
      <c r="BR410151" s="2381"/>
    </row>
    <row r="410175" spans="70:70" x14ac:dyDescent="0.25">
      <c r="BR410175" s="2394"/>
    </row>
    <row r="410176" spans="70:70" x14ac:dyDescent="0.25">
      <c r="BR410176" s="2381"/>
    </row>
    <row r="410200" spans="70:70" x14ac:dyDescent="0.25">
      <c r="BR410200" s="2394"/>
    </row>
    <row r="410201" spans="70:70" x14ac:dyDescent="0.25">
      <c r="BR410201" s="2381"/>
    </row>
    <row r="410225" spans="70:70" x14ac:dyDescent="0.25">
      <c r="BR410225" s="2394"/>
    </row>
    <row r="410226" spans="70:70" x14ac:dyDescent="0.25">
      <c r="BR410226" s="2381"/>
    </row>
    <row r="410250" spans="70:70" x14ac:dyDescent="0.25">
      <c r="BR410250" s="2394"/>
    </row>
    <row r="410251" spans="70:70" x14ac:dyDescent="0.25">
      <c r="BR410251" s="2381"/>
    </row>
    <row r="410275" spans="70:70" x14ac:dyDescent="0.25">
      <c r="BR410275" s="2394"/>
    </row>
    <row r="410276" spans="70:70" x14ac:dyDescent="0.25">
      <c r="BR410276" s="2381"/>
    </row>
    <row r="410300" spans="70:70" x14ac:dyDescent="0.25">
      <c r="BR410300" s="2394"/>
    </row>
    <row r="410301" spans="70:70" x14ac:dyDescent="0.25">
      <c r="BR410301" s="2381"/>
    </row>
    <row r="410325" spans="70:70" x14ac:dyDescent="0.25">
      <c r="BR410325" s="2394"/>
    </row>
    <row r="410326" spans="70:70" x14ac:dyDescent="0.25">
      <c r="BR410326" s="2381"/>
    </row>
    <row r="410350" spans="70:70" x14ac:dyDescent="0.25">
      <c r="BR410350" s="2394"/>
    </row>
    <row r="410351" spans="70:70" x14ac:dyDescent="0.25">
      <c r="BR410351" s="2381"/>
    </row>
    <row r="410375" spans="70:70" x14ac:dyDescent="0.25">
      <c r="BR410375" s="2394"/>
    </row>
    <row r="410376" spans="70:70" x14ac:dyDescent="0.25">
      <c r="BR410376" s="2381"/>
    </row>
    <row r="410400" spans="70:70" x14ac:dyDescent="0.25">
      <c r="BR410400" s="2394"/>
    </row>
    <row r="410401" spans="70:70" x14ac:dyDescent="0.25">
      <c r="BR410401" s="2381"/>
    </row>
    <row r="410425" spans="70:70" x14ac:dyDescent="0.25">
      <c r="BR410425" s="2394"/>
    </row>
    <row r="410426" spans="70:70" x14ac:dyDescent="0.25">
      <c r="BR410426" s="2381"/>
    </row>
    <row r="410450" spans="70:70" x14ac:dyDescent="0.25">
      <c r="BR410450" s="2394"/>
    </row>
    <row r="410451" spans="70:70" x14ac:dyDescent="0.25">
      <c r="BR410451" s="2381"/>
    </row>
    <row r="410475" spans="70:70" x14ac:dyDescent="0.25">
      <c r="BR410475" s="2394"/>
    </row>
    <row r="410476" spans="70:70" x14ac:dyDescent="0.25">
      <c r="BR410476" s="2381"/>
    </row>
    <row r="410500" spans="70:70" x14ac:dyDescent="0.25">
      <c r="BR410500" s="2394"/>
    </row>
    <row r="410501" spans="70:70" x14ac:dyDescent="0.25">
      <c r="BR410501" s="2381"/>
    </row>
    <row r="410525" spans="70:70" x14ac:dyDescent="0.25">
      <c r="BR410525" s="2394"/>
    </row>
    <row r="410526" spans="70:70" x14ac:dyDescent="0.25">
      <c r="BR410526" s="2381"/>
    </row>
    <row r="410550" spans="70:70" x14ac:dyDescent="0.25">
      <c r="BR410550" s="2394"/>
    </row>
    <row r="410551" spans="70:70" x14ac:dyDescent="0.25">
      <c r="BR410551" s="2381"/>
    </row>
    <row r="410575" spans="70:70" x14ac:dyDescent="0.25">
      <c r="BR410575" s="2394"/>
    </row>
    <row r="410576" spans="70:70" x14ac:dyDescent="0.25">
      <c r="BR410576" s="2381"/>
    </row>
    <row r="410600" spans="70:70" x14ac:dyDescent="0.25">
      <c r="BR410600" s="2394"/>
    </row>
    <row r="410601" spans="70:70" x14ac:dyDescent="0.25">
      <c r="BR410601" s="2381"/>
    </row>
    <row r="410625" spans="70:70" x14ac:dyDescent="0.25">
      <c r="BR410625" s="2394"/>
    </row>
    <row r="410626" spans="70:70" x14ac:dyDescent="0.25">
      <c r="BR410626" s="2381"/>
    </row>
    <row r="410650" spans="70:70" x14ac:dyDescent="0.25">
      <c r="BR410650" s="2394"/>
    </row>
    <row r="410651" spans="70:70" x14ac:dyDescent="0.25">
      <c r="BR410651" s="2381"/>
    </row>
    <row r="410675" spans="70:70" x14ac:dyDescent="0.25">
      <c r="BR410675" s="2394"/>
    </row>
    <row r="410676" spans="70:70" x14ac:dyDescent="0.25">
      <c r="BR410676" s="2381"/>
    </row>
    <row r="410700" spans="70:70" x14ac:dyDescent="0.25">
      <c r="BR410700" s="2394"/>
    </row>
    <row r="410701" spans="70:70" x14ac:dyDescent="0.25">
      <c r="BR410701" s="2381"/>
    </row>
    <row r="410725" spans="70:70" x14ac:dyDescent="0.25">
      <c r="BR410725" s="2394"/>
    </row>
    <row r="410726" spans="70:70" x14ac:dyDescent="0.25">
      <c r="BR410726" s="2381"/>
    </row>
    <row r="410750" spans="70:70" x14ac:dyDescent="0.25">
      <c r="BR410750" s="2394"/>
    </row>
    <row r="410751" spans="70:70" x14ac:dyDescent="0.25">
      <c r="BR410751" s="2381"/>
    </row>
    <row r="410775" spans="70:70" x14ac:dyDescent="0.25">
      <c r="BR410775" s="2394"/>
    </row>
    <row r="410776" spans="70:70" x14ac:dyDescent="0.25">
      <c r="BR410776" s="2381"/>
    </row>
    <row r="410800" spans="70:70" x14ac:dyDescent="0.25">
      <c r="BR410800" s="2394"/>
    </row>
    <row r="410801" spans="70:70" x14ac:dyDescent="0.25">
      <c r="BR410801" s="2381"/>
    </row>
    <row r="410825" spans="70:70" x14ac:dyDescent="0.25">
      <c r="BR410825" s="2394"/>
    </row>
    <row r="410826" spans="70:70" x14ac:dyDescent="0.25">
      <c r="BR410826" s="2381"/>
    </row>
    <row r="410850" spans="70:70" x14ac:dyDescent="0.25">
      <c r="BR410850" s="2394"/>
    </row>
    <row r="410851" spans="70:70" x14ac:dyDescent="0.25">
      <c r="BR410851" s="2381"/>
    </row>
    <row r="410875" spans="70:70" x14ac:dyDescent="0.25">
      <c r="BR410875" s="2394"/>
    </row>
    <row r="410876" spans="70:70" x14ac:dyDescent="0.25">
      <c r="BR410876" s="2381"/>
    </row>
    <row r="410900" spans="70:70" x14ac:dyDescent="0.25">
      <c r="BR410900" s="2394"/>
    </row>
    <row r="410901" spans="70:70" x14ac:dyDescent="0.25">
      <c r="BR410901" s="2381"/>
    </row>
    <row r="410925" spans="70:70" x14ac:dyDescent="0.25">
      <c r="BR410925" s="2394"/>
    </row>
    <row r="410926" spans="70:70" x14ac:dyDescent="0.25">
      <c r="BR410926" s="2381"/>
    </row>
    <row r="410950" spans="70:70" x14ac:dyDescent="0.25">
      <c r="BR410950" s="2394"/>
    </row>
    <row r="410951" spans="70:70" x14ac:dyDescent="0.25">
      <c r="BR410951" s="2381"/>
    </row>
    <row r="410975" spans="70:70" x14ac:dyDescent="0.25">
      <c r="BR410975" s="2394"/>
    </row>
    <row r="410976" spans="70:70" x14ac:dyDescent="0.25">
      <c r="BR410976" s="2381"/>
    </row>
    <row r="411000" spans="70:70" x14ac:dyDescent="0.25">
      <c r="BR411000" s="2394"/>
    </row>
    <row r="411001" spans="70:70" x14ac:dyDescent="0.25">
      <c r="BR411001" s="2381"/>
    </row>
    <row r="411025" spans="70:70" x14ac:dyDescent="0.25">
      <c r="BR411025" s="2394"/>
    </row>
    <row r="411026" spans="70:70" x14ac:dyDescent="0.25">
      <c r="BR411026" s="2381"/>
    </row>
    <row r="411050" spans="70:70" x14ac:dyDescent="0.25">
      <c r="BR411050" s="2394"/>
    </row>
    <row r="411051" spans="70:70" x14ac:dyDescent="0.25">
      <c r="BR411051" s="2381"/>
    </row>
    <row r="411075" spans="70:70" x14ac:dyDescent="0.25">
      <c r="BR411075" s="2394"/>
    </row>
    <row r="411076" spans="70:70" x14ac:dyDescent="0.25">
      <c r="BR411076" s="2381"/>
    </row>
    <row r="411100" spans="70:70" x14ac:dyDescent="0.25">
      <c r="BR411100" s="2394"/>
    </row>
    <row r="411101" spans="70:70" x14ac:dyDescent="0.25">
      <c r="BR411101" s="2381"/>
    </row>
    <row r="411125" spans="70:70" x14ac:dyDescent="0.25">
      <c r="BR411125" s="2394"/>
    </row>
    <row r="411126" spans="70:70" x14ac:dyDescent="0.25">
      <c r="BR411126" s="2381"/>
    </row>
    <row r="411150" spans="70:70" x14ac:dyDescent="0.25">
      <c r="BR411150" s="2394"/>
    </row>
    <row r="411151" spans="70:70" x14ac:dyDescent="0.25">
      <c r="BR411151" s="2381"/>
    </row>
    <row r="411175" spans="70:70" x14ac:dyDescent="0.25">
      <c r="BR411175" s="2394"/>
    </row>
    <row r="411176" spans="70:70" x14ac:dyDescent="0.25">
      <c r="BR411176" s="2381"/>
    </row>
    <row r="411200" spans="70:70" x14ac:dyDescent="0.25">
      <c r="BR411200" s="2394"/>
    </row>
    <row r="411201" spans="70:70" x14ac:dyDescent="0.25">
      <c r="BR411201" s="2381"/>
    </row>
    <row r="411225" spans="70:70" x14ac:dyDescent="0.25">
      <c r="BR411225" s="2394"/>
    </row>
    <row r="411226" spans="70:70" x14ac:dyDescent="0.25">
      <c r="BR411226" s="2381"/>
    </row>
    <row r="411250" spans="70:70" x14ac:dyDescent="0.25">
      <c r="BR411250" s="2394"/>
    </row>
    <row r="411251" spans="70:70" x14ac:dyDescent="0.25">
      <c r="BR411251" s="2381"/>
    </row>
    <row r="411275" spans="70:70" x14ac:dyDescent="0.25">
      <c r="BR411275" s="2394"/>
    </row>
    <row r="411276" spans="70:70" x14ac:dyDescent="0.25">
      <c r="BR411276" s="2381"/>
    </row>
    <row r="411300" spans="70:70" x14ac:dyDescent="0.25">
      <c r="BR411300" s="2394"/>
    </row>
    <row r="411301" spans="70:70" x14ac:dyDescent="0.25">
      <c r="BR411301" s="2381"/>
    </row>
    <row r="411325" spans="70:70" x14ac:dyDescent="0.25">
      <c r="BR411325" s="2394"/>
    </row>
    <row r="411326" spans="70:70" x14ac:dyDescent="0.25">
      <c r="BR411326" s="2381"/>
    </row>
    <row r="411350" spans="70:70" x14ac:dyDescent="0.25">
      <c r="BR411350" s="2394"/>
    </row>
    <row r="411351" spans="70:70" x14ac:dyDescent="0.25">
      <c r="BR411351" s="2381"/>
    </row>
    <row r="411375" spans="70:70" x14ac:dyDescent="0.25">
      <c r="BR411375" s="2394"/>
    </row>
    <row r="411376" spans="70:70" x14ac:dyDescent="0.25">
      <c r="BR411376" s="2381"/>
    </row>
    <row r="411400" spans="70:70" x14ac:dyDescent="0.25">
      <c r="BR411400" s="2394"/>
    </row>
    <row r="411401" spans="70:70" x14ac:dyDescent="0.25">
      <c r="BR411401" s="2381"/>
    </row>
    <row r="411425" spans="70:70" x14ac:dyDescent="0.25">
      <c r="BR411425" s="2394"/>
    </row>
    <row r="411426" spans="70:70" x14ac:dyDescent="0.25">
      <c r="BR411426" s="2381"/>
    </row>
    <row r="411450" spans="70:70" x14ac:dyDescent="0.25">
      <c r="BR411450" s="2394"/>
    </row>
    <row r="411451" spans="70:70" x14ac:dyDescent="0.25">
      <c r="BR411451" s="2381"/>
    </row>
    <row r="411475" spans="70:70" x14ac:dyDescent="0.25">
      <c r="BR411475" s="2394"/>
    </row>
    <row r="411476" spans="70:70" x14ac:dyDescent="0.25">
      <c r="BR411476" s="2381"/>
    </row>
    <row r="411500" spans="70:70" x14ac:dyDescent="0.25">
      <c r="BR411500" s="2394"/>
    </row>
    <row r="411501" spans="70:70" x14ac:dyDescent="0.25">
      <c r="BR411501" s="2381"/>
    </row>
    <row r="411525" spans="70:70" x14ac:dyDescent="0.25">
      <c r="BR411525" s="2394"/>
    </row>
    <row r="411526" spans="70:70" x14ac:dyDescent="0.25">
      <c r="BR411526" s="2381"/>
    </row>
    <row r="411550" spans="70:70" x14ac:dyDescent="0.25">
      <c r="BR411550" s="2394"/>
    </row>
    <row r="411551" spans="70:70" x14ac:dyDescent="0.25">
      <c r="BR411551" s="2381"/>
    </row>
    <row r="411575" spans="70:70" x14ac:dyDescent="0.25">
      <c r="BR411575" s="2394"/>
    </row>
    <row r="411576" spans="70:70" x14ac:dyDescent="0.25">
      <c r="BR411576" s="2381"/>
    </row>
    <row r="411600" spans="70:70" x14ac:dyDescent="0.25">
      <c r="BR411600" s="2394"/>
    </row>
    <row r="411601" spans="70:70" x14ac:dyDescent="0.25">
      <c r="BR411601" s="2381"/>
    </row>
    <row r="411625" spans="70:70" x14ac:dyDescent="0.25">
      <c r="BR411625" s="2394"/>
    </row>
    <row r="411626" spans="70:70" x14ac:dyDescent="0.25">
      <c r="BR411626" s="2381"/>
    </row>
    <row r="411650" spans="70:70" x14ac:dyDescent="0.25">
      <c r="BR411650" s="2394"/>
    </row>
    <row r="411651" spans="70:70" x14ac:dyDescent="0.25">
      <c r="BR411651" s="2381"/>
    </row>
    <row r="411675" spans="70:70" x14ac:dyDescent="0.25">
      <c r="BR411675" s="2394"/>
    </row>
    <row r="411676" spans="70:70" x14ac:dyDescent="0.25">
      <c r="BR411676" s="2381"/>
    </row>
    <row r="411700" spans="70:70" x14ac:dyDescent="0.25">
      <c r="BR411700" s="2394"/>
    </row>
    <row r="411701" spans="70:70" x14ac:dyDescent="0.25">
      <c r="BR411701" s="2381"/>
    </row>
    <row r="411725" spans="70:70" x14ac:dyDescent="0.25">
      <c r="BR411725" s="2394"/>
    </row>
    <row r="411726" spans="70:70" x14ac:dyDescent="0.25">
      <c r="BR411726" s="2381"/>
    </row>
    <row r="411750" spans="70:70" x14ac:dyDescent="0.25">
      <c r="BR411750" s="2394"/>
    </row>
    <row r="411751" spans="70:70" x14ac:dyDescent="0.25">
      <c r="BR411751" s="2381"/>
    </row>
    <row r="411775" spans="70:70" x14ac:dyDescent="0.25">
      <c r="BR411775" s="2394"/>
    </row>
    <row r="411776" spans="70:70" x14ac:dyDescent="0.25">
      <c r="BR411776" s="2381"/>
    </row>
    <row r="411800" spans="70:70" x14ac:dyDescent="0.25">
      <c r="BR411800" s="2394"/>
    </row>
    <row r="411801" spans="70:70" x14ac:dyDescent="0.25">
      <c r="BR411801" s="2381"/>
    </row>
    <row r="411825" spans="70:70" x14ac:dyDescent="0.25">
      <c r="BR411825" s="2394"/>
    </row>
    <row r="411826" spans="70:70" x14ac:dyDescent="0.25">
      <c r="BR411826" s="2381"/>
    </row>
    <row r="411850" spans="70:70" x14ac:dyDescent="0.25">
      <c r="BR411850" s="2394"/>
    </row>
    <row r="411851" spans="70:70" x14ac:dyDescent="0.25">
      <c r="BR411851" s="2381"/>
    </row>
    <row r="411875" spans="70:70" x14ac:dyDescent="0.25">
      <c r="BR411875" s="2394"/>
    </row>
    <row r="411876" spans="70:70" x14ac:dyDescent="0.25">
      <c r="BR411876" s="2381"/>
    </row>
    <row r="411900" spans="70:70" x14ac:dyDescent="0.25">
      <c r="BR411900" s="2394"/>
    </row>
    <row r="411901" spans="70:70" x14ac:dyDescent="0.25">
      <c r="BR411901" s="2381"/>
    </row>
    <row r="411925" spans="70:70" x14ac:dyDescent="0.25">
      <c r="BR411925" s="2394"/>
    </row>
    <row r="411926" spans="70:70" x14ac:dyDescent="0.25">
      <c r="BR411926" s="2381"/>
    </row>
    <row r="411950" spans="70:70" x14ac:dyDescent="0.25">
      <c r="BR411950" s="2394"/>
    </row>
    <row r="411951" spans="70:70" x14ac:dyDescent="0.25">
      <c r="BR411951" s="2381"/>
    </row>
    <row r="411975" spans="70:70" x14ac:dyDescent="0.25">
      <c r="BR411975" s="2394"/>
    </row>
    <row r="411976" spans="70:70" x14ac:dyDescent="0.25">
      <c r="BR411976" s="2381"/>
    </row>
    <row r="412000" spans="70:70" x14ac:dyDescent="0.25">
      <c r="BR412000" s="2394"/>
    </row>
    <row r="412001" spans="70:70" x14ac:dyDescent="0.25">
      <c r="BR412001" s="2381"/>
    </row>
    <row r="412025" spans="70:70" x14ac:dyDescent="0.25">
      <c r="BR412025" s="2394"/>
    </row>
    <row r="412026" spans="70:70" x14ac:dyDescent="0.25">
      <c r="BR412026" s="2381"/>
    </row>
    <row r="412050" spans="70:70" x14ac:dyDescent="0.25">
      <c r="BR412050" s="2394"/>
    </row>
    <row r="412051" spans="70:70" x14ac:dyDescent="0.25">
      <c r="BR412051" s="2381"/>
    </row>
    <row r="412075" spans="70:70" x14ac:dyDescent="0.25">
      <c r="BR412075" s="2394"/>
    </row>
    <row r="412076" spans="70:70" x14ac:dyDescent="0.25">
      <c r="BR412076" s="2381"/>
    </row>
    <row r="412100" spans="70:70" x14ac:dyDescent="0.25">
      <c r="BR412100" s="2394"/>
    </row>
    <row r="412101" spans="70:70" x14ac:dyDescent="0.25">
      <c r="BR412101" s="2381"/>
    </row>
    <row r="412125" spans="70:70" x14ac:dyDescent="0.25">
      <c r="BR412125" s="2394"/>
    </row>
    <row r="412126" spans="70:70" x14ac:dyDescent="0.25">
      <c r="BR412126" s="2381"/>
    </row>
    <row r="412150" spans="70:70" x14ac:dyDescent="0.25">
      <c r="BR412150" s="2394"/>
    </row>
    <row r="412151" spans="70:70" x14ac:dyDescent="0.25">
      <c r="BR412151" s="2381"/>
    </row>
    <row r="412175" spans="70:70" x14ac:dyDescent="0.25">
      <c r="BR412175" s="2394"/>
    </row>
    <row r="412176" spans="70:70" x14ac:dyDescent="0.25">
      <c r="BR412176" s="2381"/>
    </row>
    <row r="412200" spans="70:70" x14ac:dyDescent="0.25">
      <c r="BR412200" s="2394"/>
    </row>
    <row r="412201" spans="70:70" x14ac:dyDescent="0.25">
      <c r="BR412201" s="2381"/>
    </row>
    <row r="412225" spans="70:70" x14ac:dyDescent="0.25">
      <c r="BR412225" s="2394"/>
    </row>
    <row r="412226" spans="70:70" x14ac:dyDescent="0.25">
      <c r="BR412226" s="2381"/>
    </row>
    <row r="412250" spans="70:70" x14ac:dyDescent="0.25">
      <c r="BR412250" s="2394"/>
    </row>
    <row r="412251" spans="70:70" x14ac:dyDescent="0.25">
      <c r="BR412251" s="2381"/>
    </row>
    <row r="412275" spans="70:70" x14ac:dyDescent="0.25">
      <c r="BR412275" s="2394"/>
    </row>
    <row r="412276" spans="70:70" x14ac:dyDescent="0.25">
      <c r="BR412276" s="2381"/>
    </row>
    <row r="412300" spans="70:70" x14ac:dyDescent="0.25">
      <c r="BR412300" s="2394"/>
    </row>
    <row r="412301" spans="70:70" x14ac:dyDescent="0.25">
      <c r="BR412301" s="2381"/>
    </row>
    <row r="412325" spans="70:70" x14ac:dyDescent="0.25">
      <c r="BR412325" s="2394"/>
    </row>
    <row r="412326" spans="70:70" x14ac:dyDescent="0.25">
      <c r="BR412326" s="2381"/>
    </row>
    <row r="412350" spans="70:70" x14ac:dyDescent="0.25">
      <c r="BR412350" s="2394"/>
    </row>
    <row r="412351" spans="70:70" x14ac:dyDescent="0.25">
      <c r="BR412351" s="2381"/>
    </row>
    <row r="412375" spans="70:70" x14ac:dyDescent="0.25">
      <c r="BR412375" s="2394"/>
    </row>
    <row r="412376" spans="70:70" x14ac:dyDescent="0.25">
      <c r="BR412376" s="2381"/>
    </row>
    <row r="412400" spans="70:70" x14ac:dyDescent="0.25">
      <c r="BR412400" s="2394"/>
    </row>
    <row r="412401" spans="70:70" x14ac:dyDescent="0.25">
      <c r="BR412401" s="2381"/>
    </row>
    <row r="412425" spans="70:70" x14ac:dyDescent="0.25">
      <c r="BR412425" s="2394"/>
    </row>
    <row r="412426" spans="70:70" x14ac:dyDescent="0.25">
      <c r="BR412426" s="2381"/>
    </row>
    <row r="412450" spans="70:70" x14ac:dyDescent="0.25">
      <c r="BR412450" s="2394"/>
    </row>
    <row r="412451" spans="70:70" x14ac:dyDescent="0.25">
      <c r="BR412451" s="2381"/>
    </row>
    <row r="412475" spans="70:70" x14ac:dyDescent="0.25">
      <c r="BR412475" s="2394"/>
    </row>
    <row r="412476" spans="70:70" x14ac:dyDescent="0.25">
      <c r="BR412476" s="2381"/>
    </row>
    <row r="412500" spans="70:70" x14ac:dyDescent="0.25">
      <c r="BR412500" s="2394"/>
    </row>
    <row r="412501" spans="70:70" x14ac:dyDescent="0.25">
      <c r="BR412501" s="2381"/>
    </row>
    <row r="412525" spans="70:70" x14ac:dyDescent="0.25">
      <c r="BR412525" s="2394"/>
    </row>
    <row r="412526" spans="70:70" x14ac:dyDescent="0.25">
      <c r="BR412526" s="2381"/>
    </row>
    <row r="412550" spans="70:70" x14ac:dyDescent="0.25">
      <c r="BR412550" s="2394"/>
    </row>
    <row r="412551" spans="70:70" x14ac:dyDescent="0.25">
      <c r="BR412551" s="2381"/>
    </row>
    <row r="412575" spans="70:70" x14ac:dyDescent="0.25">
      <c r="BR412575" s="2394"/>
    </row>
    <row r="412576" spans="70:70" x14ac:dyDescent="0.25">
      <c r="BR412576" s="2381"/>
    </row>
    <row r="412600" spans="70:70" x14ac:dyDescent="0.25">
      <c r="BR412600" s="2394"/>
    </row>
    <row r="412601" spans="70:70" x14ac:dyDescent="0.25">
      <c r="BR412601" s="2381"/>
    </row>
    <row r="412625" spans="70:70" x14ac:dyDescent="0.25">
      <c r="BR412625" s="2394"/>
    </row>
    <row r="412626" spans="70:70" x14ac:dyDescent="0.25">
      <c r="BR412626" s="2381"/>
    </row>
    <row r="412650" spans="70:70" x14ac:dyDescent="0.25">
      <c r="BR412650" s="2394"/>
    </row>
    <row r="412651" spans="70:70" x14ac:dyDescent="0.25">
      <c r="BR412651" s="2381"/>
    </row>
    <row r="412675" spans="70:70" x14ac:dyDescent="0.25">
      <c r="BR412675" s="2394"/>
    </row>
    <row r="412676" spans="70:70" x14ac:dyDescent="0.25">
      <c r="BR412676" s="2381"/>
    </row>
    <row r="412700" spans="70:70" x14ac:dyDescent="0.25">
      <c r="BR412700" s="2394"/>
    </row>
    <row r="412701" spans="70:70" x14ac:dyDescent="0.25">
      <c r="BR412701" s="2381"/>
    </row>
    <row r="412725" spans="70:70" x14ac:dyDescent="0.25">
      <c r="BR412725" s="2394"/>
    </row>
    <row r="412726" spans="70:70" x14ac:dyDescent="0.25">
      <c r="BR412726" s="2381"/>
    </row>
    <row r="412750" spans="70:70" x14ac:dyDescent="0.25">
      <c r="BR412750" s="2394"/>
    </row>
    <row r="412751" spans="70:70" x14ac:dyDescent="0.25">
      <c r="BR412751" s="2381"/>
    </row>
    <row r="412775" spans="70:70" x14ac:dyDescent="0.25">
      <c r="BR412775" s="2394"/>
    </row>
    <row r="412776" spans="70:70" x14ac:dyDescent="0.25">
      <c r="BR412776" s="2381"/>
    </row>
    <row r="412800" spans="70:70" x14ac:dyDescent="0.25">
      <c r="BR412800" s="2394"/>
    </row>
    <row r="412801" spans="70:70" x14ac:dyDescent="0.25">
      <c r="BR412801" s="2381"/>
    </row>
    <row r="412825" spans="70:70" x14ac:dyDescent="0.25">
      <c r="BR412825" s="2394"/>
    </row>
    <row r="412826" spans="70:70" x14ac:dyDescent="0.25">
      <c r="BR412826" s="2381"/>
    </row>
    <row r="412850" spans="70:70" x14ac:dyDescent="0.25">
      <c r="BR412850" s="2394"/>
    </row>
    <row r="412851" spans="70:70" x14ac:dyDescent="0.25">
      <c r="BR412851" s="2381"/>
    </row>
    <row r="412875" spans="70:70" x14ac:dyDescent="0.25">
      <c r="BR412875" s="2394"/>
    </row>
    <row r="412876" spans="70:70" x14ac:dyDescent="0.25">
      <c r="BR412876" s="2381"/>
    </row>
    <row r="412900" spans="70:70" x14ac:dyDescent="0.25">
      <c r="BR412900" s="2394"/>
    </row>
    <row r="412901" spans="70:70" x14ac:dyDescent="0.25">
      <c r="BR412901" s="2381"/>
    </row>
    <row r="412925" spans="70:70" x14ac:dyDescent="0.25">
      <c r="BR412925" s="2394"/>
    </row>
    <row r="412926" spans="70:70" x14ac:dyDescent="0.25">
      <c r="BR412926" s="2381"/>
    </row>
    <row r="412950" spans="70:70" x14ac:dyDescent="0.25">
      <c r="BR412950" s="2394"/>
    </row>
    <row r="412951" spans="70:70" x14ac:dyDescent="0.25">
      <c r="BR412951" s="2381"/>
    </row>
    <row r="412975" spans="70:70" x14ac:dyDescent="0.25">
      <c r="BR412975" s="2394"/>
    </row>
    <row r="412976" spans="70:70" x14ac:dyDescent="0.25">
      <c r="BR412976" s="2381"/>
    </row>
    <row r="413000" spans="70:70" x14ac:dyDescent="0.25">
      <c r="BR413000" s="2394"/>
    </row>
    <row r="413001" spans="70:70" x14ac:dyDescent="0.25">
      <c r="BR413001" s="2381"/>
    </row>
    <row r="413025" spans="70:70" x14ac:dyDescent="0.25">
      <c r="BR413025" s="2394"/>
    </row>
    <row r="413026" spans="70:70" x14ac:dyDescent="0.25">
      <c r="BR413026" s="2381"/>
    </row>
    <row r="413050" spans="70:70" x14ac:dyDescent="0.25">
      <c r="BR413050" s="2394"/>
    </row>
    <row r="413051" spans="70:70" x14ac:dyDescent="0.25">
      <c r="BR413051" s="2381"/>
    </row>
    <row r="413075" spans="70:70" x14ac:dyDescent="0.25">
      <c r="BR413075" s="2394"/>
    </row>
    <row r="413076" spans="70:70" x14ac:dyDescent="0.25">
      <c r="BR413076" s="2381"/>
    </row>
    <row r="413100" spans="70:70" x14ac:dyDescent="0.25">
      <c r="BR413100" s="2394"/>
    </row>
    <row r="413101" spans="70:70" x14ac:dyDescent="0.25">
      <c r="BR413101" s="2381"/>
    </row>
    <row r="413125" spans="70:70" x14ac:dyDescent="0.25">
      <c r="BR413125" s="2394"/>
    </row>
    <row r="413126" spans="70:70" x14ac:dyDescent="0.25">
      <c r="BR413126" s="2381"/>
    </row>
    <row r="413150" spans="70:70" x14ac:dyDescent="0.25">
      <c r="BR413150" s="2394"/>
    </row>
    <row r="413151" spans="70:70" x14ac:dyDescent="0.25">
      <c r="BR413151" s="2381"/>
    </row>
    <row r="413175" spans="70:70" x14ac:dyDescent="0.25">
      <c r="BR413175" s="2394"/>
    </row>
    <row r="413176" spans="70:70" x14ac:dyDescent="0.25">
      <c r="BR413176" s="2381"/>
    </row>
    <row r="413200" spans="70:70" x14ac:dyDescent="0.25">
      <c r="BR413200" s="2394"/>
    </row>
    <row r="413201" spans="70:70" x14ac:dyDescent="0.25">
      <c r="BR413201" s="2381"/>
    </row>
    <row r="413225" spans="70:70" x14ac:dyDescent="0.25">
      <c r="BR413225" s="2394"/>
    </row>
    <row r="413226" spans="70:70" x14ac:dyDescent="0.25">
      <c r="BR413226" s="2381"/>
    </row>
    <row r="413250" spans="70:70" x14ac:dyDescent="0.25">
      <c r="BR413250" s="2394"/>
    </row>
    <row r="413251" spans="70:70" x14ac:dyDescent="0.25">
      <c r="BR413251" s="2381"/>
    </row>
    <row r="413275" spans="70:70" x14ac:dyDescent="0.25">
      <c r="BR413275" s="2394"/>
    </row>
    <row r="413276" spans="70:70" x14ac:dyDescent="0.25">
      <c r="BR413276" s="2381"/>
    </row>
    <row r="413300" spans="70:70" x14ac:dyDescent="0.25">
      <c r="BR413300" s="2394"/>
    </row>
    <row r="413301" spans="70:70" x14ac:dyDescent="0.25">
      <c r="BR413301" s="2381"/>
    </row>
    <row r="413325" spans="70:70" x14ac:dyDescent="0.25">
      <c r="BR413325" s="2394"/>
    </row>
    <row r="413326" spans="70:70" x14ac:dyDescent="0.25">
      <c r="BR413326" s="2381"/>
    </row>
    <row r="413350" spans="70:70" x14ac:dyDescent="0.25">
      <c r="BR413350" s="2394"/>
    </row>
    <row r="413351" spans="70:70" x14ac:dyDescent="0.25">
      <c r="BR413351" s="2381"/>
    </row>
    <row r="413375" spans="70:70" x14ac:dyDescent="0.25">
      <c r="BR413375" s="2394"/>
    </row>
    <row r="413376" spans="70:70" x14ac:dyDescent="0.25">
      <c r="BR413376" s="2381"/>
    </row>
    <row r="413400" spans="70:70" x14ac:dyDescent="0.25">
      <c r="BR413400" s="2394"/>
    </row>
    <row r="413401" spans="70:70" x14ac:dyDescent="0.25">
      <c r="BR413401" s="2381"/>
    </row>
    <row r="413425" spans="70:70" x14ac:dyDescent="0.25">
      <c r="BR413425" s="2394"/>
    </row>
    <row r="413426" spans="70:70" x14ac:dyDescent="0.25">
      <c r="BR413426" s="2381"/>
    </row>
    <row r="413450" spans="70:70" x14ac:dyDescent="0.25">
      <c r="BR413450" s="2394"/>
    </row>
    <row r="413451" spans="70:70" x14ac:dyDescent="0.25">
      <c r="BR413451" s="2381"/>
    </row>
    <row r="413475" spans="70:70" x14ac:dyDescent="0.25">
      <c r="BR413475" s="2394"/>
    </row>
    <row r="413476" spans="70:70" x14ac:dyDescent="0.25">
      <c r="BR413476" s="2381"/>
    </row>
    <row r="413500" spans="70:70" x14ac:dyDescent="0.25">
      <c r="BR413500" s="2394"/>
    </row>
    <row r="413501" spans="70:70" x14ac:dyDescent="0.25">
      <c r="BR413501" s="2381"/>
    </row>
    <row r="413525" spans="70:70" x14ac:dyDescent="0.25">
      <c r="BR413525" s="2394"/>
    </row>
    <row r="413526" spans="70:70" x14ac:dyDescent="0.25">
      <c r="BR413526" s="2381"/>
    </row>
    <row r="413550" spans="70:70" x14ac:dyDescent="0.25">
      <c r="BR413550" s="2394"/>
    </row>
    <row r="413551" spans="70:70" x14ac:dyDescent="0.25">
      <c r="BR413551" s="2381"/>
    </row>
    <row r="413575" spans="70:70" x14ac:dyDescent="0.25">
      <c r="BR413575" s="2394"/>
    </row>
    <row r="413576" spans="70:70" x14ac:dyDescent="0.25">
      <c r="BR413576" s="2381"/>
    </row>
    <row r="413600" spans="70:70" x14ac:dyDescent="0.25">
      <c r="BR413600" s="2394"/>
    </row>
    <row r="413601" spans="70:70" x14ac:dyDescent="0.25">
      <c r="BR413601" s="2381"/>
    </row>
    <row r="413625" spans="70:70" x14ac:dyDescent="0.25">
      <c r="BR413625" s="2394"/>
    </row>
    <row r="413626" spans="70:70" x14ac:dyDescent="0.25">
      <c r="BR413626" s="2381"/>
    </row>
    <row r="413650" spans="70:70" x14ac:dyDescent="0.25">
      <c r="BR413650" s="2394"/>
    </row>
    <row r="413651" spans="70:70" x14ac:dyDescent="0.25">
      <c r="BR413651" s="2381"/>
    </row>
    <row r="413675" spans="70:70" x14ac:dyDescent="0.25">
      <c r="BR413675" s="2394"/>
    </row>
    <row r="413676" spans="70:70" x14ac:dyDescent="0.25">
      <c r="BR413676" s="2381"/>
    </row>
    <row r="413700" spans="70:70" x14ac:dyDescent="0.25">
      <c r="BR413700" s="2394"/>
    </row>
    <row r="413701" spans="70:70" x14ac:dyDescent="0.25">
      <c r="BR413701" s="2381"/>
    </row>
    <row r="413725" spans="70:70" x14ac:dyDescent="0.25">
      <c r="BR413725" s="2394"/>
    </row>
    <row r="413726" spans="70:70" x14ac:dyDescent="0.25">
      <c r="BR413726" s="2381"/>
    </row>
    <row r="413750" spans="70:70" x14ac:dyDescent="0.25">
      <c r="BR413750" s="2394"/>
    </row>
    <row r="413751" spans="70:70" x14ac:dyDescent="0.25">
      <c r="BR413751" s="2381"/>
    </row>
    <row r="413775" spans="70:70" x14ac:dyDescent="0.25">
      <c r="BR413775" s="2394"/>
    </row>
    <row r="413776" spans="70:70" x14ac:dyDescent="0.25">
      <c r="BR413776" s="2381"/>
    </row>
    <row r="413800" spans="70:70" x14ac:dyDescent="0.25">
      <c r="BR413800" s="2394"/>
    </row>
    <row r="413801" spans="70:70" x14ac:dyDescent="0.25">
      <c r="BR413801" s="2381"/>
    </row>
    <row r="413825" spans="70:70" x14ac:dyDescent="0.25">
      <c r="BR413825" s="2394"/>
    </row>
    <row r="413826" spans="70:70" x14ac:dyDescent="0.25">
      <c r="BR413826" s="2381"/>
    </row>
    <row r="413850" spans="70:70" x14ac:dyDescent="0.25">
      <c r="BR413850" s="2394"/>
    </row>
    <row r="413851" spans="70:70" x14ac:dyDescent="0.25">
      <c r="BR413851" s="2381"/>
    </row>
    <row r="413875" spans="70:70" x14ac:dyDescent="0.25">
      <c r="BR413875" s="2394"/>
    </row>
    <row r="413876" spans="70:70" x14ac:dyDescent="0.25">
      <c r="BR413876" s="2381"/>
    </row>
    <row r="413900" spans="70:70" x14ac:dyDescent="0.25">
      <c r="BR413900" s="2394"/>
    </row>
    <row r="413901" spans="70:70" x14ac:dyDescent="0.25">
      <c r="BR413901" s="2381"/>
    </row>
    <row r="413925" spans="70:70" x14ac:dyDescent="0.25">
      <c r="BR413925" s="2394"/>
    </row>
    <row r="413926" spans="70:70" x14ac:dyDescent="0.25">
      <c r="BR413926" s="2381"/>
    </row>
    <row r="413950" spans="70:70" x14ac:dyDescent="0.25">
      <c r="BR413950" s="2394"/>
    </row>
    <row r="413951" spans="70:70" x14ac:dyDescent="0.25">
      <c r="BR413951" s="2381"/>
    </row>
    <row r="413975" spans="70:70" x14ac:dyDescent="0.25">
      <c r="BR413975" s="2394"/>
    </row>
    <row r="413976" spans="70:70" x14ac:dyDescent="0.25">
      <c r="BR413976" s="2381"/>
    </row>
    <row r="414000" spans="70:70" x14ac:dyDescent="0.25">
      <c r="BR414000" s="2394"/>
    </row>
    <row r="414001" spans="70:70" x14ac:dyDescent="0.25">
      <c r="BR414001" s="2381"/>
    </row>
    <row r="414025" spans="70:70" x14ac:dyDescent="0.25">
      <c r="BR414025" s="2394"/>
    </row>
    <row r="414026" spans="70:70" x14ac:dyDescent="0.25">
      <c r="BR414026" s="2381"/>
    </row>
    <row r="414050" spans="70:70" x14ac:dyDescent="0.25">
      <c r="BR414050" s="2394"/>
    </row>
    <row r="414051" spans="70:70" x14ac:dyDescent="0.25">
      <c r="BR414051" s="2381"/>
    </row>
    <row r="414075" spans="70:70" x14ac:dyDescent="0.25">
      <c r="BR414075" s="2394"/>
    </row>
    <row r="414076" spans="70:70" x14ac:dyDescent="0.25">
      <c r="BR414076" s="2381"/>
    </row>
    <row r="414100" spans="70:70" x14ac:dyDescent="0.25">
      <c r="BR414100" s="2394"/>
    </row>
    <row r="414101" spans="70:70" x14ac:dyDescent="0.25">
      <c r="BR414101" s="2381"/>
    </row>
    <row r="414125" spans="70:70" x14ac:dyDescent="0.25">
      <c r="BR414125" s="2394"/>
    </row>
    <row r="414126" spans="70:70" x14ac:dyDescent="0.25">
      <c r="BR414126" s="2381"/>
    </row>
    <row r="414150" spans="70:70" x14ac:dyDescent="0.25">
      <c r="BR414150" s="2394"/>
    </row>
    <row r="414151" spans="70:70" x14ac:dyDescent="0.25">
      <c r="BR414151" s="2381"/>
    </row>
    <row r="414175" spans="70:70" x14ac:dyDescent="0.25">
      <c r="BR414175" s="2394"/>
    </row>
    <row r="414176" spans="70:70" x14ac:dyDescent="0.25">
      <c r="BR414176" s="2381"/>
    </row>
    <row r="414200" spans="70:70" x14ac:dyDescent="0.25">
      <c r="BR414200" s="2394"/>
    </row>
    <row r="414201" spans="70:70" x14ac:dyDescent="0.25">
      <c r="BR414201" s="2381"/>
    </row>
    <row r="414225" spans="70:70" x14ac:dyDescent="0.25">
      <c r="BR414225" s="2394"/>
    </row>
    <row r="414226" spans="70:70" x14ac:dyDescent="0.25">
      <c r="BR414226" s="2381"/>
    </row>
    <row r="414250" spans="70:70" x14ac:dyDescent="0.25">
      <c r="BR414250" s="2394"/>
    </row>
    <row r="414251" spans="70:70" x14ac:dyDescent="0.25">
      <c r="BR414251" s="2381"/>
    </row>
    <row r="414275" spans="70:70" x14ac:dyDescent="0.25">
      <c r="BR414275" s="2394"/>
    </row>
    <row r="414276" spans="70:70" x14ac:dyDescent="0.25">
      <c r="BR414276" s="2381"/>
    </row>
    <row r="414300" spans="70:70" x14ac:dyDescent="0.25">
      <c r="BR414300" s="2394"/>
    </row>
    <row r="414301" spans="70:70" x14ac:dyDescent="0.25">
      <c r="BR414301" s="2381"/>
    </row>
    <row r="414325" spans="70:70" x14ac:dyDescent="0.25">
      <c r="BR414325" s="2394"/>
    </row>
    <row r="414326" spans="70:70" x14ac:dyDescent="0.25">
      <c r="BR414326" s="2381"/>
    </row>
    <row r="414350" spans="70:70" x14ac:dyDescent="0.25">
      <c r="BR414350" s="2394"/>
    </row>
    <row r="414351" spans="70:70" x14ac:dyDescent="0.25">
      <c r="BR414351" s="2381"/>
    </row>
    <row r="414375" spans="70:70" x14ac:dyDescent="0.25">
      <c r="BR414375" s="2394"/>
    </row>
    <row r="414376" spans="70:70" x14ac:dyDescent="0.25">
      <c r="BR414376" s="2381"/>
    </row>
    <row r="414400" spans="70:70" x14ac:dyDescent="0.25">
      <c r="BR414400" s="2394"/>
    </row>
    <row r="414401" spans="70:70" x14ac:dyDescent="0.25">
      <c r="BR414401" s="2381"/>
    </row>
    <row r="414425" spans="70:70" x14ac:dyDescent="0.25">
      <c r="BR414425" s="2394"/>
    </row>
    <row r="414426" spans="70:70" x14ac:dyDescent="0.25">
      <c r="BR414426" s="2381"/>
    </row>
    <row r="414450" spans="70:70" x14ac:dyDescent="0.25">
      <c r="BR414450" s="2394"/>
    </row>
    <row r="414451" spans="70:70" x14ac:dyDescent="0.25">
      <c r="BR414451" s="2381"/>
    </row>
    <row r="414475" spans="70:70" x14ac:dyDescent="0.25">
      <c r="BR414475" s="2394"/>
    </row>
    <row r="414476" spans="70:70" x14ac:dyDescent="0.25">
      <c r="BR414476" s="2381"/>
    </row>
    <row r="414500" spans="70:70" x14ac:dyDescent="0.25">
      <c r="BR414500" s="2394"/>
    </row>
    <row r="414501" spans="70:70" x14ac:dyDescent="0.25">
      <c r="BR414501" s="2381"/>
    </row>
    <row r="414525" spans="70:70" x14ac:dyDescent="0.25">
      <c r="BR414525" s="2394"/>
    </row>
    <row r="414526" spans="70:70" x14ac:dyDescent="0.25">
      <c r="BR414526" s="2381"/>
    </row>
    <row r="414550" spans="70:70" x14ac:dyDescent="0.25">
      <c r="BR414550" s="2394"/>
    </row>
    <row r="414551" spans="70:70" x14ac:dyDescent="0.25">
      <c r="BR414551" s="2381"/>
    </row>
    <row r="414575" spans="70:70" x14ac:dyDescent="0.25">
      <c r="BR414575" s="2394"/>
    </row>
    <row r="414576" spans="70:70" x14ac:dyDescent="0.25">
      <c r="BR414576" s="2381"/>
    </row>
    <row r="414600" spans="70:70" x14ac:dyDescent="0.25">
      <c r="BR414600" s="2394"/>
    </row>
    <row r="414601" spans="70:70" x14ac:dyDescent="0.25">
      <c r="BR414601" s="2381"/>
    </row>
    <row r="414625" spans="70:70" x14ac:dyDescent="0.25">
      <c r="BR414625" s="2394"/>
    </row>
    <row r="414626" spans="70:70" x14ac:dyDescent="0.25">
      <c r="BR414626" s="2381"/>
    </row>
    <row r="414650" spans="70:70" x14ac:dyDescent="0.25">
      <c r="BR414650" s="2394"/>
    </row>
    <row r="414651" spans="70:70" x14ac:dyDescent="0.25">
      <c r="BR414651" s="2381"/>
    </row>
    <row r="414675" spans="70:70" x14ac:dyDescent="0.25">
      <c r="BR414675" s="2394"/>
    </row>
    <row r="414676" spans="70:70" x14ac:dyDescent="0.25">
      <c r="BR414676" s="2381"/>
    </row>
    <row r="414700" spans="70:70" x14ac:dyDescent="0.25">
      <c r="BR414700" s="2394"/>
    </row>
    <row r="414701" spans="70:70" x14ac:dyDescent="0.25">
      <c r="BR414701" s="2381"/>
    </row>
    <row r="414725" spans="70:70" x14ac:dyDescent="0.25">
      <c r="BR414725" s="2394"/>
    </row>
    <row r="414726" spans="70:70" x14ac:dyDescent="0.25">
      <c r="BR414726" s="2381"/>
    </row>
    <row r="414750" spans="70:70" x14ac:dyDescent="0.25">
      <c r="BR414750" s="2394"/>
    </row>
    <row r="414751" spans="70:70" x14ac:dyDescent="0.25">
      <c r="BR414751" s="2381"/>
    </row>
    <row r="414775" spans="70:70" x14ac:dyDescent="0.25">
      <c r="BR414775" s="2394"/>
    </row>
    <row r="414776" spans="70:70" x14ac:dyDescent="0.25">
      <c r="BR414776" s="2381"/>
    </row>
    <row r="414800" spans="70:70" x14ac:dyDescent="0.25">
      <c r="BR414800" s="2394"/>
    </row>
    <row r="414801" spans="70:70" x14ac:dyDescent="0.25">
      <c r="BR414801" s="2381"/>
    </row>
    <row r="414825" spans="70:70" x14ac:dyDescent="0.25">
      <c r="BR414825" s="2394"/>
    </row>
    <row r="414826" spans="70:70" x14ac:dyDescent="0.25">
      <c r="BR414826" s="2381"/>
    </row>
    <row r="414850" spans="70:70" x14ac:dyDescent="0.25">
      <c r="BR414850" s="2394"/>
    </row>
    <row r="414851" spans="70:70" x14ac:dyDescent="0.25">
      <c r="BR414851" s="2381"/>
    </row>
    <row r="414875" spans="70:70" x14ac:dyDescent="0.25">
      <c r="BR414875" s="2394"/>
    </row>
    <row r="414876" spans="70:70" x14ac:dyDescent="0.25">
      <c r="BR414876" s="2381"/>
    </row>
    <row r="414900" spans="70:70" x14ac:dyDescent="0.25">
      <c r="BR414900" s="2394"/>
    </row>
    <row r="414901" spans="70:70" x14ac:dyDescent="0.25">
      <c r="BR414901" s="2381"/>
    </row>
    <row r="414925" spans="70:70" x14ac:dyDescent="0.25">
      <c r="BR414925" s="2394"/>
    </row>
    <row r="414926" spans="70:70" x14ac:dyDescent="0.25">
      <c r="BR414926" s="2381"/>
    </row>
    <row r="414950" spans="70:70" x14ac:dyDescent="0.25">
      <c r="BR414950" s="2394"/>
    </row>
    <row r="414951" spans="70:70" x14ac:dyDescent="0.25">
      <c r="BR414951" s="2381"/>
    </row>
    <row r="414975" spans="70:70" x14ac:dyDescent="0.25">
      <c r="BR414975" s="2394"/>
    </row>
    <row r="414976" spans="70:70" x14ac:dyDescent="0.25">
      <c r="BR414976" s="2381"/>
    </row>
    <row r="415000" spans="70:70" x14ac:dyDescent="0.25">
      <c r="BR415000" s="2394"/>
    </row>
    <row r="415001" spans="70:70" x14ac:dyDescent="0.25">
      <c r="BR415001" s="2381"/>
    </row>
    <row r="415025" spans="70:70" x14ac:dyDescent="0.25">
      <c r="BR415025" s="2394"/>
    </row>
    <row r="415026" spans="70:70" x14ac:dyDescent="0.25">
      <c r="BR415026" s="2381"/>
    </row>
    <row r="415050" spans="70:70" x14ac:dyDescent="0.25">
      <c r="BR415050" s="2394"/>
    </row>
    <row r="415051" spans="70:70" x14ac:dyDescent="0.25">
      <c r="BR415051" s="2381"/>
    </row>
    <row r="415075" spans="70:70" x14ac:dyDescent="0.25">
      <c r="BR415075" s="2394"/>
    </row>
    <row r="415076" spans="70:70" x14ac:dyDescent="0.25">
      <c r="BR415076" s="2381"/>
    </row>
    <row r="415100" spans="70:70" x14ac:dyDescent="0.25">
      <c r="BR415100" s="2394"/>
    </row>
    <row r="415101" spans="70:70" x14ac:dyDescent="0.25">
      <c r="BR415101" s="2381"/>
    </row>
    <row r="415125" spans="70:70" x14ac:dyDescent="0.25">
      <c r="BR415125" s="2394"/>
    </row>
    <row r="415126" spans="70:70" x14ac:dyDescent="0.25">
      <c r="BR415126" s="2381"/>
    </row>
    <row r="415150" spans="70:70" x14ac:dyDescent="0.25">
      <c r="BR415150" s="2394"/>
    </row>
    <row r="415151" spans="70:70" x14ac:dyDescent="0.25">
      <c r="BR415151" s="2381"/>
    </row>
    <row r="415175" spans="70:70" x14ac:dyDescent="0.25">
      <c r="BR415175" s="2394"/>
    </row>
    <row r="415176" spans="70:70" x14ac:dyDescent="0.25">
      <c r="BR415176" s="2381"/>
    </row>
    <row r="415200" spans="70:70" x14ac:dyDescent="0.25">
      <c r="BR415200" s="2394"/>
    </row>
    <row r="415201" spans="70:70" x14ac:dyDescent="0.25">
      <c r="BR415201" s="2381"/>
    </row>
    <row r="415225" spans="70:70" x14ac:dyDescent="0.25">
      <c r="BR415225" s="2394"/>
    </row>
    <row r="415226" spans="70:70" x14ac:dyDescent="0.25">
      <c r="BR415226" s="2381"/>
    </row>
    <row r="415250" spans="70:70" x14ac:dyDescent="0.25">
      <c r="BR415250" s="2394"/>
    </row>
    <row r="415251" spans="70:70" x14ac:dyDescent="0.25">
      <c r="BR415251" s="2381"/>
    </row>
    <row r="415275" spans="70:70" x14ac:dyDescent="0.25">
      <c r="BR415275" s="2394"/>
    </row>
    <row r="415276" spans="70:70" x14ac:dyDescent="0.25">
      <c r="BR415276" s="2381"/>
    </row>
    <row r="415300" spans="70:70" x14ac:dyDescent="0.25">
      <c r="BR415300" s="2394"/>
    </row>
    <row r="415301" spans="70:70" x14ac:dyDescent="0.25">
      <c r="BR415301" s="2381"/>
    </row>
    <row r="415325" spans="70:70" x14ac:dyDescent="0.25">
      <c r="BR415325" s="2394"/>
    </row>
    <row r="415326" spans="70:70" x14ac:dyDescent="0.25">
      <c r="BR415326" s="2381"/>
    </row>
    <row r="415350" spans="70:70" x14ac:dyDescent="0.25">
      <c r="BR415350" s="2394"/>
    </row>
    <row r="415351" spans="70:70" x14ac:dyDescent="0.25">
      <c r="BR415351" s="2381"/>
    </row>
    <row r="415375" spans="70:70" x14ac:dyDescent="0.25">
      <c r="BR415375" s="2394"/>
    </row>
    <row r="415376" spans="70:70" x14ac:dyDescent="0.25">
      <c r="BR415376" s="2381"/>
    </row>
    <row r="415400" spans="70:70" x14ac:dyDescent="0.25">
      <c r="BR415400" s="2394"/>
    </row>
    <row r="415401" spans="70:70" x14ac:dyDescent="0.25">
      <c r="BR415401" s="2381"/>
    </row>
    <row r="415425" spans="70:70" x14ac:dyDescent="0.25">
      <c r="BR415425" s="2394"/>
    </row>
    <row r="415426" spans="70:70" x14ac:dyDescent="0.25">
      <c r="BR415426" s="2381"/>
    </row>
    <row r="415450" spans="70:70" x14ac:dyDescent="0.25">
      <c r="BR415450" s="2394"/>
    </row>
    <row r="415451" spans="70:70" x14ac:dyDescent="0.25">
      <c r="BR415451" s="2381"/>
    </row>
    <row r="415475" spans="70:70" x14ac:dyDescent="0.25">
      <c r="BR415475" s="2394"/>
    </row>
    <row r="415476" spans="70:70" x14ac:dyDescent="0.25">
      <c r="BR415476" s="2381"/>
    </row>
    <row r="415500" spans="70:70" x14ac:dyDescent="0.25">
      <c r="BR415500" s="2394"/>
    </row>
    <row r="415501" spans="70:70" x14ac:dyDescent="0.25">
      <c r="BR415501" s="2381"/>
    </row>
    <row r="415525" spans="70:70" x14ac:dyDescent="0.25">
      <c r="BR415525" s="2394"/>
    </row>
    <row r="415526" spans="70:70" x14ac:dyDescent="0.25">
      <c r="BR415526" s="2381"/>
    </row>
    <row r="415550" spans="70:70" x14ac:dyDescent="0.25">
      <c r="BR415550" s="2394"/>
    </row>
    <row r="415551" spans="70:70" x14ac:dyDescent="0.25">
      <c r="BR415551" s="2381"/>
    </row>
    <row r="415575" spans="70:70" x14ac:dyDescent="0.25">
      <c r="BR415575" s="2394"/>
    </row>
    <row r="415576" spans="70:70" x14ac:dyDescent="0.25">
      <c r="BR415576" s="2381"/>
    </row>
    <row r="415600" spans="70:70" x14ac:dyDescent="0.25">
      <c r="BR415600" s="2394"/>
    </row>
    <row r="415601" spans="70:70" x14ac:dyDescent="0.25">
      <c r="BR415601" s="2381"/>
    </row>
    <row r="415625" spans="70:70" x14ac:dyDescent="0.25">
      <c r="BR415625" s="2394"/>
    </row>
    <row r="415626" spans="70:70" x14ac:dyDescent="0.25">
      <c r="BR415626" s="2381"/>
    </row>
    <row r="415650" spans="70:70" x14ac:dyDescent="0.25">
      <c r="BR415650" s="2394"/>
    </row>
    <row r="415651" spans="70:70" x14ac:dyDescent="0.25">
      <c r="BR415651" s="2381"/>
    </row>
    <row r="415675" spans="70:70" x14ac:dyDescent="0.25">
      <c r="BR415675" s="2394"/>
    </row>
    <row r="415676" spans="70:70" x14ac:dyDescent="0.25">
      <c r="BR415676" s="2381"/>
    </row>
    <row r="415700" spans="70:70" x14ac:dyDescent="0.25">
      <c r="BR415700" s="2394"/>
    </row>
    <row r="415701" spans="70:70" x14ac:dyDescent="0.25">
      <c r="BR415701" s="2381"/>
    </row>
    <row r="415725" spans="70:70" x14ac:dyDescent="0.25">
      <c r="BR415725" s="2394"/>
    </row>
    <row r="415726" spans="70:70" x14ac:dyDescent="0.25">
      <c r="BR415726" s="2381"/>
    </row>
    <row r="415750" spans="70:70" x14ac:dyDescent="0.25">
      <c r="BR415750" s="2394"/>
    </row>
    <row r="415751" spans="70:70" x14ac:dyDescent="0.25">
      <c r="BR415751" s="2381"/>
    </row>
    <row r="415775" spans="70:70" x14ac:dyDescent="0.25">
      <c r="BR415775" s="2394"/>
    </row>
    <row r="415776" spans="70:70" x14ac:dyDescent="0.25">
      <c r="BR415776" s="2381"/>
    </row>
    <row r="415800" spans="70:70" x14ac:dyDescent="0.25">
      <c r="BR415800" s="2394"/>
    </row>
    <row r="415801" spans="70:70" x14ac:dyDescent="0.25">
      <c r="BR415801" s="2381"/>
    </row>
    <row r="415825" spans="70:70" x14ac:dyDescent="0.25">
      <c r="BR415825" s="2394"/>
    </row>
    <row r="415826" spans="70:70" x14ac:dyDescent="0.25">
      <c r="BR415826" s="2381"/>
    </row>
    <row r="415850" spans="70:70" x14ac:dyDescent="0.25">
      <c r="BR415850" s="2394"/>
    </row>
    <row r="415851" spans="70:70" x14ac:dyDescent="0.25">
      <c r="BR415851" s="2381"/>
    </row>
    <row r="415875" spans="70:70" x14ac:dyDescent="0.25">
      <c r="BR415875" s="2394"/>
    </row>
    <row r="415876" spans="70:70" x14ac:dyDescent="0.25">
      <c r="BR415876" s="2381"/>
    </row>
    <row r="415900" spans="70:70" x14ac:dyDescent="0.25">
      <c r="BR415900" s="2394"/>
    </row>
    <row r="415901" spans="70:70" x14ac:dyDescent="0.25">
      <c r="BR415901" s="2381"/>
    </row>
    <row r="415925" spans="70:70" x14ac:dyDescent="0.25">
      <c r="BR415925" s="2394"/>
    </row>
    <row r="415926" spans="70:70" x14ac:dyDescent="0.25">
      <c r="BR415926" s="2381"/>
    </row>
    <row r="415950" spans="70:70" x14ac:dyDescent="0.25">
      <c r="BR415950" s="2394"/>
    </row>
    <row r="415951" spans="70:70" x14ac:dyDescent="0.25">
      <c r="BR415951" s="2381"/>
    </row>
    <row r="415975" spans="70:70" x14ac:dyDescent="0.25">
      <c r="BR415975" s="2394"/>
    </row>
    <row r="415976" spans="70:70" x14ac:dyDescent="0.25">
      <c r="BR415976" s="2381"/>
    </row>
    <row r="416000" spans="70:70" x14ac:dyDescent="0.25">
      <c r="BR416000" s="2394"/>
    </row>
    <row r="416001" spans="70:70" x14ac:dyDescent="0.25">
      <c r="BR416001" s="2381"/>
    </row>
    <row r="416025" spans="70:70" x14ac:dyDescent="0.25">
      <c r="BR416025" s="2394"/>
    </row>
    <row r="416026" spans="70:70" x14ac:dyDescent="0.25">
      <c r="BR416026" s="2381"/>
    </row>
    <row r="416050" spans="70:70" x14ac:dyDescent="0.25">
      <c r="BR416050" s="2394"/>
    </row>
    <row r="416051" spans="70:70" x14ac:dyDescent="0.25">
      <c r="BR416051" s="2381"/>
    </row>
    <row r="416075" spans="70:70" x14ac:dyDescent="0.25">
      <c r="BR416075" s="2394"/>
    </row>
    <row r="416076" spans="70:70" x14ac:dyDescent="0.25">
      <c r="BR416076" s="2381"/>
    </row>
    <row r="416100" spans="70:70" x14ac:dyDescent="0.25">
      <c r="BR416100" s="2394"/>
    </row>
    <row r="416101" spans="70:70" x14ac:dyDescent="0.25">
      <c r="BR416101" s="2381"/>
    </row>
    <row r="416125" spans="70:70" x14ac:dyDescent="0.25">
      <c r="BR416125" s="2394"/>
    </row>
    <row r="416126" spans="70:70" x14ac:dyDescent="0.25">
      <c r="BR416126" s="2381"/>
    </row>
    <row r="416150" spans="70:70" x14ac:dyDescent="0.25">
      <c r="BR416150" s="2394"/>
    </row>
    <row r="416151" spans="70:70" x14ac:dyDescent="0.25">
      <c r="BR416151" s="2381"/>
    </row>
    <row r="416175" spans="70:70" x14ac:dyDescent="0.25">
      <c r="BR416175" s="2394"/>
    </row>
    <row r="416176" spans="70:70" x14ac:dyDescent="0.25">
      <c r="BR416176" s="2381"/>
    </row>
    <row r="416200" spans="70:70" x14ac:dyDescent="0.25">
      <c r="BR416200" s="2394"/>
    </row>
    <row r="416201" spans="70:70" x14ac:dyDescent="0.25">
      <c r="BR416201" s="2381"/>
    </row>
    <row r="416225" spans="70:70" x14ac:dyDescent="0.25">
      <c r="BR416225" s="2394"/>
    </row>
    <row r="416226" spans="70:70" x14ac:dyDescent="0.25">
      <c r="BR416226" s="2381"/>
    </row>
    <row r="416250" spans="70:70" x14ac:dyDescent="0.25">
      <c r="BR416250" s="2394"/>
    </row>
    <row r="416251" spans="70:70" x14ac:dyDescent="0.25">
      <c r="BR416251" s="2381"/>
    </row>
    <row r="416275" spans="70:70" x14ac:dyDescent="0.25">
      <c r="BR416275" s="2394"/>
    </row>
    <row r="416276" spans="70:70" x14ac:dyDescent="0.25">
      <c r="BR416276" s="2381"/>
    </row>
    <row r="416300" spans="70:70" x14ac:dyDescent="0.25">
      <c r="BR416300" s="2394"/>
    </row>
    <row r="416301" spans="70:70" x14ac:dyDescent="0.25">
      <c r="BR416301" s="2381"/>
    </row>
    <row r="416325" spans="70:70" x14ac:dyDescent="0.25">
      <c r="BR416325" s="2394"/>
    </row>
    <row r="416326" spans="70:70" x14ac:dyDescent="0.25">
      <c r="BR416326" s="2381"/>
    </row>
    <row r="416350" spans="70:70" x14ac:dyDescent="0.25">
      <c r="BR416350" s="2394"/>
    </row>
    <row r="416351" spans="70:70" x14ac:dyDescent="0.25">
      <c r="BR416351" s="2381"/>
    </row>
    <row r="416375" spans="70:70" x14ac:dyDescent="0.25">
      <c r="BR416375" s="2394"/>
    </row>
    <row r="416376" spans="70:70" x14ac:dyDescent="0.25">
      <c r="BR416376" s="2381"/>
    </row>
    <row r="416400" spans="70:70" x14ac:dyDescent="0.25">
      <c r="BR416400" s="2394"/>
    </row>
    <row r="416401" spans="70:70" x14ac:dyDescent="0.25">
      <c r="BR416401" s="2381"/>
    </row>
    <row r="416425" spans="70:70" x14ac:dyDescent="0.25">
      <c r="BR416425" s="2394"/>
    </row>
    <row r="416426" spans="70:70" x14ac:dyDescent="0.25">
      <c r="BR416426" s="2381"/>
    </row>
    <row r="416450" spans="70:70" x14ac:dyDescent="0.25">
      <c r="BR416450" s="2394"/>
    </row>
    <row r="416451" spans="70:70" x14ac:dyDescent="0.25">
      <c r="BR416451" s="2381"/>
    </row>
    <row r="416475" spans="70:70" x14ac:dyDescent="0.25">
      <c r="BR416475" s="2394"/>
    </row>
    <row r="416476" spans="70:70" x14ac:dyDescent="0.25">
      <c r="BR416476" s="2381"/>
    </row>
    <row r="416500" spans="70:70" x14ac:dyDescent="0.25">
      <c r="BR416500" s="2394"/>
    </row>
    <row r="416501" spans="70:70" x14ac:dyDescent="0.25">
      <c r="BR416501" s="2381"/>
    </row>
    <row r="416525" spans="70:70" x14ac:dyDescent="0.25">
      <c r="BR416525" s="2394"/>
    </row>
    <row r="416526" spans="70:70" x14ac:dyDescent="0.25">
      <c r="BR416526" s="2381"/>
    </row>
    <row r="416550" spans="70:70" x14ac:dyDescent="0.25">
      <c r="BR416550" s="2394"/>
    </row>
    <row r="416551" spans="70:70" x14ac:dyDescent="0.25">
      <c r="BR416551" s="2381"/>
    </row>
    <row r="416575" spans="70:70" x14ac:dyDescent="0.25">
      <c r="BR416575" s="2394"/>
    </row>
    <row r="416576" spans="70:70" x14ac:dyDescent="0.25">
      <c r="BR416576" s="2381"/>
    </row>
    <row r="416600" spans="70:70" x14ac:dyDescent="0.25">
      <c r="BR416600" s="2394"/>
    </row>
    <row r="416601" spans="70:70" x14ac:dyDescent="0.25">
      <c r="BR416601" s="2381"/>
    </row>
    <row r="416625" spans="70:70" x14ac:dyDescent="0.25">
      <c r="BR416625" s="2394"/>
    </row>
    <row r="416626" spans="70:70" x14ac:dyDescent="0.25">
      <c r="BR416626" s="2381"/>
    </row>
    <row r="416650" spans="70:70" x14ac:dyDescent="0.25">
      <c r="BR416650" s="2394"/>
    </row>
    <row r="416651" spans="70:70" x14ac:dyDescent="0.25">
      <c r="BR416651" s="2381"/>
    </row>
    <row r="416675" spans="70:70" x14ac:dyDescent="0.25">
      <c r="BR416675" s="2394"/>
    </row>
    <row r="416676" spans="70:70" x14ac:dyDescent="0.25">
      <c r="BR416676" s="2381"/>
    </row>
    <row r="416700" spans="70:70" x14ac:dyDescent="0.25">
      <c r="BR416700" s="2394"/>
    </row>
    <row r="416701" spans="70:70" x14ac:dyDescent="0.25">
      <c r="BR416701" s="2381"/>
    </row>
    <row r="416725" spans="70:70" x14ac:dyDescent="0.25">
      <c r="BR416725" s="2394"/>
    </row>
    <row r="416726" spans="70:70" x14ac:dyDescent="0.25">
      <c r="BR416726" s="2381"/>
    </row>
    <row r="416750" spans="70:70" x14ac:dyDescent="0.25">
      <c r="BR416750" s="2394"/>
    </row>
    <row r="416751" spans="70:70" x14ac:dyDescent="0.25">
      <c r="BR416751" s="2381"/>
    </row>
    <row r="416775" spans="70:70" x14ac:dyDescent="0.25">
      <c r="BR416775" s="2394"/>
    </row>
    <row r="416776" spans="70:70" x14ac:dyDescent="0.25">
      <c r="BR416776" s="2381"/>
    </row>
    <row r="416800" spans="70:70" x14ac:dyDescent="0.25">
      <c r="BR416800" s="2394"/>
    </row>
    <row r="416801" spans="70:70" x14ac:dyDescent="0.25">
      <c r="BR416801" s="2381"/>
    </row>
    <row r="416825" spans="70:70" x14ac:dyDescent="0.25">
      <c r="BR416825" s="2394"/>
    </row>
    <row r="416826" spans="70:70" x14ac:dyDescent="0.25">
      <c r="BR416826" s="2381"/>
    </row>
    <row r="416850" spans="70:70" x14ac:dyDescent="0.25">
      <c r="BR416850" s="2394"/>
    </row>
    <row r="416851" spans="70:70" x14ac:dyDescent="0.25">
      <c r="BR416851" s="2381"/>
    </row>
    <row r="416875" spans="70:70" x14ac:dyDescent="0.25">
      <c r="BR416875" s="2394"/>
    </row>
    <row r="416876" spans="70:70" x14ac:dyDescent="0.25">
      <c r="BR416876" s="2381"/>
    </row>
    <row r="416900" spans="70:70" x14ac:dyDescent="0.25">
      <c r="BR416900" s="2394"/>
    </row>
    <row r="416901" spans="70:70" x14ac:dyDescent="0.25">
      <c r="BR416901" s="2381"/>
    </row>
    <row r="416925" spans="70:70" x14ac:dyDescent="0.25">
      <c r="BR416925" s="2394"/>
    </row>
    <row r="416926" spans="70:70" x14ac:dyDescent="0.25">
      <c r="BR416926" s="2381"/>
    </row>
    <row r="416950" spans="70:70" x14ac:dyDescent="0.25">
      <c r="BR416950" s="2394"/>
    </row>
    <row r="416951" spans="70:70" x14ac:dyDescent="0.25">
      <c r="BR416951" s="2381"/>
    </row>
    <row r="416975" spans="70:70" x14ac:dyDescent="0.25">
      <c r="BR416975" s="2394"/>
    </row>
    <row r="416976" spans="70:70" x14ac:dyDescent="0.25">
      <c r="BR416976" s="2381"/>
    </row>
    <row r="417000" spans="70:70" x14ac:dyDescent="0.25">
      <c r="BR417000" s="2394"/>
    </row>
    <row r="417001" spans="70:70" x14ac:dyDescent="0.25">
      <c r="BR417001" s="2381"/>
    </row>
    <row r="417025" spans="70:70" x14ac:dyDescent="0.25">
      <c r="BR417025" s="2394"/>
    </row>
    <row r="417026" spans="70:70" x14ac:dyDescent="0.25">
      <c r="BR417026" s="2381"/>
    </row>
    <row r="417050" spans="70:70" x14ac:dyDescent="0.25">
      <c r="BR417050" s="2394"/>
    </row>
    <row r="417051" spans="70:70" x14ac:dyDescent="0.25">
      <c r="BR417051" s="2381"/>
    </row>
    <row r="417075" spans="70:70" x14ac:dyDescent="0.25">
      <c r="BR417075" s="2394"/>
    </row>
    <row r="417076" spans="70:70" x14ac:dyDescent="0.25">
      <c r="BR417076" s="2381"/>
    </row>
    <row r="417100" spans="70:70" x14ac:dyDescent="0.25">
      <c r="BR417100" s="2394"/>
    </row>
    <row r="417101" spans="70:70" x14ac:dyDescent="0.25">
      <c r="BR417101" s="2381"/>
    </row>
    <row r="417125" spans="70:70" x14ac:dyDescent="0.25">
      <c r="BR417125" s="2394"/>
    </row>
    <row r="417126" spans="70:70" x14ac:dyDescent="0.25">
      <c r="BR417126" s="2381"/>
    </row>
    <row r="417150" spans="70:70" x14ac:dyDescent="0.25">
      <c r="BR417150" s="2394"/>
    </row>
    <row r="417151" spans="70:70" x14ac:dyDescent="0.25">
      <c r="BR417151" s="2381"/>
    </row>
    <row r="417175" spans="70:70" x14ac:dyDescent="0.25">
      <c r="BR417175" s="2394"/>
    </row>
    <row r="417176" spans="70:70" x14ac:dyDescent="0.25">
      <c r="BR417176" s="2381"/>
    </row>
    <row r="417200" spans="70:70" x14ac:dyDescent="0.25">
      <c r="BR417200" s="2394"/>
    </row>
    <row r="417201" spans="70:70" x14ac:dyDescent="0.25">
      <c r="BR417201" s="2381"/>
    </row>
    <row r="417225" spans="70:70" x14ac:dyDescent="0.25">
      <c r="BR417225" s="2394"/>
    </row>
    <row r="417226" spans="70:70" x14ac:dyDescent="0.25">
      <c r="BR417226" s="2381"/>
    </row>
    <row r="417250" spans="70:70" x14ac:dyDescent="0.25">
      <c r="BR417250" s="2394"/>
    </row>
    <row r="417251" spans="70:70" x14ac:dyDescent="0.25">
      <c r="BR417251" s="2381"/>
    </row>
    <row r="417275" spans="70:70" x14ac:dyDescent="0.25">
      <c r="BR417275" s="2394"/>
    </row>
    <row r="417276" spans="70:70" x14ac:dyDescent="0.25">
      <c r="BR417276" s="2381"/>
    </row>
    <row r="417300" spans="70:70" x14ac:dyDescent="0.25">
      <c r="BR417300" s="2394"/>
    </row>
    <row r="417301" spans="70:70" x14ac:dyDescent="0.25">
      <c r="BR417301" s="2381"/>
    </row>
    <row r="417325" spans="70:70" x14ac:dyDescent="0.25">
      <c r="BR417325" s="2394"/>
    </row>
    <row r="417326" spans="70:70" x14ac:dyDescent="0.25">
      <c r="BR417326" s="2381"/>
    </row>
    <row r="417350" spans="70:70" x14ac:dyDescent="0.25">
      <c r="BR417350" s="2394"/>
    </row>
    <row r="417351" spans="70:70" x14ac:dyDescent="0.25">
      <c r="BR417351" s="2381"/>
    </row>
    <row r="417375" spans="70:70" x14ac:dyDescent="0.25">
      <c r="BR417375" s="2394"/>
    </row>
    <row r="417376" spans="70:70" x14ac:dyDescent="0.25">
      <c r="BR417376" s="2381"/>
    </row>
    <row r="417400" spans="70:70" x14ac:dyDescent="0.25">
      <c r="BR417400" s="2394"/>
    </row>
    <row r="417401" spans="70:70" x14ac:dyDescent="0.25">
      <c r="BR417401" s="2381"/>
    </row>
    <row r="417425" spans="70:70" x14ac:dyDescent="0.25">
      <c r="BR417425" s="2394"/>
    </row>
    <row r="417426" spans="70:70" x14ac:dyDescent="0.25">
      <c r="BR417426" s="2381"/>
    </row>
    <row r="417450" spans="70:70" x14ac:dyDescent="0.25">
      <c r="BR417450" s="2394"/>
    </row>
    <row r="417451" spans="70:70" x14ac:dyDescent="0.25">
      <c r="BR417451" s="2381"/>
    </row>
    <row r="417475" spans="70:70" x14ac:dyDescent="0.25">
      <c r="BR417475" s="2394"/>
    </row>
    <row r="417476" spans="70:70" x14ac:dyDescent="0.25">
      <c r="BR417476" s="2381"/>
    </row>
    <row r="417500" spans="70:70" x14ac:dyDescent="0.25">
      <c r="BR417500" s="2394"/>
    </row>
    <row r="417501" spans="70:70" x14ac:dyDescent="0.25">
      <c r="BR417501" s="2381"/>
    </row>
    <row r="417525" spans="70:70" x14ac:dyDescent="0.25">
      <c r="BR417525" s="2394"/>
    </row>
    <row r="417526" spans="70:70" x14ac:dyDescent="0.25">
      <c r="BR417526" s="2381"/>
    </row>
    <row r="417550" spans="70:70" x14ac:dyDescent="0.25">
      <c r="BR417550" s="2394"/>
    </row>
    <row r="417551" spans="70:70" x14ac:dyDescent="0.25">
      <c r="BR417551" s="2381"/>
    </row>
    <row r="417575" spans="70:70" x14ac:dyDescent="0.25">
      <c r="BR417575" s="2394"/>
    </row>
    <row r="417576" spans="70:70" x14ac:dyDescent="0.25">
      <c r="BR417576" s="2381"/>
    </row>
    <row r="417600" spans="70:70" x14ac:dyDescent="0.25">
      <c r="BR417600" s="2394"/>
    </row>
    <row r="417601" spans="70:70" x14ac:dyDescent="0.25">
      <c r="BR417601" s="2381"/>
    </row>
    <row r="417625" spans="70:70" x14ac:dyDescent="0.25">
      <c r="BR417625" s="2394"/>
    </row>
    <row r="417626" spans="70:70" x14ac:dyDescent="0.25">
      <c r="BR417626" s="2381"/>
    </row>
    <row r="417650" spans="70:70" x14ac:dyDescent="0.25">
      <c r="BR417650" s="2394"/>
    </row>
    <row r="417651" spans="70:70" x14ac:dyDescent="0.25">
      <c r="BR417651" s="2381"/>
    </row>
    <row r="417675" spans="70:70" x14ac:dyDescent="0.25">
      <c r="BR417675" s="2394"/>
    </row>
    <row r="417676" spans="70:70" x14ac:dyDescent="0.25">
      <c r="BR417676" s="2381"/>
    </row>
    <row r="417700" spans="70:70" x14ac:dyDescent="0.25">
      <c r="BR417700" s="2394"/>
    </row>
    <row r="417701" spans="70:70" x14ac:dyDescent="0.25">
      <c r="BR417701" s="2381"/>
    </row>
    <row r="417725" spans="70:70" x14ac:dyDescent="0.25">
      <c r="BR417725" s="2394"/>
    </row>
    <row r="417726" spans="70:70" x14ac:dyDescent="0.25">
      <c r="BR417726" s="2381"/>
    </row>
    <row r="417750" spans="70:70" x14ac:dyDescent="0.25">
      <c r="BR417750" s="2394"/>
    </row>
    <row r="417751" spans="70:70" x14ac:dyDescent="0.25">
      <c r="BR417751" s="2381"/>
    </row>
    <row r="417775" spans="70:70" x14ac:dyDescent="0.25">
      <c r="BR417775" s="2394"/>
    </row>
    <row r="417776" spans="70:70" x14ac:dyDescent="0.25">
      <c r="BR417776" s="2381"/>
    </row>
    <row r="417800" spans="70:70" x14ac:dyDescent="0.25">
      <c r="BR417800" s="2394"/>
    </row>
    <row r="417801" spans="70:70" x14ac:dyDescent="0.25">
      <c r="BR417801" s="2381"/>
    </row>
    <row r="417825" spans="70:70" x14ac:dyDescent="0.25">
      <c r="BR417825" s="2394"/>
    </row>
    <row r="417826" spans="70:70" x14ac:dyDescent="0.25">
      <c r="BR417826" s="2381"/>
    </row>
    <row r="417850" spans="70:70" x14ac:dyDescent="0.25">
      <c r="BR417850" s="2394"/>
    </row>
    <row r="417851" spans="70:70" x14ac:dyDescent="0.25">
      <c r="BR417851" s="2381"/>
    </row>
    <row r="417875" spans="70:70" x14ac:dyDescent="0.25">
      <c r="BR417875" s="2394"/>
    </row>
    <row r="417876" spans="70:70" x14ac:dyDescent="0.25">
      <c r="BR417876" s="2381"/>
    </row>
    <row r="417900" spans="70:70" x14ac:dyDescent="0.25">
      <c r="BR417900" s="2394"/>
    </row>
    <row r="417901" spans="70:70" x14ac:dyDescent="0.25">
      <c r="BR417901" s="2381"/>
    </row>
    <row r="417925" spans="70:70" x14ac:dyDescent="0.25">
      <c r="BR417925" s="2394"/>
    </row>
    <row r="417926" spans="70:70" x14ac:dyDescent="0.25">
      <c r="BR417926" s="2381"/>
    </row>
    <row r="417950" spans="70:70" x14ac:dyDescent="0.25">
      <c r="BR417950" s="2394"/>
    </row>
    <row r="417951" spans="70:70" x14ac:dyDescent="0.25">
      <c r="BR417951" s="2381"/>
    </row>
    <row r="417975" spans="70:70" x14ac:dyDescent="0.25">
      <c r="BR417975" s="2394"/>
    </row>
    <row r="417976" spans="70:70" x14ac:dyDescent="0.25">
      <c r="BR417976" s="2381"/>
    </row>
    <row r="418000" spans="70:70" x14ac:dyDescent="0.25">
      <c r="BR418000" s="2394"/>
    </row>
    <row r="418001" spans="70:70" x14ac:dyDescent="0.25">
      <c r="BR418001" s="2381"/>
    </row>
    <row r="418025" spans="70:70" x14ac:dyDescent="0.25">
      <c r="BR418025" s="2394"/>
    </row>
    <row r="418026" spans="70:70" x14ac:dyDescent="0.25">
      <c r="BR418026" s="2381"/>
    </row>
    <row r="418050" spans="70:70" x14ac:dyDescent="0.25">
      <c r="BR418050" s="2394"/>
    </row>
    <row r="418051" spans="70:70" x14ac:dyDescent="0.25">
      <c r="BR418051" s="2381"/>
    </row>
    <row r="418075" spans="70:70" x14ac:dyDescent="0.25">
      <c r="BR418075" s="2394"/>
    </row>
    <row r="418076" spans="70:70" x14ac:dyDescent="0.25">
      <c r="BR418076" s="2381"/>
    </row>
    <row r="418100" spans="70:70" x14ac:dyDescent="0.25">
      <c r="BR418100" s="2394"/>
    </row>
    <row r="418101" spans="70:70" x14ac:dyDescent="0.25">
      <c r="BR418101" s="2381"/>
    </row>
    <row r="418125" spans="70:70" x14ac:dyDescent="0.25">
      <c r="BR418125" s="2394"/>
    </row>
    <row r="418126" spans="70:70" x14ac:dyDescent="0.25">
      <c r="BR418126" s="2381"/>
    </row>
    <row r="418150" spans="70:70" x14ac:dyDescent="0.25">
      <c r="BR418150" s="2394"/>
    </row>
    <row r="418151" spans="70:70" x14ac:dyDescent="0.25">
      <c r="BR418151" s="2381"/>
    </row>
    <row r="418175" spans="70:70" x14ac:dyDescent="0.25">
      <c r="BR418175" s="2394"/>
    </row>
    <row r="418176" spans="70:70" x14ac:dyDescent="0.25">
      <c r="BR418176" s="2381"/>
    </row>
    <row r="418200" spans="70:70" x14ac:dyDescent="0.25">
      <c r="BR418200" s="2394"/>
    </row>
    <row r="418201" spans="70:70" x14ac:dyDescent="0.25">
      <c r="BR418201" s="2381"/>
    </row>
    <row r="418225" spans="70:70" x14ac:dyDescent="0.25">
      <c r="BR418225" s="2394"/>
    </row>
    <row r="418226" spans="70:70" x14ac:dyDescent="0.25">
      <c r="BR418226" s="2381"/>
    </row>
    <row r="418250" spans="70:70" x14ac:dyDescent="0.25">
      <c r="BR418250" s="2394"/>
    </row>
    <row r="418251" spans="70:70" x14ac:dyDescent="0.25">
      <c r="BR418251" s="2381"/>
    </row>
    <row r="418275" spans="70:70" x14ac:dyDescent="0.25">
      <c r="BR418275" s="2394"/>
    </row>
    <row r="418276" spans="70:70" x14ac:dyDescent="0.25">
      <c r="BR418276" s="2381"/>
    </row>
    <row r="418300" spans="70:70" x14ac:dyDescent="0.25">
      <c r="BR418300" s="2394"/>
    </row>
    <row r="418301" spans="70:70" x14ac:dyDescent="0.25">
      <c r="BR418301" s="2381"/>
    </row>
    <row r="418325" spans="70:70" x14ac:dyDescent="0.25">
      <c r="BR418325" s="2394"/>
    </row>
    <row r="418326" spans="70:70" x14ac:dyDescent="0.25">
      <c r="BR418326" s="2381"/>
    </row>
    <row r="418350" spans="70:70" x14ac:dyDescent="0.25">
      <c r="BR418350" s="2394"/>
    </row>
    <row r="418351" spans="70:70" x14ac:dyDescent="0.25">
      <c r="BR418351" s="2381"/>
    </row>
    <row r="418375" spans="70:70" x14ac:dyDescent="0.25">
      <c r="BR418375" s="2394"/>
    </row>
    <row r="418376" spans="70:70" x14ac:dyDescent="0.25">
      <c r="BR418376" s="2381"/>
    </row>
    <row r="418400" spans="70:70" x14ac:dyDescent="0.25">
      <c r="BR418400" s="2394"/>
    </row>
    <row r="418401" spans="70:70" x14ac:dyDescent="0.25">
      <c r="BR418401" s="2381"/>
    </row>
    <row r="418425" spans="70:70" x14ac:dyDescent="0.25">
      <c r="BR418425" s="2394"/>
    </row>
    <row r="418426" spans="70:70" x14ac:dyDescent="0.25">
      <c r="BR418426" s="2381"/>
    </row>
    <row r="418450" spans="70:70" x14ac:dyDescent="0.25">
      <c r="BR418450" s="2394"/>
    </row>
    <row r="418451" spans="70:70" x14ac:dyDescent="0.25">
      <c r="BR418451" s="2381"/>
    </row>
    <row r="418475" spans="70:70" x14ac:dyDescent="0.25">
      <c r="BR418475" s="2394"/>
    </row>
    <row r="418476" spans="70:70" x14ac:dyDescent="0.25">
      <c r="BR418476" s="2381"/>
    </row>
    <row r="418500" spans="70:70" x14ac:dyDescent="0.25">
      <c r="BR418500" s="2394"/>
    </row>
    <row r="418501" spans="70:70" x14ac:dyDescent="0.25">
      <c r="BR418501" s="2381"/>
    </row>
    <row r="418525" spans="70:70" x14ac:dyDescent="0.25">
      <c r="BR418525" s="2394"/>
    </row>
    <row r="418526" spans="70:70" x14ac:dyDescent="0.25">
      <c r="BR418526" s="2381"/>
    </row>
    <row r="418550" spans="70:70" x14ac:dyDescent="0.25">
      <c r="BR418550" s="2394"/>
    </row>
    <row r="418551" spans="70:70" x14ac:dyDescent="0.25">
      <c r="BR418551" s="2381"/>
    </row>
    <row r="418575" spans="70:70" x14ac:dyDescent="0.25">
      <c r="BR418575" s="2394"/>
    </row>
    <row r="418576" spans="70:70" x14ac:dyDescent="0.25">
      <c r="BR418576" s="2381"/>
    </row>
    <row r="418600" spans="70:70" x14ac:dyDescent="0.25">
      <c r="BR418600" s="2394"/>
    </row>
    <row r="418601" spans="70:70" x14ac:dyDescent="0.25">
      <c r="BR418601" s="2381"/>
    </row>
    <row r="418625" spans="70:70" x14ac:dyDescent="0.25">
      <c r="BR418625" s="2394"/>
    </row>
    <row r="418626" spans="70:70" x14ac:dyDescent="0.25">
      <c r="BR418626" s="2381"/>
    </row>
    <row r="418650" spans="70:70" x14ac:dyDescent="0.25">
      <c r="BR418650" s="2394"/>
    </row>
    <row r="418651" spans="70:70" x14ac:dyDescent="0.25">
      <c r="BR418651" s="2381"/>
    </row>
    <row r="418675" spans="70:70" x14ac:dyDescent="0.25">
      <c r="BR418675" s="2394"/>
    </row>
    <row r="418676" spans="70:70" x14ac:dyDescent="0.25">
      <c r="BR418676" s="2381"/>
    </row>
    <row r="418700" spans="70:70" x14ac:dyDescent="0.25">
      <c r="BR418700" s="2394"/>
    </row>
    <row r="418701" spans="70:70" x14ac:dyDescent="0.25">
      <c r="BR418701" s="2381"/>
    </row>
    <row r="418725" spans="70:70" x14ac:dyDescent="0.25">
      <c r="BR418725" s="2394"/>
    </row>
    <row r="418726" spans="70:70" x14ac:dyDescent="0.25">
      <c r="BR418726" s="2381"/>
    </row>
    <row r="418750" spans="70:70" x14ac:dyDescent="0.25">
      <c r="BR418750" s="2394"/>
    </row>
    <row r="418751" spans="70:70" x14ac:dyDescent="0.25">
      <c r="BR418751" s="2381"/>
    </row>
    <row r="418775" spans="70:70" x14ac:dyDescent="0.25">
      <c r="BR418775" s="2394"/>
    </row>
    <row r="418776" spans="70:70" x14ac:dyDescent="0.25">
      <c r="BR418776" s="2381"/>
    </row>
    <row r="418800" spans="70:70" x14ac:dyDescent="0.25">
      <c r="BR418800" s="2394"/>
    </row>
    <row r="418801" spans="70:70" x14ac:dyDescent="0.25">
      <c r="BR418801" s="2381"/>
    </row>
    <row r="418825" spans="70:70" x14ac:dyDescent="0.25">
      <c r="BR418825" s="2394"/>
    </row>
    <row r="418826" spans="70:70" x14ac:dyDescent="0.25">
      <c r="BR418826" s="2381"/>
    </row>
    <row r="418850" spans="70:70" x14ac:dyDescent="0.25">
      <c r="BR418850" s="2394"/>
    </row>
    <row r="418851" spans="70:70" x14ac:dyDescent="0.25">
      <c r="BR418851" s="2381"/>
    </row>
    <row r="418875" spans="70:70" x14ac:dyDescent="0.25">
      <c r="BR418875" s="2394"/>
    </row>
    <row r="418876" spans="70:70" x14ac:dyDescent="0.25">
      <c r="BR418876" s="2381"/>
    </row>
    <row r="418900" spans="70:70" x14ac:dyDescent="0.25">
      <c r="BR418900" s="2394"/>
    </row>
    <row r="418901" spans="70:70" x14ac:dyDescent="0.25">
      <c r="BR418901" s="2381"/>
    </row>
    <row r="418925" spans="70:70" x14ac:dyDescent="0.25">
      <c r="BR418925" s="2394"/>
    </row>
    <row r="418926" spans="70:70" x14ac:dyDescent="0.25">
      <c r="BR418926" s="2381"/>
    </row>
    <row r="418950" spans="70:70" x14ac:dyDescent="0.25">
      <c r="BR418950" s="2394"/>
    </row>
    <row r="418951" spans="70:70" x14ac:dyDescent="0.25">
      <c r="BR418951" s="2381"/>
    </row>
    <row r="418975" spans="70:70" x14ac:dyDescent="0.25">
      <c r="BR418975" s="2394"/>
    </row>
    <row r="418976" spans="70:70" x14ac:dyDescent="0.25">
      <c r="BR418976" s="2381"/>
    </row>
    <row r="419000" spans="70:70" x14ac:dyDescent="0.25">
      <c r="BR419000" s="2394"/>
    </row>
    <row r="419001" spans="70:70" x14ac:dyDescent="0.25">
      <c r="BR419001" s="2381"/>
    </row>
    <row r="419025" spans="70:70" x14ac:dyDescent="0.25">
      <c r="BR419025" s="2394"/>
    </row>
    <row r="419026" spans="70:70" x14ac:dyDescent="0.25">
      <c r="BR419026" s="2381"/>
    </row>
    <row r="419050" spans="70:70" x14ac:dyDescent="0.25">
      <c r="BR419050" s="2394"/>
    </row>
    <row r="419051" spans="70:70" x14ac:dyDescent="0.25">
      <c r="BR419051" s="2381"/>
    </row>
    <row r="419075" spans="70:70" x14ac:dyDescent="0.25">
      <c r="BR419075" s="2394"/>
    </row>
    <row r="419076" spans="70:70" x14ac:dyDescent="0.25">
      <c r="BR419076" s="2381"/>
    </row>
    <row r="419100" spans="70:70" x14ac:dyDescent="0.25">
      <c r="BR419100" s="2394"/>
    </row>
    <row r="419101" spans="70:70" x14ac:dyDescent="0.25">
      <c r="BR419101" s="2381"/>
    </row>
    <row r="419125" spans="70:70" x14ac:dyDescent="0.25">
      <c r="BR419125" s="2394"/>
    </row>
    <row r="419126" spans="70:70" x14ac:dyDescent="0.25">
      <c r="BR419126" s="2381"/>
    </row>
    <row r="419150" spans="70:70" x14ac:dyDescent="0.25">
      <c r="BR419150" s="2394"/>
    </row>
    <row r="419151" spans="70:70" x14ac:dyDescent="0.25">
      <c r="BR419151" s="2381"/>
    </row>
    <row r="419175" spans="70:70" x14ac:dyDescent="0.25">
      <c r="BR419175" s="2394"/>
    </row>
    <row r="419176" spans="70:70" x14ac:dyDescent="0.25">
      <c r="BR419176" s="2381"/>
    </row>
    <row r="419200" spans="70:70" x14ac:dyDescent="0.25">
      <c r="BR419200" s="2394"/>
    </row>
    <row r="419201" spans="70:70" x14ac:dyDescent="0.25">
      <c r="BR419201" s="2381"/>
    </row>
    <row r="419225" spans="70:70" x14ac:dyDescent="0.25">
      <c r="BR419225" s="2394"/>
    </row>
    <row r="419226" spans="70:70" x14ac:dyDescent="0.25">
      <c r="BR419226" s="2381"/>
    </row>
    <row r="419250" spans="70:70" x14ac:dyDescent="0.25">
      <c r="BR419250" s="2394"/>
    </row>
    <row r="419251" spans="70:70" x14ac:dyDescent="0.25">
      <c r="BR419251" s="2381"/>
    </row>
    <row r="419275" spans="70:70" x14ac:dyDescent="0.25">
      <c r="BR419275" s="2394"/>
    </row>
    <row r="419276" spans="70:70" x14ac:dyDescent="0.25">
      <c r="BR419276" s="2381"/>
    </row>
    <row r="419300" spans="70:70" x14ac:dyDescent="0.25">
      <c r="BR419300" s="2394"/>
    </row>
    <row r="419301" spans="70:70" x14ac:dyDescent="0.25">
      <c r="BR419301" s="2381"/>
    </row>
    <row r="419325" spans="70:70" x14ac:dyDescent="0.25">
      <c r="BR419325" s="2394"/>
    </row>
    <row r="419326" spans="70:70" x14ac:dyDescent="0.25">
      <c r="BR419326" s="2381"/>
    </row>
    <row r="419350" spans="70:70" x14ac:dyDescent="0.25">
      <c r="BR419350" s="2394"/>
    </row>
    <row r="419351" spans="70:70" x14ac:dyDescent="0.25">
      <c r="BR419351" s="2381"/>
    </row>
    <row r="419375" spans="70:70" x14ac:dyDescent="0.25">
      <c r="BR419375" s="2394"/>
    </row>
    <row r="419376" spans="70:70" x14ac:dyDescent="0.25">
      <c r="BR419376" s="2381"/>
    </row>
    <row r="419400" spans="70:70" x14ac:dyDescent="0.25">
      <c r="BR419400" s="2394"/>
    </row>
    <row r="419401" spans="70:70" x14ac:dyDescent="0.25">
      <c r="BR419401" s="2381"/>
    </row>
    <row r="419425" spans="70:70" x14ac:dyDescent="0.25">
      <c r="BR419425" s="2394"/>
    </row>
    <row r="419426" spans="70:70" x14ac:dyDescent="0.25">
      <c r="BR419426" s="2381"/>
    </row>
    <row r="419450" spans="70:70" x14ac:dyDescent="0.25">
      <c r="BR419450" s="2394"/>
    </row>
    <row r="419451" spans="70:70" x14ac:dyDescent="0.25">
      <c r="BR419451" s="2381"/>
    </row>
    <row r="419475" spans="70:70" x14ac:dyDescent="0.25">
      <c r="BR419475" s="2394"/>
    </row>
    <row r="419476" spans="70:70" x14ac:dyDescent="0.25">
      <c r="BR419476" s="2381"/>
    </row>
    <row r="419500" spans="70:70" x14ac:dyDescent="0.25">
      <c r="BR419500" s="2394"/>
    </row>
    <row r="419501" spans="70:70" x14ac:dyDescent="0.25">
      <c r="BR419501" s="2381"/>
    </row>
    <row r="419525" spans="70:70" x14ac:dyDescent="0.25">
      <c r="BR419525" s="2394"/>
    </row>
    <row r="419526" spans="70:70" x14ac:dyDescent="0.25">
      <c r="BR419526" s="2381"/>
    </row>
    <row r="419550" spans="70:70" x14ac:dyDescent="0.25">
      <c r="BR419550" s="2394"/>
    </row>
    <row r="419551" spans="70:70" x14ac:dyDescent="0.25">
      <c r="BR419551" s="2381"/>
    </row>
    <row r="419575" spans="70:70" x14ac:dyDescent="0.25">
      <c r="BR419575" s="2394"/>
    </row>
    <row r="419576" spans="70:70" x14ac:dyDescent="0.25">
      <c r="BR419576" s="2381"/>
    </row>
    <row r="419600" spans="70:70" x14ac:dyDescent="0.25">
      <c r="BR419600" s="2394"/>
    </row>
    <row r="419601" spans="70:70" x14ac:dyDescent="0.25">
      <c r="BR419601" s="2381"/>
    </row>
    <row r="419625" spans="70:70" x14ac:dyDescent="0.25">
      <c r="BR419625" s="2394"/>
    </row>
    <row r="419626" spans="70:70" x14ac:dyDescent="0.25">
      <c r="BR419626" s="2381"/>
    </row>
    <row r="419650" spans="70:70" x14ac:dyDescent="0.25">
      <c r="BR419650" s="2394"/>
    </row>
    <row r="419651" spans="70:70" x14ac:dyDescent="0.25">
      <c r="BR419651" s="2381"/>
    </row>
    <row r="419675" spans="70:70" x14ac:dyDescent="0.25">
      <c r="BR419675" s="2394"/>
    </row>
    <row r="419676" spans="70:70" x14ac:dyDescent="0.25">
      <c r="BR419676" s="2381"/>
    </row>
    <row r="419700" spans="70:70" x14ac:dyDescent="0.25">
      <c r="BR419700" s="2394"/>
    </row>
    <row r="419701" spans="70:70" x14ac:dyDescent="0.25">
      <c r="BR419701" s="2381"/>
    </row>
    <row r="419725" spans="70:70" x14ac:dyDescent="0.25">
      <c r="BR419725" s="2394"/>
    </row>
    <row r="419726" spans="70:70" x14ac:dyDescent="0.25">
      <c r="BR419726" s="2381"/>
    </row>
    <row r="419750" spans="70:70" x14ac:dyDescent="0.25">
      <c r="BR419750" s="2394"/>
    </row>
    <row r="419751" spans="70:70" x14ac:dyDescent="0.25">
      <c r="BR419751" s="2381"/>
    </row>
    <row r="419775" spans="70:70" x14ac:dyDescent="0.25">
      <c r="BR419775" s="2394"/>
    </row>
    <row r="419776" spans="70:70" x14ac:dyDescent="0.25">
      <c r="BR419776" s="2381"/>
    </row>
    <row r="419800" spans="70:70" x14ac:dyDescent="0.25">
      <c r="BR419800" s="2394"/>
    </row>
    <row r="419801" spans="70:70" x14ac:dyDescent="0.25">
      <c r="BR419801" s="2381"/>
    </row>
    <row r="419825" spans="70:70" x14ac:dyDescent="0.25">
      <c r="BR419825" s="2394"/>
    </row>
    <row r="419826" spans="70:70" x14ac:dyDescent="0.25">
      <c r="BR419826" s="2381"/>
    </row>
    <row r="419850" spans="70:70" x14ac:dyDescent="0.25">
      <c r="BR419850" s="2394"/>
    </row>
    <row r="419851" spans="70:70" x14ac:dyDescent="0.25">
      <c r="BR419851" s="2381"/>
    </row>
    <row r="419875" spans="70:70" x14ac:dyDescent="0.25">
      <c r="BR419875" s="2394"/>
    </row>
    <row r="419876" spans="70:70" x14ac:dyDescent="0.25">
      <c r="BR419876" s="2381"/>
    </row>
    <row r="419900" spans="70:70" x14ac:dyDescent="0.25">
      <c r="BR419900" s="2394"/>
    </row>
    <row r="419901" spans="70:70" x14ac:dyDescent="0.25">
      <c r="BR419901" s="2381"/>
    </row>
    <row r="419925" spans="70:70" x14ac:dyDescent="0.25">
      <c r="BR419925" s="2394"/>
    </row>
    <row r="419926" spans="70:70" x14ac:dyDescent="0.25">
      <c r="BR419926" s="2381"/>
    </row>
    <row r="419950" spans="70:70" x14ac:dyDescent="0.25">
      <c r="BR419950" s="2394"/>
    </row>
    <row r="419951" spans="70:70" x14ac:dyDescent="0.25">
      <c r="BR419951" s="2381"/>
    </row>
    <row r="419975" spans="70:70" x14ac:dyDescent="0.25">
      <c r="BR419975" s="2394"/>
    </row>
    <row r="419976" spans="70:70" x14ac:dyDescent="0.25">
      <c r="BR419976" s="2381"/>
    </row>
    <row r="420000" spans="70:70" x14ac:dyDescent="0.25">
      <c r="BR420000" s="2394"/>
    </row>
    <row r="420001" spans="70:70" x14ac:dyDescent="0.25">
      <c r="BR420001" s="2381"/>
    </row>
    <row r="420025" spans="70:70" x14ac:dyDescent="0.25">
      <c r="BR420025" s="2394"/>
    </row>
    <row r="420026" spans="70:70" x14ac:dyDescent="0.25">
      <c r="BR420026" s="2381"/>
    </row>
    <row r="420050" spans="70:70" x14ac:dyDescent="0.25">
      <c r="BR420050" s="2394"/>
    </row>
    <row r="420051" spans="70:70" x14ac:dyDescent="0.25">
      <c r="BR420051" s="2381"/>
    </row>
    <row r="420075" spans="70:70" x14ac:dyDescent="0.25">
      <c r="BR420075" s="2394"/>
    </row>
    <row r="420076" spans="70:70" x14ac:dyDescent="0.25">
      <c r="BR420076" s="2381"/>
    </row>
    <row r="420100" spans="70:70" x14ac:dyDescent="0.25">
      <c r="BR420100" s="2394"/>
    </row>
    <row r="420101" spans="70:70" x14ac:dyDescent="0.25">
      <c r="BR420101" s="2381"/>
    </row>
    <row r="420125" spans="70:70" x14ac:dyDescent="0.25">
      <c r="BR420125" s="2394"/>
    </row>
    <row r="420126" spans="70:70" x14ac:dyDescent="0.25">
      <c r="BR420126" s="2381"/>
    </row>
    <row r="420150" spans="70:70" x14ac:dyDescent="0.25">
      <c r="BR420150" s="2394"/>
    </row>
    <row r="420151" spans="70:70" x14ac:dyDescent="0.25">
      <c r="BR420151" s="2381"/>
    </row>
    <row r="420175" spans="70:70" x14ac:dyDescent="0.25">
      <c r="BR420175" s="2394"/>
    </row>
    <row r="420176" spans="70:70" x14ac:dyDescent="0.25">
      <c r="BR420176" s="2381"/>
    </row>
    <row r="420200" spans="70:70" x14ac:dyDescent="0.25">
      <c r="BR420200" s="2394"/>
    </row>
    <row r="420201" spans="70:70" x14ac:dyDescent="0.25">
      <c r="BR420201" s="2381"/>
    </row>
    <row r="420225" spans="70:70" x14ac:dyDescent="0.25">
      <c r="BR420225" s="2394"/>
    </row>
    <row r="420226" spans="70:70" x14ac:dyDescent="0.25">
      <c r="BR420226" s="2381"/>
    </row>
    <row r="420250" spans="70:70" x14ac:dyDescent="0.25">
      <c r="BR420250" s="2394"/>
    </row>
    <row r="420251" spans="70:70" x14ac:dyDescent="0.25">
      <c r="BR420251" s="2381"/>
    </row>
    <row r="420275" spans="70:70" x14ac:dyDescent="0.25">
      <c r="BR420275" s="2394"/>
    </row>
    <row r="420276" spans="70:70" x14ac:dyDescent="0.25">
      <c r="BR420276" s="2381"/>
    </row>
    <row r="420300" spans="70:70" x14ac:dyDescent="0.25">
      <c r="BR420300" s="2394"/>
    </row>
    <row r="420301" spans="70:70" x14ac:dyDescent="0.25">
      <c r="BR420301" s="2381"/>
    </row>
    <row r="420325" spans="70:70" x14ac:dyDescent="0.25">
      <c r="BR420325" s="2394"/>
    </row>
    <row r="420326" spans="70:70" x14ac:dyDescent="0.25">
      <c r="BR420326" s="2381"/>
    </row>
    <row r="420350" spans="70:70" x14ac:dyDescent="0.25">
      <c r="BR420350" s="2394"/>
    </row>
    <row r="420351" spans="70:70" x14ac:dyDescent="0.25">
      <c r="BR420351" s="2381"/>
    </row>
    <row r="420375" spans="70:70" x14ac:dyDescent="0.25">
      <c r="BR420375" s="2394"/>
    </row>
    <row r="420376" spans="70:70" x14ac:dyDescent="0.25">
      <c r="BR420376" s="2381"/>
    </row>
    <row r="420400" spans="70:70" x14ac:dyDescent="0.25">
      <c r="BR420400" s="2394"/>
    </row>
    <row r="420401" spans="70:70" x14ac:dyDescent="0.25">
      <c r="BR420401" s="2381"/>
    </row>
    <row r="420425" spans="70:70" x14ac:dyDescent="0.25">
      <c r="BR420425" s="2394"/>
    </row>
    <row r="420426" spans="70:70" x14ac:dyDescent="0.25">
      <c r="BR420426" s="2381"/>
    </row>
    <row r="420450" spans="70:70" x14ac:dyDescent="0.25">
      <c r="BR420450" s="2394"/>
    </row>
    <row r="420451" spans="70:70" x14ac:dyDescent="0.25">
      <c r="BR420451" s="2381"/>
    </row>
    <row r="420475" spans="70:70" x14ac:dyDescent="0.25">
      <c r="BR420475" s="2394"/>
    </row>
    <row r="420476" spans="70:70" x14ac:dyDescent="0.25">
      <c r="BR420476" s="2381"/>
    </row>
    <row r="420500" spans="70:70" x14ac:dyDescent="0.25">
      <c r="BR420500" s="2394"/>
    </row>
    <row r="420501" spans="70:70" x14ac:dyDescent="0.25">
      <c r="BR420501" s="2381"/>
    </row>
    <row r="420525" spans="70:70" x14ac:dyDescent="0.25">
      <c r="BR420525" s="2394"/>
    </row>
    <row r="420526" spans="70:70" x14ac:dyDescent="0.25">
      <c r="BR420526" s="2381"/>
    </row>
    <row r="420550" spans="70:70" x14ac:dyDescent="0.25">
      <c r="BR420550" s="2394"/>
    </row>
    <row r="420551" spans="70:70" x14ac:dyDescent="0.25">
      <c r="BR420551" s="2381"/>
    </row>
    <row r="420575" spans="70:70" x14ac:dyDescent="0.25">
      <c r="BR420575" s="2394"/>
    </row>
    <row r="420576" spans="70:70" x14ac:dyDescent="0.25">
      <c r="BR420576" s="2381"/>
    </row>
    <row r="420600" spans="70:70" x14ac:dyDescent="0.25">
      <c r="BR420600" s="2394"/>
    </row>
    <row r="420601" spans="70:70" x14ac:dyDescent="0.25">
      <c r="BR420601" s="2381"/>
    </row>
    <row r="420625" spans="70:70" x14ac:dyDescent="0.25">
      <c r="BR420625" s="2394"/>
    </row>
    <row r="420626" spans="70:70" x14ac:dyDescent="0.25">
      <c r="BR420626" s="2381"/>
    </row>
    <row r="420650" spans="70:70" x14ac:dyDescent="0.25">
      <c r="BR420650" s="2394"/>
    </row>
    <row r="420651" spans="70:70" x14ac:dyDescent="0.25">
      <c r="BR420651" s="2381"/>
    </row>
    <row r="420675" spans="70:70" x14ac:dyDescent="0.25">
      <c r="BR420675" s="2394"/>
    </row>
    <row r="420676" spans="70:70" x14ac:dyDescent="0.25">
      <c r="BR420676" s="2381"/>
    </row>
    <row r="420700" spans="70:70" x14ac:dyDescent="0.25">
      <c r="BR420700" s="2394"/>
    </row>
    <row r="420701" spans="70:70" x14ac:dyDescent="0.25">
      <c r="BR420701" s="2381"/>
    </row>
    <row r="420725" spans="70:70" x14ac:dyDescent="0.25">
      <c r="BR420725" s="2394"/>
    </row>
    <row r="420726" spans="70:70" x14ac:dyDescent="0.25">
      <c r="BR420726" s="2381"/>
    </row>
    <row r="420750" spans="70:70" x14ac:dyDescent="0.25">
      <c r="BR420750" s="2394"/>
    </row>
    <row r="420751" spans="70:70" x14ac:dyDescent="0.25">
      <c r="BR420751" s="2381"/>
    </row>
    <row r="420775" spans="70:70" x14ac:dyDescent="0.25">
      <c r="BR420775" s="2394"/>
    </row>
    <row r="420776" spans="70:70" x14ac:dyDescent="0.25">
      <c r="BR420776" s="2381"/>
    </row>
    <row r="420800" spans="70:70" x14ac:dyDescent="0.25">
      <c r="BR420800" s="2394"/>
    </row>
    <row r="420801" spans="70:70" x14ac:dyDescent="0.25">
      <c r="BR420801" s="2381"/>
    </row>
    <row r="420825" spans="70:70" x14ac:dyDescent="0.25">
      <c r="BR420825" s="2394"/>
    </row>
    <row r="420826" spans="70:70" x14ac:dyDescent="0.25">
      <c r="BR420826" s="2381"/>
    </row>
    <row r="420850" spans="70:70" x14ac:dyDescent="0.25">
      <c r="BR420850" s="2394"/>
    </row>
    <row r="420851" spans="70:70" x14ac:dyDescent="0.25">
      <c r="BR420851" s="2381"/>
    </row>
    <row r="420875" spans="70:70" x14ac:dyDescent="0.25">
      <c r="BR420875" s="2394"/>
    </row>
    <row r="420876" spans="70:70" x14ac:dyDescent="0.25">
      <c r="BR420876" s="2381"/>
    </row>
    <row r="420900" spans="70:70" x14ac:dyDescent="0.25">
      <c r="BR420900" s="2394"/>
    </row>
    <row r="420901" spans="70:70" x14ac:dyDescent="0.25">
      <c r="BR420901" s="2381"/>
    </row>
    <row r="420925" spans="70:70" x14ac:dyDescent="0.25">
      <c r="BR420925" s="2394"/>
    </row>
    <row r="420926" spans="70:70" x14ac:dyDescent="0.25">
      <c r="BR420926" s="2381"/>
    </row>
    <row r="420950" spans="70:70" x14ac:dyDescent="0.25">
      <c r="BR420950" s="2394"/>
    </row>
    <row r="420951" spans="70:70" x14ac:dyDescent="0.25">
      <c r="BR420951" s="2381"/>
    </row>
    <row r="420975" spans="70:70" x14ac:dyDescent="0.25">
      <c r="BR420975" s="2394"/>
    </row>
    <row r="420976" spans="70:70" x14ac:dyDescent="0.25">
      <c r="BR420976" s="2381"/>
    </row>
    <row r="421000" spans="70:70" x14ac:dyDescent="0.25">
      <c r="BR421000" s="2394"/>
    </row>
    <row r="421001" spans="70:70" x14ac:dyDescent="0.25">
      <c r="BR421001" s="2381"/>
    </row>
    <row r="421025" spans="70:70" x14ac:dyDescent="0.25">
      <c r="BR421025" s="2394"/>
    </row>
    <row r="421026" spans="70:70" x14ac:dyDescent="0.25">
      <c r="BR421026" s="2381"/>
    </row>
    <row r="421050" spans="70:70" x14ac:dyDescent="0.25">
      <c r="BR421050" s="2394"/>
    </row>
    <row r="421051" spans="70:70" x14ac:dyDescent="0.25">
      <c r="BR421051" s="2381"/>
    </row>
    <row r="421075" spans="70:70" x14ac:dyDescent="0.25">
      <c r="BR421075" s="2394"/>
    </row>
    <row r="421076" spans="70:70" x14ac:dyDescent="0.25">
      <c r="BR421076" s="2381"/>
    </row>
    <row r="421100" spans="70:70" x14ac:dyDescent="0.25">
      <c r="BR421100" s="2394"/>
    </row>
    <row r="421101" spans="70:70" x14ac:dyDescent="0.25">
      <c r="BR421101" s="2381"/>
    </row>
    <row r="421125" spans="70:70" x14ac:dyDescent="0.25">
      <c r="BR421125" s="2394"/>
    </row>
    <row r="421126" spans="70:70" x14ac:dyDescent="0.25">
      <c r="BR421126" s="2381"/>
    </row>
    <row r="421150" spans="70:70" x14ac:dyDescent="0.25">
      <c r="BR421150" s="2394"/>
    </row>
    <row r="421151" spans="70:70" x14ac:dyDescent="0.25">
      <c r="BR421151" s="2381"/>
    </row>
    <row r="421175" spans="70:70" x14ac:dyDescent="0.25">
      <c r="BR421175" s="2394"/>
    </row>
    <row r="421176" spans="70:70" x14ac:dyDescent="0.25">
      <c r="BR421176" s="2381"/>
    </row>
    <row r="421200" spans="70:70" x14ac:dyDescent="0.25">
      <c r="BR421200" s="2394"/>
    </row>
    <row r="421201" spans="70:70" x14ac:dyDescent="0.25">
      <c r="BR421201" s="2381"/>
    </row>
    <row r="421225" spans="70:70" x14ac:dyDescent="0.25">
      <c r="BR421225" s="2394"/>
    </row>
    <row r="421226" spans="70:70" x14ac:dyDescent="0.25">
      <c r="BR421226" s="2381"/>
    </row>
    <row r="421250" spans="70:70" x14ac:dyDescent="0.25">
      <c r="BR421250" s="2394"/>
    </row>
    <row r="421251" spans="70:70" x14ac:dyDescent="0.25">
      <c r="BR421251" s="2381"/>
    </row>
    <row r="421275" spans="70:70" x14ac:dyDescent="0.25">
      <c r="BR421275" s="2394"/>
    </row>
    <row r="421276" spans="70:70" x14ac:dyDescent="0.25">
      <c r="BR421276" s="2381"/>
    </row>
    <row r="421300" spans="70:70" x14ac:dyDescent="0.25">
      <c r="BR421300" s="2394"/>
    </row>
    <row r="421301" spans="70:70" x14ac:dyDescent="0.25">
      <c r="BR421301" s="2381"/>
    </row>
    <row r="421325" spans="70:70" x14ac:dyDescent="0.25">
      <c r="BR421325" s="2394"/>
    </row>
    <row r="421326" spans="70:70" x14ac:dyDescent="0.25">
      <c r="BR421326" s="2381"/>
    </row>
    <row r="421350" spans="70:70" x14ac:dyDescent="0.25">
      <c r="BR421350" s="2394"/>
    </row>
    <row r="421351" spans="70:70" x14ac:dyDescent="0.25">
      <c r="BR421351" s="2381"/>
    </row>
    <row r="421375" spans="70:70" x14ac:dyDescent="0.25">
      <c r="BR421375" s="2394"/>
    </row>
    <row r="421376" spans="70:70" x14ac:dyDescent="0.25">
      <c r="BR421376" s="2381"/>
    </row>
    <row r="421400" spans="70:70" x14ac:dyDescent="0.25">
      <c r="BR421400" s="2394"/>
    </row>
    <row r="421401" spans="70:70" x14ac:dyDescent="0.25">
      <c r="BR421401" s="2381"/>
    </row>
    <row r="421425" spans="70:70" x14ac:dyDescent="0.25">
      <c r="BR421425" s="2394"/>
    </row>
    <row r="421426" spans="70:70" x14ac:dyDescent="0.25">
      <c r="BR421426" s="2381"/>
    </row>
    <row r="421450" spans="70:70" x14ac:dyDescent="0.25">
      <c r="BR421450" s="2394"/>
    </row>
    <row r="421451" spans="70:70" x14ac:dyDescent="0.25">
      <c r="BR421451" s="2381"/>
    </row>
    <row r="421475" spans="70:70" x14ac:dyDescent="0.25">
      <c r="BR421475" s="2394"/>
    </row>
    <row r="421476" spans="70:70" x14ac:dyDescent="0.25">
      <c r="BR421476" s="2381"/>
    </row>
    <row r="421500" spans="70:70" x14ac:dyDescent="0.25">
      <c r="BR421500" s="2394"/>
    </row>
    <row r="421501" spans="70:70" x14ac:dyDescent="0.25">
      <c r="BR421501" s="2381"/>
    </row>
    <row r="421525" spans="70:70" x14ac:dyDescent="0.25">
      <c r="BR421525" s="2394"/>
    </row>
    <row r="421526" spans="70:70" x14ac:dyDescent="0.25">
      <c r="BR421526" s="2381"/>
    </row>
    <row r="421550" spans="70:70" x14ac:dyDescent="0.25">
      <c r="BR421550" s="2394"/>
    </row>
    <row r="421551" spans="70:70" x14ac:dyDescent="0.25">
      <c r="BR421551" s="2381"/>
    </row>
    <row r="421575" spans="70:70" x14ac:dyDescent="0.25">
      <c r="BR421575" s="2394"/>
    </row>
    <row r="421576" spans="70:70" x14ac:dyDescent="0.25">
      <c r="BR421576" s="2381"/>
    </row>
    <row r="421600" spans="70:70" x14ac:dyDescent="0.25">
      <c r="BR421600" s="2394"/>
    </row>
    <row r="421601" spans="70:70" x14ac:dyDescent="0.25">
      <c r="BR421601" s="2381"/>
    </row>
    <row r="421625" spans="70:70" x14ac:dyDescent="0.25">
      <c r="BR421625" s="2394"/>
    </row>
    <row r="421626" spans="70:70" x14ac:dyDescent="0.25">
      <c r="BR421626" s="2381"/>
    </row>
    <row r="421650" spans="70:70" x14ac:dyDescent="0.25">
      <c r="BR421650" s="2394"/>
    </row>
    <row r="421651" spans="70:70" x14ac:dyDescent="0.25">
      <c r="BR421651" s="2381"/>
    </row>
    <row r="421675" spans="70:70" x14ac:dyDescent="0.25">
      <c r="BR421675" s="2394"/>
    </row>
    <row r="421676" spans="70:70" x14ac:dyDescent="0.25">
      <c r="BR421676" s="2381"/>
    </row>
    <row r="421700" spans="70:70" x14ac:dyDescent="0.25">
      <c r="BR421700" s="2394"/>
    </row>
    <row r="421701" spans="70:70" x14ac:dyDescent="0.25">
      <c r="BR421701" s="2381"/>
    </row>
    <row r="421725" spans="70:70" x14ac:dyDescent="0.25">
      <c r="BR421725" s="2394"/>
    </row>
    <row r="421726" spans="70:70" x14ac:dyDescent="0.25">
      <c r="BR421726" s="2381"/>
    </row>
    <row r="421750" spans="70:70" x14ac:dyDescent="0.25">
      <c r="BR421750" s="2394"/>
    </row>
    <row r="421751" spans="70:70" x14ac:dyDescent="0.25">
      <c r="BR421751" s="2381"/>
    </row>
    <row r="421775" spans="70:70" x14ac:dyDescent="0.25">
      <c r="BR421775" s="2394"/>
    </row>
    <row r="421776" spans="70:70" x14ac:dyDescent="0.25">
      <c r="BR421776" s="2381"/>
    </row>
    <row r="421800" spans="70:70" x14ac:dyDescent="0.25">
      <c r="BR421800" s="2394"/>
    </row>
    <row r="421801" spans="70:70" x14ac:dyDescent="0.25">
      <c r="BR421801" s="2381"/>
    </row>
    <row r="421825" spans="70:70" x14ac:dyDescent="0.25">
      <c r="BR421825" s="2394"/>
    </row>
    <row r="421826" spans="70:70" x14ac:dyDescent="0.25">
      <c r="BR421826" s="2381"/>
    </row>
    <row r="421850" spans="70:70" x14ac:dyDescent="0.25">
      <c r="BR421850" s="2394"/>
    </row>
    <row r="421851" spans="70:70" x14ac:dyDescent="0.25">
      <c r="BR421851" s="2381"/>
    </row>
    <row r="421875" spans="70:70" x14ac:dyDescent="0.25">
      <c r="BR421875" s="2394"/>
    </row>
    <row r="421876" spans="70:70" x14ac:dyDescent="0.25">
      <c r="BR421876" s="2381"/>
    </row>
    <row r="421900" spans="70:70" x14ac:dyDescent="0.25">
      <c r="BR421900" s="2394"/>
    </row>
    <row r="421901" spans="70:70" x14ac:dyDescent="0.25">
      <c r="BR421901" s="2381"/>
    </row>
    <row r="421925" spans="70:70" x14ac:dyDescent="0.25">
      <c r="BR421925" s="2394"/>
    </row>
    <row r="421926" spans="70:70" x14ac:dyDescent="0.25">
      <c r="BR421926" s="2381"/>
    </row>
    <row r="421950" spans="70:70" x14ac:dyDescent="0.25">
      <c r="BR421950" s="2394"/>
    </row>
    <row r="421951" spans="70:70" x14ac:dyDescent="0.25">
      <c r="BR421951" s="2381"/>
    </row>
    <row r="421975" spans="70:70" x14ac:dyDescent="0.25">
      <c r="BR421975" s="2394"/>
    </row>
    <row r="421976" spans="70:70" x14ac:dyDescent="0.25">
      <c r="BR421976" s="2381"/>
    </row>
    <row r="422000" spans="70:70" x14ac:dyDescent="0.25">
      <c r="BR422000" s="2394"/>
    </row>
    <row r="422001" spans="70:70" x14ac:dyDescent="0.25">
      <c r="BR422001" s="2381"/>
    </row>
    <row r="422025" spans="70:70" x14ac:dyDescent="0.25">
      <c r="BR422025" s="2394"/>
    </row>
    <row r="422026" spans="70:70" x14ac:dyDescent="0.25">
      <c r="BR422026" s="2381"/>
    </row>
    <row r="422050" spans="70:70" x14ac:dyDescent="0.25">
      <c r="BR422050" s="2394"/>
    </row>
    <row r="422051" spans="70:70" x14ac:dyDescent="0.25">
      <c r="BR422051" s="2381"/>
    </row>
    <row r="422075" spans="70:70" x14ac:dyDescent="0.25">
      <c r="BR422075" s="2394"/>
    </row>
    <row r="422076" spans="70:70" x14ac:dyDescent="0.25">
      <c r="BR422076" s="2381"/>
    </row>
    <row r="422100" spans="70:70" x14ac:dyDescent="0.25">
      <c r="BR422100" s="2394"/>
    </row>
    <row r="422101" spans="70:70" x14ac:dyDescent="0.25">
      <c r="BR422101" s="2381"/>
    </row>
    <row r="422125" spans="70:70" x14ac:dyDescent="0.25">
      <c r="BR422125" s="2394"/>
    </row>
    <row r="422126" spans="70:70" x14ac:dyDescent="0.25">
      <c r="BR422126" s="2381"/>
    </row>
    <row r="422150" spans="70:70" x14ac:dyDescent="0.25">
      <c r="BR422150" s="2394"/>
    </row>
    <row r="422151" spans="70:70" x14ac:dyDescent="0.25">
      <c r="BR422151" s="2381"/>
    </row>
    <row r="422175" spans="70:70" x14ac:dyDescent="0.25">
      <c r="BR422175" s="2394"/>
    </row>
    <row r="422176" spans="70:70" x14ac:dyDescent="0.25">
      <c r="BR422176" s="2381"/>
    </row>
    <row r="422200" spans="70:70" x14ac:dyDescent="0.25">
      <c r="BR422200" s="2394"/>
    </row>
    <row r="422201" spans="70:70" x14ac:dyDescent="0.25">
      <c r="BR422201" s="2381"/>
    </row>
    <row r="422225" spans="70:70" x14ac:dyDescent="0.25">
      <c r="BR422225" s="2394"/>
    </row>
    <row r="422226" spans="70:70" x14ac:dyDescent="0.25">
      <c r="BR422226" s="2381"/>
    </row>
    <row r="422250" spans="70:70" x14ac:dyDescent="0.25">
      <c r="BR422250" s="2394"/>
    </row>
    <row r="422251" spans="70:70" x14ac:dyDescent="0.25">
      <c r="BR422251" s="2381"/>
    </row>
    <row r="422275" spans="70:70" x14ac:dyDescent="0.25">
      <c r="BR422275" s="2394"/>
    </row>
    <row r="422276" spans="70:70" x14ac:dyDescent="0.25">
      <c r="BR422276" s="2381"/>
    </row>
    <row r="422300" spans="70:70" x14ac:dyDescent="0.25">
      <c r="BR422300" s="2394"/>
    </row>
    <row r="422301" spans="70:70" x14ac:dyDescent="0.25">
      <c r="BR422301" s="2381"/>
    </row>
    <row r="422325" spans="70:70" x14ac:dyDescent="0.25">
      <c r="BR422325" s="2394"/>
    </row>
    <row r="422326" spans="70:70" x14ac:dyDescent="0.25">
      <c r="BR422326" s="2381"/>
    </row>
    <row r="422350" spans="70:70" x14ac:dyDescent="0.25">
      <c r="BR422350" s="2394"/>
    </row>
    <row r="422351" spans="70:70" x14ac:dyDescent="0.25">
      <c r="BR422351" s="2381"/>
    </row>
    <row r="422375" spans="70:70" x14ac:dyDescent="0.25">
      <c r="BR422375" s="2394"/>
    </row>
    <row r="422376" spans="70:70" x14ac:dyDescent="0.25">
      <c r="BR422376" s="2381"/>
    </row>
    <row r="422400" spans="70:70" x14ac:dyDescent="0.25">
      <c r="BR422400" s="2394"/>
    </row>
    <row r="422401" spans="70:70" x14ac:dyDescent="0.25">
      <c r="BR422401" s="2381"/>
    </row>
    <row r="422425" spans="70:70" x14ac:dyDescent="0.25">
      <c r="BR422425" s="2394"/>
    </row>
    <row r="422426" spans="70:70" x14ac:dyDescent="0.25">
      <c r="BR422426" s="2381"/>
    </row>
    <row r="422450" spans="70:70" x14ac:dyDescent="0.25">
      <c r="BR422450" s="2394"/>
    </row>
    <row r="422451" spans="70:70" x14ac:dyDescent="0.25">
      <c r="BR422451" s="2381"/>
    </row>
    <row r="422475" spans="70:70" x14ac:dyDescent="0.25">
      <c r="BR422475" s="2394"/>
    </row>
    <row r="422476" spans="70:70" x14ac:dyDescent="0.25">
      <c r="BR422476" s="2381"/>
    </row>
    <row r="422500" spans="70:70" x14ac:dyDescent="0.25">
      <c r="BR422500" s="2394"/>
    </row>
    <row r="422501" spans="70:70" x14ac:dyDescent="0.25">
      <c r="BR422501" s="2381"/>
    </row>
    <row r="422525" spans="70:70" x14ac:dyDescent="0.25">
      <c r="BR422525" s="2394"/>
    </row>
    <row r="422526" spans="70:70" x14ac:dyDescent="0.25">
      <c r="BR422526" s="2381"/>
    </row>
    <row r="422550" spans="70:70" x14ac:dyDescent="0.25">
      <c r="BR422550" s="2394"/>
    </row>
    <row r="422551" spans="70:70" x14ac:dyDescent="0.25">
      <c r="BR422551" s="2381"/>
    </row>
    <row r="422575" spans="70:70" x14ac:dyDescent="0.25">
      <c r="BR422575" s="2394"/>
    </row>
    <row r="422576" spans="70:70" x14ac:dyDescent="0.25">
      <c r="BR422576" s="2381"/>
    </row>
    <row r="422600" spans="70:70" x14ac:dyDescent="0.25">
      <c r="BR422600" s="2394"/>
    </row>
    <row r="422601" spans="70:70" x14ac:dyDescent="0.25">
      <c r="BR422601" s="2381"/>
    </row>
    <row r="422625" spans="70:70" x14ac:dyDescent="0.25">
      <c r="BR422625" s="2394"/>
    </row>
    <row r="422626" spans="70:70" x14ac:dyDescent="0.25">
      <c r="BR422626" s="2381"/>
    </row>
    <row r="422650" spans="70:70" x14ac:dyDescent="0.25">
      <c r="BR422650" s="2394"/>
    </row>
    <row r="422651" spans="70:70" x14ac:dyDescent="0.25">
      <c r="BR422651" s="2381"/>
    </row>
    <row r="422675" spans="70:70" x14ac:dyDescent="0.25">
      <c r="BR422675" s="2394"/>
    </row>
    <row r="422676" spans="70:70" x14ac:dyDescent="0.25">
      <c r="BR422676" s="2381"/>
    </row>
    <row r="422700" spans="70:70" x14ac:dyDescent="0.25">
      <c r="BR422700" s="2394"/>
    </row>
    <row r="422701" spans="70:70" x14ac:dyDescent="0.25">
      <c r="BR422701" s="2381"/>
    </row>
    <row r="422725" spans="70:70" x14ac:dyDescent="0.25">
      <c r="BR422725" s="2394"/>
    </row>
    <row r="422726" spans="70:70" x14ac:dyDescent="0.25">
      <c r="BR422726" s="2381"/>
    </row>
    <row r="422750" spans="70:70" x14ac:dyDescent="0.25">
      <c r="BR422750" s="2394"/>
    </row>
    <row r="422751" spans="70:70" x14ac:dyDescent="0.25">
      <c r="BR422751" s="2381"/>
    </row>
    <row r="422775" spans="70:70" x14ac:dyDescent="0.25">
      <c r="BR422775" s="2394"/>
    </row>
    <row r="422776" spans="70:70" x14ac:dyDescent="0.25">
      <c r="BR422776" s="2381"/>
    </row>
    <row r="422800" spans="70:70" x14ac:dyDescent="0.25">
      <c r="BR422800" s="2394"/>
    </row>
    <row r="422801" spans="70:70" x14ac:dyDescent="0.25">
      <c r="BR422801" s="2381"/>
    </row>
    <row r="422825" spans="70:70" x14ac:dyDescent="0.25">
      <c r="BR422825" s="2394"/>
    </row>
    <row r="422826" spans="70:70" x14ac:dyDescent="0.25">
      <c r="BR422826" s="2381"/>
    </row>
    <row r="422850" spans="70:70" x14ac:dyDescent="0.25">
      <c r="BR422850" s="2394"/>
    </row>
    <row r="422851" spans="70:70" x14ac:dyDescent="0.25">
      <c r="BR422851" s="2381"/>
    </row>
    <row r="422875" spans="70:70" x14ac:dyDescent="0.25">
      <c r="BR422875" s="2394"/>
    </row>
    <row r="422876" spans="70:70" x14ac:dyDescent="0.25">
      <c r="BR422876" s="2381"/>
    </row>
    <row r="422900" spans="70:70" x14ac:dyDescent="0.25">
      <c r="BR422900" s="2394"/>
    </row>
    <row r="422901" spans="70:70" x14ac:dyDescent="0.25">
      <c r="BR422901" s="2381"/>
    </row>
    <row r="422925" spans="70:70" x14ac:dyDescent="0.25">
      <c r="BR422925" s="2394"/>
    </row>
    <row r="422926" spans="70:70" x14ac:dyDescent="0.25">
      <c r="BR422926" s="2381"/>
    </row>
    <row r="422950" spans="70:70" x14ac:dyDescent="0.25">
      <c r="BR422950" s="2394"/>
    </row>
    <row r="422951" spans="70:70" x14ac:dyDescent="0.25">
      <c r="BR422951" s="2381"/>
    </row>
    <row r="422975" spans="70:70" x14ac:dyDescent="0.25">
      <c r="BR422975" s="2394"/>
    </row>
    <row r="422976" spans="70:70" x14ac:dyDescent="0.25">
      <c r="BR422976" s="2381"/>
    </row>
    <row r="423000" spans="70:70" x14ac:dyDescent="0.25">
      <c r="BR423000" s="2394"/>
    </row>
    <row r="423001" spans="70:70" x14ac:dyDescent="0.25">
      <c r="BR423001" s="2381"/>
    </row>
    <row r="423025" spans="70:70" x14ac:dyDescent="0.25">
      <c r="BR423025" s="2394"/>
    </row>
    <row r="423026" spans="70:70" x14ac:dyDescent="0.25">
      <c r="BR423026" s="2381"/>
    </row>
    <row r="423050" spans="70:70" x14ac:dyDescent="0.25">
      <c r="BR423050" s="2394"/>
    </row>
    <row r="423051" spans="70:70" x14ac:dyDescent="0.25">
      <c r="BR423051" s="2381"/>
    </row>
    <row r="423075" spans="70:70" x14ac:dyDescent="0.25">
      <c r="BR423075" s="2394"/>
    </row>
    <row r="423076" spans="70:70" x14ac:dyDescent="0.25">
      <c r="BR423076" s="2381"/>
    </row>
    <row r="423100" spans="70:70" x14ac:dyDescent="0.25">
      <c r="BR423100" s="2394"/>
    </row>
    <row r="423101" spans="70:70" x14ac:dyDescent="0.25">
      <c r="BR423101" s="2381"/>
    </row>
    <row r="423125" spans="70:70" x14ac:dyDescent="0.25">
      <c r="BR423125" s="2394"/>
    </row>
    <row r="423126" spans="70:70" x14ac:dyDescent="0.25">
      <c r="BR423126" s="2381"/>
    </row>
    <row r="423150" spans="70:70" x14ac:dyDescent="0.25">
      <c r="BR423150" s="2394"/>
    </row>
    <row r="423151" spans="70:70" x14ac:dyDescent="0.25">
      <c r="BR423151" s="2381"/>
    </row>
    <row r="423175" spans="70:70" x14ac:dyDescent="0.25">
      <c r="BR423175" s="2394"/>
    </row>
    <row r="423176" spans="70:70" x14ac:dyDescent="0.25">
      <c r="BR423176" s="2381"/>
    </row>
    <row r="423200" spans="70:70" x14ac:dyDescent="0.25">
      <c r="BR423200" s="2394"/>
    </row>
    <row r="423201" spans="70:70" x14ac:dyDescent="0.25">
      <c r="BR423201" s="2381"/>
    </row>
    <row r="423225" spans="70:70" x14ac:dyDescent="0.25">
      <c r="BR423225" s="2394"/>
    </row>
    <row r="423226" spans="70:70" x14ac:dyDescent="0.25">
      <c r="BR423226" s="2381"/>
    </row>
    <row r="423250" spans="70:70" x14ac:dyDescent="0.25">
      <c r="BR423250" s="2394"/>
    </row>
    <row r="423251" spans="70:70" x14ac:dyDescent="0.25">
      <c r="BR423251" s="2381"/>
    </row>
    <row r="423275" spans="70:70" x14ac:dyDescent="0.25">
      <c r="BR423275" s="2394"/>
    </row>
    <row r="423276" spans="70:70" x14ac:dyDescent="0.25">
      <c r="BR423276" s="2381"/>
    </row>
    <row r="423300" spans="70:70" x14ac:dyDescent="0.25">
      <c r="BR423300" s="2394"/>
    </row>
    <row r="423301" spans="70:70" x14ac:dyDescent="0.25">
      <c r="BR423301" s="2381"/>
    </row>
    <row r="423325" spans="70:70" x14ac:dyDescent="0.25">
      <c r="BR423325" s="2394"/>
    </row>
    <row r="423326" spans="70:70" x14ac:dyDescent="0.25">
      <c r="BR423326" s="2381"/>
    </row>
    <row r="423350" spans="70:70" x14ac:dyDescent="0.25">
      <c r="BR423350" s="2394"/>
    </row>
    <row r="423351" spans="70:70" x14ac:dyDescent="0.25">
      <c r="BR423351" s="2381"/>
    </row>
    <row r="423375" spans="70:70" x14ac:dyDescent="0.25">
      <c r="BR423375" s="2394"/>
    </row>
    <row r="423376" spans="70:70" x14ac:dyDescent="0.25">
      <c r="BR423376" s="2381"/>
    </row>
    <row r="423400" spans="70:70" x14ac:dyDescent="0.25">
      <c r="BR423400" s="2394"/>
    </row>
    <row r="423401" spans="70:70" x14ac:dyDescent="0.25">
      <c r="BR423401" s="2381"/>
    </row>
    <row r="423425" spans="70:70" x14ac:dyDescent="0.25">
      <c r="BR423425" s="2394"/>
    </row>
    <row r="423426" spans="70:70" x14ac:dyDescent="0.25">
      <c r="BR423426" s="2381"/>
    </row>
    <row r="423450" spans="70:70" x14ac:dyDescent="0.25">
      <c r="BR423450" s="2394"/>
    </row>
    <row r="423451" spans="70:70" x14ac:dyDescent="0.25">
      <c r="BR423451" s="2381"/>
    </row>
    <row r="423475" spans="70:70" x14ac:dyDescent="0.25">
      <c r="BR423475" s="2394"/>
    </row>
    <row r="423476" spans="70:70" x14ac:dyDescent="0.25">
      <c r="BR423476" s="2381"/>
    </row>
    <row r="423500" spans="70:70" x14ac:dyDescent="0.25">
      <c r="BR423500" s="2394"/>
    </row>
    <row r="423501" spans="70:70" x14ac:dyDescent="0.25">
      <c r="BR423501" s="2381"/>
    </row>
    <row r="423525" spans="70:70" x14ac:dyDescent="0.25">
      <c r="BR423525" s="2394"/>
    </row>
    <row r="423526" spans="70:70" x14ac:dyDescent="0.25">
      <c r="BR423526" s="2381"/>
    </row>
    <row r="423550" spans="70:70" x14ac:dyDescent="0.25">
      <c r="BR423550" s="2394"/>
    </row>
    <row r="423551" spans="70:70" x14ac:dyDescent="0.25">
      <c r="BR423551" s="2381"/>
    </row>
    <row r="423575" spans="70:70" x14ac:dyDescent="0.25">
      <c r="BR423575" s="2394"/>
    </row>
    <row r="423576" spans="70:70" x14ac:dyDescent="0.25">
      <c r="BR423576" s="2381"/>
    </row>
    <row r="423600" spans="70:70" x14ac:dyDescent="0.25">
      <c r="BR423600" s="2394"/>
    </row>
    <row r="423601" spans="70:70" x14ac:dyDescent="0.25">
      <c r="BR423601" s="2381"/>
    </row>
    <row r="423625" spans="70:70" x14ac:dyDescent="0.25">
      <c r="BR423625" s="2394"/>
    </row>
    <row r="423626" spans="70:70" x14ac:dyDescent="0.25">
      <c r="BR423626" s="2381"/>
    </row>
    <row r="423650" spans="70:70" x14ac:dyDescent="0.25">
      <c r="BR423650" s="2394"/>
    </row>
    <row r="423651" spans="70:70" x14ac:dyDescent="0.25">
      <c r="BR423651" s="2381"/>
    </row>
    <row r="423675" spans="70:70" x14ac:dyDescent="0.25">
      <c r="BR423675" s="2394"/>
    </row>
    <row r="423676" spans="70:70" x14ac:dyDescent="0.25">
      <c r="BR423676" s="2381"/>
    </row>
    <row r="423700" spans="70:70" x14ac:dyDescent="0.25">
      <c r="BR423700" s="2394"/>
    </row>
    <row r="423701" spans="70:70" x14ac:dyDescent="0.25">
      <c r="BR423701" s="2381"/>
    </row>
    <row r="423725" spans="70:70" x14ac:dyDescent="0.25">
      <c r="BR423725" s="2394"/>
    </row>
    <row r="423726" spans="70:70" x14ac:dyDescent="0.25">
      <c r="BR423726" s="2381"/>
    </row>
    <row r="423750" spans="70:70" x14ac:dyDescent="0.25">
      <c r="BR423750" s="2394"/>
    </row>
    <row r="423751" spans="70:70" x14ac:dyDescent="0.25">
      <c r="BR423751" s="2381"/>
    </row>
    <row r="423775" spans="70:70" x14ac:dyDescent="0.25">
      <c r="BR423775" s="2394"/>
    </row>
    <row r="423776" spans="70:70" x14ac:dyDescent="0.25">
      <c r="BR423776" s="2381"/>
    </row>
    <row r="423800" spans="70:70" x14ac:dyDescent="0.25">
      <c r="BR423800" s="2394"/>
    </row>
    <row r="423801" spans="70:70" x14ac:dyDescent="0.25">
      <c r="BR423801" s="2381"/>
    </row>
    <row r="423825" spans="70:70" x14ac:dyDescent="0.25">
      <c r="BR423825" s="2394"/>
    </row>
    <row r="423826" spans="70:70" x14ac:dyDescent="0.25">
      <c r="BR423826" s="2381"/>
    </row>
    <row r="423850" spans="70:70" x14ac:dyDescent="0.25">
      <c r="BR423850" s="2394"/>
    </row>
    <row r="423851" spans="70:70" x14ac:dyDescent="0.25">
      <c r="BR423851" s="2381"/>
    </row>
    <row r="423875" spans="70:70" x14ac:dyDescent="0.25">
      <c r="BR423875" s="2394"/>
    </row>
    <row r="423876" spans="70:70" x14ac:dyDescent="0.25">
      <c r="BR423876" s="2381"/>
    </row>
    <row r="423900" spans="70:70" x14ac:dyDescent="0.25">
      <c r="BR423900" s="2394"/>
    </row>
    <row r="423901" spans="70:70" x14ac:dyDescent="0.25">
      <c r="BR423901" s="2381"/>
    </row>
    <row r="423925" spans="70:70" x14ac:dyDescent="0.25">
      <c r="BR423925" s="2394"/>
    </row>
    <row r="423926" spans="70:70" x14ac:dyDescent="0.25">
      <c r="BR423926" s="2381"/>
    </row>
    <row r="423950" spans="70:70" x14ac:dyDescent="0.25">
      <c r="BR423950" s="2394"/>
    </row>
    <row r="423951" spans="70:70" x14ac:dyDescent="0.25">
      <c r="BR423951" s="2381"/>
    </row>
    <row r="423975" spans="70:70" x14ac:dyDescent="0.25">
      <c r="BR423975" s="2394"/>
    </row>
    <row r="423976" spans="70:70" x14ac:dyDescent="0.25">
      <c r="BR423976" s="2381"/>
    </row>
    <row r="424000" spans="70:70" x14ac:dyDescent="0.25">
      <c r="BR424000" s="2394"/>
    </row>
    <row r="424001" spans="70:70" x14ac:dyDescent="0.25">
      <c r="BR424001" s="2381"/>
    </row>
    <row r="424025" spans="70:70" x14ac:dyDescent="0.25">
      <c r="BR424025" s="2394"/>
    </row>
    <row r="424026" spans="70:70" x14ac:dyDescent="0.25">
      <c r="BR424026" s="2381"/>
    </row>
    <row r="424050" spans="70:70" x14ac:dyDescent="0.25">
      <c r="BR424050" s="2394"/>
    </row>
    <row r="424051" spans="70:70" x14ac:dyDescent="0.25">
      <c r="BR424051" s="2381"/>
    </row>
    <row r="424075" spans="70:70" x14ac:dyDescent="0.25">
      <c r="BR424075" s="2394"/>
    </row>
    <row r="424076" spans="70:70" x14ac:dyDescent="0.25">
      <c r="BR424076" s="2381"/>
    </row>
    <row r="424100" spans="70:70" x14ac:dyDescent="0.25">
      <c r="BR424100" s="2394"/>
    </row>
    <row r="424101" spans="70:70" x14ac:dyDescent="0.25">
      <c r="BR424101" s="2381"/>
    </row>
    <row r="424125" spans="70:70" x14ac:dyDescent="0.25">
      <c r="BR424125" s="2394"/>
    </row>
    <row r="424126" spans="70:70" x14ac:dyDescent="0.25">
      <c r="BR424126" s="2381"/>
    </row>
    <row r="424150" spans="70:70" x14ac:dyDescent="0.25">
      <c r="BR424150" s="2394"/>
    </row>
    <row r="424151" spans="70:70" x14ac:dyDescent="0.25">
      <c r="BR424151" s="2381"/>
    </row>
    <row r="424175" spans="70:70" x14ac:dyDescent="0.25">
      <c r="BR424175" s="2394"/>
    </row>
    <row r="424176" spans="70:70" x14ac:dyDescent="0.25">
      <c r="BR424176" s="2381"/>
    </row>
    <row r="424200" spans="70:70" x14ac:dyDescent="0.25">
      <c r="BR424200" s="2394"/>
    </row>
    <row r="424201" spans="70:70" x14ac:dyDescent="0.25">
      <c r="BR424201" s="2381"/>
    </row>
    <row r="424225" spans="70:70" x14ac:dyDescent="0.25">
      <c r="BR424225" s="2394"/>
    </row>
    <row r="424226" spans="70:70" x14ac:dyDescent="0.25">
      <c r="BR424226" s="2381"/>
    </row>
    <row r="424250" spans="70:70" x14ac:dyDescent="0.25">
      <c r="BR424250" s="2394"/>
    </row>
    <row r="424251" spans="70:70" x14ac:dyDescent="0.25">
      <c r="BR424251" s="2381"/>
    </row>
    <row r="424275" spans="70:70" x14ac:dyDescent="0.25">
      <c r="BR424275" s="2394"/>
    </row>
    <row r="424276" spans="70:70" x14ac:dyDescent="0.25">
      <c r="BR424276" s="2381"/>
    </row>
    <row r="424300" spans="70:70" x14ac:dyDescent="0.25">
      <c r="BR424300" s="2394"/>
    </row>
    <row r="424301" spans="70:70" x14ac:dyDescent="0.25">
      <c r="BR424301" s="2381"/>
    </row>
    <row r="424325" spans="70:70" x14ac:dyDescent="0.25">
      <c r="BR424325" s="2394"/>
    </row>
    <row r="424326" spans="70:70" x14ac:dyDescent="0.25">
      <c r="BR424326" s="2381"/>
    </row>
    <row r="424350" spans="70:70" x14ac:dyDescent="0.25">
      <c r="BR424350" s="2394"/>
    </row>
    <row r="424351" spans="70:70" x14ac:dyDescent="0.25">
      <c r="BR424351" s="2381"/>
    </row>
    <row r="424375" spans="70:70" x14ac:dyDescent="0.25">
      <c r="BR424375" s="2394"/>
    </row>
    <row r="424376" spans="70:70" x14ac:dyDescent="0.25">
      <c r="BR424376" s="2381"/>
    </row>
    <row r="424400" spans="70:70" x14ac:dyDescent="0.25">
      <c r="BR424400" s="2394"/>
    </row>
    <row r="424401" spans="70:70" x14ac:dyDescent="0.25">
      <c r="BR424401" s="2381"/>
    </row>
    <row r="424425" spans="70:70" x14ac:dyDescent="0.25">
      <c r="BR424425" s="2394"/>
    </row>
    <row r="424426" spans="70:70" x14ac:dyDescent="0.25">
      <c r="BR424426" s="2381"/>
    </row>
    <row r="424450" spans="70:70" x14ac:dyDescent="0.25">
      <c r="BR424450" s="2394"/>
    </row>
    <row r="424451" spans="70:70" x14ac:dyDescent="0.25">
      <c r="BR424451" s="2381"/>
    </row>
    <row r="424475" spans="70:70" x14ac:dyDescent="0.25">
      <c r="BR424475" s="2394"/>
    </row>
    <row r="424476" spans="70:70" x14ac:dyDescent="0.25">
      <c r="BR424476" s="2381"/>
    </row>
    <row r="424500" spans="70:70" x14ac:dyDescent="0.25">
      <c r="BR424500" s="2394"/>
    </row>
    <row r="424501" spans="70:70" x14ac:dyDescent="0.25">
      <c r="BR424501" s="2381"/>
    </row>
    <row r="424525" spans="70:70" x14ac:dyDescent="0.25">
      <c r="BR424525" s="2394"/>
    </row>
    <row r="424526" spans="70:70" x14ac:dyDescent="0.25">
      <c r="BR424526" s="2381"/>
    </row>
    <row r="424550" spans="70:70" x14ac:dyDescent="0.25">
      <c r="BR424550" s="2394"/>
    </row>
    <row r="424551" spans="70:70" x14ac:dyDescent="0.25">
      <c r="BR424551" s="2381"/>
    </row>
    <row r="424575" spans="70:70" x14ac:dyDescent="0.25">
      <c r="BR424575" s="2394"/>
    </row>
    <row r="424576" spans="70:70" x14ac:dyDescent="0.25">
      <c r="BR424576" s="2381"/>
    </row>
    <row r="424600" spans="70:70" x14ac:dyDescent="0.25">
      <c r="BR424600" s="2394"/>
    </row>
    <row r="424601" spans="70:70" x14ac:dyDescent="0.25">
      <c r="BR424601" s="2381"/>
    </row>
    <row r="424625" spans="70:70" x14ac:dyDescent="0.25">
      <c r="BR424625" s="2394"/>
    </row>
    <row r="424626" spans="70:70" x14ac:dyDescent="0.25">
      <c r="BR424626" s="2381"/>
    </row>
    <row r="424650" spans="70:70" x14ac:dyDescent="0.25">
      <c r="BR424650" s="2394"/>
    </row>
    <row r="424651" spans="70:70" x14ac:dyDescent="0.25">
      <c r="BR424651" s="2381"/>
    </row>
    <row r="424675" spans="70:70" x14ac:dyDescent="0.25">
      <c r="BR424675" s="2394"/>
    </row>
    <row r="424676" spans="70:70" x14ac:dyDescent="0.25">
      <c r="BR424676" s="2381"/>
    </row>
    <row r="424700" spans="70:70" x14ac:dyDescent="0.25">
      <c r="BR424700" s="2394"/>
    </row>
    <row r="424701" spans="70:70" x14ac:dyDescent="0.25">
      <c r="BR424701" s="2381"/>
    </row>
    <row r="424725" spans="70:70" x14ac:dyDescent="0.25">
      <c r="BR424725" s="2394"/>
    </row>
    <row r="424726" spans="70:70" x14ac:dyDescent="0.25">
      <c r="BR424726" s="2381"/>
    </row>
    <row r="424750" spans="70:70" x14ac:dyDescent="0.25">
      <c r="BR424750" s="2394"/>
    </row>
    <row r="424751" spans="70:70" x14ac:dyDescent="0.25">
      <c r="BR424751" s="2381"/>
    </row>
    <row r="424775" spans="70:70" x14ac:dyDescent="0.25">
      <c r="BR424775" s="2394"/>
    </row>
    <row r="424776" spans="70:70" x14ac:dyDescent="0.25">
      <c r="BR424776" s="2381"/>
    </row>
    <row r="424800" spans="70:70" x14ac:dyDescent="0.25">
      <c r="BR424800" s="2394"/>
    </row>
    <row r="424801" spans="70:70" x14ac:dyDescent="0.25">
      <c r="BR424801" s="2381"/>
    </row>
    <row r="424825" spans="70:70" x14ac:dyDescent="0.25">
      <c r="BR424825" s="2394"/>
    </row>
    <row r="424826" spans="70:70" x14ac:dyDescent="0.25">
      <c r="BR424826" s="2381"/>
    </row>
    <row r="424850" spans="70:70" x14ac:dyDescent="0.25">
      <c r="BR424850" s="2394"/>
    </row>
    <row r="424851" spans="70:70" x14ac:dyDescent="0.25">
      <c r="BR424851" s="2381"/>
    </row>
    <row r="424875" spans="70:70" x14ac:dyDescent="0.25">
      <c r="BR424875" s="2394"/>
    </row>
    <row r="424876" spans="70:70" x14ac:dyDescent="0.25">
      <c r="BR424876" s="2381"/>
    </row>
    <row r="424900" spans="70:70" x14ac:dyDescent="0.25">
      <c r="BR424900" s="2394"/>
    </row>
    <row r="424901" spans="70:70" x14ac:dyDescent="0.25">
      <c r="BR424901" s="2381"/>
    </row>
    <row r="424925" spans="70:70" x14ac:dyDescent="0.25">
      <c r="BR424925" s="2394"/>
    </row>
    <row r="424926" spans="70:70" x14ac:dyDescent="0.25">
      <c r="BR424926" s="2381"/>
    </row>
    <row r="424950" spans="70:70" x14ac:dyDescent="0.25">
      <c r="BR424950" s="2394"/>
    </row>
    <row r="424951" spans="70:70" x14ac:dyDescent="0.25">
      <c r="BR424951" s="2381"/>
    </row>
    <row r="424975" spans="70:70" x14ac:dyDescent="0.25">
      <c r="BR424975" s="2394"/>
    </row>
    <row r="424976" spans="70:70" x14ac:dyDescent="0.25">
      <c r="BR424976" s="2381"/>
    </row>
    <row r="425000" spans="70:70" x14ac:dyDescent="0.25">
      <c r="BR425000" s="2394"/>
    </row>
    <row r="425001" spans="70:70" x14ac:dyDescent="0.25">
      <c r="BR425001" s="2381"/>
    </row>
    <row r="425025" spans="70:70" x14ac:dyDescent="0.25">
      <c r="BR425025" s="2394"/>
    </row>
    <row r="425026" spans="70:70" x14ac:dyDescent="0.25">
      <c r="BR425026" s="2381"/>
    </row>
    <row r="425050" spans="70:70" x14ac:dyDescent="0.25">
      <c r="BR425050" s="2394"/>
    </row>
    <row r="425051" spans="70:70" x14ac:dyDescent="0.25">
      <c r="BR425051" s="2381"/>
    </row>
    <row r="425075" spans="70:70" x14ac:dyDescent="0.25">
      <c r="BR425075" s="2394"/>
    </row>
    <row r="425076" spans="70:70" x14ac:dyDescent="0.25">
      <c r="BR425076" s="2381"/>
    </row>
    <row r="425100" spans="70:70" x14ac:dyDescent="0.25">
      <c r="BR425100" s="2394"/>
    </row>
    <row r="425101" spans="70:70" x14ac:dyDescent="0.25">
      <c r="BR425101" s="2381"/>
    </row>
    <row r="425125" spans="70:70" x14ac:dyDescent="0.25">
      <c r="BR425125" s="2394"/>
    </row>
    <row r="425126" spans="70:70" x14ac:dyDescent="0.25">
      <c r="BR425126" s="2381"/>
    </row>
    <row r="425150" spans="70:70" x14ac:dyDescent="0.25">
      <c r="BR425150" s="2394"/>
    </row>
    <row r="425151" spans="70:70" x14ac:dyDescent="0.25">
      <c r="BR425151" s="2381"/>
    </row>
    <row r="425175" spans="70:70" x14ac:dyDescent="0.25">
      <c r="BR425175" s="2394"/>
    </row>
    <row r="425176" spans="70:70" x14ac:dyDescent="0.25">
      <c r="BR425176" s="2381"/>
    </row>
    <row r="425200" spans="70:70" x14ac:dyDescent="0.25">
      <c r="BR425200" s="2394"/>
    </row>
    <row r="425201" spans="70:70" x14ac:dyDescent="0.25">
      <c r="BR425201" s="2381"/>
    </row>
    <row r="425225" spans="70:70" x14ac:dyDescent="0.25">
      <c r="BR425225" s="2394"/>
    </row>
    <row r="425226" spans="70:70" x14ac:dyDescent="0.25">
      <c r="BR425226" s="2381"/>
    </row>
    <row r="425250" spans="70:70" x14ac:dyDescent="0.25">
      <c r="BR425250" s="2394"/>
    </row>
    <row r="425251" spans="70:70" x14ac:dyDescent="0.25">
      <c r="BR425251" s="2381"/>
    </row>
    <row r="425275" spans="70:70" x14ac:dyDescent="0.25">
      <c r="BR425275" s="2394"/>
    </row>
    <row r="425276" spans="70:70" x14ac:dyDescent="0.25">
      <c r="BR425276" s="2381"/>
    </row>
    <row r="425300" spans="70:70" x14ac:dyDescent="0.25">
      <c r="BR425300" s="2394"/>
    </row>
    <row r="425301" spans="70:70" x14ac:dyDescent="0.25">
      <c r="BR425301" s="2381"/>
    </row>
    <row r="425325" spans="70:70" x14ac:dyDescent="0.25">
      <c r="BR425325" s="2394"/>
    </row>
    <row r="425326" spans="70:70" x14ac:dyDescent="0.25">
      <c r="BR425326" s="2381"/>
    </row>
    <row r="425350" spans="70:70" x14ac:dyDescent="0.25">
      <c r="BR425350" s="2394"/>
    </row>
    <row r="425351" spans="70:70" x14ac:dyDescent="0.25">
      <c r="BR425351" s="2381"/>
    </row>
    <row r="425375" spans="70:70" x14ac:dyDescent="0.25">
      <c r="BR425375" s="2394"/>
    </row>
    <row r="425376" spans="70:70" x14ac:dyDescent="0.25">
      <c r="BR425376" s="2381"/>
    </row>
    <row r="425400" spans="70:70" x14ac:dyDescent="0.25">
      <c r="BR425400" s="2394"/>
    </row>
    <row r="425401" spans="70:70" x14ac:dyDescent="0.25">
      <c r="BR425401" s="2381"/>
    </row>
    <row r="425425" spans="70:70" x14ac:dyDescent="0.25">
      <c r="BR425425" s="2394"/>
    </row>
    <row r="425426" spans="70:70" x14ac:dyDescent="0.25">
      <c r="BR425426" s="2381"/>
    </row>
    <row r="425450" spans="70:70" x14ac:dyDescent="0.25">
      <c r="BR425450" s="2394"/>
    </row>
    <row r="425451" spans="70:70" x14ac:dyDescent="0.25">
      <c r="BR425451" s="2381"/>
    </row>
    <row r="425475" spans="70:70" x14ac:dyDescent="0.25">
      <c r="BR425475" s="2394"/>
    </row>
    <row r="425476" spans="70:70" x14ac:dyDescent="0.25">
      <c r="BR425476" s="2381"/>
    </row>
    <row r="425500" spans="70:70" x14ac:dyDescent="0.25">
      <c r="BR425500" s="2394"/>
    </row>
    <row r="425501" spans="70:70" x14ac:dyDescent="0.25">
      <c r="BR425501" s="2381"/>
    </row>
    <row r="425525" spans="70:70" x14ac:dyDescent="0.25">
      <c r="BR425525" s="2394"/>
    </row>
    <row r="425526" spans="70:70" x14ac:dyDescent="0.25">
      <c r="BR425526" s="2381"/>
    </row>
    <row r="425550" spans="70:70" x14ac:dyDescent="0.25">
      <c r="BR425550" s="2394"/>
    </row>
    <row r="425551" spans="70:70" x14ac:dyDescent="0.25">
      <c r="BR425551" s="2381"/>
    </row>
    <row r="425575" spans="70:70" x14ac:dyDescent="0.25">
      <c r="BR425575" s="2394"/>
    </row>
    <row r="425576" spans="70:70" x14ac:dyDescent="0.25">
      <c r="BR425576" s="2381"/>
    </row>
    <row r="425600" spans="70:70" x14ac:dyDescent="0.25">
      <c r="BR425600" s="2394"/>
    </row>
    <row r="425601" spans="70:70" x14ac:dyDescent="0.25">
      <c r="BR425601" s="2381"/>
    </row>
    <row r="425625" spans="70:70" x14ac:dyDescent="0.25">
      <c r="BR425625" s="2394"/>
    </row>
    <row r="425626" spans="70:70" x14ac:dyDescent="0.25">
      <c r="BR425626" s="2381"/>
    </row>
    <row r="425650" spans="70:70" x14ac:dyDescent="0.25">
      <c r="BR425650" s="2394"/>
    </row>
    <row r="425651" spans="70:70" x14ac:dyDescent="0.25">
      <c r="BR425651" s="2381"/>
    </row>
    <row r="425675" spans="70:70" x14ac:dyDescent="0.25">
      <c r="BR425675" s="2394"/>
    </row>
    <row r="425676" spans="70:70" x14ac:dyDescent="0.25">
      <c r="BR425676" s="2381"/>
    </row>
    <row r="425700" spans="70:70" x14ac:dyDescent="0.25">
      <c r="BR425700" s="2394"/>
    </row>
    <row r="425701" spans="70:70" x14ac:dyDescent="0.25">
      <c r="BR425701" s="2381"/>
    </row>
    <row r="425725" spans="70:70" x14ac:dyDescent="0.25">
      <c r="BR425725" s="2394"/>
    </row>
    <row r="425726" spans="70:70" x14ac:dyDescent="0.25">
      <c r="BR425726" s="2381"/>
    </row>
    <row r="425750" spans="70:70" x14ac:dyDescent="0.25">
      <c r="BR425750" s="2394"/>
    </row>
    <row r="425751" spans="70:70" x14ac:dyDescent="0.25">
      <c r="BR425751" s="2381"/>
    </row>
    <row r="425775" spans="70:70" x14ac:dyDescent="0.25">
      <c r="BR425775" s="2394"/>
    </row>
    <row r="425776" spans="70:70" x14ac:dyDescent="0.25">
      <c r="BR425776" s="2381"/>
    </row>
    <row r="425800" spans="70:70" x14ac:dyDescent="0.25">
      <c r="BR425800" s="2394"/>
    </row>
    <row r="425801" spans="70:70" x14ac:dyDescent="0.25">
      <c r="BR425801" s="2381"/>
    </row>
    <row r="425825" spans="70:70" x14ac:dyDescent="0.25">
      <c r="BR425825" s="2394"/>
    </row>
    <row r="425826" spans="70:70" x14ac:dyDescent="0.25">
      <c r="BR425826" s="2381"/>
    </row>
    <row r="425850" spans="70:70" x14ac:dyDescent="0.25">
      <c r="BR425850" s="2394"/>
    </row>
    <row r="425851" spans="70:70" x14ac:dyDescent="0.25">
      <c r="BR425851" s="2381"/>
    </row>
    <row r="425875" spans="70:70" x14ac:dyDescent="0.25">
      <c r="BR425875" s="2394"/>
    </row>
    <row r="425876" spans="70:70" x14ac:dyDescent="0.25">
      <c r="BR425876" s="2381"/>
    </row>
    <row r="425900" spans="70:70" x14ac:dyDescent="0.25">
      <c r="BR425900" s="2394"/>
    </row>
    <row r="425901" spans="70:70" x14ac:dyDescent="0.25">
      <c r="BR425901" s="2381"/>
    </row>
    <row r="425925" spans="70:70" x14ac:dyDescent="0.25">
      <c r="BR425925" s="2394"/>
    </row>
    <row r="425926" spans="70:70" x14ac:dyDescent="0.25">
      <c r="BR425926" s="2381"/>
    </row>
    <row r="425950" spans="70:70" x14ac:dyDescent="0.25">
      <c r="BR425950" s="2394"/>
    </row>
    <row r="425951" spans="70:70" x14ac:dyDescent="0.25">
      <c r="BR425951" s="2381"/>
    </row>
    <row r="425975" spans="70:70" x14ac:dyDescent="0.25">
      <c r="BR425975" s="2394"/>
    </row>
    <row r="425976" spans="70:70" x14ac:dyDescent="0.25">
      <c r="BR425976" s="2381"/>
    </row>
    <row r="426000" spans="70:70" x14ac:dyDescent="0.25">
      <c r="BR426000" s="2394"/>
    </row>
    <row r="426001" spans="70:70" x14ac:dyDescent="0.25">
      <c r="BR426001" s="2381"/>
    </row>
    <row r="426025" spans="70:70" x14ac:dyDescent="0.25">
      <c r="BR426025" s="2394"/>
    </row>
    <row r="426026" spans="70:70" x14ac:dyDescent="0.25">
      <c r="BR426026" s="2381"/>
    </row>
    <row r="426050" spans="70:70" x14ac:dyDescent="0.25">
      <c r="BR426050" s="2394"/>
    </row>
    <row r="426051" spans="70:70" x14ac:dyDescent="0.25">
      <c r="BR426051" s="2381"/>
    </row>
    <row r="426075" spans="70:70" x14ac:dyDescent="0.25">
      <c r="BR426075" s="2394"/>
    </row>
    <row r="426076" spans="70:70" x14ac:dyDescent="0.25">
      <c r="BR426076" s="2381"/>
    </row>
    <row r="426100" spans="70:70" x14ac:dyDescent="0.25">
      <c r="BR426100" s="2394"/>
    </row>
    <row r="426101" spans="70:70" x14ac:dyDescent="0.25">
      <c r="BR426101" s="2381"/>
    </row>
    <row r="426125" spans="70:70" x14ac:dyDescent="0.25">
      <c r="BR426125" s="2394"/>
    </row>
    <row r="426126" spans="70:70" x14ac:dyDescent="0.25">
      <c r="BR426126" s="2381"/>
    </row>
    <row r="426150" spans="70:70" x14ac:dyDescent="0.25">
      <c r="BR426150" s="2394"/>
    </row>
    <row r="426151" spans="70:70" x14ac:dyDescent="0.25">
      <c r="BR426151" s="2381"/>
    </row>
    <row r="426175" spans="70:70" x14ac:dyDescent="0.25">
      <c r="BR426175" s="2394"/>
    </row>
    <row r="426176" spans="70:70" x14ac:dyDescent="0.25">
      <c r="BR426176" s="2381"/>
    </row>
    <row r="426200" spans="70:70" x14ac:dyDescent="0.25">
      <c r="BR426200" s="2394"/>
    </row>
    <row r="426201" spans="70:70" x14ac:dyDescent="0.25">
      <c r="BR426201" s="2381"/>
    </row>
    <row r="426225" spans="70:70" x14ac:dyDescent="0.25">
      <c r="BR426225" s="2394"/>
    </row>
    <row r="426226" spans="70:70" x14ac:dyDescent="0.25">
      <c r="BR426226" s="2381"/>
    </row>
    <row r="426250" spans="70:70" x14ac:dyDescent="0.25">
      <c r="BR426250" s="2394"/>
    </row>
    <row r="426251" spans="70:70" x14ac:dyDescent="0.25">
      <c r="BR426251" s="2381"/>
    </row>
    <row r="426275" spans="70:70" x14ac:dyDescent="0.25">
      <c r="BR426275" s="2394"/>
    </row>
    <row r="426276" spans="70:70" x14ac:dyDescent="0.25">
      <c r="BR426276" s="2381"/>
    </row>
    <row r="426300" spans="70:70" x14ac:dyDescent="0.25">
      <c r="BR426300" s="2394"/>
    </row>
    <row r="426301" spans="70:70" x14ac:dyDescent="0.25">
      <c r="BR426301" s="2381"/>
    </row>
    <row r="426325" spans="70:70" x14ac:dyDescent="0.25">
      <c r="BR426325" s="2394"/>
    </row>
    <row r="426326" spans="70:70" x14ac:dyDescent="0.25">
      <c r="BR426326" s="2381"/>
    </row>
    <row r="426350" spans="70:70" x14ac:dyDescent="0.25">
      <c r="BR426350" s="2394"/>
    </row>
    <row r="426351" spans="70:70" x14ac:dyDescent="0.25">
      <c r="BR426351" s="2381"/>
    </row>
    <row r="426375" spans="70:70" x14ac:dyDescent="0.25">
      <c r="BR426375" s="2394"/>
    </row>
    <row r="426376" spans="70:70" x14ac:dyDescent="0.25">
      <c r="BR426376" s="2381"/>
    </row>
    <row r="426400" spans="70:70" x14ac:dyDescent="0.25">
      <c r="BR426400" s="2394"/>
    </row>
    <row r="426401" spans="70:70" x14ac:dyDescent="0.25">
      <c r="BR426401" s="2381"/>
    </row>
    <row r="426425" spans="70:70" x14ac:dyDescent="0.25">
      <c r="BR426425" s="2394"/>
    </row>
    <row r="426426" spans="70:70" x14ac:dyDescent="0.25">
      <c r="BR426426" s="2381"/>
    </row>
    <row r="426450" spans="70:70" x14ac:dyDescent="0.25">
      <c r="BR426450" s="2394"/>
    </row>
    <row r="426451" spans="70:70" x14ac:dyDescent="0.25">
      <c r="BR426451" s="2381"/>
    </row>
    <row r="426475" spans="70:70" x14ac:dyDescent="0.25">
      <c r="BR426475" s="2394"/>
    </row>
    <row r="426476" spans="70:70" x14ac:dyDescent="0.25">
      <c r="BR426476" s="2381"/>
    </row>
    <row r="426500" spans="70:70" x14ac:dyDescent="0.25">
      <c r="BR426500" s="2394"/>
    </row>
    <row r="426501" spans="70:70" x14ac:dyDescent="0.25">
      <c r="BR426501" s="2381"/>
    </row>
    <row r="426525" spans="70:70" x14ac:dyDescent="0.25">
      <c r="BR426525" s="2394"/>
    </row>
    <row r="426526" spans="70:70" x14ac:dyDescent="0.25">
      <c r="BR426526" s="2381"/>
    </row>
    <row r="426550" spans="70:70" x14ac:dyDescent="0.25">
      <c r="BR426550" s="2394"/>
    </row>
    <row r="426551" spans="70:70" x14ac:dyDescent="0.25">
      <c r="BR426551" s="2381"/>
    </row>
    <row r="426575" spans="70:70" x14ac:dyDescent="0.25">
      <c r="BR426575" s="2394"/>
    </row>
    <row r="426576" spans="70:70" x14ac:dyDescent="0.25">
      <c r="BR426576" s="2381"/>
    </row>
    <row r="426600" spans="70:70" x14ac:dyDescent="0.25">
      <c r="BR426600" s="2394"/>
    </row>
    <row r="426601" spans="70:70" x14ac:dyDescent="0.25">
      <c r="BR426601" s="2381"/>
    </row>
    <row r="426625" spans="70:70" x14ac:dyDescent="0.25">
      <c r="BR426625" s="2394"/>
    </row>
    <row r="426626" spans="70:70" x14ac:dyDescent="0.25">
      <c r="BR426626" s="2381"/>
    </row>
    <row r="426650" spans="70:70" x14ac:dyDescent="0.25">
      <c r="BR426650" s="2394"/>
    </row>
    <row r="426651" spans="70:70" x14ac:dyDescent="0.25">
      <c r="BR426651" s="2381"/>
    </row>
    <row r="426675" spans="70:70" x14ac:dyDescent="0.25">
      <c r="BR426675" s="2394"/>
    </row>
    <row r="426676" spans="70:70" x14ac:dyDescent="0.25">
      <c r="BR426676" s="2381"/>
    </row>
    <row r="426700" spans="70:70" x14ac:dyDescent="0.25">
      <c r="BR426700" s="2394"/>
    </row>
    <row r="426701" spans="70:70" x14ac:dyDescent="0.25">
      <c r="BR426701" s="2381"/>
    </row>
    <row r="426725" spans="70:70" x14ac:dyDescent="0.25">
      <c r="BR426725" s="2394"/>
    </row>
    <row r="426726" spans="70:70" x14ac:dyDescent="0.25">
      <c r="BR426726" s="2381"/>
    </row>
    <row r="426750" spans="70:70" x14ac:dyDescent="0.25">
      <c r="BR426750" s="2394"/>
    </row>
    <row r="426751" spans="70:70" x14ac:dyDescent="0.25">
      <c r="BR426751" s="2381"/>
    </row>
    <row r="426775" spans="70:70" x14ac:dyDescent="0.25">
      <c r="BR426775" s="2394"/>
    </row>
    <row r="426776" spans="70:70" x14ac:dyDescent="0.25">
      <c r="BR426776" s="2381"/>
    </row>
    <row r="426800" spans="70:70" x14ac:dyDescent="0.25">
      <c r="BR426800" s="2394"/>
    </row>
    <row r="426801" spans="70:70" x14ac:dyDescent="0.25">
      <c r="BR426801" s="2381"/>
    </row>
    <row r="426825" spans="70:70" x14ac:dyDescent="0.25">
      <c r="BR426825" s="2394"/>
    </row>
    <row r="426826" spans="70:70" x14ac:dyDescent="0.25">
      <c r="BR426826" s="2381"/>
    </row>
    <row r="426850" spans="70:70" x14ac:dyDescent="0.25">
      <c r="BR426850" s="2394"/>
    </row>
    <row r="426851" spans="70:70" x14ac:dyDescent="0.25">
      <c r="BR426851" s="2381"/>
    </row>
    <row r="426875" spans="70:70" x14ac:dyDescent="0.25">
      <c r="BR426875" s="2394"/>
    </row>
    <row r="426876" spans="70:70" x14ac:dyDescent="0.25">
      <c r="BR426876" s="2381"/>
    </row>
    <row r="426900" spans="70:70" x14ac:dyDescent="0.25">
      <c r="BR426900" s="2394"/>
    </row>
    <row r="426901" spans="70:70" x14ac:dyDescent="0.25">
      <c r="BR426901" s="2381"/>
    </row>
    <row r="426925" spans="70:70" x14ac:dyDescent="0.25">
      <c r="BR426925" s="2394"/>
    </row>
    <row r="426926" spans="70:70" x14ac:dyDescent="0.25">
      <c r="BR426926" s="2381"/>
    </row>
    <row r="426950" spans="70:70" x14ac:dyDescent="0.25">
      <c r="BR426950" s="2394"/>
    </row>
    <row r="426951" spans="70:70" x14ac:dyDescent="0.25">
      <c r="BR426951" s="2381"/>
    </row>
    <row r="426975" spans="70:70" x14ac:dyDescent="0.25">
      <c r="BR426975" s="2394"/>
    </row>
    <row r="426976" spans="70:70" x14ac:dyDescent="0.25">
      <c r="BR426976" s="2381"/>
    </row>
    <row r="427000" spans="70:70" x14ac:dyDescent="0.25">
      <c r="BR427000" s="2394"/>
    </row>
    <row r="427001" spans="70:70" x14ac:dyDescent="0.25">
      <c r="BR427001" s="2381"/>
    </row>
    <row r="427025" spans="70:70" x14ac:dyDescent="0.25">
      <c r="BR427025" s="2394"/>
    </row>
    <row r="427026" spans="70:70" x14ac:dyDescent="0.25">
      <c r="BR427026" s="2381"/>
    </row>
    <row r="427050" spans="70:70" x14ac:dyDescent="0.25">
      <c r="BR427050" s="2394"/>
    </row>
    <row r="427051" spans="70:70" x14ac:dyDescent="0.25">
      <c r="BR427051" s="2381"/>
    </row>
    <row r="427075" spans="70:70" x14ac:dyDescent="0.25">
      <c r="BR427075" s="2394"/>
    </row>
    <row r="427076" spans="70:70" x14ac:dyDescent="0.25">
      <c r="BR427076" s="2381"/>
    </row>
    <row r="427100" spans="70:70" x14ac:dyDescent="0.25">
      <c r="BR427100" s="2394"/>
    </row>
    <row r="427101" spans="70:70" x14ac:dyDescent="0.25">
      <c r="BR427101" s="2381"/>
    </row>
    <row r="427125" spans="70:70" x14ac:dyDescent="0.25">
      <c r="BR427125" s="2394"/>
    </row>
    <row r="427126" spans="70:70" x14ac:dyDescent="0.25">
      <c r="BR427126" s="2381"/>
    </row>
    <row r="427150" spans="70:70" x14ac:dyDescent="0.25">
      <c r="BR427150" s="2394"/>
    </row>
    <row r="427151" spans="70:70" x14ac:dyDescent="0.25">
      <c r="BR427151" s="2381"/>
    </row>
    <row r="427175" spans="70:70" x14ac:dyDescent="0.25">
      <c r="BR427175" s="2394"/>
    </row>
    <row r="427176" spans="70:70" x14ac:dyDescent="0.25">
      <c r="BR427176" s="2381"/>
    </row>
    <row r="427200" spans="70:70" x14ac:dyDescent="0.25">
      <c r="BR427200" s="2394"/>
    </row>
    <row r="427201" spans="70:70" x14ac:dyDescent="0.25">
      <c r="BR427201" s="2381"/>
    </row>
    <row r="427225" spans="70:70" x14ac:dyDescent="0.25">
      <c r="BR427225" s="2394"/>
    </row>
    <row r="427226" spans="70:70" x14ac:dyDescent="0.25">
      <c r="BR427226" s="2381"/>
    </row>
    <row r="427250" spans="70:70" x14ac:dyDescent="0.25">
      <c r="BR427250" s="2394"/>
    </row>
    <row r="427251" spans="70:70" x14ac:dyDescent="0.25">
      <c r="BR427251" s="2381"/>
    </row>
    <row r="427275" spans="70:70" x14ac:dyDescent="0.25">
      <c r="BR427275" s="2394"/>
    </row>
    <row r="427276" spans="70:70" x14ac:dyDescent="0.25">
      <c r="BR427276" s="2381"/>
    </row>
    <row r="427300" spans="70:70" x14ac:dyDescent="0.25">
      <c r="BR427300" s="2394"/>
    </row>
    <row r="427301" spans="70:70" x14ac:dyDescent="0.25">
      <c r="BR427301" s="2381"/>
    </row>
    <row r="427325" spans="70:70" x14ac:dyDescent="0.25">
      <c r="BR427325" s="2394"/>
    </row>
    <row r="427326" spans="70:70" x14ac:dyDescent="0.25">
      <c r="BR427326" s="2381"/>
    </row>
    <row r="427350" spans="70:70" x14ac:dyDescent="0.25">
      <c r="BR427350" s="2394"/>
    </row>
    <row r="427351" spans="70:70" x14ac:dyDescent="0.25">
      <c r="BR427351" s="2381"/>
    </row>
    <row r="427375" spans="70:70" x14ac:dyDescent="0.25">
      <c r="BR427375" s="2394"/>
    </row>
    <row r="427376" spans="70:70" x14ac:dyDescent="0.25">
      <c r="BR427376" s="2381"/>
    </row>
    <row r="427400" spans="70:70" x14ac:dyDescent="0.25">
      <c r="BR427400" s="2394"/>
    </row>
    <row r="427401" spans="70:70" x14ac:dyDescent="0.25">
      <c r="BR427401" s="2381"/>
    </row>
    <row r="427425" spans="70:70" x14ac:dyDescent="0.25">
      <c r="BR427425" s="2394"/>
    </row>
    <row r="427426" spans="70:70" x14ac:dyDescent="0.25">
      <c r="BR427426" s="2381"/>
    </row>
    <row r="427450" spans="70:70" x14ac:dyDescent="0.25">
      <c r="BR427450" s="2394"/>
    </row>
    <row r="427451" spans="70:70" x14ac:dyDescent="0.25">
      <c r="BR427451" s="2381"/>
    </row>
    <row r="427475" spans="70:70" x14ac:dyDescent="0.25">
      <c r="BR427475" s="2394"/>
    </row>
    <row r="427476" spans="70:70" x14ac:dyDescent="0.25">
      <c r="BR427476" s="2381"/>
    </row>
    <row r="427500" spans="70:70" x14ac:dyDescent="0.25">
      <c r="BR427500" s="2394"/>
    </row>
    <row r="427501" spans="70:70" x14ac:dyDescent="0.25">
      <c r="BR427501" s="2381"/>
    </row>
    <row r="427525" spans="70:70" x14ac:dyDescent="0.25">
      <c r="BR427525" s="2394"/>
    </row>
    <row r="427526" spans="70:70" x14ac:dyDescent="0.25">
      <c r="BR427526" s="2381"/>
    </row>
    <row r="427550" spans="70:70" x14ac:dyDescent="0.25">
      <c r="BR427550" s="2394"/>
    </row>
    <row r="427551" spans="70:70" x14ac:dyDescent="0.25">
      <c r="BR427551" s="2381"/>
    </row>
    <row r="427575" spans="70:70" x14ac:dyDescent="0.25">
      <c r="BR427575" s="2394"/>
    </row>
    <row r="427576" spans="70:70" x14ac:dyDescent="0.25">
      <c r="BR427576" s="2381"/>
    </row>
    <row r="427600" spans="70:70" x14ac:dyDescent="0.25">
      <c r="BR427600" s="2394"/>
    </row>
    <row r="427601" spans="70:70" x14ac:dyDescent="0.25">
      <c r="BR427601" s="2381"/>
    </row>
    <row r="427625" spans="70:70" x14ac:dyDescent="0.25">
      <c r="BR427625" s="2394"/>
    </row>
    <row r="427626" spans="70:70" x14ac:dyDescent="0.25">
      <c r="BR427626" s="2381"/>
    </row>
    <row r="427650" spans="70:70" x14ac:dyDescent="0.25">
      <c r="BR427650" s="2394"/>
    </row>
    <row r="427651" spans="70:70" x14ac:dyDescent="0.25">
      <c r="BR427651" s="2381"/>
    </row>
    <row r="427675" spans="70:70" x14ac:dyDescent="0.25">
      <c r="BR427675" s="2394"/>
    </row>
    <row r="427676" spans="70:70" x14ac:dyDescent="0.25">
      <c r="BR427676" s="2381"/>
    </row>
    <row r="427700" spans="70:70" x14ac:dyDescent="0.25">
      <c r="BR427700" s="2394"/>
    </row>
    <row r="427701" spans="70:70" x14ac:dyDescent="0.25">
      <c r="BR427701" s="2381"/>
    </row>
    <row r="427725" spans="70:70" x14ac:dyDescent="0.25">
      <c r="BR427725" s="2394"/>
    </row>
    <row r="427726" spans="70:70" x14ac:dyDescent="0.25">
      <c r="BR427726" s="2381"/>
    </row>
    <row r="427750" spans="70:70" x14ac:dyDescent="0.25">
      <c r="BR427750" s="2394"/>
    </row>
    <row r="427751" spans="70:70" x14ac:dyDescent="0.25">
      <c r="BR427751" s="2381"/>
    </row>
    <row r="427775" spans="70:70" x14ac:dyDescent="0.25">
      <c r="BR427775" s="2394"/>
    </row>
    <row r="427776" spans="70:70" x14ac:dyDescent="0.25">
      <c r="BR427776" s="2381"/>
    </row>
    <row r="427800" spans="70:70" x14ac:dyDescent="0.25">
      <c r="BR427800" s="2394"/>
    </row>
    <row r="427801" spans="70:70" x14ac:dyDescent="0.25">
      <c r="BR427801" s="2381"/>
    </row>
    <row r="427825" spans="70:70" x14ac:dyDescent="0.25">
      <c r="BR427825" s="2394"/>
    </row>
    <row r="427826" spans="70:70" x14ac:dyDescent="0.25">
      <c r="BR427826" s="2381"/>
    </row>
    <row r="427850" spans="70:70" x14ac:dyDescent="0.25">
      <c r="BR427850" s="2394"/>
    </row>
    <row r="427851" spans="70:70" x14ac:dyDescent="0.25">
      <c r="BR427851" s="2381"/>
    </row>
    <row r="427875" spans="70:70" x14ac:dyDescent="0.25">
      <c r="BR427875" s="2394"/>
    </row>
    <row r="427876" spans="70:70" x14ac:dyDescent="0.25">
      <c r="BR427876" s="2381"/>
    </row>
    <row r="427900" spans="70:70" x14ac:dyDescent="0.25">
      <c r="BR427900" s="2394"/>
    </row>
    <row r="427901" spans="70:70" x14ac:dyDescent="0.25">
      <c r="BR427901" s="2381"/>
    </row>
    <row r="427925" spans="70:70" x14ac:dyDescent="0.25">
      <c r="BR427925" s="2394"/>
    </row>
    <row r="427926" spans="70:70" x14ac:dyDescent="0.25">
      <c r="BR427926" s="2381"/>
    </row>
    <row r="427950" spans="70:70" x14ac:dyDescent="0.25">
      <c r="BR427950" s="2394"/>
    </row>
    <row r="427951" spans="70:70" x14ac:dyDescent="0.25">
      <c r="BR427951" s="2381"/>
    </row>
    <row r="427975" spans="70:70" x14ac:dyDescent="0.25">
      <c r="BR427975" s="2394"/>
    </row>
    <row r="427976" spans="70:70" x14ac:dyDescent="0.25">
      <c r="BR427976" s="2381"/>
    </row>
    <row r="428000" spans="70:70" x14ac:dyDescent="0.25">
      <c r="BR428000" s="2394"/>
    </row>
    <row r="428001" spans="70:70" x14ac:dyDescent="0.25">
      <c r="BR428001" s="2381"/>
    </row>
    <row r="428025" spans="70:70" x14ac:dyDescent="0.25">
      <c r="BR428025" s="2394"/>
    </row>
    <row r="428026" spans="70:70" x14ac:dyDescent="0.25">
      <c r="BR428026" s="2381"/>
    </row>
    <row r="428050" spans="70:70" x14ac:dyDescent="0.25">
      <c r="BR428050" s="2394"/>
    </row>
    <row r="428051" spans="70:70" x14ac:dyDescent="0.25">
      <c r="BR428051" s="2381"/>
    </row>
    <row r="428075" spans="70:70" x14ac:dyDescent="0.25">
      <c r="BR428075" s="2394"/>
    </row>
    <row r="428076" spans="70:70" x14ac:dyDescent="0.25">
      <c r="BR428076" s="2381"/>
    </row>
    <row r="428100" spans="70:70" x14ac:dyDescent="0.25">
      <c r="BR428100" s="2394"/>
    </row>
    <row r="428101" spans="70:70" x14ac:dyDescent="0.25">
      <c r="BR428101" s="2381"/>
    </row>
    <row r="428125" spans="70:70" x14ac:dyDescent="0.25">
      <c r="BR428125" s="2394"/>
    </row>
    <row r="428126" spans="70:70" x14ac:dyDescent="0.25">
      <c r="BR428126" s="2381"/>
    </row>
    <row r="428150" spans="70:70" x14ac:dyDescent="0.25">
      <c r="BR428150" s="2394"/>
    </row>
    <row r="428151" spans="70:70" x14ac:dyDescent="0.25">
      <c r="BR428151" s="2381"/>
    </row>
    <row r="428175" spans="70:70" x14ac:dyDescent="0.25">
      <c r="BR428175" s="2394"/>
    </row>
    <row r="428176" spans="70:70" x14ac:dyDescent="0.25">
      <c r="BR428176" s="2381"/>
    </row>
    <row r="428200" spans="70:70" x14ac:dyDescent="0.25">
      <c r="BR428200" s="2394"/>
    </row>
    <row r="428201" spans="70:70" x14ac:dyDescent="0.25">
      <c r="BR428201" s="2381"/>
    </row>
    <row r="428225" spans="70:70" x14ac:dyDescent="0.25">
      <c r="BR428225" s="2394"/>
    </row>
    <row r="428226" spans="70:70" x14ac:dyDescent="0.25">
      <c r="BR428226" s="2381"/>
    </row>
    <row r="428250" spans="70:70" x14ac:dyDescent="0.25">
      <c r="BR428250" s="2394"/>
    </row>
    <row r="428251" spans="70:70" x14ac:dyDescent="0.25">
      <c r="BR428251" s="2381"/>
    </row>
    <row r="428275" spans="70:70" x14ac:dyDescent="0.25">
      <c r="BR428275" s="2394"/>
    </row>
    <row r="428276" spans="70:70" x14ac:dyDescent="0.25">
      <c r="BR428276" s="2381"/>
    </row>
    <row r="428300" spans="70:70" x14ac:dyDescent="0.25">
      <c r="BR428300" s="2394"/>
    </row>
    <row r="428301" spans="70:70" x14ac:dyDescent="0.25">
      <c r="BR428301" s="2381"/>
    </row>
    <row r="428325" spans="70:70" x14ac:dyDescent="0.25">
      <c r="BR428325" s="2394"/>
    </row>
    <row r="428326" spans="70:70" x14ac:dyDescent="0.25">
      <c r="BR428326" s="2381"/>
    </row>
    <row r="428350" spans="70:70" x14ac:dyDescent="0.25">
      <c r="BR428350" s="2394"/>
    </row>
    <row r="428351" spans="70:70" x14ac:dyDescent="0.25">
      <c r="BR428351" s="2381"/>
    </row>
    <row r="428375" spans="70:70" x14ac:dyDescent="0.25">
      <c r="BR428375" s="2394"/>
    </row>
    <row r="428376" spans="70:70" x14ac:dyDescent="0.25">
      <c r="BR428376" s="2381"/>
    </row>
    <row r="428400" spans="70:70" x14ac:dyDescent="0.25">
      <c r="BR428400" s="2394"/>
    </row>
    <row r="428401" spans="70:70" x14ac:dyDescent="0.25">
      <c r="BR428401" s="2381"/>
    </row>
    <row r="428425" spans="70:70" x14ac:dyDescent="0.25">
      <c r="BR428425" s="2394"/>
    </row>
    <row r="428426" spans="70:70" x14ac:dyDescent="0.25">
      <c r="BR428426" s="2381"/>
    </row>
    <row r="428450" spans="70:70" x14ac:dyDescent="0.25">
      <c r="BR428450" s="2394"/>
    </row>
    <row r="428451" spans="70:70" x14ac:dyDescent="0.25">
      <c r="BR428451" s="2381"/>
    </row>
    <row r="428475" spans="70:70" x14ac:dyDescent="0.25">
      <c r="BR428475" s="2394"/>
    </row>
    <row r="428476" spans="70:70" x14ac:dyDescent="0.25">
      <c r="BR428476" s="2381"/>
    </row>
    <row r="428500" spans="70:70" x14ac:dyDescent="0.25">
      <c r="BR428500" s="2394"/>
    </row>
    <row r="428501" spans="70:70" x14ac:dyDescent="0.25">
      <c r="BR428501" s="2381"/>
    </row>
    <row r="428525" spans="70:70" x14ac:dyDescent="0.25">
      <c r="BR428525" s="2394"/>
    </row>
    <row r="428526" spans="70:70" x14ac:dyDescent="0.25">
      <c r="BR428526" s="2381"/>
    </row>
    <row r="428550" spans="70:70" x14ac:dyDescent="0.25">
      <c r="BR428550" s="2394"/>
    </row>
    <row r="428551" spans="70:70" x14ac:dyDescent="0.25">
      <c r="BR428551" s="2381"/>
    </row>
    <row r="428575" spans="70:70" x14ac:dyDescent="0.25">
      <c r="BR428575" s="2394"/>
    </row>
    <row r="428576" spans="70:70" x14ac:dyDescent="0.25">
      <c r="BR428576" s="2381"/>
    </row>
    <row r="428600" spans="70:70" x14ac:dyDescent="0.25">
      <c r="BR428600" s="2394"/>
    </row>
    <row r="428601" spans="70:70" x14ac:dyDescent="0.25">
      <c r="BR428601" s="2381"/>
    </row>
    <row r="428625" spans="70:70" x14ac:dyDescent="0.25">
      <c r="BR428625" s="2394"/>
    </row>
    <row r="428626" spans="70:70" x14ac:dyDescent="0.25">
      <c r="BR428626" s="2381"/>
    </row>
    <row r="428650" spans="70:70" x14ac:dyDescent="0.25">
      <c r="BR428650" s="2394"/>
    </row>
    <row r="428651" spans="70:70" x14ac:dyDescent="0.25">
      <c r="BR428651" s="2381"/>
    </row>
    <row r="428675" spans="70:70" x14ac:dyDescent="0.25">
      <c r="BR428675" s="2394"/>
    </row>
    <row r="428676" spans="70:70" x14ac:dyDescent="0.25">
      <c r="BR428676" s="2381"/>
    </row>
    <row r="428700" spans="70:70" x14ac:dyDescent="0.25">
      <c r="BR428700" s="2394"/>
    </row>
    <row r="428701" spans="70:70" x14ac:dyDescent="0.25">
      <c r="BR428701" s="2381"/>
    </row>
    <row r="428725" spans="70:70" x14ac:dyDescent="0.25">
      <c r="BR428725" s="2394"/>
    </row>
    <row r="428726" spans="70:70" x14ac:dyDescent="0.25">
      <c r="BR428726" s="2381"/>
    </row>
    <row r="428750" spans="70:70" x14ac:dyDescent="0.25">
      <c r="BR428750" s="2394"/>
    </row>
    <row r="428751" spans="70:70" x14ac:dyDescent="0.25">
      <c r="BR428751" s="2381"/>
    </row>
    <row r="428775" spans="70:70" x14ac:dyDescent="0.25">
      <c r="BR428775" s="2394"/>
    </row>
    <row r="428776" spans="70:70" x14ac:dyDescent="0.25">
      <c r="BR428776" s="2381"/>
    </row>
    <row r="428800" spans="70:70" x14ac:dyDescent="0.25">
      <c r="BR428800" s="2394"/>
    </row>
    <row r="428801" spans="70:70" x14ac:dyDescent="0.25">
      <c r="BR428801" s="2381"/>
    </row>
    <row r="428825" spans="70:70" x14ac:dyDescent="0.25">
      <c r="BR428825" s="2394"/>
    </row>
    <row r="428826" spans="70:70" x14ac:dyDescent="0.25">
      <c r="BR428826" s="2381"/>
    </row>
    <row r="428850" spans="70:70" x14ac:dyDescent="0.25">
      <c r="BR428850" s="2394"/>
    </row>
    <row r="428851" spans="70:70" x14ac:dyDescent="0.25">
      <c r="BR428851" s="2381"/>
    </row>
    <row r="428875" spans="70:70" x14ac:dyDescent="0.25">
      <c r="BR428875" s="2394"/>
    </row>
    <row r="428876" spans="70:70" x14ac:dyDescent="0.25">
      <c r="BR428876" s="2381"/>
    </row>
    <row r="428900" spans="70:70" x14ac:dyDescent="0.25">
      <c r="BR428900" s="2394"/>
    </row>
    <row r="428901" spans="70:70" x14ac:dyDescent="0.25">
      <c r="BR428901" s="2381"/>
    </row>
    <row r="428925" spans="70:70" x14ac:dyDescent="0.25">
      <c r="BR428925" s="2394"/>
    </row>
    <row r="428926" spans="70:70" x14ac:dyDescent="0.25">
      <c r="BR428926" s="2381"/>
    </row>
    <row r="428950" spans="70:70" x14ac:dyDescent="0.25">
      <c r="BR428950" s="2394"/>
    </row>
    <row r="428951" spans="70:70" x14ac:dyDescent="0.25">
      <c r="BR428951" s="2381"/>
    </row>
    <row r="428975" spans="70:70" x14ac:dyDescent="0.25">
      <c r="BR428975" s="2394"/>
    </row>
    <row r="428976" spans="70:70" x14ac:dyDescent="0.25">
      <c r="BR428976" s="2381"/>
    </row>
    <row r="429000" spans="70:70" x14ac:dyDescent="0.25">
      <c r="BR429000" s="2394"/>
    </row>
    <row r="429001" spans="70:70" x14ac:dyDescent="0.25">
      <c r="BR429001" s="2381"/>
    </row>
    <row r="429025" spans="70:70" x14ac:dyDescent="0.25">
      <c r="BR429025" s="2394"/>
    </row>
    <row r="429026" spans="70:70" x14ac:dyDescent="0.25">
      <c r="BR429026" s="2381"/>
    </row>
    <row r="429050" spans="70:70" x14ac:dyDescent="0.25">
      <c r="BR429050" s="2394"/>
    </row>
    <row r="429051" spans="70:70" x14ac:dyDescent="0.25">
      <c r="BR429051" s="2381"/>
    </row>
    <row r="429075" spans="70:70" x14ac:dyDescent="0.25">
      <c r="BR429075" s="2394"/>
    </row>
    <row r="429076" spans="70:70" x14ac:dyDescent="0.25">
      <c r="BR429076" s="2381"/>
    </row>
    <row r="429100" spans="70:70" x14ac:dyDescent="0.25">
      <c r="BR429100" s="2394"/>
    </row>
    <row r="429101" spans="70:70" x14ac:dyDescent="0.25">
      <c r="BR429101" s="2381"/>
    </row>
    <row r="429125" spans="70:70" x14ac:dyDescent="0.25">
      <c r="BR429125" s="2394"/>
    </row>
    <row r="429126" spans="70:70" x14ac:dyDescent="0.25">
      <c r="BR429126" s="2381"/>
    </row>
    <row r="429150" spans="70:70" x14ac:dyDescent="0.25">
      <c r="BR429150" s="2394"/>
    </row>
    <row r="429151" spans="70:70" x14ac:dyDescent="0.25">
      <c r="BR429151" s="2381"/>
    </row>
    <row r="429175" spans="70:70" x14ac:dyDescent="0.25">
      <c r="BR429175" s="2394"/>
    </row>
    <row r="429176" spans="70:70" x14ac:dyDescent="0.25">
      <c r="BR429176" s="2381"/>
    </row>
    <row r="429200" spans="70:70" x14ac:dyDescent="0.25">
      <c r="BR429200" s="2394"/>
    </row>
    <row r="429201" spans="70:70" x14ac:dyDescent="0.25">
      <c r="BR429201" s="2381"/>
    </row>
    <row r="429225" spans="70:70" x14ac:dyDescent="0.25">
      <c r="BR429225" s="2394"/>
    </row>
    <row r="429226" spans="70:70" x14ac:dyDescent="0.25">
      <c r="BR429226" s="2381"/>
    </row>
    <row r="429250" spans="70:70" x14ac:dyDescent="0.25">
      <c r="BR429250" s="2394"/>
    </row>
    <row r="429251" spans="70:70" x14ac:dyDescent="0.25">
      <c r="BR429251" s="2381"/>
    </row>
    <row r="429275" spans="70:70" x14ac:dyDescent="0.25">
      <c r="BR429275" s="2394"/>
    </row>
    <row r="429276" spans="70:70" x14ac:dyDescent="0.25">
      <c r="BR429276" s="2381"/>
    </row>
    <row r="429300" spans="70:70" x14ac:dyDescent="0.25">
      <c r="BR429300" s="2394"/>
    </row>
    <row r="429301" spans="70:70" x14ac:dyDescent="0.25">
      <c r="BR429301" s="2381"/>
    </row>
    <row r="429325" spans="70:70" x14ac:dyDescent="0.25">
      <c r="BR429325" s="2394"/>
    </row>
    <row r="429326" spans="70:70" x14ac:dyDescent="0.25">
      <c r="BR429326" s="2381"/>
    </row>
    <row r="429350" spans="70:70" x14ac:dyDescent="0.25">
      <c r="BR429350" s="2394"/>
    </row>
    <row r="429351" spans="70:70" x14ac:dyDescent="0.25">
      <c r="BR429351" s="2381"/>
    </row>
    <row r="429375" spans="70:70" x14ac:dyDescent="0.25">
      <c r="BR429375" s="2394"/>
    </row>
    <row r="429376" spans="70:70" x14ac:dyDescent="0.25">
      <c r="BR429376" s="2381"/>
    </row>
    <row r="429400" spans="70:70" x14ac:dyDescent="0.25">
      <c r="BR429400" s="2394"/>
    </row>
    <row r="429401" spans="70:70" x14ac:dyDescent="0.25">
      <c r="BR429401" s="2381"/>
    </row>
    <row r="429425" spans="70:70" x14ac:dyDescent="0.25">
      <c r="BR429425" s="2394"/>
    </row>
    <row r="429426" spans="70:70" x14ac:dyDescent="0.25">
      <c r="BR429426" s="2381"/>
    </row>
    <row r="429450" spans="70:70" x14ac:dyDescent="0.25">
      <c r="BR429450" s="2394"/>
    </row>
    <row r="429451" spans="70:70" x14ac:dyDescent="0.25">
      <c r="BR429451" s="2381"/>
    </row>
    <row r="429475" spans="70:70" x14ac:dyDescent="0.25">
      <c r="BR429475" s="2394"/>
    </row>
    <row r="429476" spans="70:70" x14ac:dyDescent="0.25">
      <c r="BR429476" s="2381"/>
    </row>
    <row r="429500" spans="70:70" x14ac:dyDescent="0.25">
      <c r="BR429500" s="2394"/>
    </row>
    <row r="429501" spans="70:70" x14ac:dyDescent="0.25">
      <c r="BR429501" s="2381"/>
    </row>
    <row r="429525" spans="70:70" x14ac:dyDescent="0.25">
      <c r="BR429525" s="2394"/>
    </row>
    <row r="429526" spans="70:70" x14ac:dyDescent="0.25">
      <c r="BR429526" s="2381"/>
    </row>
    <row r="429550" spans="70:70" x14ac:dyDescent="0.25">
      <c r="BR429550" s="2394"/>
    </row>
    <row r="429551" spans="70:70" x14ac:dyDescent="0.25">
      <c r="BR429551" s="2381"/>
    </row>
    <row r="429575" spans="70:70" x14ac:dyDescent="0.25">
      <c r="BR429575" s="2394"/>
    </row>
    <row r="429576" spans="70:70" x14ac:dyDescent="0.25">
      <c r="BR429576" s="2381"/>
    </row>
    <row r="429600" spans="70:70" x14ac:dyDescent="0.25">
      <c r="BR429600" s="2394"/>
    </row>
    <row r="429601" spans="70:70" x14ac:dyDescent="0.25">
      <c r="BR429601" s="2381"/>
    </row>
    <row r="429625" spans="70:70" x14ac:dyDescent="0.25">
      <c r="BR429625" s="2394"/>
    </row>
    <row r="429626" spans="70:70" x14ac:dyDescent="0.25">
      <c r="BR429626" s="2381"/>
    </row>
    <row r="429650" spans="70:70" x14ac:dyDescent="0.25">
      <c r="BR429650" s="2394"/>
    </row>
    <row r="429651" spans="70:70" x14ac:dyDescent="0.25">
      <c r="BR429651" s="2381"/>
    </row>
    <row r="429675" spans="70:70" x14ac:dyDescent="0.25">
      <c r="BR429675" s="2394"/>
    </row>
    <row r="429676" spans="70:70" x14ac:dyDescent="0.25">
      <c r="BR429676" s="2381"/>
    </row>
    <row r="429700" spans="70:70" x14ac:dyDescent="0.25">
      <c r="BR429700" s="2394"/>
    </row>
    <row r="429701" spans="70:70" x14ac:dyDescent="0.25">
      <c r="BR429701" s="2381"/>
    </row>
    <row r="429725" spans="70:70" x14ac:dyDescent="0.25">
      <c r="BR429725" s="2394"/>
    </row>
    <row r="429726" spans="70:70" x14ac:dyDescent="0.25">
      <c r="BR429726" s="2381"/>
    </row>
    <row r="429750" spans="70:70" x14ac:dyDescent="0.25">
      <c r="BR429750" s="2394"/>
    </row>
    <row r="429751" spans="70:70" x14ac:dyDescent="0.25">
      <c r="BR429751" s="2381"/>
    </row>
    <row r="429775" spans="70:70" x14ac:dyDescent="0.25">
      <c r="BR429775" s="2394"/>
    </row>
    <row r="429776" spans="70:70" x14ac:dyDescent="0.25">
      <c r="BR429776" s="2381"/>
    </row>
    <row r="429800" spans="70:70" x14ac:dyDescent="0.25">
      <c r="BR429800" s="2394"/>
    </row>
    <row r="429801" spans="70:70" x14ac:dyDescent="0.25">
      <c r="BR429801" s="2381"/>
    </row>
    <row r="429825" spans="70:70" x14ac:dyDescent="0.25">
      <c r="BR429825" s="2394"/>
    </row>
    <row r="429826" spans="70:70" x14ac:dyDescent="0.25">
      <c r="BR429826" s="2381"/>
    </row>
    <row r="429850" spans="70:70" x14ac:dyDescent="0.25">
      <c r="BR429850" s="2394"/>
    </row>
    <row r="429851" spans="70:70" x14ac:dyDescent="0.25">
      <c r="BR429851" s="2381"/>
    </row>
    <row r="429875" spans="70:70" x14ac:dyDescent="0.25">
      <c r="BR429875" s="2394"/>
    </row>
    <row r="429876" spans="70:70" x14ac:dyDescent="0.25">
      <c r="BR429876" s="2381"/>
    </row>
    <row r="429900" spans="70:70" x14ac:dyDescent="0.25">
      <c r="BR429900" s="2394"/>
    </row>
    <row r="429901" spans="70:70" x14ac:dyDescent="0.25">
      <c r="BR429901" s="2381"/>
    </row>
    <row r="429925" spans="70:70" x14ac:dyDescent="0.25">
      <c r="BR429925" s="2394"/>
    </row>
    <row r="429926" spans="70:70" x14ac:dyDescent="0.25">
      <c r="BR429926" s="2381"/>
    </row>
    <row r="429950" spans="70:70" x14ac:dyDescent="0.25">
      <c r="BR429950" s="2394"/>
    </row>
    <row r="429951" spans="70:70" x14ac:dyDescent="0.25">
      <c r="BR429951" s="2381"/>
    </row>
    <row r="429975" spans="70:70" x14ac:dyDescent="0.25">
      <c r="BR429975" s="2394"/>
    </row>
    <row r="429976" spans="70:70" x14ac:dyDescent="0.25">
      <c r="BR429976" s="2381"/>
    </row>
    <row r="430000" spans="70:70" x14ac:dyDescent="0.25">
      <c r="BR430000" s="2394"/>
    </row>
    <row r="430001" spans="70:70" x14ac:dyDescent="0.25">
      <c r="BR430001" s="2381"/>
    </row>
    <row r="430025" spans="70:70" x14ac:dyDescent="0.25">
      <c r="BR430025" s="2394"/>
    </row>
    <row r="430026" spans="70:70" x14ac:dyDescent="0.25">
      <c r="BR430026" s="2381"/>
    </row>
    <row r="430050" spans="70:70" x14ac:dyDescent="0.25">
      <c r="BR430050" s="2394"/>
    </row>
    <row r="430051" spans="70:70" x14ac:dyDescent="0.25">
      <c r="BR430051" s="2381"/>
    </row>
    <row r="430075" spans="70:70" x14ac:dyDescent="0.25">
      <c r="BR430075" s="2394"/>
    </row>
    <row r="430076" spans="70:70" x14ac:dyDescent="0.25">
      <c r="BR430076" s="2381"/>
    </row>
    <row r="430100" spans="70:70" x14ac:dyDescent="0.25">
      <c r="BR430100" s="2394"/>
    </row>
    <row r="430101" spans="70:70" x14ac:dyDescent="0.25">
      <c r="BR430101" s="2381"/>
    </row>
    <row r="430125" spans="70:70" x14ac:dyDescent="0.25">
      <c r="BR430125" s="2394"/>
    </row>
    <row r="430126" spans="70:70" x14ac:dyDescent="0.25">
      <c r="BR430126" s="2381"/>
    </row>
    <row r="430150" spans="70:70" x14ac:dyDescent="0.25">
      <c r="BR430150" s="2394"/>
    </row>
    <row r="430151" spans="70:70" x14ac:dyDescent="0.25">
      <c r="BR430151" s="2381"/>
    </row>
    <row r="430175" spans="70:70" x14ac:dyDescent="0.25">
      <c r="BR430175" s="2394"/>
    </row>
    <row r="430176" spans="70:70" x14ac:dyDescent="0.25">
      <c r="BR430176" s="2381"/>
    </row>
    <row r="430200" spans="70:70" x14ac:dyDescent="0.25">
      <c r="BR430200" s="2394"/>
    </row>
    <row r="430201" spans="70:70" x14ac:dyDescent="0.25">
      <c r="BR430201" s="2381"/>
    </row>
    <row r="430225" spans="70:70" x14ac:dyDescent="0.25">
      <c r="BR430225" s="2394"/>
    </row>
    <row r="430226" spans="70:70" x14ac:dyDescent="0.25">
      <c r="BR430226" s="2381"/>
    </row>
    <row r="430250" spans="70:70" x14ac:dyDescent="0.25">
      <c r="BR430250" s="2394"/>
    </row>
    <row r="430251" spans="70:70" x14ac:dyDescent="0.25">
      <c r="BR430251" s="2381"/>
    </row>
    <row r="430275" spans="70:70" x14ac:dyDescent="0.25">
      <c r="BR430275" s="2394"/>
    </row>
    <row r="430276" spans="70:70" x14ac:dyDescent="0.25">
      <c r="BR430276" s="2381"/>
    </row>
    <row r="430300" spans="70:70" x14ac:dyDescent="0.25">
      <c r="BR430300" s="2394"/>
    </row>
    <row r="430301" spans="70:70" x14ac:dyDescent="0.25">
      <c r="BR430301" s="2381"/>
    </row>
    <row r="430325" spans="70:70" x14ac:dyDescent="0.25">
      <c r="BR430325" s="2394"/>
    </row>
    <row r="430326" spans="70:70" x14ac:dyDescent="0.25">
      <c r="BR430326" s="2381"/>
    </row>
    <row r="430350" spans="70:70" x14ac:dyDescent="0.25">
      <c r="BR430350" s="2394"/>
    </row>
    <row r="430351" spans="70:70" x14ac:dyDescent="0.25">
      <c r="BR430351" s="2381"/>
    </row>
    <row r="430375" spans="70:70" x14ac:dyDescent="0.25">
      <c r="BR430375" s="2394"/>
    </row>
    <row r="430376" spans="70:70" x14ac:dyDescent="0.25">
      <c r="BR430376" s="2381"/>
    </row>
    <row r="430400" spans="70:70" x14ac:dyDescent="0.25">
      <c r="BR430400" s="2394"/>
    </row>
    <row r="430401" spans="70:70" x14ac:dyDescent="0.25">
      <c r="BR430401" s="2381"/>
    </row>
    <row r="430425" spans="70:70" x14ac:dyDescent="0.25">
      <c r="BR430425" s="2394"/>
    </row>
    <row r="430426" spans="70:70" x14ac:dyDescent="0.25">
      <c r="BR430426" s="2381"/>
    </row>
    <row r="430450" spans="70:70" x14ac:dyDescent="0.25">
      <c r="BR430450" s="2394"/>
    </row>
    <row r="430451" spans="70:70" x14ac:dyDescent="0.25">
      <c r="BR430451" s="2381"/>
    </row>
    <row r="430475" spans="70:70" x14ac:dyDescent="0.25">
      <c r="BR430475" s="2394"/>
    </row>
    <row r="430476" spans="70:70" x14ac:dyDescent="0.25">
      <c r="BR430476" s="2381"/>
    </row>
    <row r="430500" spans="70:70" x14ac:dyDescent="0.25">
      <c r="BR430500" s="2394"/>
    </row>
    <row r="430501" spans="70:70" x14ac:dyDescent="0.25">
      <c r="BR430501" s="2381"/>
    </row>
    <row r="430525" spans="70:70" x14ac:dyDescent="0.25">
      <c r="BR430525" s="2394"/>
    </row>
    <row r="430526" spans="70:70" x14ac:dyDescent="0.25">
      <c r="BR430526" s="2381"/>
    </row>
    <row r="430550" spans="70:70" x14ac:dyDescent="0.25">
      <c r="BR430550" s="2394"/>
    </row>
    <row r="430551" spans="70:70" x14ac:dyDescent="0.25">
      <c r="BR430551" s="2381"/>
    </row>
    <row r="430575" spans="70:70" x14ac:dyDescent="0.25">
      <c r="BR430575" s="2394"/>
    </row>
    <row r="430576" spans="70:70" x14ac:dyDescent="0.25">
      <c r="BR430576" s="2381"/>
    </row>
    <row r="430600" spans="70:70" x14ac:dyDescent="0.25">
      <c r="BR430600" s="2394"/>
    </row>
    <row r="430601" spans="70:70" x14ac:dyDescent="0.25">
      <c r="BR430601" s="2381"/>
    </row>
    <row r="430625" spans="70:70" x14ac:dyDescent="0.25">
      <c r="BR430625" s="2394"/>
    </row>
    <row r="430626" spans="70:70" x14ac:dyDescent="0.25">
      <c r="BR430626" s="2381"/>
    </row>
    <row r="430650" spans="70:70" x14ac:dyDescent="0.25">
      <c r="BR430650" s="2394"/>
    </row>
    <row r="430651" spans="70:70" x14ac:dyDescent="0.25">
      <c r="BR430651" s="2381"/>
    </row>
    <row r="430675" spans="70:70" x14ac:dyDescent="0.25">
      <c r="BR430675" s="2394"/>
    </row>
    <row r="430676" spans="70:70" x14ac:dyDescent="0.25">
      <c r="BR430676" s="2381"/>
    </row>
    <row r="430700" spans="70:70" x14ac:dyDescent="0.25">
      <c r="BR430700" s="2394"/>
    </row>
    <row r="430701" spans="70:70" x14ac:dyDescent="0.25">
      <c r="BR430701" s="2381"/>
    </row>
    <row r="430725" spans="70:70" x14ac:dyDescent="0.25">
      <c r="BR430725" s="2394"/>
    </row>
    <row r="430726" spans="70:70" x14ac:dyDescent="0.25">
      <c r="BR430726" s="2381"/>
    </row>
    <row r="430750" spans="70:70" x14ac:dyDescent="0.25">
      <c r="BR430750" s="2394"/>
    </row>
    <row r="430751" spans="70:70" x14ac:dyDescent="0.25">
      <c r="BR430751" s="2381"/>
    </row>
    <row r="430775" spans="70:70" x14ac:dyDescent="0.25">
      <c r="BR430775" s="2394"/>
    </row>
    <row r="430776" spans="70:70" x14ac:dyDescent="0.25">
      <c r="BR430776" s="2381"/>
    </row>
    <row r="430800" spans="70:70" x14ac:dyDescent="0.25">
      <c r="BR430800" s="2394"/>
    </row>
    <row r="430801" spans="70:70" x14ac:dyDescent="0.25">
      <c r="BR430801" s="2381"/>
    </row>
    <row r="430825" spans="70:70" x14ac:dyDescent="0.25">
      <c r="BR430825" s="2394"/>
    </row>
    <row r="430826" spans="70:70" x14ac:dyDescent="0.25">
      <c r="BR430826" s="2381"/>
    </row>
    <row r="430850" spans="70:70" x14ac:dyDescent="0.25">
      <c r="BR430850" s="2394"/>
    </row>
    <row r="430851" spans="70:70" x14ac:dyDescent="0.25">
      <c r="BR430851" s="2381"/>
    </row>
    <row r="430875" spans="70:70" x14ac:dyDescent="0.25">
      <c r="BR430875" s="2394"/>
    </row>
    <row r="430876" spans="70:70" x14ac:dyDescent="0.25">
      <c r="BR430876" s="2381"/>
    </row>
    <row r="430900" spans="70:70" x14ac:dyDescent="0.25">
      <c r="BR430900" s="2394"/>
    </row>
    <row r="430901" spans="70:70" x14ac:dyDescent="0.25">
      <c r="BR430901" s="2381"/>
    </row>
    <row r="430925" spans="70:70" x14ac:dyDescent="0.25">
      <c r="BR430925" s="2394"/>
    </row>
    <row r="430926" spans="70:70" x14ac:dyDescent="0.25">
      <c r="BR430926" s="2381"/>
    </row>
    <row r="430950" spans="70:70" x14ac:dyDescent="0.25">
      <c r="BR430950" s="2394"/>
    </row>
    <row r="430951" spans="70:70" x14ac:dyDescent="0.25">
      <c r="BR430951" s="2381"/>
    </row>
    <row r="430975" spans="70:70" x14ac:dyDescent="0.25">
      <c r="BR430975" s="2394"/>
    </row>
    <row r="430976" spans="70:70" x14ac:dyDescent="0.25">
      <c r="BR430976" s="2381"/>
    </row>
    <row r="431000" spans="70:70" x14ac:dyDescent="0.25">
      <c r="BR431000" s="2394"/>
    </row>
    <row r="431001" spans="70:70" x14ac:dyDescent="0.25">
      <c r="BR431001" s="2381"/>
    </row>
    <row r="431025" spans="70:70" x14ac:dyDescent="0.25">
      <c r="BR431025" s="2394"/>
    </row>
    <row r="431026" spans="70:70" x14ac:dyDescent="0.25">
      <c r="BR431026" s="2381"/>
    </row>
    <row r="431050" spans="70:70" x14ac:dyDescent="0.25">
      <c r="BR431050" s="2394"/>
    </row>
    <row r="431051" spans="70:70" x14ac:dyDescent="0.25">
      <c r="BR431051" s="2381"/>
    </row>
    <row r="431075" spans="70:70" x14ac:dyDescent="0.25">
      <c r="BR431075" s="2394"/>
    </row>
    <row r="431076" spans="70:70" x14ac:dyDescent="0.25">
      <c r="BR431076" s="2381"/>
    </row>
    <row r="431100" spans="70:70" x14ac:dyDescent="0.25">
      <c r="BR431100" s="2394"/>
    </row>
    <row r="431101" spans="70:70" x14ac:dyDescent="0.25">
      <c r="BR431101" s="2381"/>
    </row>
    <row r="431125" spans="70:70" x14ac:dyDescent="0.25">
      <c r="BR431125" s="2394"/>
    </row>
    <row r="431126" spans="70:70" x14ac:dyDescent="0.25">
      <c r="BR431126" s="2381"/>
    </row>
    <row r="431150" spans="70:70" x14ac:dyDescent="0.25">
      <c r="BR431150" s="2394"/>
    </row>
    <row r="431151" spans="70:70" x14ac:dyDescent="0.25">
      <c r="BR431151" s="2381"/>
    </row>
    <row r="431175" spans="70:70" x14ac:dyDescent="0.25">
      <c r="BR431175" s="2394"/>
    </row>
    <row r="431176" spans="70:70" x14ac:dyDescent="0.25">
      <c r="BR431176" s="2381"/>
    </row>
    <row r="431200" spans="70:70" x14ac:dyDescent="0.25">
      <c r="BR431200" s="2394"/>
    </row>
    <row r="431201" spans="70:70" x14ac:dyDescent="0.25">
      <c r="BR431201" s="2381"/>
    </row>
    <row r="431225" spans="70:70" x14ac:dyDescent="0.25">
      <c r="BR431225" s="2394"/>
    </row>
    <row r="431226" spans="70:70" x14ac:dyDescent="0.25">
      <c r="BR431226" s="2381"/>
    </row>
    <row r="431250" spans="70:70" x14ac:dyDescent="0.25">
      <c r="BR431250" s="2394"/>
    </row>
    <row r="431251" spans="70:70" x14ac:dyDescent="0.25">
      <c r="BR431251" s="2381"/>
    </row>
    <row r="431275" spans="70:70" x14ac:dyDescent="0.25">
      <c r="BR431275" s="2394"/>
    </row>
    <row r="431276" spans="70:70" x14ac:dyDescent="0.25">
      <c r="BR431276" s="2381"/>
    </row>
    <row r="431300" spans="70:70" x14ac:dyDescent="0.25">
      <c r="BR431300" s="2394"/>
    </row>
    <row r="431301" spans="70:70" x14ac:dyDescent="0.25">
      <c r="BR431301" s="2381"/>
    </row>
    <row r="431325" spans="70:70" x14ac:dyDescent="0.25">
      <c r="BR431325" s="2394"/>
    </row>
    <row r="431326" spans="70:70" x14ac:dyDescent="0.25">
      <c r="BR431326" s="2381"/>
    </row>
    <row r="431350" spans="70:70" x14ac:dyDescent="0.25">
      <c r="BR431350" s="2394"/>
    </row>
    <row r="431351" spans="70:70" x14ac:dyDescent="0.25">
      <c r="BR431351" s="2381"/>
    </row>
    <row r="431375" spans="70:70" x14ac:dyDescent="0.25">
      <c r="BR431375" s="2394"/>
    </row>
    <row r="431376" spans="70:70" x14ac:dyDescent="0.25">
      <c r="BR431376" s="2381"/>
    </row>
    <row r="431400" spans="70:70" x14ac:dyDescent="0.25">
      <c r="BR431400" s="2394"/>
    </row>
    <row r="431401" spans="70:70" x14ac:dyDescent="0.25">
      <c r="BR431401" s="2381"/>
    </row>
    <row r="431425" spans="70:70" x14ac:dyDescent="0.25">
      <c r="BR431425" s="2394"/>
    </row>
    <row r="431426" spans="70:70" x14ac:dyDescent="0.25">
      <c r="BR431426" s="2381"/>
    </row>
    <row r="431450" spans="70:70" x14ac:dyDescent="0.25">
      <c r="BR431450" s="2394"/>
    </row>
    <row r="431451" spans="70:70" x14ac:dyDescent="0.25">
      <c r="BR431451" s="2381"/>
    </row>
    <row r="431475" spans="70:70" x14ac:dyDescent="0.25">
      <c r="BR431475" s="2394"/>
    </row>
    <row r="431476" spans="70:70" x14ac:dyDescent="0.25">
      <c r="BR431476" s="2381"/>
    </row>
    <row r="431500" spans="70:70" x14ac:dyDescent="0.25">
      <c r="BR431500" s="2394"/>
    </row>
    <row r="431501" spans="70:70" x14ac:dyDescent="0.25">
      <c r="BR431501" s="2381"/>
    </row>
    <row r="431525" spans="70:70" x14ac:dyDescent="0.25">
      <c r="BR431525" s="2394"/>
    </row>
    <row r="431526" spans="70:70" x14ac:dyDescent="0.25">
      <c r="BR431526" s="2381"/>
    </row>
    <row r="431550" spans="70:70" x14ac:dyDescent="0.25">
      <c r="BR431550" s="2394"/>
    </row>
    <row r="431551" spans="70:70" x14ac:dyDescent="0.25">
      <c r="BR431551" s="2381"/>
    </row>
    <row r="431575" spans="70:70" x14ac:dyDescent="0.25">
      <c r="BR431575" s="2394"/>
    </row>
    <row r="431576" spans="70:70" x14ac:dyDescent="0.25">
      <c r="BR431576" s="2381"/>
    </row>
    <row r="431600" spans="70:70" x14ac:dyDescent="0.25">
      <c r="BR431600" s="2394"/>
    </row>
    <row r="431601" spans="70:70" x14ac:dyDescent="0.25">
      <c r="BR431601" s="2381"/>
    </row>
    <row r="431625" spans="70:70" x14ac:dyDescent="0.25">
      <c r="BR431625" s="2394"/>
    </row>
    <row r="431626" spans="70:70" x14ac:dyDescent="0.25">
      <c r="BR431626" s="2381"/>
    </row>
    <row r="431650" spans="70:70" x14ac:dyDescent="0.25">
      <c r="BR431650" s="2394"/>
    </row>
    <row r="431651" spans="70:70" x14ac:dyDescent="0.25">
      <c r="BR431651" s="2381"/>
    </row>
    <row r="431675" spans="70:70" x14ac:dyDescent="0.25">
      <c r="BR431675" s="2394"/>
    </row>
    <row r="431676" spans="70:70" x14ac:dyDescent="0.25">
      <c r="BR431676" s="2381"/>
    </row>
    <row r="431700" spans="70:70" x14ac:dyDescent="0.25">
      <c r="BR431700" s="2394"/>
    </row>
    <row r="431701" spans="70:70" x14ac:dyDescent="0.25">
      <c r="BR431701" s="2381"/>
    </row>
    <row r="431725" spans="70:70" x14ac:dyDescent="0.25">
      <c r="BR431725" s="2394"/>
    </row>
    <row r="431726" spans="70:70" x14ac:dyDescent="0.25">
      <c r="BR431726" s="2381"/>
    </row>
    <row r="431750" spans="70:70" x14ac:dyDescent="0.25">
      <c r="BR431750" s="2394"/>
    </row>
    <row r="431751" spans="70:70" x14ac:dyDescent="0.25">
      <c r="BR431751" s="2381"/>
    </row>
    <row r="431775" spans="70:70" x14ac:dyDescent="0.25">
      <c r="BR431775" s="2394"/>
    </row>
    <row r="431776" spans="70:70" x14ac:dyDescent="0.25">
      <c r="BR431776" s="2381"/>
    </row>
    <row r="431800" spans="70:70" x14ac:dyDescent="0.25">
      <c r="BR431800" s="2394"/>
    </row>
    <row r="431801" spans="70:70" x14ac:dyDescent="0.25">
      <c r="BR431801" s="2381"/>
    </row>
    <row r="431825" spans="70:70" x14ac:dyDescent="0.25">
      <c r="BR431825" s="2394"/>
    </row>
    <row r="431826" spans="70:70" x14ac:dyDescent="0.25">
      <c r="BR431826" s="2381"/>
    </row>
    <row r="431850" spans="70:70" x14ac:dyDescent="0.25">
      <c r="BR431850" s="2394"/>
    </row>
    <row r="431851" spans="70:70" x14ac:dyDescent="0.25">
      <c r="BR431851" s="2381"/>
    </row>
    <row r="431875" spans="70:70" x14ac:dyDescent="0.25">
      <c r="BR431875" s="2394"/>
    </row>
    <row r="431876" spans="70:70" x14ac:dyDescent="0.25">
      <c r="BR431876" s="2381"/>
    </row>
    <row r="431900" spans="70:70" x14ac:dyDescent="0.25">
      <c r="BR431900" s="2394"/>
    </row>
    <row r="431901" spans="70:70" x14ac:dyDescent="0.25">
      <c r="BR431901" s="2381"/>
    </row>
    <row r="431925" spans="70:70" x14ac:dyDescent="0.25">
      <c r="BR431925" s="2394"/>
    </row>
    <row r="431926" spans="70:70" x14ac:dyDescent="0.25">
      <c r="BR431926" s="2381"/>
    </row>
    <row r="431950" spans="70:70" x14ac:dyDescent="0.25">
      <c r="BR431950" s="2394"/>
    </row>
    <row r="431951" spans="70:70" x14ac:dyDescent="0.25">
      <c r="BR431951" s="2381"/>
    </row>
    <row r="431975" spans="70:70" x14ac:dyDescent="0.25">
      <c r="BR431975" s="2394"/>
    </row>
    <row r="431976" spans="70:70" x14ac:dyDescent="0.25">
      <c r="BR431976" s="2381"/>
    </row>
    <row r="432000" spans="70:70" x14ac:dyDescent="0.25">
      <c r="BR432000" s="2394"/>
    </row>
    <row r="432001" spans="70:70" x14ac:dyDescent="0.25">
      <c r="BR432001" s="2381"/>
    </row>
    <row r="432025" spans="70:70" x14ac:dyDescent="0.25">
      <c r="BR432025" s="2394"/>
    </row>
    <row r="432026" spans="70:70" x14ac:dyDescent="0.25">
      <c r="BR432026" s="2381"/>
    </row>
    <row r="432050" spans="70:70" x14ac:dyDescent="0.25">
      <c r="BR432050" s="2394"/>
    </row>
    <row r="432051" spans="70:70" x14ac:dyDescent="0.25">
      <c r="BR432051" s="2381"/>
    </row>
    <row r="432075" spans="70:70" x14ac:dyDescent="0.25">
      <c r="BR432075" s="2394"/>
    </row>
    <row r="432076" spans="70:70" x14ac:dyDescent="0.25">
      <c r="BR432076" s="2381"/>
    </row>
    <row r="432100" spans="70:70" x14ac:dyDescent="0.25">
      <c r="BR432100" s="2394"/>
    </row>
    <row r="432101" spans="70:70" x14ac:dyDescent="0.25">
      <c r="BR432101" s="2381"/>
    </row>
    <row r="432125" spans="70:70" x14ac:dyDescent="0.25">
      <c r="BR432125" s="2394"/>
    </row>
    <row r="432126" spans="70:70" x14ac:dyDescent="0.25">
      <c r="BR432126" s="2381"/>
    </row>
    <row r="432150" spans="70:70" x14ac:dyDescent="0.25">
      <c r="BR432150" s="2394"/>
    </row>
    <row r="432151" spans="70:70" x14ac:dyDescent="0.25">
      <c r="BR432151" s="2381"/>
    </row>
    <row r="432175" spans="70:70" x14ac:dyDescent="0.25">
      <c r="BR432175" s="2394"/>
    </row>
    <row r="432176" spans="70:70" x14ac:dyDescent="0.25">
      <c r="BR432176" s="2381"/>
    </row>
    <row r="432200" spans="70:70" x14ac:dyDescent="0.25">
      <c r="BR432200" s="2394"/>
    </row>
    <row r="432201" spans="70:70" x14ac:dyDescent="0.25">
      <c r="BR432201" s="2381"/>
    </row>
    <row r="432225" spans="70:70" x14ac:dyDescent="0.25">
      <c r="BR432225" s="2394"/>
    </row>
    <row r="432226" spans="70:70" x14ac:dyDescent="0.25">
      <c r="BR432226" s="2381"/>
    </row>
    <row r="432250" spans="70:70" x14ac:dyDescent="0.25">
      <c r="BR432250" s="2394"/>
    </row>
    <row r="432251" spans="70:70" x14ac:dyDescent="0.25">
      <c r="BR432251" s="2381"/>
    </row>
    <row r="432275" spans="70:70" x14ac:dyDescent="0.25">
      <c r="BR432275" s="2394"/>
    </row>
    <row r="432276" spans="70:70" x14ac:dyDescent="0.25">
      <c r="BR432276" s="2381"/>
    </row>
    <row r="432300" spans="70:70" x14ac:dyDescent="0.25">
      <c r="BR432300" s="2394"/>
    </row>
    <row r="432301" spans="70:70" x14ac:dyDescent="0.25">
      <c r="BR432301" s="2381"/>
    </row>
    <row r="432325" spans="70:70" x14ac:dyDescent="0.25">
      <c r="BR432325" s="2394"/>
    </row>
    <row r="432326" spans="70:70" x14ac:dyDescent="0.25">
      <c r="BR432326" s="2381"/>
    </row>
    <row r="432350" spans="70:70" x14ac:dyDescent="0.25">
      <c r="BR432350" s="2394"/>
    </row>
    <row r="432351" spans="70:70" x14ac:dyDescent="0.25">
      <c r="BR432351" s="2381"/>
    </row>
    <row r="432375" spans="70:70" x14ac:dyDescent="0.25">
      <c r="BR432375" s="2394"/>
    </row>
    <row r="432376" spans="70:70" x14ac:dyDescent="0.25">
      <c r="BR432376" s="2381"/>
    </row>
    <row r="432400" spans="70:70" x14ac:dyDescent="0.25">
      <c r="BR432400" s="2394"/>
    </row>
    <row r="432401" spans="70:70" x14ac:dyDescent="0.25">
      <c r="BR432401" s="2381"/>
    </row>
    <row r="432425" spans="70:70" x14ac:dyDescent="0.25">
      <c r="BR432425" s="2394"/>
    </row>
    <row r="432426" spans="70:70" x14ac:dyDescent="0.25">
      <c r="BR432426" s="2381"/>
    </row>
    <row r="432450" spans="70:70" x14ac:dyDescent="0.25">
      <c r="BR432450" s="2394"/>
    </row>
    <row r="432451" spans="70:70" x14ac:dyDescent="0.25">
      <c r="BR432451" s="2381"/>
    </row>
    <row r="432475" spans="70:70" x14ac:dyDescent="0.25">
      <c r="BR432475" s="2394"/>
    </row>
    <row r="432476" spans="70:70" x14ac:dyDescent="0.25">
      <c r="BR432476" s="2381"/>
    </row>
    <row r="432500" spans="70:70" x14ac:dyDescent="0.25">
      <c r="BR432500" s="2394"/>
    </row>
    <row r="432501" spans="70:70" x14ac:dyDescent="0.25">
      <c r="BR432501" s="2381"/>
    </row>
    <row r="432525" spans="70:70" x14ac:dyDescent="0.25">
      <c r="BR432525" s="2394"/>
    </row>
    <row r="432526" spans="70:70" x14ac:dyDescent="0.25">
      <c r="BR432526" s="2381"/>
    </row>
    <row r="432550" spans="70:70" x14ac:dyDescent="0.25">
      <c r="BR432550" s="2394"/>
    </row>
    <row r="432551" spans="70:70" x14ac:dyDescent="0.25">
      <c r="BR432551" s="2381"/>
    </row>
    <row r="432575" spans="70:70" x14ac:dyDescent="0.25">
      <c r="BR432575" s="2394"/>
    </row>
    <row r="432576" spans="70:70" x14ac:dyDescent="0.25">
      <c r="BR432576" s="2381"/>
    </row>
    <row r="432600" spans="70:70" x14ac:dyDescent="0.25">
      <c r="BR432600" s="2394"/>
    </row>
    <row r="432601" spans="70:70" x14ac:dyDescent="0.25">
      <c r="BR432601" s="2381"/>
    </row>
    <row r="432625" spans="70:70" x14ac:dyDescent="0.25">
      <c r="BR432625" s="2394"/>
    </row>
    <row r="432626" spans="70:70" x14ac:dyDescent="0.25">
      <c r="BR432626" s="2381"/>
    </row>
    <row r="432650" spans="70:70" x14ac:dyDescent="0.25">
      <c r="BR432650" s="2394"/>
    </row>
    <row r="432651" spans="70:70" x14ac:dyDescent="0.25">
      <c r="BR432651" s="2381"/>
    </row>
    <row r="432675" spans="70:70" x14ac:dyDescent="0.25">
      <c r="BR432675" s="2394"/>
    </row>
    <row r="432676" spans="70:70" x14ac:dyDescent="0.25">
      <c r="BR432676" s="2381"/>
    </row>
    <row r="432700" spans="70:70" x14ac:dyDescent="0.25">
      <c r="BR432700" s="2394"/>
    </row>
    <row r="432701" spans="70:70" x14ac:dyDescent="0.25">
      <c r="BR432701" s="2381"/>
    </row>
    <row r="432725" spans="70:70" x14ac:dyDescent="0.25">
      <c r="BR432725" s="2394"/>
    </row>
    <row r="432726" spans="70:70" x14ac:dyDescent="0.25">
      <c r="BR432726" s="2381"/>
    </row>
    <row r="432750" spans="70:70" x14ac:dyDescent="0.25">
      <c r="BR432750" s="2394"/>
    </row>
    <row r="432751" spans="70:70" x14ac:dyDescent="0.25">
      <c r="BR432751" s="2381"/>
    </row>
    <row r="432775" spans="70:70" x14ac:dyDescent="0.25">
      <c r="BR432775" s="2394"/>
    </row>
    <row r="432776" spans="70:70" x14ac:dyDescent="0.25">
      <c r="BR432776" s="2381"/>
    </row>
    <row r="432800" spans="70:70" x14ac:dyDescent="0.25">
      <c r="BR432800" s="2394"/>
    </row>
    <row r="432801" spans="70:70" x14ac:dyDescent="0.25">
      <c r="BR432801" s="2381"/>
    </row>
    <row r="432825" spans="70:70" x14ac:dyDescent="0.25">
      <c r="BR432825" s="2394"/>
    </row>
    <row r="432826" spans="70:70" x14ac:dyDescent="0.25">
      <c r="BR432826" s="2381"/>
    </row>
    <row r="432850" spans="70:70" x14ac:dyDescent="0.25">
      <c r="BR432850" s="2394"/>
    </row>
    <row r="432851" spans="70:70" x14ac:dyDescent="0.25">
      <c r="BR432851" s="2381"/>
    </row>
    <row r="432875" spans="70:70" x14ac:dyDescent="0.25">
      <c r="BR432875" s="2394"/>
    </row>
    <row r="432876" spans="70:70" x14ac:dyDescent="0.25">
      <c r="BR432876" s="2381"/>
    </row>
    <row r="432900" spans="70:70" x14ac:dyDescent="0.25">
      <c r="BR432900" s="2394"/>
    </row>
    <row r="432901" spans="70:70" x14ac:dyDescent="0.25">
      <c r="BR432901" s="2381"/>
    </row>
    <row r="432925" spans="70:70" x14ac:dyDescent="0.25">
      <c r="BR432925" s="2394"/>
    </row>
    <row r="432926" spans="70:70" x14ac:dyDescent="0.25">
      <c r="BR432926" s="2381"/>
    </row>
    <row r="432950" spans="70:70" x14ac:dyDescent="0.25">
      <c r="BR432950" s="2394"/>
    </row>
    <row r="432951" spans="70:70" x14ac:dyDescent="0.25">
      <c r="BR432951" s="2381"/>
    </row>
    <row r="432975" spans="70:70" x14ac:dyDescent="0.25">
      <c r="BR432975" s="2394"/>
    </row>
    <row r="432976" spans="70:70" x14ac:dyDescent="0.25">
      <c r="BR432976" s="2381"/>
    </row>
    <row r="433000" spans="70:70" x14ac:dyDescent="0.25">
      <c r="BR433000" s="2394"/>
    </row>
    <row r="433001" spans="70:70" x14ac:dyDescent="0.25">
      <c r="BR433001" s="2381"/>
    </row>
    <row r="433025" spans="70:70" x14ac:dyDescent="0.25">
      <c r="BR433025" s="2394"/>
    </row>
    <row r="433026" spans="70:70" x14ac:dyDescent="0.25">
      <c r="BR433026" s="2381"/>
    </row>
    <row r="433050" spans="70:70" x14ac:dyDescent="0.25">
      <c r="BR433050" s="2394"/>
    </row>
    <row r="433051" spans="70:70" x14ac:dyDescent="0.25">
      <c r="BR433051" s="2381"/>
    </row>
    <row r="433075" spans="70:70" x14ac:dyDescent="0.25">
      <c r="BR433075" s="2394"/>
    </row>
    <row r="433076" spans="70:70" x14ac:dyDescent="0.25">
      <c r="BR433076" s="2381"/>
    </row>
    <row r="433100" spans="70:70" x14ac:dyDescent="0.25">
      <c r="BR433100" s="2394"/>
    </row>
    <row r="433101" spans="70:70" x14ac:dyDescent="0.25">
      <c r="BR433101" s="2381"/>
    </row>
    <row r="433125" spans="70:70" x14ac:dyDescent="0.25">
      <c r="BR433125" s="2394"/>
    </row>
    <row r="433126" spans="70:70" x14ac:dyDescent="0.25">
      <c r="BR433126" s="2381"/>
    </row>
    <row r="433150" spans="70:70" x14ac:dyDescent="0.25">
      <c r="BR433150" s="2394"/>
    </row>
    <row r="433151" spans="70:70" x14ac:dyDescent="0.25">
      <c r="BR433151" s="2381"/>
    </row>
    <row r="433175" spans="70:70" x14ac:dyDescent="0.25">
      <c r="BR433175" s="2394"/>
    </row>
    <row r="433176" spans="70:70" x14ac:dyDescent="0.25">
      <c r="BR433176" s="2381"/>
    </row>
    <row r="433200" spans="70:70" x14ac:dyDescent="0.25">
      <c r="BR433200" s="2394"/>
    </row>
    <row r="433201" spans="70:70" x14ac:dyDescent="0.25">
      <c r="BR433201" s="2381"/>
    </row>
    <row r="433225" spans="70:70" x14ac:dyDescent="0.25">
      <c r="BR433225" s="2394"/>
    </row>
    <row r="433226" spans="70:70" x14ac:dyDescent="0.25">
      <c r="BR433226" s="2381"/>
    </row>
    <row r="433250" spans="70:70" x14ac:dyDescent="0.25">
      <c r="BR433250" s="2394"/>
    </row>
    <row r="433251" spans="70:70" x14ac:dyDescent="0.25">
      <c r="BR433251" s="2381"/>
    </row>
    <row r="433275" spans="70:70" x14ac:dyDescent="0.25">
      <c r="BR433275" s="2394"/>
    </row>
    <row r="433276" spans="70:70" x14ac:dyDescent="0.25">
      <c r="BR433276" s="2381"/>
    </row>
    <row r="433300" spans="70:70" x14ac:dyDescent="0.25">
      <c r="BR433300" s="2394"/>
    </row>
    <row r="433301" spans="70:70" x14ac:dyDescent="0.25">
      <c r="BR433301" s="2381"/>
    </row>
    <row r="433325" spans="70:70" x14ac:dyDescent="0.25">
      <c r="BR433325" s="2394"/>
    </row>
    <row r="433326" spans="70:70" x14ac:dyDescent="0.25">
      <c r="BR433326" s="2381"/>
    </row>
    <row r="433350" spans="70:70" x14ac:dyDescent="0.25">
      <c r="BR433350" s="2394"/>
    </row>
    <row r="433351" spans="70:70" x14ac:dyDescent="0.25">
      <c r="BR433351" s="2381"/>
    </row>
    <row r="433375" spans="70:70" x14ac:dyDescent="0.25">
      <c r="BR433375" s="2394"/>
    </row>
    <row r="433376" spans="70:70" x14ac:dyDescent="0.25">
      <c r="BR433376" s="2381"/>
    </row>
    <row r="433400" spans="70:70" x14ac:dyDescent="0.25">
      <c r="BR433400" s="2394"/>
    </row>
    <row r="433401" spans="70:70" x14ac:dyDescent="0.25">
      <c r="BR433401" s="2381"/>
    </row>
    <row r="433425" spans="70:70" x14ac:dyDescent="0.25">
      <c r="BR433425" s="2394"/>
    </row>
    <row r="433426" spans="70:70" x14ac:dyDescent="0.25">
      <c r="BR433426" s="2381"/>
    </row>
    <row r="433450" spans="70:70" x14ac:dyDescent="0.25">
      <c r="BR433450" s="2394"/>
    </row>
    <row r="433451" spans="70:70" x14ac:dyDescent="0.25">
      <c r="BR433451" s="2381"/>
    </row>
    <row r="433475" spans="70:70" x14ac:dyDescent="0.25">
      <c r="BR433475" s="2394"/>
    </row>
    <row r="433476" spans="70:70" x14ac:dyDescent="0.25">
      <c r="BR433476" s="2381"/>
    </row>
    <row r="433500" spans="70:70" x14ac:dyDescent="0.25">
      <c r="BR433500" s="2394"/>
    </row>
    <row r="433501" spans="70:70" x14ac:dyDescent="0.25">
      <c r="BR433501" s="2381"/>
    </row>
    <row r="433525" spans="70:70" x14ac:dyDescent="0.25">
      <c r="BR433525" s="2394"/>
    </row>
    <row r="433526" spans="70:70" x14ac:dyDescent="0.25">
      <c r="BR433526" s="2381"/>
    </row>
    <row r="433550" spans="70:70" x14ac:dyDescent="0.25">
      <c r="BR433550" s="2394"/>
    </row>
    <row r="433551" spans="70:70" x14ac:dyDescent="0.25">
      <c r="BR433551" s="2381"/>
    </row>
    <row r="433575" spans="70:70" x14ac:dyDescent="0.25">
      <c r="BR433575" s="2394"/>
    </row>
    <row r="433576" spans="70:70" x14ac:dyDescent="0.25">
      <c r="BR433576" s="2381"/>
    </row>
    <row r="433600" spans="70:70" x14ac:dyDescent="0.25">
      <c r="BR433600" s="2394"/>
    </row>
    <row r="433601" spans="70:70" x14ac:dyDescent="0.25">
      <c r="BR433601" s="2381"/>
    </row>
    <row r="433625" spans="70:70" x14ac:dyDescent="0.25">
      <c r="BR433625" s="2394"/>
    </row>
    <row r="433626" spans="70:70" x14ac:dyDescent="0.25">
      <c r="BR433626" s="2381"/>
    </row>
    <row r="433650" spans="70:70" x14ac:dyDescent="0.25">
      <c r="BR433650" s="2394"/>
    </row>
    <row r="433651" spans="70:70" x14ac:dyDescent="0.25">
      <c r="BR433651" s="2381"/>
    </row>
    <row r="433675" spans="70:70" x14ac:dyDescent="0.25">
      <c r="BR433675" s="2394"/>
    </row>
    <row r="433676" spans="70:70" x14ac:dyDescent="0.25">
      <c r="BR433676" s="2381"/>
    </row>
    <row r="433700" spans="70:70" x14ac:dyDescent="0.25">
      <c r="BR433700" s="2394"/>
    </row>
    <row r="433701" spans="70:70" x14ac:dyDescent="0.25">
      <c r="BR433701" s="2381"/>
    </row>
    <row r="433725" spans="70:70" x14ac:dyDescent="0.25">
      <c r="BR433725" s="2394"/>
    </row>
    <row r="433726" spans="70:70" x14ac:dyDescent="0.25">
      <c r="BR433726" s="2381"/>
    </row>
    <row r="433750" spans="70:70" x14ac:dyDescent="0.25">
      <c r="BR433750" s="2394"/>
    </row>
    <row r="433751" spans="70:70" x14ac:dyDescent="0.25">
      <c r="BR433751" s="2381"/>
    </row>
    <row r="433775" spans="70:70" x14ac:dyDescent="0.25">
      <c r="BR433775" s="2394"/>
    </row>
    <row r="433776" spans="70:70" x14ac:dyDescent="0.25">
      <c r="BR433776" s="2381"/>
    </row>
    <row r="433800" spans="70:70" x14ac:dyDescent="0.25">
      <c r="BR433800" s="2394"/>
    </row>
    <row r="433801" spans="70:70" x14ac:dyDescent="0.25">
      <c r="BR433801" s="2381"/>
    </row>
    <row r="433825" spans="70:70" x14ac:dyDescent="0.25">
      <c r="BR433825" s="2394"/>
    </row>
    <row r="433826" spans="70:70" x14ac:dyDescent="0.25">
      <c r="BR433826" s="2381"/>
    </row>
    <row r="433850" spans="70:70" x14ac:dyDescent="0.25">
      <c r="BR433850" s="2394"/>
    </row>
    <row r="433851" spans="70:70" x14ac:dyDescent="0.25">
      <c r="BR433851" s="2381"/>
    </row>
    <row r="433875" spans="70:70" x14ac:dyDescent="0.25">
      <c r="BR433875" s="2394"/>
    </row>
    <row r="433876" spans="70:70" x14ac:dyDescent="0.25">
      <c r="BR433876" s="2381"/>
    </row>
    <row r="433900" spans="70:70" x14ac:dyDescent="0.25">
      <c r="BR433900" s="2394"/>
    </row>
    <row r="433901" spans="70:70" x14ac:dyDescent="0.25">
      <c r="BR433901" s="2381"/>
    </row>
    <row r="433925" spans="70:70" x14ac:dyDescent="0.25">
      <c r="BR433925" s="2394"/>
    </row>
    <row r="433926" spans="70:70" x14ac:dyDescent="0.25">
      <c r="BR433926" s="2381"/>
    </row>
    <row r="433950" spans="70:70" x14ac:dyDescent="0.25">
      <c r="BR433950" s="2394"/>
    </row>
    <row r="433951" spans="70:70" x14ac:dyDescent="0.25">
      <c r="BR433951" s="2381"/>
    </row>
    <row r="433975" spans="70:70" x14ac:dyDescent="0.25">
      <c r="BR433975" s="2394"/>
    </row>
    <row r="433976" spans="70:70" x14ac:dyDescent="0.25">
      <c r="BR433976" s="2381"/>
    </row>
    <row r="434000" spans="70:70" x14ac:dyDescent="0.25">
      <c r="BR434000" s="2394"/>
    </row>
    <row r="434001" spans="70:70" x14ac:dyDescent="0.25">
      <c r="BR434001" s="2381"/>
    </row>
    <row r="434025" spans="70:70" x14ac:dyDescent="0.25">
      <c r="BR434025" s="2394"/>
    </row>
    <row r="434026" spans="70:70" x14ac:dyDescent="0.25">
      <c r="BR434026" s="2381"/>
    </row>
    <row r="434050" spans="70:70" x14ac:dyDescent="0.25">
      <c r="BR434050" s="2394"/>
    </row>
    <row r="434051" spans="70:70" x14ac:dyDescent="0.25">
      <c r="BR434051" s="2381"/>
    </row>
    <row r="434075" spans="70:70" x14ac:dyDescent="0.25">
      <c r="BR434075" s="2394"/>
    </row>
    <row r="434076" spans="70:70" x14ac:dyDescent="0.25">
      <c r="BR434076" s="2381"/>
    </row>
    <row r="434100" spans="70:70" x14ac:dyDescent="0.25">
      <c r="BR434100" s="2394"/>
    </row>
    <row r="434101" spans="70:70" x14ac:dyDescent="0.25">
      <c r="BR434101" s="2381"/>
    </row>
    <row r="434125" spans="70:70" x14ac:dyDescent="0.25">
      <c r="BR434125" s="2394"/>
    </row>
    <row r="434126" spans="70:70" x14ac:dyDescent="0.25">
      <c r="BR434126" s="2381"/>
    </row>
    <row r="434150" spans="70:70" x14ac:dyDescent="0.25">
      <c r="BR434150" s="2394"/>
    </row>
    <row r="434151" spans="70:70" x14ac:dyDescent="0.25">
      <c r="BR434151" s="2381"/>
    </row>
    <row r="434175" spans="70:70" x14ac:dyDescent="0.25">
      <c r="BR434175" s="2394"/>
    </row>
    <row r="434176" spans="70:70" x14ac:dyDescent="0.25">
      <c r="BR434176" s="2381"/>
    </row>
    <row r="434200" spans="70:70" x14ac:dyDescent="0.25">
      <c r="BR434200" s="2394"/>
    </row>
    <row r="434201" spans="70:70" x14ac:dyDescent="0.25">
      <c r="BR434201" s="2381"/>
    </row>
    <row r="434225" spans="70:70" x14ac:dyDescent="0.25">
      <c r="BR434225" s="2394"/>
    </row>
    <row r="434226" spans="70:70" x14ac:dyDescent="0.25">
      <c r="BR434226" s="2381"/>
    </row>
    <row r="434250" spans="70:70" x14ac:dyDescent="0.25">
      <c r="BR434250" s="2394"/>
    </row>
    <row r="434251" spans="70:70" x14ac:dyDescent="0.25">
      <c r="BR434251" s="2381"/>
    </row>
    <row r="434275" spans="70:70" x14ac:dyDescent="0.25">
      <c r="BR434275" s="2394"/>
    </row>
    <row r="434276" spans="70:70" x14ac:dyDescent="0.25">
      <c r="BR434276" s="2381"/>
    </row>
    <row r="434300" spans="70:70" x14ac:dyDescent="0.25">
      <c r="BR434300" s="2394"/>
    </row>
    <row r="434301" spans="70:70" x14ac:dyDescent="0.25">
      <c r="BR434301" s="2381"/>
    </row>
    <row r="434325" spans="70:70" x14ac:dyDescent="0.25">
      <c r="BR434325" s="2394"/>
    </row>
    <row r="434326" spans="70:70" x14ac:dyDescent="0.25">
      <c r="BR434326" s="2381"/>
    </row>
    <row r="434350" spans="70:70" x14ac:dyDescent="0.25">
      <c r="BR434350" s="2394"/>
    </row>
    <row r="434351" spans="70:70" x14ac:dyDescent="0.25">
      <c r="BR434351" s="2381"/>
    </row>
    <row r="434375" spans="70:70" x14ac:dyDescent="0.25">
      <c r="BR434375" s="2394"/>
    </row>
    <row r="434376" spans="70:70" x14ac:dyDescent="0.25">
      <c r="BR434376" s="2381"/>
    </row>
    <row r="434400" spans="70:70" x14ac:dyDescent="0.25">
      <c r="BR434400" s="2394"/>
    </row>
    <row r="434401" spans="70:70" x14ac:dyDescent="0.25">
      <c r="BR434401" s="2381"/>
    </row>
    <row r="434425" spans="70:70" x14ac:dyDescent="0.25">
      <c r="BR434425" s="2394"/>
    </row>
    <row r="434426" spans="70:70" x14ac:dyDescent="0.25">
      <c r="BR434426" s="2381"/>
    </row>
    <row r="434450" spans="70:70" x14ac:dyDescent="0.25">
      <c r="BR434450" s="2394"/>
    </row>
    <row r="434451" spans="70:70" x14ac:dyDescent="0.25">
      <c r="BR434451" s="2381"/>
    </row>
    <row r="434475" spans="70:70" x14ac:dyDescent="0.25">
      <c r="BR434475" s="2394"/>
    </row>
    <row r="434476" spans="70:70" x14ac:dyDescent="0.25">
      <c r="BR434476" s="2381"/>
    </row>
    <row r="434500" spans="70:70" x14ac:dyDescent="0.25">
      <c r="BR434500" s="2394"/>
    </row>
    <row r="434501" spans="70:70" x14ac:dyDescent="0.25">
      <c r="BR434501" s="2381"/>
    </row>
    <row r="434525" spans="70:70" x14ac:dyDescent="0.25">
      <c r="BR434525" s="2394"/>
    </row>
    <row r="434526" spans="70:70" x14ac:dyDescent="0.25">
      <c r="BR434526" s="2381"/>
    </row>
    <row r="434550" spans="70:70" x14ac:dyDescent="0.25">
      <c r="BR434550" s="2394"/>
    </row>
    <row r="434551" spans="70:70" x14ac:dyDescent="0.25">
      <c r="BR434551" s="2381"/>
    </row>
    <row r="434575" spans="70:70" x14ac:dyDescent="0.25">
      <c r="BR434575" s="2394"/>
    </row>
    <row r="434576" spans="70:70" x14ac:dyDescent="0.25">
      <c r="BR434576" s="2381"/>
    </row>
    <row r="434600" spans="70:70" x14ac:dyDescent="0.25">
      <c r="BR434600" s="2394"/>
    </row>
    <row r="434601" spans="70:70" x14ac:dyDescent="0.25">
      <c r="BR434601" s="2381"/>
    </row>
    <row r="434625" spans="70:70" x14ac:dyDescent="0.25">
      <c r="BR434625" s="2394"/>
    </row>
    <row r="434626" spans="70:70" x14ac:dyDescent="0.25">
      <c r="BR434626" s="2381"/>
    </row>
    <row r="434650" spans="70:70" x14ac:dyDescent="0.25">
      <c r="BR434650" s="2394"/>
    </row>
    <row r="434651" spans="70:70" x14ac:dyDescent="0.25">
      <c r="BR434651" s="2381"/>
    </row>
    <row r="434675" spans="70:70" x14ac:dyDescent="0.25">
      <c r="BR434675" s="2394"/>
    </row>
    <row r="434676" spans="70:70" x14ac:dyDescent="0.25">
      <c r="BR434676" s="2381"/>
    </row>
    <row r="434700" spans="70:70" x14ac:dyDescent="0.25">
      <c r="BR434700" s="2394"/>
    </row>
    <row r="434701" spans="70:70" x14ac:dyDescent="0.25">
      <c r="BR434701" s="2381"/>
    </row>
    <row r="434725" spans="70:70" x14ac:dyDescent="0.25">
      <c r="BR434725" s="2394"/>
    </row>
    <row r="434726" spans="70:70" x14ac:dyDescent="0.25">
      <c r="BR434726" s="2381"/>
    </row>
    <row r="434750" spans="70:70" x14ac:dyDescent="0.25">
      <c r="BR434750" s="2394"/>
    </row>
    <row r="434751" spans="70:70" x14ac:dyDescent="0.25">
      <c r="BR434751" s="2381"/>
    </row>
    <row r="434775" spans="70:70" x14ac:dyDescent="0.25">
      <c r="BR434775" s="2394"/>
    </row>
    <row r="434776" spans="70:70" x14ac:dyDescent="0.25">
      <c r="BR434776" s="2381"/>
    </row>
    <row r="434800" spans="70:70" x14ac:dyDescent="0.25">
      <c r="BR434800" s="2394"/>
    </row>
    <row r="434801" spans="70:70" x14ac:dyDescent="0.25">
      <c r="BR434801" s="2381"/>
    </row>
    <row r="434825" spans="70:70" x14ac:dyDescent="0.25">
      <c r="BR434825" s="2394"/>
    </row>
    <row r="434826" spans="70:70" x14ac:dyDescent="0.25">
      <c r="BR434826" s="2381"/>
    </row>
    <row r="434850" spans="70:70" x14ac:dyDescent="0.25">
      <c r="BR434850" s="2394"/>
    </row>
    <row r="434851" spans="70:70" x14ac:dyDescent="0.25">
      <c r="BR434851" s="2381"/>
    </row>
    <row r="434875" spans="70:70" x14ac:dyDescent="0.25">
      <c r="BR434875" s="2394"/>
    </row>
    <row r="434876" spans="70:70" x14ac:dyDescent="0.25">
      <c r="BR434876" s="2381"/>
    </row>
    <row r="434900" spans="70:70" x14ac:dyDescent="0.25">
      <c r="BR434900" s="2394"/>
    </row>
    <row r="434901" spans="70:70" x14ac:dyDescent="0.25">
      <c r="BR434901" s="2381"/>
    </row>
    <row r="434925" spans="70:70" x14ac:dyDescent="0.25">
      <c r="BR434925" s="2394"/>
    </row>
    <row r="434926" spans="70:70" x14ac:dyDescent="0.25">
      <c r="BR434926" s="2381"/>
    </row>
    <row r="434950" spans="70:70" x14ac:dyDescent="0.25">
      <c r="BR434950" s="2394"/>
    </row>
    <row r="434951" spans="70:70" x14ac:dyDescent="0.25">
      <c r="BR434951" s="2381"/>
    </row>
    <row r="434975" spans="70:70" x14ac:dyDescent="0.25">
      <c r="BR434975" s="2394"/>
    </row>
    <row r="434976" spans="70:70" x14ac:dyDescent="0.25">
      <c r="BR434976" s="2381"/>
    </row>
    <row r="435000" spans="70:70" x14ac:dyDescent="0.25">
      <c r="BR435000" s="2394"/>
    </row>
    <row r="435001" spans="70:70" x14ac:dyDescent="0.25">
      <c r="BR435001" s="2381"/>
    </row>
    <row r="435025" spans="70:70" x14ac:dyDescent="0.25">
      <c r="BR435025" s="2394"/>
    </row>
    <row r="435026" spans="70:70" x14ac:dyDescent="0.25">
      <c r="BR435026" s="2381"/>
    </row>
    <row r="435050" spans="70:70" x14ac:dyDescent="0.25">
      <c r="BR435050" s="2394"/>
    </row>
    <row r="435051" spans="70:70" x14ac:dyDescent="0.25">
      <c r="BR435051" s="2381"/>
    </row>
    <row r="435075" spans="70:70" x14ac:dyDescent="0.25">
      <c r="BR435075" s="2394"/>
    </row>
    <row r="435076" spans="70:70" x14ac:dyDescent="0.25">
      <c r="BR435076" s="2381"/>
    </row>
    <row r="435100" spans="70:70" x14ac:dyDescent="0.25">
      <c r="BR435100" s="2394"/>
    </row>
    <row r="435101" spans="70:70" x14ac:dyDescent="0.25">
      <c r="BR435101" s="2381"/>
    </row>
    <row r="435125" spans="70:70" x14ac:dyDescent="0.25">
      <c r="BR435125" s="2394"/>
    </row>
    <row r="435126" spans="70:70" x14ac:dyDescent="0.25">
      <c r="BR435126" s="2381"/>
    </row>
    <row r="435150" spans="70:70" x14ac:dyDescent="0.25">
      <c r="BR435150" s="2394"/>
    </row>
    <row r="435151" spans="70:70" x14ac:dyDescent="0.25">
      <c r="BR435151" s="2381"/>
    </row>
    <row r="435175" spans="70:70" x14ac:dyDescent="0.25">
      <c r="BR435175" s="2394"/>
    </row>
    <row r="435176" spans="70:70" x14ac:dyDescent="0.25">
      <c r="BR435176" s="2381"/>
    </row>
    <row r="435200" spans="70:70" x14ac:dyDescent="0.25">
      <c r="BR435200" s="2394"/>
    </row>
    <row r="435201" spans="70:70" x14ac:dyDescent="0.25">
      <c r="BR435201" s="2381"/>
    </row>
    <row r="435225" spans="70:70" x14ac:dyDescent="0.25">
      <c r="BR435225" s="2394"/>
    </row>
    <row r="435226" spans="70:70" x14ac:dyDescent="0.25">
      <c r="BR435226" s="2381"/>
    </row>
    <row r="435250" spans="70:70" x14ac:dyDescent="0.25">
      <c r="BR435250" s="2394"/>
    </row>
    <row r="435251" spans="70:70" x14ac:dyDescent="0.25">
      <c r="BR435251" s="2381"/>
    </row>
    <row r="435275" spans="70:70" x14ac:dyDescent="0.25">
      <c r="BR435275" s="2394"/>
    </row>
    <row r="435276" spans="70:70" x14ac:dyDescent="0.25">
      <c r="BR435276" s="2381"/>
    </row>
    <row r="435300" spans="70:70" x14ac:dyDescent="0.25">
      <c r="BR435300" s="2394"/>
    </row>
    <row r="435301" spans="70:70" x14ac:dyDescent="0.25">
      <c r="BR435301" s="2381"/>
    </row>
    <row r="435325" spans="70:70" x14ac:dyDescent="0.25">
      <c r="BR435325" s="2394"/>
    </row>
    <row r="435326" spans="70:70" x14ac:dyDescent="0.25">
      <c r="BR435326" s="2381"/>
    </row>
    <row r="435350" spans="70:70" x14ac:dyDescent="0.25">
      <c r="BR435350" s="2394"/>
    </row>
    <row r="435351" spans="70:70" x14ac:dyDescent="0.25">
      <c r="BR435351" s="2381"/>
    </row>
    <row r="435375" spans="70:70" x14ac:dyDescent="0.25">
      <c r="BR435375" s="2394"/>
    </row>
    <row r="435376" spans="70:70" x14ac:dyDescent="0.25">
      <c r="BR435376" s="2381"/>
    </row>
    <row r="435400" spans="70:70" x14ac:dyDescent="0.25">
      <c r="BR435400" s="2394"/>
    </row>
    <row r="435401" spans="70:70" x14ac:dyDescent="0.25">
      <c r="BR435401" s="2381"/>
    </row>
    <row r="435425" spans="70:70" x14ac:dyDescent="0.25">
      <c r="BR435425" s="2394"/>
    </row>
    <row r="435426" spans="70:70" x14ac:dyDescent="0.25">
      <c r="BR435426" s="2381"/>
    </row>
    <row r="435450" spans="70:70" x14ac:dyDescent="0.25">
      <c r="BR435450" s="2394"/>
    </row>
    <row r="435451" spans="70:70" x14ac:dyDescent="0.25">
      <c r="BR435451" s="2381"/>
    </row>
    <row r="435475" spans="70:70" x14ac:dyDescent="0.25">
      <c r="BR435475" s="2394"/>
    </row>
    <row r="435476" spans="70:70" x14ac:dyDescent="0.25">
      <c r="BR435476" s="2381"/>
    </row>
    <row r="435500" spans="70:70" x14ac:dyDescent="0.25">
      <c r="BR435500" s="2394"/>
    </row>
    <row r="435501" spans="70:70" x14ac:dyDescent="0.25">
      <c r="BR435501" s="2381"/>
    </row>
    <row r="435525" spans="70:70" x14ac:dyDescent="0.25">
      <c r="BR435525" s="2394"/>
    </row>
    <row r="435526" spans="70:70" x14ac:dyDescent="0.25">
      <c r="BR435526" s="2381"/>
    </row>
    <row r="435550" spans="70:70" x14ac:dyDescent="0.25">
      <c r="BR435550" s="2394"/>
    </row>
    <row r="435551" spans="70:70" x14ac:dyDescent="0.25">
      <c r="BR435551" s="2381"/>
    </row>
    <row r="435575" spans="70:70" x14ac:dyDescent="0.25">
      <c r="BR435575" s="2394"/>
    </row>
    <row r="435576" spans="70:70" x14ac:dyDescent="0.25">
      <c r="BR435576" s="2381"/>
    </row>
    <row r="435600" spans="70:70" x14ac:dyDescent="0.25">
      <c r="BR435600" s="2394"/>
    </row>
    <row r="435601" spans="70:70" x14ac:dyDescent="0.25">
      <c r="BR435601" s="2381"/>
    </row>
    <row r="435625" spans="70:70" x14ac:dyDescent="0.25">
      <c r="BR435625" s="2394"/>
    </row>
    <row r="435626" spans="70:70" x14ac:dyDescent="0.25">
      <c r="BR435626" s="2381"/>
    </row>
    <row r="435650" spans="70:70" x14ac:dyDescent="0.25">
      <c r="BR435650" s="2394"/>
    </row>
    <row r="435651" spans="70:70" x14ac:dyDescent="0.25">
      <c r="BR435651" s="2381"/>
    </row>
    <row r="435675" spans="70:70" x14ac:dyDescent="0.25">
      <c r="BR435675" s="2394"/>
    </row>
    <row r="435676" spans="70:70" x14ac:dyDescent="0.25">
      <c r="BR435676" s="2381"/>
    </row>
    <row r="435700" spans="70:70" x14ac:dyDescent="0.25">
      <c r="BR435700" s="2394"/>
    </row>
    <row r="435701" spans="70:70" x14ac:dyDescent="0.25">
      <c r="BR435701" s="2381"/>
    </row>
    <row r="435725" spans="70:70" x14ac:dyDescent="0.25">
      <c r="BR435725" s="2394"/>
    </row>
    <row r="435726" spans="70:70" x14ac:dyDescent="0.25">
      <c r="BR435726" s="2381"/>
    </row>
    <row r="435750" spans="70:70" x14ac:dyDescent="0.25">
      <c r="BR435750" s="2394"/>
    </row>
    <row r="435751" spans="70:70" x14ac:dyDescent="0.25">
      <c r="BR435751" s="2381"/>
    </row>
    <row r="435775" spans="70:70" x14ac:dyDescent="0.25">
      <c r="BR435775" s="2394"/>
    </row>
    <row r="435776" spans="70:70" x14ac:dyDescent="0.25">
      <c r="BR435776" s="2381"/>
    </row>
    <row r="435800" spans="70:70" x14ac:dyDescent="0.25">
      <c r="BR435800" s="2394"/>
    </row>
    <row r="435801" spans="70:70" x14ac:dyDescent="0.25">
      <c r="BR435801" s="2381"/>
    </row>
    <row r="435825" spans="70:70" x14ac:dyDescent="0.25">
      <c r="BR435825" s="2394"/>
    </row>
    <row r="435826" spans="70:70" x14ac:dyDescent="0.25">
      <c r="BR435826" s="2381"/>
    </row>
    <row r="435850" spans="70:70" x14ac:dyDescent="0.25">
      <c r="BR435850" s="2394"/>
    </row>
    <row r="435851" spans="70:70" x14ac:dyDescent="0.25">
      <c r="BR435851" s="2381"/>
    </row>
    <row r="435875" spans="70:70" x14ac:dyDescent="0.25">
      <c r="BR435875" s="2394"/>
    </row>
    <row r="435876" spans="70:70" x14ac:dyDescent="0.25">
      <c r="BR435876" s="2381"/>
    </row>
    <row r="435900" spans="70:70" x14ac:dyDescent="0.25">
      <c r="BR435900" s="2394"/>
    </row>
    <row r="435901" spans="70:70" x14ac:dyDescent="0.25">
      <c r="BR435901" s="2381"/>
    </row>
    <row r="435925" spans="70:70" x14ac:dyDescent="0.25">
      <c r="BR435925" s="2394"/>
    </row>
    <row r="435926" spans="70:70" x14ac:dyDescent="0.25">
      <c r="BR435926" s="2381"/>
    </row>
    <row r="435950" spans="70:70" x14ac:dyDescent="0.25">
      <c r="BR435950" s="2394"/>
    </row>
    <row r="435951" spans="70:70" x14ac:dyDescent="0.25">
      <c r="BR435951" s="2381"/>
    </row>
    <row r="435975" spans="70:70" x14ac:dyDescent="0.25">
      <c r="BR435975" s="2394"/>
    </row>
    <row r="435976" spans="70:70" x14ac:dyDescent="0.25">
      <c r="BR435976" s="2381"/>
    </row>
    <row r="436000" spans="70:70" x14ac:dyDescent="0.25">
      <c r="BR436000" s="2394"/>
    </row>
    <row r="436001" spans="70:70" x14ac:dyDescent="0.25">
      <c r="BR436001" s="2381"/>
    </row>
    <row r="436025" spans="70:70" x14ac:dyDescent="0.25">
      <c r="BR436025" s="2394"/>
    </row>
    <row r="436026" spans="70:70" x14ac:dyDescent="0.25">
      <c r="BR436026" s="2381"/>
    </row>
    <row r="436050" spans="70:70" x14ac:dyDescent="0.25">
      <c r="BR436050" s="2394"/>
    </row>
    <row r="436051" spans="70:70" x14ac:dyDescent="0.25">
      <c r="BR436051" s="2381"/>
    </row>
    <row r="436075" spans="70:70" x14ac:dyDescent="0.25">
      <c r="BR436075" s="2394"/>
    </row>
    <row r="436076" spans="70:70" x14ac:dyDescent="0.25">
      <c r="BR436076" s="2381"/>
    </row>
    <row r="436100" spans="70:70" x14ac:dyDescent="0.25">
      <c r="BR436100" s="2394"/>
    </row>
    <row r="436101" spans="70:70" x14ac:dyDescent="0.25">
      <c r="BR436101" s="2381"/>
    </row>
    <row r="436125" spans="70:70" x14ac:dyDescent="0.25">
      <c r="BR436125" s="2394"/>
    </row>
    <row r="436126" spans="70:70" x14ac:dyDescent="0.25">
      <c r="BR436126" s="2381"/>
    </row>
    <row r="436150" spans="70:70" x14ac:dyDescent="0.25">
      <c r="BR436150" s="2394"/>
    </row>
    <row r="436151" spans="70:70" x14ac:dyDescent="0.25">
      <c r="BR436151" s="2381"/>
    </row>
    <row r="436175" spans="70:70" x14ac:dyDescent="0.25">
      <c r="BR436175" s="2394"/>
    </row>
    <row r="436176" spans="70:70" x14ac:dyDescent="0.25">
      <c r="BR436176" s="2381"/>
    </row>
    <row r="436200" spans="70:70" x14ac:dyDescent="0.25">
      <c r="BR436200" s="2394"/>
    </row>
    <row r="436201" spans="70:70" x14ac:dyDescent="0.25">
      <c r="BR436201" s="2381"/>
    </row>
    <row r="436225" spans="70:70" x14ac:dyDescent="0.25">
      <c r="BR436225" s="2394"/>
    </row>
    <row r="436226" spans="70:70" x14ac:dyDescent="0.25">
      <c r="BR436226" s="2381"/>
    </row>
    <row r="436250" spans="70:70" x14ac:dyDescent="0.25">
      <c r="BR436250" s="2394"/>
    </row>
    <row r="436251" spans="70:70" x14ac:dyDescent="0.25">
      <c r="BR436251" s="2381"/>
    </row>
    <row r="436275" spans="70:70" x14ac:dyDescent="0.25">
      <c r="BR436275" s="2394"/>
    </row>
    <row r="436276" spans="70:70" x14ac:dyDescent="0.25">
      <c r="BR436276" s="2381"/>
    </row>
    <row r="436300" spans="70:70" x14ac:dyDescent="0.25">
      <c r="BR436300" s="2394"/>
    </row>
    <row r="436301" spans="70:70" x14ac:dyDescent="0.25">
      <c r="BR436301" s="2381"/>
    </row>
    <row r="436325" spans="70:70" x14ac:dyDescent="0.25">
      <c r="BR436325" s="2394"/>
    </row>
    <row r="436326" spans="70:70" x14ac:dyDescent="0.25">
      <c r="BR436326" s="2381"/>
    </row>
    <row r="436350" spans="70:70" x14ac:dyDescent="0.25">
      <c r="BR436350" s="2394"/>
    </row>
    <row r="436351" spans="70:70" x14ac:dyDescent="0.25">
      <c r="BR436351" s="2381"/>
    </row>
    <row r="436375" spans="70:70" x14ac:dyDescent="0.25">
      <c r="BR436375" s="2394"/>
    </row>
    <row r="436376" spans="70:70" x14ac:dyDescent="0.25">
      <c r="BR436376" s="2381"/>
    </row>
    <row r="436400" spans="70:70" x14ac:dyDescent="0.25">
      <c r="BR436400" s="2394"/>
    </row>
    <row r="436401" spans="70:70" x14ac:dyDescent="0.25">
      <c r="BR436401" s="2381"/>
    </row>
    <row r="436425" spans="70:70" x14ac:dyDescent="0.25">
      <c r="BR436425" s="2394"/>
    </row>
    <row r="436426" spans="70:70" x14ac:dyDescent="0.25">
      <c r="BR436426" s="2381"/>
    </row>
    <row r="436450" spans="70:70" x14ac:dyDescent="0.25">
      <c r="BR436450" s="2394"/>
    </row>
    <row r="436451" spans="70:70" x14ac:dyDescent="0.25">
      <c r="BR436451" s="2381"/>
    </row>
    <row r="436475" spans="70:70" x14ac:dyDescent="0.25">
      <c r="BR436475" s="2394"/>
    </row>
    <row r="436476" spans="70:70" x14ac:dyDescent="0.25">
      <c r="BR436476" s="2381"/>
    </row>
    <row r="436500" spans="70:70" x14ac:dyDescent="0.25">
      <c r="BR436500" s="2394"/>
    </row>
    <row r="436501" spans="70:70" x14ac:dyDescent="0.25">
      <c r="BR436501" s="2381"/>
    </row>
    <row r="436525" spans="70:70" x14ac:dyDescent="0.25">
      <c r="BR436525" s="2394"/>
    </row>
    <row r="436526" spans="70:70" x14ac:dyDescent="0.25">
      <c r="BR436526" s="2381"/>
    </row>
    <row r="436550" spans="70:70" x14ac:dyDescent="0.25">
      <c r="BR436550" s="2394"/>
    </row>
    <row r="436551" spans="70:70" x14ac:dyDescent="0.25">
      <c r="BR436551" s="2381"/>
    </row>
    <row r="436575" spans="70:70" x14ac:dyDescent="0.25">
      <c r="BR436575" s="2394"/>
    </row>
    <row r="436576" spans="70:70" x14ac:dyDescent="0.25">
      <c r="BR436576" s="2381"/>
    </row>
    <row r="436600" spans="70:70" x14ac:dyDescent="0.25">
      <c r="BR436600" s="2394"/>
    </row>
    <row r="436601" spans="70:70" x14ac:dyDescent="0.25">
      <c r="BR436601" s="2381"/>
    </row>
    <row r="436625" spans="70:70" x14ac:dyDescent="0.25">
      <c r="BR436625" s="2394"/>
    </row>
    <row r="436626" spans="70:70" x14ac:dyDescent="0.25">
      <c r="BR436626" s="2381"/>
    </row>
    <row r="436650" spans="70:70" x14ac:dyDescent="0.25">
      <c r="BR436650" s="2394"/>
    </row>
    <row r="436651" spans="70:70" x14ac:dyDescent="0.25">
      <c r="BR436651" s="2381"/>
    </row>
    <row r="436675" spans="70:70" x14ac:dyDescent="0.25">
      <c r="BR436675" s="2394"/>
    </row>
    <row r="436676" spans="70:70" x14ac:dyDescent="0.25">
      <c r="BR436676" s="2381"/>
    </row>
    <row r="436700" spans="70:70" x14ac:dyDescent="0.25">
      <c r="BR436700" s="2394"/>
    </row>
    <row r="436701" spans="70:70" x14ac:dyDescent="0.25">
      <c r="BR436701" s="2381"/>
    </row>
    <row r="436725" spans="70:70" x14ac:dyDescent="0.25">
      <c r="BR436725" s="2394"/>
    </row>
    <row r="436726" spans="70:70" x14ac:dyDescent="0.25">
      <c r="BR436726" s="2381"/>
    </row>
    <row r="436750" spans="70:70" x14ac:dyDescent="0.25">
      <c r="BR436750" s="2394"/>
    </row>
    <row r="436751" spans="70:70" x14ac:dyDescent="0.25">
      <c r="BR436751" s="2381"/>
    </row>
    <row r="436775" spans="70:70" x14ac:dyDescent="0.25">
      <c r="BR436775" s="2394"/>
    </row>
    <row r="436776" spans="70:70" x14ac:dyDescent="0.25">
      <c r="BR436776" s="2381"/>
    </row>
    <row r="436800" spans="70:70" x14ac:dyDescent="0.25">
      <c r="BR436800" s="2394"/>
    </row>
    <row r="436801" spans="70:70" x14ac:dyDescent="0.25">
      <c r="BR436801" s="2381"/>
    </row>
    <row r="436825" spans="70:70" x14ac:dyDescent="0.25">
      <c r="BR436825" s="2394"/>
    </row>
    <row r="436826" spans="70:70" x14ac:dyDescent="0.25">
      <c r="BR436826" s="2381"/>
    </row>
    <row r="436850" spans="70:70" x14ac:dyDescent="0.25">
      <c r="BR436850" s="2394"/>
    </row>
    <row r="436851" spans="70:70" x14ac:dyDescent="0.25">
      <c r="BR436851" s="2381"/>
    </row>
    <row r="436875" spans="70:70" x14ac:dyDescent="0.25">
      <c r="BR436875" s="2394"/>
    </row>
    <row r="436876" spans="70:70" x14ac:dyDescent="0.25">
      <c r="BR436876" s="2381"/>
    </row>
    <row r="436900" spans="70:70" x14ac:dyDescent="0.25">
      <c r="BR436900" s="2394"/>
    </row>
    <row r="436901" spans="70:70" x14ac:dyDescent="0.25">
      <c r="BR436901" s="2381"/>
    </row>
    <row r="436925" spans="70:70" x14ac:dyDescent="0.25">
      <c r="BR436925" s="2394"/>
    </row>
    <row r="436926" spans="70:70" x14ac:dyDescent="0.25">
      <c r="BR436926" s="2381"/>
    </row>
    <row r="436950" spans="70:70" x14ac:dyDescent="0.25">
      <c r="BR436950" s="2394"/>
    </row>
    <row r="436951" spans="70:70" x14ac:dyDescent="0.25">
      <c r="BR436951" s="2381"/>
    </row>
    <row r="436975" spans="70:70" x14ac:dyDescent="0.25">
      <c r="BR436975" s="2394"/>
    </row>
    <row r="436976" spans="70:70" x14ac:dyDescent="0.25">
      <c r="BR436976" s="2381"/>
    </row>
    <row r="437000" spans="70:70" x14ac:dyDescent="0.25">
      <c r="BR437000" s="2394"/>
    </row>
    <row r="437001" spans="70:70" x14ac:dyDescent="0.25">
      <c r="BR437001" s="2381"/>
    </row>
    <row r="437025" spans="70:70" x14ac:dyDescent="0.25">
      <c r="BR437025" s="2394"/>
    </row>
    <row r="437026" spans="70:70" x14ac:dyDescent="0.25">
      <c r="BR437026" s="2381"/>
    </row>
    <row r="437050" spans="70:70" x14ac:dyDescent="0.25">
      <c r="BR437050" s="2394"/>
    </row>
    <row r="437051" spans="70:70" x14ac:dyDescent="0.25">
      <c r="BR437051" s="2381"/>
    </row>
    <row r="437075" spans="70:70" x14ac:dyDescent="0.25">
      <c r="BR437075" s="2394"/>
    </row>
    <row r="437076" spans="70:70" x14ac:dyDescent="0.25">
      <c r="BR437076" s="2381"/>
    </row>
    <row r="437100" spans="70:70" x14ac:dyDescent="0.25">
      <c r="BR437100" s="2394"/>
    </row>
    <row r="437101" spans="70:70" x14ac:dyDescent="0.25">
      <c r="BR437101" s="2381"/>
    </row>
    <row r="437125" spans="70:70" x14ac:dyDescent="0.25">
      <c r="BR437125" s="2394"/>
    </row>
    <row r="437126" spans="70:70" x14ac:dyDescent="0.25">
      <c r="BR437126" s="2381"/>
    </row>
    <row r="437150" spans="70:70" x14ac:dyDescent="0.25">
      <c r="BR437150" s="2394"/>
    </row>
    <row r="437151" spans="70:70" x14ac:dyDescent="0.25">
      <c r="BR437151" s="2381"/>
    </row>
    <row r="437175" spans="70:70" x14ac:dyDescent="0.25">
      <c r="BR437175" s="2394"/>
    </row>
    <row r="437176" spans="70:70" x14ac:dyDescent="0.25">
      <c r="BR437176" s="2381"/>
    </row>
    <row r="437200" spans="70:70" x14ac:dyDescent="0.25">
      <c r="BR437200" s="2394"/>
    </row>
    <row r="437201" spans="70:70" x14ac:dyDescent="0.25">
      <c r="BR437201" s="2381"/>
    </row>
    <row r="437225" spans="70:70" x14ac:dyDescent="0.25">
      <c r="BR437225" s="2394"/>
    </row>
    <row r="437226" spans="70:70" x14ac:dyDescent="0.25">
      <c r="BR437226" s="2381"/>
    </row>
    <row r="437250" spans="70:70" x14ac:dyDescent="0.25">
      <c r="BR437250" s="2394"/>
    </row>
    <row r="437251" spans="70:70" x14ac:dyDescent="0.25">
      <c r="BR437251" s="2381"/>
    </row>
    <row r="437275" spans="70:70" x14ac:dyDescent="0.25">
      <c r="BR437275" s="2394"/>
    </row>
    <row r="437276" spans="70:70" x14ac:dyDescent="0.25">
      <c r="BR437276" s="2381"/>
    </row>
    <row r="437300" spans="70:70" x14ac:dyDescent="0.25">
      <c r="BR437300" s="2394"/>
    </row>
    <row r="437301" spans="70:70" x14ac:dyDescent="0.25">
      <c r="BR437301" s="2381"/>
    </row>
    <row r="437325" spans="70:70" x14ac:dyDescent="0.25">
      <c r="BR437325" s="2394"/>
    </row>
    <row r="437326" spans="70:70" x14ac:dyDescent="0.25">
      <c r="BR437326" s="2381"/>
    </row>
    <row r="437350" spans="70:70" x14ac:dyDescent="0.25">
      <c r="BR437350" s="2394"/>
    </row>
    <row r="437351" spans="70:70" x14ac:dyDescent="0.25">
      <c r="BR437351" s="2381"/>
    </row>
    <row r="437375" spans="70:70" x14ac:dyDescent="0.25">
      <c r="BR437375" s="2394"/>
    </row>
    <row r="437376" spans="70:70" x14ac:dyDescent="0.25">
      <c r="BR437376" s="2381"/>
    </row>
    <row r="437400" spans="70:70" x14ac:dyDescent="0.25">
      <c r="BR437400" s="2394"/>
    </row>
    <row r="437401" spans="70:70" x14ac:dyDescent="0.25">
      <c r="BR437401" s="2381"/>
    </row>
    <row r="437425" spans="70:70" x14ac:dyDescent="0.25">
      <c r="BR437425" s="2394"/>
    </row>
    <row r="437426" spans="70:70" x14ac:dyDescent="0.25">
      <c r="BR437426" s="2381"/>
    </row>
    <row r="437450" spans="70:70" x14ac:dyDescent="0.25">
      <c r="BR437450" s="2394"/>
    </row>
    <row r="437451" spans="70:70" x14ac:dyDescent="0.25">
      <c r="BR437451" s="2381"/>
    </row>
    <row r="437475" spans="70:70" x14ac:dyDescent="0.25">
      <c r="BR437475" s="2394"/>
    </row>
    <row r="437476" spans="70:70" x14ac:dyDescent="0.25">
      <c r="BR437476" s="2381"/>
    </row>
    <row r="437500" spans="70:70" x14ac:dyDescent="0.25">
      <c r="BR437500" s="2394"/>
    </row>
    <row r="437501" spans="70:70" x14ac:dyDescent="0.25">
      <c r="BR437501" s="2381"/>
    </row>
    <row r="437525" spans="70:70" x14ac:dyDescent="0.25">
      <c r="BR437525" s="2394"/>
    </row>
    <row r="437526" spans="70:70" x14ac:dyDescent="0.25">
      <c r="BR437526" s="2381"/>
    </row>
    <row r="437550" spans="70:70" x14ac:dyDescent="0.25">
      <c r="BR437550" s="2394"/>
    </row>
    <row r="437551" spans="70:70" x14ac:dyDescent="0.25">
      <c r="BR437551" s="2381"/>
    </row>
    <row r="437575" spans="70:70" x14ac:dyDescent="0.25">
      <c r="BR437575" s="2394"/>
    </row>
    <row r="437576" spans="70:70" x14ac:dyDescent="0.25">
      <c r="BR437576" s="2381"/>
    </row>
    <row r="437600" spans="70:70" x14ac:dyDescent="0.25">
      <c r="BR437600" s="2394"/>
    </row>
    <row r="437601" spans="70:70" x14ac:dyDescent="0.25">
      <c r="BR437601" s="2381"/>
    </row>
    <row r="437625" spans="70:70" x14ac:dyDescent="0.25">
      <c r="BR437625" s="2394"/>
    </row>
    <row r="437626" spans="70:70" x14ac:dyDescent="0.25">
      <c r="BR437626" s="2381"/>
    </row>
    <row r="437650" spans="70:70" x14ac:dyDescent="0.25">
      <c r="BR437650" s="2394"/>
    </row>
    <row r="437651" spans="70:70" x14ac:dyDescent="0.25">
      <c r="BR437651" s="2381"/>
    </row>
    <row r="437675" spans="70:70" x14ac:dyDescent="0.25">
      <c r="BR437675" s="2394"/>
    </row>
    <row r="437676" spans="70:70" x14ac:dyDescent="0.25">
      <c r="BR437676" s="2381"/>
    </row>
    <row r="437700" spans="70:70" x14ac:dyDescent="0.25">
      <c r="BR437700" s="2394"/>
    </row>
    <row r="437701" spans="70:70" x14ac:dyDescent="0.25">
      <c r="BR437701" s="2381"/>
    </row>
    <row r="437725" spans="70:70" x14ac:dyDescent="0.25">
      <c r="BR437725" s="2394"/>
    </row>
    <row r="437726" spans="70:70" x14ac:dyDescent="0.25">
      <c r="BR437726" s="2381"/>
    </row>
    <row r="437750" spans="70:70" x14ac:dyDescent="0.25">
      <c r="BR437750" s="2394"/>
    </row>
    <row r="437751" spans="70:70" x14ac:dyDescent="0.25">
      <c r="BR437751" s="2381"/>
    </row>
    <row r="437775" spans="70:70" x14ac:dyDescent="0.25">
      <c r="BR437775" s="2394"/>
    </row>
    <row r="437776" spans="70:70" x14ac:dyDescent="0.25">
      <c r="BR437776" s="2381"/>
    </row>
    <row r="437800" spans="70:70" x14ac:dyDescent="0.25">
      <c r="BR437800" s="2394"/>
    </row>
    <row r="437801" spans="70:70" x14ac:dyDescent="0.25">
      <c r="BR437801" s="2381"/>
    </row>
    <row r="437825" spans="70:70" x14ac:dyDescent="0.25">
      <c r="BR437825" s="2394"/>
    </row>
    <row r="437826" spans="70:70" x14ac:dyDescent="0.25">
      <c r="BR437826" s="2381"/>
    </row>
    <row r="437850" spans="70:70" x14ac:dyDescent="0.25">
      <c r="BR437850" s="2394"/>
    </row>
    <row r="437851" spans="70:70" x14ac:dyDescent="0.25">
      <c r="BR437851" s="2381"/>
    </row>
    <row r="437875" spans="70:70" x14ac:dyDescent="0.25">
      <c r="BR437875" s="2394"/>
    </row>
    <row r="437876" spans="70:70" x14ac:dyDescent="0.25">
      <c r="BR437876" s="2381"/>
    </row>
    <row r="437900" spans="70:70" x14ac:dyDescent="0.25">
      <c r="BR437900" s="2394"/>
    </row>
    <row r="437901" spans="70:70" x14ac:dyDescent="0.25">
      <c r="BR437901" s="2381"/>
    </row>
    <row r="437925" spans="70:70" x14ac:dyDescent="0.25">
      <c r="BR437925" s="2394"/>
    </row>
    <row r="437926" spans="70:70" x14ac:dyDescent="0.25">
      <c r="BR437926" s="2381"/>
    </row>
    <row r="437950" spans="70:70" x14ac:dyDescent="0.25">
      <c r="BR437950" s="2394"/>
    </row>
    <row r="437951" spans="70:70" x14ac:dyDescent="0.25">
      <c r="BR437951" s="2381"/>
    </row>
    <row r="437975" spans="70:70" x14ac:dyDescent="0.25">
      <c r="BR437975" s="2394"/>
    </row>
    <row r="437976" spans="70:70" x14ac:dyDescent="0.25">
      <c r="BR437976" s="2381"/>
    </row>
    <row r="438000" spans="70:70" x14ac:dyDescent="0.25">
      <c r="BR438000" s="2394"/>
    </row>
    <row r="438001" spans="70:70" x14ac:dyDescent="0.25">
      <c r="BR438001" s="2381"/>
    </row>
    <row r="438025" spans="70:70" x14ac:dyDescent="0.25">
      <c r="BR438025" s="2394"/>
    </row>
    <row r="438026" spans="70:70" x14ac:dyDescent="0.25">
      <c r="BR438026" s="2381"/>
    </row>
    <row r="438050" spans="70:70" x14ac:dyDescent="0.25">
      <c r="BR438050" s="2394"/>
    </row>
    <row r="438051" spans="70:70" x14ac:dyDescent="0.25">
      <c r="BR438051" s="2381"/>
    </row>
    <row r="438075" spans="70:70" x14ac:dyDescent="0.25">
      <c r="BR438075" s="2394"/>
    </row>
    <row r="438076" spans="70:70" x14ac:dyDescent="0.25">
      <c r="BR438076" s="2381"/>
    </row>
    <row r="438100" spans="70:70" x14ac:dyDescent="0.25">
      <c r="BR438100" s="2394"/>
    </row>
    <row r="438101" spans="70:70" x14ac:dyDescent="0.25">
      <c r="BR438101" s="2381"/>
    </row>
    <row r="438125" spans="70:70" x14ac:dyDescent="0.25">
      <c r="BR438125" s="2394"/>
    </row>
    <row r="438126" spans="70:70" x14ac:dyDescent="0.25">
      <c r="BR438126" s="2381"/>
    </row>
    <row r="438150" spans="70:70" x14ac:dyDescent="0.25">
      <c r="BR438150" s="2394"/>
    </row>
    <row r="438151" spans="70:70" x14ac:dyDescent="0.25">
      <c r="BR438151" s="2381"/>
    </row>
    <row r="438175" spans="70:70" x14ac:dyDescent="0.25">
      <c r="BR438175" s="2394"/>
    </row>
    <row r="438176" spans="70:70" x14ac:dyDescent="0.25">
      <c r="BR438176" s="2381"/>
    </row>
    <row r="438200" spans="70:70" x14ac:dyDescent="0.25">
      <c r="BR438200" s="2394"/>
    </row>
    <row r="438201" spans="70:70" x14ac:dyDescent="0.25">
      <c r="BR438201" s="2381"/>
    </row>
    <row r="438225" spans="70:70" x14ac:dyDescent="0.25">
      <c r="BR438225" s="2394"/>
    </row>
    <row r="438226" spans="70:70" x14ac:dyDescent="0.25">
      <c r="BR438226" s="2381"/>
    </row>
    <row r="438250" spans="70:70" x14ac:dyDescent="0.25">
      <c r="BR438250" s="2394"/>
    </row>
    <row r="438251" spans="70:70" x14ac:dyDescent="0.25">
      <c r="BR438251" s="2381"/>
    </row>
    <row r="438275" spans="70:70" x14ac:dyDescent="0.25">
      <c r="BR438275" s="2394"/>
    </row>
    <row r="438276" spans="70:70" x14ac:dyDescent="0.25">
      <c r="BR438276" s="2381"/>
    </row>
    <row r="438300" spans="70:70" x14ac:dyDescent="0.25">
      <c r="BR438300" s="2394"/>
    </row>
    <row r="438301" spans="70:70" x14ac:dyDescent="0.25">
      <c r="BR438301" s="2381"/>
    </row>
    <row r="438325" spans="70:70" x14ac:dyDescent="0.25">
      <c r="BR438325" s="2394"/>
    </row>
    <row r="438326" spans="70:70" x14ac:dyDescent="0.25">
      <c r="BR438326" s="2381"/>
    </row>
    <row r="438350" spans="70:70" x14ac:dyDescent="0.25">
      <c r="BR438350" s="2394"/>
    </row>
    <row r="438351" spans="70:70" x14ac:dyDescent="0.25">
      <c r="BR438351" s="2381"/>
    </row>
    <row r="438375" spans="70:70" x14ac:dyDescent="0.25">
      <c r="BR438375" s="2394"/>
    </row>
    <row r="438376" spans="70:70" x14ac:dyDescent="0.25">
      <c r="BR438376" s="2381"/>
    </row>
    <row r="438400" spans="70:70" x14ac:dyDescent="0.25">
      <c r="BR438400" s="2394"/>
    </row>
    <row r="438401" spans="70:70" x14ac:dyDescent="0.25">
      <c r="BR438401" s="2381"/>
    </row>
    <row r="438425" spans="70:70" x14ac:dyDescent="0.25">
      <c r="BR438425" s="2394"/>
    </row>
    <row r="438426" spans="70:70" x14ac:dyDescent="0.25">
      <c r="BR438426" s="2381"/>
    </row>
    <row r="438450" spans="70:70" x14ac:dyDescent="0.25">
      <c r="BR438450" s="2394"/>
    </row>
    <row r="438451" spans="70:70" x14ac:dyDescent="0.25">
      <c r="BR438451" s="2381"/>
    </row>
    <row r="438475" spans="70:70" x14ac:dyDescent="0.25">
      <c r="BR438475" s="2394"/>
    </row>
    <row r="438476" spans="70:70" x14ac:dyDescent="0.25">
      <c r="BR438476" s="2381"/>
    </row>
    <row r="438500" spans="70:70" x14ac:dyDescent="0.25">
      <c r="BR438500" s="2394"/>
    </row>
    <row r="438501" spans="70:70" x14ac:dyDescent="0.25">
      <c r="BR438501" s="2381"/>
    </row>
    <row r="438525" spans="70:70" x14ac:dyDescent="0.25">
      <c r="BR438525" s="2394"/>
    </row>
    <row r="438526" spans="70:70" x14ac:dyDescent="0.25">
      <c r="BR438526" s="2381"/>
    </row>
    <row r="438550" spans="70:70" x14ac:dyDescent="0.25">
      <c r="BR438550" s="2394"/>
    </row>
    <row r="438551" spans="70:70" x14ac:dyDescent="0.25">
      <c r="BR438551" s="2381"/>
    </row>
    <row r="438575" spans="70:70" x14ac:dyDescent="0.25">
      <c r="BR438575" s="2394"/>
    </row>
    <row r="438576" spans="70:70" x14ac:dyDescent="0.25">
      <c r="BR438576" s="2381"/>
    </row>
    <row r="438600" spans="70:70" x14ac:dyDescent="0.25">
      <c r="BR438600" s="2394"/>
    </row>
    <row r="438601" spans="70:70" x14ac:dyDescent="0.25">
      <c r="BR438601" s="2381"/>
    </row>
    <row r="438625" spans="70:70" x14ac:dyDescent="0.25">
      <c r="BR438625" s="2394"/>
    </row>
    <row r="438626" spans="70:70" x14ac:dyDescent="0.25">
      <c r="BR438626" s="2381"/>
    </row>
    <row r="438650" spans="70:70" x14ac:dyDescent="0.25">
      <c r="BR438650" s="2394"/>
    </row>
    <row r="438651" spans="70:70" x14ac:dyDescent="0.25">
      <c r="BR438651" s="2381"/>
    </row>
    <row r="438675" spans="70:70" x14ac:dyDescent="0.25">
      <c r="BR438675" s="2394"/>
    </row>
    <row r="438676" spans="70:70" x14ac:dyDescent="0.25">
      <c r="BR438676" s="2381"/>
    </row>
    <row r="438700" spans="70:70" x14ac:dyDescent="0.25">
      <c r="BR438700" s="2394"/>
    </row>
    <row r="438701" spans="70:70" x14ac:dyDescent="0.25">
      <c r="BR438701" s="2381"/>
    </row>
    <row r="438725" spans="70:70" x14ac:dyDescent="0.25">
      <c r="BR438725" s="2394"/>
    </row>
    <row r="438726" spans="70:70" x14ac:dyDescent="0.25">
      <c r="BR438726" s="2381"/>
    </row>
    <row r="438750" spans="70:70" x14ac:dyDescent="0.25">
      <c r="BR438750" s="2394"/>
    </row>
    <row r="438751" spans="70:70" x14ac:dyDescent="0.25">
      <c r="BR438751" s="2381"/>
    </row>
    <row r="438775" spans="70:70" x14ac:dyDescent="0.25">
      <c r="BR438775" s="2394"/>
    </row>
    <row r="438776" spans="70:70" x14ac:dyDescent="0.25">
      <c r="BR438776" s="2381"/>
    </row>
    <row r="438800" spans="70:70" x14ac:dyDescent="0.25">
      <c r="BR438800" s="2394"/>
    </row>
    <row r="438801" spans="70:70" x14ac:dyDescent="0.25">
      <c r="BR438801" s="2381"/>
    </row>
    <row r="438825" spans="70:70" x14ac:dyDescent="0.25">
      <c r="BR438825" s="2394"/>
    </row>
    <row r="438826" spans="70:70" x14ac:dyDescent="0.25">
      <c r="BR438826" s="2381"/>
    </row>
    <row r="438850" spans="70:70" x14ac:dyDescent="0.25">
      <c r="BR438850" s="2394"/>
    </row>
    <row r="438851" spans="70:70" x14ac:dyDescent="0.25">
      <c r="BR438851" s="2381"/>
    </row>
    <row r="438875" spans="70:70" x14ac:dyDescent="0.25">
      <c r="BR438875" s="2394"/>
    </row>
    <row r="438876" spans="70:70" x14ac:dyDescent="0.25">
      <c r="BR438876" s="2381"/>
    </row>
    <row r="438900" spans="70:70" x14ac:dyDescent="0.25">
      <c r="BR438900" s="2394"/>
    </row>
    <row r="438901" spans="70:70" x14ac:dyDescent="0.25">
      <c r="BR438901" s="2381"/>
    </row>
    <row r="438925" spans="70:70" x14ac:dyDescent="0.25">
      <c r="BR438925" s="2394"/>
    </row>
    <row r="438926" spans="70:70" x14ac:dyDescent="0.25">
      <c r="BR438926" s="2381"/>
    </row>
    <row r="438950" spans="70:70" x14ac:dyDescent="0.25">
      <c r="BR438950" s="2394"/>
    </row>
    <row r="438951" spans="70:70" x14ac:dyDescent="0.25">
      <c r="BR438951" s="2381"/>
    </row>
    <row r="438975" spans="70:70" x14ac:dyDescent="0.25">
      <c r="BR438975" s="2394"/>
    </row>
    <row r="438976" spans="70:70" x14ac:dyDescent="0.25">
      <c r="BR438976" s="2381"/>
    </row>
    <row r="439000" spans="70:70" x14ac:dyDescent="0.25">
      <c r="BR439000" s="2394"/>
    </row>
    <row r="439001" spans="70:70" x14ac:dyDescent="0.25">
      <c r="BR439001" s="2381"/>
    </row>
    <row r="439025" spans="70:70" x14ac:dyDescent="0.25">
      <c r="BR439025" s="2394"/>
    </row>
    <row r="439026" spans="70:70" x14ac:dyDescent="0.25">
      <c r="BR439026" s="2381"/>
    </row>
    <row r="439050" spans="70:70" x14ac:dyDescent="0.25">
      <c r="BR439050" s="2394"/>
    </row>
    <row r="439051" spans="70:70" x14ac:dyDescent="0.25">
      <c r="BR439051" s="2381"/>
    </row>
    <row r="439075" spans="70:70" x14ac:dyDescent="0.25">
      <c r="BR439075" s="2394"/>
    </row>
    <row r="439076" spans="70:70" x14ac:dyDescent="0.25">
      <c r="BR439076" s="2381"/>
    </row>
    <row r="439100" spans="70:70" x14ac:dyDescent="0.25">
      <c r="BR439100" s="2394"/>
    </row>
    <row r="439101" spans="70:70" x14ac:dyDescent="0.25">
      <c r="BR439101" s="2381"/>
    </row>
    <row r="439125" spans="70:70" x14ac:dyDescent="0.25">
      <c r="BR439125" s="2394"/>
    </row>
    <row r="439126" spans="70:70" x14ac:dyDescent="0.25">
      <c r="BR439126" s="2381"/>
    </row>
    <row r="439150" spans="70:70" x14ac:dyDescent="0.25">
      <c r="BR439150" s="2394"/>
    </row>
    <row r="439151" spans="70:70" x14ac:dyDescent="0.25">
      <c r="BR439151" s="2381"/>
    </row>
    <row r="439175" spans="70:70" x14ac:dyDescent="0.25">
      <c r="BR439175" s="2394"/>
    </row>
    <row r="439176" spans="70:70" x14ac:dyDescent="0.25">
      <c r="BR439176" s="2381"/>
    </row>
    <row r="439200" spans="70:70" x14ac:dyDescent="0.25">
      <c r="BR439200" s="2394"/>
    </row>
    <row r="439201" spans="70:70" x14ac:dyDescent="0.25">
      <c r="BR439201" s="2381"/>
    </row>
    <row r="439225" spans="70:70" x14ac:dyDescent="0.25">
      <c r="BR439225" s="2394"/>
    </row>
    <row r="439226" spans="70:70" x14ac:dyDescent="0.25">
      <c r="BR439226" s="2381"/>
    </row>
    <row r="439250" spans="70:70" x14ac:dyDescent="0.25">
      <c r="BR439250" s="2394"/>
    </row>
    <row r="439251" spans="70:70" x14ac:dyDescent="0.25">
      <c r="BR439251" s="2381"/>
    </row>
    <row r="439275" spans="70:70" x14ac:dyDescent="0.25">
      <c r="BR439275" s="2394"/>
    </row>
    <row r="439276" spans="70:70" x14ac:dyDescent="0.25">
      <c r="BR439276" s="2381"/>
    </row>
    <row r="439300" spans="70:70" x14ac:dyDescent="0.25">
      <c r="BR439300" s="2394"/>
    </row>
    <row r="439301" spans="70:70" x14ac:dyDescent="0.25">
      <c r="BR439301" s="2381"/>
    </row>
    <row r="439325" spans="70:70" x14ac:dyDescent="0.25">
      <c r="BR439325" s="2394"/>
    </row>
    <row r="439326" spans="70:70" x14ac:dyDescent="0.25">
      <c r="BR439326" s="2381"/>
    </row>
    <row r="439350" spans="70:70" x14ac:dyDescent="0.25">
      <c r="BR439350" s="2394"/>
    </row>
    <row r="439351" spans="70:70" x14ac:dyDescent="0.25">
      <c r="BR439351" s="2381"/>
    </row>
    <row r="439375" spans="70:70" x14ac:dyDescent="0.25">
      <c r="BR439375" s="2394"/>
    </row>
    <row r="439376" spans="70:70" x14ac:dyDescent="0.25">
      <c r="BR439376" s="2381"/>
    </row>
    <row r="439400" spans="70:70" x14ac:dyDescent="0.25">
      <c r="BR439400" s="2394"/>
    </row>
    <row r="439401" spans="70:70" x14ac:dyDescent="0.25">
      <c r="BR439401" s="2381"/>
    </row>
    <row r="439425" spans="70:70" x14ac:dyDescent="0.25">
      <c r="BR439425" s="2394"/>
    </row>
    <row r="439426" spans="70:70" x14ac:dyDescent="0.25">
      <c r="BR439426" s="2381"/>
    </row>
    <row r="439450" spans="70:70" x14ac:dyDescent="0.25">
      <c r="BR439450" s="2394"/>
    </row>
    <row r="439451" spans="70:70" x14ac:dyDescent="0.25">
      <c r="BR439451" s="2381"/>
    </row>
    <row r="439475" spans="70:70" x14ac:dyDescent="0.25">
      <c r="BR439475" s="2394"/>
    </row>
    <row r="439476" spans="70:70" x14ac:dyDescent="0.25">
      <c r="BR439476" s="2381"/>
    </row>
    <row r="439500" spans="70:70" x14ac:dyDescent="0.25">
      <c r="BR439500" s="2394"/>
    </row>
    <row r="439501" spans="70:70" x14ac:dyDescent="0.25">
      <c r="BR439501" s="2381"/>
    </row>
    <row r="439525" spans="70:70" x14ac:dyDescent="0.25">
      <c r="BR439525" s="2394"/>
    </row>
    <row r="439526" spans="70:70" x14ac:dyDescent="0.25">
      <c r="BR439526" s="2381"/>
    </row>
    <row r="439550" spans="70:70" x14ac:dyDescent="0.25">
      <c r="BR439550" s="2394"/>
    </row>
    <row r="439551" spans="70:70" x14ac:dyDescent="0.25">
      <c r="BR439551" s="2381"/>
    </row>
    <row r="439575" spans="70:70" x14ac:dyDescent="0.25">
      <c r="BR439575" s="2394"/>
    </row>
    <row r="439576" spans="70:70" x14ac:dyDescent="0.25">
      <c r="BR439576" s="2381"/>
    </row>
    <row r="439600" spans="70:70" x14ac:dyDescent="0.25">
      <c r="BR439600" s="2394"/>
    </row>
    <row r="439601" spans="70:70" x14ac:dyDescent="0.25">
      <c r="BR439601" s="2381"/>
    </row>
    <row r="439625" spans="70:70" x14ac:dyDescent="0.25">
      <c r="BR439625" s="2394"/>
    </row>
    <row r="439626" spans="70:70" x14ac:dyDescent="0.25">
      <c r="BR439626" s="2381"/>
    </row>
    <row r="439650" spans="70:70" x14ac:dyDescent="0.25">
      <c r="BR439650" s="2394"/>
    </row>
    <row r="439651" spans="70:70" x14ac:dyDescent="0.25">
      <c r="BR439651" s="2381"/>
    </row>
    <row r="439675" spans="70:70" x14ac:dyDescent="0.25">
      <c r="BR439675" s="2394"/>
    </row>
    <row r="439676" spans="70:70" x14ac:dyDescent="0.25">
      <c r="BR439676" s="2381"/>
    </row>
    <row r="439700" spans="70:70" x14ac:dyDescent="0.25">
      <c r="BR439700" s="2394"/>
    </row>
    <row r="439701" spans="70:70" x14ac:dyDescent="0.25">
      <c r="BR439701" s="2381"/>
    </row>
    <row r="439725" spans="70:70" x14ac:dyDescent="0.25">
      <c r="BR439725" s="2394"/>
    </row>
    <row r="439726" spans="70:70" x14ac:dyDescent="0.25">
      <c r="BR439726" s="2381"/>
    </row>
    <row r="439750" spans="70:70" x14ac:dyDescent="0.25">
      <c r="BR439750" s="2394"/>
    </row>
    <row r="439751" spans="70:70" x14ac:dyDescent="0.25">
      <c r="BR439751" s="2381"/>
    </row>
    <row r="439775" spans="70:70" x14ac:dyDescent="0.25">
      <c r="BR439775" s="2394"/>
    </row>
    <row r="439776" spans="70:70" x14ac:dyDescent="0.25">
      <c r="BR439776" s="2381"/>
    </row>
    <row r="439800" spans="70:70" x14ac:dyDescent="0.25">
      <c r="BR439800" s="2394"/>
    </row>
    <row r="439801" spans="70:70" x14ac:dyDescent="0.25">
      <c r="BR439801" s="2381"/>
    </row>
    <row r="439825" spans="70:70" x14ac:dyDescent="0.25">
      <c r="BR439825" s="2394"/>
    </row>
    <row r="439826" spans="70:70" x14ac:dyDescent="0.25">
      <c r="BR439826" s="2381"/>
    </row>
    <row r="439850" spans="70:70" x14ac:dyDescent="0.25">
      <c r="BR439850" s="2394"/>
    </row>
    <row r="439851" spans="70:70" x14ac:dyDescent="0.25">
      <c r="BR439851" s="2381"/>
    </row>
    <row r="439875" spans="70:70" x14ac:dyDescent="0.25">
      <c r="BR439875" s="2394"/>
    </row>
    <row r="439876" spans="70:70" x14ac:dyDescent="0.25">
      <c r="BR439876" s="2381"/>
    </row>
    <row r="439900" spans="70:70" x14ac:dyDescent="0.25">
      <c r="BR439900" s="2394"/>
    </row>
    <row r="439901" spans="70:70" x14ac:dyDescent="0.25">
      <c r="BR439901" s="2381"/>
    </row>
    <row r="439925" spans="70:70" x14ac:dyDescent="0.25">
      <c r="BR439925" s="2394"/>
    </row>
    <row r="439926" spans="70:70" x14ac:dyDescent="0.25">
      <c r="BR439926" s="2381"/>
    </row>
    <row r="439950" spans="70:70" x14ac:dyDescent="0.25">
      <c r="BR439950" s="2394"/>
    </row>
    <row r="439951" spans="70:70" x14ac:dyDescent="0.25">
      <c r="BR439951" s="2381"/>
    </row>
    <row r="439975" spans="70:70" x14ac:dyDescent="0.25">
      <c r="BR439975" s="2394"/>
    </row>
    <row r="439976" spans="70:70" x14ac:dyDescent="0.25">
      <c r="BR439976" s="2381"/>
    </row>
    <row r="440000" spans="70:70" x14ac:dyDescent="0.25">
      <c r="BR440000" s="2394"/>
    </row>
    <row r="440001" spans="70:70" x14ac:dyDescent="0.25">
      <c r="BR440001" s="2381"/>
    </row>
    <row r="440025" spans="70:70" x14ac:dyDescent="0.25">
      <c r="BR440025" s="2394"/>
    </row>
    <row r="440026" spans="70:70" x14ac:dyDescent="0.25">
      <c r="BR440026" s="2381"/>
    </row>
    <row r="440050" spans="70:70" x14ac:dyDescent="0.25">
      <c r="BR440050" s="2394"/>
    </row>
    <row r="440051" spans="70:70" x14ac:dyDescent="0.25">
      <c r="BR440051" s="2381"/>
    </row>
    <row r="440075" spans="70:70" x14ac:dyDescent="0.25">
      <c r="BR440075" s="2394"/>
    </row>
    <row r="440076" spans="70:70" x14ac:dyDescent="0.25">
      <c r="BR440076" s="2381"/>
    </row>
    <row r="440100" spans="70:70" x14ac:dyDescent="0.25">
      <c r="BR440100" s="2394"/>
    </row>
    <row r="440101" spans="70:70" x14ac:dyDescent="0.25">
      <c r="BR440101" s="2381"/>
    </row>
    <row r="440125" spans="70:70" x14ac:dyDescent="0.25">
      <c r="BR440125" s="2394"/>
    </row>
    <row r="440126" spans="70:70" x14ac:dyDescent="0.25">
      <c r="BR440126" s="2381"/>
    </row>
    <row r="440150" spans="70:70" x14ac:dyDescent="0.25">
      <c r="BR440150" s="2394"/>
    </row>
    <row r="440151" spans="70:70" x14ac:dyDescent="0.25">
      <c r="BR440151" s="2381"/>
    </row>
    <row r="440175" spans="70:70" x14ac:dyDescent="0.25">
      <c r="BR440175" s="2394"/>
    </row>
    <row r="440176" spans="70:70" x14ac:dyDescent="0.25">
      <c r="BR440176" s="2381"/>
    </row>
    <row r="440200" spans="70:70" x14ac:dyDescent="0.25">
      <c r="BR440200" s="2394"/>
    </row>
    <row r="440201" spans="70:70" x14ac:dyDescent="0.25">
      <c r="BR440201" s="2381"/>
    </row>
    <row r="440225" spans="70:70" x14ac:dyDescent="0.25">
      <c r="BR440225" s="2394"/>
    </row>
    <row r="440226" spans="70:70" x14ac:dyDescent="0.25">
      <c r="BR440226" s="2381"/>
    </row>
    <row r="440250" spans="70:70" x14ac:dyDescent="0.25">
      <c r="BR440250" s="2394"/>
    </row>
    <row r="440251" spans="70:70" x14ac:dyDescent="0.25">
      <c r="BR440251" s="2381"/>
    </row>
    <row r="440275" spans="70:70" x14ac:dyDescent="0.25">
      <c r="BR440275" s="2394"/>
    </row>
    <row r="440276" spans="70:70" x14ac:dyDescent="0.25">
      <c r="BR440276" s="2381"/>
    </row>
    <row r="440300" spans="70:70" x14ac:dyDescent="0.25">
      <c r="BR440300" s="2394"/>
    </row>
    <row r="440301" spans="70:70" x14ac:dyDescent="0.25">
      <c r="BR440301" s="2381"/>
    </row>
    <row r="440325" spans="70:70" x14ac:dyDescent="0.25">
      <c r="BR440325" s="2394"/>
    </row>
    <row r="440326" spans="70:70" x14ac:dyDescent="0.25">
      <c r="BR440326" s="2381"/>
    </row>
    <row r="440350" spans="70:70" x14ac:dyDescent="0.25">
      <c r="BR440350" s="2394"/>
    </row>
    <row r="440351" spans="70:70" x14ac:dyDescent="0.25">
      <c r="BR440351" s="2381"/>
    </row>
    <row r="440375" spans="70:70" x14ac:dyDescent="0.25">
      <c r="BR440375" s="2394"/>
    </row>
    <row r="440376" spans="70:70" x14ac:dyDescent="0.25">
      <c r="BR440376" s="2381"/>
    </row>
    <row r="440400" spans="70:70" x14ac:dyDescent="0.25">
      <c r="BR440400" s="2394"/>
    </row>
    <row r="440401" spans="70:70" x14ac:dyDescent="0.25">
      <c r="BR440401" s="2381"/>
    </row>
    <row r="440425" spans="70:70" x14ac:dyDescent="0.25">
      <c r="BR440425" s="2394"/>
    </row>
    <row r="440426" spans="70:70" x14ac:dyDescent="0.25">
      <c r="BR440426" s="2381"/>
    </row>
    <row r="440450" spans="70:70" x14ac:dyDescent="0.25">
      <c r="BR440450" s="2394"/>
    </row>
    <row r="440451" spans="70:70" x14ac:dyDescent="0.25">
      <c r="BR440451" s="2381"/>
    </row>
    <row r="440475" spans="70:70" x14ac:dyDescent="0.25">
      <c r="BR440475" s="2394"/>
    </row>
    <row r="440476" spans="70:70" x14ac:dyDescent="0.25">
      <c r="BR440476" s="2381"/>
    </row>
    <row r="440500" spans="70:70" x14ac:dyDescent="0.25">
      <c r="BR440500" s="2394"/>
    </row>
    <row r="440501" spans="70:70" x14ac:dyDescent="0.25">
      <c r="BR440501" s="2381"/>
    </row>
    <row r="440525" spans="70:70" x14ac:dyDescent="0.25">
      <c r="BR440525" s="2394"/>
    </row>
    <row r="440526" spans="70:70" x14ac:dyDescent="0.25">
      <c r="BR440526" s="2381"/>
    </row>
    <row r="440550" spans="70:70" x14ac:dyDescent="0.25">
      <c r="BR440550" s="2394"/>
    </row>
    <row r="440551" spans="70:70" x14ac:dyDescent="0.25">
      <c r="BR440551" s="2381"/>
    </row>
    <row r="440575" spans="70:70" x14ac:dyDescent="0.25">
      <c r="BR440575" s="2394"/>
    </row>
    <row r="440576" spans="70:70" x14ac:dyDescent="0.25">
      <c r="BR440576" s="2381"/>
    </row>
    <row r="440600" spans="70:70" x14ac:dyDescent="0.25">
      <c r="BR440600" s="2394"/>
    </row>
    <row r="440601" spans="70:70" x14ac:dyDescent="0.25">
      <c r="BR440601" s="2381"/>
    </row>
    <row r="440625" spans="70:70" x14ac:dyDescent="0.25">
      <c r="BR440625" s="2394"/>
    </row>
    <row r="440626" spans="70:70" x14ac:dyDescent="0.25">
      <c r="BR440626" s="2381"/>
    </row>
    <row r="440650" spans="70:70" x14ac:dyDescent="0.25">
      <c r="BR440650" s="2394"/>
    </row>
    <row r="440651" spans="70:70" x14ac:dyDescent="0.25">
      <c r="BR440651" s="2381"/>
    </row>
    <row r="440675" spans="70:70" x14ac:dyDescent="0.25">
      <c r="BR440675" s="2394"/>
    </row>
    <row r="440676" spans="70:70" x14ac:dyDescent="0.25">
      <c r="BR440676" s="2381"/>
    </row>
    <row r="440700" spans="70:70" x14ac:dyDescent="0.25">
      <c r="BR440700" s="2394"/>
    </row>
    <row r="440701" spans="70:70" x14ac:dyDescent="0.25">
      <c r="BR440701" s="2381"/>
    </row>
    <row r="440725" spans="70:70" x14ac:dyDescent="0.25">
      <c r="BR440725" s="2394"/>
    </row>
    <row r="440726" spans="70:70" x14ac:dyDescent="0.25">
      <c r="BR440726" s="2381"/>
    </row>
    <row r="440750" spans="70:70" x14ac:dyDescent="0.25">
      <c r="BR440750" s="2394"/>
    </row>
    <row r="440751" spans="70:70" x14ac:dyDescent="0.25">
      <c r="BR440751" s="2381"/>
    </row>
    <row r="440775" spans="70:70" x14ac:dyDescent="0.25">
      <c r="BR440775" s="2394"/>
    </row>
    <row r="440776" spans="70:70" x14ac:dyDescent="0.25">
      <c r="BR440776" s="2381"/>
    </row>
    <row r="440800" spans="70:70" x14ac:dyDescent="0.25">
      <c r="BR440800" s="2394"/>
    </row>
    <row r="440801" spans="70:70" x14ac:dyDescent="0.25">
      <c r="BR440801" s="2381"/>
    </row>
    <row r="440825" spans="70:70" x14ac:dyDescent="0.25">
      <c r="BR440825" s="2394"/>
    </row>
    <row r="440826" spans="70:70" x14ac:dyDescent="0.25">
      <c r="BR440826" s="2381"/>
    </row>
    <row r="440850" spans="70:70" x14ac:dyDescent="0.25">
      <c r="BR440850" s="2394"/>
    </row>
    <row r="440851" spans="70:70" x14ac:dyDescent="0.25">
      <c r="BR440851" s="2381"/>
    </row>
    <row r="440875" spans="70:70" x14ac:dyDescent="0.25">
      <c r="BR440875" s="2394"/>
    </row>
    <row r="440876" spans="70:70" x14ac:dyDescent="0.25">
      <c r="BR440876" s="2381"/>
    </row>
    <row r="440900" spans="70:70" x14ac:dyDescent="0.25">
      <c r="BR440900" s="2394"/>
    </row>
    <row r="440901" spans="70:70" x14ac:dyDescent="0.25">
      <c r="BR440901" s="2381"/>
    </row>
    <row r="440925" spans="70:70" x14ac:dyDescent="0.25">
      <c r="BR440925" s="2394"/>
    </row>
    <row r="440926" spans="70:70" x14ac:dyDescent="0.25">
      <c r="BR440926" s="2381"/>
    </row>
    <row r="440950" spans="70:70" x14ac:dyDescent="0.25">
      <c r="BR440950" s="2394"/>
    </row>
    <row r="440951" spans="70:70" x14ac:dyDescent="0.25">
      <c r="BR440951" s="2381"/>
    </row>
    <row r="440975" spans="70:70" x14ac:dyDescent="0.25">
      <c r="BR440975" s="2394"/>
    </row>
    <row r="440976" spans="70:70" x14ac:dyDescent="0.25">
      <c r="BR440976" s="2381"/>
    </row>
    <row r="441000" spans="70:70" x14ac:dyDescent="0.25">
      <c r="BR441000" s="2394"/>
    </row>
    <row r="441001" spans="70:70" x14ac:dyDescent="0.25">
      <c r="BR441001" s="2381"/>
    </row>
    <row r="441025" spans="70:70" x14ac:dyDescent="0.25">
      <c r="BR441025" s="2394"/>
    </row>
    <row r="441026" spans="70:70" x14ac:dyDescent="0.25">
      <c r="BR441026" s="2381"/>
    </row>
    <row r="441050" spans="70:70" x14ac:dyDescent="0.25">
      <c r="BR441050" s="2394"/>
    </row>
    <row r="441051" spans="70:70" x14ac:dyDescent="0.25">
      <c r="BR441051" s="2381"/>
    </row>
    <row r="441075" spans="70:70" x14ac:dyDescent="0.25">
      <c r="BR441075" s="2394"/>
    </row>
    <row r="441076" spans="70:70" x14ac:dyDescent="0.25">
      <c r="BR441076" s="2381"/>
    </row>
    <row r="441100" spans="70:70" x14ac:dyDescent="0.25">
      <c r="BR441100" s="2394"/>
    </row>
    <row r="441101" spans="70:70" x14ac:dyDescent="0.25">
      <c r="BR441101" s="2381"/>
    </row>
    <row r="441125" spans="70:70" x14ac:dyDescent="0.25">
      <c r="BR441125" s="2394"/>
    </row>
    <row r="441126" spans="70:70" x14ac:dyDescent="0.25">
      <c r="BR441126" s="2381"/>
    </row>
    <row r="441150" spans="70:70" x14ac:dyDescent="0.25">
      <c r="BR441150" s="2394"/>
    </row>
    <row r="441151" spans="70:70" x14ac:dyDescent="0.25">
      <c r="BR441151" s="2381"/>
    </row>
    <row r="441175" spans="70:70" x14ac:dyDescent="0.25">
      <c r="BR441175" s="2394"/>
    </row>
    <row r="441176" spans="70:70" x14ac:dyDescent="0.25">
      <c r="BR441176" s="2381"/>
    </row>
    <row r="441200" spans="70:70" x14ac:dyDescent="0.25">
      <c r="BR441200" s="2394"/>
    </row>
    <row r="441201" spans="70:70" x14ac:dyDescent="0.25">
      <c r="BR441201" s="2381"/>
    </row>
    <row r="441225" spans="70:70" x14ac:dyDescent="0.25">
      <c r="BR441225" s="2394"/>
    </row>
    <row r="441226" spans="70:70" x14ac:dyDescent="0.25">
      <c r="BR441226" s="2381"/>
    </row>
    <row r="441250" spans="70:70" x14ac:dyDescent="0.25">
      <c r="BR441250" s="2394"/>
    </row>
    <row r="441251" spans="70:70" x14ac:dyDescent="0.25">
      <c r="BR441251" s="2381"/>
    </row>
    <row r="441275" spans="70:70" x14ac:dyDescent="0.25">
      <c r="BR441275" s="2394"/>
    </row>
    <row r="441276" spans="70:70" x14ac:dyDescent="0.25">
      <c r="BR441276" s="2381"/>
    </row>
    <row r="441300" spans="70:70" x14ac:dyDescent="0.25">
      <c r="BR441300" s="2394"/>
    </row>
    <row r="441301" spans="70:70" x14ac:dyDescent="0.25">
      <c r="BR441301" s="2381"/>
    </row>
    <row r="441325" spans="70:70" x14ac:dyDescent="0.25">
      <c r="BR441325" s="2394"/>
    </row>
    <row r="441326" spans="70:70" x14ac:dyDescent="0.25">
      <c r="BR441326" s="2381"/>
    </row>
    <row r="441350" spans="70:70" x14ac:dyDescent="0.25">
      <c r="BR441350" s="2394"/>
    </row>
    <row r="441351" spans="70:70" x14ac:dyDescent="0.25">
      <c r="BR441351" s="2381"/>
    </row>
    <row r="441375" spans="70:70" x14ac:dyDescent="0.25">
      <c r="BR441375" s="2394"/>
    </row>
    <row r="441376" spans="70:70" x14ac:dyDescent="0.25">
      <c r="BR441376" s="2381"/>
    </row>
    <row r="441400" spans="70:70" x14ac:dyDescent="0.25">
      <c r="BR441400" s="2394"/>
    </row>
    <row r="441401" spans="70:70" x14ac:dyDescent="0.25">
      <c r="BR441401" s="2381"/>
    </row>
    <row r="441425" spans="70:70" x14ac:dyDescent="0.25">
      <c r="BR441425" s="2394"/>
    </row>
    <row r="441426" spans="70:70" x14ac:dyDescent="0.25">
      <c r="BR441426" s="2381"/>
    </row>
    <row r="441450" spans="70:70" x14ac:dyDescent="0.25">
      <c r="BR441450" s="2394"/>
    </row>
    <row r="441451" spans="70:70" x14ac:dyDescent="0.25">
      <c r="BR441451" s="2381"/>
    </row>
    <row r="441475" spans="70:70" x14ac:dyDescent="0.25">
      <c r="BR441475" s="2394"/>
    </row>
    <row r="441476" spans="70:70" x14ac:dyDescent="0.25">
      <c r="BR441476" s="2381"/>
    </row>
    <row r="441500" spans="70:70" x14ac:dyDescent="0.25">
      <c r="BR441500" s="2394"/>
    </row>
    <row r="441501" spans="70:70" x14ac:dyDescent="0.25">
      <c r="BR441501" s="2381"/>
    </row>
    <row r="441525" spans="70:70" x14ac:dyDescent="0.25">
      <c r="BR441525" s="2394"/>
    </row>
    <row r="441526" spans="70:70" x14ac:dyDescent="0.25">
      <c r="BR441526" s="2381"/>
    </row>
    <row r="441550" spans="70:70" x14ac:dyDescent="0.25">
      <c r="BR441550" s="2394"/>
    </row>
    <row r="441551" spans="70:70" x14ac:dyDescent="0.25">
      <c r="BR441551" s="2381"/>
    </row>
    <row r="441575" spans="70:70" x14ac:dyDescent="0.25">
      <c r="BR441575" s="2394"/>
    </row>
    <row r="441576" spans="70:70" x14ac:dyDescent="0.25">
      <c r="BR441576" s="2381"/>
    </row>
    <row r="441600" spans="70:70" x14ac:dyDescent="0.25">
      <c r="BR441600" s="2394"/>
    </row>
    <row r="441601" spans="70:70" x14ac:dyDescent="0.25">
      <c r="BR441601" s="2381"/>
    </row>
    <row r="441625" spans="70:70" x14ac:dyDescent="0.25">
      <c r="BR441625" s="2394"/>
    </row>
    <row r="441626" spans="70:70" x14ac:dyDescent="0.25">
      <c r="BR441626" s="2381"/>
    </row>
    <row r="441650" spans="70:70" x14ac:dyDescent="0.25">
      <c r="BR441650" s="2394"/>
    </row>
    <row r="441651" spans="70:70" x14ac:dyDescent="0.25">
      <c r="BR441651" s="2381"/>
    </row>
    <row r="441675" spans="70:70" x14ac:dyDescent="0.25">
      <c r="BR441675" s="2394"/>
    </row>
    <row r="441676" spans="70:70" x14ac:dyDescent="0.25">
      <c r="BR441676" s="2381"/>
    </row>
    <row r="441700" spans="70:70" x14ac:dyDescent="0.25">
      <c r="BR441700" s="2394"/>
    </row>
    <row r="441701" spans="70:70" x14ac:dyDescent="0.25">
      <c r="BR441701" s="2381"/>
    </row>
    <row r="441725" spans="70:70" x14ac:dyDescent="0.25">
      <c r="BR441725" s="2394"/>
    </row>
    <row r="441726" spans="70:70" x14ac:dyDescent="0.25">
      <c r="BR441726" s="2381"/>
    </row>
    <row r="441750" spans="70:70" x14ac:dyDescent="0.25">
      <c r="BR441750" s="2394"/>
    </row>
    <row r="441751" spans="70:70" x14ac:dyDescent="0.25">
      <c r="BR441751" s="2381"/>
    </row>
    <row r="441775" spans="70:70" x14ac:dyDescent="0.25">
      <c r="BR441775" s="2394"/>
    </row>
    <row r="441776" spans="70:70" x14ac:dyDescent="0.25">
      <c r="BR441776" s="2381"/>
    </row>
    <row r="441800" spans="70:70" x14ac:dyDescent="0.25">
      <c r="BR441800" s="2394"/>
    </row>
    <row r="441801" spans="70:70" x14ac:dyDescent="0.25">
      <c r="BR441801" s="2381"/>
    </row>
    <row r="441825" spans="70:70" x14ac:dyDescent="0.25">
      <c r="BR441825" s="2394"/>
    </row>
    <row r="441826" spans="70:70" x14ac:dyDescent="0.25">
      <c r="BR441826" s="2381"/>
    </row>
    <row r="441850" spans="70:70" x14ac:dyDescent="0.25">
      <c r="BR441850" s="2394"/>
    </row>
    <row r="441851" spans="70:70" x14ac:dyDescent="0.25">
      <c r="BR441851" s="2381"/>
    </row>
    <row r="441875" spans="70:70" x14ac:dyDescent="0.25">
      <c r="BR441875" s="2394"/>
    </row>
    <row r="441876" spans="70:70" x14ac:dyDescent="0.25">
      <c r="BR441876" s="2381"/>
    </row>
    <row r="441900" spans="70:70" x14ac:dyDescent="0.25">
      <c r="BR441900" s="2394"/>
    </row>
    <row r="441901" spans="70:70" x14ac:dyDescent="0.25">
      <c r="BR441901" s="2381"/>
    </row>
    <row r="441925" spans="70:70" x14ac:dyDescent="0.25">
      <c r="BR441925" s="2394"/>
    </row>
    <row r="441926" spans="70:70" x14ac:dyDescent="0.25">
      <c r="BR441926" s="2381"/>
    </row>
    <row r="441950" spans="70:70" x14ac:dyDescent="0.25">
      <c r="BR441950" s="2394"/>
    </row>
    <row r="441951" spans="70:70" x14ac:dyDescent="0.25">
      <c r="BR441951" s="2381"/>
    </row>
    <row r="441975" spans="70:70" x14ac:dyDescent="0.25">
      <c r="BR441975" s="2394"/>
    </row>
    <row r="441976" spans="70:70" x14ac:dyDescent="0.25">
      <c r="BR441976" s="2381"/>
    </row>
    <row r="442000" spans="70:70" x14ac:dyDescent="0.25">
      <c r="BR442000" s="2394"/>
    </row>
    <row r="442001" spans="70:70" x14ac:dyDescent="0.25">
      <c r="BR442001" s="2381"/>
    </row>
    <row r="442025" spans="70:70" x14ac:dyDescent="0.25">
      <c r="BR442025" s="2394"/>
    </row>
    <row r="442026" spans="70:70" x14ac:dyDescent="0.25">
      <c r="BR442026" s="2381"/>
    </row>
    <row r="442050" spans="70:70" x14ac:dyDescent="0.25">
      <c r="BR442050" s="2394"/>
    </row>
    <row r="442051" spans="70:70" x14ac:dyDescent="0.25">
      <c r="BR442051" s="2381"/>
    </row>
    <row r="442075" spans="70:70" x14ac:dyDescent="0.25">
      <c r="BR442075" s="2394"/>
    </row>
    <row r="442076" spans="70:70" x14ac:dyDescent="0.25">
      <c r="BR442076" s="2381"/>
    </row>
    <row r="442100" spans="70:70" x14ac:dyDescent="0.25">
      <c r="BR442100" s="2394"/>
    </row>
    <row r="442101" spans="70:70" x14ac:dyDescent="0.25">
      <c r="BR442101" s="2381"/>
    </row>
    <row r="442125" spans="70:70" x14ac:dyDescent="0.25">
      <c r="BR442125" s="2394"/>
    </row>
    <row r="442126" spans="70:70" x14ac:dyDescent="0.25">
      <c r="BR442126" s="2381"/>
    </row>
    <row r="442150" spans="70:70" x14ac:dyDescent="0.25">
      <c r="BR442150" s="2394"/>
    </row>
    <row r="442151" spans="70:70" x14ac:dyDescent="0.25">
      <c r="BR442151" s="2381"/>
    </row>
    <row r="442175" spans="70:70" x14ac:dyDescent="0.25">
      <c r="BR442175" s="2394"/>
    </row>
    <row r="442176" spans="70:70" x14ac:dyDescent="0.25">
      <c r="BR442176" s="2381"/>
    </row>
    <row r="442200" spans="70:70" x14ac:dyDescent="0.25">
      <c r="BR442200" s="2394"/>
    </row>
    <row r="442201" spans="70:70" x14ac:dyDescent="0.25">
      <c r="BR442201" s="2381"/>
    </row>
    <row r="442225" spans="70:70" x14ac:dyDescent="0.25">
      <c r="BR442225" s="2394"/>
    </row>
    <row r="442226" spans="70:70" x14ac:dyDescent="0.25">
      <c r="BR442226" s="2381"/>
    </row>
    <row r="442250" spans="70:70" x14ac:dyDescent="0.25">
      <c r="BR442250" s="2394"/>
    </row>
    <row r="442251" spans="70:70" x14ac:dyDescent="0.25">
      <c r="BR442251" s="2381"/>
    </row>
    <row r="442275" spans="70:70" x14ac:dyDescent="0.25">
      <c r="BR442275" s="2394"/>
    </row>
    <row r="442276" spans="70:70" x14ac:dyDescent="0.25">
      <c r="BR442276" s="2381"/>
    </row>
    <row r="442300" spans="70:70" x14ac:dyDescent="0.25">
      <c r="BR442300" s="2394"/>
    </row>
    <row r="442301" spans="70:70" x14ac:dyDescent="0.25">
      <c r="BR442301" s="2381"/>
    </row>
    <row r="442325" spans="70:70" x14ac:dyDescent="0.25">
      <c r="BR442325" s="2394"/>
    </row>
    <row r="442326" spans="70:70" x14ac:dyDescent="0.25">
      <c r="BR442326" s="2381"/>
    </row>
    <row r="442350" spans="70:70" x14ac:dyDescent="0.25">
      <c r="BR442350" s="2394"/>
    </row>
    <row r="442351" spans="70:70" x14ac:dyDescent="0.25">
      <c r="BR442351" s="2381"/>
    </row>
    <row r="442375" spans="70:70" x14ac:dyDescent="0.25">
      <c r="BR442375" s="2394"/>
    </row>
    <row r="442376" spans="70:70" x14ac:dyDescent="0.25">
      <c r="BR442376" s="2381"/>
    </row>
    <row r="442400" spans="70:70" x14ac:dyDescent="0.25">
      <c r="BR442400" s="2394"/>
    </row>
    <row r="442401" spans="70:70" x14ac:dyDescent="0.25">
      <c r="BR442401" s="2381"/>
    </row>
    <row r="442425" spans="70:70" x14ac:dyDescent="0.25">
      <c r="BR442425" s="2394"/>
    </row>
    <row r="442426" spans="70:70" x14ac:dyDescent="0.25">
      <c r="BR442426" s="2381"/>
    </row>
    <row r="442450" spans="70:70" x14ac:dyDescent="0.25">
      <c r="BR442450" s="2394"/>
    </row>
    <row r="442451" spans="70:70" x14ac:dyDescent="0.25">
      <c r="BR442451" s="2381"/>
    </row>
    <row r="442475" spans="70:70" x14ac:dyDescent="0.25">
      <c r="BR442475" s="2394"/>
    </row>
    <row r="442476" spans="70:70" x14ac:dyDescent="0.25">
      <c r="BR442476" s="2381"/>
    </row>
    <row r="442500" spans="70:70" x14ac:dyDescent="0.25">
      <c r="BR442500" s="2394"/>
    </row>
    <row r="442501" spans="70:70" x14ac:dyDescent="0.25">
      <c r="BR442501" s="2381"/>
    </row>
    <row r="442525" spans="70:70" x14ac:dyDescent="0.25">
      <c r="BR442525" s="2394"/>
    </row>
    <row r="442526" spans="70:70" x14ac:dyDescent="0.25">
      <c r="BR442526" s="2381"/>
    </row>
    <row r="442550" spans="70:70" x14ac:dyDescent="0.25">
      <c r="BR442550" s="2394"/>
    </row>
    <row r="442551" spans="70:70" x14ac:dyDescent="0.25">
      <c r="BR442551" s="2381"/>
    </row>
    <row r="442575" spans="70:70" x14ac:dyDescent="0.25">
      <c r="BR442575" s="2394"/>
    </row>
    <row r="442576" spans="70:70" x14ac:dyDescent="0.25">
      <c r="BR442576" s="2381"/>
    </row>
    <row r="442600" spans="70:70" x14ac:dyDescent="0.25">
      <c r="BR442600" s="2394"/>
    </row>
    <row r="442601" spans="70:70" x14ac:dyDescent="0.25">
      <c r="BR442601" s="2381"/>
    </row>
    <row r="442625" spans="70:70" x14ac:dyDescent="0.25">
      <c r="BR442625" s="2394"/>
    </row>
    <row r="442626" spans="70:70" x14ac:dyDescent="0.25">
      <c r="BR442626" s="2381"/>
    </row>
    <row r="442650" spans="70:70" x14ac:dyDescent="0.25">
      <c r="BR442650" s="2394"/>
    </row>
    <row r="442651" spans="70:70" x14ac:dyDescent="0.25">
      <c r="BR442651" s="2381"/>
    </row>
    <row r="442675" spans="70:70" x14ac:dyDescent="0.25">
      <c r="BR442675" s="2394"/>
    </row>
    <row r="442676" spans="70:70" x14ac:dyDescent="0.25">
      <c r="BR442676" s="2381"/>
    </row>
    <row r="442700" spans="70:70" x14ac:dyDescent="0.25">
      <c r="BR442700" s="2394"/>
    </row>
    <row r="442701" spans="70:70" x14ac:dyDescent="0.25">
      <c r="BR442701" s="2381"/>
    </row>
    <row r="442725" spans="70:70" x14ac:dyDescent="0.25">
      <c r="BR442725" s="2394"/>
    </row>
    <row r="442726" spans="70:70" x14ac:dyDescent="0.25">
      <c r="BR442726" s="2381"/>
    </row>
    <row r="442750" spans="70:70" x14ac:dyDescent="0.25">
      <c r="BR442750" s="2394"/>
    </row>
    <row r="442751" spans="70:70" x14ac:dyDescent="0.25">
      <c r="BR442751" s="2381"/>
    </row>
    <row r="442775" spans="70:70" x14ac:dyDescent="0.25">
      <c r="BR442775" s="2394"/>
    </row>
    <row r="442776" spans="70:70" x14ac:dyDescent="0.25">
      <c r="BR442776" s="2381"/>
    </row>
    <row r="442800" spans="70:70" x14ac:dyDescent="0.25">
      <c r="BR442800" s="2394"/>
    </row>
    <row r="442801" spans="70:70" x14ac:dyDescent="0.25">
      <c r="BR442801" s="2381"/>
    </row>
    <row r="442825" spans="70:70" x14ac:dyDescent="0.25">
      <c r="BR442825" s="2394"/>
    </row>
    <row r="442826" spans="70:70" x14ac:dyDescent="0.25">
      <c r="BR442826" s="2381"/>
    </row>
    <row r="442850" spans="70:70" x14ac:dyDescent="0.25">
      <c r="BR442850" s="2394"/>
    </row>
    <row r="442851" spans="70:70" x14ac:dyDescent="0.25">
      <c r="BR442851" s="2381"/>
    </row>
    <row r="442875" spans="70:70" x14ac:dyDescent="0.25">
      <c r="BR442875" s="2394"/>
    </row>
    <row r="442876" spans="70:70" x14ac:dyDescent="0.25">
      <c r="BR442876" s="2381"/>
    </row>
    <row r="442900" spans="70:70" x14ac:dyDescent="0.25">
      <c r="BR442900" s="2394"/>
    </row>
    <row r="442901" spans="70:70" x14ac:dyDescent="0.25">
      <c r="BR442901" s="2381"/>
    </row>
    <row r="442925" spans="70:70" x14ac:dyDescent="0.25">
      <c r="BR442925" s="2394"/>
    </row>
    <row r="442926" spans="70:70" x14ac:dyDescent="0.25">
      <c r="BR442926" s="2381"/>
    </row>
    <row r="442950" spans="70:70" x14ac:dyDescent="0.25">
      <c r="BR442950" s="2394"/>
    </row>
    <row r="442951" spans="70:70" x14ac:dyDescent="0.25">
      <c r="BR442951" s="2381"/>
    </row>
    <row r="442975" spans="70:70" x14ac:dyDescent="0.25">
      <c r="BR442975" s="2394"/>
    </row>
    <row r="442976" spans="70:70" x14ac:dyDescent="0.25">
      <c r="BR442976" s="2381"/>
    </row>
    <row r="443000" spans="70:70" x14ac:dyDescent="0.25">
      <c r="BR443000" s="2394"/>
    </row>
    <row r="443001" spans="70:70" x14ac:dyDescent="0.25">
      <c r="BR443001" s="2381"/>
    </row>
    <row r="443025" spans="70:70" x14ac:dyDescent="0.25">
      <c r="BR443025" s="2394"/>
    </row>
    <row r="443026" spans="70:70" x14ac:dyDescent="0.25">
      <c r="BR443026" s="2381"/>
    </row>
    <row r="443050" spans="70:70" x14ac:dyDescent="0.25">
      <c r="BR443050" s="2394"/>
    </row>
    <row r="443051" spans="70:70" x14ac:dyDescent="0.25">
      <c r="BR443051" s="2381"/>
    </row>
    <row r="443075" spans="70:70" x14ac:dyDescent="0.25">
      <c r="BR443075" s="2394"/>
    </row>
    <row r="443076" spans="70:70" x14ac:dyDescent="0.25">
      <c r="BR443076" s="2381"/>
    </row>
    <row r="443100" spans="70:70" x14ac:dyDescent="0.25">
      <c r="BR443100" s="2394"/>
    </row>
    <row r="443101" spans="70:70" x14ac:dyDescent="0.25">
      <c r="BR443101" s="2381"/>
    </row>
    <row r="443125" spans="70:70" x14ac:dyDescent="0.25">
      <c r="BR443125" s="2394"/>
    </row>
    <row r="443126" spans="70:70" x14ac:dyDescent="0.25">
      <c r="BR443126" s="2381"/>
    </row>
    <row r="443150" spans="70:70" x14ac:dyDescent="0.25">
      <c r="BR443150" s="2394"/>
    </row>
    <row r="443151" spans="70:70" x14ac:dyDescent="0.25">
      <c r="BR443151" s="2381"/>
    </row>
    <row r="443175" spans="70:70" x14ac:dyDescent="0.25">
      <c r="BR443175" s="2394"/>
    </row>
    <row r="443176" spans="70:70" x14ac:dyDescent="0.25">
      <c r="BR443176" s="2381"/>
    </row>
    <row r="443200" spans="70:70" x14ac:dyDescent="0.25">
      <c r="BR443200" s="2394"/>
    </row>
    <row r="443201" spans="70:70" x14ac:dyDescent="0.25">
      <c r="BR443201" s="2381"/>
    </row>
    <row r="443225" spans="70:70" x14ac:dyDescent="0.25">
      <c r="BR443225" s="2394"/>
    </row>
    <row r="443226" spans="70:70" x14ac:dyDescent="0.25">
      <c r="BR443226" s="2381"/>
    </row>
    <row r="443250" spans="70:70" x14ac:dyDescent="0.25">
      <c r="BR443250" s="2394"/>
    </row>
    <row r="443251" spans="70:70" x14ac:dyDescent="0.25">
      <c r="BR443251" s="2381"/>
    </row>
    <row r="443275" spans="70:70" x14ac:dyDescent="0.25">
      <c r="BR443275" s="2394"/>
    </row>
    <row r="443276" spans="70:70" x14ac:dyDescent="0.25">
      <c r="BR443276" s="2381"/>
    </row>
    <row r="443300" spans="70:70" x14ac:dyDescent="0.25">
      <c r="BR443300" s="2394"/>
    </row>
    <row r="443301" spans="70:70" x14ac:dyDescent="0.25">
      <c r="BR443301" s="2381"/>
    </row>
    <row r="443325" spans="70:70" x14ac:dyDescent="0.25">
      <c r="BR443325" s="2394"/>
    </row>
    <row r="443326" spans="70:70" x14ac:dyDescent="0.25">
      <c r="BR443326" s="2381"/>
    </row>
    <row r="443350" spans="70:70" x14ac:dyDescent="0.25">
      <c r="BR443350" s="2394"/>
    </row>
    <row r="443351" spans="70:70" x14ac:dyDescent="0.25">
      <c r="BR443351" s="2381"/>
    </row>
    <row r="443375" spans="70:70" x14ac:dyDescent="0.25">
      <c r="BR443375" s="2394"/>
    </row>
    <row r="443376" spans="70:70" x14ac:dyDescent="0.25">
      <c r="BR443376" s="2381"/>
    </row>
    <row r="443400" spans="70:70" x14ac:dyDescent="0.25">
      <c r="BR443400" s="2394"/>
    </row>
    <row r="443401" spans="70:70" x14ac:dyDescent="0.25">
      <c r="BR443401" s="2381"/>
    </row>
    <row r="443425" spans="70:70" x14ac:dyDescent="0.25">
      <c r="BR443425" s="2394"/>
    </row>
    <row r="443426" spans="70:70" x14ac:dyDescent="0.25">
      <c r="BR443426" s="2381"/>
    </row>
    <row r="443450" spans="70:70" x14ac:dyDescent="0.25">
      <c r="BR443450" s="2394"/>
    </row>
    <row r="443451" spans="70:70" x14ac:dyDescent="0.25">
      <c r="BR443451" s="2381"/>
    </row>
    <row r="443475" spans="70:70" x14ac:dyDescent="0.25">
      <c r="BR443475" s="2394"/>
    </row>
    <row r="443476" spans="70:70" x14ac:dyDescent="0.25">
      <c r="BR443476" s="2381"/>
    </row>
    <row r="443500" spans="70:70" x14ac:dyDescent="0.25">
      <c r="BR443500" s="2394"/>
    </row>
    <row r="443501" spans="70:70" x14ac:dyDescent="0.25">
      <c r="BR443501" s="2381"/>
    </row>
    <row r="443525" spans="70:70" x14ac:dyDescent="0.25">
      <c r="BR443525" s="2394"/>
    </row>
    <row r="443526" spans="70:70" x14ac:dyDescent="0.25">
      <c r="BR443526" s="2381"/>
    </row>
    <row r="443550" spans="70:70" x14ac:dyDescent="0.25">
      <c r="BR443550" s="2394"/>
    </row>
    <row r="443551" spans="70:70" x14ac:dyDescent="0.25">
      <c r="BR443551" s="2381"/>
    </row>
    <row r="443575" spans="70:70" x14ac:dyDescent="0.25">
      <c r="BR443575" s="2394"/>
    </row>
    <row r="443576" spans="70:70" x14ac:dyDescent="0.25">
      <c r="BR443576" s="2381"/>
    </row>
    <row r="443600" spans="70:70" x14ac:dyDescent="0.25">
      <c r="BR443600" s="2394"/>
    </row>
    <row r="443601" spans="70:70" x14ac:dyDescent="0.25">
      <c r="BR443601" s="2381"/>
    </row>
    <row r="443625" spans="70:70" x14ac:dyDescent="0.25">
      <c r="BR443625" s="2394"/>
    </row>
    <row r="443626" spans="70:70" x14ac:dyDescent="0.25">
      <c r="BR443626" s="2381"/>
    </row>
    <row r="443650" spans="70:70" x14ac:dyDescent="0.25">
      <c r="BR443650" s="2394"/>
    </row>
    <row r="443651" spans="70:70" x14ac:dyDescent="0.25">
      <c r="BR443651" s="2381"/>
    </row>
    <row r="443675" spans="70:70" x14ac:dyDescent="0.25">
      <c r="BR443675" s="2394"/>
    </row>
    <row r="443676" spans="70:70" x14ac:dyDescent="0.25">
      <c r="BR443676" s="2381"/>
    </row>
    <row r="443700" spans="70:70" x14ac:dyDescent="0.25">
      <c r="BR443700" s="2394"/>
    </row>
    <row r="443701" spans="70:70" x14ac:dyDescent="0.25">
      <c r="BR443701" s="2381"/>
    </row>
    <row r="443725" spans="70:70" x14ac:dyDescent="0.25">
      <c r="BR443725" s="2394"/>
    </row>
    <row r="443726" spans="70:70" x14ac:dyDescent="0.25">
      <c r="BR443726" s="2381"/>
    </row>
    <row r="443750" spans="70:70" x14ac:dyDescent="0.25">
      <c r="BR443750" s="2394"/>
    </row>
    <row r="443751" spans="70:70" x14ac:dyDescent="0.25">
      <c r="BR443751" s="2381"/>
    </row>
    <row r="443775" spans="70:70" x14ac:dyDescent="0.25">
      <c r="BR443775" s="2394"/>
    </row>
    <row r="443776" spans="70:70" x14ac:dyDescent="0.25">
      <c r="BR443776" s="2381"/>
    </row>
    <row r="443800" spans="70:70" x14ac:dyDescent="0.25">
      <c r="BR443800" s="2394"/>
    </row>
    <row r="443801" spans="70:70" x14ac:dyDescent="0.25">
      <c r="BR443801" s="2381"/>
    </row>
    <row r="443825" spans="70:70" x14ac:dyDescent="0.25">
      <c r="BR443825" s="2394"/>
    </row>
    <row r="443826" spans="70:70" x14ac:dyDescent="0.25">
      <c r="BR443826" s="2381"/>
    </row>
    <row r="443850" spans="70:70" x14ac:dyDescent="0.25">
      <c r="BR443850" s="2394"/>
    </row>
    <row r="443851" spans="70:70" x14ac:dyDescent="0.25">
      <c r="BR443851" s="2381"/>
    </row>
    <row r="443875" spans="70:70" x14ac:dyDescent="0.25">
      <c r="BR443875" s="2394"/>
    </row>
    <row r="443876" spans="70:70" x14ac:dyDescent="0.25">
      <c r="BR443876" s="2381"/>
    </row>
    <row r="443900" spans="70:70" x14ac:dyDescent="0.25">
      <c r="BR443900" s="2394"/>
    </row>
    <row r="443901" spans="70:70" x14ac:dyDescent="0.25">
      <c r="BR443901" s="2381"/>
    </row>
    <row r="443925" spans="70:70" x14ac:dyDescent="0.25">
      <c r="BR443925" s="2394"/>
    </row>
    <row r="443926" spans="70:70" x14ac:dyDescent="0.25">
      <c r="BR443926" s="2381"/>
    </row>
    <row r="443950" spans="70:70" x14ac:dyDescent="0.25">
      <c r="BR443950" s="2394"/>
    </row>
    <row r="443951" spans="70:70" x14ac:dyDescent="0.25">
      <c r="BR443951" s="2381"/>
    </row>
    <row r="443975" spans="70:70" x14ac:dyDescent="0.25">
      <c r="BR443975" s="2394"/>
    </row>
    <row r="443976" spans="70:70" x14ac:dyDescent="0.25">
      <c r="BR443976" s="2381"/>
    </row>
    <row r="444000" spans="70:70" x14ac:dyDescent="0.25">
      <c r="BR444000" s="2394"/>
    </row>
    <row r="444001" spans="70:70" x14ac:dyDescent="0.25">
      <c r="BR444001" s="2381"/>
    </row>
    <row r="444025" spans="70:70" x14ac:dyDescent="0.25">
      <c r="BR444025" s="2394"/>
    </row>
    <row r="444026" spans="70:70" x14ac:dyDescent="0.25">
      <c r="BR444026" s="2381"/>
    </row>
    <row r="444050" spans="70:70" x14ac:dyDescent="0.25">
      <c r="BR444050" s="2394"/>
    </row>
    <row r="444051" spans="70:70" x14ac:dyDescent="0.25">
      <c r="BR444051" s="2381"/>
    </row>
    <row r="444075" spans="70:70" x14ac:dyDescent="0.25">
      <c r="BR444075" s="2394"/>
    </row>
    <row r="444076" spans="70:70" x14ac:dyDescent="0.25">
      <c r="BR444076" s="2381"/>
    </row>
    <row r="444100" spans="70:70" x14ac:dyDescent="0.25">
      <c r="BR444100" s="2394"/>
    </row>
    <row r="444101" spans="70:70" x14ac:dyDescent="0.25">
      <c r="BR444101" s="2381"/>
    </row>
    <row r="444125" spans="70:70" x14ac:dyDescent="0.25">
      <c r="BR444125" s="2394"/>
    </row>
    <row r="444126" spans="70:70" x14ac:dyDescent="0.25">
      <c r="BR444126" s="2381"/>
    </row>
    <row r="444150" spans="70:70" x14ac:dyDescent="0.25">
      <c r="BR444150" s="2394"/>
    </row>
    <row r="444151" spans="70:70" x14ac:dyDescent="0.25">
      <c r="BR444151" s="2381"/>
    </row>
    <row r="444175" spans="70:70" x14ac:dyDescent="0.25">
      <c r="BR444175" s="2394"/>
    </row>
    <row r="444176" spans="70:70" x14ac:dyDescent="0.25">
      <c r="BR444176" s="2381"/>
    </row>
    <row r="444200" spans="70:70" x14ac:dyDescent="0.25">
      <c r="BR444200" s="2394"/>
    </row>
    <row r="444201" spans="70:70" x14ac:dyDescent="0.25">
      <c r="BR444201" s="2381"/>
    </row>
    <row r="444225" spans="70:70" x14ac:dyDescent="0.25">
      <c r="BR444225" s="2394"/>
    </row>
    <row r="444226" spans="70:70" x14ac:dyDescent="0.25">
      <c r="BR444226" s="2381"/>
    </row>
    <row r="444250" spans="70:70" x14ac:dyDescent="0.25">
      <c r="BR444250" s="2394"/>
    </row>
    <row r="444251" spans="70:70" x14ac:dyDescent="0.25">
      <c r="BR444251" s="2381"/>
    </row>
    <row r="444275" spans="70:70" x14ac:dyDescent="0.25">
      <c r="BR444275" s="2394"/>
    </row>
    <row r="444276" spans="70:70" x14ac:dyDescent="0.25">
      <c r="BR444276" s="2381"/>
    </row>
    <row r="444300" spans="70:70" x14ac:dyDescent="0.25">
      <c r="BR444300" s="2394"/>
    </row>
    <row r="444301" spans="70:70" x14ac:dyDescent="0.25">
      <c r="BR444301" s="2381"/>
    </row>
    <row r="444325" spans="70:70" x14ac:dyDescent="0.25">
      <c r="BR444325" s="2394"/>
    </row>
    <row r="444326" spans="70:70" x14ac:dyDescent="0.25">
      <c r="BR444326" s="2381"/>
    </row>
    <row r="444350" spans="70:70" x14ac:dyDescent="0.25">
      <c r="BR444350" s="2394"/>
    </row>
    <row r="444351" spans="70:70" x14ac:dyDescent="0.25">
      <c r="BR444351" s="2381"/>
    </row>
    <row r="444375" spans="70:70" x14ac:dyDescent="0.25">
      <c r="BR444375" s="2394"/>
    </row>
    <row r="444376" spans="70:70" x14ac:dyDescent="0.25">
      <c r="BR444376" s="2381"/>
    </row>
    <row r="444400" spans="70:70" x14ac:dyDescent="0.25">
      <c r="BR444400" s="2394"/>
    </row>
    <row r="444401" spans="70:70" x14ac:dyDescent="0.25">
      <c r="BR444401" s="2381"/>
    </row>
    <row r="444425" spans="70:70" x14ac:dyDescent="0.25">
      <c r="BR444425" s="2394"/>
    </row>
    <row r="444426" spans="70:70" x14ac:dyDescent="0.25">
      <c r="BR444426" s="2381"/>
    </row>
    <row r="444450" spans="70:70" x14ac:dyDescent="0.25">
      <c r="BR444450" s="2394"/>
    </row>
    <row r="444451" spans="70:70" x14ac:dyDescent="0.25">
      <c r="BR444451" s="2381"/>
    </row>
    <row r="444475" spans="70:70" x14ac:dyDescent="0.25">
      <c r="BR444475" s="2394"/>
    </row>
    <row r="444476" spans="70:70" x14ac:dyDescent="0.25">
      <c r="BR444476" s="2381"/>
    </row>
    <row r="444500" spans="70:70" x14ac:dyDescent="0.25">
      <c r="BR444500" s="2394"/>
    </row>
    <row r="444501" spans="70:70" x14ac:dyDescent="0.25">
      <c r="BR444501" s="2381"/>
    </row>
    <row r="444525" spans="70:70" x14ac:dyDescent="0.25">
      <c r="BR444525" s="2394"/>
    </row>
    <row r="444526" spans="70:70" x14ac:dyDescent="0.25">
      <c r="BR444526" s="2381"/>
    </row>
    <row r="444550" spans="70:70" x14ac:dyDescent="0.25">
      <c r="BR444550" s="2394"/>
    </row>
    <row r="444551" spans="70:70" x14ac:dyDescent="0.25">
      <c r="BR444551" s="2381"/>
    </row>
    <row r="444575" spans="70:70" x14ac:dyDescent="0.25">
      <c r="BR444575" s="2394"/>
    </row>
    <row r="444576" spans="70:70" x14ac:dyDescent="0.25">
      <c r="BR444576" s="2381"/>
    </row>
    <row r="444600" spans="70:70" x14ac:dyDescent="0.25">
      <c r="BR444600" s="2394"/>
    </row>
    <row r="444601" spans="70:70" x14ac:dyDescent="0.25">
      <c r="BR444601" s="2381"/>
    </row>
    <row r="444625" spans="70:70" x14ac:dyDescent="0.25">
      <c r="BR444625" s="2394"/>
    </row>
    <row r="444626" spans="70:70" x14ac:dyDescent="0.25">
      <c r="BR444626" s="2381"/>
    </row>
    <row r="444650" spans="70:70" x14ac:dyDescent="0.25">
      <c r="BR444650" s="2394"/>
    </row>
    <row r="444651" spans="70:70" x14ac:dyDescent="0.25">
      <c r="BR444651" s="2381"/>
    </row>
    <row r="444675" spans="70:70" x14ac:dyDescent="0.25">
      <c r="BR444675" s="2394"/>
    </row>
    <row r="444676" spans="70:70" x14ac:dyDescent="0.25">
      <c r="BR444676" s="2381"/>
    </row>
    <row r="444700" spans="70:70" x14ac:dyDescent="0.25">
      <c r="BR444700" s="2394"/>
    </row>
    <row r="444701" spans="70:70" x14ac:dyDescent="0.25">
      <c r="BR444701" s="2381"/>
    </row>
    <row r="444725" spans="70:70" x14ac:dyDescent="0.25">
      <c r="BR444725" s="2394"/>
    </row>
    <row r="444726" spans="70:70" x14ac:dyDescent="0.25">
      <c r="BR444726" s="2381"/>
    </row>
    <row r="444750" spans="70:70" x14ac:dyDescent="0.25">
      <c r="BR444750" s="2394"/>
    </row>
    <row r="444751" spans="70:70" x14ac:dyDescent="0.25">
      <c r="BR444751" s="2381"/>
    </row>
    <row r="444775" spans="70:70" x14ac:dyDescent="0.25">
      <c r="BR444775" s="2394"/>
    </row>
    <row r="444776" spans="70:70" x14ac:dyDescent="0.25">
      <c r="BR444776" s="2381"/>
    </row>
    <row r="444800" spans="70:70" x14ac:dyDescent="0.25">
      <c r="BR444800" s="2394"/>
    </row>
    <row r="444801" spans="70:70" x14ac:dyDescent="0.25">
      <c r="BR444801" s="2381"/>
    </row>
    <row r="444825" spans="70:70" x14ac:dyDescent="0.25">
      <c r="BR444825" s="2394"/>
    </row>
    <row r="444826" spans="70:70" x14ac:dyDescent="0.25">
      <c r="BR444826" s="2381"/>
    </row>
    <row r="444850" spans="70:70" x14ac:dyDescent="0.25">
      <c r="BR444850" s="2394"/>
    </row>
    <row r="444851" spans="70:70" x14ac:dyDescent="0.25">
      <c r="BR444851" s="2381"/>
    </row>
    <row r="444875" spans="70:70" x14ac:dyDescent="0.25">
      <c r="BR444875" s="2394"/>
    </row>
    <row r="444876" spans="70:70" x14ac:dyDescent="0.25">
      <c r="BR444876" s="2381"/>
    </row>
    <row r="444900" spans="70:70" x14ac:dyDescent="0.25">
      <c r="BR444900" s="2394"/>
    </row>
    <row r="444901" spans="70:70" x14ac:dyDescent="0.25">
      <c r="BR444901" s="2381"/>
    </row>
    <row r="444925" spans="70:70" x14ac:dyDescent="0.25">
      <c r="BR444925" s="2394"/>
    </row>
    <row r="444926" spans="70:70" x14ac:dyDescent="0.25">
      <c r="BR444926" s="2381"/>
    </row>
    <row r="444950" spans="70:70" x14ac:dyDescent="0.25">
      <c r="BR444950" s="2394"/>
    </row>
    <row r="444951" spans="70:70" x14ac:dyDescent="0.25">
      <c r="BR444951" s="2381"/>
    </row>
    <row r="444975" spans="70:70" x14ac:dyDescent="0.25">
      <c r="BR444975" s="2394"/>
    </row>
    <row r="444976" spans="70:70" x14ac:dyDescent="0.25">
      <c r="BR444976" s="2381"/>
    </row>
    <row r="445000" spans="70:70" x14ac:dyDescent="0.25">
      <c r="BR445000" s="2394"/>
    </row>
    <row r="445001" spans="70:70" x14ac:dyDescent="0.25">
      <c r="BR445001" s="2381"/>
    </row>
    <row r="445025" spans="70:70" x14ac:dyDescent="0.25">
      <c r="BR445025" s="2394"/>
    </row>
    <row r="445026" spans="70:70" x14ac:dyDescent="0.25">
      <c r="BR445026" s="2381"/>
    </row>
    <row r="445050" spans="70:70" x14ac:dyDescent="0.25">
      <c r="BR445050" s="2394"/>
    </row>
    <row r="445051" spans="70:70" x14ac:dyDescent="0.25">
      <c r="BR445051" s="2381"/>
    </row>
    <row r="445075" spans="70:70" x14ac:dyDescent="0.25">
      <c r="BR445075" s="2394"/>
    </row>
    <row r="445076" spans="70:70" x14ac:dyDescent="0.25">
      <c r="BR445076" s="2381"/>
    </row>
    <row r="445100" spans="70:70" x14ac:dyDescent="0.25">
      <c r="BR445100" s="2394"/>
    </row>
    <row r="445101" spans="70:70" x14ac:dyDescent="0.25">
      <c r="BR445101" s="2381"/>
    </row>
    <row r="445125" spans="70:70" x14ac:dyDescent="0.25">
      <c r="BR445125" s="2394"/>
    </row>
    <row r="445126" spans="70:70" x14ac:dyDescent="0.25">
      <c r="BR445126" s="2381"/>
    </row>
    <row r="445150" spans="70:70" x14ac:dyDescent="0.25">
      <c r="BR445150" s="2394"/>
    </row>
    <row r="445151" spans="70:70" x14ac:dyDescent="0.25">
      <c r="BR445151" s="2381"/>
    </row>
    <row r="445175" spans="70:70" x14ac:dyDescent="0.25">
      <c r="BR445175" s="2394"/>
    </row>
    <row r="445176" spans="70:70" x14ac:dyDescent="0.25">
      <c r="BR445176" s="2381"/>
    </row>
    <row r="445200" spans="70:70" x14ac:dyDescent="0.25">
      <c r="BR445200" s="2394"/>
    </row>
    <row r="445201" spans="70:70" x14ac:dyDescent="0.25">
      <c r="BR445201" s="2381"/>
    </row>
    <row r="445225" spans="70:70" x14ac:dyDescent="0.25">
      <c r="BR445225" s="2394"/>
    </row>
    <row r="445226" spans="70:70" x14ac:dyDescent="0.25">
      <c r="BR445226" s="2381"/>
    </row>
    <row r="445250" spans="70:70" x14ac:dyDescent="0.25">
      <c r="BR445250" s="2394"/>
    </row>
    <row r="445251" spans="70:70" x14ac:dyDescent="0.25">
      <c r="BR445251" s="2381"/>
    </row>
    <row r="445275" spans="70:70" x14ac:dyDescent="0.25">
      <c r="BR445275" s="2394"/>
    </row>
    <row r="445276" spans="70:70" x14ac:dyDescent="0.25">
      <c r="BR445276" s="2381"/>
    </row>
    <row r="445300" spans="70:70" x14ac:dyDescent="0.25">
      <c r="BR445300" s="2394"/>
    </row>
    <row r="445301" spans="70:70" x14ac:dyDescent="0.25">
      <c r="BR445301" s="2381"/>
    </row>
    <row r="445325" spans="70:70" x14ac:dyDescent="0.25">
      <c r="BR445325" s="2394"/>
    </row>
    <row r="445326" spans="70:70" x14ac:dyDescent="0.25">
      <c r="BR445326" s="2381"/>
    </row>
    <row r="445350" spans="70:70" x14ac:dyDescent="0.25">
      <c r="BR445350" s="2394"/>
    </row>
    <row r="445351" spans="70:70" x14ac:dyDescent="0.25">
      <c r="BR445351" s="2381"/>
    </row>
    <row r="445375" spans="70:70" x14ac:dyDescent="0.25">
      <c r="BR445375" s="2394"/>
    </row>
    <row r="445376" spans="70:70" x14ac:dyDescent="0.25">
      <c r="BR445376" s="2381"/>
    </row>
    <row r="445400" spans="70:70" x14ac:dyDescent="0.25">
      <c r="BR445400" s="2394"/>
    </row>
    <row r="445401" spans="70:70" x14ac:dyDescent="0.25">
      <c r="BR445401" s="2381"/>
    </row>
    <row r="445425" spans="70:70" x14ac:dyDescent="0.25">
      <c r="BR445425" s="2394"/>
    </row>
    <row r="445426" spans="70:70" x14ac:dyDescent="0.25">
      <c r="BR445426" s="2381"/>
    </row>
    <row r="445450" spans="70:70" x14ac:dyDescent="0.25">
      <c r="BR445450" s="2394"/>
    </row>
    <row r="445451" spans="70:70" x14ac:dyDescent="0.25">
      <c r="BR445451" s="2381"/>
    </row>
    <row r="445475" spans="70:70" x14ac:dyDescent="0.25">
      <c r="BR445475" s="2394"/>
    </row>
    <row r="445476" spans="70:70" x14ac:dyDescent="0.25">
      <c r="BR445476" s="2381"/>
    </row>
    <row r="445500" spans="70:70" x14ac:dyDescent="0.25">
      <c r="BR445500" s="2394"/>
    </row>
    <row r="445501" spans="70:70" x14ac:dyDescent="0.25">
      <c r="BR445501" s="2381"/>
    </row>
    <row r="445525" spans="70:70" x14ac:dyDescent="0.25">
      <c r="BR445525" s="2394"/>
    </row>
    <row r="445526" spans="70:70" x14ac:dyDescent="0.25">
      <c r="BR445526" s="2381"/>
    </row>
    <row r="445550" spans="70:70" x14ac:dyDescent="0.25">
      <c r="BR445550" s="2394"/>
    </row>
    <row r="445551" spans="70:70" x14ac:dyDescent="0.25">
      <c r="BR445551" s="2381"/>
    </row>
    <row r="445575" spans="70:70" x14ac:dyDescent="0.25">
      <c r="BR445575" s="2394"/>
    </row>
    <row r="445576" spans="70:70" x14ac:dyDescent="0.25">
      <c r="BR445576" s="2381"/>
    </row>
    <row r="445600" spans="70:70" x14ac:dyDescent="0.25">
      <c r="BR445600" s="2394"/>
    </row>
    <row r="445601" spans="70:70" x14ac:dyDescent="0.25">
      <c r="BR445601" s="2381"/>
    </row>
    <row r="445625" spans="70:70" x14ac:dyDescent="0.25">
      <c r="BR445625" s="2394"/>
    </row>
    <row r="445626" spans="70:70" x14ac:dyDescent="0.25">
      <c r="BR445626" s="2381"/>
    </row>
    <row r="445650" spans="70:70" x14ac:dyDescent="0.25">
      <c r="BR445650" s="2394"/>
    </row>
    <row r="445651" spans="70:70" x14ac:dyDescent="0.25">
      <c r="BR445651" s="2381"/>
    </row>
    <row r="445675" spans="70:70" x14ac:dyDescent="0.25">
      <c r="BR445675" s="2394"/>
    </row>
    <row r="445676" spans="70:70" x14ac:dyDescent="0.25">
      <c r="BR445676" s="2381"/>
    </row>
    <row r="445700" spans="70:70" x14ac:dyDescent="0.25">
      <c r="BR445700" s="2394"/>
    </row>
    <row r="445701" spans="70:70" x14ac:dyDescent="0.25">
      <c r="BR445701" s="2381"/>
    </row>
    <row r="445725" spans="70:70" x14ac:dyDescent="0.25">
      <c r="BR445725" s="2394"/>
    </row>
    <row r="445726" spans="70:70" x14ac:dyDescent="0.25">
      <c r="BR445726" s="2381"/>
    </row>
    <row r="445750" spans="70:70" x14ac:dyDescent="0.25">
      <c r="BR445750" s="2394"/>
    </row>
    <row r="445751" spans="70:70" x14ac:dyDescent="0.25">
      <c r="BR445751" s="2381"/>
    </row>
    <row r="445775" spans="70:70" x14ac:dyDescent="0.25">
      <c r="BR445775" s="2394"/>
    </row>
    <row r="445776" spans="70:70" x14ac:dyDescent="0.25">
      <c r="BR445776" s="2381"/>
    </row>
    <row r="445800" spans="70:70" x14ac:dyDescent="0.25">
      <c r="BR445800" s="2394"/>
    </row>
    <row r="445801" spans="70:70" x14ac:dyDescent="0.25">
      <c r="BR445801" s="2381"/>
    </row>
    <row r="445825" spans="70:70" x14ac:dyDescent="0.25">
      <c r="BR445825" s="2394"/>
    </row>
    <row r="445826" spans="70:70" x14ac:dyDescent="0.25">
      <c r="BR445826" s="2381"/>
    </row>
    <row r="445850" spans="70:70" x14ac:dyDescent="0.25">
      <c r="BR445850" s="2394"/>
    </row>
    <row r="445851" spans="70:70" x14ac:dyDescent="0.25">
      <c r="BR445851" s="2381"/>
    </row>
    <row r="445875" spans="70:70" x14ac:dyDescent="0.25">
      <c r="BR445875" s="2394"/>
    </row>
    <row r="445876" spans="70:70" x14ac:dyDescent="0.25">
      <c r="BR445876" s="2381"/>
    </row>
    <row r="445900" spans="70:70" x14ac:dyDescent="0.25">
      <c r="BR445900" s="2394"/>
    </row>
    <row r="445901" spans="70:70" x14ac:dyDescent="0.25">
      <c r="BR445901" s="2381"/>
    </row>
    <row r="445925" spans="70:70" x14ac:dyDescent="0.25">
      <c r="BR445925" s="2394"/>
    </row>
    <row r="445926" spans="70:70" x14ac:dyDescent="0.25">
      <c r="BR445926" s="2381"/>
    </row>
    <row r="445950" spans="70:70" x14ac:dyDescent="0.25">
      <c r="BR445950" s="2394"/>
    </row>
    <row r="445951" spans="70:70" x14ac:dyDescent="0.25">
      <c r="BR445951" s="2381"/>
    </row>
    <row r="445975" spans="70:70" x14ac:dyDescent="0.25">
      <c r="BR445975" s="2394"/>
    </row>
    <row r="445976" spans="70:70" x14ac:dyDescent="0.25">
      <c r="BR445976" s="2381"/>
    </row>
    <row r="446000" spans="70:70" x14ac:dyDescent="0.25">
      <c r="BR446000" s="2394"/>
    </row>
    <row r="446001" spans="70:70" x14ac:dyDescent="0.25">
      <c r="BR446001" s="2381"/>
    </row>
    <row r="446025" spans="70:70" x14ac:dyDescent="0.25">
      <c r="BR446025" s="2394"/>
    </row>
    <row r="446026" spans="70:70" x14ac:dyDescent="0.25">
      <c r="BR446026" s="2381"/>
    </row>
    <row r="446050" spans="70:70" x14ac:dyDescent="0.25">
      <c r="BR446050" s="2394"/>
    </row>
    <row r="446051" spans="70:70" x14ac:dyDescent="0.25">
      <c r="BR446051" s="2381"/>
    </row>
    <row r="446075" spans="70:70" x14ac:dyDescent="0.25">
      <c r="BR446075" s="2394"/>
    </row>
    <row r="446076" spans="70:70" x14ac:dyDescent="0.25">
      <c r="BR446076" s="2381"/>
    </row>
    <row r="446100" spans="70:70" x14ac:dyDescent="0.25">
      <c r="BR446100" s="2394"/>
    </row>
    <row r="446101" spans="70:70" x14ac:dyDescent="0.25">
      <c r="BR446101" s="2381"/>
    </row>
    <row r="446125" spans="70:70" x14ac:dyDescent="0.25">
      <c r="BR446125" s="2394"/>
    </row>
    <row r="446126" spans="70:70" x14ac:dyDescent="0.25">
      <c r="BR446126" s="2381"/>
    </row>
    <row r="446150" spans="70:70" x14ac:dyDescent="0.25">
      <c r="BR446150" s="2394"/>
    </row>
    <row r="446151" spans="70:70" x14ac:dyDescent="0.25">
      <c r="BR446151" s="2381"/>
    </row>
    <row r="446175" spans="70:70" x14ac:dyDescent="0.25">
      <c r="BR446175" s="2394"/>
    </row>
    <row r="446176" spans="70:70" x14ac:dyDescent="0.25">
      <c r="BR446176" s="2381"/>
    </row>
    <row r="446200" spans="70:70" x14ac:dyDescent="0.25">
      <c r="BR446200" s="2394"/>
    </row>
    <row r="446201" spans="70:70" x14ac:dyDescent="0.25">
      <c r="BR446201" s="2381"/>
    </row>
    <row r="446225" spans="70:70" x14ac:dyDescent="0.25">
      <c r="BR446225" s="2394"/>
    </row>
    <row r="446226" spans="70:70" x14ac:dyDescent="0.25">
      <c r="BR446226" s="2381"/>
    </row>
    <row r="446250" spans="70:70" x14ac:dyDescent="0.25">
      <c r="BR446250" s="2394"/>
    </row>
    <row r="446251" spans="70:70" x14ac:dyDescent="0.25">
      <c r="BR446251" s="2381"/>
    </row>
    <row r="446275" spans="70:70" x14ac:dyDescent="0.25">
      <c r="BR446275" s="2394"/>
    </row>
    <row r="446276" spans="70:70" x14ac:dyDescent="0.25">
      <c r="BR446276" s="2381"/>
    </row>
    <row r="446300" spans="70:70" x14ac:dyDescent="0.25">
      <c r="BR446300" s="2394"/>
    </row>
    <row r="446301" spans="70:70" x14ac:dyDescent="0.25">
      <c r="BR446301" s="2381"/>
    </row>
    <row r="446325" spans="70:70" x14ac:dyDescent="0.25">
      <c r="BR446325" s="2394"/>
    </row>
    <row r="446326" spans="70:70" x14ac:dyDescent="0.25">
      <c r="BR446326" s="2381"/>
    </row>
    <row r="446350" spans="70:70" x14ac:dyDescent="0.25">
      <c r="BR446350" s="2394"/>
    </row>
    <row r="446351" spans="70:70" x14ac:dyDescent="0.25">
      <c r="BR446351" s="2381"/>
    </row>
    <row r="446375" spans="70:70" x14ac:dyDescent="0.25">
      <c r="BR446375" s="2394"/>
    </row>
    <row r="446376" spans="70:70" x14ac:dyDescent="0.25">
      <c r="BR446376" s="2381"/>
    </row>
    <row r="446400" spans="70:70" x14ac:dyDescent="0.25">
      <c r="BR446400" s="2394"/>
    </row>
    <row r="446401" spans="70:70" x14ac:dyDescent="0.25">
      <c r="BR446401" s="2381"/>
    </row>
    <row r="446425" spans="70:70" x14ac:dyDescent="0.25">
      <c r="BR446425" s="2394"/>
    </row>
    <row r="446426" spans="70:70" x14ac:dyDescent="0.25">
      <c r="BR446426" s="2381"/>
    </row>
    <row r="446450" spans="70:70" x14ac:dyDescent="0.25">
      <c r="BR446450" s="2394"/>
    </row>
    <row r="446451" spans="70:70" x14ac:dyDescent="0.25">
      <c r="BR446451" s="2381"/>
    </row>
    <row r="446475" spans="70:70" x14ac:dyDescent="0.25">
      <c r="BR446475" s="2394"/>
    </row>
    <row r="446476" spans="70:70" x14ac:dyDescent="0.25">
      <c r="BR446476" s="2381"/>
    </row>
    <row r="446500" spans="70:70" x14ac:dyDescent="0.25">
      <c r="BR446500" s="2394"/>
    </row>
    <row r="446501" spans="70:70" x14ac:dyDescent="0.25">
      <c r="BR446501" s="2381"/>
    </row>
    <row r="446525" spans="70:70" x14ac:dyDescent="0.25">
      <c r="BR446525" s="2394"/>
    </row>
    <row r="446526" spans="70:70" x14ac:dyDescent="0.25">
      <c r="BR446526" s="2381"/>
    </row>
    <row r="446550" spans="70:70" x14ac:dyDescent="0.25">
      <c r="BR446550" s="2394"/>
    </row>
    <row r="446551" spans="70:70" x14ac:dyDescent="0.25">
      <c r="BR446551" s="2381"/>
    </row>
    <row r="446575" spans="70:70" x14ac:dyDescent="0.25">
      <c r="BR446575" s="2394"/>
    </row>
    <row r="446576" spans="70:70" x14ac:dyDescent="0.25">
      <c r="BR446576" s="2381"/>
    </row>
    <row r="446600" spans="70:70" x14ac:dyDescent="0.25">
      <c r="BR446600" s="2394"/>
    </row>
    <row r="446601" spans="70:70" x14ac:dyDescent="0.25">
      <c r="BR446601" s="2381"/>
    </row>
    <row r="446625" spans="70:70" x14ac:dyDescent="0.25">
      <c r="BR446625" s="2394"/>
    </row>
    <row r="446626" spans="70:70" x14ac:dyDescent="0.25">
      <c r="BR446626" s="2381"/>
    </row>
    <row r="446650" spans="70:70" x14ac:dyDescent="0.25">
      <c r="BR446650" s="2394"/>
    </row>
    <row r="446651" spans="70:70" x14ac:dyDescent="0.25">
      <c r="BR446651" s="2381"/>
    </row>
    <row r="446675" spans="70:70" x14ac:dyDescent="0.25">
      <c r="BR446675" s="2394"/>
    </row>
    <row r="446676" spans="70:70" x14ac:dyDescent="0.25">
      <c r="BR446676" s="2381"/>
    </row>
    <row r="446700" spans="70:70" x14ac:dyDescent="0.25">
      <c r="BR446700" s="2394"/>
    </row>
    <row r="446701" spans="70:70" x14ac:dyDescent="0.25">
      <c r="BR446701" s="2381"/>
    </row>
    <row r="446725" spans="70:70" x14ac:dyDescent="0.25">
      <c r="BR446725" s="2394"/>
    </row>
    <row r="446726" spans="70:70" x14ac:dyDescent="0.25">
      <c r="BR446726" s="2381"/>
    </row>
    <row r="446750" spans="70:70" x14ac:dyDescent="0.25">
      <c r="BR446750" s="2394"/>
    </row>
    <row r="446751" spans="70:70" x14ac:dyDescent="0.25">
      <c r="BR446751" s="2381"/>
    </row>
    <row r="446775" spans="70:70" x14ac:dyDescent="0.25">
      <c r="BR446775" s="2394"/>
    </row>
    <row r="446776" spans="70:70" x14ac:dyDescent="0.25">
      <c r="BR446776" s="2381"/>
    </row>
    <row r="446800" spans="70:70" x14ac:dyDescent="0.25">
      <c r="BR446800" s="2394"/>
    </row>
    <row r="446801" spans="70:70" x14ac:dyDescent="0.25">
      <c r="BR446801" s="2381"/>
    </row>
    <row r="446825" spans="70:70" x14ac:dyDescent="0.25">
      <c r="BR446825" s="2394"/>
    </row>
    <row r="446826" spans="70:70" x14ac:dyDescent="0.25">
      <c r="BR446826" s="2381"/>
    </row>
    <row r="446850" spans="70:70" x14ac:dyDescent="0.25">
      <c r="BR446850" s="2394"/>
    </row>
    <row r="446851" spans="70:70" x14ac:dyDescent="0.25">
      <c r="BR446851" s="2381"/>
    </row>
    <row r="446875" spans="70:70" x14ac:dyDescent="0.25">
      <c r="BR446875" s="2394"/>
    </row>
    <row r="446876" spans="70:70" x14ac:dyDescent="0.25">
      <c r="BR446876" s="2381"/>
    </row>
    <row r="446900" spans="70:70" x14ac:dyDescent="0.25">
      <c r="BR446900" s="2394"/>
    </row>
    <row r="446901" spans="70:70" x14ac:dyDescent="0.25">
      <c r="BR446901" s="2381"/>
    </row>
    <row r="446925" spans="70:70" x14ac:dyDescent="0.25">
      <c r="BR446925" s="2394"/>
    </row>
    <row r="446926" spans="70:70" x14ac:dyDescent="0.25">
      <c r="BR446926" s="2381"/>
    </row>
    <row r="446950" spans="70:70" x14ac:dyDescent="0.25">
      <c r="BR446950" s="2394"/>
    </row>
    <row r="446951" spans="70:70" x14ac:dyDescent="0.25">
      <c r="BR446951" s="2381"/>
    </row>
    <row r="446975" spans="70:70" x14ac:dyDescent="0.25">
      <c r="BR446975" s="2394"/>
    </row>
    <row r="446976" spans="70:70" x14ac:dyDescent="0.25">
      <c r="BR446976" s="2381"/>
    </row>
    <row r="447000" spans="70:70" x14ac:dyDescent="0.25">
      <c r="BR447000" s="2394"/>
    </row>
    <row r="447001" spans="70:70" x14ac:dyDescent="0.25">
      <c r="BR447001" s="2381"/>
    </row>
    <row r="447025" spans="70:70" x14ac:dyDescent="0.25">
      <c r="BR447025" s="2394"/>
    </row>
    <row r="447026" spans="70:70" x14ac:dyDescent="0.25">
      <c r="BR447026" s="2381"/>
    </row>
    <row r="447050" spans="70:70" x14ac:dyDescent="0.25">
      <c r="BR447050" s="2394"/>
    </row>
    <row r="447051" spans="70:70" x14ac:dyDescent="0.25">
      <c r="BR447051" s="2381"/>
    </row>
    <row r="447075" spans="70:70" x14ac:dyDescent="0.25">
      <c r="BR447075" s="2394"/>
    </row>
    <row r="447076" spans="70:70" x14ac:dyDescent="0.25">
      <c r="BR447076" s="2381"/>
    </row>
    <row r="447100" spans="70:70" x14ac:dyDescent="0.25">
      <c r="BR447100" s="2394"/>
    </row>
    <row r="447101" spans="70:70" x14ac:dyDescent="0.25">
      <c r="BR447101" s="2381"/>
    </row>
    <row r="447125" spans="70:70" x14ac:dyDescent="0.25">
      <c r="BR447125" s="2394"/>
    </row>
    <row r="447126" spans="70:70" x14ac:dyDescent="0.25">
      <c r="BR447126" s="2381"/>
    </row>
    <row r="447150" spans="70:70" x14ac:dyDescent="0.25">
      <c r="BR447150" s="2394"/>
    </row>
    <row r="447151" spans="70:70" x14ac:dyDescent="0.25">
      <c r="BR447151" s="2381"/>
    </row>
    <row r="447175" spans="70:70" x14ac:dyDescent="0.25">
      <c r="BR447175" s="2394"/>
    </row>
    <row r="447176" spans="70:70" x14ac:dyDescent="0.25">
      <c r="BR447176" s="2381"/>
    </row>
    <row r="447200" spans="70:70" x14ac:dyDescent="0.25">
      <c r="BR447200" s="2394"/>
    </row>
    <row r="447201" spans="70:70" x14ac:dyDescent="0.25">
      <c r="BR447201" s="2381"/>
    </row>
    <row r="447225" spans="70:70" x14ac:dyDescent="0.25">
      <c r="BR447225" s="2394"/>
    </row>
    <row r="447226" spans="70:70" x14ac:dyDescent="0.25">
      <c r="BR447226" s="2381"/>
    </row>
    <row r="447250" spans="70:70" x14ac:dyDescent="0.25">
      <c r="BR447250" s="2394"/>
    </row>
    <row r="447251" spans="70:70" x14ac:dyDescent="0.25">
      <c r="BR447251" s="2381"/>
    </row>
    <row r="447275" spans="70:70" x14ac:dyDescent="0.25">
      <c r="BR447275" s="2394"/>
    </row>
    <row r="447276" spans="70:70" x14ac:dyDescent="0.25">
      <c r="BR447276" s="2381"/>
    </row>
    <row r="447300" spans="70:70" x14ac:dyDescent="0.25">
      <c r="BR447300" s="2394"/>
    </row>
    <row r="447301" spans="70:70" x14ac:dyDescent="0.25">
      <c r="BR447301" s="2381"/>
    </row>
    <row r="447325" spans="70:70" x14ac:dyDescent="0.25">
      <c r="BR447325" s="2394"/>
    </row>
    <row r="447326" spans="70:70" x14ac:dyDescent="0.25">
      <c r="BR447326" s="2381"/>
    </row>
    <row r="447350" spans="70:70" x14ac:dyDescent="0.25">
      <c r="BR447350" s="2394"/>
    </row>
    <row r="447351" spans="70:70" x14ac:dyDescent="0.25">
      <c r="BR447351" s="2381"/>
    </row>
    <row r="447375" spans="70:70" x14ac:dyDescent="0.25">
      <c r="BR447375" s="2394"/>
    </row>
    <row r="447376" spans="70:70" x14ac:dyDescent="0.25">
      <c r="BR447376" s="2381"/>
    </row>
    <row r="447400" spans="70:70" x14ac:dyDescent="0.25">
      <c r="BR447400" s="2394"/>
    </row>
    <row r="447401" spans="70:70" x14ac:dyDescent="0.25">
      <c r="BR447401" s="2381"/>
    </row>
    <row r="447425" spans="70:70" x14ac:dyDescent="0.25">
      <c r="BR447425" s="2394"/>
    </row>
    <row r="447426" spans="70:70" x14ac:dyDescent="0.25">
      <c r="BR447426" s="2381"/>
    </row>
    <row r="447450" spans="70:70" x14ac:dyDescent="0.25">
      <c r="BR447450" s="2394"/>
    </row>
    <row r="447451" spans="70:70" x14ac:dyDescent="0.25">
      <c r="BR447451" s="2381"/>
    </row>
    <row r="447475" spans="70:70" x14ac:dyDescent="0.25">
      <c r="BR447475" s="2394"/>
    </row>
    <row r="447476" spans="70:70" x14ac:dyDescent="0.25">
      <c r="BR447476" s="2381"/>
    </row>
    <row r="447500" spans="70:70" x14ac:dyDescent="0.25">
      <c r="BR447500" s="2394"/>
    </row>
    <row r="447501" spans="70:70" x14ac:dyDescent="0.25">
      <c r="BR447501" s="2381"/>
    </row>
    <row r="447525" spans="70:70" x14ac:dyDescent="0.25">
      <c r="BR447525" s="2394"/>
    </row>
    <row r="447526" spans="70:70" x14ac:dyDescent="0.25">
      <c r="BR447526" s="2381"/>
    </row>
    <row r="447550" spans="70:70" x14ac:dyDescent="0.25">
      <c r="BR447550" s="2394"/>
    </row>
    <row r="447551" spans="70:70" x14ac:dyDescent="0.25">
      <c r="BR447551" s="2381"/>
    </row>
    <row r="447575" spans="70:70" x14ac:dyDescent="0.25">
      <c r="BR447575" s="2394"/>
    </row>
    <row r="447576" spans="70:70" x14ac:dyDescent="0.25">
      <c r="BR447576" s="2381"/>
    </row>
    <row r="447600" spans="70:70" x14ac:dyDescent="0.25">
      <c r="BR447600" s="2394"/>
    </row>
    <row r="447601" spans="70:70" x14ac:dyDescent="0.25">
      <c r="BR447601" s="2381"/>
    </row>
    <row r="447625" spans="70:70" x14ac:dyDescent="0.25">
      <c r="BR447625" s="2394"/>
    </row>
    <row r="447626" spans="70:70" x14ac:dyDescent="0.25">
      <c r="BR447626" s="2381"/>
    </row>
    <row r="447650" spans="70:70" x14ac:dyDescent="0.25">
      <c r="BR447650" s="2394"/>
    </row>
    <row r="447651" spans="70:70" x14ac:dyDescent="0.25">
      <c r="BR447651" s="2381"/>
    </row>
    <row r="447675" spans="70:70" x14ac:dyDescent="0.25">
      <c r="BR447675" s="2394"/>
    </row>
    <row r="447676" spans="70:70" x14ac:dyDescent="0.25">
      <c r="BR447676" s="2381"/>
    </row>
    <row r="447700" spans="70:70" x14ac:dyDescent="0.25">
      <c r="BR447700" s="2394"/>
    </row>
    <row r="447701" spans="70:70" x14ac:dyDescent="0.25">
      <c r="BR447701" s="2381"/>
    </row>
    <row r="447725" spans="70:70" x14ac:dyDescent="0.25">
      <c r="BR447725" s="2394"/>
    </row>
    <row r="447726" spans="70:70" x14ac:dyDescent="0.25">
      <c r="BR447726" s="2381"/>
    </row>
    <row r="447750" spans="70:70" x14ac:dyDescent="0.25">
      <c r="BR447750" s="2394"/>
    </row>
    <row r="447751" spans="70:70" x14ac:dyDescent="0.25">
      <c r="BR447751" s="2381"/>
    </row>
    <row r="447775" spans="70:70" x14ac:dyDescent="0.25">
      <c r="BR447775" s="2394"/>
    </row>
    <row r="447776" spans="70:70" x14ac:dyDescent="0.25">
      <c r="BR447776" s="2381"/>
    </row>
    <row r="447800" spans="70:70" x14ac:dyDescent="0.25">
      <c r="BR447800" s="2394"/>
    </row>
    <row r="447801" spans="70:70" x14ac:dyDescent="0.25">
      <c r="BR447801" s="2381"/>
    </row>
    <row r="447825" spans="70:70" x14ac:dyDescent="0.25">
      <c r="BR447825" s="2394"/>
    </row>
    <row r="447826" spans="70:70" x14ac:dyDescent="0.25">
      <c r="BR447826" s="2381"/>
    </row>
    <row r="447850" spans="70:70" x14ac:dyDescent="0.25">
      <c r="BR447850" s="2394"/>
    </row>
    <row r="447851" spans="70:70" x14ac:dyDescent="0.25">
      <c r="BR447851" s="2381"/>
    </row>
    <row r="447875" spans="70:70" x14ac:dyDescent="0.25">
      <c r="BR447875" s="2394"/>
    </row>
    <row r="447876" spans="70:70" x14ac:dyDescent="0.25">
      <c r="BR447876" s="2381"/>
    </row>
    <row r="447900" spans="70:70" x14ac:dyDescent="0.25">
      <c r="BR447900" s="2394"/>
    </row>
    <row r="447901" spans="70:70" x14ac:dyDescent="0.25">
      <c r="BR447901" s="2381"/>
    </row>
    <row r="447925" spans="70:70" x14ac:dyDescent="0.25">
      <c r="BR447925" s="2394"/>
    </row>
    <row r="447926" spans="70:70" x14ac:dyDescent="0.25">
      <c r="BR447926" s="2381"/>
    </row>
    <row r="447950" spans="70:70" x14ac:dyDescent="0.25">
      <c r="BR447950" s="2394"/>
    </row>
    <row r="447951" spans="70:70" x14ac:dyDescent="0.25">
      <c r="BR447951" s="2381"/>
    </row>
    <row r="447975" spans="70:70" x14ac:dyDescent="0.25">
      <c r="BR447975" s="2394"/>
    </row>
    <row r="447976" spans="70:70" x14ac:dyDescent="0.25">
      <c r="BR447976" s="2381"/>
    </row>
    <row r="448000" spans="70:70" x14ac:dyDescent="0.25">
      <c r="BR448000" s="2394"/>
    </row>
    <row r="448001" spans="70:70" x14ac:dyDescent="0.25">
      <c r="BR448001" s="2381"/>
    </row>
    <row r="448025" spans="70:70" x14ac:dyDescent="0.25">
      <c r="BR448025" s="2394"/>
    </row>
    <row r="448026" spans="70:70" x14ac:dyDescent="0.25">
      <c r="BR448026" s="2381"/>
    </row>
    <row r="448050" spans="70:70" x14ac:dyDescent="0.25">
      <c r="BR448050" s="2394"/>
    </row>
    <row r="448051" spans="70:70" x14ac:dyDescent="0.25">
      <c r="BR448051" s="2381"/>
    </row>
    <row r="448075" spans="70:70" x14ac:dyDescent="0.25">
      <c r="BR448075" s="2394"/>
    </row>
    <row r="448076" spans="70:70" x14ac:dyDescent="0.25">
      <c r="BR448076" s="2381"/>
    </row>
    <row r="448100" spans="70:70" x14ac:dyDescent="0.25">
      <c r="BR448100" s="2394"/>
    </row>
    <row r="448101" spans="70:70" x14ac:dyDescent="0.25">
      <c r="BR448101" s="2381"/>
    </row>
    <row r="448125" spans="70:70" x14ac:dyDescent="0.25">
      <c r="BR448125" s="2394"/>
    </row>
    <row r="448126" spans="70:70" x14ac:dyDescent="0.25">
      <c r="BR448126" s="2381"/>
    </row>
    <row r="448150" spans="70:70" x14ac:dyDescent="0.25">
      <c r="BR448150" s="2394"/>
    </row>
    <row r="448151" spans="70:70" x14ac:dyDescent="0.25">
      <c r="BR448151" s="2381"/>
    </row>
    <row r="448175" spans="70:70" x14ac:dyDescent="0.25">
      <c r="BR448175" s="2394"/>
    </row>
    <row r="448176" spans="70:70" x14ac:dyDescent="0.25">
      <c r="BR448176" s="2381"/>
    </row>
    <row r="448200" spans="70:70" x14ac:dyDescent="0.25">
      <c r="BR448200" s="2394"/>
    </row>
    <row r="448201" spans="70:70" x14ac:dyDescent="0.25">
      <c r="BR448201" s="2381"/>
    </row>
    <row r="448225" spans="70:70" x14ac:dyDescent="0.25">
      <c r="BR448225" s="2394"/>
    </row>
    <row r="448226" spans="70:70" x14ac:dyDescent="0.25">
      <c r="BR448226" s="2381"/>
    </row>
    <row r="448250" spans="70:70" x14ac:dyDescent="0.25">
      <c r="BR448250" s="2394"/>
    </row>
    <row r="448251" spans="70:70" x14ac:dyDescent="0.25">
      <c r="BR448251" s="2381"/>
    </row>
    <row r="448275" spans="70:70" x14ac:dyDescent="0.25">
      <c r="BR448275" s="2394"/>
    </row>
    <row r="448276" spans="70:70" x14ac:dyDescent="0.25">
      <c r="BR448276" s="2381"/>
    </row>
    <row r="448300" spans="70:70" x14ac:dyDescent="0.25">
      <c r="BR448300" s="2394"/>
    </row>
    <row r="448301" spans="70:70" x14ac:dyDescent="0.25">
      <c r="BR448301" s="2381"/>
    </row>
    <row r="448325" spans="70:70" x14ac:dyDescent="0.25">
      <c r="BR448325" s="2394"/>
    </row>
    <row r="448326" spans="70:70" x14ac:dyDescent="0.25">
      <c r="BR448326" s="2381"/>
    </row>
    <row r="448350" spans="70:70" x14ac:dyDescent="0.25">
      <c r="BR448350" s="2394"/>
    </row>
    <row r="448351" spans="70:70" x14ac:dyDescent="0.25">
      <c r="BR448351" s="2381"/>
    </row>
    <row r="448375" spans="70:70" x14ac:dyDescent="0.25">
      <c r="BR448375" s="2394"/>
    </row>
    <row r="448376" spans="70:70" x14ac:dyDescent="0.25">
      <c r="BR448376" s="2381"/>
    </row>
    <row r="448400" spans="70:70" x14ac:dyDescent="0.25">
      <c r="BR448400" s="2394"/>
    </row>
    <row r="448401" spans="70:70" x14ac:dyDescent="0.25">
      <c r="BR448401" s="2381"/>
    </row>
    <row r="448425" spans="70:70" x14ac:dyDescent="0.25">
      <c r="BR448425" s="2394"/>
    </row>
    <row r="448426" spans="70:70" x14ac:dyDescent="0.25">
      <c r="BR448426" s="2381"/>
    </row>
    <row r="448450" spans="70:70" x14ac:dyDescent="0.25">
      <c r="BR448450" s="2394"/>
    </row>
    <row r="448451" spans="70:70" x14ac:dyDescent="0.25">
      <c r="BR448451" s="2381"/>
    </row>
    <row r="448475" spans="70:70" x14ac:dyDescent="0.25">
      <c r="BR448475" s="2394"/>
    </row>
    <row r="448476" spans="70:70" x14ac:dyDescent="0.25">
      <c r="BR448476" s="2381"/>
    </row>
    <row r="448500" spans="70:70" x14ac:dyDescent="0.25">
      <c r="BR448500" s="2394"/>
    </row>
    <row r="448501" spans="70:70" x14ac:dyDescent="0.25">
      <c r="BR448501" s="2381"/>
    </row>
    <row r="448525" spans="70:70" x14ac:dyDescent="0.25">
      <c r="BR448525" s="2394"/>
    </row>
    <row r="448526" spans="70:70" x14ac:dyDescent="0.25">
      <c r="BR448526" s="2381"/>
    </row>
    <row r="448550" spans="70:70" x14ac:dyDescent="0.25">
      <c r="BR448550" s="2394"/>
    </row>
    <row r="448551" spans="70:70" x14ac:dyDescent="0.25">
      <c r="BR448551" s="2381"/>
    </row>
    <row r="448575" spans="70:70" x14ac:dyDescent="0.25">
      <c r="BR448575" s="2394"/>
    </row>
    <row r="448576" spans="70:70" x14ac:dyDescent="0.25">
      <c r="BR448576" s="2381"/>
    </row>
    <row r="448600" spans="70:70" x14ac:dyDescent="0.25">
      <c r="BR448600" s="2394"/>
    </row>
    <row r="448601" spans="70:70" x14ac:dyDescent="0.25">
      <c r="BR448601" s="2381"/>
    </row>
    <row r="448625" spans="70:70" x14ac:dyDescent="0.25">
      <c r="BR448625" s="2394"/>
    </row>
    <row r="448626" spans="70:70" x14ac:dyDescent="0.25">
      <c r="BR448626" s="2381"/>
    </row>
    <row r="448650" spans="70:70" x14ac:dyDescent="0.25">
      <c r="BR448650" s="2394"/>
    </row>
    <row r="448651" spans="70:70" x14ac:dyDescent="0.25">
      <c r="BR448651" s="2381"/>
    </row>
    <row r="448675" spans="70:70" x14ac:dyDescent="0.25">
      <c r="BR448675" s="2394"/>
    </row>
    <row r="448676" spans="70:70" x14ac:dyDescent="0.25">
      <c r="BR448676" s="2381"/>
    </row>
    <row r="448700" spans="70:70" x14ac:dyDescent="0.25">
      <c r="BR448700" s="2394"/>
    </row>
    <row r="448701" spans="70:70" x14ac:dyDescent="0.25">
      <c r="BR448701" s="2381"/>
    </row>
    <row r="448725" spans="70:70" x14ac:dyDescent="0.25">
      <c r="BR448725" s="2394"/>
    </row>
    <row r="448726" spans="70:70" x14ac:dyDescent="0.25">
      <c r="BR448726" s="2381"/>
    </row>
    <row r="448750" spans="70:70" x14ac:dyDescent="0.25">
      <c r="BR448750" s="2394"/>
    </row>
    <row r="448751" spans="70:70" x14ac:dyDescent="0.25">
      <c r="BR448751" s="2381"/>
    </row>
    <row r="448775" spans="70:70" x14ac:dyDescent="0.25">
      <c r="BR448775" s="2394"/>
    </row>
    <row r="448776" spans="70:70" x14ac:dyDescent="0.25">
      <c r="BR448776" s="2381"/>
    </row>
    <row r="448800" spans="70:70" x14ac:dyDescent="0.25">
      <c r="BR448800" s="2394"/>
    </row>
    <row r="448801" spans="70:70" x14ac:dyDescent="0.25">
      <c r="BR448801" s="2381"/>
    </row>
    <row r="448825" spans="70:70" x14ac:dyDescent="0.25">
      <c r="BR448825" s="2394"/>
    </row>
    <row r="448826" spans="70:70" x14ac:dyDescent="0.25">
      <c r="BR448826" s="2381"/>
    </row>
    <row r="448850" spans="70:70" x14ac:dyDescent="0.25">
      <c r="BR448850" s="2394"/>
    </row>
    <row r="448851" spans="70:70" x14ac:dyDescent="0.25">
      <c r="BR448851" s="2381"/>
    </row>
    <row r="448875" spans="70:70" x14ac:dyDescent="0.25">
      <c r="BR448875" s="2394"/>
    </row>
    <row r="448876" spans="70:70" x14ac:dyDescent="0.25">
      <c r="BR448876" s="2381"/>
    </row>
    <row r="448900" spans="70:70" x14ac:dyDescent="0.25">
      <c r="BR448900" s="2394"/>
    </row>
    <row r="448901" spans="70:70" x14ac:dyDescent="0.25">
      <c r="BR448901" s="2381"/>
    </row>
    <row r="448925" spans="70:70" x14ac:dyDescent="0.25">
      <c r="BR448925" s="2394"/>
    </row>
    <row r="448926" spans="70:70" x14ac:dyDescent="0.25">
      <c r="BR448926" s="2381"/>
    </row>
    <row r="448950" spans="70:70" x14ac:dyDescent="0.25">
      <c r="BR448950" s="2394"/>
    </row>
    <row r="448951" spans="70:70" x14ac:dyDescent="0.25">
      <c r="BR448951" s="2381"/>
    </row>
    <row r="448975" spans="70:70" x14ac:dyDescent="0.25">
      <c r="BR448975" s="2394"/>
    </row>
    <row r="448976" spans="70:70" x14ac:dyDescent="0.25">
      <c r="BR448976" s="2381"/>
    </row>
    <row r="449000" spans="70:70" x14ac:dyDescent="0.25">
      <c r="BR449000" s="2394"/>
    </row>
    <row r="449001" spans="70:70" x14ac:dyDescent="0.25">
      <c r="BR449001" s="2381"/>
    </row>
    <row r="449025" spans="70:70" x14ac:dyDescent="0.25">
      <c r="BR449025" s="2394"/>
    </row>
    <row r="449026" spans="70:70" x14ac:dyDescent="0.25">
      <c r="BR449026" s="2381"/>
    </row>
    <row r="449050" spans="70:70" x14ac:dyDescent="0.25">
      <c r="BR449050" s="2394"/>
    </row>
    <row r="449051" spans="70:70" x14ac:dyDescent="0.25">
      <c r="BR449051" s="2381"/>
    </row>
    <row r="449075" spans="70:70" x14ac:dyDescent="0.25">
      <c r="BR449075" s="2394"/>
    </row>
    <row r="449076" spans="70:70" x14ac:dyDescent="0.25">
      <c r="BR449076" s="2381"/>
    </row>
    <row r="449100" spans="70:70" x14ac:dyDescent="0.25">
      <c r="BR449100" s="2394"/>
    </row>
    <row r="449101" spans="70:70" x14ac:dyDescent="0.25">
      <c r="BR449101" s="2381"/>
    </row>
    <row r="449125" spans="70:70" x14ac:dyDescent="0.25">
      <c r="BR449125" s="2394"/>
    </row>
    <row r="449126" spans="70:70" x14ac:dyDescent="0.25">
      <c r="BR449126" s="2381"/>
    </row>
    <row r="449150" spans="70:70" x14ac:dyDescent="0.25">
      <c r="BR449150" s="2394"/>
    </row>
    <row r="449151" spans="70:70" x14ac:dyDescent="0.25">
      <c r="BR449151" s="2381"/>
    </row>
    <row r="449175" spans="70:70" x14ac:dyDescent="0.25">
      <c r="BR449175" s="2394"/>
    </row>
    <row r="449176" spans="70:70" x14ac:dyDescent="0.25">
      <c r="BR449176" s="2381"/>
    </row>
    <row r="449200" spans="70:70" x14ac:dyDescent="0.25">
      <c r="BR449200" s="2394"/>
    </row>
    <row r="449201" spans="70:70" x14ac:dyDescent="0.25">
      <c r="BR449201" s="2381"/>
    </row>
    <row r="449225" spans="70:70" x14ac:dyDescent="0.25">
      <c r="BR449225" s="2394"/>
    </row>
    <row r="449226" spans="70:70" x14ac:dyDescent="0.25">
      <c r="BR449226" s="2381"/>
    </row>
    <row r="449250" spans="70:70" x14ac:dyDescent="0.25">
      <c r="BR449250" s="2394"/>
    </row>
    <row r="449251" spans="70:70" x14ac:dyDescent="0.25">
      <c r="BR449251" s="2381"/>
    </row>
    <row r="449275" spans="70:70" x14ac:dyDescent="0.25">
      <c r="BR449275" s="2394"/>
    </row>
    <row r="449276" spans="70:70" x14ac:dyDescent="0.25">
      <c r="BR449276" s="2381"/>
    </row>
    <row r="449300" spans="70:70" x14ac:dyDescent="0.25">
      <c r="BR449300" s="2394"/>
    </row>
    <row r="449301" spans="70:70" x14ac:dyDescent="0.25">
      <c r="BR449301" s="2381"/>
    </row>
    <row r="449325" spans="70:70" x14ac:dyDescent="0.25">
      <c r="BR449325" s="2394"/>
    </row>
    <row r="449326" spans="70:70" x14ac:dyDescent="0.25">
      <c r="BR449326" s="2381"/>
    </row>
    <row r="449350" spans="70:70" x14ac:dyDescent="0.25">
      <c r="BR449350" s="2394"/>
    </row>
    <row r="449351" spans="70:70" x14ac:dyDescent="0.25">
      <c r="BR449351" s="2381"/>
    </row>
    <row r="449375" spans="70:70" x14ac:dyDescent="0.25">
      <c r="BR449375" s="2394"/>
    </row>
    <row r="449376" spans="70:70" x14ac:dyDescent="0.25">
      <c r="BR449376" s="2381"/>
    </row>
    <row r="449400" spans="70:70" x14ac:dyDescent="0.25">
      <c r="BR449400" s="2394"/>
    </row>
    <row r="449401" spans="70:70" x14ac:dyDescent="0.25">
      <c r="BR449401" s="2381"/>
    </row>
    <row r="449425" spans="70:70" x14ac:dyDescent="0.25">
      <c r="BR449425" s="2394"/>
    </row>
    <row r="449426" spans="70:70" x14ac:dyDescent="0.25">
      <c r="BR449426" s="2381"/>
    </row>
    <row r="449450" spans="70:70" x14ac:dyDescent="0.25">
      <c r="BR449450" s="2394"/>
    </row>
    <row r="449451" spans="70:70" x14ac:dyDescent="0.25">
      <c r="BR449451" s="2381"/>
    </row>
    <row r="449475" spans="70:70" x14ac:dyDescent="0.25">
      <c r="BR449475" s="2394"/>
    </row>
    <row r="449476" spans="70:70" x14ac:dyDescent="0.25">
      <c r="BR449476" s="2381"/>
    </row>
    <row r="449500" spans="70:70" x14ac:dyDescent="0.25">
      <c r="BR449500" s="2394"/>
    </row>
    <row r="449501" spans="70:70" x14ac:dyDescent="0.25">
      <c r="BR449501" s="2381"/>
    </row>
    <row r="449525" spans="70:70" x14ac:dyDescent="0.25">
      <c r="BR449525" s="2394"/>
    </row>
    <row r="449526" spans="70:70" x14ac:dyDescent="0.25">
      <c r="BR449526" s="2381"/>
    </row>
    <row r="449550" spans="70:70" x14ac:dyDescent="0.25">
      <c r="BR449550" s="2394"/>
    </row>
    <row r="449551" spans="70:70" x14ac:dyDescent="0.25">
      <c r="BR449551" s="2381"/>
    </row>
    <row r="449575" spans="70:70" x14ac:dyDescent="0.25">
      <c r="BR449575" s="2394"/>
    </row>
    <row r="449576" spans="70:70" x14ac:dyDescent="0.25">
      <c r="BR449576" s="2381"/>
    </row>
    <row r="449600" spans="70:70" x14ac:dyDescent="0.25">
      <c r="BR449600" s="2394"/>
    </row>
    <row r="449601" spans="70:70" x14ac:dyDescent="0.25">
      <c r="BR449601" s="2381"/>
    </row>
    <row r="449625" spans="70:70" x14ac:dyDescent="0.25">
      <c r="BR449625" s="2394"/>
    </row>
    <row r="449626" spans="70:70" x14ac:dyDescent="0.25">
      <c r="BR449626" s="2381"/>
    </row>
    <row r="449650" spans="70:70" x14ac:dyDescent="0.25">
      <c r="BR449650" s="2394"/>
    </row>
    <row r="449651" spans="70:70" x14ac:dyDescent="0.25">
      <c r="BR449651" s="2381"/>
    </row>
    <row r="449675" spans="70:70" x14ac:dyDescent="0.25">
      <c r="BR449675" s="2394"/>
    </row>
    <row r="449676" spans="70:70" x14ac:dyDescent="0.25">
      <c r="BR449676" s="2381"/>
    </row>
    <row r="449700" spans="70:70" x14ac:dyDescent="0.25">
      <c r="BR449700" s="2394"/>
    </row>
    <row r="449701" spans="70:70" x14ac:dyDescent="0.25">
      <c r="BR449701" s="2381"/>
    </row>
    <row r="449725" spans="70:70" x14ac:dyDescent="0.25">
      <c r="BR449725" s="2394"/>
    </row>
    <row r="449726" spans="70:70" x14ac:dyDescent="0.25">
      <c r="BR449726" s="2381"/>
    </row>
    <row r="449750" spans="70:70" x14ac:dyDescent="0.25">
      <c r="BR449750" s="2394"/>
    </row>
    <row r="449751" spans="70:70" x14ac:dyDescent="0.25">
      <c r="BR449751" s="2381"/>
    </row>
    <row r="449775" spans="70:70" x14ac:dyDescent="0.25">
      <c r="BR449775" s="2394"/>
    </row>
    <row r="449776" spans="70:70" x14ac:dyDescent="0.25">
      <c r="BR449776" s="2381"/>
    </row>
    <row r="449800" spans="70:70" x14ac:dyDescent="0.25">
      <c r="BR449800" s="2394"/>
    </row>
    <row r="449801" spans="70:70" x14ac:dyDescent="0.25">
      <c r="BR449801" s="2381"/>
    </row>
    <row r="449825" spans="70:70" x14ac:dyDescent="0.25">
      <c r="BR449825" s="2394"/>
    </row>
    <row r="449826" spans="70:70" x14ac:dyDescent="0.25">
      <c r="BR449826" s="2381"/>
    </row>
    <row r="449850" spans="70:70" x14ac:dyDescent="0.25">
      <c r="BR449850" s="2394"/>
    </row>
    <row r="449851" spans="70:70" x14ac:dyDescent="0.25">
      <c r="BR449851" s="2381"/>
    </row>
    <row r="449875" spans="70:70" x14ac:dyDescent="0.25">
      <c r="BR449875" s="2394"/>
    </row>
    <row r="449876" spans="70:70" x14ac:dyDescent="0.25">
      <c r="BR449876" s="2381"/>
    </row>
    <row r="449900" spans="70:70" x14ac:dyDescent="0.25">
      <c r="BR449900" s="2394"/>
    </row>
    <row r="449901" spans="70:70" x14ac:dyDescent="0.25">
      <c r="BR449901" s="2381"/>
    </row>
    <row r="449925" spans="70:70" x14ac:dyDescent="0.25">
      <c r="BR449925" s="2394"/>
    </row>
    <row r="449926" spans="70:70" x14ac:dyDescent="0.25">
      <c r="BR449926" s="2381"/>
    </row>
    <row r="449950" spans="70:70" x14ac:dyDescent="0.25">
      <c r="BR449950" s="2394"/>
    </row>
    <row r="449951" spans="70:70" x14ac:dyDescent="0.25">
      <c r="BR449951" s="2381"/>
    </row>
    <row r="449975" spans="70:70" x14ac:dyDescent="0.25">
      <c r="BR449975" s="2394"/>
    </row>
    <row r="449976" spans="70:70" x14ac:dyDescent="0.25">
      <c r="BR449976" s="2381"/>
    </row>
    <row r="450000" spans="70:70" x14ac:dyDescent="0.25">
      <c r="BR450000" s="2394"/>
    </row>
    <row r="450001" spans="70:70" x14ac:dyDescent="0.25">
      <c r="BR450001" s="2381"/>
    </row>
    <row r="450025" spans="70:70" x14ac:dyDescent="0.25">
      <c r="BR450025" s="2394"/>
    </row>
    <row r="450026" spans="70:70" x14ac:dyDescent="0.25">
      <c r="BR450026" s="2381"/>
    </row>
    <row r="450050" spans="70:70" x14ac:dyDescent="0.25">
      <c r="BR450050" s="2394"/>
    </row>
    <row r="450051" spans="70:70" x14ac:dyDescent="0.25">
      <c r="BR450051" s="2381"/>
    </row>
    <row r="450075" spans="70:70" x14ac:dyDescent="0.25">
      <c r="BR450075" s="2394"/>
    </row>
    <row r="450076" spans="70:70" x14ac:dyDescent="0.25">
      <c r="BR450076" s="2381"/>
    </row>
    <row r="450100" spans="70:70" x14ac:dyDescent="0.25">
      <c r="BR450100" s="2394"/>
    </row>
    <row r="450101" spans="70:70" x14ac:dyDescent="0.25">
      <c r="BR450101" s="2381"/>
    </row>
    <row r="450125" spans="70:70" x14ac:dyDescent="0.25">
      <c r="BR450125" s="2394"/>
    </row>
    <row r="450126" spans="70:70" x14ac:dyDescent="0.25">
      <c r="BR450126" s="2381"/>
    </row>
    <row r="450150" spans="70:70" x14ac:dyDescent="0.25">
      <c r="BR450150" s="2394"/>
    </row>
    <row r="450151" spans="70:70" x14ac:dyDescent="0.25">
      <c r="BR450151" s="2381"/>
    </row>
    <row r="450175" spans="70:70" x14ac:dyDescent="0.25">
      <c r="BR450175" s="2394"/>
    </row>
    <row r="450176" spans="70:70" x14ac:dyDescent="0.25">
      <c r="BR450176" s="2381"/>
    </row>
    <row r="450200" spans="70:70" x14ac:dyDescent="0.25">
      <c r="BR450200" s="2394"/>
    </row>
    <row r="450201" spans="70:70" x14ac:dyDescent="0.25">
      <c r="BR450201" s="2381"/>
    </row>
    <row r="450225" spans="70:70" x14ac:dyDescent="0.25">
      <c r="BR450225" s="2394"/>
    </row>
    <row r="450226" spans="70:70" x14ac:dyDescent="0.25">
      <c r="BR450226" s="2381"/>
    </row>
    <row r="450250" spans="70:70" x14ac:dyDescent="0.25">
      <c r="BR450250" s="2394"/>
    </row>
    <row r="450251" spans="70:70" x14ac:dyDescent="0.25">
      <c r="BR450251" s="2381"/>
    </row>
    <row r="450275" spans="70:70" x14ac:dyDescent="0.25">
      <c r="BR450275" s="2394"/>
    </row>
    <row r="450276" spans="70:70" x14ac:dyDescent="0.25">
      <c r="BR450276" s="2381"/>
    </row>
    <row r="450300" spans="70:70" x14ac:dyDescent="0.25">
      <c r="BR450300" s="2394"/>
    </row>
    <row r="450301" spans="70:70" x14ac:dyDescent="0.25">
      <c r="BR450301" s="2381"/>
    </row>
    <row r="450325" spans="70:70" x14ac:dyDescent="0.25">
      <c r="BR450325" s="2394"/>
    </row>
    <row r="450326" spans="70:70" x14ac:dyDescent="0.25">
      <c r="BR450326" s="2381"/>
    </row>
    <row r="450350" spans="70:70" x14ac:dyDescent="0.25">
      <c r="BR450350" s="2394"/>
    </row>
    <row r="450351" spans="70:70" x14ac:dyDescent="0.25">
      <c r="BR450351" s="2381"/>
    </row>
    <row r="450375" spans="70:70" x14ac:dyDescent="0.25">
      <c r="BR450375" s="2394"/>
    </row>
    <row r="450376" spans="70:70" x14ac:dyDescent="0.25">
      <c r="BR450376" s="2381"/>
    </row>
    <row r="450400" spans="70:70" x14ac:dyDescent="0.25">
      <c r="BR450400" s="2394"/>
    </row>
    <row r="450401" spans="70:70" x14ac:dyDescent="0.25">
      <c r="BR450401" s="2381"/>
    </row>
    <row r="450425" spans="70:70" x14ac:dyDescent="0.25">
      <c r="BR450425" s="2394"/>
    </row>
    <row r="450426" spans="70:70" x14ac:dyDescent="0.25">
      <c r="BR450426" s="2381"/>
    </row>
    <row r="450450" spans="70:70" x14ac:dyDescent="0.25">
      <c r="BR450450" s="2394"/>
    </row>
    <row r="450451" spans="70:70" x14ac:dyDescent="0.25">
      <c r="BR450451" s="2381"/>
    </row>
    <row r="450475" spans="70:70" x14ac:dyDescent="0.25">
      <c r="BR450475" s="2394"/>
    </row>
    <row r="450476" spans="70:70" x14ac:dyDescent="0.25">
      <c r="BR450476" s="2381"/>
    </row>
    <row r="450500" spans="70:70" x14ac:dyDescent="0.25">
      <c r="BR450500" s="2394"/>
    </row>
    <row r="450501" spans="70:70" x14ac:dyDescent="0.25">
      <c r="BR450501" s="2381"/>
    </row>
    <row r="450525" spans="70:70" x14ac:dyDescent="0.25">
      <c r="BR450525" s="2394"/>
    </row>
    <row r="450526" spans="70:70" x14ac:dyDescent="0.25">
      <c r="BR450526" s="2381"/>
    </row>
    <row r="450550" spans="70:70" x14ac:dyDescent="0.25">
      <c r="BR450550" s="2394"/>
    </row>
    <row r="450551" spans="70:70" x14ac:dyDescent="0.25">
      <c r="BR450551" s="2381"/>
    </row>
    <row r="450575" spans="70:70" x14ac:dyDescent="0.25">
      <c r="BR450575" s="2394"/>
    </row>
    <row r="450576" spans="70:70" x14ac:dyDescent="0.25">
      <c r="BR450576" s="2381"/>
    </row>
    <row r="450600" spans="70:70" x14ac:dyDescent="0.25">
      <c r="BR450600" s="2394"/>
    </row>
    <row r="450601" spans="70:70" x14ac:dyDescent="0.25">
      <c r="BR450601" s="2381"/>
    </row>
    <row r="450625" spans="70:70" x14ac:dyDescent="0.25">
      <c r="BR450625" s="2394"/>
    </row>
    <row r="450626" spans="70:70" x14ac:dyDescent="0.25">
      <c r="BR450626" s="2381"/>
    </row>
    <row r="450650" spans="70:70" x14ac:dyDescent="0.25">
      <c r="BR450650" s="2394"/>
    </row>
    <row r="450651" spans="70:70" x14ac:dyDescent="0.25">
      <c r="BR450651" s="2381"/>
    </row>
    <row r="450675" spans="70:70" x14ac:dyDescent="0.25">
      <c r="BR450675" s="2394"/>
    </row>
    <row r="450676" spans="70:70" x14ac:dyDescent="0.25">
      <c r="BR450676" s="2381"/>
    </row>
    <row r="450700" spans="70:70" x14ac:dyDescent="0.25">
      <c r="BR450700" s="2394"/>
    </row>
    <row r="450701" spans="70:70" x14ac:dyDescent="0.25">
      <c r="BR450701" s="2381"/>
    </row>
    <row r="450725" spans="70:70" x14ac:dyDescent="0.25">
      <c r="BR450725" s="2394"/>
    </row>
    <row r="450726" spans="70:70" x14ac:dyDescent="0.25">
      <c r="BR450726" s="2381"/>
    </row>
    <row r="450750" spans="70:70" x14ac:dyDescent="0.25">
      <c r="BR450750" s="2394"/>
    </row>
    <row r="450751" spans="70:70" x14ac:dyDescent="0.25">
      <c r="BR450751" s="2381"/>
    </row>
    <row r="450775" spans="70:70" x14ac:dyDescent="0.25">
      <c r="BR450775" s="2394"/>
    </row>
    <row r="450776" spans="70:70" x14ac:dyDescent="0.25">
      <c r="BR450776" s="2381"/>
    </row>
    <row r="450800" spans="70:70" x14ac:dyDescent="0.25">
      <c r="BR450800" s="2394"/>
    </row>
    <row r="450801" spans="70:70" x14ac:dyDescent="0.25">
      <c r="BR450801" s="2381"/>
    </row>
    <row r="450825" spans="70:70" x14ac:dyDescent="0.25">
      <c r="BR450825" s="2394"/>
    </row>
    <row r="450826" spans="70:70" x14ac:dyDescent="0.25">
      <c r="BR450826" s="2381"/>
    </row>
    <row r="450850" spans="70:70" x14ac:dyDescent="0.25">
      <c r="BR450850" s="2394"/>
    </row>
    <row r="450851" spans="70:70" x14ac:dyDescent="0.25">
      <c r="BR450851" s="2381"/>
    </row>
    <row r="450875" spans="70:70" x14ac:dyDescent="0.25">
      <c r="BR450875" s="2394"/>
    </row>
    <row r="450876" spans="70:70" x14ac:dyDescent="0.25">
      <c r="BR450876" s="2381"/>
    </row>
    <row r="450900" spans="70:70" x14ac:dyDescent="0.25">
      <c r="BR450900" s="2394"/>
    </row>
    <row r="450901" spans="70:70" x14ac:dyDescent="0.25">
      <c r="BR450901" s="2381"/>
    </row>
    <row r="450925" spans="70:70" x14ac:dyDescent="0.25">
      <c r="BR450925" s="2394"/>
    </row>
    <row r="450926" spans="70:70" x14ac:dyDescent="0.25">
      <c r="BR450926" s="2381"/>
    </row>
    <row r="450950" spans="70:70" x14ac:dyDescent="0.25">
      <c r="BR450950" s="2394"/>
    </row>
    <row r="450951" spans="70:70" x14ac:dyDescent="0.25">
      <c r="BR450951" s="2381"/>
    </row>
    <row r="450975" spans="70:70" x14ac:dyDescent="0.25">
      <c r="BR450975" s="2394"/>
    </row>
    <row r="450976" spans="70:70" x14ac:dyDescent="0.25">
      <c r="BR450976" s="2381"/>
    </row>
    <row r="451000" spans="70:70" x14ac:dyDescent="0.25">
      <c r="BR451000" s="2394"/>
    </row>
    <row r="451001" spans="70:70" x14ac:dyDescent="0.25">
      <c r="BR451001" s="2381"/>
    </row>
    <row r="451025" spans="70:70" x14ac:dyDescent="0.25">
      <c r="BR451025" s="2394"/>
    </row>
    <row r="451026" spans="70:70" x14ac:dyDescent="0.25">
      <c r="BR451026" s="2381"/>
    </row>
    <row r="451050" spans="70:70" x14ac:dyDescent="0.25">
      <c r="BR451050" s="2394"/>
    </row>
    <row r="451051" spans="70:70" x14ac:dyDescent="0.25">
      <c r="BR451051" s="2381"/>
    </row>
    <row r="451075" spans="70:70" x14ac:dyDescent="0.25">
      <c r="BR451075" s="2394"/>
    </row>
    <row r="451076" spans="70:70" x14ac:dyDescent="0.25">
      <c r="BR451076" s="2381"/>
    </row>
    <row r="451100" spans="70:70" x14ac:dyDescent="0.25">
      <c r="BR451100" s="2394"/>
    </row>
    <row r="451101" spans="70:70" x14ac:dyDescent="0.25">
      <c r="BR451101" s="2381"/>
    </row>
    <row r="451125" spans="70:70" x14ac:dyDescent="0.25">
      <c r="BR451125" s="2394"/>
    </row>
    <row r="451126" spans="70:70" x14ac:dyDescent="0.25">
      <c r="BR451126" s="2381"/>
    </row>
    <row r="451150" spans="70:70" x14ac:dyDescent="0.25">
      <c r="BR451150" s="2394"/>
    </row>
    <row r="451151" spans="70:70" x14ac:dyDescent="0.25">
      <c r="BR451151" s="2381"/>
    </row>
    <row r="451175" spans="70:70" x14ac:dyDescent="0.25">
      <c r="BR451175" s="2394"/>
    </row>
    <row r="451176" spans="70:70" x14ac:dyDescent="0.25">
      <c r="BR451176" s="2381"/>
    </row>
    <row r="451200" spans="70:70" x14ac:dyDescent="0.25">
      <c r="BR451200" s="2394"/>
    </row>
    <row r="451201" spans="70:70" x14ac:dyDescent="0.25">
      <c r="BR451201" s="2381"/>
    </row>
    <row r="451225" spans="70:70" x14ac:dyDescent="0.25">
      <c r="BR451225" s="2394"/>
    </row>
    <row r="451226" spans="70:70" x14ac:dyDescent="0.25">
      <c r="BR451226" s="2381"/>
    </row>
    <row r="451250" spans="70:70" x14ac:dyDescent="0.25">
      <c r="BR451250" s="2394"/>
    </row>
    <row r="451251" spans="70:70" x14ac:dyDescent="0.25">
      <c r="BR451251" s="2381"/>
    </row>
    <row r="451275" spans="70:70" x14ac:dyDescent="0.25">
      <c r="BR451275" s="2394"/>
    </row>
    <row r="451276" spans="70:70" x14ac:dyDescent="0.25">
      <c r="BR451276" s="2381"/>
    </row>
    <row r="451300" spans="70:70" x14ac:dyDescent="0.25">
      <c r="BR451300" s="2394"/>
    </row>
    <row r="451301" spans="70:70" x14ac:dyDescent="0.25">
      <c r="BR451301" s="2381"/>
    </row>
    <row r="451325" spans="70:70" x14ac:dyDescent="0.25">
      <c r="BR451325" s="2394"/>
    </row>
    <row r="451326" spans="70:70" x14ac:dyDescent="0.25">
      <c r="BR451326" s="2381"/>
    </row>
    <row r="451350" spans="70:70" x14ac:dyDescent="0.25">
      <c r="BR451350" s="2394"/>
    </row>
    <row r="451351" spans="70:70" x14ac:dyDescent="0.25">
      <c r="BR451351" s="2381"/>
    </row>
    <row r="451375" spans="70:70" x14ac:dyDescent="0.25">
      <c r="BR451375" s="2394"/>
    </row>
    <row r="451376" spans="70:70" x14ac:dyDescent="0.25">
      <c r="BR451376" s="2381"/>
    </row>
    <row r="451400" spans="70:70" x14ac:dyDescent="0.25">
      <c r="BR451400" s="2394"/>
    </row>
    <row r="451401" spans="70:70" x14ac:dyDescent="0.25">
      <c r="BR451401" s="2381"/>
    </row>
    <row r="451425" spans="70:70" x14ac:dyDescent="0.25">
      <c r="BR451425" s="2394"/>
    </row>
    <row r="451426" spans="70:70" x14ac:dyDescent="0.25">
      <c r="BR451426" s="2381"/>
    </row>
    <row r="451450" spans="70:70" x14ac:dyDescent="0.25">
      <c r="BR451450" s="2394"/>
    </row>
    <row r="451451" spans="70:70" x14ac:dyDescent="0.25">
      <c r="BR451451" s="2381"/>
    </row>
    <row r="451475" spans="70:70" x14ac:dyDescent="0.25">
      <c r="BR451475" s="2394"/>
    </row>
    <row r="451476" spans="70:70" x14ac:dyDescent="0.25">
      <c r="BR451476" s="2381"/>
    </row>
    <row r="451500" spans="70:70" x14ac:dyDescent="0.25">
      <c r="BR451500" s="2394"/>
    </row>
    <row r="451501" spans="70:70" x14ac:dyDescent="0.25">
      <c r="BR451501" s="2381"/>
    </row>
    <row r="451525" spans="70:70" x14ac:dyDescent="0.25">
      <c r="BR451525" s="2394"/>
    </row>
    <row r="451526" spans="70:70" x14ac:dyDescent="0.25">
      <c r="BR451526" s="2381"/>
    </row>
    <row r="451550" spans="70:70" x14ac:dyDescent="0.25">
      <c r="BR451550" s="2394"/>
    </row>
    <row r="451551" spans="70:70" x14ac:dyDescent="0.25">
      <c r="BR451551" s="2381"/>
    </row>
    <row r="451575" spans="70:70" x14ac:dyDescent="0.25">
      <c r="BR451575" s="2394"/>
    </row>
    <row r="451576" spans="70:70" x14ac:dyDescent="0.25">
      <c r="BR451576" s="2381"/>
    </row>
    <row r="451600" spans="70:70" x14ac:dyDescent="0.25">
      <c r="BR451600" s="2394"/>
    </row>
    <row r="451601" spans="70:70" x14ac:dyDescent="0.25">
      <c r="BR451601" s="2381"/>
    </row>
    <row r="451625" spans="70:70" x14ac:dyDescent="0.25">
      <c r="BR451625" s="2394"/>
    </row>
    <row r="451626" spans="70:70" x14ac:dyDescent="0.25">
      <c r="BR451626" s="2381"/>
    </row>
    <row r="451650" spans="70:70" x14ac:dyDescent="0.25">
      <c r="BR451650" s="2394"/>
    </row>
    <row r="451651" spans="70:70" x14ac:dyDescent="0.25">
      <c r="BR451651" s="2381"/>
    </row>
    <row r="451675" spans="70:70" x14ac:dyDescent="0.25">
      <c r="BR451675" s="2394"/>
    </row>
    <row r="451676" spans="70:70" x14ac:dyDescent="0.25">
      <c r="BR451676" s="2381"/>
    </row>
    <row r="451700" spans="70:70" x14ac:dyDescent="0.25">
      <c r="BR451700" s="2394"/>
    </row>
    <row r="451701" spans="70:70" x14ac:dyDescent="0.25">
      <c r="BR451701" s="2381"/>
    </row>
    <row r="451725" spans="70:70" x14ac:dyDescent="0.25">
      <c r="BR451725" s="2394"/>
    </row>
    <row r="451726" spans="70:70" x14ac:dyDescent="0.25">
      <c r="BR451726" s="2381"/>
    </row>
    <row r="451750" spans="70:70" x14ac:dyDescent="0.25">
      <c r="BR451750" s="2394"/>
    </row>
    <row r="451751" spans="70:70" x14ac:dyDescent="0.25">
      <c r="BR451751" s="2381"/>
    </row>
    <row r="451775" spans="70:70" x14ac:dyDescent="0.25">
      <c r="BR451775" s="2394"/>
    </row>
    <row r="451776" spans="70:70" x14ac:dyDescent="0.25">
      <c r="BR451776" s="2381"/>
    </row>
    <row r="451800" spans="70:70" x14ac:dyDescent="0.25">
      <c r="BR451800" s="2394"/>
    </row>
    <row r="451801" spans="70:70" x14ac:dyDescent="0.25">
      <c r="BR451801" s="2381"/>
    </row>
    <row r="451825" spans="70:70" x14ac:dyDescent="0.25">
      <c r="BR451825" s="2394"/>
    </row>
    <row r="451826" spans="70:70" x14ac:dyDescent="0.25">
      <c r="BR451826" s="2381"/>
    </row>
    <row r="451850" spans="70:70" x14ac:dyDescent="0.25">
      <c r="BR451850" s="2394"/>
    </row>
    <row r="451851" spans="70:70" x14ac:dyDescent="0.25">
      <c r="BR451851" s="2381"/>
    </row>
    <row r="451875" spans="70:70" x14ac:dyDescent="0.25">
      <c r="BR451875" s="2394"/>
    </row>
    <row r="451876" spans="70:70" x14ac:dyDescent="0.25">
      <c r="BR451876" s="2381"/>
    </row>
    <row r="451900" spans="70:70" x14ac:dyDescent="0.25">
      <c r="BR451900" s="2394"/>
    </row>
    <row r="451901" spans="70:70" x14ac:dyDescent="0.25">
      <c r="BR451901" s="2381"/>
    </row>
    <row r="451925" spans="70:70" x14ac:dyDescent="0.25">
      <c r="BR451925" s="2394"/>
    </row>
    <row r="451926" spans="70:70" x14ac:dyDescent="0.25">
      <c r="BR451926" s="2381"/>
    </row>
    <row r="451950" spans="70:70" x14ac:dyDescent="0.25">
      <c r="BR451950" s="2394"/>
    </row>
    <row r="451951" spans="70:70" x14ac:dyDescent="0.25">
      <c r="BR451951" s="2381"/>
    </row>
    <row r="451975" spans="70:70" x14ac:dyDescent="0.25">
      <c r="BR451975" s="2394"/>
    </row>
    <row r="451976" spans="70:70" x14ac:dyDescent="0.25">
      <c r="BR451976" s="2381"/>
    </row>
    <row r="452000" spans="70:70" x14ac:dyDescent="0.25">
      <c r="BR452000" s="2394"/>
    </row>
    <row r="452001" spans="70:70" x14ac:dyDescent="0.25">
      <c r="BR452001" s="2381"/>
    </row>
    <row r="452025" spans="70:70" x14ac:dyDescent="0.25">
      <c r="BR452025" s="2394"/>
    </row>
    <row r="452026" spans="70:70" x14ac:dyDescent="0.25">
      <c r="BR452026" s="2381"/>
    </row>
    <row r="452050" spans="70:70" x14ac:dyDescent="0.25">
      <c r="BR452050" s="2394"/>
    </row>
    <row r="452051" spans="70:70" x14ac:dyDescent="0.25">
      <c r="BR452051" s="2381"/>
    </row>
    <row r="452075" spans="70:70" x14ac:dyDescent="0.25">
      <c r="BR452075" s="2394"/>
    </row>
    <row r="452076" spans="70:70" x14ac:dyDescent="0.25">
      <c r="BR452076" s="2381"/>
    </row>
    <row r="452100" spans="70:70" x14ac:dyDescent="0.25">
      <c r="BR452100" s="2394"/>
    </row>
    <row r="452101" spans="70:70" x14ac:dyDescent="0.25">
      <c r="BR452101" s="2381"/>
    </row>
    <row r="452125" spans="70:70" x14ac:dyDescent="0.25">
      <c r="BR452125" s="2394"/>
    </row>
    <row r="452126" spans="70:70" x14ac:dyDescent="0.25">
      <c r="BR452126" s="2381"/>
    </row>
    <row r="452150" spans="70:70" x14ac:dyDescent="0.25">
      <c r="BR452150" s="2394"/>
    </row>
    <row r="452151" spans="70:70" x14ac:dyDescent="0.25">
      <c r="BR452151" s="2381"/>
    </row>
    <row r="452175" spans="70:70" x14ac:dyDescent="0.25">
      <c r="BR452175" s="2394"/>
    </row>
    <row r="452176" spans="70:70" x14ac:dyDescent="0.25">
      <c r="BR452176" s="2381"/>
    </row>
    <row r="452200" spans="70:70" x14ac:dyDescent="0.25">
      <c r="BR452200" s="2394"/>
    </row>
    <row r="452201" spans="70:70" x14ac:dyDescent="0.25">
      <c r="BR452201" s="2381"/>
    </row>
    <row r="452225" spans="70:70" x14ac:dyDescent="0.25">
      <c r="BR452225" s="2394"/>
    </row>
    <row r="452226" spans="70:70" x14ac:dyDescent="0.25">
      <c r="BR452226" s="2381"/>
    </row>
    <row r="452250" spans="70:70" x14ac:dyDescent="0.25">
      <c r="BR452250" s="2394"/>
    </row>
    <row r="452251" spans="70:70" x14ac:dyDescent="0.25">
      <c r="BR452251" s="2381"/>
    </row>
    <row r="452275" spans="70:70" x14ac:dyDescent="0.25">
      <c r="BR452275" s="2394"/>
    </row>
    <row r="452276" spans="70:70" x14ac:dyDescent="0.25">
      <c r="BR452276" s="2381"/>
    </row>
    <row r="452300" spans="70:70" x14ac:dyDescent="0.25">
      <c r="BR452300" s="2394"/>
    </row>
    <row r="452301" spans="70:70" x14ac:dyDescent="0.25">
      <c r="BR452301" s="2381"/>
    </row>
    <row r="452325" spans="70:70" x14ac:dyDescent="0.25">
      <c r="BR452325" s="2394"/>
    </row>
    <row r="452326" spans="70:70" x14ac:dyDescent="0.25">
      <c r="BR452326" s="2381"/>
    </row>
    <row r="452350" spans="70:70" x14ac:dyDescent="0.25">
      <c r="BR452350" s="2394"/>
    </row>
    <row r="452351" spans="70:70" x14ac:dyDescent="0.25">
      <c r="BR452351" s="2381"/>
    </row>
    <row r="452375" spans="70:70" x14ac:dyDescent="0.25">
      <c r="BR452375" s="2394"/>
    </row>
    <row r="452376" spans="70:70" x14ac:dyDescent="0.25">
      <c r="BR452376" s="2381"/>
    </row>
    <row r="452400" spans="70:70" x14ac:dyDescent="0.25">
      <c r="BR452400" s="2394"/>
    </row>
    <row r="452401" spans="70:70" x14ac:dyDescent="0.25">
      <c r="BR452401" s="2381"/>
    </row>
    <row r="452425" spans="70:70" x14ac:dyDescent="0.25">
      <c r="BR452425" s="2394"/>
    </row>
    <row r="452426" spans="70:70" x14ac:dyDescent="0.25">
      <c r="BR452426" s="2381"/>
    </row>
    <row r="452450" spans="70:70" x14ac:dyDescent="0.25">
      <c r="BR452450" s="2394"/>
    </row>
    <row r="452451" spans="70:70" x14ac:dyDescent="0.25">
      <c r="BR452451" s="2381"/>
    </row>
    <row r="452475" spans="70:70" x14ac:dyDescent="0.25">
      <c r="BR452475" s="2394"/>
    </row>
    <row r="452476" spans="70:70" x14ac:dyDescent="0.25">
      <c r="BR452476" s="2381"/>
    </row>
    <row r="452500" spans="70:70" x14ac:dyDescent="0.25">
      <c r="BR452500" s="2394"/>
    </row>
    <row r="452501" spans="70:70" x14ac:dyDescent="0.25">
      <c r="BR452501" s="2381"/>
    </row>
    <row r="452525" spans="70:70" x14ac:dyDescent="0.25">
      <c r="BR452525" s="2394"/>
    </row>
    <row r="452526" spans="70:70" x14ac:dyDescent="0.25">
      <c r="BR452526" s="2381"/>
    </row>
    <row r="452550" spans="70:70" x14ac:dyDescent="0.25">
      <c r="BR452550" s="2394"/>
    </row>
    <row r="452551" spans="70:70" x14ac:dyDescent="0.25">
      <c r="BR452551" s="2381"/>
    </row>
    <row r="452575" spans="70:70" x14ac:dyDescent="0.25">
      <c r="BR452575" s="2394"/>
    </row>
    <row r="452576" spans="70:70" x14ac:dyDescent="0.25">
      <c r="BR452576" s="2381"/>
    </row>
    <row r="452600" spans="70:70" x14ac:dyDescent="0.25">
      <c r="BR452600" s="2394"/>
    </row>
    <row r="452601" spans="70:70" x14ac:dyDescent="0.25">
      <c r="BR452601" s="2381"/>
    </row>
    <row r="452625" spans="70:70" x14ac:dyDescent="0.25">
      <c r="BR452625" s="2394"/>
    </row>
    <row r="452626" spans="70:70" x14ac:dyDescent="0.25">
      <c r="BR452626" s="2381"/>
    </row>
    <row r="452650" spans="70:70" x14ac:dyDescent="0.25">
      <c r="BR452650" s="2394"/>
    </row>
    <row r="452651" spans="70:70" x14ac:dyDescent="0.25">
      <c r="BR452651" s="2381"/>
    </row>
    <row r="452675" spans="70:70" x14ac:dyDescent="0.25">
      <c r="BR452675" s="2394"/>
    </row>
    <row r="452676" spans="70:70" x14ac:dyDescent="0.25">
      <c r="BR452676" s="2381"/>
    </row>
    <row r="452700" spans="70:70" x14ac:dyDescent="0.25">
      <c r="BR452700" s="2394"/>
    </row>
    <row r="452701" spans="70:70" x14ac:dyDescent="0.25">
      <c r="BR452701" s="2381"/>
    </row>
    <row r="452725" spans="70:70" x14ac:dyDescent="0.25">
      <c r="BR452725" s="2394"/>
    </row>
    <row r="452726" spans="70:70" x14ac:dyDescent="0.25">
      <c r="BR452726" s="2381"/>
    </row>
    <row r="452750" spans="70:70" x14ac:dyDescent="0.25">
      <c r="BR452750" s="2394"/>
    </row>
    <row r="452751" spans="70:70" x14ac:dyDescent="0.25">
      <c r="BR452751" s="2381"/>
    </row>
    <row r="452775" spans="70:70" x14ac:dyDescent="0.25">
      <c r="BR452775" s="2394"/>
    </row>
    <row r="452776" spans="70:70" x14ac:dyDescent="0.25">
      <c r="BR452776" s="2381"/>
    </row>
    <row r="452800" spans="70:70" x14ac:dyDescent="0.25">
      <c r="BR452800" s="2394"/>
    </row>
    <row r="452801" spans="70:70" x14ac:dyDescent="0.25">
      <c r="BR452801" s="2381"/>
    </row>
    <row r="452825" spans="70:70" x14ac:dyDescent="0.25">
      <c r="BR452825" s="2394"/>
    </row>
    <row r="452826" spans="70:70" x14ac:dyDescent="0.25">
      <c r="BR452826" s="2381"/>
    </row>
    <row r="452850" spans="70:70" x14ac:dyDescent="0.25">
      <c r="BR452850" s="2394"/>
    </row>
    <row r="452851" spans="70:70" x14ac:dyDescent="0.25">
      <c r="BR452851" s="2381"/>
    </row>
    <row r="452875" spans="70:70" x14ac:dyDescent="0.25">
      <c r="BR452875" s="2394"/>
    </row>
    <row r="452876" spans="70:70" x14ac:dyDescent="0.25">
      <c r="BR452876" s="2381"/>
    </row>
    <row r="452900" spans="70:70" x14ac:dyDescent="0.25">
      <c r="BR452900" s="2394"/>
    </row>
    <row r="452901" spans="70:70" x14ac:dyDescent="0.25">
      <c r="BR452901" s="2381"/>
    </row>
    <row r="452925" spans="70:70" x14ac:dyDescent="0.25">
      <c r="BR452925" s="2394"/>
    </row>
    <row r="452926" spans="70:70" x14ac:dyDescent="0.25">
      <c r="BR452926" s="2381"/>
    </row>
    <row r="452950" spans="70:70" x14ac:dyDescent="0.25">
      <c r="BR452950" s="2394"/>
    </row>
    <row r="452951" spans="70:70" x14ac:dyDescent="0.25">
      <c r="BR452951" s="2381"/>
    </row>
    <row r="452975" spans="70:70" x14ac:dyDescent="0.25">
      <c r="BR452975" s="2394"/>
    </row>
    <row r="452976" spans="70:70" x14ac:dyDescent="0.25">
      <c r="BR452976" s="2381"/>
    </row>
    <row r="453000" spans="70:70" x14ac:dyDescent="0.25">
      <c r="BR453000" s="2394"/>
    </row>
    <row r="453001" spans="70:70" x14ac:dyDescent="0.25">
      <c r="BR453001" s="2381"/>
    </row>
    <row r="453025" spans="70:70" x14ac:dyDescent="0.25">
      <c r="BR453025" s="2394"/>
    </row>
    <row r="453026" spans="70:70" x14ac:dyDescent="0.25">
      <c r="BR453026" s="2381"/>
    </row>
    <row r="453050" spans="70:70" x14ac:dyDescent="0.25">
      <c r="BR453050" s="2394"/>
    </row>
    <row r="453051" spans="70:70" x14ac:dyDescent="0.25">
      <c r="BR453051" s="2381"/>
    </row>
    <row r="453075" spans="70:70" x14ac:dyDescent="0.25">
      <c r="BR453075" s="2394"/>
    </row>
    <row r="453076" spans="70:70" x14ac:dyDescent="0.25">
      <c r="BR453076" s="2381"/>
    </row>
    <row r="453100" spans="70:70" x14ac:dyDescent="0.25">
      <c r="BR453100" s="2394"/>
    </row>
    <row r="453101" spans="70:70" x14ac:dyDescent="0.25">
      <c r="BR453101" s="2381"/>
    </row>
    <row r="453125" spans="70:70" x14ac:dyDescent="0.25">
      <c r="BR453125" s="2394"/>
    </row>
    <row r="453126" spans="70:70" x14ac:dyDescent="0.25">
      <c r="BR453126" s="2381"/>
    </row>
    <row r="453150" spans="70:70" x14ac:dyDescent="0.25">
      <c r="BR453150" s="2394"/>
    </row>
    <row r="453151" spans="70:70" x14ac:dyDescent="0.25">
      <c r="BR453151" s="2381"/>
    </row>
    <row r="453175" spans="70:70" x14ac:dyDescent="0.25">
      <c r="BR453175" s="2394"/>
    </row>
    <row r="453176" spans="70:70" x14ac:dyDescent="0.25">
      <c r="BR453176" s="2381"/>
    </row>
    <row r="453200" spans="70:70" x14ac:dyDescent="0.25">
      <c r="BR453200" s="2394"/>
    </row>
    <row r="453201" spans="70:70" x14ac:dyDescent="0.25">
      <c r="BR453201" s="2381"/>
    </row>
    <row r="453225" spans="70:70" x14ac:dyDescent="0.25">
      <c r="BR453225" s="2394"/>
    </row>
    <row r="453226" spans="70:70" x14ac:dyDescent="0.25">
      <c r="BR453226" s="2381"/>
    </row>
    <row r="453250" spans="70:70" x14ac:dyDescent="0.25">
      <c r="BR453250" s="2394"/>
    </row>
    <row r="453251" spans="70:70" x14ac:dyDescent="0.25">
      <c r="BR453251" s="2381"/>
    </row>
    <row r="453275" spans="70:70" x14ac:dyDescent="0.25">
      <c r="BR453275" s="2394"/>
    </row>
    <row r="453276" spans="70:70" x14ac:dyDescent="0.25">
      <c r="BR453276" s="2381"/>
    </row>
    <row r="453300" spans="70:70" x14ac:dyDescent="0.25">
      <c r="BR453300" s="2394"/>
    </row>
    <row r="453301" spans="70:70" x14ac:dyDescent="0.25">
      <c r="BR453301" s="2381"/>
    </row>
    <row r="453325" spans="70:70" x14ac:dyDescent="0.25">
      <c r="BR453325" s="2394"/>
    </row>
    <row r="453326" spans="70:70" x14ac:dyDescent="0.25">
      <c r="BR453326" s="2381"/>
    </row>
    <row r="453350" spans="70:70" x14ac:dyDescent="0.25">
      <c r="BR453350" s="2394"/>
    </row>
    <row r="453351" spans="70:70" x14ac:dyDescent="0.25">
      <c r="BR453351" s="2381"/>
    </row>
    <row r="453375" spans="70:70" x14ac:dyDescent="0.25">
      <c r="BR453375" s="2394"/>
    </row>
    <row r="453376" spans="70:70" x14ac:dyDescent="0.25">
      <c r="BR453376" s="2381"/>
    </row>
    <row r="453400" spans="70:70" x14ac:dyDescent="0.25">
      <c r="BR453400" s="2394"/>
    </row>
    <row r="453401" spans="70:70" x14ac:dyDescent="0.25">
      <c r="BR453401" s="2381"/>
    </row>
    <row r="453425" spans="70:70" x14ac:dyDescent="0.25">
      <c r="BR453425" s="2394"/>
    </row>
    <row r="453426" spans="70:70" x14ac:dyDescent="0.25">
      <c r="BR453426" s="2381"/>
    </row>
    <row r="453450" spans="70:70" x14ac:dyDescent="0.25">
      <c r="BR453450" s="2394"/>
    </row>
    <row r="453451" spans="70:70" x14ac:dyDescent="0.25">
      <c r="BR453451" s="2381"/>
    </row>
    <row r="453475" spans="70:70" x14ac:dyDescent="0.25">
      <c r="BR453475" s="2394"/>
    </row>
    <row r="453476" spans="70:70" x14ac:dyDescent="0.25">
      <c r="BR453476" s="2381"/>
    </row>
    <row r="453500" spans="70:70" x14ac:dyDescent="0.25">
      <c r="BR453500" s="2394"/>
    </row>
    <row r="453501" spans="70:70" x14ac:dyDescent="0.25">
      <c r="BR453501" s="2381"/>
    </row>
    <row r="453525" spans="70:70" x14ac:dyDescent="0.25">
      <c r="BR453525" s="2394"/>
    </row>
    <row r="453526" spans="70:70" x14ac:dyDescent="0.25">
      <c r="BR453526" s="2381"/>
    </row>
    <row r="453550" spans="70:70" x14ac:dyDescent="0.25">
      <c r="BR453550" s="2394"/>
    </row>
    <row r="453551" spans="70:70" x14ac:dyDescent="0.25">
      <c r="BR453551" s="2381"/>
    </row>
    <row r="453575" spans="70:70" x14ac:dyDescent="0.25">
      <c r="BR453575" s="2394"/>
    </row>
    <row r="453576" spans="70:70" x14ac:dyDescent="0.25">
      <c r="BR453576" s="2381"/>
    </row>
    <row r="453600" spans="70:70" x14ac:dyDescent="0.25">
      <c r="BR453600" s="2394"/>
    </row>
    <row r="453601" spans="70:70" x14ac:dyDescent="0.25">
      <c r="BR453601" s="2381"/>
    </row>
    <row r="453625" spans="70:70" x14ac:dyDescent="0.25">
      <c r="BR453625" s="2394"/>
    </row>
    <row r="453626" spans="70:70" x14ac:dyDescent="0.25">
      <c r="BR453626" s="2381"/>
    </row>
    <row r="453650" spans="70:70" x14ac:dyDescent="0.25">
      <c r="BR453650" s="2394"/>
    </row>
    <row r="453651" spans="70:70" x14ac:dyDescent="0.25">
      <c r="BR453651" s="2381"/>
    </row>
    <row r="453675" spans="70:70" x14ac:dyDescent="0.25">
      <c r="BR453675" s="2394"/>
    </row>
    <row r="453676" spans="70:70" x14ac:dyDescent="0.25">
      <c r="BR453676" s="2381"/>
    </row>
    <row r="453700" spans="70:70" x14ac:dyDescent="0.25">
      <c r="BR453700" s="2394"/>
    </row>
    <row r="453701" spans="70:70" x14ac:dyDescent="0.25">
      <c r="BR453701" s="2381"/>
    </row>
    <row r="453725" spans="70:70" x14ac:dyDescent="0.25">
      <c r="BR453725" s="2394"/>
    </row>
    <row r="453726" spans="70:70" x14ac:dyDescent="0.25">
      <c r="BR453726" s="2381"/>
    </row>
    <row r="453750" spans="70:70" x14ac:dyDescent="0.25">
      <c r="BR453750" s="2394"/>
    </row>
    <row r="453751" spans="70:70" x14ac:dyDescent="0.25">
      <c r="BR453751" s="2381"/>
    </row>
    <row r="453775" spans="70:70" x14ac:dyDescent="0.25">
      <c r="BR453775" s="2394"/>
    </row>
    <row r="453776" spans="70:70" x14ac:dyDescent="0.25">
      <c r="BR453776" s="2381"/>
    </row>
    <row r="453800" spans="70:70" x14ac:dyDescent="0.25">
      <c r="BR453800" s="2394"/>
    </row>
    <row r="453801" spans="70:70" x14ac:dyDescent="0.25">
      <c r="BR453801" s="2381"/>
    </row>
    <row r="453825" spans="70:70" x14ac:dyDescent="0.25">
      <c r="BR453825" s="2394"/>
    </row>
    <row r="453826" spans="70:70" x14ac:dyDescent="0.25">
      <c r="BR453826" s="2381"/>
    </row>
    <row r="453850" spans="70:70" x14ac:dyDescent="0.25">
      <c r="BR453850" s="2394"/>
    </row>
    <row r="453851" spans="70:70" x14ac:dyDescent="0.25">
      <c r="BR453851" s="2381"/>
    </row>
    <row r="453875" spans="70:70" x14ac:dyDescent="0.25">
      <c r="BR453875" s="2394"/>
    </row>
    <row r="453876" spans="70:70" x14ac:dyDescent="0.25">
      <c r="BR453876" s="2381"/>
    </row>
    <row r="453900" spans="70:70" x14ac:dyDescent="0.25">
      <c r="BR453900" s="2394"/>
    </row>
    <row r="453901" spans="70:70" x14ac:dyDescent="0.25">
      <c r="BR453901" s="2381"/>
    </row>
    <row r="453925" spans="70:70" x14ac:dyDescent="0.25">
      <c r="BR453925" s="2394"/>
    </row>
    <row r="453926" spans="70:70" x14ac:dyDescent="0.25">
      <c r="BR453926" s="2381"/>
    </row>
    <row r="453950" spans="70:70" x14ac:dyDescent="0.25">
      <c r="BR453950" s="2394"/>
    </row>
    <row r="453951" spans="70:70" x14ac:dyDescent="0.25">
      <c r="BR453951" s="2381"/>
    </row>
    <row r="453975" spans="70:70" x14ac:dyDescent="0.25">
      <c r="BR453975" s="2394"/>
    </row>
    <row r="453976" spans="70:70" x14ac:dyDescent="0.25">
      <c r="BR453976" s="2381"/>
    </row>
    <row r="454000" spans="70:70" x14ac:dyDescent="0.25">
      <c r="BR454000" s="2394"/>
    </row>
    <row r="454001" spans="70:70" x14ac:dyDescent="0.25">
      <c r="BR454001" s="2381"/>
    </row>
    <row r="454025" spans="70:70" x14ac:dyDescent="0.25">
      <c r="BR454025" s="2394"/>
    </row>
    <row r="454026" spans="70:70" x14ac:dyDescent="0.25">
      <c r="BR454026" s="2381"/>
    </row>
    <row r="454050" spans="70:70" x14ac:dyDescent="0.25">
      <c r="BR454050" s="2394"/>
    </row>
    <row r="454051" spans="70:70" x14ac:dyDescent="0.25">
      <c r="BR454051" s="2381"/>
    </row>
    <row r="454075" spans="70:70" x14ac:dyDescent="0.25">
      <c r="BR454075" s="2394"/>
    </row>
    <row r="454076" spans="70:70" x14ac:dyDescent="0.25">
      <c r="BR454076" s="2381"/>
    </row>
    <row r="454100" spans="70:70" x14ac:dyDescent="0.25">
      <c r="BR454100" s="2394"/>
    </row>
    <row r="454101" spans="70:70" x14ac:dyDescent="0.25">
      <c r="BR454101" s="2381"/>
    </row>
    <row r="454125" spans="70:70" x14ac:dyDescent="0.25">
      <c r="BR454125" s="2394"/>
    </row>
    <row r="454126" spans="70:70" x14ac:dyDescent="0.25">
      <c r="BR454126" s="2381"/>
    </row>
    <row r="454150" spans="70:70" x14ac:dyDescent="0.25">
      <c r="BR454150" s="2394"/>
    </row>
    <row r="454151" spans="70:70" x14ac:dyDescent="0.25">
      <c r="BR454151" s="2381"/>
    </row>
    <row r="454175" spans="70:70" x14ac:dyDescent="0.25">
      <c r="BR454175" s="2394"/>
    </row>
    <row r="454176" spans="70:70" x14ac:dyDescent="0.25">
      <c r="BR454176" s="2381"/>
    </row>
    <row r="454200" spans="70:70" x14ac:dyDescent="0.25">
      <c r="BR454200" s="2394"/>
    </row>
    <row r="454201" spans="70:70" x14ac:dyDescent="0.25">
      <c r="BR454201" s="2381"/>
    </row>
    <row r="454225" spans="70:70" x14ac:dyDescent="0.25">
      <c r="BR454225" s="2394"/>
    </row>
    <row r="454226" spans="70:70" x14ac:dyDescent="0.25">
      <c r="BR454226" s="2381"/>
    </row>
    <row r="454250" spans="70:70" x14ac:dyDescent="0.25">
      <c r="BR454250" s="2394"/>
    </row>
    <row r="454251" spans="70:70" x14ac:dyDescent="0.25">
      <c r="BR454251" s="2381"/>
    </row>
    <row r="454275" spans="70:70" x14ac:dyDescent="0.25">
      <c r="BR454275" s="2394"/>
    </row>
    <row r="454276" spans="70:70" x14ac:dyDescent="0.25">
      <c r="BR454276" s="2381"/>
    </row>
    <row r="454300" spans="70:70" x14ac:dyDescent="0.25">
      <c r="BR454300" s="2394"/>
    </row>
    <row r="454301" spans="70:70" x14ac:dyDescent="0.25">
      <c r="BR454301" s="2381"/>
    </row>
    <row r="454325" spans="70:70" x14ac:dyDescent="0.25">
      <c r="BR454325" s="2394"/>
    </row>
    <row r="454326" spans="70:70" x14ac:dyDescent="0.25">
      <c r="BR454326" s="2381"/>
    </row>
    <row r="454350" spans="70:70" x14ac:dyDescent="0.25">
      <c r="BR454350" s="2394"/>
    </row>
    <row r="454351" spans="70:70" x14ac:dyDescent="0.25">
      <c r="BR454351" s="2381"/>
    </row>
    <row r="454375" spans="70:70" x14ac:dyDescent="0.25">
      <c r="BR454375" s="2394"/>
    </row>
    <row r="454376" spans="70:70" x14ac:dyDescent="0.25">
      <c r="BR454376" s="2381"/>
    </row>
    <row r="454400" spans="70:70" x14ac:dyDescent="0.25">
      <c r="BR454400" s="2394"/>
    </row>
    <row r="454401" spans="70:70" x14ac:dyDescent="0.25">
      <c r="BR454401" s="2381"/>
    </row>
    <row r="454425" spans="70:70" x14ac:dyDescent="0.25">
      <c r="BR454425" s="2394"/>
    </row>
    <row r="454426" spans="70:70" x14ac:dyDescent="0.25">
      <c r="BR454426" s="2381"/>
    </row>
    <row r="454450" spans="70:70" x14ac:dyDescent="0.25">
      <c r="BR454450" s="2394"/>
    </row>
    <row r="454451" spans="70:70" x14ac:dyDescent="0.25">
      <c r="BR454451" s="2381"/>
    </row>
    <row r="454475" spans="70:70" x14ac:dyDescent="0.25">
      <c r="BR454475" s="2394"/>
    </row>
    <row r="454476" spans="70:70" x14ac:dyDescent="0.25">
      <c r="BR454476" s="2381"/>
    </row>
    <row r="454500" spans="70:70" x14ac:dyDescent="0.25">
      <c r="BR454500" s="2394"/>
    </row>
    <row r="454501" spans="70:70" x14ac:dyDescent="0.25">
      <c r="BR454501" s="2381"/>
    </row>
    <row r="454525" spans="70:70" x14ac:dyDescent="0.25">
      <c r="BR454525" s="2394"/>
    </row>
    <row r="454526" spans="70:70" x14ac:dyDescent="0.25">
      <c r="BR454526" s="2381"/>
    </row>
    <row r="454550" spans="70:70" x14ac:dyDescent="0.25">
      <c r="BR454550" s="2394"/>
    </row>
    <row r="454551" spans="70:70" x14ac:dyDescent="0.25">
      <c r="BR454551" s="2381"/>
    </row>
    <row r="454575" spans="70:70" x14ac:dyDescent="0.25">
      <c r="BR454575" s="2394"/>
    </row>
    <row r="454576" spans="70:70" x14ac:dyDescent="0.25">
      <c r="BR454576" s="2381"/>
    </row>
    <row r="454600" spans="70:70" x14ac:dyDescent="0.25">
      <c r="BR454600" s="2394"/>
    </row>
    <row r="454601" spans="70:70" x14ac:dyDescent="0.25">
      <c r="BR454601" s="2381"/>
    </row>
    <row r="454625" spans="70:70" x14ac:dyDescent="0.25">
      <c r="BR454625" s="2394"/>
    </row>
    <row r="454626" spans="70:70" x14ac:dyDescent="0.25">
      <c r="BR454626" s="2381"/>
    </row>
    <row r="454650" spans="70:70" x14ac:dyDescent="0.25">
      <c r="BR454650" s="2394"/>
    </row>
    <row r="454651" spans="70:70" x14ac:dyDescent="0.25">
      <c r="BR454651" s="2381"/>
    </row>
    <row r="454675" spans="70:70" x14ac:dyDescent="0.25">
      <c r="BR454675" s="2394"/>
    </row>
    <row r="454676" spans="70:70" x14ac:dyDescent="0.25">
      <c r="BR454676" s="2381"/>
    </row>
    <row r="454700" spans="70:70" x14ac:dyDescent="0.25">
      <c r="BR454700" s="2394"/>
    </row>
    <row r="454701" spans="70:70" x14ac:dyDescent="0.25">
      <c r="BR454701" s="2381"/>
    </row>
    <row r="454725" spans="70:70" x14ac:dyDescent="0.25">
      <c r="BR454725" s="2394"/>
    </row>
    <row r="454726" spans="70:70" x14ac:dyDescent="0.25">
      <c r="BR454726" s="2381"/>
    </row>
    <row r="454750" spans="70:70" x14ac:dyDescent="0.25">
      <c r="BR454750" s="2394"/>
    </row>
    <row r="454751" spans="70:70" x14ac:dyDescent="0.25">
      <c r="BR454751" s="2381"/>
    </row>
    <row r="454775" spans="70:70" x14ac:dyDescent="0.25">
      <c r="BR454775" s="2394"/>
    </row>
    <row r="454776" spans="70:70" x14ac:dyDescent="0.25">
      <c r="BR454776" s="2381"/>
    </row>
    <row r="454800" spans="70:70" x14ac:dyDescent="0.25">
      <c r="BR454800" s="2394"/>
    </row>
    <row r="454801" spans="70:70" x14ac:dyDescent="0.25">
      <c r="BR454801" s="2381"/>
    </row>
    <row r="454825" spans="70:70" x14ac:dyDescent="0.25">
      <c r="BR454825" s="2394"/>
    </row>
    <row r="454826" spans="70:70" x14ac:dyDescent="0.25">
      <c r="BR454826" s="2381"/>
    </row>
    <row r="454850" spans="70:70" x14ac:dyDescent="0.25">
      <c r="BR454850" s="2394"/>
    </row>
    <row r="454851" spans="70:70" x14ac:dyDescent="0.25">
      <c r="BR454851" s="2381"/>
    </row>
    <row r="454875" spans="70:70" x14ac:dyDescent="0.25">
      <c r="BR454875" s="2394"/>
    </row>
    <row r="454876" spans="70:70" x14ac:dyDescent="0.25">
      <c r="BR454876" s="2381"/>
    </row>
    <row r="454900" spans="70:70" x14ac:dyDescent="0.25">
      <c r="BR454900" s="2394"/>
    </row>
    <row r="454901" spans="70:70" x14ac:dyDescent="0.25">
      <c r="BR454901" s="2381"/>
    </row>
    <row r="454925" spans="70:70" x14ac:dyDescent="0.25">
      <c r="BR454925" s="2394"/>
    </row>
    <row r="454926" spans="70:70" x14ac:dyDescent="0.25">
      <c r="BR454926" s="2381"/>
    </row>
    <row r="454950" spans="70:70" x14ac:dyDescent="0.25">
      <c r="BR454950" s="2394"/>
    </row>
    <row r="454951" spans="70:70" x14ac:dyDescent="0.25">
      <c r="BR454951" s="2381"/>
    </row>
    <row r="454975" spans="70:70" x14ac:dyDescent="0.25">
      <c r="BR454975" s="2394"/>
    </row>
    <row r="454976" spans="70:70" x14ac:dyDescent="0.25">
      <c r="BR454976" s="2381"/>
    </row>
    <row r="455000" spans="70:70" x14ac:dyDescent="0.25">
      <c r="BR455000" s="2394"/>
    </row>
    <row r="455001" spans="70:70" x14ac:dyDescent="0.25">
      <c r="BR455001" s="2381"/>
    </row>
    <row r="455025" spans="70:70" x14ac:dyDescent="0.25">
      <c r="BR455025" s="2394"/>
    </row>
    <row r="455026" spans="70:70" x14ac:dyDescent="0.25">
      <c r="BR455026" s="2381"/>
    </row>
    <row r="455050" spans="70:70" x14ac:dyDescent="0.25">
      <c r="BR455050" s="2394"/>
    </row>
    <row r="455051" spans="70:70" x14ac:dyDescent="0.25">
      <c r="BR455051" s="2381"/>
    </row>
    <row r="455075" spans="70:70" x14ac:dyDescent="0.25">
      <c r="BR455075" s="2394"/>
    </row>
    <row r="455076" spans="70:70" x14ac:dyDescent="0.25">
      <c r="BR455076" s="2381"/>
    </row>
    <row r="455100" spans="70:70" x14ac:dyDescent="0.25">
      <c r="BR455100" s="2394"/>
    </row>
    <row r="455101" spans="70:70" x14ac:dyDescent="0.25">
      <c r="BR455101" s="2381"/>
    </row>
    <row r="455125" spans="70:70" x14ac:dyDescent="0.25">
      <c r="BR455125" s="2394"/>
    </row>
    <row r="455126" spans="70:70" x14ac:dyDescent="0.25">
      <c r="BR455126" s="2381"/>
    </row>
    <row r="455150" spans="70:70" x14ac:dyDescent="0.25">
      <c r="BR455150" s="2394"/>
    </row>
    <row r="455151" spans="70:70" x14ac:dyDescent="0.25">
      <c r="BR455151" s="2381"/>
    </row>
    <row r="455175" spans="70:70" x14ac:dyDescent="0.25">
      <c r="BR455175" s="2394"/>
    </row>
    <row r="455176" spans="70:70" x14ac:dyDescent="0.25">
      <c r="BR455176" s="2381"/>
    </row>
    <row r="455200" spans="70:70" x14ac:dyDescent="0.25">
      <c r="BR455200" s="2394"/>
    </row>
    <row r="455201" spans="70:70" x14ac:dyDescent="0.25">
      <c r="BR455201" s="2381"/>
    </row>
    <row r="455225" spans="70:70" x14ac:dyDescent="0.25">
      <c r="BR455225" s="2394"/>
    </row>
    <row r="455226" spans="70:70" x14ac:dyDescent="0.25">
      <c r="BR455226" s="2381"/>
    </row>
    <row r="455250" spans="70:70" x14ac:dyDescent="0.25">
      <c r="BR455250" s="2394"/>
    </row>
    <row r="455251" spans="70:70" x14ac:dyDescent="0.25">
      <c r="BR455251" s="2381"/>
    </row>
    <row r="455275" spans="70:70" x14ac:dyDescent="0.25">
      <c r="BR455275" s="2394"/>
    </row>
    <row r="455276" spans="70:70" x14ac:dyDescent="0.25">
      <c r="BR455276" s="2381"/>
    </row>
    <row r="455300" spans="70:70" x14ac:dyDescent="0.25">
      <c r="BR455300" s="2394"/>
    </row>
    <row r="455301" spans="70:70" x14ac:dyDescent="0.25">
      <c r="BR455301" s="2381"/>
    </row>
    <row r="455325" spans="70:70" x14ac:dyDescent="0.25">
      <c r="BR455325" s="2394"/>
    </row>
    <row r="455326" spans="70:70" x14ac:dyDescent="0.25">
      <c r="BR455326" s="2381"/>
    </row>
    <row r="455350" spans="70:70" x14ac:dyDescent="0.25">
      <c r="BR455350" s="2394"/>
    </row>
    <row r="455351" spans="70:70" x14ac:dyDescent="0.25">
      <c r="BR455351" s="2381"/>
    </row>
    <row r="455375" spans="70:70" x14ac:dyDescent="0.25">
      <c r="BR455375" s="2394"/>
    </row>
    <row r="455376" spans="70:70" x14ac:dyDescent="0.25">
      <c r="BR455376" s="2381"/>
    </row>
    <row r="455400" spans="70:70" x14ac:dyDescent="0.25">
      <c r="BR455400" s="2394"/>
    </row>
    <row r="455401" spans="70:70" x14ac:dyDescent="0.25">
      <c r="BR455401" s="2381"/>
    </row>
    <row r="455425" spans="70:70" x14ac:dyDescent="0.25">
      <c r="BR455425" s="2394"/>
    </row>
    <row r="455426" spans="70:70" x14ac:dyDescent="0.25">
      <c r="BR455426" s="2381"/>
    </row>
    <row r="455450" spans="70:70" x14ac:dyDescent="0.25">
      <c r="BR455450" s="2394"/>
    </row>
    <row r="455451" spans="70:70" x14ac:dyDescent="0.25">
      <c r="BR455451" s="2381"/>
    </row>
    <row r="455475" spans="70:70" x14ac:dyDescent="0.25">
      <c r="BR455475" s="2394"/>
    </row>
    <row r="455476" spans="70:70" x14ac:dyDescent="0.25">
      <c r="BR455476" s="2381"/>
    </row>
    <row r="455500" spans="70:70" x14ac:dyDescent="0.25">
      <c r="BR455500" s="2394"/>
    </row>
    <row r="455501" spans="70:70" x14ac:dyDescent="0.25">
      <c r="BR455501" s="2381"/>
    </row>
    <row r="455525" spans="70:70" x14ac:dyDescent="0.25">
      <c r="BR455525" s="2394"/>
    </row>
    <row r="455526" spans="70:70" x14ac:dyDescent="0.25">
      <c r="BR455526" s="2381"/>
    </row>
    <row r="455550" spans="70:70" x14ac:dyDescent="0.25">
      <c r="BR455550" s="2394"/>
    </row>
    <row r="455551" spans="70:70" x14ac:dyDescent="0.25">
      <c r="BR455551" s="2381"/>
    </row>
    <row r="455575" spans="70:70" x14ac:dyDescent="0.25">
      <c r="BR455575" s="2394"/>
    </row>
    <row r="455576" spans="70:70" x14ac:dyDescent="0.25">
      <c r="BR455576" s="2381"/>
    </row>
    <row r="455600" spans="70:70" x14ac:dyDescent="0.25">
      <c r="BR455600" s="2394"/>
    </row>
    <row r="455601" spans="70:70" x14ac:dyDescent="0.25">
      <c r="BR455601" s="2381"/>
    </row>
    <row r="455625" spans="70:70" x14ac:dyDescent="0.25">
      <c r="BR455625" s="2394"/>
    </row>
    <row r="455626" spans="70:70" x14ac:dyDescent="0.25">
      <c r="BR455626" s="2381"/>
    </row>
    <row r="455650" spans="70:70" x14ac:dyDescent="0.25">
      <c r="BR455650" s="2394"/>
    </row>
    <row r="455651" spans="70:70" x14ac:dyDescent="0.25">
      <c r="BR455651" s="2381"/>
    </row>
    <row r="455675" spans="70:70" x14ac:dyDescent="0.25">
      <c r="BR455675" s="2394"/>
    </row>
    <row r="455676" spans="70:70" x14ac:dyDescent="0.25">
      <c r="BR455676" s="2381"/>
    </row>
    <row r="455700" spans="70:70" x14ac:dyDescent="0.25">
      <c r="BR455700" s="2394"/>
    </row>
    <row r="455701" spans="70:70" x14ac:dyDescent="0.25">
      <c r="BR455701" s="2381"/>
    </row>
    <row r="455725" spans="70:70" x14ac:dyDescent="0.25">
      <c r="BR455725" s="2394"/>
    </row>
    <row r="455726" spans="70:70" x14ac:dyDescent="0.25">
      <c r="BR455726" s="2381"/>
    </row>
    <row r="455750" spans="70:70" x14ac:dyDescent="0.25">
      <c r="BR455750" s="2394"/>
    </row>
    <row r="455751" spans="70:70" x14ac:dyDescent="0.25">
      <c r="BR455751" s="2381"/>
    </row>
    <row r="455775" spans="70:70" x14ac:dyDescent="0.25">
      <c r="BR455775" s="2394"/>
    </row>
    <row r="455776" spans="70:70" x14ac:dyDescent="0.25">
      <c r="BR455776" s="2381"/>
    </row>
    <row r="455800" spans="70:70" x14ac:dyDescent="0.25">
      <c r="BR455800" s="2394"/>
    </row>
    <row r="455801" spans="70:70" x14ac:dyDescent="0.25">
      <c r="BR455801" s="2381"/>
    </row>
    <row r="455825" spans="70:70" x14ac:dyDescent="0.25">
      <c r="BR455825" s="2394"/>
    </row>
    <row r="455826" spans="70:70" x14ac:dyDescent="0.25">
      <c r="BR455826" s="2381"/>
    </row>
    <row r="455850" spans="70:70" x14ac:dyDescent="0.25">
      <c r="BR455850" s="2394"/>
    </row>
    <row r="455851" spans="70:70" x14ac:dyDescent="0.25">
      <c r="BR455851" s="2381"/>
    </row>
    <row r="455875" spans="70:70" x14ac:dyDescent="0.25">
      <c r="BR455875" s="2394"/>
    </row>
    <row r="455876" spans="70:70" x14ac:dyDescent="0.25">
      <c r="BR455876" s="2381"/>
    </row>
    <row r="455900" spans="70:70" x14ac:dyDescent="0.25">
      <c r="BR455900" s="2394"/>
    </row>
    <row r="455901" spans="70:70" x14ac:dyDescent="0.25">
      <c r="BR455901" s="2381"/>
    </row>
    <row r="455925" spans="70:70" x14ac:dyDescent="0.25">
      <c r="BR455925" s="2394"/>
    </row>
    <row r="455926" spans="70:70" x14ac:dyDescent="0.25">
      <c r="BR455926" s="2381"/>
    </row>
    <row r="455950" spans="70:70" x14ac:dyDescent="0.25">
      <c r="BR455950" s="2394"/>
    </row>
    <row r="455951" spans="70:70" x14ac:dyDescent="0.25">
      <c r="BR455951" s="2381"/>
    </row>
    <row r="455975" spans="70:70" x14ac:dyDescent="0.25">
      <c r="BR455975" s="2394"/>
    </row>
    <row r="455976" spans="70:70" x14ac:dyDescent="0.25">
      <c r="BR455976" s="2381"/>
    </row>
    <row r="456000" spans="70:70" x14ac:dyDescent="0.25">
      <c r="BR456000" s="2394"/>
    </row>
    <row r="456001" spans="70:70" x14ac:dyDescent="0.25">
      <c r="BR456001" s="2381"/>
    </row>
    <row r="456025" spans="70:70" x14ac:dyDescent="0.25">
      <c r="BR456025" s="2394"/>
    </row>
    <row r="456026" spans="70:70" x14ac:dyDescent="0.25">
      <c r="BR456026" s="2381"/>
    </row>
    <row r="456050" spans="70:70" x14ac:dyDescent="0.25">
      <c r="BR456050" s="2394"/>
    </row>
    <row r="456051" spans="70:70" x14ac:dyDescent="0.25">
      <c r="BR456051" s="2381"/>
    </row>
    <row r="456075" spans="70:70" x14ac:dyDescent="0.25">
      <c r="BR456075" s="2394"/>
    </row>
    <row r="456076" spans="70:70" x14ac:dyDescent="0.25">
      <c r="BR456076" s="2381"/>
    </row>
    <row r="456100" spans="70:70" x14ac:dyDescent="0.25">
      <c r="BR456100" s="2394"/>
    </row>
    <row r="456101" spans="70:70" x14ac:dyDescent="0.25">
      <c r="BR456101" s="2381"/>
    </row>
    <row r="456125" spans="70:70" x14ac:dyDescent="0.25">
      <c r="BR456125" s="2394"/>
    </row>
    <row r="456126" spans="70:70" x14ac:dyDescent="0.25">
      <c r="BR456126" s="2381"/>
    </row>
    <row r="456150" spans="70:70" x14ac:dyDescent="0.25">
      <c r="BR456150" s="2394"/>
    </row>
    <row r="456151" spans="70:70" x14ac:dyDescent="0.25">
      <c r="BR456151" s="2381"/>
    </row>
    <row r="456175" spans="70:70" x14ac:dyDescent="0.25">
      <c r="BR456175" s="2394"/>
    </row>
    <row r="456176" spans="70:70" x14ac:dyDescent="0.25">
      <c r="BR456176" s="2381"/>
    </row>
    <row r="456200" spans="70:70" x14ac:dyDescent="0.25">
      <c r="BR456200" s="2394"/>
    </row>
    <row r="456201" spans="70:70" x14ac:dyDescent="0.25">
      <c r="BR456201" s="2381"/>
    </row>
    <row r="456225" spans="70:70" x14ac:dyDescent="0.25">
      <c r="BR456225" s="2394"/>
    </row>
    <row r="456226" spans="70:70" x14ac:dyDescent="0.25">
      <c r="BR456226" s="2381"/>
    </row>
    <row r="456250" spans="70:70" x14ac:dyDescent="0.25">
      <c r="BR456250" s="2394"/>
    </row>
    <row r="456251" spans="70:70" x14ac:dyDescent="0.25">
      <c r="BR456251" s="2381"/>
    </row>
    <row r="456275" spans="70:70" x14ac:dyDescent="0.25">
      <c r="BR456275" s="2394"/>
    </row>
    <row r="456276" spans="70:70" x14ac:dyDescent="0.25">
      <c r="BR456276" s="2381"/>
    </row>
    <row r="456300" spans="70:70" x14ac:dyDescent="0.25">
      <c r="BR456300" s="2394"/>
    </row>
    <row r="456301" spans="70:70" x14ac:dyDescent="0.25">
      <c r="BR456301" s="2381"/>
    </row>
    <row r="456325" spans="70:70" x14ac:dyDescent="0.25">
      <c r="BR456325" s="2394"/>
    </row>
    <row r="456326" spans="70:70" x14ac:dyDescent="0.25">
      <c r="BR456326" s="2381"/>
    </row>
    <row r="456350" spans="70:70" x14ac:dyDescent="0.25">
      <c r="BR456350" s="2394"/>
    </row>
    <row r="456351" spans="70:70" x14ac:dyDescent="0.25">
      <c r="BR456351" s="2381"/>
    </row>
    <row r="456375" spans="70:70" x14ac:dyDescent="0.25">
      <c r="BR456375" s="2394"/>
    </row>
    <row r="456376" spans="70:70" x14ac:dyDescent="0.25">
      <c r="BR456376" s="2381"/>
    </row>
    <row r="456400" spans="70:70" x14ac:dyDescent="0.25">
      <c r="BR456400" s="2394"/>
    </row>
    <row r="456401" spans="70:70" x14ac:dyDescent="0.25">
      <c r="BR456401" s="2381"/>
    </row>
    <row r="456425" spans="70:70" x14ac:dyDescent="0.25">
      <c r="BR456425" s="2394"/>
    </row>
    <row r="456426" spans="70:70" x14ac:dyDescent="0.25">
      <c r="BR456426" s="2381"/>
    </row>
    <row r="456450" spans="70:70" x14ac:dyDescent="0.25">
      <c r="BR456450" s="2394"/>
    </row>
    <row r="456451" spans="70:70" x14ac:dyDescent="0.25">
      <c r="BR456451" s="2381"/>
    </row>
    <row r="456475" spans="70:70" x14ac:dyDescent="0.25">
      <c r="BR456475" s="2394"/>
    </row>
    <row r="456476" spans="70:70" x14ac:dyDescent="0.25">
      <c r="BR456476" s="2381"/>
    </row>
    <row r="456500" spans="70:70" x14ac:dyDescent="0.25">
      <c r="BR456500" s="2394"/>
    </row>
    <row r="456501" spans="70:70" x14ac:dyDescent="0.25">
      <c r="BR456501" s="2381"/>
    </row>
    <row r="456525" spans="70:70" x14ac:dyDescent="0.25">
      <c r="BR456525" s="2394"/>
    </row>
    <row r="456526" spans="70:70" x14ac:dyDescent="0.25">
      <c r="BR456526" s="2381"/>
    </row>
    <row r="456550" spans="70:70" x14ac:dyDescent="0.25">
      <c r="BR456550" s="2394"/>
    </row>
    <row r="456551" spans="70:70" x14ac:dyDescent="0.25">
      <c r="BR456551" s="2381"/>
    </row>
    <row r="456575" spans="70:70" x14ac:dyDescent="0.25">
      <c r="BR456575" s="2394"/>
    </row>
    <row r="456576" spans="70:70" x14ac:dyDescent="0.25">
      <c r="BR456576" s="2381"/>
    </row>
    <row r="456600" spans="70:70" x14ac:dyDescent="0.25">
      <c r="BR456600" s="2394"/>
    </row>
    <row r="456601" spans="70:70" x14ac:dyDescent="0.25">
      <c r="BR456601" s="2381"/>
    </row>
    <row r="456625" spans="70:70" x14ac:dyDescent="0.25">
      <c r="BR456625" s="2394"/>
    </row>
    <row r="456626" spans="70:70" x14ac:dyDescent="0.25">
      <c r="BR456626" s="2381"/>
    </row>
    <row r="456650" spans="70:70" x14ac:dyDescent="0.25">
      <c r="BR456650" s="2394"/>
    </row>
    <row r="456651" spans="70:70" x14ac:dyDescent="0.25">
      <c r="BR456651" s="2381"/>
    </row>
    <row r="456675" spans="70:70" x14ac:dyDescent="0.25">
      <c r="BR456675" s="2394"/>
    </row>
    <row r="456676" spans="70:70" x14ac:dyDescent="0.25">
      <c r="BR456676" s="2381"/>
    </row>
    <row r="456700" spans="70:70" x14ac:dyDescent="0.25">
      <c r="BR456700" s="2394"/>
    </row>
    <row r="456701" spans="70:70" x14ac:dyDescent="0.25">
      <c r="BR456701" s="2381"/>
    </row>
    <row r="456725" spans="70:70" x14ac:dyDescent="0.25">
      <c r="BR456725" s="2394"/>
    </row>
    <row r="456726" spans="70:70" x14ac:dyDescent="0.25">
      <c r="BR456726" s="2381"/>
    </row>
    <row r="456750" spans="70:70" x14ac:dyDescent="0.25">
      <c r="BR456750" s="2394"/>
    </row>
    <row r="456751" spans="70:70" x14ac:dyDescent="0.25">
      <c r="BR456751" s="2381"/>
    </row>
    <row r="456775" spans="70:70" x14ac:dyDescent="0.25">
      <c r="BR456775" s="2394"/>
    </row>
    <row r="456776" spans="70:70" x14ac:dyDescent="0.25">
      <c r="BR456776" s="2381"/>
    </row>
    <row r="456800" spans="70:70" x14ac:dyDescent="0.25">
      <c r="BR456800" s="2394"/>
    </row>
    <row r="456801" spans="70:70" x14ac:dyDescent="0.25">
      <c r="BR456801" s="2381"/>
    </row>
    <row r="456825" spans="70:70" x14ac:dyDescent="0.25">
      <c r="BR456825" s="2394"/>
    </row>
    <row r="456826" spans="70:70" x14ac:dyDescent="0.25">
      <c r="BR456826" s="2381"/>
    </row>
    <row r="456850" spans="70:70" x14ac:dyDescent="0.25">
      <c r="BR456850" s="2394"/>
    </row>
    <row r="456851" spans="70:70" x14ac:dyDescent="0.25">
      <c r="BR456851" s="2381"/>
    </row>
    <row r="456875" spans="70:70" x14ac:dyDescent="0.25">
      <c r="BR456875" s="2394"/>
    </row>
    <row r="456876" spans="70:70" x14ac:dyDescent="0.25">
      <c r="BR456876" s="2381"/>
    </row>
    <row r="456900" spans="70:70" x14ac:dyDescent="0.25">
      <c r="BR456900" s="2394"/>
    </row>
    <row r="456901" spans="70:70" x14ac:dyDescent="0.25">
      <c r="BR456901" s="2381"/>
    </row>
    <row r="456925" spans="70:70" x14ac:dyDescent="0.25">
      <c r="BR456925" s="2394"/>
    </row>
    <row r="456926" spans="70:70" x14ac:dyDescent="0.25">
      <c r="BR456926" s="2381"/>
    </row>
    <row r="456950" spans="70:70" x14ac:dyDescent="0.25">
      <c r="BR456950" s="2394"/>
    </row>
    <row r="456951" spans="70:70" x14ac:dyDescent="0.25">
      <c r="BR456951" s="2381"/>
    </row>
    <row r="456975" spans="70:70" x14ac:dyDescent="0.25">
      <c r="BR456975" s="2394"/>
    </row>
    <row r="456976" spans="70:70" x14ac:dyDescent="0.25">
      <c r="BR456976" s="2381"/>
    </row>
    <row r="457000" spans="70:70" x14ac:dyDescent="0.25">
      <c r="BR457000" s="2394"/>
    </row>
    <row r="457001" spans="70:70" x14ac:dyDescent="0.25">
      <c r="BR457001" s="2381"/>
    </row>
    <row r="457025" spans="70:70" x14ac:dyDescent="0.25">
      <c r="BR457025" s="2394"/>
    </row>
    <row r="457026" spans="70:70" x14ac:dyDescent="0.25">
      <c r="BR457026" s="2381"/>
    </row>
    <row r="457050" spans="70:70" x14ac:dyDescent="0.25">
      <c r="BR457050" s="2394"/>
    </row>
    <row r="457051" spans="70:70" x14ac:dyDescent="0.25">
      <c r="BR457051" s="2381"/>
    </row>
    <row r="457075" spans="70:70" x14ac:dyDescent="0.25">
      <c r="BR457075" s="2394"/>
    </row>
    <row r="457076" spans="70:70" x14ac:dyDescent="0.25">
      <c r="BR457076" s="2381"/>
    </row>
    <row r="457100" spans="70:70" x14ac:dyDescent="0.25">
      <c r="BR457100" s="2394"/>
    </row>
    <row r="457101" spans="70:70" x14ac:dyDescent="0.25">
      <c r="BR457101" s="2381"/>
    </row>
    <row r="457125" spans="70:70" x14ac:dyDescent="0.25">
      <c r="BR457125" s="2394"/>
    </row>
    <row r="457126" spans="70:70" x14ac:dyDescent="0.25">
      <c r="BR457126" s="2381"/>
    </row>
    <row r="457150" spans="70:70" x14ac:dyDescent="0.25">
      <c r="BR457150" s="2394"/>
    </row>
    <row r="457151" spans="70:70" x14ac:dyDescent="0.25">
      <c r="BR457151" s="2381"/>
    </row>
    <row r="457175" spans="70:70" x14ac:dyDescent="0.25">
      <c r="BR457175" s="2394"/>
    </row>
    <row r="457176" spans="70:70" x14ac:dyDescent="0.25">
      <c r="BR457176" s="2381"/>
    </row>
    <row r="457200" spans="70:70" x14ac:dyDescent="0.25">
      <c r="BR457200" s="2394"/>
    </row>
    <row r="457201" spans="70:70" x14ac:dyDescent="0.25">
      <c r="BR457201" s="2381"/>
    </row>
    <row r="457225" spans="70:70" x14ac:dyDescent="0.25">
      <c r="BR457225" s="2394"/>
    </row>
    <row r="457226" spans="70:70" x14ac:dyDescent="0.25">
      <c r="BR457226" s="2381"/>
    </row>
    <row r="457250" spans="70:70" x14ac:dyDescent="0.25">
      <c r="BR457250" s="2394"/>
    </row>
    <row r="457251" spans="70:70" x14ac:dyDescent="0.25">
      <c r="BR457251" s="2381"/>
    </row>
    <row r="457275" spans="70:70" x14ac:dyDescent="0.25">
      <c r="BR457275" s="2394"/>
    </row>
    <row r="457276" spans="70:70" x14ac:dyDescent="0.25">
      <c r="BR457276" s="2381"/>
    </row>
    <row r="457300" spans="70:70" x14ac:dyDescent="0.25">
      <c r="BR457300" s="2394"/>
    </row>
    <row r="457301" spans="70:70" x14ac:dyDescent="0.25">
      <c r="BR457301" s="2381"/>
    </row>
    <row r="457325" spans="70:70" x14ac:dyDescent="0.25">
      <c r="BR457325" s="2394"/>
    </row>
    <row r="457326" spans="70:70" x14ac:dyDescent="0.25">
      <c r="BR457326" s="2381"/>
    </row>
    <row r="457350" spans="70:70" x14ac:dyDescent="0.25">
      <c r="BR457350" s="2394"/>
    </row>
    <row r="457351" spans="70:70" x14ac:dyDescent="0.25">
      <c r="BR457351" s="2381"/>
    </row>
    <row r="457375" spans="70:70" x14ac:dyDescent="0.25">
      <c r="BR457375" s="2394"/>
    </row>
    <row r="457376" spans="70:70" x14ac:dyDescent="0.25">
      <c r="BR457376" s="2381"/>
    </row>
    <row r="457400" spans="70:70" x14ac:dyDescent="0.25">
      <c r="BR457400" s="2394"/>
    </row>
    <row r="457401" spans="70:70" x14ac:dyDescent="0.25">
      <c r="BR457401" s="2381"/>
    </row>
    <row r="457425" spans="70:70" x14ac:dyDescent="0.25">
      <c r="BR457425" s="2394"/>
    </row>
    <row r="457426" spans="70:70" x14ac:dyDescent="0.25">
      <c r="BR457426" s="2381"/>
    </row>
    <row r="457450" spans="70:70" x14ac:dyDescent="0.25">
      <c r="BR457450" s="2394"/>
    </row>
    <row r="457451" spans="70:70" x14ac:dyDescent="0.25">
      <c r="BR457451" s="2381"/>
    </row>
    <row r="457475" spans="70:70" x14ac:dyDescent="0.25">
      <c r="BR457475" s="2394"/>
    </row>
    <row r="457476" spans="70:70" x14ac:dyDescent="0.25">
      <c r="BR457476" s="2381"/>
    </row>
    <row r="457500" spans="70:70" x14ac:dyDescent="0.25">
      <c r="BR457500" s="2394"/>
    </row>
    <row r="457501" spans="70:70" x14ac:dyDescent="0.25">
      <c r="BR457501" s="2381"/>
    </row>
    <row r="457525" spans="70:70" x14ac:dyDescent="0.25">
      <c r="BR457525" s="2394"/>
    </row>
    <row r="457526" spans="70:70" x14ac:dyDescent="0.25">
      <c r="BR457526" s="2381"/>
    </row>
    <row r="457550" spans="70:70" x14ac:dyDescent="0.25">
      <c r="BR457550" s="2394"/>
    </row>
    <row r="457551" spans="70:70" x14ac:dyDescent="0.25">
      <c r="BR457551" s="2381"/>
    </row>
    <row r="457575" spans="70:70" x14ac:dyDescent="0.25">
      <c r="BR457575" s="2394"/>
    </row>
    <row r="457576" spans="70:70" x14ac:dyDescent="0.25">
      <c r="BR457576" s="2381"/>
    </row>
    <row r="457600" spans="70:70" x14ac:dyDescent="0.25">
      <c r="BR457600" s="2394"/>
    </row>
    <row r="457601" spans="70:70" x14ac:dyDescent="0.25">
      <c r="BR457601" s="2381"/>
    </row>
    <row r="457625" spans="70:70" x14ac:dyDescent="0.25">
      <c r="BR457625" s="2394"/>
    </row>
    <row r="457626" spans="70:70" x14ac:dyDescent="0.25">
      <c r="BR457626" s="2381"/>
    </row>
    <row r="457650" spans="70:70" x14ac:dyDescent="0.25">
      <c r="BR457650" s="2394"/>
    </row>
    <row r="457651" spans="70:70" x14ac:dyDescent="0.25">
      <c r="BR457651" s="2381"/>
    </row>
    <row r="457675" spans="70:70" x14ac:dyDescent="0.25">
      <c r="BR457675" s="2394"/>
    </row>
    <row r="457676" spans="70:70" x14ac:dyDescent="0.25">
      <c r="BR457676" s="2381"/>
    </row>
    <row r="457700" spans="70:70" x14ac:dyDescent="0.25">
      <c r="BR457700" s="2394"/>
    </row>
    <row r="457701" spans="70:70" x14ac:dyDescent="0.25">
      <c r="BR457701" s="2381"/>
    </row>
    <row r="457725" spans="70:70" x14ac:dyDescent="0.25">
      <c r="BR457725" s="2394"/>
    </row>
    <row r="457726" spans="70:70" x14ac:dyDescent="0.25">
      <c r="BR457726" s="2381"/>
    </row>
    <row r="457750" spans="70:70" x14ac:dyDescent="0.25">
      <c r="BR457750" s="2394"/>
    </row>
    <row r="457751" spans="70:70" x14ac:dyDescent="0.25">
      <c r="BR457751" s="2381"/>
    </row>
    <row r="457775" spans="70:70" x14ac:dyDescent="0.25">
      <c r="BR457775" s="2394"/>
    </row>
    <row r="457776" spans="70:70" x14ac:dyDescent="0.25">
      <c r="BR457776" s="2381"/>
    </row>
    <row r="457800" spans="70:70" x14ac:dyDescent="0.25">
      <c r="BR457800" s="2394"/>
    </row>
    <row r="457801" spans="70:70" x14ac:dyDescent="0.25">
      <c r="BR457801" s="2381"/>
    </row>
    <row r="457825" spans="70:70" x14ac:dyDescent="0.25">
      <c r="BR457825" s="2394"/>
    </row>
    <row r="457826" spans="70:70" x14ac:dyDescent="0.25">
      <c r="BR457826" s="2381"/>
    </row>
    <row r="457850" spans="70:70" x14ac:dyDescent="0.25">
      <c r="BR457850" s="2394"/>
    </row>
    <row r="457851" spans="70:70" x14ac:dyDescent="0.25">
      <c r="BR457851" s="2381"/>
    </row>
    <row r="457875" spans="70:70" x14ac:dyDescent="0.25">
      <c r="BR457875" s="2394"/>
    </row>
    <row r="457876" spans="70:70" x14ac:dyDescent="0.25">
      <c r="BR457876" s="2381"/>
    </row>
    <row r="457900" spans="70:70" x14ac:dyDescent="0.25">
      <c r="BR457900" s="2394"/>
    </row>
    <row r="457901" spans="70:70" x14ac:dyDescent="0.25">
      <c r="BR457901" s="2381"/>
    </row>
    <row r="457925" spans="70:70" x14ac:dyDescent="0.25">
      <c r="BR457925" s="2394"/>
    </row>
    <row r="457926" spans="70:70" x14ac:dyDescent="0.25">
      <c r="BR457926" s="2381"/>
    </row>
    <row r="457950" spans="70:70" x14ac:dyDescent="0.25">
      <c r="BR457950" s="2394"/>
    </row>
    <row r="457951" spans="70:70" x14ac:dyDescent="0.25">
      <c r="BR457951" s="2381"/>
    </row>
    <row r="457975" spans="70:70" x14ac:dyDescent="0.25">
      <c r="BR457975" s="2394"/>
    </row>
    <row r="457976" spans="70:70" x14ac:dyDescent="0.25">
      <c r="BR457976" s="2381"/>
    </row>
    <row r="458000" spans="70:70" x14ac:dyDescent="0.25">
      <c r="BR458000" s="2394"/>
    </row>
    <row r="458001" spans="70:70" x14ac:dyDescent="0.25">
      <c r="BR458001" s="2381"/>
    </row>
    <row r="458025" spans="70:70" x14ac:dyDescent="0.25">
      <c r="BR458025" s="2394"/>
    </row>
    <row r="458026" spans="70:70" x14ac:dyDescent="0.25">
      <c r="BR458026" s="2381"/>
    </row>
    <row r="458050" spans="70:70" x14ac:dyDescent="0.25">
      <c r="BR458050" s="2394"/>
    </row>
    <row r="458051" spans="70:70" x14ac:dyDescent="0.25">
      <c r="BR458051" s="2381"/>
    </row>
    <row r="458075" spans="70:70" x14ac:dyDescent="0.25">
      <c r="BR458075" s="2394"/>
    </row>
    <row r="458076" spans="70:70" x14ac:dyDescent="0.25">
      <c r="BR458076" s="2381"/>
    </row>
    <row r="458100" spans="70:70" x14ac:dyDescent="0.25">
      <c r="BR458100" s="2394"/>
    </row>
    <row r="458101" spans="70:70" x14ac:dyDescent="0.25">
      <c r="BR458101" s="2381"/>
    </row>
    <row r="458125" spans="70:70" x14ac:dyDescent="0.25">
      <c r="BR458125" s="2394"/>
    </row>
    <row r="458126" spans="70:70" x14ac:dyDescent="0.25">
      <c r="BR458126" s="2381"/>
    </row>
    <row r="458150" spans="70:70" x14ac:dyDescent="0.25">
      <c r="BR458150" s="2394"/>
    </row>
    <row r="458151" spans="70:70" x14ac:dyDescent="0.25">
      <c r="BR458151" s="2381"/>
    </row>
    <row r="458175" spans="70:70" x14ac:dyDescent="0.25">
      <c r="BR458175" s="2394"/>
    </row>
    <row r="458176" spans="70:70" x14ac:dyDescent="0.25">
      <c r="BR458176" s="2381"/>
    </row>
    <row r="458200" spans="70:70" x14ac:dyDescent="0.25">
      <c r="BR458200" s="2394"/>
    </row>
    <row r="458201" spans="70:70" x14ac:dyDescent="0.25">
      <c r="BR458201" s="2381"/>
    </row>
    <row r="458225" spans="70:70" x14ac:dyDescent="0.25">
      <c r="BR458225" s="2394"/>
    </row>
    <row r="458226" spans="70:70" x14ac:dyDescent="0.25">
      <c r="BR458226" s="2381"/>
    </row>
    <row r="458250" spans="70:70" x14ac:dyDescent="0.25">
      <c r="BR458250" s="2394"/>
    </row>
    <row r="458251" spans="70:70" x14ac:dyDescent="0.25">
      <c r="BR458251" s="2381"/>
    </row>
    <row r="458275" spans="70:70" x14ac:dyDescent="0.25">
      <c r="BR458275" s="2394"/>
    </row>
    <row r="458276" spans="70:70" x14ac:dyDescent="0.25">
      <c r="BR458276" s="2381"/>
    </row>
    <row r="458300" spans="70:70" x14ac:dyDescent="0.25">
      <c r="BR458300" s="2394"/>
    </row>
    <row r="458301" spans="70:70" x14ac:dyDescent="0.25">
      <c r="BR458301" s="2381"/>
    </row>
    <row r="458325" spans="70:70" x14ac:dyDescent="0.25">
      <c r="BR458325" s="2394"/>
    </row>
    <row r="458326" spans="70:70" x14ac:dyDescent="0.25">
      <c r="BR458326" s="2381"/>
    </row>
    <row r="458350" spans="70:70" x14ac:dyDescent="0.25">
      <c r="BR458350" s="2394"/>
    </row>
    <row r="458351" spans="70:70" x14ac:dyDescent="0.25">
      <c r="BR458351" s="2381"/>
    </row>
    <row r="458375" spans="70:70" x14ac:dyDescent="0.25">
      <c r="BR458375" s="2394"/>
    </row>
    <row r="458376" spans="70:70" x14ac:dyDescent="0.25">
      <c r="BR458376" s="2381"/>
    </row>
    <row r="458400" spans="70:70" x14ac:dyDescent="0.25">
      <c r="BR458400" s="2394"/>
    </row>
    <row r="458401" spans="70:70" x14ac:dyDescent="0.25">
      <c r="BR458401" s="2381"/>
    </row>
    <row r="458425" spans="70:70" x14ac:dyDescent="0.25">
      <c r="BR458425" s="2394"/>
    </row>
    <row r="458426" spans="70:70" x14ac:dyDescent="0.25">
      <c r="BR458426" s="2381"/>
    </row>
    <row r="458450" spans="70:70" x14ac:dyDescent="0.25">
      <c r="BR458450" s="2394"/>
    </row>
    <row r="458451" spans="70:70" x14ac:dyDescent="0.25">
      <c r="BR458451" s="2381"/>
    </row>
    <row r="458475" spans="70:70" x14ac:dyDescent="0.25">
      <c r="BR458475" s="2394"/>
    </row>
    <row r="458476" spans="70:70" x14ac:dyDescent="0.25">
      <c r="BR458476" s="2381"/>
    </row>
    <row r="458500" spans="70:70" x14ac:dyDescent="0.25">
      <c r="BR458500" s="2394"/>
    </row>
    <row r="458501" spans="70:70" x14ac:dyDescent="0.25">
      <c r="BR458501" s="2381"/>
    </row>
    <row r="458525" spans="70:70" x14ac:dyDescent="0.25">
      <c r="BR458525" s="2394"/>
    </row>
    <row r="458526" spans="70:70" x14ac:dyDescent="0.25">
      <c r="BR458526" s="2381"/>
    </row>
    <row r="458550" spans="70:70" x14ac:dyDescent="0.25">
      <c r="BR458550" s="2394"/>
    </row>
    <row r="458551" spans="70:70" x14ac:dyDescent="0.25">
      <c r="BR458551" s="2381"/>
    </row>
    <row r="458575" spans="70:70" x14ac:dyDescent="0.25">
      <c r="BR458575" s="2394"/>
    </row>
    <row r="458576" spans="70:70" x14ac:dyDescent="0.25">
      <c r="BR458576" s="2381"/>
    </row>
    <row r="458600" spans="70:70" x14ac:dyDescent="0.25">
      <c r="BR458600" s="2394"/>
    </row>
    <row r="458601" spans="70:70" x14ac:dyDescent="0.25">
      <c r="BR458601" s="2381"/>
    </row>
    <row r="458625" spans="70:70" x14ac:dyDescent="0.25">
      <c r="BR458625" s="2394"/>
    </row>
    <row r="458626" spans="70:70" x14ac:dyDescent="0.25">
      <c r="BR458626" s="2381"/>
    </row>
    <row r="458650" spans="70:70" x14ac:dyDescent="0.25">
      <c r="BR458650" s="2394"/>
    </row>
    <row r="458651" spans="70:70" x14ac:dyDescent="0.25">
      <c r="BR458651" s="2381"/>
    </row>
    <row r="458675" spans="70:70" x14ac:dyDescent="0.25">
      <c r="BR458675" s="2394"/>
    </row>
    <row r="458676" spans="70:70" x14ac:dyDescent="0.25">
      <c r="BR458676" s="2381"/>
    </row>
    <row r="458700" spans="70:70" x14ac:dyDescent="0.25">
      <c r="BR458700" s="2394"/>
    </row>
    <row r="458701" spans="70:70" x14ac:dyDescent="0.25">
      <c r="BR458701" s="2381"/>
    </row>
    <row r="458725" spans="70:70" x14ac:dyDescent="0.25">
      <c r="BR458725" s="2394"/>
    </row>
    <row r="458726" spans="70:70" x14ac:dyDescent="0.25">
      <c r="BR458726" s="2381"/>
    </row>
    <row r="458750" spans="70:70" x14ac:dyDescent="0.25">
      <c r="BR458750" s="2394"/>
    </row>
    <row r="458751" spans="70:70" x14ac:dyDescent="0.25">
      <c r="BR458751" s="2381"/>
    </row>
    <row r="458775" spans="70:70" x14ac:dyDescent="0.25">
      <c r="BR458775" s="2394"/>
    </row>
    <row r="458776" spans="70:70" x14ac:dyDescent="0.25">
      <c r="BR458776" s="2381"/>
    </row>
    <row r="458800" spans="70:70" x14ac:dyDescent="0.25">
      <c r="BR458800" s="2394"/>
    </row>
    <row r="458801" spans="70:70" x14ac:dyDescent="0.25">
      <c r="BR458801" s="2381"/>
    </row>
    <row r="458825" spans="70:70" x14ac:dyDescent="0.25">
      <c r="BR458825" s="2394"/>
    </row>
    <row r="458826" spans="70:70" x14ac:dyDescent="0.25">
      <c r="BR458826" s="2381"/>
    </row>
    <row r="458850" spans="70:70" x14ac:dyDescent="0.25">
      <c r="BR458850" s="2394"/>
    </row>
    <row r="458851" spans="70:70" x14ac:dyDescent="0.25">
      <c r="BR458851" s="2381"/>
    </row>
    <row r="458875" spans="70:70" x14ac:dyDescent="0.25">
      <c r="BR458875" s="2394"/>
    </row>
    <row r="458876" spans="70:70" x14ac:dyDescent="0.25">
      <c r="BR458876" s="2381"/>
    </row>
    <row r="458900" spans="70:70" x14ac:dyDescent="0.25">
      <c r="BR458900" s="2394"/>
    </row>
    <row r="458901" spans="70:70" x14ac:dyDescent="0.25">
      <c r="BR458901" s="2381"/>
    </row>
    <row r="458925" spans="70:70" x14ac:dyDescent="0.25">
      <c r="BR458925" s="2394"/>
    </row>
    <row r="458926" spans="70:70" x14ac:dyDescent="0.25">
      <c r="BR458926" s="2381"/>
    </row>
    <row r="458950" spans="70:70" x14ac:dyDescent="0.25">
      <c r="BR458950" s="2394"/>
    </row>
    <row r="458951" spans="70:70" x14ac:dyDescent="0.25">
      <c r="BR458951" s="2381"/>
    </row>
    <row r="458975" spans="70:70" x14ac:dyDescent="0.25">
      <c r="BR458975" s="2394"/>
    </row>
    <row r="458976" spans="70:70" x14ac:dyDescent="0.25">
      <c r="BR458976" s="2381"/>
    </row>
    <row r="459000" spans="70:70" x14ac:dyDescent="0.25">
      <c r="BR459000" s="2394"/>
    </row>
    <row r="459001" spans="70:70" x14ac:dyDescent="0.25">
      <c r="BR459001" s="2381"/>
    </row>
    <row r="459025" spans="70:70" x14ac:dyDescent="0.25">
      <c r="BR459025" s="2394"/>
    </row>
    <row r="459026" spans="70:70" x14ac:dyDescent="0.25">
      <c r="BR459026" s="2381"/>
    </row>
    <row r="459050" spans="70:70" x14ac:dyDescent="0.25">
      <c r="BR459050" s="2394"/>
    </row>
    <row r="459051" spans="70:70" x14ac:dyDescent="0.25">
      <c r="BR459051" s="2381"/>
    </row>
    <row r="459075" spans="70:70" x14ac:dyDescent="0.25">
      <c r="BR459075" s="2394"/>
    </row>
    <row r="459076" spans="70:70" x14ac:dyDescent="0.25">
      <c r="BR459076" s="2381"/>
    </row>
    <row r="459100" spans="70:70" x14ac:dyDescent="0.25">
      <c r="BR459100" s="2394"/>
    </row>
    <row r="459101" spans="70:70" x14ac:dyDescent="0.25">
      <c r="BR459101" s="2381"/>
    </row>
    <row r="459125" spans="70:70" x14ac:dyDescent="0.25">
      <c r="BR459125" s="2394"/>
    </row>
    <row r="459126" spans="70:70" x14ac:dyDescent="0.25">
      <c r="BR459126" s="2381"/>
    </row>
    <row r="459150" spans="70:70" x14ac:dyDescent="0.25">
      <c r="BR459150" s="2394"/>
    </row>
    <row r="459151" spans="70:70" x14ac:dyDescent="0.25">
      <c r="BR459151" s="2381"/>
    </row>
    <row r="459175" spans="70:70" x14ac:dyDescent="0.25">
      <c r="BR459175" s="2394"/>
    </row>
    <row r="459176" spans="70:70" x14ac:dyDescent="0.25">
      <c r="BR459176" s="2381"/>
    </row>
    <row r="459200" spans="70:70" x14ac:dyDescent="0.25">
      <c r="BR459200" s="2394"/>
    </row>
    <row r="459201" spans="70:70" x14ac:dyDescent="0.25">
      <c r="BR459201" s="2381"/>
    </row>
    <row r="459225" spans="70:70" x14ac:dyDescent="0.25">
      <c r="BR459225" s="2394"/>
    </row>
    <row r="459226" spans="70:70" x14ac:dyDescent="0.25">
      <c r="BR459226" s="2381"/>
    </row>
    <row r="459250" spans="70:70" x14ac:dyDescent="0.25">
      <c r="BR459250" s="2394"/>
    </row>
    <row r="459251" spans="70:70" x14ac:dyDescent="0.25">
      <c r="BR459251" s="2381"/>
    </row>
    <row r="459275" spans="70:70" x14ac:dyDescent="0.25">
      <c r="BR459275" s="2394"/>
    </row>
    <row r="459276" spans="70:70" x14ac:dyDescent="0.25">
      <c r="BR459276" s="2381"/>
    </row>
    <row r="459300" spans="70:70" x14ac:dyDescent="0.25">
      <c r="BR459300" s="2394"/>
    </row>
    <row r="459301" spans="70:70" x14ac:dyDescent="0.25">
      <c r="BR459301" s="2381"/>
    </row>
    <row r="459325" spans="70:70" x14ac:dyDescent="0.25">
      <c r="BR459325" s="2394"/>
    </row>
    <row r="459326" spans="70:70" x14ac:dyDescent="0.25">
      <c r="BR459326" s="2381"/>
    </row>
    <row r="459350" spans="70:70" x14ac:dyDescent="0.25">
      <c r="BR459350" s="2394"/>
    </row>
    <row r="459351" spans="70:70" x14ac:dyDescent="0.25">
      <c r="BR459351" s="2381"/>
    </row>
    <row r="459375" spans="70:70" x14ac:dyDescent="0.25">
      <c r="BR459375" s="2394"/>
    </row>
    <row r="459376" spans="70:70" x14ac:dyDescent="0.25">
      <c r="BR459376" s="2381"/>
    </row>
    <row r="459400" spans="70:70" x14ac:dyDescent="0.25">
      <c r="BR459400" s="2394"/>
    </row>
    <row r="459401" spans="70:70" x14ac:dyDescent="0.25">
      <c r="BR459401" s="2381"/>
    </row>
    <row r="459425" spans="70:70" x14ac:dyDescent="0.25">
      <c r="BR459425" s="2394"/>
    </row>
    <row r="459426" spans="70:70" x14ac:dyDescent="0.25">
      <c r="BR459426" s="2381"/>
    </row>
    <row r="459450" spans="70:70" x14ac:dyDescent="0.25">
      <c r="BR459450" s="2394"/>
    </row>
    <row r="459451" spans="70:70" x14ac:dyDescent="0.25">
      <c r="BR459451" s="2381"/>
    </row>
    <row r="459475" spans="70:70" x14ac:dyDescent="0.25">
      <c r="BR459475" s="2394"/>
    </row>
    <row r="459476" spans="70:70" x14ac:dyDescent="0.25">
      <c r="BR459476" s="2381"/>
    </row>
    <row r="459500" spans="70:70" x14ac:dyDescent="0.25">
      <c r="BR459500" s="2394"/>
    </row>
    <row r="459501" spans="70:70" x14ac:dyDescent="0.25">
      <c r="BR459501" s="2381"/>
    </row>
    <row r="459525" spans="70:70" x14ac:dyDescent="0.25">
      <c r="BR459525" s="2394"/>
    </row>
    <row r="459526" spans="70:70" x14ac:dyDescent="0.25">
      <c r="BR459526" s="2381"/>
    </row>
    <row r="459550" spans="70:70" x14ac:dyDescent="0.25">
      <c r="BR459550" s="2394"/>
    </row>
    <row r="459551" spans="70:70" x14ac:dyDescent="0.25">
      <c r="BR459551" s="2381"/>
    </row>
    <row r="459575" spans="70:70" x14ac:dyDescent="0.25">
      <c r="BR459575" s="2394"/>
    </row>
    <row r="459576" spans="70:70" x14ac:dyDescent="0.25">
      <c r="BR459576" s="2381"/>
    </row>
    <row r="459600" spans="70:70" x14ac:dyDescent="0.25">
      <c r="BR459600" s="2394"/>
    </row>
    <row r="459601" spans="70:70" x14ac:dyDescent="0.25">
      <c r="BR459601" s="2381"/>
    </row>
    <row r="459625" spans="70:70" x14ac:dyDescent="0.25">
      <c r="BR459625" s="2394"/>
    </row>
    <row r="459626" spans="70:70" x14ac:dyDescent="0.25">
      <c r="BR459626" s="2381"/>
    </row>
    <row r="459650" spans="70:70" x14ac:dyDescent="0.25">
      <c r="BR459650" s="2394"/>
    </row>
    <row r="459651" spans="70:70" x14ac:dyDescent="0.25">
      <c r="BR459651" s="2381"/>
    </row>
    <row r="459675" spans="70:70" x14ac:dyDescent="0.25">
      <c r="BR459675" s="2394"/>
    </row>
    <row r="459676" spans="70:70" x14ac:dyDescent="0.25">
      <c r="BR459676" s="2381"/>
    </row>
    <row r="459700" spans="70:70" x14ac:dyDescent="0.25">
      <c r="BR459700" s="2394"/>
    </row>
    <row r="459701" spans="70:70" x14ac:dyDescent="0.25">
      <c r="BR459701" s="2381"/>
    </row>
    <row r="459725" spans="70:70" x14ac:dyDescent="0.25">
      <c r="BR459725" s="2394"/>
    </row>
    <row r="459726" spans="70:70" x14ac:dyDescent="0.25">
      <c r="BR459726" s="2381"/>
    </row>
    <row r="459750" spans="70:70" x14ac:dyDescent="0.25">
      <c r="BR459750" s="2394"/>
    </row>
    <row r="459751" spans="70:70" x14ac:dyDescent="0.25">
      <c r="BR459751" s="2381"/>
    </row>
    <row r="459775" spans="70:70" x14ac:dyDescent="0.25">
      <c r="BR459775" s="2394"/>
    </row>
    <row r="459776" spans="70:70" x14ac:dyDescent="0.25">
      <c r="BR459776" s="2381"/>
    </row>
    <row r="459800" spans="70:70" x14ac:dyDescent="0.25">
      <c r="BR459800" s="2394"/>
    </row>
    <row r="459801" spans="70:70" x14ac:dyDescent="0.25">
      <c r="BR459801" s="2381"/>
    </row>
    <row r="459825" spans="70:70" x14ac:dyDescent="0.25">
      <c r="BR459825" s="2394"/>
    </row>
    <row r="459826" spans="70:70" x14ac:dyDescent="0.25">
      <c r="BR459826" s="2381"/>
    </row>
    <row r="459850" spans="70:70" x14ac:dyDescent="0.25">
      <c r="BR459850" s="2394"/>
    </row>
    <row r="459851" spans="70:70" x14ac:dyDescent="0.25">
      <c r="BR459851" s="2381"/>
    </row>
    <row r="459875" spans="70:70" x14ac:dyDescent="0.25">
      <c r="BR459875" s="2394"/>
    </row>
    <row r="459876" spans="70:70" x14ac:dyDescent="0.25">
      <c r="BR459876" s="2381"/>
    </row>
    <row r="459900" spans="70:70" x14ac:dyDescent="0.25">
      <c r="BR459900" s="2394"/>
    </row>
    <row r="459901" spans="70:70" x14ac:dyDescent="0.25">
      <c r="BR459901" s="2381"/>
    </row>
    <row r="459925" spans="70:70" x14ac:dyDescent="0.25">
      <c r="BR459925" s="2394"/>
    </row>
    <row r="459926" spans="70:70" x14ac:dyDescent="0.25">
      <c r="BR459926" s="2381"/>
    </row>
    <row r="459950" spans="70:70" x14ac:dyDescent="0.25">
      <c r="BR459950" s="2394"/>
    </row>
    <row r="459951" spans="70:70" x14ac:dyDescent="0.25">
      <c r="BR459951" s="2381"/>
    </row>
    <row r="459975" spans="70:70" x14ac:dyDescent="0.25">
      <c r="BR459975" s="2394"/>
    </row>
    <row r="459976" spans="70:70" x14ac:dyDescent="0.25">
      <c r="BR459976" s="2381"/>
    </row>
    <row r="460000" spans="70:70" x14ac:dyDescent="0.25">
      <c r="BR460000" s="2394"/>
    </row>
    <row r="460001" spans="70:70" x14ac:dyDescent="0.25">
      <c r="BR460001" s="2381"/>
    </row>
    <row r="460025" spans="70:70" x14ac:dyDescent="0.25">
      <c r="BR460025" s="2394"/>
    </row>
    <row r="460026" spans="70:70" x14ac:dyDescent="0.25">
      <c r="BR460026" s="2381"/>
    </row>
    <row r="460050" spans="70:70" x14ac:dyDescent="0.25">
      <c r="BR460050" s="2394"/>
    </row>
    <row r="460051" spans="70:70" x14ac:dyDescent="0.25">
      <c r="BR460051" s="2381"/>
    </row>
    <row r="460075" spans="70:70" x14ac:dyDescent="0.25">
      <c r="BR460075" s="2394"/>
    </row>
    <row r="460076" spans="70:70" x14ac:dyDescent="0.25">
      <c r="BR460076" s="2381"/>
    </row>
    <row r="460100" spans="70:70" x14ac:dyDescent="0.25">
      <c r="BR460100" s="2394"/>
    </row>
    <row r="460101" spans="70:70" x14ac:dyDescent="0.25">
      <c r="BR460101" s="2381"/>
    </row>
    <row r="460125" spans="70:70" x14ac:dyDescent="0.25">
      <c r="BR460125" s="2394"/>
    </row>
    <row r="460126" spans="70:70" x14ac:dyDescent="0.25">
      <c r="BR460126" s="2381"/>
    </row>
    <row r="460150" spans="70:70" x14ac:dyDescent="0.25">
      <c r="BR460150" s="2394"/>
    </row>
    <row r="460151" spans="70:70" x14ac:dyDescent="0.25">
      <c r="BR460151" s="2381"/>
    </row>
    <row r="460175" spans="70:70" x14ac:dyDescent="0.25">
      <c r="BR460175" s="2394"/>
    </row>
    <row r="460176" spans="70:70" x14ac:dyDescent="0.25">
      <c r="BR460176" s="2381"/>
    </row>
    <row r="460200" spans="70:70" x14ac:dyDescent="0.25">
      <c r="BR460200" s="2394"/>
    </row>
    <row r="460201" spans="70:70" x14ac:dyDescent="0.25">
      <c r="BR460201" s="2381"/>
    </row>
    <row r="460225" spans="70:70" x14ac:dyDescent="0.25">
      <c r="BR460225" s="2394"/>
    </row>
    <row r="460226" spans="70:70" x14ac:dyDescent="0.25">
      <c r="BR460226" s="2381"/>
    </row>
    <row r="460250" spans="70:70" x14ac:dyDescent="0.25">
      <c r="BR460250" s="2394"/>
    </row>
    <row r="460251" spans="70:70" x14ac:dyDescent="0.25">
      <c r="BR460251" s="2381"/>
    </row>
    <row r="460275" spans="70:70" x14ac:dyDescent="0.25">
      <c r="BR460275" s="2394"/>
    </row>
    <row r="460276" spans="70:70" x14ac:dyDescent="0.25">
      <c r="BR460276" s="2381"/>
    </row>
    <row r="460300" spans="70:70" x14ac:dyDescent="0.25">
      <c r="BR460300" s="2394"/>
    </row>
    <row r="460301" spans="70:70" x14ac:dyDescent="0.25">
      <c r="BR460301" s="2381"/>
    </row>
    <row r="460325" spans="70:70" x14ac:dyDescent="0.25">
      <c r="BR460325" s="2394"/>
    </row>
    <row r="460326" spans="70:70" x14ac:dyDescent="0.25">
      <c r="BR460326" s="2381"/>
    </row>
    <row r="460350" spans="70:70" x14ac:dyDescent="0.25">
      <c r="BR460350" s="2394"/>
    </row>
    <row r="460351" spans="70:70" x14ac:dyDescent="0.25">
      <c r="BR460351" s="2381"/>
    </row>
    <row r="460375" spans="70:70" x14ac:dyDescent="0.25">
      <c r="BR460375" s="2394"/>
    </row>
    <row r="460376" spans="70:70" x14ac:dyDescent="0.25">
      <c r="BR460376" s="2381"/>
    </row>
    <row r="460400" spans="70:70" x14ac:dyDescent="0.25">
      <c r="BR460400" s="2394"/>
    </row>
    <row r="460401" spans="70:70" x14ac:dyDescent="0.25">
      <c r="BR460401" s="2381"/>
    </row>
    <row r="460425" spans="70:70" x14ac:dyDescent="0.25">
      <c r="BR460425" s="2394"/>
    </row>
    <row r="460426" spans="70:70" x14ac:dyDescent="0.25">
      <c r="BR460426" s="2381"/>
    </row>
    <row r="460450" spans="70:70" x14ac:dyDescent="0.25">
      <c r="BR460450" s="2394"/>
    </row>
    <row r="460451" spans="70:70" x14ac:dyDescent="0.25">
      <c r="BR460451" s="2381"/>
    </row>
    <row r="460475" spans="70:70" x14ac:dyDescent="0.25">
      <c r="BR460475" s="2394"/>
    </row>
    <row r="460476" spans="70:70" x14ac:dyDescent="0.25">
      <c r="BR460476" s="2381"/>
    </row>
    <row r="460500" spans="70:70" x14ac:dyDescent="0.25">
      <c r="BR460500" s="2394"/>
    </row>
    <row r="460501" spans="70:70" x14ac:dyDescent="0.25">
      <c r="BR460501" s="2381"/>
    </row>
    <row r="460525" spans="70:70" x14ac:dyDescent="0.25">
      <c r="BR460525" s="2394"/>
    </row>
    <row r="460526" spans="70:70" x14ac:dyDescent="0.25">
      <c r="BR460526" s="2381"/>
    </row>
    <row r="460550" spans="70:70" x14ac:dyDescent="0.25">
      <c r="BR460550" s="2394"/>
    </row>
    <row r="460551" spans="70:70" x14ac:dyDescent="0.25">
      <c r="BR460551" s="2381"/>
    </row>
    <row r="460575" spans="70:70" x14ac:dyDescent="0.25">
      <c r="BR460575" s="2394"/>
    </row>
    <row r="460576" spans="70:70" x14ac:dyDescent="0.25">
      <c r="BR460576" s="2381"/>
    </row>
    <row r="460600" spans="70:70" x14ac:dyDescent="0.25">
      <c r="BR460600" s="2394"/>
    </row>
    <row r="460601" spans="70:70" x14ac:dyDescent="0.25">
      <c r="BR460601" s="2381"/>
    </row>
    <row r="460625" spans="70:70" x14ac:dyDescent="0.25">
      <c r="BR460625" s="2394"/>
    </row>
    <row r="460626" spans="70:70" x14ac:dyDescent="0.25">
      <c r="BR460626" s="2381"/>
    </row>
    <row r="460650" spans="70:70" x14ac:dyDescent="0.25">
      <c r="BR460650" s="2394"/>
    </row>
    <row r="460651" spans="70:70" x14ac:dyDescent="0.25">
      <c r="BR460651" s="2381"/>
    </row>
    <row r="460675" spans="70:70" x14ac:dyDescent="0.25">
      <c r="BR460675" s="2394"/>
    </row>
    <row r="460676" spans="70:70" x14ac:dyDescent="0.25">
      <c r="BR460676" s="2381"/>
    </row>
    <row r="460700" spans="70:70" x14ac:dyDescent="0.25">
      <c r="BR460700" s="2394"/>
    </row>
    <row r="460701" spans="70:70" x14ac:dyDescent="0.25">
      <c r="BR460701" s="2381"/>
    </row>
    <row r="460725" spans="70:70" x14ac:dyDescent="0.25">
      <c r="BR460725" s="2394"/>
    </row>
    <row r="460726" spans="70:70" x14ac:dyDescent="0.25">
      <c r="BR460726" s="2381"/>
    </row>
    <row r="460750" spans="70:70" x14ac:dyDescent="0.25">
      <c r="BR460750" s="2394"/>
    </row>
    <row r="460751" spans="70:70" x14ac:dyDescent="0.25">
      <c r="BR460751" s="2381"/>
    </row>
    <row r="460775" spans="70:70" x14ac:dyDescent="0.25">
      <c r="BR460775" s="2394"/>
    </row>
    <row r="460776" spans="70:70" x14ac:dyDescent="0.25">
      <c r="BR460776" s="2381"/>
    </row>
    <row r="460800" spans="70:70" x14ac:dyDescent="0.25">
      <c r="BR460800" s="2394"/>
    </row>
    <row r="460801" spans="70:70" x14ac:dyDescent="0.25">
      <c r="BR460801" s="2381"/>
    </row>
    <row r="460825" spans="70:70" x14ac:dyDescent="0.25">
      <c r="BR460825" s="2394"/>
    </row>
    <row r="460826" spans="70:70" x14ac:dyDescent="0.25">
      <c r="BR460826" s="2381"/>
    </row>
    <row r="460850" spans="70:70" x14ac:dyDescent="0.25">
      <c r="BR460850" s="2394"/>
    </row>
    <row r="460851" spans="70:70" x14ac:dyDescent="0.25">
      <c r="BR460851" s="2381"/>
    </row>
    <row r="460875" spans="70:70" x14ac:dyDescent="0.25">
      <c r="BR460875" s="2394"/>
    </row>
    <row r="460876" spans="70:70" x14ac:dyDescent="0.25">
      <c r="BR460876" s="2381"/>
    </row>
    <row r="460900" spans="70:70" x14ac:dyDescent="0.25">
      <c r="BR460900" s="2394"/>
    </row>
    <row r="460901" spans="70:70" x14ac:dyDescent="0.25">
      <c r="BR460901" s="2381"/>
    </row>
    <row r="460925" spans="70:70" x14ac:dyDescent="0.25">
      <c r="BR460925" s="2394"/>
    </row>
    <row r="460926" spans="70:70" x14ac:dyDescent="0.25">
      <c r="BR460926" s="2381"/>
    </row>
    <row r="460950" spans="70:70" x14ac:dyDescent="0.25">
      <c r="BR460950" s="2394"/>
    </row>
    <row r="460951" spans="70:70" x14ac:dyDescent="0.25">
      <c r="BR460951" s="2381"/>
    </row>
    <row r="460975" spans="70:70" x14ac:dyDescent="0.25">
      <c r="BR460975" s="2394"/>
    </row>
    <row r="460976" spans="70:70" x14ac:dyDescent="0.25">
      <c r="BR460976" s="2381"/>
    </row>
    <row r="461000" spans="70:70" x14ac:dyDescent="0.25">
      <c r="BR461000" s="2394"/>
    </row>
    <row r="461001" spans="70:70" x14ac:dyDescent="0.25">
      <c r="BR461001" s="2381"/>
    </row>
    <row r="461025" spans="70:70" x14ac:dyDescent="0.25">
      <c r="BR461025" s="2394"/>
    </row>
    <row r="461026" spans="70:70" x14ac:dyDescent="0.25">
      <c r="BR461026" s="2381"/>
    </row>
    <row r="461050" spans="70:70" x14ac:dyDescent="0.25">
      <c r="BR461050" s="2394"/>
    </row>
    <row r="461051" spans="70:70" x14ac:dyDescent="0.25">
      <c r="BR461051" s="2381"/>
    </row>
    <row r="461075" spans="70:70" x14ac:dyDescent="0.25">
      <c r="BR461075" s="2394"/>
    </row>
    <row r="461076" spans="70:70" x14ac:dyDescent="0.25">
      <c r="BR461076" s="2381"/>
    </row>
    <row r="461100" spans="70:70" x14ac:dyDescent="0.25">
      <c r="BR461100" s="2394"/>
    </row>
    <row r="461101" spans="70:70" x14ac:dyDescent="0.25">
      <c r="BR461101" s="2381"/>
    </row>
    <row r="461125" spans="70:70" x14ac:dyDescent="0.25">
      <c r="BR461125" s="2394"/>
    </row>
    <row r="461126" spans="70:70" x14ac:dyDescent="0.25">
      <c r="BR461126" s="2381"/>
    </row>
    <row r="461150" spans="70:70" x14ac:dyDescent="0.25">
      <c r="BR461150" s="2394"/>
    </row>
    <row r="461151" spans="70:70" x14ac:dyDescent="0.25">
      <c r="BR461151" s="2381"/>
    </row>
    <row r="461175" spans="70:70" x14ac:dyDescent="0.25">
      <c r="BR461175" s="2394"/>
    </row>
    <row r="461176" spans="70:70" x14ac:dyDescent="0.25">
      <c r="BR461176" s="2381"/>
    </row>
    <row r="461200" spans="70:70" x14ac:dyDescent="0.25">
      <c r="BR461200" s="2394"/>
    </row>
    <row r="461201" spans="70:70" x14ac:dyDescent="0.25">
      <c r="BR461201" s="2381"/>
    </row>
    <row r="461225" spans="70:70" x14ac:dyDescent="0.25">
      <c r="BR461225" s="2394"/>
    </row>
    <row r="461226" spans="70:70" x14ac:dyDescent="0.25">
      <c r="BR461226" s="2381"/>
    </row>
    <row r="461250" spans="70:70" x14ac:dyDescent="0.25">
      <c r="BR461250" s="2394"/>
    </row>
    <row r="461251" spans="70:70" x14ac:dyDescent="0.25">
      <c r="BR461251" s="2381"/>
    </row>
    <row r="461275" spans="70:70" x14ac:dyDescent="0.25">
      <c r="BR461275" s="2394"/>
    </row>
    <row r="461276" spans="70:70" x14ac:dyDescent="0.25">
      <c r="BR461276" s="2381"/>
    </row>
    <row r="461300" spans="70:70" x14ac:dyDescent="0.25">
      <c r="BR461300" s="2394"/>
    </row>
    <row r="461301" spans="70:70" x14ac:dyDescent="0.25">
      <c r="BR461301" s="2381"/>
    </row>
    <row r="461325" spans="70:70" x14ac:dyDescent="0.25">
      <c r="BR461325" s="2394"/>
    </row>
    <row r="461326" spans="70:70" x14ac:dyDescent="0.25">
      <c r="BR461326" s="2381"/>
    </row>
    <row r="461350" spans="70:70" x14ac:dyDescent="0.25">
      <c r="BR461350" s="2394"/>
    </row>
    <row r="461351" spans="70:70" x14ac:dyDescent="0.25">
      <c r="BR461351" s="2381"/>
    </row>
    <row r="461375" spans="70:70" x14ac:dyDescent="0.25">
      <c r="BR461375" s="2394"/>
    </row>
    <row r="461376" spans="70:70" x14ac:dyDescent="0.25">
      <c r="BR461376" s="2381"/>
    </row>
    <row r="461400" spans="70:70" x14ac:dyDescent="0.25">
      <c r="BR461400" s="2394"/>
    </row>
    <row r="461401" spans="70:70" x14ac:dyDescent="0.25">
      <c r="BR461401" s="2381"/>
    </row>
    <row r="461425" spans="70:70" x14ac:dyDescent="0.25">
      <c r="BR461425" s="2394"/>
    </row>
    <row r="461426" spans="70:70" x14ac:dyDescent="0.25">
      <c r="BR461426" s="2381"/>
    </row>
    <row r="461450" spans="70:70" x14ac:dyDescent="0.25">
      <c r="BR461450" s="2394"/>
    </row>
    <row r="461451" spans="70:70" x14ac:dyDescent="0.25">
      <c r="BR461451" s="2381"/>
    </row>
    <row r="461475" spans="70:70" x14ac:dyDescent="0.25">
      <c r="BR461475" s="2394"/>
    </row>
    <row r="461476" spans="70:70" x14ac:dyDescent="0.25">
      <c r="BR461476" s="2381"/>
    </row>
    <row r="461500" spans="70:70" x14ac:dyDescent="0.25">
      <c r="BR461500" s="2394"/>
    </row>
    <row r="461501" spans="70:70" x14ac:dyDescent="0.25">
      <c r="BR461501" s="2381"/>
    </row>
    <row r="461525" spans="70:70" x14ac:dyDescent="0.25">
      <c r="BR461525" s="2394"/>
    </row>
    <row r="461526" spans="70:70" x14ac:dyDescent="0.25">
      <c r="BR461526" s="2381"/>
    </row>
    <row r="461550" spans="70:70" x14ac:dyDescent="0.25">
      <c r="BR461550" s="2394"/>
    </row>
    <row r="461551" spans="70:70" x14ac:dyDescent="0.25">
      <c r="BR461551" s="2381"/>
    </row>
    <row r="461575" spans="70:70" x14ac:dyDescent="0.25">
      <c r="BR461575" s="2394"/>
    </row>
    <row r="461576" spans="70:70" x14ac:dyDescent="0.25">
      <c r="BR461576" s="2381"/>
    </row>
    <row r="461600" spans="70:70" x14ac:dyDescent="0.25">
      <c r="BR461600" s="2394"/>
    </row>
    <row r="461601" spans="70:70" x14ac:dyDescent="0.25">
      <c r="BR461601" s="2381"/>
    </row>
    <row r="461625" spans="70:70" x14ac:dyDescent="0.25">
      <c r="BR461625" s="2394"/>
    </row>
    <row r="461626" spans="70:70" x14ac:dyDescent="0.25">
      <c r="BR461626" s="2381"/>
    </row>
    <row r="461650" spans="70:70" x14ac:dyDescent="0.25">
      <c r="BR461650" s="2394"/>
    </row>
    <row r="461651" spans="70:70" x14ac:dyDescent="0.25">
      <c r="BR461651" s="2381"/>
    </row>
    <row r="461675" spans="70:70" x14ac:dyDescent="0.25">
      <c r="BR461675" s="2394"/>
    </row>
    <row r="461676" spans="70:70" x14ac:dyDescent="0.25">
      <c r="BR461676" s="2381"/>
    </row>
    <row r="461700" spans="70:70" x14ac:dyDescent="0.25">
      <c r="BR461700" s="2394"/>
    </row>
    <row r="461701" spans="70:70" x14ac:dyDescent="0.25">
      <c r="BR461701" s="2381"/>
    </row>
    <row r="461725" spans="70:70" x14ac:dyDescent="0.25">
      <c r="BR461725" s="2394"/>
    </row>
    <row r="461726" spans="70:70" x14ac:dyDescent="0.25">
      <c r="BR461726" s="2381"/>
    </row>
    <row r="461750" spans="70:70" x14ac:dyDescent="0.25">
      <c r="BR461750" s="2394"/>
    </row>
    <row r="461751" spans="70:70" x14ac:dyDescent="0.25">
      <c r="BR461751" s="2381"/>
    </row>
    <row r="461775" spans="70:70" x14ac:dyDescent="0.25">
      <c r="BR461775" s="2394"/>
    </row>
    <row r="461776" spans="70:70" x14ac:dyDescent="0.25">
      <c r="BR461776" s="2381"/>
    </row>
    <row r="461800" spans="70:70" x14ac:dyDescent="0.25">
      <c r="BR461800" s="2394"/>
    </row>
    <row r="461801" spans="70:70" x14ac:dyDescent="0.25">
      <c r="BR461801" s="2381"/>
    </row>
    <row r="461825" spans="70:70" x14ac:dyDescent="0.25">
      <c r="BR461825" s="2394"/>
    </row>
    <row r="461826" spans="70:70" x14ac:dyDescent="0.25">
      <c r="BR461826" s="2381"/>
    </row>
    <row r="461850" spans="70:70" x14ac:dyDescent="0.25">
      <c r="BR461850" s="2394"/>
    </row>
    <row r="461851" spans="70:70" x14ac:dyDescent="0.25">
      <c r="BR461851" s="2381"/>
    </row>
    <row r="461875" spans="70:70" x14ac:dyDescent="0.25">
      <c r="BR461875" s="2394"/>
    </row>
    <row r="461876" spans="70:70" x14ac:dyDescent="0.25">
      <c r="BR461876" s="2381"/>
    </row>
    <row r="461900" spans="70:70" x14ac:dyDescent="0.25">
      <c r="BR461900" s="2394"/>
    </row>
    <row r="461901" spans="70:70" x14ac:dyDescent="0.25">
      <c r="BR461901" s="2381"/>
    </row>
    <row r="461925" spans="70:70" x14ac:dyDescent="0.25">
      <c r="BR461925" s="2394"/>
    </row>
    <row r="461926" spans="70:70" x14ac:dyDescent="0.25">
      <c r="BR461926" s="2381"/>
    </row>
    <row r="461950" spans="70:70" x14ac:dyDescent="0.25">
      <c r="BR461950" s="2394"/>
    </row>
    <row r="461951" spans="70:70" x14ac:dyDescent="0.25">
      <c r="BR461951" s="2381"/>
    </row>
    <row r="461975" spans="70:70" x14ac:dyDescent="0.25">
      <c r="BR461975" s="2394"/>
    </row>
    <row r="461976" spans="70:70" x14ac:dyDescent="0.25">
      <c r="BR461976" s="2381"/>
    </row>
    <row r="462000" spans="70:70" x14ac:dyDescent="0.25">
      <c r="BR462000" s="2394"/>
    </row>
    <row r="462001" spans="70:70" x14ac:dyDescent="0.25">
      <c r="BR462001" s="2381"/>
    </row>
    <row r="462025" spans="70:70" x14ac:dyDescent="0.25">
      <c r="BR462025" s="2394"/>
    </row>
    <row r="462026" spans="70:70" x14ac:dyDescent="0.25">
      <c r="BR462026" s="2381"/>
    </row>
    <row r="462050" spans="70:70" x14ac:dyDescent="0.25">
      <c r="BR462050" s="2394"/>
    </row>
    <row r="462051" spans="70:70" x14ac:dyDescent="0.25">
      <c r="BR462051" s="2381"/>
    </row>
    <row r="462075" spans="70:70" x14ac:dyDescent="0.25">
      <c r="BR462075" s="2394"/>
    </row>
    <row r="462076" spans="70:70" x14ac:dyDescent="0.25">
      <c r="BR462076" s="2381"/>
    </row>
    <row r="462100" spans="70:70" x14ac:dyDescent="0.25">
      <c r="BR462100" s="2394"/>
    </row>
    <row r="462101" spans="70:70" x14ac:dyDescent="0.25">
      <c r="BR462101" s="2381"/>
    </row>
    <row r="462125" spans="70:70" x14ac:dyDescent="0.25">
      <c r="BR462125" s="2394"/>
    </row>
    <row r="462126" spans="70:70" x14ac:dyDescent="0.25">
      <c r="BR462126" s="2381"/>
    </row>
    <row r="462150" spans="70:70" x14ac:dyDescent="0.25">
      <c r="BR462150" s="2394"/>
    </row>
    <row r="462151" spans="70:70" x14ac:dyDescent="0.25">
      <c r="BR462151" s="2381"/>
    </row>
    <row r="462175" spans="70:70" x14ac:dyDescent="0.25">
      <c r="BR462175" s="2394"/>
    </row>
    <row r="462176" spans="70:70" x14ac:dyDescent="0.25">
      <c r="BR462176" s="2381"/>
    </row>
    <row r="462200" spans="70:70" x14ac:dyDescent="0.25">
      <c r="BR462200" s="2394"/>
    </row>
    <row r="462201" spans="70:70" x14ac:dyDescent="0.25">
      <c r="BR462201" s="2381"/>
    </row>
    <row r="462225" spans="70:70" x14ac:dyDescent="0.25">
      <c r="BR462225" s="2394"/>
    </row>
    <row r="462226" spans="70:70" x14ac:dyDescent="0.25">
      <c r="BR462226" s="2381"/>
    </row>
    <row r="462250" spans="70:70" x14ac:dyDescent="0.25">
      <c r="BR462250" s="2394"/>
    </row>
    <row r="462251" spans="70:70" x14ac:dyDescent="0.25">
      <c r="BR462251" s="2381"/>
    </row>
    <row r="462275" spans="70:70" x14ac:dyDescent="0.25">
      <c r="BR462275" s="2394"/>
    </row>
    <row r="462276" spans="70:70" x14ac:dyDescent="0.25">
      <c r="BR462276" s="2381"/>
    </row>
    <row r="462300" spans="70:70" x14ac:dyDescent="0.25">
      <c r="BR462300" s="2394"/>
    </row>
    <row r="462301" spans="70:70" x14ac:dyDescent="0.25">
      <c r="BR462301" s="2381"/>
    </row>
    <row r="462325" spans="70:70" x14ac:dyDescent="0.25">
      <c r="BR462325" s="2394"/>
    </row>
    <row r="462326" spans="70:70" x14ac:dyDescent="0.25">
      <c r="BR462326" s="2381"/>
    </row>
    <row r="462350" spans="70:70" x14ac:dyDescent="0.25">
      <c r="BR462350" s="2394"/>
    </row>
    <row r="462351" spans="70:70" x14ac:dyDescent="0.25">
      <c r="BR462351" s="2381"/>
    </row>
    <row r="462375" spans="70:70" x14ac:dyDescent="0.25">
      <c r="BR462375" s="2394"/>
    </row>
    <row r="462376" spans="70:70" x14ac:dyDescent="0.25">
      <c r="BR462376" s="2381"/>
    </row>
    <row r="462400" spans="70:70" x14ac:dyDescent="0.25">
      <c r="BR462400" s="2394"/>
    </row>
    <row r="462401" spans="70:70" x14ac:dyDescent="0.25">
      <c r="BR462401" s="2381"/>
    </row>
    <row r="462425" spans="70:70" x14ac:dyDescent="0.25">
      <c r="BR462425" s="2394"/>
    </row>
    <row r="462426" spans="70:70" x14ac:dyDescent="0.25">
      <c r="BR462426" s="2381"/>
    </row>
    <row r="462450" spans="70:70" x14ac:dyDescent="0.25">
      <c r="BR462450" s="2394"/>
    </row>
    <row r="462451" spans="70:70" x14ac:dyDescent="0.25">
      <c r="BR462451" s="2381"/>
    </row>
    <row r="462475" spans="70:70" x14ac:dyDescent="0.25">
      <c r="BR462475" s="2394"/>
    </row>
    <row r="462476" spans="70:70" x14ac:dyDescent="0.25">
      <c r="BR462476" s="2381"/>
    </row>
    <row r="462500" spans="70:70" x14ac:dyDescent="0.25">
      <c r="BR462500" s="2394"/>
    </row>
    <row r="462501" spans="70:70" x14ac:dyDescent="0.25">
      <c r="BR462501" s="2381"/>
    </row>
    <row r="462525" spans="70:70" x14ac:dyDescent="0.25">
      <c r="BR462525" s="2394"/>
    </row>
    <row r="462526" spans="70:70" x14ac:dyDescent="0.25">
      <c r="BR462526" s="2381"/>
    </row>
    <row r="462550" spans="70:70" x14ac:dyDescent="0.25">
      <c r="BR462550" s="2394"/>
    </row>
    <row r="462551" spans="70:70" x14ac:dyDescent="0.25">
      <c r="BR462551" s="2381"/>
    </row>
    <row r="462575" spans="70:70" x14ac:dyDescent="0.25">
      <c r="BR462575" s="2394"/>
    </row>
    <row r="462576" spans="70:70" x14ac:dyDescent="0.25">
      <c r="BR462576" s="2381"/>
    </row>
    <row r="462600" spans="70:70" x14ac:dyDescent="0.25">
      <c r="BR462600" s="2394"/>
    </row>
    <row r="462601" spans="70:70" x14ac:dyDescent="0.25">
      <c r="BR462601" s="2381"/>
    </row>
    <row r="462625" spans="70:70" x14ac:dyDescent="0.25">
      <c r="BR462625" s="2394"/>
    </row>
    <row r="462626" spans="70:70" x14ac:dyDescent="0.25">
      <c r="BR462626" s="2381"/>
    </row>
    <row r="462650" spans="70:70" x14ac:dyDescent="0.25">
      <c r="BR462650" s="2394"/>
    </row>
    <row r="462651" spans="70:70" x14ac:dyDescent="0.25">
      <c r="BR462651" s="2381"/>
    </row>
    <row r="462675" spans="70:70" x14ac:dyDescent="0.25">
      <c r="BR462675" s="2394"/>
    </row>
    <row r="462676" spans="70:70" x14ac:dyDescent="0.25">
      <c r="BR462676" s="2381"/>
    </row>
    <row r="462700" spans="70:70" x14ac:dyDescent="0.25">
      <c r="BR462700" s="2394"/>
    </row>
    <row r="462701" spans="70:70" x14ac:dyDescent="0.25">
      <c r="BR462701" s="2381"/>
    </row>
    <row r="462725" spans="70:70" x14ac:dyDescent="0.25">
      <c r="BR462725" s="2394"/>
    </row>
    <row r="462726" spans="70:70" x14ac:dyDescent="0.25">
      <c r="BR462726" s="2381"/>
    </row>
    <row r="462750" spans="70:70" x14ac:dyDescent="0.25">
      <c r="BR462750" s="2394"/>
    </row>
    <row r="462751" spans="70:70" x14ac:dyDescent="0.25">
      <c r="BR462751" s="2381"/>
    </row>
    <row r="462775" spans="70:70" x14ac:dyDescent="0.25">
      <c r="BR462775" s="2394"/>
    </row>
    <row r="462776" spans="70:70" x14ac:dyDescent="0.25">
      <c r="BR462776" s="2381"/>
    </row>
    <row r="462800" spans="70:70" x14ac:dyDescent="0.25">
      <c r="BR462800" s="2394"/>
    </row>
    <row r="462801" spans="70:70" x14ac:dyDescent="0.25">
      <c r="BR462801" s="2381"/>
    </row>
    <row r="462825" spans="70:70" x14ac:dyDescent="0.25">
      <c r="BR462825" s="2394"/>
    </row>
    <row r="462826" spans="70:70" x14ac:dyDescent="0.25">
      <c r="BR462826" s="2381"/>
    </row>
    <row r="462850" spans="70:70" x14ac:dyDescent="0.25">
      <c r="BR462850" s="2394"/>
    </row>
    <row r="462851" spans="70:70" x14ac:dyDescent="0.25">
      <c r="BR462851" s="2381"/>
    </row>
    <row r="462875" spans="70:70" x14ac:dyDescent="0.25">
      <c r="BR462875" s="2394"/>
    </row>
    <row r="462876" spans="70:70" x14ac:dyDescent="0.25">
      <c r="BR462876" s="2381"/>
    </row>
    <row r="462900" spans="70:70" x14ac:dyDescent="0.25">
      <c r="BR462900" s="2394"/>
    </row>
    <row r="462901" spans="70:70" x14ac:dyDescent="0.25">
      <c r="BR462901" s="2381"/>
    </row>
    <row r="462925" spans="70:70" x14ac:dyDescent="0.25">
      <c r="BR462925" s="2394"/>
    </row>
    <row r="462926" spans="70:70" x14ac:dyDescent="0.25">
      <c r="BR462926" s="2381"/>
    </row>
    <row r="462950" spans="70:70" x14ac:dyDescent="0.25">
      <c r="BR462950" s="2394"/>
    </row>
    <row r="462951" spans="70:70" x14ac:dyDescent="0.25">
      <c r="BR462951" s="2381"/>
    </row>
    <row r="462975" spans="70:70" x14ac:dyDescent="0.25">
      <c r="BR462975" s="2394"/>
    </row>
    <row r="462976" spans="70:70" x14ac:dyDescent="0.25">
      <c r="BR462976" s="2381"/>
    </row>
    <row r="463000" spans="70:70" x14ac:dyDescent="0.25">
      <c r="BR463000" s="2394"/>
    </row>
    <row r="463001" spans="70:70" x14ac:dyDescent="0.25">
      <c r="BR463001" s="2381"/>
    </row>
    <row r="463025" spans="70:70" x14ac:dyDescent="0.25">
      <c r="BR463025" s="2394"/>
    </row>
    <row r="463026" spans="70:70" x14ac:dyDescent="0.25">
      <c r="BR463026" s="2381"/>
    </row>
    <row r="463050" spans="70:70" x14ac:dyDescent="0.25">
      <c r="BR463050" s="2394"/>
    </row>
    <row r="463051" spans="70:70" x14ac:dyDescent="0.25">
      <c r="BR463051" s="2381"/>
    </row>
    <row r="463075" spans="70:70" x14ac:dyDescent="0.25">
      <c r="BR463075" s="2394"/>
    </row>
    <row r="463076" spans="70:70" x14ac:dyDescent="0.25">
      <c r="BR463076" s="2381"/>
    </row>
    <row r="463100" spans="70:70" x14ac:dyDescent="0.25">
      <c r="BR463100" s="2394"/>
    </row>
    <row r="463101" spans="70:70" x14ac:dyDescent="0.25">
      <c r="BR463101" s="2381"/>
    </row>
    <row r="463125" spans="70:70" x14ac:dyDescent="0.25">
      <c r="BR463125" s="2394"/>
    </row>
    <row r="463126" spans="70:70" x14ac:dyDescent="0.25">
      <c r="BR463126" s="2381"/>
    </row>
    <row r="463150" spans="70:70" x14ac:dyDescent="0.25">
      <c r="BR463150" s="2394"/>
    </row>
    <row r="463151" spans="70:70" x14ac:dyDescent="0.25">
      <c r="BR463151" s="2381"/>
    </row>
    <row r="463175" spans="70:70" x14ac:dyDescent="0.25">
      <c r="BR463175" s="2394"/>
    </row>
    <row r="463176" spans="70:70" x14ac:dyDescent="0.25">
      <c r="BR463176" s="2381"/>
    </row>
    <row r="463200" spans="70:70" x14ac:dyDescent="0.25">
      <c r="BR463200" s="2394"/>
    </row>
    <row r="463201" spans="70:70" x14ac:dyDescent="0.25">
      <c r="BR463201" s="2381"/>
    </row>
    <row r="463225" spans="70:70" x14ac:dyDescent="0.25">
      <c r="BR463225" s="2394"/>
    </row>
    <row r="463226" spans="70:70" x14ac:dyDescent="0.25">
      <c r="BR463226" s="2381"/>
    </row>
    <row r="463250" spans="70:70" x14ac:dyDescent="0.25">
      <c r="BR463250" s="2394"/>
    </row>
    <row r="463251" spans="70:70" x14ac:dyDescent="0.25">
      <c r="BR463251" s="2381"/>
    </row>
    <row r="463275" spans="70:70" x14ac:dyDescent="0.25">
      <c r="BR463275" s="2394"/>
    </row>
    <row r="463276" spans="70:70" x14ac:dyDescent="0.25">
      <c r="BR463276" s="2381"/>
    </row>
    <row r="463300" spans="70:70" x14ac:dyDescent="0.25">
      <c r="BR463300" s="2394"/>
    </row>
    <row r="463301" spans="70:70" x14ac:dyDescent="0.25">
      <c r="BR463301" s="2381"/>
    </row>
    <row r="463325" spans="70:70" x14ac:dyDescent="0.25">
      <c r="BR463325" s="2394"/>
    </row>
    <row r="463326" spans="70:70" x14ac:dyDescent="0.25">
      <c r="BR463326" s="2381"/>
    </row>
    <row r="463350" spans="70:70" x14ac:dyDescent="0.25">
      <c r="BR463350" s="2394"/>
    </row>
    <row r="463351" spans="70:70" x14ac:dyDescent="0.25">
      <c r="BR463351" s="2381"/>
    </row>
    <row r="463375" spans="70:70" x14ac:dyDescent="0.25">
      <c r="BR463375" s="2394"/>
    </row>
    <row r="463376" spans="70:70" x14ac:dyDescent="0.25">
      <c r="BR463376" s="2381"/>
    </row>
    <row r="463400" spans="70:70" x14ac:dyDescent="0.25">
      <c r="BR463400" s="2394"/>
    </row>
    <row r="463401" spans="70:70" x14ac:dyDescent="0.25">
      <c r="BR463401" s="2381"/>
    </row>
    <row r="463425" spans="70:70" x14ac:dyDescent="0.25">
      <c r="BR463425" s="2394"/>
    </row>
    <row r="463426" spans="70:70" x14ac:dyDescent="0.25">
      <c r="BR463426" s="2381"/>
    </row>
    <row r="463450" spans="70:70" x14ac:dyDescent="0.25">
      <c r="BR463450" s="2394"/>
    </row>
    <row r="463451" spans="70:70" x14ac:dyDescent="0.25">
      <c r="BR463451" s="2381"/>
    </row>
    <row r="463475" spans="70:70" x14ac:dyDescent="0.25">
      <c r="BR463475" s="2394"/>
    </row>
    <row r="463476" spans="70:70" x14ac:dyDescent="0.25">
      <c r="BR463476" s="2381"/>
    </row>
    <row r="463500" spans="70:70" x14ac:dyDescent="0.25">
      <c r="BR463500" s="2394"/>
    </row>
    <row r="463501" spans="70:70" x14ac:dyDescent="0.25">
      <c r="BR463501" s="2381"/>
    </row>
    <row r="463525" spans="70:70" x14ac:dyDescent="0.25">
      <c r="BR463525" s="2394"/>
    </row>
    <row r="463526" spans="70:70" x14ac:dyDescent="0.25">
      <c r="BR463526" s="2381"/>
    </row>
    <row r="463550" spans="70:70" x14ac:dyDescent="0.25">
      <c r="BR463550" s="2394"/>
    </row>
    <row r="463551" spans="70:70" x14ac:dyDescent="0.25">
      <c r="BR463551" s="2381"/>
    </row>
    <row r="463575" spans="70:70" x14ac:dyDescent="0.25">
      <c r="BR463575" s="2394"/>
    </row>
    <row r="463576" spans="70:70" x14ac:dyDescent="0.25">
      <c r="BR463576" s="2381"/>
    </row>
    <row r="463600" spans="70:70" x14ac:dyDescent="0.25">
      <c r="BR463600" s="2394"/>
    </row>
    <row r="463601" spans="70:70" x14ac:dyDescent="0.25">
      <c r="BR463601" s="2381"/>
    </row>
    <row r="463625" spans="70:70" x14ac:dyDescent="0.25">
      <c r="BR463625" s="2394"/>
    </row>
    <row r="463626" spans="70:70" x14ac:dyDescent="0.25">
      <c r="BR463626" s="2381"/>
    </row>
    <row r="463650" spans="70:70" x14ac:dyDescent="0.25">
      <c r="BR463650" s="2394"/>
    </row>
    <row r="463651" spans="70:70" x14ac:dyDescent="0.25">
      <c r="BR463651" s="2381"/>
    </row>
    <row r="463675" spans="70:70" x14ac:dyDescent="0.25">
      <c r="BR463675" s="2394"/>
    </row>
    <row r="463676" spans="70:70" x14ac:dyDescent="0.25">
      <c r="BR463676" s="2381"/>
    </row>
    <row r="463700" spans="70:70" x14ac:dyDescent="0.25">
      <c r="BR463700" s="2394"/>
    </row>
    <row r="463701" spans="70:70" x14ac:dyDescent="0.25">
      <c r="BR463701" s="2381"/>
    </row>
    <row r="463725" spans="70:70" x14ac:dyDescent="0.25">
      <c r="BR463725" s="2394"/>
    </row>
    <row r="463726" spans="70:70" x14ac:dyDescent="0.25">
      <c r="BR463726" s="2381"/>
    </row>
    <row r="463750" spans="70:70" x14ac:dyDescent="0.25">
      <c r="BR463750" s="2394"/>
    </row>
    <row r="463751" spans="70:70" x14ac:dyDescent="0.25">
      <c r="BR463751" s="2381"/>
    </row>
    <row r="463775" spans="70:70" x14ac:dyDescent="0.25">
      <c r="BR463775" s="2394"/>
    </row>
    <row r="463776" spans="70:70" x14ac:dyDescent="0.25">
      <c r="BR463776" s="2381"/>
    </row>
    <row r="463800" spans="70:70" x14ac:dyDescent="0.25">
      <c r="BR463800" s="2394"/>
    </row>
    <row r="463801" spans="70:70" x14ac:dyDescent="0.25">
      <c r="BR463801" s="2381"/>
    </row>
    <row r="463825" spans="70:70" x14ac:dyDescent="0.25">
      <c r="BR463825" s="2394"/>
    </row>
    <row r="463826" spans="70:70" x14ac:dyDescent="0.25">
      <c r="BR463826" s="2381"/>
    </row>
    <row r="463850" spans="70:70" x14ac:dyDescent="0.25">
      <c r="BR463850" s="2394"/>
    </row>
    <row r="463851" spans="70:70" x14ac:dyDescent="0.25">
      <c r="BR463851" s="2381"/>
    </row>
    <row r="463875" spans="70:70" x14ac:dyDescent="0.25">
      <c r="BR463875" s="2394"/>
    </row>
    <row r="463876" spans="70:70" x14ac:dyDescent="0.25">
      <c r="BR463876" s="2381"/>
    </row>
    <row r="463900" spans="70:70" x14ac:dyDescent="0.25">
      <c r="BR463900" s="2394"/>
    </row>
    <row r="463901" spans="70:70" x14ac:dyDescent="0.25">
      <c r="BR463901" s="2381"/>
    </row>
    <row r="463925" spans="70:70" x14ac:dyDescent="0.25">
      <c r="BR463925" s="2394"/>
    </row>
    <row r="463926" spans="70:70" x14ac:dyDescent="0.25">
      <c r="BR463926" s="2381"/>
    </row>
    <row r="463950" spans="70:70" x14ac:dyDescent="0.25">
      <c r="BR463950" s="2394"/>
    </row>
    <row r="463951" spans="70:70" x14ac:dyDescent="0.25">
      <c r="BR463951" s="2381"/>
    </row>
    <row r="463975" spans="70:70" x14ac:dyDescent="0.25">
      <c r="BR463975" s="2394"/>
    </row>
    <row r="463976" spans="70:70" x14ac:dyDescent="0.25">
      <c r="BR463976" s="2381"/>
    </row>
    <row r="464000" spans="70:70" x14ac:dyDescent="0.25">
      <c r="BR464000" s="2394"/>
    </row>
    <row r="464001" spans="70:70" x14ac:dyDescent="0.25">
      <c r="BR464001" s="2381"/>
    </row>
    <row r="464025" spans="70:70" x14ac:dyDescent="0.25">
      <c r="BR464025" s="2394"/>
    </row>
    <row r="464026" spans="70:70" x14ac:dyDescent="0.25">
      <c r="BR464026" s="2381"/>
    </row>
    <row r="464050" spans="70:70" x14ac:dyDescent="0.25">
      <c r="BR464050" s="2394"/>
    </row>
    <row r="464051" spans="70:70" x14ac:dyDescent="0.25">
      <c r="BR464051" s="2381"/>
    </row>
    <row r="464075" spans="70:70" x14ac:dyDescent="0.25">
      <c r="BR464075" s="2394"/>
    </row>
    <row r="464076" spans="70:70" x14ac:dyDescent="0.25">
      <c r="BR464076" s="2381"/>
    </row>
    <row r="464100" spans="70:70" x14ac:dyDescent="0.25">
      <c r="BR464100" s="2394"/>
    </row>
    <row r="464101" spans="70:70" x14ac:dyDescent="0.25">
      <c r="BR464101" s="2381"/>
    </row>
    <row r="464125" spans="70:70" x14ac:dyDescent="0.25">
      <c r="BR464125" s="2394"/>
    </row>
    <row r="464126" spans="70:70" x14ac:dyDescent="0.25">
      <c r="BR464126" s="2381"/>
    </row>
    <row r="464150" spans="70:70" x14ac:dyDescent="0.25">
      <c r="BR464150" s="2394"/>
    </row>
    <row r="464151" spans="70:70" x14ac:dyDescent="0.25">
      <c r="BR464151" s="2381"/>
    </row>
    <row r="464175" spans="70:70" x14ac:dyDescent="0.25">
      <c r="BR464175" s="2394"/>
    </row>
    <row r="464176" spans="70:70" x14ac:dyDescent="0.25">
      <c r="BR464176" s="2381"/>
    </row>
    <row r="464200" spans="70:70" x14ac:dyDescent="0.25">
      <c r="BR464200" s="2394"/>
    </row>
    <row r="464201" spans="70:70" x14ac:dyDescent="0.25">
      <c r="BR464201" s="2381"/>
    </row>
    <row r="464225" spans="70:70" x14ac:dyDescent="0.25">
      <c r="BR464225" s="2394"/>
    </row>
    <row r="464226" spans="70:70" x14ac:dyDescent="0.25">
      <c r="BR464226" s="2381"/>
    </row>
    <row r="464250" spans="70:70" x14ac:dyDescent="0.25">
      <c r="BR464250" s="2394"/>
    </row>
    <row r="464251" spans="70:70" x14ac:dyDescent="0.25">
      <c r="BR464251" s="2381"/>
    </row>
    <row r="464275" spans="70:70" x14ac:dyDescent="0.25">
      <c r="BR464275" s="2394"/>
    </row>
    <row r="464276" spans="70:70" x14ac:dyDescent="0.25">
      <c r="BR464276" s="2381"/>
    </row>
    <row r="464300" spans="70:70" x14ac:dyDescent="0.25">
      <c r="BR464300" s="2394"/>
    </row>
    <row r="464301" spans="70:70" x14ac:dyDescent="0.25">
      <c r="BR464301" s="2381"/>
    </row>
    <row r="464325" spans="70:70" x14ac:dyDescent="0.25">
      <c r="BR464325" s="2394"/>
    </row>
    <row r="464326" spans="70:70" x14ac:dyDescent="0.25">
      <c r="BR464326" s="2381"/>
    </row>
    <row r="464350" spans="70:70" x14ac:dyDescent="0.25">
      <c r="BR464350" s="2394"/>
    </row>
    <row r="464351" spans="70:70" x14ac:dyDescent="0.25">
      <c r="BR464351" s="2381"/>
    </row>
    <row r="464375" spans="70:70" x14ac:dyDescent="0.25">
      <c r="BR464375" s="2394"/>
    </row>
    <row r="464376" spans="70:70" x14ac:dyDescent="0.25">
      <c r="BR464376" s="2381"/>
    </row>
    <row r="464400" spans="70:70" x14ac:dyDescent="0.25">
      <c r="BR464400" s="2394"/>
    </row>
    <row r="464401" spans="70:70" x14ac:dyDescent="0.25">
      <c r="BR464401" s="2381"/>
    </row>
    <row r="464425" spans="70:70" x14ac:dyDescent="0.25">
      <c r="BR464425" s="2394"/>
    </row>
    <row r="464426" spans="70:70" x14ac:dyDescent="0.25">
      <c r="BR464426" s="2381"/>
    </row>
    <row r="464450" spans="70:70" x14ac:dyDescent="0.25">
      <c r="BR464450" s="2394"/>
    </row>
    <row r="464451" spans="70:70" x14ac:dyDescent="0.25">
      <c r="BR464451" s="2381"/>
    </row>
    <row r="464475" spans="70:70" x14ac:dyDescent="0.25">
      <c r="BR464475" s="2394"/>
    </row>
    <row r="464476" spans="70:70" x14ac:dyDescent="0.25">
      <c r="BR464476" s="2381"/>
    </row>
    <row r="464500" spans="70:70" x14ac:dyDescent="0.25">
      <c r="BR464500" s="2394"/>
    </row>
    <row r="464501" spans="70:70" x14ac:dyDescent="0.25">
      <c r="BR464501" s="2381"/>
    </row>
    <row r="464525" spans="70:70" x14ac:dyDescent="0.25">
      <c r="BR464525" s="2394"/>
    </row>
    <row r="464526" spans="70:70" x14ac:dyDescent="0.25">
      <c r="BR464526" s="2381"/>
    </row>
    <row r="464550" spans="70:70" x14ac:dyDescent="0.25">
      <c r="BR464550" s="2394"/>
    </row>
    <row r="464551" spans="70:70" x14ac:dyDescent="0.25">
      <c r="BR464551" s="2381"/>
    </row>
    <row r="464575" spans="70:70" x14ac:dyDescent="0.25">
      <c r="BR464575" s="2394"/>
    </row>
    <row r="464576" spans="70:70" x14ac:dyDescent="0.25">
      <c r="BR464576" s="2381"/>
    </row>
    <row r="464600" spans="70:70" x14ac:dyDescent="0.25">
      <c r="BR464600" s="2394"/>
    </row>
    <row r="464601" spans="70:70" x14ac:dyDescent="0.25">
      <c r="BR464601" s="2381"/>
    </row>
    <row r="464625" spans="70:70" x14ac:dyDescent="0.25">
      <c r="BR464625" s="2394"/>
    </row>
    <row r="464626" spans="70:70" x14ac:dyDescent="0.25">
      <c r="BR464626" s="2381"/>
    </row>
    <row r="464650" spans="70:70" x14ac:dyDescent="0.25">
      <c r="BR464650" s="2394"/>
    </row>
    <row r="464651" spans="70:70" x14ac:dyDescent="0.25">
      <c r="BR464651" s="2381"/>
    </row>
    <row r="464675" spans="70:70" x14ac:dyDescent="0.25">
      <c r="BR464675" s="2394"/>
    </row>
    <row r="464676" spans="70:70" x14ac:dyDescent="0.25">
      <c r="BR464676" s="2381"/>
    </row>
    <row r="464700" spans="70:70" x14ac:dyDescent="0.25">
      <c r="BR464700" s="2394"/>
    </row>
    <row r="464701" spans="70:70" x14ac:dyDescent="0.25">
      <c r="BR464701" s="2381"/>
    </row>
    <row r="464725" spans="70:70" x14ac:dyDescent="0.25">
      <c r="BR464725" s="2394"/>
    </row>
    <row r="464726" spans="70:70" x14ac:dyDescent="0.25">
      <c r="BR464726" s="2381"/>
    </row>
    <row r="464750" spans="70:70" x14ac:dyDescent="0.25">
      <c r="BR464750" s="2394"/>
    </row>
    <row r="464751" spans="70:70" x14ac:dyDescent="0.25">
      <c r="BR464751" s="2381"/>
    </row>
    <row r="464775" spans="70:70" x14ac:dyDescent="0.25">
      <c r="BR464775" s="2394"/>
    </row>
    <row r="464776" spans="70:70" x14ac:dyDescent="0.25">
      <c r="BR464776" s="2381"/>
    </row>
    <row r="464800" spans="70:70" x14ac:dyDescent="0.25">
      <c r="BR464800" s="2394"/>
    </row>
    <row r="464801" spans="70:70" x14ac:dyDescent="0.25">
      <c r="BR464801" s="2381"/>
    </row>
    <row r="464825" spans="70:70" x14ac:dyDescent="0.25">
      <c r="BR464825" s="2394"/>
    </row>
    <row r="464826" spans="70:70" x14ac:dyDescent="0.25">
      <c r="BR464826" s="2381"/>
    </row>
    <row r="464850" spans="70:70" x14ac:dyDescent="0.25">
      <c r="BR464850" s="2394"/>
    </row>
    <row r="464851" spans="70:70" x14ac:dyDescent="0.25">
      <c r="BR464851" s="2381"/>
    </row>
    <row r="464875" spans="70:70" x14ac:dyDescent="0.25">
      <c r="BR464875" s="2394"/>
    </row>
    <row r="464876" spans="70:70" x14ac:dyDescent="0.25">
      <c r="BR464876" s="2381"/>
    </row>
    <row r="464900" spans="70:70" x14ac:dyDescent="0.25">
      <c r="BR464900" s="2394"/>
    </row>
    <row r="464901" spans="70:70" x14ac:dyDescent="0.25">
      <c r="BR464901" s="2381"/>
    </row>
    <row r="464925" spans="70:70" x14ac:dyDescent="0.25">
      <c r="BR464925" s="2394"/>
    </row>
    <row r="464926" spans="70:70" x14ac:dyDescent="0.25">
      <c r="BR464926" s="2381"/>
    </row>
    <row r="464950" spans="70:70" x14ac:dyDescent="0.25">
      <c r="BR464950" s="2394"/>
    </row>
    <row r="464951" spans="70:70" x14ac:dyDescent="0.25">
      <c r="BR464951" s="2381"/>
    </row>
    <row r="464975" spans="70:70" x14ac:dyDescent="0.25">
      <c r="BR464975" s="2394"/>
    </row>
    <row r="464976" spans="70:70" x14ac:dyDescent="0.25">
      <c r="BR464976" s="2381"/>
    </row>
    <row r="465000" spans="70:70" x14ac:dyDescent="0.25">
      <c r="BR465000" s="2394"/>
    </row>
    <row r="465001" spans="70:70" x14ac:dyDescent="0.25">
      <c r="BR465001" s="2381"/>
    </row>
    <row r="465025" spans="70:70" x14ac:dyDescent="0.25">
      <c r="BR465025" s="2394"/>
    </row>
    <row r="465026" spans="70:70" x14ac:dyDescent="0.25">
      <c r="BR465026" s="2381"/>
    </row>
    <row r="465050" spans="70:70" x14ac:dyDescent="0.25">
      <c r="BR465050" s="2394"/>
    </row>
    <row r="465051" spans="70:70" x14ac:dyDescent="0.25">
      <c r="BR465051" s="2381"/>
    </row>
    <row r="465075" spans="70:70" x14ac:dyDescent="0.25">
      <c r="BR465075" s="2394"/>
    </row>
    <row r="465076" spans="70:70" x14ac:dyDescent="0.25">
      <c r="BR465076" s="2381"/>
    </row>
    <row r="465100" spans="70:70" x14ac:dyDescent="0.25">
      <c r="BR465100" s="2394"/>
    </row>
    <row r="465101" spans="70:70" x14ac:dyDescent="0.25">
      <c r="BR465101" s="2381"/>
    </row>
    <row r="465125" spans="70:70" x14ac:dyDescent="0.25">
      <c r="BR465125" s="2394"/>
    </row>
    <row r="465126" spans="70:70" x14ac:dyDescent="0.25">
      <c r="BR465126" s="2381"/>
    </row>
    <row r="465150" spans="70:70" x14ac:dyDescent="0.25">
      <c r="BR465150" s="2394"/>
    </row>
    <row r="465151" spans="70:70" x14ac:dyDescent="0.25">
      <c r="BR465151" s="2381"/>
    </row>
    <row r="465175" spans="70:70" x14ac:dyDescent="0.25">
      <c r="BR465175" s="2394"/>
    </row>
    <row r="465176" spans="70:70" x14ac:dyDescent="0.25">
      <c r="BR465176" s="2381"/>
    </row>
    <row r="465200" spans="70:70" x14ac:dyDescent="0.25">
      <c r="BR465200" s="2394"/>
    </row>
    <row r="465201" spans="70:70" x14ac:dyDescent="0.25">
      <c r="BR465201" s="2381"/>
    </row>
    <row r="465225" spans="70:70" x14ac:dyDescent="0.25">
      <c r="BR465225" s="2394"/>
    </row>
    <row r="465226" spans="70:70" x14ac:dyDescent="0.25">
      <c r="BR465226" s="2381"/>
    </row>
    <row r="465250" spans="70:70" x14ac:dyDescent="0.25">
      <c r="BR465250" s="2394"/>
    </row>
    <row r="465251" spans="70:70" x14ac:dyDescent="0.25">
      <c r="BR465251" s="2381"/>
    </row>
    <row r="465275" spans="70:70" x14ac:dyDescent="0.25">
      <c r="BR465275" s="2394"/>
    </row>
    <row r="465276" spans="70:70" x14ac:dyDescent="0.25">
      <c r="BR465276" s="2381"/>
    </row>
    <row r="465300" spans="70:70" x14ac:dyDescent="0.25">
      <c r="BR465300" s="2394"/>
    </row>
    <row r="465301" spans="70:70" x14ac:dyDescent="0.25">
      <c r="BR465301" s="2381"/>
    </row>
    <row r="465325" spans="70:70" x14ac:dyDescent="0.25">
      <c r="BR465325" s="2394"/>
    </row>
    <row r="465326" spans="70:70" x14ac:dyDescent="0.25">
      <c r="BR465326" s="2381"/>
    </row>
    <row r="465350" spans="70:70" x14ac:dyDescent="0.25">
      <c r="BR465350" s="2394"/>
    </row>
    <row r="465351" spans="70:70" x14ac:dyDescent="0.25">
      <c r="BR465351" s="2381"/>
    </row>
    <row r="465375" spans="70:70" x14ac:dyDescent="0.25">
      <c r="BR465375" s="2394"/>
    </row>
    <row r="465376" spans="70:70" x14ac:dyDescent="0.25">
      <c r="BR465376" s="2381"/>
    </row>
    <row r="465400" spans="70:70" x14ac:dyDescent="0.25">
      <c r="BR465400" s="2394"/>
    </row>
    <row r="465401" spans="70:70" x14ac:dyDescent="0.25">
      <c r="BR465401" s="2381"/>
    </row>
    <row r="465425" spans="70:70" x14ac:dyDescent="0.25">
      <c r="BR465425" s="2394"/>
    </row>
    <row r="465426" spans="70:70" x14ac:dyDescent="0.25">
      <c r="BR465426" s="2381"/>
    </row>
    <row r="465450" spans="70:70" x14ac:dyDescent="0.25">
      <c r="BR465450" s="2394"/>
    </row>
    <row r="465451" spans="70:70" x14ac:dyDescent="0.25">
      <c r="BR465451" s="2381"/>
    </row>
    <row r="465475" spans="70:70" x14ac:dyDescent="0.25">
      <c r="BR465475" s="2394"/>
    </row>
    <row r="465476" spans="70:70" x14ac:dyDescent="0.25">
      <c r="BR465476" s="2381"/>
    </row>
    <row r="465500" spans="70:70" x14ac:dyDescent="0.25">
      <c r="BR465500" s="2394"/>
    </row>
    <row r="465501" spans="70:70" x14ac:dyDescent="0.25">
      <c r="BR465501" s="2381"/>
    </row>
    <row r="465525" spans="70:70" x14ac:dyDescent="0.25">
      <c r="BR465525" s="2394"/>
    </row>
    <row r="465526" spans="70:70" x14ac:dyDescent="0.25">
      <c r="BR465526" s="2381"/>
    </row>
    <row r="465550" spans="70:70" x14ac:dyDescent="0.25">
      <c r="BR465550" s="2394"/>
    </row>
    <row r="465551" spans="70:70" x14ac:dyDescent="0.25">
      <c r="BR465551" s="2381"/>
    </row>
    <row r="465575" spans="70:70" x14ac:dyDescent="0.25">
      <c r="BR465575" s="2394"/>
    </row>
    <row r="465576" spans="70:70" x14ac:dyDescent="0.25">
      <c r="BR465576" s="2381"/>
    </row>
    <row r="465600" spans="70:70" x14ac:dyDescent="0.25">
      <c r="BR465600" s="2394"/>
    </row>
    <row r="465601" spans="70:70" x14ac:dyDescent="0.25">
      <c r="BR465601" s="2381"/>
    </row>
    <row r="465625" spans="70:70" x14ac:dyDescent="0.25">
      <c r="BR465625" s="2394"/>
    </row>
    <row r="465626" spans="70:70" x14ac:dyDescent="0.25">
      <c r="BR465626" s="2381"/>
    </row>
    <row r="465650" spans="70:70" x14ac:dyDescent="0.25">
      <c r="BR465650" s="2394"/>
    </row>
    <row r="465651" spans="70:70" x14ac:dyDescent="0.25">
      <c r="BR465651" s="2381"/>
    </row>
    <row r="465675" spans="70:70" x14ac:dyDescent="0.25">
      <c r="BR465675" s="2394"/>
    </row>
    <row r="465676" spans="70:70" x14ac:dyDescent="0.25">
      <c r="BR465676" s="2381"/>
    </row>
    <row r="465700" spans="70:70" x14ac:dyDescent="0.25">
      <c r="BR465700" s="2394"/>
    </row>
    <row r="465701" spans="70:70" x14ac:dyDescent="0.25">
      <c r="BR465701" s="2381"/>
    </row>
    <row r="465725" spans="70:70" x14ac:dyDescent="0.25">
      <c r="BR465725" s="2394"/>
    </row>
    <row r="465726" spans="70:70" x14ac:dyDescent="0.25">
      <c r="BR465726" s="2381"/>
    </row>
    <row r="465750" spans="70:70" x14ac:dyDescent="0.25">
      <c r="BR465750" s="2394"/>
    </row>
    <row r="465751" spans="70:70" x14ac:dyDescent="0.25">
      <c r="BR465751" s="2381"/>
    </row>
    <row r="465775" spans="70:70" x14ac:dyDescent="0.25">
      <c r="BR465775" s="2394"/>
    </row>
    <row r="465776" spans="70:70" x14ac:dyDescent="0.25">
      <c r="BR465776" s="2381"/>
    </row>
    <row r="465800" spans="70:70" x14ac:dyDescent="0.25">
      <c r="BR465800" s="2394"/>
    </row>
    <row r="465801" spans="70:70" x14ac:dyDescent="0.25">
      <c r="BR465801" s="2381"/>
    </row>
    <row r="465825" spans="70:70" x14ac:dyDescent="0.25">
      <c r="BR465825" s="2394"/>
    </row>
    <row r="465826" spans="70:70" x14ac:dyDescent="0.25">
      <c r="BR465826" s="2381"/>
    </row>
    <row r="465850" spans="70:70" x14ac:dyDescent="0.25">
      <c r="BR465850" s="2394"/>
    </row>
    <row r="465851" spans="70:70" x14ac:dyDescent="0.25">
      <c r="BR465851" s="2381"/>
    </row>
    <row r="465875" spans="70:70" x14ac:dyDescent="0.25">
      <c r="BR465875" s="2394"/>
    </row>
    <row r="465876" spans="70:70" x14ac:dyDescent="0.25">
      <c r="BR465876" s="2381"/>
    </row>
    <row r="465900" spans="70:70" x14ac:dyDescent="0.25">
      <c r="BR465900" s="2394"/>
    </row>
    <row r="465901" spans="70:70" x14ac:dyDescent="0.25">
      <c r="BR465901" s="2381"/>
    </row>
    <row r="465925" spans="70:70" x14ac:dyDescent="0.25">
      <c r="BR465925" s="2394"/>
    </row>
    <row r="465926" spans="70:70" x14ac:dyDescent="0.25">
      <c r="BR465926" s="2381"/>
    </row>
    <row r="465950" spans="70:70" x14ac:dyDescent="0.25">
      <c r="BR465950" s="2394"/>
    </row>
    <row r="465951" spans="70:70" x14ac:dyDescent="0.25">
      <c r="BR465951" s="2381"/>
    </row>
    <row r="465975" spans="70:70" x14ac:dyDescent="0.25">
      <c r="BR465975" s="2394"/>
    </row>
    <row r="465976" spans="70:70" x14ac:dyDescent="0.25">
      <c r="BR465976" s="2381"/>
    </row>
    <row r="466000" spans="70:70" x14ac:dyDescent="0.25">
      <c r="BR466000" s="2394"/>
    </row>
    <row r="466001" spans="70:70" x14ac:dyDescent="0.25">
      <c r="BR466001" s="2381"/>
    </row>
    <row r="466025" spans="70:70" x14ac:dyDescent="0.25">
      <c r="BR466025" s="2394"/>
    </row>
    <row r="466026" spans="70:70" x14ac:dyDescent="0.25">
      <c r="BR466026" s="2381"/>
    </row>
    <row r="466050" spans="70:70" x14ac:dyDescent="0.25">
      <c r="BR466050" s="2394"/>
    </row>
    <row r="466051" spans="70:70" x14ac:dyDescent="0.25">
      <c r="BR466051" s="2381"/>
    </row>
    <row r="466075" spans="70:70" x14ac:dyDescent="0.25">
      <c r="BR466075" s="2394"/>
    </row>
    <row r="466076" spans="70:70" x14ac:dyDescent="0.25">
      <c r="BR466076" s="2381"/>
    </row>
    <row r="466100" spans="70:70" x14ac:dyDescent="0.25">
      <c r="BR466100" s="2394"/>
    </row>
    <row r="466101" spans="70:70" x14ac:dyDescent="0.25">
      <c r="BR466101" s="2381"/>
    </row>
    <row r="466125" spans="70:70" x14ac:dyDescent="0.25">
      <c r="BR466125" s="2394"/>
    </row>
    <row r="466126" spans="70:70" x14ac:dyDescent="0.25">
      <c r="BR466126" s="2381"/>
    </row>
    <row r="466150" spans="70:70" x14ac:dyDescent="0.25">
      <c r="BR466150" s="2394"/>
    </row>
    <row r="466151" spans="70:70" x14ac:dyDescent="0.25">
      <c r="BR466151" s="2381"/>
    </row>
    <row r="466175" spans="70:70" x14ac:dyDescent="0.25">
      <c r="BR466175" s="2394"/>
    </row>
    <row r="466176" spans="70:70" x14ac:dyDescent="0.25">
      <c r="BR466176" s="2381"/>
    </row>
    <row r="466200" spans="70:70" x14ac:dyDescent="0.25">
      <c r="BR466200" s="2394"/>
    </row>
    <row r="466201" spans="70:70" x14ac:dyDescent="0.25">
      <c r="BR466201" s="2381"/>
    </row>
    <row r="466225" spans="70:70" x14ac:dyDescent="0.25">
      <c r="BR466225" s="2394"/>
    </row>
    <row r="466226" spans="70:70" x14ac:dyDescent="0.25">
      <c r="BR466226" s="2381"/>
    </row>
    <row r="466250" spans="70:70" x14ac:dyDescent="0.25">
      <c r="BR466250" s="2394"/>
    </row>
    <row r="466251" spans="70:70" x14ac:dyDescent="0.25">
      <c r="BR466251" s="2381"/>
    </row>
    <row r="466275" spans="70:70" x14ac:dyDescent="0.25">
      <c r="BR466275" s="2394"/>
    </row>
    <row r="466276" spans="70:70" x14ac:dyDescent="0.25">
      <c r="BR466276" s="2381"/>
    </row>
    <row r="466300" spans="70:70" x14ac:dyDescent="0.25">
      <c r="BR466300" s="2394"/>
    </row>
    <row r="466301" spans="70:70" x14ac:dyDescent="0.25">
      <c r="BR466301" s="2381"/>
    </row>
    <row r="466325" spans="70:70" x14ac:dyDescent="0.25">
      <c r="BR466325" s="2394"/>
    </row>
    <row r="466326" spans="70:70" x14ac:dyDescent="0.25">
      <c r="BR466326" s="2381"/>
    </row>
    <row r="466350" spans="70:70" x14ac:dyDescent="0.25">
      <c r="BR466350" s="2394"/>
    </row>
    <row r="466351" spans="70:70" x14ac:dyDescent="0.25">
      <c r="BR466351" s="2381"/>
    </row>
    <row r="466375" spans="70:70" x14ac:dyDescent="0.25">
      <c r="BR466375" s="2394"/>
    </row>
    <row r="466376" spans="70:70" x14ac:dyDescent="0.25">
      <c r="BR466376" s="2381"/>
    </row>
    <row r="466400" spans="70:70" x14ac:dyDescent="0.25">
      <c r="BR466400" s="2394"/>
    </row>
    <row r="466401" spans="70:70" x14ac:dyDescent="0.25">
      <c r="BR466401" s="2381"/>
    </row>
    <row r="466425" spans="70:70" x14ac:dyDescent="0.25">
      <c r="BR466425" s="2394"/>
    </row>
    <row r="466426" spans="70:70" x14ac:dyDescent="0.25">
      <c r="BR466426" s="2381"/>
    </row>
    <row r="466450" spans="70:70" x14ac:dyDescent="0.25">
      <c r="BR466450" s="2394"/>
    </row>
    <row r="466451" spans="70:70" x14ac:dyDescent="0.25">
      <c r="BR466451" s="2381"/>
    </row>
    <row r="466475" spans="70:70" x14ac:dyDescent="0.25">
      <c r="BR466475" s="2394"/>
    </row>
    <row r="466476" spans="70:70" x14ac:dyDescent="0.25">
      <c r="BR466476" s="2381"/>
    </row>
    <row r="466500" spans="70:70" x14ac:dyDescent="0.25">
      <c r="BR466500" s="2394"/>
    </row>
    <row r="466501" spans="70:70" x14ac:dyDescent="0.25">
      <c r="BR466501" s="2381"/>
    </row>
    <row r="466525" spans="70:70" x14ac:dyDescent="0.25">
      <c r="BR466525" s="2394"/>
    </row>
    <row r="466526" spans="70:70" x14ac:dyDescent="0.25">
      <c r="BR466526" s="2381"/>
    </row>
    <row r="466550" spans="70:70" x14ac:dyDescent="0.25">
      <c r="BR466550" s="2394"/>
    </row>
    <row r="466551" spans="70:70" x14ac:dyDescent="0.25">
      <c r="BR466551" s="2381"/>
    </row>
    <row r="466575" spans="70:70" x14ac:dyDescent="0.25">
      <c r="BR466575" s="2394"/>
    </row>
    <row r="466576" spans="70:70" x14ac:dyDescent="0.25">
      <c r="BR466576" s="2381"/>
    </row>
    <row r="466600" spans="70:70" x14ac:dyDescent="0.25">
      <c r="BR466600" s="2394"/>
    </row>
    <row r="466601" spans="70:70" x14ac:dyDescent="0.25">
      <c r="BR466601" s="2381"/>
    </row>
    <row r="466625" spans="70:70" x14ac:dyDescent="0.25">
      <c r="BR466625" s="2394"/>
    </row>
    <row r="466626" spans="70:70" x14ac:dyDescent="0.25">
      <c r="BR466626" s="2381"/>
    </row>
    <row r="466650" spans="70:70" x14ac:dyDescent="0.25">
      <c r="BR466650" s="2394"/>
    </row>
    <row r="466651" spans="70:70" x14ac:dyDescent="0.25">
      <c r="BR466651" s="2381"/>
    </row>
    <row r="466675" spans="70:70" x14ac:dyDescent="0.25">
      <c r="BR466675" s="2394"/>
    </row>
    <row r="466676" spans="70:70" x14ac:dyDescent="0.25">
      <c r="BR466676" s="2381"/>
    </row>
    <row r="466700" spans="70:70" x14ac:dyDescent="0.25">
      <c r="BR466700" s="2394"/>
    </row>
    <row r="466701" spans="70:70" x14ac:dyDescent="0.25">
      <c r="BR466701" s="2381"/>
    </row>
    <row r="466725" spans="70:70" x14ac:dyDescent="0.25">
      <c r="BR466725" s="2394"/>
    </row>
    <row r="466726" spans="70:70" x14ac:dyDescent="0.25">
      <c r="BR466726" s="2381"/>
    </row>
    <row r="466750" spans="70:70" x14ac:dyDescent="0.25">
      <c r="BR466750" s="2394"/>
    </row>
    <row r="466751" spans="70:70" x14ac:dyDescent="0.25">
      <c r="BR466751" s="2381"/>
    </row>
    <row r="466775" spans="70:70" x14ac:dyDescent="0.25">
      <c r="BR466775" s="2394"/>
    </row>
    <row r="466776" spans="70:70" x14ac:dyDescent="0.25">
      <c r="BR466776" s="2381"/>
    </row>
    <row r="466800" spans="70:70" x14ac:dyDescent="0.25">
      <c r="BR466800" s="2394"/>
    </row>
    <row r="466801" spans="70:70" x14ac:dyDescent="0.25">
      <c r="BR466801" s="2381"/>
    </row>
    <row r="466825" spans="70:70" x14ac:dyDescent="0.25">
      <c r="BR466825" s="2394"/>
    </row>
    <row r="466826" spans="70:70" x14ac:dyDescent="0.25">
      <c r="BR466826" s="2381"/>
    </row>
    <row r="466850" spans="70:70" x14ac:dyDescent="0.25">
      <c r="BR466850" s="2394"/>
    </row>
    <row r="466851" spans="70:70" x14ac:dyDescent="0.25">
      <c r="BR466851" s="2381"/>
    </row>
    <row r="466875" spans="70:70" x14ac:dyDescent="0.25">
      <c r="BR466875" s="2394"/>
    </row>
    <row r="466876" spans="70:70" x14ac:dyDescent="0.25">
      <c r="BR466876" s="2381"/>
    </row>
    <row r="466900" spans="70:70" x14ac:dyDescent="0.25">
      <c r="BR466900" s="2394"/>
    </row>
    <row r="466901" spans="70:70" x14ac:dyDescent="0.25">
      <c r="BR466901" s="2381"/>
    </row>
    <row r="466925" spans="70:70" x14ac:dyDescent="0.25">
      <c r="BR466925" s="2394"/>
    </row>
    <row r="466926" spans="70:70" x14ac:dyDescent="0.25">
      <c r="BR466926" s="2381"/>
    </row>
    <row r="466950" spans="70:70" x14ac:dyDescent="0.25">
      <c r="BR466950" s="2394"/>
    </row>
    <row r="466951" spans="70:70" x14ac:dyDescent="0.25">
      <c r="BR466951" s="2381"/>
    </row>
    <row r="466975" spans="70:70" x14ac:dyDescent="0.25">
      <c r="BR466975" s="2394"/>
    </row>
    <row r="466976" spans="70:70" x14ac:dyDescent="0.25">
      <c r="BR466976" s="2381"/>
    </row>
    <row r="467000" spans="70:70" x14ac:dyDescent="0.25">
      <c r="BR467000" s="2394"/>
    </row>
    <row r="467001" spans="70:70" x14ac:dyDescent="0.25">
      <c r="BR467001" s="2381"/>
    </row>
    <row r="467025" spans="70:70" x14ac:dyDescent="0.25">
      <c r="BR467025" s="2394"/>
    </row>
    <row r="467026" spans="70:70" x14ac:dyDescent="0.25">
      <c r="BR467026" s="2381"/>
    </row>
    <row r="467050" spans="70:70" x14ac:dyDescent="0.25">
      <c r="BR467050" s="2394"/>
    </row>
    <row r="467051" spans="70:70" x14ac:dyDescent="0.25">
      <c r="BR467051" s="2381"/>
    </row>
    <row r="467075" spans="70:70" x14ac:dyDescent="0.25">
      <c r="BR467075" s="2394"/>
    </row>
    <row r="467076" spans="70:70" x14ac:dyDescent="0.25">
      <c r="BR467076" s="2381"/>
    </row>
    <row r="467100" spans="70:70" x14ac:dyDescent="0.25">
      <c r="BR467100" s="2394"/>
    </row>
    <row r="467101" spans="70:70" x14ac:dyDescent="0.25">
      <c r="BR467101" s="2381"/>
    </row>
    <row r="467125" spans="70:70" x14ac:dyDescent="0.25">
      <c r="BR467125" s="2394"/>
    </row>
    <row r="467126" spans="70:70" x14ac:dyDescent="0.25">
      <c r="BR467126" s="2381"/>
    </row>
    <row r="467150" spans="70:70" x14ac:dyDescent="0.25">
      <c r="BR467150" s="2394"/>
    </row>
    <row r="467151" spans="70:70" x14ac:dyDescent="0.25">
      <c r="BR467151" s="2381"/>
    </row>
    <row r="467175" spans="70:70" x14ac:dyDescent="0.25">
      <c r="BR467175" s="2394"/>
    </row>
    <row r="467176" spans="70:70" x14ac:dyDescent="0.25">
      <c r="BR467176" s="2381"/>
    </row>
    <row r="467200" spans="70:70" x14ac:dyDescent="0.25">
      <c r="BR467200" s="2394"/>
    </row>
    <row r="467201" spans="70:70" x14ac:dyDescent="0.25">
      <c r="BR467201" s="2381"/>
    </row>
    <row r="467225" spans="70:70" x14ac:dyDescent="0.25">
      <c r="BR467225" s="2394"/>
    </row>
    <row r="467226" spans="70:70" x14ac:dyDescent="0.25">
      <c r="BR467226" s="2381"/>
    </row>
    <row r="467250" spans="70:70" x14ac:dyDescent="0.25">
      <c r="BR467250" s="2394"/>
    </row>
    <row r="467251" spans="70:70" x14ac:dyDescent="0.25">
      <c r="BR467251" s="2381"/>
    </row>
    <row r="467275" spans="70:70" x14ac:dyDescent="0.25">
      <c r="BR467275" s="2394"/>
    </row>
    <row r="467276" spans="70:70" x14ac:dyDescent="0.25">
      <c r="BR467276" s="2381"/>
    </row>
    <row r="467300" spans="70:70" x14ac:dyDescent="0.25">
      <c r="BR467300" s="2394"/>
    </row>
    <row r="467301" spans="70:70" x14ac:dyDescent="0.25">
      <c r="BR467301" s="2381"/>
    </row>
    <row r="467325" spans="70:70" x14ac:dyDescent="0.25">
      <c r="BR467325" s="2394"/>
    </row>
    <row r="467326" spans="70:70" x14ac:dyDescent="0.25">
      <c r="BR467326" s="2381"/>
    </row>
    <row r="467350" spans="70:70" x14ac:dyDescent="0.25">
      <c r="BR467350" s="2394"/>
    </row>
    <row r="467351" spans="70:70" x14ac:dyDescent="0.25">
      <c r="BR467351" s="2381"/>
    </row>
    <row r="467375" spans="70:70" x14ac:dyDescent="0.25">
      <c r="BR467375" s="2394"/>
    </row>
    <row r="467376" spans="70:70" x14ac:dyDescent="0.25">
      <c r="BR467376" s="2381"/>
    </row>
    <row r="467400" spans="70:70" x14ac:dyDescent="0.25">
      <c r="BR467400" s="2394"/>
    </row>
    <row r="467401" spans="70:70" x14ac:dyDescent="0.25">
      <c r="BR467401" s="2381"/>
    </row>
    <row r="467425" spans="70:70" x14ac:dyDescent="0.25">
      <c r="BR467425" s="2394"/>
    </row>
    <row r="467426" spans="70:70" x14ac:dyDescent="0.25">
      <c r="BR467426" s="2381"/>
    </row>
    <row r="467450" spans="70:70" x14ac:dyDescent="0.25">
      <c r="BR467450" s="2394"/>
    </row>
    <row r="467451" spans="70:70" x14ac:dyDescent="0.25">
      <c r="BR467451" s="2381"/>
    </row>
    <row r="467475" spans="70:70" x14ac:dyDescent="0.25">
      <c r="BR467475" s="2394"/>
    </row>
    <row r="467476" spans="70:70" x14ac:dyDescent="0.25">
      <c r="BR467476" s="2381"/>
    </row>
    <row r="467500" spans="70:70" x14ac:dyDescent="0.25">
      <c r="BR467500" s="2394"/>
    </row>
    <row r="467501" spans="70:70" x14ac:dyDescent="0.25">
      <c r="BR467501" s="2381"/>
    </row>
    <row r="467525" spans="70:70" x14ac:dyDescent="0.25">
      <c r="BR467525" s="2394"/>
    </row>
    <row r="467526" spans="70:70" x14ac:dyDescent="0.25">
      <c r="BR467526" s="2381"/>
    </row>
    <row r="467550" spans="70:70" x14ac:dyDescent="0.25">
      <c r="BR467550" s="2394"/>
    </row>
    <row r="467551" spans="70:70" x14ac:dyDescent="0.25">
      <c r="BR467551" s="2381"/>
    </row>
    <row r="467575" spans="70:70" x14ac:dyDescent="0.25">
      <c r="BR467575" s="2394"/>
    </row>
    <row r="467576" spans="70:70" x14ac:dyDescent="0.25">
      <c r="BR467576" s="2381"/>
    </row>
    <row r="467600" spans="70:70" x14ac:dyDescent="0.25">
      <c r="BR467600" s="2394"/>
    </row>
    <row r="467601" spans="70:70" x14ac:dyDescent="0.25">
      <c r="BR467601" s="2381"/>
    </row>
    <row r="467625" spans="70:70" x14ac:dyDescent="0.25">
      <c r="BR467625" s="2394"/>
    </row>
    <row r="467626" spans="70:70" x14ac:dyDescent="0.25">
      <c r="BR467626" s="2381"/>
    </row>
    <row r="467650" spans="70:70" x14ac:dyDescent="0.25">
      <c r="BR467650" s="2394"/>
    </row>
    <row r="467651" spans="70:70" x14ac:dyDescent="0.25">
      <c r="BR467651" s="2381"/>
    </row>
    <row r="467675" spans="70:70" x14ac:dyDescent="0.25">
      <c r="BR467675" s="2394"/>
    </row>
    <row r="467676" spans="70:70" x14ac:dyDescent="0.25">
      <c r="BR467676" s="2381"/>
    </row>
    <row r="467700" spans="70:70" x14ac:dyDescent="0.25">
      <c r="BR467700" s="2394"/>
    </row>
    <row r="467701" spans="70:70" x14ac:dyDescent="0.25">
      <c r="BR467701" s="2381"/>
    </row>
    <row r="467725" spans="70:70" x14ac:dyDescent="0.25">
      <c r="BR467725" s="2394"/>
    </row>
    <row r="467726" spans="70:70" x14ac:dyDescent="0.25">
      <c r="BR467726" s="2381"/>
    </row>
    <row r="467750" spans="70:70" x14ac:dyDescent="0.25">
      <c r="BR467750" s="2394"/>
    </row>
    <row r="467751" spans="70:70" x14ac:dyDescent="0.25">
      <c r="BR467751" s="2381"/>
    </row>
    <row r="467775" spans="70:70" x14ac:dyDescent="0.25">
      <c r="BR467775" s="2394"/>
    </row>
    <row r="467776" spans="70:70" x14ac:dyDescent="0.25">
      <c r="BR467776" s="2381"/>
    </row>
    <row r="467800" spans="70:70" x14ac:dyDescent="0.25">
      <c r="BR467800" s="2394"/>
    </row>
    <row r="467801" spans="70:70" x14ac:dyDescent="0.25">
      <c r="BR467801" s="2381"/>
    </row>
    <row r="467825" spans="70:70" x14ac:dyDescent="0.25">
      <c r="BR467825" s="2394"/>
    </row>
    <row r="467826" spans="70:70" x14ac:dyDescent="0.25">
      <c r="BR467826" s="2381"/>
    </row>
    <row r="467850" spans="70:70" x14ac:dyDescent="0.25">
      <c r="BR467850" s="2394"/>
    </row>
    <row r="467851" spans="70:70" x14ac:dyDescent="0.25">
      <c r="BR467851" s="2381"/>
    </row>
    <row r="467875" spans="70:70" x14ac:dyDescent="0.25">
      <c r="BR467875" s="2394"/>
    </row>
    <row r="467876" spans="70:70" x14ac:dyDescent="0.25">
      <c r="BR467876" s="2381"/>
    </row>
    <row r="467900" spans="70:70" x14ac:dyDescent="0.25">
      <c r="BR467900" s="2394"/>
    </row>
    <row r="467901" spans="70:70" x14ac:dyDescent="0.25">
      <c r="BR467901" s="2381"/>
    </row>
    <row r="467925" spans="70:70" x14ac:dyDescent="0.25">
      <c r="BR467925" s="2394"/>
    </row>
    <row r="467926" spans="70:70" x14ac:dyDescent="0.25">
      <c r="BR467926" s="2381"/>
    </row>
    <row r="467950" spans="70:70" x14ac:dyDescent="0.25">
      <c r="BR467950" s="2394"/>
    </row>
    <row r="467951" spans="70:70" x14ac:dyDescent="0.25">
      <c r="BR467951" s="2381"/>
    </row>
    <row r="467975" spans="70:70" x14ac:dyDescent="0.25">
      <c r="BR467975" s="2394"/>
    </row>
    <row r="467976" spans="70:70" x14ac:dyDescent="0.25">
      <c r="BR467976" s="2381"/>
    </row>
    <row r="468000" spans="70:70" x14ac:dyDescent="0.25">
      <c r="BR468000" s="2394"/>
    </row>
    <row r="468001" spans="70:70" x14ac:dyDescent="0.25">
      <c r="BR468001" s="2381"/>
    </row>
    <row r="468025" spans="70:70" x14ac:dyDescent="0.25">
      <c r="BR468025" s="2394"/>
    </row>
    <row r="468026" spans="70:70" x14ac:dyDescent="0.25">
      <c r="BR468026" s="2381"/>
    </row>
    <row r="468050" spans="70:70" x14ac:dyDescent="0.25">
      <c r="BR468050" s="2394"/>
    </row>
    <row r="468051" spans="70:70" x14ac:dyDescent="0.25">
      <c r="BR468051" s="2381"/>
    </row>
    <row r="468075" spans="70:70" x14ac:dyDescent="0.25">
      <c r="BR468075" s="2394"/>
    </row>
    <row r="468076" spans="70:70" x14ac:dyDescent="0.25">
      <c r="BR468076" s="2381"/>
    </row>
    <row r="468100" spans="70:70" x14ac:dyDescent="0.25">
      <c r="BR468100" s="2394"/>
    </row>
    <row r="468101" spans="70:70" x14ac:dyDescent="0.25">
      <c r="BR468101" s="2381"/>
    </row>
    <row r="468125" spans="70:70" x14ac:dyDescent="0.25">
      <c r="BR468125" s="2394"/>
    </row>
    <row r="468126" spans="70:70" x14ac:dyDescent="0.25">
      <c r="BR468126" s="2381"/>
    </row>
    <row r="468150" spans="70:70" x14ac:dyDescent="0.25">
      <c r="BR468150" s="2394"/>
    </row>
    <row r="468151" spans="70:70" x14ac:dyDescent="0.25">
      <c r="BR468151" s="2381"/>
    </row>
    <row r="468175" spans="70:70" x14ac:dyDescent="0.25">
      <c r="BR468175" s="2394"/>
    </row>
    <row r="468176" spans="70:70" x14ac:dyDescent="0.25">
      <c r="BR468176" s="2381"/>
    </row>
    <row r="468200" spans="70:70" x14ac:dyDescent="0.25">
      <c r="BR468200" s="2394"/>
    </row>
    <row r="468201" spans="70:70" x14ac:dyDescent="0.25">
      <c r="BR468201" s="2381"/>
    </row>
    <row r="468225" spans="70:70" x14ac:dyDescent="0.25">
      <c r="BR468225" s="2394"/>
    </row>
    <row r="468226" spans="70:70" x14ac:dyDescent="0.25">
      <c r="BR468226" s="2381"/>
    </row>
    <row r="468250" spans="70:70" x14ac:dyDescent="0.25">
      <c r="BR468250" s="2394"/>
    </row>
    <row r="468251" spans="70:70" x14ac:dyDescent="0.25">
      <c r="BR468251" s="2381"/>
    </row>
    <row r="468275" spans="70:70" x14ac:dyDescent="0.25">
      <c r="BR468275" s="2394"/>
    </row>
    <row r="468276" spans="70:70" x14ac:dyDescent="0.25">
      <c r="BR468276" s="2381"/>
    </row>
    <row r="468300" spans="70:70" x14ac:dyDescent="0.25">
      <c r="BR468300" s="2394"/>
    </row>
    <row r="468301" spans="70:70" x14ac:dyDescent="0.25">
      <c r="BR468301" s="2381"/>
    </row>
    <row r="468325" spans="70:70" x14ac:dyDescent="0.25">
      <c r="BR468325" s="2394"/>
    </row>
    <row r="468326" spans="70:70" x14ac:dyDescent="0.25">
      <c r="BR468326" s="2381"/>
    </row>
    <row r="468350" spans="70:70" x14ac:dyDescent="0.25">
      <c r="BR468350" s="2394"/>
    </row>
    <row r="468351" spans="70:70" x14ac:dyDescent="0.25">
      <c r="BR468351" s="2381"/>
    </row>
    <row r="468375" spans="70:70" x14ac:dyDescent="0.25">
      <c r="BR468375" s="2394"/>
    </row>
    <row r="468376" spans="70:70" x14ac:dyDescent="0.25">
      <c r="BR468376" s="2381"/>
    </row>
    <row r="468400" spans="70:70" x14ac:dyDescent="0.25">
      <c r="BR468400" s="2394"/>
    </row>
    <row r="468401" spans="70:70" x14ac:dyDescent="0.25">
      <c r="BR468401" s="2381"/>
    </row>
    <row r="468425" spans="70:70" x14ac:dyDescent="0.25">
      <c r="BR468425" s="2394"/>
    </row>
    <row r="468426" spans="70:70" x14ac:dyDescent="0.25">
      <c r="BR468426" s="2381"/>
    </row>
    <row r="468450" spans="70:70" x14ac:dyDescent="0.25">
      <c r="BR468450" s="2394"/>
    </row>
    <row r="468451" spans="70:70" x14ac:dyDescent="0.25">
      <c r="BR468451" s="2381"/>
    </row>
    <row r="468475" spans="70:70" x14ac:dyDescent="0.25">
      <c r="BR468475" s="2394"/>
    </row>
    <row r="468476" spans="70:70" x14ac:dyDescent="0.25">
      <c r="BR468476" s="2381"/>
    </row>
    <row r="468500" spans="70:70" x14ac:dyDescent="0.25">
      <c r="BR468500" s="2394"/>
    </row>
    <row r="468501" spans="70:70" x14ac:dyDescent="0.25">
      <c r="BR468501" s="2381"/>
    </row>
    <row r="468525" spans="70:70" x14ac:dyDescent="0.25">
      <c r="BR468525" s="2394"/>
    </row>
    <row r="468526" spans="70:70" x14ac:dyDescent="0.25">
      <c r="BR468526" s="2381"/>
    </row>
    <row r="468550" spans="70:70" x14ac:dyDescent="0.25">
      <c r="BR468550" s="2394"/>
    </row>
    <row r="468551" spans="70:70" x14ac:dyDescent="0.25">
      <c r="BR468551" s="2381"/>
    </row>
    <row r="468575" spans="70:70" x14ac:dyDescent="0.25">
      <c r="BR468575" s="2394"/>
    </row>
    <row r="468576" spans="70:70" x14ac:dyDescent="0.25">
      <c r="BR468576" s="2381"/>
    </row>
    <row r="468600" spans="70:70" x14ac:dyDescent="0.25">
      <c r="BR468600" s="2394"/>
    </row>
    <row r="468601" spans="70:70" x14ac:dyDescent="0.25">
      <c r="BR468601" s="2381"/>
    </row>
    <row r="468625" spans="70:70" x14ac:dyDescent="0.25">
      <c r="BR468625" s="2394"/>
    </row>
    <row r="468626" spans="70:70" x14ac:dyDescent="0.25">
      <c r="BR468626" s="2381"/>
    </row>
    <row r="468650" spans="70:70" x14ac:dyDescent="0.25">
      <c r="BR468650" s="2394"/>
    </row>
    <row r="468651" spans="70:70" x14ac:dyDescent="0.25">
      <c r="BR468651" s="2381"/>
    </row>
    <row r="468675" spans="70:70" x14ac:dyDescent="0.25">
      <c r="BR468675" s="2394"/>
    </row>
    <row r="468676" spans="70:70" x14ac:dyDescent="0.25">
      <c r="BR468676" s="2381"/>
    </row>
    <row r="468700" spans="70:70" x14ac:dyDescent="0.25">
      <c r="BR468700" s="2394"/>
    </row>
    <row r="468701" spans="70:70" x14ac:dyDescent="0.25">
      <c r="BR468701" s="2381"/>
    </row>
    <row r="468725" spans="70:70" x14ac:dyDescent="0.25">
      <c r="BR468725" s="2394"/>
    </row>
    <row r="468726" spans="70:70" x14ac:dyDescent="0.25">
      <c r="BR468726" s="2381"/>
    </row>
    <row r="468750" spans="70:70" x14ac:dyDescent="0.25">
      <c r="BR468750" s="2394"/>
    </row>
    <row r="468751" spans="70:70" x14ac:dyDescent="0.25">
      <c r="BR468751" s="2381"/>
    </row>
    <row r="468775" spans="70:70" x14ac:dyDescent="0.25">
      <c r="BR468775" s="2394"/>
    </row>
    <row r="468776" spans="70:70" x14ac:dyDescent="0.25">
      <c r="BR468776" s="2381"/>
    </row>
    <row r="468800" spans="70:70" x14ac:dyDescent="0.25">
      <c r="BR468800" s="2394"/>
    </row>
    <row r="468801" spans="70:70" x14ac:dyDescent="0.25">
      <c r="BR468801" s="2381"/>
    </row>
    <row r="468825" spans="70:70" x14ac:dyDescent="0.25">
      <c r="BR468825" s="2394"/>
    </row>
    <row r="468826" spans="70:70" x14ac:dyDescent="0.25">
      <c r="BR468826" s="2381"/>
    </row>
    <row r="468850" spans="70:70" x14ac:dyDescent="0.25">
      <c r="BR468850" s="2394"/>
    </row>
    <row r="468851" spans="70:70" x14ac:dyDescent="0.25">
      <c r="BR468851" s="2381"/>
    </row>
    <row r="468875" spans="70:70" x14ac:dyDescent="0.25">
      <c r="BR468875" s="2394"/>
    </row>
    <row r="468876" spans="70:70" x14ac:dyDescent="0.25">
      <c r="BR468876" s="2381"/>
    </row>
    <row r="468900" spans="70:70" x14ac:dyDescent="0.25">
      <c r="BR468900" s="2394"/>
    </row>
    <row r="468901" spans="70:70" x14ac:dyDescent="0.25">
      <c r="BR468901" s="2381"/>
    </row>
    <row r="468925" spans="70:70" x14ac:dyDescent="0.25">
      <c r="BR468925" s="2394"/>
    </row>
    <row r="468926" spans="70:70" x14ac:dyDescent="0.25">
      <c r="BR468926" s="2381"/>
    </row>
    <row r="468950" spans="70:70" x14ac:dyDescent="0.25">
      <c r="BR468950" s="2394"/>
    </row>
    <row r="468951" spans="70:70" x14ac:dyDescent="0.25">
      <c r="BR468951" s="2381"/>
    </row>
    <row r="468975" spans="70:70" x14ac:dyDescent="0.25">
      <c r="BR468975" s="2394"/>
    </row>
    <row r="468976" spans="70:70" x14ac:dyDescent="0.25">
      <c r="BR468976" s="2381"/>
    </row>
    <row r="469000" spans="70:70" x14ac:dyDescent="0.25">
      <c r="BR469000" s="2394"/>
    </row>
    <row r="469001" spans="70:70" x14ac:dyDescent="0.25">
      <c r="BR469001" s="2381"/>
    </row>
    <row r="469025" spans="70:70" x14ac:dyDescent="0.25">
      <c r="BR469025" s="2394"/>
    </row>
    <row r="469026" spans="70:70" x14ac:dyDescent="0.25">
      <c r="BR469026" s="2381"/>
    </row>
    <row r="469050" spans="70:70" x14ac:dyDescent="0.25">
      <c r="BR469050" s="2394"/>
    </row>
    <row r="469051" spans="70:70" x14ac:dyDescent="0.25">
      <c r="BR469051" s="2381"/>
    </row>
    <row r="469075" spans="70:70" x14ac:dyDescent="0.25">
      <c r="BR469075" s="2394"/>
    </row>
    <row r="469076" spans="70:70" x14ac:dyDescent="0.25">
      <c r="BR469076" s="2381"/>
    </row>
    <row r="469100" spans="70:70" x14ac:dyDescent="0.25">
      <c r="BR469100" s="2394"/>
    </row>
    <row r="469101" spans="70:70" x14ac:dyDescent="0.25">
      <c r="BR469101" s="2381"/>
    </row>
    <row r="469125" spans="70:70" x14ac:dyDescent="0.25">
      <c r="BR469125" s="2394"/>
    </row>
    <row r="469126" spans="70:70" x14ac:dyDescent="0.25">
      <c r="BR469126" s="2381"/>
    </row>
    <row r="469150" spans="70:70" x14ac:dyDescent="0.25">
      <c r="BR469150" s="2394"/>
    </row>
    <row r="469151" spans="70:70" x14ac:dyDescent="0.25">
      <c r="BR469151" s="2381"/>
    </row>
    <row r="469175" spans="70:70" x14ac:dyDescent="0.25">
      <c r="BR469175" s="2394"/>
    </row>
    <row r="469176" spans="70:70" x14ac:dyDescent="0.25">
      <c r="BR469176" s="2381"/>
    </row>
    <row r="469200" spans="70:70" x14ac:dyDescent="0.25">
      <c r="BR469200" s="2394"/>
    </row>
    <row r="469201" spans="70:70" x14ac:dyDescent="0.25">
      <c r="BR469201" s="2381"/>
    </row>
    <row r="469225" spans="70:70" x14ac:dyDescent="0.25">
      <c r="BR469225" s="2394"/>
    </row>
    <row r="469226" spans="70:70" x14ac:dyDescent="0.25">
      <c r="BR469226" s="2381"/>
    </row>
    <row r="469250" spans="70:70" x14ac:dyDescent="0.25">
      <c r="BR469250" s="2394"/>
    </row>
    <row r="469251" spans="70:70" x14ac:dyDescent="0.25">
      <c r="BR469251" s="2381"/>
    </row>
    <row r="469275" spans="70:70" x14ac:dyDescent="0.25">
      <c r="BR469275" s="2394"/>
    </row>
    <row r="469276" spans="70:70" x14ac:dyDescent="0.25">
      <c r="BR469276" s="2381"/>
    </row>
    <row r="469300" spans="70:70" x14ac:dyDescent="0.25">
      <c r="BR469300" s="2394"/>
    </row>
    <row r="469301" spans="70:70" x14ac:dyDescent="0.25">
      <c r="BR469301" s="2381"/>
    </row>
    <row r="469325" spans="70:70" x14ac:dyDescent="0.25">
      <c r="BR469325" s="2394"/>
    </row>
    <row r="469326" spans="70:70" x14ac:dyDescent="0.25">
      <c r="BR469326" s="2381"/>
    </row>
    <row r="469350" spans="70:70" x14ac:dyDescent="0.25">
      <c r="BR469350" s="2394"/>
    </row>
    <row r="469351" spans="70:70" x14ac:dyDescent="0.25">
      <c r="BR469351" s="2381"/>
    </row>
    <row r="469375" spans="70:70" x14ac:dyDescent="0.25">
      <c r="BR469375" s="2394"/>
    </row>
    <row r="469376" spans="70:70" x14ac:dyDescent="0.25">
      <c r="BR469376" s="2381"/>
    </row>
    <row r="469400" spans="70:70" x14ac:dyDescent="0.25">
      <c r="BR469400" s="2394"/>
    </row>
    <row r="469401" spans="70:70" x14ac:dyDescent="0.25">
      <c r="BR469401" s="2381"/>
    </row>
    <row r="469425" spans="70:70" x14ac:dyDescent="0.25">
      <c r="BR469425" s="2394"/>
    </row>
    <row r="469426" spans="70:70" x14ac:dyDescent="0.25">
      <c r="BR469426" s="2381"/>
    </row>
    <row r="469450" spans="70:70" x14ac:dyDescent="0.25">
      <c r="BR469450" s="2394"/>
    </row>
    <row r="469451" spans="70:70" x14ac:dyDescent="0.25">
      <c r="BR469451" s="2381"/>
    </row>
    <row r="469475" spans="70:70" x14ac:dyDescent="0.25">
      <c r="BR469475" s="2394"/>
    </row>
    <row r="469476" spans="70:70" x14ac:dyDescent="0.25">
      <c r="BR469476" s="2381"/>
    </row>
    <row r="469500" spans="70:70" x14ac:dyDescent="0.25">
      <c r="BR469500" s="2394"/>
    </row>
    <row r="469501" spans="70:70" x14ac:dyDescent="0.25">
      <c r="BR469501" s="2381"/>
    </row>
    <row r="469525" spans="70:70" x14ac:dyDescent="0.25">
      <c r="BR469525" s="2394"/>
    </row>
    <row r="469526" spans="70:70" x14ac:dyDescent="0.25">
      <c r="BR469526" s="2381"/>
    </row>
    <row r="469550" spans="70:70" x14ac:dyDescent="0.25">
      <c r="BR469550" s="2394"/>
    </row>
    <row r="469551" spans="70:70" x14ac:dyDescent="0.25">
      <c r="BR469551" s="2381"/>
    </row>
    <row r="469575" spans="70:70" x14ac:dyDescent="0.25">
      <c r="BR469575" s="2394"/>
    </row>
    <row r="469576" spans="70:70" x14ac:dyDescent="0.25">
      <c r="BR469576" s="2381"/>
    </row>
    <row r="469600" spans="70:70" x14ac:dyDescent="0.25">
      <c r="BR469600" s="2394"/>
    </row>
    <row r="469601" spans="70:70" x14ac:dyDescent="0.25">
      <c r="BR469601" s="2381"/>
    </row>
    <row r="469625" spans="70:70" x14ac:dyDescent="0.25">
      <c r="BR469625" s="2394"/>
    </row>
    <row r="469626" spans="70:70" x14ac:dyDescent="0.25">
      <c r="BR469626" s="2381"/>
    </row>
    <row r="469650" spans="70:70" x14ac:dyDescent="0.25">
      <c r="BR469650" s="2394"/>
    </row>
    <row r="469651" spans="70:70" x14ac:dyDescent="0.25">
      <c r="BR469651" s="2381"/>
    </row>
    <row r="469675" spans="70:70" x14ac:dyDescent="0.25">
      <c r="BR469675" s="2394"/>
    </row>
    <row r="469676" spans="70:70" x14ac:dyDescent="0.25">
      <c r="BR469676" s="2381"/>
    </row>
    <row r="469700" spans="70:70" x14ac:dyDescent="0.25">
      <c r="BR469700" s="2394"/>
    </row>
    <row r="469701" spans="70:70" x14ac:dyDescent="0.25">
      <c r="BR469701" s="2381"/>
    </row>
    <row r="469725" spans="70:70" x14ac:dyDescent="0.25">
      <c r="BR469725" s="2394"/>
    </row>
    <row r="469726" spans="70:70" x14ac:dyDescent="0.25">
      <c r="BR469726" s="2381"/>
    </row>
    <row r="469750" spans="70:70" x14ac:dyDescent="0.25">
      <c r="BR469750" s="2394"/>
    </row>
    <row r="469751" spans="70:70" x14ac:dyDescent="0.25">
      <c r="BR469751" s="2381"/>
    </row>
    <row r="469775" spans="70:70" x14ac:dyDescent="0.25">
      <c r="BR469775" s="2394"/>
    </row>
    <row r="469776" spans="70:70" x14ac:dyDescent="0.25">
      <c r="BR469776" s="2381"/>
    </row>
    <row r="469800" spans="70:70" x14ac:dyDescent="0.25">
      <c r="BR469800" s="2394"/>
    </row>
    <row r="469801" spans="70:70" x14ac:dyDescent="0.25">
      <c r="BR469801" s="2381"/>
    </row>
    <row r="469825" spans="70:70" x14ac:dyDescent="0.25">
      <c r="BR469825" s="2394"/>
    </row>
    <row r="469826" spans="70:70" x14ac:dyDescent="0.25">
      <c r="BR469826" s="2381"/>
    </row>
    <row r="469850" spans="70:70" x14ac:dyDescent="0.25">
      <c r="BR469850" s="2394"/>
    </row>
    <row r="469851" spans="70:70" x14ac:dyDescent="0.25">
      <c r="BR469851" s="2381"/>
    </row>
    <row r="469875" spans="70:70" x14ac:dyDescent="0.25">
      <c r="BR469875" s="2394"/>
    </row>
    <row r="469876" spans="70:70" x14ac:dyDescent="0.25">
      <c r="BR469876" s="2381"/>
    </row>
    <row r="469900" spans="70:70" x14ac:dyDescent="0.25">
      <c r="BR469900" s="2394"/>
    </row>
    <row r="469901" spans="70:70" x14ac:dyDescent="0.25">
      <c r="BR469901" s="2381"/>
    </row>
    <row r="469925" spans="70:70" x14ac:dyDescent="0.25">
      <c r="BR469925" s="2394"/>
    </row>
    <row r="469926" spans="70:70" x14ac:dyDescent="0.25">
      <c r="BR469926" s="2381"/>
    </row>
    <row r="469950" spans="70:70" x14ac:dyDescent="0.25">
      <c r="BR469950" s="2394"/>
    </row>
    <row r="469951" spans="70:70" x14ac:dyDescent="0.25">
      <c r="BR469951" s="2381"/>
    </row>
    <row r="469975" spans="70:70" x14ac:dyDescent="0.25">
      <c r="BR469975" s="2394"/>
    </row>
    <row r="469976" spans="70:70" x14ac:dyDescent="0.25">
      <c r="BR469976" s="2381"/>
    </row>
    <row r="470000" spans="70:70" x14ac:dyDescent="0.25">
      <c r="BR470000" s="2394"/>
    </row>
    <row r="470001" spans="70:70" x14ac:dyDescent="0.25">
      <c r="BR470001" s="2381"/>
    </row>
    <row r="470025" spans="70:70" x14ac:dyDescent="0.25">
      <c r="BR470025" s="2394"/>
    </row>
    <row r="470026" spans="70:70" x14ac:dyDescent="0.25">
      <c r="BR470026" s="2381"/>
    </row>
    <row r="470050" spans="70:70" x14ac:dyDescent="0.25">
      <c r="BR470050" s="2394"/>
    </row>
    <row r="470051" spans="70:70" x14ac:dyDescent="0.25">
      <c r="BR470051" s="2381"/>
    </row>
    <row r="470075" spans="70:70" x14ac:dyDescent="0.25">
      <c r="BR470075" s="2394"/>
    </row>
    <row r="470076" spans="70:70" x14ac:dyDescent="0.25">
      <c r="BR470076" s="2381"/>
    </row>
    <row r="470100" spans="70:70" x14ac:dyDescent="0.25">
      <c r="BR470100" s="2394"/>
    </row>
    <row r="470101" spans="70:70" x14ac:dyDescent="0.25">
      <c r="BR470101" s="2381"/>
    </row>
    <row r="470125" spans="70:70" x14ac:dyDescent="0.25">
      <c r="BR470125" s="2394"/>
    </row>
    <row r="470126" spans="70:70" x14ac:dyDescent="0.25">
      <c r="BR470126" s="2381"/>
    </row>
    <row r="470150" spans="70:70" x14ac:dyDescent="0.25">
      <c r="BR470150" s="2394"/>
    </row>
    <row r="470151" spans="70:70" x14ac:dyDescent="0.25">
      <c r="BR470151" s="2381"/>
    </row>
    <row r="470175" spans="70:70" x14ac:dyDescent="0.25">
      <c r="BR470175" s="2394"/>
    </row>
    <row r="470176" spans="70:70" x14ac:dyDescent="0.25">
      <c r="BR470176" s="2381"/>
    </row>
    <row r="470200" spans="70:70" x14ac:dyDescent="0.25">
      <c r="BR470200" s="2394"/>
    </row>
    <row r="470201" spans="70:70" x14ac:dyDescent="0.25">
      <c r="BR470201" s="2381"/>
    </row>
    <row r="470225" spans="70:70" x14ac:dyDescent="0.25">
      <c r="BR470225" s="2394"/>
    </row>
    <row r="470226" spans="70:70" x14ac:dyDescent="0.25">
      <c r="BR470226" s="2381"/>
    </row>
    <row r="470250" spans="70:70" x14ac:dyDescent="0.25">
      <c r="BR470250" s="2394"/>
    </row>
    <row r="470251" spans="70:70" x14ac:dyDescent="0.25">
      <c r="BR470251" s="2381"/>
    </row>
    <row r="470275" spans="70:70" x14ac:dyDescent="0.25">
      <c r="BR470275" s="2394"/>
    </row>
    <row r="470276" spans="70:70" x14ac:dyDescent="0.25">
      <c r="BR470276" s="2381"/>
    </row>
    <row r="470300" spans="70:70" x14ac:dyDescent="0.25">
      <c r="BR470300" s="2394"/>
    </row>
    <row r="470301" spans="70:70" x14ac:dyDescent="0.25">
      <c r="BR470301" s="2381"/>
    </row>
    <row r="470325" spans="70:70" x14ac:dyDescent="0.25">
      <c r="BR470325" s="2394"/>
    </row>
    <row r="470326" spans="70:70" x14ac:dyDescent="0.25">
      <c r="BR470326" s="2381"/>
    </row>
    <row r="470350" spans="70:70" x14ac:dyDescent="0.25">
      <c r="BR470350" s="2394"/>
    </row>
    <row r="470351" spans="70:70" x14ac:dyDescent="0.25">
      <c r="BR470351" s="2381"/>
    </row>
    <row r="470375" spans="70:70" x14ac:dyDescent="0.25">
      <c r="BR470375" s="2394"/>
    </row>
    <row r="470376" spans="70:70" x14ac:dyDescent="0.25">
      <c r="BR470376" s="2381"/>
    </row>
    <row r="470400" spans="70:70" x14ac:dyDescent="0.25">
      <c r="BR470400" s="2394"/>
    </row>
    <row r="470401" spans="70:70" x14ac:dyDescent="0.25">
      <c r="BR470401" s="2381"/>
    </row>
    <row r="470425" spans="70:70" x14ac:dyDescent="0.25">
      <c r="BR470425" s="2394"/>
    </row>
    <row r="470426" spans="70:70" x14ac:dyDescent="0.25">
      <c r="BR470426" s="2381"/>
    </row>
    <row r="470450" spans="70:70" x14ac:dyDescent="0.25">
      <c r="BR470450" s="2394"/>
    </row>
    <row r="470451" spans="70:70" x14ac:dyDescent="0.25">
      <c r="BR470451" s="2381"/>
    </row>
    <row r="470475" spans="70:70" x14ac:dyDescent="0.25">
      <c r="BR470475" s="2394"/>
    </row>
    <row r="470476" spans="70:70" x14ac:dyDescent="0.25">
      <c r="BR470476" s="2381"/>
    </row>
    <row r="470500" spans="70:70" x14ac:dyDescent="0.25">
      <c r="BR470500" s="2394"/>
    </row>
    <row r="470501" spans="70:70" x14ac:dyDescent="0.25">
      <c r="BR470501" s="2381"/>
    </row>
    <row r="470525" spans="70:70" x14ac:dyDescent="0.25">
      <c r="BR470525" s="2394"/>
    </row>
    <row r="470526" spans="70:70" x14ac:dyDescent="0.25">
      <c r="BR470526" s="2381"/>
    </row>
    <row r="470550" spans="70:70" x14ac:dyDescent="0.25">
      <c r="BR470550" s="2394"/>
    </row>
    <row r="470551" spans="70:70" x14ac:dyDescent="0.25">
      <c r="BR470551" s="2381"/>
    </row>
    <row r="470575" spans="70:70" x14ac:dyDescent="0.25">
      <c r="BR470575" s="2394"/>
    </row>
    <row r="470576" spans="70:70" x14ac:dyDescent="0.25">
      <c r="BR470576" s="2381"/>
    </row>
    <row r="470600" spans="70:70" x14ac:dyDescent="0.25">
      <c r="BR470600" s="2394"/>
    </row>
    <row r="470601" spans="70:70" x14ac:dyDescent="0.25">
      <c r="BR470601" s="2381"/>
    </row>
    <row r="470625" spans="70:70" x14ac:dyDescent="0.25">
      <c r="BR470625" s="2394"/>
    </row>
    <row r="470626" spans="70:70" x14ac:dyDescent="0.25">
      <c r="BR470626" s="2381"/>
    </row>
    <row r="470650" spans="70:70" x14ac:dyDescent="0.25">
      <c r="BR470650" s="2394"/>
    </row>
    <row r="470651" spans="70:70" x14ac:dyDescent="0.25">
      <c r="BR470651" s="2381"/>
    </row>
    <row r="470675" spans="70:70" x14ac:dyDescent="0.25">
      <c r="BR470675" s="2394"/>
    </row>
    <row r="470676" spans="70:70" x14ac:dyDescent="0.25">
      <c r="BR470676" s="2381"/>
    </row>
    <row r="470700" spans="70:70" x14ac:dyDescent="0.25">
      <c r="BR470700" s="2394"/>
    </row>
    <row r="470701" spans="70:70" x14ac:dyDescent="0.25">
      <c r="BR470701" s="2381"/>
    </row>
    <row r="470725" spans="70:70" x14ac:dyDescent="0.25">
      <c r="BR470725" s="2394"/>
    </row>
    <row r="470726" spans="70:70" x14ac:dyDescent="0.25">
      <c r="BR470726" s="2381"/>
    </row>
    <row r="470750" spans="70:70" x14ac:dyDescent="0.25">
      <c r="BR470750" s="2394"/>
    </row>
    <row r="470751" spans="70:70" x14ac:dyDescent="0.25">
      <c r="BR470751" s="2381"/>
    </row>
    <row r="470775" spans="70:70" x14ac:dyDescent="0.25">
      <c r="BR470775" s="2394"/>
    </row>
    <row r="470776" spans="70:70" x14ac:dyDescent="0.25">
      <c r="BR470776" s="2381"/>
    </row>
    <row r="470800" spans="70:70" x14ac:dyDescent="0.25">
      <c r="BR470800" s="2394"/>
    </row>
    <row r="470801" spans="70:70" x14ac:dyDescent="0.25">
      <c r="BR470801" s="2381"/>
    </row>
    <row r="470825" spans="70:70" x14ac:dyDescent="0.25">
      <c r="BR470825" s="2394"/>
    </row>
    <row r="470826" spans="70:70" x14ac:dyDescent="0.25">
      <c r="BR470826" s="2381"/>
    </row>
    <row r="470850" spans="70:70" x14ac:dyDescent="0.25">
      <c r="BR470850" s="2394"/>
    </row>
    <row r="470851" spans="70:70" x14ac:dyDescent="0.25">
      <c r="BR470851" s="2381"/>
    </row>
    <row r="470875" spans="70:70" x14ac:dyDescent="0.25">
      <c r="BR470875" s="2394"/>
    </row>
    <row r="470876" spans="70:70" x14ac:dyDescent="0.25">
      <c r="BR470876" s="2381"/>
    </row>
    <row r="470900" spans="70:70" x14ac:dyDescent="0.25">
      <c r="BR470900" s="2394"/>
    </row>
    <row r="470901" spans="70:70" x14ac:dyDescent="0.25">
      <c r="BR470901" s="2381"/>
    </row>
    <row r="470925" spans="70:70" x14ac:dyDescent="0.25">
      <c r="BR470925" s="2394"/>
    </row>
    <row r="470926" spans="70:70" x14ac:dyDescent="0.25">
      <c r="BR470926" s="2381"/>
    </row>
    <row r="470950" spans="70:70" x14ac:dyDescent="0.25">
      <c r="BR470950" s="2394"/>
    </row>
    <row r="470951" spans="70:70" x14ac:dyDescent="0.25">
      <c r="BR470951" s="2381"/>
    </row>
    <row r="470975" spans="70:70" x14ac:dyDescent="0.25">
      <c r="BR470975" s="2394"/>
    </row>
    <row r="470976" spans="70:70" x14ac:dyDescent="0.25">
      <c r="BR470976" s="2381"/>
    </row>
    <row r="471000" spans="70:70" x14ac:dyDescent="0.25">
      <c r="BR471000" s="2394"/>
    </row>
    <row r="471001" spans="70:70" x14ac:dyDescent="0.25">
      <c r="BR471001" s="2381"/>
    </row>
    <row r="471025" spans="70:70" x14ac:dyDescent="0.25">
      <c r="BR471025" s="2394"/>
    </row>
    <row r="471026" spans="70:70" x14ac:dyDescent="0.25">
      <c r="BR471026" s="2381"/>
    </row>
    <row r="471050" spans="70:70" x14ac:dyDescent="0.25">
      <c r="BR471050" s="2394"/>
    </row>
    <row r="471051" spans="70:70" x14ac:dyDescent="0.25">
      <c r="BR471051" s="2381"/>
    </row>
    <row r="471075" spans="70:70" x14ac:dyDescent="0.25">
      <c r="BR471075" s="2394"/>
    </row>
    <row r="471076" spans="70:70" x14ac:dyDescent="0.25">
      <c r="BR471076" s="2381"/>
    </row>
    <row r="471100" spans="70:70" x14ac:dyDescent="0.25">
      <c r="BR471100" s="2394"/>
    </row>
    <row r="471101" spans="70:70" x14ac:dyDescent="0.25">
      <c r="BR471101" s="2381"/>
    </row>
    <row r="471125" spans="70:70" x14ac:dyDescent="0.25">
      <c r="BR471125" s="2394"/>
    </row>
    <row r="471126" spans="70:70" x14ac:dyDescent="0.25">
      <c r="BR471126" s="2381"/>
    </row>
    <row r="471150" spans="70:70" x14ac:dyDescent="0.25">
      <c r="BR471150" s="2394"/>
    </row>
    <row r="471151" spans="70:70" x14ac:dyDescent="0.25">
      <c r="BR471151" s="2381"/>
    </row>
    <row r="471175" spans="70:70" x14ac:dyDescent="0.25">
      <c r="BR471175" s="2394"/>
    </row>
    <row r="471176" spans="70:70" x14ac:dyDescent="0.25">
      <c r="BR471176" s="2381"/>
    </row>
    <row r="471200" spans="70:70" x14ac:dyDescent="0.25">
      <c r="BR471200" s="2394"/>
    </row>
    <row r="471201" spans="70:70" x14ac:dyDescent="0.25">
      <c r="BR471201" s="2381"/>
    </row>
    <row r="471225" spans="70:70" x14ac:dyDescent="0.25">
      <c r="BR471225" s="2394"/>
    </row>
    <row r="471226" spans="70:70" x14ac:dyDescent="0.25">
      <c r="BR471226" s="2381"/>
    </row>
    <row r="471250" spans="70:70" x14ac:dyDescent="0.25">
      <c r="BR471250" s="2394"/>
    </row>
    <row r="471251" spans="70:70" x14ac:dyDescent="0.25">
      <c r="BR471251" s="2381"/>
    </row>
    <row r="471275" spans="70:70" x14ac:dyDescent="0.25">
      <c r="BR471275" s="2394"/>
    </row>
    <row r="471276" spans="70:70" x14ac:dyDescent="0.25">
      <c r="BR471276" s="2381"/>
    </row>
    <row r="471300" spans="70:70" x14ac:dyDescent="0.25">
      <c r="BR471300" s="2394"/>
    </row>
    <row r="471301" spans="70:70" x14ac:dyDescent="0.25">
      <c r="BR471301" s="2381"/>
    </row>
    <row r="471325" spans="70:70" x14ac:dyDescent="0.25">
      <c r="BR471325" s="2394"/>
    </row>
    <row r="471326" spans="70:70" x14ac:dyDescent="0.25">
      <c r="BR471326" s="2381"/>
    </row>
    <row r="471350" spans="70:70" x14ac:dyDescent="0.25">
      <c r="BR471350" s="2394"/>
    </row>
    <row r="471351" spans="70:70" x14ac:dyDescent="0.25">
      <c r="BR471351" s="2381"/>
    </row>
    <row r="471375" spans="70:70" x14ac:dyDescent="0.25">
      <c r="BR471375" s="2394"/>
    </row>
    <row r="471376" spans="70:70" x14ac:dyDescent="0.25">
      <c r="BR471376" s="2381"/>
    </row>
    <row r="471400" spans="70:70" x14ac:dyDescent="0.25">
      <c r="BR471400" s="2394"/>
    </row>
    <row r="471401" spans="70:70" x14ac:dyDescent="0.25">
      <c r="BR471401" s="2381"/>
    </row>
    <row r="471425" spans="70:70" x14ac:dyDescent="0.25">
      <c r="BR471425" s="2394"/>
    </row>
    <row r="471426" spans="70:70" x14ac:dyDescent="0.25">
      <c r="BR471426" s="2381"/>
    </row>
    <row r="471450" spans="70:70" x14ac:dyDescent="0.25">
      <c r="BR471450" s="2394"/>
    </row>
    <row r="471451" spans="70:70" x14ac:dyDescent="0.25">
      <c r="BR471451" s="2381"/>
    </row>
    <row r="471475" spans="70:70" x14ac:dyDescent="0.25">
      <c r="BR471475" s="2394"/>
    </row>
    <row r="471476" spans="70:70" x14ac:dyDescent="0.25">
      <c r="BR471476" s="2381"/>
    </row>
    <row r="471500" spans="70:70" x14ac:dyDescent="0.25">
      <c r="BR471500" s="2394"/>
    </row>
    <row r="471501" spans="70:70" x14ac:dyDescent="0.25">
      <c r="BR471501" s="2381"/>
    </row>
    <row r="471525" spans="70:70" x14ac:dyDescent="0.25">
      <c r="BR471525" s="2394"/>
    </row>
    <row r="471526" spans="70:70" x14ac:dyDescent="0.25">
      <c r="BR471526" s="2381"/>
    </row>
    <row r="471550" spans="70:70" x14ac:dyDescent="0.25">
      <c r="BR471550" s="2394"/>
    </row>
    <row r="471551" spans="70:70" x14ac:dyDescent="0.25">
      <c r="BR471551" s="2381"/>
    </row>
    <row r="471575" spans="70:70" x14ac:dyDescent="0.25">
      <c r="BR471575" s="2394"/>
    </row>
    <row r="471576" spans="70:70" x14ac:dyDescent="0.25">
      <c r="BR471576" s="2381"/>
    </row>
    <row r="471600" spans="70:70" x14ac:dyDescent="0.25">
      <c r="BR471600" s="2394"/>
    </row>
    <row r="471601" spans="70:70" x14ac:dyDescent="0.25">
      <c r="BR471601" s="2381"/>
    </row>
    <row r="471625" spans="70:70" x14ac:dyDescent="0.25">
      <c r="BR471625" s="2394"/>
    </row>
    <row r="471626" spans="70:70" x14ac:dyDescent="0.25">
      <c r="BR471626" s="2381"/>
    </row>
    <row r="471650" spans="70:70" x14ac:dyDescent="0.25">
      <c r="BR471650" s="2394"/>
    </row>
    <row r="471651" spans="70:70" x14ac:dyDescent="0.25">
      <c r="BR471651" s="2381"/>
    </row>
    <row r="471675" spans="70:70" x14ac:dyDescent="0.25">
      <c r="BR471675" s="2394"/>
    </row>
    <row r="471676" spans="70:70" x14ac:dyDescent="0.25">
      <c r="BR471676" s="2381"/>
    </row>
    <row r="471700" spans="70:70" x14ac:dyDescent="0.25">
      <c r="BR471700" s="2394"/>
    </row>
    <row r="471701" spans="70:70" x14ac:dyDescent="0.25">
      <c r="BR471701" s="2381"/>
    </row>
    <row r="471725" spans="70:70" x14ac:dyDescent="0.25">
      <c r="BR471725" s="2394"/>
    </row>
    <row r="471726" spans="70:70" x14ac:dyDescent="0.25">
      <c r="BR471726" s="2381"/>
    </row>
    <row r="471750" spans="70:70" x14ac:dyDescent="0.25">
      <c r="BR471750" s="2394"/>
    </row>
    <row r="471751" spans="70:70" x14ac:dyDescent="0.25">
      <c r="BR471751" s="2381"/>
    </row>
    <row r="471775" spans="70:70" x14ac:dyDescent="0.25">
      <c r="BR471775" s="2394"/>
    </row>
    <row r="471776" spans="70:70" x14ac:dyDescent="0.25">
      <c r="BR471776" s="2381"/>
    </row>
    <row r="471800" spans="70:70" x14ac:dyDescent="0.25">
      <c r="BR471800" s="2394"/>
    </row>
    <row r="471801" spans="70:70" x14ac:dyDescent="0.25">
      <c r="BR471801" s="2381"/>
    </row>
    <row r="471825" spans="70:70" x14ac:dyDescent="0.25">
      <c r="BR471825" s="2394"/>
    </row>
    <row r="471826" spans="70:70" x14ac:dyDescent="0.25">
      <c r="BR471826" s="2381"/>
    </row>
    <row r="471850" spans="70:70" x14ac:dyDescent="0.25">
      <c r="BR471850" s="2394"/>
    </row>
    <row r="471851" spans="70:70" x14ac:dyDescent="0.25">
      <c r="BR471851" s="2381"/>
    </row>
    <row r="471875" spans="70:70" x14ac:dyDescent="0.25">
      <c r="BR471875" s="2394"/>
    </row>
    <row r="471876" spans="70:70" x14ac:dyDescent="0.25">
      <c r="BR471876" s="2381"/>
    </row>
    <row r="471900" spans="70:70" x14ac:dyDescent="0.25">
      <c r="BR471900" s="2394"/>
    </row>
    <row r="471901" spans="70:70" x14ac:dyDescent="0.25">
      <c r="BR471901" s="2381"/>
    </row>
    <row r="471925" spans="70:70" x14ac:dyDescent="0.25">
      <c r="BR471925" s="2394"/>
    </row>
    <row r="471926" spans="70:70" x14ac:dyDescent="0.25">
      <c r="BR471926" s="2381"/>
    </row>
    <row r="471950" spans="70:70" x14ac:dyDescent="0.25">
      <c r="BR471950" s="2394"/>
    </row>
    <row r="471951" spans="70:70" x14ac:dyDescent="0.25">
      <c r="BR471951" s="2381"/>
    </row>
    <row r="471975" spans="70:70" x14ac:dyDescent="0.25">
      <c r="BR471975" s="2394"/>
    </row>
    <row r="471976" spans="70:70" x14ac:dyDescent="0.25">
      <c r="BR471976" s="2381"/>
    </row>
    <row r="472000" spans="70:70" x14ac:dyDescent="0.25">
      <c r="BR472000" s="2394"/>
    </row>
    <row r="472001" spans="70:70" x14ac:dyDescent="0.25">
      <c r="BR472001" s="2381"/>
    </row>
    <row r="472025" spans="70:70" x14ac:dyDescent="0.25">
      <c r="BR472025" s="2394"/>
    </row>
    <row r="472026" spans="70:70" x14ac:dyDescent="0.25">
      <c r="BR472026" s="2381"/>
    </row>
    <row r="472050" spans="70:70" x14ac:dyDescent="0.25">
      <c r="BR472050" s="2394"/>
    </row>
    <row r="472051" spans="70:70" x14ac:dyDescent="0.25">
      <c r="BR472051" s="2381"/>
    </row>
    <row r="472075" spans="70:70" x14ac:dyDescent="0.25">
      <c r="BR472075" s="2394"/>
    </row>
    <row r="472076" spans="70:70" x14ac:dyDescent="0.25">
      <c r="BR472076" s="2381"/>
    </row>
    <row r="472100" spans="70:70" x14ac:dyDescent="0.25">
      <c r="BR472100" s="2394"/>
    </row>
    <row r="472101" spans="70:70" x14ac:dyDescent="0.25">
      <c r="BR472101" s="2381"/>
    </row>
    <row r="472125" spans="70:70" x14ac:dyDescent="0.25">
      <c r="BR472125" s="2394"/>
    </row>
    <row r="472126" spans="70:70" x14ac:dyDescent="0.25">
      <c r="BR472126" s="2381"/>
    </row>
    <row r="472150" spans="70:70" x14ac:dyDescent="0.25">
      <c r="BR472150" s="2394"/>
    </row>
    <row r="472151" spans="70:70" x14ac:dyDescent="0.25">
      <c r="BR472151" s="2381"/>
    </row>
    <row r="472175" spans="70:70" x14ac:dyDescent="0.25">
      <c r="BR472175" s="2394"/>
    </row>
    <row r="472176" spans="70:70" x14ac:dyDescent="0.25">
      <c r="BR472176" s="2381"/>
    </row>
    <row r="472200" spans="70:70" x14ac:dyDescent="0.25">
      <c r="BR472200" s="2394"/>
    </row>
    <row r="472201" spans="70:70" x14ac:dyDescent="0.25">
      <c r="BR472201" s="2381"/>
    </row>
    <row r="472225" spans="70:70" x14ac:dyDescent="0.25">
      <c r="BR472225" s="2394"/>
    </row>
    <row r="472226" spans="70:70" x14ac:dyDescent="0.25">
      <c r="BR472226" s="2381"/>
    </row>
    <row r="472250" spans="70:70" x14ac:dyDescent="0.25">
      <c r="BR472250" s="2394"/>
    </row>
    <row r="472251" spans="70:70" x14ac:dyDescent="0.25">
      <c r="BR472251" s="2381"/>
    </row>
    <row r="472275" spans="70:70" x14ac:dyDescent="0.25">
      <c r="BR472275" s="2394"/>
    </row>
    <row r="472276" spans="70:70" x14ac:dyDescent="0.25">
      <c r="BR472276" s="2381"/>
    </row>
    <row r="472300" spans="70:70" x14ac:dyDescent="0.25">
      <c r="BR472300" s="2394"/>
    </row>
    <row r="472301" spans="70:70" x14ac:dyDescent="0.25">
      <c r="BR472301" s="2381"/>
    </row>
    <row r="472325" spans="70:70" x14ac:dyDescent="0.25">
      <c r="BR472325" s="2394"/>
    </row>
    <row r="472326" spans="70:70" x14ac:dyDescent="0.25">
      <c r="BR472326" s="2381"/>
    </row>
    <row r="472350" spans="70:70" x14ac:dyDescent="0.25">
      <c r="BR472350" s="2394"/>
    </row>
    <row r="472351" spans="70:70" x14ac:dyDescent="0.25">
      <c r="BR472351" s="2381"/>
    </row>
    <row r="472375" spans="70:70" x14ac:dyDescent="0.25">
      <c r="BR472375" s="2394"/>
    </row>
    <row r="472376" spans="70:70" x14ac:dyDescent="0.25">
      <c r="BR472376" s="2381"/>
    </row>
    <row r="472400" spans="70:70" x14ac:dyDescent="0.25">
      <c r="BR472400" s="2394"/>
    </row>
    <row r="472401" spans="70:70" x14ac:dyDescent="0.25">
      <c r="BR472401" s="2381"/>
    </row>
    <row r="472425" spans="70:70" x14ac:dyDescent="0.25">
      <c r="BR472425" s="2394"/>
    </row>
    <row r="472426" spans="70:70" x14ac:dyDescent="0.25">
      <c r="BR472426" s="2381"/>
    </row>
    <row r="472450" spans="70:70" x14ac:dyDescent="0.25">
      <c r="BR472450" s="2394"/>
    </row>
    <row r="472451" spans="70:70" x14ac:dyDescent="0.25">
      <c r="BR472451" s="2381"/>
    </row>
    <row r="472475" spans="70:70" x14ac:dyDescent="0.25">
      <c r="BR472475" s="2394"/>
    </row>
    <row r="472476" spans="70:70" x14ac:dyDescent="0.25">
      <c r="BR472476" s="2381"/>
    </row>
    <row r="472500" spans="70:70" x14ac:dyDescent="0.25">
      <c r="BR472500" s="2394"/>
    </row>
    <row r="472501" spans="70:70" x14ac:dyDescent="0.25">
      <c r="BR472501" s="2381"/>
    </row>
    <row r="472525" spans="70:70" x14ac:dyDescent="0.25">
      <c r="BR472525" s="2394"/>
    </row>
    <row r="472526" spans="70:70" x14ac:dyDescent="0.25">
      <c r="BR472526" s="2381"/>
    </row>
    <row r="472550" spans="70:70" x14ac:dyDescent="0.25">
      <c r="BR472550" s="2394"/>
    </row>
    <row r="472551" spans="70:70" x14ac:dyDescent="0.25">
      <c r="BR472551" s="2381"/>
    </row>
    <row r="472575" spans="70:70" x14ac:dyDescent="0.25">
      <c r="BR472575" s="2394"/>
    </row>
    <row r="472576" spans="70:70" x14ac:dyDescent="0.25">
      <c r="BR472576" s="2381"/>
    </row>
    <row r="472600" spans="70:70" x14ac:dyDescent="0.25">
      <c r="BR472600" s="2394"/>
    </row>
    <row r="472601" spans="70:70" x14ac:dyDescent="0.25">
      <c r="BR472601" s="2381"/>
    </row>
    <row r="472625" spans="70:70" x14ac:dyDescent="0.25">
      <c r="BR472625" s="2394"/>
    </row>
    <row r="472626" spans="70:70" x14ac:dyDescent="0.25">
      <c r="BR472626" s="2381"/>
    </row>
    <row r="472650" spans="70:70" x14ac:dyDescent="0.25">
      <c r="BR472650" s="2394"/>
    </row>
    <row r="472651" spans="70:70" x14ac:dyDescent="0.25">
      <c r="BR472651" s="2381"/>
    </row>
    <row r="472675" spans="70:70" x14ac:dyDescent="0.25">
      <c r="BR472675" s="2394"/>
    </row>
    <row r="472676" spans="70:70" x14ac:dyDescent="0.25">
      <c r="BR472676" s="2381"/>
    </row>
    <row r="472700" spans="70:70" x14ac:dyDescent="0.25">
      <c r="BR472700" s="2394"/>
    </row>
    <row r="472701" spans="70:70" x14ac:dyDescent="0.25">
      <c r="BR472701" s="2381"/>
    </row>
    <row r="472725" spans="70:70" x14ac:dyDescent="0.25">
      <c r="BR472725" s="2394"/>
    </row>
    <row r="472726" spans="70:70" x14ac:dyDescent="0.25">
      <c r="BR472726" s="2381"/>
    </row>
    <row r="472750" spans="70:70" x14ac:dyDescent="0.25">
      <c r="BR472750" s="2394"/>
    </row>
    <row r="472751" spans="70:70" x14ac:dyDescent="0.25">
      <c r="BR472751" s="2381"/>
    </row>
    <row r="472775" spans="70:70" x14ac:dyDescent="0.25">
      <c r="BR472775" s="2394"/>
    </row>
    <row r="472776" spans="70:70" x14ac:dyDescent="0.25">
      <c r="BR472776" s="2381"/>
    </row>
    <row r="472800" spans="70:70" x14ac:dyDescent="0.25">
      <c r="BR472800" s="2394"/>
    </row>
    <row r="472801" spans="70:70" x14ac:dyDescent="0.25">
      <c r="BR472801" s="2381"/>
    </row>
    <row r="472825" spans="70:70" x14ac:dyDescent="0.25">
      <c r="BR472825" s="2394"/>
    </row>
    <row r="472826" spans="70:70" x14ac:dyDescent="0.25">
      <c r="BR472826" s="2381"/>
    </row>
    <row r="472850" spans="70:70" x14ac:dyDescent="0.25">
      <c r="BR472850" s="2394"/>
    </row>
    <row r="472851" spans="70:70" x14ac:dyDescent="0.25">
      <c r="BR472851" s="2381"/>
    </row>
    <row r="472875" spans="70:70" x14ac:dyDescent="0.25">
      <c r="BR472875" s="2394"/>
    </row>
    <row r="472876" spans="70:70" x14ac:dyDescent="0.25">
      <c r="BR472876" s="2381"/>
    </row>
    <row r="472900" spans="70:70" x14ac:dyDescent="0.25">
      <c r="BR472900" s="2394"/>
    </row>
    <row r="472901" spans="70:70" x14ac:dyDescent="0.25">
      <c r="BR472901" s="2381"/>
    </row>
    <row r="472925" spans="70:70" x14ac:dyDescent="0.25">
      <c r="BR472925" s="2394"/>
    </row>
    <row r="472926" spans="70:70" x14ac:dyDescent="0.25">
      <c r="BR472926" s="2381"/>
    </row>
    <row r="472950" spans="70:70" x14ac:dyDescent="0.25">
      <c r="BR472950" s="2394"/>
    </row>
    <row r="472951" spans="70:70" x14ac:dyDescent="0.25">
      <c r="BR472951" s="2381"/>
    </row>
    <row r="472975" spans="70:70" x14ac:dyDescent="0.25">
      <c r="BR472975" s="2394"/>
    </row>
    <row r="472976" spans="70:70" x14ac:dyDescent="0.25">
      <c r="BR472976" s="2381"/>
    </row>
    <row r="473000" spans="70:70" x14ac:dyDescent="0.25">
      <c r="BR473000" s="2394"/>
    </row>
    <row r="473001" spans="70:70" x14ac:dyDescent="0.25">
      <c r="BR473001" s="2381"/>
    </row>
    <row r="473025" spans="70:70" x14ac:dyDescent="0.25">
      <c r="BR473025" s="2394"/>
    </row>
    <row r="473026" spans="70:70" x14ac:dyDescent="0.25">
      <c r="BR473026" s="2381"/>
    </row>
    <row r="473050" spans="70:70" x14ac:dyDescent="0.25">
      <c r="BR473050" s="2394"/>
    </row>
    <row r="473051" spans="70:70" x14ac:dyDescent="0.25">
      <c r="BR473051" s="2381"/>
    </row>
    <row r="473075" spans="70:70" x14ac:dyDescent="0.25">
      <c r="BR473075" s="2394"/>
    </row>
    <row r="473076" spans="70:70" x14ac:dyDescent="0.25">
      <c r="BR473076" s="2381"/>
    </row>
    <row r="473100" spans="70:70" x14ac:dyDescent="0.25">
      <c r="BR473100" s="2394"/>
    </row>
    <row r="473101" spans="70:70" x14ac:dyDescent="0.25">
      <c r="BR473101" s="2381"/>
    </row>
    <row r="473125" spans="70:70" x14ac:dyDescent="0.25">
      <c r="BR473125" s="2394"/>
    </row>
    <row r="473126" spans="70:70" x14ac:dyDescent="0.25">
      <c r="BR473126" s="2381"/>
    </row>
    <row r="473150" spans="70:70" x14ac:dyDescent="0.25">
      <c r="BR473150" s="2394"/>
    </row>
    <row r="473151" spans="70:70" x14ac:dyDescent="0.25">
      <c r="BR473151" s="2381"/>
    </row>
    <row r="473175" spans="70:70" x14ac:dyDescent="0.25">
      <c r="BR473175" s="2394"/>
    </row>
    <row r="473176" spans="70:70" x14ac:dyDescent="0.25">
      <c r="BR473176" s="2381"/>
    </row>
    <row r="473200" spans="70:70" x14ac:dyDescent="0.25">
      <c r="BR473200" s="2394"/>
    </row>
    <row r="473201" spans="70:70" x14ac:dyDescent="0.25">
      <c r="BR473201" s="2381"/>
    </row>
    <row r="473225" spans="70:70" x14ac:dyDescent="0.25">
      <c r="BR473225" s="2394"/>
    </row>
    <row r="473226" spans="70:70" x14ac:dyDescent="0.25">
      <c r="BR473226" s="2381"/>
    </row>
    <row r="473250" spans="70:70" x14ac:dyDescent="0.25">
      <c r="BR473250" s="2394"/>
    </row>
    <row r="473251" spans="70:70" x14ac:dyDescent="0.25">
      <c r="BR473251" s="2381"/>
    </row>
    <row r="473275" spans="70:70" x14ac:dyDescent="0.25">
      <c r="BR473275" s="2394"/>
    </row>
    <row r="473276" spans="70:70" x14ac:dyDescent="0.25">
      <c r="BR473276" s="2381"/>
    </row>
    <row r="473300" spans="70:70" x14ac:dyDescent="0.25">
      <c r="BR473300" s="2394"/>
    </row>
    <row r="473301" spans="70:70" x14ac:dyDescent="0.25">
      <c r="BR473301" s="2381"/>
    </row>
    <row r="473325" spans="70:70" x14ac:dyDescent="0.25">
      <c r="BR473325" s="2394"/>
    </row>
    <row r="473326" spans="70:70" x14ac:dyDescent="0.25">
      <c r="BR473326" s="2381"/>
    </row>
    <row r="473350" spans="70:70" x14ac:dyDescent="0.25">
      <c r="BR473350" s="2394"/>
    </row>
    <row r="473351" spans="70:70" x14ac:dyDescent="0.25">
      <c r="BR473351" s="2381"/>
    </row>
    <row r="473375" spans="70:70" x14ac:dyDescent="0.25">
      <c r="BR473375" s="2394"/>
    </row>
    <row r="473376" spans="70:70" x14ac:dyDescent="0.25">
      <c r="BR473376" s="2381"/>
    </row>
    <row r="473400" spans="70:70" x14ac:dyDescent="0.25">
      <c r="BR473400" s="2394"/>
    </row>
    <row r="473401" spans="70:70" x14ac:dyDescent="0.25">
      <c r="BR473401" s="2381"/>
    </row>
    <row r="473425" spans="70:70" x14ac:dyDescent="0.25">
      <c r="BR473425" s="2394"/>
    </row>
    <row r="473426" spans="70:70" x14ac:dyDescent="0.25">
      <c r="BR473426" s="2381"/>
    </row>
    <row r="473450" spans="70:70" x14ac:dyDescent="0.25">
      <c r="BR473450" s="2394"/>
    </row>
    <row r="473451" spans="70:70" x14ac:dyDescent="0.25">
      <c r="BR473451" s="2381"/>
    </row>
    <row r="473475" spans="70:70" x14ac:dyDescent="0.25">
      <c r="BR473475" s="2394"/>
    </row>
    <row r="473476" spans="70:70" x14ac:dyDescent="0.25">
      <c r="BR473476" s="2381"/>
    </row>
    <row r="473500" spans="70:70" x14ac:dyDescent="0.25">
      <c r="BR473500" s="2394"/>
    </row>
    <row r="473501" spans="70:70" x14ac:dyDescent="0.25">
      <c r="BR473501" s="2381"/>
    </row>
    <row r="473525" spans="70:70" x14ac:dyDescent="0.25">
      <c r="BR473525" s="2394"/>
    </row>
    <row r="473526" spans="70:70" x14ac:dyDescent="0.25">
      <c r="BR473526" s="2381"/>
    </row>
    <row r="473550" spans="70:70" x14ac:dyDescent="0.25">
      <c r="BR473550" s="2394"/>
    </row>
    <row r="473551" spans="70:70" x14ac:dyDescent="0.25">
      <c r="BR473551" s="2381"/>
    </row>
    <row r="473575" spans="70:70" x14ac:dyDescent="0.25">
      <c r="BR473575" s="2394"/>
    </row>
    <row r="473576" spans="70:70" x14ac:dyDescent="0.25">
      <c r="BR473576" s="2381"/>
    </row>
    <row r="473600" spans="70:70" x14ac:dyDescent="0.25">
      <c r="BR473600" s="2394"/>
    </row>
    <row r="473601" spans="70:70" x14ac:dyDescent="0.25">
      <c r="BR473601" s="2381"/>
    </row>
    <row r="473625" spans="70:70" x14ac:dyDescent="0.25">
      <c r="BR473625" s="2394"/>
    </row>
    <row r="473626" spans="70:70" x14ac:dyDescent="0.25">
      <c r="BR473626" s="2381"/>
    </row>
    <row r="473650" spans="70:70" x14ac:dyDescent="0.25">
      <c r="BR473650" s="2394"/>
    </row>
    <row r="473651" spans="70:70" x14ac:dyDescent="0.25">
      <c r="BR473651" s="2381"/>
    </row>
    <row r="473675" spans="70:70" x14ac:dyDescent="0.25">
      <c r="BR473675" s="2394"/>
    </row>
    <row r="473676" spans="70:70" x14ac:dyDescent="0.25">
      <c r="BR473676" s="2381"/>
    </row>
    <row r="473700" spans="70:70" x14ac:dyDescent="0.25">
      <c r="BR473700" s="2394"/>
    </row>
    <row r="473701" spans="70:70" x14ac:dyDescent="0.25">
      <c r="BR473701" s="2381"/>
    </row>
    <row r="473725" spans="70:70" x14ac:dyDescent="0.25">
      <c r="BR473725" s="2394"/>
    </row>
    <row r="473726" spans="70:70" x14ac:dyDescent="0.25">
      <c r="BR473726" s="2381"/>
    </row>
    <row r="473750" spans="70:70" x14ac:dyDescent="0.25">
      <c r="BR473750" s="2394"/>
    </row>
    <row r="473751" spans="70:70" x14ac:dyDescent="0.25">
      <c r="BR473751" s="2381"/>
    </row>
    <row r="473775" spans="70:70" x14ac:dyDescent="0.25">
      <c r="BR473775" s="2394"/>
    </row>
    <row r="473776" spans="70:70" x14ac:dyDescent="0.25">
      <c r="BR473776" s="2381"/>
    </row>
    <row r="473800" spans="70:70" x14ac:dyDescent="0.25">
      <c r="BR473800" s="2394"/>
    </row>
    <row r="473801" spans="70:70" x14ac:dyDescent="0.25">
      <c r="BR473801" s="2381"/>
    </row>
    <row r="473825" spans="70:70" x14ac:dyDescent="0.25">
      <c r="BR473825" s="2394"/>
    </row>
    <row r="473826" spans="70:70" x14ac:dyDescent="0.25">
      <c r="BR473826" s="2381"/>
    </row>
    <row r="473850" spans="70:70" x14ac:dyDescent="0.25">
      <c r="BR473850" s="2394"/>
    </row>
    <row r="473851" spans="70:70" x14ac:dyDescent="0.25">
      <c r="BR473851" s="2381"/>
    </row>
    <row r="473875" spans="70:70" x14ac:dyDescent="0.25">
      <c r="BR473875" s="2394"/>
    </row>
    <row r="473876" spans="70:70" x14ac:dyDescent="0.25">
      <c r="BR473876" s="2381"/>
    </row>
    <row r="473900" spans="70:70" x14ac:dyDescent="0.25">
      <c r="BR473900" s="2394"/>
    </row>
    <row r="473901" spans="70:70" x14ac:dyDescent="0.25">
      <c r="BR473901" s="2381"/>
    </row>
    <row r="473925" spans="70:70" x14ac:dyDescent="0.25">
      <c r="BR473925" s="2394"/>
    </row>
    <row r="473926" spans="70:70" x14ac:dyDescent="0.25">
      <c r="BR473926" s="2381"/>
    </row>
    <row r="473950" spans="70:70" x14ac:dyDescent="0.25">
      <c r="BR473950" s="2394"/>
    </row>
    <row r="473951" spans="70:70" x14ac:dyDescent="0.25">
      <c r="BR473951" s="2381"/>
    </row>
    <row r="473975" spans="70:70" x14ac:dyDescent="0.25">
      <c r="BR473975" s="2394"/>
    </row>
    <row r="473976" spans="70:70" x14ac:dyDescent="0.25">
      <c r="BR473976" s="2381"/>
    </row>
    <row r="474000" spans="70:70" x14ac:dyDescent="0.25">
      <c r="BR474000" s="2394"/>
    </row>
    <row r="474001" spans="70:70" x14ac:dyDescent="0.25">
      <c r="BR474001" s="2381"/>
    </row>
    <row r="474025" spans="70:70" x14ac:dyDescent="0.25">
      <c r="BR474025" s="2394"/>
    </row>
    <row r="474026" spans="70:70" x14ac:dyDescent="0.25">
      <c r="BR474026" s="2381"/>
    </row>
    <row r="474050" spans="70:70" x14ac:dyDescent="0.25">
      <c r="BR474050" s="2394"/>
    </row>
    <row r="474051" spans="70:70" x14ac:dyDescent="0.25">
      <c r="BR474051" s="2381"/>
    </row>
    <row r="474075" spans="70:70" x14ac:dyDescent="0.25">
      <c r="BR474075" s="2394"/>
    </row>
    <row r="474076" spans="70:70" x14ac:dyDescent="0.25">
      <c r="BR474076" s="2381"/>
    </row>
    <row r="474100" spans="70:70" x14ac:dyDescent="0.25">
      <c r="BR474100" s="2394"/>
    </row>
    <row r="474101" spans="70:70" x14ac:dyDescent="0.25">
      <c r="BR474101" s="2381"/>
    </row>
    <row r="474125" spans="70:70" x14ac:dyDescent="0.25">
      <c r="BR474125" s="2394"/>
    </row>
    <row r="474126" spans="70:70" x14ac:dyDescent="0.25">
      <c r="BR474126" s="2381"/>
    </row>
    <row r="474150" spans="70:70" x14ac:dyDescent="0.25">
      <c r="BR474150" s="2394"/>
    </row>
    <row r="474151" spans="70:70" x14ac:dyDescent="0.25">
      <c r="BR474151" s="2381"/>
    </row>
    <row r="474175" spans="70:70" x14ac:dyDescent="0.25">
      <c r="BR474175" s="2394"/>
    </row>
    <row r="474176" spans="70:70" x14ac:dyDescent="0.25">
      <c r="BR474176" s="2381"/>
    </row>
    <row r="474200" spans="70:70" x14ac:dyDescent="0.25">
      <c r="BR474200" s="2394"/>
    </row>
    <row r="474201" spans="70:70" x14ac:dyDescent="0.25">
      <c r="BR474201" s="2381"/>
    </row>
    <row r="474225" spans="70:70" x14ac:dyDescent="0.25">
      <c r="BR474225" s="2394"/>
    </row>
    <row r="474226" spans="70:70" x14ac:dyDescent="0.25">
      <c r="BR474226" s="2381"/>
    </row>
    <row r="474250" spans="70:70" x14ac:dyDescent="0.25">
      <c r="BR474250" s="2394"/>
    </row>
    <row r="474251" spans="70:70" x14ac:dyDescent="0.25">
      <c r="BR474251" s="2381"/>
    </row>
    <row r="474275" spans="70:70" x14ac:dyDescent="0.25">
      <c r="BR474275" s="2394"/>
    </row>
    <row r="474276" spans="70:70" x14ac:dyDescent="0.25">
      <c r="BR474276" s="2381"/>
    </row>
    <row r="474300" spans="70:70" x14ac:dyDescent="0.25">
      <c r="BR474300" s="2394"/>
    </row>
    <row r="474301" spans="70:70" x14ac:dyDescent="0.25">
      <c r="BR474301" s="2381"/>
    </row>
    <row r="474325" spans="70:70" x14ac:dyDescent="0.25">
      <c r="BR474325" s="2394"/>
    </row>
    <row r="474326" spans="70:70" x14ac:dyDescent="0.25">
      <c r="BR474326" s="2381"/>
    </row>
    <row r="474350" spans="70:70" x14ac:dyDescent="0.25">
      <c r="BR474350" s="2394"/>
    </row>
    <row r="474351" spans="70:70" x14ac:dyDescent="0.25">
      <c r="BR474351" s="2381"/>
    </row>
    <row r="474375" spans="70:70" x14ac:dyDescent="0.25">
      <c r="BR474375" s="2394"/>
    </row>
    <row r="474376" spans="70:70" x14ac:dyDescent="0.25">
      <c r="BR474376" s="2381"/>
    </row>
    <row r="474400" spans="70:70" x14ac:dyDescent="0.25">
      <c r="BR474400" s="2394"/>
    </row>
    <row r="474401" spans="70:70" x14ac:dyDescent="0.25">
      <c r="BR474401" s="2381"/>
    </row>
    <row r="474425" spans="70:70" x14ac:dyDescent="0.25">
      <c r="BR474425" s="2394"/>
    </row>
    <row r="474426" spans="70:70" x14ac:dyDescent="0.25">
      <c r="BR474426" s="2381"/>
    </row>
    <row r="474450" spans="70:70" x14ac:dyDescent="0.25">
      <c r="BR474450" s="2394"/>
    </row>
    <row r="474451" spans="70:70" x14ac:dyDescent="0.25">
      <c r="BR474451" s="2381"/>
    </row>
    <row r="474475" spans="70:70" x14ac:dyDescent="0.25">
      <c r="BR474475" s="2394"/>
    </row>
    <row r="474476" spans="70:70" x14ac:dyDescent="0.25">
      <c r="BR474476" s="2381"/>
    </row>
    <row r="474500" spans="70:70" x14ac:dyDescent="0.25">
      <c r="BR474500" s="2394"/>
    </row>
    <row r="474501" spans="70:70" x14ac:dyDescent="0.25">
      <c r="BR474501" s="2381"/>
    </row>
    <row r="474525" spans="70:70" x14ac:dyDescent="0.25">
      <c r="BR474525" s="2394"/>
    </row>
    <row r="474526" spans="70:70" x14ac:dyDescent="0.25">
      <c r="BR474526" s="2381"/>
    </row>
    <row r="474550" spans="70:70" x14ac:dyDescent="0.25">
      <c r="BR474550" s="2394"/>
    </row>
    <row r="474551" spans="70:70" x14ac:dyDescent="0.25">
      <c r="BR474551" s="2381"/>
    </row>
    <row r="474575" spans="70:70" x14ac:dyDescent="0.25">
      <c r="BR474575" s="2394"/>
    </row>
    <row r="474576" spans="70:70" x14ac:dyDescent="0.25">
      <c r="BR474576" s="2381"/>
    </row>
    <row r="474600" spans="70:70" x14ac:dyDescent="0.25">
      <c r="BR474600" s="2394"/>
    </row>
    <row r="474601" spans="70:70" x14ac:dyDescent="0.25">
      <c r="BR474601" s="2381"/>
    </row>
    <row r="474625" spans="70:70" x14ac:dyDescent="0.25">
      <c r="BR474625" s="2394"/>
    </row>
    <row r="474626" spans="70:70" x14ac:dyDescent="0.25">
      <c r="BR474626" s="2381"/>
    </row>
    <row r="474650" spans="70:70" x14ac:dyDescent="0.25">
      <c r="BR474650" s="2394"/>
    </row>
    <row r="474651" spans="70:70" x14ac:dyDescent="0.25">
      <c r="BR474651" s="2381"/>
    </row>
    <row r="474675" spans="70:70" x14ac:dyDescent="0.25">
      <c r="BR474675" s="2394"/>
    </row>
    <row r="474676" spans="70:70" x14ac:dyDescent="0.25">
      <c r="BR474676" s="2381"/>
    </row>
    <row r="474700" spans="70:70" x14ac:dyDescent="0.25">
      <c r="BR474700" s="2394"/>
    </row>
    <row r="474701" spans="70:70" x14ac:dyDescent="0.25">
      <c r="BR474701" s="2381"/>
    </row>
    <row r="474725" spans="70:70" x14ac:dyDescent="0.25">
      <c r="BR474725" s="2394"/>
    </row>
    <row r="474726" spans="70:70" x14ac:dyDescent="0.25">
      <c r="BR474726" s="2381"/>
    </row>
    <row r="474750" spans="70:70" x14ac:dyDescent="0.25">
      <c r="BR474750" s="2394"/>
    </row>
    <row r="474751" spans="70:70" x14ac:dyDescent="0.25">
      <c r="BR474751" s="2381"/>
    </row>
    <row r="474775" spans="70:70" x14ac:dyDescent="0.25">
      <c r="BR474775" s="2394"/>
    </row>
    <row r="474776" spans="70:70" x14ac:dyDescent="0.25">
      <c r="BR474776" s="2381"/>
    </row>
    <row r="474800" spans="70:70" x14ac:dyDescent="0.25">
      <c r="BR474800" s="2394"/>
    </row>
    <row r="474801" spans="70:70" x14ac:dyDescent="0.25">
      <c r="BR474801" s="2381"/>
    </row>
    <row r="474825" spans="70:70" x14ac:dyDescent="0.25">
      <c r="BR474825" s="2394"/>
    </row>
    <row r="474826" spans="70:70" x14ac:dyDescent="0.25">
      <c r="BR474826" s="2381"/>
    </row>
    <row r="474850" spans="70:70" x14ac:dyDescent="0.25">
      <c r="BR474850" s="2394"/>
    </row>
    <row r="474851" spans="70:70" x14ac:dyDescent="0.25">
      <c r="BR474851" s="2381"/>
    </row>
    <row r="474875" spans="70:70" x14ac:dyDescent="0.25">
      <c r="BR474875" s="2394"/>
    </row>
    <row r="474876" spans="70:70" x14ac:dyDescent="0.25">
      <c r="BR474876" s="2381"/>
    </row>
    <row r="474900" spans="70:70" x14ac:dyDescent="0.25">
      <c r="BR474900" s="2394"/>
    </row>
    <row r="474901" spans="70:70" x14ac:dyDescent="0.25">
      <c r="BR474901" s="2381"/>
    </row>
    <row r="474925" spans="70:70" x14ac:dyDescent="0.25">
      <c r="BR474925" s="2394"/>
    </row>
    <row r="474926" spans="70:70" x14ac:dyDescent="0.25">
      <c r="BR474926" s="2381"/>
    </row>
    <row r="474950" spans="70:70" x14ac:dyDescent="0.25">
      <c r="BR474950" s="2394"/>
    </row>
    <row r="474951" spans="70:70" x14ac:dyDescent="0.25">
      <c r="BR474951" s="2381"/>
    </row>
    <row r="474975" spans="70:70" x14ac:dyDescent="0.25">
      <c r="BR474975" s="2394"/>
    </row>
    <row r="474976" spans="70:70" x14ac:dyDescent="0.25">
      <c r="BR474976" s="2381"/>
    </row>
    <row r="475000" spans="70:70" x14ac:dyDescent="0.25">
      <c r="BR475000" s="2394"/>
    </row>
    <row r="475001" spans="70:70" x14ac:dyDescent="0.25">
      <c r="BR475001" s="2381"/>
    </row>
    <row r="475025" spans="70:70" x14ac:dyDescent="0.25">
      <c r="BR475025" s="2394"/>
    </row>
    <row r="475026" spans="70:70" x14ac:dyDescent="0.25">
      <c r="BR475026" s="2381"/>
    </row>
    <row r="475050" spans="70:70" x14ac:dyDescent="0.25">
      <c r="BR475050" s="2394"/>
    </row>
    <row r="475051" spans="70:70" x14ac:dyDescent="0.25">
      <c r="BR475051" s="2381"/>
    </row>
    <row r="475075" spans="70:70" x14ac:dyDescent="0.25">
      <c r="BR475075" s="2394"/>
    </row>
    <row r="475076" spans="70:70" x14ac:dyDescent="0.25">
      <c r="BR475076" s="2381"/>
    </row>
    <row r="475100" spans="70:70" x14ac:dyDescent="0.25">
      <c r="BR475100" s="2394"/>
    </row>
    <row r="475101" spans="70:70" x14ac:dyDescent="0.25">
      <c r="BR475101" s="2381"/>
    </row>
    <row r="475125" spans="70:70" x14ac:dyDescent="0.25">
      <c r="BR475125" s="2394"/>
    </row>
    <row r="475126" spans="70:70" x14ac:dyDescent="0.25">
      <c r="BR475126" s="2381"/>
    </row>
    <row r="475150" spans="70:70" x14ac:dyDescent="0.25">
      <c r="BR475150" s="2394"/>
    </row>
    <row r="475151" spans="70:70" x14ac:dyDescent="0.25">
      <c r="BR475151" s="2381"/>
    </row>
    <row r="475175" spans="70:70" x14ac:dyDescent="0.25">
      <c r="BR475175" s="2394"/>
    </row>
    <row r="475176" spans="70:70" x14ac:dyDescent="0.25">
      <c r="BR475176" s="2381"/>
    </row>
    <row r="475200" spans="70:70" x14ac:dyDescent="0.25">
      <c r="BR475200" s="2394"/>
    </row>
    <row r="475201" spans="70:70" x14ac:dyDescent="0.25">
      <c r="BR475201" s="2381"/>
    </row>
    <row r="475225" spans="70:70" x14ac:dyDescent="0.25">
      <c r="BR475225" s="2394"/>
    </row>
    <row r="475226" spans="70:70" x14ac:dyDescent="0.25">
      <c r="BR475226" s="2381"/>
    </row>
    <row r="475250" spans="70:70" x14ac:dyDescent="0.25">
      <c r="BR475250" s="2394"/>
    </row>
    <row r="475251" spans="70:70" x14ac:dyDescent="0.25">
      <c r="BR475251" s="2381"/>
    </row>
    <row r="475275" spans="70:70" x14ac:dyDescent="0.25">
      <c r="BR475275" s="2394"/>
    </row>
    <row r="475276" spans="70:70" x14ac:dyDescent="0.25">
      <c r="BR475276" s="2381"/>
    </row>
    <row r="475300" spans="70:70" x14ac:dyDescent="0.25">
      <c r="BR475300" s="2394"/>
    </row>
    <row r="475301" spans="70:70" x14ac:dyDescent="0.25">
      <c r="BR475301" s="2381"/>
    </row>
    <row r="475325" spans="70:70" x14ac:dyDescent="0.25">
      <c r="BR475325" s="2394"/>
    </row>
    <row r="475326" spans="70:70" x14ac:dyDescent="0.25">
      <c r="BR475326" s="2381"/>
    </row>
    <row r="475350" spans="70:70" x14ac:dyDescent="0.25">
      <c r="BR475350" s="2394"/>
    </row>
    <row r="475351" spans="70:70" x14ac:dyDescent="0.25">
      <c r="BR475351" s="2381"/>
    </row>
    <row r="475375" spans="70:70" x14ac:dyDescent="0.25">
      <c r="BR475375" s="2394"/>
    </row>
    <row r="475376" spans="70:70" x14ac:dyDescent="0.25">
      <c r="BR475376" s="2381"/>
    </row>
    <row r="475400" spans="70:70" x14ac:dyDescent="0.25">
      <c r="BR475400" s="2394"/>
    </row>
    <row r="475401" spans="70:70" x14ac:dyDescent="0.25">
      <c r="BR475401" s="2381"/>
    </row>
    <row r="475425" spans="70:70" x14ac:dyDescent="0.25">
      <c r="BR475425" s="2394"/>
    </row>
    <row r="475426" spans="70:70" x14ac:dyDescent="0.25">
      <c r="BR475426" s="2381"/>
    </row>
    <row r="475450" spans="70:70" x14ac:dyDescent="0.25">
      <c r="BR475450" s="2394"/>
    </row>
    <row r="475451" spans="70:70" x14ac:dyDescent="0.25">
      <c r="BR475451" s="2381"/>
    </row>
    <row r="475475" spans="70:70" x14ac:dyDescent="0.25">
      <c r="BR475475" s="2394"/>
    </row>
    <row r="475476" spans="70:70" x14ac:dyDescent="0.25">
      <c r="BR475476" s="2381"/>
    </row>
    <row r="475500" spans="70:70" x14ac:dyDescent="0.25">
      <c r="BR475500" s="2394"/>
    </row>
    <row r="475501" spans="70:70" x14ac:dyDescent="0.25">
      <c r="BR475501" s="2381"/>
    </row>
    <row r="475525" spans="70:70" x14ac:dyDescent="0.25">
      <c r="BR475525" s="2394"/>
    </row>
    <row r="475526" spans="70:70" x14ac:dyDescent="0.25">
      <c r="BR475526" s="2381"/>
    </row>
    <row r="475550" spans="70:70" x14ac:dyDescent="0.25">
      <c r="BR475550" s="2394"/>
    </row>
    <row r="475551" spans="70:70" x14ac:dyDescent="0.25">
      <c r="BR475551" s="2381"/>
    </row>
    <row r="475575" spans="70:70" x14ac:dyDescent="0.25">
      <c r="BR475575" s="2394"/>
    </row>
    <row r="475576" spans="70:70" x14ac:dyDescent="0.25">
      <c r="BR475576" s="2381"/>
    </row>
    <row r="475600" spans="70:70" x14ac:dyDescent="0.25">
      <c r="BR475600" s="2394"/>
    </row>
    <row r="475601" spans="70:70" x14ac:dyDescent="0.25">
      <c r="BR475601" s="2381"/>
    </row>
    <row r="475625" spans="70:70" x14ac:dyDescent="0.25">
      <c r="BR475625" s="2394"/>
    </row>
    <row r="475626" spans="70:70" x14ac:dyDescent="0.25">
      <c r="BR475626" s="2381"/>
    </row>
    <row r="475650" spans="70:70" x14ac:dyDescent="0.25">
      <c r="BR475650" s="2394"/>
    </row>
    <row r="475651" spans="70:70" x14ac:dyDescent="0.25">
      <c r="BR475651" s="2381"/>
    </row>
    <row r="475675" spans="70:70" x14ac:dyDescent="0.25">
      <c r="BR475675" s="2394"/>
    </row>
    <row r="475676" spans="70:70" x14ac:dyDescent="0.25">
      <c r="BR475676" s="2381"/>
    </row>
    <row r="475700" spans="70:70" x14ac:dyDescent="0.25">
      <c r="BR475700" s="2394"/>
    </row>
    <row r="475701" spans="70:70" x14ac:dyDescent="0.25">
      <c r="BR475701" s="2381"/>
    </row>
    <row r="475725" spans="70:70" x14ac:dyDescent="0.25">
      <c r="BR475725" s="2394"/>
    </row>
    <row r="475726" spans="70:70" x14ac:dyDescent="0.25">
      <c r="BR475726" s="2381"/>
    </row>
    <row r="475750" spans="70:70" x14ac:dyDescent="0.25">
      <c r="BR475750" s="2394"/>
    </row>
    <row r="475751" spans="70:70" x14ac:dyDescent="0.25">
      <c r="BR475751" s="2381"/>
    </row>
    <row r="475775" spans="70:70" x14ac:dyDescent="0.25">
      <c r="BR475775" s="2394"/>
    </row>
    <row r="475776" spans="70:70" x14ac:dyDescent="0.25">
      <c r="BR475776" s="2381"/>
    </row>
    <row r="475800" spans="70:70" x14ac:dyDescent="0.25">
      <c r="BR475800" s="2394"/>
    </row>
    <row r="475801" spans="70:70" x14ac:dyDescent="0.25">
      <c r="BR475801" s="2381"/>
    </row>
    <row r="475825" spans="70:70" x14ac:dyDescent="0.25">
      <c r="BR475825" s="2394"/>
    </row>
    <row r="475826" spans="70:70" x14ac:dyDescent="0.25">
      <c r="BR475826" s="2381"/>
    </row>
    <row r="475850" spans="70:70" x14ac:dyDescent="0.25">
      <c r="BR475850" s="2394"/>
    </row>
    <row r="475851" spans="70:70" x14ac:dyDescent="0.25">
      <c r="BR475851" s="2381"/>
    </row>
    <row r="475875" spans="70:70" x14ac:dyDescent="0.25">
      <c r="BR475875" s="2394"/>
    </row>
    <row r="475876" spans="70:70" x14ac:dyDescent="0.25">
      <c r="BR475876" s="2381"/>
    </row>
    <row r="475900" spans="70:70" x14ac:dyDescent="0.25">
      <c r="BR475900" s="2394"/>
    </row>
    <row r="475901" spans="70:70" x14ac:dyDescent="0.25">
      <c r="BR475901" s="2381"/>
    </row>
    <row r="475925" spans="70:70" x14ac:dyDescent="0.25">
      <c r="BR475925" s="2394"/>
    </row>
    <row r="475926" spans="70:70" x14ac:dyDescent="0.25">
      <c r="BR475926" s="2381"/>
    </row>
    <row r="475950" spans="70:70" x14ac:dyDescent="0.25">
      <c r="BR475950" s="2394"/>
    </row>
    <row r="475951" spans="70:70" x14ac:dyDescent="0.25">
      <c r="BR475951" s="2381"/>
    </row>
    <row r="475975" spans="70:70" x14ac:dyDescent="0.25">
      <c r="BR475975" s="2394"/>
    </row>
    <row r="475976" spans="70:70" x14ac:dyDescent="0.25">
      <c r="BR475976" s="2381"/>
    </row>
    <row r="476000" spans="70:70" x14ac:dyDescent="0.25">
      <c r="BR476000" s="2394"/>
    </row>
    <row r="476001" spans="70:70" x14ac:dyDescent="0.25">
      <c r="BR476001" s="2381"/>
    </row>
    <row r="476025" spans="70:70" x14ac:dyDescent="0.25">
      <c r="BR476025" s="2394"/>
    </row>
    <row r="476026" spans="70:70" x14ac:dyDescent="0.25">
      <c r="BR476026" s="2381"/>
    </row>
    <row r="476050" spans="70:70" x14ac:dyDescent="0.25">
      <c r="BR476050" s="2394"/>
    </row>
    <row r="476051" spans="70:70" x14ac:dyDescent="0.25">
      <c r="BR476051" s="2381"/>
    </row>
    <row r="476075" spans="70:70" x14ac:dyDescent="0.25">
      <c r="BR476075" s="2394"/>
    </row>
    <row r="476076" spans="70:70" x14ac:dyDescent="0.25">
      <c r="BR476076" s="2381"/>
    </row>
    <row r="476100" spans="70:70" x14ac:dyDescent="0.25">
      <c r="BR476100" s="2394"/>
    </row>
    <row r="476101" spans="70:70" x14ac:dyDescent="0.25">
      <c r="BR476101" s="2381"/>
    </row>
    <row r="476125" spans="70:70" x14ac:dyDescent="0.25">
      <c r="BR476125" s="2394"/>
    </row>
    <row r="476126" spans="70:70" x14ac:dyDescent="0.25">
      <c r="BR476126" s="2381"/>
    </row>
    <row r="476150" spans="70:70" x14ac:dyDescent="0.25">
      <c r="BR476150" s="2394"/>
    </row>
    <row r="476151" spans="70:70" x14ac:dyDescent="0.25">
      <c r="BR476151" s="2381"/>
    </row>
    <row r="476175" spans="70:70" x14ac:dyDescent="0.25">
      <c r="BR476175" s="2394"/>
    </row>
    <row r="476176" spans="70:70" x14ac:dyDescent="0.25">
      <c r="BR476176" s="2381"/>
    </row>
    <row r="476200" spans="70:70" x14ac:dyDescent="0.25">
      <c r="BR476200" s="2394"/>
    </row>
    <row r="476201" spans="70:70" x14ac:dyDescent="0.25">
      <c r="BR476201" s="2381"/>
    </row>
    <row r="476225" spans="70:70" x14ac:dyDescent="0.25">
      <c r="BR476225" s="2394"/>
    </row>
    <row r="476226" spans="70:70" x14ac:dyDescent="0.25">
      <c r="BR476226" s="2381"/>
    </row>
    <row r="476250" spans="70:70" x14ac:dyDescent="0.25">
      <c r="BR476250" s="2394"/>
    </row>
    <row r="476251" spans="70:70" x14ac:dyDescent="0.25">
      <c r="BR476251" s="2381"/>
    </row>
    <row r="476275" spans="70:70" x14ac:dyDescent="0.25">
      <c r="BR476275" s="2394"/>
    </row>
    <row r="476276" spans="70:70" x14ac:dyDescent="0.25">
      <c r="BR476276" s="2381"/>
    </row>
    <row r="476300" spans="70:70" x14ac:dyDescent="0.25">
      <c r="BR476300" s="2394"/>
    </row>
    <row r="476301" spans="70:70" x14ac:dyDescent="0.25">
      <c r="BR476301" s="2381"/>
    </row>
    <row r="476325" spans="70:70" x14ac:dyDescent="0.25">
      <c r="BR476325" s="2394"/>
    </row>
    <row r="476326" spans="70:70" x14ac:dyDescent="0.25">
      <c r="BR476326" s="2381"/>
    </row>
    <row r="476350" spans="70:70" x14ac:dyDescent="0.25">
      <c r="BR476350" s="2394"/>
    </row>
    <row r="476351" spans="70:70" x14ac:dyDescent="0.25">
      <c r="BR476351" s="2381"/>
    </row>
    <row r="476375" spans="70:70" x14ac:dyDescent="0.25">
      <c r="BR476375" s="2394"/>
    </row>
    <row r="476376" spans="70:70" x14ac:dyDescent="0.25">
      <c r="BR476376" s="2381"/>
    </row>
    <row r="476400" spans="70:70" x14ac:dyDescent="0.25">
      <c r="BR476400" s="2394"/>
    </row>
    <row r="476401" spans="70:70" x14ac:dyDescent="0.25">
      <c r="BR476401" s="2381"/>
    </row>
    <row r="476425" spans="70:70" x14ac:dyDescent="0.25">
      <c r="BR476425" s="2394"/>
    </row>
    <row r="476426" spans="70:70" x14ac:dyDescent="0.25">
      <c r="BR476426" s="2381"/>
    </row>
    <row r="476450" spans="70:70" x14ac:dyDescent="0.25">
      <c r="BR476450" s="2394"/>
    </row>
    <row r="476451" spans="70:70" x14ac:dyDescent="0.25">
      <c r="BR476451" s="2381"/>
    </row>
    <row r="476475" spans="70:70" x14ac:dyDescent="0.25">
      <c r="BR476475" s="2394"/>
    </row>
    <row r="476476" spans="70:70" x14ac:dyDescent="0.25">
      <c r="BR476476" s="2381"/>
    </row>
    <row r="476500" spans="70:70" x14ac:dyDescent="0.25">
      <c r="BR476500" s="2394"/>
    </row>
    <row r="476501" spans="70:70" x14ac:dyDescent="0.25">
      <c r="BR476501" s="2381"/>
    </row>
    <row r="476525" spans="70:70" x14ac:dyDescent="0.25">
      <c r="BR476525" s="2394"/>
    </row>
    <row r="476526" spans="70:70" x14ac:dyDescent="0.25">
      <c r="BR476526" s="2381"/>
    </row>
    <row r="476550" spans="70:70" x14ac:dyDescent="0.25">
      <c r="BR476550" s="2394"/>
    </row>
    <row r="476551" spans="70:70" x14ac:dyDescent="0.25">
      <c r="BR476551" s="2381"/>
    </row>
    <row r="476575" spans="70:70" x14ac:dyDescent="0.25">
      <c r="BR476575" s="2394"/>
    </row>
    <row r="476576" spans="70:70" x14ac:dyDescent="0.25">
      <c r="BR476576" s="2381"/>
    </row>
    <row r="476600" spans="70:70" x14ac:dyDescent="0.25">
      <c r="BR476600" s="2394"/>
    </row>
    <row r="476601" spans="70:70" x14ac:dyDescent="0.25">
      <c r="BR476601" s="2381"/>
    </row>
    <row r="476625" spans="70:70" x14ac:dyDescent="0.25">
      <c r="BR476625" s="2394"/>
    </row>
    <row r="476626" spans="70:70" x14ac:dyDescent="0.25">
      <c r="BR476626" s="2381"/>
    </row>
    <row r="476650" spans="70:70" x14ac:dyDescent="0.25">
      <c r="BR476650" s="2394"/>
    </row>
    <row r="476651" spans="70:70" x14ac:dyDescent="0.25">
      <c r="BR476651" s="2381"/>
    </row>
    <row r="476675" spans="70:70" x14ac:dyDescent="0.25">
      <c r="BR476675" s="2394"/>
    </row>
    <row r="476676" spans="70:70" x14ac:dyDescent="0.25">
      <c r="BR476676" s="2381"/>
    </row>
    <row r="476700" spans="70:70" x14ac:dyDescent="0.25">
      <c r="BR476700" s="2394"/>
    </row>
    <row r="476701" spans="70:70" x14ac:dyDescent="0.25">
      <c r="BR476701" s="2381"/>
    </row>
    <row r="476725" spans="70:70" x14ac:dyDescent="0.25">
      <c r="BR476725" s="2394"/>
    </row>
    <row r="476726" spans="70:70" x14ac:dyDescent="0.25">
      <c r="BR476726" s="2381"/>
    </row>
    <row r="476750" spans="70:70" x14ac:dyDescent="0.25">
      <c r="BR476750" s="2394"/>
    </row>
    <row r="476751" spans="70:70" x14ac:dyDescent="0.25">
      <c r="BR476751" s="2381"/>
    </row>
    <row r="476775" spans="70:70" x14ac:dyDescent="0.25">
      <c r="BR476775" s="2394"/>
    </row>
    <row r="476776" spans="70:70" x14ac:dyDescent="0.25">
      <c r="BR476776" s="2381"/>
    </row>
    <row r="476800" spans="70:70" x14ac:dyDescent="0.25">
      <c r="BR476800" s="2394"/>
    </row>
    <row r="476801" spans="70:70" x14ac:dyDescent="0.25">
      <c r="BR476801" s="2381"/>
    </row>
    <row r="476825" spans="70:70" x14ac:dyDescent="0.25">
      <c r="BR476825" s="2394"/>
    </row>
    <row r="476826" spans="70:70" x14ac:dyDescent="0.25">
      <c r="BR476826" s="2381"/>
    </row>
    <row r="476850" spans="70:70" x14ac:dyDescent="0.25">
      <c r="BR476850" s="2394"/>
    </row>
    <row r="476851" spans="70:70" x14ac:dyDescent="0.25">
      <c r="BR476851" s="2381"/>
    </row>
    <row r="476875" spans="70:70" x14ac:dyDescent="0.25">
      <c r="BR476875" s="2394"/>
    </row>
    <row r="476876" spans="70:70" x14ac:dyDescent="0.25">
      <c r="BR476876" s="2381"/>
    </row>
    <row r="476900" spans="70:70" x14ac:dyDescent="0.25">
      <c r="BR476900" s="2394"/>
    </row>
    <row r="476901" spans="70:70" x14ac:dyDescent="0.25">
      <c r="BR476901" s="2381"/>
    </row>
    <row r="476925" spans="70:70" x14ac:dyDescent="0.25">
      <c r="BR476925" s="2394"/>
    </row>
    <row r="476926" spans="70:70" x14ac:dyDescent="0.25">
      <c r="BR476926" s="2381"/>
    </row>
    <row r="476950" spans="70:70" x14ac:dyDescent="0.25">
      <c r="BR476950" s="2394"/>
    </row>
    <row r="476951" spans="70:70" x14ac:dyDescent="0.25">
      <c r="BR476951" s="2381"/>
    </row>
    <row r="476975" spans="70:70" x14ac:dyDescent="0.25">
      <c r="BR476975" s="2394"/>
    </row>
    <row r="476976" spans="70:70" x14ac:dyDescent="0.25">
      <c r="BR476976" s="2381"/>
    </row>
    <row r="477000" spans="70:70" x14ac:dyDescent="0.25">
      <c r="BR477000" s="2394"/>
    </row>
    <row r="477001" spans="70:70" x14ac:dyDescent="0.25">
      <c r="BR477001" s="2381"/>
    </row>
    <row r="477025" spans="70:70" x14ac:dyDescent="0.25">
      <c r="BR477025" s="2394"/>
    </row>
    <row r="477026" spans="70:70" x14ac:dyDescent="0.25">
      <c r="BR477026" s="2381"/>
    </row>
    <row r="477050" spans="70:70" x14ac:dyDescent="0.25">
      <c r="BR477050" s="2394"/>
    </row>
    <row r="477051" spans="70:70" x14ac:dyDescent="0.25">
      <c r="BR477051" s="2381"/>
    </row>
    <row r="477075" spans="70:70" x14ac:dyDescent="0.25">
      <c r="BR477075" s="2394"/>
    </row>
    <row r="477076" spans="70:70" x14ac:dyDescent="0.25">
      <c r="BR477076" s="2381"/>
    </row>
    <row r="477100" spans="70:70" x14ac:dyDescent="0.25">
      <c r="BR477100" s="2394"/>
    </row>
    <row r="477101" spans="70:70" x14ac:dyDescent="0.25">
      <c r="BR477101" s="2381"/>
    </row>
    <row r="477125" spans="70:70" x14ac:dyDescent="0.25">
      <c r="BR477125" s="2394"/>
    </row>
    <row r="477126" spans="70:70" x14ac:dyDescent="0.25">
      <c r="BR477126" s="2381"/>
    </row>
    <row r="477150" spans="70:70" x14ac:dyDescent="0.25">
      <c r="BR477150" s="2394"/>
    </row>
    <row r="477151" spans="70:70" x14ac:dyDescent="0.25">
      <c r="BR477151" s="2381"/>
    </row>
    <row r="477175" spans="70:70" x14ac:dyDescent="0.25">
      <c r="BR477175" s="2394"/>
    </row>
    <row r="477176" spans="70:70" x14ac:dyDescent="0.25">
      <c r="BR477176" s="2381"/>
    </row>
    <row r="477200" spans="70:70" x14ac:dyDescent="0.25">
      <c r="BR477200" s="2394"/>
    </row>
    <row r="477201" spans="70:70" x14ac:dyDescent="0.25">
      <c r="BR477201" s="2381"/>
    </row>
    <row r="477225" spans="70:70" x14ac:dyDescent="0.25">
      <c r="BR477225" s="2394"/>
    </row>
    <row r="477226" spans="70:70" x14ac:dyDescent="0.25">
      <c r="BR477226" s="2381"/>
    </row>
    <row r="477250" spans="70:70" x14ac:dyDescent="0.25">
      <c r="BR477250" s="2394"/>
    </row>
    <row r="477251" spans="70:70" x14ac:dyDescent="0.25">
      <c r="BR477251" s="2381"/>
    </row>
    <row r="477275" spans="70:70" x14ac:dyDescent="0.25">
      <c r="BR477275" s="2394"/>
    </row>
    <row r="477276" spans="70:70" x14ac:dyDescent="0.25">
      <c r="BR477276" s="2381"/>
    </row>
    <row r="477300" spans="70:70" x14ac:dyDescent="0.25">
      <c r="BR477300" s="2394"/>
    </row>
    <row r="477301" spans="70:70" x14ac:dyDescent="0.25">
      <c r="BR477301" s="2381"/>
    </row>
    <row r="477325" spans="70:70" x14ac:dyDescent="0.25">
      <c r="BR477325" s="2394"/>
    </row>
    <row r="477326" spans="70:70" x14ac:dyDescent="0.25">
      <c r="BR477326" s="2381"/>
    </row>
    <row r="477350" spans="70:70" x14ac:dyDescent="0.25">
      <c r="BR477350" s="2394"/>
    </row>
    <row r="477351" spans="70:70" x14ac:dyDescent="0.25">
      <c r="BR477351" s="2381"/>
    </row>
    <row r="477375" spans="70:70" x14ac:dyDescent="0.25">
      <c r="BR477375" s="2394"/>
    </row>
    <row r="477376" spans="70:70" x14ac:dyDescent="0.25">
      <c r="BR477376" s="2381"/>
    </row>
    <row r="477400" spans="70:70" x14ac:dyDescent="0.25">
      <c r="BR477400" s="2394"/>
    </row>
    <row r="477401" spans="70:70" x14ac:dyDescent="0.25">
      <c r="BR477401" s="2381"/>
    </row>
    <row r="477425" spans="70:70" x14ac:dyDescent="0.25">
      <c r="BR477425" s="2394"/>
    </row>
    <row r="477426" spans="70:70" x14ac:dyDescent="0.25">
      <c r="BR477426" s="2381"/>
    </row>
    <row r="477450" spans="70:70" x14ac:dyDescent="0.25">
      <c r="BR477450" s="2394"/>
    </row>
    <row r="477451" spans="70:70" x14ac:dyDescent="0.25">
      <c r="BR477451" s="2381"/>
    </row>
    <row r="477475" spans="70:70" x14ac:dyDescent="0.25">
      <c r="BR477475" s="2394"/>
    </row>
    <row r="477476" spans="70:70" x14ac:dyDescent="0.25">
      <c r="BR477476" s="2381"/>
    </row>
    <row r="477500" spans="70:70" x14ac:dyDescent="0.25">
      <c r="BR477500" s="2394"/>
    </row>
    <row r="477501" spans="70:70" x14ac:dyDescent="0.25">
      <c r="BR477501" s="2381"/>
    </row>
    <row r="477525" spans="70:70" x14ac:dyDescent="0.25">
      <c r="BR477525" s="2394"/>
    </row>
    <row r="477526" spans="70:70" x14ac:dyDescent="0.25">
      <c r="BR477526" s="2381"/>
    </row>
    <row r="477550" spans="70:70" x14ac:dyDescent="0.25">
      <c r="BR477550" s="2394"/>
    </row>
    <row r="477551" spans="70:70" x14ac:dyDescent="0.25">
      <c r="BR477551" s="2381"/>
    </row>
    <row r="477575" spans="70:70" x14ac:dyDescent="0.25">
      <c r="BR477575" s="2394"/>
    </row>
    <row r="477576" spans="70:70" x14ac:dyDescent="0.25">
      <c r="BR477576" s="2381"/>
    </row>
    <row r="477600" spans="70:70" x14ac:dyDescent="0.25">
      <c r="BR477600" s="2394"/>
    </row>
    <row r="477601" spans="70:70" x14ac:dyDescent="0.25">
      <c r="BR477601" s="2381"/>
    </row>
    <row r="477625" spans="70:70" x14ac:dyDescent="0.25">
      <c r="BR477625" s="2394"/>
    </row>
    <row r="477626" spans="70:70" x14ac:dyDescent="0.25">
      <c r="BR477626" s="2381"/>
    </row>
    <row r="477650" spans="70:70" x14ac:dyDescent="0.25">
      <c r="BR477650" s="2394"/>
    </row>
    <row r="477651" spans="70:70" x14ac:dyDescent="0.25">
      <c r="BR477651" s="2381"/>
    </row>
    <row r="477675" spans="70:70" x14ac:dyDescent="0.25">
      <c r="BR477675" s="2394"/>
    </row>
    <row r="477676" spans="70:70" x14ac:dyDescent="0.25">
      <c r="BR477676" s="2381"/>
    </row>
    <row r="477700" spans="70:70" x14ac:dyDescent="0.25">
      <c r="BR477700" s="2394"/>
    </row>
    <row r="477701" spans="70:70" x14ac:dyDescent="0.25">
      <c r="BR477701" s="2381"/>
    </row>
    <row r="477725" spans="70:70" x14ac:dyDescent="0.25">
      <c r="BR477725" s="2394"/>
    </row>
    <row r="477726" spans="70:70" x14ac:dyDescent="0.25">
      <c r="BR477726" s="2381"/>
    </row>
    <row r="477750" spans="70:70" x14ac:dyDescent="0.25">
      <c r="BR477750" s="2394"/>
    </row>
    <row r="477751" spans="70:70" x14ac:dyDescent="0.25">
      <c r="BR477751" s="2381"/>
    </row>
    <row r="477775" spans="70:70" x14ac:dyDescent="0.25">
      <c r="BR477775" s="2394"/>
    </row>
    <row r="477776" spans="70:70" x14ac:dyDescent="0.25">
      <c r="BR477776" s="2381"/>
    </row>
    <row r="477800" spans="70:70" x14ac:dyDescent="0.25">
      <c r="BR477800" s="2394"/>
    </row>
    <row r="477801" spans="70:70" x14ac:dyDescent="0.25">
      <c r="BR477801" s="2381"/>
    </row>
    <row r="477825" spans="70:70" x14ac:dyDescent="0.25">
      <c r="BR477825" s="2394"/>
    </row>
    <row r="477826" spans="70:70" x14ac:dyDescent="0.25">
      <c r="BR477826" s="2381"/>
    </row>
    <row r="477850" spans="70:70" x14ac:dyDescent="0.25">
      <c r="BR477850" s="2394"/>
    </row>
    <row r="477851" spans="70:70" x14ac:dyDescent="0.25">
      <c r="BR477851" s="2381"/>
    </row>
    <row r="477875" spans="70:70" x14ac:dyDescent="0.25">
      <c r="BR477875" s="2394"/>
    </row>
    <row r="477876" spans="70:70" x14ac:dyDescent="0.25">
      <c r="BR477876" s="2381"/>
    </row>
    <row r="477900" spans="70:70" x14ac:dyDescent="0.25">
      <c r="BR477900" s="2394"/>
    </row>
    <row r="477901" spans="70:70" x14ac:dyDescent="0.25">
      <c r="BR477901" s="2381"/>
    </row>
    <row r="477925" spans="70:70" x14ac:dyDescent="0.25">
      <c r="BR477925" s="2394"/>
    </row>
    <row r="477926" spans="70:70" x14ac:dyDescent="0.25">
      <c r="BR477926" s="2381"/>
    </row>
    <row r="477950" spans="70:70" x14ac:dyDescent="0.25">
      <c r="BR477950" s="2394"/>
    </row>
    <row r="477951" spans="70:70" x14ac:dyDescent="0.25">
      <c r="BR477951" s="2381"/>
    </row>
    <row r="477975" spans="70:70" x14ac:dyDescent="0.25">
      <c r="BR477975" s="2394"/>
    </row>
    <row r="477976" spans="70:70" x14ac:dyDescent="0.25">
      <c r="BR477976" s="2381"/>
    </row>
    <row r="478000" spans="70:70" x14ac:dyDescent="0.25">
      <c r="BR478000" s="2394"/>
    </row>
    <row r="478001" spans="70:70" x14ac:dyDescent="0.25">
      <c r="BR478001" s="2381"/>
    </row>
    <row r="478025" spans="70:70" x14ac:dyDescent="0.25">
      <c r="BR478025" s="2394"/>
    </row>
    <row r="478026" spans="70:70" x14ac:dyDescent="0.25">
      <c r="BR478026" s="2381"/>
    </row>
    <row r="478050" spans="70:70" x14ac:dyDescent="0.25">
      <c r="BR478050" s="2394"/>
    </row>
    <row r="478051" spans="70:70" x14ac:dyDescent="0.25">
      <c r="BR478051" s="2381"/>
    </row>
    <row r="478075" spans="70:70" x14ac:dyDescent="0.25">
      <c r="BR478075" s="2394"/>
    </row>
    <row r="478076" spans="70:70" x14ac:dyDescent="0.25">
      <c r="BR478076" s="2381"/>
    </row>
    <row r="478100" spans="70:70" x14ac:dyDescent="0.25">
      <c r="BR478100" s="2394"/>
    </row>
    <row r="478101" spans="70:70" x14ac:dyDescent="0.25">
      <c r="BR478101" s="2381"/>
    </row>
    <row r="478125" spans="70:70" x14ac:dyDescent="0.25">
      <c r="BR478125" s="2394"/>
    </row>
    <row r="478126" spans="70:70" x14ac:dyDescent="0.25">
      <c r="BR478126" s="2381"/>
    </row>
    <row r="478150" spans="70:70" x14ac:dyDescent="0.25">
      <c r="BR478150" s="2394"/>
    </row>
    <row r="478151" spans="70:70" x14ac:dyDescent="0.25">
      <c r="BR478151" s="2381"/>
    </row>
    <row r="478175" spans="70:70" x14ac:dyDescent="0.25">
      <c r="BR478175" s="2394"/>
    </row>
    <row r="478176" spans="70:70" x14ac:dyDescent="0.25">
      <c r="BR478176" s="2381"/>
    </row>
    <row r="478200" spans="70:70" x14ac:dyDescent="0.25">
      <c r="BR478200" s="2394"/>
    </row>
    <row r="478201" spans="70:70" x14ac:dyDescent="0.25">
      <c r="BR478201" s="2381"/>
    </row>
    <row r="478225" spans="70:70" x14ac:dyDescent="0.25">
      <c r="BR478225" s="2394"/>
    </row>
    <row r="478226" spans="70:70" x14ac:dyDescent="0.25">
      <c r="BR478226" s="2381"/>
    </row>
    <row r="478250" spans="70:70" x14ac:dyDescent="0.25">
      <c r="BR478250" s="2394"/>
    </row>
    <row r="478251" spans="70:70" x14ac:dyDescent="0.25">
      <c r="BR478251" s="2381"/>
    </row>
    <row r="478275" spans="70:70" x14ac:dyDescent="0.25">
      <c r="BR478275" s="2394"/>
    </row>
    <row r="478276" spans="70:70" x14ac:dyDescent="0.25">
      <c r="BR478276" s="2381"/>
    </row>
    <row r="478300" spans="70:70" x14ac:dyDescent="0.25">
      <c r="BR478300" s="2394"/>
    </row>
    <row r="478301" spans="70:70" x14ac:dyDescent="0.25">
      <c r="BR478301" s="2381"/>
    </row>
    <row r="478325" spans="70:70" x14ac:dyDescent="0.25">
      <c r="BR478325" s="2394"/>
    </row>
    <row r="478326" spans="70:70" x14ac:dyDescent="0.25">
      <c r="BR478326" s="2381"/>
    </row>
    <row r="478350" spans="70:70" x14ac:dyDescent="0.25">
      <c r="BR478350" s="2394"/>
    </row>
    <row r="478351" spans="70:70" x14ac:dyDescent="0.25">
      <c r="BR478351" s="2381"/>
    </row>
    <row r="478375" spans="70:70" x14ac:dyDescent="0.25">
      <c r="BR478375" s="2394"/>
    </row>
    <row r="478376" spans="70:70" x14ac:dyDescent="0.25">
      <c r="BR478376" s="2381"/>
    </row>
    <row r="478400" spans="70:70" x14ac:dyDescent="0.25">
      <c r="BR478400" s="2394"/>
    </row>
    <row r="478401" spans="70:70" x14ac:dyDescent="0.25">
      <c r="BR478401" s="2381"/>
    </row>
    <row r="478425" spans="70:70" x14ac:dyDescent="0.25">
      <c r="BR478425" s="2394"/>
    </row>
    <row r="478426" spans="70:70" x14ac:dyDescent="0.25">
      <c r="BR478426" s="2381"/>
    </row>
    <row r="478450" spans="70:70" x14ac:dyDescent="0.25">
      <c r="BR478450" s="2394"/>
    </row>
    <row r="478451" spans="70:70" x14ac:dyDescent="0.25">
      <c r="BR478451" s="2381"/>
    </row>
    <row r="478475" spans="70:70" x14ac:dyDescent="0.25">
      <c r="BR478475" s="2394"/>
    </row>
    <row r="478476" spans="70:70" x14ac:dyDescent="0.25">
      <c r="BR478476" s="2381"/>
    </row>
    <row r="478500" spans="70:70" x14ac:dyDescent="0.25">
      <c r="BR478500" s="2394"/>
    </row>
    <row r="478501" spans="70:70" x14ac:dyDescent="0.25">
      <c r="BR478501" s="2381"/>
    </row>
    <row r="478525" spans="70:70" x14ac:dyDescent="0.25">
      <c r="BR478525" s="2394"/>
    </row>
    <row r="478526" spans="70:70" x14ac:dyDescent="0.25">
      <c r="BR478526" s="2381"/>
    </row>
    <row r="478550" spans="70:70" x14ac:dyDescent="0.25">
      <c r="BR478550" s="2394"/>
    </row>
    <row r="478551" spans="70:70" x14ac:dyDescent="0.25">
      <c r="BR478551" s="2381"/>
    </row>
    <row r="478575" spans="70:70" x14ac:dyDescent="0.25">
      <c r="BR478575" s="2394"/>
    </row>
    <row r="478576" spans="70:70" x14ac:dyDescent="0.25">
      <c r="BR478576" s="2381"/>
    </row>
    <row r="478600" spans="70:70" x14ac:dyDescent="0.25">
      <c r="BR478600" s="2394"/>
    </row>
    <row r="478601" spans="70:70" x14ac:dyDescent="0.25">
      <c r="BR478601" s="2381"/>
    </row>
    <row r="478625" spans="70:70" x14ac:dyDescent="0.25">
      <c r="BR478625" s="2394"/>
    </row>
    <row r="478626" spans="70:70" x14ac:dyDescent="0.25">
      <c r="BR478626" s="2381"/>
    </row>
    <row r="478650" spans="70:70" x14ac:dyDescent="0.25">
      <c r="BR478650" s="2394"/>
    </row>
    <row r="478651" spans="70:70" x14ac:dyDescent="0.25">
      <c r="BR478651" s="2381"/>
    </row>
    <row r="478675" spans="70:70" x14ac:dyDescent="0.25">
      <c r="BR478675" s="2394"/>
    </row>
    <row r="478676" spans="70:70" x14ac:dyDescent="0.25">
      <c r="BR478676" s="2381"/>
    </row>
    <row r="478700" spans="70:70" x14ac:dyDescent="0.25">
      <c r="BR478700" s="2394"/>
    </row>
    <row r="478701" spans="70:70" x14ac:dyDescent="0.25">
      <c r="BR478701" s="2381"/>
    </row>
    <row r="478725" spans="70:70" x14ac:dyDescent="0.25">
      <c r="BR478725" s="2394"/>
    </row>
    <row r="478726" spans="70:70" x14ac:dyDescent="0.25">
      <c r="BR478726" s="2381"/>
    </row>
    <row r="478750" spans="70:70" x14ac:dyDescent="0.25">
      <c r="BR478750" s="2394"/>
    </row>
    <row r="478751" spans="70:70" x14ac:dyDescent="0.25">
      <c r="BR478751" s="2381"/>
    </row>
    <row r="478775" spans="70:70" x14ac:dyDescent="0.25">
      <c r="BR478775" s="2394"/>
    </row>
    <row r="478776" spans="70:70" x14ac:dyDescent="0.25">
      <c r="BR478776" s="2381"/>
    </row>
    <row r="478800" spans="70:70" x14ac:dyDescent="0.25">
      <c r="BR478800" s="2394"/>
    </row>
    <row r="478801" spans="70:70" x14ac:dyDescent="0.25">
      <c r="BR478801" s="2381"/>
    </row>
    <row r="478825" spans="70:70" x14ac:dyDescent="0.25">
      <c r="BR478825" s="2394"/>
    </row>
    <row r="478826" spans="70:70" x14ac:dyDescent="0.25">
      <c r="BR478826" s="2381"/>
    </row>
    <row r="478850" spans="70:70" x14ac:dyDescent="0.25">
      <c r="BR478850" s="2394"/>
    </row>
    <row r="478851" spans="70:70" x14ac:dyDescent="0.25">
      <c r="BR478851" s="2381"/>
    </row>
    <row r="478875" spans="70:70" x14ac:dyDescent="0.25">
      <c r="BR478875" s="2394"/>
    </row>
    <row r="478876" spans="70:70" x14ac:dyDescent="0.25">
      <c r="BR478876" s="2381"/>
    </row>
    <row r="478900" spans="70:70" x14ac:dyDescent="0.25">
      <c r="BR478900" s="2394"/>
    </row>
    <row r="478901" spans="70:70" x14ac:dyDescent="0.25">
      <c r="BR478901" s="2381"/>
    </row>
    <row r="478925" spans="70:70" x14ac:dyDescent="0.25">
      <c r="BR478925" s="2394"/>
    </row>
    <row r="478926" spans="70:70" x14ac:dyDescent="0.25">
      <c r="BR478926" s="2381"/>
    </row>
    <row r="478950" spans="70:70" x14ac:dyDescent="0.25">
      <c r="BR478950" s="2394"/>
    </row>
    <row r="478951" spans="70:70" x14ac:dyDescent="0.25">
      <c r="BR478951" s="2381"/>
    </row>
    <row r="478975" spans="70:70" x14ac:dyDescent="0.25">
      <c r="BR478975" s="2394"/>
    </row>
    <row r="478976" spans="70:70" x14ac:dyDescent="0.25">
      <c r="BR478976" s="2381"/>
    </row>
    <row r="479000" spans="70:70" x14ac:dyDescent="0.25">
      <c r="BR479000" s="2394"/>
    </row>
    <row r="479001" spans="70:70" x14ac:dyDescent="0.25">
      <c r="BR479001" s="2381"/>
    </row>
    <row r="479025" spans="70:70" x14ac:dyDescent="0.25">
      <c r="BR479025" s="2394"/>
    </row>
    <row r="479026" spans="70:70" x14ac:dyDescent="0.25">
      <c r="BR479026" s="2381"/>
    </row>
    <row r="479050" spans="70:70" x14ac:dyDescent="0.25">
      <c r="BR479050" s="2394"/>
    </row>
    <row r="479051" spans="70:70" x14ac:dyDescent="0.25">
      <c r="BR479051" s="2381"/>
    </row>
    <row r="479075" spans="70:70" x14ac:dyDescent="0.25">
      <c r="BR479075" s="2394"/>
    </row>
    <row r="479076" spans="70:70" x14ac:dyDescent="0.25">
      <c r="BR479076" s="2381"/>
    </row>
    <row r="479100" spans="70:70" x14ac:dyDescent="0.25">
      <c r="BR479100" s="2394"/>
    </row>
    <row r="479101" spans="70:70" x14ac:dyDescent="0.25">
      <c r="BR479101" s="2381"/>
    </row>
    <row r="479125" spans="70:70" x14ac:dyDescent="0.25">
      <c r="BR479125" s="2394"/>
    </row>
    <row r="479126" spans="70:70" x14ac:dyDescent="0.25">
      <c r="BR479126" s="2381"/>
    </row>
    <row r="479150" spans="70:70" x14ac:dyDescent="0.25">
      <c r="BR479150" s="2394"/>
    </row>
    <row r="479151" spans="70:70" x14ac:dyDescent="0.25">
      <c r="BR479151" s="2381"/>
    </row>
    <row r="479175" spans="70:70" x14ac:dyDescent="0.25">
      <c r="BR479175" s="2394"/>
    </row>
    <row r="479176" spans="70:70" x14ac:dyDescent="0.25">
      <c r="BR479176" s="2381"/>
    </row>
    <row r="479200" spans="70:70" x14ac:dyDescent="0.25">
      <c r="BR479200" s="2394"/>
    </row>
    <row r="479201" spans="70:70" x14ac:dyDescent="0.25">
      <c r="BR479201" s="2381"/>
    </row>
    <row r="479225" spans="70:70" x14ac:dyDescent="0.25">
      <c r="BR479225" s="2394"/>
    </row>
    <row r="479226" spans="70:70" x14ac:dyDescent="0.25">
      <c r="BR479226" s="2381"/>
    </row>
    <row r="479250" spans="70:70" x14ac:dyDescent="0.25">
      <c r="BR479250" s="2394"/>
    </row>
    <row r="479251" spans="70:70" x14ac:dyDescent="0.25">
      <c r="BR479251" s="2381"/>
    </row>
    <row r="479275" spans="70:70" x14ac:dyDescent="0.25">
      <c r="BR479275" s="2394"/>
    </row>
    <row r="479276" spans="70:70" x14ac:dyDescent="0.25">
      <c r="BR479276" s="2381"/>
    </row>
    <row r="479300" spans="70:70" x14ac:dyDescent="0.25">
      <c r="BR479300" s="2394"/>
    </row>
    <row r="479301" spans="70:70" x14ac:dyDescent="0.25">
      <c r="BR479301" s="2381"/>
    </row>
    <row r="479325" spans="70:70" x14ac:dyDescent="0.25">
      <c r="BR479325" s="2394"/>
    </row>
    <row r="479326" spans="70:70" x14ac:dyDescent="0.25">
      <c r="BR479326" s="2381"/>
    </row>
    <row r="479350" spans="70:70" x14ac:dyDescent="0.25">
      <c r="BR479350" s="2394"/>
    </row>
    <row r="479351" spans="70:70" x14ac:dyDescent="0.25">
      <c r="BR479351" s="2381"/>
    </row>
    <row r="479375" spans="70:70" x14ac:dyDescent="0.25">
      <c r="BR479375" s="2394"/>
    </row>
    <row r="479376" spans="70:70" x14ac:dyDescent="0.25">
      <c r="BR479376" s="2381"/>
    </row>
    <row r="479400" spans="70:70" x14ac:dyDescent="0.25">
      <c r="BR479400" s="2394"/>
    </row>
    <row r="479401" spans="70:70" x14ac:dyDescent="0.25">
      <c r="BR479401" s="2381"/>
    </row>
    <row r="479425" spans="70:70" x14ac:dyDescent="0.25">
      <c r="BR479425" s="2394"/>
    </row>
    <row r="479426" spans="70:70" x14ac:dyDescent="0.25">
      <c r="BR479426" s="2381"/>
    </row>
    <row r="479450" spans="70:70" x14ac:dyDescent="0.25">
      <c r="BR479450" s="2394"/>
    </row>
    <row r="479451" spans="70:70" x14ac:dyDescent="0.25">
      <c r="BR479451" s="2381"/>
    </row>
    <row r="479475" spans="70:70" x14ac:dyDescent="0.25">
      <c r="BR479475" s="2394"/>
    </row>
    <row r="479476" spans="70:70" x14ac:dyDescent="0.25">
      <c r="BR479476" s="2381"/>
    </row>
    <row r="479500" spans="70:70" x14ac:dyDescent="0.25">
      <c r="BR479500" s="2394"/>
    </row>
    <row r="479501" spans="70:70" x14ac:dyDescent="0.25">
      <c r="BR479501" s="2381"/>
    </row>
    <row r="479525" spans="70:70" x14ac:dyDescent="0.25">
      <c r="BR479525" s="2394"/>
    </row>
    <row r="479526" spans="70:70" x14ac:dyDescent="0.25">
      <c r="BR479526" s="2381"/>
    </row>
    <row r="479550" spans="70:70" x14ac:dyDescent="0.25">
      <c r="BR479550" s="2394"/>
    </row>
    <row r="479551" spans="70:70" x14ac:dyDescent="0.25">
      <c r="BR479551" s="2381"/>
    </row>
    <row r="479575" spans="70:70" x14ac:dyDescent="0.25">
      <c r="BR479575" s="2394"/>
    </row>
    <row r="479576" spans="70:70" x14ac:dyDescent="0.25">
      <c r="BR479576" s="2381"/>
    </row>
    <row r="479600" spans="70:70" x14ac:dyDescent="0.25">
      <c r="BR479600" s="2394"/>
    </row>
    <row r="479601" spans="70:70" x14ac:dyDescent="0.25">
      <c r="BR479601" s="2381"/>
    </row>
    <row r="479625" spans="70:70" x14ac:dyDescent="0.25">
      <c r="BR479625" s="2394"/>
    </row>
    <row r="479626" spans="70:70" x14ac:dyDescent="0.25">
      <c r="BR479626" s="2381"/>
    </row>
    <row r="479650" spans="70:70" x14ac:dyDescent="0.25">
      <c r="BR479650" s="2394"/>
    </row>
    <row r="479651" spans="70:70" x14ac:dyDescent="0.25">
      <c r="BR479651" s="2381"/>
    </row>
    <row r="479675" spans="70:70" x14ac:dyDescent="0.25">
      <c r="BR479675" s="2394"/>
    </row>
    <row r="479676" spans="70:70" x14ac:dyDescent="0.25">
      <c r="BR479676" s="2381"/>
    </row>
    <row r="479700" spans="70:70" x14ac:dyDescent="0.25">
      <c r="BR479700" s="2394"/>
    </row>
    <row r="479701" spans="70:70" x14ac:dyDescent="0.25">
      <c r="BR479701" s="2381"/>
    </row>
    <row r="479725" spans="70:70" x14ac:dyDescent="0.25">
      <c r="BR479725" s="2394"/>
    </row>
    <row r="479726" spans="70:70" x14ac:dyDescent="0.25">
      <c r="BR479726" s="2381"/>
    </row>
    <row r="479750" spans="70:70" x14ac:dyDescent="0.25">
      <c r="BR479750" s="2394"/>
    </row>
    <row r="479751" spans="70:70" x14ac:dyDescent="0.25">
      <c r="BR479751" s="2381"/>
    </row>
    <row r="479775" spans="70:70" x14ac:dyDescent="0.25">
      <c r="BR479775" s="2394"/>
    </row>
    <row r="479776" spans="70:70" x14ac:dyDescent="0.25">
      <c r="BR479776" s="2381"/>
    </row>
    <row r="479800" spans="70:70" x14ac:dyDescent="0.25">
      <c r="BR479800" s="2394"/>
    </row>
    <row r="479801" spans="70:70" x14ac:dyDescent="0.25">
      <c r="BR479801" s="2381"/>
    </row>
    <row r="479825" spans="70:70" x14ac:dyDescent="0.25">
      <c r="BR479825" s="2394"/>
    </row>
    <row r="479826" spans="70:70" x14ac:dyDescent="0.25">
      <c r="BR479826" s="2381"/>
    </row>
    <row r="479850" spans="70:70" x14ac:dyDescent="0.25">
      <c r="BR479850" s="2394"/>
    </row>
    <row r="479851" spans="70:70" x14ac:dyDescent="0.25">
      <c r="BR479851" s="2381"/>
    </row>
    <row r="479875" spans="70:70" x14ac:dyDescent="0.25">
      <c r="BR479875" s="2394"/>
    </row>
    <row r="479876" spans="70:70" x14ac:dyDescent="0.25">
      <c r="BR479876" s="2381"/>
    </row>
    <row r="479900" spans="70:70" x14ac:dyDescent="0.25">
      <c r="BR479900" s="2394"/>
    </row>
    <row r="479901" spans="70:70" x14ac:dyDescent="0.25">
      <c r="BR479901" s="2381"/>
    </row>
    <row r="479925" spans="70:70" x14ac:dyDescent="0.25">
      <c r="BR479925" s="2394"/>
    </row>
    <row r="479926" spans="70:70" x14ac:dyDescent="0.25">
      <c r="BR479926" s="2381"/>
    </row>
    <row r="479950" spans="70:70" x14ac:dyDescent="0.25">
      <c r="BR479950" s="2394"/>
    </row>
    <row r="479951" spans="70:70" x14ac:dyDescent="0.25">
      <c r="BR479951" s="2381"/>
    </row>
    <row r="479975" spans="70:70" x14ac:dyDescent="0.25">
      <c r="BR479975" s="2394"/>
    </row>
    <row r="479976" spans="70:70" x14ac:dyDescent="0.25">
      <c r="BR479976" s="2381"/>
    </row>
    <row r="480000" spans="70:70" x14ac:dyDescent="0.25">
      <c r="BR480000" s="2394"/>
    </row>
    <row r="480001" spans="70:70" x14ac:dyDescent="0.25">
      <c r="BR480001" s="2381"/>
    </row>
    <row r="480025" spans="70:70" x14ac:dyDescent="0.25">
      <c r="BR480025" s="2394"/>
    </row>
    <row r="480026" spans="70:70" x14ac:dyDescent="0.25">
      <c r="BR480026" s="2381"/>
    </row>
    <row r="480050" spans="70:70" x14ac:dyDescent="0.25">
      <c r="BR480050" s="2394"/>
    </row>
    <row r="480051" spans="70:70" x14ac:dyDescent="0.25">
      <c r="BR480051" s="2381"/>
    </row>
    <row r="480075" spans="70:70" x14ac:dyDescent="0.25">
      <c r="BR480075" s="2394"/>
    </row>
    <row r="480076" spans="70:70" x14ac:dyDescent="0.25">
      <c r="BR480076" s="2381"/>
    </row>
    <row r="480100" spans="70:70" x14ac:dyDescent="0.25">
      <c r="BR480100" s="2394"/>
    </row>
    <row r="480101" spans="70:70" x14ac:dyDescent="0.25">
      <c r="BR480101" s="2381"/>
    </row>
    <row r="480125" spans="70:70" x14ac:dyDescent="0.25">
      <c r="BR480125" s="2394"/>
    </row>
    <row r="480126" spans="70:70" x14ac:dyDescent="0.25">
      <c r="BR480126" s="2381"/>
    </row>
    <row r="480150" spans="70:70" x14ac:dyDescent="0.25">
      <c r="BR480150" s="2394"/>
    </row>
    <row r="480151" spans="70:70" x14ac:dyDescent="0.25">
      <c r="BR480151" s="2381"/>
    </row>
    <row r="480175" spans="70:70" x14ac:dyDescent="0.25">
      <c r="BR480175" s="2394"/>
    </row>
    <row r="480176" spans="70:70" x14ac:dyDescent="0.25">
      <c r="BR480176" s="2381"/>
    </row>
    <row r="480200" spans="70:70" x14ac:dyDescent="0.25">
      <c r="BR480200" s="2394"/>
    </row>
    <row r="480201" spans="70:70" x14ac:dyDescent="0.25">
      <c r="BR480201" s="2381"/>
    </row>
    <row r="480225" spans="70:70" x14ac:dyDescent="0.25">
      <c r="BR480225" s="2394"/>
    </row>
    <row r="480226" spans="70:70" x14ac:dyDescent="0.25">
      <c r="BR480226" s="2381"/>
    </row>
    <row r="480250" spans="70:70" x14ac:dyDescent="0.25">
      <c r="BR480250" s="2394"/>
    </row>
    <row r="480251" spans="70:70" x14ac:dyDescent="0.25">
      <c r="BR480251" s="2381"/>
    </row>
    <row r="480275" spans="70:70" x14ac:dyDescent="0.25">
      <c r="BR480275" s="2394"/>
    </row>
    <row r="480276" spans="70:70" x14ac:dyDescent="0.25">
      <c r="BR480276" s="2381"/>
    </row>
    <row r="480300" spans="70:70" x14ac:dyDescent="0.25">
      <c r="BR480300" s="2394"/>
    </row>
    <row r="480301" spans="70:70" x14ac:dyDescent="0.25">
      <c r="BR480301" s="2381"/>
    </row>
    <row r="480325" spans="70:70" x14ac:dyDescent="0.25">
      <c r="BR480325" s="2394"/>
    </row>
    <row r="480326" spans="70:70" x14ac:dyDescent="0.25">
      <c r="BR480326" s="2381"/>
    </row>
    <row r="480350" spans="70:70" x14ac:dyDescent="0.25">
      <c r="BR480350" s="2394"/>
    </row>
    <row r="480351" spans="70:70" x14ac:dyDescent="0.25">
      <c r="BR480351" s="2381"/>
    </row>
    <row r="480375" spans="70:70" x14ac:dyDescent="0.25">
      <c r="BR480375" s="2394"/>
    </row>
    <row r="480376" spans="70:70" x14ac:dyDescent="0.25">
      <c r="BR480376" s="2381"/>
    </row>
    <row r="480400" spans="70:70" x14ac:dyDescent="0.25">
      <c r="BR480400" s="2394"/>
    </row>
    <row r="480401" spans="70:70" x14ac:dyDescent="0.25">
      <c r="BR480401" s="2381"/>
    </row>
    <row r="480425" spans="70:70" x14ac:dyDescent="0.25">
      <c r="BR480425" s="2394"/>
    </row>
    <row r="480426" spans="70:70" x14ac:dyDescent="0.25">
      <c r="BR480426" s="2381"/>
    </row>
    <row r="480450" spans="70:70" x14ac:dyDescent="0.25">
      <c r="BR480450" s="2394"/>
    </row>
    <row r="480451" spans="70:70" x14ac:dyDescent="0.25">
      <c r="BR480451" s="2381"/>
    </row>
    <row r="480475" spans="70:70" x14ac:dyDescent="0.25">
      <c r="BR480475" s="2394"/>
    </row>
    <row r="480476" spans="70:70" x14ac:dyDescent="0.25">
      <c r="BR480476" s="2381"/>
    </row>
    <row r="480500" spans="70:70" x14ac:dyDescent="0.25">
      <c r="BR480500" s="2394"/>
    </row>
    <row r="480501" spans="70:70" x14ac:dyDescent="0.25">
      <c r="BR480501" s="2381"/>
    </row>
    <row r="480525" spans="70:70" x14ac:dyDescent="0.25">
      <c r="BR480525" s="2394"/>
    </row>
    <row r="480526" spans="70:70" x14ac:dyDescent="0.25">
      <c r="BR480526" s="2381"/>
    </row>
    <row r="480550" spans="70:70" x14ac:dyDescent="0.25">
      <c r="BR480550" s="2394"/>
    </row>
    <row r="480551" spans="70:70" x14ac:dyDescent="0.25">
      <c r="BR480551" s="2381"/>
    </row>
    <row r="480575" spans="70:70" x14ac:dyDescent="0.25">
      <c r="BR480575" s="2394"/>
    </row>
    <row r="480576" spans="70:70" x14ac:dyDescent="0.25">
      <c r="BR480576" s="2381"/>
    </row>
    <row r="480600" spans="70:70" x14ac:dyDescent="0.25">
      <c r="BR480600" s="2394"/>
    </row>
    <row r="480601" spans="70:70" x14ac:dyDescent="0.25">
      <c r="BR480601" s="2381"/>
    </row>
    <row r="480625" spans="70:70" x14ac:dyDescent="0.25">
      <c r="BR480625" s="2394"/>
    </row>
    <row r="480626" spans="70:70" x14ac:dyDescent="0.25">
      <c r="BR480626" s="2381"/>
    </row>
    <row r="480650" spans="70:70" x14ac:dyDescent="0.25">
      <c r="BR480650" s="2394"/>
    </row>
    <row r="480651" spans="70:70" x14ac:dyDescent="0.25">
      <c r="BR480651" s="2381"/>
    </row>
    <row r="480675" spans="70:70" x14ac:dyDescent="0.25">
      <c r="BR480675" s="2394"/>
    </row>
    <row r="480676" spans="70:70" x14ac:dyDescent="0.25">
      <c r="BR480676" s="2381"/>
    </row>
    <row r="480700" spans="70:70" x14ac:dyDescent="0.25">
      <c r="BR480700" s="2394"/>
    </row>
    <row r="480701" spans="70:70" x14ac:dyDescent="0.25">
      <c r="BR480701" s="2381"/>
    </row>
    <row r="480725" spans="70:70" x14ac:dyDescent="0.25">
      <c r="BR480725" s="2394"/>
    </row>
    <row r="480726" spans="70:70" x14ac:dyDescent="0.25">
      <c r="BR480726" s="2381"/>
    </row>
    <row r="480750" spans="70:70" x14ac:dyDescent="0.25">
      <c r="BR480750" s="2394"/>
    </row>
    <row r="480751" spans="70:70" x14ac:dyDescent="0.25">
      <c r="BR480751" s="2381"/>
    </row>
    <row r="480775" spans="70:70" x14ac:dyDescent="0.25">
      <c r="BR480775" s="2394"/>
    </row>
    <row r="480776" spans="70:70" x14ac:dyDescent="0.25">
      <c r="BR480776" s="2381"/>
    </row>
    <row r="480800" spans="70:70" x14ac:dyDescent="0.25">
      <c r="BR480800" s="2394"/>
    </row>
    <row r="480801" spans="70:70" x14ac:dyDescent="0.25">
      <c r="BR480801" s="2381"/>
    </row>
    <row r="480825" spans="70:70" x14ac:dyDescent="0.25">
      <c r="BR480825" s="2394"/>
    </row>
    <row r="480826" spans="70:70" x14ac:dyDescent="0.25">
      <c r="BR480826" s="2381"/>
    </row>
    <row r="480850" spans="70:70" x14ac:dyDescent="0.25">
      <c r="BR480850" s="2394"/>
    </row>
    <row r="480851" spans="70:70" x14ac:dyDescent="0.25">
      <c r="BR480851" s="2381"/>
    </row>
    <row r="480875" spans="70:70" x14ac:dyDescent="0.25">
      <c r="BR480875" s="2394"/>
    </row>
    <row r="480876" spans="70:70" x14ac:dyDescent="0.25">
      <c r="BR480876" s="2381"/>
    </row>
    <row r="480900" spans="70:70" x14ac:dyDescent="0.25">
      <c r="BR480900" s="2394"/>
    </row>
    <row r="480901" spans="70:70" x14ac:dyDescent="0.25">
      <c r="BR480901" s="2381"/>
    </row>
    <row r="480925" spans="70:70" x14ac:dyDescent="0.25">
      <c r="BR480925" s="2394"/>
    </row>
    <row r="480926" spans="70:70" x14ac:dyDescent="0.25">
      <c r="BR480926" s="2381"/>
    </row>
    <row r="480950" spans="70:70" x14ac:dyDescent="0.25">
      <c r="BR480950" s="2394"/>
    </row>
    <row r="480951" spans="70:70" x14ac:dyDescent="0.25">
      <c r="BR480951" s="2381"/>
    </row>
    <row r="480975" spans="70:70" x14ac:dyDescent="0.25">
      <c r="BR480975" s="2394"/>
    </row>
    <row r="480976" spans="70:70" x14ac:dyDescent="0.25">
      <c r="BR480976" s="2381"/>
    </row>
    <row r="481000" spans="70:70" x14ac:dyDescent="0.25">
      <c r="BR481000" s="2394"/>
    </row>
    <row r="481001" spans="70:70" x14ac:dyDescent="0.25">
      <c r="BR481001" s="2381"/>
    </row>
    <row r="481025" spans="70:70" x14ac:dyDescent="0.25">
      <c r="BR481025" s="2394"/>
    </row>
    <row r="481026" spans="70:70" x14ac:dyDescent="0.25">
      <c r="BR481026" s="2381"/>
    </row>
    <row r="481050" spans="70:70" x14ac:dyDescent="0.25">
      <c r="BR481050" s="2394"/>
    </row>
    <row r="481051" spans="70:70" x14ac:dyDescent="0.25">
      <c r="BR481051" s="2381"/>
    </row>
    <row r="481075" spans="70:70" x14ac:dyDescent="0.25">
      <c r="BR481075" s="2394"/>
    </row>
    <row r="481076" spans="70:70" x14ac:dyDescent="0.25">
      <c r="BR481076" s="2381"/>
    </row>
    <row r="481100" spans="70:70" x14ac:dyDescent="0.25">
      <c r="BR481100" s="2394"/>
    </row>
    <row r="481101" spans="70:70" x14ac:dyDescent="0.25">
      <c r="BR481101" s="2381"/>
    </row>
    <row r="481125" spans="70:70" x14ac:dyDescent="0.25">
      <c r="BR481125" s="2394"/>
    </row>
    <row r="481126" spans="70:70" x14ac:dyDescent="0.25">
      <c r="BR481126" s="2381"/>
    </row>
    <row r="481150" spans="70:70" x14ac:dyDescent="0.25">
      <c r="BR481150" s="2394"/>
    </row>
    <row r="481151" spans="70:70" x14ac:dyDescent="0.25">
      <c r="BR481151" s="2381"/>
    </row>
    <row r="481175" spans="70:70" x14ac:dyDescent="0.25">
      <c r="BR481175" s="2394"/>
    </row>
    <row r="481176" spans="70:70" x14ac:dyDescent="0.25">
      <c r="BR481176" s="2381"/>
    </row>
    <row r="481200" spans="70:70" x14ac:dyDescent="0.25">
      <c r="BR481200" s="2394"/>
    </row>
    <row r="481201" spans="70:70" x14ac:dyDescent="0.25">
      <c r="BR481201" s="2381"/>
    </row>
    <row r="481225" spans="70:70" x14ac:dyDescent="0.25">
      <c r="BR481225" s="2394"/>
    </row>
    <row r="481226" spans="70:70" x14ac:dyDescent="0.25">
      <c r="BR481226" s="2381"/>
    </row>
    <row r="481250" spans="70:70" x14ac:dyDescent="0.25">
      <c r="BR481250" s="2394"/>
    </row>
    <row r="481251" spans="70:70" x14ac:dyDescent="0.25">
      <c r="BR481251" s="2381"/>
    </row>
    <row r="481275" spans="70:70" x14ac:dyDescent="0.25">
      <c r="BR481275" s="2394"/>
    </row>
    <row r="481276" spans="70:70" x14ac:dyDescent="0.25">
      <c r="BR481276" s="2381"/>
    </row>
    <row r="481300" spans="70:70" x14ac:dyDescent="0.25">
      <c r="BR481300" s="2394"/>
    </row>
    <row r="481301" spans="70:70" x14ac:dyDescent="0.25">
      <c r="BR481301" s="2381"/>
    </row>
    <row r="481325" spans="70:70" x14ac:dyDescent="0.25">
      <c r="BR481325" s="2394"/>
    </row>
    <row r="481326" spans="70:70" x14ac:dyDescent="0.25">
      <c r="BR481326" s="2381"/>
    </row>
    <row r="481350" spans="70:70" x14ac:dyDescent="0.25">
      <c r="BR481350" s="2394"/>
    </row>
    <row r="481351" spans="70:70" x14ac:dyDescent="0.25">
      <c r="BR481351" s="2381"/>
    </row>
    <row r="481375" spans="70:70" x14ac:dyDescent="0.25">
      <c r="BR481375" s="2394"/>
    </row>
    <row r="481376" spans="70:70" x14ac:dyDescent="0.25">
      <c r="BR481376" s="2381"/>
    </row>
    <row r="481400" spans="70:70" x14ac:dyDescent="0.25">
      <c r="BR481400" s="2394"/>
    </row>
    <row r="481401" spans="70:70" x14ac:dyDescent="0.25">
      <c r="BR481401" s="2381"/>
    </row>
    <row r="481425" spans="70:70" x14ac:dyDescent="0.25">
      <c r="BR481425" s="2394"/>
    </row>
    <row r="481426" spans="70:70" x14ac:dyDescent="0.25">
      <c r="BR481426" s="2381"/>
    </row>
    <row r="481450" spans="70:70" x14ac:dyDescent="0.25">
      <c r="BR481450" s="2394"/>
    </row>
    <row r="481451" spans="70:70" x14ac:dyDescent="0.25">
      <c r="BR481451" s="2381"/>
    </row>
    <row r="481475" spans="70:70" x14ac:dyDescent="0.25">
      <c r="BR481475" s="2394"/>
    </row>
    <row r="481476" spans="70:70" x14ac:dyDescent="0.25">
      <c r="BR481476" s="2381"/>
    </row>
    <row r="481500" spans="70:70" x14ac:dyDescent="0.25">
      <c r="BR481500" s="2394"/>
    </row>
    <row r="481501" spans="70:70" x14ac:dyDescent="0.25">
      <c r="BR481501" s="2381"/>
    </row>
    <row r="481525" spans="70:70" x14ac:dyDescent="0.25">
      <c r="BR481525" s="2394"/>
    </row>
    <row r="481526" spans="70:70" x14ac:dyDescent="0.25">
      <c r="BR481526" s="2381"/>
    </row>
    <row r="481550" spans="70:70" x14ac:dyDescent="0.25">
      <c r="BR481550" s="2394"/>
    </row>
    <row r="481551" spans="70:70" x14ac:dyDescent="0.25">
      <c r="BR481551" s="2381"/>
    </row>
    <row r="481575" spans="70:70" x14ac:dyDescent="0.25">
      <c r="BR481575" s="2394"/>
    </row>
    <row r="481576" spans="70:70" x14ac:dyDescent="0.25">
      <c r="BR481576" s="2381"/>
    </row>
    <row r="481600" spans="70:70" x14ac:dyDescent="0.25">
      <c r="BR481600" s="2394"/>
    </row>
    <row r="481601" spans="70:70" x14ac:dyDescent="0.25">
      <c r="BR481601" s="2381"/>
    </row>
    <row r="481625" spans="70:70" x14ac:dyDescent="0.25">
      <c r="BR481625" s="2394"/>
    </row>
    <row r="481626" spans="70:70" x14ac:dyDescent="0.25">
      <c r="BR481626" s="2381"/>
    </row>
    <row r="481650" spans="70:70" x14ac:dyDescent="0.25">
      <c r="BR481650" s="2394"/>
    </row>
    <row r="481651" spans="70:70" x14ac:dyDescent="0.25">
      <c r="BR481651" s="2381"/>
    </row>
    <row r="481675" spans="70:70" x14ac:dyDescent="0.25">
      <c r="BR481675" s="2394"/>
    </row>
    <row r="481676" spans="70:70" x14ac:dyDescent="0.25">
      <c r="BR481676" s="2381"/>
    </row>
    <row r="481700" spans="70:70" x14ac:dyDescent="0.25">
      <c r="BR481700" s="2394"/>
    </row>
    <row r="481701" spans="70:70" x14ac:dyDescent="0.25">
      <c r="BR481701" s="2381"/>
    </row>
    <row r="481725" spans="70:70" x14ac:dyDescent="0.25">
      <c r="BR481725" s="2394"/>
    </row>
    <row r="481726" spans="70:70" x14ac:dyDescent="0.25">
      <c r="BR481726" s="2381"/>
    </row>
    <row r="481750" spans="70:70" x14ac:dyDescent="0.25">
      <c r="BR481750" s="2394"/>
    </row>
    <row r="481751" spans="70:70" x14ac:dyDescent="0.25">
      <c r="BR481751" s="2381"/>
    </row>
    <row r="481775" spans="70:70" x14ac:dyDescent="0.25">
      <c r="BR481775" s="2394"/>
    </row>
    <row r="481776" spans="70:70" x14ac:dyDescent="0.25">
      <c r="BR481776" s="2381"/>
    </row>
    <row r="481800" spans="70:70" x14ac:dyDescent="0.25">
      <c r="BR481800" s="2394"/>
    </row>
    <row r="481801" spans="70:70" x14ac:dyDescent="0.25">
      <c r="BR481801" s="2381"/>
    </row>
    <row r="481825" spans="70:70" x14ac:dyDescent="0.25">
      <c r="BR481825" s="2394"/>
    </row>
    <row r="481826" spans="70:70" x14ac:dyDescent="0.25">
      <c r="BR481826" s="2381"/>
    </row>
    <row r="481850" spans="70:70" x14ac:dyDescent="0.25">
      <c r="BR481850" s="2394"/>
    </row>
    <row r="481851" spans="70:70" x14ac:dyDescent="0.25">
      <c r="BR481851" s="2381"/>
    </row>
    <row r="481875" spans="70:70" x14ac:dyDescent="0.25">
      <c r="BR481875" s="2394"/>
    </row>
    <row r="481876" spans="70:70" x14ac:dyDescent="0.25">
      <c r="BR481876" s="2381"/>
    </row>
    <row r="481900" spans="70:70" x14ac:dyDescent="0.25">
      <c r="BR481900" s="2394"/>
    </row>
    <row r="481901" spans="70:70" x14ac:dyDescent="0.25">
      <c r="BR481901" s="2381"/>
    </row>
    <row r="481925" spans="70:70" x14ac:dyDescent="0.25">
      <c r="BR481925" s="2394"/>
    </row>
    <row r="481926" spans="70:70" x14ac:dyDescent="0.25">
      <c r="BR481926" s="2381"/>
    </row>
    <row r="481950" spans="70:70" x14ac:dyDescent="0.25">
      <c r="BR481950" s="2394"/>
    </row>
    <row r="481951" spans="70:70" x14ac:dyDescent="0.25">
      <c r="BR481951" s="2381"/>
    </row>
    <row r="481975" spans="70:70" x14ac:dyDescent="0.25">
      <c r="BR481975" s="2394"/>
    </row>
    <row r="481976" spans="70:70" x14ac:dyDescent="0.25">
      <c r="BR481976" s="2381"/>
    </row>
    <row r="482000" spans="70:70" x14ac:dyDescent="0.25">
      <c r="BR482000" s="2394"/>
    </row>
    <row r="482001" spans="70:70" x14ac:dyDescent="0.25">
      <c r="BR482001" s="2381"/>
    </row>
    <row r="482025" spans="70:70" x14ac:dyDescent="0.25">
      <c r="BR482025" s="2394"/>
    </row>
    <row r="482026" spans="70:70" x14ac:dyDescent="0.25">
      <c r="BR482026" s="2381"/>
    </row>
    <row r="482050" spans="70:70" x14ac:dyDescent="0.25">
      <c r="BR482050" s="2394"/>
    </row>
    <row r="482051" spans="70:70" x14ac:dyDescent="0.25">
      <c r="BR482051" s="2381"/>
    </row>
    <row r="482075" spans="70:70" x14ac:dyDescent="0.25">
      <c r="BR482075" s="2394"/>
    </row>
    <row r="482076" spans="70:70" x14ac:dyDescent="0.25">
      <c r="BR482076" s="2381"/>
    </row>
    <row r="482100" spans="70:70" x14ac:dyDescent="0.25">
      <c r="BR482100" s="2394"/>
    </row>
    <row r="482101" spans="70:70" x14ac:dyDescent="0.25">
      <c r="BR482101" s="2381"/>
    </row>
    <row r="482125" spans="70:70" x14ac:dyDescent="0.25">
      <c r="BR482125" s="2394"/>
    </row>
    <row r="482126" spans="70:70" x14ac:dyDescent="0.25">
      <c r="BR482126" s="2381"/>
    </row>
    <row r="482150" spans="70:70" x14ac:dyDescent="0.25">
      <c r="BR482150" s="2394"/>
    </row>
    <row r="482151" spans="70:70" x14ac:dyDescent="0.25">
      <c r="BR482151" s="2381"/>
    </row>
    <row r="482175" spans="70:70" x14ac:dyDescent="0.25">
      <c r="BR482175" s="2394"/>
    </row>
    <row r="482176" spans="70:70" x14ac:dyDescent="0.25">
      <c r="BR482176" s="2381"/>
    </row>
    <row r="482200" spans="70:70" x14ac:dyDescent="0.25">
      <c r="BR482200" s="2394"/>
    </row>
    <row r="482201" spans="70:70" x14ac:dyDescent="0.25">
      <c r="BR482201" s="2381"/>
    </row>
    <row r="482225" spans="70:70" x14ac:dyDescent="0.25">
      <c r="BR482225" s="2394"/>
    </row>
    <row r="482226" spans="70:70" x14ac:dyDescent="0.25">
      <c r="BR482226" s="2381"/>
    </row>
    <row r="482250" spans="70:70" x14ac:dyDescent="0.25">
      <c r="BR482250" s="2394"/>
    </row>
    <row r="482251" spans="70:70" x14ac:dyDescent="0.25">
      <c r="BR482251" s="2381"/>
    </row>
    <row r="482275" spans="70:70" x14ac:dyDescent="0.25">
      <c r="BR482275" s="2394"/>
    </row>
    <row r="482276" spans="70:70" x14ac:dyDescent="0.25">
      <c r="BR482276" s="2381"/>
    </row>
    <row r="482300" spans="70:70" x14ac:dyDescent="0.25">
      <c r="BR482300" s="2394"/>
    </row>
    <row r="482301" spans="70:70" x14ac:dyDescent="0.25">
      <c r="BR482301" s="2381"/>
    </row>
    <row r="482325" spans="70:70" x14ac:dyDescent="0.25">
      <c r="BR482325" s="2394"/>
    </row>
    <row r="482326" spans="70:70" x14ac:dyDescent="0.25">
      <c r="BR482326" s="2381"/>
    </row>
    <row r="482350" spans="70:70" x14ac:dyDescent="0.25">
      <c r="BR482350" s="2394"/>
    </row>
    <row r="482351" spans="70:70" x14ac:dyDescent="0.25">
      <c r="BR482351" s="2381"/>
    </row>
    <row r="482375" spans="70:70" x14ac:dyDescent="0.25">
      <c r="BR482375" s="2394"/>
    </row>
    <row r="482376" spans="70:70" x14ac:dyDescent="0.25">
      <c r="BR482376" s="2381"/>
    </row>
    <row r="482400" spans="70:70" x14ac:dyDescent="0.25">
      <c r="BR482400" s="2394"/>
    </row>
    <row r="482401" spans="70:70" x14ac:dyDescent="0.25">
      <c r="BR482401" s="2381"/>
    </row>
    <row r="482425" spans="70:70" x14ac:dyDescent="0.25">
      <c r="BR482425" s="2394"/>
    </row>
    <row r="482426" spans="70:70" x14ac:dyDescent="0.25">
      <c r="BR482426" s="2381"/>
    </row>
    <row r="482450" spans="70:70" x14ac:dyDescent="0.25">
      <c r="BR482450" s="2394"/>
    </row>
    <row r="482451" spans="70:70" x14ac:dyDescent="0.25">
      <c r="BR482451" s="2381"/>
    </row>
    <row r="482475" spans="70:70" x14ac:dyDescent="0.25">
      <c r="BR482475" s="2394"/>
    </row>
    <row r="482476" spans="70:70" x14ac:dyDescent="0.25">
      <c r="BR482476" s="2381"/>
    </row>
    <row r="482500" spans="70:70" x14ac:dyDescent="0.25">
      <c r="BR482500" s="2394"/>
    </row>
    <row r="482501" spans="70:70" x14ac:dyDescent="0.25">
      <c r="BR482501" s="2381"/>
    </row>
    <row r="482525" spans="70:70" x14ac:dyDescent="0.25">
      <c r="BR482525" s="2394"/>
    </row>
    <row r="482526" spans="70:70" x14ac:dyDescent="0.25">
      <c r="BR482526" s="2381"/>
    </row>
    <row r="482550" spans="70:70" x14ac:dyDescent="0.25">
      <c r="BR482550" s="2394"/>
    </row>
    <row r="482551" spans="70:70" x14ac:dyDescent="0.25">
      <c r="BR482551" s="2381"/>
    </row>
    <row r="482575" spans="70:70" x14ac:dyDescent="0.25">
      <c r="BR482575" s="2394"/>
    </row>
    <row r="482576" spans="70:70" x14ac:dyDescent="0.25">
      <c r="BR482576" s="2381"/>
    </row>
    <row r="482600" spans="70:70" x14ac:dyDescent="0.25">
      <c r="BR482600" s="2394"/>
    </row>
    <row r="482601" spans="70:70" x14ac:dyDescent="0.25">
      <c r="BR482601" s="2381"/>
    </row>
    <row r="482625" spans="70:70" x14ac:dyDescent="0.25">
      <c r="BR482625" s="2394"/>
    </row>
    <row r="482626" spans="70:70" x14ac:dyDescent="0.25">
      <c r="BR482626" s="2381"/>
    </row>
    <row r="482650" spans="70:70" x14ac:dyDescent="0.25">
      <c r="BR482650" s="2394"/>
    </row>
    <row r="482651" spans="70:70" x14ac:dyDescent="0.25">
      <c r="BR482651" s="2381"/>
    </row>
    <row r="482675" spans="70:70" x14ac:dyDescent="0.25">
      <c r="BR482675" s="2394"/>
    </row>
    <row r="482676" spans="70:70" x14ac:dyDescent="0.25">
      <c r="BR482676" s="2381"/>
    </row>
    <row r="482700" spans="70:70" x14ac:dyDescent="0.25">
      <c r="BR482700" s="2394"/>
    </row>
    <row r="482701" spans="70:70" x14ac:dyDescent="0.25">
      <c r="BR482701" s="2381"/>
    </row>
    <row r="482725" spans="70:70" x14ac:dyDescent="0.25">
      <c r="BR482725" s="2394"/>
    </row>
    <row r="482726" spans="70:70" x14ac:dyDescent="0.25">
      <c r="BR482726" s="2381"/>
    </row>
    <row r="482750" spans="70:70" x14ac:dyDescent="0.25">
      <c r="BR482750" s="2394"/>
    </row>
    <row r="482751" spans="70:70" x14ac:dyDescent="0.25">
      <c r="BR482751" s="2381"/>
    </row>
    <row r="482775" spans="70:70" x14ac:dyDescent="0.25">
      <c r="BR482775" s="2394"/>
    </row>
    <row r="482776" spans="70:70" x14ac:dyDescent="0.25">
      <c r="BR482776" s="2381"/>
    </row>
    <row r="482800" spans="70:70" x14ac:dyDescent="0.25">
      <c r="BR482800" s="2394"/>
    </row>
    <row r="482801" spans="70:70" x14ac:dyDescent="0.25">
      <c r="BR482801" s="2381"/>
    </row>
    <row r="482825" spans="70:70" x14ac:dyDescent="0.25">
      <c r="BR482825" s="2394"/>
    </row>
    <row r="482826" spans="70:70" x14ac:dyDescent="0.25">
      <c r="BR482826" s="2381"/>
    </row>
    <row r="482850" spans="70:70" x14ac:dyDescent="0.25">
      <c r="BR482850" s="2394"/>
    </row>
    <row r="482851" spans="70:70" x14ac:dyDescent="0.25">
      <c r="BR482851" s="2381"/>
    </row>
    <row r="482875" spans="70:70" x14ac:dyDescent="0.25">
      <c r="BR482875" s="2394"/>
    </row>
    <row r="482876" spans="70:70" x14ac:dyDescent="0.25">
      <c r="BR482876" s="2381"/>
    </row>
    <row r="482900" spans="70:70" x14ac:dyDescent="0.25">
      <c r="BR482900" s="2394"/>
    </row>
    <row r="482901" spans="70:70" x14ac:dyDescent="0.25">
      <c r="BR482901" s="2381"/>
    </row>
    <row r="482925" spans="70:70" x14ac:dyDescent="0.25">
      <c r="BR482925" s="2394"/>
    </row>
    <row r="482926" spans="70:70" x14ac:dyDescent="0.25">
      <c r="BR482926" s="2381"/>
    </row>
    <row r="482950" spans="70:70" x14ac:dyDescent="0.25">
      <c r="BR482950" s="2394"/>
    </row>
    <row r="482951" spans="70:70" x14ac:dyDescent="0.25">
      <c r="BR482951" s="2381"/>
    </row>
    <row r="482975" spans="70:70" x14ac:dyDescent="0.25">
      <c r="BR482975" s="2394"/>
    </row>
    <row r="482976" spans="70:70" x14ac:dyDescent="0.25">
      <c r="BR482976" s="2381"/>
    </row>
    <row r="483000" spans="70:70" x14ac:dyDescent="0.25">
      <c r="BR483000" s="2394"/>
    </row>
    <row r="483001" spans="70:70" x14ac:dyDescent="0.25">
      <c r="BR483001" s="2381"/>
    </row>
    <row r="483025" spans="70:70" x14ac:dyDescent="0.25">
      <c r="BR483025" s="2394"/>
    </row>
    <row r="483026" spans="70:70" x14ac:dyDescent="0.25">
      <c r="BR483026" s="2381"/>
    </row>
    <row r="483050" spans="70:70" x14ac:dyDescent="0.25">
      <c r="BR483050" s="2394"/>
    </row>
    <row r="483051" spans="70:70" x14ac:dyDescent="0.25">
      <c r="BR483051" s="2381"/>
    </row>
    <row r="483075" spans="70:70" x14ac:dyDescent="0.25">
      <c r="BR483075" s="2394"/>
    </row>
    <row r="483076" spans="70:70" x14ac:dyDescent="0.25">
      <c r="BR483076" s="2381"/>
    </row>
    <row r="483100" spans="70:70" x14ac:dyDescent="0.25">
      <c r="BR483100" s="2394"/>
    </row>
    <row r="483101" spans="70:70" x14ac:dyDescent="0.25">
      <c r="BR483101" s="2381"/>
    </row>
    <row r="483125" spans="70:70" x14ac:dyDescent="0.25">
      <c r="BR483125" s="2394"/>
    </row>
    <row r="483126" spans="70:70" x14ac:dyDescent="0.25">
      <c r="BR483126" s="2381"/>
    </row>
    <row r="483150" spans="70:70" x14ac:dyDescent="0.25">
      <c r="BR483150" s="2394"/>
    </row>
    <row r="483151" spans="70:70" x14ac:dyDescent="0.25">
      <c r="BR483151" s="2381"/>
    </row>
    <row r="483175" spans="70:70" x14ac:dyDescent="0.25">
      <c r="BR483175" s="2394"/>
    </row>
    <row r="483176" spans="70:70" x14ac:dyDescent="0.25">
      <c r="BR483176" s="2381"/>
    </row>
    <row r="483200" spans="70:70" x14ac:dyDescent="0.25">
      <c r="BR483200" s="2394"/>
    </row>
    <row r="483201" spans="70:70" x14ac:dyDescent="0.25">
      <c r="BR483201" s="2381"/>
    </row>
    <row r="483225" spans="70:70" x14ac:dyDescent="0.25">
      <c r="BR483225" s="2394"/>
    </row>
    <row r="483226" spans="70:70" x14ac:dyDescent="0.25">
      <c r="BR483226" s="2381"/>
    </row>
    <row r="483250" spans="70:70" x14ac:dyDescent="0.25">
      <c r="BR483250" s="2394"/>
    </row>
    <row r="483251" spans="70:70" x14ac:dyDescent="0.25">
      <c r="BR483251" s="2381"/>
    </row>
    <row r="483275" spans="70:70" x14ac:dyDescent="0.25">
      <c r="BR483275" s="2394"/>
    </row>
    <row r="483276" spans="70:70" x14ac:dyDescent="0.25">
      <c r="BR483276" s="2381"/>
    </row>
    <row r="483300" spans="70:70" x14ac:dyDescent="0.25">
      <c r="BR483300" s="2394"/>
    </row>
    <row r="483301" spans="70:70" x14ac:dyDescent="0.25">
      <c r="BR483301" s="2381"/>
    </row>
    <row r="483325" spans="70:70" x14ac:dyDescent="0.25">
      <c r="BR483325" s="2394"/>
    </row>
    <row r="483326" spans="70:70" x14ac:dyDescent="0.25">
      <c r="BR483326" s="2381"/>
    </row>
    <row r="483350" spans="70:70" x14ac:dyDescent="0.25">
      <c r="BR483350" s="2394"/>
    </row>
    <row r="483351" spans="70:70" x14ac:dyDescent="0.25">
      <c r="BR483351" s="2381"/>
    </row>
    <row r="483375" spans="70:70" x14ac:dyDescent="0.25">
      <c r="BR483375" s="2394"/>
    </row>
    <row r="483376" spans="70:70" x14ac:dyDescent="0.25">
      <c r="BR483376" s="2381"/>
    </row>
    <row r="483400" spans="70:70" x14ac:dyDescent="0.25">
      <c r="BR483400" s="2394"/>
    </row>
    <row r="483401" spans="70:70" x14ac:dyDescent="0.25">
      <c r="BR483401" s="2381"/>
    </row>
    <row r="483425" spans="70:70" x14ac:dyDescent="0.25">
      <c r="BR483425" s="2394"/>
    </row>
    <row r="483426" spans="70:70" x14ac:dyDescent="0.25">
      <c r="BR483426" s="2381"/>
    </row>
    <row r="483450" spans="70:70" x14ac:dyDescent="0.25">
      <c r="BR483450" s="2394"/>
    </row>
    <row r="483451" spans="70:70" x14ac:dyDescent="0.25">
      <c r="BR483451" s="2381"/>
    </row>
    <row r="483475" spans="70:70" x14ac:dyDescent="0.25">
      <c r="BR483475" s="2394"/>
    </row>
    <row r="483476" spans="70:70" x14ac:dyDescent="0.25">
      <c r="BR483476" s="2381"/>
    </row>
    <row r="483500" spans="70:70" x14ac:dyDescent="0.25">
      <c r="BR483500" s="2394"/>
    </row>
    <row r="483501" spans="70:70" x14ac:dyDescent="0.25">
      <c r="BR483501" s="2381"/>
    </row>
    <row r="483525" spans="70:70" x14ac:dyDescent="0.25">
      <c r="BR483525" s="2394"/>
    </row>
    <row r="483526" spans="70:70" x14ac:dyDescent="0.25">
      <c r="BR483526" s="2381"/>
    </row>
    <row r="483550" spans="70:70" x14ac:dyDescent="0.25">
      <c r="BR483550" s="2394"/>
    </row>
    <row r="483551" spans="70:70" x14ac:dyDescent="0.25">
      <c r="BR483551" s="2381"/>
    </row>
    <row r="483575" spans="70:70" x14ac:dyDescent="0.25">
      <c r="BR483575" s="2394"/>
    </row>
    <row r="483576" spans="70:70" x14ac:dyDescent="0.25">
      <c r="BR483576" s="2381"/>
    </row>
    <row r="483600" spans="70:70" x14ac:dyDescent="0.25">
      <c r="BR483600" s="2394"/>
    </row>
    <row r="483601" spans="70:70" x14ac:dyDescent="0.25">
      <c r="BR483601" s="2381"/>
    </row>
    <row r="483625" spans="70:70" x14ac:dyDescent="0.25">
      <c r="BR483625" s="2394"/>
    </row>
    <row r="483626" spans="70:70" x14ac:dyDescent="0.25">
      <c r="BR483626" s="2381"/>
    </row>
    <row r="483650" spans="70:70" x14ac:dyDescent="0.25">
      <c r="BR483650" s="2394"/>
    </row>
    <row r="483651" spans="70:70" x14ac:dyDescent="0.25">
      <c r="BR483651" s="2381"/>
    </row>
    <row r="483675" spans="70:70" x14ac:dyDescent="0.25">
      <c r="BR483675" s="2394"/>
    </row>
    <row r="483676" spans="70:70" x14ac:dyDescent="0.25">
      <c r="BR483676" s="2381"/>
    </row>
    <row r="483700" spans="70:70" x14ac:dyDescent="0.25">
      <c r="BR483700" s="2394"/>
    </row>
    <row r="483701" spans="70:70" x14ac:dyDescent="0.25">
      <c r="BR483701" s="2381"/>
    </row>
    <row r="483725" spans="70:70" x14ac:dyDescent="0.25">
      <c r="BR483725" s="2394"/>
    </row>
    <row r="483726" spans="70:70" x14ac:dyDescent="0.25">
      <c r="BR483726" s="2381"/>
    </row>
    <row r="483750" spans="70:70" x14ac:dyDescent="0.25">
      <c r="BR483750" s="2394"/>
    </row>
    <row r="483751" spans="70:70" x14ac:dyDescent="0.25">
      <c r="BR483751" s="2381"/>
    </row>
    <row r="483775" spans="70:70" x14ac:dyDescent="0.25">
      <c r="BR483775" s="2394"/>
    </row>
    <row r="483776" spans="70:70" x14ac:dyDescent="0.25">
      <c r="BR483776" s="2381"/>
    </row>
    <row r="483800" spans="70:70" x14ac:dyDescent="0.25">
      <c r="BR483800" s="2394"/>
    </row>
    <row r="483801" spans="70:70" x14ac:dyDescent="0.25">
      <c r="BR483801" s="2381"/>
    </row>
    <row r="483825" spans="70:70" x14ac:dyDescent="0.25">
      <c r="BR483825" s="2394"/>
    </row>
    <row r="483826" spans="70:70" x14ac:dyDescent="0.25">
      <c r="BR483826" s="2381"/>
    </row>
    <row r="483850" spans="70:70" x14ac:dyDescent="0.25">
      <c r="BR483850" s="2394"/>
    </row>
    <row r="483851" spans="70:70" x14ac:dyDescent="0.25">
      <c r="BR483851" s="2381"/>
    </row>
    <row r="483875" spans="70:70" x14ac:dyDescent="0.25">
      <c r="BR483875" s="2394"/>
    </row>
    <row r="483876" spans="70:70" x14ac:dyDescent="0.25">
      <c r="BR483876" s="2381"/>
    </row>
    <row r="483900" spans="70:70" x14ac:dyDescent="0.25">
      <c r="BR483900" s="2394"/>
    </row>
    <row r="483901" spans="70:70" x14ac:dyDescent="0.25">
      <c r="BR483901" s="2381"/>
    </row>
    <row r="483925" spans="70:70" x14ac:dyDescent="0.25">
      <c r="BR483925" s="2394"/>
    </row>
    <row r="483926" spans="70:70" x14ac:dyDescent="0.25">
      <c r="BR483926" s="2381"/>
    </row>
    <row r="483950" spans="70:70" x14ac:dyDescent="0.25">
      <c r="BR483950" s="2394"/>
    </row>
    <row r="483951" spans="70:70" x14ac:dyDescent="0.25">
      <c r="BR483951" s="2381"/>
    </row>
    <row r="483975" spans="70:70" x14ac:dyDescent="0.25">
      <c r="BR483975" s="2394"/>
    </row>
    <row r="483976" spans="70:70" x14ac:dyDescent="0.25">
      <c r="BR483976" s="2381"/>
    </row>
    <row r="484000" spans="70:70" x14ac:dyDescent="0.25">
      <c r="BR484000" s="2394"/>
    </row>
    <row r="484001" spans="70:70" x14ac:dyDescent="0.25">
      <c r="BR484001" s="2381"/>
    </row>
    <row r="484025" spans="70:70" x14ac:dyDescent="0.25">
      <c r="BR484025" s="2394"/>
    </row>
    <row r="484026" spans="70:70" x14ac:dyDescent="0.25">
      <c r="BR484026" s="2381"/>
    </row>
    <row r="484050" spans="70:70" x14ac:dyDescent="0.25">
      <c r="BR484050" s="2394"/>
    </row>
    <row r="484051" spans="70:70" x14ac:dyDescent="0.25">
      <c r="BR484051" s="2381"/>
    </row>
    <row r="484075" spans="70:70" x14ac:dyDescent="0.25">
      <c r="BR484075" s="2394"/>
    </row>
    <row r="484076" spans="70:70" x14ac:dyDescent="0.25">
      <c r="BR484076" s="2381"/>
    </row>
    <row r="484100" spans="70:70" x14ac:dyDescent="0.25">
      <c r="BR484100" s="2394"/>
    </row>
    <row r="484101" spans="70:70" x14ac:dyDescent="0.25">
      <c r="BR484101" s="2381"/>
    </row>
    <row r="484125" spans="70:70" x14ac:dyDescent="0.25">
      <c r="BR484125" s="2394"/>
    </row>
    <row r="484126" spans="70:70" x14ac:dyDescent="0.25">
      <c r="BR484126" s="2381"/>
    </row>
    <row r="484150" spans="70:70" x14ac:dyDescent="0.25">
      <c r="BR484150" s="2394"/>
    </row>
    <row r="484151" spans="70:70" x14ac:dyDescent="0.25">
      <c r="BR484151" s="2381"/>
    </row>
    <row r="484175" spans="70:70" x14ac:dyDescent="0.25">
      <c r="BR484175" s="2394"/>
    </row>
    <row r="484176" spans="70:70" x14ac:dyDescent="0.25">
      <c r="BR484176" s="2381"/>
    </row>
    <row r="484200" spans="70:70" x14ac:dyDescent="0.25">
      <c r="BR484200" s="2394"/>
    </row>
    <row r="484201" spans="70:70" x14ac:dyDescent="0.25">
      <c r="BR484201" s="2381"/>
    </row>
    <row r="484225" spans="70:70" x14ac:dyDescent="0.25">
      <c r="BR484225" s="2394"/>
    </row>
    <row r="484226" spans="70:70" x14ac:dyDescent="0.25">
      <c r="BR484226" s="2381"/>
    </row>
    <row r="484250" spans="70:70" x14ac:dyDescent="0.25">
      <c r="BR484250" s="2394"/>
    </row>
    <row r="484251" spans="70:70" x14ac:dyDescent="0.25">
      <c r="BR484251" s="2381"/>
    </row>
    <row r="484275" spans="70:70" x14ac:dyDescent="0.25">
      <c r="BR484275" s="2394"/>
    </row>
    <row r="484276" spans="70:70" x14ac:dyDescent="0.25">
      <c r="BR484276" s="2381"/>
    </row>
    <row r="484300" spans="70:70" x14ac:dyDescent="0.25">
      <c r="BR484300" s="2394"/>
    </row>
    <row r="484301" spans="70:70" x14ac:dyDescent="0.25">
      <c r="BR484301" s="2381"/>
    </row>
    <row r="484325" spans="70:70" x14ac:dyDescent="0.25">
      <c r="BR484325" s="2394"/>
    </row>
    <row r="484326" spans="70:70" x14ac:dyDescent="0.25">
      <c r="BR484326" s="2381"/>
    </row>
    <row r="484350" spans="70:70" x14ac:dyDescent="0.25">
      <c r="BR484350" s="2394"/>
    </row>
    <row r="484351" spans="70:70" x14ac:dyDescent="0.25">
      <c r="BR484351" s="2381"/>
    </row>
    <row r="484375" spans="70:70" x14ac:dyDescent="0.25">
      <c r="BR484375" s="2394"/>
    </row>
    <row r="484376" spans="70:70" x14ac:dyDescent="0.25">
      <c r="BR484376" s="2381"/>
    </row>
    <row r="484400" spans="70:70" x14ac:dyDescent="0.25">
      <c r="BR484400" s="2394"/>
    </row>
    <row r="484401" spans="70:70" x14ac:dyDescent="0.25">
      <c r="BR484401" s="2381"/>
    </row>
    <row r="484425" spans="70:70" x14ac:dyDescent="0.25">
      <c r="BR484425" s="2394"/>
    </row>
    <row r="484426" spans="70:70" x14ac:dyDescent="0.25">
      <c r="BR484426" s="2381"/>
    </row>
    <row r="484450" spans="70:70" x14ac:dyDescent="0.25">
      <c r="BR484450" s="2394"/>
    </row>
    <row r="484451" spans="70:70" x14ac:dyDescent="0.25">
      <c r="BR484451" s="2381"/>
    </row>
    <row r="484475" spans="70:70" x14ac:dyDescent="0.25">
      <c r="BR484475" s="2394"/>
    </row>
    <row r="484476" spans="70:70" x14ac:dyDescent="0.25">
      <c r="BR484476" s="2381"/>
    </row>
    <row r="484500" spans="70:70" x14ac:dyDescent="0.25">
      <c r="BR484500" s="2394"/>
    </row>
    <row r="484501" spans="70:70" x14ac:dyDescent="0.25">
      <c r="BR484501" s="2381"/>
    </row>
    <row r="484525" spans="70:70" x14ac:dyDescent="0.25">
      <c r="BR484525" s="2394"/>
    </row>
    <row r="484526" spans="70:70" x14ac:dyDescent="0.25">
      <c r="BR484526" s="2381"/>
    </row>
    <row r="484550" spans="70:70" x14ac:dyDescent="0.25">
      <c r="BR484550" s="2394"/>
    </row>
    <row r="484551" spans="70:70" x14ac:dyDescent="0.25">
      <c r="BR484551" s="2381"/>
    </row>
    <row r="484575" spans="70:70" x14ac:dyDescent="0.25">
      <c r="BR484575" s="2394"/>
    </row>
    <row r="484576" spans="70:70" x14ac:dyDescent="0.25">
      <c r="BR484576" s="2381"/>
    </row>
    <row r="484600" spans="70:70" x14ac:dyDescent="0.25">
      <c r="BR484600" s="2394"/>
    </row>
    <row r="484601" spans="70:70" x14ac:dyDescent="0.25">
      <c r="BR484601" s="2381"/>
    </row>
    <row r="484625" spans="70:70" x14ac:dyDescent="0.25">
      <c r="BR484625" s="2394"/>
    </row>
    <row r="484626" spans="70:70" x14ac:dyDescent="0.25">
      <c r="BR484626" s="2381"/>
    </row>
    <row r="484650" spans="70:70" x14ac:dyDescent="0.25">
      <c r="BR484650" s="2394"/>
    </row>
    <row r="484651" spans="70:70" x14ac:dyDescent="0.25">
      <c r="BR484651" s="2381"/>
    </row>
    <row r="484675" spans="70:70" x14ac:dyDescent="0.25">
      <c r="BR484675" s="2394"/>
    </row>
    <row r="484676" spans="70:70" x14ac:dyDescent="0.25">
      <c r="BR484676" s="2381"/>
    </row>
    <row r="484700" spans="70:70" x14ac:dyDescent="0.25">
      <c r="BR484700" s="2394"/>
    </row>
    <row r="484701" spans="70:70" x14ac:dyDescent="0.25">
      <c r="BR484701" s="2381"/>
    </row>
    <row r="484725" spans="70:70" x14ac:dyDescent="0.25">
      <c r="BR484725" s="2394"/>
    </row>
    <row r="484726" spans="70:70" x14ac:dyDescent="0.25">
      <c r="BR484726" s="2381"/>
    </row>
    <row r="484750" spans="70:70" x14ac:dyDescent="0.25">
      <c r="BR484750" s="2394"/>
    </row>
    <row r="484751" spans="70:70" x14ac:dyDescent="0.25">
      <c r="BR484751" s="2381"/>
    </row>
    <row r="484775" spans="70:70" x14ac:dyDescent="0.25">
      <c r="BR484775" s="2394"/>
    </row>
    <row r="484776" spans="70:70" x14ac:dyDescent="0.25">
      <c r="BR484776" s="2381"/>
    </row>
    <row r="484800" spans="70:70" x14ac:dyDescent="0.25">
      <c r="BR484800" s="2394"/>
    </row>
    <row r="484801" spans="70:70" x14ac:dyDescent="0.25">
      <c r="BR484801" s="2381"/>
    </row>
    <row r="484825" spans="70:70" x14ac:dyDescent="0.25">
      <c r="BR484825" s="2394"/>
    </row>
    <row r="484826" spans="70:70" x14ac:dyDescent="0.25">
      <c r="BR484826" s="2381"/>
    </row>
    <row r="484850" spans="70:70" x14ac:dyDescent="0.25">
      <c r="BR484850" s="2394"/>
    </row>
    <row r="484851" spans="70:70" x14ac:dyDescent="0.25">
      <c r="BR484851" s="2381"/>
    </row>
    <row r="484875" spans="70:70" x14ac:dyDescent="0.25">
      <c r="BR484875" s="2394"/>
    </row>
    <row r="484876" spans="70:70" x14ac:dyDescent="0.25">
      <c r="BR484876" s="2381"/>
    </row>
    <row r="484900" spans="70:70" x14ac:dyDescent="0.25">
      <c r="BR484900" s="2394"/>
    </row>
    <row r="484901" spans="70:70" x14ac:dyDescent="0.25">
      <c r="BR484901" s="2381"/>
    </row>
    <row r="484925" spans="70:70" x14ac:dyDescent="0.25">
      <c r="BR484925" s="2394"/>
    </row>
    <row r="484926" spans="70:70" x14ac:dyDescent="0.25">
      <c r="BR484926" s="2381"/>
    </row>
    <row r="484950" spans="70:70" x14ac:dyDescent="0.25">
      <c r="BR484950" s="2394"/>
    </row>
    <row r="484951" spans="70:70" x14ac:dyDescent="0.25">
      <c r="BR484951" s="2381"/>
    </row>
    <row r="484975" spans="70:70" x14ac:dyDescent="0.25">
      <c r="BR484975" s="2394"/>
    </row>
    <row r="484976" spans="70:70" x14ac:dyDescent="0.25">
      <c r="BR484976" s="2381"/>
    </row>
    <row r="485000" spans="70:70" x14ac:dyDescent="0.25">
      <c r="BR485000" s="2394"/>
    </row>
    <row r="485001" spans="70:70" x14ac:dyDescent="0.25">
      <c r="BR485001" s="2381"/>
    </row>
    <row r="485025" spans="70:70" x14ac:dyDescent="0.25">
      <c r="BR485025" s="2394"/>
    </row>
    <row r="485026" spans="70:70" x14ac:dyDescent="0.25">
      <c r="BR485026" s="2381"/>
    </row>
    <row r="485050" spans="70:70" x14ac:dyDescent="0.25">
      <c r="BR485050" s="2394"/>
    </row>
    <row r="485051" spans="70:70" x14ac:dyDescent="0.25">
      <c r="BR485051" s="2381"/>
    </row>
    <row r="485075" spans="70:70" x14ac:dyDescent="0.25">
      <c r="BR485075" s="2394"/>
    </row>
    <row r="485076" spans="70:70" x14ac:dyDescent="0.25">
      <c r="BR485076" s="2381"/>
    </row>
    <row r="485100" spans="70:70" x14ac:dyDescent="0.25">
      <c r="BR485100" s="2394"/>
    </row>
    <row r="485101" spans="70:70" x14ac:dyDescent="0.25">
      <c r="BR485101" s="2381"/>
    </row>
    <row r="485125" spans="70:70" x14ac:dyDescent="0.25">
      <c r="BR485125" s="2394"/>
    </row>
    <row r="485126" spans="70:70" x14ac:dyDescent="0.25">
      <c r="BR485126" s="2381"/>
    </row>
    <row r="485150" spans="70:70" x14ac:dyDescent="0.25">
      <c r="BR485150" s="2394"/>
    </row>
    <row r="485151" spans="70:70" x14ac:dyDescent="0.25">
      <c r="BR485151" s="2381"/>
    </row>
    <row r="485175" spans="70:70" x14ac:dyDescent="0.25">
      <c r="BR485175" s="2394"/>
    </row>
    <row r="485176" spans="70:70" x14ac:dyDescent="0.25">
      <c r="BR485176" s="2381"/>
    </row>
    <row r="485200" spans="70:70" x14ac:dyDescent="0.25">
      <c r="BR485200" s="2394"/>
    </row>
    <row r="485201" spans="70:70" x14ac:dyDescent="0.25">
      <c r="BR485201" s="2381"/>
    </row>
    <row r="485225" spans="70:70" x14ac:dyDescent="0.25">
      <c r="BR485225" s="2394"/>
    </row>
    <row r="485226" spans="70:70" x14ac:dyDescent="0.25">
      <c r="BR485226" s="2381"/>
    </row>
    <row r="485250" spans="70:70" x14ac:dyDescent="0.25">
      <c r="BR485250" s="2394"/>
    </row>
    <row r="485251" spans="70:70" x14ac:dyDescent="0.25">
      <c r="BR485251" s="2381"/>
    </row>
    <row r="485275" spans="70:70" x14ac:dyDescent="0.25">
      <c r="BR485275" s="2394"/>
    </row>
    <row r="485276" spans="70:70" x14ac:dyDescent="0.25">
      <c r="BR485276" s="2381"/>
    </row>
    <row r="485300" spans="70:70" x14ac:dyDescent="0.25">
      <c r="BR485300" s="2394"/>
    </row>
    <row r="485301" spans="70:70" x14ac:dyDescent="0.25">
      <c r="BR485301" s="2381"/>
    </row>
    <row r="485325" spans="70:70" x14ac:dyDescent="0.25">
      <c r="BR485325" s="2394"/>
    </row>
    <row r="485326" spans="70:70" x14ac:dyDescent="0.25">
      <c r="BR485326" s="2381"/>
    </row>
    <row r="485350" spans="70:70" x14ac:dyDescent="0.25">
      <c r="BR485350" s="2394"/>
    </row>
    <row r="485351" spans="70:70" x14ac:dyDescent="0.25">
      <c r="BR485351" s="2381"/>
    </row>
    <row r="485375" spans="70:70" x14ac:dyDescent="0.25">
      <c r="BR485375" s="2394"/>
    </row>
    <row r="485376" spans="70:70" x14ac:dyDescent="0.25">
      <c r="BR485376" s="2381"/>
    </row>
    <row r="485400" spans="70:70" x14ac:dyDescent="0.25">
      <c r="BR485400" s="2394"/>
    </row>
    <row r="485401" spans="70:70" x14ac:dyDescent="0.25">
      <c r="BR485401" s="2381"/>
    </row>
    <row r="485425" spans="70:70" x14ac:dyDescent="0.25">
      <c r="BR485425" s="2394"/>
    </row>
    <row r="485426" spans="70:70" x14ac:dyDescent="0.25">
      <c r="BR485426" s="2381"/>
    </row>
    <row r="485450" spans="70:70" x14ac:dyDescent="0.25">
      <c r="BR485450" s="2394"/>
    </row>
    <row r="485451" spans="70:70" x14ac:dyDescent="0.25">
      <c r="BR485451" s="2381"/>
    </row>
    <row r="485475" spans="70:70" x14ac:dyDescent="0.25">
      <c r="BR485475" s="2394"/>
    </row>
    <row r="485476" spans="70:70" x14ac:dyDescent="0.25">
      <c r="BR485476" s="2381"/>
    </row>
    <row r="485500" spans="70:70" x14ac:dyDescent="0.25">
      <c r="BR485500" s="2394"/>
    </row>
    <row r="485501" spans="70:70" x14ac:dyDescent="0.25">
      <c r="BR485501" s="2381"/>
    </row>
    <row r="485525" spans="70:70" x14ac:dyDescent="0.25">
      <c r="BR485525" s="2394"/>
    </row>
    <row r="485526" spans="70:70" x14ac:dyDescent="0.25">
      <c r="BR485526" s="2381"/>
    </row>
    <row r="485550" spans="70:70" x14ac:dyDescent="0.25">
      <c r="BR485550" s="2394"/>
    </row>
    <row r="485551" spans="70:70" x14ac:dyDescent="0.25">
      <c r="BR485551" s="2381"/>
    </row>
    <row r="485575" spans="70:70" x14ac:dyDescent="0.25">
      <c r="BR485575" s="2394"/>
    </row>
    <row r="485576" spans="70:70" x14ac:dyDescent="0.25">
      <c r="BR485576" s="2381"/>
    </row>
    <row r="485600" spans="70:70" x14ac:dyDescent="0.25">
      <c r="BR485600" s="2394"/>
    </row>
    <row r="485601" spans="70:70" x14ac:dyDescent="0.25">
      <c r="BR485601" s="2381"/>
    </row>
    <row r="485625" spans="70:70" x14ac:dyDescent="0.25">
      <c r="BR485625" s="2394"/>
    </row>
    <row r="485626" spans="70:70" x14ac:dyDescent="0.25">
      <c r="BR485626" s="2381"/>
    </row>
    <row r="485650" spans="70:70" x14ac:dyDescent="0.25">
      <c r="BR485650" s="2394"/>
    </row>
    <row r="485651" spans="70:70" x14ac:dyDescent="0.25">
      <c r="BR485651" s="2381"/>
    </row>
    <row r="485675" spans="70:70" x14ac:dyDescent="0.25">
      <c r="BR485675" s="2394"/>
    </row>
    <row r="485676" spans="70:70" x14ac:dyDescent="0.25">
      <c r="BR485676" s="2381"/>
    </row>
    <row r="485700" spans="70:70" x14ac:dyDescent="0.25">
      <c r="BR485700" s="2394"/>
    </row>
    <row r="485701" spans="70:70" x14ac:dyDescent="0.25">
      <c r="BR485701" s="2381"/>
    </row>
    <row r="485725" spans="70:70" x14ac:dyDescent="0.25">
      <c r="BR485725" s="2394"/>
    </row>
    <row r="485726" spans="70:70" x14ac:dyDescent="0.25">
      <c r="BR485726" s="2381"/>
    </row>
    <row r="485750" spans="70:70" x14ac:dyDescent="0.25">
      <c r="BR485750" s="2394"/>
    </row>
    <row r="485751" spans="70:70" x14ac:dyDescent="0.25">
      <c r="BR485751" s="2381"/>
    </row>
    <row r="485775" spans="70:70" x14ac:dyDescent="0.25">
      <c r="BR485775" s="2394"/>
    </row>
    <row r="485776" spans="70:70" x14ac:dyDescent="0.25">
      <c r="BR485776" s="2381"/>
    </row>
    <row r="485800" spans="70:70" x14ac:dyDescent="0.25">
      <c r="BR485800" s="2394"/>
    </row>
    <row r="485801" spans="70:70" x14ac:dyDescent="0.25">
      <c r="BR485801" s="2381"/>
    </row>
    <row r="485825" spans="70:70" x14ac:dyDescent="0.25">
      <c r="BR485825" s="2394"/>
    </row>
    <row r="485826" spans="70:70" x14ac:dyDescent="0.25">
      <c r="BR485826" s="2381"/>
    </row>
    <row r="485850" spans="70:70" x14ac:dyDescent="0.25">
      <c r="BR485850" s="2394"/>
    </row>
    <row r="485851" spans="70:70" x14ac:dyDescent="0.25">
      <c r="BR485851" s="2381"/>
    </row>
    <row r="485875" spans="70:70" x14ac:dyDescent="0.25">
      <c r="BR485875" s="2394"/>
    </row>
    <row r="485876" spans="70:70" x14ac:dyDescent="0.25">
      <c r="BR485876" s="2381"/>
    </row>
    <row r="485900" spans="70:70" x14ac:dyDescent="0.25">
      <c r="BR485900" s="2394"/>
    </row>
    <row r="485901" spans="70:70" x14ac:dyDescent="0.25">
      <c r="BR485901" s="2381"/>
    </row>
    <row r="485925" spans="70:70" x14ac:dyDescent="0.25">
      <c r="BR485925" s="2394"/>
    </row>
    <row r="485926" spans="70:70" x14ac:dyDescent="0.25">
      <c r="BR485926" s="2381"/>
    </row>
    <row r="485950" spans="70:70" x14ac:dyDescent="0.25">
      <c r="BR485950" s="2394"/>
    </row>
    <row r="485951" spans="70:70" x14ac:dyDescent="0.25">
      <c r="BR485951" s="2381"/>
    </row>
    <row r="485975" spans="70:70" x14ac:dyDescent="0.25">
      <c r="BR485975" s="2394"/>
    </row>
    <row r="485976" spans="70:70" x14ac:dyDescent="0.25">
      <c r="BR485976" s="2381"/>
    </row>
    <row r="486000" spans="70:70" x14ac:dyDescent="0.25">
      <c r="BR486000" s="2394"/>
    </row>
    <row r="486001" spans="70:70" x14ac:dyDescent="0.25">
      <c r="BR486001" s="2381"/>
    </row>
    <row r="486025" spans="70:70" x14ac:dyDescent="0.25">
      <c r="BR486025" s="2394"/>
    </row>
    <row r="486026" spans="70:70" x14ac:dyDescent="0.25">
      <c r="BR486026" s="2381"/>
    </row>
    <row r="486050" spans="70:70" x14ac:dyDescent="0.25">
      <c r="BR486050" s="2394"/>
    </row>
    <row r="486051" spans="70:70" x14ac:dyDescent="0.25">
      <c r="BR486051" s="2381"/>
    </row>
    <row r="486075" spans="70:70" x14ac:dyDescent="0.25">
      <c r="BR486075" s="2394"/>
    </row>
    <row r="486076" spans="70:70" x14ac:dyDescent="0.25">
      <c r="BR486076" s="2381"/>
    </row>
    <row r="486100" spans="70:70" x14ac:dyDescent="0.25">
      <c r="BR486100" s="2394"/>
    </row>
    <row r="486101" spans="70:70" x14ac:dyDescent="0.25">
      <c r="BR486101" s="2381"/>
    </row>
    <row r="486125" spans="70:70" x14ac:dyDescent="0.25">
      <c r="BR486125" s="2394"/>
    </row>
    <row r="486126" spans="70:70" x14ac:dyDescent="0.25">
      <c r="BR486126" s="2381"/>
    </row>
    <row r="486150" spans="70:70" x14ac:dyDescent="0.25">
      <c r="BR486150" s="2394"/>
    </row>
    <row r="486151" spans="70:70" x14ac:dyDescent="0.25">
      <c r="BR486151" s="2381"/>
    </row>
    <row r="486175" spans="70:70" x14ac:dyDescent="0.25">
      <c r="BR486175" s="2394"/>
    </row>
    <row r="486176" spans="70:70" x14ac:dyDescent="0.25">
      <c r="BR486176" s="2381"/>
    </row>
    <row r="486200" spans="70:70" x14ac:dyDescent="0.25">
      <c r="BR486200" s="2394"/>
    </row>
    <row r="486201" spans="70:70" x14ac:dyDescent="0.25">
      <c r="BR486201" s="2381"/>
    </row>
    <row r="486225" spans="70:70" x14ac:dyDescent="0.25">
      <c r="BR486225" s="2394"/>
    </row>
    <row r="486226" spans="70:70" x14ac:dyDescent="0.25">
      <c r="BR486226" s="2381"/>
    </row>
    <row r="486250" spans="70:70" x14ac:dyDescent="0.25">
      <c r="BR486250" s="2394"/>
    </row>
    <row r="486251" spans="70:70" x14ac:dyDescent="0.25">
      <c r="BR486251" s="2381"/>
    </row>
    <row r="486275" spans="70:70" x14ac:dyDescent="0.25">
      <c r="BR486275" s="2394"/>
    </row>
    <row r="486276" spans="70:70" x14ac:dyDescent="0.25">
      <c r="BR486276" s="2381"/>
    </row>
    <row r="486300" spans="70:70" x14ac:dyDescent="0.25">
      <c r="BR486300" s="2394"/>
    </row>
    <row r="486301" spans="70:70" x14ac:dyDescent="0.25">
      <c r="BR486301" s="2381"/>
    </row>
    <row r="486325" spans="70:70" x14ac:dyDescent="0.25">
      <c r="BR486325" s="2394"/>
    </row>
    <row r="486326" spans="70:70" x14ac:dyDescent="0.25">
      <c r="BR486326" s="2381"/>
    </row>
    <row r="486350" spans="70:70" x14ac:dyDescent="0.25">
      <c r="BR486350" s="2394"/>
    </row>
    <row r="486351" spans="70:70" x14ac:dyDescent="0.25">
      <c r="BR486351" s="2381"/>
    </row>
    <row r="486375" spans="70:70" x14ac:dyDescent="0.25">
      <c r="BR486375" s="2394"/>
    </row>
    <row r="486376" spans="70:70" x14ac:dyDescent="0.25">
      <c r="BR486376" s="2381"/>
    </row>
    <row r="486400" spans="70:70" x14ac:dyDescent="0.25">
      <c r="BR486400" s="2394"/>
    </row>
    <row r="486401" spans="70:70" x14ac:dyDescent="0.25">
      <c r="BR486401" s="2381"/>
    </row>
    <row r="486425" spans="70:70" x14ac:dyDescent="0.25">
      <c r="BR486425" s="2394"/>
    </row>
    <row r="486426" spans="70:70" x14ac:dyDescent="0.25">
      <c r="BR486426" s="2381"/>
    </row>
    <row r="486450" spans="70:70" x14ac:dyDescent="0.25">
      <c r="BR486450" s="2394"/>
    </row>
    <row r="486451" spans="70:70" x14ac:dyDescent="0.25">
      <c r="BR486451" s="2381"/>
    </row>
    <row r="486475" spans="70:70" x14ac:dyDescent="0.25">
      <c r="BR486475" s="2394"/>
    </row>
    <row r="486476" spans="70:70" x14ac:dyDescent="0.25">
      <c r="BR486476" s="2381"/>
    </row>
    <row r="486500" spans="70:70" x14ac:dyDescent="0.25">
      <c r="BR486500" s="2394"/>
    </row>
    <row r="486501" spans="70:70" x14ac:dyDescent="0.25">
      <c r="BR486501" s="2381"/>
    </row>
    <row r="486525" spans="70:70" x14ac:dyDescent="0.25">
      <c r="BR486525" s="2394"/>
    </row>
    <row r="486526" spans="70:70" x14ac:dyDescent="0.25">
      <c r="BR486526" s="2381"/>
    </row>
    <row r="486550" spans="70:70" x14ac:dyDescent="0.25">
      <c r="BR486550" s="2394"/>
    </row>
    <row r="486551" spans="70:70" x14ac:dyDescent="0.25">
      <c r="BR486551" s="2381"/>
    </row>
    <row r="486575" spans="70:70" x14ac:dyDescent="0.25">
      <c r="BR486575" s="2394"/>
    </row>
    <row r="486576" spans="70:70" x14ac:dyDescent="0.25">
      <c r="BR486576" s="2381"/>
    </row>
    <row r="486600" spans="70:70" x14ac:dyDescent="0.25">
      <c r="BR486600" s="2394"/>
    </row>
    <row r="486601" spans="70:70" x14ac:dyDescent="0.25">
      <c r="BR486601" s="2381"/>
    </row>
    <row r="486625" spans="70:70" x14ac:dyDescent="0.25">
      <c r="BR486625" s="2394"/>
    </row>
    <row r="486626" spans="70:70" x14ac:dyDescent="0.25">
      <c r="BR486626" s="2381"/>
    </row>
    <row r="486650" spans="70:70" x14ac:dyDescent="0.25">
      <c r="BR486650" s="2394"/>
    </row>
    <row r="486651" spans="70:70" x14ac:dyDescent="0.25">
      <c r="BR486651" s="2381"/>
    </row>
    <row r="486675" spans="70:70" x14ac:dyDescent="0.25">
      <c r="BR486675" s="2394"/>
    </row>
    <row r="486676" spans="70:70" x14ac:dyDescent="0.25">
      <c r="BR486676" s="2381"/>
    </row>
    <row r="486700" spans="70:70" x14ac:dyDescent="0.25">
      <c r="BR486700" s="2394"/>
    </row>
    <row r="486701" spans="70:70" x14ac:dyDescent="0.25">
      <c r="BR486701" s="2381"/>
    </row>
    <row r="486725" spans="70:70" x14ac:dyDescent="0.25">
      <c r="BR486725" s="2394"/>
    </row>
    <row r="486726" spans="70:70" x14ac:dyDescent="0.25">
      <c r="BR486726" s="2381"/>
    </row>
    <row r="486750" spans="70:70" x14ac:dyDescent="0.25">
      <c r="BR486750" s="2394"/>
    </row>
    <row r="486751" spans="70:70" x14ac:dyDescent="0.25">
      <c r="BR486751" s="2381"/>
    </row>
    <row r="486775" spans="70:70" x14ac:dyDescent="0.25">
      <c r="BR486775" s="2394"/>
    </row>
    <row r="486776" spans="70:70" x14ac:dyDescent="0.25">
      <c r="BR486776" s="2381"/>
    </row>
    <row r="486800" spans="70:70" x14ac:dyDescent="0.25">
      <c r="BR486800" s="2394"/>
    </row>
    <row r="486801" spans="70:70" x14ac:dyDescent="0.25">
      <c r="BR486801" s="2381"/>
    </row>
    <row r="486825" spans="70:70" x14ac:dyDescent="0.25">
      <c r="BR486825" s="2394"/>
    </row>
    <row r="486826" spans="70:70" x14ac:dyDescent="0.25">
      <c r="BR486826" s="2381"/>
    </row>
    <row r="486850" spans="70:70" x14ac:dyDescent="0.25">
      <c r="BR486850" s="2394"/>
    </row>
    <row r="486851" spans="70:70" x14ac:dyDescent="0.25">
      <c r="BR486851" s="2381"/>
    </row>
    <row r="486875" spans="70:70" x14ac:dyDescent="0.25">
      <c r="BR486875" s="2394"/>
    </row>
    <row r="486876" spans="70:70" x14ac:dyDescent="0.25">
      <c r="BR486876" s="2381"/>
    </row>
    <row r="486900" spans="70:70" x14ac:dyDescent="0.25">
      <c r="BR486900" s="2394"/>
    </row>
    <row r="486901" spans="70:70" x14ac:dyDescent="0.25">
      <c r="BR486901" s="2381"/>
    </row>
    <row r="486925" spans="70:70" x14ac:dyDescent="0.25">
      <c r="BR486925" s="2394"/>
    </row>
    <row r="486926" spans="70:70" x14ac:dyDescent="0.25">
      <c r="BR486926" s="2381"/>
    </row>
    <row r="486950" spans="70:70" x14ac:dyDescent="0.25">
      <c r="BR486950" s="2394"/>
    </row>
    <row r="486951" spans="70:70" x14ac:dyDescent="0.25">
      <c r="BR486951" s="2381"/>
    </row>
    <row r="486975" spans="70:70" x14ac:dyDescent="0.25">
      <c r="BR486975" s="2394"/>
    </row>
    <row r="486976" spans="70:70" x14ac:dyDescent="0.25">
      <c r="BR486976" s="2381"/>
    </row>
    <row r="487000" spans="70:70" x14ac:dyDescent="0.25">
      <c r="BR487000" s="2394"/>
    </row>
    <row r="487001" spans="70:70" x14ac:dyDescent="0.25">
      <c r="BR487001" s="2381"/>
    </row>
    <row r="487025" spans="70:70" x14ac:dyDescent="0.25">
      <c r="BR487025" s="2394"/>
    </row>
    <row r="487026" spans="70:70" x14ac:dyDescent="0.25">
      <c r="BR487026" s="2381"/>
    </row>
    <row r="487050" spans="70:70" x14ac:dyDescent="0.25">
      <c r="BR487050" s="2394"/>
    </row>
    <row r="487051" spans="70:70" x14ac:dyDescent="0.25">
      <c r="BR487051" s="2381"/>
    </row>
    <row r="487075" spans="70:70" x14ac:dyDescent="0.25">
      <c r="BR487075" s="2394"/>
    </row>
    <row r="487076" spans="70:70" x14ac:dyDescent="0.25">
      <c r="BR487076" s="2381"/>
    </row>
    <row r="487100" spans="70:70" x14ac:dyDescent="0.25">
      <c r="BR487100" s="2394"/>
    </row>
    <row r="487101" spans="70:70" x14ac:dyDescent="0.25">
      <c r="BR487101" s="2381"/>
    </row>
    <row r="487125" spans="70:70" x14ac:dyDescent="0.25">
      <c r="BR487125" s="2394"/>
    </row>
    <row r="487126" spans="70:70" x14ac:dyDescent="0.25">
      <c r="BR487126" s="2381"/>
    </row>
    <row r="487150" spans="70:70" x14ac:dyDescent="0.25">
      <c r="BR487150" s="2394"/>
    </row>
    <row r="487151" spans="70:70" x14ac:dyDescent="0.25">
      <c r="BR487151" s="2381"/>
    </row>
    <row r="487175" spans="70:70" x14ac:dyDescent="0.25">
      <c r="BR487175" s="2394"/>
    </row>
    <row r="487176" spans="70:70" x14ac:dyDescent="0.25">
      <c r="BR487176" s="2381"/>
    </row>
    <row r="487200" spans="70:70" x14ac:dyDescent="0.25">
      <c r="BR487200" s="2394"/>
    </row>
    <row r="487201" spans="70:70" x14ac:dyDescent="0.25">
      <c r="BR487201" s="2381"/>
    </row>
    <row r="487225" spans="70:70" x14ac:dyDescent="0.25">
      <c r="BR487225" s="2394"/>
    </row>
    <row r="487226" spans="70:70" x14ac:dyDescent="0.25">
      <c r="BR487226" s="2381"/>
    </row>
    <row r="487250" spans="70:70" x14ac:dyDescent="0.25">
      <c r="BR487250" s="2394"/>
    </row>
    <row r="487251" spans="70:70" x14ac:dyDescent="0.25">
      <c r="BR487251" s="2381"/>
    </row>
    <row r="487275" spans="70:70" x14ac:dyDescent="0.25">
      <c r="BR487275" s="2394"/>
    </row>
    <row r="487276" spans="70:70" x14ac:dyDescent="0.25">
      <c r="BR487276" s="2381"/>
    </row>
    <row r="487300" spans="70:70" x14ac:dyDescent="0.25">
      <c r="BR487300" s="2394"/>
    </row>
    <row r="487301" spans="70:70" x14ac:dyDescent="0.25">
      <c r="BR487301" s="2381"/>
    </row>
    <row r="487325" spans="70:70" x14ac:dyDescent="0.25">
      <c r="BR487325" s="2394"/>
    </row>
    <row r="487326" spans="70:70" x14ac:dyDescent="0.25">
      <c r="BR487326" s="2381"/>
    </row>
    <row r="487350" spans="70:70" x14ac:dyDescent="0.25">
      <c r="BR487350" s="2394"/>
    </row>
    <row r="487351" spans="70:70" x14ac:dyDescent="0.25">
      <c r="BR487351" s="2381"/>
    </row>
    <row r="487375" spans="70:70" x14ac:dyDescent="0.25">
      <c r="BR487375" s="2394"/>
    </row>
    <row r="487376" spans="70:70" x14ac:dyDescent="0.25">
      <c r="BR487376" s="2381"/>
    </row>
    <row r="487400" spans="70:70" x14ac:dyDescent="0.25">
      <c r="BR487400" s="2394"/>
    </row>
    <row r="487401" spans="70:70" x14ac:dyDescent="0.25">
      <c r="BR487401" s="2381"/>
    </row>
    <row r="487425" spans="70:70" x14ac:dyDescent="0.25">
      <c r="BR487425" s="2394"/>
    </row>
    <row r="487426" spans="70:70" x14ac:dyDescent="0.25">
      <c r="BR487426" s="2381"/>
    </row>
    <row r="487450" spans="70:70" x14ac:dyDescent="0.25">
      <c r="BR487450" s="2394"/>
    </row>
    <row r="487451" spans="70:70" x14ac:dyDescent="0.25">
      <c r="BR487451" s="2381"/>
    </row>
    <row r="487475" spans="70:70" x14ac:dyDescent="0.25">
      <c r="BR487475" s="2394"/>
    </row>
    <row r="487476" spans="70:70" x14ac:dyDescent="0.25">
      <c r="BR487476" s="2381"/>
    </row>
    <row r="487500" spans="70:70" x14ac:dyDescent="0.25">
      <c r="BR487500" s="2394"/>
    </row>
    <row r="487501" spans="70:70" x14ac:dyDescent="0.25">
      <c r="BR487501" s="2381"/>
    </row>
    <row r="487525" spans="70:70" x14ac:dyDescent="0.25">
      <c r="BR487525" s="2394"/>
    </row>
    <row r="487526" spans="70:70" x14ac:dyDescent="0.25">
      <c r="BR487526" s="2381"/>
    </row>
    <row r="487550" spans="70:70" x14ac:dyDescent="0.25">
      <c r="BR487550" s="2394"/>
    </row>
    <row r="487551" spans="70:70" x14ac:dyDescent="0.25">
      <c r="BR487551" s="2381"/>
    </row>
    <row r="487575" spans="70:70" x14ac:dyDescent="0.25">
      <c r="BR487575" s="2394"/>
    </row>
    <row r="487576" spans="70:70" x14ac:dyDescent="0.25">
      <c r="BR487576" s="2381"/>
    </row>
    <row r="487600" spans="70:70" x14ac:dyDescent="0.25">
      <c r="BR487600" s="2394"/>
    </row>
    <row r="487601" spans="70:70" x14ac:dyDescent="0.25">
      <c r="BR487601" s="2381"/>
    </row>
    <row r="487625" spans="70:70" x14ac:dyDescent="0.25">
      <c r="BR487625" s="2394"/>
    </row>
    <row r="487626" spans="70:70" x14ac:dyDescent="0.25">
      <c r="BR487626" s="2381"/>
    </row>
    <row r="487650" spans="70:70" x14ac:dyDescent="0.25">
      <c r="BR487650" s="2394"/>
    </row>
    <row r="487651" spans="70:70" x14ac:dyDescent="0.25">
      <c r="BR487651" s="2381"/>
    </row>
    <row r="487675" spans="70:70" x14ac:dyDescent="0.25">
      <c r="BR487675" s="2394"/>
    </row>
    <row r="487676" spans="70:70" x14ac:dyDescent="0.25">
      <c r="BR487676" s="2381"/>
    </row>
    <row r="487700" spans="70:70" x14ac:dyDescent="0.25">
      <c r="BR487700" s="2394"/>
    </row>
    <row r="487701" spans="70:70" x14ac:dyDescent="0.25">
      <c r="BR487701" s="2381"/>
    </row>
    <row r="487725" spans="70:70" x14ac:dyDescent="0.25">
      <c r="BR487725" s="2394"/>
    </row>
    <row r="487726" spans="70:70" x14ac:dyDescent="0.25">
      <c r="BR487726" s="2381"/>
    </row>
    <row r="487750" spans="70:70" x14ac:dyDescent="0.25">
      <c r="BR487750" s="2394"/>
    </row>
    <row r="487751" spans="70:70" x14ac:dyDescent="0.25">
      <c r="BR487751" s="2381"/>
    </row>
    <row r="487775" spans="70:70" x14ac:dyDescent="0.25">
      <c r="BR487775" s="2394"/>
    </row>
    <row r="487776" spans="70:70" x14ac:dyDescent="0.25">
      <c r="BR487776" s="2381"/>
    </row>
    <row r="487800" spans="70:70" x14ac:dyDescent="0.25">
      <c r="BR487800" s="2394"/>
    </row>
    <row r="487801" spans="70:70" x14ac:dyDescent="0.25">
      <c r="BR487801" s="2381"/>
    </row>
    <row r="487825" spans="70:70" x14ac:dyDescent="0.25">
      <c r="BR487825" s="2394"/>
    </row>
    <row r="487826" spans="70:70" x14ac:dyDescent="0.25">
      <c r="BR487826" s="2381"/>
    </row>
    <row r="487850" spans="70:70" x14ac:dyDescent="0.25">
      <c r="BR487850" s="2394"/>
    </row>
    <row r="487851" spans="70:70" x14ac:dyDescent="0.25">
      <c r="BR487851" s="2381"/>
    </row>
    <row r="487875" spans="70:70" x14ac:dyDescent="0.25">
      <c r="BR487875" s="2394"/>
    </row>
    <row r="487876" spans="70:70" x14ac:dyDescent="0.25">
      <c r="BR487876" s="2381"/>
    </row>
    <row r="487900" spans="70:70" x14ac:dyDescent="0.25">
      <c r="BR487900" s="2394"/>
    </row>
    <row r="487901" spans="70:70" x14ac:dyDescent="0.25">
      <c r="BR487901" s="2381"/>
    </row>
    <row r="487925" spans="70:70" x14ac:dyDescent="0.25">
      <c r="BR487925" s="2394"/>
    </row>
    <row r="487926" spans="70:70" x14ac:dyDescent="0.25">
      <c r="BR487926" s="2381"/>
    </row>
    <row r="487950" spans="70:70" x14ac:dyDescent="0.25">
      <c r="BR487950" s="2394"/>
    </row>
    <row r="487951" spans="70:70" x14ac:dyDescent="0.25">
      <c r="BR487951" s="2381"/>
    </row>
    <row r="487975" spans="70:70" x14ac:dyDescent="0.25">
      <c r="BR487975" s="2394"/>
    </row>
    <row r="487976" spans="70:70" x14ac:dyDescent="0.25">
      <c r="BR487976" s="2381"/>
    </row>
    <row r="488000" spans="70:70" x14ac:dyDescent="0.25">
      <c r="BR488000" s="2394"/>
    </row>
    <row r="488001" spans="70:70" x14ac:dyDescent="0.25">
      <c r="BR488001" s="2381"/>
    </row>
    <row r="488025" spans="70:70" x14ac:dyDescent="0.25">
      <c r="BR488025" s="2394"/>
    </row>
    <row r="488026" spans="70:70" x14ac:dyDescent="0.25">
      <c r="BR488026" s="2381"/>
    </row>
    <row r="488050" spans="70:70" x14ac:dyDescent="0.25">
      <c r="BR488050" s="2394"/>
    </row>
    <row r="488051" spans="70:70" x14ac:dyDescent="0.25">
      <c r="BR488051" s="2381"/>
    </row>
    <row r="488075" spans="70:70" x14ac:dyDescent="0.25">
      <c r="BR488075" s="2394"/>
    </row>
    <row r="488076" spans="70:70" x14ac:dyDescent="0.25">
      <c r="BR488076" s="2381"/>
    </row>
    <row r="488100" spans="70:70" x14ac:dyDescent="0.25">
      <c r="BR488100" s="2394"/>
    </row>
    <row r="488101" spans="70:70" x14ac:dyDescent="0.25">
      <c r="BR488101" s="2381"/>
    </row>
    <row r="488125" spans="70:70" x14ac:dyDescent="0.25">
      <c r="BR488125" s="2394"/>
    </row>
    <row r="488126" spans="70:70" x14ac:dyDescent="0.25">
      <c r="BR488126" s="2381"/>
    </row>
    <row r="488150" spans="70:70" x14ac:dyDescent="0.25">
      <c r="BR488150" s="2394"/>
    </row>
    <row r="488151" spans="70:70" x14ac:dyDescent="0.25">
      <c r="BR488151" s="2381"/>
    </row>
    <row r="488175" spans="70:70" x14ac:dyDescent="0.25">
      <c r="BR488175" s="2394"/>
    </row>
    <row r="488176" spans="70:70" x14ac:dyDescent="0.25">
      <c r="BR488176" s="2381"/>
    </row>
    <row r="488200" spans="70:70" x14ac:dyDescent="0.25">
      <c r="BR488200" s="2394"/>
    </row>
    <row r="488201" spans="70:70" x14ac:dyDescent="0.25">
      <c r="BR488201" s="2381"/>
    </row>
    <row r="488225" spans="70:70" x14ac:dyDescent="0.25">
      <c r="BR488225" s="2394"/>
    </row>
    <row r="488226" spans="70:70" x14ac:dyDescent="0.25">
      <c r="BR488226" s="2381"/>
    </row>
    <row r="488250" spans="70:70" x14ac:dyDescent="0.25">
      <c r="BR488250" s="2394"/>
    </row>
    <row r="488251" spans="70:70" x14ac:dyDescent="0.25">
      <c r="BR488251" s="2381"/>
    </row>
    <row r="488275" spans="70:70" x14ac:dyDescent="0.25">
      <c r="BR488275" s="2394"/>
    </row>
    <row r="488276" spans="70:70" x14ac:dyDescent="0.25">
      <c r="BR488276" s="2381"/>
    </row>
    <row r="488300" spans="70:70" x14ac:dyDescent="0.25">
      <c r="BR488300" s="2394"/>
    </row>
    <row r="488301" spans="70:70" x14ac:dyDescent="0.25">
      <c r="BR488301" s="2381"/>
    </row>
    <row r="488325" spans="70:70" x14ac:dyDescent="0.25">
      <c r="BR488325" s="2394"/>
    </row>
    <row r="488326" spans="70:70" x14ac:dyDescent="0.25">
      <c r="BR488326" s="2381"/>
    </row>
    <row r="488350" spans="70:70" x14ac:dyDescent="0.25">
      <c r="BR488350" s="2394"/>
    </row>
    <row r="488351" spans="70:70" x14ac:dyDescent="0.25">
      <c r="BR488351" s="2381"/>
    </row>
    <row r="488375" spans="70:70" x14ac:dyDescent="0.25">
      <c r="BR488375" s="2394"/>
    </row>
    <row r="488376" spans="70:70" x14ac:dyDescent="0.25">
      <c r="BR488376" s="2381"/>
    </row>
    <row r="488400" spans="70:70" x14ac:dyDescent="0.25">
      <c r="BR488400" s="2394"/>
    </row>
    <row r="488401" spans="70:70" x14ac:dyDescent="0.25">
      <c r="BR488401" s="2381"/>
    </row>
    <row r="488425" spans="70:70" x14ac:dyDescent="0.25">
      <c r="BR488425" s="2394"/>
    </row>
    <row r="488426" spans="70:70" x14ac:dyDescent="0.25">
      <c r="BR488426" s="2381"/>
    </row>
    <row r="488450" spans="70:70" x14ac:dyDescent="0.25">
      <c r="BR488450" s="2394"/>
    </row>
    <row r="488451" spans="70:70" x14ac:dyDescent="0.25">
      <c r="BR488451" s="2381"/>
    </row>
    <row r="488475" spans="70:70" x14ac:dyDescent="0.25">
      <c r="BR488475" s="2394"/>
    </row>
    <row r="488476" spans="70:70" x14ac:dyDescent="0.25">
      <c r="BR488476" s="2381"/>
    </row>
    <row r="488500" spans="70:70" x14ac:dyDescent="0.25">
      <c r="BR488500" s="2394"/>
    </row>
    <row r="488501" spans="70:70" x14ac:dyDescent="0.25">
      <c r="BR488501" s="2381"/>
    </row>
    <row r="488525" spans="70:70" x14ac:dyDescent="0.25">
      <c r="BR488525" s="2394"/>
    </row>
    <row r="488526" spans="70:70" x14ac:dyDescent="0.25">
      <c r="BR488526" s="2381"/>
    </row>
    <row r="488550" spans="70:70" x14ac:dyDescent="0.25">
      <c r="BR488550" s="2394"/>
    </row>
    <row r="488551" spans="70:70" x14ac:dyDescent="0.25">
      <c r="BR488551" s="2381"/>
    </row>
    <row r="488575" spans="70:70" x14ac:dyDescent="0.25">
      <c r="BR488575" s="2394"/>
    </row>
    <row r="488576" spans="70:70" x14ac:dyDescent="0.25">
      <c r="BR488576" s="2381"/>
    </row>
    <row r="488600" spans="70:70" x14ac:dyDescent="0.25">
      <c r="BR488600" s="2394"/>
    </row>
    <row r="488601" spans="70:70" x14ac:dyDescent="0.25">
      <c r="BR488601" s="2381"/>
    </row>
    <row r="488625" spans="70:70" x14ac:dyDescent="0.25">
      <c r="BR488625" s="2394"/>
    </row>
    <row r="488626" spans="70:70" x14ac:dyDescent="0.25">
      <c r="BR488626" s="2381"/>
    </row>
    <row r="488650" spans="70:70" x14ac:dyDescent="0.25">
      <c r="BR488650" s="2394"/>
    </row>
    <row r="488651" spans="70:70" x14ac:dyDescent="0.25">
      <c r="BR488651" s="2381"/>
    </row>
    <row r="488675" spans="70:70" x14ac:dyDescent="0.25">
      <c r="BR488675" s="2394"/>
    </row>
    <row r="488676" spans="70:70" x14ac:dyDescent="0.25">
      <c r="BR488676" s="2381"/>
    </row>
    <row r="488700" spans="70:70" x14ac:dyDescent="0.25">
      <c r="BR488700" s="2394"/>
    </row>
    <row r="488701" spans="70:70" x14ac:dyDescent="0.25">
      <c r="BR488701" s="2381"/>
    </row>
    <row r="488725" spans="70:70" x14ac:dyDescent="0.25">
      <c r="BR488725" s="2394"/>
    </row>
    <row r="488726" spans="70:70" x14ac:dyDescent="0.25">
      <c r="BR488726" s="2381"/>
    </row>
    <row r="488750" spans="70:70" x14ac:dyDescent="0.25">
      <c r="BR488750" s="2394"/>
    </row>
    <row r="488751" spans="70:70" x14ac:dyDescent="0.25">
      <c r="BR488751" s="2381"/>
    </row>
    <row r="488775" spans="70:70" x14ac:dyDescent="0.25">
      <c r="BR488775" s="2394"/>
    </row>
    <row r="488776" spans="70:70" x14ac:dyDescent="0.25">
      <c r="BR488776" s="2381"/>
    </row>
    <row r="488800" spans="70:70" x14ac:dyDescent="0.25">
      <c r="BR488800" s="2394"/>
    </row>
    <row r="488801" spans="70:70" x14ac:dyDescent="0.25">
      <c r="BR488801" s="2381"/>
    </row>
    <row r="488825" spans="70:70" x14ac:dyDescent="0.25">
      <c r="BR488825" s="2394"/>
    </row>
    <row r="488826" spans="70:70" x14ac:dyDescent="0.25">
      <c r="BR488826" s="2381"/>
    </row>
    <row r="488850" spans="70:70" x14ac:dyDescent="0.25">
      <c r="BR488850" s="2394"/>
    </row>
    <row r="488851" spans="70:70" x14ac:dyDescent="0.25">
      <c r="BR488851" s="2381"/>
    </row>
    <row r="488875" spans="70:70" x14ac:dyDescent="0.25">
      <c r="BR488875" s="2394"/>
    </row>
    <row r="488876" spans="70:70" x14ac:dyDescent="0.25">
      <c r="BR488876" s="2381"/>
    </row>
    <row r="488900" spans="70:70" x14ac:dyDescent="0.25">
      <c r="BR488900" s="2394"/>
    </row>
    <row r="488901" spans="70:70" x14ac:dyDescent="0.25">
      <c r="BR488901" s="2381"/>
    </row>
    <row r="488925" spans="70:70" x14ac:dyDescent="0.25">
      <c r="BR488925" s="2394"/>
    </row>
    <row r="488926" spans="70:70" x14ac:dyDescent="0.25">
      <c r="BR488926" s="2381"/>
    </row>
    <row r="488950" spans="70:70" x14ac:dyDescent="0.25">
      <c r="BR488950" s="2394"/>
    </row>
    <row r="488951" spans="70:70" x14ac:dyDescent="0.25">
      <c r="BR488951" s="2381"/>
    </row>
    <row r="488975" spans="70:70" x14ac:dyDescent="0.25">
      <c r="BR488975" s="2394"/>
    </row>
    <row r="488976" spans="70:70" x14ac:dyDescent="0.25">
      <c r="BR488976" s="2381"/>
    </row>
    <row r="489000" spans="70:70" x14ac:dyDescent="0.25">
      <c r="BR489000" s="2394"/>
    </row>
    <row r="489001" spans="70:70" x14ac:dyDescent="0.25">
      <c r="BR489001" s="2381"/>
    </row>
    <row r="489025" spans="70:70" x14ac:dyDescent="0.25">
      <c r="BR489025" s="2394"/>
    </row>
    <row r="489026" spans="70:70" x14ac:dyDescent="0.25">
      <c r="BR489026" s="2381"/>
    </row>
    <row r="489050" spans="70:70" x14ac:dyDescent="0.25">
      <c r="BR489050" s="2394"/>
    </row>
    <row r="489051" spans="70:70" x14ac:dyDescent="0.25">
      <c r="BR489051" s="2381"/>
    </row>
    <row r="489075" spans="70:70" x14ac:dyDescent="0.25">
      <c r="BR489075" s="2394"/>
    </row>
    <row r="489076" spans="70:70" x14ac:dyDescent="0.25">
      <c r="BR489076" s="2381"/>
    </row>
    <row r="489100" spans="70:70" x14ac:dyDescent="0.25">
      <c r="BR489100" s="2394"/>
    </row>
    <row r="489101" spans="70:70" x14ac:dyDescent="0.25">
      <c r="BR489101" s="2381"/>
    </row>
    <row r="489125" spans="70:70" x14ac:dyDescent="0.25">
      <c r="BR489125" s="2394"/>
    </row>
    <row r="489126" spans="70:70" x14ac:dyDescent="0.25">
      <c r="BR489126" s="2381"/>
    </row>
    <row r="489150" spans="70:70" x14ac:dyDescent="0.25">
      <c r="BR489150" s="2394"/>
    </row>
    <row r="489151" spans="70:70" x14ac:dyDescent="0.25">
      <c r="BR489151" s="2381"/>
    </row>
    <row r="489175" spans="70:70" x14ac:dyDescent="0.25">
      <c r="BR489175" s="2394"/>
    </row>
    <row r="489176" spans="70:70" x14ac:dyDescent="0.25">
      <c r="BR489176" s="2381"/>
    </row>
    <row r="489200" spans="70:70" x14ac:dyDescent="0.25">
      <c r="BR489200" s="2394"/>
    </row>
    <row r="489201" spans="70:70" x14ac:dyDescent="0.25">
      <c r="BR489201" s="2381"/>
    </row>
    <row r="489225" spans="70:70" x14ac:dyDescent="0.25">
      <c r="BR489225" s="2394"/>
    </row>
    <row r="489226" spans="70:70" x14ac:dyDescent="0.25">
      <c r="BR489226" s="2381"/>
    </row>
    <row r="489250" spans="70:70" x14ac:dyDescent="0.25">
      <c r="BR489250" s="2394"/>
    </row>
    <row r="489251" spans="70:70" x14ac:dyDescent="0.25">
      <c r="BR489251" s="2381"/>
    </row>
    <row r="489275" spans="70:70" x14ac:dyDescent="0.25">
      <c r="BR489275" s="2394"/>
    </row>
    <row r="489276" spans="70:70" x14ac:dyDescent="0.25">
      <c r="BR489276" s="2381"/>
    </row>
    <row r="489300" spans="70:70" x14ac:dyDescent="0.25">
      <c r="BR489300" s="2394"/>
    </row>
    <row r="489301" spans="70:70" x14ac:dyDescent="0.25">
      <c r="BR489301" s="2381"/>
    </row>
    <row r="489325" spans="70:70" x14ac:dyDescent="0.25">
      <c r="BR489325" s="2394"/>
    </row>
    <row r="489326" spans="70:70" x14ac:dyDescent="0.25">
      <c r="BR489326" s="2381"/>
    </row>
    <row r="489350" spans="70:70" x14ac:dyDescent="0.25">
      <c r="BR489350" s="2394"/>
    </row>
    <row r="489351" spans="70:70" x14ac:dyDescent="0.25">
      <c r="BR489351" s="2381"/>
    </row>
    <row r="489375" spans="70:70" x14ac:dyDescent="0.25">
      <c r="BR489375" s="2394"/>
    </row>
    <row r="489376" spans="70:70" x14ac:dyDescent="0.25">
      <c r="BR489376" s="2381"/>
    </row>
    <row r="489400" spans="70:70" x14ac:dyDescent="0.25">
      <c r="BR489400" s="2394"/>
    </row>
    <row r="489401" spans="70:70" x14ac:dyDescent="0.25">
      <c r="BR489401" s="2381"/>
    </row>
    <row r="489425" spans="70:70" x14ac:dyDescent="0.25">
      <c r="BR489425" s="2394"/>
    </row>
    <row r="489426" spans="70:70" x14ac:dyDescent="0.25">
      <c r="BR489426" s="2381"/>
    </row>
    <row r="489450" spans="70:70" x14ac:dyDescent="0.25">
      <c r="BR489450" s="2394"/>
    </row>
    <row r="489451" spans="70:70" x14ac:dyDescent="0.25">
      <c r="BR489451" s="2381"/>
    </row>
    <row r="489475" spans="70:70" x14ac:dyDescent="0.25">
      <c r="BR489475" s="2394"/>
    </row>
    <row r="489476" spans="70:70" x14ac:dyDescent="0.25">
      <c r="BR489476" s="2381"/>
    </row>
    <row r="489500" spans="70:70" x14ac:dyDescent="0.25">
      <c r="BR489500" s="2394"/>
    </row>
    <row r="489501" spans="70:70" x14ac:dyDescent="0.25">
      <c r="BR489501" s="2381"/>
    </row>
    <row r="489525" spans="70:70" x14ac:dyDescent="0.25">
      <c r="BR489525" s="2394"/>
    </row>
    <row r="489526" spans="70:70" x14ac:dyDescent="0.25">
      <c r="BR489526" s="2381"/>
    </row>
    <row r="489550" spans="70:70" x14ac:dyDescent="0.25">
      <c r="BR489550" s="2394"/>
    </row>
    <row r="489551" spans="70:70" x14ac:dyDescent="0.25">
      <c r="BR489551" s="2381"/>
    </row>
    <row r="489575" spans="70:70" x14ac:dyDescent="0.25">
      <c r="BR489575" s="2394"/>
    </row>
    <row r="489576" spans="70:70" x14ac:dyDescent="0.25">
      <c r="BR489576" s="2381"/>
    </row>
    <row r="489600" spans="70:70" x14ac:dyDescent="0.25">
      <c r="BR489600" s="2394"/>
    </row>
    <row r="489601" spans="70:70" x14ac:dyDescent="0.25">
      <c r="BR489601" s="2381"/>
    </row>
    <row r="489625" spans="70:70" x14ac:dyDescent="0.25">
      <c r="BR489625" s="2394"/>
    </row>
    <row r="489626" spans="70:70" x14ac:dyDescent="0.25">
      <c r="BR489626" s="2381"/>
    </row>
    <row r="489650" spans="70:70" x14ac:dyDescent="0.25">
      <c r="BR489650" s="2394"/>
    </row>
    <row r="489651" spans="70:70" x14ac:dyDescent="0.25">
      <c r="BR489651" s="2381"/>
    </row>
    <row r="489675" spans="70:70" x14ac:dyDescent="0.25">
      <c r="BR489675" s="2394"/>
    </row>
    <row r="489676" spans="70:70" x14ac:dyDescent="0.25">
      <c r="BR489676" s="2381"/>
    </row>
    <row r="489700" spans="70:70" x14ac:dyDescent="0.25">
      <c r="BR489700" s="2394"/>
    </row>
    <row r="489701" spans="70:70" x14ac:dyDescent="0.25">
      <c r="BR489701" s="2381"/>
    </row>
    <row r="489725" spans="70:70" x14ac:dyDescent="0.25">
      <c r="BR489725" s="2394"/>
    </row>
    <row r="489726" spans="70:70" x14ac:dyDescent="0.25">
      <c r="BR489726" s="2381"/>
    </row>
    <row r="489750" spans="70:70" x14ac:dyDescent="0.25">
      <c r="BR489750" s="2394"/>
    </row>
    <row r="489751" spans="70:70" x14ac:dyDescent="0.25">
      <c r="BR489751" s="2381"/>
    </row>
    <row r="489775" spans="70:70" x14ac:dyDescent="0.25">
      <c r="BR489775" s="2394"/>
    </row>
    <row r="489776" spans="70:70" x14ac:dyDescent="0.25">
      <c r="BR489776" s="2381"/>
    </row>
    <row r="489800" spans="70:70" x14ac:dyDescent="0.25">
      <c r="BR489800" s="2394"/>
    </row>
    <row r="489801" spans="70:70" x14ac:dyDescent="0.25">
      <c r="BR489801" s="2381"/>
    </row>
    <row r="489825" spans="70:70" x14ac:dyDescent="0.25">
      <c r="BR489825" s="2394"/>
    </row>
    <row r="489826" spans="70:70" x14ac:dyDescent="0.25">
      <c r="BR489826" s="2381"/>
    </row>
    <row r="489850" spans="70:70" x14ac:dyDescent="0.25">
      <c r="BR489850" s="2394"/>
    </row>
    <row r="489851" spans="70:70" x14ac:dyDescent="0.25">
      <c r="BR489851" s="2381"/>
    </row>
    <row r="489875" spans="70:70" x14ac:dyDescent="0.25">
      <c r="BR489875" s="2394"/>
    </row>
    <row r="489876" spans="70:70" x14ac:dyDescent="0.25">
      <c r="BR489876" s="2381"/>
    </row>
    <row r="489900" spans="70:70" x14ac:dyDescent="0.25">
      <c r="BR489900" s="2394"/>
    </row>
    <row r="489901" spans="70:70" x14ac:dyDescent="0.25">
      <c r="BR489901" s="2381"/>
    </row>
    <row r="489925" spans="70:70" x14ac:dyDescent="0.25">
      <c r="BR489925" s="2394"/>
    </row>
    <row r="489926" spans="70:70" x14ac:dyDescent="0.25">
      <c r="BR489926" s="2381"/>
    </row>
    <row r="489950" spans="70:70" x14ac:dyDescent="0.25">
      <c r="BR489950" s="2394"/>
    </row>
    <row r="489951" spans="70:70" x14ac:dyDescent="0.25">
      <c r="BR489951" s="2381"/>
    </row>
    <row r="489975" spans="70:70" x14ac:dyDescent="0.25">
      <c r="BR489975" s="2394"/>
    </row>
    <row r="489976" spans="70:70" x14ac:dyDescent="0.25">
      <c r="BR489976" s="2381"/>
    </row>
    <row r="490000" spans="70:70" x14ac:dyDescent="0.25">
      <c r="BR490000" s="2394"/>
    </row>
    <row r="490001" spans="70:70" x14ac:dyDescent="0.25">
      <c r="BR490001" s="2381"/>
    </row>
    <row r="490025" spans="70:70" x14ac:dyDescent="0.25">
      <c r="BR490025" s="2394"/>
    </row>
    <row r="490026" spans="70:70" x14ac:dyDescent="0.25">
      <c r="BR490026" s="2381"/>
    </row>
    <row r="490050" spans="70:70" x14ac:dyDescent="0.25">
      <c r="BR490050" s="2394"/>
    </row>
    <row r="490051" spans="70:70" x14ac:dyDescent="0.25">
      <c r="BR490051" s="2381"/>
    </row>
    <row r="490075" spans="70:70" x14ac:dyDescent="0.25">
      <c r="BR490075" s="2394"/>
    </row>
    <row r="490076" spans="70:70" x14ac:dyDescent="0.25">
      <c r="BR490076" s="2381"/>
    </row>
    <row r="490100" spans="70:70" x14ac:dyDescent="0.25">
      <c r="BR490100" s="2394"/>
    </row>
    <row r="490101" spans="70:70" x14ac:dyDescent="0.25">
      <c r="BR490101" s="2381"/>
    </row>
    <row r="490125" spans="70:70" x14ac:dyDescent="0.25">
      <c r="BR490125" s="2394"/>
    </row>
    <row r="490126" spans="70:70" x14ac:dyDescent="0.25">
      <c r="BR490126" s="2381"/>
    </row>
    <row r="490150" spans="70:70" x14ac:dyDescent="0.25">
      <c r="BR490150" s="2394"/>
    </row>
    <row r="490151" spans="70:70" x14ac:dyDescent="0.25">
      <c r="BR490151" s="2381"/>
    </row>
    <row r="490175" spans="70:70" x14ac:dyDescent="0.25">
      <c r="BR490175" s="2394"/>
    </row>
    <row r="490176" spans="70:70" x14ac:dyDescent="0.25">
      <c r="BR490176" s="2381"/>
    </row>
    <row r="490200" spans="70:70" x14ac:dyDescent="0.25">
      <c r="BR490200" s="2394"/>
    </row>
    <row r="490201" spans="70:70" x14ac:dyDescent="0.25">
      <c r="BR490201" s="2381"/>
    </row>
    <row r="490225" spans="70:70" x14ac:dyDescent="0.25">
      <c r="BR490225" s="2394"/>
    </row>
    <row r="490226" spans="70:70" x14ac:dyDescent="0.25">
      <c r="BR490226" s="2381"/>
    </row>
    <row r="490250" spans="70:70" x14ac:dyDescent="0.25">
      <c r="BR490250" s="2394"/>
    </row>
    <row r="490251" spans="70:70" x14ac:dyDescent="0.25">
      <c r="BR490251" s="2381"/>
    </row>
    <row r="490275" spans="70:70" x14ac:dyDescent="0.25">
      <c r="BR490275" s="2394"/>
    </row>
    <row r="490276" spans="70:70" x14ac:dyDescent="0.25">
      <c r="BR490276" s="2381"/>
    </row>
    <row r="490300" spans="70:70" x14ac:dyDescent="0.25">
      <c r="BR490300" s="2394"/>
    </row>
    <row r="490301" spans="70:70" x14ac:dyDescent="0.25">
      <c r="BR490301" s="2381"/>
    </row>
    <row r="490325" spans="70:70" x14ac:dyDescent="0.25">
      <c r="BR490325" s="2394"/>
    </row>
    <row r="490326" spans="70:70" x14ac:dyDescent="0.25">
      <c r="BR490326" s="2381"/>
    </row>
    <row r="490350" spans="70:70" x14ac:dyDescent="0.25">
      <c r="BR490350" s="2394"/>
    </row>
    <row r="490351" spans="70:70" x14ac:dyDescent="0.25">
      <c r="BR490351" s="2381"/>
    </row>
    <row r="490375" spans="70:70" x14ac:dyDescent="0.25">
      <c r="BR490375" s="2394"/>
    </row>
    <row r="490376" spans="70:70" x14ac:dyDescent="0.25">
      <c r="BR490376" s="2381"/>
    </row>
    <row r="490400" spans="70:70" x14ac:dyDescent="0.25">
      <c r="BR490400" s="2394"/>
    </row>
    <row r="490401" spans="70:70" x14ac:dyDescent="0.25">
      <c r="BR490401" s="2381"/>
    </row>
    <row r="490425" spans="70:70" x14ac:dyDescent="0.25">
      <c r="BR490425" s="2394"/>
    </row>
    <row r="490426" spans="70:70" x14ac:dyDescent="0.25">
      <c r="BR490426" s="2381"/>
    </row>
    <row r="490450" spans="70:70" x14ac:dyDescent="0.25">
      <c r="BR490450" s="2394"/>
    </row>
    <row r="490451" spans="70:70" x14ac:dyDescent="0.25">
      <c r="BR490451" s="2381"/>
    </row>
    <row r="490475" spans="70:70" x14ac:dyDescent="0.25">
      <c r="BR490475" s="2394"/>
    </row>
    <row r="490476" spans="70:70" x14ac:dyDescent="0.25">
      <c r="BR490476" s="2381"/>
    </row>
    <row r="490500" spans="70:70" x14ac:dyDescent="0.25">
      <c r="BR490500" s="2394"/>
    </row>
    <row r="490501" spans="70:70" x14ac:dyDescent="0.25">
      <c r="BR490501" s="2381"/>
    </row>
    <row r="490525" spans="70:70" x14ac:dyDescent="0.25">
      <c r="BR490525" s="2394"/>
    </row>
    <row r="490526" spans="70:70" x14ac:dyDescent="0.25">
      <c r="BR490526" s="2381"/>
    </row>
    <row r="490550" spans="70:70" x14ac:dyDescent="0.25">
      <c r="BR490550" s="2394"/>
    </row>
    <row r="490551" spans="70:70" x14ac:dyDescent="0.25">
      <c r="BR490551" s="2381"/>
    </row>
    <row r="490575" spans="70:70" x14ac:dyDescent="0.25">
      <c r="BR490575" s="2394"/>
    </row>
    <row r="490576" spans="70:70" x14ac:dyDescent="0.25">
      <c r="BR490576" s="2381"/>
    </row>
    <row r="490600" spans="70:70" x14ac:dyDescent="0.25">
      <c r="BR490600" s="2394"/>
    </row>
    <row r="490601" spans="70:70" x14ac:dyDescent="0.25">
      <c r="BR490601" s="2381"/>
    </row>
    <row r="490625" spans="70:70" x14ac:dyDescent="0.25">
      <c r="BR490625" s="2394"/>
    </row>
    <row r="490626" spans="70:70" x14ac:dyDescent="0.25">
      <c r="BR490626" s="2381"/>
    </row>
    <row r="490650" spans="70:70" x14ac:dyDescent="0.25">
      <c r="BR490650" s="2394"/>
    </row>
    <row r="490651" spans="70:70" x14ac:dyDescent="0.25">
      <c r="BR490651" s="2381"/>
    </row>
    <row r="490675" spans="70:70" x14ac:dyDescent="0.25">
      <c r="BR490675" s="2394"/>
    </row>
    <row r="490676" spans="70:70" x14ac:dyDescent="0.25">
      <c r="BR490676" s="2381"/>
    </row>
    <row r="490700" spans="70:70" x14ac:dyDescent="0.25">
      <c r="BR490700" s="2394"/>
    </row>
    <row r="490701" spans="70:70" x14ac:dyDescent="0.25">
      <c r="BR490701" s="2381"/>
    </row>
    <row r="490725" spans="70:70" x14ac:dyDescent="0.25">
      <c r="BR490725" s="2394"/>
    </row>
    <row r="490726" spans="70:70" x14ac:dyDescent="0.25">
      <c r="BR490726" s="2381"/>
    </row>
    <row r="490750" spans="70:70" x14ac:dyDescent="0.25">
      <c r="BR490750" s="2394"/>
    </row>
    <row r="490751" spans="70:70" x14ac:dyDescent="0.25">
      <c r="BR490751" s="2381"/>
    </row>
    <row r="490775" spans="70:70" x14ac:dyDescent="0.25">
      <c r="BR490775" s="2394"/>
    </row>
    <row r="490776" spans="70:70" x14ac:dyDescent="0.25">
      <c r="BR490776" s="2381"/>
    </row>
    <row r="490800" spans="70:70" x14ac:dyDescent="0.25">
      <c r="BR490800" s="2394"/>
    </row>
    <row r="490801" spans="70:70" x14ac:dyDescent="0.25">
      <c r="BR490801" s="2381"/>
    </row>
    <row r="490825" spans="70:70" x14ac:dyDescent="0.25">
      <c r="BR490825" s="2394"/>
    </row>
    <row r="490826" spans="70:70" x14ac:dyDescent="0.25">
      <c r="BR490826" s="2381"/>
    </row>
    <row r="490850" spans="70:70" x14ac:dyDescent="0.25">
      <c r="BR490850" s="2394"/>
    </row>
    <row r="490851" spans="70:70" x14ac:dyDescent="0.25">
      <c r="BR490851" s="2381"/>
    </row>
    <row r="490875" spans="70:70" x14ac:dyDescent="0.25">
      <c r="BR490875" s="2394"/>
    </row>
    <row r="490876" spans="70:70" x14ac:dyDescent="0.25">
      <c r="BR490876" s="2381"/>
    </row>
    <row r="490900" spans="70:70" x14ac:dyDescent="0.25">
      <c r="BR490900" s="2394"/>
    </row>
    <row r="490901" spans="70:70" x14ac:dyDescent="0.25">
      <c r="BR490901" s="2381"/>
    </row>
    <row r="490925" spans="70:70" x14ac:dyDescent="0.25">
      <c r="BR490925" s="2394"/>
    </row>
    <row r="490926" spans="70:70" x14ac:dyDescent="0.25">
      <c r="BR490926" s="2381"/>
    </row>
    <row r="490950" spans="70:70" x14ac:dyDescent="0.25">
      <c r="BR490950" s="2394"/>
    </row>
    <row r="490951" spans="70:70" x14ac:dyDescent="0.25">
      <c r="BR490951" s="2381"/>
    </row>
    <row r="490975" spans="70:70" x14ac:dyDescent="0.25">
      <c r="BR490975" s="2394"/>
    </row>
    <row r="490976" spans="70:70" x14ac:dyDescent="0.25">
      <c r="BR490976" s="2381"/>
    </row>
    <row r="491000" spans="70:70" x14ac:dyDescent="0.25">
      <c r="BR491000" s="2394"/>
    </row>
    <row r="491001" spans="70:70" x14ac:dyDescent="0.25">
      <c r="BR491001" s="2381"/>
    </row>
    <row r="491025" spans="70:70" x14ac:dyDescent="0.25">
      <c r="BR491025" s="2394"/>
    </row>
    <row r="491026" spans="70:70" x14ac:dyDescent="0.25">
      <c r="BR491026" s="2381"/>
    </row>
    <row r="491050" spans="70:70" x14ac:dyDescent="0.25">
      <c r="BR491050" s="2394"/>
    </row>
    <row r="491051" spans="70:70" x14ac:dyDescent="0.25">
      <c r="BR491051" s="2381"/>
    </row>
    <row r="491075" spans="70:70" x14ac:dyDescent="0.25">
      <c r="BR491075" s="2394"/>
    </row>
    <row r="491076" spans="70:70" x14ac:dyDescent="0.25">
      <c r="BR491076" s="2381"/>
    </row>
    <row r="491100" spans="70:70" x14ac:dyDescent="0.25">
      <c r="BR491100" s="2394"/>
    </row>
    <row r="491101" spans="70:70" x14ac:dyDescent="0.25">
      <c r="BR491101" s="2381"/>
    </row>
    <row r="491125" spans="70:70" x14ac:dyDescent="0.25">
      <c r="BR491125" s="2394"/>
    </row>
    <row r="491126" spans="70:70" x14ac:dyDescent="0.25">
      <c r="BR491126" s="2381"/>
    </row>
    <row r="491150" spans="70:70" x14ac:dyDescent="0.25">
      <c r="BR491150" s="2394"/>
    </row>
    <row r="491151" spans="70:70" x14ac:dyDescent="0.25">
      <c r="BR491151" s="2381"/>
    </row>
    <row r="491175" spans="70:70" x14ac:dyDescent="0.25">
      <c r="BR491175" s="2394"/>
    </row>
    <row r="491176" spans="70:70" x14ac:dyDescent="0.25">
      <c r="BR491176" s="2381"/>
    </row>
    <row r="491200" spans="70:70" x14ac:dyDescent="0.25">
      <c r="BR491200" s="2394"/>
    </row>
    <row r="491201" spans="70:70" x14ac:dyDescent="0.25">
      <c r="BR491201" s="2381"/>
    </row>
    <row r="491225" spans="70:70" x14ac:dyDescent="0.25">
      <c r="BR491225" s="2394"/>
    </row>
    <row r="491226" spans="70:70" x14ac:dyDescent="0.25">
      <c r="BR491226" s="2381"/>
    </row>
    <row r="491250" spans="70:70" x14ac:dyDescent="0.25">
      <c r="BR491250" s="2394"/>
    </row>
    <row r="491251" spans="70:70" x14ac:dyDescent="0.25">
      <c r="BR491251" s="2381"/>
    </row>
    <row r="491275" spans="70:70" x14ac:dyDescent="0.25">
      <c r="BR491275" s="2394"/>
    </row>
    <row r="491276" spans="70:70" x14ac:dyDescent="0.25">
      <c r="BR491276" s="2381"/>
    </row>
    <row r="491300" spans="70:70" x14ac:dyDescent="0.25">
      <c r="BR491300" s="2394"/>
    </row>
    <row r="491301" spans="70:70" x14ac:dyDescent="0.25">
      <c r="BR491301" s="2381"/>
    </row>
    <row r="491325" spans="70:70" x14ac:dyDescent="0.25">
      <c r="BR491325" s="2394"/>
    </row>
    <row r="491326" spans="70:70" x14ac:dyDescent="0.25">
      <c r="BR491326" s="2381"/>
    </row>
    <row r="491350" spans="70:70" x14ac:dyDescent="0.25">
      <c r="BR491350" s="2394"/>
    </row>
    <row r="491351" spans="70:70" x14ac:dyDescent="0.25">
      <c r="BR491351" s="2381"/>
    </row>
    <row r="491375" spans="70:70" x14ac:dyDescent="0.25">
      <c r="BR491375" s="2394"/>
    </row>
    <row r="491376" spans="70:70" x14ac:dyDescent="0.25">
      <c r="BR491376" s="2381"/>
    </row>
    <row r="491400" spans="70:70" x14ac:dyDescent="0.25">
      <c r="BR491400" s="2394"/>
    </row>
    <row r="491401" spans="70:70" x14ac:dyDescent="0.25">
      <c r="BR491401" s="2381"/>
    </row>
    <row r="491425" spans="70:70" x14ac:dyDescent="0.25">
      <c r="BR491425" s="2394"/>
    </row>
    <row r="491426" spans="70:70" x14ac:dyDescent="0.25">
      <c r="BR491426" s="2381"/>
    </row>
    <row r="491450" spans="70:70" x14ac:dyDescent="0.25">
      <c r="BR491450" s="2394"/>
    </row>
    <row r="491451" spans="70:70" x14ac:dyDescent="0.25">
      <c r="BR491451" s="2381"/>
    </row>
    <row r="491475" spans="70:70" x14ac:dyDescent="0.25">
      <c r="BR491475" s="2394"/>
    </row>
    <row r="491476" spans="70:70" x14ac:dyDescent="0.25">
      <c r="BR491476" s="2381"/>
    </row>
    <row r="491500" spans="70:70" x14ac:dyDescent="0.25">
      <c r="BR491500" s="2394"/>
    </row>
    <row r="491501" spans="70:70" x14ac:dyDescent="0.25">
      <c r="BR491501" s="2381"/>
    </row>
    <row r="491525" spans="70:70" x14ac:dyDescent="0.25">
      <c r="BR491525" s="2394"/>
    </row>
    <row r="491526" spans="70:70" x14ac:dyDescent="0.25">
      <c r="BR491526" s="2381"/>
    </row>
    <row r="491550" spans="70:70" x14ac:dyDescent="0.25">
      <c r="BR491550" s="2394"/>
    </row>
    <row r="491551" spans="70:70" x14ac:dyDescent="0.25">
      <c r="BR491551" s="2381"/>
    </row>
    <row r="491575" spans="70:70" x14ac:dyDescent="0.25">
      <c r="BR491575" s="2394"/>
    </row>
    <row r="491576" spans="70:70" x14ac:dyDescent="0.25">
      <c r="BR491576" s="2381"/>
    </row>
    <row r="491600" spans="70:70" x14ac:dyDescent="0.25">
      <c r="BR491600" s="2394"/>
    </row>
    <row r="491601" spans="70:70" x14ac:dyDescent="0.25">
      <c r="BR491601" s="2381"/>
    </row>
    <row r="491625" spans="70:70" x14ac:dyDescent="0.25">
      <c r="BR491625" s="2394"/>
    </row>
    <row r="491626" spans="70:70" x14ac:dyDescent="0.25">
      <c r="BR491626" s="2381"/>
    </row>
    <row r="491650" spans="70:70" x14ac:dyDescent="0.25">
      <c r="BR491650" s="2394"/>
    </row>
    <row r="491651" spans="70:70" x14ac:dyDescent="0.25">
      <c r="BR491651" s="2381"/>
    </row>
    <row r="491675" spans="70:70" x14ac:dyDescent="0.25">
      <c r="BR491675" s="2394"/>
    </row>
    <row r="491676" spans="70:70" x14ac:dyDescent="0.25">
      <c r="BR491676" s="2381"/>
    </row>
    <row r="491700" spans="70:70" x14ac:dyDescent="0.25">
      <c r="BR491700" s="2394"/>
    </row>
    <row r="491701" spans="70:70" x14ac:dyDescent="0.25">
      <c r="BR491701" s="2381"/>
    </row>
    <row r="491725" spans="70:70" x14ac:dyDescent="0.25">
      <c r="BR491725" s="2394"/>
    </row>
    <row r="491726" spans="70:70" x14ac:dyDescent="0.25">
      <c r="BR491726" s="2381"/>
    </row>
    <row r="491750" spans="70:70" x14ac:dyDescent="0.25">
      <c r="BR491750" s="2394"/>
    </row>
    <row r="491751" spans="70:70" x14ac:dyDescent="0.25">
      <c r="BR491751" s="2381"/>
    </row>
    <row r="491775" spans="70:70" x14ac:dyDescent="0.25">
      <c r="BR491775" s="2394"/>
    </row>
    <row r="491776" spans="70:70" x14ac:dyDescent="0.25">
      <c r="BR491776" s="2381"/>
    </row>
    <row r="491800" spans="70:70" x14ac:dyDescent="0.25">
      <c r="BR491800" s="2394"/>
    </row>
    <row r="491801" spans="70:70" x14ac:dyDescent="0.25">
      <c r="BR491801" s="2381"/>
    </row>
    <row r="491825" spans="70:70" x14ac:dyDescent="0.25">
      <c r="BR491825" s="2394"/>
    </row>
    <row r="491826" spans="70:70" x14ac:dyDescent="0.25">
      <c r="BR491826" s="2381"/>
    </row>
    <row r="491850" spans="70:70" x14ac:dyDescent="0.25">
      <c r="BR491850" s="2394"/>
    </row>
    <row r="491851" spans="70:70" x14ac:dyDescent="0.25">
      <c r="BR491851" s="2381"/>
    </row>
    <row r="491875" spans="70:70" x14ac:dyDescent="0.25">
      <c r="BR491875" s="2394"/>
    </row>
    <row r="491876" spans="70:70" x14ac:dyDescent="0.25">
      <c r="BR491876" s="2381"/>
    </row>
    <row r="491900" spans="70:70" x14ac:dyDescent="0.25">
      <c r="BR491900" s="2394"/>
    </row>
    <row r="491901" spans="70:70" x14ac:dyDescent="0.25">
      <c r="BR491901" s="2381"/>
    </row>
    <row r="491925" spans="70:70" x14ac:dyDescent="0.25">
      <c r="BR491925" s="2394"/>
    </row>
    <row r="491926" spans="70:70" x14ac:dyDescent="0.25">
      <c r="BR491926" s="2381"/>
    </row>
    <row r="491950" spans="70:70" x14ac:dyDescent="0.25">
      <c r="BR491950" s="2394"/>
    </row>
    <row r="491951" spans="70:70" x14ac:dyDescent="0.25">
      <c r="BR491951" s="2381"/>
    </row>
    <row r="491975" spans="70:70" x14ac:dyDescent="0.25">
      <c r="BR491975" s="2394"/>
    </row>
    <row r="491976" spans="70:70" x14ac:dyDescent="0.25">
      <c r="BR491976" s="2381"/>
    </row>
    <row r="492000" spans="70:70" x14ac:dyDescent="0.25">
      <c r="BR492000" s="2394"/>
    </row>
    <row r="492001" spans="70:70" x14ac:dyDescent="0.25">
      <c r="BR492001" s="2381"/>
    </row>
    <row r="492025" spans="70:70" x14ac:dyDescent="0.25">
      <c r="BR492025" s="2394"/>
    </row>
    <row r="492026" spans="70:70" x14ac:dyDescent="0.25">
      <c r="BR492026" s="2381"/>
    </row>
    <row r="492050" spans="70:70" x14ac:dyDescent="0.25">
      <c r="BR492050" s="2394"/>
    </row>
    <row r="492051" spans="70:70" x14ac:dyDescent="0.25">
      <c r="BR492051" s="2381"/>
    </row>
    <row r="492075" spans="70:70" x14ac:dyDescent="0.25">
      <c r="BR492075" s="2394"/>
    </row>
    <row r="492076" spans="70:70" x14ac:dyDescent="0.25">
      <c r="BR492076" s="2381"/>
    </row>
    <row r="492100" spans="70:70" x14ac:dyDescent="0.25">
      <c r="BR492100" s="2394"/>
    </row>
    <row r="492101" spans="70:70" x14ac:dyDescent="0.25">
      <c r="BR492101" s="2381"/>
    </row>
    <row r="492125" spans="70:70" x14ac:dyDescent="0.25">
      <c r="BR492125" s="2394"/>
    </row>
    <row r="492126" spans="70:70" x14ac:dyDescent="0.25">
      <c r="BR492126" s="2381"/>
    </row>
    <row r="492150" spans="70:70" x14ac:dyDescent="0.25">
      <c r="BR492150" s="2394"/>
    </row>
    <row r="492151" spans="70:70" x14ac:dyDescent="0.25">
      <c r="BR492151" s="2381"/>
    </row>
    <row r="492175" spans="70:70" x14ac:dyDescent="0.25">
      <c r="BR492175" s="2394"/>
    </row>
    <row r="492176" spans="70:70" x14ac:dyDescent="0.25">
      <c r="BR492176" s="2381"/>
    </row>
    <row r="492200" spans="70:70" x14ac:dyDescent="0.25">
      <c r="BR492200" s="2394"/>
    </row>
    <row r="492201" spans="70:70" x14ac:dyDescent="0.25">
      <c r="BR492201" s="2381"/>
    </row>
    <row r="492225" spans="70:70" x14ac:dyDescent="0.25">
      <c r="BR492225" s="2394"/>
    </row>
    <row r="492226" spans="70:70" x14ac:dyDescent="0.25">
      <c r="BR492226" s="2381"/>
    </row>
    <row r="492250" spans="70:70" x14ac:dyDescent="0.25">
      <c r="BR492250" s="2394"/>
    </row>
    <row r="492251" spans="70:70" x14ac:dyDescent="0.25">
      <c r="BR492251" s="2381"/>
    </row>
    <row r="492275" spans="70:70" x14ac:dyDescent="0.25">
      <c r="BR492275" s="2394"/>
    </row>
    <row r="492276" spans="70:70" x14ac:dyDescent="0.25">
      <c r="BR492276" s="2381"/>
    </row>
    <row r="492300" spans="70:70" x14ac:dyDescent="0.25">
      <c r="BR492300" s="2394"/>
    </row>
    <row r="492301" spans="70:70" x14ac:dyDescent="0.25">
      <c r="BR492301" s="2381"/>
    </row>
    <row r="492325" spans="70:70" x14ac:dyDescent="0.25">
      <c r="BR492325" s="2394"/>
    </row>
    <row r="492326" spans="70:70" x14ac:dyDescent="0.25">
      <c r="BR492326" s="2381"/>
    </row>
    <row r="492350" spans="70:70" x14ac:dyDescent="0.25">
      <c r="BR492350" s="2394"/>
    </row>
    <row r="492351" spans="70:70" x14ac:dyDescent="0.25">
      <c r="BR492351" s="2381"/>
    </row>
    <row r="492375" spans="70:70" x14ac:dyDescent="0.25">
      <c r="BR492375" s="2394"/>
    </row>
    <row r="492376" spans="70:70" x14ac:dyDescent="0.25">
      <c r="BR492376" s="2381"/>
    </row>
    <row r="492400" spans="70:70" x14ac:dyDescent="0.25">
      <c r="BR492400" s="2394"/>
    </row>
    <row r="492401" spans="70:70" x14ac:dyDescent="0.25">
      <c r="BR492401" s="2381"/>
    </row>
    <row r="492425" spans="70:70" x14ac:dyDescent="0.25">
      <c r="BR492425" s="2394"/>
    </row>
    <row r="492426" spans="70:70" x14ac:dyDescent="0.25">
      <c r="BR492426" s="2381"/>
    </row>
    <row r="492450" spans="70:70" x14ac:dyDescent="0.25">
      <c r="BR492450" s="2394"/>
    </row>
    <row r="492451" spans="70:70" x14ac:dyDescent="0.25">
      <c r="BR492451" s="2381"/>
    </row>
    <row r="492475" spans="70:70" x14ac:dyDescent="0.25">
      <c r="BR492475" s="2394"/>
    </row>
    <row r="492476" spans="70:70" x14ac:dyDescent="0.25">
      <c r="BR492476" s="2381"/>
    </row>
    <row r="492500" spans="70:70" x14ac:dyDescent="0.25">
      <c r="BR492500" s="2394"/>
    </row>
    <row r="492501" spans="70:70" x14ac:dyDescent="0.25">
      <c r="BR492501" s="2381"/>
    </row>
    <row r="492525" spans="70:70" x14ac:dyDescent="0.25">
      <c r="BR492525" s="2394"/>
    </row>
    <row r="492526" spans="70:70" x14ac:dyDescent="0.25">
      <c r="BR492526" s="2381"/>
    </row>
    <row r="492550" spans="70:70" x14ac:dyDescent="0.25">
      <c r="BR492550" s="2394"/>
    </row>
    <row r="492551" spans="70:70" x14ac:dyDescent="0.25">
      <c r="BR492551" s="2381"/>
    </row>
    <row r="492575" spans="70:70" x14ac:dyDescent="0.25">
      <c r="BR492575" s="2394"/>
    </row>
    <row r="492576" spans="70:70" x14ac:dyDescent="0.25">
      <c r="BR492576" s="2381"/>
    </row>
    <row r="492600" spans="70:70" x14ac:dyDescent="0.25">
      <c r="BR492600" s="2394"/>
    </row>
    <row r="492601" spans="70:70" x14ac:dyDescent="0.25">
      <c r="BR492601" s="2381"/>
    </row>
    <row r="492625" spans="70:70" x14ac:dyDescent="0.25">
      <c r="BR492625" s="2394"/>
    </row>
    <row r="492626" spans="70:70" x14ac:dyDescent="0.25">
      <c r="BR492626" s="2381"/>
    </row>
    <row r="492650" spans="70:70" x14ac:dyDescent="0.25">
      <c r="BR492650" s="2394"/>
    </row>
    <row r="492651" spans="70:70" x14ac:dyDescent="0.25">
      <c r="BR492651" s="2381"/>
    </row>
    <row r="492675" spans="70:70" x14ac:dyDescent="0.25">
      <c r="BR492675" s="2394"/>
    </row>
    <row r="492676" spans="70:70" x14ac:dyDescent="0.25">
      <c r="BR492676" s="2381"/>
    </row>
    <row r="492700" spans="70:70" x14ac:dyDescent="0.25">
      <c r="BR492700" s="2394"/>
    </row>
    <row r="492701" spans="70:70" x14ac:dyDescent="0.25">
      <c r="BR492701" s="2381"/>
    </row>
    <row r="492725" spans="70:70" x14ac:dyDescent="0.25">
      <c r="BR492725" s="2394"/>
    </row>
    <row r="492726" spans="70:70" x14ac:dyDescent="0.25">
      <c r="BR492726" s="2381"/>
    </row>
    <row r="492750" spans="70:70" x14ac:dyDescent="0.25">
      <c r="BR492750" s="2394"/>
    </row>
    <row r="492751" spans="70:70" x14ac:dyDescent="0.25">
      <c r="BR492751" s="2381"/>
    </row>
    <row r="492775" spans="70:70" x14ac:dyDescent="0.25">
      <c r="BR492775" s="2394"/>
    </row>
    <row r="492776" spans="70:70" x14ac:dyDescent="0.25">
      <c r="BR492776" s="2381"/>
    </row>
    <row r="492800" spans="70:70" x14ac:dyDescent="0.25">
      <c r="BR492800" s="2394"/>
    </row>
    <row r="492801" spans="70:70" x14ac:dyDescent="0.25">
      <c r="BR492801" s="2381"/>
    </row>
    <row r="492825" spans="70:70" x14ac:dyDescent="0.25">
      <c r="BR492825" s="2394"/>
    </row>
    <row r="492826" spans="70:70" x14ac:dyDescent="0.25">
      <c r="BR492826" s="2381"/>
    </row>
    <row r="492850" spans="70:70" x14ac:dyDescent="0.25">
      <c r="BR492850" s="2394"/>
    </row>
    <row r="492851" spans="70:70" x14ac:dyDescent="0.25">
      <c r="BR492851" s="2381"/>
    </row>
    <row r="492875" spans="70:70" x14ac:dyDescent="0.25">
      <c r="BR492875" s="2394"/>
    </row>
    <row r="492876" spans="70:70" x14ac:dyDescent="0.25">
      <c r="BR492876" s="2381"/>
    </row>
    <row r="492900" spans="70:70" x14ac:dyDescent="0.25">
      <c r="BR492900" s="2394"/>
    </row>
    <row r="492901" spans="70:70" x14ac:dyDescent="0.25">
      <c r="BR492901" s="2381"/>
    </row>
    <row r="492925" spans="70:70" x14ac:dyDescent="0.25">
      <c r="BR492925" s="2394"/>
    </row>
    <row r="492926" spans="70:70" x14ac:dyDescent="0.25">
      <c r="BR492926" s="2381"/>
    </row>
    <row r="492950" spans="70:70" x14ac:dyDescent="0.25">
      <c r="BR492950" s="2394"/>
    </row>
    <row r="492951" spans="70:70" x14ac:dyDescent="0.25">
      <c r="BR492951" s="2381"/>
    </row>
    <row r="492975" spans="70:70" x14ac:dyDescent="0.25">
      <c r="BR492975" s="2394"/>
    </row>
    <row r="492976" spans="70:70" x14ac:dyDescent="0.25">
      <c r="BR492976" s="2381"/>
    </row>
    <row r="493000" spans="70:70" x14ac:dyDescent="0.25">
      <c r="BR493000" s="2394"/>
    </row>
    <row r="493001" spans="70:70" x14ac:dyDescent="0.25">
      <c r="BR493001" s="2381"/>
    </row>
    <row r="493025" spans="70:70" x14ac:dyDescent="0.25">
      <c r="BR493025" s="2394"/>
    </row>
    <row r="493026" spans="70:70" x14ac:dyDescent="0.25">
      <c r="BR493026" s="2381"/>
    </row>
    <row r="493050" spans="70:70" x14ac:dyDescent="0.25">
      <c r="BR493050" s="2394"/>
    </row>
    <row r="493051" spans="70:70" x14ac:dyDescent="0.25">
      <c r="BR493051" s="2381"/>
    </row>
    <row r="493075" spans="70:70" x14ac:dyDescent="0.25">
      <c r="BR493075" s="2394"/>
    </row>
    <row r="493076" spans="70:70" x14ac:dyDescent="0.25">
      <c r="BR493076" s="2381"/>
    </row>
    <row r="493100" spans="70:70" x14ac:dyDescent="0.25">
      <c r="BR493100" s="2394"/>
    </row>
    <row r="493101" spans="70:70" x14ac:dyDescent="0.25">
      <c r="BR493101" s="2381"/>
    </row>
    <row r="493125" spans="70:70" x14ac:dyDescent="0.25">
      <c r="BR493125" s="2394"/>
    </row>
    <row r="493126" spans="70:70" x14ac:dyDescent="0.25">
      <c r="BR493126" s="2381"/>
    </row>
    <row r="493150" spans="70:70" x14ac:dyDescent="0.25">
      <c r="BR493150" s="2394"/>
    </row>
    <row r="493151" spans="70:70" x14ac:dyDescent="0.25">
      <c r="BR493151" s="2381"/>
    </row>
    <row r="493175" spans="70:70" x14ac:dyDescent="0.25">
      <c r="BR493175" s="2394"/>
    </row>
    <row r="493176" spans="70:70" x14ac:dyDescent="0.25">
      <c r="BR493176" s="2381"/>
    </row>
    <row r="493200" spans="70:70" x14ac:dyDescent="0.25">
      <c r="BR493200" s="2394"/>
    </row>
    <row r="493201" spans="70:70" x14ac:dyDescent="0.25">
      <c r="BR493201" s="2381"/>
    </row>
    <row r="493225" spans="70:70" x14ac:dyDescent="0.25">
      <c r="BR493225" s="2394"/>
    </row>
    <row r="493226" spans="70:70" x14ac:dyDescent="0.25">
      <c r="BR493226" s="2381"/>
    </row>
    <row r="493250" spans="70:70" x14ac:dyDescent="0.25">
      <c r="BR493250" s="2394"/>
    </row>
    <row r="493251" spans="70:70" x14ac:dyDescent="0.25">
      <c r="BR493251" s="2381"/>
    </row>
    <row r="493275" spans="70:70" x14ac:dyDescent="0.25">
      <c r="BR493275" s="2394"/>
    </row>
    <row r="493276" spans="70:70" x14ac:dyDescent="0.25">
      <c r="BR493276" s="2381"/>
    </row>
    <row r="493300" spans="70:70" x14ac:dyDescent="0.25">
      <c r="BR493300" s="2394"/>
    </row>
    <row r="493301" spans="70:70" x14ac:dyDescent="0.25">
      <c r="BR493301" s="2381"/>
    </row>
    <row r="493325" spans="70:70" x14ac:dyDescent="0.25">
      <c r="BR493325" s="2394"/>
    </row>
    <row r="493326" spans="70:70" x14ac:dyDescent="0.25">
      <c r="BR493326" s="2381"/>
    </row>
    <row r="493350" spans="70:70" x14ac:dyDescent="0.25">
      <c r="BR493350" s="2394"/>
    </row>
    <row r="493351" spans="70:70" x14ac:dyDescent="0.25">
      <c r="BR493351" s="2381"/>
    </row>
    <row r="493375" spans="70:70" x14ac:dyDescent="0.25">
      <c r="BR493375" s="2394"/>
    </row>
    <row r="493376" spans="70:70" x14ac:dyDescent="0.25">
      <c r="BR493376" s="2381"/>
    </row>
    <row r="493400" spans="70:70" x14ac:dyDescent="0.25">
      <c r="BR493400" s="2394"/>
    </row>
    <row r="493401" spans="70:70" x14ac:dyDescent="0.25">
      <c r="BR493401" s="2381"/>
    </row>
    <row r="493425" spans="70:70" x14ac:dyDescent="0.25">
      <c r="BR493425" s="2394"/>
    </row>
    <row r="493426" spans="70:70" x14ac:dyDescent="0.25">
      <c r="BR493426" s="2381"/>
    </row>
    <row r="493450" spans="70:70" x14ac:dyDescent="0.25">
      <c r="BR493450" s="2394"/>
    </row>
    <row r="493451" spans="70:70" x14ac:dyDescent="0.25">
      <c r="BR493451" s="2381"/>
    </row>
    <row r="493475" spans="70:70" x14ac:dyDescent="0.25">
      <c r="BR493475" s="2394"/>
    </row>
    <row r="493476" spans="70:70" x14ac:dyDescent="0.25">
      <c r="BR493476" s="2381"/>
    </row>
    <row r="493500" spans="70:70" x14ac:dyDescent="0.25">
      <c r="BR493500" s="2394"/>
    </row>
    <row r="493501" spans="70:70" x14ac:dyDescent="0.25">
      <c r="BR493501" s="2381"/>
    </row>
    <row r="493525" spans="70:70" x14ac:dyDescent="0.25">
      <c r="BR493525" s="2394"/>
    </row>
    <row r="493526" spans="70:70" x14ac:dyDescent="0.25">
      <c r="BR493526" s="2381"/>
    </row>
    <row r="493550" spans="70:70" x14ac:dyDescent="0.25">
      <c r="BR493550" s="2394"/>
    </row>
    <row r="493551" spans="70:70" x14ac:dyDescent="0.25">
      <c r="BR493551" s="2381"/>
    </row>
    <row r="493575" spans="70:70" x14ac:dyDescent="0.25">
      <c r="BR493575" s="2394"/>
    </row>
    <row r="493576" spans="70:70" x14ac:dyDescent="0.25">
      <c r="BR493576" s="2381"/>
    </row>
    <row r="493600" spans="70:70" x14ac:dyDescent="0.25">
      <c r="BR493600" s="2394"/>
    </row>
    <row r="493601" spans="70:70" x14ac:dyDescent="0.25">
      <c r="BR493601" s="2381"/>
    </row>
    <row r="493625" spans="70:70" x14ac:dyDescent="0.25">
      <c r="BR493625" s="2394"/>
    </row>
    <row r="493626" spans="70:70" x14ac:dyDescent="0.25">
      <c r="BR493626" s="2381"/>
    </row>
    <row r="493650" spans="70:70" x14ac:dyDescent="0.25">
      <c r="BR493650" s="2394"/>
    </row>
    <row r="493651" spans="70:70" x14ac:dyDescent="0.25">
      <c r="BR493651" s="2381"/>
    </row>
    <row r="493675" spans="70:70" x14ac:dyDescent="0.25">
      <c r="BR493675" s="2394"/>
    </row>
    <row r="493676" spans="70:70" x14ac:dyDescent="0.25">
      <c r="BR493676" s="2381"/>
    </row>
    <row r="493700" spans="70:70" x14ac:dyDescent="0.25">
      <c r="BR493700" s="2394"/>
    </row>
    <row r="493701" spans="70:70" x14ac:dyDescent="0.25">
      <c r="BR493701" s="2381"/>
    </row>
    <row r="493725" spans="70:70" x14ac:dyDescent="0.25">
      <c r="BR493725" s="2394"/>
    </row>
    <row r="493726" spans="70:70" x14ac:dyDescent="0.25">
      <c r="BR493726" s="2381"/>
    </row>
    <row r="493750" spans="70:70" x14ac:dyDescent="0.25">
      <c r="BR493750" s="2394"/>
    </row>
    <row r="493751" spans="70:70" x14ac:dyDescent="0.25">
      <c r="BR493751" s="2381"/>
    </row>
    <row r="493775" spans="70:70" x14ac:dyDescent="0.25">
      <c r="BR493775" s="2394"/>
    </row>
    <row r="493776" spans="70:70" x14ac:dyDescent="0.25">
      <c r="BR493776" s="2381"/>
    </row>
    <row r="493800" spans="70:70" x14ac:dyDescent="0.25">
      <c r="BR493800" s="2394"/>
    </row>
    <row r="493801" spans="70:70" x14ac:dyDescent="0.25">
      <c r="BR493801" s="2381"/>
    </row>
    <row r="493825" spans="70:70" x14ac:dyDescent="0.25">
      <c r="BR493825" s="2394"/>
    </row>
    <row r="493826" spans="70:70" x14ac:dyDescent="0.25">
      <c r="BR493826" s="2381"/>
    </row>
    <row r="493850" spans="70:70" x14ac:dyDescent="0.25">
      <c r="BR493850" s="2394"/>
    </row>
    <row r="493851" spans="70:70" x14ac:dyDescent="0.25">
      <c r="BR493851" s="2381"/>
    </row>
    <row r="493875" spans="70:70" x14ac:dyDescent="0.25">
      <c r="BR493875" s="2394"/>
    </row>
    <row r="493876" spans="70:70" x14ac:dyDescent="0.25">
      <c r="BR493876" s="2381"/>
    </row>
    <row r="493900" spans="70:70" x14ac:dyDescent="0.25">
      <c r="BR493900" s="2394"/>
    </row>
    <row r="493901" spans="70:70" x14ac:dyDescent="0.25">
      <c r="BR493901" s="2381"/>
    </row>
    <row r="493925" spans="70:70" x14ac:dyDescent="0.25">
      <c r="BR493925" s="2394"/>
    </row>
    <row r="493926" spans="70:70" x14ac:dyDescent="0.25">
      <c r="BR493926" s="2381"/>
    </row>
    <row r="493950" spans="70:70" x14ac:dyDescent="0.25">
      <c r="BR493950" s="2394"/>
    </row>
    <row r="493951" spans="70:70" x14ac:dyDescent="0.25">
      <c r="BR493951" s="2381"/>
    </row>
    <row r="493975" spans="70:70" x14ac:dyDescent="0.25">
      <c r="BR493975" s="2394"/>
    </row>
    <row r="493976" spans="70:70" x14ac:dyDescent="0.25">
      <c r="BR493976" s="2381"/>
    </row>
    <row r="494000" spans="70:70" x14ac:dyDescent="0.25">
      <c r="BR494000" s="2394"/>
    </row>
    <row r="494001" spans="70:70" x14ac:dyDescent="0.25">
      <c r="BR494001" s="2381"/>
    </row>
    <row r="494025" spans="70:70" x14ac:dyDescent="0.25">
      <c r="BR494025" s="2394"/>
    </row>
    <row r="494026" spans="70:70" x14ac:dyDescent="0.25">
      <c r="BR494026" s="2381"/>
    </row>
    <row r="494050" spans="70:70" x14ac:dyDescent="0.25">
      <c r="BR494050" s="2394"/>
    </row>
    <row r="494051" spans="70:70" x14ac:dyDescent="0.25">
      <c r="BR494051" s="2381"/>
    </row>
    <row r="494075" spans="70:70" x14ac:dyDescent="0.25">
      <c r="BR494075" s="2394"/>
    </row>
    <row r="494076" spans="70:70" x14ac:dyDescent="0.25">
      <c r="BR494076" s="2381"/>
    </row>
    <row r="494100" spans="70:70" x14ac:dyDescent="0.25">
      <c r="BR494100" s="2394"/>
    </row>
    <row r="494101" spans="70:70" x14ac:dyDescent="0.25">
      <c r="BR494101" s="2381"/>
    </row>
    <row r="494125" spans="70:70" x14ac:dyDescent="0.25">
      <c r="BR494125" s="2394"/>
    </row>
    <row r="494126" spans="70:70" x14ac:dyDescent="0.25">
      <c r="BR494126" s="2381"/>
    </row>
    <row r="494150" spans="70:70" x14ac:dyDescent="0.25">
      <c r="BR494150" s="2394"/>
    </row>
    <row r="494151" spans="70:70" x14ac:dyDescent="0.25">
      <c r="BR494151" s="2381"/>
    </row>
    <row r="494175" spans="70:70" x14ac:dyDescent="0.25">
      <c r="BR494175" s="2394"/>
    </row>
    <row r="494176" spans="70:70" x14ac:dyDescent="0.25">
      <c r="BR494176" s="2381"/>
    </row>
    <row r="494200" spans="70:70" x14ac:dyDescent="0.25">
      <c r="BR494200" s="2394"/>
    </row>
    <row r="494201" spans="70:70" x14ac:dyDescent="0.25">
      <c r="BR494201" s="2381"/>
    </row>
    <row r="494225" spans="70:70" x14ac:dyDescent="0.25">
      <c r="BR494225" s="2394"/>
    </row>
    <row r="494226" spans="70:70" x14ac:dyDescent="0.25">
      <c r="BR494226" s="2381"/>
    </row>
    <row r="494250" spans="70:70" x14ac:dyDescent="0.25">
      <c r="BR494250" s="2394"/>
    </row>
    <row r="494251" spans="70:70" x14ac:dyDescent="0.25">
      <c r="BR494251" s="2381"/>
    </row>
    <row r="494275" spans="70:70" x14ac:dyDescent="0.25">
      <c r="BR494275" s="2394"/>
    </row>
    <row r="494276" spans="70:70" x14ac:dyDescent="0.25">
      <c r="BR494276" s="2381"/>
    </row>
    <row r="494300" spans="70:70" x14ac:dyDescent="0.25">
      <c r="BR494300" s="2394"/>
    </row>
    <row r="494301" spans="70:70" x14ac:dyDescent="0.25">
      <c r="BR494301" s="2381"/>
    </row>
    <row r="494325" spans="70:70" x14ac:dyDescent="0.25">
      <c r="BR494325" s="2394"/>
    </row>
    <row r="494326" spans="70:70" x14ac:dyDescent="0.25">
      <c r="BR494326" s="2381"/>
    </row>
    <row r="494350" spans="70:70" x14ac:dyDescent="0.25">
      <c r="BR494350" s="2394"/>
    </row>
    <row r="494351" spans="70:70" x14ac:dyDescent="0.25">
      <c r="BR494351" s="2381"/>
    </row>
    <row r="494375" spans="70:70" x14ac:dyDescent="0.25">
      <c r="BR494375" s="2394"/>
    </row>
    <row r="494376" spans="70:70" x14ac:dyDescent="0.25">
      <c r="BR494376" s="2381"/>
    </row>
    <row r="494400" spans="70:70" x14ac:dyDescent="0.25">
      <c r="BR494400" s="2394"/>
    </row>
    <row r="494401" spans="70:70" x14ac:dyDescent="0.25">
      <c r="BR494401" s="2381"/>
    </row>
    <row r="494425" spans="70:70" x14ac:dyDescent="0.25">
      <c r="BR494425" s="2394"/>
    </row>
    <row r="494426" spans="70:70" x14ac:dyDescent="0.25">
      <c r="BR494426" s="2381"/>
    </row>
    <row r="494450" spans="70:70" x14ac:dyDescent="0.25">
      <c r="BR494450" s="2394"/>
    </row>
    <row r="494451" spans="70:70" x14ac:dyDescent="0.25">
      <c r="BR494451" s="2381"/>
    </row>
    <row r="494475" spans="70:70" x14ac:dyDescent="0.25">
      <c r="BR494475" s="2394"/>
    </row>
    <row r="494476" spans="70:70" x14ac:dyDescent="0.25">
      <c r="BR494476" s="2381"/>
    </row>
    <row r="494500" spans="70:70" x14ac:dyDescent="0.25">
      <c r="BR494500" s="2394"/>
    </row>
    <row r="494501" spans="70:70" x14ac:dyDescent="0.25">
      <c r="BR494501" s="2381"/>
    </row>
    <row r="494525" spans="70:70" x14ac:dyDescent="0.25">
      <c r="BR494525" s="2394"/>
    </row>
    <row r="494526" spans="70:70" x14ac:dyDescent="0.25">
      <c r="BR494526" s="2381"/>
    </row>
    <row r="494550" spans="70:70" x14ac:dyDescent="0.25">
      <c r="BR494550" s="2394"/>
    </row>
    <row r="494551" spans="70:70" x14ac:dyDescent="0.25">
      <c r="BR494551" s="2381"/>
    </row>
    <row r="494575" spans="70:70" x14ac:dyDescent="0.25">
      <c r="BR494575" s="2394"/>
    </row>
    <row r="494576" spans="70:70" x14ac:dyDescent="0.25">
      <c r="BR494576" s="2381"/>
    </row>
    <row r="494600" spans="70:70" x14ac:dyDescent="0.25">
      <c r="BR494600" s="2394"/>
    </row>
    <row r="494601" spans="70:70" x14ac:dyDescent="0.25">
      <c r="BR494601" s="2381"/>
    </row>
    <row r="494625" spans="70:70" x14ac:dyDescent="0.25">
      <c r="BR494625" s="2394"/>
    </row>
    <row r="494626" spans="70:70" x14ac:dyDescent="0.25">
      <c r="BR494626" s="2381"/>
    </row>
    <row r="494650" spans="70:70" x14ac:dyDescent="0.25">
      <c r="BR494650" s="2394"/>
    </row>
    <row r="494651" spans="70:70" x14ac:dyDescent="0.25">
      <c r="BR494651" s="2381"/>
    </row>
    <row r="494675" spans="70:70" x14ac:dyDescent="0.25">
      <c r="BR494675" s="2394"/>
    </row>
    <row r="494676" spans="70:70" x14ac:dyDescent="0.25">
      <c r="BR494676" s="2381"/>
    </row>
    <row r="494700" spans="70:70" x14ac:dyDescent="0.25">
      <c r="BR494700" s="2394"/>
    </row>
    <row r="494701" spans="70:70" x14ac:dyDescent="0.25">
      <c r="BR494701" s="2381"/>
    </row>
    <row r="494725" spans="70:70" x14ac:dyDescent="0.25">
      <c r="BR494725" s="2394"/>
    </row>
    <row r="494726" spans="70:70" x14ac:dyDescent="0.25">
      <c r="BR494726" s="2381"/>
    </row>
    <row r="494750" spans="70:70" x14ac:dyDescent="0.25">
      <c r="BR494750" s="2394"/>
    </row>
    <row r="494751" spans="70:70" x14ac:dyDescent="0.25">
      <c r="BR494751" s="2381"/>
    </row>
    <row r="494775" spans="70:70" x14ac:dyDescent="0.25">
      <c r="BR494775" s="2394"/>
    </row>
    <row r="494776" spans="70:70" x14ac:dyDescent="0.25">
      <c r="BR494776" s="2381"/>
    </row>
    <row r="494800" spans="70:70" x14ac:dyDescent="0.25">
      <c r="BR494800" s="2394"/>
    </row>
    <row r="494801" spans="70:70" x14ac:dyDescent="0.25">
      <c r="BR494801" s="2381"/>
    </row>
    <row r="494825" spans="70:70" x14ac:dyDescent="0.25">
      <c r="BR494825" s="2394"/>
    </row>
    <row r="494826" spans="70:70" x14ac:dyDescent="0.25">
      <c r="BR494826" s="2381"/>
    </row>
    <row r="494850" spans="70:70" x14ac:dyDescent="0.25">
      <c r="BR494850" s="2394"/>
    </row>
    <row r="494851" spans="70:70" x14ac:dyDescent="0.25">
      <c r="BR494851" s="2381"/>
    </row>
    <row r="494875" spans="70:70" x14ac:dyDescent="0.25">
      <c r="BR494875" s="2394"/>
    </row>
    <row r="494876" spans="70:70" x14ac:dyDescent="0.25">
      <c r="BR494876" s="2381"/>
    </row>
    <row r="494900" spans="70:70" x14ac:dyDescent="0.25">
      <c r="BR494900" s="2394"/>
    </row>
    <row r="494901" spans="70:70" x14ac:dyDescent="0.25">
      <c r="BR494901" s="2381"/>
    </row>
    <row r="494925" spans="70:70" x14ac:dyDescent="0.25">
      <c r="BR494925" s="2394"/>
    </row>
    <row r="494926" spans="70:70" x14ac:dyDescent="0.25">
      <c r="BR494926" s="2381"/>
    </row>
    <row r="494950" spans="70:70" x14ac:dyDescent="0.25">
      <c r="BR494950" s="2394"/>
    </row>
    <row r="494951" spans="70:70" x14ac:dyDescent="0.25">
      <c r="BR494951" s="2381"/>
    </row>
    <row r="494975" spans="70:70" x14ac:dyDescent="0.25">
      <c r="BR494975" s="2394"/>
    </row>
    <row r="494976" spans="70:70" x14ac:dyDescent="0.25">
      <c r="BR494976" s="2381"/>
    </row>
    <row r="495000" spans="70:70" x14ac:dyDescent="0.25">
      <c r="BR495000" s="2394"/>
    </row>
    <row r="495001" spans="70:70" x14ac:dyDescent="0.25">
      <c r="BR495001" s="2381"/>
    </row>
    <row r="495025" spans="70:70" x14ac:dyDescent="0.25">
      <c r="BR495025" s="2394"/>
    </row>
    <row r="495026" spans="70:70" x14ac:dyDescent="0.25">
      <c r="BR495026" s="2381"/>
    </row>
    <row r="495050" spans="70:70" x14ac:dyDescent="0.25">
      <c r="BR495050" s="2394"/>
    </row>
    <row r="495051" spans="70:70" x14ac:dyDescent="0.25">
      <c r="BR495051" s="2381"/>
    </row>
    <row r="495075" spans="70:70" x14ac:dyDescent="0.25">
      <c r="BR495075" s="2394"/>
    </row>
    <row r="495076" spans="70:70" x14ac:dyDescent="0.25">
      <c r="BR495076" s="2381"/>
    </row>
    <row r="495100" spans="70:70" x14ac:dyDescent="0.25">
      <c r="BR495100" s="2394"/>
    </row>
    <row r="495101" spans="70:70" x14ac:dyDescent="0.25">
      <c r="BR495101" s="2381"/>
    </row>
    <row r="495125" spans="70:70" x14ac:dyDescent="0.25">
      <c r="BR495125" s="2394"/>
    </row>
    <row r="495126" spans="70:70" x14ac:dyDescent="0.25">
      <c r="BR495126" s="2381"/>
    </row>
    <row r="495150" spans="70:70" x14ac:dyDescent="0.25">
      <c r="BR495150" s="2394"/>
    </row>
    <row r="495151" spans="70:70" x14ac:dyDescent="0.25">
      <c r="BR495151" s="2381"/>
    </row>
    <row r="495175" spans="70:70" x14ac:dyDescent="0.25">
      <c r="BR495175" s="2394"/>
    </row>
    <row r="495176" spans="70:70" x14ac:dyDescent="0.25">
      <c r="BR495176" s="2381"/>
    </row>
    <row r="495200" spans="70:70" x14ac:dyDescent="0.25">
      <c r="BR495200" s="2394"/>
    </row>
    <row r="495201" spans="70:70" x14ac:dyDescent="0.25">
      <c r="BR495201" s="2381"/>
    </row>
    <row r="495225" spans="70:70" x14ac:dyDescent="0.25">
      <c r="BR495225" s="2394"/>
    </row>
    <row r="495226" spans="70:70" x14ac:dyDescent="0.25">
      <c r="BR495226" s="2381"/>
    </row>
    <row r="495250" spans="70:70" x14ac:dyDescent="0.25">
      <c r="BR495250" s="2394"/>
    </row>
    <row r="495251" spans="70:70" x14ac:dyDescent="0.25">
      <c r="BR495251" s="2381"/>
    </row>
    <row r="495275" spans="70:70" x14ac:dyDescent="0.25">
      <c r="BR495275" s="2394"/>
    </row>
    <row r="495276" spans="70:70" x14ac:dyDescent="0.25">
      <c r="BR495276" s="2381"/>
    </row>
    <row r="495300" spans="70:70" x14ac:dyDescent="0.25">
      <c r="BR495300" s="2394"/>
    </row>
    <row r="495301" spans="70:70" x14ac:dyDescent="0.25">
      <c r="BR495301" s="2381"/>
    </row>
    <row r="495325" spans="70:70" x14ac:dyDescent="0.25">
      <c r="BR495325" s="2394"/>
    </row>
    <row r="495326" spans="70:70" x14ac:dyDescent="0.25">
      <c r="BR495326" s="2381"/>
    </row>
    <row r="495350" spans="70:70" x14ac:dyDescent="0.25">
      <c r="BR495350" s="2394"/>
    </row>
    <row r="495351" spans="70:70" x14ac:dyDescent="0.25">
      <c r="BR495351" s="2381"/>
    </row>
    <row r="495375" spans="70:70" x14ac:dyDescent="0.25">
      <c r="BR495375" s="2394"/>
    </row>
    <row r="495376" spans="70:70" x14ac:dyDescent="0.25">
      <c r="BR495376" s="2381"/>
    </row>
    <row r="495400" spans="70:70" x14ac:dyDescent="0.25">
      <c r="BR495400" s="2394"/>
    </row>
    <row r="495401" spans="70:70" x14ac:dyDescent="0.25">
      <c r="BR495401" s="2381"/>
    </row>
    <row r="495425" spans="70:70" x14ac:dyDescent="0.25">
      <c r="BR495425" s="2394"/>
    </row>
    <row r="495426" spans="70:70" x14ac:dyDescent="0.25">
      <c r="BR495426" s="2381"/>
    </row>
    <row r="495450" spans="70:70" x14ac:dyDescent="0.25">
      <c r="BR495450" s="2394"/>
    </row>
    <row r="495451" spans="70:70" x14ac:dyDescent="0.25">
      <c r="BR495451" s="2381"/>
    </row>
    <row r="495475" spans="70:70" x14ac:dyDescent="0.25">
      <c r="BR495475" s="2394"/>
    </row>
    <row r="495476" spans="70:70" x14ac:dyDescent="0.25">
      <c r="BR495476" s="2381"/>
    </row>
    <row r="495500" spans="70:70" x14ac:dyDescent="0.25">
      <c r="BR495500" s="2394"/>
    </row>
    <row r="495501" spans="70:70" x14ac:dyDescent="0.25">
      <c r="BR495501" s="2381"/>
    </row>
    <row r="495525" spans="70:70" x14ac:dyDescent="0.25">
      <c r="BR495525" s="2394"/>
    </row>
    <row r="495526" spans="70:70" x14ac:dyDescent="0.25">
      <c r="BR495526" s="2381"/>
    </row>
    <row r="495550" spans="70:70" x14ac:dyDescent="0.25">
      <c r="BR495550" s="2394"/>
    </row>
    <row r="495551" spans="70:70" x14ac:dyDescent="0.25">
      <c r="BR495551" s="2381"/>
    </row>
    <row r="495575" spans="70:70" x14ac:dyDescent="0.25">
      <c r="BR495575" s="2394"/>
    </row>
    <row r="495576" spans="70:70" x14ac:dyDescent="0.25">
      <c r="BR495576" s="2381"/>
    </row>
    <row r="495600" spans="70:70" x14ac:dyDescent="0.25">
      <c r="BR495600" s="2394"/>
    </row>
    <row r="495601" spans="70:70" x14ac:dyDescent="0.25">
      <c r="BR495601" s="2381"/>
    </row>
    <row r="495625" spans="70:70" x14ac:dyDescent="0.25">
      <c r="BR495625" s="2394"/>
    </row>
    <row r="495626" spans="70:70" x14ac:dyDescent="0.25">
      <c r="BR495626" s="2381"/>
    </row>
    <row r="495650" spans="70:70" x14ac:dyDescent="0.25">
      <c r="BR495650" s="2394"/>
    </row>
    <row r="495651" spans="70:70" x14ac:dyDescent="0.25">
      <c r="BR495651" s="2381"/>
    </row>
    <row r="495675" spans="70:70" x14ac:dyDescent="0.25">
      <c r="BR495675" s="2394"/>
    </row>
    <row r="495676" spans="70:70" x14ac:dyDescent="0.25">
      <c r="BR495676" s="2381"/>
    </row>
    <row r="495700" spans="70:70" x14ac:dyDescent="0.25">
      <c r="BR495700" s="2394"/>
    </row>
    <row r="495701" spans="70:70" x14ac:dyDescent="0.25">
      <c r="BR495701" s="2381"/>
    </row>
    <row r="495725" spans="70:70" x14ac:dyDescent="0.25">
      <c r="BR495725" s="2394"/>
    </row>
    <row r="495726" spans="70:70" x14ac:dyDescent="0.25">
      <c r="BR495726" s="2381"/>
    </row>
    <row r="495750" spans="70:70" x14ac:dyDescent="0.25">
      <c r="BR495750" s="2394"/>
    </row>
    <row r="495751" spans="70:70" x14ac:dyDescent="0.25">
      <c r="BR495751" s="2381"/>
    </row>
    <row r="495775" spans="70:70" x14ac:dyDescent="0.25">
      <c r="BR495775" s="2394"/>
    </row>
    <row r="495776" spans="70:70" x14ac:dyDescent="0.25">
      <c r="BR495776" s="2381"/>
    </row>
    <row r="495800" spans="70:70" x14ac:dyDescent="0.25">
      <c r="BR495800" s="2394"/>
    </row>
    <row r="495801" spans="70:70" x14ac:dyDescent="0.25">
      <c r="BR495801" s="2381"/>
    </row>
    <row r="495825" spans="70:70" x14ac:dyDescent="0.25">
      <c r="BR495825" s="2394"/>
    </row>
    <row r="495826" spans="70:70" x14ac:dyDescent="0.25">
      <c r="BR495826" s="2381"/>
    </row>
    <row r="495850" spans="70:70" x14ac:dyDescent="0.25">
      <c r="BR495850" s="2394"/>
    </row>
    <row r="495851" spans="70:70" x14ac:dyDescent="0.25">
      <c r="BR495851" s="2381"/>
    </row>
    <row r="495875" spans="70:70" x14ac:dyDescent="0.25">
      <c r="BR495875" s="2394"/>
    </row>
    <row r="495876" spans="70:70" x14ac:dyDescent="0.25">
      <c r="BR495876" s="2381"/>
    </row>
    <row r="495900" spans="70:70" x14ac:dyDescent="0.25">
      <c r="BR495900" s="2394"/>
    </row>
    <row r="495901" spans="70:70" x14ac:dyDescent="0.25">
      <c r="BR495901" s="2381"/>
    </row>
    <row r="495925" spans="70:70" x14ac:dyDescent="0.25">
      <c r="BR495925" s="2394"/>
    </row>
    <row r="495926" spans="70:70" x14ac:dyDescent="0.25">
      <c r="BR495926" s="2381"/>
    </row>
    <row r="495950" spans="70:70" x14ac:dyDescent="0.25">
      <c r="BR495950" s="2394"/>
    </row>
    <row r="495951" spans="70:70" x14ac:dyDescent="0.25">
      <c r="BR495951" s="2381"/>
    </row>
    <row r="495975" spans="70:70" x14ac:dyDescent="0.25">
      <c r="BR495975" s="2394"/>
    </row>
    <row r="495976" spans="70:70" x14ac:dyDescent="0.25">
      <c r="BR495976" s="2381"/>
    </row>
    <row r="496000" spans="70:70" x14ac:dyDescent="0.25">
      <c r="BR496000" s="2394"/>
    </row>
    <row r="496001" spans="70:70" x14ac:dyDescent="0.25">
      <c r="BR496001" s="2381"/>
    </row>
    <row r="496025" spans="70:70" x14ac:dyDescent="0.25">
      <c r="BR496025" s="2394"/>
    </row>
    <row r="496026" spans="70:70" x14ac:dyDescent="0.25">
      <c r="BR496026" s="2381"/>
    </row>
    <row r="496050" spans="70:70" x14ac:dyDescent="0.25">
      <c r="BR496050" s="2394"/>
    </row>
    <row r="496051" spans="70:70" x14ac:dyDescent="0.25">
      <c r="BR496051" s="2381"/>
    </row>
    <row r="496075" spans="70:70" x14ac:dyDescent="0.25">
      <c r="BR496075" s="2394"/>
    </row>
    <row r="496076" spans="70:70" x14ac:dyDescent="0.25">
      <c r="BR496076" s="2381"/>
    </row>
    <row r="496100" spans="70:70" x14ac:dyDescent="0.25">
      <c r="BR496100" s="2394"/>
    </row>
    <row r="496101" spans="70:70" x14ac:dyDescent="0.25">
      <c r="BR496101" s="2381"/>
    </row>
    <row r="496125" spans="70:70" x14ac:dyDescent="0.25">
      <c r="BR496125" s="2394"/>
    </row>
    <row r="496126" spans="70:70" x14ac:dyDescent="0.25">
      <c r="BR496126" s="2381"/>
    </row>
    <row r="496150" spans="70:70" x14ac:dyDescent="0.25">
      <c r="BR496150" s="2394"/>
    </row>
    <row r="496151" spans="70:70" x14ac:dyDescent="0.25">
      <c r="BR496151" s="2381"/>
    </row>
    <row r="496175" spans="70:70" x14ac:dyDescent="0.25">
      <c r="BR496175" s="2394"/>
    </row>
    <row r="496176" spans="70:70" x14ac:dyDescent="0.25">
      <c r="BR496176" s="2381"/>
    </row>
    <row r="496200" spans="70:70" x14ac:dyDescent="0.25">
      <c r="BR496200" s="2394"/>
    </row>
    <row r="496201" spans="70:70" x14ac:dyDescent="0.25">
      <c r="BR496201" s="2381"/>
    </row>
    <row r="496225" spans="70:70" x14ac:dyDescent="0.25">
      <c r="BR496225" s="2394"/>
    </row>
    <row r="496226" spans="70:70" x14ac:dyDescent="0.25">
      <c r="BR496226" s="2381"/>
    </row>
    <row r="496250" spans="70:70" x14ac:dyDescent="0.25">
      <c r="BR496250" s="2394"/>
    </row>
    <row r="496251" spans="70:70" x14ac:dyDescent="0.25">
      <c r="BR496251" s="2381"/>
    </row>
    <row r="496275" spans="70:70" x14ac:dyDescent="0.25">
      <c r="BR496275" s="2394"/>
    </row>
    <row r="496276" spans="70:70" x14ac:dyDescent="0.25">
      <c r="BR496276" s="2381"/>
    </row>
    <row r="496300" spans="70:70" x14ac:dyDescent="0.25">
      <c r="BR496300" s="2394"/>
    </row>
    <row r="496301" spans="70:70" x14ac:dyDescent="0.25">
      <c r="BR496301" s="2381"/>
    </row>
    <row r="496325" spans="70:70" x14ac:dyDescent="0.25">
      <c r="BR496325" s="2394"/>
    </row>
    <row r="496326" spans="70:70" x14ac:dyDescent="0.25">
      <c r="BR496326" s="2381"/>
    </row>
    <row r="496350" spans="70:70" x14ac:dyDescent="0.25">
      <c r="BR496350" s="2394"/>
    </row>
    <row r="496351" spans="70:70" x14ac:dyDescent="0.25">
      <c r="BR496351" s="2381"/>
    </row>
    <row r="496375" spans="70:70" x14ac:dyDescent="0.25">
      <c r="BR496375" s="2394"/>
    </row>
    <row r="496376" spans="70:70" x14ac:dyDescent="0.25">
      <c r="BR496376" s="2381"/>
    </row>
    <row r="496400" spans="70:70" x14ac:dyDescent="0.25">
      <c r="BR496400" s="2394"/>
    </row>
    <row r="496401" spans="70:70" x14ac:dyDescent="0.25">
      <c r="BR496401" s="2381"/>
    </row>
    <row r="496425" spans="70:70" x14ac:dyDescent="0.25">
      <c r="BR496425" s="2394"/>
    </row>
    <row r="496426" spans="70:70" x14ac:dyDescent="0.25">
      <c r="BR496426" s="2381"/>
    </row>
    <row r="496450" spans="70:70" x14ac:dyDescent="0.25">
      <c r="BR496450" s="2394"/>
    </row>
    <row r="496451" spans="70:70" x14ac:dyDescent="0.25">
      <c r="BR496451" s="2381"/>
    </row>
    <row r="496475" spans="70:70" x14ac:dyDescent="0.25">
      <c r="BR496475" s="2394"/>
    </row>
    <row r="496476" spans="70:70" x14ac:dyDescent="0.25">
      <c r="BR496476" s="2381"/>
    </row>
    <row r="496500" spans="70:70" x14ac:dyDescent="0.25">
      <c r="BR496500" s="2394"/>
    </row>
    <row r="496501" spans="70:70" x14ac:dyDescent="0.25">
      <c r="BR496501" s="2381"/>
    </row>
    <row r="496525" spans="70:70" x14ac:dyDescent="0.25">
      <c r="BR496525" s="2394"/>
    </row>
    <row r="496526" spans="70:70" x14ac:dyDescent="0.25">
      <c r="BR496526" s="2381"/>
    </row>
    <row r="496550" spans="70:70" x14ac:dyDescent="0.25">
      <c r="BR496550" s="2394"/>
    </row>
    <row r="496551" spans="70:70" x14ac:dyDescent="0.25">
      <c r="BR496551" s="2381"/>
    </row>
    <row r="496575" spans="70:70" x14ac:dyDescent="0.25">
      <c r="BR496575" s="2394"/>
    </row>
    <row r="496576" spans="70:70" x14ac:dyDescent="0.25">
      <c r="BR496576" s="2381"/>
    </row>
    <row r="496600" spans="70:70" x14ac:dyDescent="0.25">
      <c r="BR496600" s="2394"/>
    </row>
    <row r="496601" spans="70:70" x14ac:dyDescent="0.25">
      <c r="BR496601" s="2381"/>
    </row>
    <row r="496625" spans="70:70" x14ac:dyDescent="0.25">
      <c r="BR496625" s="2394"/>
    </row>
    <row r="496626" spans="70:70" x14ac:dyDescent="0.25">
      <c r="BR496626" s="2381"/>
    </row>
    <row r="496650" spans="70:70" x14ac:dyDescent="0.25">
      <c r="BR496650" s="2394"/>
    </row>
    <row r="496651" spans="70:70" x14ac:dyDescent="0.25">
      <c r="BR496651" s="2381"/>
    </row>
    <row r="496675" spans="70:70" x14ac:dyDescent="0.25">
      <c r="BR496675" s="2394"/>
    </row>
    <row r="496676" spans="70:70" x14ac:dyDescent="0.25">
      <c r="BR496676" s="2381"/>
    </row>
    <row r="496700" spans="70:70" x14ac:dyDescent="0.25">
      <c r="BR496700" s="2394"/>
    </row>
    <row r="496701" spans="70:70" x14ac:dyDescent="0.25">
      <c r="BR496701" s="2381"/>
    </row>
    <row r="496725" spans="70:70" x14ac:dyDescent="0.25">
      <c r="BR496725" s="2394"/>
    </row>
    <row r="496726" spans="70:70" x14ac:dyDescent="0.25">
      <c r="BR496726" s="2381"/>
    </row>
    <row r="496750" spans="70:70" x14ac:dyDescent="0.25">
      <c r="BR496750" s="2394"/>
    </row>
    <row r="496751" spans="70:70" x14ac:dyDescent="0.25">
      <c r="BR496751" s="2381"/>
    </row>
    <row r="496775" spans="70:70" x14ac:dyDescent="0.25">
      <c r="BR496775" s="2394"/>
    </row>
    <row r="496776" spans="70:70" x14ac:dyDescent="0.25">
      <c r="BR496776" s="2381"/>
    </row>
    <row r="496800" spans="70:70" x14ac:dyDescent="0.25">
      <c r="BR496800" s="2394"/>
    </row>
    <row r="496801" spans="70:70" x14ac:dyDescent="0.25">
      <c r="BR496801" s="2381"/>
    </row>
    <row r="496825" spans="70:70" x14ac:dyDescent="0.25">
      <c r="BR496825" s="2394"/>
    </row>
    <row r="496826" spans="70:70" x14ac:dyDescent="0.25">
      <c r="BR496826" s="2381"/>
    </row>
    <row r="496850" spans="70:70" x14ac:dyDescent="0.25">
      <c r="BR496850" s="2394"/>
    </row>
    <row r="496851" spans="70:70" x14ac:dyDescent="0.25">
      <c r="BR496851" s="2381"/>
    </row>
    <row r="496875" spans="70:70" x14ac:dyDescent="0.25">
      <c r="BR496875" s="2394"/>
    </row>
    <row r="496876" spans="70:70" x14ac:dyDescent="0.25">
      <c r="BR496876" s="2381"/>
    </row>
    <row r="496900" spans="70:70" x14ac:dyDescent="0.25">
      <c r="BR496900" s="2394"/>
    </row>
    <row r="496901" spans="70:70" x14ac:dyDescent="0.25">
      <c r="BR496901" s="2381"/>
    </row>
    <row r="496925" spans="70:70" x14ac:dyDescent="0.25">
      <c r="BR496925" s="2394"/>
    </row>
    <row r="496926" spans="70:70" x14ac:dyDescent="0.25">
      <c r="BR496926" s="2381"/>
    </row>
    <row r="496950" spans="70:70" x14ac:dyDescent="0.25">
      <c r="BR496950" s="2394"/>
    </row>
    <row r="496951" spans="70:70" x14ac:dyDescent="0.25">
      <c r="BR496951" s="2381"/>
    </row>
    <row r="496975" spans="70:70" x14ac:dyDescent="0.25">
      <c r="BR496975" s="2394"/>
    </row>
    <row r="496976" spans="70:70" x14ac:dyDescent="0.25">
      <c r="BR496976" s="2381"/>
    </row>
    <row r="497000" spans="70:70" x14ac:dyDescent="0.25">
      <c r="BR497000" s="2394"/>
    </row>
    <row r="497001" spans="70:70" x14ac:dyDescent="0.25">
      <c r="BR497001" s="2381"/>
    </row>
    <row r="497025" spans="70:70" x14ac:dyDescent="0.25">
      <c r="BR497025" s="2394"/>
    </row>
    <row r="497026" spans="70:70" x14ac:dyDescent="0.25">
      <c r="BR497026" s="2381"/>
    </row>
    <row r="497050" spans="70:70" x14ac:dyDescent="0.25">
      <c r="BR497050" s="2394"/>
    </row>
    <row r="497051" spans="70:70" x14ac:dyDescent="0.25">
      <c r="BR497051" s="2381"/>
    </row>
    <row r="497075" spans="70:70" x14ac:dyDescent="0.25">
      <c r="BR497075" s="2394"/>
    </row>
    <row r="497076" spans="70:70" x14ac:dyDescent="0.25">
      <c r="BR497076" s="2381"/>
    </row>
    <row r="497100" spans="70:70" x14ac:dyDescent="0.25">
      <c r="BR497100" s="2394"/>
    </row>
    <row r="497101" spans="70:70" x14ac:dyDescent="0.25">
      <c r="BR497101" s="2381"/>
    </row>
    <row r="497125" spans="70:70" x14ac:dyDescent="0.25">
      <c r="BR497125" s="2394"/>
    </row>
    <row r="497126" spans="70:70" x14ac:dyDescent="0.25">
      <c r="BR497126" s="2381"/>
    </row>
    <row r="497150" spans="70:70" x14ac:dyDescent="0.25">
      <c r="BR497150" s="2394"/>
    </row>
    <row r="497151" spans="70:70" x14ac:dyDescent="0.25">
      <c r="BR497151" s="2381"/>
    </row>
    <row r="497175" spans="70:70" x14ac:dyDescent="0.25">
      <c r="BR497175" s="2394"/>
    </row>
    <row r="497176" spans="70:70" x14ac:dyDescent="0.25">
      <c r="BR497176" s="2381"/>
    </row>
    <row r="497200" spans="70:70" x14ac:dyDescent="0.25">
      <c r="BR497200" s="2394"/>
    </row>
    <row r="497201" spans="70:70" x14ac:dyDescent="0.25">
      <c r="BR497201" s="2381"/>
    </row>
    <row r="497225" spans="70:70" x14ac:dyDescent="0.25">
      <c r="BR497225" s="2394"/>
    </row>
    <row r="497226" spans="70:70" x14ac:dyDescent="0.25">
      <c r="BR497226" s="2381"/>
    </row>
    <row r="497250" spans="70:70" x14ac:dyDescent="0.25">
      <c r="BR497250" s="2394"/>
    </row>
    <row r="497251" spans="70:70" x14ac:dyDescent="0.25">
      <c r="BR497251" s="2381"/>
    </row>
    <row r="497275" spans="70:70" x14ac:dyDescent="0.25">
      <c r="BR497275" s="2394"/>
    </row>
    <row r="497276" spans="70:70" x14ac:dyDescent="0.25">
      <c r="BR497276" s="2381"/>
    </row>
    <row r="497300" spans="70:70" x14ac:dyDescent="0.25">
      <c r="BR497300" s="2394"/>
    </row>
    <row r="497301" spans="70:70" x14ac:dyDescent="0.25">
      <c r="BR497301" s="2381"/>
    </row>
    <row r="497325" spans="70:70" x14ac:dyDescent="0.25">
      <c r="BR497325" s="2394"/>
    </row>
    <row r="497326" spans="70:70" x14ac:dyDescent="0.25">
      <c r="BR497326" s="2381"/>
    </row>
    <row r="497350" spans="70:70" x14ac:dyDescent="0.25">
      <c r="BR497350" s="2394"/>
    </row>
    <row r="497351" spans="70:70" x14ac:dyDescent="0.25">
      <c r="BR497351" s="2381"/>
    </row>
    <row r="497375" spans="70:70" x14ac:dyDescent="0.25">
      <c r="BR497375" s="2394"/>
    </row>
    <row r="497376" spans="70:70" x14ac:dyDescent="0.25">
      <c r="BR497376" s="2381"/>
    </row>
    <row r="497400" spans="70:70" x14ac:dyDescent="0.25">
      <c r="BR497400" s="2394"/>
    </row>
    <row r="497401" spans="70:70" x14ac:dyDescent="0.25">
      <c r="BR497401" s="2381"/>
    </row>
    <row r="497425" spans="70:70" x14ac:dyDescent="0.25">
      <c r="BR497425" s="2394"/>
    </row>
    <row r="497426" spans="70:70" x14ac:dyDescent="0.25">
      <c r="BR497426" s="2381"/>
    </row>
    <row r="497450" spans="70:70" x14ac:dyDescent="0.25">
      <c r="BR497450" s="2394"/>
    </row>
    <row r="497451" spans="70:70" x14ac:dyDescent="0.25">
      <c r="BR497451" s="2381"/>
    </row>
    <row r="497475" spans="70:70" x14ac:dyDescent="0.25">
      <c r="BR497475" s="2394"/>
    </row>
    <row r="497476" spans="70:70" x14ac:dyDescent="0.25">
      <c r="BR497476" s="2381"/>
    </row>
    <row r="497500" spans="70:70" x14ac:dyDescent="0.25">
      <c r="BR497500" s="2394"/>
    </row>
    <row r="497501" spans="70:70" x14ac:dyDescent="0.25">
      <c r="BR497501" s="2381"/>
    </row>
    <row r="497525" spans="70:70" x14ac:dyDescent="0.25">
      <c r="BR497525" s="2394"/>
    </row>
    <row r="497526" spans="70:70" x14ac:dyDescent="0.25">
      <c r="BR497526" s="2381"/>
    </row>
    <row r="497550" spans="70:70" x14ac:dyDescent="0.25">
      <c r="BR497550" s="2394"/>
    </row>
    <row r="497551" spans="70:70" x14ac:dyDescent="0.25">
      <c r="BR497551" s="2381"/>
    </row>
    <row r="497575" spans="70:70" x14ac:dyDescent="0.25">
      <c r="BR497575" s="2394"/>
    </row>
    <row r="497576" spans="70:70" x14ac:dyDescent="0.25">
      <c r="BR497576" s="2381"/>
    </row>
    <row r="497600" spans="70:70" x14ac:dyDescent="0.25">
      <c r="BR497600" s="2394"/>
    </row>
    <row r="497601" spans="70:70" x14ac:dyDescent="0.25">
      <c r="BR497601" s="2381"/>
    </row>
    <row r="497625" spans="70:70" x14ac:dyDescent="0.25">
      <c r="BR497625" s="2394"/>
    </row>
    <row r="497626" spans="70:70" x14ac:dyDescent="0.25">
      <c r="BR497626" s="2381"/>
    </row>
    <row r="497650" spans="70:70" x14ac:dyDescent="0.25">
      <c r="BR497650" s="2394"/>
    </row>
    <row r="497651" spans="70:70" x14ac:dyDescent="0.25">
      <c r="BR497651" s="2381"/>
    </row>
    <row r="497675" spans="70:70" x14ac:dyDescent="0.25">
      <c r="BR497675" s="2394"/>
    </row>
    <row r="497676" spans="70:70" x14ac:dyDescent="0.25">
      <c r="BR497676" s="2381"/>
    </row>
    <row r="497700" spans="70:70" x14ac:dyDescent="0.25">
      <c r="BR497700" s="2394"/>
    </row>
    <row r="497701" spans="70:70" x14ac:dyDescent="0.25">
      <c r="BR497701" s="2381"/>
    </row>
    <row r="497725" spans="70:70" x14ac:dyDescent="0.25">
      <c r="BR497725" s="2394"/>
    </row>
    <row r="497726" spans="70:70" x14ac:dyDescent="0.25">
      <c r="BR497726" s="2381"/>
    </row>
    <row r="497750" spans="70:70" x14ac:dyDescent="0.25">
      <c r="BR497750" s="2394"/>
    </row>
    <row r="497751" spans="70:70" x14ac:dyDescent="0.25">
      <c r="BR497751" s="2381"/>
    </row>
    <row r="497775" spans="70:70" x14ac:dyDescent="0.25">
      <c r="BR497775" s="2394"/>
    </row>
    <row r="497776" spans="70:70" x14ac:dyDescent="0.25">
      <c r="BR497776" s="2381"/>
    </row>
    <row r="497800" spans="70:70" x14ac:dyDescent="0.25">
      <c r="BR497800" s="2394"/>
    </row>
    <row r="497801" spans="70:70" x14ac:dyDescent="0.25">
      <c r="BR497801" s="2381"/>
    </row>
    <row r="497825" spans="70:70" x14ac:dyDescent="0.25">
      <c r="BR497825" s="2394"/>
    </row>
    <row r="497826" spans="70:70" x14ac:dyDescent="0.25">
      <c r="BR497826" s="2381"/>
    </row>
    <row r="497850" spans="70:70" x14ac:dyDescent="0.25">
      <c r="BR497850" s="2394"/>
    </row>
    <row r="497851" spans="70:70" x14ac:dyDescent="0.25">
      <c r="BR497851" s="2381"/>
    </row>
    <row r="497875" spans="70:70" x14ac:dyDescent="0.25">
      <c r="BR497875" s="2394"/>
    </row>
    <row r="497876" spans="70:70" x14ac:dyDescent="0.25">
      <c r="BR497876" s="2381"/>
    </row>
    <row r="497900" spans="70:70" x14ac:dyDescent="0.25">
      <c r="BR497900" s="2394"/>
    </row>
    <row r="497901" spans="70:70" x14ac:dyDescent="0.25">
      <c r="BR497901" s="2381"/>
    </row>
    <row r="497925" spans="70:70" x14ac:dyDescent="0.25">
      <c r="BR497925" s="2394"/>
    </row>
    <row r="497926" spans="70:70" x14ac:dyDescent="0.25">
      <c r="BR497926" s="2381"/>
    </row>
    <row r="497950" spans="70:70" x14ac:dyDescent="0.25">
      <c r="BR497950" s="2394"/>
    </row>
    <row r="497951" spans="70:70" x14ac:dyDescent="0.25">
      <c r="BR497951" s="2381"/>
    </row>
    <row r="497975" spans="70:70" x14ac:dyDescent="0.25">
      <c r="BR497975" s="2394"/>
    </row>
    <row r="497976" spans="70:70" x14ac:dyDescent="0.25">
      <c r="BR497976" s="2381"/>
    </row>
    <row r="498000" spans="70:70" x14ac:dyDescent="0.25">
      <c r="BR498000" s="2394"/>
    </row>
    <row r="498001" spans="70:70" x14ac:dyDescent="0.25">
      <c r="BR498001" s="2381"/>
    </row>
    <row r="498025" spans="70:70" x14ac:dyDescent="0.25">
      <c r="BR498025" s="2394"/>
    </row>
    <row r="498026" spans="70:70" x14ac:dyDescent="0.25">
      <c r="BR498026" s="2381"/>
    </row>
    <row r="498050" spans="70:70" x14ac:dyDescent="0.25">
      <c r="BR498050" s="2394"/>
    </row>
    <row r="498051" spans="70:70" x14ac:dyDescent="0.25">
      <c r="BR498051" s="2381"/>
    </row>
    <row r="498075" spans="70:70" x14ac:dyDescent="0.25">
      <c r="BR498075" s="2394"/>
    </row>
    <row r="498076" spans="70:70" x14ac:dyDescent="0.25">
      <c r="BR498076" s="2381"/>
    </row>
    <row r="498100" spans="70:70" x14ac:dyDescent="0.25">
      <c r="BR498100" s="2394"/>
    </row>
    <row r="498101" spans="70:70" x14ac:dyDescent="0.25">
      <c r="BR498101" s="2381"/>
    </row>
    <row r="498125" spans="70:70" x14ac:dyDescent="0.25">
      <c r="BR498125" s="2394"/>
    </row>
    <row r="498126" spans="70:70" x14ac:dyDescent="0.25">
      <c r="BR498126" s="2381"/>
    </row>
    <row r="498150" spans="70:70" x14ac:dyDescent="0.25">
      <c r="BR498150" s="2394"/>
    </row>
    <row r="498151" spans="70:70" x14ac:dyDescent="0.25">
      <c r="BR498151" s="2381"/>
    </row>
    <row r="498175" spans="70:70" x14ac:dyDescent="0.25">
      <c r="BR498175" s="2394"/>
    </row>
    <row r="498176" spans="70:70" x14ac:dyDescent="0.25">
      <c r="BR498176" s="2381"/>
    </row>
    <row r="498200" spans="70:70" x14ac:dyDescent="0.25">
      <c r="BR498200" s="2394"/>
    </row>
    <row r="498201" spans="70:70" x14ac:dyDescent="0.25">
      <c r="BR498201" s="2381"/>
    </row>
    <row r="498225" spans="70:70" x14ac:dyDescent="0.25">
      <c r="BR498225" s="2394"/>
    </row>
    <row r="498226" spans="70:70" x14ac:dyDescent="0.25">
      <c r="BR498226" s="2381"/>
    </row>
    <row r="498250" spans="70:70" x14ac:dyDescent="0.25">
      <c r="BR498250" s="2394"/>
    </row>
    <row r="498251" spans="70:70" x14ac:dyDescent="0.25">
      <c r="BR498251" s="2381"/>
    </row>
    <row r="498275" spans="70:70" x14ac:dyDescent="0.25">
      <c r="BR498275" s="2394"/>
    </row>
    <row r="498276" spans="70:70" x14ac:dyDescent="0.25">
      <c r="BR498276" s="2381"/>
    </row>
    <row r="498300" spans="70:70" x14ac:dyDescent="0.25">
      <c r="BR498300" s="2394"/>
    </row>
    <row r="498301" spans="70:70" x14ac:dyDescent="0.25">
      <c r="BR498301" s="2381"/>
    </row>
    <row r="498325" spans="70:70" x14ac:dyDescent="0.25">
      <c r="BR498325" s="2394"/>
    </row>
    <row r="498326" spans="70:70" x14ac:dyDescent="0.25">
      <c r="BR498326" s="2381"/>
    </row>
    <row r="498350" spans="70:70" x14ac:dyDescent="0.25">
      <c r="BR498350" s="2394"/>
    </row>
    <row r="498351" spans="70:70" x14ac:dyDescent="0.25">
      <c r="BR498351" s="2381"/>
    </row>
    <row r="498375" spans="70:70" x14ac:dyDescent="0.25">
      <c r="BR498375" s="2394"/>
    </row>
    <row r="498376" spans="70:70" x14ac:dyDescent="0.25">
      <c r="BR498376" s="2381"/>
    </row>
    <row r="498400" spans="70:70" x14ac:dyDescent="0.25">
      <c r="BR498400" s="2394"/>
    </row>
    <row r="498401" spans="70:70" x14ac:dyDescent="0.25">
      <c r="BR498401" s="2381"/>
    </row>
    <row r="498425" spans="70:70" x14ac:dyDescent="0.25">
      <c r="BR498425" s="2394"/>
    </row>
    <row r="498426" spans="70:70" x14ac:dyDescent="0.25">
      <c r="BR498426" s="2381"/>
    </row>
    <row r="498450" spans="70:70" x14ac:dyDescent="0.25">
      <c r="BR498450" s="2394"/>
    </row>
    <row r="498451" spans="70:70" x14ac:dyDescent="0.25">
      <c r="BR498451" s="2381"/>
    </row>
    <row r="498475" spans="70:70" x14ac:dyDescent="0.25">
      <c r="BR498475" s="2394"/>
    </row>
    <row r="498476" spans="70:70" x14ac:dyDescent="0.25">
      <c r="BR498476" s="2381"/>
    </row>
    <row r="498500" spans="70:70" x14ac:dyDescent="0.25">
      <c r="BR498500" s="2394"/>
    </row>
    <row r="498501" spans="70:70" x14ac:dyDescent="0.25">
      <c r="BR498501" s="2381"/>
    </row>
    <row r="498525" spans="70:70" x14ac:dyDescent="0.25">
      <c r="BR498525" s="2394"/>
    </row>
    <row r="498526" spans="70:70" x14ac:dyDescent="0.25">
      <c r="BR498526" s="2381"/>
    </row>
    <row r="498550" spans="70:70" x14ac:dyDescent="0.25">
      <c r="BR498550" s="2394"/>
    </row>
    <row r="498551" spans="70:70" x14ac:dyDescent="0.25">
      <c r="BR498551" s="2381"/>
    </row>
    <row r="498575" spans="70:70" x14ac:dyDescent="0.25">
      <c r="BR498575" s="2394"/>
    </row>
    <row r="498576" spans="70:70" x14ac:dyDescent="0.25">
      <c r="BR498576" s="2381"/>
    </row>
    <row r="498600" spans="70:70" x14ac:dyDescent="0.25">
      <c r="BR498600" s="2394"/>
    </row>
    <row r="498601" spans="70:70" x14ac:dyDescent="0.25">
      <c r="BR498601" s="2381"/>
    </row>
    <row r="498625" spans="70:70" x14ac:dyDescent="0.25">
      <c r="BR498625" s="2394"/>
    </row>
    <row r="498626" spans="70:70" x14ac:dyDescent="0.25">
      <c r="BR498626" s="2381"/>
    </row>
    <row r="498650" spans="70:70" x14ac:dyDescent="0.25">
      <c r="BR498650" s="2394"/>
    </row>
    <row r="498651" spans="70:70" x14ac:dyDescent="0.25">
      <c r="BR498651" s="2381"/>
    </row>
    <row r="498675" spans="70:70" x14ac:dyDescent="0.25">
      <c r="BR498675" s="2394"/>
    </row>
    <row r="498676" spans="70:70" x14ac:dyDescent="0.25">
      <c r="BR498676" s="2381"/>
    </row>
    <row r="498700" spans="70:70" x14ac:dyDescent="0.25">
      <c r="BR498700" s="2394"/>
    </row>
    <row r="498701" spans="70:70" x14ac:dyDescent="0.25">
      <c r="BR498701" s="2381"/>
    </row>
    <row r="498725" spans="70:70" x14ac:dyDescent="0.25">
      <c r="BR498725" s="2394"/>
    </row>
    <row r="498726" spans="70:70" x14ac:dyDescent="0.25">
      <c r="BR498726" s="2381"/>
    </row>
    <row r="498750" spans="70:70" x14ac:dyDescent="0.25">
      <c r="BR498750" s="2394"/>
    </row>
    <row r="498751" spans="70:70" x14ac:dyDescent="0.25">
      <c r="BR498751" s="2381"/>
    </row>
    <row r="498775" spans="70:70" x14ac:dyDescent="0.25">
      <c r="BR498775" s="2394"/>
    </row>
    <row r="498776" spans="70:70" x14ac:dyDescent="0.25">
      <c r="BR498776" s="2381"/>
    </row>
    <row r="498800" spans="70:70" x14ac:dyDescent="0.25">
      <c r="BR498800" s="2394"/>
    </row>
    <row r="498801" spans="70:70" x14ac:dyDescent="0.25">
      <c r="BR498801" s="2381"/>
    </row>
    <row r="498825" spans="70:70" x14ac:dyDescent="0.25">
      <c r="BR498825" s="2394"/>
    </row>
    <row r="498826" spans="70:70" x14ac:dyDescent="0.25">
      <c r="BR498826" s="2381"/>
    </row>
    <row r="498850" spans="70:70" x14ac:dyDescent="0.25">
      <c r="BR498850" s="2394"/>
    </row>
    <row r="498851" spans="70:70" x14ac:dyDescent="0.25">
      <c r="BR498851" s="2381"/>
    </row>
    <row r="498875" spans="70:70" x14ac:dyDescent="0.25">
      <c r="BR498875" s="2394"/>
    </row>
    <row r="498876" spans="70:70" x14ac:dyDescent="0.25">
      <c r="BR498876" s="2381"/>
    </row>
    <row r="498900" spans="70:70" x14ac:dyDescent="0.25">
      <c r="BR498900" s="2394"/>
    </row>
    <row r="498901" spans="70:70" x14ac:dyDescent="0.25">
      <c r="BR498901" s="2381"/>
    </row>
    <row r="498925" spans="70:70" x14ac:dyDescent="0.25">
      <c r="BR498925" s="2394"/>
    </row>
    <row r="498926" spans="70:70" x14ac:dyDescent="0.25">
      <c r="BR498926" s="2381"/>
    </row>
    <row r="498950" spans="70:70" x14ac:dyDescent="0.25">
      <c r="BR498950" s="2394"/>
    </row>
    <row r="498951" spans="70:70" x14ac:dyDescent="0.25">
      <c r="BR498951" s="2381"/>
    </row>
    <row r="498975" spans="70:70" x14ac:dyDescent="0.25">
      <c r="BR498975" s="2394"/>
    </row>
    <row r="498976" spans="70:70" x14ac:dyDescent="0.25">
      <c r="BR498976" s="2381"/>
    </row>
    <row r="499000" spans="70:70" x14ac:dyDescent="0.25">
      <c r="BR499000" s="2394"/>
    </row>
    <row r="499001" spans="70:70" x14ac:dyDescent="0.25">
      <c r="BR499001" s="2381"/>
    </row>
    <row r="499025" spans="70:70" x14ac:dyDescent="0.25">
      <c r="BR499025" s="2394"/>
    </row>
    <row r="499026" spans="70:70" x14ac:dyDescent="0.25">
      <c r="BR499026" s="2381"/>
    </row>
    <row r="499050" spans="70:70" x14ac:dyDescent="0.25">
      <c r="BR499050" s="2394"/>
    </row>
    <row r="499051" spans="70:70" x14ac:dyDescent="0.25">
      <c r="BR499051" s="2381"/>
    </row>
    <row r="499075" spans="70:70" x14ac:dyDescent="0.25">
      <c r="BR499075" s="2394"/>
    </row>
    <row r="499076" spans="70:70" x14ac:dyDescent="0.25">
      <c r="BR499076" s="2381"/>
    </row>
    <row r="499100" spans="70:70" x14ac:dyDescent="0.25">
      <c r="BR499100" s="2394"/>
    </row>
    <row r="499101" spans="70:70" x14ac:dyDescent="0.25">
      <c r="BR499101" s="2381"/>
    </row>
    <row r="499125" spans="70:70" x14ac:dyDescent="0.25">
      <c r="BR499125" s="2394"/>
    </row>
    <row r="499126" spans="70:70" x14ac:dyDescent="0.25">
      <c r="BR499126" s="2381"/>
    </row>
    <row r="499150" spans="70:70" x14ac:dyDescent="0.25">
      <c r="BR499150" s="2394"/>
    </row>
    <row r="499151" spans="70:70" x14ac:dyDescent="0.25">
      <c r="BR499151" s="2381"/>
    </row>
    <row r="499175" spans="70:70" x14ac:dyDescent="0.25">
      <c r="BR499175" s="2394"/>
    </row>
    <row r="499176" spans="70:70" x14ac:dyDescent="0.25">
      <c r="BR499176" s="2381"/>
    </row>
    <row r="499200" spans="70:70" x14ac:dyDescent="0.25">
      <c r="BR499200" s="2394"/>
    </row>
    <row r="499201" spans="70:70" x14ac:dyDescent="0.25">
      <c r="BR499201" s="2381"/>
    </row>
    <row r="499225" spans="70:70" x14ac:dyDescent="0.25">
      <c r="BR499225" s="2394"/>
    </row>
    <row r="499226" spans="70:70" x14ac:dyDescent="0.25">
      <c r="BR499226" s="2381"/>
    </row>
    <row r="499250" spans="70:70" x14ac:dyDescent="0.25">
      <c r="BR499250" s="2394"/>
    </row>
    <row r="499251" spans="70:70" x14ac:dyDescent="0.25">
      <c r="BR499251" s="2381"/>
    </row>
    <row r="499275" spans="70:70" x14ac:dyDescent="0.25">
      <c r="BR499275" s="2394"/>
    </row>
    <row r="499276" spans="70:70" x14ac:dyDescent="0.25">
      <c r="BR499276" s="2381"/>
    </row>
    <row r="499300" spans="70:70" x14ac:dyDescent="0.25">
      <c r="BR499300" s="2394"/>
    </row>
    <row r="499301" spans="70:70" x14ac:dyDescent="0.25">
      <c r="BR499301" s="2381"/>
    </row>
    <row r="499325" spans="70:70" x14ac:dyDescent="0.25">
      <c r="BR499325" s="2394"/>
    </row>
    <row r="499326" spans="70:70" x14ac:dyDescent="0.25">
      <c r="BR499326" s="2381"/>
    </row>
    <row r="499350" spans="70:70" x14ac:dyDescent="0.25">
      <c r="BR499350" s="2394"/>
    </row>
    <row r="499351" spans="70:70" x14ac:dyDescent="0.25">
      <c r="BR499351" s="2381"/>
    </row>
    <row r="499375" spans="70:70" x14ac:dyDescent="0.25">
      <c r="BR499375" s="2394"/>
    </row>
    <row r="499376" spans="70:70" x14ac:dyDescent="0.25">
      <c r="BR499376" s="2381"/>
    </row>
    <row r="499400" spans="70:70" x14ac:dyDescent="0.25">
      <c r="BR499400" s="2394"/>
    </row>
    <row r="499401" spans="70:70" x14ac:dyDescent="0.25">
      <c r="BR499401" s="2381"/>
    </row>
    <row r="499425" spans="70:70" x14ac:dyDescent="0.25">
      <c r="BR499425" s="2394"/>
    </row>
    <row r="499426" spans="70:70" x14ac:dyDescent="0.25">
      <c r="BR499426" s="2381"/>
    </row>
    <row r="499450" spans="70:70" x14ac:dyDescent="0.25">
      <c r="BR499450" s="2394"/>
    </row>
    <row r="499451" spans="70:70" x14ac:dyDescent="0.25">
      <c r="BR499451" s="2381"/>
    </row>
    <row r="499475" spans="70:70" x14ac:dyDescent="0.25">
      <c r="BR499475" s="2394"/>
    </row>
    <row r="499476" spans="70:70" x14ac:dyDescent="0.25">
      <c r="BR499476" s="2381"/>
    </row>
    <row r="499500" spans="70:70" x14ac:dyDescent="0.25">
      <c r="BR499500" s="2394"/>
    </row>
    <row r="499501" spans="70:70" x14ac:dyDescent="0.25">
      <c r="BR499501" s="2381"/>
    </row>
    <row r="499525" spans="70:70" x14ac:dyDescent="0.25">
      <c r="BR499525" s="2394"/>
    </row>
    <row r="499526" spans="70:70" x14ac:dyDescent="0.25">
      <c r="BR499526" s="2381"/>
    </row>
    <row r="499550" spans="70:70" x14ac:dyDescent="0.25">
      <c r="BR499550" s="2394"/>
    </row>
    <row r="499551" spans="70:70" x14ac:dyDescent="0.25">
      <c r="BR499551" s="2381"/>
    </row>
    <row r="499575" spans="70:70" x14ac:dyDescent="0.25">
      <c r="BR499575" s="2394"/>
    </row>
    <row r="499576" spans="70:70" x14ac:dyDescent="0.25">
      <c r="BR499576" s="2381"/>
    </row>
    <row r="499600" spans="70:70" x14ac:dyDescent="0.25">
      <c r="BR499600" s="2394"/>
    </row>
    <row r="499601" spans="70:70" x14ac:dyDescent="0.25">
      <c r="BR499601" s="2381"/>
    </row>
    <row r="499625" spans="70:70" x14ac:dyDescent="0.25">
      <c r="BR499625" s="2394"/>
    </row>
    <row r="499626" spans="70:70" x14ac:dyDescent="0.25">
      <c r="BR499626" s="2381"/>
    </row>
    <row r="499650" spans="70:70" x14ac:dyDescent="0.25">
      <c r="BR499650" s="2394"/>
    </row>
    <row r="499651" spans="70:70" x14ac:dyDescent="0.25">
      <c r="BR499651" s="2381"/>
    </row>
    <row r="499675" spans="70:70" x14ac:dyDescent="0.25">
      <c r="BR499675" s="2394"/>
    </row>
    <row r="499676" spans="70:70" x14ac:dyDescent="0.25">
      <c r="BR499676" s="2381"/>
    </row>
    <row r="499700" spans="70:70" x14ac:dyDescent="0.25">
      <c r="BR499700" s="2394"/>
    </row>
    <row r="499701" spans="70:70" x14ac:dyDescent="0.25">
      <c r="BR499701" s="2381"/>
    </row>
    <row r="499725" spans="70:70" x14ac:dyDescent="0.25">
      <c r="BR499725" s="2394"/>
    </row>
    <row r="499726" spans="70:70" x14ac:dyDescent="0.25">
      <c r="BR499726" s="2381"/>
    </row>
    <row r="499750" spans="70:70" x14ac:dyDescent="0.25">
      <c r="BR499750" s="2394"/>
    </row>
    <row r="499751" spans="70:70" x14ac:dyDescent="0.25">
      <c r="BR499751" s="2381"/>
    </row>
    <row r="499775" spans="70:70" x14ac:dyDescent="0.25">
      <c r="BR499775" s="2394"/>
    </row>
    <row r="499776" spans="70:70" x14ac:dyDescent="0.25">
      <c r="BR499776" s="2381"/>
    </row>
    <row r="499800" spans="70:70" x14ac:dyDescent="0.25">
      <c r="BR499800" s="2394"/>
    </row>
    <row r="499801" spans="70:70" x14ac:dyDescent="0.25">
      <c r="BR499801" s="2381"/>
    </row>
    <row r="499825" spans="70:70" x14ac:dyDescent="0.25">
      <c r="BR499825" s="2394"/>
    </row>
    <row r="499826" spans="70:70" x14ac:dyDescent="0.25">
      <c r="BR499826" s="2381"/>
    </row>
    <row r="499850" spans="70:70" x14ac:dyDescent="0.25">
      <c r="BR499850" s="2394"/>
    </row>
    <row r="499851" spans="70:70" x14ac:dyDescent="0.25">
      <c r="BR499851" s="2381"/>
    </row>
    <row r="499875" spans="70:70" x14ac:dyDescent="0.25">
      <c r="BR499875" s="2394"/>
    </row>
    <row r="499876" spans="70:70" x14ac:dyDescent="0.25">
      <c r="BR499876" s="2381"/>
    </row>
    <row r="499900" spans="70:70" x14ac:dyDescent="0.25">
      <c r="BR499900" s="2394"/>
    </row>
    <row r="499901" spans="70:70" x14ac:dyDescent="0.25">
      <c r="BR499901" s="2381"/>
    </row>
    <row r="499925" spans="70:70" x14ac:dyDescent="0.25">
      <c r="BR499925" s="2394"/>
    </row>
    <row r="499926" spans="70:70" x14ac:dyDescent="0.25">
      <c r="BR499926" s="2381"/>
    </row>
    <row r="499950" spans="70:70" x14ac:dyDescent="0.25">
      <c r="BR499950" s="2394"/>
    </row>
    <row r="499951" spans="70:70" x14ac:dyDescent="0.25">
      <c r="BR499951" s="2381"/>
    </row>
    <row r="499975" spans="70:70" x14ac:dyDescent="0.25">
      <c r="BR499975" s="2394"/>
    </row>
    <row r="499976" spans="70:70" x14ac:dyDescent="0.25">
      <c r="BR499976" s="2381"/>
    </row>
    <row r="500000" spans="70:70" x14ac:dyDescent="0.25">
      <c r="BR500000" s="2394"/>
    </row>
    <row r="500001" spans="70:70" x14ac:dyDescent="0.25">
      <c r="BR500001" s="2381"/>
    </row>
    <row r="500025" spans="70:70" x14ac:dyDescent="0.25">
      <c r="BR500025" s="2394"/>
    </row>
    <row r="500026" spans="70:70" x14ac:dyDescent="0.25">
      <c r="BR500026" s="2381"/>
    </row>
    <row r="500050" spans="70:70" x14ac:dyDescent="0.25">
      <c r="BR500050" s="2394"/>
    </row>
    <row r="500051" spans="70:70" x14ac:dyDescent="0.25">
      <c r="BR500051" s="2381"/>
    </row>
    <row r="500075" spans="70:70" x14ac:dyDescent="0.25">
      <c r="BR500075" s="2394"/>
    </row>
    <row r="500076" spans="70:70" x14ac:dyDescent="0.25">
      <c r="BR500076" s="2381"/>
    </row>
    <row r="500100" spans="70:70" x14ac:dyDescent="0.25">
      <c r="BR500100" s="2394"/>
    </row>
    <row r="500101" spans="70:70" x14ac:dyDescent="0.25">
      <c r="BR500101" s="2381"/>
    </row>
    <row r="500125" spans="70:70" x14ac:dyDescent="0.25">
      <c r="BR500125" s="2394"/>
    </row>
    <row r="500126" spans="70:70" x14ac:dyDescent="0.25">
      <c r="BR500126" s="2381"/>
    </row>
    <row r="500150" spans="70:70" x14ac:dyDescent="0.25">
      <c r="BR500150" s="2394"/>
    </row>
    <row r="500151" spans="70:70" x14ac:dyDescent="0.25">
      <c r="BR500151" s="2381"/>
    </row>
    <row r="500175" spans="70:70" x14ac:dyDescent="0.25">
      <c r="BR500175" s="2394"/>
    </row>
    <row r="500176" spans="70:70" x14ac:dyDescent="0.25">
      <c r="BR500176" s="2381"/>
    </row>
    <row r="500200" spans="70:70" x14ac:dyDescent="0.25">
      <c r="BR500200" s="2394"/>
    </row>
    <row r="500201" spans="70:70" x14ac:dyDescent="0.25">
      <c r="BR500201" s="2381"/>
    </row>
    <row r="500225" spans="70:70" x14ac:dyDescent="0.25">
      <c r="BR500225" s="2394"/>
    </row>
    <row r="500226" spans="70:70" x14ac:dyDescent="0.25">
      <c r="BR500226" s="2381"/>
    </row>
    <row r="500250" spans="70:70" x14ac:dyDescent="0.25">
      <c r="BR500250" s="2394"/>
    </row>
    <row r="500251" spans="70:70" x14ac:dyDescent="0.25">
      <c r="BR500251" s="2381"/>
    </row>
    <row r="500275" spans="70:70" x14ac:dyDescent="0.25">
      <c r="BR500275" s="2394"/>
    </row>
    <row r="500276" spans="70:70" x14ac:dyDescent="0.25">
      <c r="BR500276" s="2381"/>
    </row>
    <row r="500300" spans="70:70" x14ac:dyDescent="0.25">
      <c r="BR500300" s="2394"/>
    </row>
    <row r="500301" spans="70:70" x14ac:dyDescent="0.25">
      <c r="BR500301" s="2381"/>
    </row>
    <row r="500325" spans="70:70" x14ac:dyDescent="0.25">
      <c r="BR500325" s="2394"/>
    </row>
    <row r="500326" spans="70:70" x14ac:dyDescent="0.25">
      <c r="BR500326" s="2381"/>
    </row>
    <row r="500350" spans="70:70" x14ac:dyDescent="0.25">
      <c r="BR500350" s="2394"/>
    </row>
    <row r="500351" spans="70:70" x14ac:dyDescent="0.25">
      <c r="BR500351" s="2381"/>
    </row>
    <row r="500375" spans="70:70" x14ac:dyDescent="0.25">
      <c r="BR500375" s="2394"/>
    </row>
    <row r="500376" spans="70:70" x14ac:dyDescent="0.25">
      <c r="BR500376" s="2381"/>
    </row>
    <row r="500400" spans="70:70" x14ac:dyDescent="0.25">
      <c r="BR500400" s="2394"/>
    </row>
    <row r="500401" spans="70:70" x14ac:dyDescent="0.25">
      <c r="BR500401" s="2381"/>
    </row>
    <row r="500425" spans="70:70" x14ac:dyDescent="0.25">
      <c r="BR500425" s="2394"/>
    </row>
    <row r="500426" spans="70:70" x14ac:dyDescent="0.25">
      <c r="BR500426" s="2381"/>
    </row>
    <row r="500450" spans="70:70" x14ac:dyDescent="0.25">
      <c r="BR500450" s="2394"/>
    </row>
    <row r="500451" spans="70:70" x14ac:dyDescent="0.25">
      <c r="BR500451" s="2381"/>
    </row>
    <row r="500475" spans="70:70" x14ac:dyDescent="0.25">
      <c r="BR500475" s="2394"/>
    </row>
    <row r="500476" spans="70:70" x14ac:dyDescent="0.25">
      <c r="BR500476" s="2381"/>
    </row>
    <row r="500500" spans="70:70" x14ac:dyDescent="0.25">
      <c r="BR500500" s="2394"/>
    </row>
    <row r="500501" spans="70:70" x14ac:dyDescent="0.25">
      <c r="BR500501" s="2381"/>
    </row>
    <row r="500525" spans="70:70" x14ac:dyDescent="0.25">
      <c r="BR500525" s="2394"/>
    </row>
    <row r="500526" spans="70:70" x14ac:dyDescent="0.25">
      <c r="BR500526" s="2381"/>
    </row>
    <row r="500550" spans="70:70" x14ac:dyDescent="0.25">
      <c r="BR500550" s="2394"/>
    </row>
    <row r="500551" spans="70:70" x14ac:dyDescent="0.25">
      <c r="BR500551" s="2381"/>
    </row>
    <row r="500575" spans="70:70" x14ac:dyDescent="0.25">
      <c r="BR500575" s="2394"/>
    </row>
    <row r="500576" spans="70:70" x14ac:dyDescent="0.25">
      <c r="BR500576" s="2381"/>
    </row>
    <row r="500600" spans="70:70" x14ac:dyDescent="0.25">
      <c r="BR500600" s="2394"/>
    </row>
    <row r="500601" spans="70:70" x14ac:dyDescent="0.25">
      <c r="BR500601" s="2381"/>
    </row>
    <row r="500625" spans="70:70" x14ac:dyDescent="0.25">
      <c r="BR500625" s="2394"/>
    </row>
    <row r="500626" spans="70:70" x14ac:dyDescent="0.25">
      <c r="BR500626" s="2381"/>
    </row>
    <row r="500650" spans="70:70" x14ac:dyDescent="0.25">
      <c r="BR500650" s="2394"/>
    </row>
    <row r="500651" spans="70:70" x14ac:dyDescent="0.25">
      <c r="BR500651" s="2381"/>
    </row>
    <row r="500675" spans="70:70" x14ac:dyDescent="0.25">
      <c r="BR500675" s="2394"/>
    </row>
    <row r="500676" spans="70:70" x14ac:dyDescent="0.25">
      <c r="BR500676" s="2381"/>
    </row>
    <row r="500700" spans="70:70" x14ac:dyDescent="0.25">
      <c r="BR500700" s="2394"/>
    </row>
    <row r="500701" spans="70:70" x14ac:dyDescent="0.25">
      <c r="BR500701" s="2381"/>
    </row>
    <row r="500725" spans="70:70" x14ac:dyDescent="0.25">
      <c r="BR500725" s="2394"/>
    </row>
    <row r="500726" spans="70:70" x14ac:dyDescent="0.25">
      <c r="BR500726" s="2381"/>
    </row>
    <row r="500750" spans="70:70" x14ac:dyDescent="0.25">
      <c r="BR500750" s="2394"/>
    </row>
    <row r="500751" spans="70:70" x14ac:dyDescent="0.25">
      <c r="BR500751" s="2381"/>
    </row>
    <row r="500775" spans="70:70" x14ac:dyDescent="0.25">
      <c r="BR500775" s="2394"/>
    </row>
    <row r="500776" spans="70:70" x14ac:dyDescent="0.25">
      <c r="BR500776" s="2381"/>
    </row>
    <row r="500800" spans="70:70" x14ac:dyDescent="0.25">
      <c r="BR500800" s="2394"/>
    </row>
    <row r="500801" spans="70:70" x14ac:dyDescent="0.25">
      <c r="BR500801" s="2381"/>
    </row>
    <row r="500825" spans="70:70" x14ac:dyDescent="0.25">
      <c r="BR500825" s="2394"/>
    </row>
    <row r="500826" spans="70:70" x14ac:dyDescent="0.25">
      <c r="BR500826" s="2381"/>
    </row>
    <row r="500850" spans="70:70" x14ac:dyDescent="0.25">
      <c r="BR500850" s="2394"/>
    </row>
    <row r="500851" spans="70:70" x14ac:dyDescent="0.25">
      <c r="BR500851" s="2381"/>
    </row>
    <row r="500875" spans="70:70" x14ac:dyDescent="0.25">
      <c r="BR500875" s="2394"/>
    </row>
    <row r="500876" spans="70:70" x14ac:dyDescent="0.25">
      <c r="BR500876" s="2381"/>
    </row>
    <row r="500900" spans="70:70" x14ac:dyDescent="0.25">
      <c r="BR500900" s="2394"/>
    </row>
    <row r="500901" spans="70:70" x14ac:dyDescent="0.25">
      <c r="BR500901" s="2381"/>
    </row>
    <row r="500925" spans="70:70" x14ac:dyDescent="0.25">
      <c r="BR500925" s="2394"/>
    </row>
    <row r="500926" spans="70:70" x14ac:dyDescent="0.25">
      <c r="BR500926" s="2381"/>
    </row>
    <row r="500950" spans="70:70" x14ac:dyDescent="0.25">
      <c r="BR500950" s="2394"/>
    </row>
    <row r="500951" spans="70:70" x14ac:dyDescent="0.25">
      <c r="BR500951" s="2381"/>
    </row>
    <row r="500975" spans="70:70" x14ac:dyDescent="0.25">
      <c r="BR500975" s="2394"/>
    </row>
    <row r="500976" spans="70:70" x14ac:dyDescent="0.25">
      <c r="BR500976" s="2381"/>
    </row>
    <row r="501000" spans="70:70" x14ac:dyDescent="0.25">
      <c r="BR501000" s="2394"/>
    </row>
    <row r="501001" spans="70:70" x14ac:dyDescent="0.25">
      <c r="BR501001" s="2381"/>
    </row>
    <row r="501025" spans="70:70" x14ac:dyDescent="0.25">
      <c r="BR501025" s="2394"/>
    </row>
    <row r="501026" spans="70:70" x14ac:dyDescent="0.25">
      <c r="BR501026" s="2381"/>
    </row>
    <row r="501050" spans="70:70" x14ac:dyDescent="0.25">
      <c r="BR501050" s="2394"/>
    </row>
    <row r="501051" spans="70:70" x14ac:dyDescent="0.25">
      <c r="BR501051" s="2381"/>
    </row>
    <row r="501075" spans="70:70" x14ac:dyDescent="0.25">
      <c r="BR501075" s="2394"/>
    </row>
    <row r="501076" spans="70:70" x14ac:dyDescent="0.25">
      <c r="BR501076" s="2381"/>
    </row>
    <row r="501100" spans="70:70" x14ac:dyDescent="0.25">
      <c r="BR501100" s="2394"/>
    </row>
    <row r="501101" spans="70:70" x14ac:dyDescent="0.25">
      <c r="BR501101" s="2381"/>
    </row>
    <row r="501125" spans="70:70" x14ac:dyDescent="0.25">
      <c r="BR501125" s="2394"/>
    </row>
    <row r="501126" spans="70:70" x14ac:dyDescent="0.25">
      <c r="BR501126" s="2381"/>
    </row>
    <row r="501150" spans="70:70" x14ac:dyDescent="0.25">
      <c r="BR501150" s="2394"/>
    </row>
    <row r="501151" spans="70:70" x14ac:dyDescent="0.25">
      <c r="BR501151" s="2381"/>
    </row>
    <row r="501175" spans="70:70" x14ac:dyDescent="0.25">
      <c r="BR501175" s="2394"/>
    </row>
    <row r="501176" spans="70:70" x14ac:dyDescent="0.25">
      <c r="BR501176" s="2381"/>
    </row>
    <row r="501200" spans="70:70" x14ac:dyDescent="0.25">
      <c r="BR501200" s="2394"/>
    </row>
    <row r="501201" spans="70:70" x14ac:dyDescent="0.25">
      <c r="BR501201" s="2381"/>
    </row>
    <row r="501225" spans="70:70" x14ac:dyDescent="0.25">
      <c r="BR501225" s="2394"/>
    </row>
    <row r="501226" spans="70:70" x14ac:dyDescent="0.25">
      <c r="BR501226" s="2381"/>
    </row>
    <row r="501250" spans="70:70" x14ac:dyDescent="0.25">
      <c r="BR501250" s="2394"/>
    </row>
    <row r="501251" spans="70:70" x14ac:dyDescent="0.25">
      <c r="BR501251" s="2381"/>
    </row>
    <row r="501275" spans="70:70" x14ac:dyDescent="0.25">
      <c r="BR501275" s="2394"/>
    </row>
    <row r="501276" spans="70:70" x14ac:dyDescent="0.25">
      <c r="BR501276" s="2381"/>
    </row>
    <row r="501300" spans="70:70" x14ac:dyDescent="0.25">
      <c r="BR501300" s="2394"/>
    </row>
    <row r="501301" spans="70:70" x14ac:dyDescent="0.25">
      <c r="BR501301" s="2381"/>
    </row>
    <row r="501325" spans="70:70" x14ac:dyDescent="0.25">
      <c r="BR501325" s="2394"/>
    </row>
    <row r="501326" spans="70:70" x14ac:dyDescent="0.25">
      <c r="BR501326" s="2381"/>
    </row>
    <row r="501350" spans="70:70" x14ac:dyDescent="0.25">
      <c r="BR501350" s="2394"/>
    </row>
    <row r="501351" spans="70:70" x14ac:dyDescent="0.25">
      <c r="BR501351" s="2381"/>
    </row>
    <row r="501375" spans="70:70" x14ac:dyDescent="0.25">
      <c r="BR501375" s="2394"/>
    </row>
    <row r="501376" spans="70:70" x14ac:dyDescent="0.25">
      <c r="BR501376" s="2381"/>
    </row>
    <row r="501400" spans="70:70" x14ac:dyDescent="0.25">
      <c r="BR501400" s="2394"/>
    </row>
    <row r="501401" spans="70:70" x14ac:dyDescent="0.25">
      <c r="BR501401" s="2381"/>
    </row>
    <row r="501425" spans="70:70" x14ac:dyDescent="0.25">
      <c r="BR501425" s="2394"/>
    </row>
    <row r="501426" spans="70:70" x14ac:dyDescent="0.25">
      <c r="BR501426" s="2381"/>
    </row>
    <row r="501450" spans="70:70" x14ac:dyDescent="0.25">
      <c r="BR501450" s="2394"/>
    </row>
    <row r="501451" spans="70:70" x14ac:dyDescent="0.25">
      <c r="BR501451" s="2381"/>
    </row>
    <row r="501475" spans="70:70" x14ac:dyDescent="0.25">
      <c r="BR501475" s="2394"/>
    </row>
    <row r="501476" spans="70:70" x14ac:dyDescent="0.25">
      <c r="BR501476" s="2381"/>
    </row>
    <row r="501500" spans="70:70" x14ac:dyDescent="0.25">
      <c r="BR501500" s="2394"/>
    </row>
    <row r="501501" spans="70:70" x14ac:dyDescent="0.25">
      <c r="BR501501" s="2381"/>
    </row>
    <row r="501525" spans="70:70" x14ac:dyDescent="0.25">
      <c r="BR501525" s="2394"/>
    </row>
    <row r="501526" spans="70:70" x14ac:dyDescent="0.25">
      <c r="BR501526" s="2381"/>
    </row>
    <row r="501550" spans="70:70" x14ac:dyDescent="0.25">
      <c r="BR501550" s="2394"/>
    </row>
    <row r="501551" spans="70:70" x14ac:dyDescent="0.25">
      <c r="BR501551" s="2381"/>
    </row>
    <row r="501575" spans="70:70" x14ac:dyDescent="0.25">
      <c r="BR501575" s="2394"/>
    </row>
    <row r="501576" spans="70:70" x14ac:dyDescent="0.25">
      <c r="BR501576" s="2381"/>
    </row>
    <row r="501600" spans="70:70" x14ac:dyDescent="0.25">
      <c r="BR501600" s="2394"/>
    </row>
    <row r="501601" spans="70:70" x14ac:dyDescent="0.25">
      <c r="BR501601" s="2381"/>
    </row>
    <row r="501625" spans="70:70" x14ac:dyDescent="0.25">
      <c r="BR501625" s="2394"/>
    </row>
    <row r="501626" spans="70:70" x14ac:dyDescent="0.25">
      <c r="BR501626" s="2381"/>
    </row>
    <row r="501650" spans="70:70" x14ac:dyDescent="0.25">
      <c r="BR501650" s="2394"/>
    </row>
    <row r="501651" spans="70:70" x14ac:dyDescent="0.25">
      <c r="BR501651" s="2381"/>
    </row>
    <row r="501675" spans="70:70" x14ac:dyDescent="0.25">
      <c r="BR501675" s="2394"/>
    </row>
    <row r="501676" spans="70:70" x14ac:dyDescent="0.25">
      <c r="BR501676" s="2381"/>
    </row>
    <row r="501700" spans="70:70" x14ac:dyDescent="0.25">
      <c r="BR501700" s="2394"/>
    </row>
    <row r="501701" spans="70:70" x14ac:dyDescent="0.25">
      <c r="BR501701" s="2381"/>
    </row>
    <row r="501725" spans="70:70" x14ac:dyDescent="0.25">
      <c r="BR501725" s="2394"/>
    </row>
    <row r="501726" spans="70:70" x14ac:dyDescent="0.25">
      <c r="BR501726" s="2381"/>
    </row>
    <row r="501750" spans="70:70" x14ac:dyDescent="0.25">
      <c r="BR501750" s="2394"/>
    </row>
    <row r="501751" spans="70:70" x14ac:dyDescent="0.25">
      <c r="BR501751" s="2381"/>
    </row>
    <row r="501775" spans="70:70" x14ac:dyDescent="0.25">
      <c r="BR501775" s="2394"/>
    </row>
    <row r="501776" spans="70:70" x14ac:dyDescent="0.25">
      <c r="BR501776" s="2381"/>
    </row>
    <row r="501800" spans="70:70" x14ac:dyDescent="0.25">
      <c r="BR501800" s="2394"/>
    </row>
    <row r="501801" spans="70:70" x14ac:dyDescent="0.25">
      <c r="BR501801" s="2381"/>
    </row>
    <row r="501825" spans="70:70" x14ac:dyDescent="0.25">
      <c r="BR501825" s="2394"/>
    </row>
    <row r="501826" spans="70:70" x14ac:dyDescent="0.25">
      <c r="BR501826" s="2381"/>
    </row>
    <row r="501850" spans="70:70" x14ac:dyDescent="0.25">
      <c r="BR501850" s="2394"/>
    </row>
    <row r="501851" spans="70:70" x14ac:dyDescent="0.25">
      <c r="BR501851" s="2381"/>
    </row>
    <row r="501875" spans="70:70" x14ac:dyDescent="0.25">
      <c r="BR501875" s="2394"/>
    </row>
    <row r="501876" spans="70:70" x14ac:dyDescent="0.25">
      <c r="BR501876" s="2381"/>
    </row>
    <row r="501900" spans="70:70" x14ac:dyDescent="0.25">
      <c r="BR501900" s="2394"/>
    </row>
    <row r="501901" spans="70:70" x14ac:dyDescent="0.25">
      <c r="BR501901" s="2381"/>
    </row>
    <row r="501925" spans="70:70" x14ac:dyDescent="0.25">
      <c r="BR501925" s="2394"/>
    </row>
    <row r="501926" spans="70:70" x14ac:dyDescent="0.25">
      <c r="BR501926" s="2381"/>
    </row>
    <row r="501950" spans="70:70" x14ac:dyDescent="0.25">
      <c r="BR501950" s="2394"/>
    </row>
    <row r="501951" spans="70:70" x14ac:dyDescent="0.25">
      <c r="BR501951" s="2381"/>
    </row>
    <row r="501975" spans="70:70" x14ac:dyDescent="0.25">
      <c r="BR501975" s="2394"/>
    </row>
    <row r="501976" spans="70:70" x14ac:dyDescent="0.25">
      <c r="BR501976" s="2381"/>
    </row>
    <row r="502000" spans="70:70" x14ac:dyDescent="0.25">
      <c r="BR502000" s="2394"/>
    </row>
    <row r="502001" spans="70:70" x14ac:dyDescent="0.25">
      <c r="BR502001" s="2381"/>
    </row>
    <row r="502025" spans="70:70" x14ac:dyDescent="0.25">
      <c r="BR502025" s="2394"/>
    </row>
    <row r="502026" spans="70:70" x14ac:dyDescent="0.25">
      <c r="BR502026" s="2381"/>
    </row>
    <row r="502050" spans="70:70" x14ac:dyDescent="0.25">
      <c r="BR502050" s="2394"/>
    </row>
    <row r="502051" spans="70:70" x14ac:dyDescent="0.25">
      <c r="BR502051" s="2381"/>
    </row>
    <row r="502075" spans="70:70" x14ac:dyDescent="0.25">
      <c r="BR502075" s="2394"/>
    </row>
    <row r="502076" spans="70:70" x14ac:dyDescent="0.25">
      <c r="BR502076" s="2381"/>
    </row>
    <row r="502100" spans="70:70" x14ac:dyDescent="0.25">
      <c r="BR502100" s="2394"/>
    </row>
    <row r="502101" spans="70:70" x14ac:dyDescent="0.25">
      <c r="BR502101" s="2381"/>
    </row>
    <row r="502125" spans="70:70" x14ac:dyDescent="0.25">
      <c r="BR502125" s="2394"/>
    </row>
    <row r="502126" spans="70:70" x14ac:dyDescent="0.25">
      <c r="BR502126" s="2381"/>
    </row>
    <row r="502150" spans="70:70" x14ac:dyDescent="0.25">
      <c r="BR502150" s="2394"/>
    </row>
    <row r="502151" spans="70:70" x14ac:dyDescent="0.25">
      <c r="BR502151" s="2381"/>
    </row>
    <row r="502175" spans="70:70" x14ac:dyDescent="0.25">
      <c r="BR502175" s="2394"/>
    </row>
    <row r="502176" spans="70:70" x14ac:dyDescent="0.25">
      <c r="BR502176" s="2381"/>
    </row>
    <row r="502200" spans="70:70" x14ac:dyDescent="0.25">
      <c r="BR502200" s="2394"/>
    </row>
    <row r="502201" spans="70:70" x14ac:dyDescent="0.25">
      <c r="BR502201" s="2381"/>
    </row>
    <row r="502225" spans="70:70" x14ac:dyDescent="0.25">
      <c r="BR502225" s="2394"/>
    </row>
    <row r="502226" spans="70:70" x14ac:dyDescent="0.25">
      <c r="BR502226" s="2381"/>
    </row>
    <row r="502250" spans="70:70" x14ac:dyDescent="0.25">
      <c r="BR502250" s="2394"/>
    </row>
    <row r="502251" spans="70:70" x14ac:dyDescent="0.25">
      <c r="BR502251" s="2381"/>
    </row>
    <row r="502275" spans="70:70" x14ac:dyDescent="0.25">
      <c r="BR502275" s="2394"/>
    </row>
    <row r="502276" spans="70:70" x14ac:dyDescent="0.25">
      <c r="BR502276" s="2381"/>
    </row>
    <row r="502300" spans="70:70" x14ac:dyDescent="0.25">
      <c r="BR502300" s="2394"/>
    </row>
    <row r="502301" spans="70:70" x14ac:dyDescent="0.25">
      <c r="BR502301" s="2381"/>
    </row>
    <row r="502325" spans="70:70" x14ac:dyDescent="0.25">
      <c r="BR502325" s="2394"/>
    </row>
    <row r="502326" spans="70:70" x14ac:dyDescent="0.25">
      <c r="BR502326" s="2381"/>
    </row>
    <row r="502350" spans="70:70" x14ac:dyDescent="0.25">
      <c r="BR502350" s="2394"/>
    </row>
    <row r="502351" spans="70:70" x14ac:dyDescent="0.25">
      <c r="BR502351" s="2381"/>
    </row>
    <row r="502375" spans="70:70" x14ac:dyDescent="0.25">
      <c r="BR502375" s="2394"/>
    </row>
    <row r="502376" spans="70:70" x14ac:dyDescent="0.25">
      <c r="BR502376" s="2381"/>
    </row>
    <row r="502400" spans="70:70" x14ac:dyDescent="0.25">
      <c r="BR502400" s="2394"/>
    </row>
    <row r="502401" spans="70:70" x14ac:dyDescent="0.25">
      <c r="BR502401" s="2381"/>
    </row>
    <row r="502425" spans="70:70" x14ac:dyDescent="0.25">
      <c r="BR502425" s="2394"/>
    </row>
    <row r="502426" spans="70:70" x14ac:dyDescent="0.25">
      <c r="BR502426" s="2381"/>
    </row>
    <row r="502450" spans="70:70" x14ac:dyDescent="0.25">
      <c r="BR502450" s="2394"/>
    </row>
    <row r="502451" spans="70:70" x14ac:dyDescent="0.25">
      <c r="BR502451" s="2381"/>
    </row>
    <row r="502475" spans="70:70" x14ac:dyDescent="0.25">
      <c r="BR502475" s="2394"/>
    </row>
    <row r="502476" spans="70:70" x14ac:dyDescent="0.25">
      <c r="BR502476" s="2381"/>
    </row>
    <row r="502500" spans="70:70" x14ac:dyDescent="0.25">
      <c r="BR502500" s="2394"/>
    </row>
    <row r="502501" spans="70:70" x14ac:dyDescent="0.25">
      <c r="BR502501" s="2381"/>
    </row>
    <row r="502525" spans="70:70" x14ac:dyDescent="0.25">
      <c r="BR502525" s="2394"/>
    </row>
    <row r="502526" spans="70:70" x14ac:dyDescent="0.25">
      <c r="BR502526" s="2381"/>
    </row>
    <row r="502550" spans="70:70" x14ac:dyDescent="0.25">
      <c r="BR502550" s="2394"/>
    </row>
    <row r="502551" spans="70:70" x14ac:dyDescent="0.25">
      <c r="BR502551" s="2381"/>
    </row>
    <row r="502575" spans="70:70" x14ac:dyDescent="0.25">
      <c r="BR502575" s="2394"/>
    </row>
    <row r="502576" spans="70:70" x14ac:dyDescent="0.25">
      <c r="BR502576" s="2381"/>
    </row>
    <row r="502600" spans="70:70" x14ac:dyDescent="0.25">
      <c r="BR502600" s="2394"/>
    </row>
    <row r="502601" spans="70:70" x14ac:dyDescent="0.25">
      <c r="BR502601" s="2381"/>
    </row>
    <row r="502625" spans="70:70" x14ac:dyDescent="0.25">
      <c r="BR502625" s="2394"/>
    </row>
    <row r="502626" spans="70:70" x14ac:dyDescent="0.25">
      <c r="BR502626" s="2381"/>
    </row>
    <row r="502650" spans="70:70" x14ac:dyDescent="0.25">
      <c r="BR502650" s="2394"/>
    </row>
    <row r="502651" spans="70:70" x14ac:dyDescent="0.25">
      <c r="BR502651" s="2381"/>
    </row>
    <row r="502675" spans="70:70" x14ac:dyDescent="0.25">
      <c r="BR502675" s="2394"/>
    </row>
    <row r="502676" spans="70:70" x14ac:dyDescent="0.25">
      <c r="BR502676" s="2381"/>
    </row>
    <row r="502700" spans="70:70" x14ac:dyDescent="0.25">
      <c r="BR502700" s="2394"/>
    </row>
    <row r="502701" spans="70:70" x14ac:dyDescent="0.25">
      <c r="BR502701" s="2381"/>
    </row>
    <row r="502725" spans="70:70" x14ac:dyDescent="0.25">
      <c r="BR502725" s="2394"/>
    </row>
    <row r="502726" spans="70:70" x14ac:dyDescent="0.25">
      <c r="BR502726" s="2381"/>
    </row>
    <row r="502750" spans="70:70" x14ac:dyDescent="0.25">
      <c r="BR502750" s="2394"/>
    </row>
    <row r="502751" spans="70:70" x14ac:dyDescent="0.25">
      <c r="BR502751" s="2381"/>
    </row>
    <row r="502775" spans="70:70" x14ac:dyDescent="0.25">
      <c r="BR502775" s="2394"/>
    </row>
    <row r="502776" spans="70:70" x14ac:dyDescent="0.25">
      <c r="BR502776" s="2381"/>
    </row>
    <row r="502800" spans="70:70" x14ac:dyDescent="0.25">
      <c r="BR502800" s="2394"/>
    </row>
    <row r="502801" spans="70:70" x14ac:dyDescent="0.25">
      <c r="BR502801" s="2381"/>
    </row>
    <row r="502825" spans="70:70" x14ac:dyDescent="0.25">
      <c r="BR502825" s="2394"/>
    </row>
    <row r="502826" spans="70:70" x14ac:dyDescent="0.25">
      <c r="BR502826" s="2381"/>
    </row>
    <row r="502850" spans="70:70" x14ac:dyDescent="0.25">
      <c r="BR502850" s="2394"/>
    </row>
    <row r="502851" spans="70:70" x14ac:dyDescent="0.25">
      <c r="BR502851" s="2381"/>
    </row>
    <row r="502875" spans="70:70" x14ac:dyDescent="0.25">
      <c r="BR502875" s="2394"/>
    </row>
    <row r="502876" spans="70:70" x14ac:dyDescent="0.25">
      <c r="BR502876" s="2381"/>
    </row>
    <row r="502900" spans="70:70" x14ac:dyDescent="0.25">
      <c r="BR502900" s="2394"/>
    </row>
    <row r="502901" spans="70:70" x14ac:dyDescent="0.25">
      <c r="BR502901" s="2381"/>
    </row>
    <row r="502925" spans="70:70" x14ac:dyDescent="0.25">
      <c r="BR502925" s="2394"/>
    </row>
    <row r="502926" spans="70:70" x14ac:dyDescent="0.25">
      <c r="BR502926" s="2381"/>
    </row>
    <row r="502950" spans="70:70" x14ac:dyDescent="0.25">
      <c r="BR502950" s="2394"/>
    </row>
    <row r="502951" spans="70:70" x14ac:dyDescent="0.25">
      <c r="BR502951" s="2381"/>
    </row>
    <row r="502975" spans="70:70" x14ac:dyDescent="0.25">
      <c r="BR502975" s="2394"/>
    </row>
    <row r="502976" spans="70:70" x14ac:dyDescent="0.25">
      <c r="BR502976" s="2381"/>
    </row>
    <row r="503000" spans="70:70" x14ac:dyDescent="0.25">
      <c r="BR503000" s="2394"/>
    </row>
    <row r="503001" spans="70:70" x14ac:dyDescent="0.25">
      <c r="BR503001" s="2381"/>
    </row>
    <row r="503025" spans="70:70" x14ac:dyDescent="0.25">
      <c r="BR503025" s="2394"/>
    </row>
    <row r="503026" spans="70:70" x14ac:dyDescent="0.25">
      <c r="BR503026" s="2381"/>
    </row>
    <row r="503050" spans="70:70" x14ac:dyDescent="0.25">
      <c r="BR503050" s="2394"/>
    </row>
    <row r="503051" spans="70:70" x14ac:dyDescent="0.25">
      <c r="BR503051" s="2381"/>
    </row>
    <row r="503075" spans="70:70" x14ac:dyDescent="0.25">
      <c r="BR503075" s="2394"/>
    </row>
    <row r="503076" spans="70:70" x14ac:dyDescent="0.25">
      <c r="BR503076" s="2381"/>
    </row>
    <row r="503100" spans="70:70" x14ac:dyDescent="0.25">
      <c r="BR503100" s="2394"/>
    </row>
    <row r="503101" spans="70:70" x14ac:dyDescent="0.25">
      <c r="BR503101" s="2381"/>
    </row>
    <row r="503125" spans="70:70" x14ac:dyDescent="0.25">
      <c r="BR503125" s="2394"/>
    </row>
    <row r="503126" spans="70:70" x14ac:dyDescent="0.25">
      <c r="BR503126" s="2381"/>
    </row>
    <row r="503150" spans="70:70" x14ac:dyDescent="0.25">
      <c r="BR503150" s="2394"/>
    </row>
    <row r="503151" spans="70:70" x14ac:dyDescent="0.25">
      <c r="BR503151" s="2381"/>
    </row>
    <row r="503175" spans="70:70" x14ac:dyDescent="0.25">
      <c r="BR503175" s="2394"/>
    </row>
    <row r="503176" spans="70:70" x14ac:dyDescent="0.25">
      <c r="BR503176" s="2381"/>
    </row>
    <row r="503200" spans="70:70" x14ac:dyDescent="0.25">
      <c r="BR503200" s="2394"/>
    </row>
    <row r="503201" spans="70:70" x14ac:dyDescent="0.25">
      <c r="BR503201" s="2381"/>
    </row>
    <row r="503225" spans="70:70" x14ac:dyDescent="0.25">
      <c r="BR503225" s="2394"/>
    </row>
    <row r="503226" spans="70:70" x14ac:dyDescent="0.25">
      <c r="BR503226" s="2381"/>
    </row>
    <row r="503250" spans="70:70" x14ac:dyDescent="0.25">
      <c r="BR503250" s="2394"/>
    </row>
    <row r="503251" spans="70:70" x14ac:dyDescent="0.25">
      <c r="BR503251" s="2381"/>
    </row>
    <row r="503275" spans="70:70" x14ac:dyDescent="0.25">
      <c r="BR503275" s="2394"/>
    </row>
    <row r="503276" spans="70:70" x14ac:dyDescent="0.25">
      <c r="BR503276" s="2381"/>
    </row>
    <row r="503300" spans="70:70" x14ac:dyDescent="0.25">
      <c r="BR503300" s="2394"/>
    </row>
    <row r="503301" spans="70:70" x14ac:dyDescent="0.25">
      <c r="BR503301" s="2381"/>
    </row>
    <row r="503325" spans="70:70" x14ac:dyDescent="0.25">
      <c r="BR503325" s="2394"/>
    </row>
    <row r="503326" spans="70:70" x14ac:dyDescent="0.25">
      <c r="BR503326" s="2381"/>
    </row>
    <row r="503350" spans="70:70" x14ac:dyDescent="0.25">
      <c r="BR503350" s="2394"/>
    </row>
    <row r="503351" spans="70:70" x14ac:dyDescent="0.25">
      <c r="BR503351" s="2381"/>
    </row>
    <row r="503375" spans="70:70" x14ac:dyDescent="0.25">
      <c r="BR503375" s="2394"/>
    </row>
    <row r="503376" spans="70:70" x14ac:dyDescent="0.25">
      <c r="BR503376" s="2381"/>
    </row>
    <row r="503400" spans="70:70" x14ac:dyDescent="0.25">
      <c r="BR503400" s="2394"/>
    </row>
    <row r="503401" spans="70:70" x14ac:dyDescent="0.25">
      <c r="BR503401" s="2381"/>
    </row>
    <row r="503425" spans="70:70" x14ac:dyDescent="0.25">
      <c r="BR503425" s="2394"/>
    </row>
    <row r="503426" spans="70:70" x14ac:dyDescent="0.25">
      <c r="BR503426" s="2381"/>
    </row>
    <row r="503450" spans="70:70" x14ac:dyDescent="0.25">
      <c r="BR503450" s="2394"/>
    </row>
    <row r="503451" spans="70:70" x14ac:dyDescent="0.25">
      <c r="BR503451" s="2381"/>
    </row>
    <row r="503475" spans="70:70" x14ac:dyDescent="0.25">
      <c r="BR503475" s="2394"/>
    </row>
    <row r="503476" spans="70:70" x14ac:dyDescent="0.25">
      <c r="BR503476" s="2381"/>
    </row>
    <row r="503500" spans="70:70" x14ac:dyDescent="0.25">
      <c r="BR503500" s="2394"/>
    </row>
    <row r="503501" spans="70:70" x14ac:dyDescent="0.25">
      <c r="BR503501" s="2381"/>
    </row>
    <row r="503525" spans="70:70" x14ac:dyDescent="0.25">
      <c r="BR503525" s="2394"/>
    </row>
    <row r="503526" spans="70:70" x14ac:dyDescent="0.25">
      <c r="BR503526" s="2381"/>
    </row>
    <row r="503550" spans="70:70" x14ac:dyDescent="0.25">
      <c r="BR503550" s="2394"/>
    </row>
    <row r="503551" spans="70:70" x14ac:dyDescent="0.25">
      <c r="BR503551" s="2381"/>
    </row>
    <row r="503575" spans="70:70" x14ac:dyDescent="0.25">
      <c r="BR503575" s="2394"/>
    </row>
    <row r="503576" spans="70:70" x14ac:dyDescent="0.25">
      <c r="BR503576" s="2381"/>
    </row>
    <row r="503600" spans="70:70" x14ac:dyDescent="0.25">
      <c r="BR503600" s="2394"/>
    </row>
    <row r="503601" spans="70:70" x14ac:dyDescent="0.25">
      <c r="BR503601" s="2381"/>
    </row>
    <row r="503625" spans="70:70" x14ac:dyDescent="0.25">
      <c r="BR503625" s="2394"/>
    </row>
    <row r="503626" spans="70:70" x14ac:dyDescent="0.25">
      <c r="BR503626" s="2381"/>
    </row>
    <row r="503650" spans="70:70" x14ac:dyDescent="0.25">
      <c r="BR503650" s="2394"/>
    </row>
    <row r="503651" spans="70:70" x14ac:dyDescent="0.25">
      <c r="BR503651" s="2381"/>
    </row>
    <row r="503675" spans="70:70" x14ac:dyDescent="0.25">
      <c r="BR503675" s="2394"/>
    </row>
    <row r="503676" spans="70:70" x14ac:dyDescent="0.25">
      <c r="BR503676" s="2381"/>
    </row>
    <row r="503700" spans="70:70" x14ac:dyDescent="0.25">
      <c r="BR503700" s="2394"/>
    </row>
    <row r="503701" spans="70:70" x14ac:dyDescent="0.25">
      <c r="BR503701" s="2381"/>
    </row>
    <row r="503725" spans="70:70" x14ac:dyDescent="0.25">
      <c r="BR503725" s="2394"/>
    </row>
    <row r="503726" spans="70:70" x14ac:dyDescent="0.25">
      <c r="BR503726" s="2381"/>
    </row>
    <row r="503750" spans="70:70" x14ac:dyDescent="0.25">
      <c r="BR503750" s="2394"/>
    </row>
    <row r="503751" spans="70:70" x14ac:dyDescent="0.25">
      <c r="BR503751" s="2381"/>
    </row>
    <row r="503775" spans="70:70" x14ac:dyDescent="0.25">
      <c r="BR503775" s="2394"/>
    </row>
    <row r="503776" spans="70:70" x14ac:dyDescent="0.25">
      <c r="BR503776" s="2381"/>
    </row>
    <row r="503800" spans="70:70" x14ac:dyDescent="0.25">
      <c r="BR503800" s="2394"/>
    </row>
    <row r="503801" spans="70:70" x14ac:dyDescent="0.25">
      <c r="BR503801" s="2381"/>
    </row>
    <row r="503825" spans="70:70" x14ac:dyDescent="0.25">
      <c r="BR503825" s="2394"/>
    </row>
    <row r="503826" spans="70:70" x14ac:dyDescent="0.25">
      <c r="BR503826" s="2381"/>
    </row>
    <row r="503850" spans="70:70" x14ac:dyDescent="0.25">
      <c r="BR503850" s="2394"/>
    </row>
    <row r="503851" spans="70:70" x14ac:dyDescent="0.25">
      <c r="BR503851" s="2381"/>
    </row>
    <row r="503875" spans="70:70" x14ac:dyDescent="0.25">
      <c r="BR503875" s="2394"/>
    </row>
    <row r="503876" spans="70:70" x14ac:dyDescent="0.25">
      <c r="BR503876" s="2381"/>
    </row>
    <row r="503900" spans="70:70" x14ac:dyDescent="0.25">
      <c r="BR503900" s="2394"/>
    </row>
    <row r="503901" spans="70:70" x14ac:dyDescent="0.25">
      <c r="BR503901" s="2381"/>
    </row>
    <row r="503925" spans="70:70" x14ac:dyDescent="0.25">
      <c r="BR503925" s="2394"/>
    </row>
    <row r="503926" spans="70:70" x14ac:dyDescent="0.25">
      <c r="BR503926" s="2381"/>
    </row>
    <row r="503950" spans="70:70" x14ac:dyDescent="0.25">
      <c r="BR503950" s="2394"/>
    </row>
    <row r="503951" spans="70:70" x14ac:dyDescent="0.25">
      <c r="BR503951" s="2381"/>
    </row>
    <row r="503975" spans="70:70" x14ac:dyDescent="0.25">
      <c r="BR503975" s="2394"/>
    </row>
    <row r="503976" spans="70:70" x14ac:dyDescent="0.25">
      <c r="BR503976" s="2381"/>
    </row>
    <row r="504000" spans="70:70" x14ac:dyDescent="0.25">
      <c r="BR504000" s="2394"/>
    </row>
    <row r="504001" spans="70:70" x14ac:dyDescent="0.25">
      <c r="BR504001" s="2381"/>
    </row>
    <row r="504025" spans="70:70" x14ac:dyDescent="0.25">
      <c r="BR504025" s="2394"/>
    </row>
    <row r="504026" spans="70:70" x14ac:dyDescent="0.25">
      <c r="BR504026" s="2381"/>
    </row>
    <row r="504050" spans="70:70" x14ac:dyDescent="0.25">
      <c r="BR504050" s="2394"/>
    </row>
    <row r="504051" spans="70:70" x14ac:dyDescent="0.25">
      <c r="BR504051" s="2381"/>
    </row>
    <row r="504075" spans="70:70" x14ac:dyDescent="0.25">
      <c r="BR504075" s="2394"/>
    </row>
    <row r="504076" spans="70:70" x14ac:dyDescent="0.25">
      <c r="BR504076" s="2381"/>
    </row>
    <row r="504100" spans="70:70" x14ac:dyDescent="0.25">
      <c r="BR504100" s="2394"/>
    </row>
    <row r="504101" spans="70:70" x14ac:dyDescent="0.25">
      <c r="BR504101" s="2381"/>
    </row>
    <row r="504125" spans="70:70" x14ac:dyDescent="0.25">
      <c r="BR504125" s="2394"/>
    </row>
    <row r="504126" spans="70:70" x14ac:dyDescent="0.25">
      <c r="BR504126" s="2381"/>
    </row>
    <row r="504150" spans="70:70" x14ac:dyDescent="0.25">
      <c r="BR504150" s="2394"/>
    </row>
    <row r="504151" spans="70:70" x14ac:dyDescent="0.25">
      <c r="BR504151" s="2381"/>
    </row>
    <row r="504175" spans="70:70" x14ac:dyDescent="0.25">
      <c r="BR504175" s="2394"/>
    </row>
    <row r="504176" spans="70:70" x14ac:dyDescent="0.25">
      <c r="BR504176" s="2381"/>
    </row>
    <row r="504200" spans="70:70" x14ac:dyDescent="0.25">
      <c r="BR504200" s="2394"/>
    </row>
    <row r="504201" spans="70:70" x14ac:dyDescent="0.25">
      <c r="BR504201" s="2381"/>
    </row>
    <row r="504225" spans="70:70" x14ac:dyDescent="0.25">
      <c r="BR504225" s="2394"/>
    </row>
    <row r="504226" spans="70:70" x14ac:dyDescent="0.25">
      <c r="BR504226" s="2381"/>
    </row>
    <row r="504250" spans="70:70" x14ac:dyDescent="0.25">
      <c r="BR504250" s="2394"/>
    </row>
    <row r="504251" spans="70:70" x14ac:dyDescent="0.25">
      <c r="BR504251" s="2381"/>
    </row>
    <row r="504275" spans="70:70" x14ac:dyDescent="0.25">
      <c r="BR504275" s="2394"/>
    </row>
    <row r="504276" spans="70:70" x14ac:dyDescent="0.25">
      <c r="BR504276" s="2381"/>
    </row>
    <row r="504300" spans="70:70" x14ac:dyDescent="0.25">
      <c r="BR504300" s="2394"/>
    </row>
    <row r="504301" spans="70:70" x14ac:dyDescent="0.25">
      <c r="BR504301" s="2381"/>
    </row>
    <row r="504325" spans="70:70" x14ac:dyDescent="0.25">
      <c r="BR504325" s="2394"/>
    </row>
    <row r="504326" spans="70:70" x14ac:dyDescent="0.25">
      <c r="BR504326" s="2381"/>
    </row>
    <row r="504350" spans="70:70" x14ac:dyDescent="0.25">
      <c r="BR504350" s="2394"/>
    </row>
    <row r="504351" spans="70:70" x14ac:dyDescent="0.25">
      <c r="BR504351" s="2381"/>
    </row>
    <row r="504375" spans="70:70" x14ac:dyDescent="0.25">
      <c r="BR504375" s="2394"/>
    </row>
    <row r="504376" spans="70:70" x14ac:dyDescent="0.25">
      <c r="BR504376" s="2381"/>
    </row>
    <row r="504400" spans="70:70" x14ac:dyDescent="0.25">
      <c r="BR504400" s="2394"/>
    </row>
    <row r="504401" spans="70:70" x14ac:dyDescent="0.25">
      <c r="BR504401" s="2381"/>
    </row>
    <row r="504425" spans="70:70" x14ac:dyDescent="0.25">
      <c r="BR504425" s="2394"/>
    </row>
    <row r="504426" spans="70:70" x14ac:dyDescent="0.25">
      <c r="BR504426" s="2381"/>
    </row>
    <row r="504450" spans="70:70" x14ac:dyDescent="0.25">
      <c r="BR504450" s="2394"/>
    </row>
    <row r="504451" spans="70:70" x14ac:dyDescent="0.25">
      <c r="BR504451" s="2381"/>
    </row>
    <row r="504475" spans="70:70" x14ac:dyDescent="0.25">
      <c r="BR504475" s="2394"/>
    </row>
    <row r="504476" spans="70:70" x14ac:dyDescent="0.25">
      <c r="BR504476" s="2381"/>
    </row>
    <row r="504500" spans="70:70" x14ac:dyDescent="0.25">
      <c r="BR504500" s="2394"/>
    </row>
    <row r="504501" spans="70:70" x14ac:dyDescent="0.25">
      <c r="BR504501" s="2381"/>
    </row>
    <row r="504525" spans="70:70" x14ac:dyDescent="0.25">
      <c r="BR504525" s="2394"/>
    </row>
    <row r="504526" spans="70:70" x14ac:dyDescent="0.25">
      <c r="BR504526" s="2381"/>
    </row>
    <row r="504550" spans="70:70" x14ac:dyDescent="0.25">
      <c r="BR504550" s="2394"/>
    </row>
    <row r="504551" spans="70:70" x14ac:dyDescent="0.25">
      <c r="BR504551" s="2381"/>
    </row>
    <row r="504575" spans="70:70" x14ac:dyDescent="0.25">
      <c r="BR504575" s="2394"/>
    </row>
    <row r="504576" spans="70:70" x14ac:dyDescent="0.25">
      <c r="BR504576" s="2381"/>
    </row>
    <row r="504600" spans="70:70" x14ac:dyDescent="0.25">
      <c r="BR504600" s="2394"/>
    </row>
    <row r="504601" spans="70:70" x14ac:dyDescent="0.25">
      <c r="BR504601" s="2381"/>
    </row>
    <row r="504625" spans="70:70" x14ac:dyDescent="0.25">
      <c r="BR504625" s="2394"/>
    </row>
    <row r="504626" spans="70:70" x14ac:dyDescent="0.25">
      <c r="BR504626" s="2381"/>
    </row>
    <row r="504650" spans="70:70" x14ac:dyDescent="0.25">
      <c r="BR504650" s="2394"/>
    </row>
    <row r="504651" spans="70:70" x14ac:dyDescent="0.25">
      <c r="BR504651" s="2381"/>
    </row>
    <row r="504675" spans="70:70" x14ac:dyDescent="0.25">
      <c r="BR504675" s="2394"/>
    </row>
    <row r="504676" spans="70:70" x14ac:dyDescent="0.25">
      <c r="BR504676" s="2381"/>
    </row>
    <row r="504700" spans="70:70" x14ac:dyDescent="0.25">
      <c r="BR504700" s="2394"/>
    </row>
    <row r="504701" spans="70:70" x14ac:dyDescent="0.25">
      <c r="BR504701" s="2381"/>
    </row>
    <row r="504725" spans="70:70" x14ac:dyDescent="0.25">
      <c r="BR504725" s="2394"/>
    </row>
    <row r="504726" spans="70:70" x14ac:dyDescent="0.25">
      <c r="BR504726" s="2381"/>
    </row>
    <row r="504750" spans="70:70" x14ac:dyDescent="0.25">
      <c r="BR504750" s="2394"/>
    </row>
    <row r="504751" spans="70:70" x14ac:dyDescent="0.25">
      <c r="BR504751" s="2381"/>
    </row>
    <row r="504775" spans="70:70" x14ac:dyDescent="0.25">
      <c r="BR504775" s="2394"/>
    </row>
    <row r="504776" spans="70:70" x14ac:dyDescent="0.25">
      <c r="BR504776" s="2381"/>
    </row>
    <row r="504800" spans="70:70" x14ac:dyDescent="0.25">
      <c r="BR504800" s="2394"/>
    </row>
    <row r="504801" spans="70:70" x14ac:dyDescent="0.25">
      <c r="BR504801" s="2381"/>
    </row>
    <row r="504825" spans="70:70" x14ac:dyDescent="0.25">
      <c r="BR504825" s="2394"/>
    </row>
    <row r="504826" spans="70:70" x14ac:dyDescent="0.25">
      <c r="BR504826" s="2381"/>
    </row>
    <row r="504850" spans="70:70" x14ac:dyDescent="0.25">
      <c r="BR504850" s="2394"/>
    </row>
    <row r="504851" spans="70:70" x14ac:dyDescent="0.25">
      <c r="BR504851" s="2381"/>
    </row>
    <row r="504875" spans="70:70" x14ac:dyDescent="0.25">
      <c r="BR504875" s="2394"/>
    </row>
    <row r="504876" spans="70:70" x14ac:dyDescent="0.25">
      <c r="BR504876" s="2381"/>
    </row>
    <row r="504900" spans="70:70" x14ac:dyDescent="0.25">
      <c r="BR504900" s="2394"/>
    </row>
    <row r="504901" spans="70:70" x14ac:dyDescent="0.25">
      <c r="BR504901" s="2381"/>
    </row>
    <row r="504925" spans="70:70" x14ac:dyDescent="0.25">
      <c r="BR504925" s="2394"/>
    </row>
    <row r="504926" spans="70:70" x14ac:dyDescent="0.25">
      <c r="BR504926" s="2381"/>
    </row>
    <row r="504950" spans="70:70" x14ac:dyDescent="0.25">
      <c r="BR504950" s="2394"/>
    </row>
    <row r="504951" spans="70:70" x14ac:dyDescent="0.25">
      <c r="BR504951" s="2381"/>
    </row>
    <row r="504975" spans="70:70" x14ac:dyDescent="0.25">
      <c r="BR504975" s="2394"/>
    </row>
    <row r="504976" spans="70:70" x14ac:dyDescent="0.25">
      <c r="BR504976" s="2381"/>
    </row>
    <row r="505000" spans="70:70" x14ac:dyDescent="0.25">
      <c r="BR505000" s="2394"/>
    </row>
    <row r="505001" spans="70:70" x14ac:dyDescent="0.25">
      <c r="BR505001" s="2381"/>
    </row>
    <row r="505025" spans="70:70" x14ac:dyDescent="0.25">
      <c r="BR505025" s="2394"/>
    </row>
    <row r="505026" spans="70:70" x14ac:dyDescent="0.25">
      <c r="BR505026" s="2381"/>
    </row>
    <row r="505050" spans="70:70" x14ac:dyDescent="0.25">
      <c r="BR505050" s="2394"/>
    </row>
    <row r="505051" spans="70:70" x14ac:dyDescent="0.25">
      <c r="BR505051" s="2381"/>
    </row>
    <row r="505075" spans="70:70" x14ac:dyDescent="0.25">
      <c r="BR505075" s="2394"/>
    </row>
    <row r="505076" spans="70:70" x14ac:dyDescent="0.25">
      <c r="BR505076" s="2381"/>
    </row>
    <row r="505100" spans="70:70" x14ac:dyDescent="0.25">
      <c r="BR505100" s="2394"/>
    </row>
    <row r="505101" spans="70:70" x14ac:dyDescent="0.25">
      <c r="BR505101" s="2381"/>
    </row>
    <row r="505125" spans="70:70" x14ac:dyDescent="0.25">
      <c r="BR505125" s="2394"/>
    </row>
    <row r="505126" spans="70:70" x14ac:dyDescent="0.25">
      <c r="BR505126" s="2381"/>
    </row>
    <row r="505150" spans="70:70" x14ac:dyDescent="0.25">
      <c r="BR505150" s="2394"/>
    </row>
    <row r="505151" spans="70:70" x14ac:dyDescent="0.25">
      <c r="BR505151" s="2381"/>
    </row>
    <row r="505175" spans="70:70" x14ac:dyDescent="0.25">
      <c r="BR505175" s="2394"/>
    </row>
    <row r="505176" spans="70:70" x14ac:dyDescent="0.25">
      <c r="BR505176" s="2381"/>
    </row>
    <row r="505200" spans="70:70" x14ac:dyDescent="0.25">
      <c r="BR505200" s="2394"/>
    </row>
    <row r="505201" spans="70:70" x14ac:dyDescent="0.25">
      <c r="BR505201" s="2381"/>
    </row>
    <row r="505225" spans="70:70" x14ac:dyDescent="0.25">
      <c r="BR505225" s="2394"/>
    </row>
    <row r="505226" spans="70:70" x14ac:dyDescent="0.25">
      <c r="BR505226" s="2381"/>
    </row>
    <row r="505250" spans="70:70" x14ac:dyDescent="0.25">
      <c r="BR505250" s="2394"/>
    </row>
    <row r="505251" spans="70:70" x14ac:dyDescent="0.25">
      <c r="BR505251" s="2381"/>
    </row>
    <row r="505275" spans="70:70" x14ac:dyDescent="0.25">
      <c r="BR505275" s="2394"/>
    </row>
    <row r="505276" spans="70:70" x14ac:dyDescent="0.25">
      <c r="BR505276" s="2381"/>
    </row>
    <row r="505300" spans="70:70" x14ac:dyDescent="0.25">
      <c r="BR505300" s="2394"/>
    </row>
    <row r="505301" spans="70:70" x14ac:dyDescent="0.25">
      <c r="BR505301" s="2381"/>
    </row>
    <row r="505325" spans="70:70" x14ac:dyDescent="0.25">
      <c r="BR505325" s="2394"/>
    </row>
    <row r="505326" spans="70:70" x14ac:dyDescent="0.25">
      <c r="BR505326" s="2381"/>
    </row>
    <row r="505350" spans="70:70" x14ac:dyDescent="0.25">
      <c r="BR505350" s="2394"/>
    </row>
    <row r="505351" spans="70:70" x14ac:dyDescent="0.25">
      <c r="BR505351" s="2381"/>
    </row>
    <row r="505375" spans="70:70" x14ac:dyDescent="0.25">
      <c r="BR505375" s="2394"/>
    </row>
    <row r="505376" spans="70:70" x14ac:dyDescent="0.25">
      <c r="BR505376" s="2381"/>
    </row>
    <row r="505400" spans="70:70" x14ac:dyDescent="0.25">
      <c r="BR505400" s="2394"/>
    </row>
    <row r="505401" spans="70:70" x14ac:dyDescent="0.25">
      <c r="BR505401" s="2381"/>
    </row>
    <row r="505425" spans="70:70" x14ac:dyDescent="0.25">
      <c r="BR505425" s="2394"/>
    </row>
    <row r="505426" spans="70:70" x14ac:dyDescent="0.25">
      <c r="BR505426" s="2381"/>
    </row>
    <row r="505450" spans="70:70" x14ac:dyDescent="0.25">
      <c r="BR505450" s="2394"/>
    </row>
    <row r="505451" spans="70:70" x14ac:dyDescent="0.25">
      <c r="BR505451" s="2381"/>
    </row>
    <row r="505475" spans="70:70" x14ac:dyDescent="0.25">
      <c r="BR505475" s="2394"/>
    </row>
    <row r="505476" spans="70:70" x14ac:dyDescent="0.25">
      <c r="BR505476" s="2381"/>
    </row>
    <row r="505500" spans="70:70" x14ac:dyDescent="0.25">
      <c r="BR505500" s="2394"/>
    </row>
    <row r="505501" spans="70:70" x14ac:dyDescent="0.25">
      <c r="BR505501" s="2381"/>
    </row>
    <row r="505525" spans="70:70" x14ac:dyDescent="0.25">
      <c r="BR505525" s="2394"/>
    </row>
    <row r="505526" spans="70:70" x14ac:dyDescent="0.25">
      <c r="BR505526" s="2381"/>
    </row>
    <row r="505550" spans="70:70" x14ac:dyDescent="0.25">
      <c r="BR505550" s="2394"/>
    </row>
    <row r="505551" spans="70:70" x14ac:dyDescent="0.25">
      <c r="BR505551" s="2381"/>
    </row>
    <row r="505575" spans="70:70" x14ac:dyDescent="0.25">
      <c r="BR505575" s="2394"/>
    </row>
    <row r="505576" spans="70:70" x14ac:dyDescent="0.25">
      <c r="BR505576" s="2381"/>
    </row>
    <row r="505600" spans="70:70" x14ac:dyDescent="0.25">
      <c r="BR505600" s="2394"/>
    </row>
    <row r="505601" spans="70:70" x14ac:dyDescent="0.25">
      <c r="BR505601" s="2381"/>
    </row>
    <row r="505625" spans="70:70" x14ac:dyDescent="0.25">
      <c r="BR505625" s="2394"/>
    </row>
    <row r="505626" spans="70:70" x14ac:dyDescent="0.25">
      <c r="BR505626" s="2381"/>
    </row>
    <row r="505650" spans="70:70" x14ac:dyDescent="0.25">
      <c r="BR505650" s="2394"/>
    </row>
    <row r="505651" spans="70:70" x14ac:dyDescent="0.25">
      <c r="BR505651" s="2381"/>
    </row>
    <row r="505675" spans="70:70" x14ac:dyDescent="0.25">
      <c r="BR505675" s="2394"/>
    </row>
    <row r="505676" spans="70:70" x14ac:dyDescent="0.25">
      <c r="BR505676" s="2381"/>
    </row>
    <row r="505700" spans="70:70" x14ac:dyDescent="0.25">
      <c r="BR505700" s="2394"/>
    </row>
    <row r="505701" spans="70:70" x14ac:dyDescent="0.25">
      <c r="BR505701" s="2381"/>
    </row>
    <row r="505725" spans="70:70" x14ac:dyDescent="0.25">
      <c r="BR505725" s="2394"/>
    </row>
    <row r="505726" spans="70:70" x14ac:dyDescent="0.25">
      <c r="BR505726" s="2381"/>
    </row>
    <row r="505750" spans="70:70" x14ac:dyDescent="0.25">
      <c r="BR505750" s="2394"/>
    </row>
    <row r="505751" spans="70:70" x14ac:dyDescent="0.25">
      <c r="BR505751" s="2381"/>
    </row>
    <row r="505775" spans="70:70" x14ac:dyDescent="0.25">
      <c r="BR505775" s="2394"/>
    </row>
    <row r="505776" spans="70:70" x14ac:dyDescent="0.25">
      <c r="BR505776" s="2381"/>
    </row>
    <row r="505800" spans="70:70" x14ac:dyDescent="0.25">
      <c r="BR505800" s="2394"/>
    </row>
    <row r="505801" spans="70:70" x14ac:dyDescent="0.25">
      <c r="BR505801" s="2381"/>
    </row>
    <row r="505825" spans="70:70" x14ac:dyDescent="0.25">
      <c r="BR505825" s="2394"/>
    </row>
    <row r="505826" spans="70:70" x14ac:dyDescent="0.25">
      <c r="BR505826" s="2381"/>
    </row>
    <row r="505850" spans="70:70" x14ac:dyDescent="0.25">
      <c r="BR505850" s="2394"/>
    </row>
    <row r="505851" spans="70:70" x14ac:dyDescent="0.25">
      <c r="BR505851" s="2381"/>
    </row>
    <row r="505875" spans="70:70" x14ac:dyDescent="0.25">
      <c r="BR505875" s="2394"/>
    </row>
    <row r="505876" spans="70:70" x14ac:dyDescent="0.25">
      <c r="BR505876" s="2381"/>
    </row>
    <row r="505900" spans="70:70" x14ac:dyDescent="0.25">
      <c r="BR505900" s="2394"/>
    </row>
    <row r="505901" spans="70:70" x14ac:dyDescent="0.25">
      <c r="BR505901" s="2381"/>
    </row>
    <row r="505925" spans="70:70" x14ac:dyDescent="0.25">
      <c r="BR505925" s="2394"/>
    </row>
    <row r="505926" spans="70:70" x14ac:dyDescent="0.25">
      <c r="BR505926" s="2381"/>
    </row>
    <row r="505950" spans="70:70" x14ac:dyDescent="0.25">
      <c r="BR505950" s="2394"/>
    </row>
    <row r="505951" spans="70:70" x14ac:dyDescent="0.25">
      <c r="BR505951" s="2381"/>
    </row>
    <row r="505975" spans="70:70" x14ac:dyDescent="0.25">
      <c r="BR505975" s="2394"/>
    </row>
    <row r="505976" spans="70:70" x14ac:dyDescent="0.25">
      <c r="BR505976" s="2381"/>
    </row>
    <row r="506000" spans="70:70" x14ac:dyDescent="0.25">
      <c r="BR506000" s="2394"/>
    </row>
    <row r="506001" spans="70:70" x14ac:dyDescent="0.25">
      <c r="BR506001" s="2381"/>
    </row>
    <row r="506025" spans="70:70" x14ac:dyDescent="0.25">
      <c r="BR506025" s="2394"/>
    </row>
    <row r="506026" spans="70:70" x14ac:dyDescent="0.25">
      <c r="BR506026" s="2381"/>
    </row>
    <row r="506050" spans="70:70" x14ac:dyDescent="0.25">
      <c r="BR506050" s="2394"/>
    </row>
    <row r="506051" spans="70:70" x14ac:dyDescent="0.25">
      <c r="BR506051" s="2381"/>
    </row>
    <row r="506075" spans="70:70" x14ac:dyDescent="0.25">
      <c r="BR506075" s="2394"/>
    </row>
    <row r="506076" spans="70:70" x14ac:dyDescent="0.25">
      <c r="BR506076" s="2381"/>
    </row>
    <row r="506100" spans="70:70" x14ac:dyDescent="0.25">
      <c r="BR506100" s="2394"/>
    </row>
    <row r="506101" spans="70:70" x14ac:dyDescent="0.25">
      <c r="BR506101" s="2381"/>
    </row>
    <row r="506125" spans="70:70" x14ac:dyDescent="0.25">
      <c r="BR506125" s="2394"/>
    </row>
    <row r="506126" spans="70:70" x14ac:dyDescent="0.25">
      <c r="BR506126" s="2381"/>
    </row>
    <row r="506150" spans="70:70" x14ac:dyDescent="0.25">
      <c r="BR506150" s="2394"/>
    </row>
    <row r="506151" spans="70:70" x14ac:dyDescent="0.25">
      <c r="BR506151" s="2381"/>
    </row>
    <row r="506175" spans="70:70" x14ac:dyDescent="0.25">
      <c r="BR506175" s="2394"/>
    </row>
    <row r="506176" spans="70:70" x14ac:dyDescent="0.25">
      <c r="BR506176" s="2381"/>
    </row>
    <row r="506200" spans="70:70" x14ac:dyDescent="0.25">
      <c r="BR506200" s="2394"/>
    </row>
    <row r="506201" spans="70:70" x14ac:dyDescent="0.25">
      <c r="BR506201" s="2381"/>
    </row>
    <row r="506225" spans="70:70" x14ac:dyDescent="0.25">
      <c r="BR506225" s="2394"/>
    </row>
    <row r="506226" spans="70:70" x14ac:dyDescent="0.25">
      <c r="BR506226" s="2381"/>
    </row>
    <row r="506250" spans="70:70" x14ac:dyDescent="0.25">
      <c r="BR506250" s="2394"/>
    </row>
    <row r="506251" spans="70:70" x14ac:dyDescent="0.25">
      <c r="BR506251" s="2381"/>
    </row>
    <row r="506275" spans="70:70" x14ac:dyDescent="0.25">
      <c r="BR506275" s="2394"/>
    </row>
    <row r="506276" spans="70:70" x14ac:dyDescent="0.25">
      <c r="BR506276" s="2381"/>
    </row>
    <row r="506300" spans="70:70" x14ac:dyDescent="0.25">
      <c r="BR506300" s="2394"/>
    </row>
    <row r="506301" spans="70:70" x14ac:dyDescent="0.25">
      <c r="BR506301" s="2381"/>
    </row>
    <row r="506325" spans="70:70" x14ac:dyDescent="0.25">
      <c r="BR506325" s="2394"/>
    </row>
    <row r="506326" spans="70:70" x14ac:dyDescent="0.25">
      <c r="BR506326" s="2381"/>
    </row>
    <row r="506350" spans="70:70" x14ac:dyDescent="0.25">
      <c r="BR506350" s="2394"/>
    </row>
    <row r="506351" spans="70:70" x14ac:dyDescent="0.25">
      <c r="BR506351" s="2381"/>
    </row>
    <row r="506375" spans="70:70" x14ac:dyDescent="0.25">
      <c r="BR506375" s="2394"/>
    </row>
    <row r="506376" spans="70:70" x14ac:dyDescent="0.25">
      <c r="BR506376" s="2381"/>
    </row>
    <row r="506400" spans="70:70" x14ac:dyDescent="0.25">
      <c r="BR506400" s="2394"/>
    </row>
    <row r="506401" spans="70:70" x14ac:dyDescent="0.25">
      <c r="BR506401" s="2381"/>
    </row>
    <row r="506425" spans="70:70" x14ac:dyDescent="0.25">
      <c r="BR506425" s="2394"/>
    </row>
    <row r="506426" spans="70:70" x14ac:dyDescent="0.25">
      <c r="BR506426" s="2381"/>
    </row>
    <row r="506450" spans="70:70" x14ac:dyDescent="0.25">
      <c r="BR506450" s="2394"/>
    </row>
    <row r="506451" spans="70:70" x14ac:dyDescent="0.25">
      <c r="BR506451" s="2381"/>
    </row>
    <row r="506475" spans="70:70" x14ac:dyDescent="0.25">
      <c r="BR506475" s="2394"/>
    </row>
    <row r="506476" spans="70:70" x14ac:dyDescent="0.25">
      <c r="BR506476" s="2381"/>
    </row>
    <row r="506500" spans="70:70" x14ac:dyDescent="0.25">
      <c r="BR506500" s="2394"/>
    </row>
    <row r="506501" spans="70:70" x14ac:dyDescent="0.25">
      <c r="BR506501" s="2381"/>
    </row>
    <row r="506525" spans="70:70" x14ac:dyDescent="0.25">
      <c r="BR506525" s="2394"/>
    </row>
    <row r="506526" spans="70:70" x14ac:dyDescent="0.25">
      <c r="BR506526" s="2381"/>
    </row>
    <row r="506550" spans="70:70" x14ac:dyDescent="0.25">
      <c r="BR506550" s="2394"/>
    </row>
    <row r="506551" spans="70:70" x14ac:dyDescent="0.25">
      <c r="BR506551" s="2381"/>
    </row>
    <row r="506575" spans="70:70" x14ac:dyDescent="0.25">
      <c r="BR506575" s="2394"/>
    </row>
    <row r="506576" spans="70:70" x14ac:dyDescent="0.25">
      <c r="BR506576" s="2381"/>
    </row>
    <row r="506600" spans="70:70" x14ac:dyDescent="0.25">
      <c r="BR506600" s="2394"/>
    </row>
    <row r="506601" spans="70:70" x14ac:dyDescent="0.25">
      <c r="BR506601" s="2381"/>
    </row>
    <row r="506625" spans="70:70" x14ac:dyDescent="0.25">
      <c r="BR506625" s="2394"/>
    </row>
    <row r="506626" spans="70:70" x14ac:dyDescent="0.25">
      <c r="BR506626" s="2381"/>
    </row>
    <row r="506650" spans="70:70" x14ac:dyDescent="0.25">
      <c r="BR506650" s="2394"/>
    </row>
    <row r="506651" spans="70:70" x14ac:dyDescent="0.25">
      <c r="BR506651" s="2381"/>
    </row>
    <row r="506675" spans="70:70" x14ac:dyDescent="0.25">
      <c r="BR506675" s="2394"/>
    </row>
    <row r="506676" spans="70:70" x14ac:dyDescent="0.25">
      <c r="BR506676" s="2381"/>
    </row>
    <row r="506700" spans="70:70" x14ac:dyDescent="0.25">
      <c r="BR506700" s="2394"/>
    </row>
    <row r="506701" spans="70:70" x14ac:dyDescent="0.25">
      <c r="BR506701" s="2381"/>
    </row>
    <row r="506725" spans="70:70" x14ac:dyDescent="0.25">
      <c r="BR506725" s="2394"/>
    </row>
    <row r="506726" spans="70:70" x14ac:dyDescent="0.25">
      <c r="BR506726" s="2381"/>
    </row>
    <row r="506750" spans="70:70" x14ac:dyDescent="0.25">
      <c r="BR506750" s="2394"/>
    </row>
    <row r="506751" spans="70:70" x14ac:dyDescent="0.25">
      <c r="BR506751" s="2381"/>
    </row>
    <row r="506775" spans="70:70" x14ac:dyDescent="0.25">
      <c r="BR506775" s="2394"/>
    </row>
    <row r="506776" spans="70:70" x14ac:dyDescent="0.25">
      <c r="BR506776" s="2381"/>
    </row>
    <row r="506800" spans="70:70" x14ac:dyDescent="0.25">
      <c r="BR506800" s="2394"/>
    </row>
    <row r="506801" spans="70:70" x14ac:dyDescent="0.25">
      <c r="BR506801" s="2381"/>
    </row>
    <row r="506825" spans="70:70" x14ac:dyDescent="0.25">
      <c r="BR506825" s="2394"/>
    </row>
    <row r="506826" spans="70:70" x14ac:dyDescent="0.25">
      <c r="BR506826" s="2381"/>
    </row>
    <row r="506850" spans="70:70" x14ac:dyDescent="0.25">
      <c r="BR506850" s="2394"/>
    </row>
    <row r="506851" spans="70:70" x14ac:dyDescent="0.25">
      <c r="BR506851" s="2381"/>
    </row>
    <row r="506875" spans="70:70" x14ac:dyDescent="0.25">
      <c r="BR506875" s="2394"/>
    </row>
    <row r="506876" spans="70:70" x14ac:dyDescent="0.25">
      <c r="BR506876" s="2381"/>
    </row>
    <row r="506900" spans="70:70" x14ac:dyDescent="0.25">
      <c r="BR506900" s="2394"/>
    </row>
    <row r="506901" spans="70:70" x14ac:dyDescent="0.25">
      <c r="BR506901" s="2381"/>
    </row>
    <row r="506925" spans="70:70" x14ac:dyDescent="0.25">
      <c r="BR506925" s="2394"/>
    </row>
    <row r="506926" spans="70:70" x14ac:dyDescent="0.25">
      <c r="BR506926" s="2381"/>
    </row>
    <row r="506950" spans="70:70" x14ac:dyDescent="0.25">
      <c r="BR506950" s="2394"/>
    </row>
    <row r="506951" spans="70:70" x14ac:dyDescent="0.25">
      <c r="BR506951" s="2381"/>
    </row>
    <row r="506975" spans="70:70" x14ac:dyDescent="0.25">
      <c r="BR506975" s="2394"/>
    </row>
    <row r="506976" spans="70:70" x14ac:dyDescent="0.25">
      <c r="BR506976" s="2381"/>
    </row>
    <row r="507000" spans="70:70" x14ac:dyDescent="0.25">
      <c r="BR507000" s="2394"/>
    </row>
    <row r="507001" spans="70:70" x14ac:dyDescent="0.25">
      <c r="BR507001" s="2381"/>
    </row>
    <row r="507025" spans="70:70" x14ac:dyDescent="0.25">
      <c r="BR507025" s="2394"/>
    </row>
    <row r="507026" spans="70:70" x14ac:dyDescent="0.25">
      <c r="BR507026" s="2381"/>
    </row>
    <row r="507050" spans="70:70" x14ac:dyDescent="0.25">
      <c r="BR507050" s="2394"/>
    </row>
    <row r="507051" spans="70:70" x14ac:dyDescent="0.25">
      <c r="BR507051" s="2381"/>
    </row>
    <row r="507075" spans="70:70" x14ac:dyDescent="0.25">
      <c r="BR507075" s="2394"/>
    </row>
    <row r="507076" spans="70:70" x14ac:dyDescent="0.25">
      <c r="BR507076" s="2381"/>
    </row>
    <row r="507100" spans="70:70" x14ac:dyDescent="0.25">
      <c r="BR507100" s="2394"/>
    </row>
    <row r="507101" spans="70:70" x14ac:dyDescent="0.25">
      <c r="BR507101" s="2381"/>
    </row>
    <row r="507125" spans="70:70" x14ac:dyDescent="0.25">
      <c r="BR507125" s="2394"/>
    </row>
    <row r="507126" spans="70:70" x14ac:dyDescent="0.25">
      <c r="BR507126" s="2381"/>
    </row>
    <row r="507150" spans="70:70" x14ac:dyDescent="0.25">
      <c r="BR507150" s="2394"/>
    </row>
    <row r="507151" spans="70:70" x14ac:dyDescent="0.25">
      <c r="BR507151" s="2381"/>
    </row>
    <row r="507175" spans="70:70" x14ac:dyDescent="0.25">
      <c r="BR507175" s="2394"/>
    </row>
    <row r="507176" spans="70:70" x14ac:dyDescent="0.25">
      <c r="BR507176" s="2381"/>
    </row>
    <row r="507200" spans="70:70" x14ac:dyDescent="0.25">
      <c r="BR507200" s="2394"/>
    </row>
    <row r="507201" spans="70:70" x14ac:dyDescent="0.25">
      <c r="BR507201" s="2381"/>
    </row>
    <row r="507225" spans="70:70" x14ac:dyDescent="0.25">
      <c r="BR507225" s="2394"/>
    </row>
    <row r="507226" spans="70:70" x14ac:dyDescent="0.25">
      <c r="BR507226" s="2381"/>
    </row>
    <row r="507250" spans="70:70" x14ac:dyDescent="0.25">
      <c r="BR507250" s="2394"/>
    </row>
    <row r="507251" spans="70:70" x14ac:dyDescent="0.25">
      <c r="BR507251" s="2381"/>
    </row>
    <row r="507275" spans="70:70" x14ac:dyDescent="0.25">
      <c r="BR507275" s="2394"/>
    </row>
    <row r="507276" spans="70:70" x14ac:dyDescent="0.25">
      <c r="BR507276" s="2381"/>
    </row>
    <row r="507300" spans="70:70" x14ac:dyDescent="0.25">
      <c r="BR507300" s="2394"/>
    </row>
    <row r="507301" spans="70:70" x14ac:dyDescent="0.25">
      <c r="BR507301" s="2381"/>
    </row>
    <row r="507325" spans="70:70" x14ac:dyDescent="0.25">
      <c r="BR507325" s="2394"/>
    </row>
    <row r="507326" spans="70:70" x14ac:dyDescent="0.25">
      <c r="BR507326" s="2381"/>
    </row>
    <row r="507350" spans="70:70" x14ac:dyDescent="0.25">
      <c r="BR507350" s="2394"/>
    </row>
    <row r="507351" spans="70:70" x14ac:dyDescent="0.25">
      <c r="BR507351" s="2381"/>
    </row>
    <row r="507375" spans="70:70" x14ac:dyDescent="0.25">
      <c r="BR507375" s="2394"/>
    </row>
    <row r="507376" spans="70:70" x14ac:dyDescent="0.25">
      <c r="BR507376" s="2381"/>
    </row>
    <row r="507400" spans="70:70" x14ac:dyDescent="0.25">
      <c r="BR507400" s="2394"/>
    </row>
    <row r="507401" spans="70:70" x14ac:dyDescent="0.25">
      <c r="BR507401" s="2381"/>
    </row>
    <row r="507425" spans="70:70" x14ac:dyDescent="0.25">
      <c r="BR507425" s="2394"/>
    </row>
    <row r="507426" spans="70:70" x14ac:dyDescent="0.25">
      <c r="BR507426" s="2381"/>
    </row>
    <row r="507450" spans="70:70" x14ac:dyDescent="0.25">
      <c r="BR507450" s="2394"/>
    </row>
    <row r="507451" spans="70:70" x14ac:dyDescent="0.25">
      <c r="BR507451" s="2381"/>
    </row>
    <row r="507475" spans="70:70" x14ac:dyDescent="0.25">
      <c r="BR507475" s="2394"/>
    </row>
    <row r="507476" spans="70:70" x14ac:dyDescent="0.25">
      <c r="BR507476" s="2381"/>
    </row>
    <row r="507500" spans="70:70" x14ac:dyDescent="0.25">
      <c r="BR507500" s="2394"/>
    </row>
    <row r="507501" spans="70:70" x14ac:dyDescent="0.25">
      <c r="BR507501" s="2381"/>
    </row>
    <row r="507525" spans="70:70" x14ac:dyDescent="0.25">
      <c r="BR507525" s="2394"/>
    </row>
    <row r="507526" spans="70:70" x14ac:dyDescent="0.25">
      <c r="BR507526" s="2381"/>
    </row>
    <row r="507550" spans="70:70" x14ac:dyDescent="0.25">
      <c r="BR507550" s="2394"/>
    </row>
    <row r="507551" spans="70:70" x14ac:dyDescent="0.25">
      <c r="BR507551" s="2381"/>
    </row>
    <row r="507575" spans="70:70" x14ac:dyDescent="0.25">
      <c r="BR507575" s="2394"/>
    </row>
    <row r="507576" spans="70:70" x14ac:dyDescent="0.25">
      <c r="BR507576" s="2381"/>
    </row>
    <row r="507600" spans="70:70" x14ac:dyDescent="0.25">
      <c r="BR507600" s="2394"/>
    </row>
    <row r="507601" spans="70:70" x14ac:dyDescent="0.25">
      <c r="BR507601" s="2381"/>
    </row>
    <row r="507625" spans="70:70" x14ac:dyDescent="0.25">
      <c r="BR507625" s="2394"/>
    </row>
    <row r="507626" spans="70:70" x14ac:dyDescent="0.25">
      <c r="BR507626" s="2381"/>
    </row>
    <row r="507650" spans="70:70" x14ac:dyDescent="0.25">
      <c r="BR507650" s="2394"/>
    </row>
    <row r="507651" spans="70:70" x14ac:dyDescent="0.25">
      <c r="BR507651" s="2381"/>
    </row>
    <row r="507675" spans="70:70" x14ac:dyDescent="0.25">
      <c r="BR507675" s="2394"/>
    </row>
    <row r="507676" spans="70:70" x14ac:dyDescent="0.25">
      <c r="BR507676" s="2381"/>
    </row>
    <row r="507700" spans="70:70" x14ac:dyDescent="0.25">
      <c r="BR507700" s="2394"/>
    </row>
    <row r="507701" spans="70:70" x14ac:dyDescent="0.25">
      <c r="BR507701" s="2381"/>
    </row>
    <row r="507725" spans="70:70" x14ac:dyDescent="0.25">
      <c r="BR507725" s="2394"/>
    </row>
    <row r="507726" spans="70:70" x14ac:dyDescent="0.25">
      <c r="BR507726" s="2381"/>
    </row>
    <row r="507750" spans="70:70" x14ac:dyDescent="0.25">
      <c r="BR507750" s="2394"/>
    </row>
    <row r="507751" spans="70:70" x14ac:dyDescent="0.25">
      <c r="BR507751" s="2381"/>
    </row>
    <row r="507775" spans="70:70" x14ac:dyDescent="0.25">
      <c r="BR507775" s="2394"/>
    </row>
    <row r="507776" spans="70:70" x14ac:dyDescent="0.25">
      <c r="BR507776" s="2381"/>
    </row>
    <row r="507800" spans="70:70" x14ac:dyDescent="0.25">
      <c r="BR507800" s="2394"/>
    </row>
    <row r="507801" spans="70:70" x14ac:dyDescent="0.25">
      <c r="BR507801" s="2381"/>
    </row>
    <row r="507825" spans="70:70" x14ac:dyDescent="0.25">
      <c r="BR507825" s="2394"/>
    </row>
    <row r="507826" spans="70:70" x14ac:dyDescent="0.25">
      <c r="BR507826" s="2381"/>
    </row>
    <row r="507850" spans="70:70" x14ac:dyDescent="0.25">
      <c r="BR507850" s="2394"/>
    </row>
    <row r="507851" spans="70:70" x14ac:dyDescent="0.25">
      <c r="BR507851" s="2381"/>
    </row>
    <row r="507875" spans="70:70" x14ac:dyDescent="0.25">
      <c r="BR507875" s="2394"/>
    </row>
    <row r="507876" spans="70:70" x14ac:dyDescent="0.25">
      <c r="BR507876" s="2381"/>
    </row>
    <row r="507900" spans="70:70" x14ac:dyDescent="0.25">
      <c r="BR507900" s="2394"/>
    </row>
    <row r="507901" spans="70:70" x14ac:dyDescent="0.25">
      <c r="BR507901" s="2381"/>
    </row>
    <row r="507925" spans="70:70" x14ac:dyDescent="0.25">
      <c r="BR507925" s="2394"/>
    </row>
    <row r="507926" spans="70:70" x14ac:dyDescent="0.25">
      <c r="BR507926" s="2381"/>
    </row>
    <row r="507950" spans="70:70" x14ac:dyDescent="0.25">
      <c r="BR507950" s="2394"/>
    </row>
    <row r="507951" spans="70:70" x14ac:dyDescent="0.25">
      <c r="BR507951" s="2381"/>
    </row>
    <row r="507975" spans="70:70" x14ac:dyDescent="0.25">
      <c r="BR507975" s="2394"/>
    </row>
    <row r="507976" spans="70:70" x14ac:dyDescent="0.25">
      <c r="BR507976" s="2381"/>
    </row>
    <row r="508000" spans="70:70" x14ac:dyDescent="0.25">
      <c r="BR508000" s="2394"/>
    </row>
    <row r="508001" spans="70:70" x14ac:dyDescent="0.25">
      <c r="BR508001" s="2381"/>
    </row>
    <row r="508025" spans="70:70" x14ac:dyDescent="0.25">
      <c r="BR508025" s="2394"/>
    </row>
    <row r="508026" spans="70:70" x14ac:dyDescent="0.25">
      <c r="BR508026" s="2381"/>
    </row>
    <row r="508050" spans="70:70" x14ac:dyDescent="0.25">
      <c r="BR508050" s="2394"/>
    </row>
    <row r="508051" spans="70:70" x14ac:dyDescent="0.25">
      <c r="BR508051" s="2381"/>
    </row>
    <row r="508075" spans="70:70" x14ac:dyDescent="0.25">
      <c r="BR508075" s="2394"/>
    </row>
    <row r="508076" spans="70:70" x14ac:dyDescent="0.25">
      <c r="BR508076" s="2381"/>
    </row>
    <row r="508100" spans="70:70" x14ac:dyDescent="0.25">
      <c r="BR508100" s="2394"/>
    </row>
    <row r="508101" spans="70:70" x14ac:dyDescent="0.25">
      <c r="BR508101" s="2381"/>
    </row>
    <row r="508125" spans="70:70" x14ac:dyDescent="0.25">
      <c r="BR508125" s="2394"/>
    </row>
    <row r="508126" spans="70:70" x14ac:dyDescent="0.25">
      <c r="BR508126" s="2381"/>
    </row>
    <row r="508150" spans="70:70" x14ac:dyDescent="0.25">
      <c r="BR508150" s="2394"/>
    </row>
    <row r="508151" spans="70:70" x14ac:dyDescent="0.25">
      <c r="BR508151" s="2381"/>
    </row>
    <row r="508175" spans="70:70" x14ac:dyDescent="0.25">
      <c r="BR508175" s="2394"/>
    </row>
    <row r="508176" spans="70:70" x14ac:dyDescent="0.25">
      <c r="BR508176" s="2381"/>
    </row>
    <row r="508200" spans="70:70" x14ac:dyDescent="0.25">
      <c r="BR508200" s="2394"/>
    </row>
    <row r="508201" spans="70:70" x14ac:dyDescent="0.25">
      <c r="BR508201" s="2381"/>
    </row>
    <row r="508225" spans="70:70" x14ac:dyDescent="0.25">
      <c r="BR508225" s="2394"/>
    </row>
    <row r="508226" spans="70:70" x14ac:dyDescent="0.25">
      <c r="BR508226" s="2381"/>
    </row>
    <row r="508250" spans="70:70" x14ac:dyDescent="0.25">
      <c r="BR508250" s="2394"/>
    </row>
    <row r="508251" spans="70:70" x14ac:dyDescent="0.25">
      <c r="BR508251" s="2381"/>
    </row>
    <row r="508275" spans="70:70" x14ac:dyDescent="0.25">
      <c r="BR508275" s="2394"/>
    </row>
    <row r="508276" spans="70:70" x14ac:dyDescent="0.25">
      <c r="BR508276" s="2381"/>
    </row>
    <row r="508300" spans="70:70" x14ac:dyDescent="0.25">
      <c r="BR508300" s="2394"/>
    </row>
    <row r="508301" spans="70:70" x14ac:dyDescent="0.25">
      <c r="BR508301" s="2381"/>
    </row>
    <row r="508325" spans="70:70" x14ac:dyDescent="0.25">
      <c r="BR508325" s="2394"/>
    </row>
    <row r="508326" spans="70:70" x14ac:dyDescent="0.25">
      <c r="BR508326" s="2381"/>
    </row>
    <row r="508350" spans="70:70" x14ac:dyDescent="0.25">
      <c r="BR508350" s="2394"/>
    </row>
    <row r="508351" spans="70:70" x14ac:dyDescent="0.25">
      <c r="BR508351" s="2381"/>
    </row>
    <row r="508375" spans="70:70" x14ac:dyDescent="0.25">
      <c r="BR508375" s="2394"/>
    </row>
    <row r="508376" spans="70:70" x14ac:dyDescent="0.25">
      <c r="BR508376" s="2381"/>
    </row>
    <row r="508400" spans="70:70" x14ac:dyDescent="0.25">
      <c r="BR508400" s="2394"/>
    </row>
    <row r="508401" spans="70:70" x14ac:dyDescent="0.25">
      <c r="BR508401" s="2381"/>
    </row>
    <row r="508425" spans="70:70" x14ac:dyDescent="0.25">
      <c r="BR508425" s="2394"/>
    </row>
    <row r="508426" spans="70:70" x14ac:dyDescent="0.25">
      <c r="BR508426" s="2381"/>
    </row>
    <row r="508450" spans="70:70" x14ac:dyDescent="0.25">
      <c r="BR508450" s="2394"/>
    </row>
    <row r="508451" spans="70:70" x14ac:dyDescent="0.25">
      <c r="BR508451" s="2381"/>
    </row>
    <row r="508475" spans="70:70" x14ac:dyDescent="0.25">
      <c r="BR508475" s="2394"/>
    </row>
    <row r="508476" spans="70:70" x14ac:dyDescent="0.25">
      <c r="BR508476" s="2381"/>
    </row>
    <row r="508500" spans="70:70" x14ac:dyDescent="0.25">
      <c r="BR508500" s="2394"/>
    </row>
    <row r="508501" spans="70:70" x14ac:dyDescent="0.25">
      <c r="BR508501" s="2381"/>
    </row>
    <row r="508525" spans="70:70" x14ac:dyDescent="0.25">
      <c r="BR508525" s="2394"/>
    </row>
    <row r="508526" spans="70:70" x14ac:dyDescent="0.25">
      <c r="BR508526" s="2381"/>
    </row>
    <row r="508550" spans="70:70" x14ac:dyDescent="0.25">
      <c r="BR508550" s="2394"/>
    </row>
    <row r="508551" spans="70:70" x14ac:dyDescent="0.25">
      <c r="BR508551" s="2381"/>
    </row>
    <row r="508575" spans="70:70" x14ac:dyDescent="0.25">
      <c r="BR508575" s="2394"/>
    </row>
    <row r="508576" spans="70:70" x14ac:dyDescent="0.25">
      <c r="BR508576" s="2381"/>
    </row>
    <row r="508600" spans="70:70" x14ac:dyDescent="0.25">
      <c r="BR508600" s="2394"/>
    </row>
    <row r="508601" spans="70:70" x14ac:dyDescent="0.25">
      <c r="BR508601" s="2381"/>
    </row>
    <row r="508625" spans="70:70" x14ac:dyDescent="0.25">
      <c r="BR508625" s="2394"/>
    </row>
    <row r="508626" spans="70:70" x14ac:dyDescent="0.25">
      <c r="BR508626" s="2381"/>
    </row>
    <row r="508650" spans="70:70" x14ac:dyDescent="0.25">
      <c r="BR508650" s="2394"/>
    </row>
    <row r="508651" spans="70:70" x14ac:dyDescent="0.25">
      <c r="BR508651" s="2381"/>
    </row>
    <row r="508675" spans="70:70" x14ac:dyDescent="0.25">
      <c r="BR508675" s="2394"/>
    </row>
    <row r="508676" spans="70:70" x14ac:dyDescent="0.25">
      <c r="BR508676" s="2381"/>
    </row>
    <row r="508700" spans="70:70" x14ac:dyDescent="0.25">
      <c r="BR508700" s="2394"/>
    </row>
    <row r="508701" spans="70:70" x14ac:dyDescent="0.25">
      <c r="BR508701" s="2381"/>
    </row>
    <row r="508725" spans="70:70" x14ac:dyDescent="0.25">
      <c r="BR508725" s="2394"/>
    </row>
    <row r="508726" spans="70:70" x14ac:dyDescent="0.25">
      <c r="BR508726" s="2381"/>
    </row>
    <row r="508750" spans="70:70" x14ac:dyDescent="0.25">
      <c r="BR508750" s="2394"/>
    </row>
    <row r="508751" spans="70:70" x14ac:dyDescent="0.25">
      <c r="BR508751" s="2381"/>
    </row>
    <row r="508775" spans="70:70" x14ac:dyDescent="0.25">
      <c r="BR508775" s="2394"/>
    </row>
    <row r="508776" spans="70:70" x14ac:dyDescent="0.25">
      <c r="BR508776" s="2381"/>
    </row>
    <row r="508800" spans="70:70" x14ac:dyDescent="0.25">
      <c r="BR508800" s="2394"/>
    </row>
    <row r="508801" spans="70:70" x14ac:dyDescent="0.25">
      <c r="BR508801" s="2381"/>
    </row>
    <row r="508825" spans="70:70" x14ac:dyDescent="0.25">
      <c r="BR508825" s="2394"/>
    </row>
    <row r="508826" spans="70:70" x14ac:dyDescent="0.25">
      <c r="BR508826" s="2381"/>
    </row>
    <row r="508850" spans="70:70" x14ac:dyDescent="0.25">
      <c r="BR508850" s="2394"/>
    </row>
    <row r="508851" spans="70:70" x14ac:dyDescent="0.25">
      <c r="BR508851" s="2381"/>
    </row>
    <row r="508875" spans="70:70" x14ac:dyDescent="0.25">
      <c r="BR508875" s="2394"/>
    </row>
    <row r="508876" spans="70:70" x14ac:dyDescent="0.25">
      <c r="BR508876" s="2381"/>
    </row>
    <row r="508900" spans="70:70" x14ac:dyDescent="0.25">
      <c r="BR508900" s="2394"/>
    </row>
    <row r="508901" spans="70:70" x14ac:dyDescent="0.25">
      <c r="BR508901" s="2381"/>
    </row>
    <row r="508925" spans="70:70" x14ac:dyDescent="0.25">
      <c r="BR508925" s="2394"/>
    </row>
    <row r="508926" spans="70:70" x14ac:dyDescent="0.25">
      <c r="BR508926" s="2381"/>
    </row>
    <row r="508950" spans="70:70" x14ac:dyDescent="0.25">
      <c r="BR508950" s="2394"/>
    </row>
    <row r="508951" spans="70:70" x14ac:dyDescent="0.25">
      <c r="BR508951" s="2381"/>
    </row>
    <row r="508975" spans="70:70" x14ac:dyDescent="0.25">
      <c r="BR508975" s="2394"/>
    </row>
    <row r="508976" spans="70:70" x14ac:dyDescent="0.25">
      <c r="BR508976" s="2381"/>
    </row>
    <row r="509000" spans="70:70" x14ac:dyDescent="0.25">
      <c r="BR509000" s="2394"/>
    </row>
    <row r="509001" spans="70:70" x14ac:dyDescent="0.25">
      <c r="BR509001" s="2381"/>
    </row>
    <row r="509025" spans="70:70" x14ac:dyDescent="0.25">
      <c r="BR509025" s="2394"/>
    </row>
    <row r="509026" spans="70:70" x14ac:dyDescent="0.25">
      <c r="BR509026" s="2381"/>
    </row>
    <row r="509050" spans="70:70" x14ac:dyDescent="0.25">
      <c r="BR509050" s="2394"/>
    </row>
    <row r="509051" spans="70:70" x14ac:dyDescent="0.25">
      <c r="BR509051" s="2381"/>
    </row>
    <row r="509075" spans="70:70" x14ac:dyDescent="0.25">
      <c r="BR509075" s="2394"/>
    </row>
    <row r="509076" spans="70:70" x14ac:dyDescent="0.25">
      <c r="BR509076" s="2381"/>
    </row>
    <row r="509100" spans="70:70" x14ac:dyDescent="0.25">
      <c r="BR509100" s="2394"/>
    </row>
    <row r="509101" spans="70:70" x14ac:dyDescent="0.25">
      <c r="BR509101" s="2381"/>
    </row>
    <row r="509125" spans="70:70" x14ac:dyDescent="0.25">
      <c r="BR509125" s="2394"/>
    </row>
    <row r="509126" spans="70:70" x14ac:dyDescent="0.25">
      <c r="BR509126" s="2381"/>
    </row>
    <row r="509150" spans="70:70" x14ac:dyDescent="0.25">
      <c r="BR509150" s="2394"/>
    </row>
    <row r="509151" spans="70:70" x14ac:dyDescent="0.25">
      <c r="BR509151" s="2381"/>
    </row>
    <row r="509175" spans="70:70" x14ac:dyDescent="0.25">
      <c r="BR509175" s="2394"/>
    </row>
    <row r="509176" spans="70:70" x14ac:dyDescent="0.25">
      <c r="BR509176" s="2381"/>
    </row>
    <row r="509200" spans="70:70" x14ac:dyDescent="0.25">
      <c r="BR509200" s="2394"/>
    </row>
    <row r="509201" spans="70:70" x14ac:dyDescent="0.25">
      <c r="BR509201" s="2381"/>
    </row>
    <row r="509225" spans="70:70" x14ac:dyDescent="0.25">
      <c r="BR509225" s="2394"/>
    </row>
    <row r="509226" spans="70:70" x14ac:dyDescent="0.25">
      <c r="BR509226" s="2381"/>
    </row>
    <row r="509250" spans="70:70" x14ac:dyDescent="0.25">
      <c r="BR509250" s="2394"/>
    </row>
    <row r="509251" spans="70:70" x14ac:dyDescent="0.25">
      <c r="BR509251" s="2381"/>
    </row>
    <row r="509275" spans="70:70" x14ac:dyDescent="0.25">
      <c r="BR509275" s="2394"/>
    </row>
    <row r="509276" spans="70:70" x14ac:dyDescent="0.25">
      <c r="BR509276" s="2381"/>
    </row>
    <row r="509300" spans="70:70" x14ac:dyDescent="0.25">
      <c r="BR509300" s="2394"/>
    </row>
    <row r="509301" spans="70:70" x14ac:dyDescent="0.25">
      <c r="BR509301" s="2381"/>
    </row>
    <row r="509325" spans="70:70" x14ac:dyDescent="0.25">
      <c r="BR509325" s="2394"/>
    </row>
    <row r="509326" spans="70:70" x14ac:dyDescent="0.25">
      <c r="BR509326" s="2381"/>
    </row>
    <row r="509350" spans="70:70" x14ac:dyDescent="0.25">
      <c r="BR509350" s="2394"/>
    </row>
    <row r="509351" spans="70:70" x14ac:dyDescent="0.25">
      <c r="BR509351" s="2381"/>
    </row>
    <row r="509375" spans="70:70" x14ac:dyDescent="0.25">
      <c r="BR509375" s="2394"/>
    </row>
    <row r="509376" spans="70:70" x14ac:dyDescent="0.25">
      <c r="BR509376" s="2381"/>
    </row>
    <row r="509400" spans="70:70" x14ac:dyDescent="0.25">
      <c r="BR509400" s="2394"/>
    </row>
    <row r="509401" spans="70:70" x14ac:dyDescent="0.25">
      <c r="BR509401" s="2381"/>
    </row>
    <row r="509425" spans="70:70" x14ac:dyDescent="0.25">
      <c r="BR509425" s="2394"/>
    </row>
    <row r="509426" spans="70:70" x14ac:dyDescent="0.25">
      <c r="BR509426" s="2381"/>
    </row>
    <row r="509450" spans="70:70" x14ac:dyDescent="0.25">
      <c r="BR509450" s="2394"/>
    </row>
    <row r="509451" spans="70:70" x14ac:dyDescent="0.25">
      <c r="BR509451" s="2381"/>
    </row>
    <row r="509475" spans="70:70" x14ac:dyDescent="0.25">
      <c r="BR509475" s="2394"/>
    </row>
    <row r="509476" spans="70:70" x14ac:dyDescent="0.25">
      <c r="BR509476" s="2381"/>
    </row>
    <row r="509500" spans="70:70" x14ac:dyDescent="0.25">
      <c r="BR509500" s="2394"/>
    </row>
    <row r="509501" spans="70:70" x14ac:dyDescent="0.25">
      <c r="BR509501" s="2381"/>
    </row>
    <row r="509525" spans="70:70" x14ac:dyDescent="0.25">
      <c r="BR509525" s="2394"/>
    </row>
    <row r="509526" spans="70:70" x14ac:dyDescent="0.25">
      <c r="BR509526" s="2381"/>
    </row>
    <row r="509550" spans="70:70" x14ac:dyDescent="0.25">
      <c r="BR509550" s="2394"/>
    </row>
    <row r="509551" spans="70:70" x14ac:dyDescent="0.25">
      <c r="BR509551" s="2381"/>
    </row>
    <row r="509575" spans="70:70" x14ac:dyDescent="0.25">
      <c r="BR509575" s="2394"/>
    </row>
    <row r="509576" spans="70:70" x14ac:dyDescent="0.25">
      <c r="BR509576" s="2381"/>
    </row>
    <row r="509600" spans="70:70" x14ac:dyDescent="0.25">
      <c r="BR509600" s="2394"/>
    </row>
    <row r="509601" spans="70:70" x14ac:dyDescent="0.25">
      <c r="BR509601" s="2381"/>
    </row>
    <row r="509625" spans="70:70" x14ac:dyDescent="0.25">
      <c r="BR509625" s="2394"/>
    </row>
    <row r="509626" spans="70:70" x14ac:dyDescent="0.25">
      <c r="BR509626" s="2381"/>
    </row>
    <row r="509650" spans="70:70" x14ac:dyDescent="0.25">
      <c r="BR509650" s="2394"/>
    </row>
    <row r="509651" spans="70:70" x14ac:dyDescent="0.25">
      <c r="BR509651" s="2381"/>
    </row>
    <row r="509675" spans="70:70" x14ac:dyDescent="0.25">
      <c r="BR509675" s="2394"/>
    </row>
    <row r="509676" spans="70:70" x14ac:dyDescent="0.25">
      <c r="BR509676" s="2381"/>
    </row>
    <row r="509700" spans="70:70" x14ac:dyDescent="0.25">
      <c r="BR509700" s="2394"/>
    </row>
    <row r="509701" spans="70:70" x14ac:dyDescent="0.25">
      <c r="BR509701" s="2381"/>
    </row>
    <row r="509725" spans="70:70" x14ac:dyDescent="0.25">
      <c r="BR509725" s="2394"/>
    </row>
    <row r="509726" spans="70:70" x14ac:dyDescent="0.25">
      <c r="BR509726" s="2381"/>
    </row>
    <row r="509750" spans="70:70" x14ac:dyDescent="0.25">
      <c r="BR509750" s="2394"/>
    </row>
    <row r="509751" spans="70:70" x14ac:dyDescent="0.25">
      <c r="BR509751" s="2381"/>
    </row>
    <row r="509775" spans="70:70" x14ac:dyDescent="0.25">
      <c r="BR509775" s="2394"/>
    </row>
    <row r="509776" spans="70:70" x14ac:dyDescent="0.25">
      <c r="BR509776" s="2381"/>
    </row>
    <row r="509800" spans="70:70" x14ac:dyDescent="0.25">
      <c r="BR509800" s="2394"/>
    </row>
    <row r="509801" spans="70:70" x14ac:dyDescent="0.25">
      <c r="BR509801" s="2381"/>
    </row>
    <row r="509825" spans="70:70" x14ac:dyDescent="0.25">
      <c r="BR509825" s="2394"/>
    </row>
    <row r="509826" spans="70:70" x14ac:dyDescent="0.25">
      <c r="BR509826" s="2381"/>
    </row>
    <row r="509850" spans="70:70" x14ac:dyDescent="0.25">
      <c r="BR509850" s="2394"/>
    </row>
    <row r="509851" spans="70:70" x14ac:dyDescent="0.25">
      <c r="BR509851" s="2381"/>
    </row>
    <row r="509875" spans="70:70" x14ac:dyDescent="0.25">
      <c r="BR509875" s="2394"/>
    </row>
    <row r="509876" spans="70:70" x14ac:dyDescent="0.25">
      <c r="BR509876" s="2381"/>
    </row>
    <row r="509900" spans="70:70" x14ac:dyDescent="0.25">
      <c r="BR509900" s="2394"/>
    </row>
    <row r="509901" spans="70:70" x14ac:dyDescent="0.25">
      <c r="BR509901" s="2381"/>
    </row>
    <row r="509925" spans="70:70" x14ac:dyDescent="0.25">
      <c r="BR509925" s="2394"/>
    </row>
    <row r="509926" spans="70:70" x14ac:dyDescent="0.25">
      <c r="BR509926" s="2381"/>
    </row>
    <row r="509950" spans="70:70" x14ac:dyDescent="0.25">
      <c r="BR509950" s="2394"/>
    </row>
    <row r="509951" spans="70:70" x14ac:dyDescent="0.25">
      <c r="BR509951" s="2381"/>
    </row>
    <row r="509975" spans="70:70" x14ac:dyDescent="0.25">
      <c r="BR509975" s="2394"/>
    </row>
    <row r="509976" spans="70:70" x14ac:dyDescent="0.25">
      <c r="BR509976" s="2381"/>
    </row>
    <row r="510000" spans="70:70" x14ac:dyDescent="0.25">
      <c r="BR510000" s="2394"/>
    </row>
    <row r="510001" spans="70:70" x14ac:dyDescent="0.25">
      <c r="BR510001" s="2381"/>
    </row>
    <row r="510025" spans="70:70" x14ac:dyDescent="0.25">
      <c r="BR510025" s="2394"/>
    </row>
    <row r="510026" spans="70:70" x14ac:dyDescent="0.25">
      <c r="BR510026" s="2381"/>
    </row>
    <row r="510050" spans="70:70" x14ac:dyDescent="0.25">
      <c r="BR510050" s="2394"/>
    </row>
    <row r="510051" spans="70:70" x14ac:dyDescent="0.25">
      <c r="BR510051" s="2381"/>
    </row>
    <row r="510075" spans="70:70" x14ac:dyDescent="0.25">
      <c r="BR510075" s="2394"/>
    </row>
    <row r="510076" spans="70:70" x14ac:dyDescent="0.25">
      <c r="BR510076" s="2381"/>
    </row>
    <row r="510100" spans="70:70" x14ac:dyDescent="0.25">
      <c r="BR510100" s="2394"/>
    </row>
    <row r="510101" spans="70:70" x14ac:dyDescent="0.25">
      <c r="BR510101" s="2381"/>
    </row>
    <row r="510125" spans="70:70" x14ac:dyDescent="0.25">
      <c r="BR510125" s="2394"/>
    </row>
    <row r="510126" spans="70:70" x14ac:dyDescent="0.25">
      <c r="BR510126" s="2381"/>
    </row>
    <row r="510150" spans="70:70" x14ac:dyDescent="0.25">
      <c r="BR510150" s="2394"/>
    </row>
    <row r="510151" spans="70:70" x14ac:dyDescent="0.25">
      <c r="BR510151" s="2381"/>
    </row>
    <row r="510175" spans="70:70" x14ac:dyDescent="0.25">
      <c r="BR510175" s="2394"/>
    </row>
    <row r="510176" spans="70:70" x14ac:dyDescent="0.25">
      <c r="BR510176" s="2381"/>
    </row>
    <row r="510200" spans="70:70" x14ac:dyDescent="0.25">
      <c r="BR510200" s="2394"/>
    </row>
    <row r="510201" spans="70:70" x14ac:dyDescent="0.25">
      <c r="BR510201" s="2381"/>
    </row>
    <row r="510225" spans="70:70" x14ac:dyDescent="0.25">
      <c r="BR510225" s="2394"/>
    </row>
    <row r="510226" spans="70:70" x14ac:dyDescent="0.25">
      <c r="BR510226" s="2381"/>
    </row>
    <row r="510250" spans="70:70" x14ac:dyDescent="0.25">
      <c r="BR510250" s="2394"/>
    </row>
    <row r="510251" spans="70:70" x14ac:dyDescent="0.25">
      <c r="BR510251" s="2381"/>
    </row>
    <row r="510275" spans="70:70" x14ac:dyDescent="0.25">
      <c r="BR510275" s="2394"/>
    </row>
    <row r="510276" spans="70:70" x14ac:dyDescent="0.25">
      <c r="BR510276" s="2381"/>
    </row>
    <row r="510300" spans="70:70" x14ac:dyDescent="0.25">
      <c r="BR510300" s="2394"/>
    </row>
    <row r="510301" spans="70:70" x14ac:dyDescent="0.25">
      <c r="BR510301" s="2381"/>
    </row>
    <row r="510325" spans="70:70" x14ac:dyDescent="0.25">
      <c r="BR510325" s="2394"/>
    </row>
    <row r="510326" spans="70:70" x14ac:dyDescent="0.25">
      <c r="BR510326" s="2381"/>
    </row>
    <row r="510350" spans="70:70" x14ac:dyDescent="0.25">
      <c r="BR510350" s="2394"/>
    </row>
    <row r="510351" spans="70:70" x14ac:dyDescent="0.25">
      <c r="BR510351" s="2381"/>
    </row>
    <row r="510375" spans="70:70" x14ac:dyDescent="0.25">
      <c r="BR510375" s="2394"/>
    </row>
    <row r="510376" spans="70:70" x14ac:dyDescent="0.25">
      <c r="BR510376" s="2381"/>
    </row>
    <row r="510400" spans="70:70" x14ac:dyDescent="0.25">
      <c r="BR510400" s="2394"/>
    </row>
    <row r="510401" spans="70:70" x14ac:dyDescent="0.25">
      <c r="BR510401" s="2381"/>
    </row>
    <row r="510425" spans="70:70" x14ac:dyDescent="0.25">
      <c r="BR510425" s="2394"/>
    </row>
    <row r="510426" spans="70:70" x14ac:dyDescent="0.25">
      <c r="BR510426" s="2381"/>
    </row>
    <row r="510450" spans="70:70" x14ac:dyDescent="0.25">
      <c r="BR510450" s="2394"/>
    </row>
    <row r="510451" spans="70:70" x14ac:dyDescent="0.25">
      <c r="BR510451" s="2381"/>
    </row>
    <row r="510475" spans="70:70" x14ac:dyDescent="0.25">
      <c r="BR510475" s="2394"/>
    </row>
    <row r="510476" spans="70:70" x14ac:dyDescent="0.25">
      <c r="BR510476" s="2381"/>
    </row>
    <row r="510500" spans="70:70" x14ac:dyDescent="0.25">
      <c r="BR510500" s="2394"/>
    </row>
    <row r="510501" spans="70:70" x14ac:dyDescent="0.25">
      <c r="BR510501" s="2381"/>
    </row>
    <row r="510525" spans="70:70" x14ac:dyDescent="0.25">
      <c r="BR510525" s="2394"/>
    </row>
    <row r="510526" spans="70:70" x14ac:dyDescent="0.25">
      <c r="BR510526" s="2381"/>
    </row>
    <row r="510550" spans="70:70" x14ac:dyDescent="0.25">
      <c r="BR510550" s="2394"/>
    </row>
    <row r="510551" spans="70:70" x14ac:dyDescent="0.25">
      <c r="BR510551" s="2381"/>
    </row>
    <row r="510575" spans="70:70" x14ac:dyDescent="0.25">
      <c r="BR510575" s="2394"/>
    </row>
    <row r="510576" spans="70:70" x14ac:dyDescent="0.25">
      <c r="BR510576" s="2381"/>
    </row>
    <row r="510600" spans="70:70" x14ac:dyDescent="0.25">
      <c r="BR510600" s="2394"/>
    </row>
    <row r="510601" spans="70:70" x14ac:dyDescent="0.25">
      <c r="BR510601" s="2381"/>
    </row>
    <row r="510625" spans="70:70" x14ac:dyDescent="0.25">
      <c r="BR510625" s="2394"/>
    </row>
    <row r="510626" spans="70:70" x14ac:dyDescent="0.25">
      <c r="BR510626" s="2381"/>
    </row>
    <row r="510650" spans="70:70" x14ac:dyDescent="0.25">
      <c r="BR510650" s="2394"/>
    </row>
    <row r="510651" spans="70:70" x14ac:dyDescent="0.25">
      <c r="BR510651" s="2381"/>
    </row>
    <row r="510675" spans="70:70" x14ac:dyDescent="0.25">
      <c r="BR510675" s="2394"/>
    </row>
    <row r="510676" spans="70:70" x14ac:dyDescent="0.25">
      <c r="BR510676" s="2381"/>
    </row>
    <row r="510700" spans="70:70" x14ac:dyDescent="0.25">
      <c r="BR510700" s="2394"/>
    </row>
    <row r="510701" spans="70:70" x14ac:dyDescent="0.25">
      <c r="BR510701" s="2381"/>
    </row>
    <row r="510725" spans="70:70" x14ac:dyDescent="0.25">
      <c r="BR510725" s="2394"/>
    </row>
    <row r="510726" spans="70:70" x14ac:dyDescent="0.25">
      <c r="BR510726" s="2381"/>
    </row>
    <row r="510750" spans="70:70" x14ac:dyDescent="0.25">
      <c r="BR510750" s="2394"/>
    </row>
    <row r="510751" spans="70:70" x14ac:dyDescent="0.25">
      <c r="BR510751" s="2381"/>
    </row>
    <row r="510775" spans="70:70" x14ac:dyDescent="0.25">
      <c r="BR510775" s="2394"/>
    </row>
    <row r="510776" spans="70:70" x14ac:dyDescent="0.25">
      <c r="BR510776" s="2381"/>
    </row>
    <row r="510800" spans="70:70" x14ac:dyDescent="0.25">
      <c r="BR510800" s="2394"/>
    </row>
    <row r="510801" spans="70:70" x14ac:dyDescent="0.25">
      <c r="BR510801" s="2381"/>
    </row>
    <row r="510825" spans="70:70" x14ac:dyDescent="0.25">
      <c r="BR510825" s="2394"/>
    </row>
    <row r="510826" spans="70:70" x14ac:dyDescent="0.25">
      <c r="BR510826" s="2381"/>
    </row>
    <row r="510850" spans="70:70" x14ac:dyDescent="0.25">
      <c r="BR510850" s="2394"/>
    </row>
    <row r="510851" spans="70:70" x14ac:dyDescent="0.25">
      <c r="BR510851" s="2381"/>
    </row>
    <row r="510875" spans="70:70" x14ac:dyDescent="0.25">
      <c r="BR510875" s="2394"/>
    </row>
    <row r="510876" spans="70:70" x14ac:dyDescent="0.25">
      <c r="BR510876" s="2381"/>
    </row>
    <row r="510900" spans="70:70" x14ac:dyDescent="0.25">
      <c r="BR510900" s="2394"/>
    </row>
    <row r="510901" spans="70:70" x14ac:dyDescent="0.25">
      <c r="BR510901" s="2381"/>
    </row>
    <row r="510925" spans="70:70" x14ac:dyDescent="0.25">
      <c r="BR510925" s="2394"/>
    </row>
    <row r="510926" spans="70:70" x14ac:dyDescent="0.25">
      <c r="BR510926" s="2381"/>
    </row>
    <row r="510950" spans="70:70" x14ac:dyDescent="0.25">
      <c r="BR510950" s="2394"/>
    </row>
    <row r="510951" spans="70:70" x14ac:dyDescent="0.25">
      <c r="BR510951" s="2381"/>
    </row>
    <row r="510975" spans="70:70" x14ac:dyDescent="0.25">
      <c r="BR510975" s="2394"/>
    </row>
    <row r="510976" spans="70:70" x14ac:dyDescent="0.25">
      <c r="BR510976" s="2381"/>
    </row>
    <row r="511000" spans="70:70" x14ac:dyDescent="0.25">
      <c r="BR511000" s="2394"/>
    </row>
    <row r="511001" spans="70:70" x14ac:dyDescent="0.25">
      <c r="BR511001" s="2381"/>
    </row>
    <row r="511025" spans="70:70" x14ac:dyDescent="0.25">
      <c r="BR511025" s="2394"/>
    </row>
    <row r="511026" spans="70:70" x14ac:dyDescent="0.25">
      <c r="BR511026" s="2381"/>
    </row>
    <row r="511050" spans="70:70" x14ac:dyDescent="0.25">
      <c r="BR511050" s="2394"/>
    </row>
    <row r="511051" spans="70:70" x14ac:dyDescent="0.25">
      <c r="BR511051" s="2381"/>
    </row>
    <row r="511075" spans="70:70" x14ac:dyDescent="0.25">
      <c r="BR511075" s="2394"/>
    </row>
    <row r="511076" spans="70:70" x14ac:dyDescent="0.25">
      <c r="BR511076" s="2381"/>
    </row>
    <row r="511100" spans="70:70" x14ac:dyDescent="0.25">
      <c r="BR511100" s="2394"/>
    </row>
    <row r="511101" spans="70:70" x14ac:dyDescent="0.25">
      <c r="BR511101" s="2381"/>
    </row>
    <row r="511125" spans="70:70" x14ac:dyDescent="0.25">
      <c r="BR511125" s="2394"/>
    </row>
    <row r="511126" spans="70:70" x14ac:dyDescent="0.25">
      <c r="BR511126" s="2381"/>
    </row>
    <row r="511150" spans="70:70" x14ac:dyDescent="0.25">
      <c r="BR511150" s="2394"/>
    </row>
    <row r="511151" spans="70:70" x14ac:dyDescent="0.25">
      <c r="BR511151" s="2381"/>
    </row>
    <row r="511175" spans="70:70" x14ac:dyDescent="0.25">
      <c r="BR511175" s="2394"/>
    </row>
    <row r="511176" spans="70:70" x14ac:dyDescent="0.25">
      <c r="BR511176" s="2381"/>
    </row>
    <row r="511200" spans="70:70" x14ac:dyDescent="0.25">
      <c r="BR511200" s="2394"/>
    </row>
    <row r="511201" spans="70:70" x14ac:dyDescent="0.25">
      <c r="BR511201" s="2381"/>
    </row>
    <row r="511225" spans="70:70" x14ac:dyDescent="0.25">
      <c r="BR511225" s="2394"/>
    </row>
    <row r="511226" spans="70:70" x14ac:dyDescent="0.25">
      <c r="BR511226" s="2381"/>
    </row>
    <row r="511250" spans="70:70" x14ac:dyDescent="0.25">
      <c r="BR511250" s="2394"/>
    </row>
    <row r="511251" spans="70:70" x14ac:dyDescent="0.25">
      <c r="BR511251" s="2381"/>
    </row>
    <row r="511275" spans="70:70" x14ac:dyDescent="0.25">
      <c r="BR511275" s="2394"/>
    </row>
    <row r="511276" spans="70:70" x14ac:dyDescent="0.25">
      <c r="BR511276" s="2381"/>
    </row>
    <row r="511300" spans="70:70" x14ac:dyDescent="0.25">
      <c r="BR511300" s="2394"/>
    </row>
    <row r="511301" spans="70:70" x14ac:dyDescent="0.25">
      <c r="BR511301" s="2381"/>
    </row>
    <row r="511325" spans="70:70" x14ac:dyDescent="0.25">
      <c r="BR511325" s="2394"/>
    </row>
    <row r="511326" spans="70:70" x14ac:dyDescent="0.25">
      <c r="BR511326" s="2381"/>
    </row>
    <row r="511350" spans="70:70" x14ac:dyDescent="0.25">
      <c r="BR511350" s="2394"/>
    </row>
    <row r="511351" spans="70:70" x14ac:dyDescent="0.25">
      <c r="BR511351" s="2381"/>
    </row>
    <row r="511375" spans="70:70" x14ac:dyDescent="0.25">
      <c r="BR511375" s="2394"/>
    </row>
    <row r="511376" spans="70:70" x14ac:dyDescent="0.25">
      <c r="BR511376" s="2381"/>
    </row>
    <row r="511400" spans="70:70" x14ac:dyDescent="0.25">
      <c r="BR511400" s="2394"/>
    </row>
    <row r="511401" spans="70:70" x14ac:dyDescent="0.25">
      <c r="BR511401" s="2381"/>
    </row>
    <row r="511425" spans="70:70" x14ac:dyDescent="0.25">
      <c r="BR511425" s="2394"/>
    </row>
    <row r="511426" spans="70:70" x14ac:dyDescent="0.25">
      <c r="BR511426" s="2381"/>
    </row>
    <row r="511450" spans="70:70" x14ac:dyDescent="0.25">
      <c r="BR511450" s="2394"/>
    </row>
    <row r="511451" spans="70:70" x14ac:dyDescent="0.25">
      <c r="BR511451" s="2381"/>
    </row>
    <row r="511475" spans="70:70" x14ac:dyDescent="0.25">
      <c r="BR511475" s="2394"/>
    </row>
    <row r="511476" spans="70:70" x14ac:dyDescent="0.25">
      <c r="BR511476" s="2381"/>
    </row>
    <row r="511500" spans="70:70" x14ac:dyDescent="0.25">
      <c r="BR511500" s="2394"/>
    </row>
    <row r="511501" spans="70:70" x14ac:dyDescent="0.25">
      <c r="BR511501" s="2381"/>
    </row>
    <row r="511525" spans="70:70" x14ac:dyDescent="0.25">
      <c r="BR511525" s="2394"/>
    </row>
    <row r="511526" spans="70:70" x14ac:dyDescent="0.25">
      <c r="BR511526" s="2381"/>
    </row>
    <row r="511550" spans="70:70" x14ac:dyDescent="0.25">
      <c r="BR511550" s="2394"/>
    </row>
    <row r="511551" spans="70:70" x14ac:dyDescent="0.25">
      <c r="BR511551" s="2381"/>
    </row>
    <row r="511575" spans="70:70" x14ac:dyDescent="0.25">
      <c r="BR511575" s="2394"/>
    </row>
    <row r="511576" spans="70:70" x14ac:dyDescent="0.25">
      <c r="BR511576" s="2381"/>
    </row>
    <row r="511600" spans="70:70" x14ac:dyDescent="0.25">
      <c r="BR511600" s="2394"/>
    </row>
    <row r="511601" spans="70:70" x14ac:dyDescent="0.25">
      <c r="BR511601" s="2381"/>
    </row>
    <row r="511625" spans="70:70" x14ac:dyDescent="0.25">
      <c r="BR511625" s="2394"/>
    </row>
    <row r="511626" spans="70:70" x14ac:dyDescent="0.25">
      <c r="BR511626" s="2381"/>
    </row>
    <row r="511650" spans="70:70" x14ac:dyDescent="0.25">
      <c r="BR511650" s="2394"/>
    </row>
    <row r="511651" spans="70:70" x14ac:dyDescent="0.25">
      <c r="BR511651" s="2381"/>
    </row>
    <row r="511675" spans="70:70" x14ac:dyDescent="0.25">
      <c r="BR511675" s="2394"/>
    </row>
    <row r="511676" spans="70:70" x14ac:dyDescent="0.25">
      <c r="BR511676" s="2381"/>
    </row>
    <row r="511700" spans="70:70" x14ac:dyDescent="0.25">
      <c r="BR511700" s="2394"/>
    </row>
    <row r="511701" spans="70:70" x14ac:dyDescent="0.25">
      <c r="BR511701" s="2381"/>
    </row>
    <row r="511725" spans="70:70" x14ac:dyDescent="0.25">
      <c r="BR511725" s="2394"/>
    </row>
    <row r="511726" spans="70:70" x14ac:dyDescent="0.25">
      <c r="BR511726" s="2381"/>
    </row>
    <row r="511750" spans="70:70" x14ac:dyDescent="0.25">
      <c r="BR511750" s="2394"/>
    </row>
    <row r="511751" spans="70:70" x14ac:dyDescent="0.25">
      <c r="BR511751" s="2381"/>
    </row>
    <row r="511775" spans="70:70" x14ac:dyDescent="0.25">
      <c r="BR511775" s="2394"/>
    </row>
    <row r="511776" spans="70:70" x14ac:dyDescent="0.25">
      <c r="BR511776" s="2381"/>
    </row>
    <row r="511800" spans="70:70" x14ac:dyDescent="0.25">
      <c r="BR511800" s="2394"/>
    </row>
    <row r="511801" spans="70:70" x14ac:dyDescent="0.25">
      <c r="BR511801" s="2381"/>
    </row>
    <row r="511825" spans="70:70" x14ac:dyDescent="0.25">
      <c r="BR511825" s="2394"/>
    </row>
    <row r="511826" spans="70:70" x14ac:dyDescent="0.25">
      <c r="BR511826" s="2381"/>
    </row>
    <row r="511850" spans="70:70" x14ac:dyDescent="0.25">
      <c r="BR511850" s="2394"/>
    </row>
    <row r="511851" spans="70:70" x14ac:dyDescent="0.25">
      <c r="BR511851" s="2381"/>
    </row>
    <row r="511875" spans="70:70" x14ac:dyDescent="0.25">
      <c r="BR511875" s="2394"/>
    </row>
    <row r="511876" spans="70:70" x14ac:dyDescent="0.25">
      <c r="BR511876" s="2381"/>
    </row>
    <row r="511900" spans="70:70" x14ac:dyDescent="0.25">
      <c r="BR511900" s="2394"/>
    </row>
    <row r="511901" spans="70:70" x14ac:dyDescent="0.25">
      <c r="BR511901" s="2381"/>
    </row>
    <row r="511925" spans="70:70" x14ac:dyDescent="0.25">
      <c r="BR511925" s="2394"/>
    </row>
    <row r="511926" spans="70:70" x14ac:dyDescent="0.25">
      <c r="BR511926" s="2381"/>
    </row>
    <row r="511950" spans="70:70" x14ac:dyDescent="0.25">
      <c r="BR511950" s="2394"/>
    </row>
    <row r="511951" spans="70:70" x14ac:dyDescent="0.25">
      <c r="BR511951" s="2381"/>
    </row>
    <row r="511975" spans="70:70" x14ac:dyDescent="0.25">
      <c r="BR511975" s="2394"/>
    </row>
    <row r="511976" spans="70:70" x14ac:dyDescent="0.25">
      <c r="BR511976" s="2381"/>
    </row>
    <row r="512000" spans="70:70" x14ac:dyDescent="0.25">
      <c r="BR512000" s="2394"/>
    </row>
    <row r="512001" spans="70:70" x14ac:dyDescent="0.25">
      <c r="BR512001" s="2381"/>
    </row>
    <row r="512025" spans="70:70" x14ac:dyDescent="0.25">
      <c r="BR512025" s="2394"/>
    </row>
    <row r="512026" spans="70:70" x14ac:dyDescent="0.25">
      <c r="BR512026" s="2381"/>
    </row>
    <row r="512050" spans="70:70" x14ac:dyDescent="0.25">
      <c r="BR512050" s="2394"/>
    </row>
    <row r="512051" spans="70:70" x14ac:dyDescent="0.25">
      <c r="BR512051" s="2381"/>
    </row>
    <row r="512075" spans="70:70" x14ac:dyDescent="0.25">
      <c r="BR512075" s="2394"/>
    </row>
    <row r="512076" spans="70:70" x14ac:dyDescent="0.25">
      <c r="BR512076" s="2381"/>
    </row>
    <row r="512100" spans="70:70" x14ac:dyDescent="0.25">
      <c r="BR512100" s="2394"/>
    </row>
    <row r="512101" spans="70:70" x14ac:dyDescent="0.25">
      <c r="BR512101" s="2381"/>
    </row>
    <row r="512125" spans="70:70" x14ac:dyDescent="0.25">
      <c r="BR512125" s="2394"/>
    </row>
    <row r="512126" spans="70:70" x14ac:dyDescent="0.25">
      <c r="BR512126" s="2381"/>
    </row>
    <row r="512150" spans="70:70" x14ac:dyDescent="0.25">
      <c r="BR512150" s="2394"/>
    </row>
    <row r="512151" spans="70:70" x14ac:dyDescent="0.25">
      <c r="BR512151" s="2381"/>
    </row>
    <row r="512175" spans="70:70" x14ac:dyDescent="0.25">
      <c r="BR512175" s="2394"/>
    </row>
    <row r="512176" spans="70:70" x14ac:dyDescent="0.25">
      <c r="BR512176" s="2381"/>
    </row>
    <row r="512200" spans="70:70" x14ac:dyDescent="0.25">
      <c r="BR512200" s="2394"/>
    </row>
    <row r="512201" spans="70:70" x14ac:dyDescent="0.25">
      <c r="BR512201" s="2381"/>
    </row>
    <row r="512225" spans="70:70" x14ac:dyDescent="0.25">
      <c r="BR512225" s="2394"/>
    </row>
    <row r="512226" spans="70:70" x14ac:dyDescent="0.25">
      <c r="BR512226" s="2381"/>
    </row>
    <row r="512250" spans="70:70" x14ac:dyDescent="0.25">
      <c r="BR512250" s="2394"/>
    </row>
    <row r="512251" spans="70:70" x14ac:dyDescent="0.25">
      <c r="BR512251" s="2381"/>
    </row>
    <row r="512275" spans="70:70" x14ac:dyDescent="0.25">
      <c r="BR512275" s="2394"/>
    </row>
    <row r="512276" spans="70:70" x14ac:dyDescent="0.25">
      <c r="BR512276" s="2381"/>
    </row>
    <row r="512300" spans="70:70" x14ac:dyDescent="0.25">
      <c r="BR512300" s="2394"/>
    </row>
    <row r="512301" spans="70:70" x14ac:dyDescent="0.25">
      <c r="BR512301" s="2381"/>
    </row>
    <row r="512325" spans="70:70" x14ac:dyDescent="0.25">
      <c r="BR512325" s="2394"/>
    </row>
    <row r="512326" spans="70:70" x14ac:dyDescent="0.25">
      <c r="BR512326" s="2381"/>
    </row>
    <row r="512350" spans="70:70" x14ac:dyDescent="0.25">
      <c r="BR512350" s="2394"/>
    </row>
    <row r="512351" spans="70:70" x14ac:dyDescent="0.25">
      <c r="BR512351" s="2381"/>
    </row>
    <row r="512375" spans="70:70" x14ac:dyDescent="0.25">
      <c r="BR512375" s="2394"/>
    </row>
    <row r="512376" spans="70:70" x14ac:dyDescent="0.25">
      <c r="BR512376" s="2381"/>
    </row>
    <row r="512400" spans="70:70" x14ac:dyDescent="0.25">
      <c r="BR512400" s="2394"/>
    </row>
    <row r="512401" spans="70:70" x14ac:dyDescent="0.25">
      <c r="BR512401" s="2381"/>
    </row>
    <row r="512425" spans="70:70" x14ac:dyDescent="0.25">
      <c r="BR512425" s="2394"/>
    </row>
    <row r="512426" spans="70:70" x14ac:dyDescent="0.25">
      <c r="BR512426" s="2381"/>
    </row>
    <row r="512450" spans="70:70" x14ac:dyDescent="0.25">
      <c r="BR512450" s="2394"/>
    </row>
    <row r="512451" spans="70:70" x14ac:dyDescent="0.25">
      <c r="BR512451" s="2381"/>
    </row>
    <row r="512475" spans="70:70" x14ac:dyDescent="0.25">
      <c r="BR512475" s="2394"/>
    </row>
    <row r="512476" spans="70:70" x14ac:dyDescent="0.25">
      <c r="BR512476" s="2381"/>
    </row>
    <row r="512500" spans="70:70" x14ac:dyDescent="0.25">
      <c r="BR512500" s="2394"/>
    </row>
    <row r="512501" spans="70:70" x14ac:dyDescent="0.25">
      <c r="BR512501" s="2381"/>
    </row>
    <row r="512525" spans="70:70" x14ac:dyDescent="0.25">
      <c r="BR512525" s="2394"/>
    </row>
    <row r="512526" spans="70:70" x14ac:dyDescent="0.25">
      <c r="BR512526" s="2381"/>
    </row>
    <row r="512550" spans="70:70" x14ac:dyDescent="0.25">
      <c r="BR512550" s="2394"/>
    </row>
    <row r="512551" spans="70:70" x14ac:dyDescent="0.25">
      <c r="BR512551" s="2381"/>
    </row>
    <row r="512575" spans="70:70" x14ac:dyDescent="0.25">
      <c r="BR512575" s="2394"/>
    </row>
    <row r="512576" spans="70:70" x14ac:dyDescent="0.25">
      <c r="BR512576" s="2381"/>
    </row>
    <row r="512600" spans="70:70" x14ac:dyDescent="0.25">
      <c r="BR512600" s="2394"/>
    </row>
    <row r="512601" spans="70:70" x14ac:dyDescent="0.25">
      <c r="BR512601" s="2381"/>
    </row>
    <row r="512625" spans="70:70" x14ac:dyDescent="0.25">
      <c r="BR512625" s="2394"/>
    </row>
    <row r="512626" spans="70:70" x14ac:dyDescent="0.25">
      <c r="BR512626" s="2381"/>
    </row>
    <row r="512650" spans="70:70" x14ac:dyDescent="0.25">
      <c r="BR512650" s="2394"/>
    </row>
    <row r="512651" spans="70:70" x14ac:dyDescent="0.25">
      <c r="BR512651" s="2381"/>
    </row>
    <row r="512675" spans="70:70" x14ac:dyDescent="0.25">
      <c r="BR512675" s="2394"/>
    </row>
    <row r="512676" spans="70:70" x14ac:dyDescent="0.25">
      <c r="BR512676" s="2381"/>
    </row>
    <row r="512700" spans="70:70" x14ac:dyDescent="0.25">
      <c r="BR512700" s="2394"/>
    </row>
    <row r="512701" spans="70:70" x14ac:dyDescent="0.25">
      <c r="BR512701" s="2381"/>
    </row>
    <row r="512725" spans="70:70" x14ac:dyDescent="0.25">
      <c r="BR512725" s="2394"/>
    </row>
    <row r="512726" spans="70:70" x14ac:dyDescent="0.25">
      <c r="BR512726" s="2381"/>
    </row>
    <row r="512750" spans="70:70" x14ac:dyDescent="0.25">
      <c r="BR512750" s="2394"/>
    </row>
    <row r="512751" spans="70:70" x14ac:dyDescent="0.25">
      <c r="BR512751" s="2381"/>
    </row>
    <row r="512775" spans="70:70" x14ac:dyDescent="0.25">
      <c r="BR512775" s="2394"/>
    </row>
    <row r="512776" spans="70:70" x14ac:dyDescent="0.25">
      <c r="BR512776" s="2381"/>
    </row>
    <row r="512800" spans="70:70" x14ac:dyDescent="0.25">
      <c r="BR512800" s="2394"/>
    </row>
    <row r="512801" spans="70:70" x14ac:dyDescent="0.25">
      <c r="BR512801" s="2381"/>
    </row>
    <row r="512825" spans="70:70" x14ac:dyDescent="0.25">
      <c r="BR512825" s="2394"/>
    </row>
    <row r="512826" spans="70:70" x14ac:dyDescent="0.25">
      <c r="BR512826" s="2381"/>
    </row>
    <row r="512850" spans="70:70" x14ac:dyDescent="0.25">
      <c r="BR512850" s="2394"/>
    </row>
    <row r="512851" spans="70:70" x14ac:dyDescent="0.25">
      <c r="BR512851" s="2381"/>
    </row>
    <row r="512875" spans="70:70" x14ac:dyDescent="0.25">
      <c r="BR512875" s="2394"/>
    </row>
    <row r="512876" spans="70:70" x14ac:dyDescent="0.25">
      <c r="BR512876" s="2381"/>
    </row>
    <row r="512900" spans="70:70" x14ac:dyDescent="0.25">
      <c r="BR512900" s="2394"/>
    </row>
    <row r="512901" spans="70:70" x14ac:dyDescent="0.25">
      <c r="BR512901" s="2381"/>
    </row>
    <row r="512925" spans="70:70" x14ac:dyDescent="0.25">
      <c r="BR512925" s="2394"/>
    </row>
    <row r="512926" spans="70:70" x14ac:dyDescent="0.25">
      <c r="BR512926" s="2381"/>
    </row>
    <row r="512950" spans="70:70" x14ac:dyDescent="0.25">
      <c r="BR512950" s="2394"/>
    </row>
    <row r="512951" spans="70:70" x14ac:dyDescent="0.25">
      <c r="BR512951" s="2381"/>
    </row>
    <row r="512975" spans="70:70" x14ac:dyDescent="0.25">
      <c r="BR512975" s="2394"/>
    </row>
    <row r="512976" spans="70:70" x14ac:dyDescent="0.25">
      <c r="BR512976" s="2381"/>
    </row>
    <row r="513000" spans="70:70" x14ac:dyDescent="0.25">
      <c r="BR513000" s="2394"/>
    </row>
    <row r="513001" spans="70:70" x14ac:dyDescent="0.25">
      <c r="BR513001" s="2381"/>
    </row>
    <row r="513025" spans="70:70" x14ac:dyDescent="0.25">
      <c r="BR513025" s="2394"/>
    </row>
    <row r="513026" spans="70:70" x14ac:dyDescent="0.25">
      <c r="BR513026" s="2381"/>
    </row>
    <row r="513050" spans="70:70" x14ac:dyDescent="0.25">
      <c r="BR513050" s="2394"/>
    </row>
    <row r="513051" spans="70:70" x14ac:dyDescent="0.25">
      <c r="BR513051" s="2381"/>
    </row>
    <row r="513075" spans="70:70" x14ac:dyDescent="0.25">
      <c r="BR513075" s="2394"/>
    </row>
    <row r="513076" spans="70:70" x14ac:dyDescent="0.25">
      <c r="BR513076" s="2381"/>
    </row>
    <row r="513100" spans="70:70" x14ac:dyDescent="0.25">
      <c r="BR513100" s="2394"/>
    </row>
    <row r="513101" spans="70:70" x14ac:dyDescent="0.25">
      <c r="BR513101" s="2381"/>
    </row>
    <row r="513125" spans="70:70" x14ac:dyDescent="0.25">
      <c r="BR513125" s="2394"/>
    </row>
    <row r="513126" spans="70:70" x14ac:dyDescent="0.25">
      <c r="BR513126" s="2381"/>
    </row>
    <row r="513150" spans="70:70" x14ac:dyDescent="0.25">
      <c r="BR513150" s="2394"/>
    </row>
    <row r="513151" spans="70:70" x14ac:dyDescent="0.25">
      <c r="BR513151" s="2381"/>
    </row>
    <row r="513175" spans="70:70" x14ac:dyDescent="0.25">
      <c r="BR513175" s="2394"/>
    </row>
    <row r="513176" spans="70:70" x14ac:dyDescent="0.25">
      <c r="BR513176" s="2381"/>
    </row>
    <row r="513200" spans="70:70" x14ac:dyDescent="0.25">
      <c r="BR513200" s="2394"/>
    </row>
    <row r="513201" spans="70:70" x14ac:dyDescent="0.25">
      <c r="BR513201" s="2381"/>
    </row>
    <row r="513225" spans="70:70" x14ac:dyDescent="0.25">
      <c r="BR513225" s="2394"/>
    </row>
    <row r="513226" spans="70:70" x14ac:dyDescent="0.25">
      <c r="BR513226" s="2381"/>
    </row>
    <row r="513250" spans="70:70" x14ac:dyDescent="0.25">
      <c r="BR513250" s="2394"/>
    </row>
    <row r="513251" spans="70:70" x14ac:dyDescent="0.25">
      <c r="BR513251" s="2381"/>
    </row>
    <row r="513275" spans="70:70" x14ac:dyDescent="0.25">
      <c r="BR513275" s="2394"/>
    </row>
    <row r="513276" spans="70:70" x14ac:dyDescent="0.25">
      <c r="BR513276" s="2381"/>
    </row>
    <row r="513300" spans="70:70" x14ac:dyDescent="0.25">
      <c r="BR513300" s="2394"/>
    </row>
    <row r="513301" spans="70:70" x14ac:dyDescent="0.25">
      <c r="BR513301" s="2381"/>
    </row>
    <row r="513325" spans="70:70" x14ac:dyDescent="0.25">
      <c r="BR513325" s="2394"/>
    </row>
    <row r="513326" spans="70:70" x14ac:dyDescent="0.25">
      <c r="BR513326" s="2381"/>
    </row>
    <row r="513350" spans="70:70" x14ac:dyDescent="0.25">
      <c r="BR513350" s="2394"/>
    </row>
    <row r="513351" spans="70:70" x14ac:dyDescent="0.25">
      <c r="BR513351" s="2381"/>
    </row>
    <row r="513375" spans="70:70" x14ac:dyDescent="0.25">
      <c r="BR513375" s="2394"/>
    </row>
    <row r="513376" spans="70:70" x14ac:dyDescent="0.25">
      <c r="BR513376" s="2381"/>
    </row>
    <row r="513400" spans="70:70" x14ac:dyDescent="0.25">
      <c r="BR513400" s="2394"/>
    </row>
    <row r="513401" spans="70:70" x14ac:dyDescent="0.25">
      <c r="BR513401" s="2381"/>
    </row>
    <row r="513425" spans="70:70" x14ac:dyDescent="0.25">
      <c r="BR513425" s="2394"/>
    </row>
    <row r="513426" spans="70:70" x14ac:dyDescent="0.25">
      <c r="BR513426" s="2381"/>
    </row>
    <row r="513450" spans="70:70" x14ac:dyDescent="0.25">
      <c r="BR513450" s="2394"/>
    </row>
    <row r="513451" spans="70:70" x14ac:dyDescent="0.25">
      <c r="BR513451" s="2381"/>
    </row>
    <row r="513475" spans="70:70" x14ac:dyDescent="0.25">
      <c r="BR513475" s="2394"/>
    </row>
    <row r="513476" spans="70:70" x14ac:dyDescent="0.25">
      <c r="BR513476" s="2381"/>
    </row>
    <row r="513500" spans="70:70" x14ac:dyDescent="0.25">
      <c r="BR513500" s="2394"/>
    </row>
    <row r="513501" spans="70:70" x14ac:dyDescent="0.25">
      <c r="BR513501" s="2381"/>
    </row>
    <row r="513525" spans="70:70" x14ac:dyDescent="0.25">
      <c r="BR513525" s="2394"/>
    </row>
    <row r="513526" spans="70:70" x14ac:dyDescent="0.25">
      <c r="BR513526" s="2381"/>
    </row>
    <row r="513550" spans="70:70" x14ac:dyDescent="0.25">
      <c r="BR513550" s="2394"/>
    </row>
    <row r="513551" spans="70:70" x14ac:dyDescent="0.25">
      <c r="BR513551" s="2381"/>
    </row>
    <row r="513575" spans="70:70" x14ac:dyDescent="0.25">
      <c r="BR513575" s="2394"/>
    </row>
    <row r="513576" spans="70:70" x14ac:dyDescent="0.25">
      <c r="BR513576" s="2381"/>
    </row>
    <row r="513600" spans="70:70" x14ac:dyDescent="0.25">
      <c r="BR513600" s="2394"/>
    </row>
    <row r="513601" spans="70:70" x14ac:dyDescent="0.25">
      <c r="BR513601" s="2381"/>
    </row>
    <row r="513625" spans="70:70" x14ac:dyDescent="0.25">
      <c r="BR513625" s="2394"/>
    </row>
    <row r="513626" spans="70:70" x14ac:dyDescent="0.25">
      <c r="BR513626" s="2381"/>
    </row>
    <row r="513650" spans="70:70" x14ac:dyDescent="0.25">
      <c r="BR513650" s="2394"/>
    </row>
    <row r="513651" spans="70:70" x14ac:dyDescent="0.25">
      <c r="BR513651" s="2381"/>
    </row>
    <row r="513675" spans="70:70" x14ac:dyDescent="0.25">
      <c r="BR513675" s="2394"/>
    </row>
    <row r="513676" spans="70:70" x14ac:dyDescent="0.25">
      <c r="BR513676" s="2381"/>
    </row>
    <row r="513700" spans="70:70" x14ac:dyDescent="0.25">
      <c r="BR513700" s="2394"/>
    </row>
    <row r="513701" spans="70:70" x14ac:dyDescent="0.25">
      <c r="BR513701" s="2381"/>
    </row>
    <row r="513725" spans="70:70" x14ac:dyDescent="0.25">
      <c r="BR513725" s="2394"/>
    </row>
    <row r="513726" spans="70:70" x14ac:dyDescent="0.25">
      <c r="BR513726" s="2381"/>
    </row>
    <row r="513750" spans="70:70" x14ac:dyDescent="0.25">
      <c r="BR513750" s="2394"/>
    </row>
    <row r="513751" spans="70:70" x14ac:dyDescent="0.25">
      <c r="BR513751" s="2381"/>
    </row>
    <row r="513775" spans="70:70" x14ac:dyDescent="0.25">
      <c r="BR513775" s="2394"/>
    </row>
    <row r="513776" spans="70:70" x14ac:dyDescent="0.25">
      <c r="BR513776" s="2381"/>
    </row>
    <row r="513800" spans="70:70" x14ac:dyDescent="0.25">
      <c r="BR513800" s="2394"/>
    </row>
    <row r="513801" spans="70:70" x14ac:dyDescent="0.25">
      <c r="BR513801" s="2381"/>
    </row>
    <row r="513825" spans="70:70" x14ac:dyDescent="0.25">
      <c r="BR513825" s="2394"/>
    </row>
    <row r="513826" spans="70:70" x14ac:dyDescent="0.25">
      <c r="BR513826" s="2381"/>
    </row>
    <row r="513850" spans="70:70" x14ac:dyDescent="0.25">
      <c r="BR513850" s="2394"/>
    </row>
    <row r="513851" spans="70:70" x14ac:dyDescent="0.25">
      <c r="BR513851" s="2381"/>
    </row>
    <row r="513875" spans="70:70" x14ac:dyDescent="0.25">
      <c r="BR513875" s="2394"/>
    </row>
    <row r="513876" spans="70:70" x14ac:dyDescent="0.25">
      <c r="BR513876" s="2381"/>
    </row>
    <row r="513900" spans="70:70" x14ac:dyDescent="0.25">
      <c r="BR513900" s="2394"/>
    </row>
    <row r="513901" spans="70:70" x14ac:dyDescent="0.25">
      <c r="BR513901" s="2381"/>
    </row>
    <row r="513925" spans="70:70" x14ac:dyDescent="0.25">
      <c r="BR513925" s="2394"/>
    </row>
    <row r="513926" spans="70:70" x14ac:dyDescent="0.25">
      <c r="BR513926" s="2381"/>
    </row>
    <row r="513950" spans="70:70" x14ac:dyDescent="0.25">
      <c r="BR513950" s="2394"/>
    </row>
    <row r="513951" spans="70:70" x14ac:dyDescent="0.25">
      <c r="BR513951" s="2381"/>
    </row>
    <row r="513975" spans="70:70" x14ac:dyDescent="0.25">
      <c r="BR513975" s="2394"/>
    </row>
    <row r="513976" spans="70:70" x14ac:dyDescent="0.25">
      <c r="BR513976" s="2381"/>
    </row>
    <row r="514000" spans="70:70" x14ac:dyDescent="0.25">
      <c r="BR514000" s="2394"/>
    </row>
    <row r="514001" spans="70:70" x14ac:dyDescent="0.25">
      <c r="BR514001" s="2381"/>
    </row>
    <row r="514025" spans="70:70" x14ac:dyDescent="0.25">
      <c r="BR514025" s="2394"/>
    </row>
    <row r="514026" spans="70:70" x14ac:dyDescent="0.25">
      <c r="BR514026" s="2381"/>
    </row>
    <row r="514050" spans="70:70" x14ac:dyDescent="0.25">
      <c r="BR514050" s="2394"/>
    </row>
    <row r="514051" spans="70:70" x14ac:dyDescent="0.25">
      <c r="BR514051" s="2381"/>
    </row>
    <row r="514075" spans="70:70" x14ac:dyDescent="0.25">
      <c r="BR514075" s="2394"/>
    </row>
    <row r="514076" spans="70:70" x14ac:dyDescent="0.25">
      <c r="BR514076" s="2381"/>
    </row>
    <row r="514100" spans="70:70" x14ac:dyDescent="0.25">
      <c r="BR514100" s="2394"/>
    </row>
    <row r="514101" spans="70:70" x14ac:dyDescent="0.25">
      <c r="BR514101" s="2381"/>
    </row>
    <row r="514125" spans="70:70" x14ac:dyDescent="0.25">
      <c r="BR514125" s="2394"/>
    </row>
    <row r="514126" spans="70:70" x14ac:dyDescent="0.25">
      <c r="BR514126" s="2381"/>
    </row>
    <row r="514150" spans="70:70" x14ac:dyDescent="0.25">
      <c r="BR514150" s="2394"/>
    </row>
    <row r="514151" spans="70:70" x14ac:dyDescent="0.25">
      <c r="BR514151" s="2381"/>
    </row>
    <row r="514175" spans="70:70" x14ac:dyDescent="0.25">
      <c r="BR514175" s="2394"/>
    </row>
    <row r="514176" spans="70:70" x14ac:dyDescent="0.25">
      <c r="BR514176" s="2381"/>
    </row>
    <row r="514200" spans="70:70" x14ac:dyDescent="0.25">
      <c r="BR514200" s="2394"/>
    </row>
    <row r="514201" spans="70:70" x14ac:dyDescent="0.25">
      <c r="BR514201" s="2381"/>
    </row>
    <row r="514225" spans="70:70" x14ac:dyDescent="0.25">
      <c r="BR514225" s="2394"/>
    </row>
    <row r="514226" spans="70:70" x14ac:dyDescent="0.25">
      <c r="BR514226" s="2381"/>
    </row>
    <row r="514250" spans="70:70" x14ac:dyDescent="0.25">
      <c r="BR514250" s="2394"/>
    </row>
    <row r="514251" spans="70:70" x14ac:dyDescent="0.25">
      <c r="BR514251" s="2381"/>
    </row>
    <row r="514275" spans="70:70" x14ac:dyDescent="0.25">
      <c r="BR514275" s="2394"/>
    </row>
    <row r="514276" spans="70:70" x14ac:dyDescent="0.25">
      <c r="BR514276" s="2381"/>
    </row>
    <row r="514300" spans="70:70" x14ac:dyDescent="0.25">
      <c r="BR514300" s="2394"/>
    </row>
    <row r="514301" spans="70:70" x14ac:dyDescent="0.25">
      <c r="BR514301" s="2381"/>
    </row>
    <row r="514325" spans="70:70" x14ac:dyDescent="0.25">
      <c r="BR514325" s="2394"/>
    </row>
    <row r="514326" spans="70:70" x14ac:dyDescent="0.25">
      <c r="BR514326" s="2381"/>
    </row>
    <row r="514350" spans="70:70" x14ac:dyDescent="0.25">
      <c r="BR514350" s="2394"/>
    </row>
    <row r="514351" spans="70:70" x14ac:dyDescent="0.25">
      <c r="BR514351" s="2381"/>
    </row>
    <row r="514375" spans="70:70" x14ac:dyDescent="0.25">
      <c r="BR514375" s="2394"/>
    </row>
    <row r="514376" spans="70:70" x14ac:dyDescent="0.25">
      <c r="BR514376" s="2381"/>
    </row>
    <row r="514400" spans="70:70" x14ac:dyDescent="0.25">
      <c r="BR514400" s="2394"/>
    </row>
    <row r="514401" spans="70:70" x14ac:dyDescent="0.25">
      <c r="BR514401" s="2381"/>
    </row>
    <row r="514425" spans="70:70" x14ac:dyDescent="0.25">
      <c r="BR514425" s="2394"/>
    </row>
    <row r="514426" spans="70:70" x14ac:dyDescent="0.25">
      <c r="BR514426" s="2381"/>
    </row>
    <row r="514450" spans="70:70" x14ac:dyDescent="0.25">
      <c r="BR514450" s="2394"/>
    </row>
    <row r="514451" spans="70:70" x14ac:dyDescent="0.25">
      <c r="BR514451" s="2381"/>
    </row>
    <row r="514475" spans="70:70" x14ac:dyDescent="0.25">
      <c r="BR514475" s="2394"/>
    </row>
    <row r="514476" spans="70:70" x14ac:dyDescent="0.25">
      <c r="BR514476" s="2381"/>
    </row>
    <row r="514500" spans="70:70" x14ac:dyDescent="0.25">
      <c r="BR514500" s="2394"/>
    </row>
    <row r="514501" spans="70:70" x14ac:dyDescent="0.25">
      <c r="BR514501" s="2381"/>
    </row>
    <row r="514525" spans="70:70" x14ac:dyDescent="0.25">
      <c r="BR514525" s="2394"/>
    </row>
    <row r="514526" spans="70:70" x14ac:dyDescent="0.25">
      <c r="BR514526" s="2381"/>
    </row>
    <row r="514550" spans="70:70" x14ac:dyDescent="0.25">
      <c r="BR514550" s="2394"/>
    </row>
    <row r="514551" spans="70:70" x14ac:dyDescent="0.25">
      <c r="BR514551" s="2381"/>
    </row>
    <row r="514575" spans="70:70" x14ac:dyDescent="0.25">
      <c r="BR514575" s="2394"/>
    </row>
    <row r="514576" spans="70:70" x14ac:dyDescent="0.25">
      <c r="BR514576" s="2381"/>
    </row>
    <row r="514600" spans="70:70" x14ac:dyDescent="0.25">
      <c r="BR514600" s="2394"/>
    </row>
    <row r="514601" spans="70:70" x14ac:dyDescent="0.25">
      <c r="BR514601" s="2381"/>
    </row>
    <row r="514625" spans="70:70" x14ac:dyDescent="0.25">
      <c r="BR514625" s="2394"/>
    </row>
    <row r="514626" spans="70:70" x14ac:dyDescent="0.25">
      <c r="BR514626" s="2381"/>
    </row>
    <row r="514650" spans="70:70" x14ac:dyDescent="0.25">
      <c r="BR514650" s="2394"/>
    </row>
    <row r="514651" spans="70:70" x14ac:dyDescent="0.25">
      <c r="BR514651" s="2381"/>
    </row>
    <row r="514675" spans="70:70" x14ac:dyDescent="0.25">
      <c r="BR514675" s="2394"/>
    </row>
    <row r="514676" spans="70:70" x14ac:dyDescent="0.25">
      <c r="BR514676" s="2381"/>
    </row>
    <row r="514700" spans="70:70" x14ac:dyDescent="0.25">
      <c r="BR514700" s="2394"/>
    </row>
    <row r="514701" spans="70:70" x14ac:dyDescent="0.25">
      <c r="BR514701" s="2381"/>
    </row>
    <row r="514725" spans="70:70" x14ac:dyDescent="0.25">
      <c r="BR514725" s="2394"/>
    </row>
    <row r="514726" spans="70:70" x14ac:dyDescent="0.25">
      <c r="BR514726" s="2381"/>
    </row>
    <row r="514750" spans="70:70" x14ac:dyDescent="0.25">
      <c r="BR514750" s="2394"/>
    </row>
    <row r="514751" spans="70:70" x14ac:dyDescent="0.25">
      <c r="BR514751" s="2381"/>
    </row>
    <row r="514775" spans="70:70" x14ac:dyDescent="0.25">
      <c r="BR514775" s="2394"/>
    </row>
    <row r="514776" spans="70:70" x14ac:dyDescent="0.25">
      <c r="BR514776" s="2381"/>
    </row>
    <row r="514800" spans="70:70" x14ac:dyDescent="0.25">
      <c r="BR514800" s="2394"/>
    </row>
    <row r="514801" spans="70:70" x14ac:dyDescent="0.25">
      <c r="BR514801" s="2381"/>
    </row>
    <row r="514825" spans="70:70" x14ac:dyDescent="0.25">
      <c r="BR514825" s="2394"/>
    </row>
    <row r="514826" spans="70:70" x14ac:dyDescent="0.25">
      <c r="BR514826" s="2381"/>
    </row>
    <row r="514850" spans="70:70" x14ac:dyDescent="0.25">
      <c r="BR514850" s="2394"/>
    </row>
    <row r="514851" spans="70:70" x14ac:dyDescent="0.25">
      <c r="BR514851" s="2381"/>
    </row>
    <row r="514875" spans="70:70" x14ac:dyDescent="0.25">
      <c r="BR514875" s="2394"/>
    </row>
    <row r="514876" spans="70:70" x14ac:dyDescent="0.25">
      <c r="BR514876" s="2381"/>
    </row>
    <row r="514900" spans="70:70" x14ac:dyDescent="0.25">
      <c r="BR514900" s="2394"/>
    </row>
    <row r="514901" spans="70:70" x14ac:dyDescent="0.25">
      <c r="BR514901" s="2381"/>
    </row>
    <row r="514925" spans="70:70" x14ac:dyDescent="0.25">
      <c r="BR514925" s="2394"/>
    </row>
    <row r="514926" spans="70:70" x14ac:dyDescent="0.25">
      <c r="BR514926" s="2381"/>
    </row>
    <row r="514950" spans="70:70" x14ac:dyDescent="0.25">
      <c r="BR514950" s="2394"/>
    </row>
    <row r="514951" spans="70:70" x14ac:dyDescent="0.25">
      <c r="BR514951" s="2381"/>
    </row>
    <row r="514975" spans="70:70" x14ac:dyDescent="0.25">
      <c r="BR514975" s="2394"/>
    </row>
    <row r="514976" spans="70:70" x14ac:dyDescent="0.25">
      <c r="BR514976" s="2381"/>
    </row>
    <row r="515000" spans="70:70" x14ac:dyDescent="0.25">
      <c r="BR515000" s="2394"/>
    </row>
    <row r="515001" spans="70:70" x14ac:dyDescent="0.25">
      <c r="BR515001" s="2381"/>
    </row>
    <row r="515025" spans="70:70" x14ac:dyDescent="0.25">
      <c r="BR515025" s="2394"/>
    </row>
    <row r="515026" spans="70:70" x14ac:dyDescent="0.25">
      <c r="BR515026" s="2381"/>
    </row>
    <row r="515050" spans="70:70" x14ac:dyDescent="0.25">
      <c r="BR515050" s="2394"/>
    </row>
    <row r="515051" spans="70:70" x14ac:dyDescent="0.25">
      <c r="BR515051" s="2381"/>
    </row>
    <row r="515075" spans="70:70" x14ac:dyDescent="0.25">
      <c r="BR515075" s="2394"/>
    </row>
    <row r="515076" spans="70:70" x14ac:dyDescent="0.25">
      <c r="BR515076" s="2381"/>
    </row>
    <row r="515100" spans="70:70" x14ac:dyDescent="0.25">
      <c r="BR515100" s="2394"/>
    </row>
    <row r="515101" spans="70:70" x14ac:dyDescent="0.25">
      <c r="BR515101" s="2381"/>
    </row>
    <row r="515125" spans="70:70" x14ac:dyDescent="0.25">
      <c r="BR515125" s="2394"/>
    </row>
    <row r="515126" spans="70:70" x14ac:dyDescent="0.25">
      <c r="BR515126" s="2381"/>
    </row>
    <row r="515150" spans="70:70" x14ac:dyDescent="0.25">
      <c r="BR515150" s="2394"/>
    </row>
    <row r="515151" spans="70:70" x14ac:dyDescent="0.25">
      <c r="BR515151" s="2381"/>
    </row>
    <row r="515175" spans="70:70" x14ac:dyDescent="0.25">
      <c r="BR515175" s="2394"/>
    </row>
    <row r="515176" spans="70:70" x14ac:dyDescent="0.25">
      <c r="BR515176" s="2381"/>
    </row>
    <row r="515200" spans="70:70" x14ac:dyDescent="0.25">
      <c r="BR515200" s="2394"/>
    </row>
    <row r="515201" spans="70:70" x14ac:dyDescent="0.25">
      <c r="BR515201" s="2381"/>
    </row>
    <row r="515225" spans="70:70" x14ac:dyDescent="0.25">
      <c r="BR515225" s="2394"/>
    </row>
    <row r="515226" spans="70:70" x14ac:dyDescent="0.25">
      <c r="BR515226" s="2381"/>
    </row>
    <row r="515250" spans="70:70" x14ac:dyDescent="0.25">
      <c r="BR515250" s="2394"/>
    </row>
    <row r="515251" spans="70:70" x14ac:dyDescent="0.25">
      <c r="BR515251" s="2381"/>
    </row>
    <row r="515275" spans="70:70" x14ac:dyDescent="0.25">
      <c r="BR515275" s="2394"/>
    </row>
    <row r="515276" spans="70:70" x14ac:dyDescent="0.25">
      <c r="BR515276" s="2381"/>
    </row>
    <row r="515300" spans="70:70" x14ac:dyDescent="0.25">
      <c r="BR515300" s="2394"/>
    </row>
    <row r="515301" spans="70:70" x14ac:dyDescent="0.25">
      <c r="BR515301" s="2381"/>
    </row>
    <row r="515325" spans="70:70" x14ac:dyDescent="0.25">
      <c r="BR515325" s="2394"/>
    </row>
    <row r="515326" spans="70:70" x14ac:dyDescent="0.25">
      <c r="BR515326" s="2381"/>
    </row>
    <row r="515350" spans="70:70" x14ac:dyDescent="0.25">
      <c r="BR515350" s="2394"/>
    </row>
    <row r="515351" spans="70:70" x14ac:dyDescent="0.25">
      <c r="BR515351" s="2381"/>
    </row>
    <row r="515375" spans="70:70" x14ac:dyDescent="0.25">
      <c r="BR515375" s="2394"/>
    </row>
    <row r="515376" spans="70:70" x14ac:dyDescent="0.25">
      <c r="BR515376" s="2381"/>
    </row>
    <row r="515400" spans="70:70" x14ac:dyDescent="0.25">
      <c r="BR515400" s="2394"/>
    </row>
    <row r="515401" spans="70:70" x14ac:dyDescent="0.25">
      <c r="BR515401" s="2381"/>
    </row>
    <row r="515425" spans="70:70" x14ac:dyDescent="0.25">
      <c r="BR515425" s="2394"/>
    </row>
    <row r="515426" spans="70:70" x14ac:dyDescent="0.25">
      <c r="BR515426" s="2381"/>
    </row>
    <row r="515450" spans="70:70" x14ac:dyDescent="0.25">
      <c r="BR515450" s="2394"/>
    </row>
    <row r="515451" spans="70:70" x14ac:dyDescent="0.25">
      <c r="BR515451" s="2381"/>
    </row>
    <row r="515475" spans="70:70" x14ac:dyDescent="0.25">
      <c r="BR515475" s="2394"/>
    </row>
    <row r="515476" spans="70:70" x14ac:dyDescent="0.25">
      <c r="BR515476" s="2381"/>
    </row>
    <row r="515500" spans="70:70" x14ac:dyDescent="0.25">
      <c r="BR515500" s="2394"/>
    </row>
    <row r="515501" spans="70:70" x14ac:dyDescent="0.25">
      <c r="BR515501" s="2381"/>
    </row>
    <row r="515525" spans="70:70" x14ac:dyDescent="0.25">
      <c r="BR515525" s="2394"/>
    </row>
    <row r="515526" spans="70:70" x14ac:dyDescent="0.25">
      <c r="BR515526" s="2381"/>
    </row>
    <row r="515550" spans="70:70" x14ac:dyDescent="0.25">
      <c r="BR515550" s="2394"/>
    </row>
    <row r="515551" spans="70:70" x14ac:dyDescent="0.25">
      <c r="BR515551" s="2381"/>
    </row>
    <row r="515575" spans="70:70" x14ac:dyDescent="0.25">
      <c r="BR515575" s="2394"/>
    </row>
    <row r="515576" spans="70:70" x14ac:dyDescent="0.25">
      <c r="BR515576" s="2381"/>
    </row>
    <row r="515600" spans="70:70" x14ac:dyDescent="0.25">
      <c r="BR515600" s="2394"/>
    </row>
    <row r="515601" spans="70:70" x14ac:dyDescent="0.25">
      <c r="BR515601" s="2381"/>
    </row>
    <row r="515625" spans="70:70" x14ac:dyDescent="0.25">
      <c r="BR515625" s="2394"/>
    </row>
    <row r="515626" spans="70:70" x14ac:dyDescent="0.25">
      <c r="BR515626" s="2381"/>
    </row>
    <row r="515650" spans="70:70" x14ac:dyDescent="0.25">
      <c r="BR515650" s="2394"/>
    </row>
    <row r="515651" spans="70:70" x14ac:dyDescent="0.25">
      <c r="BR515651" s="2381"/>
    </row>
    <row r="515675" spans="70:70" x14ac:dyDescent="0.25">
      <c r="BR515675" s="2394"/>
    </row>
    <row r="515676" spans="70:70" x14ac:dyDescent="0.25">
      <c r="BR515676" s="2381"/>
    </row>
    <row r="515700" spans="70:70" x14ac:dyDescent="0.25">
      <c r="BR515700" s="2394"/>
    </row>
    <row r="515701" spans="70:70" x14ac:dyDescent="0.25">
      <c r="BR515701" s="2381"/>
    </row>
    <row r="515725" spans="70:70" x14ac:dyDescent="0.25">
      <c r="BR515725" s="2394"/>
    </row>
    <row r="515726" spans="70:70" x14ac:dyDescent="0.25">
      <c r="BR515726" s="2381"/>
    </row>
    <row r="515750" spans="70:70" x14ac:dyDescent="0.25">
      <c r="BR515750" s="2394"/>
    </row>
    <row r="515751" spans="70:70" x14ac:dyDescent="0.25">
      <c r="BR515751" s="2381"/>
    </row>
    <row r="515775" spans="70:70" x14ac:dyDescent="0.25">
      <c r="BR515775" s="2394"/>
    </row>
    <row r="515776" spans="70:70" x14ac:dyDescent="0.25">
      <c r="BR515776" s="2381"/>
    </row>
    <row r="515800" spans="70:70" x14ac:dyDescent="0.25">
      <c r="BR515800" s="2394"/>
    </row>
    <row r="515801" spans="70:70" x14ac:dyDescent="0.25">
      <c r="BR515801" s="2381"/>
    </row>
    <row r="515825" spans="70:70" x14ac:dyDescent="0.25">
      <c r="BR515825" s="2394"/>
    </row>
    <row r="515826" spans="70:70" x14ac:dyDescent="0.25">
      <c r="BR515826" s="2381"/>
    </row>
    <row r="515850" spans="70:70" x14ac:dyDescent="0.25">
      <c r="BR515850" s="2394"/>
    </row>
    <row r="515851" spans="70:70" x14ac:dyDescent="0.25">
      <c r="BR515851" s="2381"/>
    </row>
    <row r="515875" spans="70:70" x14ac:dyDescent="0.25">
      <c r="BR515875" s="2394"/>
    </row>
    <row r="515876" spans="70:70" x14ac:dyDescent="0.25">
      <c r="BR515876" s="2381"/>
    </row>
    <row r="515900" spans="70:70" x14ac:dyDescent="0.25">
      <c r="BR515900" s="2394"/>
    </row>
    <row r="515901" spans="70:70" x14ac:dyDescent="0.25">
      <c r="BR515901" s="2381"/>
    </row>
    <row r="515925" spans="70:70" x14ac:dyDescent="0.25">
      <c r="BR515925" s="2394"/>
    </row>
    <row r="515926" spans="70:70" x14ac:dyDescent="0.25">
      <c r="BR515926" s="2381"/>
    </row>
    <row r="515950" spans="70:70" x14ac:dyDescent="0.25">
      <c r="BR515950" s="2394"/>
    </row>
    <row r="515951" spans="70:70" x14ac:dyDescent="0.25">
      <c r="BR515951" s="2381"/>
    </row>
    <row r="515975" spans="70:70" x14ac:dyDescent="0.25">
      <c r="BR515975" s="2394"/>
    </row>
    <row r="515976" spans="70:70" x14ac:dyDescent="0.25">
      <c r="BR515976" s="2381"/>
    </row>
    <row r="516000" spans="70:70" x14ac:dyDescent="0.25">
      <c r="BR516000" s="2394"/>
    </row>
    <row r="516001" spans="70:70" x14ac:dyDescent="0.25">
      <c r="BR516001" s="2381"/>
    </row>
    <row r="516025" spans="70:70" x14ac:dyDescent="0.25">
      <c r="BR516025" s="2394"/>
    </row>
    <row r="516026" spans="70:70" x14ac:dyDescent="0.25">
      <c r="BR516026" s="2381"/>
    </row>
    <row r="516050" spans="70:70" x14ac:dyDescent="0.25">
      <c r="BR516050" s="2394"/>
    </row>
    <row r="516051" spans="70:70" x14ac:dyDescent="0.25">
      <c r="BR516051" s="2381"/>
    </row>
    <row r="516075" spans="70:70" x14ac:dyDescent="0.25">
      <c r="BR516075" s="2394"/>
    </row>
    <row r="516076" spans="70:70" x14ac:dyDescent="0.25">
      <c r="BR516076" s="2381"/>
    </row>
    <row r="516100" spans="70:70" x14ac:dyDescent="0.25">
      <c r="BR516100" s="2394"/>
    </row>
    <row r="516101" spans="70:70" x14ac:dyDescent="0.25">
      <c r="BR516101" s="2381"/>
    </row>
    <row r="516125" spans="70:70" x14ac:dyDescent="0.25">
      <c r="BR516125" s="2394"/>
    </row>
    <row r="516126" spans="70:70" x14ac:dyDescent="0.25">
      <c r="BR516126" s="2381"/>
    </row>
    <row r="516150" spans="70:70" x14ac:dyDescent="0.25">
      <c r="BR516150" s="2394"/>
    </row>
    <row r="516151" spans="70:70" x14ac:dyDescent="0.25">
      <c r="BR516151" s="2381"/>
    </row>
    <row r="516175" spans="70:70" x14ac:dyDescent="0.25">
      <c r="BR516175" s="2394"/>
    </row>
    <row r="516176" spans="70:70" x14ac:dyDescent="0.25">
      <c r="BR516176" s="2381"/>
    </row>
    <row r="516200" spans="70:70" x14ac:dyDescent="0.25">
      <c r="BR516200" s="2394"/>
    </row>
    <row r="516201" spans="70:70" x14ac:dyDescent="0.25">
      <c r="BR516201" s="2381"/>
    </row>
    <row r="516225" spans="70:70" x14ac:dyDescent="0.25">
      <c r="BR516225" s="2394"/>
    </row>
    <row r="516226" spans="70:70" x14ac:dyDescent="0.25">
      <c r="BR516226" s="2381"/>
    </row>
    <row r="516250" spans="70:70" x14ac:dyDescent="0.25">
      <c r="BR516250" s="2394"/>
    </row>
    <row r="516251" spans="70:70" x14ac:dyDescent="0.25">
      <c r="BR516251" s="2381"/>
    </row>
    <row r="516275" spans="70:70" x14ac:dyDescent="0.25">
      <c r="BR516275" s="2394"/>
    </row>
    <row r="516276" spans="70:70" x14ac:dyDescent="0.25">
      <c r="BR516276" s="2381"/>
    </row>
    <row r="516300" spans="70:70" x14ac:dyDescent="0.25">
      <c r="BR516300" s="2394"/>
    </row>
    <row r="516301" spans="70:70" x14ac:dyDescent="0.25">
      <c r="BR516301" s="2381"/>
    </row>
    <row r="516325" spans="70:70" x14ac:dyDescent="0.25">
      <c r="BR516325" s="2394"/>
    </row>
    <row r="516326" spans="70:70" x14ac:dyDescent="0.25">
      <c r="BR516326" s="2381"/>
    </row>
    <row r="516350" spans="70:70" x14ac:dyDescent="0.25">
      <c r="BR516350" s="2394"/>
    </row>
    <row r="516351" spans="70:70" x14ac:dyDescent="0.25">
      <c r="BR516351" s="2381"/>
    </row>
    <row r="516375" spans="70:70" x14ac:dyDescent="0.25">
      <c r="BR516375" s="2394"/>
    </row>
    <row r="516376" spans="70:70" x14ac:dyDescent="0.25">
      <c r="BR516376" s="2381"/>
    </row>
    <row r="516400" spans="70:70" x14ac:dyDescent="0.25">
      <c r="BR516400" s="2394"/>
    </row>
    <row r="516401" spans="70:70" x14ac:dyDescent="0.25">
      <c r="BR516401" s="2381"/>
    </row>
    <row r="516425" spans="70:70" x14ac:dyDescent="0.25">
      <c r="BR516425" s="2394"/>
    </row>
    <row r="516426" spans="70:70" x14ac:dyDescent="0.25">
      <c r="BR516426" s="2381"/>
    </row>
    <row r="516450" spans="70:70" x14ac:dyDescent="0.25">
      <c r="BR516450" s="2394"/>
    </row>
    <row r="516451" spans="70:70" x14ac:dyDescent="0.25">
      <c r="BR516451" s="2381"/>
    </row>
    <row r="516475" spans="70:70" x14ac:dyDescent="0.25">
      <c r="BR516475" s="2394"/>
    </row>
    <row r="516476" spans="70:70" x14ac:dyDescent="0.25">
      <c r="BR516476" s="2381"/>
    </row>
    <row r="516500" spans="70:70" x14ac:dyDescent="0.25">
      <c r="BR516500" s="2394"/>
    </row>
    <row r="516501" spans="70:70" x14ac:dyDescent="0.25">
      <c r="BR516501" s="2381"/>
    </row>
    <row r="516525" spans="70:70" x14ac:dyDescent="0.25">
      <c r="BR516525" s="2394"/>
    </row>
    <row r="516526" spans="70:70" x14ac:dyDescent="0.25">
      <c r="BR516526" s="2381"/>
    </row>
    <row r="516550" spans="70:70" x14ac:dyDescent="0.25">
      <c r="BR516550" s="2394"/>
    </row>
    <row r="516551" spans="70:70" x14ac:dyDescent="0.25">
      <c r="BR516551" s="2381"/>
    </row>
    <row r="516575" spans="70:70" x14ac:dyDescent="0.25">
      <c r="BR516575" s="2394"/>
    </row>
    <row r="516576" spans="70:70" x14ac:dyDescent="0.25">
      <c r="BR516576" s="2381"/>
    </row>
    <row r="516600" spans="70:70" x14ac:dyDescent="0.25">
      <c r="BR516600" s="2394"/>
    </row>
    <row r="516601" spans="70:70" x14ac:dyDescent="0.25">
      <c r="BR516601" s="2381"/>
    </row>
    <row r="516625" spans="70:70" x14ac:dyDescent="0.25">
      <c r="BR516625" s="2394"/>
    </row>
    <row r="516626" spans="70:70" x14ac:dyDescent="0.25">
      <c r="BR516626" s="2381"/>
    </row>
    <row r="516650" spans="70:70" x14ac:dyDescent="0.25">
      <c r="BR516650" s="2394"/>
    </row>
    <row r="516651" spans="70:70" x14ac:dyDescent="0.25">
      <c r="BR516651" s="2381"/>
    </row>
    <row r="516675" spans="70:70" x14ac:dyDescent="0.25">
      <c r="BR516675" s="2394"/>
    </row>
    <row r="516676" spans="70:70" x14ac:dyDescent="0.25">
      <c r="BR516676" s="2381"/>
    </row>
    <row r="516700" spans="70:70" x14ac:dyDescent="0.25">
      <c r="BR516700" s="2394"/>
    </row>
    <row r="516701" spans="70:70" x14ac:dyDescent="0.25">
      <c r="BR516701" s="2381"/>
    </row>
    <row r="516725" spans="70:70" x14ac:dyDescent="0.25">
      <c r="BR516725" s="2394"/>
    </row>
    <row r="516726" spans="70:70" x14ac:dyDescent="0.25">
      <c r="BR516726" s="2381"/>
    </row>
    <row r="516750" spans="70:70" x14ac:dyDescent="0.25">
      <c r="BR516750" s="2394"/>
    </row>
    <row r="516751" spans="70:70" x14ac:dyDescent="0.25">
      <c r="BR516751" s="2381"/>
    </row>
    <row r="516775" spans="70:70" x14ac:dyDescent="0.25">
      <c r="BR516775" s="2394"/>
    </row>
    <row r="516776" spans="70:70" x14ac:dyDescent="0.25">
      <c r="BR516776" s="2381"/>
    </row>
    <row r="516800" spans="70:70" x14ac:dyDescent="0.25">
      <c r="BR516800" s="2394"/>
    </row>
    <row r="516801" spans="70:70" x14ac:dyDescent="0.25">
      <c r="BR516801" s="2381"/>
    </row>
    <row r="516825" spans="70:70" x14ac:dyDescent="0.25">
      <c r="BR516825" s="2394"/>
    </row>
    <row r="516826" spans="70:70" x14ac:dyDescent="0.25">
      <c r="BR516826" s="2381"/>
    </row>
    <row r="516850" spans="70:70" x14ac:dyDescent="0.25">
      <c r="BR516850" s="2394"/>
    </row>
    <row r="516851" spans="70:70" x14ac:dyDescent="0.25">
      <c r="BR516851" s="2381"/>
    </row>
    <row r="516875" spans="70:70" x14ac:dyDescent="0.25">
      <c r="BR516875" s="2394"/>
    </row>
    <row r="516876" spans="70:70" x14ac:dyDescent="0.25">
      <c r="BR516876" s="2381"/>
    </row>
    <row r="516900" spans="70:70" x14ac:dyDescent="0.25">
      <c r="BR516900" s="2394"/>
    </row>
    <row r="516901" spans="70:70" x14ac:dyDescent="0.25">
      <c r="BR516901" s="2381"/>
    </row>
    <row r="516925" spans="70:70" x14ac:dyDescent="0.25">
      <c r="BR516925" s="2394"/>
    </row>
    <row r="516926" spans="70:70" x14ac:dyDescent="0.25">
      <c r="BR516926" s="2381"/>
    </row>
    <row r="516950" spans="70:70" x14ac:dyDescent="0.25">
      <c r="BR516950" s="2394"/>
    </row>
    <row r="516951" spans="70:70" x14ac:dyDescent="0.25">
      <c r="BR516951" s="2381"/>
    </row>
    <row r="516975" spans="70:70" x14ac:dyDescent="0.25">
      <c r="BR516975" s="2394"/>
    </row>
    <row r="516976" spans="70:70" x14ac:dyDescent="0.25">
      <c r="BR516976" s="2381"/>
    </row>
    <row r="517000" spans="70:70" x14ac:dyDescent="0.25">
      <c r="BR517000" s="2394"/>
    </row>
    <row r="517001" spans="70:70" x14ac:dyDescent="0.25">
      <c r="BR517001" s="2381"/>
    </row>
    <row r="517025" spans="70:70" x14ac:dyDescent="0.25">
      <c r="BR517025" s="2394"/>
    </row>
    <row r="517026" spans="70:70" x14ac:dyDescent="0.25">
      <c r="BR517026" s="2381"/>
    </row>
    <row r="517050" spans="70:70" x14ac:dyDescent="0.25">
      <c r="BR517050" s="2394"/>
    </row>
    <row r="517051" spans="70:70" x14ac:dyDescent="0.25">
      <c r="BR517051" s="2381"/>
    </row>
    <row r="517075" spans="70:70" x14ac:dyDescent="0.25">
      <c r="BR517075" s="2394"/>
    </row>
    <row r="517076" spans="70:70" x14ac:dyDescent="0.25">
      <c r="BR517076" s="2381"/>
    </row>
    <row r="517100" spans="70:70" x14ac:dyDescent="0.25">
      <c r="BR517100" s="2394"/>
    </row>
    <row r="517101" spans="70:70" x14ac:dyDescent="0.25">
      <c r="BR517101" s="2381"/>
    </row>
    <row r="517125" spans="70:70" x14ac:dyDescent="0.25">
      <c r="BR517125" s="2394"/>
    </row>
    <row r="517126" spans="70:70" x14ac:dyDescent="0.25">
      <c r="BR517126" s="2381"/>
    </row>
    <row r="517150" spans="70:70" x14ac:dyDescent="0.25">
      <c r="BR517150" s="2394"/>
    </row>
    <row r="517151" spans="70:70" x14ac:dyDescent="0.25">
      <c r="BR517151" s="2381"/>
    </row>
    <row r="517175" spans="70:70" x14ac:dyDescent="0.25">
      <c r="BR517175" s="2394"/>
    </row>
    <row r="517176" spans="70:70" x14ac:dyDescent="0.25">
      <c r="BR517176" s="2381"/>
    </row>
    <row r="517200" spans="70:70" x14ac:dyDescent="0.25">
      <c r="BR517200" s="2394"/>
    </row>
    <row r="517201" spans="70:70" x14ac:dyDescent="0.25">
      <c r="BR517201" s="2381"/>
    </row>
    <row r="517225" spans="70:70" x14ac:dyDescent="0.25">
      <c r="BR517225" s="2394"/>
    </row>
    <row r="517226" spans="70:70" x14ac:dyDescent="0.25">
      <c r="BR517226" s="2381"/>
    </row>
    <row r="517250" spans="70:70" x14ac:dyDescent="0.25">
      <c r="BR517250" s="2394"/>
    </row>
    <row r="517251" spans="70:70" x14ac:dyDescent="0.25">
      <c r="BR517251" s="2381"/>
    </row>
    <row r="517275" spans="70:70" x14ac:dyDescent="0.25">
      <c r="BR517275" s="2394"/>
    </row>
    <row r="517276" spans="70:70" x14ac:dyDescent="0.25">
      <c r="BR517276" s="2381"/>
    </row>
    <row r="517300" spans="70:70" x14ac:dyDescent="0.25">
      <c r="BR517300" s="2394"/>
    </row>
    <row r="517301" spans="70:70" x14ac:dyDescent="0.25">
      <c r="BR517301" s="2381"/>
    </row>
    <row r="517325" spans="70:70" x14ac:dyDescent="0.25">
      <c r="BR517325" s="2394"/>
    </row>
    <row r="517326" spans="70:70" x14ac:dyDescent="0.25">
      <c r="BR517326" s="2381"/>
    </row>
    <row r="517350" spans="70:70" x14ac:dyDescent="0.25">
      <c r="BR517350" s="2394"/>
    </row>
    <row r="517351" spans="70:70" x14ac:dyDescent="0.25">
      <c r="BR517351" s="2381"/>
    </row>
    <row r="517375" spans="70:70" x14ac:dyDescent="0.25">
      <c r="BR517375" s="2394"/>
    </row>
    <row r="517376" spans="70:70" x14ac:dyDescent="0.25">
      <c r="BR517376" s="2381"/>
    </row>
    <row r="517400" spans="70:70" x14ac:dyDescent="0.25">
      <c r="BR517400" s="2394"/>
    </row>
    <row r="517401" spans="70:70" x14ac:dyDescent="0.25">
      <c r="BR517401" s="2381"/>
    </row>
    <row r="517425" spans="70:70" x14ac:dyDescent="0.25">
      <c r="BR517425" s="2394"/>
    </row>
    <row r="517426" spans="70:70" x14ac:dyDescent="0.25">
      <c r="BR517426" s="2381"/>
    </row>
    <row r="517450" spans="70:70" x14ac:dyDescent="0.25">
      <c r="BR517450" s="2394"/>
    </row>
    <row r="517451" spans="70:70" x14ac:dyDescent="0.25">
      <c r="BR517451" s="2381"/>
    </row>
    <row r="517475" spans="70:70" x14ac:dyDescent="0.25">
      <c r="BR517475" s="2394"/>
    </row>
    <row r="517476" spans="70:70" x14ac:dyDescent="0.25">
      <c r="BR517476" s="2381"/>
    </row>
    <row r="517500" spans="70:70" x14ac:dyDescent="0.25">
      <c r="BR517500" s="2394"/>
    </row>
    <row r="517501" spans="70:70" x14ac:dyDescent="0.25">
      <c r="BR517501" s="2381"/>
    </row>
    <row r="517525" spans="70:70" x14ac:dyDescent="0.25">
      <c r="BR517525" s="2394"/>
    </row>
    <row r="517526" spans="70:70" x14ac:dyDescent="0.25">
      <c r="BR517526" s="2381"/>
    </row>
    <row r="517550" spans="70:70" x14ac:dyDescent="0.25">
      <c r="BR517550" s="2394"/>
    </row>
    <row r="517551" spans="70:70" x14ac:dyDescent="0.25">
      <c r="BR517551" s="2381"/>
    </row>
    <row r="517575" spans="70:70" x14ac:dyDescent="0.25">
      <c r="BR517575" s="2394"/>
    </row>
    <row r="517576" spans="70:70" x14ac:dyDescent="0.25">
      <c r="BR517576" s="2381"/>
    </row>
    <row r="517600" spans="70:70" x14ac:dyDescent="0.25">
      <c r="BR517600" s="2394"/>
    </row>
    <row r="517601" spans="70:70" x14ac:dyDescent="0.25">
      <c r="BR517601" s="2381"/>
    </row>
    <row r="517625" spans="70:70" x14ac:dyDescent="0.25">
      <c r="BR517625" s="2394"/>
    </row>
    <row r="517626" spans="70:70" x14ac:dyDescent="0.25">
      <c r="BR517626" s="2381"/>
    </row>
    <row r="517650" spans="70:70" x14ac:dyDescent="0.25">
      <c r="BR517650" s="2394"/>
    </row>
    <row r="517651" spans="70:70" x14ac:dyDescent="0.25">
      <c r="BR517651" s="2381"/>
    </row>
    <row r="517675" spans="70:70" x14ac:dyDescent="0.25">
      <c r="BR517675" s="2394"/>
    </row>
    <row r="517676" spans="70:70" x14ac:dyDescent="0.25">
      <c r="BR517676" s="2381"/>
    </row>
    <row r="517700" spans="70:70" x14ac:dyDescent="0.25">
      <c r="BR517700" s="2394"/>
    </row>
    <row r="517701" spans="70:70" x14ac:dyDescent="0.25">
      <c r="BR517701" s="2381"/>
    </row>
    <row r="517725" spans="70:70" x14ac:dyDescent="0.25">
      <c r="BR517725" s="2394"/>
    </row>
    <row r="517726" spans="70:70" x14ac:dyDescent="0.25">
      <c r="BR517726" s="2381"/>
    </row>
    <row r="517750" spans="70:70" x14ac:dyDescent="0.25">
      <c r="BR517750" s="2394"/>
    </row>
    <row r="517751" spans="70:70" x14ac:dyDescent="0.25">
      <c r="BR517751" s="2381"/>
    </row>
    <row r="517775" spans="70:70" x14ac:dyDescent="0.25">
      <c r="BR517775" s="2394"/>
    </row>
    <row r="517776" spans="70:70" x14ac:dyDescent="0.25">
      <c r="BR517776" s="2381"/>
    </row>
    <row r="517800" spans="70:70" x14ac:dyDescent="0.25">
      <c r="BR517800" s="2394"/>
    </row>
    <row r="517801" spans="70:70" x14ac:dyDescent="0.25">
      <c r="BR517801" s="2381"/>
    </row>
    <row r="517825" spans="70:70" x14ac:dyDescent="0.25">
      <c r="BR517825" s="2394"/>
    </row>
    <row r="517826" spans="70:70" x14ac:dyDescent="0.25">
      <c r="BR517826" s="2381"/>
    </row>
    <row r="517850" spans="70:70" x14ac:dyDescent="0.25">
      <c r="BR517850" s="2394"/>
    </row>
    <row r="517851" spans="70:70" x14ac:dyDescent="0.25">
      <c r="BR517851" s="2381"/>
    </row>
    <row r="517875" spans="70:70" x14ac:dyDescent="0.25">
      <c r="BR517875" s="2394"/>
    </row>
    <row r="517876" spans="70:70" x14ac:dyDescent="0.25">
      <c r="BR517876" s="2381"/>
    </row>
    <row r="517900" spans="70:70" x14ac:dyDescent="0.25">
      <c r="BR517900" s="2394"/>
    </row>
    <row r="517901" spans="70:70" x14ac:dyDescent="0.25">
      <c r="BR517901" s="2381"/>
    </row>
    <row r="517925" spans="70:70" x14ac:dyDescent="0.25">
      <c r="BR517925" s="2394"/>
    </row>
    <row r="517926" spans="70:70" x14ac:dyDescent="0.25">
      <c r="BR517926" s="2381"/>
    </row>
    <row r="517950" spans="70:70" x14ac:dyDescent="0.25">
      <c r="BR517950" s="2394"/>
    </row>
    <row r="517951" spans="70:70" x14ac:dyDescent="0.25">
      <c r="BR517951" s="2381"/>
    </row>
    <row r="517975" spans="70:70" x14ac:dyDescent="0.25">
      <c r="BR517975" s="2394"/>
    </row>
    <row r="517976" spans="70:70" x14ac:dyDescent="0.25">
      <c r="BR517976" s="2381"/>
    </row>
    <row r="518000" spans="70:70" x14ac:dyDescent="0.25">
      <c r="BR518000" s="2394"/>
    </row>
    <row r="518001" spans="70:70" x14ac:dyDescent="0.25">
      <c r="BR518001" s="2381"/>
    </row>
    <row r="518025" spans="70:70" x14ac:dyDescent="0.25">
      <c r="BR518025" s="2394"/>
    </row>
    <row r="518026" spans="70:70" x14ac:dyDescent="0.25">
      <c r="BR518026" s="2381"/>
    </row>
    <row r="518050" spans="70:70" x14ac:dyDescent="0.25">
      <c r="BR518050" s="2394"/>
    </row>
    <row r="518051" spans="70:70" x14ac:dyDescent="0.25">
      <c r="BR518051" s="2381"/>
    </row>
    <row r="518075" spans="70:70" x14ac:dyDescent="0.25">
      <c r="BR518075" s="2394"/>
    </row>
    <row r="518076" spans="70:70" x14ac:dyDescent="0.25">
      <c r="BR518076" s="2381"/>
    </row>
    <row r="518100" spans="70:70" x14ac:dyDescent="0.25">
      <c r="BR518100" s="2394"/>
    </row>
    <row r="518101" spans="70:70" x14ac:dyDescent="0.25">
      <c r="BR518101" s="2381"/>
    </row>
    <row r="518125" spans="70:70" x14ac:dyDescent="0.25">
      <c r="BR518125" s="2394"/>
    </row>
    <row r="518126" spans="70:70" x14ac:dyDescent="0.25">
      <c r="BR518126" s="2381"/>
    </row>
    <row r="518150" spans="70:70" x14ac:dyDescent="0.25">
      <c r="BR518150" s="2394"/>
    </row>
    <row r="518151" spans="70:70" x14ac:dyDescent="0.25">
      <c r="BR518151" s="2381"/>
    </row>
    <row r="518175" spans="70:70" x14ac:dyDescent="0.25">
      <c r="BR518175" s="2394"/>
    </row>
    <row r="518176" spans="70:70" x14ac:dyDescent="0.25">
      <c r="BR518176" s="2381"/>
    </row>
    <row r="518200" spans="70:70" x14ac:dyDescent="0.25">
      <c r="BR518200" s="2394"/>
    </row>
    <row r="518201" spans="70:70" x14ac:dyDescent="0.25">
      <c r="BR518201" s="2381"/>
    </row>
    <row r="518225" spans="70:70" x14ac:dyDescent="0.25">
      <c r="BR518225" s="2394"/>
    </row>
    <row r="518226" spans="70:70" x14ac:dyDescent="0.25">
      <c r="BR518226" s="2381"/>
    </row>
    <row r="518250" spans="70:70" x14ac:dyDescent="0.25">
      <c r="BR518250" s="2394"/>
    </row>
    <row r="518251" spans="70:70" x14ac:dyDescent="0.25">
      <c r="BR518251" s="2381"/>
    </row>
    <row r="518275" spans="70:70" x14ac:dyDescent="0.25">
      <c r="BR518275" s="2394"/>
    </row>
    <row r="518276" spans="70:70" x14ac:dyDescent="0.25">
      <c r="BR518276" s="2381"/>
    </row>
    <row r="518300" spans="70:70" x14ac:dyDescent="0.25">
      <c r="BR518300" s="2394"/>
    </row>
    <row r="518301" spans="70:70" x14ac:dyDescent="0.25">
      <c r="BR518301" s="2381"/>
    </row>
    <row r="518325" spans="70:70" x14ac:dyDescent="0.25">
      <c r="BR518325" s="2394"/>
    </row>
    <row r="518326" spans="70:70" x14ac:dyDescent="0.25">
      <c r="BR518326" s="2381"/>
    </row>
    <row r="518350" spans="70:70" x14ac:dyDescent="0.25">
      <c r="BR518350" s="2394"/>
    </row>
    <row r="518351" spans="70:70" x14ac:dyDescent="0.25">
      <c r="BR518351" s="2381"/>
    </row>
    <row r="518375" spans="70:70" x14ac:dyDescent="0.25">
      <c r="BR518375" s="2394"/>
    </row>
    <row r="518376" spans="70:70" x14ac:dyDescent="0.25">
      <c r="BR518376" s="2381"/>
    </row>
    <row r="518400" spans="70:70" x14ac:dyDescent="0.25">
      <c r="BR518400" s="2394"/>
    </row>
    <row r="518401" spans="70:70" x14ac:dyDescent="0.25">
      <c r="BR518401" s="2381"/>
    </row>
    <row r="518425" spans="70:70" x14ac:dyDescent="0.25">
      <c r="BR518425" s="2394"/>
    </row>
    <row r="518426" spans="70:70" x14ac:dyDescent="0.25">
      <c r="BR518426" s="2381"/>
    </row>
    <row r="518450" spans="70:70" x14ac:dyDescent="0.25">
      <c r="BR518450" s="2394"/>
    </row>
    <row r="518451" spans="70:70" x14ac:dyDescent="0.25">
      <c r="BR518451" s="2381"/>
    </row>
    <row r="518475" spans="70:70" x14ac:dyDescent="0.25">
      <c r="BR518475" s="2394"/>
    </row>
    <row r="518476" spans="70:70" x14ac:dyDescent="0.25">
      <c r="BR518476" s="2381"/>
    </row>
    <row r="518500" spans="70:70" x14ac:dyDescent="0.25">
      <c r="BR518500" s="2394"/>
    </row>
    <row r="518501" spans="70:70" x14ac:dyDescent="0.25">
      <c r="BR518501" s="2381"/>
    </row>
    <row r="518525" spans="70:70" x14ac:dyDescent="0.25">
      <c r="BR518525" s="2394"/>
    </row>
    <row r="518526" spans="70:70" x14ac:dyDescent="0.25">
      <c r="BR518526" s="2381"/>
    </row>
    <row r="518550" spans="70:70" x14ac:dyDescent="0.25">
      <c r="BR518550" s="2394"/>
    </row>
    <row r="518551" spans="70:70" x14ac:dyDescent="0.25">
      <c r="BR518551" s="2381"/>
    </row>
    <row r="518575" spans="70:70" x14ac:dyDescent="0.25">
      <c r="BR518575" s="2394"/>
    </row>
    <row r="518576" spans="70:70" x14ac:dyDescent="0.25">
      <c r="BR518576" s="2381"/>
    </row>
    <row r="518600" spans="70:70" x14ac:dyDescent="0.25">
      <c r="BR518600" s="2394"/>
    </row>
    <row r="518601" spans="70:70" x14ac:dyDescent="0.25">
      <c r="BR518601" s="2381"/>
    </row>
    <row r="518625" spans="70:70" x14ac:dyDescent="0.25">
      <c r="BR518625" s="2394"/>
    </row>
    <row r="518626" spans="70:70" x14ac:dyDescent="0.25">
      <c r="BR518626" s="2381"/>
    </row>
    <row r="518650" spans="70:70" x14ac:dyDescent="0.25">
      <c r="BR518650" s="2394"/>
    </row>
    <row r="518651" spans="70:70" x14ac:dyDescent="0.25">
      <c r="BR518651" s="2381"/>
    </row>
    <row r="518675" spans="70:70" x14ac:dyDescent="0.25">
      <c r="BR518675" s="2394"/>
    </row>
    <row r="518676" spans="70:70" x14ac:dyDescent="0.25">
      <c r="BR518676" s="2381"/>
    </row>
    <row r="518700" spans="70:70" x14ac:dyDescent="0.25">
      <c r="BR518700" s="2394"/>
    </row>
    <row r="518701" spans="70:70" x14ac:dyDescent="0.25">
      <c r="BR518701" s="2381"/>
    </row>
    <row r="518725" spans="70:70" x14ac:dyDescent="0.25">
      <c r="BR518725" s="2394"/>
    </row>
    <row r="518726" spans="70:70" x14ac:dyDescent="0.25">
      <c r="BR518726" s="2381"/>
    </row>
    <row r="518750" spans="70:70" x14ac:dyDescent="0.25">
      <c r="BR518750" s="2394"/>
    </row>
    <row r="518751" spans="70:70" x14ac:dyDescent="0.25">
      <c r="BR518751" s="2381"/>
    </row>
    <row r="518775" spans="70:70" x14ac:dyDescent="0.25">
      <c r="BR518775" s="2394"/>
    </row>
    <row r="518776" spans="70:70" x14ac:dyDescent="0.25">
      <c r="BR518776" s="2381"/>
    </row>
    <row r="518800" spans="70:70" x14ac:dyDescent="0.25">
      <c r="BR518800" s="2394"/>
    </row>
    <row r="518801" spans="70:70" x14ac:dyDescent="0.25">
      <c r="BR518801" s="2381"/>
    </row>
    <row r="518825" spans="70:70" x14ac:dyDescent="0.25">
      <c r="BR518825" s="2394"/>
    </row>
    <row r="518826" spans="70:70" x14ac:dyDescent="0.25">
      <c r="BR518826" s="2381"/>
    </row>
    <row r="518850" spans="70:70" x14ac:dyDescent="0.25">
      <c r="BR518850" s="2394"/>
    </row>
    <row r="518851" spans="70:70" x14ac:dyDescent="0.25">
      <c r="BR518851" s="2381"/>
    </row>
    <row r="518875" spans="70:70" x14ac:dyDescent="0.25">
      <c r="BR518875" s="2394"/>
    </row>
    <row r="518876" spans="70:70" x14ac:dyDescent="0.25">
      <c r="BR518876" s="2381"/>
    </row>
    <row r="518900" spans="70:70" x14ac:dyDescent="0.25">
      <c r="BR518900" s="2394"/>
    </row>
    <row r="518901" spans="70:70" x14ac:dyDescent="0.25">
      <c r="BR518901" s="2381"/>
    </row>
    <row r="518925" spans="70:70" x14ac:dyDescent="0.25">
      <c r="BR518925" s="2394"/>
    </row>
    <row r="518926" spans="70:70" x14ac:dyDescent="0.25">
      <c r="BR518926" s="2381"/>
    </row>
    <row r="518950" spans="70:70" x14ac:dyDescent="0.25">
      <c r="BR518950" s="2394"/>
    </row>
    <row r="518951" spans="70:70" x14ac:dyDescent="0.25">
      <c r="BR518951" s="2381"/>
    </row>
    <row r="518975" spans="70:70" x14ac:dyDescent="0.25">
      <c r="BR518975" s="2394"/>
    </row>
    <row r="518976" spans="70:70" x14ac:dyDescent="0.25">
      <c r="BR518976" s="2381"/>
    </row>
    <row r="519000" spans="70:70" x14ac:dyDescent="0.25">
      <c r="BR519000" s="2394"/>
    </row>
    <row r="519001" spans="70:70" x14ac:dyDescent="0.25">
      <c r="BR519001" s="2381"/>
    </row>
    <row r="519025" spans="70:70" x14ac:dyDescent="0.25">
      <c r="BR519025" s="2394"/>
    </row>
    <row r="519026" spans="70:70" x14ac:dyDescent="0.25">
      <c r="BR519026" s="2381"/>
    </row>
    <row r="519050" spans="70:70" x14ac:dyDescent="0.25">
      <c r="BR519050" s="2394"/>
    </row>
    <row r="519051" spans="70:70" x14ac:dyDescent="0.25">
      <c r="BR519051" s="2381"/>
    </row>
    <row r="519075" spans="70:70" x14ac:dyDescent="0.25">
      <c r="BR519075" s="2394"/>
    </row>
    <row r="519076" spans="70:70" x14ac:dyDescent="0.25">
      <c r="BR519076" s="2381"/>
    </row>
    <row r="519100" spans="70:70" x14ac:dyDescent="0.25">
      <c r="BR519100" s="2394"/>
    </row>
    <row r="519101" spans="70:70" x14ac:dyDescent="0.25">
      <c r="BR519101" s="2381"/>
    </row>
    <row r="519125" spans="70:70" x14ac:dyDescent="0.25">
      <c r="BR519125" s="2394"/>
    </row>
    <row r="519126" spans="70:70" x14ac:dyDescent="0.25">
      <c r="BR519126" s="2381"/>
    </row>
    <row r="519150" spans="70:70" x14ac:dyDescent="0.25">
      <c r="BR519150" s="2394"/>
    </row>
    <row r="519151" spans="70:70" x14ac:dyDescent="0.25">
      <c r="BR519151" s="2381"/>
    </row>
    <row r="519175" spans="70:70" x14ac:dyDescent="0.25">
      <c r="BR519175" s="2394"/>
    </row>
    <row r="519176" spans="70:70" x14ac:dyDescent="0.25">
      <c r="BR519176" s="2381"/>
    </row>
    <row r="519200" spans="70:70" x14ac:dyDescent="0.25">
      <c r="BR519200" s="2394"/>
    </row>
    <row r="519201" spans="70:70" x14ac:dyDescent="0.25">
      <c r="BR519201" s="2381"/>
    </row>
    <row r="519225" spans="70:70" x14ac:dyDescent="0.25">
      <c r="BR519225" s="2394"/>
    </row>
    <row r="519226" spans="70:70" x14ac:dyDescent="0.25">
      <c r="BR519226" s="2381"/>
    </row>
    <row r="519250" spans="70:70" x14ac:dyDescent="0.25">
      <c r="BR519250" s="2394"/>
    </row>
    <row r="519251" spans="70:70" x14ac:dyDescent="0.25">
      <c r="BR519251" s="2381"/>
    </row>
    <row r="519275" spans="70:70" x14ac:dyDescent="0.25">
      <c r="BR519275" s="2394"/>
    </row>
    <row r="519276" spans="70:70" x14ac:dyDescent="0.25">
      <c r="BR519276" s="2381"/>
    </row>
    <row r="519300" spans="70:70" x14ac:dyDescent="0.25">
      <c r="BR519300" s="2394"/>
    </row>
    <row r="519301" spans="70:70" x14ac:dyDescent="0.25">
      <c r="BR519301" s="2381"/>
    </row>
    <row r="519325" spans="70:70" x14ac:dyDescent="0.25">
      <c r="BR519325" s="2394"/>
    </row>
    <row r="519326" spans="70:70" x14ac:dyDescent="0.25">
      <c r="BR519326" s="2381"/>
    </row>
    <row r="519350" spans="70:70" x14ac:dyDescent="0.25">
      <c r="BR519350" s="2394"/>
    </row>
    <row r="519351" spans="70:70" x14ac:dyDescent="0.25">
      <c r="BR519351" s="2381"/>
    </row>
    <row r="519375" spans="70:70" x14ac:dyDescent="0.25">
      <c r="BR519375" s="2394"/>
    </row>
    <row r="519376" spans="70:70" x14ac:dyDescent="0.25">
      <c r="BR519376" s="2381"/>
    </row>
    <row r="519400" spans="70:70" x14ac:dyDescent="0.25">
      <c r="BR519400" s="2394"/>
    </row>
    <row r="519401" spans="70:70" x14ac:dyDescent="0.25">
      <c r="BR519401" s="2381"/>
    </row>
    <row r="519425" spans="70:70" x14ac:dyDescent="0.25">
      <c r="BR519425" s="2394"/>
    </row>
    <row r="519426" spans="70:70" x14ac:dyDescent="0.25">
      <c r="BR519426" s="2381"/>
    </row>
    <row r="519450" spans="70:70" x14ac:dyDescent="0.25">
      <c r="BR519450" s="2394"/>
    </row>
    <row r="519451" spans="70:70" x14ac:dyDescent="0.25">
      <c r="BR519451" s="2381"/>
    </row>
    <row r="519475" spans="70:70" x14ac:dyDescent="0.25">
      <c r="BR519475" s="2394"/>
    </row>
    <row r="519476" spans="70:70" x14ac:dyDescent="0.25">
      <c r="BR519476" s="2381"/>
    </row>
    <row r="519500" spans="70:70" x14ac:dyDescent="0.25">
      <c r="BR519500" s="2394"/>
    </row>
    <row r="519501" spans="70:70" x14ac:dyDescent="0.25">
      <c r="BR519501" s="2381"/>
    </row>
    <row r="519525" spans="70:70" x14ac:dyDescent="0.25">
      <c r="BR519525" s="2394"/>
    </row>
    <row r="519526" spans="70:70" x14ac:dyDescent="0.25">
      <c r="BR519526" s="2381"/>
    </row>
    <row r="519550" spans="70:70" x14ac:dyDescent="0.25">
      <c r="BR519550" s="2394"/>
    </row>
    <row r="519551" spans="70:70" x14ac:dyDescent="0.25">
      <c r="BR519551" s="2381"/>
    </row>
    <row r="519575" spans="70:70" x14ac:dyDescent="0.25">
      <c r="BR519575" s="2394"/>
    </row>
    <row r="519576" spans="70:70" x14ac:dyDescent="0.25">
      <c r="BR519576" s="2381"/>
    </row>
    <row r="519600" spans="70:70" x14ac:dyDescent="0.25">
      <c r="BR519600" s="2394"/>
    </row>
    <row r="519601" spans="70:70" x14ac:dyDescent="0.25">
      <c r="BR519601" s="2381"/>
    </row>
    <row r="519625" spans="70:70" x14ac:dyDescent="0.25">
      <c r="BR519625" s="2394"/>
    </row>
    <row r="519626" spans="70:70" x14ac:dyDescent="0.25">
      <c r="BR519626" s="2381"/>
    </row>
    <row r="519650" spans="70:70" x14ac:dyDescent="0.25">
      <c r="BR519650" s="2394"/>
    </row>
    <row r="519651" spans="70:70" x14ac:dyDescent="0.25">
      <c r="BR519651" s="2381"/>
    </row>
    <row r="519675" spans="70:70" x14ac:dyDescent="0.25">
      <c r="BR519675" s="2394"/>
    </row>
    <row r="519676" spans="70:70" x14ac:dyDescent="0.25">
      <c r="BR519676" s="2381"/>
    </row>
    <row r="519700" spans="70:70" x14ac:dyDescent="0.25">
      <c r="BR519700" s="2394"/>
    </row>
    <row r="519701" spans="70:70" x14ac:dyDescent="0.25">
      <c r="BR519701" s="2381"/>
    </row>
    <row r="519725" spans="70:70" x14ac:dyDescent="0.25">
      <c r="BR519725" s="2394"/>
    </row>
    <row r="519726" spans="70:70" x14ac:dyDescent="0.25">
      <c r="BR519726" s="2381"/>
    </row>
    <row r="519750" spans="70:70" x14ac:dyDescent="0.25">
      <c r="BR519750" s="2394"/>
    </row>
    <row r="519751" spans="70:70" x14ac:dyDescent="0.25">
      <c r="BR519751" s="2381"/>
    </row>
    <row r="519775" spans="70:70" x14ac:dyDescent="0.25">
      <c r="BR519775" s="2394"/>
    </row>
    <row r="519776" spans="70:70" x14ac:dyDescent="0.25">
      <c r="BR519776" s="2381"/>
    </row>
    <row r="519800" spans="70:70" x14ac:dyDescent="0.25">
      <c r="BR519800" s="2394"/>
    </row>
    <row r="519801" spans="70:70" x14ac:dyDescent="0.25">
      <c r="BR519801" s="2381"/>
    </row>
    <row r="519825" spans="70:70" x14ac:dyDescent="0.25">
      <c r="BR519825" s="2394"/>
    </row>
    <row r="519826" spans="70:70" x14ac:dyDescent="0.25">
      <c r="BR519826" s="2381"/>
    </row>
    <row r="519850" spans="70:70" x14ac:dyDescent="0.25">
      <c r="BR519850" s="2394"/>
    </row>
    <row r="519851" spans="70:70" x14ac:dyDescent="0.25">
      <c r="BR519851" s="2381"/>
    </row>
    <row r="519875" spans="70:70" x14ac:dyDescent="0.25">
      <c r="BR519875" s="2394"/>
    </row>
    <row r="519876" spans="70:70" x14ac:dyDescent="0.25">
      <c r="BR519876" s="2381"/>
    </row>
    <row r="519900" spans="70:70" x14ac:dyDescent="0.25">
      <c r="BR519900" s="2394"/>
    </row>
    <row r="519901" spans="70:70" x14ac:dyDescent="0.25">
      <c r="BR519901" s="2381"/>
    </row>
    <row r="519925" spans="70:70" x14ac:dyDescent="0.25">
      <c r="BR519925" s="2394"/>
    </row>
    <row r="519926" spans="70:70" x14ac:dyDescent="0.25">
      <c r="BR519926" s="2381"/>
    </row>
    <row r="519950" spans="70:70" x14ac:dyDescent="0.25">
      <c r="BR519950" s="2394"/>
    </row>
    <row r="519951" spans="70:70" x14ac:dyDescent="0.25">
      <c r="BR519951" s="2381"/>
    </row>
    <row r="519975" spans="70:70" x14ac:dyDescent="0.25">
      <c r="BR519975" s="2394"/>
    </row>
    <row r="519976" spans="70:70" x14ac:dyDescent="0.25">
      <c r="BR519976" s="2381"/>
    </row>
    <row r="520000" spans="70:70" x14ac:dyDescent="0.25">
      <c r="BR520000" s="2394"/>
    </row>
    <row r="520001" spans="70:70" x14ac:dyDescent="0.25">
      <c r="BR520001" s="2381"/>
    </row>
    <row r="520025" spans="70:70" x14ac:dyDescent="0.25">
      <c r="BR520025" s="2394"/>
    </row>
    <row r="520026" spans="70:70" x14ac:dyDescent="0.25">
      <c r="BR520026" s="2381"/>
    </row>
    <row r="520050" spans="70:70" x14ac:dyDescent="0.25">
      <c r="BR520050" s="2394"/>
    </row>
    <row r="520051" spans="70:70" x14ac:dyDescent="0.25">
      <c r="BR520051" s="2381"/>
    </row>
    <row r="520075" spans="70:70" x14ac:dyDescent="0.25">
      <c r="BR520075" s="2394"/>
    </row>
    <row r="520076" spans="70:70" x14ac:dyDescent="0.25">
      <c r="BR520076" s="2381"/>
    </row>
    <row r="520100" spans="70:70" x14ac:dyDescent="0.25">
      <c r="BR520100" s="2394"/>
    </row>
    <row r="520101" spans="70:70" x14ac:dyDescent="0.25">
      <c r="BR520101" s="2381"/>
    </row>
    <row r="520125" spans="70:70" x14ac:dyDescent="0.25">
      <c r="BR520125" s="2394"/>
    </row>
    <row r="520126" spans="70:70" x14ac:dyDescent="0.25">
      <c r="BR520126" s="2381"/>
    </row>
    <row r="520150" spans="70:70" x14ac:dyDescent="0.25">
      <c r="BR520150" s="2394"/>
    </row>
    <row r="520151" spans="70:70" x14ac:dyDescent="0.25">
      <c r="BR520151" s="2381"/>
    </row>
    <row r="520175" spans="70:70" x14ac:dyDescent="0.25">
      <c r="BR520175" s="2394"/>
    </row>
    <row r="520176" spans="70:70" x14ac:dyDescent="0.25">
      <c r="BR520176" s="2381"/>
    </row>
    <row r="520200" spans="70:70" x14ac:dyDescent="0.25">
      <c r="BR520200" s="2394"/>
    </row>
    <row r="520201" spans="70:70" x14ac:dyDescent="0.25">
      <c r="BR520201" s="2381"/>
    </row>
    <row r="520225" spans="70:70" x14ac:dyDescent="0.25">
      <c r="BR520225" s="2394"/>
    </row>
    <row r="520226" spans="70:70" x14ac:dyDescent="0.25">
      <c r="BR520226" s="2381"/>
    </row>
    <row r="520250" spans="70:70" x14ac:dyDescent="0.25">
      <c r="BR520250" s="2394"/>
    </row>
    <row r="520251" spans="70:70" x14ac:dyDescent="0.25">
      <c r="BR520251" s="2381"/>
    </row>
    <row r="520275" spans="70:70" x14ac:dyDescent="0.25">
      <c r="BR520275" s="2394"/>
    </row>
    <row r="520276" spans="70:70" x14ac:dyDescent="0.25">
      <c r="BR520276" s="2381"/>
    </row>
    <row r="520300" spans="70:70" x14ac:dyDescent="0.25">
      <c r="BR520300" s="2394"/>
    </row>
    <row r="520301" spans="70:70" x14ac:dyDescent="0.25">
      <c r="BR520301" s="2381"/>
    </row>
    <row r="520325" spans="70:70" x14ac:dyDescent="0.25">
      <c r="BR520325" s="2394"/>
    </row>
    <row r="520326" spans="70:70" x14ac:dyDescent="0.25">
      <c r="BR520326" s="2381"/>
    </row>
    <row r="520350" spans="70:70" x14ac:dyDescent="0.25">
      <c r="BR520350" s="2394"/>
    </row>
    <row r="520351" spans="70:70" x14ac:dyDescent="0.25">
      <c r="BR520351" s="2381"/>
    </row>
    <row r="520375" spans="70:70" x14ac:dyDescent="0.25">
      <c r="BR520375" s="2394"/>
    </row>
    <row r="520376" spans="70:70" x14ac:dyDescent="0.25">
      <c r="BR520376" s="2381"/>
    </row>
    <row r="520400" spans="70:70" x14ac:dyDescent="0.25">
      <c r="BR520400" s="2394"/>
    </row>
    <row r="520401" spans="70:70" x14ac:dyDescent="0.25">
      <c r="BR520401" s="2381"/>
    </row>
    <row r="520425" spans="70:70" x14ac:dyDescent="0.25">
      <c r="BR520425" s="2394"/>
    </row>
    <row r="520426" spans="70:70" x14ac:dyDescent="0.25">
      <c r="BR520426" s="2381"/>
    </row>
    <row r="520450" spans="70:70" x14ac:dyDescent="0.25">
      <c r="BR520450" s="2394"/>
    </row>
    <row r="520451" spans="70:70" x14ac:dyDescent="0.25">
      <c r="BR520451" s="2381"/>
    </row>
    <row r="520475" spans="70:70" x14ac:dyDescent="0.25">
      <c r="BR520475" s="2394"/>
    </row>
    <row r="520476" spans="70:70" x14ac:dyDescent="0.25">
      <c r="BR520476" s="2381"/>
    </row>
    <row r="520500" spans="70:70" x14ac:dyDescent="0.25">
      <c r="BR520500" s="2394"/>
    </row>
    <row r="520501" spans="70:70" x14ac:dyDescent="0.25">
      <c r="BR520501" s="2381"/>
    </row>
    <row r="520525" spans="70:70" x14ac:dyDescent="0.25">
      <c r="BR520525" s="2394"/>
    </row>
    <row r="520526" spans="70:70" x14ac:dyDescent="0.25">
      <c r="BR520526" s="2381"/>
    </row>
    <row r="520550" spans="70:70" x14ac:dyDescent="0.25">
      <c r="BR520550" s="2394"/>
    </row>
    <row r="520551" spans="70:70" x14ac:dyDescent="0.25">
      <c r="BR520551" s="2381"/>
    </row>
    <row r="520575" spans="70:70" x14ac:dyDescent="0.25">
      <c r="BR520575" s="2394"/>
    </row>
    <row r="520576" spans="70:70" x14ac:dyDescent="0.25">
      <c r="BR520576" s="2381"/>
    </row>
    <row r="520600" spans="70:70" x14ac:dyDescent="0.25">
      <c r="BR520600" s="2394"/>
    </row>
    <row r="520601" spans="70:70" x14ac:dyDescent="0.25">
      <c r="BR520601" s="2381"/>
    </row>
    <row r="520625" spans="70:70" x14ac:dyDescent="0.25">
      <c r="BR520625" s="2394"/>
    </row>
    <row r="520626" spans="70:70" x14ac:dyDescent="0.25">
      <c r="BR520626" s="2381"/>
    </row>
    <row r="520650" spans="70:70" x14ac:dyDescent="0.25">
      <c r="BR520650" s="2394"/>
    </row>
    <row r="520651" spans="70:70" x14ac:dyDescent="0.25">
      <c r="BR520651" s="2381"/>
    </row>
    <row r="520675" spans="70:70" x14ac:dyDescent="0.25">
      <c r="BR520675" s="2394"/>
    </row>
    <row r="520676" spans="70:70" x14ac:dyDescent="0.25">
      <c r="BR520676" s="2381"/>
    </row>
    <row r="520700" spans="70:70" x14ac:dyDescent="0.25">
      <c r="BR520700" s="2394"/>
    </row>
    <row r="520701" spans="70:70" x14ac:dyDescent="0.25">
      <c r="BR520701" s="2381"/>
    </row>
    <row r="520725" spans="70:70" x14ac:dyDescent="0.25">
      <c r="BR520725" s="2394"/>
    </row>
    <row r="520726" spans="70:70" x14ac:dyDescent="0.25">
      <c r="BR520726" s="2381"/>
    </row>
    <row r="520750" spans="70:70" x14ac:dyDescent="0.25">
      <c r="BR520750" s="2394"/>
    </row>
    <row r="520751" spans="70:70" x14ac:dyDescent="0.25">
      <c r="BR520751" s="2381"/>
    </row>
    <row r="520775" spans="70:70" x14ac:dyDescent="0.25">
      <c r="BR520775" s="2394"/>
    </row>
    <row r="520776" spans="70:70" x14ac:dyDescent="0.25">
      <c r="BR520776" s="2381"/>
    </row>
    <row r="520800" spans="70:70" x14ac:dyDescent="0.25">
      <c r="BR520800" s="2394"/>
    </row>
    <row r="520801" spans="70:70" x14ac:dyDescent="0.25">
      <c r="BR520801" s="2381"/>
    </row>
    <row r="520825" spans="70:70" x14ac:dyDescent="0.25">
      <c r="BR520825" s="2394"/>
    </row>
    <row r="520826" spans="70:70" x14ac:dyDescent="0.25">
      <c r="BR520826" s="2381"/>
    </row>
    <row r="520850" spans="70:70" x14ac:dyDescent="0.25">
      <c r="BR520850" s="2394"/>
    </row>
    <row r="520851" spans="70:70" x14ac:dyDescent="0.25">
      <c r="BR520851" s="2381"/>
    </row>
    <row r="520875" spans="70:70" x14ac:dyDescent="0.25">
      <c r="BR520875" s="2394"/>
    </row>
    <row r="520876" spans="70:70" x14ac:dyDescent="0.25">
      <c r="BR520876" s="2381"/>
    </row>
    <row r="520900" spans="70:70" x14ac:dyDescent="0.25">
      <c r="BR520900" s="2394"/>
    </row>
    <row r="520901" spans="70:70" x14ac:dyDescent="0.25">
      <c r="BR520901" s="2381"/>
    </row>
    <row r="520925" spans="70:70" x14ac:dyDescent="0.25">
      <c r="BR520925" s="2394"/>
    </row>
    <row r="520926" spans="70:70" x14ac:dyDescent="0.25">
      <c r="BR520926" s="2381"/>
    </row>
    <row r="520950" spans="70:70" x14ac:dyDescent="0.25">
      <c r="BR520950" s="2394"/>
    </row>
    <row r="520951" spans="70:70" x14ac:dyDescent="0.25">
      <c r="BR520951" s="2381"/>
    </row>
    <row r="520975" spans="70:70" x14ac:dyDescent="0.25">
      <c r="BR520975" s="2394"/>
    </row>
    <row r="520976" spans="70:70" x14ac:dyDescent="0.25">
      <c r="BR520976" s="2381"/>
    </row>
    <row r="521000" spans="70:70" x14ac:dyDescent="0.25">
      <c r="BR521000" s="2394"/>
    </row>
    <row r="521001" spans="70:70" x14ac:dyDescent="0.25">
      <c r="BR521001" s="2381"/>
    </row>
    <row r="521025" spans="70:70" x14ac:dyDescent="0.25">
      <c r="BR521025" s="2394"/>
    </row>
    <row r="521026" spans="70:70" x14ac:dyDescent="0.25">
      <c r="BR521026" s="2381"/>
    </row>
    <row r="521050" spans="70:70" x14ac:dyDescent="0.25">
      <c r="BR521050" s="2394"/>
    </row>
    <row r="521051" spans="70:70" x14ac:dyDescent="0.25">
      <c r="BR521051" s="2381"/>
    </row>
    <row r="521075" spans="70:70" x14ac:dyDescent="0.25">
      <c r="BR521075" s="2394"/>
    </row>
    <row r="521076" spans="70:70" x14ac:dyDescent="0.25">
      <c r="BR521076" s="2381"/>
    </row>
    <row r="521100" spans="70:70" x14ac:dyDescent="0.25">
      <c r="BR521100" s="2394"/>
    </row>
    <row r="521101" spans="70:70" x14ac:dyDescent="0.25">
      <c r="BR521101" s="2381"/>
    </row>
    <row r="521125" spans="70:70" x14ac:dyDescent="0.25">
      <c r="BR521125" s="2394"/>
    </row>
    <row r="521126" spans="70:70" x14ac:dyDescent="0.25">
      <c r="BR521126" s="2381"/>
    </row>
    <row r="521150" spans="70:70" x14ac:dyDescent="0.25">
      <c r="BR521150" s="2394"/>
    </row>
    <row r="521151" spans="70:70" x14ac:dyDescent="0.25">
      <c r="BR521151" s="2381"/>
    </row>
    <row r="521175" spans="70:70" x14ac:dyDescent="0.25">
      <c r="BR521175" s="2394"/>
    </row>
    <row r="521176" spans="70:70" x14ac:dyDescent="0.25">
      <c r="BR521176" s="2381"/>
    </row>
    <row r="521200" spans="70:70" x14ac:dyDescent="0.25">
      <c r="BR521200" s="2394"/>
    </row>
    <row r="521201" spans="70:70" x14ac:dyDescent="0.25">
      <c r="BR521201" s="2381"/>
    </row>
    <row r="521225" spans="70:70" x14ac:dyDescent="0.25">
      <c r="BR521225" s="2394"/>
    </row>
    <row r="521226" spans="70:70" x14ac:dyDescent="0.25">
      <c r="BR521226" s="2381"/>
    </row>
    <row r="521250" spans="70:70" x14ac:dyDescent="0.25">
      <c r="BR521250" s="2394"/>
    </row>
    <row r="521251" spans="70:70" x14ac:dyDescent="0.25">
      <c r="BR521251" s="2381"/>
    </row>
    <row r="521275" spans="70:70" x14ac:dyDescent="0.25">
      <c r="BR521275" s="2394"/>
    </row>
    <row r="521276" spans="70:70" x14ac:dyDescent="0.25">
      <c r="BR521276" s="2381"/>
    </row>
    <row r="521300" spans="70:70" x14ac:dyDescent="0.25">
      <c r="BR521300" s="2394"/>
    </row>
    <row r="521301" spans="70:70" x14ac:dyDescent="0.25">
      <c r="BR521301" s="2381"/>
    </row>
    <row r="521325" spans="70:70" x14ac:dyDescent="0.25">
      <c r="BR521325" s="2394"/>
    </row>
    <row r="521326" spans="70:70" x14ac:dyDescent="0.25">
      <c r="BR521326" s="2381"/>
    </row>
    <row r="521350" spans="70:70" x14ac:dyDescent="0.25">
      <c r="BR521350" s="2394"/>
    </row>
    <row r="521351" spans="70:70" x14ac:dyDescent="0.25">
      <c r="BR521351" s="2381"/>
    </row>
    <row r="521375" spans="70:70" x14ac:dyDescent="0.25">
      <c r="BR521375" s="2394"/>
    </row>
    <row r="521376" spans="70:70" x14ac:dyDescent="0.25">
      <c r="BR521376" s="2381"/>
    </row>
    <row r="521400" spans="70:70" x14ac:dyDescent="0.25">
      <c r="BR521400" s="2394"/>
    </row>
    <row r="521401" spans="70:70" x14ac:dyDescent="0.25">
      <c r="BR521401" s="2381"/>
    </row>
    <row r="521425" spans="70:70" x14ac:dyDescent="0.25">
      <c r="BR521425" s="2394"/>
    </row>
    <row r="521426" spans="70:70" x14ac:dyDescent="0.25">
      <c r="BR521426" s="2381"/>
    </row>
    <row r="521450" spans="70:70" x14ac:dyDescent="0.25">
      <c r="BR521450" s="2394"/>
    </row>
    <row r="521451" spans="70:70" x14ac:dyDescent="0.25">
      <c r="BR521451" s="2381"/>
    </row>
    <row r="521475" spans="70:70" x14ac:dyDescent="0.25">
      <c r="BR521475" s="2394"/>
    </row>
    <row r="521476" spans="70:70" x14ac:dyDescent="0.25">
      <c r="BR521476" s="2381"/>
    </row>
    <row r="521500" spans="70:70" x14ac:dyDescent="0.25">
      <c r="BR521500" s="2394"/>
    </row>
    <row r="521501" spans="70:70" x14ac:dyDescent="0.25">
      <c r="BR521501" s="2381"/>
    </row>
    <row r="521525" spans="70:70" x14ac:dyDescent="0.25">
      <c r="BR521525" s="2394"/>
    </row>
    <row r="521526" spans="70:70" x14ac:dyDescent="0.25">
      <c r="BR521526" s="2381"/>
    </row>
    <row r="521550" spans="70:70" x14ac:dyDescent="0.25">
      <c r="BR521550" s="2394"/>
    </row>
    <row r="521551" spans="70:70" x14ac:dyDescent="0.25">
      <c r="BR521551" s="2381"/>
    </row>
    <row r="521575" spans="70:70" x14ac:dyDescent="0.25">
      <c r="BR521575" s="2394"/>
    </row>
    <row r="521576" spans="70:70" x14ac:dyDescent="0.25">
      <c r="BR521576" s="2381"/>
    </row>
    <row r="521600" spans="70:70" x14ac:dyDescent="0.25">
      <c r="BR521600" s="2394"/>
    </row>
    <row r="521601" spans="70:70" x14ac:dyDescent="0.25">
      <c r="BR521601" s="2381"/>
    </row>
    <row r="521625" spans="70:70" x14ac:dyDescent="0.25">
      <c r="BR521625" s="2394"/>
    </row>
    <row r="521626" spans="70:70" x14ac:dyDescent="0.25">
      <c r="BR521626" s="2381"/>
    </row>
    <row r="521650" spans="70:70" x14ac:dyDescent="0.25">
      <c r="BR521650" s="2394"/>
    </row>
    <row r="521651" spans="70:70" x14ac:dyDescent="0.25">
      <c r="BR521651" s="2381"/>
    </row>
    <row r="521675" spans="70:70" x14ac:dyDescent="0.25">
      <c r="BR521675" s="2394"/>
    </row>
    <row r="521676" spans="70:70" x14ac:dyDescent="0.25">
      <c r="BR521676" s="2381"/>
    </row>
    <row r="521700" spans="70:70" x14ac:dyDescent="0.25">
      <c r="BR521700" s="2394"/>
    </row>
    <row r="521701" spans="70:70" x14ac:dyDescent="0.25">
      <c r="BR521701" s="2381"/>
    </row>
    <row r="521725" spans="70:70" x14ac:dyDescent="0.25">
      <c r="BR521725" s="2394"/>
    </row>
    <row r="521726" spans="70:70" x14ac:dyDescent="0.25">
      <c r="BR521726" s="2381"/>
    </row>
    <row r="521750" spans="70:70" x14ac:dyDescent="0.25">
      <c r="BR521750" s="2394"/>
    </row>
    <row r="521751" spans="70:70" x14ac:dyDescent="0.25">
      <c r="BR521751" s="2381"/>
    </row>
    <row r="521775" spans="70:70" x14ac:dyDescent="0.25">
      <c r="BR521775" s="2394"/>
    </row>
    <row r="521776" spans="70:70" x14ac:dyDescent="0.25">
      <c r="BR521776" s="2381"/>
    </row>
    <row r="521800" spans="70:70" x14ac:dyDescent="0.25">
      <c r="BR521800" s="2394"/>
    </row>
    <row r="521801" spans="70:70" x14ac:dyDescent="0.25">
      <c r="BR521801" s="2381"/>
    </row>
    <row r="521825" spans="70:70" x14ac:dyDescent="0.25">
      <c r="BR521825" s="2394"/>
    </row>
    <row r="521826" spans="70:70" x14ac:dyDescent="0.25">
      <c r="BR521826" s="2381"/>
    </row>
    <row r="521850" spans="70:70" x14ac:dyDescent="0.25">
      <c r="BR521850" s="2394"/>
    </row>
    <row r="521851" spans="70:70" x14ac:dyDescent="0.25">
      <c r="BR521851" s="2381"/>
    </row>
    <row r="521875" spans="70:70" x14ac:dyDescent="0.25">
      <c r="BR521875" s="2394"/>
    </row>
    <row r="521876" spans="70:70" x14ac:dyDescent="0.25">
      <c r="BR521876" s="2381"/>
    </row>
    <row r="521900" spans="70:70" x14ac:dyDescent="0.25">
      <c r="BR521900" s="2394"/>
    </row>
    <row r="521901" spans="70:70" x14ac:dyDescent="0.25">
      <c r="BR521901" s="2381"/>
    </row>
    <row r="521925" spans="70:70" x14ac:dyDescent="0.25">
      <c r="BR521925" s="2394"/>
    </row>
    <row r="521926" spans="70:70" x14ac:dyDescent="0.25">
      <c r="BR521926" s="2381"/>
    </row>
    <row r="521950" spans="70:70" x14ac:dyDescent="0.25">
      <c r="BR521950" s="2394"/>
    </row>
    <row r="521951" spans="70:70" x14ac:dyDescent="0.25">
      <c r="BR521951" s="2381"/>
    </row>
    <row r="521975" spans="70:70" x14ac:dyDescent="0.25">
      <c r="BR521975" s="2394"/>
    </row>
    <row r="521976" spans="70:70" x14ac:dyDescent="0.25">
      <c r="BR521976" s="2381"/>
    </row>
    <row r="522000" spans="70:70" x14ac:dyDescent="0.25">
      <c r="BR522000" s="2394"/>
    </row>
    <row r="522001" spans="70:70" x14ac:dyDescent="0.25">
      <c r="BR522001" s="2381"/>
    </row>
    <row r="522025" spans="70:70" x14ac:dyDescent="0.25">
      <c r="BR522025" s="2394"/>
    </row>
    <row r="522026" spans="70:70" x14ac:dyDescent="0.25">
      <c r="BR522026" s="2381"/>
    </row>
    <row r="522050" spans="70:70" x14ac:dyDescent="0.25">
      <c r="BR522050" s="2394"/>
    </row>
    <row r="522051" spans="70:70" x14ac:dyDescent="0.25">
      <c r="BR522051" s="2381"/>
    </row>
    <row r="522075" spans="70:70" x14ac:dyDescent="0.25">
      <c r="BR522075" s="2394"/>
    </row>
    <row r="522076" spans="70:70" x14ac:dyDescent="0.25">
      <c r="BR522076" s="2381"/>
    </row>
    <row r="522100" spans="70:70" x14ac:dyDescent="0.25">
      <c r="BR522100" s="2394"/>
    </row>
    <row r="522101" spans="70:70" x14ac:dyDescent="0.25">
      <c r="BR522101" s="2381"/>
    </row>
    <row r="522125" spans="70:70" x14ac:dyDescent="0.25">
      <c r="BR522125" s="2394"/>
    </row>
    <row r="522126" spans="70:70" x14ac:dyDescent="0.25">
      <c r="BR522126" s="2381"/>
    </row>
    <row r="522150" spans="70:70" x14ac:dyDescent="0.25">
      <c r="BR522150" s="2394"/>
    </row>
    <row r="522151" spans="70:70" x14ac:dyDescent="0.25">
      <c r="BR522151" s="2381"/>
    </row>
    <row r="522175" spans="70:70" x14ac:dyDescent="0.25">
      <c r="BR522175" s="2394"/>
    </row>
    <row r="522176" spans="70:70" x14ac:dyDescent="0.25">
      <c r="BR522176" s="2381"/>
    </row>
    <row r="522200" spans="70:70" x14ac:dyDescent="0.25">
      <c r="BR522200" s="2394"/>
    </row>
    <row r="522201" spans="70:70" x14ac:dyDescent="0.25">
      <c r="BR522201" s="2381"/>
    </row>
    <row r="522225" spans="70:70" x14ac:dyDescent="0.25">
      <c r="BR522225" s="2394"/>
    </row>
    <row r="522226" spans="70:70" x14ac:dyDescent="0.25">
      <c r="BR522226" s="2381"/>
    </row>
    <row r="522250" spans="70:70" x14ac:dyDescent="0.25">
      <c r="BR522250" s="2394"/>
    </row>
    <row r="522251" spans="70:70" x14ac:dyDescent="0.25">
      <c r="BR522251" s="2381"/>
    </row>
    <row r="522275" spans="70:70" x14ac:dyDescent="0.25">
      <c r="BR522275" s="2394"/>
    </row>
    <row r="522276" spans="70:70" x14ac:dyDescent="0.25">
      <c r="BR522276" s="2381"/>
    </row>
    <row r="522300" spans="70:70" x14ac:dyDescent="0.25">
      <c r="BR522300" s="2394"/>
    </row>
    <row r="522301" spans="70:70" x14ac:dyDescent="0.25">
      <c r="BR522301" s="2381"/>
    </row>
    <row r="522325" spans="70:70" x14ac:dyDescent="0.25">
      <c r="BR522325" s="2394"/>
    </row>
    <row r="522326" spans="70:70" x14ac:dyDescent="0.25">
      <c r="BR522326" s="2381"/>
    </row>
    <row r="522350" spans="70:70" x14ac:dyDescent="0.25">
      <c r="BR522350" s="2394"/>
    </row>
    <row r="522351" spans="70:70" x14ac:dyDescent="0.25">
      <c r="BR522351" s="2381"/>
    </row>
    <row r="522375" spans="70:70" x14ac:dyDescent="0.25">
      <c r="BR522375" s="2394"/>
    </row>
    <row r="522376" spans="70:70" x14ac:dyDescent="0.25">
      <c r="BR522376" s="2381"/>
    </row>
    <row r="522400" spans="70:70" x14ac:dyDescent="0.25">
      <c r="BR522400" s="2394"/>
    </row>
    <row r="522401" spans="70:70" x14ac:dyDescent="0.25">
      <c r="BR522401" s="2381"/>
    </row>
    <row r="522425" spans="70:70" x14ac:dyDescent="0.25">
      <c r="BR522425" s="2394"/>
    </row>
    <row r="522426" spans="70:70" x14ac:dyDescent="0.25">
      <c r="BR522426" s="2381"/>
    </row>
    <row r="522450" spans="70:70" x14ac:dyDescent="0.25">
      <c r="BR522450" s="2394"/>
    </row>
    <row r="522451" spans="70:70" x14ac:dyDescent="0.25">
      <c r="BR522451" s="2381"/>
    </row>
    <row r="522475" spans="70:70" x14ac:dyDescent="0.25">
      <c r="BR522475" s="2394"/>
    </row>
    <row r="522476" spans="70:70" x14ac:dyDescent="0.25">
      <c r="BR522476" s="2381"/>
    </row>
    <row r="522500" spans="70:70" x14ac:dyDescent="0.25">
      <c r="BR522500" s="2394"/>
    </row>
    <row r="522501" spans="70:70" x14ac:dyDescent="0.25">
      <c r="BR522501" s="2381"/>
    </row>
    <row r="522525" spans="70:70" x14ac:dyDescent="0.25">
      <c r="BR522525" s="2394"/>
    </row>
    <row r="522526" spans="70:70" x14ac:dyDescent="0.25">
      <c r="BR522526" s="2381"/>
    </row>
    <row r="522550" spans="70:70" x14ac:dyDescent="0.25">
      <c r="BR522550" s="2394"/>
    </row>
    <row r="522551" spans="70:70" x14ac:dyDescent="0.25">
      <c r="BR522551" s="2381"/>
    </row>
    <row r="522575" spans="70:70" x14ac:dyDescent="0.25">
      <c r="BR522575" s="2394"/>
    </row>
    <row r="522576" spans="70:70" x14ac:dyDescent="0.25">
      <c r="BR522576" s="2381"/>
    </row>
    <row r="522600" spans="70:70" x14ac:dyDescent="0.25">
      <c r="BR522600" s="2394"/>
    </row>
    <row r="522601" spans="70:70" x14ac:dyDescent="0.25">
      <c r="BR522601" s="2381"/>
    </row>
    <row r="522625" spans="70:70" x14ac:dyDescent="0.25">
      <c r="BR522625" s="2394"/>
    </row>
    <row r="522626" spans="70:70" x14ac:dyDescent="0.25">
      <c r="BR522626" s="2381"/>
    </row>
    <row r="522650" spans="70:70" x14ac:dyDescent="0.25">
      <c r="BR522650" s="2394"/>
    </row>
    <row r="522651" spans="70:70" x14ac:dyDescent="0.25">
      <c r="BR522651" s="2381"/>
    </row>
    <row r="522675" spans="70:70" x14ac:dyDescent="0.25">
      <c r="BR522675" s="2394"/>
    </row>
    <row r="522676" spans="70:70" x14ac:dyDescent="0.25">
      <c r="BR522676" s="2381"/>
    </row>
    <row r="522700" spans="70:70" x14ac:dyDescent="0.25">
      <c r="BR522700" s="2394"/>
    </row>
    <row r="522701" spans="70:70" x14ac:dyDescent="0.25">
      <c r="BR522701" s="2381"/>
    </row>
    <row r="522725" spans="70:70" x14ac:dyDescent="0.25">
      <c r="BR522725" s="2394"/>
    </row>
    <row r="522726" spans="70:70" x14ac:dyDescent="0.25">
      <c r="BR522726" s="2381"/>
    </row>
    <row r="522750" spans="70:70" x14ac:dyDescent="0.25">
      <c r="BR522750" s="2394"/>
    </row>
    <row r="522751" spans="70:70" x14ac:dyDescent="0.25">
      <c r="BR522751" s="2381"/>
    </row>
    <row r="522775" spans="70:70" x14ac:dyDescent="0.25">
      <c r="BR522775" s="2394"/>
    </row>
    <row r="522776" spans="70:70" x14ac:dyDescent="0.25">
      <c r="BR522776" s="2381"/>
    </row>
    <row r="522800" spans="70:70" x14ac:dyDescent="0.25">
      <c r="BR522800" s="2394"/>
    </row>
    <row r="522801" spans="70:70" x14ac:dyDescent="0.25">
      <c r="BR522801" s="2381"/>
    </row>
    <row r="522825" spans="70:70" x14ac:dyDescent="0.25">
      <c r="BR522825" s="2394"/>
    </row>
    <row r="522826" spans="70:70" x14ac:dyDescent="0.25">
      <c r="BR522826" s="2381"/>
    </row>
    <row r="522850" spans="70:70" x14ac:dyDescent="0.25">
      <c r="BR522850" s="2394"/>
    </row>
    <row r="522851" spans="70:70" x14ac:dyDescent="0.25">
      <c r="BR522851" s="2381"/>
    </row>
    <row r="522875" spans="70:70" x14ac:dyDescent="0.25">
      <c r="BR522875" s="2394"/>
    </row>
    <row r="522876" spans="70:70" x14ac:dyDescent="0.25">
      <c r="BR522876" s="2381"/>
    </row>
    <row r="522900" spans="70:70" x14ac:dyDescent="0.25">
      <c r="BR522900" s="2394"/>
    </row>
    <row r="522901" spans="70:70" x14ac:dyDescent="0.25">
      <c r="BR522901" s="2381"/>
    </row>
    <row r="522925" spans="70:70" x14ac:dyDescent="0.25">
      <c r="BR522925" s="2394"/>
    </row>
    <row r="522926" spans="70:70" x14ac:dyDescent="0.25">
      <c r="BR522926" s="2381"/>
    </row>
    <row r="522950" spans="70:70" x14ac:dyDescent="0.25">
      <c r="BR522950" s="2394"/>
    </row>
    <row r="522951" spans="70:70" x14ac:dyDescent="0.25">
      <c r="BR522951" s="2381"/>
    </row>
    <row r="522975" spans="70:70" x14ac:dyDescent="0.25">
      <c r="BR522975" s="2394"/>
    </row>
    <row r="522976" spans="70:70" x14ac:dyDescent="0.25">
      <c r="BR522976" s="2381"/>
    </row>
    <row r="523000" spans="70:70" x14ac:dyDescent="0.25">
      <c r="BR523000" s="2394"/>
    </row>
    <row r="523001" spans="70:70" x14ac:dyDescent="0.25">
      <c r="BR523001" s="2381"/>
    </row>
    <row r="523025" spans="70:70" x14ac:dyDescent="0.25">
      <c r="BR523025" s="2394"/>
    </row>
    <row r="523026" spans="70:70" x14ac:dyDescent="0.25">
      <c r="BR523026" s="2381"/>
    </row>
    <row r="523050" spans="70:70" x14ac:dyDescent="0.25">
      <c r="BR523050" s="2394"/>
    </row>
    <row r="523051" spans="70:70" x14ac:dyDescent="0.25">
      <c r="BR523051" s="2381"/>
    </row>
    <row r="523075" spans="70:70" x14ac:dyDescent="0.25">
      <c r="BR523075" s="2394"/>
    </row>
    <row r="523076" spans="70:70" x14ac:dyDescent="0.25">
      <c r="BR523076" s="2381"/>
    </row>
    <row r="523100" spans="70:70" x14ac:dyDescent="0.25">
      <c r="BR523100" s="2394"/>
    </row>
    <row r="523101" spans="70:70" x14ac:dyDescent="0.25">
      <c r="BR523101" s="2381"/>
    </row>
    <row r="523125" spans="70:70" x14ac:dyDescent="0.25">
      <c r="BR523125" s="2394"/>
    </row>
    <row r="523126" spans="70:70" x14ac:dyDescent="0.25">
      <c r="BR523126" s="2381"/>
    </row>
    <row r="523150" spans="70:70" x14ac:dyDescent="0.25">
      <c r="BR523150" s="2394"/>
    </row>
    <row r="523151" spans="70:70" x14ac:dyDescent="0.25">
      <c r="BR523151" s="2381"/>
    </row>
    <row r="523175" spans="70:70" x14ac:dyDescent="0.25">
      <c r="BR523175" s="2394"/>
    </row>
    <row r="523176" spans="70:70" x14ac:dyDescent="0.25">
      <c r="BR523176" s="2381"/>
    </row>
    <row r="523200" spans="70:70" x14ac:dyDescent="0.25">
      <c r="BR523200" s="2394"/>
    </row>
    <row r="523201" spans="70:70" x14ac:dyDescent="0.25">
      <c r="BR523201" s="2381"/>
    </row>
    <row r="523225" spans="70:70" x14ac:dyDescent="0.25">
      <c r="BR523225" s="2394"/>
    </row>
    <row r="523226" spans="70:70" x14ac:dyDescent="0.25">
      <c r="BR523226" s="2381"/>
    </row>
    <row r="523250" spans="70:70" x14ac:dyDescent="0.25">
      <c r="BR523250" s="2394"/>
    </row>
    <row r="523251" spans="70:70" x14ac:dyDescent="0.25">
      <c r="BR523251" s="2381"/>
    </row>
    <row r="523275" spans="70:70" x14ac:dyDescent="0.25">
      <c r="BR523275" s="2394"/>
    </row>
    <row r="523276" spans="70:70" x14ac:dyDescent="0.25">
      <c r="BR523276" s="2381"/>
    </row>
    <row r="523300" spans="70:70" x14ac:dyDescent="0.25">
      <c r="BR523300" s="2394"/>
    </row>
    <row r="523301" spans="70:70" x14ac:dyDescent="0.25">
      <c r="BR523301" s="2381"/>
    </row>
    <row r="523325" spans="70:70" x14ac:dyDescent="0.25">
      <c r="BR523325" s="2394"/>
    </row>
    <row r="523326" spans="70:70" x14ac:dyDescent="0.25">
      <c r="BR523326" s="2381"/>
    </row>
    <row r="523350" spans="70:70" x14ac:dyDescent="0.25">
      <c r="BR523350" s="2394"/>
    </row>
    <row r="523351" spans="70:70" x14ac:dyDescent="0.25">
      <c r="BR523351" s="2381"/>
    </row>
    <row r="523375" spans="70:70" x14ac:dyDescent="0.25">
      <c r="BR523375" s="2394"/>
    </row>
    <row r="523376" spans="70:70" x14ac:dyDescent="0.25">
      <c r="BR523376" s="2381"/>
    </row>
    <row r="523400" spans="70:70" x14ac:dyDescent="0.25">
      <c r="BR523400" s="2394"/>
    </row>
    <row r="523401" spans="70:70" x14ac:dyDescent="0.25">
      <c r="BR523401" s="2381"/>
    </row>
    <row r="523425" spans="70:70" x14ac:dyDescent="0.25">
      <c r="BR523425" s="2394"/>
    </row>
    <row r="523426" spans="70:70" x14ac:dyDescent="0.25">
      <c r="BR523426" s="2381"/>
    </row>
    <row r="523450" spans="70:70" x14ac:dyDescent="0.25">
      <c r="BR523450" s="2394"/>
    </row>
    <row r="523451" spans="70:70" x14ac:dyDescent="0.25">
      <c r="BR523451" s="2381"/>
    </row>
    <row r="523475" spans="70:70" x14ac:dyDescent="0.25">
      <c r="BR523475" s="2394"/>
    </row>
    <row r="523476" spans="70:70" x14ac:dyDescent="0.25">
      <c r="BR523476" s="2381"/>
    </row>
    <row r="523500" spans="70:70" x14ac:dyDescent="0.25">
      <c r="BR523500" s="2394"/>
    </row>
    <row r="523501" spans="70:70" x14ac:dyDescent="0.25">
      <c r="BR523501" s="2381"/>
    </row>
    <row r="523525" spans="70:70" x14ac:dyDescent="0.25">
      <c r="BR523525" s="2394"/>
    </row>
    <row r="523526" spans="70:70" x14ac:dyDescent="0.25">
      <c r="BR523526" s="2381"/>
    </row>
    <row r="523550" spans="70:70" x14ac:dyDescent="0.25">
      <c r="BR523550" s="2394"/>
    </row>
    <row r="523551" spans="70:70" x14ac:dyDescent="0.25">
      <c r="BR523551" s="2381"/>
    </row>
    <row r="523575" spans="70:70" x14ac:dyDescent="0.25">
      <c r="BR523575" s="2394"/>
    </row>
    <row r="523576" spans="70:70" x14ac:dyDescent="0.25">
      <c r="BR523576" s="2381"/>
    </row>
    <row r="523600" spans="70:70" x14ac:dyDescent="0.25">
      <c r="BR523600" s="2394"/>
    </row>
    <row r="523601" spans="70:70" x14ac:dyDescent="0.25">
      <c r="BR523601" s="2381"/>
    </row>
    <row r="523625" spans="70:70" x14ac:dyDescent="0.25">
      <c r="BR523625" s="2394"/>
    </row>
    <row r="523626" spans="70:70" x14ac:dyDescent="0.25">
      <c r="BR523626" s="2381"/>
    </row>
    <row r="523650" spans="70:70" x14ac:dyDescent="0.25">
      <c r="BR523650" s="2394"/>
    </row>
    <row r="523651" spans="70:70" x14ac:dyDescent="0.25">
      <c r="BR523651" s="2381"/>
    </row>
    <row r="523675" spans="70:70" x14ac:dyDescent="0.25">
      <c r="BR523675" s="2394"/>
    </row>
    <row r="523676" spans="70:70" x14ac:dyDescent="0.25">
      <c r="BR523676" s="2381"/>
    </row>
    <row r="523700" spans="70:70" x14ac:dyDescent="0.25">
      <c r="BR523700" s="2394"/>
    </row>
    <row r="523701" spans="70:70" x14ac:dyDescent="0.25">
      <c r="BR523701" s="2381"/>
    </row>
    <row r="523725" spans="70:70" x14ac:dyDescent="0.25">
      <c r="BR523725" s="2394"/>
    </row>
    <row r="523726" spans="70:70" x14ac:dyDescent="0.25">
      <c r="BR523726" s="2381"/>
    </row>
    <row r="523750" spans="70:70" x14ac:dyDescent="0.25">
      <c r="BR523750" s="2394"/>
    </row>
    <row r="523751" spans="70:70" x14ac:dyDescent="0.25">
      <c r="BR523751" s="2381"/>
    </row>
    <row r="523775" spans="70:70" x14ac:dyDescent="0.25">
      <c r="BR523775" s="2394"/>
    </row>
    <row r="523776" spans="70:70" x14ac:dyDescent="0.25">
      <c r="BR523776" s="2381"/>
    </row>
    <row r="523800" spans="70:70" x14ac:dyDescent="0.25">
      <c r="BR523800" s="2394"/>
    </row>
    <row r="523801" spans="70:70" x14ac:dyDescent="0.25">
      <c r="BR523801" s="2381"/>
    </row>
    <row r="523825" spans="70:70" x14ac:dyDescent="0.25">
      <c r="BR523825" s="2394"/>
    </row>
    <row r="523826" spans="70:70" x14ac:dyDescent="0.25">
      <c r="BR523826" s="2381"/>
    </row>
    <row r="523850" spans="70:70" x14ac:dyDescent="0.25">
      <c r="BR523850" s="2394"/>
    </row>
    <row r="523851" spans="70:70" x14ac:dyDescent="0.25">
      <c r="BR523851" s="2381"/>
    </row>
    <row r="523875" spans="70:70" x14ac:dyDescent="0.25">
      <c r="BR523875" s="2394"/>
    </row>
    <row r="523876" spans="70:70" x14ac:dyDescent="0.25">
      <c r="BR523876" s="2381"/>
    </row>
    <row r="523900" spans="70:70" x14ac:dyDescent="0.25">
      <c r="BR523900" s="2394"/>
    </row>
    <row r="523901" spans="70:70" x14ac:dyDescent="0.25">
      <c r="BR523901" s="2381"/>
    </row>
    <row r="523925" spans="70:70" x14ac:dyDescent="0.25">
      <c r="BR523925" s="2394"/>
    </row>
    <row r="523926" spans="70:70" x14ac:dyDescent="0.25">
      <c r="BR523926" s="2381"/>
    </row>
    <row r="523950" spans="70:70" x14ac:dyDescent="0.25">
      <c r="BR523950" s="2394"/>
    </row>
    <row r="523951" spans="70:70" x14ac:dyDescent="0.25">
      <c r="BR523951" s="2381"/>
    </row>
    <row r="523975" spans="70:70" x14ac:dyDescent="0.25">
      <c r="BR523975" s="2394"/>
    </row>
    <row r="523976" spans="70:70" x14ac:dyDescent="0.25">
      <c r="BR523976" s="2381"/>
    </row>
    <row r="524000" spans="70:70" x14ac:dyDescent="0.25">
      <c r="BR524000" s="2394"/>
    </row>
    <row r="524001" spans="70:70" x14ac:dyDescent="0.25">
      <c r="BR524001" s="2381"/>
    </row>
    <row r="524025" spans="70:70" x14ac:dyDescent="0.25">
      <c r="BR524025" s="2394"/>
    </row>
    <row r="524026" spans="70:70" x14ac:dyDescent="0.25">
      <c r="BR524026" s="2381"/>
    </row>
    <row r="524050" spans="70:70" x14ac:dyDescent="0.25">
      <c r="BR524050" s="2394"/>
    </row>
    <row r="524051" spans="70:70" x14ac:dyDescent="0.25">
      <c r="BR524051" s="2381"/>
    </row>
    <row r="524075" spans="70:70" x14ac:dyDescent="0.25">
      <c r="BR524075" s="2394"/>
    </row>
    <row r="524076" spans="70:70" x14ac:dyDescent="0.25">
      <c r="BR524076" s="2381"/>
    </row>
    <row r="524100" spans="70:70" x14ac:dyDescent="0.25">
      <c r="BR524100" s="2394"/>
    </row>
    <row r="524101" spans="70:70" x14ac:dyDescent="0.25">
      <c r="BR524101" s="2381"/>
    </row>
    <row r="524125" spans="70:70" x14ac:dyDescent="0.25">
      <c r="BR524125" s="2394"/>
    </row>
    <row r="524126" spans="70:70" x14ac:dyDescent="0.25">
      <c r="BR524126" s="2381"/>
    </row>
    <row r="524150" spans="70:70" x14ac:dyDescent="0.25">
      <c r="BR524150" s="2394"/>
    </row>
    <row r="524151" spans="70:70" x14ac:dyDescent="0.25">
      <c r="BR524151" s="2381"/>
    </row>
    <row r="524175" spans="70:70" x14ac:dyDescent="0.25">
      <c r="BR524175" s="2394"/>
    </row>
    <row r="524176" spans="70:70" x14ac:dyDescent="0.25">
      <c r="BR524176" s="2381"/>
    </row>
    <row r="524200" spans="70:70" x14ac:dyDescent="0.25">
      <c r="BR524200" s="2394"/>
    </row>
    <row r="524201" spans="70:70" x14ac:dyDescent="0.25">
      <c r="BR524201" s="2381"/>
    </row>
    <row r="524225" spans="70:70" x14ac:dyDescent="0.25">
      <c r="BR524225" s="2394"/>
    </row>
    <row r="524226" spans="70:70" x14ac:dyDescent="0.25">
      <c r="BR524226" s="2381"/>
    </row>
    <row r="524250" spans="70:70" x14ac:dyDescent="0.25">
      <c r="BR524250" s="2394"/>
    </row>
    <row r="524251" spans="70:70" x14ac:dyDescent="0.25">
      <c r="BR524251" s="2381"/>
    </row>
    <row r="524275" spans="70:70" x14ac:dyDescent="0.25">
      <c r="BR524275" s="2394"/>
    </row>
    <row r="524276" spans="70:70" x14ac:dyDescent="0.25">
      <c r="BR524276" s="2381"/>
    </row>
    <row r="524300" spans="70:70" x14ac:dyDescent="0.25">
      <c r="BR524300" s="2394"/>
    </row>
    <row r="524301" spans="70:70" x14ac:dyDescent="0.25">
      <c r="BR524301" s="2381"/>
    </row>
    <row r="524325" spans="70:70" x14ac:dyDescent="0.25">
      <c r="BR524325" s="2394"/>
    </row>
    <row r="524326" spans="70:70" x14ac:dyDescent="0.25">
      <c r="BR524326" s="2381"/>
    </row>
    <row r="524350" spans="70:70" x14ac:dyDescent="0.25">
      <c r="BR524350" s="2394"/>
    </row>
    <row r="524351" spans="70:70" x14ac:dyDescent="0.25">
      <c r="BR524351" s="2381"/>
    </row>
    <row r="524375" spans="70:70" x14ac:dyDescent="0.25">
      <c r="BR524375" s="2394"/>
    </row>
    <row r="524376" spans="70:70" x14ac:dyDescent="0.25">
      <c r="BR524376" s="2381"/>
    </row>
    <row r="524400" spans="70:70" x14ac:dyDescent="0.25">
      <c r="BR524400" s="2394"/>
    </row>
    <row r="524401" spans="70:70" x14ac:dyDescent="0.25">
      <c r="BR524401" s="2381"/>
    </row>
    <row r="524425" spans="70:70" x14ac:dyDescent="0.25">
      <c r="BR524425" s="2394"/>
    </row>
    <row r="524426" spans="70:70" x14ac:dyDescent="0.25">
      <c r="BR524426" s="2381"/>
    </row>
    <row r="524450" spans="70:70" x14ac:dyDescent="0.25">
      <c r="BR524450" s="2394"/>
    </row>
    <row r="524451" spans="70:70" x14ac:dyDescent="0.25">
      <c r="BR524451" s="2381"/>
    </row>
    <row r="524475" spans="70:70" x14ac:dyDescent="0.25">
      <c r="BR524475" s="2394"/>
    </row>
    <row r="524476" spans="70:70" x14ac:dyDescent="0.25">
      <c r="BR524476" s="2381"/>
    </row>
    <row r="524500" spans="70:70" x14ac:dyDescent="0.25">
      <c r="BR524500" s="2394"/>
    </row>
    <row r="524501" spans="70:70" x14ac:dyDescent="0.25">
      <c r="BR524501" s="2381"/>
    </row>
    <row r="524525" spans="70:70" x14ac:dyDescent="0.25">
      <c r="BR524525" s="2394"/>
    </row>
    <row r="524526" spans="70:70" x14ac:dyDescent="0.25">
      <c r="BR524526" s="2381"/>
    </row>
    <row r="524550" spans="70:70" x14ac:dyDescent="0.25">
      <c r="BR524550" s="2394"/>
    </row>
    <row r="524551" spans="70:70" x14ac:dyDescent="0.25">
      <c r="BR524551" s="2381"/>
    </row>
    <row r="524575" spans="70:70" x14ac:dyDescent="0.25">
      <c r="BR524575" s="2394"/>
    </row>
    <row r="524576" spans="70:70" x14ac:dyDescent="0.25">
      <c r="BR524576" s="2381"/>
    </row>
    <row r="524600" spans="70:70" x14ac:dyDescent="0.25">
      <c r="BR524600" s="2394"/>
    </row>
    <row r="524601" spans="70:70" x14ac:dyDescent="0.25">
      <c r="BR524601" s="2381"/>
    </row>
    <row r="524625" spans="70:70" x14ac:dyDescent="0.25">
      <c r="BR524625" s="2394"/>
    </row>
    <row r="524626" spans="70:70" x14ac:dyDescent="0.25">
      <c r="BR524626" s="2381"/>
    </row>
    <row r="524650" spans="70:70" x14ac:dyDescent="0.25">
      <c r="BR524650" s="2394"/>
    </row>
    <row r="524651" spans="70:70" x14ac:dyDescent="0.25">
      <c r="BR524651" s="2381"/>
    </row>
    <row r="524675" spans="70:70" x14ac:dyDescent="0.25">
      <c r="BR524675" s="2394"/>
    </row>
    <row r="524676" spans="70:70" x14ac:dyDescent="0.25">
      <c r="BR524676" s="2381"/>
    </row>
    <row r="524700" spans="70:70" x14ac:dyDescent="0.25">
      <c r="BR524700" s="2394"/>
    </row>
    <row r="524701" spans="70:70" x14ac:dyDescent="0.25">
      <c r="BR524701" s="2381"/>
    </row>
    <row r="524725" spans="70:70" x14ac:dyDescent="0.25">
      <c r="BR524725" s="2394"/>
    </row>
    <row r="524726" spans="70:70" x14ac:dyDescent="0.25">
      <c r="BR524726" s="2381"/>
    </row>
    <row r="524750" spans="70:70" x14ac:dyDescent="0.25">
      <c r="BR524750" s="2394"/>
    </row>
    <row r="524751" spans="70:70" x14ac:dyDescent="0.25">
      <c r="BR524751" s="2381"/>
    </row>
    <row r="524775" spans="70:70" x14ac:dyDescent="0.25">
      <c r="BR524775" s="2394"/>
    </row>
    <row r="524776" spans="70:70" x14ac:dyDescent="0.25">
      <c r="BR524776" s="2381"/>
    </row>
    <row r="524800" spans="70:70" x14ac:dyDescent="0.25">
      <c r="BR524800" s="2394"/>
    </row>
    <row r="524801" spans="70:70" x14ac:dyDescent="0.25">
      <c r="BR524801" s="2381"/>
    </row>
    <row r="524825" spans="70:70" x14ac:dyDescent="0.25">
      <c r="BR524825" s="2394"/>
    </row>
    <row r="524826" spans="70:70" x14ac:dyDescent="0.25">
      <c r="BR524826" s="2381"/>
    </row>
    <row r="524850" spans="70:70" x14ac:dyDescent="0.25">
      <c r="BR524850" s="2394"/>
    </row>
    <row r="524851" spans="70:70" x14ac:dyDescent="0.25">
      <c r="BR524851" s="2381"/>
    </row>
    <row r="524875" spans="70:70" x14ac:dyDescent="0.25">
      <c r="BR524875" s="2394"/>
    </row>
    <row r="524876" spans="70:70" x14ac:dyDescent="0.25">
      <c r="BR524876" s="2381"/>
    </row>
    <row r="524900" spans="70:70" x14ac:dyDescent="0.25">
      <c r="BR524900" s="2394"/>
    </row>
    <row r="524901" spans="70:70" x14ac:dyDescent="0.25">
      <c r="BR524901" s="2381"/>
    </row>
    <row r="524925" spans="70:70" x14ac:dyDescent="0.25">
      <c r="BR524925" s="2394"/>
    </row>
    <row r="524926" spans="70:70" x14ac:dyDescent="0.25">
      <c r="BR524926" s="2381"/>
    </row>
    <row r="524950" spans="70:70" x14ac:dyDescent="0.25">
      <c r="BR524950" s="2394"/>
    </row>
    <row r="524951" spans="70:70" x14ac:dyDescent="0.25">
      <c r="BR524951" s="2381"/>
    </row>
    <row r="524975" spans="70:70" x14ac:dyDescent="0.25">
      <c r="BR524975" s="2394"/>
    </row>
    <row r="524976" spans="70:70" x14ac:dyDescent="0.25">
      <c r="BR524976" s="2381"/>
    </row>
    <row r="525000" spans="70:70" x14ac:dyDescent="0.25">
      <c r="BR525000" s="2394"/>
    </row>
    <row r="525001" spans="70:70" x14ac:dyDescent="0.25">
      <c r="BR525001" s="2381"/>
    </row>
    <row r="525025" spans="70:70" x14ac:dyDescent="0.25">
      <c r="BR525025" s="2394"/>
    </row>
    <row r="525026" spans="70:70" x14ac:dyDescent="0.25">
      <c r="BR525026" s="2381"/>
    </row>
    <row r="525050" spans="70:70" x14ac:dyDescent="0.25">
      <c r="BR525050" s="2394"/>
    </row>
    <row r="525051" spans="70:70" x14ac:dyDescent="0.25">
      <c r="BR525051" s="2381"/>
    </row>
    <row r="525075" spans="70:70" x14ac:dyDescent="0.25">
      <c r="BR525075" s="2394"/>
    </row>
    <row r="525076" spans="70:70" x14ac:dyDescent="0.25">
      <c r="BR525076" s="2381"/>
    </row>
    <row r="525100" spans="70:70" x14ac:dyDescent="0.25">
      <c r="BR525100" s="2394"/>
    </row>
    <row r="525101" spans="70:70" x14ac:dyDescent="0.25">
      <c r="BR525101" s="2381"/>
    </row>
    <row r="525125" spans="70:70" x14ac:dyDescent="0.25">
      <c r="BR525125" s="2394"/>
    </row>
    <row r="525126" spans="70:70" x14ac:dyDescent="0.25">
      <c r="BR525126" s="2381"/>
    </row>
    <row r="525150" spans="70:70" x14ac:dyDescent="0.25">
      <c r="BR525150" s="2394"/>
    </row>
    <row r="525151" spans="70:70" x14ac:dyDescent="0.25">
      <c r="BR525151" s="2381"/>
    </row>
    <row r="525175" spans="70:70" x14ac:dyDescent="0.25">
      <c r="BR525175" s="2394"/>
    </row>
    <row r="525176" spans="70:70" x14ac:dyDescent="0.25">
      <c r="BR525176" s="2381"/>
    </row>
    <row r="525200" spans="70:70" x14ac:dyDescent="0.25">
      <c r="BR525200" s="2394"/>
    </row>
    <row r="525201" spans="70:70" x14ac:dyDescent="0.25">
      <c r="BR525201" s="2381"/>
    </row>
    <row r="525225" spans="70:70" x14ac:dyDescent="0.25">
      <c r="BR525225" s="2394"/>
    </row>
    <row r="525226" spans="70:70" x14ac:dyDescent="0.25">
      <c r="BR525226" s="2381"/>
    </row>
    <row r="525250" spans="70:70" x14ac:dyDescent="0.25">
      <c r="BR525250" s="2394"/>
    </row>
    <row r="525251" spans="70:70" x14ac:dyDescent="0.25">
      <c r="BR525251" s="2381"/>
    </row>
    <row r="525275" spans="70:70" x14ac:dyDescent="0.25">
      <c r="BR525275" s="2394"/>
    </row>
    <row r="525276" spans="70:70" x14ac:dyDescent="0.25">
      <c r="BR525276" s="2381"/>
    </row>
    <row r="525300" spans="70:70" x14ac:dyDescent="0.25">
      <c r="BR525300" s="2394"/>
    </row>
    <row r="525301" spans="70:70" x14ac:dyDescent="0.25">
      <c r="BR525301" s="2381"/>
    </row>
    <row r="525325" spans="70:70" x14ac:dyDescent="0.25">
      <c r="BR525325" s="2394"/>
    </row>
    <row r="525326" spans="70:70" x14ac:dyDescent="0.25">
      <c r="BR525326" s="2381"/>
    </row>
    <row r="525350" spans="70:70" x14ac:dyDescent="0.25">
      <c r="BR525350" s="2394"/>
    </row>
    <row r="525351" spans="70:70" x14ac:dyDescent="0.25">
      <c r="BR525351" s="2381"/>
    </row>
    <row r="525375" spans="70:70" x14ac:dyDescent="0.25">
      <c r="BR525375" s="2394"/>
    </row>
    <row r="525376" spans="70:70" x14ac:dyDescent="0.25">
      <c r="BR525376" s="2381"/>
    </row>
    <row r="525400" spans="70:70" x14ac:dyDescent="0.25">
      <c r="BR525400" s="2394"/>
    </row>
    <row r="525401" spans="70:70" x14ac:dyDescent="0.25">
      <c r="BR525401" s="2381"/>
    </row>
    <row r="525425" spans="70:70" x14ac:dyDescent="0.25">
      <c r="BR525425" s="2394"/>
    </row>
    <row r="525426" spans="70:70" x14ac:dyDescent="0.25">
      <c r="BR525426" s="2381"/>
    </row>
    <row r="525450" spans="70:70" x14ac:dyDescent="0.25">
      <c r="BR525450" s="2394"/>
    </row>
    <row r="525451" spans="70:70" x14ac:dyDescent="0.25">
      <c r="BR525451" s="2381"/>
    </row>
    <row r="525475" spans="70:70" x14ac:dyDescent="0.25">
      <c r="BR525475" s="2394"/>
    </row>
    <row r="525476" spans="70:70" x14ac:dyDescent="0.25">
      <c r="BR525476" s="2381"/>
    </row>
    <row r="525500" spans="70:70" x14ac:dyDescent="0.25">
      <c r="BR525500" s="2394"/>
    </row>
    <row r="525501" spans="70:70" x14ac:dyDescent="0.25">
      <c r="BR525501" s="2381"/>
    </row>
    <row r="525525" spans="70:70" x14ac:dyDescent="0.25">
      <c r="BR525525" s="2394"/>
    </row>
    <row r="525526" spans="70:70" x14ac:dyDescent="0.25">
      <c r="BR525526" s="2381"/>
    </row>
    <row r="525550" spans="70:70" x14ac:dyDescent="0.25">
      <c r="BR525550" s="2394"/>
    </row>
    <row r="525551" spans="70:70" x14ac:dyDescent="0.25">
      <c r="BR525551" s="2381"/>
    </row>
    <row r="525575" spans="70:70" x14ac:dyDescent="0.25">
      <c r="BR525575" s="2394"/>
    </row>
    <row r="525576" spans="70:70" x14ac:dyDescent="0.25">
      <c r="BR525576" s="2381"/>
    </row>
    <row r="525600" spans="70:70" x14ac:dyDescent="0.25">
      <c r="BR525600" s="2394"/>
    </row>
    <row r="525601" spans="70:70" x14ac:dyDescent="0.25">
      <c r="BR525601" s="2381"/>
    </row>
    <row r="525625" spans="70:70" x14ac:dyDescent="0.25">
      <c r="BR525625" s="2394"/>
    </row>
    <row r="525626" spans="70:70" x14ac:dyDescent="0.25">
      <c r="BR525626" s="2381"/>
    </row>
    <row r="525650" spans="70:70" x14ac:dyDescent="0.25">
      <c r="BR525650" s="2394"/>
    </row>
    <row r="525651" spans="70:70" x14ac:dyDescent="0.25">
      <c r="BR525651" s="2381"/>
    </row>
    <row r="525675" spans="70:70" x14ac:dyDescent="0.25">
      <c r="BR525675" s="2394"/>
    </row>
    <row r="525676" spans="70:70" x14ac:dyDescent="0.25">
      <c r="BR525676" s="2381"/>
    </row>
    <row r="525700" spans="70:70" x14ac:dyDescent="0.25">
      <c r="BR525700" s="2394"/>
    </row>
    <row r="525701" spans="70:70" x14ac:dyDescent="0.25">
      <c r="BR525701" s="2381"/>
    </row>
    <row r="525725" spans="70:70" x14ac:dyDescent="0.25">
      <c r="BR525725" s="2394"/>
    </row>
    <row r="525726" spans="70:70" x14ac:dyDescent="0.25">
      <c r="BR525726" s="2381"/>
    </row>
    <row r="525750" spans="70:70" x14ac:dyDescent="0.25">
      <c r="BR525750" s="2394"/>
    </row>
    <row r="525751" spans="70:70" x14ac:dyDescent="0.25">
      <c r="BR525751" s="2381"/>
    </row>
    <row r="525775" spans="70:70" x14ac:dyDescent="0.25">
      <c r="BR525775" s="2394"/>
    </row>
    <row r="525776" spans="70:70" x14ac:dyDescent="0.25">
      <c r="BR525776" s="2381"/>
    </row>
    <row r="525800" spans="70:70" x14ac:dyDescent="0.25">
      <c r="BR525800" s="2394"/>
    </row>
    <row r="525801" spans="70:70" x14ac:dyDescent="0.25">
      <c r="BR525801" s="2381"/>
    </row>
    <row r="525825" spans="70:70" x14ac:dyDescent="0.25">
      <c r="BR525825" s="2394"/>
    </row>
    <row r="525826" spans="70:70" x14ac:dyDescent="0.25">
      <c r="BR525826" s="2381"/>
    </row>
    <row r="525850" spans="70:70" x14ac:dyDescent="0.25">
      <c r="BR525850" s="2394"/>
    </row>
    <row r="525851" spans="70:70" x14ac:dyDescent="0.25">
      <c r="BR525851" s="2381"/>
    </row>
    <row r="525875" spans="70:70" x14ac:dyDescent="0.25">
      <c r="BR525875" s="2394"/>
    </row>
    <row r="525876" spans="70:70" x14ac:dyDescent="0.25">
      <c r="BR525876" s="2381"/>
    </row>
    <row r="525900" spans="70:70" x14ac:dyDescent="0.25">
      <c r="BR525900" s="2394"/>
    </row>
    <row r="525901" spans="70:70" x14ac:dyDescent="0.25">
      <c r="BR525901" s="2381"/>
    </row>
    <row r="525925" spans="70:70" x14ac:dyDescent="0.25">
      <c r="BR525925" s="2394"/>
    </row>
    <row r="525926" spans="70:70" x14ac:dyDescent="0.25">
      <c r="BR525926" s="2381"/>
    </row>
    <row r="525950" spans="70:70" x14ac:dyDescent="0.25">
      <c r="BR525950" s="2394"/>
    </row>
    <row r="525951" spans="70:70" x14ac:dyDescent="0.25">
      <c r="BR525951" s="2381"/>
    </row>
    <row r="525975" spans="70:70" x14ac:dyDescent="0.25">
      <c r="BR525975" s="2394"/>
    </row>
    <row r="525976" spans="70:70" x14ac:dyDescent="0.25">
      <c r="BR525976" s="2381"/>
    </row>
    <row r="526000" spans="70:70" x14ac:dyDescent="0.25">
      <c r="BR526000" s="2394"/>
    </row>
    <row r="526001" spans="70:70" x14ac:dyDescent="0.25">
      <c r="BR526001" s="2381"/>
    </row>
    <row r="526025" spans="70:70" x14ac:dyDescent="0.25">
      <c r="BR526025" s="2394"/>
    </row>
    <row r="526026" spans="70:70" x14ac:dyDescent="0.25">
      <c r="BR526026" s="2381"/>
    </row>
    <row r="526050" spans="70:70" x14ac:dyDescent="0.25">
      <c r="BR526050" s="2394"/>
    </row>
    <row r="526051" spans="70:70" x14ac:dyDescent="0.25">
      <c r="BR526051" s="2381"/>
    </row>
    <row r="526075" spans="70:70" x14ac:dyDescent="0.25">
      <c r="BR526075" s="2394"/>
    </row>
    <row r="526076" spans="70:70" x14ac:dyDescent="0.25">
      <c r="BR526076" s="2381"/>
    </row>
    <row r="526100" spans="70:70" x14ac:dyDescent="0.25">
      <c r="BR526100" s="2394"/>
    </row>
    <row r="526101" spans="70:70" x14ac:dyDescent="0.25">
      <c r="BR526101" s="2381"/>
    </row>
    <row r="526125" spans="70:70" x14ac:dyDescent="0.25">
      <c r="BR526125" s="2394"/>
    </row>
    <row r="526126" spans="70:70" x14ac:dyDescent="0.25">
      <c r="BR526126" s="2381"/>
    </row>
    <row r="526150" spans="70:70" x14ac:dyDescent="0.25">
      <c r="BR526150" s="2394"/>
    </row>
    <row r="526151" spans="70:70" x14ac:dyDescent="0.25">
      <c r="BR526151" s="2381"/>
    </row>
    <row r="526175" spans="70:70" x14ac:dyDescent="0.25">
      <c r="BR526175" s="2394"/>
    </row>
    <row r="526176" spans="70:70" x14ac:dyDescent="0.25">
      <c r="BR526176" s="2381"/>
    </row>
    <row r="526200" spans="70:70" x14ac:dyDescent="0.25">
      <c r="BR526200" s="2394"/>
    </row>
    <row r="526201" spans="70:70" x14ac:dyDescent="0.25">
      <c r="BR526201" s="2381"/>
    </row>
    <row r="526225" spans="70:70" x14ac:dyDescent="0.25">
      <c r="BR526225" s="2394"/>
    </row>
    <row r="526226" spans="70:70" x14ac:dyDescent="0.25">
      <c r="BR526226" s="2381"/>
    </row>
    <row r="526250" spans="70:70" x14ac:dyDescent="0.25">
      <c r="BR526250" s="2394"/>
    </row>
    <row r="526251" spans="70:70" x14ac:dyDescent="0.25">
      <c r="BR526251" s="2381"/>
    </row>
    <row r="526275" spans="70:70" x14ac:dyDescent="0.25">
      <c r="BR526275" s="2394"/>
    </row>
    <row r="526276" spans="70:70" x14ac:dyDescent="0.25">
      <c r="BR526276" s="2381"/>
    </row>
    <row r="526300" spans="70:70" x14ac:dyDescent="0.25">
      <c r="BR526300" s="2394"/>
    </row>
    <row r="526301" spans="70:70" x14ac:dyDescent="0.25">
      <c r="BR526301" s="2381"/>
    </row>
    <row r="526325" spans="70:70" x14ac:dyDescent="0.25">
      <c r="BR526325" s="2394"/>
    </row>
    <row r="526326" spans="70:70" x14ac:dyDescent="0.25">
      <c r="BR526326" s="2381"/>
    </row>
    <row r="526350" spans="70:70" x14ac:dyDescent="0.25">
      <c r="BR526350" s="2394"/>
    </row>
    <row r="526351" spans="70:70" x14ac:dyDescent="0.25">
      <c r="BR526351" s="2381"/>
    </row>
    <row r="526375" spans="70:70" x14ac:dyDescent="0.25">
      <c r="BR526375" s="2394"/>
    </row>
    <row r="526376" spans="70:70" x14ac:dyDescent="0.25">
      <c r="BR526376" s="2381"/>
    </row>
    <row r="526400" spans="70:70" x14ac:dyDescent="0.25">
      <c r="BR526400" s="2394"/>
    </row>
    <row r="526401" spans="70:70" x14ac:dyDescent="0.25">
      <c r="BR526401" s="2381"/>
    </row>
    <row r="526425" spans="70:70" x14ac:dyDescent="0.25">
      <c r="BR526425" s="2394"/>
    </row>
    <row r="526426" spans="70:70" x14ac:dyDescent="0.25">
      <c r="BR526426" s="2381"/>
    </row>
    <row r="526450" spans="70:70" x14ac:dyDescent="0.25">
      <c r="BR526450" s="2394"/>
    </row>
    <row r="526451" spans="70:70" x14ac:dyDescent="0.25">
      <c r="BR526451" s="2381"/>
    </row>
    <row r="526475" spans="70:70" x14ac:dyDescent="0.25">
      <c r="BR526475" s="2394"/>
    </row>
    <row r="526476" spans="70:70" x14ac:dyDescent="0.25">
      <c r="BR526476" s="2381"/>
    </row>
    <row r="526500" spans="70:70" x14ac:dyDescent="0.25">
      <c r="BR526500" s="2394"/>
    </row>
    <row r="526501" spans="70:70" x14ac:dyDescent="0.25">
      <c r="BR526501" s="2381"/>
    </row>
    <row r="526525" spans="70:70" x14ac:dyDescent="0.25">
      <c r="BR526525" s="2394"/>
    </row>
    <row r="526526" spans="70:70" x14ac:dyDescent="0.25">
      <c r="BR526526" s="2381"/>
    </row>
    <row r="526550" spans="70:70" x14ac:dyDescent="0.25">
      <c r="BR526550" s="2394"/>
    </row>
    <row r="526551" spans="70:70" x14ac:dyDescent="0.25">
      <c r="BR526551" s="2381"/>
    </row>
    <row r="526575" spans="70:70" x14ac:dyDescent="0.25">
      <c r="BR526575" s="2394"/>
    </row>
    <row r="526576" spans="70:70" x14ac:dyDescent="0.25">
      <c r="BR526576" s="2381"/>
    </row>
    <row r="526600" spans="70:70" x14ac:dyDescent="0.25">
      <c r="BR526600" s="2394"/>
    </row>
    <row r="526601" spans="70:70" x14ac:dyDescent="0.25">
      <c r="BR526601" s="2381"/>
    </row>
    <row r="526625" spans="70:70" x14ac:dyDescent="0.25">
      <c r="BR526625" s="2394"/>
    </row>
    <row r="526626" spans="70:70" x14ac:dyDescent="0.25">
      <c r="BR526626" s="2381"/>
    </row>
    <row r="526650" spans="70:70" x14ac:dyDescent="0.25">
      <c r="BR526650" s="2394"/>
    </row>
    <row r="526651" spans="70:70" x14ac:dyDescent="0.25">
      <c r="BR526651" s="2381"/>
    </row>
    <row r="526675" spans="70:70" x14ac:dyDescent="0.25">
      <c r="BR526675" s="2394"/>
    </row>
    <row r="526676" spans="70:70" x14ac:dyDescent="0.25">
      <c r="BR526676" s="2381"/>
    </row>
    <row r="526700" spans="70:70" x14ac:dyDescent="0.25">
      <c r="BR526700" s="2394"/>
    </row>
    <row r="526701" spans="70:70" x14ac:dyDescent="0.25">
      <c r="BR526701" s="2381"/>
    </row>
    <row r="526725" spans="70:70" x14ac:dyDescent="0.25">
      <c r="BR526725" s="2394"/>
    </row>
    <row r="526726" spans="70:70" x14ac:dyDescent="0.25">
      <c r="BR526726" s="2381"/>
    </row>
    <row r="526750" spans="70:70" x14ac:dyDescent="0.25">
      <c r="BR526750" s="2394"/>
    </row>
    <row r="526751" spans="70:70" x14ac:dyDescent="0.25">
      <c r="BR526751" s="2381"/>
    </row>
    <row r="526775" spans="70:70" x14ac:dyDescent="0.25">
      <c r="BR526775" s="2394"/>
    </row>
    <row r="526776" spans="70:70" x14ac:dyDescent="0.25">
      <c r="BR526776" s="2381"/>
    </row>
    <row r="526800" spans="70:70" x14ac:dyDescent="0.25">
      <c r="BR526800" s="2394"/>
    </row>
    <row r="526801" spans="70:70" x14ac:dyDescent="0.25">
      <c r="BR526801" s="2381"/>
    </row>
    <row r="526825" spans="70:70" x14ac:dyDescent="0.25">
      <c r="BR526825" s="2394"/>
    </row>
    <row r="526826" spans="70:70" x14ac:dyDescent="0.25">
      <c r="BR526826" s="2381"/>
    </row>
    <row r="526850" spans="70:70" x14ac:dyDescent="0.25">
      <c r="BR526850" s="2394"/>
    </row>
    <row r="526851" spans="70:70" x14ac:dyDescent="0.25">
      <c r="BR526851" s="2381"/>
    </row>
    <row r="526875" spans="70:70" x14ac:dyDescent="0.25">
      <c r="BR526875" s="2394"/>
    </row>
    <row r="526876" spans="70:70" x14ac:dyDescent="0.25">
      <c r="BR526876" s="2381"/>
    </row>
    <row r="526900" spans="70:70" x14ac:dyDescent="0.25">
      <c r="BR526900" s="2394"/>
    </row>
    <row r="526901" spans="70:70" x14ac:dyDescent="0.25">
      <c r="BR526901" s="2381"/>
    </row>
    <row r="526925" spans="70:70" x14ac:dyDescent="0.25">
      <c r="BR526925" s="2394"/>
    </row>
    <row r="526926" spans="70:70" x14ac:dyDescent="0.25">
      <c r="BR526926" s="2381"/>
    </row>
    <row r="526950" spans="70:70" x14ac:dyDescent="0.25">
      <c r="BR526950" s="2394"/>
    </row>
    <row r="526951" spans="70:70" x14ac:dyDescent="0.25">
      <c r="BR526951" s="2381"/>
    </row>
    <row r="526975" spans="70:70" x14ac:dyDescent="0.25">
      <c r="BR526975" s="2394"/>
    </row>
    <row r="526976" spans="70:70" x14ac:dyDescent="0.25">
      <c r="BR526976" s="2381"/>
    </row>
    <row r="527000" spans="70:70" x14ac:dyDescent="0.25">
      <c r="BR527000" s="2394"/>
    </row>
    <row r="527001" spans="70:70" x14ac:dyDescent="0.25">
      <c r="BR527001" s="2381"/>
    </row>
    <row r="527025" spans="70:70" x14ac:dyDescent="0.25">
      <c r="BR527025" s="2394"/>
    </row>
    <row r="527026" spans="70:70" x14ac:dyDescent="0.25">
      <c r="BR527026" s="2381"/>
    </row>
    <row r="527050" spans="70:70" x14ac:dyDescent="0.25">
      <c r="BR527050" s="2394"/>
    </row>
    <row r="527051" spans="70:70" x14ac:dyDescent="0.25">
      <c r="BR527051" s="2381"/>
    </row>
    <row r="527075" spans="70:70" x14ac:dyDescent="0.25">
      <c r="BR527075" s="2394"/>
    </row>
    <row r="527076" spans="70:70" x14ac:dyDescent="0.25">
      <c r="BR527076" s="2381"/>
    </row>
    <row r="527100" spans="70:70" x14ac:dyDescent="0.25">
      <c r="BR527100" s="2394"/>
    </row>
    <row r="527101" spans="70:70" x14ac:dyDescent="0.25">
      <c r="BR527101" s="2381"/>
    </row>
    <row r="527125" spans="70:70" x14ac:dyDescent="0.25">
      <c r="BR527125" s="2394"/>
    </row>
    <row r="527126" spans="70:70" x14ac:dyDescent="0.25">
      <c r="BR527126" s="2381"/>
    </row>
    <row r="527150" spans="70:70" x14ac:dyDescent="0.25">
      <c r="BR527150" s="2394"/>
    </row>
    <row r="527151" spans="70:70" x14ac:dyDescent="0.25">
      <c r="BR527151" s="2381"/>
    </row>
    <row r="527175" spans="70:70" x14ac:dyDescent="0.25">
      <c r="BR527175" s="2394"/>
    </row>
    <row r="527176" spans="70:70" x14ac:dyDescent="0.25">
      <c r="BR527176" s="2381"/>
    </row>
    <row r="527200" spans="70:70" x14ac:dyDescent="0.25">
      <c r="BR527200" s="2394"/>
    </row>
    <row r="527201" spans="70:70" x14ac:dyDescent="0.25">
      <c r="BR527201" s="2381"/>
    </row>
    <row r="527225" spans="70:70" x14ac:dyDescent="0.25">
      <c r="BR527225" s="2394"/>
    </row>
    <row r="527226" spans="70:70" x14ac:dyDescent="0.25">
      <c r="BR527226" s="2381"/>
    </row>
    <row r="527250" spans="70:70" x14ac:dyDescent="0.25">
      <c r="BR527250" s="2394"/>
    </row>
    <row r="527251" spans="70:70" x14ac:dyDescent="0.25">
      <c r="BR527251" s="2381"/>
    </row>
    <row r="527275" spans="70:70" x14ac:dyDescent="0.25">
      <c r="BR527275" s="2394"/>
    </row>
    <row r="527276" spans="70:70" x14ac:dyDescent="0.25">
      <c r="BR527276" s="2381"/>
    </row>
    <row r="527300" spans="70:70" x14ac:dyDescent="0.25">
      <c r="BR527300" s="2394"/>
    </row>
    <row r="527301" spans="70:70" x14ac:dyDescent="0.25">
      <c r="BR527301" s="2381"/>
    </row>
    <row r="527325" spans="70:70" x14ac:dyDescent="0.25">
      <c r="BR527325" s="2394"/>
    </row>
    <row r="527326" spans="70:70" x14ac:dyDescent="0.25">
      <c r="BR527326" s="2381"/>
    </row>
    <row r="527350" spans="70:70" x14ac:dyDescent="0.25">
      <c r="BR527350" s="2394"/>
    </row>
    <row r="527351" spans="70:70" x14ac:dyDescent="0.25">
      <c r="BR527351" s="2381"/>
    </row>
    <row r="527375" spans="70:70" x14ac:dyDescent="0.25">
      <c r="BR527375" s="2394"/>
    </row>
    <row r="527376" spans="70:70" x14ac:dyDescent="0.25">
      <c r="BR527376" s="2381"/>
    </row>
    <row r="527400" spans="70:70" x14ac:dyDescent="0.25">
      <c r="BR527400" s="2394"/>
    </row>
    <row r="527401" spans="70:70" x14ac:dyDescent="0.25">
      <c r="BR527401" s="2381"/>
    </row>
    <row r="527425" spans="70:70" x14ac:dyDescent="0.25">
      <c r="BR527425" s="2394"/>
    </row>
    <row r="527426" spans="70:70" x14ac:dyDescent="0.25">
      <c r="BR527426" s="2381"/>
    </row>
    <row r="527450" spans="70:70" x14ac:dyDescent="0.25">
      <c r="BR527450" s="2394"/>
    </row>
    <row r="527451" spans="70:70" x14ac:dyDescent="0.25">
      <c r="BR527451" s="2381"/>
    </row>
    <row r="527475" spans="70:70" x14ac:dyDescent="0.25">
      <c r="BR527475" s="2394"/>
    </row>
    <row r="527476" spans="70:70" x14ac:dyDescent="0.25">
      <c r="BR527476" s="2381"/>
    </row>
    <row r="527500" spans="70:70" x14ac:dyDescent="0.25">
      <c r="BR527500" s="2394"/>
    </row>
    <row r="527501" spans="70:70" x14ac:dyDescent="0.25">
      <c r="BR527501" s="2381"/>
    </row>
    <row r="527525" spans="70:70" x14ac:dyDescent="0.25">
      <c r="BR527525" s="2394"/>
    </row>
    <row r="527526" spans="70:70" x14ac:dyDescent="0.25">
      <c r="BR527526" s="2381"/>
    </row>
    <row r="527550" spans="70:70" x14ac:dyDescent="0.25">
      <c r="BR527550" s="2394"/>
    </row>
    <row r="527551" spans="70:70" x14ac:dyDescent="0.25">
      <c r="BR527551" s="2381"/>
    </row>
    <row r="527575" spans="70:70" x14ac:dyDescent="0.25">
      <c r="BR527575" s="2394"/>
    </row>
    <row r="527576" spans="70:70" x14ac:dyDescent="0.25">
      <c r="BR527576" s="2381"/>
    </row>
    <row r="527600" spans="70:70" x14ac:dyDescent="0.25">
      <c r="BR527600" s="2394"/>
    </row>
    <row r="527601" spans="70:70" x14ac:dyDescent="0.25">
      <c r="BR527601" s="2381"/>
    </row>
    <row r="527625" spans="70:70" x14ac:dyDescent="0.25">
      <c r="BR527625" s="2394"/>
    </row>
    <row r="527626" spans="70:70" x14ac:dyDescent="0.25">
      <c r="BR527626" s="2381"/>
    </row>
    <row r="527650" spans="70:70" x14ac:dyDescent="0.25">
      <c r="BR527650" s="2394"/>
    </row>
    <row r="527651" spans="70:70" x14ac:dyDescent="0.25">
      <c r="BR527651" s="2381"/>
    </row>
    <row r="527675" spans="70:70" x14ac:dyDescent="0.25">
      <c r="BR527675" s="2394"/>
    </row>
    <row r="527676" spans="70:70" x14ac:dyDescent="0.25">
      <c r="BR527676" s="2381"/>
    </row>
    <row r="527700" spans="70:70" x14ac:dyDescent="0.25">
      <c r="BR527700" s="2394"/>
    </row>
    <row r="527701" spans="70:70" x14ac:dyDescent="0.25">
      <c r="BR527701" s="2381"/>
    </row>
    <row r="527725" spans="70:70" x14ac:dyDescent="0.25">
      <c r="BR527725" s="2394"/>
    </row>
    <row r="527726" spans="70:70" x14ac:dyDescent="0.25">
      <c r="BR527726" s="2381"/>
    </row>
    <row r="527750" spans="70:70" x14ac:dyDescent="0.25">
      <c r="BR527750" s="2394"/>
    </row>
    <row r="527751" spans="70:70" x14ac:dyDescent="0.25">
      <c r="BR527751" s="2381"/>
    </row>
    <row r="527775" spans="70:70" x14ac:dyDescent="0.25">
      <c r="BR527775" s="2394"/>
    </row>
    <row r="527776" spans="70:70" x14ac:dyDescent="0.25">
      <c r="BR527776" s="2381"/>
    </row>
    <row r="527800" spans="70:70" x14ac:dyDescent="0.25">
      <c r="BR527800" s="2394"/>
    </row>
    <row r="527801" spans="70:70" x14ac:dyDescent="0.25">
      <c r="BR527801" s="2381"/>
    </row>
    <row r="527825" spans="70:70" x14ac:dyDescent="0.25">
      <c r="BR527825" s="2394"/>
    </row>
    <row r="527826" spans="70:70" x14ac:dyDescent="0.25">
      <c r="BR527826" s="2381"/>
    </row>
    <row r="527850" spans="70:70" x14ac:dyDescent="0.25">
      <c r="BR527850" s="2394"/>
    </row>
    <row r="527851" spans="70:70" x14ac:dyDescent="0.25">
      <c r="BR527851" s="2381"/>
    </row>
    <row r="527875" spans="70:70" x14ac:dyDescent="0.25">
      <c r="BR527875" s="2394"/>
    </row>
    <row r="527876" spans="70:70" x14ac:dyDescent="0.25">
      <c r="BR527876" s="2381"/>
    </row>
    <row r="527900" spans="70:70" x14ac:dyDescent="0.25">
      <c r="BR527900" s="2394"/>
    </row>
    <row r="527901" spans="70:70" x14ac:dyDescent="0.25">
      <c r="BR527901" s="2381"/>
    </row>
    <row r="527925" spans="70:70" x14ac:dyDescent="0.25">
      <c r="BR527925" s="2394"/>
    </row>
    <row r="527926" spans="70:70" x14ac:dyDescent="0.25">
      <c r="BR527926" s="2381"/>
    </row>
    <row r="527950" spans="70:70" x14ac:dyDescent="0.25">
      <c r="BR527950" s="2394"/>
    </row>
    <row r="527951" spans="70:70" x14ac:dyDescent="0.25">
      <c r="BR527951" s="2381"/>
    </row>
    <row r="527975" spans="70:70" x14ac:dyDescent="0.25">
      <c r="BR527975" s="2394"/>
    </row>
    <row r="527976" spans="70:70" x14ac:dyDescent="0.25">
      <c r="BR527976" s="2381"/>
    </row>
    <row r="528000" spans="70:70" x14ac:dyDescent="0.25">
      <c r="BR528000" s="2394"/>
    </row>
    <row r="528001" spans="70:70" x14ac:dyDescent="0.25">
      <c r="BR528001" s="2381"/>
    </row>
    <row r="528025" spans="70:70" x14ac:dyDescent="0.25">
      <c r="BR528025" s="2394"/>
    </row>
    <row r="528026" spans="70:70" x14ac:dyDescent="0.25">
      <c r="BR528026" s="2381"/>
    </row>
    <row r="528050" spans="70:70" x14ac:dyDescent="0.25">
      <c r="BR528050" s="2394"/>
    </row>
    <row r="528051" spans="70:70" x14ac:dyDescent="0.25">
      <c r="BR528051" s="2381"/>
    </row>
    <row r="528075" spans="70:70" x14ac:dyDescent="0.25">
      <c r="BR528075" s="2394"/>
    </row>
    <row r="528076" spans="70:70" x14ac:dyDescent="0.25">
      <c r="BR528076" s="2381"/>
    </row>
    <row r="528100" spans="70:70" x14ac:dyDescent="0.25">
      <c r="BR528100" s="2394"/>
    </row>
    <row r="528101" spans="70:70" x14ac:dyDescent="0.25">
      <c r="BR528101" s="2381"/>
    </row>
    <row r="528125" spans="70:70" x14ac:dyDescent="0.25">
      <c r="BR528125" s="2394"/>
    </row>
    <row r="528126" spans="70:70" x14ac:dyDescent="0.25">
      <c r="BR528126" s="2381"/>
    </row>
    <row r="528150" spans="70:70" x14ac:dyDescent="0.25">
      <c r="BR528150" s="2394"/>
    </row>
    <row r="528151" spans="70:70" x14ac:dyDescent="0.25">
      <c r="BR528151" s="2381"/>
    </row>
    <row r="528175" spans="70:70" x14ac:dyDescent="0.25">
      <c r="BR528175" s="2394"/>
    </row>
    <row r="528176" spans="70:70" x14ac:dyDescent="0.25">
      <c r="BR528176" s="2381"/>
    </row>
    <row r="528200" spans="70:70" x14ac:dyDescent="0.25">
      <c r="BR528200" s="2394"/>
    </row>
    <row r="528201" spans="70:70" x14ac:dyDescent="0.25">
      <c r="BR528201" s="2381"/>
    </row>
    <row r="528225" spans="70:70" x14ac:dyDescent="0.25">
      <c r="BR528225" s="2394"/>
    </row>
    <row r="528226" spans="70:70" x14ac:dyDescent="0.25">
      <c r="BR528226" s="2381"/>
    </row>
    <row r="528250" spans="70:70" x14ac:dyDescent="0.25">
      <c r="BR528250" s="2394"/>
    </row>
    <row r="528251" spans="70:70" x14ac:dyDescent="0.25">
      <c r="BR528251" s="2381"/>
    </row>
    <row r="528275" spans="70:70" x14ac:dyDescent="0.25">
      <c r="BR528275" s="2394"/>
    </row>
    <row r="528276" spans="70:70" x14ac:dyDescent="0.25">
      <c r="BR528276" s="2381"/>
    </row>
    <row r="528300" spans="70:70" x14ac:dyDescent="0.25">
      <c r="BR528300" s="2394"/>
    </row>
    <row r="528301" spans="70:70" x14ac:dyDescent="0.25">
      <c r="BR528301" s="2381"/>
    </row>
    <row r="528325" spans="70:70" x14ac:dyDescent="0.25">
      <c r="BR528325" s="2394"/>
    </row>
    <row r="528326" spans="70:70" x14ac:dyDescent="0.25">
      <c r="BR528326" s="2381"/>
    </row>
    <row r="528350" spans="70:70" x14ac:dyDescent="0.25">
      <c r="BR528350" s="2394"/>
    </row>
    <row r="528351" spans="70:70" x14ac:dyDescent="0.25">
      <c r="BR528351" s="2381"/>
    </row>
    <row r="528375" spans="70:70" x14ac:dyDescent="0.25">
      <c r="BR528375" s="2394"/>
    </row>
    <row r="528376" spans="70:70" x14ac:dyDescent="0.25">
      <c r="BR528376" s="2381"/>
    </row>
    <row r="528400" spans="70:70" x14ac:dyDescent="0.25">
      <c r="BR528400" s="2394"/>
    </row>
    <row r="528401" spans="70:70" x14ac:dyDescent="0.25">
      <c r="BR528401" s="2381"/>
    </row>
    <row r="528425" spans="70:70" x14ac:dyDescent="0.25">
      <c r="BR528425" s="2394"/>
    </row>
    <row r="528426" spans="70:70" x14ac:dyDescent="0.25">
      <c r="BR528426" s="2381"/>
    </row>
    <row r="528450" spans="70:70" x14ac:dyDescent="0.25">
      <c r="BR528450" s="2394"/>
    </row>
    <row r="528451" spans="70:70" x14ac:dyDescent="0.25">
      <c r="BR528451" s="2381"/>
    </row>
    <row r="528475" spans="70:70" x14ac:dyDescent="0.25">
      <c r="BR528475" s="2394"/>
    </row>
    <row r="528476" spans="70:70" x14ac:dyDescent="0.25">
      <c r="BR528476" s="2381"/>
    </row>
    <row r="528500" spans="70:70" x14ac:dyDescent="0.25">
      <c r="BR528500" s="2394"/>
    </row>
    <row r="528501" spans="70:70" x14ac:dyDescent="0.25">
      <c r="BR528501" s="2381"/>
    </row>
    <row r="528525" spans="70:70" x14ac:dyDescent="0.25">
      <c r="BR528525" s="2394"/>
    </row>
    <row r="528526" spans="70:70" x14ac:dyDescent="0.25">
      <c r="BR528526" s="2381"/>
    </row>
    <row r="528550" spans="70:70" x14ac:dyDescent="0.25">
      <c r="BR528550" s="2394"/>
    </row>
    <row r="528551" spans="70:70" x14ac:dyDescent="0.25">
      <c r="BR528551" s="2381"/>
    </row>
    <row r="528575" spans="70:70" x14ac:dyDescent="0.25">
      <c r="BR528575" s="2394"/>
    </row>
    <row r="528576" spans="70:70" x14ac:dyDescent="0.25">
      <c r="BR528576" s="2381"/>
    </row>
    <row r="528600" spans="70:70" x14ac:dyDescent="0.25">
      <c r="BR528600" s="2394"/>
    </row>
    <row r="528601" spans="70:70" x14ac:dyDescent="0.25">
      <c r="BR528601" s="2381"/>
    </row>
    <row r="528625" spans="70:70" x14ac:dyDescent="0.25">
      <c r="BR528625" s="2394"/>
    </row>
    <row r="528626" spans="70:70" x14ac:dyDescent="0.25">
      <c r="BR528626" s="2381"/>
    </row>
    <row r="528650" spans="70:70" x14ac:dyDescent="0.25">
      <c r="BR528650" s="2394"/>
    </row>
    <row r="528651" spans="70:70" x14ac:dyDescent="0.25">
      <c r="BR528651" s="2381"/>
    </row>
    <row r="528675" spans="70:70" x14ac:dyDescent="0.25">
      <c r="BR528675" s="2394"/>
    </row>
    <row r="528676" spans="70:70" x14ac:dyDescent="0.25">
      <c r="BR528676" s="2381"/>
    </row>
    <row r="528700" spans="70:70" x14ac:dyDescent="0.25">
      <c r="BR528700" s="2394"/>
    </row>
    <row r="528701" spans="70:70" x14ac:dyDescent="0.25">
      <c r="BR528701" s="2381"/>
    </row>
    <row r="528725" spans="70:70" x14ac:dyDescent="0.25">
      <c r="BR528725" s="2394"/>
    </row>
    <row r="528726" spans="70:70" x14ac:dyDescent="0.25">
      <c r="BR528726" s="2381"/>
    </row>
    <row r="528750" spans="70:70" x14ac:dyDescent="0.25">
      <c r="BR528750" s="2394"/>
    </row>
    <row r="528751" spans="70:70" x14ac:dyDescent="0.25">
      <c r="BR528751" s="2381"/>
    </row>
    <row r="528775" spans="70:70" x14ac:dyDescent="0.25">
      <c r="BR528775" s="2394"/>
    </row>
    <row r="528776" spans="70:70" x14ac:dyDescent="0.25">
      <c r="BR528776" s="2381"/>
    </row>
    <row r="528800" spans="70:70" x14ac:dyDescent="0.25">
      <c r="BR528800" s="2394"/>
    </row>
    <row r="528801" spans="70:70" x14ac:dyDescent="0.25">
      <c r="BR528801" s="2381"/>
    </row>
    <row r="528825" spans="70:70" x14ac:dyDescent="0.25">
      <c r="BR528825" s="2394"/>
    </row>
    <row r="528826" spans="70:70" x14ac:dyDescent="0.25">
      <c r="BR528826" s="2381"/>
    </row>
    <row r="528850" spans="70:70" x14ac:dyDescent="0.25">
      <c r="BR528850" s="2394"/>
    </row>
    <row r="528851" spans="70:70" x14ac:dyDescent="0.25">
      <c r="BR528851" s="2381"/>
    </row>
    <row r="528875" spans="70:70" x14ac:dyDescent="0.25">
      <c r="BR528875" s="2394"/>
    </row>
    <row r="528876" spans="70:70" x14ac:dyDescent="0.25">
      <c r="BR528876" s="2381"/>
    </row>
    <row r="528900" spans="70:70" x14ac:dyDescent="0.25">
      <c r="BR528900" s="2394"/>
    </row>
    <row r="528901" spans="70:70" x14ac:dyDescent="0.25">
      <c r="BR528901" s="2381"/>
    </row>
    <row r="528925" spans="70:70" x14ac:dyDescent="0.25">
      <c r="BR528925" s="2394"/>
    </row>
    <row r="528926" spans="70:70" x14ac:dyDescent="0.25">
      <c r="BR528926" s="2381"/>
    </row>
    <row r="528950" spans="70:70" x14ac:dyDescent="0.25">
      <c r="BR528950" s="2394"/>
    </row>
    <row r="528951" spans="70:70" x14ac:dyDescent="0.25">
      <c r="BR528951" s="2381"/>
    </row>
    <row r="528975" spans="70:70" x14ac:dyDescent="0.25">
      <c r="BR528975" s="2394"/>
    </row>
    <row r="528976" spans="70:70" x14ac:dyDescent="0.25">
      <c r="BR528976" s="2381"/>
    </row>
    <row r="529000" spans="70:70" x14ac:dyDescent="0.25">
      <c r="BR529000" s="2394"/>
    </row>
    <row r="529001" spans="70:70" x14ac:dyDescent="0.25">
      <c r="BR529001" s="2381"/>
    </row>
    <row r="529025" spans="70:70" x14ac:dyDescent="0.25">
      <c r="BR529025" s="2394"/>
    </row>
    <row r="529026" spans="70:70" x14ac:dyDescent="0.25">
      <c r="BR529026" s="2381"/>
    </row>
    <row r="529050" spans="70:70" x14ac:dyDescent="0.25">
      <c r="BR529050" s="2394"/>
    </row>
    <row r="529051" spans="70:70" x14ac:dyDescent="0.25">
      <c r="BR529051" s="2381"/>
    </row>
    <row r="529075" spans="70:70" x14ac:dyDescent="0.25">
      <c r="BR529075" s="2394"/>
    </row>
    <row r="529076" spans="70:70" x14ac:dyDescent="0.25">
      <c r="BR529076" s="2381"/>
    </row>
    <row r="529100" spans="70:70" x14ac:dyDescent="0.25">
      <c r="BR529100" s="2394"/>
    </row>
    <row r="529101" spans="70:70" x14ac:dyDescent="0.25">
      <c r="BR529101" s="2381"/>
    </row>
    <row r="529125" spans="70:70" x14ac:dyDescent="0.25">
      <c r="BR529125" s="2394"/>
    </row>
    <row r="529126" spans="70:70" x14ac:dyDescent="0.25">
      <c r="BR529126" s="2381"/>
    </row>
    <row r="529150" spans="70:70" x14ac:dyDescent="0.25">
      <c r="BR529150" s="2394"/>
    </row>
    <row r="529151" spans="70:70" x14ac:dyDescent="0.25">
      <c r="BR529151" s="2381"/>
    </row>
    <row r="529175" spans="70:70" x14ac:dyDescent="0.25">
      <c r="BR529175" s="2394"/>
    </row>
    <row r="529176" spans="70:70" x14ac:dyDescent="0.25">
      <c r="BR529176" s="2381"/>
    </row>
    <row r="529200" spans="70:70" x14ac:dyDescent="0.25">
      <c r="BR529200" s="2394"/>
    </row>
    <row r="529201" spans="70:70" x14ac:dyDescent="0.25">
      <c r="BR529201" s="2381"/>
    </row>
    <row r="529225" spans="70:70" x14ac:dyDescent="0.25">
      <c r="BR529225" s="2394"/>
    </row>
    <row r="529226" spans="70:70" x14ac:dyDescent="0.25">
      <c r="BR529226" s="2381"/>
    </row>
    <row r="529250" spans="70:70" x14ac:dyDescent="0.25">
      <c r="BR529250" s="2394"/>
    </row>
    <row r="529251" spans="70:70" x14ac:dyDescent="0.25">
      <c r="BR529251" s="2381"/>
    </row>
    <row r="529275" spans="70:70" x14ac:dyDescent="0.25">
      <c r="BR529275" s="2394"/>
    </row>
    <row r="529276" spans="70:70" x14ac:dyDescent="0.25">
      <c r="BR529276" s="2381"/>
    </row>
    <row r="529300" spans="70:70" x14ac:dyDescent="0.25">
      <c r="BR529300" s="2394"/>
    </row>
    <row r="529301" spans="70:70" x14ac:dyDescent="0.25">
      <c r="BR529301" s="2381"/>
    </row>
    <row r="529325" spans="70:70" x14ac:dyDescent="0.25">
      <c r="BR529325" s="2394"/>
    </row>
    <row r="529326" spans="70:70" x14ac:dyDescent="0.25">
      <c r="BR529326" s="2381"/>
    </row>
    <row r="529350" spans="70:70" x14ac:dyDescent="0.25">
      <c r="BR529350" s="2394"/>
    </row>
    <row r="529351" spans="70:70" x14ac:dyDescent="0.25">
      <c r="BR529351" s="2381"/>
    </row>
    <row r="529375" spans="70:70" x14ac:dyDescent="0.25">
      <c r="BR529375" s="2394"/>
    </row>
    <row r="529376" spans="70:70" x14ac:dyDescent="0.25">
      <c r="BR529376" s="2381"/>
    </row>
    <row r="529400" spans="70:70" x14ac:dyDescent="0.25">
      <c r="BR529400" s="2394"/>
    </row>
    <row r="529401" spans="70:70" x14ac:dyDescent="0.25">
      <c r="BR529401" s="2381"/>
    </row>
    <row r="529425" spans="70:70" x14ac:dyDescent="0.25">
      <c r="BR529425" s="2394"/>
    </row>
    <row r="529426" spans="70:70" x14ac:dyDescent="0.25">
      <c r="BR529426" s="2381"/>
    </row>
    <row r="529450" spans="70:70" x14ac:dyDescent="0.25">
      <c r="BR529450" s="2394"/>
    </row>
    <row r="529451" spans="70:70" x14ac:dyDescent="0.25">
      <c r="BR529451" s="2381"/>
    </row>
    <row r="529475" spans="70:70" x14ac:dyDescent="0.25">
      <c r="BR529475" s="2394"/>
    </row>
    <row r="529476" spans="70:70" x14ac:dyDescent="0.25">
      <c r="BR529476" s="2381"/>
    </row>
    <row r="529500" spans="70:70" x14ac:dyDescent="0.25">
      <c r="BR529500" s="2394"/>
    </row>
    <row r="529501" spans="70:70" x14ac:dyDescent="0.25">
      <c r="BR529501" s="2381"/>
    </row>
    <row r="529525" spans="70:70" x14ac:dyDescent="0.25">
      <c r="BR529525" s="2394"/>
    </row>
    <row r="529526" spans="70:70" x14ac:dyDescent="0.25">
      <c r="BR529526" s="2381"/>
    </row>
    <row r="529550" spans="70:70" x14ac:dyDescent="0.25">
      <c r="BR529550" s="2394"/>
    </row>
    <row r="529551" spans="70:70" x14ac:dyDescent="0.25">
      <c r="BR529551" s="2381"/>
    </row>
    <row r="529575" spans="70:70" x14ac:dyDescent="0.25">
      <c r="BR529575" s="2394"/>
    </row>
    <row r="529576" spans="70:70" x14ac:dyDescent="0.25">
      <c r="BR529576" s="2381"/>
    </row>
    <row r="529600" spans="70:70" x14ac:dyDescent="0.25">
      <c r="BR529600" s="2394"/>
    </row>
    <row r="529601" spans="70:70" x14ac:dyDescent="0.25">
      <c r="BR529601" s="2381"/>
    </row>
    <row r="529625" spans="70:70" x14ac:dyDescent="0.25">
      <c r="BR529625" s="2394"/>
    </row>
    <row r="529626" spans="70:70" x14ac:dyDescent="0.25">
      <c r="BR529626" s="2381"/>
    </row>
    <row r="529650" spans="70:70" x14ac:dyDescent="0.25">
      <c r="BR529650" s="2394"/>
    </row>
    <row r="529651" spans="70:70" x14ac:dyDescent="0.25">
      <c r="BR529651" s="2381"/>
    </row>
    <row r="529675" spans="70:70" x14ac:dyDescent="0.25">
      <c r="BR529675" s="2394"/>
    </row>
    <row r="529676" spans="70:70" x14ac:dyDescent="0.25">
      <c r="BR529676" s="2381"/>
    </row>
    <row r="529700" spans="70:70" x14ac:dyDescent="0.25">
      <c r="BR529700" s="2394"/>
    </row>
    <row r="529701" spans="70:70" x14ac:dyDescent="0.25">
      <c r="BR529701" s="2381"/>
    </row>
    <row r="529725" spans="70:70" x14ac:dyDescent="0.25">
      <c r="BR529725" s="2394"/>
    </row>
    <row r="529726" spans="70:70" x14ac:dyDescent="0.25">
      <c r="BR529726" s="2381"/>
    </row>
    <row r="529750" spans="70:70" x14ac:dyDescent="0.25">
      <c r="BR529750" s="2394"/>
    </row>
    <row r="529751" spans="70:70" x14ac:dyDescent="0.25">
      <c r="BR529751" s="2381"/>
    </row>
    <row r="529775" spans="70:70" x14ac:dyDescent="0.25">
      <c r="BR529775" s="2394"/>
    </row>
    <row r="529776" spans="70:70" x14ac:dyDescent="0.25">
      <c r="BR529776" s="2381"/>
    </row>
    <row r="529800" spans="70:70" x14ac:dyDescent="0.25">
      <c r="BR529800" s="2394"/>
    </row>
    <row r="529801" spans="70:70" x14ac:dyDescent="0.25">
      <c r="BR529801" s="2381"/>
    </row>
    <row r="529825" spans="70:70" x14ac:dyDescent="0.25">
      <c r="BR529825" s="2394"/>
    </row>
    <row r="529826" spans="70:70" x14ac:dyDescent="0.25">
      <c r="BR529826" s="2381"/>
    </row>
    <row r="529850" spans="70:70" x14ac:dyDescent="0.25">
      <c r="BR529850" s="2394"/>
    </row>
    <row r="529851" spans="70:70" x14ac:dyDescent="0.25">
      <c r="BR529851" s="2381"/>
    </row>
    <row r="529875" spans="70:70" x14ac:dyDescent="0.25">
      <c r="BR529875" s="2394"/>
    </row>
    <row r="529876" spans="70:70" x14ac:dyDescent="0.25">
      <c r="BR529876" s="2381"/>
    </row>
    <row r="529900" spans="70:70" x14ac:dyDescent="0.25">
      <c r="BR529900" s="2394"/>
    </row>
    <row r="529901" spans="70:70" x14ac:dyDescent="0.25">
      <c r="BR529901" s="2381"/>
    </row>
    <row r="529925" spans="70:70" x14ac:dyDescent="0.25">
      <c r="BR529925" s="2394"/>
    </row>
    <row r="529926" spans="70:70" x14ac:dyDescent="0.25">
      <c r="BR529926" s="2381"/>
    </row>
    <row r="529950" spans="70:70" x14ac:dyDescent="0.25">
      <c r="BR529950" s="2394"/>
    </row>
    <row r="529951" spans="70:70" x14ac:dyDescent="0.25">
      <c r="BR529951" s="2381"/>
    </row>
    <row r="529975" spans="70:70" x14ac:dyDescent="0.25">
      <c r="BR529975" s="2394"/>
    </row>
    <row r="529976" spans="70:70" x14ac:dyDescent="0.25">
      <c r="BR529976" s="2381"/>
    </row>
    <row r="530000" spans="70:70" x14ac:dyDescent="0.25">
      <c r="BR530000" s="2394"/>
    </row>
    <row r="530001" spans="70:70" x14ac:dyDescent="0.25">
      <c r="BR530001" s="2381"/>
    </row>
    <row r="530025" spans="70:70" x14ac:dyDescent="0.25">
      <c r="BR530025" s="2394"/>
    </row>
    <row r="530026" spans="70:70" x14ac:dyDescent="0.25">
      <c r="BR530026" s="2381"/>
    </row>
    <row r="530050" spans="70:70" x14ac:dyDescent="0.25">
      <c r="BR530050" s="2394"/>
    </row>
    <row r="530051" spans="70:70" x14ac:dyDescent="0.25">
      <c r="BR530051" s="2381"/>
    </row>
    <row r="530075" spans="70:70" x14ac:dyDescent="0.25">
      <c r="BR530075" s="2394"/>
    </row>
    <row r="530076" spans="70:70" x14ac:dyDescent="0.25">
      <c r="BR530076" s="2381"/>
    </row>
    <row r="530100" spans="70:70" x14ac:dyDescent="0.25">
      <c r="BR530100" s="2394"/>
    </row>
    <row r="530101" spans="70:70" x14ac:dyDescent="0.25">
      <c r="BR530101" s="2381"/>
    </row>
    <row r="530125" spans="70:70" x14ac:dyDescent="0.25">
      <c r="BR530125" s="2394"/>
    </row>
    <row r="530126" spans="70:70" x14ac:dyDescent="0.25">
      <c r="BR530126" s="2381"/>
    </row>
    <row r="530150" spans="70:70" x14ac:dyDescent="0.25">
      <c r="BR530150" s="2394"/>
    </row>
    <row r="530151" spans="70:70" x14ac:dyDescent="0.25">
      <c r="BR530151" s="2381"/>
    </row>
    <row r="530175" spans="70:70" x14ac:dyDescent="0.25">
      <c r="BR530175" s="2394"/>
    </row>
    <row r="530176" spans="70:70" x14ac:dyDescent="0.25">
      <c r="BR530176" s="2381"/>
    </row>
    <row r="530200" spans="70:70" x14ac:dyDescent="0.25">
      <c r="BR530200" s="2394"/>
    </row>
    <row r="530201" spans="70:70" x14ac:dyDescent="0.25">
      <c r="BR530201" s="2381"/>
    </row>
    <row r="530225" spans="70:70" x14ac:dyDescent="0.25">
      <c r="BR530225" s="2394"/>
    </row>
    <row r="530226" spans="70:70" x14ac:dyDescent="0.25">
      <c r="BR530226" s="2381"/>
    </row>
    <row r="530250" spans="70:70" x14ac:dyDescent="0.25">
      <c r="BR530250" s="2394"/>
    </row>
    <row r="530251" spans="70:70" x14ac:dyDescent="0.25">
      <c r="BR530251" s="2381"/>
    </row>
    <row r="530275" spans="70:70" x14ac:dyDescent="0.25">
      <c r="BR530275" s="2394"/>
    </row>
    <row r="530276" spans="70:70" x14ac:dyDescent="0.25">
      <c r="BR530276" s="2381"/>
    </row>
    <row r="530300" spans="70:70" x14ac:dyDescent="0.25">
      <c r="BR530300" s="2394"/>
    </row>
    <row r="530301" spans="70:70" x14ac:dyDescent="0.25">
      <c r="BR530301" s="2381"/>
    </row>
    <row r="530325" spans="70:70" x14ac:dyDescent="0.25">
      <c r="BR530325" s="2394"/>
    </row>
    <row r="530326" spans="70:70" x14ac:dyDescent="0.25">
      <c r="BR530326" s="2381"/>
    </row>
    <row r="530350" spans="70:70" x14ac:dyDescent="0.25">
      <c r="BR530350" s="2394"/>
    </row>
    <row r="530351" spans="70:70" x14ac:dyDescent="0.25">
      <c r="BR530351" s="2381"/>
    </row>
    <row r="530375" spans="70:70" x14ac:dyDescent="0.25">
      <c r="BR530375" s="2394"/>
    </row>
    <row r="530376" spans="70:70" x14ac:dyDescent="0.25">
      <c r="BR530376" s="2381"/>
    </row>
    <row r="530400" spans="70:70" x14ac:dyDescent="0.25">
      <c r="BR530400" s="2394"/>
    </row>
    <row r="530401" spans="70:70" x14ac:dyDescent="0.25">
      <c r="BR530401" s="2381"/>
    </row>
    <row r="530425" spans="70:70" x14ac:dyDescent="0.25">
      <c r="BR530425" s="2394"/>
    </row>
    <row r="530426" spans="70:70" x14ac:dyDescent="0.25">
      <c r="BR530426" s="2381"/>
    </row>
    <row r="530450" spans="70:70" x14ac:dyDescent="0.25">
      <c r="BR530450" s="2394"/>
    </row>
    <row r="530451" spans="70:70" x14ac:dyDescent="0.25">
      <c r="BR530451" s="2381"/>
    </row>
    <row r="530475" spans="70:70" x14ac:dyDescent="0.25">
      <c r="BR530475" s="2394"/>
    </row>
    <row r="530476" spans="70:70" x14ac:dyDescent="0.25">
      <c r="BR530476" s="2381"/>
    </row>
    <row r="530500" spans="70:70" x14ac:dyDescent="0.25">
      <c r="BR530500" s="2394"/>
    </row>
    <row r="530501" spans="70:70" x14ac:dyDescent="0.25">
      <c r="BR530501" s="2381"/>
    </row>
    <row r="530525" spans="70:70" x14ac:dyDescent="0.25">
      <c r="BR530525" s="2394"/>
    </row>
    <row r="530526" spans="70:70" x14ac:dyDescent="0.25">
      <c r="BR530526" s="2381"/>
    </row>
    <row r="530550" spans="70:70" x14ac:dyDescent="0.25">
      <c r="BR530550" s="2394"/>
    </row>
    <row r="530551" spans="70:70" x14ac:dyDescent="0.25">
      <c r="BR530551" s="2381"/>
    </row>
    <row r="530575" spans="70:70" x14ac:dyDescent="0.25">
      <c r="BR530575" s="2394"/>
    </row>
    <row r="530576" spans="70:70" x14ac:dyDescent="0.25">
      <c r="BR530576" s="2381"/>
    </row>
    <row r="530600" spans="70:70" x14ac:dyDescent="0.25">
      <c r="BR530600" s="2394"/>
    </row>
    <row r="530601" spans="70:70" x14ac:dyDescent="0.25">
      <c r="BR530601" s="2381"/>
    </row>
    <row r="530625" spans="70:70" x14ac:dyDescent="0.25">
      <c r="BR530625" s="2394"/>
    </row>
    <row r="530626" spans="70:70" x14ac:dyDescent="0.25">
      <c r="BR530626" s="2381"/>
    </row>
    <row r="530650" spans="70:70" x14ac:dyDescent="0.25">
      <c r="BR530650" s="2394"/>
    </row>
    <row r="530651" spans="70:70" x14ac:dyDescent="0.25">
      <c r="BR530651" s="2381"/>
    </row>
    <row r="530675" spans="70:70" x14ac:dyDescent="0.25">
      <c r="BR530675" s="2394"/>
    </row>
    <row r="530676" spans="70:70" x14ac:dyDescent="0.25">
      <c r="BR530676" s="2381"/>
    </row>
    <row r="530700" spans="70:70" x14ac:dyDescent="0.25">
      <c r="BR530700" s="2394"/>
    </row>
    <row r="530701" spans="70:70" x14ac:dyDescent="0.25">
      <c r="BR530701" s="2381"/>
    </row>
    <row r="530725" spans="70:70" x14ac:dyDescent="0.25">
      <c r="BR530725" s="2394"/>
    </row>
    <row r="530726" spans="70:70" x14ac:dyDescent="0.25">
      <c r="BR530726" s="2381"/>
    </row>
    <row r="530750" spans="70:70" x14ac:dyDescent="0.25">
      <c r="BR530750" s="2394"/>
    </row>
    <row r="530751" spans="70:70" x14ac:dyDescent="0.25">
      <c r="BR530751" s="2381"/>
    </row>
    <row r="530775" spans="70:70" x14ac:dyDescent="0.25">
      <c r="BR530775" s="2394"/>
    </row>
    <row r="530776" spans="70:70" x14ac:dyDescent="0.25">
      <c r="BR530776" s="2381"/>
    </row>
    <row r="530800" spans="70:70" x14ac:dyDescent="0.25">
      <c r="BR530800" s="2394"/>
    </row>
    <row r="530801" spans="70:70" x14ac:dyDescent="0.25">
      <c r="BR530801" s="2381"/>
    </row>
    <row r="530825" spans="70:70" x14ac:dyDescent="0.25">
      <c r="BR530825" s="2394"/>
    </row>
    <row r="530826" spans="70:70" x14ac:dyDescent="0.25">
      <c r="BR530826" s="2381"/>
    </row>
    <row r="530850" spans="70:70" x14ac:dyDescent="0.25">
      <c r="BR530850" s="2394"/>
    </row>
    <row r="530851" spans="70:70" x14ac:dyDescent="0.25">
      <c r="BR530851" s="2381"/>
    </row>
    <row r="530875" spans="70:70" x14ac:dyDescent="0.25">
      <c r="BR530875" s="2394"/>
    </row>
    <row r="530876" spans="70:70" x14ac:dyDescent="0.25">
      <c r="BR530876" s="2381"/>
    </row>
    <row r="530900" spans="70:70" x14ac:dyDescent="0.25">
      <c r="BR530900" s="2394"/>
    </row>
    <row r="530901" spans="70:70" x14ac:dyDescent="0.25">
      <c r="BR530901" s="2381"/>
    </row>
    <row r="530925" spans="70:70" x14ac:dyDescent="0.25">
      <c r="BR530925" s="2394"/>
    </row>
    <row r="530926" spans="70:70" x14ac:dyDescent="0.25">
      <c r="BR530926" s="2381"/>
    </row>
    <row r="530950" spans="70:70" x14ac:dyDescent="0.25">
      <c r="BR530950" s="2394"/>
    </row>
    <row r="530951" spans="70:70" x14ac:dyDescent="0.25">
      <c r="BR530951" s="2381"/>
    </row>
    <row r="530975" spans="70:70" x14ac:dyDescent="0.25">
      <c r="BR530975" s="2394"/>
    </row>
    <row r="530976" spans="70:70" x14ac:dyDescent="0.25">
      <c r="BR530976" s="2381"/>
    </row>
    <row r="531000" spans="70:70" x14ac:dyDescent="0.25">
      <c r="BR531000" s="2394"/>
    </row>
    <row r="531001" spans="70:70" x14ac:dyDescent="0.25">
      <c r="BR531001" s="2381"/>
    </row>
    <row r="531025" spans="70:70" x14ac:dyDescent="0.25">
      <c r="BR531025" s="2394"/>
    </row>
    <row r="531026" spans="70:70" x14ac:dyDescent="0.25">
      <c r="BR531026" s="2381"/>
    </row>
    <row r="531050" spans="70:70" x14ac:dyDescent="0.25">
      <c r="BR531050" s="2394"/>
    </row>
    <row r="531051" spans="70:70" x14ac:dyDescent="0.25">
      <c r="BR531051" s="2381"/>
    </row>
    <row r="531075" spans="70:70" x14ac:dyDescent="0.25">
      <c r="BR531075" s="2394"/>
    </row>
    <row r="531076" spans="70:70" x14ac:dyDescent="0.25">
      <c r="BR531076" s="2381"/>
    </row>
    <row r="531100" spans="70:70" x14ac:dyDescent="0.25">
      <c r="BR531100" s="2394"/>
    </row>
    <row r="531101" spans="70:70" x14ac:dyDescent="0.25">
      <c r="BR531101" s="2381"/>
    </row>
    <row r="531125" spans="70:70" x14ac:dyDescent="0.25">
      <c r="BR531125" s="2394"/>
    </row>
    <row r="531126" spans="70:70" x14ac:dyDescent="0.25">
      <c r="BR531126" s="2381"/>
    </row>
    <row r="531150" spans="70:70" x14ac:dyDescent="0.25">
      <c r="BR531150" s="2394"/>
    </row>
    <row r="531151" spans="70:70" x14ac:dyDescent="0.25">
      <c r="BR531151" s="2381"/>
    </row>
    <row r="531175" spans="70:70" x14ac:dyDescent="0.25">
      <c r="BR531175" s="2394"/>
    </row>
    <row r="531176" spans="70:70" x14ac:dyDescent="0.25">
      <c r="BR531176" s="2381"/>
    </row>
    <row r="531200" spans="70:70" x14ac:dyDescent="0.25">
      <c r="BR531200" s="2394"/>
    </row>
    <row r="531201" spans="70:70" x14ac:dyDescent="0.25">
      <c r="BR531201" s="2381"/>
    </row>
    <row r="531225" spans="70:70" x14ac:dyDescent="0.25">
      <c r="BR531225" s="2394"/>
    </row>
    <row r="531226" spans="70:70" x14ac:dyDescent="0.25">
      <c r="BR531226" s="2381"/>
    </row>
    <row r="531250" spans="70:70" x14ac:dyDescent="0.25">
      <c r="BR531250" s="2394"/>
    </row>
    <row r="531251" spans="70:70" x14ac:dyDescent="0.25">
      <c r="BR531251" s="2381"/>
    </row>
    <row r="531275" spans="70:70" x14ac:dyDescent="0.25">
      <c r="BR531275" s="2394"/>
    </row>
    <row r="531276" spans="70:70" x14ac:dyDescent="0.25">
      <c r="BR531276" s="2381"/>
    </row>
    <row r="531300" spans="70:70" x14ac:dyDescent="0.25">
      <c r="BR531300" s="2394"/>
    </row>
    <row r="531301" spans="70:70" x14ac:dyDescent="0.25">
      <c r="BR531301" s="2381"/>
    </row>
    <row r="531325" spans="70:70" x14ac:dyDescent="0.25">
      <c r="BR531325" s="2394"/>
    </row>
    <row r="531326" spans="70:70" x14ac:dyDescent="0.25">
      <c r="BR531326" s="2381"/>
    </row>
    <row r="531350" spans="70:70" x14ac:dyDescent="0.25">
      <c r="BR531350" s="2394"/>
    </row>
    <row r="531351" spans="70:70" x14ac:dyDescent="0.25">
      <c r="BR531351" s="2381"/>
    </row>
    <row r="531375" spans="70:70" x14ac:dyDescent="0.25">
      <c r="BR531375" s="2394"/>
    </row>
    <row r="531376" spans="70:70" x14ac:dyDescent="0.25">
      <c r="BR531376" s="2381"/>
    </row>
    <row r="531400" spans="70:70" x14ac:dyDescent="0.25">
      <c r="BR531400" s="2394"/>
    </row>
    <row r="531401" spans="70:70" x14ac:dyDescent="0.25">
      <c r="BR531401" s="2381"/>
    </row>
    <row r="531425" spans="70:70" x14ac:dyDescent="0.25">
      <c r="BR531425" s="2394"/>
    </row>
    <row r="531426" spans="70:70" x14ac:dyDescent="0.25">
      <c r="BR531426" s="2381"/>
    </row>
    <row r="531450" spans="70:70" x14ac:dyDescent="0.25">
      <c r="BR531450" s="2394"/>
    </row>
    <row r="531451" spans="70:70" x14ac:dyDescent="0.25">
      <c r="BR531451" s="2381"/>
    </row>
    <row r="531475" spans="70:70" x14ac:dyDescent="0.25">
      <c r="BR531475" s="2394"/>
    </row>
    <row r="531476" spans="70:70" x14ac:dyDescent="0.25">
      <c r="BR531476" s="2381"/>
    </row>
    <row r="531500" spans="70:70" x14ac:dyDescent="0.25">
      <c r="BR531500" s="2394"/>
    </row>
    <row r="531501" spans="70:70" x14ac:dyDescent="0.25">
      <c r="BR531501" s="2381"/>
    </row>
    <row r="531525" spans="70:70" x14ac:dyDescent="0.25">
      <c r="BR531525" s="2394"/>
    </row>
    <row r="531526" spans="70:70" x14ac:dyDescent="0.25">
      <c r="BR531526" s="2381"/>
    </row>
    <row r="531550" spans="70:70" x14ac:dyDescent="0.25">
      <c r="BR531550" s="2394"/>
    </row>
    <row r="531551" spans="70:70" x14ac:dyDescent="0.25">
      <c r="BR531551" s="2381"/>
    </row>
    <row r="531575" spans="70:70" x14ac:dyDescent="0.25">
      <c r="BR531575" s="2394"/>
    </row>
    <row r="531576" spans="70:70" x14ac:dyDescent="0.25">
      <c r="BR531576" s="2381"/>
    </row>
    <row r="531600" spans="70:70" x14ac:dyDescent="0.25">
      <c r="BR531600" s="2394"/>
    </row>
    <row r="531601" spans="70:70" x14ac:dyDescent="0.25">
      <c r="BR531601" s="2381"/>
    </row>
    <row r="531625" spans="70:70" x14ac:dyDescent="0.25">
      <c r="BR531625" s="2394"/>
    </row>
    <row r="531626" spans="70:70" x14ac:dyDescent="0.25">
      <c r="BR531626" s="2381"/>
    </row>
    <row r="531650" spans="70:70" x14ac:dyDescent="0.25">
      <c r="BR531650" s="2394"/>
    </row>
    <row r="531651" spans="70:70" x14ac:dyDescent="0.25">
      <c r="BR531651" s="2381"/>
    </row>
    <row r="531675" spans="70:70" x14ac:dyDescent="0.25">
      <c r="BR531675" s="2394"/>
    </row>
    <row r="531676" spans="70:70" x14ac:dyDescent="0.25">
      <c r="BR531676" s="2381"/>
    </row>
    <row r="531700" spans="70:70" x14ac:dyDescent="0.25">
      <c r="BR531700" s="2394"/>
    </row>
    <row r="531701" spans="70:70" x14ac:dyDescent="0.25">
      <c r="BR531701" s="2381"/>
    </row>
    <row r="531725" spans="70:70" x14ac:dyDescent="0.25">
      <c r="BR531725" s="2394"/>
    </row>
    <row r="531726" spans="70:70" x14ac:dyDescent="0.25">
      <c r="BR531726" s="2381"/>
    </row>
    <row r="531750" spans="70:70" x14ac:dyDescent="0.25">
      <c r="BR531750" s="2394"/>
    </row>
    <row r="531751" spans="70:70" x14ac:dyDescent="0.25">
      <c r="BR531751" s="2381"/>
    </row>
    <row r="531775" spans="70:70" x14ac:dyDescent="0.25">
      <c r="BR531775" s="2394"/>
    </row>
    <row r="531776" spans="70:70" x14ac:dyDescent="0.25">
      <c r="BR531776" s="2381"/>
    </row>
    <row r="531800" spans="70:70" x14ac:dyDescent="0.25">
      <c r="BR531800" s="2394"/>
    </row>
    <row r="531801" spans="70:70" x14ac:dyDescent="0.25">
      <c r="BR531801" s="2381"/>
    </row>
    <row r="531825" spans="70:70" x14ac:dyDescent="0.25">
      <c r="BR531825" s="2394"/>
    </row>
    <row r="531826" spans="70:70" x14ac:dyDescent="0.25">
      <c r="BR531826" s="2381"/>
    </row>
    <row r="531850" spans="70:70" x14ac:dyDescent="0.25">
      <c r="BR531850" s="2394"/>
    </row>
    <row r="531851" spans="70:70" x14ac:dyDescent="0.25">
      <c r="BR531851" s="2381"/>
    </row>
    <row r="531875" spans="70:70" x14ac:dyDescent="0.25">
      <c r="BR531875" s="2394"/>
    </row>
    <row r="531876" spans="70:70" x14ac:dyDescent="0.25">
      <c r="BR531876" s="2381"/>
    </row>
    <row r="531900" spans="70:70" x14ac:dyDescent="0.25">
      <c r="BR531900" s="2394"/>
    </row>
    <row r="531901" spans="70:70" x14ac:dyDescent="0.25">
      <c r="BR531901" s="2381"/>
    </row>
    <row r="531925" spans="70:70" x14ac:dyDescent="0.25">
      <c r="BR531925" s="2394"/>
    </row>
    <row r="531926" spans="70:70" x14ac:dyDescent="0.25">
      <c r="BR531926" s="2381"/>
    </row>
    <row r="531950" spans="70:70" x14ac:dyDescent="0.25">
      <c r="BR531950" s="2394"/>
    </row>
    <row r="531951" spans="70:70" x14ac:dyDescent="0.25">
      <c r="BR531951" s="2381"/>
    </row>
    <row r="531975" spans="70:70" x14ac:dyDescent="0.25">
      <c r="BR531975" s="2394"/>
    </row>
    <row r="531976" spans="70:70" x14ac:dyDescent="0.25">
      <c r="BR531976" s="2381"/>
    </row>
    <row r="532000" spans="70:70" x14ac:dyDescent="0.25">
      <c r="BR532000" s="2394"/>
    </row>
    <row r="532001" spans="70:70" x14ac:dyDescent="0.25">
      <c r="BR532001" s="2381"/>
    </row>
    <row r="532025" spans="70:70" x14ac:dyDescent="0.25">
      <c r="BR532025" s="2394"/>
    </row>
    <row r="532026" spans="70:70" x14ac:dyDescent="0.25">
      <c r="BR532026" s="2381"/>
    </row>
    <row r="532050" spans="70:70" x14ac:dyDescent="0.25">
      <c r="BR532050" s="2394"/>
    </row>
    <row r="532051" spans="70:70" x14ac:dyDescent="0.25">
      <c r="BR532051" s="2381"/>
    </row>
    <row r="532075" spans="70:70" x14ac:dyDescent="0.25">
      <c r="BR532075" s="2394"/>
    </row>
    <row r="532076" spans="70:70" x14ac:dyDescent="0.25">
      <c r="BR532076" s="2381"/>
    </row>
    <row r="532100" spans="70:70" x14ac:dyDescent="0.25">
      <c r="BR532100" s="2394"/>
    </row>
    <row r="532101" spans="70:70" x14ac:dyDescent="0.25">
      <c r="BR532101" s="2381"/>
    </row>
    <row r="532125" spans="70:70" x14ac:dyDescent="0.25">
      <c r="BR532125" s="2394"/>
    </row>
    <row r="532126" spans="70:70" x14ac:dyDescent="0.25">
      <c r="BR532126" s="2381"/>
    </row>
    <row r="532150" spans="70:70" x14ac:dyDescent="0.25">
      <c r="BR532150" s="2394"/>
    </row>
    <row r="532151" spans="70:70" x14ac:dyDescent="0.25">
      <c r="BR532151" s="2381"/>
    </row>
    <row r="532175" spans="70:70" x14ac:dyDescent="0.25">
      <c r="BR532175" s="2394"/>
    </row>
    <row r="532176" spans="70:70" x14ac:dyDescent="0.25">
      <c r="BR532176" s="2381"/>
    </row>
    <row r="532200" spans="70:70" x14ac:dyDescent="0.25">
      <c r="BR532200" s="2394"/>
    </row>
    <row r="532201" spans="70:70" x14ac:dyDescent="0.25">
      <c r="BR532201" s="2381"/>
    </row>
    <row r="532225" spans="70:70" x14ac:dyDescent="0.25">
      <c r="BR532225" s="2394"/>
    </row>
    <row r="532226" spans="70:70" x14ac:dyDescent="0.25">
      <c r="BR532226" s="2381"/>
    </row>
    <row r="532250" spans="70:70" x14ac:dyDescent="0.25">
      <c r="BR532250" s="2394"/>
    </row>
    <row r="532251" spans="70:70" x14ac:dyDescent="0.25">
      <c r="BR532251" s="2381"/>
    </row>
    <row r="532275" spans="70:70" x14ac:dyDescent="0.25">
      <c r="BR532275" s="2394"/>
    </row>
    <row r="532276" spans="70:70" x14ac:dyDescent="0.25">
      <c r="BR532276" s="2381"/>
    </row>
    <row r="532300" spans="70:70" x14ac:dyDescent="0.25">
      <c r="BR532300" s="2394"/>
    </row>
    <row r="532301" spans="70:70" x14ac:dyDescent="0.25">
      <c r="BR532301" s="2381"/>
    </row>
    <row r="532325" spans="70:70" x14ac:dyDescent="0.25">
      <c r="BR532325" s="2394"/>
    </row>
    <row r="532326" spans="70:70" x14ac:dyDescent="0.25">
      <c r="BR532326" s="2381"/>
    </row>
    <row r="532350" spans="70:70" x14ac:dyDescent="0.25">
      <c r="BR532350" s="2394"/>
    </row>
    <row r="532351" spans="70:70" x14ac:dyDescent="0.25">
      <c r="BR532351" s="2381"/>
    </row>
    <row r="532375" spans="70:70" x14ac:dyDescent="0.25">
      <c r="BR532375" s="2394"/>
    </row>
    <row r="532376" spans="70:70" x14ac:dyDescent="0.25">
      <c r="BR532376" s="2381"/>
    </row>
    <row r="532400" spans="70:70" x14ac:dyDescent="0.25">
      <c r="BR532400" s="2394"/>
    </row>
    <row r="532401" spans="70:70" x14ac:dyDescent="0.25">
      <c r="BR532401" s="2381"/>
    </row>
    <row r="532425" spans="70:70" x14ac:dyDescent="0.25">
      <c r="BR532425" s="2394"/>
    </row>
    <row r="532426" spans="70:70" x14ac:dyDescent="0.25">
      <c r="BR532426" s="2381"/>
    </row>
    <row r="532450" spans="70:70" x14ac:dyDescent="0.25">
      <c r="BR532450" s="2394"/>
    </row>
    <row r="532451" spans="70:70" x14ac:dyDescent="0.25">
      <c r="BR532451" s="2381"/>
    </row>
    <row r="532475" spans="70:70" x14ac:dyDescent="0.25">
      <c r="BR532475" s="2394"/>
    </row>
    <row r="532476" spans="70:70" x14ac:dyDescent="0.25">
      <c r="BR532476" s="2381"/>
    </row>
    <row r="532500" spans="70:70" x14ac:dyDescent="0.25">
      <c r="BR532500" s="2394"/>
    </row>
    <row r="532501" spans="70:70" x14ac:dyDescent="0.25">
      <c r="BR532501" s="2381"/>
    </row>
    <row r="532525" spans="70:70" x14ac:dyDescent="0.25">
      <c r="BR532525" s="2394"/>
    </row>
    <row r="532526" spans="70:70" x14ac:dyDescent="0.25">
      <c r="BR532526" s="2381"/>
    </row>
    <row r="532550" spans="70:70" x14ac:dyDescent="0.25">
      <c r="BR532550" s="2394"/>
    </row>
    <row r="532551" spans="70:70" x14ac:dyDescent="0.25">
      <c r="BR532551" s="2381"/>
    </row>
    <row r="532575" spans="70:70" x14ac:dyDescent="0.25">
      <c r="BR532575" s="2394"/>
    </row>
    <row r="532576" spans="70:70" x14ac:dyDescent="0.25">
      <c r="BR532576" s="2381"/>
    </row>
    <row r="532600" spans="70:70" x14ac:dyDescent="0.25">
      <c r="BR532600" s="2394"/>
    </row>
    <row r="532601" spans="70:70" x14ac:dyDescent="0.25">
      <c r="BR532601" s="2381"/>
    </row>
    <row r="532625" spans="70:70" x14ac:dyDescent="0.25">
      <c r="BR532625" s="2394"/>
    </row>
    <row r="532626" spans="70:70" x14ac:dyDescent="0.25">
      <c r="BR532626" s="2381"/>
    </row>
    <row r="532650" spans="70:70" x14ac:dyDescent="0.25">
      <c r="BR532650" s="2394"/>
    </row>
    <row r="532651" spans="70:70" x14ac:dyDescent="0.25">
      <c r="BR532651" s="2381"/>
    </row>
    <row r="532675" spans="70:70" x14ac:dyDescent="0.25">
      <c r="BR532675" s="2394"/>
    </row>
    <row r="532676" spans="70:70" x14ac:dyDescent="0.25">
      <c r="BR532676" s="2381"/>
    </row>
    <row r="532700" spans="70:70" x14ac:dyDescent="0.25">
      <c r="BR532700" s="2394"/>
    </row>
    <row r="532701" spans="70:70" x14ac:dyDescent="0.25">
      <c r="BR532701" s="2381"/>
    </row>
    <row r="532725" spans="70:70" x14ac:dyDescent="0.25">
      <c r="BR532725" s="2394"/>
    </row>
    <row r="532726" spans="70:70" x14ac:dyDescent="0.25">
      <c r="BR532726" s="2381"/>
    </row>
    <row r="532750" spans="70:70" x14ac:dyDescent="0.25">
      <c r="BR532750" s="2394"/>
    </row>
    <row r="532751" spans="70:70" x14ac:dyDescent="0.25">
      <c r="BR532751" s="2381"/>
    </row>
    <row r="532775" spans="70:70" x14ac:dyDescent="0.25">
      <c r="BR532775" s="2394"/>
    </row>
    <row r="532776" spans="70:70" x14ac:dyDescent="0.25">
      <c r="BR532776" s="2381"/>
    </row>
    <row r="532800" spans="70:70" x14ac:dyDescent="0.25">
      <c r="BR532800" s="2394"/>
    </row>
    <row r="532801" spans="70:70" x14ac:dyDescent="0.25">
      <c r="BR532801" s="2381"/>
    </row>
    <row r="532825" spans="70:70" x14ac:dyDescent="0.25">
      <c r="BR532825" s="2394"/>
    </row>
    <row r="532826" spans="70:70" x14ac:dyDescent="0.25">
      <c r="BR532826" s="2381"/>
    </row>
    <row r="532850" spans="70:70" x14ac:dyDescent="0.25">
      <c r="BR532850" s="2394"/>
    </row>
    <row r="532851" spans="70:70" x14ac:dyDescent="0.25">
      <c r="BR532851" s="2381"/>
    </row>
    <row r="532875" spans="70:70" x14ac:dyDescent="0.25">
      <c r="BR532875" s="2394"/>
    </row>
    <row r="532876" spans="70:70" x14ac:dyDescent="0.25">
      <c r="BR532876" s="2381"/>
    </row>
    <row r="532900" spans="70:70" x14ac:dyDescent="0.25">
      <c r="BR532900" s="2394"/>
    </row>
    <row r="532901" spans="70:70" x14ac:dyDescent="0.25">
      <c r="BR532901" s="2381"/>
    </row>
    <row r="532925" spans="70:70" x14ac:dyDescent="0.25">
      <c r="BR532925" s="2394"/>
    </row>
    <row r="532926" spans="70:70" x14ac:dyDescent="0.25">
      <c r="BR532926" s="2381"/>
    </row>
    <row r="532950" spans="70:70" x14ac:dyDescent="0.25">
      <c r="BR532950" s="2394"/>
    </row>
    <row r="532951" spans="70:70" x14ac:dyDescent="0.25">
      <c r="BR532951" s="2381"/>
    </row>
    <row r="532975" spans="70:70" x14ac:dyDescent="0.25">
      <c r="BR532975" s="2394"/>
    </row>
    <row r="532976" spans="70:70" x14ac:dyDescent="0.25">
      <c r="BR532976" s="2381"/>
    </row>
    <row r="533000" spans="70:70" x14ac:dyDescent="0.25">
      <c r="BR533000" s="2394"/>
    </row>
    <row r="533001" spans="70:70" x14ac:dyDescent="0.25">
      <c r="BR533001" s="2381"/>
    </row>
    <row r="533025" spans="70:70" x14ac:dyDescent="0.25">
      <c r="BR533025" s="2394"/>
    </row>
    <row r="533026" spans="70:70" x14ac:dyDescent="0.25">
      <c r="BR533026" s="2381"/>
    </row>
    <row r="533050" spans="70:70" x14ac:dyDescent="0.25">
      <c r="BR533050" s="2394"/>
    </row>
    <row r="533051" spans="70:70" x14ac:dyDescent="0.25">
      <c r="BR533051" s="2381"/>
    </row>
    <row r="533075" spans="70:70" x14ac:dyDescent="0.25">
      <c r="BR533075" s="2394"/>
    </row>
    <row r="533076" spans="70:70" x14ac:dyDescent="0.25">
      <c r="BR533076" s="2381"/>
    </row>
    <row r="533100" spans="70:70" x14ac:dyDescent="0.25">
      <c r="BR533100" s="2394"/>
    </row>
    <row r="533101" spans="70:70" x14ac:dyDescent="0.25">
      <c r="BR533101" s="2381"/>
    </row>
    <row r="533125" spans="70:70" x14ac:dyDescent="0.25">
      <c r="BR533125" s="2394"/>
    </row>
    <row r="533126" spans="70:70" x14ac:dyDescent="0.25">
      <c r="BR533126" s="2381"/>
    </row>
    <row r="533150" spans="70:70" x14ac:dyDescent="0.25">
      <c r="BR533150" s="2394"/>
    </row>
    <row r="533151" spans="70:70" x14ac:dyDescent="0.25">
      <c r="BR533151" s="2381"/>
    </row>
    <row r="533175" spans="70:70" x14ac:dyDescent="0.25">
      <c r="BR533175" s="2394"/>
    </row>
    <row r="533176" spans="70:70" x14ac:dyDescent="0.25">
      <c r="BR533176" s="2381"/>
    </row>
    <row r="533200" spans="70:70" x14ac:dyDescent="0.25">
      <c r="BR533200" s="2394"/>
    </row>
    <row r="533201" spans="70:70" x14ac:dyDescent="0.25">
      <c r="BR533201" s="2381"/>
    </row>
    <row r="533225" spans="70:70" x14ac:dyDescent="0.25">
      <c r="BR533225" s="2394"/>
    </row>
    <row r="533226" spans="70:70" x14ac:dyDescent="0.25">
      <c r="BR533226" s="2381"/>
    </row>
    <row r="533250" spans="70:70" x14ac:dyDescent="0.25">
      <c r="BR533250" s="2394"/>
    </row>
    <row r="533251" spans="70:70" x14ac:dyDescent="0.25">
      <c r="BR533251" s="2381"/>
    </row>
    <row r="533275" spans="70:70" x14ac:dyDescent="0.25">
      <c r="BR533275" s="2394"/>
    </row>
    <row r="533276" spans="70:70" x14ac:dyDescent="0.25">
      <c r="BR533276" s="2381"/>
    </row>
    <row r="533300" spans="70:70" x14ac:dyDescent="0.25">
      <c r="BR533300" s="2394"/>
    </row>
    <row r="533301" spans="70:70" x14ac:dyDescent="0.25">
      <c r="BR533301" s="2381"/>
    </row>
    <row r="533325" spans="70:70" x14ac:dyDescent="0.25">
      <c r="BR533325" s="2394"/>
    </row>
    <row r="533326" spans="70:70" x14ac:dyDescent="0.25">
      <c r="BR533326" s="2381"/>
    </row>
    <row r="533350" spans="70:70" x14ac:dyDescent="0.25">
      <c r="BR533350" s="2394"/>
    </row>
    <row r="533351" spans="70:70" x14ac:dyDescent="0.25">
      <c r="BR533351" s="2381"/>
    </row>
    <row r="533375" spans="70:70" x14ac:dyDescent="0.25">
      <c r="BR533375" s="2394"/>
    </row>
    <row r="533376" spans="70:70" x14ac:dyDescent="0.25">
      <c r="BR533376" s="2381"/>
    </row>
    <row r="533400" spans="70:70" x14ac:dyDescent="0.25">
      <c r="BR533400" s="2394"/>
    </row>
    <row r="533401" spans="70:70" x14ac:dyDescent="0.25">
      <c r="BR533401" s="2381"/>
    </row>
    <row r="533425" spans="70:70" x14ac:dyDescent="0.25">
      <c r="BR533425" s="2394"/>
    </row>
    <row r="533426" spans="70:70" x14ac:dyDescent="0.25">
      <c r="BR533426" s="2381"/>
    </row>
    <row r="533450" spans="70:70" x14ac:dyDescent="0.25">
      <c r="BR533450" s="2394"/>
    </row>
    <row r="533451" spans="70:70" x14ac:dyDescent="0.25">
      <c r="BR533451" s="2381"/>
    </row>
    <row r="533475" spans="70:70" x14ac:dyDescent="0.25">
      <c r="BR533475" s="2394"/>
    </row>
    <row r="533476" spans="70:70" x14ac:dyDescent="0.25">
      <c r="BR533476" s="2381"/>
    </row>
    <row r="533500" spans="70:70" x14ac:dyDescent="0.25">
      <c r="BR533500" s="2394"/>
    </row>
    <row r="533501" spans="70:70" x14ac:dyDescent="0.25">
      <c r="BR533501" s="2381"/>
    </row>
    <row r="533525" spans="70:70" x14ac:dyDescent="0.25">
      <c r="BR533525" s="2394"/>
    </row>
    <row r="533526" spans="70:70" x14ac:dyDescent="0.25">
      <c r="BR533526" s="2381"/>
    </row>
    <row r="533550" spans="70:70" x14ac:dyDescent="0.25">
      <c r="BR533550" s="2394"/>
    </row>
    <row r="533551" spans="70:70" x14ac:dyDescent="0.25">
      <c r="BR533551" s="2381"/>
    </row>
    <row r="533575" spans="70:70" x14ac:dyDescent="0.25">
      <c r="BR533575" s="2394"/>
    </row>
    <row r="533576" spans="70:70" x14ac:dyDescent="0.25">
      <c r="BR533576" s="2381"/>
    </row>
    <row r="533600" spans="70:70" x14ac:dyDescent="0.25">
      <c r="BR533600" s="2394"/>
    </row>
    <row r="533601" spans="70:70" x14ac:dyDescent="0.25">
      <c r="BR533601" s="2381"/>
    </row>
    <row r="533625" spans="70:70" x14ac:dyDescent="0.25">
      <c r="BR533625" s="2394"/>
    </row>
    <row r="533626" spans="70:70" x14ac:dyDescent="0.25">
      <c r="BR533626" s="2381"/>
    </row>
    <row r="533650" spans="70:70" x14ac:dyDescent="0.25">
      <c r="BR533650" s="2394"/>
    </row>
    <row r="533651" spans="70:70" x14ac:dyDescent="0.25">
      <c r="BR533651" s="2381"/>
    </row>
    <row r="533675" spans="70:70" x14ac:dyDescent="0.25">
      <c r="BR533675" s="2394"/>
    </row>
    <row r="533676" spans="70:70" x14ac:dyDescent="0.25">
      <c r="BR533676" s="2381"/>
    </row>
    <row r="533700" spans="70:70" x14ac:dyDescent="0.25">
      <c r="BR533700" s="2394"/>
    </row>
    <row r="533701" spans="70:70" x14ac:dyDescent="0.25">
      <c r="BR533701" s="2381"/>
    </row>
    <row r="533725" spans="70:70" x14ac:dyDescent="0.25">
      <c r="BR533725" s="2394"/>
    </row>
    <row r="533726" spans="70:70" x14ac:dyDescent="0.25">
      <c r="BR533726" s="2381"/>
    </row>
    <row r="533750" spans="70:70" x14ac:dyDescent="0.25">
      <c r="BR533750" s="2394"/>
    </row>
    <row r="533751" spans="70:70" x14ac:dyDescent="0.25">
      <c r="BR533751" s="2381"/>
    </row>
    <row r="533775" spans="70:70" x14ac:dyDescent="0.25">
      <c r="BR533775" s="2394"/>
    </row>
    <row r="533776" spans="70:70" x14ac:dyDescent="0.25">
      <c r="BR533776" s="2381"/>
    </row>
    <row r="533800" spans="70:70" x14ac:dyDescent="0.25">
      <c r="BR533800" s="2394"/>
    </row>
    <row r="533801" spans="70:70" x14ac:dyDescent="0.25">
      <c r="BR533801" s="2381"/>
    </row>
    <row r="533825" spans="70:70" x14ac:dyDescent="0.25">
      <c r="BR533825" s="2394"/>
    </row>
    <row r="533826" spans="70:70" x14ac:dyDescent="0.25">
      <c r="BR533826" s="2381"/>
    </row>
    <row r="533850" spans="70:70" x14ac:dyDescent="0.25">
      <c r="BR533850" s="2394"/>
    </row>
    <row r="533851" spans="70:70" x14ac:dyDescent="0.25">
      <c r="BR533851" s="2381"/>
    </row>
    <row r="533875" spans="70:70" x14ac:dyDescent="0.25">
      <c r="BR533875" s="2394"/>
    </row>
    <row r="533876" spans="70:70" x14ac:dyDescent="0.25">
      <c r="BR533876" s="2381"/>
    </row>
    <row r="533900" spans="70:70" x14ac:dyDescent="0.25">
      <c r="BR533900" s="2394"/>
    </row>
    <row r="533901" spans="70:70" x14ac:dyDescent="0.25">
      <c r="BR533901" s="2381"/>
    </row>
    <row r="533925" spans="70:70" x14ac:dyDescent="0.25">
      <c r="BR533925" s="2394"/>
    </row>
    <row r="533926" spans="70:70" x14ac:dyDescent="0.25">
      <c r="BR533926" s="2381"/>
    </row>
    <row r="533950" spans="70:70" x14ac:dyDescent="0.25">
      <c r="BR533950" s="2394"/>
    </row>
    <row r="533951" spans="70:70" x14ac:dyDescent="0.25">
      <c r="BR533951" s="2381"/>
    </row>
    <row r="533975" spans="70:70" x14ac:dyDescent="0.25">
      <c r="BR533975" s="2394"/>
    </row>
    <row r="533976" spans="70:70" x14ac:dyDescent="0.25">
      <c r="BR533976" s="2381"/>
    </row>
    <row r="534000" spans="70:70" x14ac:dyDescent="0.25">
      <c r="BR534000" s="2394"/>
    </row>
    <row r="534001" spans="70:70" x14ac:dyDescent="0.25">
      <c r="BR534001" s="2381"/>
    </row>
    <row r="534025" spans="70:70" x14ac:dyDescent="0.25">
      <c r="BR534025" s="2394"/>
    </row>
    <row r="534026" spans="70:70" x14ac:dyDescent="0.25">
      <c r="BR534026" s="2381"/>
    </row>
    <row r="534050" spans="70:70" x14ac:dyDescent="0.25">
      <c r="BR534050" s="2394"/>
    </row>
    <row r="534051" spans="70:70" x14ac:dyDescent="0.25">
      <c r="BR534051" s="2381"/>
    </row>
    <row r="534075" spans="70:70" x14ac:dyDescent="0.25">
      <c r="BR534075" s="2394"/>
    </row>
    <row r="534076" spans="70:70" x14ac:dyDescent="0.25">
      <c r="BR534076" s="2381"/>
    </row>
    <row r="534100" spans="70:70" x14ac:dyDescent="0.25">
      <c r="BR534100" s="2394"/>
    </row>
    <row r="534101" spans="70:70" x14ac:dyDescent="0.25">
      <c r="BR534101" s="2381"/>
    </row>
    <row r="534125" spans="70:70" x14ac:dyDescent="0.25">
      <c r="BR534125" s="2394"/>
    </row>
    <row r="534126" spans="70:70" x14ac:dyDescent="0.25">
      <c r="BR534126" s="2381"/>
    </row>
    <row r="534150" spans="70:70" x14ac:dyDescent="0.25">
      <c r="BR534150" s="2394"/>
    </row>
    <row r="534151" spans="70:70" x14ac:dyDescent="0.25">
      <c r="BR534151" s="2381"/>
    </row>
    <row r="534175" spans="70:70" x14ac:dyDescent="0.25">
      <c r="BR534175" s="2394"/>
    </row>
    <row r="534176" spans="70:70" x14ac:dyDescent="0.25">
      <c r="BR534176" s="2381"/>
    </row>
    <row r="534200" spans="70:70" x14ac:dyDescent="0.25">
      <c r="BR534200" s="2394"/>
    </row>
    <row r="534201" spans="70:70" x14ac:dyDescent="0.25">
      <c r="BR534201" s="2381"/>
    </row>
    <row r="534225" spans="70:70" x14ac:dyDescent="0.25">
      <c r="BR534225" s="2394"/>
    </row>
    <row r="534226" spans="70:70" x14ac:dyDescent="0.25">
      <c r="BR534226" s="2381"/>
    </row>
    <row r="534250" spans="70:70" x14ac:dyDescent="0.25">
      <c r="BR534250" s="2394"/>
    </row>
    <row r="534251" spans="70:70" x14ac:dyDescent="0.25">
      <c r="BR534251" s="2381"/>
    </row>
    <row r="534275" spans="70:70" x14ac:dyDescent="0.25">
      <c r="BR534275" s="2394"/>
    </row>
    <row r="534276" spans="70:70" x14ac:dyDescent="0.25">
      <c r="BR534276" s="2381"/>
    </row>
    <row r="534300" spans="70:70" x14ac:dyDescent="0.25">
      <c r="BR534300" s="2394"/>
    </row>
    <row r="534301" spans="70:70" x14ac:dyDescent="0.25">
      <c r="BR534301" s="2381"/>
    </row>
    <row r="534325" spans="70:70" x14ac:dyDescent="0.25">
      <c r="BR534325" s="2394"/>
    </row>
    <row r="534326" spans="70:70" x14ac:dyDescent="0.25">
      <c r="BR534326" s="2381"/>
    </row>
    <row r="534350" spans="70:70" x14ac:dyDescent="0.25">
      <c r="BR534350" s="2394"/>
    </row>
    <row r="534351" spans="70:70" x14ac:dyDescent="0.25">
      <c r="BR534351" s="2381"/>
    </row>
    <row r="534375" spans="70:70" x14ac:dyDescent="0.25">
      <c r="BR534375" s="2394"/>
    </row>
    <row r="534376" spans="70:70" x14ac:dyDescent="0.25">
      <c r="BR534376" s="2381"/>
    </row>
    <row r="534400" spans="70:70" x14ac:dyDescent="0.25">
      <c r="BR534400" s="2394"/>
    </row>
    <row r="534401" spans="70:70" x14ac:dyDescent="0.25">
      <c r="BR534401" s="2381"/>
    </row>
    <row r="534425" spans="70:70" x14ac:dyDescent="0.25">
      <c r="BR534425" s="2394"/>
    </row>
    <row r="534426" spans="70:70" x14ac:dyDescent="0.25">
      <c r="BR534426" s="2381"/>
    </row>
    <row r="534450" spans="70:70" x14ac:dyDescent="0.25">
      <c r="BR534450" s="2394"/>
    </row>
    <row r="534451" spans="70:70" x14ac:dyDescent="0.25">
      <c r="BR534451" s="2381"/>
    </row>
    <row r="534475" spans="70:70" x14ac:dyDescent="0.25">
      <c r="BR534475" s="2394"/>
    </row>
    <row r="534476" spans="70:70" x14ac:dyDescent="0.25">
      <c r="BR534476" s="2381"/>
    </row>
    <row r="534500" spans="70:70" x14ac:dyDescent="0.25">
      <c r="BR534500" s="2394"/>
    </row>
    <row r="534501" spans="70:70" x14ac:dyDescent="0.25">
      <c r="BR534501" s="2381"/>
    </row>
    <row r="534525" spans="70:70" x14ac:dyDescent="0.25">
      <c r="BR534525" s="2394"/>
    </row>
    <row r="534526" spans="70:70" x14ac:dyDescent="0.25">
      <c r="BR534526" s="2381"/>
    </row>
    <row r="534550" spans="70:70" x14ac:dyDescent="0.25">
      <c r="BR534550" s="2394"/>
    </row>
    <row r="534551" spans="70:70" x14ac:dyDescent="0.25">
      <c r="BR534551" s="2381"/>
    </row>
    <row r="534575" spans="70:70" x14ac:dyDescent="0.25">
      <c r="BR534575" s="2394"/>
    </row>
    <row r="534576" spans="70:70" x14ac:dyDescent="0.25">
      <c r="BR534576" s="2381"/>
    </row>
    <row r="534600" spans="70:70" x14ac:dyDescent="0.25">
      <c r="BR534600" s="2394"/>
    </row>
    <row r="534601" spans="70:70" x14ac:dyDescent="0.25">
      <c r="BR534601" s="2381"/>
    </row>
    <row r="534625" spans="70:70" x14ac:dyDescent="0.25">
      <c r="BR534625" s="2394"/>
    </row>
    <row r="534626" spans="70:70" x14ac:dyDescent="0.25">
      <c r="BR534626" s="2381"/>
    </row>
    <row r="534650" spans="70:70" x14ac:dyDescent="0.25">
      <c r="BR534650" s="2394"/>
    </row>
    <row r="534651" spans="70:70" x14ac:dyDescent="0.25">
      <c r="BR534651" s="2381"/>
    </row>
    <row r="534675" spans="70:70" x14ac:dyDescent="0.25">
      <c r="BR534675" s="2394"/>
    </row>
    <row r="534676" spans="70:70" x14ac:dyDescent="0.25">
      <c r="BR534676" s="2381"/>
    </row>
    <row r="534700" spans="70:70" x14ac:dyDescent="0.25">
      <c r="BR534700" s="2394"/>
    </row>
    <row r="534701" spans="70:70" x14ac:dyDescent="0.25">
      <c r="BR534701" s="2381"/>
    </row>
    <row r="534725" spans="70:70" x14ac:dyDescent="0.25">
      <c r="BR534725" s="2394"/>
    </row>
    <row r="534726" spans="70:70" x14ac:dyDescent="0.25">
      <c r="BR534726" s="2381"/>
    </row>
    <row r="534750" spans="70:70" x14ac:dyDescent="0.25">
      <c r="BR534750" s="2394"/>
    </row>
    <row r="534751" spans="70:70" x14ac:dyDescent="0.25">
      <c r="BR534751" s="2381"/>
    </row>
    <row r="534775" spans="70:70" x14ac:dyDescent="0.25">
      <c r="BR534775" s="2394"/>
    </row>
    <row r="534776" spans="70:70" x14ac:dyDescent="0.25">
      <c r="BR534776" s="2381"/>
    </row>
    <row r="534800" spans="70:70" x14ac:dyDescent="0.25">
      <c r="BR534800" s="2394"/>
    </row>
    <row r="534801" spans="70:70" x14ac:dyDescent="0.25">
      <c r="BR534801" s="2381"/>
    </row>
    <row r="534825" spans="70:70" x14ac:dyDescent="0.25">
      <c r="BR534825" s="2394"/>
    </row>
    <row r="534826" spans="70:70" x14ac:dyDescent="0.25">
      <c r="BR534826" s="2381"/>
    </row>
    <row r="534850" spans="70:70" x14ac:dyDescent="0.25">
      <c r="BR534850" s="2394"/>
    </row>
    <row r="534851" spans="70:70" x14ac:dyDescent="0.25">
      <c r="BR534851" s="2381"/>
    </row>
    <row r="534875" spans="70:70" x14ac:dyDescent="0.25">
      <c r="BR534875" s="2394"/>
    </row>
    <row r="534876" spans="70:70" x14ac:dyDescent="0.25">
      <c r="BR534876" s="2381"/>
    </row>
    <row r="534900" spans="70:70" x14ac:dyDescent="0.25">
      <c r="BR534900" s="2394"/>
    </row>
    <row r="534901" spans="70:70" x14ac:dyDescent="0.25">
      <c r="BR534901" s="2381"/>
    </row>
    <row r="534925" spans="70:70" x14ac:dyDescent="0.25">
      <c r="BR534925" s="2394"/>
    </row>
    <row r="534926" spans="70:70" x14ac:dyDescent="0.25">
      <c r="BR534926" s="2381"/>
    </row>
    <row r="534950" spans="70:70" x14ac:dyDescent="0.25">
      <c r="BR534950" s="2394"/>
    </row>
    <row r="534951" spans="70:70" x14ac:dyDescent="0.25">
      <c r="BR534951" s="2381"/>
    </row>
    <row r="534975" spans="70:70" x14ac:dyDescent="0.25">
      <c r="BR534975" s="2394"/>
    </row>
    <row r="534976" spans="70:70" x14ac:dyDescent="0.25">
      <c r="BR534976" s="2381"/>
    </row>
    <row r="535000" spans="70:70" x14ac:dyDescent="0.25">
      <c r="BR535000" s="2394"/>
    </row>
    <row r="535001" spans="70:70" x14ac:dyDescent="0.25">
      <c r="BR535001" s="2381"/>
    </row>
    <row r="535025" spans="70:70" x14ac:dyDescent="0.25">
      <c r="BR535025" s="2394"/>
    </row>
    <row r="535026" spans="70:70" x14ac:dyDescent="0.25">
      <c r="BR535026" s="2381"/>
    </row>
    <row r="535050" spans="70:70" x14ac:dyDescent="0.25">
      <c r="BR535050" s="2394"/>
    </row>
    <row r="535051" spans="70:70" x14ac:dyDescent="0.25">
      <c r="BR535051" s="2381"/>
    </row>
    <row r="535075" spans="70:70" x14ac:dyDescent="0.25">
      <c r="BR535075" s="2394"/>
    </row>
    <row r="535076" spans="70:70" x14ac:dyDescent="0.25">
      <c r="BR535076" s="2381"/>
    </row>
    <row r="535100" spans="70:70" x14ac:dyDescent="0.25">
      <c r="BR535100" s="2394"/>
    </row>
    <row r="535101" spans="70:70" x14ac:dyDescent="0.25">
      <c r="BR535101" s="2381"/>
    </row>
    <row r="535125" spans="70:70" x14ac:dyDescent="0.25">
      <c r="BR535125" s="2394"/>
    </row>
    <row r="535126" spans="70:70" x14ac:dyDescent="0.25">
      <c r="BR535126" s="2381"/>
    </row>
    <row r="535150" spans="70:70" x14ac:dyDescent="0.25">
      <c r="BR535150" s="2394"/>
    </row>
    <row r="535151" spans="70:70" x14ac:dyDescent="0.25">
      <c r="BR535151" s="2381"/>
    </row>
    <row r="535175" spans="70:70" x14ac:dyDescent="0.25">
      <c r="BR535175" s="2394"/>
    </row>
    <row r="535176" spans="70:70" x14ac:dyDescent="0.25">
      <c r="BR535176" s="2381"/>
    </row>
    <row r="535200" spans="70:70" x14ac:dyDescent="0.25">
      <c r="BR535200" s="2394"/>
    </row>
    <row r="535201" spans="70:70" x14ac:dyDescent="0.25">
      <c r="BR535201" s="2381"/>
    </row>
    <row r="535225" spans="70:70" x14ac:dyDescent="0.25">
      <c r="BR535225" s="2394"/>
    </row>
    <row r="535226" spans="70:70" x14ac:dyDescent="0.25">
      <c r="BR535226" s="2381"/>
    </row>
    <row r="535250" spans="70:70" x14ac:dyDescent="0.25">
      <c r="BR535250" s="2394"/>
    </row>
    <row r="535251" spans="70:70" x14ac:dyDescent="0.25">
      <c r="BR535251" s="2381"/>
    </row>
    <row r="535275" spans="70:70" x14ac:dyDescent="0.25">
      <c r="BR535275" s="2394"/>
    </row>
    <row r="535276" spans="70:70" x14ac:dyDescent="0.25">
      <c r="BR535276" s="2381"/>
    </row>
    <row r="535300" spans="70:70" x14ac:dyDescent="0.25">
      <c r="BR535300" s="2394"/>
    </row>
    <row r="535301" spans="70:70" x14ac:dyDescent="0.25">
      <c r="BR535301" s="2381"/>
    </row>
    <row r="535325" spans="70:70" x14ac:dyDescent="0.25">
      <c r="BR535325" s="2394"/>
    </row>
    <row r="535326" spans="70:70" x14ac:dyDescent="0.25">
      <c r="BR535326" s="2381"/>
    </row>
    <row r="535350" spans="70:70" x14ac:dyDescent="0.25">
      <c r="BR535350" s="2394"/>
    </row>
    <row r="535351" spans="70:70" x14ac:dyDescent="0.25">
      <c r="BR535351" s="2381"/>
    </row>
    <row r="535375" spans="70:70" x14ac:dyDescent="0.25">
      <c r="BR535375" s="2394"/>
    </row>
    <row r="535376" spans="70:70" x14ac:dyDescent="0.25">
      <c r="BR535376" s="2381"/>
    </row>
    <row r="535400" spans="70:70" x14ac:dyDescent="0.25">
      <c r="BR535400" s="2394"/>
    </row>
    <row r="535401" spans="70:70" x14ac:dyDescent="0.25">
      <c r="BR535401" s="2381"/>
    </row>
    <row r="535425" spans="70:70" x14ac:dyDescent="0.25">
      <c r="BR535425" s="2394"/>
    </row>
    <row r="535426" spans="70:70" x14ac:dyDescent="0.25">
      <c r="BR535426" s="2381"/>
    </row>
    <row r="535450" spans="70:70" x14ac:dyDescent="0.25">
      <c r="BR535450" s="2394"/>
    </row>
    <row r="535451" spans="70:70" x14ac:dyDescent="0.25">
      <c r="BR535451" s="2381"/>
    </row>
    <row r="535475" spans="70:70" x14ac:dyDescent="0.25">
      <c r="BR535475" s="2394"/>
    </row>
    <row r="535476" spans="70:70" x14ac:dyDescent="0.25">
      <c r="BR535476" s="2381"/>
    </row>
    <row r="535500" spans="70:70" x14ac:dyDescent="0.25">
      <c r="BR535500" s="2394"/>
    </row>
    <row r="535501" spans="70:70" x14ac:dyDescent="0.25">
      <c r="BR535501" s="2381"/>
    </row>
    <row r="535525" spans="70:70" x14ac:dyDescent="0.25">
      <c r="BR535525" s="2394"/>
    </row>
    <row r="535526" spans="70:70" x14ac:dyDescent="0.25">
      <c r="BR535526" s="2381"/>
    </row>
    <row r="535550" spans="70:70" x14ac:dyDescent="0.25">
      <c r="BR535550" s="2394"/>
    </row>
    <row r="535551" spans="70:70" x14ac:dyDescent="0.25">
      <c r="BR535551" s="2381"/>
    </row>
    <row r="535575" spans="70:70" x14ac:dyDescent="0.25">
      <c r="BR535575" s="2394"/>
    </row>
    <row r="535576" spans="70:70" x14ac:dyDescent="0.25">
      <c r="BR535576" s="2381"/>
    </row>
    <row r="535600" spans="70:70" x14ac:dyDescent="0.25">
      <c r="BR535600" s="2394"/>
    </row>
    <row r="535601" spans="70:70" x14ac:dyDescent="0.25">
      <c r="BR535601" s="2381"/>
    </row>
    <row r="535625" spans="70:70" x14ac:dyDescent="0.25">
      <c r="BR535625" s="2394"/>
    </row>
    <row r="535626" spans="70:70" x14ac:dyDescent="0.25">
      <c r="BR535626" s="2381"/>
    </row>
    <row r="535650" spans="70:70" x14ac:dyDescent="0.25">
      <c r="BR535650" s="2394"/>
    </row>
    <row r="535651" spans="70:70" x14ac:dyDescent="0.25">
      <c r="BR535651" s="2381"/>
    </row>
    <row r="535675" spans="70:70" x14ac:dyDescent="0.25">
      <c r="BR535675" s="2394"/>
    </row>
    <row r="535676" spans="70:70" x14ac:dyDescent="0.25">
      <c r="BR535676" s="2381"/>
    </row>
    <row r="535700" spans="70:70" x14ac:dyDescent="0.25">
      <c r="BR535700" s="2394"/>
    </row>
    <row r="535701" spans="70:70" x14ac:dyDescent="0.25">
      <c r="BR535701" s="2381"/>
    </row>
    <row r="535725" spans="70:70" x14ac:dyDescent="0.25">
      <c r="BR535725" s="2394"/>
    </row>
    <row r="535726" spans="70:70" x14ac:dyDescent="0.25">
      <c r="BR535726" s="2381"/>
    </row>
    <row r="535750" spans="70:70" x14ac:dyDescent="0.25">
      <c r="BR535750" s="2394"/>
    </row>
    <row r="535751" spans="70:70" x14ac:dyDescent="0.25">
      <c r="BR535751" s="2381"/>
    </row>
    <row r="535775" spans="70:70" x14ac:dyDescent="0.25">
      <c r="BR535775" s="2394"/>
    </row>
    <row r="535776" spans="70:70" x14ac:dyDescent="0.25">
      <c r="BR535776" s="2381"/>
    </row>
    <row r="535800" spans="70:70" x14ac:dyDescent="0.25">
      <c r="BR535800" s="2394"/>
    </row>
    <row r="535801" spans="70:70" x14ac:dyDescent="0.25">
      <c r="BR535801" s="2381"/>
    </row>
    <row r="535825" spans="70:70" x14ac:dyDescent="0.25">
      <c r="BR535825" s="2394"/>
    </row>
    <row r="535826" spans="70:70" x14ac:dyDescent="0.25">
      <c r="BR535826" s="2381"/>
    </row>
    <row r="535850" spans="70:70" x14ac:dyDescent="0.25">
      <c r="BR535850" s="2394"/>
    </row>
    <row r="535851" spans="70:70" x14ac:dyDescent="0.25">
      <c r="BR535851" s="2381"/>
    </row>
    <row r="535875" spans="70:70" x14ac:dyDescent="0.25">
      <c r="BR535875" s="2394"/>
    </row>
    <row r="535876" spans="70:70" x14ac:dyDescent="0.25">
      <c r="BR535876" s="2381"/>
    </row>
    <row r="535900" spans="70:70" x14ac:dyDescent="0.25">
      <c r="BR535900" s="2394"/>
    </row>
    <row r="535901" spans="70:70" x14ac:dyDescent="0.25">
      <c r="BR535901" s="2381"/>
    </row>
    <row r="535925" spans="70:70" x14ac:dyDescent="0.25">
      <c r="BR535925" s="2394"/>
    </row>
    <row r="535926" spans="70:70" x14ac:dyDescent="0.25">
      <c r="BR535926" s="2381"/>
    </row>
    <row r="535950" spans="70:70" x14ac:dyDescent="0.25">
      <c r="BR535950" s="2394"/>
    </row>
    <row r="535951" spans="70:70" x14ac:dyDescent="0.25">
      <c r="BR535951" s="2381"/>
    </row>
    <row r="535975" spans="70:70" x14ac:dyDescent="0.25">
      <c r="BR535975" s="2394"/>
    </row>
    <row r="535976" spans="70:70" x14ac:dyDescent="0.25">
      <c r="BR535976" s="2381"/>
    </row>
    <row r="536000" spans="70:70" x14ac:dyDescent="0.25">
      <c r="BR536000" s="2394"/>
    </row>
    <row r="536001" spans="70:70" x14ac:dyDescent="0.25">
      <c r="BR536001" s="2381"/>
    </row>
    <row r="536025" spans="70:70" x14ac:dyDescent="0.25">
      <c r="BR536025" s="2394"/>
    </row>
    <row r="536026" spans="70:70" x14ac:dyDescent="0.25">
      <c r="BR536026" s="2381"/>
    </row>
    <row r="536050" spans="70:70" x14ac:dyDescent="0.25">
      <c r="BR536050" s="2394"/>
    </row>
    <row r="536051" spans="70:70" x14ac:dyDescent="0.25">
      <c r="BR536051" s="2381"/>
    </row>
    <row r="536075" spans="70:70" x14ac:dyDescent="0.25">
      <c r="BR536075" s="2394"/>
    </row>
    <row r="536076" spans="70:70" x14ac:dyDescent="0.25">
      <c r="BR536076" s="2381"/>
    </row>
    <row r="536100" spans="70:70" x14ac:dyDescent="0.25">
      <c r="BR536100" s="2394"/>
    </row>
    <row r="536101" spans="70:70" x14ac:dyDescent="0.25">
      <c r="BR536101" s="2381"/>
    </row>
    <row r="536125" spans="70:70" x14ac:dyDescent="0.25">
      <c r="BR536125" s="2394"/>
    </row>
    <row r="536126" spans="70:70" x14ac:dyDescent="0.25">
      <c r="BR536126" s="2381"/>
    </row>
    <row r="536150" spans="70:70" x14ac:dyDescent="0.25">
      <c r="BR536150" s="2394"/>
    </row>
    <row r="536151" spans="70:70" x14ac:dyDescent="0.25">
      <c r="BR536151" s="2381"/>
    </row>
    <row r="536175" spans="70:70" x14ac:dyDescent="0.25">
      <c r="BR536175" s="2394"/>
    </row>
    <row r="536176" spans="70:70" x14ac:dyDescent="0.25">
      <c r="BR536176" s="2381"/>
    </row>
    <row r="536200" spans="70:70" x14ac:dyDescent="0.25">
      <c r="BR536200" s="2394"/>
    </row>
    <row r="536201" spans="70:70" x14ac:dyDescent="0.25">
      <c r="BR536201" s="2381"/>
    </row>
    <row r="536225" spans="70:70" x14ac:dyDescent="0.25">
      <c r="BR536225" s="2394"/>
    </row>
    <row r="536226" spans="70:70" x14ac:dyDescent="0.25">
      <c r="BR536226" s="2381"/>
    </row>
    <row r="536250" spans="70:70" x14ac:dyDescent="0.25">
      <c r="BR536250" s="2394"/>
    </row>
    <row r="536251" spans="70:70" x14ac:dyDescent="0.25">
      <c r="BR536251" s="2381"/>
    </row>
    <row r="536275" spans="70:70" x14ac:dyDescent="0.25">
      <c r="BR536275" s="2394"/>
    </row>
    <row r="536276" spans="70:70" x14ac:dyDescent="0.25">
      <c r="BR536276" s="2381"/>
    </row>
    <row r="536300" spans="70:70" x14ac:dyDescent="0.25">
      <c r="BR536300" s="2394"/>
    </row>
    <row r="536301" spans="70:70" x14ac:dyDescent="0.25">
      <c r="BR536301" s="2381"/>
    </row>
    <row r="536325" spans="70:70" x14ac:dyDescent="0.25">
      <c r="BR536325" s="2394"/>
    </row>
    <row r="536326" spans="70:70" x14ac:dyDescent="0.25">
      <c r="BR536326" s="2381"/>
    </row>
    <row r="536350" spans="70:70" x14ac:dyDescent="0.25">
      <c r="BR536350" s="2394"/>
    </row>
    <row r="536351" spans="70:70" x14ac:dyDescent="0.25">
      <c r="BR536351" s="2381"/>
    </row>
    <row r="536375" spans="70:70" x14ac:dyDescent="0.25">
      <c r="BR536375" s="2394"/>
    </row>
    <row r="536376" spans="70:70" x14ac:dyDescent="0.25">
      <c r="BR536376" s="2381"/>
    </row>
    <row r="536400" spans="70:70" x14ac:dyDescent="0.25">
      <c r="BR536400" s="2394"/>
    </row>
    <row r="536401" spans="70:70" x14ac:dyDescent="0.25">
      <c r="BR536401" s="2381"/>
    </row>
    <row r="536425" spans="70:70" x14ac:dyDescent="0.25">
      <c r="BR536425" s="2394"/>
    </row>
    <row r="536426" spans="70:70" x14ac:dyDescent="0.25">
      <c r="BR536426" s="2381"/>
    </row>
    <row r="536450" spans="70:70" x14ac:dyDescent="0.25">
      <c r="BR536450" s="2394"/>
    </row>
    <row r="536451" spans="70:70" x14ac:dyDescent="0.25">
      <c r="BR536451" s="2381"/>
    </row>
    <row r="536475" spans="70:70" x14ac:dyDescent="0.25">
      <c r="BR536475" s="2394"/>
    </row>
    <row r="536476" spans="70:70" x14ac:dyDescent="0.25">
      <c r="BR536476" s="2381"/>
    </row>
    <row r="536500" spans="70:70" x14ac:dyDescent="0.25">
      <c r="BR536500" s="2394"/>
    </row>
    <row r="536501" spans="70:70" x14ac:dyDescent="0.25">
      <c r="BR536501" s="2381"/>
    </row>
    <row r="536525" spans="70:70" x14ac:dyDescent="0.25">
      <c r="BR536525" s="2394"/>
    </row>
    <row r="536526" spans="70:70" x14ac:dyDescent="0.25">
      <c r="BR536526" s="2381"/>
    </row>
    <row r="536550" spans="70:70" x14ac:dyDescent="0.25">
      <c r="BR536550" s="2394"/>
    </row>
    <row r="536551" spans="70:70" x14ac:dyDescent="0.25">
      <c r="BR536551" s="2381"/>
    </row>
    <row r="536575" spans="70:70" x14ac:dyDescent="0.25">
      <c r="BR536575" s="2394"/>
    </row>
    <row r="536576" spans="70:70" x14ac:dyDescent="0.25">
      <c r="BR536576" s="2381"/>
    </row>
    <row r="536600" spans="70:70" x14ac:dyDescent="0.25">
      <c r="BR536600" s="2394"/>
    </row>
    <row r="536601" spans="70:70" x14ac:dyDescent="0.25">
      <c r="BR536601" s="2381"/>
    </row>
    <row r="536625" spans="70:70" x14ac:dyDescent="0.25">
      <c r="BR536625" s="2394"/>
    </row>
    <row r="536626" spans="70:70" x14ac:dyDescent="0.25">
      <c r="BR536626" s="2381"/>
    </row>
    <row r="536650" spans="70:70" x14ac:dyDescent="0.25">
      <c r="BR536650" s="2394"/>
    </row>
    <row r="536651" spans="70:70" x14ac:dyDescent="0.25">
      <c r="BR536651" s="2381"/>
    </row>
    <row r="536675" spans="70:70" x14ac:dyDescent="0.25">
      <c r="BR536675" s="2394"/>
    </row>
    <row r="536676" spans="70:70" x14ac:dyDescent="0.25">
      <c r="BR536676" s="2381"/>
    </row>
    <row r="536700" spans="70:70" x14ac:dyDescent="0.25">
      <c r="BR536700" s="2394"/>
    </row>
    <row r="536701" spans="70:70" x14ac:dyDescent="0.25">
      <c r="BR536701" s="2381"/>
    </row>
    <row r="536725" spans="70:70" x14ac:dyDescent="0.25">
      <c r="BR536725" s="2394"/>
    </row>
    <row r="536726" spans="70:70" x14ac:dyDescent="0.25">
      <c r="BR536726" s="2381"/>
    </row>
    <row r="536750" spans="70:70" x14ac:dyDescent="0.25">
      <c r="BR536750" s="2394"/>
    </row>
    <row r="536751" spans="70:70" x14ac:dyDescent="0.25">
      <c r="BR536751" s="2381"/>
    </row>
    <row r="536775" spans="70:70" x14ac:dyDescent="0.25">
      <c r="BR536775" s="2394"/>
    </row>
    <row r="536776" spans="70:70" x14ac:dyDescent="0.25">
      <c r="BR536776" s="2381"/>
    </row>
    <row r="536800" spans="70:70" x14ac:dyDescent="0.25">
      <c r="BR536800" s="2394"/>
    </row>
    <row r="536801" spans="70:70" x14ac:dyDescent="0.25">
      <c r="BR536801" s="2381"/>
    </row>
    <row r="536825" spans="70:70" x14ac:dyDescent="0.25">
      <c r="BR536825" s="2394"/>
    </row>
    <row r="536826" spans="70:70" x14ac:dyDescent="0.25">
      <c r="BR536826" s="2381"/>
    </row>
    <row r="536850" spans="70:70" x14ac:dyDescent="0.25">
      <c r="BR536850" s="2394"/>
    </row>
    <row r="536851" spans="70:70" x14ac:dyDescent="0.25">
      <c r="BR536851" s="2381"/>
    </row>
    <row r="536875" spans="70:70" x14ac:dyDescent="0.25">
      <c r="BR536875" s="2394"/>
    </row>
    <row r="536876" spans="70:70" x14ac:dyDescent="0.25">
      <c r="BR536876" s="2381"/>
    </row>
    <row r="536900" spans="70:70" x14ac:dyDescent="0.25">
      <c r="BR536900" s="2394"/>
    </row>
    <row r="536901" spans="70:70" x14ac:dyDescent="0.25">
      <c r="BR536901" s="2381"/>
    </row>
    <row r="536925" spans="70:70" x14ac:dyDescent="0.25">
      <c r="BR536925" s="2394"/>
    </row>
    <row r="536926" spans="70:70" x14ac:dyDescent="0.25">
      <c r="BR536926" s="2381"/>
    </row>
    <row r="536950" spans="70:70" x14ac:dyDescent="0.25">
      <c r="BR536950" s="2394"/>
    </row>
    <row r="536951" spans="70:70" x14ac:dyDescent="0.25">
      <c r="BR536951" s="2381"/>
    </row>
    <row r="536975" spans="70:70" x14ac:dyDescent="0.25">
      <c r="BR536975" s="2394"/>
    </row>
    <row r="536976" spans="70:70" x14ac:dyDescent="0.25">
      <c r="BR536976" s="2381"/>
    </row>
    <row r="537000" spans="70:70" x14ac:dyDescent="0.25">
      <c r="BR537000" s="2394"/>
    </row>
    <row r="537001" spans="70:70" x14ac:dyDescent="0.25">
      <c r="BR537001" s="2381"/>
    </row>
    <row r="537025" spans="70:70" x14ac:dyDescent="0.25">
      <c r="BR537025" s="2394"/>
    </row>
    <row r="537026" spans="70:70" x14ac:dyDescent="0.25">
      <c r="BR537026" s="2381"/>
    </row>
    <row r="537050" spans="70:70" x14ac:dyDescent="0.25">
      <c r="BR537050" s="2394"/>
    </row>
    <row r="537051" spans="70:70" x14ac:dyDescent="0.25">
      <c r="BR537051" s="2381"/>
    </row>
    <row r="537075" spans="70:70" x14ac:dyDescent="0.25">
      <c r="BR537075" s="2394"/>
    </row>
    <row r="537076" spans="70:70" x14ac:dyDescent="0.25">
      <c r="BR537076" s="2381"/>
    </row>
    <row r="537100" spans="70:70" x14ac:dyDescent="0.25">
      <c r="BR537100" s="2394"/>
    </row>
    <row r="537101" spans="70:70" x14ac:dyDescent="0.25">
      <c r="BR537101" s="2381"/>
    </row>
    <row r="537125" spans="70:70" x14ac:dyDescent="0.25">
      <c r="BR537125" s="2394"/>
    </row>
    <row r="537126" spans="70:70" x14ac:dyDescent="0.25">
      <c r="BR537126" s="2381"/>
    </row>
    <row r="537150" spans="70:70" x14ac:dyDescent="0.25">
      <c r="BR537150" s="2394"/>
    </row>
    <row r="537151" spans="70:70" x14ac:dyDescent="0.25">
      <c r="BR537151" s="2381"/>
    </row>
    <row r="537175" spans="70:70" x14ac:dyDescent="0.25">
      <c r="BR537175" s="2394"/>
    </row>
    <row r="537176" spans="70:70" x14ac:dyDescent="0.25">
      <c r="BR537176" s="2381"/>
    </row>
    <row r="537200" spans="70:70" x14ac:dyDescent="0.25">
      <c r="BR537200" s="2394"/>
    </row>
    <row r="537201" spans="70:70" x14ac:dyDescent="0.25">
      <c r="BR537201" s="2381"/>
    </row>
    <row r="537225" spans="70:70" x14ac:dyDescent="0.25">
      <c r="BR537225" s="2394"/>
    </row>
    <row r="537226" spans="70:70" x14ac:dyDescent="0.25">
      <c r="BR537226" s="2381"/>
    </row>
    <row r="537250" spans="70:70" x14ac:dyDescent="0.25">
      <c r="BR537250" s="2394"/>
    </row>
    <row r="537251" spans="70:70" x14ac:dyDescent="0.25">
      <c r="BR537251" s="2381"/>
    </row>
    <row r="537275" spans="70:70" x14ac:dyDescent="0.25">
      <c r="BR537275" s="2394"/>
    </row>
    <row r="537276" spans="70:70" x14ac:dyDescent="0.25">
      <c r="BR537276" s="2381"/>
    </row>
    <row r="537300" spans="70:70" x14ac:dyDescent="0.25">
      <c r="BR537300" s="2394"/>
    </row>
    <row r="537301" spans="70:70" x14ac:dyDescent="0.25">
      <c r="BR537301" s="2381"/>
    </row>
    <row r="537325" spans="70:70" x14ac:dyDescent="0.25">
      <c r="BR537325" s="2394"/>
    </row>
    <row r="537326" spans="70:70" x14ac:dyDescent="0.25">
      <c r="BR537326" s="2381"/>
    </row>
    <row r="537350" spans="70:70" x14ac:dyDescent="0.25">
      <c r="BR537350" s="2394"/>
    </row>
    <row r="537351" spans="70:70" x14ac:dyDescent="0.25">
      <c r="BR537351" s="2381"/>
    </row>
    <row r="537375" spans="70:70" x14ac:dyDescent="0.25">
      <c r="BR537375" s="2394"/>
    </row>
    <row r="537376" spans="70:70" x14ac:dyDescent="0.25">
      <c r="BR537376" s="2381"/>
    </row>
    <row r="537400" spans="70:70" x14ac:dyDescent="0.25">
      <c r="BR537400" s="2394"/>
    </row>
    <row r="537401" spans="70:70" x14ac:dyDescent="0.25">
      <c r="BR537401" s="2381"/>
    </row>
    <row r="537425" spans="70:70" x14ac:dyDescent="0.25">
      <c r="BR537425" s="2394"/>
    </row>
    <row r="537426" spans="70:70" x14ac:dyDescent="0.25">
      <c r="BR537426" s="2381"/>
    </row>
    <row r="537450" spans="70:70" x14ac:dyDescent="0.25">
      <c r="BR537450" s="2394"/>
    </row>
    <row r="537451" spans="70:70" x14ac:dyDescent="0.25">
      <c r="BR537451" s="2381"/>
    </row>
    <row r="537475" spans="70:70" x14ac:dyDescent="0.25">
      <c r="BR537475" s="2394"/>
    </row>
    <row r="537476" spans="70:70" x14ac:dyDescent="0.25">
      <c r="BR537476" s="2381"/>
    </row>
    <row r="537500" spans="70:70" x14ac:dyDescent="0.25">
      <c r="BR537500" s="2394"/>
    </row>
    <row r="537501" spans="70:70" x14ac:dyDescent="0.25">
      <c r="BR537501" s="2381"/>
    </row>
    <row r="537525" spans="70:70" x14ac:dyDescent="0.25">
      <c r="BR537525" s="2394"/>
    </row>
    <row r="537526" spans="70:70" x14ac:dyDescent="0.25">
      <c r="BR537526" s="2381"/>
    </row>
    <row r="537550" spans="70:70" x14ac:dyDescent="0.25">
      <c r="BR537550" s="2394"/>
    </row>
    <row r="537551" spans="70:70" x14ac:dyDescent="0.25">
      <c r="BR537551" s="2381"/>
    </row>
    <row r="537575" spans="70:70" x14ac:dyDescent="0.25">
      <c r="BR537575" s="2394"/>
    </row>
    <row r="537576" spans="70:70" x14ac:dyDescent="0.25">
      <c r="BR537576" s="2381"/>
    </row>
    <row r="537600" spans="70:70" x14ac:dyDescent="0.25">
      <c r="BR537600" s="2394"/>
    </row>
    <row r="537601" spans="70:70" x14ac:dyDescent="0.25">
      <c r="BR537601" s="2381"/>
    </row>
    <row r="537625" spans="70:70" x14ac:dyDescent="0.25">
      <c r="BR537625" s="2394"/>
    </row>
    <row r="537626" spans="70:70" x14ac:dyDescent="0.25">
      <c r="BR537626" s="2381"/>
    </row>
    <row r="537650" spans="70:70" x14ac:dyDescent="0.25">
      <c r="BR537650" s="2394"/>
    </row>
    <row r="537651" spans="70:70" x14ac:dyDescent="0.25">
      <c r="BR537651" s="2381"/>
    </row>
    <row r="537675" spans="70:70" x14ac:dyDescent="0.25">
      <c r="BR537675" s="2394"/>
    </row>
    <row r="537676" spans="70:70" x14ac:dyDescent="0.25">
      <c r="BR537676" s="2381"/>
    </row>
    <row r="537700" spans="70:70" x14ac:dyDescent="0.25">
      <c r="BR537700" s="2394"/>
    </row>
    <row r="537701" spans="70:70" x14ac:dyDescent="0.25">
      <c r="BR537701" s="2381"/>
    </row>
    <row r="537725" spans="70:70" x14ac:dyDescent="0.25">
      <c r="BR537725" s="2394"/>
    </row>
    <row r="537726" spans="70:70" x14ac:dyDescent="0.25">
      <c r="BR537726" s="2381"/>
    </row>
    <row r="537750" spans="70:70" x14ac:dyDescent="0.25">
      <c r="BR537750" s="2394"/>
    </row>
    <row r="537751" spans="70:70" x14ac:dyDescent="0.25">
      <c r="BR537751" s="2381"/>
    </row>
    <row r="537775" spans="70:70" x14ac:dyDescent="0.25">
      <c r="BR537775" s="2394"/>
    </row>
    <row r="537776" spans="70:70" x14ac:dyDescent="0.25">
      <c r="BR537776" s="2381"/>
    </row>
    <row r="537800" spans="70:70" x14ac:dyDescent="0.25">
      <c r="BR537800" s="2394"/>
    </row>
    <row r="537801" spans="70:70" x14ac:dyDescent="0.25">
      <c r="BR537801" s="2381"/>
    </row>
    <row r="537825" spans="70:70" x14ac:dyDescent="0.25">
      <c r="BR537825" s="2394"/>
    </row>
    <row r="537826" spans="70:70" x14ac:dyDescent="0.25">
      <c r="BR537826" s="2381"/>
    </row>
    <row r="537850" spans="70:70" x14ac:dyDescent="0.25">
      <c r="BR537850" s="2394"/>
    </row>
    <row r="537851" spans="70:70" x14ac:dyDescent="0.25">
      <c r="BR537851" s="2381"/>
    </row>
    <row r="537875" spans="70:70" x14ac:dyDescent="0.25">
      <c r="BR537875" s="2394"/>
    </row>
    <row r="537876" spans="70:70" x14ac:dyDescent="0.25">
      <c r="BR537876" s="2381"/>
    </row>
    <row r="537900" spans="70:70" x14ac:dyDescent="0.25">
      <c r="BR537900" s="2394"/>
    </row>
    <row r="537901" spans="70:70" x14ac:dyDescent="0.25">
      <c r="BR537901" s="2381"/>
    </row>
    <row r="537925" spans="70:70" x14ac:dyDescent="0.25">
      <c r="BR537925" s="2394"/>
    </row>
    <row r="537926" spans="70:70" x14ac:dyDescent="0.25">
      <c r="BR537926" s="2381"/>
    </row>
    <row r="537950" spans="70:70" x14ac:dyDescent="0.25">
      <c r="BR537950" s="2394"/>
    </row>
    <row r="537951" spans="70:70" x14ac:dyDescent="0.25">
      <c r="BR537951" s="2381"/>
    </row>
    <row r="537975" spans="70:70" x14ac:dyDescent="0.25">
      <c r="BR537975" s="2394"/>
    </row>
    <row r="537976" spans="70:70" x14ac:dyDescent="0.25">
      <c r="BR537976" s="2381"/>
    </row>
    <row r="538000" spans="70:70" x14ac:dyDescent="0.25">
      <c r="BR538000" s="2394"/>
    </row>
    <row r="538001" spans="70:70" x14ac:dyDescent="0.25">
      <c r="BR538001" s="2381"/>
    </row>
    <row r="538025" spans="70:70" x14ac:dyDescent="0.25">
      <c r="BR538025" s="2394"/>
    </row>
    <row r="538026" spans="70:70" x14ac:dyDescent="0.25">
      <c r="BR538026" s="2381"/>
    </row>
    <row r="538050" spans="70:70" x14ac:dyDescent="0.25">
      <c r="BR538050" s="2394"/>
    </row>
    <row r="538051" spans="70:70" x14ac:dyDescent="0.25">
      <c r="BR538051" s="2381"/>
    </row>
    <row r="538075" spans="70:70" x14ac:dyDescent="0.25">
      <c r="BR538075" s="2394"/>
    </row>
    <row r="538076" spans="70:70" x14ac:dyDescent="0.25">
      <c r="BR538076" s="2381"/>
    </row>
    <row r="538100" spans="70:70" x14ac:dyDescent="0.25">
      <c r="BR538100" s="2394"/>
    </row>
    <row r="538101" spans="70:70" x14ac:dyDescent="0.25">
      <c r="BR538101" s="2381"/>
    </row>
    <row r="538125" spans="70:70" x14ac:dyDescent="0.25">
      <c r="BR538125" s="2394"/>
    </row>
    <row r="538126" spans="70:70" x14ac:dyDescent="0.25">
      <c r="BR538126" s="2381"/>
    </row>
    <row r="538150" spans="70:70" x14ac:dyDescent="0.25">
      <c r="BR538150" s="2394"/>
    </row>
    <row r="538151" spans="70:70" x14ac:dyDescent="0.25">
      <c r="BR538151" s="2381"/>
    </row>
    <row r="538175" spans="70:70" x14ac:dyDescent="0.25">
      <c r="BR538175" s="2394"/>
    </row>
    <row r="538176" spans="70:70" x14ac:dyDescent="0.25">
      <c r="BR538176" s="2381"/>
    </row>
    <row r="538200" spans="70:70" x14ac:dyDescent="0.25">
      <c r="BR538200" s="2394"/>
    </row>
    <row r="538201" spans="70:70" x14ac:dyDescent="0.25">
      <c r="BR538201" s="2381"/>
    </row>
    <row r="538225" spans="70:70" x14ac:dyDescent="0.25">
      <c r="BR538225" s="2394"/>
    </row>
    <row r="538226" spans="70:70" x14ac:dyDescent="0.25">
      <c r="BR538226" s="2381"/>
    </row>
    <row r="538250" spans="70:70" x14ac:dyDescent="0.25">
      <c r="BR538250" s="2394"/>
    </row>
    <row r="538251" spans="70:70" x14ac:dyDescent="0.25">
      <c r="BR538251" s="2381"/>
    </row>
    <row r="538275" spans="70:70" x14ac:dyDescent="0.25">
      <c r="BR538275" s="2394"/>
    </row>
    <row r="538276" spans="70:70" x14ac:dyDescent="0.25">
      <c r="BR538276" s="2381"/>
    </row>
    <row r="538300" spans="70:70" x14ac:dyDescent="0.25">
      <c r="BR538300" s="2394"/>
    </row>
    <row r="538301" spans="70:70" x14ac:dyDescent="0.25">
      <c r="BR538301" s="2381"/>
    </row>
    <row r="538325" spans="70:70" x14ac:dyDescent="0.25">
      <c r="BR538325" s="2394"/>
    </row>
    <row r="538326" spans="70:70" x14ac:dyDescent="0.25">
      <c r="BR538326" s="2381"/>
    </row>
    <row r="538350" spans="70:70" x14ac:dyDescent="0.25">
      <c r="BR538350" s="2394"/>
    </row>
    <row r="538351" spans="70:70" x14ac:dyDescent="0.25">
      <c r="BR538351" s="2381"/>
    </row>
    <row r="538375" spans="70:70" x14ac:dyDescent="0.25">
      <c r="BR538375" s="2394"/>
    </row>
    <row r="538376" spans="70:70" x14ac:dyDescent="0.25">
      <c r="BR538376" s="2381"/>
    </row>
    <row r="538400" spans="70:70" x14ac:dyDescent="0.25">
      <c r="BR538400" s="2394"/>
    </row>
    <row r="538401" spans="70:70" x14ac:dyDescent="0.25">
      <c r="BR538401" s="2381"/>
    </row>
    <row r="538425" spans="70:70" x14ac:dyDescent="0.25">
      <c r="BR538425" s="2394"/>
    </row>
    <row r="538426" spans="70:70" x14ac:dyDescent="0.25">
      <c r="BR538426" s="2381"/>
    </row>
    <row r="538450" spans="70:70" x14ac:dyDescent="0.25">
      <c r="BR538450" s="2394"/>
    </row>
    <row r="538451" spans="70:70" x14ac:dyDescent="0.25">
      <c r="BR538451" s="2381"/>
    </row>
    <row r="538475" spans="70:70" x14ac:dyDescent="0.25">
      <c r="BR538475" s="2394"/>
    </row>
    <row r="538476" spans="70:70" x14ac:dyDescent="0.25">
      <c r="BR538476" s="2381"/>
    </row>
    <row r="538500" spans="70:70" x14ac:dyDescent="0.25">
      <c r="BR538500" s="2394"/>
    </row>
    <row r="538501" spans="70:70" x14ac:dyDescent="0.25">
      <c r="BR538501" s="2381"/>
    </row>
    <row r="538525" spans="70:70" x14ac:dyDescent="0.25">
      <c r="BR538525" s="2394"/>
    </row>
    <row r="538526" spans="70:70" x14ac:dyDescent="0.25">
      <c r="BR538526" s="2381"/>
    </row>
    <row r="538550" spans="70:70" x14ac:dyDescent="0.25">
      <c r="BR538550" s="2394"/>
    </row>
    <row r="538551" spans="70:70" x14ac:dyDescent="0.25">
      <c r="BR538551" s="2381"/>
    </row>
    <row r="538575" spans="70:70" x14ac:dyDescent="0.25">
      <c r="BR538575" s="2394"/>
    </row>
    <row r="538576" spans="70:70" x14ac:dyDescent="0.25">
      <c r="BR538576" s="2381"/>
    </row>
    <row r="538600" spans="70:70" x14ac:dyDescent="0.25">
      <c r="BR538600" s="2394"/>
    </row>
    <row r="538601" spans="70:70" x14ac:dyDescent="0.25">
      <c r="BR538601" s="2381"/>
    </row>
    <row r="538625" spans="70:70" x14ac:dyDescent="0.25">
      <c r="BR538625" s="2394"/>
    </row>
    <row r="538626" spans="70:70" x14ac:dyDescent="0.25">
      <c r="BR538626" s="2381"/>
    </row>
    <row r="538650" spans="70:70" x14ac:dyDescent="0.25">
      <c r="BR538650" s="2394"/>
    </row>
    <row r="538651" spans="70:70" x14ac:dyDescent="0.25">
      <c r="BR538651" s="2381"/>
    </row>
    <row r="538675" spans="70:70" x14ac:dyDescent="0.25">
      <c r="BR538675" s="2394"/>
    </row>
    <row r="538676" spans="70:70" x14ac:dyDescent="0.25">
      <c r="BR538676" s="2381"/>
    </row>
    <row r="538700" spans="70:70" x14ac:dyDescent="0.25">
      <c r="BR538700" s="2394"/>
    </row>
    <row r="538701" spans="70:70" x14ac:dyDescent="0.25">
      <c r="BR538701" s="2381"/>
    </row>
    <row r="538725" spans="70:70" x14ac:dyDescent="0.25">
      <c r="BR538725" s="2394"/>
    </row>
    <row r="538726" spans="70:70" x14ac:dyDescent="0.25">
      <c r="BR538726" s="2381"/>
    </row>
    <row r="538750" spans="70:70" x14ac:dyDescent="0.25">
      <c r="BR538750" s="2394"/>
    </row>
    <row r="538751" spans="70:70" x14ac:dyDescent="0.25">
      <c r="BR538751" s="2381"/>
    </row>
    <row r="538775" spans="70:70" x14ac:dyDescent="0.25">
      <c r="BR538775" s="2394"/>
    </row>
    <row r="538776" spans="70:70" x14ac:dyDescent="0.25">
      <c r="BR538776" s="2381"/>
    </row>
    <row r="538800" spans="70:70" x14ac:dyDescent="0.25">
      <c r="BR538800" s="2394"/>
    </row>
    <row r="538801" spans="70:70" x14ac:dyDescent="0.25">
      <c r="BR538801" s="2381"/>
    </row>
    <row r="538825" spans="70:70" x14ac:dyDescent="0.25">
      <c r="BR538825" s="2394"/>
    </row>
    <row r="538826" spans="70:70" x14ac:dyDescent="0.25">
      <c r="BR538826" s="2381"/>
    </row>
    <row r="538850" spans="70:70" x14ac:dyDescent="0.25">
      <c r="BR538850" s="2394"/>
    </row>
    <row r="538851" spans="70:70" x14ac:dyDescent="0.25">
      <c r="BR538851" s="2381"/>
    </row>
    <row r="538875" spans="70:70" x14ac:dyDescent="0.25">
      <c r="BR538875" s="2394"/>
    </row>
    <row r="538876" spans="70:70" x14ac:dyDescent="0.25">
      <c r="BR538876" s="2381"/>
    </row>
    <row r="538900" spans="70:70" x14ac:dyDescent="0.25">
      <c r="BR538900" s="2394"/>
    </row>
    <row r="538901" spans="70:70" x14ac:dyDescent="0.25">
      <c r="BR538901" s="2381"/>
    </row>
    <row r="538925" spans="70:70" x14ac:dyDescent="0.25">
      <c r="BR538925" s="2394"/>
    </row>
    <row r="538926" spans="70:70" x14ac:dyDescent="0.25">
      <c r="BR538926" s="2381"/>
    </row>
    <row r="538950" spans="70:70" x14ac:dyDescent="0.25">
      <c r="BR538950" s="2394"/>
    </row>
    <row r="538951" spans="70:70" x14ac:dyDescent="0.25">
      <c r="BR538951" s="2381"/>
    </row>
    <row r="538975" spans="70:70" x14ac:dyDescent="0.25">
      <c r="BR538975" s="2394"/>
    </row>
    <row r="538976" spans="70:70" x14ac:dyDescent="0.25">
      <c r="BR538976" s="2381"/>
    </row>
    <row r="539000" spans="70:70" x14ac:dyDescent="0.25">
      <c r="BR539000" s="2394"/>
    </row>
    <row r="539001" spans="70:70" x14ac:dyDescent="0.25">
      <c r="BR539001" s="2381"/>
    </row>
    <row r="539025" spans="70:70" x14ac:dyDescent="0.25">
      <c r="BR539025" s="2394"/>
    </row>
    <row r="539026" spans="70:70" x14ac:dyDescent="0.25">
      <c r="BR539026" s="2381"/>
    </row>
    <row r="539050" spans="70:70" x14ac:dyDescent="0.25">
      <c r="BR539050" s="2394"/>
    </row>
    <row r="539051" spans="70:70" x14ac:dyDescent="0.25">
      <c r="BR539051" s="2381"/>
    </row>
    <row r="539075" spans="70:70" x14ac:dyDescent="0.25">
      <c r="BR539075" s="2394"/>
    </row>
    <row r="539076" spans="70:70" x14ac:dyDescent="0.25">
      <c r="BR539076" s="2381"/>
    </row>
    <row r="539100" spans="70:70" x14ac:dyDescent="0.25">
      <c r="BR539100" s="2394"/>
    </row>
    <row r="539101" spans="70:70" x14ac:dyDescent="0.25">
      <c r="BR539101" s="2381"/>
    </row>
    <row r="539125" spans="70:70" x14ac:dyDescent="0.25">
      <c r="BR539125" s="2394"/>
    </row>
    <row r="539126" spans="70:70" x14ac:dyDescent="0.25">
      <c r="BR539126" s="2381"/>
    </row>
    <row r="539150" spans="70:70" x14ac:dyDescent="0.25">
      <c r="BR539150" s="2394"/>
    </row>
    <row r="539151" spans="70:70" x14ac:dyDescent="0.25">
      <c r="BR539151" s="2381"/>
    </row>
    <row r="539175" spans="70:70" x14ac:dyDescent="0.25">
      <c r="BR539175" s="2394"/>
    </row>
    <row r="539176" spans="70:70" x14ac:dyDescent="0.25">
      <c r="BR539176" s="2381"/>
    </row>
    <row r="539200" spans="70:70" x14ac:dyDescent="0.25">
      <c r="BR539200" s="2394"/>
    </row>
    <row r="539201" spans="70:70" x14ac:dyDescent="0.25">
      <c r="BR539201" s="2381"/>
    </row>
    <row r="539225" spans="70:70" x14ac:dyDescent="0.25">
      <c r="BR539225" s="2394"/>
    </row>
    <row r="539226" spans="70:70" x14ac:dyDescent="0.25">
      <c r="BR539226" s="2381"/>
    </row>
    <row r="539250" spans="70:70" x14ac:dyDescent="0.25">
      <c r="BR539250" s="2394"/>
    </row>
    <row r="539251" spans="70:70" x14ac:dyDescent="0.25">
      <c r="BR539251" s="2381"/>
    </row>
    <row r="539275" spans="70:70" x14ac:dyDescent="0.25">
      <c r="BR539275" s="2394"/>
    </row>
    <row r="539276" spans="70:70" x14ac:dyDescent="0.25">
      <c r="BR539276" s="2381"/>
    </row>
    <row r="539300" spans="70:70" x14ac:dyDescent="0.25">
      <c r="BR539300" s="2394"/>
    </row>
    <row r="539301" spans="70:70" x14ac:dyDescent="0.25">
      <c r="BR539301" s="2381"/>
    </row>
    <row r="539325" spans="70:70" x14ac:dyDescent="0.25">
      <c r="BR539325" s="2394"/>
    </row>
    <row r="539326" spans="70:70" x14ac:dyDescent="0.25">
      <c r="BR539326" s="2381"/>
    </row>
    <row r="539350" spans="70:70" x14ac:dyDescent="0.25">
      <c r="BR539350" s="2394"/>
    </row>
    <row r="539351" spans="70:70" x14ac:dyDescent="0.25">
      <c r="BR539351" s="2381"/>
    </row>
    <row r="539375" spans="70:70" x14ac:dyDescent="0.25">
      <c r="BR539375" s="2394"/>
    </row>
    <row r="539376" spans="70:70" x14ac:dyDescent="0.25">
      <c r="BR539376" s="2381"/>
    </row>
    <row r="539400" spans="70:70" x14ac:dyDescent="0.25">
      <c r="BR539400" s="2394"/>
    </row>
    <row r="539401" spans="70:70" x14ac:dyDescent="0.25">
      <c r="BR539401" s="2381"/>
    </row>
    <row r="539425" spans="70:70" x14ac:dyDescent="0.25">
      <c r="BR539425" s="2394"/>
    </row>
    <row r="539426" spans="70:70" x14ac:dyDescent="0.25">
      <c r="BR539426" s="2381"/>
    </row>
    <row r="539450" spans="70:70" x14ac:dyDescent="0.25">
      <c r="BR539450" s="2394"/>
    </row>
    <row r="539451" spans="70:70" x14ac:dyDescent="0.25">
      <c r="BR539451" s="2381"/>
    </row>
    <row r="539475" spans="70:70" x14ac:dyDescent="0.25">
      <c r="BR539475" s="2394"/>
    </row>
    <row r="539476" spans="70:70" x14ac:dyDescent="0.25">
      <c r="BR539476" s="2381"/>
    </row>
    <row r="539500" spans="70:70" x14ac:dyDescent="0.25">
      <c r="BR539500" s="2394"/>
    </row>
    <row r="539501" spans="70:70" x14ac:dyDescent="0.25">
      <c r="BR539501" s="2381"/>
    </row>
    <row r="539525" spans="70:70" x14ac:dyDescent="0.25">
      <c r="BR539525" s="2394"/>
    </row>
    <row r="539526" spans="70:70" x14ac:dyDescent="0.25">
      <c r="BR539526" s="2381"/>
    </row>
    <row r="539550" spans="70:70" x14ac:dyDescent="0.25">
      <c r="BR539550" s="2394"/>
    </row>
    <row r="539551" spans="70:70" x14ac:dyDescent="0.25">
      <c r="BR539551" s="2381"/>
    </row>
    <row r="539575" spans="70:70" x14ac:dyDescent="0.25">
      <c r="BR539575" s="2394"/>
    </row>
    <row r="539576" spans="70:70" x14ac:dyDescent="0.25">
      <c r="BR539576" s="2381"/>
    </row>
    <row r="539600" spans="70:70" x14ac:dyDescent="0.25">
      <c r="BR539600" s="2394"/>
    </row>
    <row r="539601" spans="70:70" x14ac:dyDescent="0.25">
      <c r="BR539601" s="2381"/>
    </row>
    <row r="539625" spans="70:70" x14ac:dyDescent="0.25">
      <c r="BR539625" s="2394"/>
    </row>
    <row r="539626" spans="70:70" x14ac:dyDescent="0.25">
      <c r="BR539626" s="2381"/>
    </row>
    <row r="539650" spans="70:70" x14ac:dyDescent="0.25">
      <c r="BR539650" s="2394"/>
    </row>
    <row r="539651" spans="70:70" x14ac:dyDescent="0.25">
      <c r="BR539651" s="2381"/>
    </row>
    <row r="539675" spans="70:70" x14ac:dyDescent="0.25">
      <c r="BR539675" s="2394"/>
    </row>
    <row r="539676" spans="70:70" x14ac:dyDescent="0.25">
      <c r="BR539676" s="2381"/>
    </row>
    <row r="539700" spans="70:70" x14ac:dyDescent="0.25">
      <c r="BR539700" s="2394"/>
    </row>
    <row r="539701" spans="70:70" x14ac:dyDescent="0.25">
      <c r="BR539701" s="2381"/>
    </row>
    <row r="539725" spans="70:70" x14ac:dyDescent="0.25">
      <c r="BR539725" s="2394"/>
    </row>
    <row r="539726" spans="70:70" x14ac:dyDescent="0.25">
      <c r="BR539726" s="2381"/>
    </row>
    <row r="539750" spans="70:70" x14ac:dyDescent="0.25">
      <c r="BR539750" s="2394"/>
    </row>
    <row r="539751" spans="70:70" x14ac:dyDescent="0.25">
      <c r="BR539751" s="2381"/>
    </row>
    <row r="539775" spans="70:70" x14ac:dyDescent="0.25">
      <c r="BR539775" s="2394"/>
    </row>
    <row r="539776" spans="70:70" x14ac:dyDescent="0.25">
      <c r="BR539776" s="2381"/>
    </row>
    <row r="539800" spans="70:70" x14ac:dyDescent="0.25">
      <c r="BR539800" s="2394"/>
    </row>
    <row r="539801" spans="70:70" x14ac:dyDescent="0.25">
      <c r="BR539801" s="2381"/>
    </row>
    <row r="539825" spans="70:70" x14ac:dyDescent="0.25">
      <c r="BR539825" s="2394"/>
    </row>
    <row r="539826" spans="70:70" x14ac:dyDescent="0.25">
      <c r="BR539826" s="2381"/>
    </row>
    <row r="539850" spans="70:70" x14ac:dyDescent="0.25">
      <c r="BR539850" s="2394"/>
    </row>
    <row r="539851" spans="70:70" x14ac:dyDescent="0.25">
      <c r="BR539851" s="2381"/>
    </row>
    <row r="539875" spans="70:70" x14ac:dyDescent="0.25">
      <c r="BR539875" s="2394"/>
    </row>
    <row r="539876" spans="70:70" x14ac:dyDescent="0.25">
      <c r="BR539876" s="2381"/>
    </row>
    <row r="539900" spans="70:70" x14ac:dyDescent="0.25">
      <c r="BR539900" s="2394"/>
    </row>
    <row r="539901" spans="70:70" x14ac:dyDescent="0.25">
      <c r="BR539901" s="2381"/>
    </row>
    <row r="539925" spans="70:70" x14ac:dyDescent="0.25">
      <c r="BR539925" s="2394"/>
    </row>
    <row r="539926" spans="70:70" x14ac:dyDescent="0.25">
      <c r="BR539926" s="2381"/>
    </row>
    <row r="539950" spans="70:70" x14ac:dyDescent="0.25">
      <c r="BR539950" s="2394"/>
    </row>
    <row r="539951" spans="70:70" x14ac:dyDescent="0.25">
      <c r="BR539951" s="2381"/>
    </row>
    <row r="539975" spans="70:70" x14ac:dyDescent="0.25">
      <c r="BR539975" s="2394"/>
    </row>
    <row r="539976" spans="70:70" x14ac:dyDescent="0.25">
      <c r="BR539976" s="2381"/>
    </row>
    <row r="540000" spans="70:70" x14ac:dyDescent="0.25">
      <c r="BR540000" s="2394"/>
    </row>
    <row r="540001" spans="70:70" x14ac:dyDescent="0.25">
      <c r="BR540001" s="2381"/>
    </row>
    <row r="540025" spans="70:70" x14ac:dyDescent="0.25">
      <c r="BR540025" s="2394"/>
    </row>
    <row r="540026" spans="70:70" x14ac:dyDescent="0.25">
      <c r="BR540026" s="2381"/>
    </row>
    <row r="540050" spans="70:70" x14ac:dyDescent="0.25">
      <c r="BR540050" s="2394"/>
    </row>
    <row r="540051" spans="70:70" x14ac:dyDescent="0.25">
      <c r="BR540051" s="2381"/>
    </row>
    <row r="540075" spans="70:70" x14ac:dyDescent="0.25">
      <c r="BR540075" s="2394"/>
    </row>
    <row r="540076" spans="70:70" x14ac:dyDescent="0.25">
      <c r="BR540076" s="2381"/>
    </row>
    <row r="540100" spans="70:70" x14ac:dyDescent="0.25">
      <c r="BR540100" s="2394"/>
    </row>
    <row r="540101" spans="70:70" x14ac:dyDescent="0.25">
      <c r="BR540101" s="2381"/>
    </row>
    <row r="540125" spans="70:70" x14ac:dyDescent="0.25">
      <c r="BR540125" s="2394"/>
    </row>
    <row r="540126" spans="70:70" x14ac:dyDescent="0.25">
      <c r="BR540126" s="2381"/>
    </row>
    <row r="540150" spans="70:70" x14ac:dyDescent="0.25">
      <c r="BR540150" s="2394"/>
    </row>
    <row r="540151" spans="70:70" x14ac:dyDescent="0.25">
      <c r="BR540151" s="2381"/>
    </row>
    <row r="540175" spans="70:70" x14ac:dyDescent="0.25">
      <c r="BR540175" s="2394"/>
    </row>
    <row r="540176" spans="70:70" x14ac:dyDescent="0.25">
      <c r="BR540176" s="2381"/>
    </row>
    <row r="540200" spans="70:70" x14ac:dyDescent="0.25">
      <c r="BR540200" s="2394"/>
    </row>
    <row r="540201" spans="70:70" x14ac:dyDescent="0.25">
      <c r="BR540201" s="2381"/>
    </row>
    <row r="540225" spans="70:70" x14ac:dyDescent="0.25">
      <c r="BR540225" s="2394"/>
    </row>
    <row r="540226" spans="70:70" x14ac:dyDescent="0.25">
      <c r="BR540226" s="2381"/>
    </row>
    <row r="540250" spans="70:70" x14ac:dyDescent="0.25">
      <c r="BR540250" s="2394"/>
    </row>
    <row r="540251" spans="70:70" x14ac:dyDescent="0.25">
      <c r="BR540251" s="2381"/>
    </row>
    <row r="540275" spans="70:70" x14ac:dyDescent="0.25">
      <c r="BR540275" s="2394"/>
    </row>
    <row r="540276" spans="70:70" x14ac:dyDescent="0.25">
      <c r="BR540276" s="2381"/>
    </row>
    <row r="540300" spans="70:70" x14ac:dyDescent="0.25">
      <c r="BR540300" s="2394"/>
    </row>
    <row r="540301" spans="70:70" x14ac:dyDescent="0.25">
      <c r="BR540301" s="2381"/>
    </row>
    <row r="540325" spans="70:70" x14ac:dyDescent="0.25">
      <c r="BR540325" s="2394"/>
    </row>
    <row r="540326" spans="70:70" x14ac:dyDescent="0.25">
      <c r="BR540326" s="2381"/>
    </row>
    <row r="540350" spans="70:70" x14ac:dyDescent="0.25">
      <c r="BR540350" s="2394"/>
    </row>
    <row r="540351" spans="70:70" x14ac:dyDescent="0.25">
      <c r="BR540351" s="2381"/>
    </row>
    <row r="540375" spans="70:70" x14ac:dyDescent="0.25">
      <c r="BR540375" s="2394"/>
    </row>
    <row r="540376" spans="70:70" x14ac:dyDescent="0.25">
      <c r="BR540376" s="2381"/>
    </row>
    <row r="540400" spans="70:70" x14ac:dyDescent="0.25">
      <c r="BR540400" s="2394"/>
    </row>
    <row r="540401" spans="70:70" x14ac:dyDescent="0.25">
      <c r="BR540401" s="2381"/>
    </row>
    <row r="540425" spans="70:70" x14ac:dyDescent="0.25">
      <c r="BR540425" s="2394"/>
    </row>
    <row r="540426" spans="70:70" x14ac:dyDescent="0.25">
      <c r="BR540426" s="2381"/>
    </row>
    <row r="540450" spans="70:70" x14ac:dyDescent="0.25">
      <c r="BR540450" s="2394"/>
    </row>
    <row r="540451" spans="70:70" x14ac:dyDescent="0.25">
      <c r="BR540451" s="2381"/>
    </row>
    <row r="540475" spans="70:70" x14ac:dyDescent="0.25">
      <c r="BR540475" s="2394"/>
    </row>
    <row r="540476" spans="70:70" x14ac:dyDescent="0.25">
      <c r="BR540476" s="2381"/>
    </row>
    <row r="540500" spans="70:70" x14ac:dyDescent="0.25">
      <c r="BR540500" s="2394"/>
    </row>
    <row r="540501" spans="70:70" x14ac:dyDescent="0.25">
      <c r="BR540501" s="2381"/>
    </row>
    <row r="540525" spans="70:70" x14ac:dyDescent="0.25">
      <c r="BR540525" s="2394"/>
    </row>
    <row r="540526" spans="70:70" x14ac:dyDescent="0.25">
      <c r="BR540526" s="2381"/>
    </row>
    <row r="540550" spans="70:70" x14ac:dyDescent="0.25">
      <c r="BR540550" s="2394"/>
    </row>
    <row r="540551" spans="70:70" x14ac:dyDescent="0.25">
      <c r="BR540551" s="2381"/>
    </row>
    <row r="540575" spans="70:70" x14ac:dyDescent="0.25">
      <c r="BR540575" s="2394"/>
    </row>
    <row r="540576" spans="70:70" x14ac:dyDescent="0.25">
      <c r="BR540576" s="2381"/>
    </row>
    <row r="540600" spans="70:70" x14ac:dyDescent="0.25">
      <c r="BR540600" s="2394"/>
    </row>
    <row r="540601" spans="70:70" x14ac:dyDescent="0.25">
      <c r="BR540601" s="2381"/>
    </row>
    <row r="540625" spans="70:70" x14ac:dyDescent="0.25">
      <c r="BR540625" s="2394"/>
    </row>
    <row r="540626" spans="70:70" x14ac:dyDescent="0.25">
      <c r="BR540626" s="2381"/>
    </row>
    <row r="540650" spans="70:70" x14ac:dyDescent="0.25">
      <c r="BR540650" s="2394"/>
    </row>
    <row r="540651" spans="70:70" x14ac:dyDescent="0.25">
      <c r="BR540651" s="2381"/>
    </row>
    <row r="540675" spans="70:70" x14ac:dyDescent="0.25">
      <c r="BR540675" s="2394"/>
    </row>
    <row r="540676" spans="70:70" x14ac:dyDescent="0.25">
      <c r="BR540676" s="2381"/>
    </row>
    <row r="540700" spans="70:70" x14ac:dyDescent="0.25">
      <c r="BR540700" s="2394"/>
    </row>
    <row r="540701" spans="70:70" x14ac:dyDescent="0.25">
      <c r="BR540701" s="2381"/>
    </row>
    <row r="540725" spans="70:70" x14ac:dyDescent="0.25">
      <c r="BR540725" s="2394"/>
    </row>
    <row r="540726" spans="70:70" x14ac:dyDescent="0.25">
      <c r="BR540726" s="2381"/>
    </row>
    <row r="540750" spans="70:70" x14ac:dyDescent="0.25">
      <c r="BR540750" s="2394"/>
    </row>
    <row r="540751" spans="70:70" x14ac:dyDescent="0.25">
      <c r="BR540751" s="2381"/>
    </row>
    <row r="540775" spans="70:70" x14ac:dyDescent="0.25">
      <c r="BR540775" s="2394"/>
    </row>
    <row r="540776" spans="70:70" x14ac:dyDescent="0.25">
      <c r="BR540776" s="2381"/>
    </row>
    <row r="540800" spans="70:70" x14ac:dyDescent="0.25">
      <c r="BR540800" s="2394"/>
    </row>
    <row r="540801" spans="70:70" x14ac:dyDescent="0.25">
      <c r="BR540801" s="2381"/>
    </row>
    <row r="540825" spans="70:70" x14ac:dyDescent="0.25">
      <c r="BR540825" s="2394"/>
    </row>
    <row r="540826" spans="70:70" x14ac:dyDescent="0.25">
      <c r="BR540826" s="2381"/>
    </row>
    <row r="540850" spans="70:70" x14ac:dyDescent="0.25">
      <c r="BR540850" s="2394"/>
    </row>
    <row r="540851" spans="70:70" x14ac:dyDescent="0.25">
      <c r="BR540851" s="2381"/>
    </row>
    <row r="540875" spans="70:70" x14ac:dyDescent="0.25">
      <c r="BR540875" s="2394"/>
    </row>
    <row r="540876" spans="70:70" x14ac:dyDescent="0.25">
      <c r="BR540876" s="2381"/>
    </row>
    <row r="540900" spans="70:70" x14ac:dyDescent="0.25">
      <c r="BR540900" s="2394"/>
    </row>
    <row r="540901" spans="70:70" x14ac:dyDescent="0.25">
      <c r="BR540901" s="2381"/>
    </row>
    <row r="540925" spans="70:70" x14ac:dyDescent="0.25">
      <c r="BR540925" s="2394"/>
    </row>
    <row r="540926" spans="70:70" x14ac:dyDescent="0.25">
      <c r="BR540926" s="2381"/>
    </row>
    <row r="540950" spans="70:70" x14ac:dyDescent="0.25">
      <c r="BR540950" s="2394"/>
    </row>
    <row r="540951" spans="70:70" x14ac:dyDescent="0.25">
      <c r="BR540951" s="2381"/>
    </row>
    <row r="540975" spans="70:70" x14ac:dyDescent="0.25">
      <c r="BR540975" s="2394"/>
    </row>
    <row r="540976" spans="70:70" x14ac:dyDescent="0.25">
      <c r="BR540976" s="2381"/>
    </row>
    <row r="541000" spans="70:70" x14ac:dyDescent="0.25">
      <c r="BR541000" s="2394"/>
    </row>
    <row r="541001" spans="70:70" x14ac:dyDescent="0.25">
      <c r="BR541001" s="2381"/>
    </row>
    <row r="541025" spans="70:70" x14ac:dyDescent="0.25">
      <c r="BR541025" s="2394"/>
    </row>
    <row r="541026" spans="70:70" x14ac:dyDescent="0.25">
      <c r="BR541026" s="2381"/>
    </row>
    <row r="541050" spans="70:70" x14ac:dyDescent="0.25">
      <c r="BR541050" s="2394"/>
    </row>
    <row r="541051" spans="70:70" x14ac:dyDescent="0.25">
      <c r="BR541051" s="2381"/>
    </row>
    <row r="541075" spans="70:70" x14ac:dyDescent="0.25">
      <c r="BR541075" s="2394"/>
    </row>
    <row r="541076" spans="70:70" x14ac:dyDescent="0.25">
      <c r="BR541076" s="2381"/>
    </row>
    <row r="541100" spans="70:70" x14ac:dyDescent="0.25">
      <c r="BR541100" s="2394"/>
    </row>
    <row r="541101" spans="70:70" x14ac:dyDescent="0.25">
      <c r="BR541101" s="2381"/>
    </row>
    <row r="541125" spans="70:70" x14ac:dyDescent="0.25">
      <c r="BR541125" s="2394"/>
    </row>
    <row r="541126" spans="70:70" x14ac:dyDescent="0.25">
      <c r="BR541126" s="2381"/>
    </row>
    <row r="541150" spans="70:70" x14ac:dyDescent="0.25">
      <c r="BR541150" s="2394"/>
    </row>
    <row r="541151" spans="70:70" x14ac:dyDescent="0.25">
      <c r="BR541151" s="2381"/>
    </row>
    <row r="541175" spans="70:70" x14ac:dyDescent="0.25">
      <c r="BR541175" s="2394"/>
    </row>
    <row r="541176" spans="70:70" x14ac:dyDescent="0.25">
      <c r="BR541176" s="2381"/>
    </row>
    <row r="541200" spans="70:70" x14ac:dyDescent="0.25">
      <c r="BR541200" s="2394"/>
    </row>
    <row r="541201" spans="70:70" x14ac:dyDescent="0.25">
      <c r="BR541201" s="2381"/>
    </row>
    <row r="541225" spans="70:70" x14ac:dyDescent="0.25">
      <c r="BR541225" s="2394"/>
    </row>
    <row r="541226" spans="70:70" x14ac:dyDescent="0.25">
      <c r="BR541226" s="2381"/>
    </row>
    <row r="541250" spans="70:70" x14ac:dyDescent="0.25">
      <c r="BR541250" s="2394"/>
    </row>
    <row r="541251" spans="70:70" x14ac:dyDescent="0.25">
      <c r="BR541251" s="2381"/>
    </row>
    <row r="541275" spans="70:70" x14ac:dyDescent="0.25">
      <c r="BR541275" s="2394"/>
    </row>
    <row r="541276" spans="70:70" x14ac:dyDescent="0.25">
      <c r="BR541276" s="2381"/>
    </row>
    <row r="541300" spans="70:70" x14ac:dyDescent="0.25">
      <c r="BR541300" s="2394"/>
    </row>
    <row r="541301" spans="70:70" x14ac:dyDescent="0.25">
      <c r="BR541301" s="2381"/>
    </row>
    <row r="541325" spans="70:70" x14ac:dyDescent="0.25">
      <c r="BR541325" s="2394"/>
    </row>
    <row r="541326" spans="70:70" x14ac:dyDescent="0.25">
      <c r="BR541326" s="2381"/>
    </row>
    <row r="541350" spans="70:70" x14ac:dyDescent="0.25">
      <c r="BR541350" s="2394"/>
    </row>
    <row r="541351" spans="70:70" x14ac:dyDescent="0.25">
      <c r="BR541351" s="2381"/>
    </row>
    <row r="541375" spans="70:70" x14ac:dyDescent="0.25">
      <c r="BR541375" s="2394"/>
    </row>
    <row r="541376" spans="70:70" x14ac:dyDescent="0.25">
      <c r="BR541376" s="2381"/>
    </row>
    <row r="541400" spans="70:70" x14ac:dyDescent="0.25">
      <c r="BR541400" s="2394"/>
    </row>
    <row r="541401" spans="70:70" x14ac:dyDescent="0.25">
      <c r="BR541401" s="2381"/>
    </row>
    <row r="541425" spans="70:70" x14ac:dyDescent="0.25">
      <c r="BR541425" s="2394"/>
    </row>
    <row r="541426" spans="70:70" x14ac:dyDescent="0.25">
      <c r="BR541426" s="2381"/>
    </row>
    <row r="541450" spans="70:70" x14ac:dyDescent="0.25">
      <c r="BR541450" s="2394"/>
    </row>
    <row r="541451" spans="70:70" x14ac:dyDescent="0.25">
      <c r="BR541451" s="2381"/>
    </row>
    <row r="541475" spans="70:70" x14ac:dyDescent="0.25">
      <c r="BR541475" s="2394"/>
    </row>
    <row r="541476" spans="70:70" x14ac:dyDescent="0.25">
      <c r="BR541476" s="2381"/>
    </row>
    <row r="541500" spans="70:70" x14ac:dyDescent="0.25">
      <c r="BR541500" s="2394"/>
    </row>
    <row r="541501" spans="70:70" x14ac:dyDescent="0.25">
      <c r="BR541501" s="2381"/>
    </row>
    <row r="541525" spans="70:70" x14ac:dyDescent="0.25">
      <c r="BR541525" s="2394"/>
    </row>
    <row r="541526" spans="70:70" x14ac:dyDescent="0.25">
      <c r="BR541526" s="2381"/>
    </row>
    <row r="541550" spans="70:70" x14ac:dyDescent="0.25">
      <c r="BR541550" s="2394"/>
    </row>
    <row r="541551" spans="70:70" x14ac:dyDescent="0.25">
      <c r="BR541551" s="2381"/>
    </row>
    <row r="541575" spans="70:70" x14ac:dyDescent="0.25">
      <c r="BR541575" s="2394"/>
    </row>
    <row r="541576" spans="70:70" x14ac:dyDescent="0.25">
      <c r="BR541576" s="2381"/>
    </row>
    <row r="541600" spans="70:70" x14ac:dyDescent="0.25">
      <c r="BR541600" s="2394"/>
    </row>
    <row r="541601" spans="70:70" x14ac:dyDescent="0.25">
      <c r="BR541601" s="2381"/>
    </row>
    <row r="541625" spans="70:70" x14ac:dyDescent="0.25">
      <c r="BR541625" s="2394"/>
    </row>
    <row r="541626" spans="70:70" x14ac:dyDescent="0.25">
      <c r="BR541626" s="2381"/>
    </row>
    <row r="541650" spans="70:70" x14ac:dyDescent="0.25">
      <c r="BR541650" s="2394"/>
    </row>
    <row r="541651" spans="70:70" x14ac:dyDescent="0.25">
      <c r="BR541651" s="2381"/>
    </row>
    <row r="541675" spans="70:70" x14ac:dyDescent="0.25">
      <c r="BR541675" s="2394"/>
    </row>
    <row r="541676" spans="70:70" x14ac:dyDescent="0.25">
      <c r="BR541676" s="2381"/>
    </row>
    <row r="541700" spans="70:70" x14ac:dyDescent="0.25">
      <c r="BR541700" s="2394"/>
    </row>
    <row r="541701" spans="70:70" x14ac:dyDescent="0.25">
      <c r="BR541701" s="2381"/>
    </row>
    <row r="541725" spans="70:70" x14ac:dyDescent="0.25">
      <c r="BR541725" s="2394"/>
    </row>
    <row r="541726" spans="70:70" x14ac:dyDescent="0.25">
      <c r="BR541726" s="2381"/>
    </row>
    <row r="541750" spans="70:70" x14ac:dyDescent="0.25">
      <c r="BR541750" s="2394"/>
    </row>
    <row r="541751" spans="70:70" x14ac:dyDescent="0.25">
      <c r="BR541751" s="2381"/>
    </row>
    <row r="541775" spans="70:70" x14ac:dyDescent="0.25">
      <c r="BR541775" s="2394"/>
    </row>
    <row r="541776" spans="70:70" x14ac:dyDescent="0.25">
      <c r="BR541776" s="2381"/>
    </row>
    <row r="541800" spans="70:70" x14ac:dyDescent="0.25">
      <c r="BR541800" s="2394"/>
    </row>
    <row r="541801" spans="70:70" x14ac:dyDescent="0.25">
      <c r="BR541801" s="2381"/>
    </row>
    <row r="541825" spans="70:70" x14ac:dyDescent="0.25">
      <c r="BR541825" s="2394"/>
    </row>
    <row r="541826" spans="70:70" x14ac:dyDescent="0.25">
      <c r="BR541826" s="2381"/>
    </row>
    <row r="541850" spans="70:70" x14ac:dyDescent="0.25">
      <c r="BR541850" s="2394"/>
    </row>
    <row r="541851" spans="70:70" x14ac:dyDescent="0.25">
      <c r="BR541851" s="2381"/>
    </row>
    <row r="541875" spans="70:70" x14ac:dyDescent="0.25">
      <c r="BR541875" s="2394"/>
    </row>
    <row r="541876" spans="70:70" x14ac:dyDescent="0.25">
      <c r="BR541876" s="2381"/>
    </row>
    <row r="541900" spans="70:70" x14ac:dyDescent="0.25">
      <c r="BR541900" s="2394"/>
    </row>
    <row r="541901" spans="70:70" x14ac:dyDescent="0.25">
      <c r="BR541901" s="2381"/>
    </row>
    <row r="541925" spans="70:70" x14ac:dyDescent="0.25">
      <c r="BR541925" s="2394"/>
    </row>
    <row r="541926" spans="70:70" x14ac:dyDescent="0.25">
      <c r="BR541926" s="2381"/>
    </row>
    <row r="541950" spans="70:70" x14ac:dyDescent="0.25">
      <c r="BR541950" s="2394"/>
    </row>
    <row r="541951" spans="70:70" x14ac:dyDescent="0.25">
      <c r="BR541951" s="2381"/>
    </row>
    <row r="541975" spans="70:70" x14ac:dyDescent="0.25">
      <c r="BR541975" s="2394"/>
    </row>
    <row r="541976" spans="70:70" x14ac:dyDescent="0.25">
      <c r="BR541976" s="2381"/>
    </row>
    <row r="542000" spans="70:70" x14ac:dyDescent="0.25">
      <c r="BR542000" s="2394"/>
    </row>
    <row r="542001" spans="70:70" x14ac:dyDescent="0.25">
      <c r="BR542001" s="2381"/>
    </row>
    <row r="542025" spans="70:70" x14ac:dyDescent="0.25">
      <c r="BR542025" s="2394"/>
    </row>
    <row r="542026" spans="70:70" x14ac:dyDescent="0.25">
      <c r="BR542026" s="2381"/>
    </row>
    <row r="542050" spans="70:70" x14ac:dyDescent="0.25">
      <c r="BR542050" s="2394"/>
    </row>
    <row r="542051" spans="70:70" x14ac:dyDescent="0.25">
      <c r="BR542051" s="2381"/>
    </row>
    <row r="542075" spans="70:70" x14ac:dyDescent="0.25">
      <c r="BR542075" s="2394"/>
    </row>
    <row r="542076" spans="70:70" x14ac:dyDescent="0.25">
      <c r="BR542076" s="2381"/>
    </row>
    <row r="542100" spans="70:70" x14ac:dyDescent="0.25">
      <c r="BR542100" s="2394"/>
    </row>
    <row r="542101" spans="70:70" x14ac:dyDescent="0.25">
      <c r="BR542101" s="2381"/>
    </row>
    <row r="542125" spans="70:70" x14ac:dyDescent="0.25">
      <c r="BR542125" s="2394"/>
    </row>
    <row r="542126" spans="70:70" x14ac:dyDescent="0.25">
      <c r="BR542126" s="2381"/>
    </row>
    <row r="542150" spans="70:70" x14ac:dyDescent="0.25">
      <c r="BR542150" s="2394"/>
    </row>
    <row r="542151" spans="70:70" x14ac:dyDescent="0.25">
      <c r="BR542151" s="2381"/>
    </row>
    <row r="542175" spans="70:70" x14ac:dyDescent="0.25">
      <c r="BR542175" s="2394"/>
    </row>
    <row r="542176" spans="70:70" x14ac:dyDescent="0.25">
      <c r="BR542176" s="2381"/>
    </row>
    <row r="542200" spans="70:70" x14ac:dyDescent="0.25">
      <c r="BR542200" s="2394"/>
    </row>
    <row r="542201" spans="70:70" x14ac:dyDescent="0.25">
      <c r="BR542201" s="2381"/>
    </row>
    <row r="542225" spans="70:70" x14ac:dyDescent="0.25">
      <c r="BR542225" s="2394"/>
    </row>
    <row r="542226" spans="70:70" x14ac:dyDescent="0.25">
      <c r="BR542226" s="2381"/>
    </row>
    <row r="542250" spans="70:70" x14ac:dyDescent="0.25">
      <c r="BR542250" s="2394"/>
    </row>
    <row r="542251" spans="70:70" x14ac:dyDescent="0.25">
      <c r="BR542251" s="2381"/>
    </row>
    <row r="542275" spans="70:70" x14ac:dyDescent="0.25">
      <c r="BR542275" s="2394"/>
    </row>
    <row r="542276" spans="70:70" x14ac:dyDescent="0.25">
      <c r="BR542276" s="2381"/>
    </row>
    <row r="542300" spans="70:70" x14ac:dyDescent="0.25">
      <c r="BR542300" s="2394"/>
    </row>
    <row r="542301" spans="70:70" x14ac:dyDescent="0.25">
      <c r="BR542301" s="2381"/>
    </row>
    <row r="542325" spans="70:70" x14ac:dyDescent="0.25">
      <c r="BR542325" s="2394"/>
    </row>
    <row r="542326" spans="70:70" x14ac:dyDescent="0.25">
      <c r="BR542326" s="2381"/>
    </row>
    <row r="542350" spans="70:70" x14ac:dyDescent="0.25">
      <c r="BR542350" s="2394"/>
    </row>
    <row r="542351" spans="70:70" x14ac:dyDescent="0.25">
      <c r="BR542351" s="2381"/>
    </row>
    <row r="542375" spans="70:70" x14ac:dyDescent="0.25">
      <c r="BR542375" s="2394"/>
    </row>
    <row r="542376" spans="70:70" x14ac:dyDescent="0.25">
      <c r="BR542376" s="2381"/>
    </row>
    <row r="542400" spans="70:70" x14ac:dyDescent="0.25">
      <c r="BR542400" s="2394"/>
    </row>
    <row r="542401" spans="70:70" x14ac:dyDescent="0.25">
      <c r="BR542401" s="2381"/>
    </row>
    <row r="542425" spans="70:70" x14ac:dyDescent="0.25">
      <c r="BR542425" s="2394"/>
    </row>
    <row r="542426" spans="70:70" x14ac:dyDescent="0.25">
      <c r="BR542426" s="2381"/>
    </row>
    <row r="542450" spans="70:70" x14ac:dyDescent="0.25">
      <c r="BR542450" s="2394"/>
    </row>
    <row r="542451" spans="70:70" x14ac:dyDescent="0.25">
      <c r="BR542451" s="2381"/>
    </row>
    <row r="542475" spans="70:70" x14ac:dyDescent="0.25">
      <c r="BR542475" s="2394"/>
    </row>
    <row r="542476" spans="70:70" x14ac:dyDescent="0.25">
      <c r="BR542476" s="2381"/>
    </row>
    <row r="542500" spans="70:70" x14ac:dyDescent="0.25">
      <c r="BR542500" s="2394"/>
    </row>
    <row r="542501" spans="70:70" x14ac:dyDescent="0.25">
      <c r="BR542501" s="2381"/>
    </row>
    <row r="542525" spans="70:70" x14ac:dyDescent="0.25">
      <c r="BR542525" s="2394"/>
    </row>
    <row r="542526" spans="70:70" x14ac:dyDescent="0.25">
      <c r="BR542526" s="2381"/>
    </row>
    <row r="542550" spans="70:70" x14ac:dyDescent="0.25">
      <c r="BR542550" s="2394"/>
    </row>
    <row r="542551" spans="70:70" x14ac:dyDescent="0.25">
      <c r="BR542551" s="2381"/>
    </row>
    <row r="542575" spans="70:70" x14ac:dyDescent="0.25">
      <c r="BR542575" s="2394"/>
    </row>
    <row r="542576" spans="70:70" x14ac:dyDescent="0.25">
      <c r="BR542576" s="2381"/>
    </row>
    <row r="542600" spans="70:70" x14ac:dyDescent="0.25">
      <c r="BR542600" s="2394"/>
    </row>
    <row r="542601" spans="70:70" x14ac:dyDescent="0.25">
      <c r="BR542601" s="2381"/>
    </row>
    <row r="542625" spans="70:70" x14ac:dyDescent="0.25">
      <c r="BR542625" s="2394"/>
    </row>
    <row r="542626" spans="70:70" x14ac:dyDescent="0.25">
      <c r="BR542626" s="2381"/>
    </row>
    <row r="542650" spans="70:70" x14ac:dyDescent="0.25">
      <c r="BR542650" s="2394"/>
    </row>
    <row r="542651" spans="70:70" x14ac:dyDescent="0.25">
      <c r="BR542651" s="2381"/>
    </row>
    <row r="542675" spans="70:70" x14ac:dyDescent="0.25">
      <c r="BR542675" s="2394"/>
    </row>
    <row r="542676" spans="70:70" x14ac:dyDescent="0.25">
      <c r="BR542676" s="2381"/>
    </row>
    <row r="542700" spans="70:70" x14ac:dyDescent="0.25">
      <c r="BR542700" s="2394"/>
    </row>
    <row r="542701" spans="70:70" x14ac:dyDescent="0.25">
      <c r="BR542701" s="2381"/>
    </row>
    <row r="542725" spans="70:70" x14ac:dyDescent="0.25">
      <c r="BR542725" s="2394"/>
    </row>
    <row r="542726" spans="70:70" x14ac:dyDescent="0.25">
      <c r="BR542726" s="2381"/>
    </row>
    <row r="542750" spans="70:70" x14ac:dyDescent="0.25">
      <c r="BR542750" s="2394"/>
    </row>
    <row r="542751" spans="70:70" x14ac:dyDescent="0.25">
      <c r="BR542751" s="2381"/>
    </row>
    <row r="542775" spans="70:70" x14ac:dyDescent="0.25">
      <c r="BR542775" s="2394"/>
    </row>
    <row r="542776" spans="70:70" x14ac:dyDescent="0.25">
      <c r="BR542776" s="2381"/>
    </row>
    <row r="542800" spans="70:70" x14ac:dyDescent="0.25">
      <c r="BR542800" s="2394"/>
    </row>
    <row r="542801" spans="70:70" x14ac:dyDescent="0.25">
      <c r="BR542801" s="2381"/>
    </row>
    <row r="542825" spans="70:70" x14ac:dyDescent="0.25">
      <c r="BR542825" s="2394"/>
    </row>
    <row r="542826" spans="70:70" x14ac:dyDescent="0.25">
      <c r="BR542826" s="2381"/>
    </row>
    <row r="542850" spans="70:70" x14ac:dyDescent="0.25">
      <c r="BR542850" s="2394"/>
    </row>
    <row r="542851" spans="70:70" x14ac:dyDescent="0.25">
      <c r="BR542851" s="2381"/>
    </row>
    <row r="542875" spans="70:70" x14ac:dyDescent="0.25">
      <c r="BR542875" s="2394"/>
    </row>
    <row r="542876" spans="70:70" x14ac:dyDescent="0.25">
      <c r="BR542876" s="2381"/>
    </row>
    <row r="542900" spans="70:70" x14ac:dyDescent="0.25">
      <c r="BR542900" s="2394"/>
    </row>
    <row r="542901" spans="70:70" x14ac:dyDescent="0.25">
      <c r="BR542901" s="2381"/>
    </row>
    <row r="542925" spans="70:70" x14ac:dyDescent="0.25">
      <c r="BR542925" s="2394"/>
    </row>
    <row r="542926" spans="70:70" x14ac:dyDescent="0.25">
      <c r="BR542926" s="2381"/>
    </row>
    <row r="542950" spans="70:70" x14ac:dyDescent="0.25">
      <c r="BR542950" s="2394"/>
    </row>
    <row r="542951" spans="70:70" x14ac:dyDescent="0.25">
      <c r="BR542951" s="2381"/>
    </row>
    <row r="542975" spans="70:70" x14ac:dyDescent="0.25">
      <c r="BR542975" s="2394"/>
    </row>
    <row r="542976" spans="70:70" x14ac:dyDescent="0.25">
      <c r="BR542976" s="2381"/>
    </row>
    <row r="543000" spans="70:70" x14ac:dyDescent="0.25">
      <c r="BR543000" s="2394"/>
    </row>
    <row r="543001" spans="70:70" x14ac:dyDescent="0.25">
      <c r="BR543001" s="2381"/>
    </row>
    <row r="543025" spans="70:70" x14ac:dyDescent="0.25">
      <c r="BR543025" s="2394"/>
    </row>
    <row r="543026" spans="70:70" x14ac:dyDescent="0.25">
      <c r="BR543026" s="2381"/>
    </row>
    <row r="543050" spans="70:70" x14ac:dyDescent="0.25">
      <c r="BR543050" s="2394"/>
    </row>
    <row r="543051" spans="70:70" x14ac:dyDescent="0.25">
      <c r="BR543051" s="2381"/>
    </row>
    <row r="543075" spans="70:70" x14ac:dyDescent="0.25">
      <c r="BR543075" s="2394"/>
    </row>
    <row r="543076" spans="70:70" x14ac:dyDescent="0.25">
      <c r="BR543076" s="2381"/>
    </row>
    <row r="543100" spans="70:70" x14ac:dyDescent="0.25">
      <c r="BR543100" s="2394"/>
    </row>
    <row r="543101" spans="70:70" x14ac:dyDescent="0.25">
      <c r="BR543101" s="2381"/>
    </row>
    <row r="543125" spans="70:70" x14ac:dyDescent="0.25">
      <c r="BR543125" s="2394"/>
    </row>
    <row r="543126" spans="70:70" x14ac:dyDescent="0.25">
      <c r="BR543126" s="2381"/>
    </row>
    <row r="543150" spans="70:70" x14ac:dyDescent="0.25">
      <c r="BR543150" s="2394"/>
    </row>
    <row r="543151" spans="70:70" x14ac:dyDescent="0.25">
      <c r="BR543151" s="2381"/>
    </row>
    <row r="543175" spans="70:70" x14ac:dyDescent="0.25">
      <c r="BR543175" s="2394"/>
    </row>
    <row r="543176" spans="70:70" x14ac:dyDescent="0.25">
      <c r="BR543176" s="2381"/>
    </row>
    <row r="543200" spans="70:70" x14ac:dyDescent="0.25">
      <c r="BR543200" s="2394"/>
    </row>
    <row r="543201" spans="70:70" x14ac:dyDescent="0.25">
      <c r="BR543201" s="2381"/>
    </row>
    <row r="543225" spans="70:70" x14ac:dyDescent="0.25">
      <c r="BR543225" s="2394"/>
    </row>
    <row r="543226" spans="70:70" x14ac:dyDescent="0.25">
      <c r="BR543226" s="2381"/>
    </row>
    <row r="543250" spans="70:70" x14ac:dyDescent="0.25">
      <c r="BR543250" s="2394"/>
    </row>
    <row r="543251" spans="70:70" x14ac:dyDescent="0.25">
      <c r="BR543251" s="2381"/>
    </row>
    <row r="543275" spans="70:70" x14ac:dyDescent="0.25">
      <c r="BR543275" s="2394"/>
    </row>
    <row r="543276" spans="70:70" x14ac:dyDescent="0.25">
      <c r="BR543276" s="2381"/>
    </row>
    <row r="543300" spans="70:70" x14ac:dyDescent="0.25">
      <c r="BR543300" s="2394"/>
    </row>
    <row r="543301" spans="70:70" x14ac:dyDescent="0.25">
      <c r="BR543301" s="2381"/>
    </row>
    <row r="543325" spans="70:70" x14ac:dyDescent="0.25">
      <c r="BR543325" s="2394"/>
    </row>
    <row r="543326" spans="70:70" x14ac:dyDescent="0.25">
      <c r="BR543326" s="2381"/>
    </row>
    <row r="543350" spans="70:70" x14ac:dyDescent="0.25">
      <c r="BR543350" s="2394"/>
    </row>
    <row r="543351" spans="70:70" x14ac:dyDescent="0.25">
      <c r="BR543351" s="2381"/>
    </row>
    <row r="543375" spans="70:70" x14ac:dyDescent="0.25">
      <c r="BR543375" s="2394"/>
    </row>
    <row r="543376" spans="70:70" x14ac:dyDescent="0.25">
      <c r="BR543376" s="2381"/>
    </row>
    <row r="543400" spans="70:70" x14ac:dyDescent="0.25">
      <c r="BR543400" s="2394"/>
    </row>
    <row r="543401" spans="70:70" x14ac:dyDescent="0.25">
      <c r="BR543401" s="2381"/>
    </row>
    <row r="543425" spans="70:70" x14ac:dyDescent="0.25">
      <c r="BR543425" s="2394"/>
    </row>
    <row r="543426" spans="70:70" x14ac:dyDescent="0.25">
      <c r="BR543426" s="2381"/>
    </row>
    <row r="543450" spans="70:70" x14ac:dyDescent="0.25">
      <c r="BR543450" s="2394"/>
    </row>
    <row r="543451" spans="70:70" x14ac:dyDescent="0.25">
      <c r="BR543451" s="2381"/>
    </row>
    <row r="543475" spans="70:70" x14ac:dyDescent="0.25">
      <c r="BR543475" s="2394"/>
    </row>
    <row r="543476" spans="70:70" x14ac:dyDescent="0.25">
      <c r="BR543476" s="2381"/>
    </row>
    <row r="543500" spans="70:70" x14ac:dyDescent="0.25">
      <c r="BR543500" s="2394"/>
    </row>
    <row r="543501" spans="70:70" x14ac:dyDescent="0.25">
      <c r="BR543501" s="2381"/>
    </row>
    <row r="543525" spans="70:70" x14ac:dyDescent="0.25">
      <c r="BR543525" s="2394"/>
    </row>
    <row r="543526" spans="70:70" x14ac:dyDescent="0.25">
      <c r="BR543526" s="2381"/>
    </row>
    <row r="543550" spans="70:70" x14ac:dyDescent="0.25">
      <c r="BR543550" s="2394"/>
    </row>
    <row r="543551" spans="70:70" x14ac:dyDescent="0.25">
      <c r="BR543551" s="2381"/>
    </row>
    <row r="543575" spans="70:70" x14ac:dyDescent="0.25">
      <c r="BR543575" s="2394"/>
    </row>
    <row r="543576" spans="70:70" x14ac:dyDescent="0.25">
      <c r="BR543576" s="2381"/>
    </row>
    <row r="543600" spans="70:70" x14ac:dyDescent="0.25">
      <c r="BR543600" s="2394"/>
    </row>
    <row r="543601" spans="70:70" x14ac:dyDescent="0.25">
      <c r="BR543601" s="2381"/>
    </row>
    <row r="543625" spans="70:70" x14ac:dyDescent="0.25">
      <c r="BR543625" s="2394"/>
    </row>
    <row r="543626" spans="70:70" x14ac:dyDescent="0.25">
      <c r="BR543626" s="2381"/>
    </row>
    <row r="543650" spans="70:70" x14ac:dyDescent="0.25">
      <c r="BR543650" s="2394"/>
    </row>
    <row r="543651" spans="70:70" x14ac:dyDescent="0.25">
      <c r="BR543651" s="2381"/>
    </row>
    <row r="543675" spans="70:70" x14ac:dyDescent="0.25">
      <c r="BR543675" s="2394"/>
    </row>
    <row r="543676" spans="70:70" x14ac:dyDescent="0.25">
      <c r="BR543676" s="2381"/>
    </row>
    <row r="543700" spans="70:70" x14ac:dyDescent="0.25">
      <c r="BR543700" s="2394"/>
    </row>
    <row r="543701" spans="70:70" x14ac:dyDescent="0.25">
      <c r="BR543701" s="2381"/>
    </row>
    <row r="543725" spans="70:70" x14ac:dyDescent="0.25">
      <c r="BR543725" s="2394"/>
    </row>
    <row r="543726" spans="70:70" x14ac:dyDescent="0.25">
      <c r="BR543726" s="2381"/>
    </row>
    <row r="543750" spans="70:70" x14ac:dyDescent="0.25">
      <c r="BR543750" s="2394"/>
    </row>
    <row r="543751" spans="70:70" x14ac:dyDescent="0.25">
      <c r="BR543751" s="2381"/>
    </row>
    <row r="543775" spans="70:70" x14ac:dyDescent="0.25">
      <c r="BR543775" s="2394"/>
    </row>
    <row r="543776" spans="70:70" x14ac:dyDescent="0.25">
      <c r="BR543776" s="2381"/>
    </row>
    <row r="543800" spans="70:70" x14ac:dyDescent="0.25">
      <c r="BR543800" s="2394"/>
    </row>
    <row r="543801" spans="70:70" x14ac:dyDescent="0.25">
      <c r="BR543801" s="2381"/>
    </row>
    <row r="543825" spans="70:70" x14ac:dyDescent="0.25">
      <c r="BR543825" s="2394"/>
    </row>
    <row r="543826" spans="70:70" x14ac:dyDescent="0.25">
      <c r="BR543826" s="2381"/>
    </row>
    <row r="543850" spans="70:70" x14ac:dyDescent="0.25">
      <c r="BR543850" s="2394"/>
    </row>
    <row r="543851" spans="70:70" x14ac:dyDescent="0.25">
      <c r="BR543851" s="2381"/>
    </row>
    <row r="543875" spans="70:70" x14ac:dyDescent="0.25">
      <c r="BR543875" s="2394"/>
    </row>
    <row r="543876" spans="70:70" x14ac:dyDescent="0.25">
      <c r="BR543876" s="2381"/>
    </row>
    <row r="543900" spans="70:70" x14ac:dyDescent="0.25">
      <c r="BR543900" s="2394"/>
    </row>
    <row r="543901" spans="70:70" x14ac:dyDescent="0.25">
      <c r="BR543901" s="2381"/>
    </row>
    <row r="543925" spans="70:70" x14ac:dyDescent="0.25">
      <c r="BR543925" s="2394"/>
    </row>
    <row r="543926" spans="70:70" x14ac:dyDescent="0.25">
      <c r="BR543926" s="2381"/>
    </row>
    <row r="543950" spans="70:70" x14ac:dyDescent="0.25">
      <c r="BR543950" s="2394"/>
    </row>
    <row r="543951" spans="70:70" x14ac:dyDescent="0.25">
      <c r="BR543951" s="2381"/>
    </row>
    <row r="543975" spans="70:70" x14ac:dyDescent="0.25">
      <c r="BR543975" s="2394"/>
    </row>
    <row r="543976" spans="70:70" x14ac:dyDescent="0.25">
      <c r="BR543976" s="2381"/>
    </row>
    <row r="544000" spans="70:70" x14ac:dyDescent="0.25">
      <c r="BR544000" s="2394"/>
    </row>
    <row r="544001" spans="70:70" x14ac:dyDescent="0.25">
      <c r="BR544001" s="2381"/>
    </row>
    <row r="544025" spans="70:70" x14ac:dyDescent="0.25">
      <c r="BR544025" s="2394"/>
    </row>
    <row r="544026" spans="70:70" x14ac:dyDescent="0.25">
      <c r="BR544026" s="2381"/>
    </row>
    <row r="544050" spans="70:70" x14ac:dyDescent="0.25">
      <c r="BR544050" s="2394"/>
    </row>
    <row r="544051" spans="70:70" x14ac:dyDescent="0.25">
      <c r="BR544051" s="2381"/>
    </row>
    <row r="544075" spans="70:70" x14ac:dyDescent="0.25">
      <c r="BR544075" s="2394"/>
    </row>
    <row r="544076" spans="70:70" x14ac:dyDescent="0.25">
      <c r="BR544076" s="2381"/>
    </row>
    <row r="544100" spans="70:70" x14ac:dyDescent="0.25">
      <c r="BR544100" s="2394"/>
    </row>
    <row r="544101" spans="70:70" x14ac:dyDescent="0.25">
      <c r="BR544101" s="2381"/>
    </row>
    <row r="544125" spans="70:70" x14ac:dyDescent="0.25">
      <c r="BR544125" s="2394"/>
    </row>
    <row r="544126" spans="70:70" x14ac:dyDescent="0.25">
      <c r="BR544126" s="2381"/>
    </row>
    <row r="544150" spans="70:70" x14ac:dyDescent="0.25">
      <c r="BR544150" s="2394"/>
    </row>
    <row r="544151" spans="70:70" x14ac:dyDescent="0.25">
      <c r="BR544151" s="2381"/>
    </row>
    <row r="544175" spans="70:70" x14ac:dyDescent="0.25">
      <c r="BR544175" s="2394"/>
    </row>
    <row r="544176" spans="70:70" x14ac:dyDescent="0.25">
      <c r="BR544176" s="2381"/>
    </row>
    <row r="544200" spans="70:70" x14ac:dyDescent="0.25">
      <c r="BR544200" s="2394"/>
    </row>
    <row r="544201" spans="70:70" x14ac:dyDescent="0.25">
      <c r="BR544201" s="2381"/>
    </row>
    <row r="544225" spans="70:70" x14ac:dyDescent="0.25">
      <c r="BR544225" s="2394"/>
    </row>
    <row r="544226" spans="70:70" x14ac:dyDescent="0.25">
      <c r="BR544226" s="2381"/>
    </row>
    <row r="544250" spans="70:70" x14ac:dyDescent="0.25">
      <c r="BR544250" s="2394"/>
    </row>
    <row r="544251" spans="70:70" x14ac:dyDescent="0.25">
      <c r="BR544251" s="2381"/>
    </row>
    <row r="544275" spans="70:70" x14ac:dyDescent="0.25">
      <c r="BR544275" s="2394"/>
    </row>
    <row r="544276" spans="70:70" x14ac:dyDescent="0.25">
      <c r="BR544276" s="2381"/>
    </row>
    <row r="544300" spans="70:70" x14ac:dyDescent="0.25">
      <c r="BR544300" s="2394"/>
    </row>
    <row r="544301" spans="70:70" x14ac:dyDescent="0.25">
      <c r="BR544301" s="2381"/>
    </row>
    <row r="544325" spans="70:70" x14ac:dyDescent="0.25">
      <c r="BR544325" s="2394"/>
    </row>
    <row r="544326" spans="70:70" x14ac:dyDescent="0.25">
      <c r="BR544326" s="2381"/>
    </row>
    <row r="544350" spans="70:70" x14ac:dyDescent="0.25">
      <c r="BR544350" s="2394"/>
    </row>
    <row r="544351" spans="70:70" x14ac:dyDescent="0.25">
      <c r="BR544351" s="2381"/>
    </row>
    <row r="544375" spans="70:70" x14ac:dyDescent="0.25">
      <c r="BR544375" s="2394"/>
    </row>
    <row r="544376" spans="70:70" x14ac:dyDescent="0.25">
      <c r="BR544376" s="2381"/>
    </row>
    <row r="544400" spans="70:70" x14ac:dyDescent="0.25">
      <c r="BR544400" s="2394"/>
    </row>
    <row r="544401" spans="70:70" x14ac:dyDescent="0.25">
      <c r="BR544401" s="2381"/>
    </row>
    <row r="544425" spans="70:70" x14ac:dyDescent="0.25">
      <c r="BR544425" s="2394"/>
    </row>
    <row r="544426" spans="70:70" x14ac:dyDescent="0.25">
      <c r="BR544426" s="2381"/>
    </row>
    <row r="544450" spans="70:70" x14ac:dyDescent="0.25">
      <c r="BR544450" s="2394"/>
    </row>
    <row r="544451" spans="70:70" x14ac:dyDescent="0.25">
      <c r="BR544451" s="2381"/>
    </row>
    <row r="544475" spans="70:70" x14ac:dyDescent="0.25">
      <c r="BR544475" s="2394"/>
    </row>
    <row r="544476" spans="70:70" x14ac:dyDescent="0.25">
      <c r="BR544476" s="2381"/>
    </row>
    <row r="544500" spans="70:70" x14ac:dyDescent="0.25">
      <c r="BR544500" s="2394"/>
    </row>
    <row r="544501" spans="70:70" x14ac:dyDescent="0.25">
      <c r="BR544501" s="2381"/>
    </row>
    <row r="544525" spans="70:70" x14ac:dyDescent="0.25">
      <c r="BR544525" s="2394"/>
    </row>
    <row r="544526" spans="70:70" x14ac:dyDescent="0.25">
      <c r="BR544526" s="2381"/>
    </row>
    <row r="544550" spans="70:70" x14ac:dyDescent="0.25">
      <c r="BR544550" s="2394"/>
    </row>
    <row r="544551" spans="70:70" x14ac:dyDescent="0.25">
      <c r="BR544551" s="2381"/>
    </row>
    <row r="544575" spans="70:70" x14ac:dyDescent="0.25">
      <c r="BR544575" s="2394"/>
    </row>
    <row r="544576" spans="70:70" x14ac:dyDescent="0.25">
      <c r="BR544576" s="2381"/>
    </row>
    <row r="544600" spans="70:70" x14ac:dyDescent="0.25">
      <c r="BR544600" s="2394"/>
    </row>
    <row r="544601" spans="70:70" x14ac:dyDescent="0.25">
      <c r="BR544601" s="2381"/>
    </row>
    <row r="544625" spans="70:70" x14ac:dyDescent="0.25">
      <c r="BR544625" s="2394"/>
    </row>
    <row r="544626" spans="70:70" x14ac:dyDescent="0.25">
      <c r="BR544626" s="2381"/>
    </row>
    <row r="544650" spans="70:70" x14ac:dyDescent="0.25">
      <c r="BR544650" s="2394"/>
    </row>
    <row r="544651" spans="70:70" x14ac:dyDescent="0.25">
      <c r="BR544651" s="2381"/>
    </row>
    <row r="544675" spans="70:70" x14ac:dyDescent="0.25">
      <c r="BR544675" s="2394"/>
    </row>
    <row r="544676" spans="70:70" x14ac:dyDescent="0.25">
      <c r="BR544676" s="2381"/>
    </row>
    <row r="544700" spans="70:70" x14ac:dyDescent="0.25">
      <c r="BR544700" s="2394"/>
    </row>
    <row r="544701" spans="70:70" x14ac:dyDescent="0.25">
      <c r="BR544701" s="2381"/>
    </row>
    <row r="544725" spans="70:70" x14ac:dyDescent="0.25">
      <c r="BR544725" s="2394"/>
    </row>
    <row r="544726" spans="70:70" x14ac:dyDescent="0.25">
      <c r="BR544726" s="2381"/>
    </row>
    <row r="544750" spans="70:70" x14ac:dyDescent="0.25">
      <c r="BR544750" s="2394"/>
    </row>
    <row r="544751" spans="70:70" x14ac:dyDescent="0.25">
      <c r="BR544751" s="2381"/>
    </row>
    <row r="544775" spans="70:70" x14ac:dyDescent="0.25">
      <c r="BR544775" s="2394"/>
    </row>
    <row r="544776" spans="70:70" x14ac:dyDescent="0.25">
      <c r="BR544776" s="2381"/>
    </row>
    <row r="544800" spans="70:70" x14ac:dyDescent="0.25">
      <c r="BR544800" s="2394"/>
    </row>
    <row r="544801" spans="70:70" x14ac:dyDescent="0.25">
      <c r="BR544801" s="2381"/>
    </row>
    <row r="544825" spans="70:70" x14ac:dyDescent="0.25">
      <c r="BR544825" s="2394"/>
    </row>
    <row r="544826" spans="70:70" x14ac:dyDescent="0.25">
      <c r="BR544826" s="2381"/>
    </row>
    <row r="544850" spans="70:70" x14ac:dyDescent="0.25">
      <c r="BR544850" s="2394"/>
    </row>
    <row r="544851" spans="70:70" x14ac:dyDescent="0.25">
      <c r="BR544851" s="2381"/>
    </row>
    <row r="544875" spans="70:70" x14ac:dyDescent="0.25">
      <c r="BR544875" s="2394"/>
    </row>
    <row r="544876" spans="70:70" x14ac:dyDescent="0.25">
      <c r="BR544876" s="2381"/>
    </row>
    <row r="544900" spans="70:70" x14ac:dyDescent="0.25">
      <c r="BR544900" s="2394"/>
    </row>
    <row r="544901" spans="70:70" x14ac:dyDescent="0.25">
      <c r="BR544901" s="2381"/>
    </row>
    <row r="544925" spans="70:70" x14ac:dyDescent="0.25">
      <c r="BR544925" s="2394"/>
    </row>
    <row r="544926" spans="70:70" x14ac:dyDescent="0.25">
      <c r="BR544926" s="2381"/>
    </row>
    <row r="544950" spans="70:70" x14ac:dyDescent="0.25">
      <c r="BR544950" s="2394"/>
    </row>
    <row r="544951" spans="70:70" x14ac:dyDescent="0.25">
      <c r="BR544951" s="2381"/>
    </row>
    <row r="544975" spans="70:70" x14ac:dyDescent="0.25">
      <c r="BR544975" s="2394"/>
    </row>
    <row r="544976" spans="70:70" x14ac:dyDescent="0.25">
      <c r="BR544976" s="2381"/>
    </row>
    <row r="545000" spans="70:70" x14ac:dyDescent="0.25">
      <c r="BR545000" s="2394"/>
    </row>
    <row r="545001" spans="70:70" x14ac:dyDescent="0.25">
      <c r="BR545001" s="2381"/>
    </row>
    <row r="545025" spans="70:70" x14ac:dyDescent="0.25">
      <c r="BR545025" s="2394"/>
    </row>
    <row r="545026" spans="70:70" x14ac:dyDescent="0.25">
      <c r="BR545026" s="2381"/>
    </row>
    <row r="545050" spans="70:70" x14ac:dyDescent="0.25">
      <c r="BR545050" s="2394"/>
    </row>
    <row r="545051" spans="70:70" x14ac:dyDescent="0.25">
      <c r="BR545051" s="2381"/>
    </row>
    <row r="545075" spans="70:70" x14ac:dyDescent="0.25">
      <c r="BR545075" s="2394"/>
    </row>
    <row r="545076" spans="70:70" x14ac:dyDescent="0.25">
      <c r="BR545076" s="2381"/>
    </row>
    <row r="545100" spans="70:70" x14ac:dyDescent="0.25">
      <c r="BR545100" s="2394"/>
    </row>
    <row r="545101" spans="70:70" x14ac:dyDescent="0.25">
      <c r="BR545101" s="2381"/>
    </row>
    <row r="545125" spans="70:70" x14ac:dyDescent="0.25">
      <c r="BR545125" s="2394"/>
    </row>
    <row r="545126" spans="70:70" x14ac:dyDescent="0.25">
      <c r="BR545126" s="2381"/>
    </row>
    <row r="545150" spans="70:70" x14ac:dyDescent="0.25">
      <c r="BR545150" s="2394"/>
    </row>
    <row r="545151" spans="70:70" x14ac:dyDescent="0.25">
      <c r="BR545151" s="2381"/>
    </row>
    <row r="545175" spans="70:70" x14ac:dyDescent="0.25">
      <c r="BR545175" s="2394"/>
    </row>
    <row r="545176" spans="70:70" x14ac:dyDescent="0.25">
      <c r="BR545176" s="2381"/>
    </row>
    <row r="545200" spans="70:70" x14ac:dyDescent="0.25">
      <c r="BR545200" s="2394"/>
    </row>
    <row r="545201" spans="70:70" x14ac:dyDescent="0.25">
      <c r="BR545201" s="2381"/>
    </row>
    <row r="545225" spans="70:70" x14ac:dyDescent="0.25">
      <c r="BR545225" s="2394"/>
    </row>
    <row r="545226" spans="70:70" x14ac:dyDescent="0.25">
      <c r="BR545226" s="2381"/>
    </row>
    <row r="545250" spans="70:70" x14ac:dyDescent="0.25">
      <c r="BR545250" s="2394"/>
    </row>
    <row r="545251" spans="70:70" x14ac:dyDescent="0.25">
      <c r="BR545251" s="2381"/>
    </row>
    <row r="545275" spans="70:70" x14ac:dyDescent="0.25">
      <c r="BR545275" s="2394"/>
    </row>
    <row r="545276" spans="70:70" x14ac:dyDescent="0.25">
      <c r="BR545276" s="2381"/>
    </row>
    <row r="545300" spans="70:70" x14ac:dyDescent="0.25">
      <c r="BR545300" s="2394"/>
    </row>
    <row r="545301" spans="70:70" x14ac:dyDescent="0.25">
      <c r="BR545301" s="2381"/>
    </row>
    <row r="545325" spans="70:70" x14ac:dyDescent="0.25">
      <c r="BR545325" s="2394"/>
    </row>
    <row r="545326" spans="70:70" x14ac:dyDescent="0.25">
      <c r="BR545326" s="2381"/>
    </row>
    <row r="545350" spans="70:70" x14ac:dyDescent="0.25">
      <c r="BR545350" s="2394"/>
    </row>
    <row r="545351" spans="70:70" x14ac:dyDescent="0.25">
      <c r="BR545351" s="2381"/>
    </row>
    <row r="545375" spans="70:70" x14ac:dyDescent="0.25">
      <c r="BR545375" s="2394"/>
    </row>
    <row r="545376" spans="70:70" x14ac:dyDescent="0.25">
      <c r="BR545376" s="2381"/>
    </row>
    <row r="545400" spans="70:70" x14ac:dyDescent="0.25">
      <c r="BR545400" s="2394"/>
    </row>
    <row r="545401" spans="70:70" x14ac:dyDescent="0.25">
      <c r="BR545401" s="2381"/>
    </row>
    <row r="545425" spans="70:70" x14ac:dyDescent="0.25">
      <c r="BR545425" s="2394"/>
    </row>
    <row r="545426" spans="70:70" x14ac:dyDescent="0.25">
      <c r="BR545426" s="2381"/>
    </row>
    <row r="545450" spans="70:70" x14ac:dyDescent="0.25">
      <c r="BR545450" s="2394"/>
    </row>
    <row r="545451" spans="70:70" x14ac:dyDescent="0.25">
      <c r="BR545451" s="2381"/>
    </row>
    <row r="545475" spans="70:70" x14ac:dyDescent="0.25">
      <c r="BR545475" s="2394"/>
    </row>
    <row r="545476" spans="70:70" x14ac:dyDescent="0.25">
      <c r="BR545476" s="2381"/>
    </row>
    <row r="545500" spans="70:70" x14ac:dyDescent="0.25">
      <c r="BR545500" s="2394"/>
    </row>
    <row r="545501" spans="70:70" x14ac:dyDescent="0.25">
      <c r="BR545501" s="2381"/>
    </row>
    <row r="545525" spans="70:70" x14ac:dyDescent="0.25">
      <c r="BR545525" s="2394"/>
    </row>
    <row r="545526" spans="70:70" x14ac:dyDescent="0.25">
      <c r="BR545526" s="2381"/>
    </row>
    <row r="545550" spans="70:70" x14ac:dyDescent="0.25">
      <c r="BR545550" s="2394"/>
    </row>
    <row r="545551" spans="70:70" x14ac:dyDescent="0.25">
      <c r="BR545551" s="2381"/>
    </row>
    <row r="545575" spans="70:70" x14ac:dyDescent="0.25">
      <c r="BR545575" s="2394"/>
    </row>
    <row r="545576" spans="70:70" x14ac:dyDescent="0.25">
      <c r="BR545576" s="2381"/>
    </row>
    <row r="545600" spans="70:70" x14ac:dyDescent="0.25">
      <c r="BR545600" s="2394"/>
    </row>
    <row r="545601" spans="70:70" x14ac:dyDescent="0.25">
      <c r="BR545601" s="2381"/>
    </row>
    <row r="545625" spans="70:70" x14ac:dyDescent="0.25">
      <c r="BR545625" s="2394"/>
    </row>
    <row r="545626" spans="70:70" x14ac:dyDescent="0.25">
      <c r="BR545626" s="2381"/>
    </row>
    <row r="545650" spans="70:70" x14ac:dyDescent="0.25">
      <c r="BR545650" s="2394"/>
    </row>
    <row r="545651" spans="70:70" x14ac:dyDescent="0.25">
      <c r="BR545651" s="2381"/>
    </row>
    <row r="545675" spans="70:70" x14ac:dyDescent="0.25">
      <c r="BR545675" s="2394"/>
    </row>
    <row r="545676" spans="70:70" x14ac:dyDescent="0.25">
      <c r="BR545676" s="2381"/>
    </row>
    <row r="545700" spans="70:70" x14ac:dyDescent="0.25">
      <c r="BR545700" s="2394"/>
    </row>
    <row r="545701" spans="70:70" x14ac:dyDescent="0.25">
      <c r="BR545701" s="2381"/>
    </row>
    <row r="545725" spans="70:70" x14ac:dyDescent="0.25">
      <c r="BR545725" s="2394"/>
    </row>
    <row r="545726" spans="70:70" x14ac:dyDescent="0.25">
      <c r="BR545726" s="2381"/>
    </row>
    <row r="545750" spans="70:70" x14ac:dyDescent="0.25">
      <c r="BR545750" s="2394"/>
    </row>
    <row r="545751" spans="70:70" x14ac:dyDescent="0.25">
      <c r="BR545751" s="2381"/>
    </row>
    <row r="545775" spans="70:70" x14ac:dyDescent="0.25">
      <c r="BR545775" s="2394"/>
    </row>
    <row r="545776" spans="70:70" x14ac:dyDescent="0.25">
      <c r="BR545776" s="2381"/>
    </row>
    <row r="545800" spans="70:70" x14ac:dyDescent="0.25">
      <c r="BR545800" s="2394"/>
    </row>
    <row r="545801" spans="70:70" x14ac:dyDescent="0.25">
      <c r="BR545801" s="2381"/>
    </row>
    <row r="545825" spans="70:70" x14ac:dyDescent="0.25">
      <c r="BR545825" s="2394"/>
    </row>
    <row r="545826" spans="70:70" x14ac:dyDescent="0.25">
      <c r="BR545826" s="2381"/>
    </row>
    <row r="545850" spans="70:70" x14ac:dyDescent="0.25">
      <c r="BR545850" s="2394"/>
    </row>
    <row r="545851" spans="70:70" x14ac:dyDescent="0.25">
      <c r="BR545851" s="2381"/>
    </row>
    <row r="545875" spans="70:70" x14ac:dyDescent="0.25">
      <c r="BR545875" s="2394"/>
    </row>
    <row r="545876" spans="70:70" x14ac:dyDescent="0.25">
      <c r="BR545876" s="2381"/>
    </row>
    <row r="545900" spans="70:70" x14ac:dyDescent="0.25">
      <c r="BR545900" s="2394"/>
    </row>
    <row r="545901" spans="70:70" x14ac:dyDescent="0.25">
      <c r="BR545901" s="2381"/>
    </row>
    <row r="545925" spans="70:70" x14ac:dyDescent="0.25">
      <c r="BR545925" s="2394"/>
    </row>
    <row r="545926" spans="70:70" x14ac:dyDescent="0.25">
      <c r="BR545926" s="2381"/>
    </row>
    <row r="545950" spans="70:70" x14ac:dyDescent="0.25">
      <c r="BR545950" s="2394"/>
    </row>
    <row r="545951" spans="70:70" x14ac:dyDescent="0.25">
      <c r="BR545951" s="2381"/>
    </row>
    <row r="545975" spans="70:70" x14ac:dyDescent="0.25">
      <c r="BR545975" s="2394"/>
    </row>
    <row r="545976" spans="70:70" x14ac:dyDescent="0.25">
      <c r="BR545976" s="2381"/>
    </row>
    <row r="546000" spans="70:70" x14ac:dyDescent="0.25">
      <c r="BR546000" s="2394"/>
    </row>
    <row r="546001" spans="70:70" x14ac:dyDescent="0.25">
      <c r="BR546001" s="2381"/>
    </row>
    <row r="546025" spans="70:70" x14ac:dyDescent="0.25">
      <c r="BR546025" s="2394"/>
    </row>
    <row r="546026" spans="70:70" x14ac:dyDescent="0.25">
      <c r="BR546026" s="2381"/>
    </row>
    <row r="546050" spans="70:70" x14ac:dyDescent="0.25">
      <c r="BR546050" s="2394"/>
    </row>
    <row r="546051" spans="70:70" x14ac:dyDescent="0.25">
      <c r="BR546051" s="2381"/>
    </row>
    <row r="546075" spans="70:70" x14ac:dyDescent="0.25">
      <c r="BR546075" s="2394"/>
    </row>
    <row r="546076" spans="70:70" x14ac:dyDescent="0.25">
      <c r="BR546076" s="2381"/>
    </row>
    <row r="546100" spans="70:70" x14ac:dyDescent="0.25">
      <c r="BR546100" s="2394"/>
    </row>
    <row r="546101" spans="70:70" x14ac:dyDescent="0.25">
      <c r="BR546101" s="2381"/>
    </row>
    <row r="546125" spans="70:70" x14ac:dyDescent="0.25">
      <c r="BR546125" s="2394"/>
    </row>
    <row r="546126" spans="70:70" x14ac:dyDescent="0.25">
      <c r="BR546126" s="2381"/>
    </row>
    <row r="546150" spans="70:70" x14ac:dyDescent="0.25">
      <c r="BR546150" s="2394"/>
    </row>
    <row r="546151" spans="70:70" x14ac:dyDescent="0.25">
      <c r="BR546151" s="2381"/>
    </row>
    <row r="546175" spans="70:70" x14ac:dyDescent="0.25">
      <c r="BR546175" s="2394"/>
    </row>
    <row r="546176" spans="70:70" x14ac:dyDescent="0.25">
      <c r="BR546176" s="2381"/>
    </row>
    <row r="546200" spans="70:70" x14ac:dyDescent="0.25">
      <c r="BR546200" s="2394"/>
    </row>
    <row r="546201" spans="70:70" x14ac:dyDescent="0.25">
      <c r="BR546201" s="2381"/>
    </row>
    <row r="546225" spans="70:70" x14ac:dyDescent="0.25">
      <c r="BR546225" s="2394"/>
    </row>
    <row r="546226" spans="70:70" x14ac:dyDescent="0.25">
      <c r="BR546226" s="2381"/>
    </row>
    <row r="546250" spans="70:70" x14ac:dyDescent="0.25">
      <c r="BR546250" s="2394"/>
    </row>
    <row r="546251" spans="70:70" x14ac:dyDescent="0.25">
      <c r="BR546251" s="2381"/>
    </row>
    <row r="546275" spans="70:70" x14ac:dyDescent="0.25">
      <c r="BR546275" s="2394"/>
    </row>
    <row r="546276" spans="70:70" x14ac:dyDescent="0.25">
      <c r="BR546276" s="2381"/>
    </row>
    <row r="546300" spans="70:70" x14ac:dyDescent="0.25">
      <c r="BR546300" s="2394"/>
    </row>
    <row r="546301" spans="70:70" x14ac:dyDescent="0.25">
      <c r="BR546301" s="2381"/>
    </row>
    <row r="546325" spans="70:70" x14ac:dyDescent="0.25">
      <c r="BR546325" s="2394"/>
    </row>
    <row r="546326" spans="70:70" x14ac:dyDescent="0.25">
      <c r="BR546326" s="2381"/>
    </row>
    <row r="546350" spans="70:70" x14ac:dyDescent="0.25">
      <c r="BR546350" s="2394"/>
    </row>
    <row r="546351" spans="70:70" x14ac:dyDescent="0.25">
      <c r="BR546351" s="2381"/>
    </row>
    <row r="546375" spans="70:70" x14ac:dyDescent="0.25">
      <c r="BR546375" s="2394"/>
    </row>
    <row r="546376" spans="70:70" x14ac:dyDescent="0.25">
      <c r="BR546376" s="2381"/>
    </row>
    <row r="546400" spans="70:70" x14ac:dyDescent="0.25">
      <c r="BR546400" s="2394"/>
    </row>
    <row r="546401" spans="70:70" x14ac:dyDescent="0.25">
      <c r="BR546401" s="2381"/>
    </row>
    <row r="546425" spans="70:70" x14ac:dyDescent="0.25">
      <c r="BR546425" s="2394"/>
    </row>
    <row r="546426" spans="70:70" x14ac:dyDescent="0.25">
      <c r="BR546426" s="2381"/>
    </row>
    <row r="546450" spans="70:70" x14ac:dyDescent="0.25">
      <c r="BR546450" s="2394"/>
    </row>
    <row r="546451" spans="70:70" x14ac:dyDescent="0.25">
      <c r="BR546451" s="2381"/>
    </row>
    <row r="546475" spans="70:70" x14ac:dyDescent="0.25">
      <c r="BR546475" s="2394"/>
    </row>
    <row r="546476" spans="70:70" x14ac:dyDescent="0.25">
      <c r="BR546476" s="2381"/>
    </row>
    <row r="546500" spans="70:70" x14ac:dyDescent="0.25">
      <c r="BR546500" s="2394"/>
    </row>
    <row r="546501" spans="70:70" x14ac:dyDescent="0.25">
      <c r="BR546501" s="2381"/>
    </row>
    <row r="546525" spans="70:70" x14ac:dyDescent="0.25">
      <c r="BR546525" s="2394"/>
    </row>
    <row r="546526" spans="70:70" x14ac:dyDescent="0.25">
      <c r="BR546526" s="2381"/>
    </row>
    <row r="546550" spans="70:70" x14ac:dyDescent="0.25">
      <c r="BR546550" s="2394"/>
    </row>
    <row r="546551" spans="70:70" x14ac:dyDescent="0.25">
      <c r="BR546551" s="2381"/>
    </row>
    <row r="546575" spans="70:70" x14ac:dyDescent="0.25">
      <c r="BR546575" s="2394"/>
    </row>
    <row r="546576" spans="70:70" x14ac:dyDescent="0.25">
      <c r="BR546576" s="2381"/>
    </row>
    <row r="546600" spans="70:70" x14ac:dyDescent="0.25">
      <c r="BR546600" s="2394"/>
    </row>
    <row r="546601" spans="70:70" x14ac:dyDescent="0.25">
      <c r="BR546601" s="2381"/>
    </row>
    <row r="546625" spans="70:70" x14ac:dyDescent="0.25">
      <c r="BR546625" s="2394"/>
    </row>
    <row r="546626" spans="70:70" x14ac:dyDescent="0.25">
      <c r="BR546626" s="2381"/>
    </row>
    <row r="546650" spans="70:70" x14ac:dyDescent="0.25">
      <c r="BR546650" s="2394"/>
    </row>
    <row r="546651" spans="70:70" x14ac:dyDescent="0.25">
      <c r="BR546651" s="2381"/>
    </row>
    <row r="546675" spans="70:70" x14ac:dyDescent="0.25">
      <c r="BR546675" s="2394"/>
    </row>
    <row r="546676" spans="70:70" x14ac:dyDescent="0.25">
      <c r="BR546676" s="2381"/>
    </row>
    <row r="546700" spans="70:70" x14ac:dyDescent="0.25">
      <c r="BR546700" s="2394"/>
    </row>
    <row r="546701" spans="70:70" x14ac:dyDescent="0.25">
      <c r="BR546701" s="2381"/>
    </row>
    <row r="546725" spans="70:70" x14ac:dyDescent="0.25">
      <c r="BR546725" s="2394"/>
    </row>
    <row r="546726" spans="70:70" x14ac:dyDescent="0.25">
      <c r="BR546726" s="2381"/>
    </row>
    <row r="546750" spans="70:70" x14ac:dyDescent="0.25">
      <c r="BR546750" s="2394"/>
    </row>
    <row r="546751" spans="70:70" x14ac:dyDescent="0.25">
      <c r="BR546751" s="2381"/>
    </row>
    <row r="546775" spans="70:70" x14ac:dyDescent="0.25">
      <c r="BR546775" s="2394"/>
    </row>
    <row r="546776" spans="70:70" x14ac:dyDescent="0.25">
      <c r="BR546776" s="2381"/>
    </row>
    <row r="546800" spans="70:70" x14ac:dyDescent="0.25">
      <c r="BR546800" s="2394"/>
    </row>
    <row r="546801" spans="70:70" x14ac:dyDescent="0.25">
      <c r="BR546801" s="2381"/>
    </row>
    <row r="546825" spans="70:70" x14ac:dyDescent="0.25">
      <c r="BR546825" s="2394"/>
    </row>
    <row r="546826" spans="70:70" x14ac:dyDescent="0.25">
      <c r="BR546826" s="2381"/>
    </row>
    <row r="546850" spans="70:70" x14ac:dyDescent="0.25">
      <c r="BR546850" s="2394"/>
    </row>
    <row r="546851" spans="70:70" x14ac:dyDescent="0.25">
      <c r="BR546851" s="2381"/>
    </row>
    <row r="546875" spans="70:70" x14ac:dyDescent="0.25">
      <c r="BR546875" s="2394"/>
    </row>
    <row r="546876" spans="70:70" x14ac:dyDescent="0.25">
      <c r="BR546876" s="2381"/>
    </row>
    <row r="546900" spans="70:70" x14ac:dyDescent="0.25">
      <c r="BR546900" s="2394"/>
    </row>
    <row r="546901" spans="70:70" x14ac:dyDescent="0.25">
      <c r="BR546901" s="2381"/>
    </row>
    <row r="546925" spans="70:70" x14ac:dyDescent="0.25">
      <c r="BR546925" s="2394"/>
    </row>
    <row r="546926" spans="70:70" x14ac:dyDescent="0.25">
      <c r="BR546926" s="2381"/>
    </row>
    <row r="546950" spans="70:70" x14ac:dyDescent="0.25">
      <c r="BR546950" s="2394"/>
    </row>
    <row r="546951" spans="70:70" x14ac:dyDescent="0.25">
      <c r="BR546951" s="2381"/>
    </row>
    <row r="546975" spans="70:70" x14ac:dyDescent="0.25">
      <c r="BR546975" s="2394"/>
    </row>
    <row r="546976" spans="70:70" x14ac:dyDescent="0.25">
      <c r="BR546976" s="2381"/>
    </row>
    <row r="547000" spans="70:70" x14ac:dyDescent="0.25">
      <c r="BR547000" s="2394"/>
    </row>
    <row r="547001" spans="70:70" x14ac:dyDescent="0.25">
      <c r="BR547001" s="2381"/>
    </row>
    <row r="547025" spans="70:70" x14ac:dyDescent="0.25">
      <c r="BR547025" s="2394"/>
    </row>
    <row r="547026" spans="70:70" x14ac:dyDescent="0.25">
      <c r="BR547026" s="2381"/>
    </row>
    <row r="547050" spans="70:70" x14ac:dyDescent="0.25">
      <c r="BR547050" s="2394"/>
    </row>
    <row r="547051" spans="70:70" x14ac:dyDescent="0.25">
      <c r="BR547051" s="2381"/>
    </row>
    <row r="547075" spans="70:70" x14ac:dyDescent="0.25">
      <c r="BR547075" s="2394"/>
    </row>
    <row r="547076" spans="70:70" x14ac:dyDescent="0.25">
      <c r="BR547076" s="2381"/>
    </row>
    <row r="547100" spans="70:70" x14ac:dyDescent="0.25">
      <c r="BR547100" s="2394"/>
    </row>
    <row r="547101" spans="70:70" x14ac:dyDescent="0.25">
      <c r="BR547101" s="2381"/>
    </row>
    <row r="547125" spans="70:70" x14ac:dyDescent="0.25">
      <c r="BR547125" s="2394"/>
    </row>
    <row r="547126" spans="70:70" x14ac:dyDescent="0.25">
      <c r="BR547126" s="2381"/>
    </row>
    <row r="547150" spans="70:70" x14ac:dyDescent="0.25">
      <c r="BR547150" s="2394"/>
    </row>
    <row r="547151" spans="70:70" x14ac:dyDescent="0.25">
      <c r="BR547151" s="2381"/>
    </row>
    <row r="547175" spans="70:70" x14ac:dyDescent="0.25">
      <c r="BR547175" s="2394"/>
    </row>
    <row r="547176" spans="70:70" x14ac:dyDescent="0.25">
      <c r="BR547176" s="2381"/>
    </row>
    <row r="547200" spans="70:70" x14ac:dyDescent="0.25">
      <c r="BR547200" s="2394"/>
    </row>
    <row r="547201" spans="70:70" x14ac:dyDescent="0.25">
      <c r="BR547201" s="2381"/>
    </row>
    <row r="547225" spans="70:70" x14ac:dyDescent="0.25">
      <c r="BR547225" s="2394"/>
    </row>
    <row r="547226" spans="70:70" x14ac:dyDescent="0.25">
      <c r="BR547226" s="2381"/>
    </row>
    <row r="547250" spans="70:70" x14ac:dyDescent="0.25">
      <c r="BR547250" s="2394"/>
    </row>
    <row r="547251" spans="70:70" x14ac:dyDescent="0.25">
      <c r="BR547251" s="2381"/>
    </row>
    <row r="547275" spans="70:70" x14ac:dyDescent="0.25">
      <c r="BR547275" s="2394"/>
    </row>
    <row r="547276" spans="70:70" x14ac:dyDescent="0.25">
      <c r="BR547276" s="2381"/>
    </row>
    <row r="547300" spans="70:70" x14ac:dyDescent="0.25">
      <c r="BR547300" s="2394"/>
    </row>
    <row r="547301" spans="70:70" x14ac:dyDescent="0.25">
      <c r="BR547301" s="2381"/>
    </row>
    <row r="547325" spans="70:70" x14ac:dyDescent="0.25">
      <c r="BR547325" s="2394"/>
    </row>
    <row r="547326" spans="70:70" x14ac:dyDescent="0.25">
      <c r="BR547326" s="2381"/>
    </row>
    <row r="547350" spans="70:70" x14ac:dyDescent="0.25">
      <c r="BR547350" s="2394"/>
    </row>
    <row r="547351" spans="70:70" x14ac:dyDescent="0.25">
      <c r="BR547351" s="2381"/>
    </row>
    <row r="547375" spans="70:70" x14ac:dyDescent="0.25">
      <c r="BR547375" s="2394"/>
    </row>
    <row r="547376" spans="70:70" x14ac:dyDescent="0.25">
      <c r="BR547376" s="2381"/>
    </row>
    <row r="547400" spans="70:70" x14ac:dyDescent="0.25">
      <c r="BR547400" s="2394"/>
    </row>
    <row r="547401" spans="70:70" x14ac:dyDescent="0.25">
      <c r="BR547401" s="2381"/>
    </row>
    <row r="547425" spans="70:70" x14ac:dyDescent="0.25">
      <c r="BR547425" s="2394"/>
    </row>
    <row r="547426" spans="70:70" x14ac:dyDescent="0.25">
      <c r="BR547426" s="2381"/>
    </row>
    <row r="547450" spans="70:70" x14ac:dyDescent="0.25">
      <c r="BR547450" s="2394"/>
    </row>
    <row r="547451" spans="70:70" x14ac:dyDescent="0.25">
      <c r="BR547451" s="2381"/>
    </row>
    <row r="547475" spans="70:70" x14ac:dyDescent="0.25">
      <c r="BR547475" s="2394"/>
    </row>
    <row r="547476" spans="70:70" x14ac:dyDescent="0.25">
      <c r="BR547476" s="2381"/>
    </row>
    <row r="547500" spans="70:70" x14ac:dyDescent="0.25">
      <c r="BR547500" s="2394"/>
    </row>
    <row r="547501" spans="70:70" x14ac:dyDescent="0.25">
      <c r="BR547501" s="2381"/>
    </row>
    <row r="547525" spans="70:70" x14ac:dyDescent="0.25">
      <c r="BR547525" s="2394"/>
    </row>
    <row r="547526" spans="70:70" x14ac:dyDescent="0.25">
      <c r="BR547526" s="2381"/>
    </row>
    <row r="547550" spans="70:70" x14ac:dyDescent="0.25">
      <c r="BR547550" s="2394"/>
    </row>
    <row r="547551" spans="70:70" x14ac:dyDescent="0.25">
      <c r="BR547551" s="2381"/>
    </row>
    <row r="547575" spans="70:70" x14ac:dyDescent="0.25">
      <c r="BR547575" s="2394"/>
    </row>
    <row r="547576" spans="70:70" x14ac:dyDescent="0.25">
      <c r="BR547576" s="2381"/>
    </row>
    <row r="547600" spans="70:70" x14ac:dyDescent="0.25">
      <c r="BR547600" s="2394"/>
    </row>
    <row r="547601" spans="70:70" x14ac:dyDescent="0.25">
      <c r="BR547601" s="2381"/>
    </row>
    <row r="547625" spans="70:70" x14ac:dyDescent="0.25">
      <c r="BR547625" s="2394"/>
    </row>
    <row r="547626" spans="70:70" x14ac:dyDescent="0.25">
      <c r="BR547626" s="2381"/>
    </row>
    <row r="547650" spans="70:70" x14ac:dyDescent="0.25">
      <c r="BR547650" s="2394"/>
    </row>
    <row r="547651" spans="70:70" x14ac:dyDescent="0.25">
      <c r="BR547651" s="2381"/>
    </row>
    <row r="547675" spans="70:70" x14ac:dyDescent="0.25">
      <c r="BR547675" s="2394"/>
    </row>
    <row r="547676" spans="70:70" x14ac:dyDescent="0.25">
      <c r="BR547676" s="2381"/>
    </row>
    <row r="547700" spans="70:70" x14ac:dyDescent="0.25">
      <c r="BR547700" s="2394"/>
    </row>
    <row r="547701" spans="70:70" x14ac:dyDescent="0.25">
      <c r="BR547701" s="2381"/>
    </row>
    <row r="547725" spans="70:70" x14ac:dyDescent="0.25">
      <c r="BR547725" s="2394"/>
    </row>
    <row r="547726" spans="70:70" x14ac:dyDescent="0.25">
      <c r="BR547726" s="2381"/>
    </row>
    <row r="547750" spans="70:70" x14ac:dyDescent="0.25">
      <c r="BR547750" s="2394"/>
    </row>
    <row r="547751" spans="70:70" x14ac:dyDescent="0.25">
      <c r="BR547751" s="2381"/>
    </row>
    <row r="547775" spans="70:70" x14ac:dyDescent="0.25">
      <c r="BR547775" s="2394"/>
    </row>
    <row r="547776" spans="70:70" x14ac:dyDescent="0.25">
      <c r="BR547776" s="2381"/>
    </row>
    <row r="547800" spans="70:70" x14ac:dyDescent="0.25">
      <c r="BR547800" s="2394"/>
    </row>
    <row r="547801" spans="70:70" x14ac:dyDescent="0.25">
      <c r="BR547801" s="2381"/>
    </row>
    <row r="547825" spans="70:70" x14ac:dyDescent="0.25">
      <c r="BR547825" s="2394"/>
    </row>
    <row r="547826" spans="70:70" x14ac:dyDescent="0.25">
      <c r="BR547826" s="2381"/>
    </row>
    <row r="547850" spans="70:70" x14ac:dyDescent="0.25">
      <c r="BR547850" s="2394"/>
    </row>
    <row r="547851" spans="70:70" x14ac:dyDescent="0.25">
      <c r="BR547851" s="2381"/>
    </row>
    <row r="547875" spans="70:70" x14ac:dyDescent="0.25">
      <c r="BR547875" s="2394"/>
    </row>
    <row r="547876" spans="70:70" x14ac:dyDescent="0.25">
      <c r="BR547876" s="2381"/>
    </row>
    <row r="547900" spans="70:70" x14ac:dyDescent="0.25">
      <c r="BR547900" s="2394"/>
    </row>
    <row r="547901" spans="70:70" x14ac:dyDescent="0.25">
      <c r="BR547901" s="2381"/>
    </row>
    <row r="547925" spans="70:70" x14ac:dyDescent="0.25">
      <c r="BR547925" s="2394"/>
    </row>
    <row r="547926" spans="70:70" x14ac:dyDescent="0.25">
      <c r="BR547926" s="2381"/>
    </row>
    <row r="547950" spans="70:70" x14ac:dyDescent="0.25">
      <c r="BR547950" s="2394"/>
    </row>
    <row r="547951" spans="70:70" x14ac:dyDescent="0.25">
      <c r="BR547951" s="2381"/>
    </row>
    <row r="547975" spans="70:70" x14ac:dyDescent="0.25">
      <c r="BR547975" s="2394"/>
    </row>
    <row r="547976" spans="70:70" x14ac:dyDescent="0.25">
      <c r="BR547976" s="2381"/>
    </row>
    <row r="548000" spans="70:70" x14ac:dyDescent="0.25">
      <c r="BR548000" s="2394"/>
    </row>
    <row r="548001" spans="70:70" x14ac:dyDescent="0.25">
      <c r="BR548001" s="2381"/>
    </row>
    <row r="548025" spans="70:70" x14ac:dyDescent="0.25">
      <c r="BR548025" s="2394"/>
    </row>
    <row r="548026" spans="70:70" x14ac:dyDescent="0.25">
      <c r="BR548026" s="2381"/>
    </row>
    <row r="548050" spans="70:70" x14ac:dyDescent="0.25">
      <c r="BR548050" s="2394"/>
    </row>
    <row r="548051" spans="70:70" x14ac:dyDescent="0.25">
      <c r="BR548051" s="2381"/>
    </row>
    <row r="548075" spans="70:70" x14ac:dyDescent="0.25">
      <c r="BR548075" s="2394"/>
    </row>
    <row r="548076" spans="70:70" x14ac:dyDescent="0.25">
      <c r="BR548076" s="2381"/>
    </row>
    <row r="548100" spans="70:70" x14ac:dyDescent="0.25">
      <c r="BR548100" s="2394"/>
    </row>
    <row r="548101" spans="70:70" x14ac:dyDescent="0.25">
      <c r="BR548101" s="2381"/>
    </row>
    <row r="548125" spans="70:70" x14ac:dyDescent="0.25">
      <c r="BR548125" s="2394"/>
    </row>
    <row r="548126" spans="70:70" x14ac:dyDescent="0.25">
      <c r="BR548126" s="2381"/>
    </row>
    <row r="548150" spans="70:70" x14ac:dyDescent="0.25">
      <c r="BR548150" s="2394"/>
    </row>
    <row r="548151" spans="70:70" x14ac:dyDescent="0.25">
      <c r="BR548151" s="2381"/>
    </row>
    <row r="548175" spans="70:70" x14ac:dyDescent="0.25">
      <c r="BR548175" s="2394"/>
    </row>
    <row r="548176" spans="70:70" x14ac:dyDescent="0.25">
      <c r="BR548176" s="2381"/>
    </row>
    <row r="548200" spans="70:70" x14ac:dyDescent="0.25">
      <c r="BR548200" s="2394"/>
    </row>
    <row r="548201" spans="70:70" x14ac:dyDescent="0.25">
      <c r="BR548201" s="2381"/>
    </row>
    <row r="548225" spans="70:70" x14ac:dyDescent="0.25">
      <c r="BR548225" s="2394"/>
    </row>
    <row r="548226" spans="70:70" x14ac:dyDescent="0.25">
      <c r="BR548226" s="2381"/>
    </row>
    <row r="548250" spans="70:70" x14ac:dyDescent="0.25">
      <c r="BR548250" s="2394"/>
    </row>
    <row r="548251" spans="70:70" x14ac:dyDescent="0.25">
      <c r="BR548251" s="2381"/>
    </row>
    <row r="548275" spans="70:70" x14ac:dyDescent="0.25">
      <c r="BR548275" s="2394"/>
    </row>
    <row r="548276" spans="70:70" x14ac:dyDescent="0.25">
      <c r="BR548276" s="2381"/>
    </row>
    <row r="548300" spans="70:70" x14ac:dyDescent="0.25">
      <c r="BR548300" s="2394"/>
    </row>
    <row r="548301" spans="70:70" x14ac:dyDescent="0.25">
      <c r="BR548301" s="2381"/>
    </row>
    <row r="548325" spans="70:70" x14ac:dyDescent="0.25">
      <c r="BR548325" s="2394"/>
    </row>
    <row r="548326" spans="70:70" x14ac:dyDescent="0.25">
      <c r="BR548326" s="2381"/>
    </row>
    <row r="548350" spans="70:70" x14ac:dyDescent="0.25">
      <c r="BR548350" s="2394"/>
    </row>
    <row r="548351" spans="70:70" x14ac:dyDescent="0.25">
      <c r="BR548351" s="2381"/>
    </row>
    <row r="548375" spans="70:70" x14ac:dyDescent="0.25">
      <c r="BR548375" s="2394"/>
    </row>
    <row r="548376" spans="70:70" x14ac:dyDescent="0.25">
      <c r="BR548376" s="2381"/>
    </row>
    <row r="548400" spans="70:70" x14ac:dyDescent="0.25">
      <c r="BR548400" s="2394"/>
    </row>
    <row r="548401" spans="70:70" x14ac:dyDescent="0.25">
      <c r="BR548401" s="2381"/>
    </row>
    <row r="548425" spans="70:70" x14ac:dyDescent="0.25">
      <c r="BR548425" s="2394"/>
    </row>
    <row r="548426" spans="70:70" x14ac:dyDescent="0.25">
      <c r="BR548426" s="2381"/>
    </row>
    <row r="548450" spans="70:70" x14ac:dyDescent="0.25">
      <c r="BR548450" s="2394"/>
    </row>
    <row r="548451" spans="70:70" x14ac:dyDescent="0.25">
      <c r="BR548451" s="2381"/>
    </row>
    <row r="548475" spans="70:70" x14ac:dyDescent="0.25">
      <c r="BR548475" s="2394"/>
    </row>
    <row r="548476" spans="70:70" x14ac:dyDescent="0.25">
      <c r="BR548476" s="2381"/>
    </row>
    <row r="548500" spans="70:70" x14ac:dyDescent="0.25">
      <c r="BR548500" s="2394"/>
    </row>
    <row r="548501" spans="70:70" x14ac:dyDescent="0.25">
      <c r="BR548501" s="2381"/>
    </row>
    <row r="548525" spans="70:70" x14ac:dyDescent="0.25">
      <c r="BR548525" s="2394"/>
    </row>
    <row r="548526" spans="70:70" x14ac:dyDescent="0.25">
      <c r="BR548526" s="2381"/>
    </row>
    <row r="548550" spans="70:70" x14ac:dyDescent="0.25">
      <c r="BR548550" s="2394"/>
    </row>
    <row r="548551" spans="70:70" x14ac:dyDescent="0.25">
      <c r="BR548551" s="2381"/>
    </row>
    <row r="548575" spans="70:70" x14ac:dyDescent="0.25">
      <c r="BR548575" s="2394"/>
    </row>
    <row r="548576" spans="70:70" x14ac:dyDescent="0.25">
      <c r="BR548576" s="2381"/>
    </row>
    <row r="548600" spans="70:70" x14ac:dyDescent="0.25">
      <c r="BR548600" s="2394"/>
    </row>
    <row r="548601" spans="70:70" x14ac:dyDescent="0.25">
      <c r="BR548601" s="2381"/>
    </row>
    <row r="548625" spans="70:70" x14ac:dyDescent="0.25">
      <c r="BR548625" s="2394"/>
    </row>
    <row r="548626" spans="70:70" x14ac:dyDescent="0.25">
      <c r="BR548626" s="2381"/>
    </row>
    <row r="548650" spans="70:70" x14ac:dyDescent="0.25">
      <c r="BR548650" s="2394"/>
    </row>
    <row r="548651" spans="70:70" x14ac:dyDescent="0.25">
      <c r="BR548651" s="2381"/>
    </row>
    <row r="548675" spans="70:70" x14ac:dyDescent="0.25">
      <c r="BR548675" s="2394"/>
    </row>
    <row r="548676" spans="70:70" x14ac:dyDescent="0.25">
      <c r="BR548676" s="2381"/>
    </row>
    <row r="548700" spans="70:70" x14ac:dyDescent="0.25">
      <c r="BR548700" s="2394"/>
    </row>
    <row r="548701" spans="70:70" x14ac:dyDescent="0.25">
      <c r="BR548701" s="2381"/>
    </row>
    <row r="548725" spans="70:70" x14ac:dyDescent="0.25">
      <c r="BR548725" s="2394"/>
    </row>
    <row r="548726" spans="70:70" x14ac:dyDescent="0.25">
      <c r="BR548726" s="2381"/>
    </row>
    <row r="548750" spans="70:70" x14ac:dyDescent="0.25">
      <c r="BR548750" s="2394"/>
    </row>
    <row r="548751" spans="70:70" x14ac:dyDescent="0.25">
      <c r="BR548751" s="2381"/>
    </row>
    <row r="548775" spans="70:70" x14ac:dyDescent="0.25">
      <c r="BR548775" s="2394"/>
    </row>
    <row r="548776" spans="70:70" x14ac:dyDescent="0.25">
      <c r="BR548776" s="2381"/>
    </row>
    <row r="548800" spans="70:70" x14ac:dyDescent="0.25">
      <c r="BR548800" s="2394"/>
    </row>
    <row r="548801" spans="70:70" x14ac:dyDescent="0.25">
      <c r="BR548801" s="2381"/>
    </row>
    <row r="548825" spans="70:70" x14ac:dyDescent="0.25">
      <c r="BR548825" s="2394"/>
    </row>
    <row r="548826" spans="70:70" x14ac:dyDescent="0.25">
      <c r="BR548826" s="2381"/>
    </row>
    <row r="548850" spans="70:70" x14ac:dyDescent="0.25">
      <c r="BR548850" s="2394"/>
    </row>
    <row r="548851" spans="70:70" x14ac:dyDescent="0.25">
      <c r="BR548851" s="2381"/>
    </row>
    <row r="548875" spans="70:70" x14ac:dyDescent="0.25">
      <c r="BR548875" s="2394"/>
    </row>
    <row r="548876" spans="70:70" x14ac:dyDescent="0.25">
      <c r="BR548876" s="2381"/>
    </row>
    <row r="548900" spans="70:70" x14ac:dyDescent="0.25">
      <c r="BR548900" s="2394"/>
    </row>
    <row r="548901" spans="70:70" x14ac:dyDescent="0.25">
      <c r="BR548901" s="2381"/>
    </row>
    <row r="548925" spans="70:70" x14ac:dyDescent="0.25">
      <c r="BR548925" s="2394"/>
    </row>
    <row r="548926" spans="70:70" x14ac:dyDescent="0.25">
      <c r="BR548926" s="2381"/>
    </row>
    <row r="548950" spans="70:70" x14ac:dyDescent="0.25">
      <c r="BR548950" s="2394"/>
    </row>
    <row r="548951" spans="70:70" x14ac:dyDescent="0.25">
      <c r="BR548951" s="2381"/>
    </row>
    <row r="548975" spans="70:70" x14ac:dyDescent="0.25">
      <c r="BR548975" s="2394"/>
    </row>
    <row r="548976" spans="70:70" x14ac:dyDescent="0.25">
      <c r="BR548976" s="2381"/>
    </row>
    <row r="549000" spans="70:70" x14ac:dyDescent="0.25">
      <c r="BR549000" s="2394"/>
    </row>
    <row r="549001" spans="70:70" x14ac:dyDescent="0.25">
      <c r="BR549001" s="2381"/>
    </row>
    <row r="549025" spans="70:70" x14ac:dyDescent="0.25">
      <c r="BR549025" s="2394"/>
    </row>
    <row r="549026" spans="70:70" x14ac:dyDescent="0.25">
      <c r="BR549026" s="2381"/>
    </row>
    <row r="549050" spans="70:70" x14ac:dyDescent="0.25">
      <c r="BR549050" s="2394"/>
    </row>
    <row r="549051" spans="70:70" x14ac:dyDescent="0.25">
      <c r="BR549051" s="2381"/>
    </row>
    <row r="549075" spans="70:70" x14ac:dyDescent="0.25">
      <c r="BR549075" s="2394"/>
    </row>
    <row r="549076" spans="70:70" x14ac:dyDescent="0.25">
      <c r="BR549076" s="2381"/>
    </row>
    <row r="549100" spans="70:70" x14ac:dyDescent="0.25">
      <c r="BR549100" s="2394"/>
    </row>
    <row r="549101" spans="70:70" x14ac:dyDescent="0.25">
      <c r="BR549101" s="2381"/>
    </row>
    <row r="549125" spans="70:70" x14ac:dyDescent="0.25">
      <c r="BR549125" s="2394"/>
    </row>
    <row r="549126" spans="70:70" x14ac:dyDescent="0.25">
      <c r="BR549126" s="2381"/>
    </row>
    <row r="549150" spans="70:70" x14ac:dyDescent="0.25">
      <c r="BR549150" s="2394"/>
    </row>
    <row r="549151" spans="70:70" x14ac:dyDescent="0.25">
      <c r="BR549151" s="2381"/>
    </row>
    <row r="549175" spans="70:70" x14ac:dyDescent="0.25">
      <c r="BR549175" s="2394"/>
    </row>
    <row r="549176" spans="70:70" x14ac:dyDescent="0.25">
      <c r="BR549176" s="2381"/>
    </row>
    <row r="549200" spans="70:70" x14ac:dyDescent="0.25">
      <c r="BR549200" s="2394"/>
    </row>
    <row r="549201" spans="70:70" x14ac:dyDescent="0.25">
      <c r="BR549201" s="2381"/>
    </row>
    <row r="549225" spans="70:70" x14ac:dyDescent="0.25">
      <c r="BR549225" s="2394"/>
    </row>
    <row r="549226" spans="70:70" x14ac:dyDescent="0.25">
      <c r="BR549226" s="2381"/>
    </row>
    <row r="549250" spans="70:70" x14ac:dyDescent="0.25">
      <c r="BR549250" s="2394"/>
    </row>
    <row r="549251" spans="70:70" x14ac:dyDescent="0.25">
      <c r="BR549251" s="2381"/>
    </row>
    <row r="549275" spans="70:70" x14ac:dyDescent="0.25">
      <c r="BR549275" s="2394"/>
    </row>
    <row r="549276" spans="70:70" x14ac:dyDescent="0.25">
      <c r="BR549276" s="2381"/>
    </row>
    <row r="549300" spans="70:70" x14ac:dyDescent="0.25">
      <c r="BR549300" s="2394"/>
    </row>
    <row r="549301" spans="70:70" x14ac:dyDescent="0.25">
      <c r="BR549301" s="2381"/>
    </row>
    <row r="549325" spans="70:70" x14ac:dyDescent="0.25">
      <c r="BR549325" s="2394"/>
    </row>
    <row r="549326" spans="70:70" x14ac:dyDescent="0.25">
      <c r="BR549326" s="2381"/>
    </row>
    <row r="549350" spans="70:70" x14ac:dyDescent="0.25">
      <c r="BR549350" s="2394"/>
    </row>
    <row r="549351" spans="70:70" x14ac:dyDescent="0.25">
      <c r="BR549351" s="2381"/>
    </row>
    <row r="549375" spans="70:70" x14ac:dyDescent="0.25">
      <c r="BR549375" s="2394"/>
    </row>
    <row r="549376" spans="70:70" x14ac:dyDescent="0.25">
      <c r="BR549376" s="2381"/>
    </row>
    <row r="549400" spans="70:70" x14ac:dyDescent="0.25">
      <c r="BR549400" s="2394"/>
    </row>
    <row r="549401" spans="70:70" x14ac:dyDescent="0.25">
      <c r="BR549401" s="2381"/>
    </row>
    <row r="549425" spans="70:70" x14ac:dyDescent="0.25">
      <c r="BR549425" s="2394"/>
    </row>
    <row r="549426" spans="70:70" x14ac:dyDescent="0.25">
      <c r="BR549426" s="2381"/>
    </row>
    <row r="549450" spans="70:70" x14ac:dyDescent="0.25">
      <c r="BR549450" s="2394"/>
    </row>
    <row r="549451" spans="70:70" x14ac:dyDescent="0.25">
      <c r="BR549451" s="2381"/>
    </row>
    <row r="549475" spans="70:70" x14ac:dyDescent="0.25">
      <c r="BR549475" s="2394"/>
    </row>
    <row r="549476" spans="70:70" x14ac:dyDescent="0.25">
      <c r="BR549476" s="2381"/>
    </row>
    <row r="549500" spans="70:70" x14ac:dyDescent="0.25">
      <c r="BR549500" s="2394"/>
    </row>
    <row r="549501" spans="70:70" x14ac:dyDescent="0.25">
      <c r="BR549501" s="2381"/>
    </row>
    <row r="549525" spans="70:70" x14ac:dyDescent="0.25">
      <c r="BR549525" s="2394"/>
    </row>
    <row r="549526" spans="70:70" x14ac:dyDescent="0.25">
      <c r="BR549526" s="2381"/>
    </row>
    <row r="549550" spans="70:70" x14ac:dyDescent="0.25">
      <c r="BR549550" s="2394"/>
    </row>
    <row r="549551" spans="70:70" x14ac:dyDescent="0.25">
      <c r="BR549551" s="2381"/>
    </row>
    <row r="549575" spans="70:70" x14ac:dyDescent="0.25">
      <c r="BR549575" s="2394"/>
    </row>
    <row r="549576" spans="70:70" x14ac:dyDescent="0.25">
      <c r="BR549576" s="2381"/>
    </row>
    <row r="549600" spans="70:70" x14ac:dyDescent="0.25">
      <c r="BR549600" s="2394"/>
    </row>
    <row r="549601" spans="70:70" x14ac:dyDescent="0.25">
      <c r="BR549601" s="2381"/>
    </row>
    <row r="549625" spans="70:70" x14ac:dyDescent="0.25">
      <c r="BR549625" s="2394"/>
    </row>
    <row r="549626" spans="70:70" x14ac:dyDescent="0.25">
      <c r="BR549626" s="2381"/>
    </row>
    <row r="549650" spans="70:70" x14ac:dyDescent="0.25">
      <c r="BR549650" s="2394"/>
    </row>
    <row r="549651" spans="70:70" x14ac:dyDescent="0.25">
      <c r="BR549651" s="2381"/>
    </row>
    <row r="549675" spans="70:70" x14ac:dyDescent="0.25">
      <c r="BR549675" s="2394"/>
    </row>
    <row r="549676" spans="70:70" x14ac:dyDescent="0.25">
      <c r="BR549676" s="2381"/>
    </row>
    <row r="549700" spans="70:70" x14ac:dyDescent="0.25">
      <c r="BR549700" s="2394"/>
    </row>
    <row r="549701" spans="70:70" x14ac:dyDescent="0.25">
      <c r="BR549701" s="2381"/>
    </row>
    <row r="549725" spans="70:70" x14ac:dyDescent="0.25">
      <c r="BR549725" s="2394"/>
    </row>
    <row r="549726" spans="70:70" x14ac:dyDescent="0.25">
      <c r="BR549726" s="2381"/>
    </row>
    <row r="549750" spans="70:70" x14ac:dyDescent="0.25">
      <c r="BR549750" s="2394"/>
    </row>
    <row r="549751" spans="70:70" x14ac:dyDescent="0.25">
      <c r="BR549751" s="2381"/>
    </row>
    <row r="549775" spans="70:70" x14ac:dyDescent="0.25">
      <c r="BR549775" s="2394"/>
    </row>
    <row r="549776" spans="70:70" x14ac:dyDescent="0.25">
      <c r="BR549776" s="2381"/>
    </row>
    <row r="549800" spans="70:70" x14ac:dyDescent="0.25">
      <c r="BR549800" s="2394"/>
    </row>
    <row r="549801" spans="70:70" x14ac:dyDescent="0.25">
      <c r="BR549801" s="2381"/>
    </row>
    <row r="549825" spans="70:70" x14ac:dyDescent="0.25">
      <c r="BR549825" s="2394"/>
    </row>
    <row r="549826" spans="70:70" x14ac:dyDescent="0.25">
      <c r="BR549826" s="2381"/>
    </row>
    <row r="549850" spans="70:70" x14ac:dyDescent="0.25">
      <c r="BR549850" s="2394"/>
    </row>
    <row r="549851" spans="70:70" x14ac:dyDescent="0.25">
      <c r="BR549851" s="2381"/>
    </row>
    <row r="549875" spans="70:70" x14ac:dyDescent="0.25">
      <c r="BR549875" s="2394"/>
    </row>
    <row r="549876" spans="70:70" x14ac:dyDescent="0.25">
      <c r="BR549876" s="2381"/>
    </row>
    <row r="549900" spans="70:70" x14ac:dyDescent="0.25">
      <c r="BR549900" s="2394"/>
    </row>
    <row r="549901" spans="70:70" x14ac:dyDescent="0.25">
      <c r="BR549901" s="2381"/>
    </row>
    <row r="549925" spans="70:70" x14ac:dyDescent="0.25">
      <c r="BR549925" s="2394"/>
    </row>
    <row r="549926" spans="70:70" x14ac:dyDescent="0.25">
      <c r="BR549926" s="2381"/>
    </row>
    <row r="549950" spans="70:70" x14ac:dyDescent="0.25">
      <c r="BR549950" s="2394"/>
    </row>
    <row r="549951" spans="70:70" x14ac:dyDescent="0.25">
      <c r="BR549951" s="2381"/>
    </row>
    <row r="549975" spans="70:70" x14ac:dyDescent="0.25">
      <c r="BR549975" s="2394"/>
    </row>
    <row r="549976" spans="70:70" x14ac:dyDescent="0.25">
      <c r="BR549976" s="2381"/>
    </row>
    <row r="550000" spans="70:70" x14ac:dyDescent="0.25">
      <c r="BR550000" s="2394"/>
    </row>
    <row r="550001" spans="70:70" x14ac:dyDescent="0.25">
      <c r="BR550001" s="2381"/>
    </row>
    <row r="550025" spans="70:70" x14ac:dyDescent="0.25">
      <c r="BR550025" s="2394"/>
    </row>
    <row r="550026" spans="70:70" x14ac:dyDescent="0.25">
      <c r="BR550026" s="2381"/>
    </row>
    <row r="550050" spans="70:70" x14ac:dyDescent="0.25">
      <c r="BR550050" s="2394"/>
    </row>
    <row r="550051" spans="70:70" x14ac:dyDescent="0.25">
      <c r="BR550051" s="2381"/>
    </row>
    <row r="550075" spans="70:70" x14ac:dyDescent="0.25">
      <c r="BR550075" s="2394"/>
    </row>
    <row r="550076" spans="70:70" x14ac:dyDescent="0.25">
      <c r="BR550076" s="2381"/>
    </row>
    <row r="550100" spans="70:70" x14ac:dyDescent="0.25">
      <c r="BR550100" s="2394"/>
    </row>
    <row r="550101" spans="70:70" x14ac:dyDescent="0.25">
      <c r="BR550101" s="2381"/>
    </row>
    <row r="550125" spans="70:70" x14ac:dyDescent="0.25">
      <c r="BR550125" s="2394"/>
    </row>
    <row r="550126" spans="70:70" x14ac:dyDescent="0.25">
      <c r="BR550126" s="2381"/>
    </row>
    <row r="550150" spans="70:70" x14ac:dyDescent="0.25">
      <c r="BR550150" s="2394"/>
    </row>
    <row r="550151" spans="70:70" x14ac:dyDescent="0.25">
      <c r="BR550151" s="2381"/>
    </row>
    <row r="550175" spans="70:70" x14ac:dyDescent="0.25">
      <c r="BR550175" s="2394"/>
    </row>
    <row r="550176" spans="70:70" x14ac:dyDescent="0.25">
      <c r="BR550176" s="2381"/>
    </row>
    <row r="550200" spans="70:70" x14ac:dyDescent="0.25">
      <c r="BR550200" s="2394"/>
    </row>
    <row r="550201" spans="70:70" x14ac:dyDescent="0.25">
      <c r="BR550201" s="2381"/>
    </row>
    <row r="550225" spans="70:70" x14ac:dyDescent="0.25">
      <c r="BR550225" s="2394"/>
    </row>
    <row r="550226" spans="70:70" x14ac:dyDescent="0.25">
      <c r="BR550226" s="2381"/>
    </row>
    <row r="550250" spans="70:70" x14ac:dyDescent="0.25">
      <c r="BR550250" s="2394"/>
    </row>
    <row r="550251" spans="70:70" x14ac:dyDescent="0.25">
      <c r="BR550251" s="2381"/>
    </row>
    <row r="550275" spans="70:70" x14ac:dyDescent="0.25">
      <c r="BR550275" s="2394"/>
    </row>
    <row r="550276" spans="70:70" x14ac:dyDescent="0.25">
      <c r="BR550276" s="2381"/>
    </row>
    <row r="550300" spans="70:70" x14ac:dyDescent="0.25">
      <c r="BR550300" s="2394"/>
    </row>
    <row r="550301" spans="70:70" x14ac:dyDescent="0.25">
      <c r="BR550301" s="2381"/>
    </row>
    <row r="550325" spans="70:70" x14ac:dyDescent="0.25">
      <c r="BR550325" s="2394"/>
    </row>
    <row r="550326" spans="70:70" x14ac:dyDescent="0.25">
      <c r="BR550326" s="2381"/>
    </row>
    <row r="550350" spans="70:70" x14ac:dyDescent="0.25">
      <c r="BR550350" s="2394"/>
    </row>
    <row r="550351" spans="70:70" x14ac:dyDescent="0.25">
      <c r="BR550351" s="2381"/>
    </row>
    <row r="550375" spans="70:70" x14ac:dyDescent="0.25">
      <c r="BR550375" s="2394"/>
    </row>
    <row r="550376" spans="70:70" x14ac:dyDescent="0.25">
      <c r="BR550376" s="2381"/>
    </row>
    <row r="550400" spans="70:70" x14ac:dyDescent="0.25">
      <c r="BR550400" s="2394"/>
    </row>
    <row r="550401" spans="70:70" x14ac:dyDescent="0.25">
      <c r="BR550401" s="2381"/>
    </row>
    <row r="550425" spans="70:70" x14ac:dyDescent="0.25">
      <c r="BR550425" s="2394"/>
    </row>
    <row r="550426" spans="70:70" x14ac:dyDescent="0.25">
      <c r="BR550426" s="2381"/>
    </row>
    <row r="550450" spans="70:70" x14ac:dyDescent="0.25">
      <c r="BR550450" s="2394"/>
    </row>
    <row r="550451" spans="70:70" x14ac:dyDescent="0.25">
      <c r="BR550451" s="2381"/>
    </row>
    <row r="550475" spans="70:70" x14ac:dyDescent="0.25">
      <c r="BR550475" s="2394"/>
    </row>
    <row r="550476" spans="70:70" x14ac:dyDescent="0.25">
      <c r="BR550476" s="2381"/>
    </row>
    <row r="550500" spans="70:70" x14ac:dyDescent="0.25">
      <c r="BR550500" s="2394"/>
    </row>
    <row r="550501" spans="70:70" x14ac:dyDescent="0.25">
      <c r="BR550501" s="2381"/>
    </row>
    <row r="550525" spans="70:70" x14ac:dyDescent="0.25">
      <c r="BR550525" s="2394"/>
    </row>
    <row r="550526" spans="70:70" x14ac:dyDescent="0.25">
      <c r="BR550526" s="2381"/>
    </row>
    <row r="550550" spans="70:70" x14ac:dyDescent="0.25">
      <c r="BR550550" s="2394"/>
    </row>
    <row r="550551" spans="70:70" x14ac:dyDescent="0.25">
      <c r="BR550551" s="2381"/>
    </row>
    <row r="550575" spans="70:70" x14ac:dyDescent="0.25">
      <c r="BR550575" s="2394"/>
    </row>
    <row r="550576" spans="70:70" x14ac:dyDescent="0.25">
      <c r="BR550576" s="2381"/>
    </row>
    <row r="550600" spans="70:70" x14ac:dyDescent="0.25">
      <c r="BR550600" s="2394"/>
    </row>
    <row r="550601" spans="70:70" x14ac:dyDescent="0.25">
      <c r="BR550601" s="2381"/>
    </row>
    <row r="550625" spans="70:70" x14ac:dyDescent="0.25">
      <c r="BR550625" s="2394"/>
    </row>
    <row r="550626" spans="70:70" x14ac:dyDescent="0.25">
      <c r="BR550626" s="2381"/>
    </row>
    <row r="550650" spans="70:70" x14ac:dyDescent="0.25">
      <c r="BR550650" s="2394"/>
    </row>
    <row r="550651" spans="70:70" x14ac:dyDescent="0.25">
      <c r="BR550651" s="2381"/>
    </row>
    <row r="550675" spans="70:70" x14ac:dyDescent="0.25">
      <c r="BR550675" s="2394"/>
    </row>
    <row r="550676" spans="70:70" x14ac:dyDescent="0.25">
      <c r="BR550676" s="2381"/>
    </row>
    <row r="550700" spans="70:70" x14ac:dyDescent="0.25">
      <c r="BR550700" s="2394"/>
    </row>
    <row r="550701" spans="70:70" x14ac:dyDescent="0.25">
      <c r="BR550701" s="2381"/>
    </row>
    <row r="550725" spans="70:70" x14ac:dyDescent="0.25">
      <c r="BR550725" s="2394"/>
    </row>
    <row r="550726" spans="70:70" x14ac:dyDescent="0.25">
      <c r="BR550726" s="2381"/>
    </row>
    <row r="550750" spans="70:70" x14ac:dyDescent="0.25">
      <c r="BR550750" s="2394"/>
    </row>
    <row r="550751" spans="70:70" x14ac:dyDescent="0.25">
      <c r="BR550751" s="2381"/>
    </row>
    <row r="550775" spans="70:70" x14ac:dyDescent="0.25">
      <c r="BR550775" s="2394"/>
    </row>
    <row r="550776" spans="70:70" x14ac:dyDescent="0.25">
      <c r="BR550776" s="2381"/>
    </row>
    <row r="550800" spans="70:70" x14ac:dyDescent="0.25">
      <c r="BR550800" s="2394"/>
    </row>
    <row r="550801" spans="70:70" x14ac:dyDescent="0.25">
      <c r="BR550801" s="2381"/>
    </row>
    <row r="550825" spans="70:70" x14ac:dyDescent="0.25">
      <c r="BR550825" s="2394"/>
    </row>
    <row r="550826" spans="70:70" x14ac:dyDescent="0.25">
      <c r="BR550826" s="2381"/>
    </row>
    <row r="550850" spans="70:70" x14ac:dyDescent="0.25">
      <c r="BR550850" s="2394"/>
    </row>
    <row r="550851" spans="70:70" x14ac:dyDescent="0.25">
      <c r="BR550851" s="2381"/>
    </row>
    <row r="550875" spans="70:70" x14ac:dyDescent="0.25">
      <c r="BR550875" s="2394"/>
    </row>
    <row r="550876" spans="70:70" x14ac:dyDescent="0.25">
      <c r="BR550876" s="2381"/>
    </row>
    <row r="550900" spans="70:70" x14ac:dyDescent="0.25">
      <c r="BR550900" s="2394"/>
    </row>
    <row r="550901" spans="70:70" x14ac:dyDescent="0.25">
      <c r="BR550901" s="2381"/>
    </row>
    <row r="550925" spans="70:70" x14ac:dyDescent="0.25">
      <c r="BR550925" s="2394"/>
    </row>
    <row r="550926" spans="70:70" x14ac:dyDescent="0.25">
      <c r="BR550926" s="2381"/>
    </row>
    <row r="550950" spans="70:70" x14ac:dyDescent="0.25">
      <c r="BR550950" s="2394"/>
    </row>
    <row r="550951" spans="70:70" x14ac:dyDescent="0.25">
      <c r="BR550951" s="2381"/>
    </row>
    <row r="550975" spans="70:70" x14ac:dyDescent="0.25">
      <c r="BR550975" s="2394"/>
    </row>
    <row r="550976" spans="70:70" x14ac:dyDescent="0.25">
      <c r="BR550976" s="2381"/>
    </row>
    <row r="551000" spans="70:70" x14ac:dyDescent="0.25">
      <c r="BR551000" s="2394"/>
    </row>
    <row r="551001" spans="70:70" x14ac:dyDescent="0.25">
      <c r="BR551001" s="2381"/>
    </row>
    <row r="551025" spans="70:70" x14ac:dyDescent="0.25">
      <c r="BR551025" s="2394"/>
    </row>
    <row r="551026" spans="70:70" x14ac:dyDescent="0.25">
      <c r="BR551026" s="2381"/>
    </row>
    <row r="551050" spans="70:70" x14ac:dyDescent="0.25">
      <c r="BR551050" s="2394"/>
    </row>
    <row r="551051" spans="70:70" x14ac:dyDescent="0.25">
      <c r="BR551051" s="2381"/>
    </row>
    <row r="551075" spans="70:70" x14ac:dyDescent="0.25">
      <c r="BR551075" s="2394"/>
    </row>
    <row r="551076" spans="70:70" x14ac:dyDescent="0.25">
      <c r="BR551076" s="2381"/>
    </row>
    <row r="551100" spans="70:70" x14ac:dyDescent="0.25">
      <c r="BR551100" s="2394"/>
    </row>
    <row r="551101" spans="70:70" x14ac:dyDescent="0.25">
      <c r="BR551101" s="2381"/>
    </row>
    <row r="551125" spans="70:70" x14ac:dyDescent="0.25">
      <c r="BR551125" s="2394"/>
    </row>
    <row r="551126" spans="70:70" x14ac:dyDescent="0.25">
      <c r="BR551126" s="2381"/>
    </row>
    <row r="551150" spans="70:70" x14ac:dyDescent="0.25">
      <c r="BR551150" s="2394"/>
    </row>
    <row r="551151" spans="70:70" x14ac:dyDescent="0.25">
      <c r="BR551151" s="2381"/>
    </row>
    <row r="551175" spans="70:70" x14ac:dyDescent="0.25">
      <c r="BR551175" s="2394"/>
    </row>
    <row r="551176" spans="70:70" x14ac:dyDescent="0.25">
      <c r="BR551176" s="2381"/>
    </row>
    <row r="551200" spans="70:70" x14ac:dyDescent="0.25">
      <c r="BR551200" s="2394"/>
    </row>
    <row r="551201" spans="70:70" x14ac:dyDescent="0.25">
      <c r="BR551201" s="2381"/>
    </row>
    <row r="551225" spans="70:70" x14ac:dyDescent="0.25">
      <c r="BR551225" s="2394"/>
    </row>
    <row r="551226" spans="70:70" x14ac:dyDescent="0.25">
      <c r="BR551226" s="2381"/>
    </row>
    <row r="551250" spans="70:70" x14ac:dyDescent="0.25">
      <c r="BR551250" s="2394"/>
    </row>
    <row r="551251" spans="70:70" x14ac:dyDescent="0.25">
      <c r="BR551251" s="2381"/>
    </row>
    <row r="551275" spans="70:70" x14ac:dyDescent="0.25">
      <c r="BR551275" s="2394"/>
    </row>
    <row r="551276" spans="70:70" x14ac:dyDescent="0.25">
      <c r="BR551276" s="2381"/>
    </row>
    <row r="551300" spans="70:70" x14ac:dyDescent="0.25">
      <c r="BR551300" s="2394"/>
    </row>
    <row r="551301" spans="70:70" x14ac:dyDescent="0.25">
      <c r="BR551301" s="2381"/>
    </row>
    <row r="551325" spans="70:70" x14ac:dyDescent="0.25">
      <c r="BR551325" s="2394"/>
    </row>
    <row r="551326" spans="70:70" x14ac:dyDescent="0.25">
      <c r="BR551326" s="2381"/>
    </row>
    <row r="551350" spans="70:70" x14ac:dyDescent="0.25">
      <c r="BR551350" s="2394"/>
    </row>
    <row r="551351" spans="70:70" x14ac:dyDescent="0.25">
      <c r="BR551351" s="2381"/>
    </row>
    <row r="551375" spans="70:70" x14ac:dyDescent="0.25">
      <c r="BR551375" s="2394"/>
    </row>
    <row r="551376" spans="70:70" x14ac:dyDescent="0.25">
      <c r="BR551376" s="2381"/>
    </row>
    <row r="551400" spans="70:70" x14ac:dyDescent="0.25">
      <c r="BR551400" s="2394"/>
    </row>
    <row r="551401" spans="70:70" x14ac:dyDescent="0.25">
      <c r="BR551401" s="2381"/>
    </row>
    <row r="551425" spans="70:70" x14ac:dyDescent="0.25">
      <c r="BR551425" s="2394"/>
    </row>
    <row r="551426" spans="70:70" x14ac:dyDescent="0.25">
      <c r="BR551426" s="2381"/>
    </row>
    <row r="551450" spans="70:70" x14ac:dyDescent="0.25">
      <c r="BR551450" s="2394"/>
    </row>
    <row r="551451" spans="70:70" x14ac:dyDescent="0.25">
      <c r="BR551451" s="2381"/>
    </row>
    <row r="551475" spans="70:70" x14ac:dyDescent="0.25">
      <c r="BR551475" s="2394"/>
    </row>
    <row r="551476" spans="70:70" x14ac:dyDescent="0.25">
      <c r="BR551476" s="2381"/>
    </row>
    <row r="551500" spans="70:70" x14ac:dyDescent="0.25">
      <c r="BR551500" s="2394"/>
    </row>
    <row r="551501" spans="70:70" x14ac:dyDescent="0.25">
      <c r="BR551501" s="2381"/>
    </row>
    <row r="551525" spans="70:70" x14ac:dyDescent="0.25">
      <c r="BR551525" s="2394"/>
    </row>
    <row r="551526" spans="70:70" x14ac:dyDescent="0.25">
      <c r="BR551526" s="2381"/>
    </row>
    <row r="551550" spans="70:70" x14ac:dyDescent="0.25">
      <c r="BR551550" s="2394"/>
    </row>
    <row r="551551" spans="70:70" x14ac:dyDescent="0.25">
      <c r="BR551551" s="2381"/>
    </row>
    <row r="551575" spans="70:70" x14ac:dyDescent="0.25">
      <c r="BR551575" s="2394"/>
    </row>
    <row r="551576" spans="70:70" x14ac:dyDescent="0.25">
      <c r="BR551576" s="2381"/>
    </row>
    <row r="551600" spans="70:70" x14ac:dyDescent="0.25">
      <c r="BR551600" s="2394"/>
    </row>
    <row r="551601" spans="70:70" x14ac:dyDescent="0.25">
      <c r="BR551601" s="2381"/>
    </row>
    <row r="551625" spans="70:70" x14ac:dyDescent="0.25">
      <c r="BR551625" s="2394"/>
    </row>
    <row r="551626" spans="70:70" x14ac:dyDescent="0.25">
      <c r="BR551626" s="2381"/>
    </row>
    <row r="551650" spans="70:70" x14ac:dyDescent="0.25">
      <c r="BR551650" s="2394"/>
    </row>
    <row r="551651" spans="70:70" x14ac:dyDescent="0.25">
      <c r="BR551651" s="2381"/>
    </row>
    <row r="551675" spans="70:70" x14ac:dyDescent="0.25">
      <c r="BR551675" s="2394"/>
    </row>
    <row r="551676" spans="70:70" x14ac:dyDescent="0.25">
      <c r="BR551676" s="2381"/>
    </row>
    <row r="551700" spans="70:70" x14ac:dyDescent="0.25">
      <c r="BR551700" s="2394"/>
    </row>
    <row r="551701" spans="70:70" x14ac:dyDescent="0.25">
      <c r="BR551701" s="2381"/>
    </row>
    <row r="551725" spans="70:70" x14ac:dyDescent="0.25">
      <c r="BR551725" s="2394"/>
    </row>
    <row r="551726" spans="70:70" x14ac:dyDescent="0.25">
      <c r="BR551726" s="2381"/>
    </row>
    <row r="551750" spans="70:70" x14ac:dyDescent="0.25">
      <c r="BR551750" s="2394"/>
    </row>
    <row r="551751" spans="70:70" x14ac:dyDescent="0.25">
      <c r="BR551751" s="2381"/>
    </row>
    <row r="551775" spans="70:70" x14ac:dyDescent="0.25">
      <c r="BR551775" s="2394"/>
    </row>
    <row r="551776" spans="70:70" x14ac:dyDescent="0.25">
      <c r="BR551776" s="2381"/>
    </row>
    <row r="551800" spans="70:70" x14ac:dyDescent="0.25">
      <c r="BR551800" s="2394"/>
    </row>
    <row r="551801" spans="70:70" x14ac:dyDescent="0.25">
      <c r="BR551801" s="2381"/>
    </row>
    <row r="551825" spans="70:70" x14ac:dyDescent="0.25">
      <c r="BR551825" s="2394"/>
    </row>
    <row r="551826" spans="70:70" x14ac:dyDescent="0.25">
      <c r="BR551826" s="2381"/>
    </row>
    <row r="551850" spans="70:70" x14ac:dyDescent="0.25">
      <c r="BR551850" s="2394"/>
    </row>
    <row r="551851" spans="70:70" x14ac:dyDescent="0.25">
      <c r="BR551851" s="2381"/>
    </row>
    <row r="551875" spans="70:70" x14ac:dyDescent="0.25">
      <c r="BR551875" s="2394"/>
    </row>
    <row r="551876" spans="70:70" x14ac:dyDescent="0.25">
      <c r="BR551876" s="2381"/>
    </row>
    <row r="551900" spans="70:70" x14ac:dyDescent="0.25">
      <c r="BR551900" s="2394"/>
    </row>
    <row r="551901" spans="70:70" x14ac:dyDescent="0.25">
      <c r="BR551901" s="2381"/>
    </row>
    <row r="551925" spans="70:70" x14ac:dyDescent="0.25">
      <c r="BR551925" s="2394"/>
    </row>
    <row r="551926" spans="70:70" x14ac:dyDescent="0.25">
      <c r="BR551926" s="2381"/>
    </row>
    <row r="551950" spans="70:70" x14ac:dyDescent="0.25">
      <c r="BR551950" s="2394"/>
    </row>
    <row r="551951" spans="70:70" x14ac:dyDescent="0.25">
      <c r="BR551951" s="2381"/>
    </row>
    <row r="551975" spans="70:70" x14ac:dyDescent="0.25">
      <c r="BR551975" s="2394"/>
    </row>
    <row r="551976" spans="70:70" x14ac:dyDescent="0.25">
      <c r="BR551976" s="2381"/>
    </row>
    <row r="552000" spans="70:70" x14ac:dyDescent="0.25">
      <c r="BR552000" s="2394"/>
    </row>
    <row r="552001" spans="70:70" x14ac:dyDescent="0.25">
      <c r="BR552001" s="2381"/>
    </row>
    <row r="552025" spans="70:70" x14ac:dyDescent="0.25">
      <c r="BR552025" s="2394"/>
    </row>
    <row r="552026" spans="70:70" x14ac:dyDescent="0.25">
      <c r="BR552026" s="2381"/>
    </row>
    <row r="552050" spans="70:70" x14ac:dyDescent="0.25">
      <c r="BR552050" s="2394"/>
    </row>
    <row r="552051" spans="70:70" x14ac:dyDescent="0.25">
      <c r="BR552051" s="2381"/>
    </row>
    <row r="552075" spans="70:70" x14ac:dyDescent="0.25">
      <c r="BR552075" s="2394"/>
    </row>
    <row r="552076" spans="70:70" x14ac:dyDescent="0.25">
      <c r="BR552076" s="2381"/>
    </row>
    <row r="552100" spans="70:70" x14ac:dyDescent="0.25">
      <c r="BR552100" s="2394"/>
    </row>
    <row r="552101" spans="70:70" x14ac:dyDescent="0.25">
      <c r="BR552101" s="2381"/>
    </row>
    <row r="552125" spans="70:70" x14ac:dyDescent="0.25">
      <c r="BR552125" s="2394"/>
    </row>
    <row r="552126" spans="70:70" x14ac:dyDescent="0.25">
      <c r="BR552126" s="2381"/>
    </row>
    <row r="552150" spans="70:70" x14ac:dyDescent="0.25">
      <c r="BR552150" s="2394"/>
    </row>
    <row r="552151" spans="70:70" x14ac:dyDescent="0.25">
      <c r="BR552151" s="2381"/>
    </row>
    <row r="552175" spans="70:70" x14ac:dyDescent="0.25">
      <c r="BR552175" s="2394"/>
    </row>
    <row r="552176" spans="70:70" x14ac:dyDescent="0.25">
      <c r="BR552176" s="2381"/>
    </row>
    <row r="552200" spans="70:70" x14ac:dyDescent="0.25">
      <c r="BR552200" s="2394"/>
    </row>
    <row r="552201" spans="70:70" x14ac:dyDescent="0.25">
      <c r="BR552201" s="2381"/>
    </row>
    <row r="552225" spans="70:70" x14ac:dyDescent="0.25">
      <c r="BR552225" s="2394"/>
    </row>
    <row r="552226" spans="70:70" x14ac:dyDescent="0.25">
      <c r="BR552226" s="2381"/>
    </row>
    <row r="552250" spans="70:70" x14ac:dyDescent="0.25">
      <c r="BR552250" s="2394"/>
    </row>
    <row r="552251" spans="70:70" x14ac:dyDescent="0.25">
      <c r="BR552251" s="2381"/>
    </row>
    <row r="552275" spans="70:70" x14ac:dyDescent="0.25">
      <c r="BR552275" s="2394"/>
    </row>
    <row r="552276" spans="70:70" x14ac:dyDescent="0.25">
      <c r="BR552276" s="2381"/>
    </row>
    <row r="552300" spans="70:70" x14ac:dyDescent="0.25">
      <c r="BR552300" s="2394"/>
    </row>
    <row r="552301" spans="70:70" x14ac:dyDescent="0.25">
      <c r="BR552301" s="2381"/>
    </row>
    <row r="552325" spans="70:70" x14ac:dyDescent="0.25">
      <c r="BR552325" s="2394"/>
    </row>
    <row r="552326" spans="70:70" x14ac:dyDescent="0.25">
      <c r="BR552326" s="2381"/>
    </row>
    <row r="552350" spans="70:70" x14ac:dyDescent="0.25">
      <c r="BR552350" s="2394"/>
    </row>
    <row r="552351" spans="70:70" x14ac:dyDescent="0.25">
      <c r="BR552351" s="2381"/>
    </row>
    <row r="552375" spans="70:70" x14ac:dyDescent="0.25">
      <c r="BR552375" s="2394"/>
    </row>
    <row r="552376" spans="70:70" x14ac:dyDescent="0.25">
      <c r="BR552376" s="2381"/>
    </row>
    <row r="552400" spans="70:70" x14ac:dyDescent="0.25">
      <c r="BR552400" s="2394"/>
    </row>
    <row r="552401" spans="70:70" x14ac:dyDescent="0.25">
      <c r="BR552401" s="2381"/>
    </row>
    <row r="552425" spans="70:70" x14ac:dyDescent="0.25">
      <c r="BR552425" s="2394"/>
    </row>
    <row r="552426" spans="70:70" x14ac:dyDescent="0.25">
      <c r="BR552426" s="2381"/>
    </row>
    <row r="552450" spans="70:70" x14ac:dyDescent="0.25">
      <c r="BR552450" s="2394"/>
    </row>
    <row r="552451" spans="70:70" x14ac:dyDescent="0.25">
      <c r="BR552451" s="2381"/>
    </row>
    <row r="552475" spans="70:70" x14ac:dyDescent="0.25">
      <c r="BR552475" s="2394"/>
    </row>
    <row r="552476" spans="70:70" x14ac:dyDescent="0.25">
      <c r="BR552476" s="2381"/>
    </row>
    <row r="552500" spans="70:70" x14ac:dyDescent="0.25">
      <c r="BR552500" s="2394"/>
    </row>
    <row r="552501" spans="70:70" x14ac:dyDescent="0.25">
      <c r="BR552501" s="2381"/>
    </row>
    <row r="552525" spans="70:70" x14ac:dyDescent="0.25">
      <c r="BR552525" s="2394"/>
    </row>
    <row r="552526" spans="70:70" x14ac:dyDescent="0.25">
      <c r="BR552526" s="2381"/>
    </row>
    <row r="552550" spans="70:70" x14ac:dyDescent="0.25">
      <c r="BR552550" s="2394"/>
    </row>
    <row r="552551" spans="70:70" x14ac:dyDescent="0.25">
      <c r="BR552551" s="2381"/>
    </row>
    <row r="552575" spans="70:70" x14ac:dyDescent="0.25">
      <c r="BR552575" s="2394"/>
    </row>
    <row r="552576" spans="70:70" x14ac:dyDescent="0.25">
      <c r="BR552576" s="2381"/>
    </row>
    <row r="552600" spans="70:70" x14ac:dyDescent="0.25">
      <c r="BR552600" s="2394"/>
    </row>
    <row r="552601" spans="70:70" x14ac:dyDescent="0.25">
      <c r="BR552601" s="2381"/>
    </row>
    <row r="552625" spans="70:70" x14ac:dyDescent="0.25">
      <c r="BR552625" s="2394"/>
    </row>
    <row r="552626" spans="70:70" x14ac:dyDescent="0.25">
      <c r="BR552626" s="2381"/>
    </row>
    <row r="552650" spans="70:70" x14ac:dyDescent="0.25">
      <c r="BR552650" s="2394"/>
    </row>
    <row r="552651" spans="70:70" x14ac:dyDescent="0.25">
      <c r="BR552651" s="2381"/>
    </row>
    <row r="552675" spans="70:70" x14ac:dyDescent="0.25">
      <c r="BR552675" s="2394"/>
    </row>
    <row r="552676" spans="70:70" x14ac:dyDescent="0.25">
      <c r="BR552676" s="2381"/>
    </row>
    <row r="552700" spans="70:70" x14ac:dyDescent="0.25">
      <c r="BR552700" s="2394"/>
    </row>
    <row r="552701" spans="70:70" x14ac:dyDescent="0.25">
      <c r="BR552701" s="2381"/>
    </row>
    <row r="552725" spans="70:70" x14ac:dyDescent="0.25">
      <c r="BR552725" s="2394"/>
    </row>
    <row r="552726" spans="70:70" x14ac:dyDescent="0.25">
      <c r="BR552726" s="2381"/>
    </row>
    <row r="552750" spans="70:70" x14ac:dyDescent="0.25">
      <c r="BR552750" s="2394"/>
    </row>
    <row r="552751" spans="70:70" x14ac:dyDescent="0.25">
      <c r="BR552751" s="2381"/>
    </row>
    <row r="552775" spans="70:70" x14ac:dyDescent="0.25">
      <c r="BR552775" s="2394"/>
    </row>
    <row r="552776" spans="70:70" x14ac:dyDescent="0.25">
      <c r="BR552776" s="2381"/>
    </row>
    <row r="552800" spans="70:70" x14ac:dyDescent="0.25">
      <c r="BR552800" s="2394"/>
    </row>
    <row r="552801" spans="70:70" x14ac:dyDescent="0.25">
      <c r="BR552801" s="2381"/>
    </row>
    <row r="552825" spans="70:70" x14ac:dyDescent="0.25">
      <c r="BR552825" s="2394"/>
    </row>
    <row r="552826" spans="70:70" x14ac:dyDescent="0.25">
      <c r="BR552826" s="2381"/>
    </row>
    <row r="552850" spans="70:70" x14ac:dyDescent="0.25">
      <c r="BR552850" s="2394"/>
    </row>
    <row r="552851" spans="70:70" x14ac:dyDescent="0.25">
      <c r="BR552851" s="2381"/>
    </row>
    <row r="552875" spans="70:70" x14ac:dyDescent="0.25">
      <c r="BR552875" s="2394"/>
    </row>
    <row r="552876" spans="70:70" x14ac:dyDescent="0.25">
      <c r="BR552876" s="2381"/>
    </row>
    <row r="552900" spans="70:70" x14ac:dyDescent="0.25">
      <c r="BR552900" s="2394"/>
    </row>
    <row r="552901" spans="70:70" x14ac:dyDescent="0.25">
      <c r="BR552901" s="2381"/>
    </row>
    <row r="552925" spans="70:70" x14ac:dyDescent="0.25">
      <c r="BR552925" s="2394"/>
    </row>
    <row r="552926" spans="70:70" x14ac:dyDescent="0.25">
      <c r="BR552926" s="2381"/>
    </row>
    <row r="552950" spans="70:70" x14ac:dyDescent="0.25">
      <c r="BR552950" s="2394"/>
    </row>
    <row r="552951" spans="70:70" x14ac:dyDescent="0.25">
      <c r="BR552951" s="2381"/>
    </row>
    <row r="552975" spans="70:70" x14ac:dyDescent="0.25">
      <c r="BR552975" s="2394"/>
    </row>
    <row r="552976" spans="70:70" x14ac:dyDescent="0.25">
      <c r="BR552976" s="2381"/>
    </row>
    <row r="553000" spans="70:70" x14ac:dyDescent="0.25">
      <c r="BR553000" s="2394"/>
    </row>
    <row r="553001" spans="70:70" x14ac:dyDescent="0.25">
      <c r="BR553001" s="2381"/>
    </row>
    <row r="553025" spans="70:70" x14ac:dyDescent="0.25">
      <c r="BR553025" s="2394"/>
    </row>
    <row r="553026" spans="70:70" x14ac:dyDescent="0.25">
      <c r="BR553026" s="2381"/>
    </row>
    <row r="553050" spans="70:70" x14ac:dyDescent="0.25">
      <c r="BR553050" s="2394"/>
    </row>
    <row r="553051" spans="70:70" x14ac:dyDescent="0.25">
      <c r="BR553051" s="2381"/>
    </row>
    <row r="553075" spans="70:70" x14ac:dyDescent="0.25">
      <c r="BR553075" s="2394"/>
    </row>
    <row r="553076" spans="70:70" x14ac:dyDescent="0.25">
      <c r="BR553076" s="2381"/>
    </row>
    <row r="553100" spans="70:70" x14ac:dyDescent="0.25">
      <c r="BR553100" s="2394"/>
    </row>
    <row r="553101" spans="70:70" x14ac:dyDescent="0.25">
      <c r="BR553101" s="2381"/>
    </row>
    <row r="553125" spans="70:70" x14ac:dyDescent="0.25">
      <c r="BR553125" s="2394"/>
    </row>
    <row r="553126" spans="70:70" x14ac:dyDescent="0.25">
      <c r="BR553126" s="2381"/>
    </row>
    <row r="553150" spans="70:70" x14ac:dyDescent="0.25">
      <c r="BR553150" s="2394"/>
    </row>
    <row r="553151" spans="70:70" x14ac:dyDescent="0.25">
      <c r="BR553151" s="2381"/>
    </row>
    <row r="553175" spans="70:70" x14ac:dyDescent="0.25">
      <c r="BR553175" s="2394"/>
    </row>
    <row r="553176" spans="70:70" x14ac:dyDescent="0.25">
      <c r="BR553176" s="2381"/>
    </row>
    <row r="553200" spans="70:70" x14ac:dyDescent="0.25">
      <c r="BR553200" s="2394"/>
    </row>
    <row r="553201" spans="70:70" x14ac:dyDescent="0.25">
      <c r="BR553201" s="2381"/>
    </row>
    <row r="553225" spans="70:70" x14ac:dyDescent="0.25">
      <c r="BR553225" s="2394"/>
    </row>
    <row r="553226" spans="70:70" x14ac:dyDescent="0.25">
      <c r="BR553226" s="2381"/>
    </row>
    <row r="553250" spans="70:70" x14ac:dyDescent="0.25">
      <c r="BR553250" s="2394"/>
    </row>
    <row r="553251" spans="70:70" x14ac:dyDescent="0.25">
      <c r="BR553251" s="2381"/>
    </row>
    <row r="553275" spans="70:70" x14ac:dyDescent="0.25">
      <c r="BR553275" s="2394"/>
    </row>
    <row r="553276" spans="70:70" x14ac:dyDescent="0.25">
      <c r="BR553276" s="2381"/>
    </row>
    <row r="553300" spans="70:70" x14ac:dyDescent="0.25">
      <c r="BR553300" s="2394"/>
    </row>
    <row r="553301" spans="70:70" x14ac:dyDescent="0.25">
      <c r="BR553301" s="2381"/>
    </row>
    <row r="553325" spans="70:70" x14ac:dyDescent="0.25">
      <c r="BR553325" s="2394"/>
    </row>
    <row r="553326" spans="70:70" x14ac:dyDescent="0.25">
      <c r="BR553326" s="2381"/>
    </row>
    <row r="553350" spans="70:70" x14ac:dyDescent="0.25">
      <c r="BR553350" s="2394"/>
    </row>
    <row r="553351" spans="70:70" x14ac:dyDescent="0.25">
      <c r="BR553351" s="2381"/>
    </row>
    <row r="553375" spans="70:70" x14ac:dyDescent="0.25">
      <c r="BR553375" s="2394"/>
    </row>
    <row r="553376" spans="70:70" x14ac:dyDescent="0.25">
      <c r="BR553376" s="2381"/>
    </row>
    <row r="553400" spans="70:70" x14ac:dyDescent="0.25">
      <c r="BR553400" s="2394"/>
    </row>
    <row r="553401" spans="70:70" x14ac:dyDescent="0.25">
      <c r="BR553401" s="2381"/>
    </row>
    <row r="553425" spans="70:70" x14ac:dyDescent="0.25">
      <c r="BR553425" s="2394"/>
    </row>
    <row r="553426" spans="70:70" x14ac:dyDescent="0.25">
      <c r="BR553426" s="2381"/>
    </row>
    <row r="553450" spans="70:70" x14ac:dyDescent="0.25">
      <c r="BR553450" s="2394"/>
    </row>
    <row r="553451" spans="70:70" x14ac:dyDescent="0.25">
      <c r="BR553451" s="2381"/>
    </row>
    <row r="553475" spans="70:70" x14ac:dyDescent="0.25">
      <c r="BR553475" s="2394"/>
    </row>
    <row r="553476" spans="70:70" x14ac:dyDescent="0.25">
      <c r="BR553476" s="2381"/>
    </row>
    <row r="553500" spans="70:70" x14ac:dyDescent="0.25">
      <c r="BR553500" s="2394"/>
    </row>
    <row r="553501" spans="70:70" x14ac:dyDescent="0.25">
      <c r="BR553501" s="2381"/>
    </row>
    <row r="553525" spans="70:70" x14ac:dyDescent="0.25">
      <c r="BR553525" s="2394"/>
    </row>
    <row r="553526" spans="70:70" x14ac:dyDescent="0.25">
      <c r="BR553526" s="2381"/>
    </row>
    <row r="553550" spans="70:70" x14ac:dyDescent="0.25">
      <c r="BR553550" s="2394"/>
    </row>
    <row r="553551" spans="70:70" x14ac:dyDescent="0.25">
      <c r="BR553551" s="2381"/>
    </row>
    <row r="553575" spans="70:70" x14ac:dyDescent="0.25">
      <c r="BR553575" s="2394"/>
    </row>
    <row r="553576" spans="70:70" x14ac:dyDescent="0.25">
      <c r="BR553576" s="2381"/>
    </row>
    <row r="553600" spans="70:70" x14ac:dyDescent="0.25">
      <c r="BR553600" s="2394"/>
    </row>
    <row r="553601" spans="70:70" x14ac:dyDescent="0.25">
      <c r="BR553601" s="2381"/>
    </row>
    <row r="553625" spans="70:70" x14ac:dyDescent="0.25">
      <c r="BR553625" s="2394"/>
    </row>
    <row r="553626" spans="70:70" x14ac:dyDescent="0.25">
      <c r="BR553626" s="2381"/>
    </row>
    <row r="553650" spans="70:70" x14ac:dyDescent="0.25">
      <c r="BR553650" s="2394"/>
    </row>
    <row r="553651" spans="70:70" x14ac:dyDescent="0.25">
      <c r="BR553651" s="2381"/>
    </row>
    <row r="553675" spans="70:70" x14ac:dyDescent="0.25">
      <c r="BR553675" s="2394"/>
    </row>
    <row r="553676" spans="70:70" x14ac:dyDescent="0.25">
      <c r="BR553676" s="2381"/>
    </row>
    <row r="553700" spans="70:70" x14ac:dyDescent="0.25">
      <c r="BR553700" s="2394"/>
    </row>
    <row r="553701" spans="70:70" x14ac:dyDescent="0.25">
      <c r="BR553701" s="2381"/>
    </row>
    <row r="553725" spans="70:70" x14ac:dyDescent="0.25">
      <c r="BR553725" s="2394"/>
    </row>
    <row r="553726" spans="70:70" x14ac:dyDescent="0.25">
      <c r="BR553726" s="2381"/>
    </row>
    <row r="553750" spans="70:70" x14ac:dyDescent="0.25">
      <c r="BR553750" s="2394"/>
    </row>
    <row r="553751" spans="70:70" x14ac:dyDescent="0.25">
      <c r="BR553751" s="2381"/>
    </row>
    <row r="553775" spans="70:70" x14ac:dyDescent="0.25">
      <c r="BR553775" s="2394"/>
    </row>
    <row r="553776" spans="70:70" x14ac:dyDescent="0.25">
      <c r="BR553776" s="2381"/>
    </row>
    <row r="553800" spans="70:70" x14ac:dyDescent="0.25">
      <c r="BR553800" s="2394"/>
    </row>
    <row r="553801" spans="70:70" x14ac:dyDescent="0.25">
      <c r="BR553801" s="2381"/>
    </row>
    <row r="553825" spans="70:70" x14ac:dyDescent="0.25">
      <c r="BR553825" s="2394"/>
    </row>
    <row r="553826" spans="70:70" x14ac:dyDescent="0.25">
      <c r="BR553826" s="2381"/>
    </row>
    <row r="553850" spans="70:70" x14ac:dyDescent="0.25">
      <c r="BR553850" s="2394"/>
    </row>
    <row r="553851" spans="70:70" x14ac:dyDescent="0.25">
      <c r="BR553851" s="2381"/>
    </row>
    <row r="553875" spans="70:70" x14ac:dyDescent="0.25">
      <c r="BR553875" s="2394"/>
    </row>
    <row r="553876" spans="70:70" x14ac:dyDescent="0.25">
      <c r="BR553876" s="2381"/>
    </row>
    <row r="553900" spans="70:70" x14ac:dyDescent="0.25">
      <c r="BR553900" s="2394"/>
    </row>
    <row r="553901" spans="70:70" x14ac:dyDescent="0.25">
      <c r="BR553901" s="2381"/>
    </row>
    <row r="553925" spans="70:70" x14ac:dyDescent="0.25">
      <c r="BR553925" s="2394"/>
    </row>
    <row r="553926" spans="70:70" x14ac:dyDescent="0.25">
      <c r="BR553926" s="2381"/>
    </row>
    <row r="553950" spans="70:70" x14ac:dyDescent="0.25">
      <c r="BR553950" s="2394"/>
    </row>
    <row r="553951" spans="70:70" x14ac:dyDescent="0.25">
      <c r="BR553951" s="2381"/>
    </row>
    <row r="553975" spans="70:70" x14ac:dyDescent="0.25">
      <c r="BR553975" s="2394"/>
    </row>
    <row r="553976" spans="70:70" x14ac:dyDescent="0.25">
      <c r="BR553976" s="2381"/>
    </row>
    <row r="554000" spans="70:70" x14ac:dyDescent="0.25">
      <c r="BR554000" s="2394"/>
    </row>
    <row r="554001" spans="70:70" x14ac:dyDescent="0.25">
      <c r="BR554001" s="2381"/>
    </row>
    <row r="554025" spans="70:70" x14ac:dyDescent="0.25">
      <c r="BR554025" s="2394"/>
    </row>
    <row r="554026" spans="70:70" x14ac:dyDescent="0.25">
      <c r="BR554026" s="2381"/>
    </row>
    <row r="554050" spans="70:70" x14ac:dyDescent="0.25">
      <c r="BR554050" s="2394"/>
    </row>
    <row r="554051" spans="70:70" x14ac:dyDescent="0.25">
      <c r="BR554051" s="2381"/>
    </row>
    <row r="554075" spans="70:70" x14ac:dyDescent="0.25">
      <c r="BR554075" s="2394"/>
    </row>
    <row r="554076" spans="70:70" x14ac:dyDescent="0.25">
      <c r="BR554076" s="2381"/>
    </row>
    <row r="554100" spans="70:70" x14ac:dyDescent="0.25">
      <c r="BR554100" s="2394"/>
    </row>
    <row r="554101" spans="70:70" x14ac:dyDescent="0.25">
      <c r="BR554101" s="2381"/>
    </row>
    <row r="554125" spans="70:70" x14ac:dyDescent="0.25">
      <c r="BR554125" s="2394"/>
    </row>
    <row r="554126" spans="70:70" x14ac:dyDescent="0.25">
      <c r="BR554126" s="2381"/>
    </row>
    <row r="554150" spans="70:70" x14ac:dyDescent="0.25">
      <c r="BR554150" s="2394"/>
    </row>
    <row r="554151" spans="70:70" x14ac:dyDescent="0.25">
      <c r="BR554151" s="2381"/>
    </row>
    <row r="554175" spans="70:70" x14ac:dyDescent="0.25">
      <c r="BR554175" s="2394"/>
    </row>
    <row r="554176" spans="70:70" x14ac:dyDescent="0.25">
      <c r="BR554176" s="2381"/>
    </row>
    <row r="554200" spans="70:70" x14ac:dyDescent="0.25">
      <c r="BR554200" s="2394"/>
    </row>
    <row r="554201" spans="70:70" x14ac:dyDescent="0.25">
      <c r="BR554201" s="2381"/>
    </row>
    <row r="554225" spans="70:70" x14ac:dyDescent="0.25">
      <c r="BR554225" s="2394"/>
    </row>
    <row r="554226" spans="70:70" x14ac:dyDescent="0.25">
      <c r="BR554226" s="2381"/>
    </row>
    <row r="554250" spans="70:70" x14ac:dyDescent="0.25">
      <c r="BR554250" s="2394"/>
    </row>
    <row r="554251" spans="70:70" x14ac:dyDescent="0.25">
      <c r="BR554251" s="2381"/>
    </row>
    <row r="554275" spans="70:70" x14ac:dyDescent="0.25">
      <c r="BR554275" s="2394"/>
    </row>
    <row r="554276" spans="70:70" x14ac:dyDescent="0.25">
      <c r="BR554276" s="2381"/>
    </row>
    <row r="554300" spans="70:70" x14ac:dyDescent="0.25">
      <c r="BR554300" s="2394"/>
    </row>
    <row r="554301" spans="70:70" x14ac:dyDescent="0.25">
      <c r="BR554301" s="2381"/>
    </row>
    <row r="554325" spans="70:70" x14ac:dyDescent="0.25">
      <c r="BR554325" s="2394"/>
    </row>
    <row r="554326" spans="70:70" x14ac:dyDescent="0.25">
      <c r="BR554326" s="2381"/>
    </row>
    <row r="554350" spans="70:70" x14ac:dyDescent="0.25">
      <c r="BR554350" s="2394"/>
    </row>
    <row r="554351" spans="70:70" x14ac:dyDescent="0.25">
      <c r="BR554351" s="2381"/>
    </row>
    <row r="554375" spans="70:70" x14ac:dyDescent="0.25">
      <c r="BR554375" s="2394"/>
    </row>
    <row r="554376" spans="70:70" x14ac:dyDescent="0.25">
      <c r="BR554376" s="2381"/>
    </row>
    <row r="554400" spans="70:70" x14ac:dyDescent="0.25">
      <c r="BR554400" s="2394"/>
    </row>
    <row r="554401" spans="70:70" x14ac:dyDescent="0.25">
      <c r="BR554401" s="2381"/>
    </row>
    <row r="554425" spans="70:70" x14ac:dyDescent="0.25">
      <c r="BR554425" s="2394"/>
    </row>
    <row r="554426" spans="70:70" x14ac:dyDescent="0.25">
      <c r="BR554426" s="2381"/>
    </row>
    <row r="554450" spans="70:70" x14ac:dyDescent="0.25">
      <c r="BR554450" s="2394"/>
    </row>
    <row r="554451" spans="70:70" x14ac:dyDescent="0.25">
      <c r="BR554451" s="2381"/>
    </row>
    <row r="554475" spans="70:70" x14ac:dyDescent="0.25">
      <c r="BR554475" s="2394"/>
    </row>
    <row r="554476" spans="70:70" x14ac:dyDescent="0.25">
      <c r="BR554476" s="2381"/>
    </row>
    <row r="554500" spans="70:70" x14ac:dyDescent="0.25">
      <c r="BR554500" s="2394"/>
    </row>
    <row r="554501" spans="70:70" x14ac:dyDescent="0.25">
      <c r="BR554501" s="2381"/>
    </row>
    <row r="554525" spans="70:70" x14ac:dyDescent="0.25">
      <c r="BR554525" s="2394"/>
    </row>
    <row r="554526" spans="70:70" x14ac:dyDescent="0.25">
      <c r="BR554526" s="2381"/>
    </row>
    <row r="554550" spans="70:70" x14ac:dyDescent="0.25">
      <c r="BR554550" s="2394"/>
    </row>
    <row r="554551" spans="70:70" x14ac:dyDescent="0.25">
      <c r="BR554551" s="2381"/>
    </row>
    <row r="554575" spans="70:70" x14ac:dyDescent="0.25">
      <c r="BR554575" s="2394"/>
    </row>
    <row r="554576" spans="70:70" x14ac:dyDescent="0.25">
      <c r="BR554576" s="2381"/>
    </row>
    <row r="554600" spans="70:70" x14ac:dyDescent="0.25">
      <c r="BR554600" s="2394"/>
    </row>
    <row r="554601" spans="70:70" x14ac:dyDescent="0.25">
      <c r="BR554601" s="2381"/>
    </row>
    <row r="554625" spans="70:70" x14ac:dyDescent="0.25">
      <c r="BR554625" s="2394"/>
    </row>
    <row r="554626" spans="70:70" x14ac:dyDescent="0.25">
      <c r="BR554626" s="2381"/>
    </row>
    <row r="554650" spans="70:70" x14ac:dyDescent="0.25">
      <c r="BR554650" s="2394"/>
    </row>
    <row r="554651" spans="70:70" x14ac:dyDescent="0.25">
      <c r="BR554651" s="2381"/>
    </row>
    <row r="554675" spans="70:70" x14ac:dyDescent="0.25">
      <c r="BR554675" s="2394"/>
    </row>
    <row r="554676" spans="70:70" x14ac:dyDescent="0.25">
      <c r="BR554676" s="2381"/>
    </row>
    <row r="554700" spans="70:70" x14ac:dyDescent="0.25">
      <c r="BR554700" s="2394"/>
    </row>
    <row r="554701" spans="70:70" x14ac:dyDescent="0.25">
      <c r="BR554701" s="2381"/>
    </row>
    <row r="554725" spans="70:70" x14ac:dyDescent="0.25">
      <c r="BR554725" s="2394"/>
    </row>
    <row r="554726" spans="70:70" x14ac:dyDescent="0.25">
      <c r="BR554726" s="2381"/>
    </row>
    <row r="554750" spans="70:70" x14ac:dyDescent="0.25">
      <c r="BR554750" s="2394"/>
    </row>
    <row r="554751" spans="70:70" x14ac:dyDescent="0.25">
      <c r="BR554751" s="2381"/>
    </row>
    <row r="554775" spans="70:70" x14ac:dyDescent="0.25">
      <c r="BR554775" s="2394"/>
    </row>
    <row r="554776" spans="70:70" x14ac:dyDescent="0.25">
      <c r="BR554776" s="2381"/>
    </row>
    <row r="554800" spans="70:70" x14ac:dyDescent="0.25">
      <c r="BR554800" s="2394"/>
    </row>
    <row r="554801" spans="70:70" x14ac:dyDescent="0.25">
      <c r="BR554801" s="2381"/>
    </row>
    <row r="554825" spans="70:70" x14ac:dyDescent="0.25">
      <c r="BR554825" s="2394"/>
    </row>
    <row r="554826" spans="70:70" x14ac:dyDescent="0.25">
      <c r="BR554826" s="2381"/>
    </row>
    <row r="554850" spans="70:70" x14ac:dyDescent="0.25">
      <c r="BR554850" s="2394"/>
    </row>
    <row r="554851" spans="70:70" x14ac:dyDescent="0.25">
      <c r="BR554851" s="2381"/>
    </row>
    <row r="554875" spans="70:70" x14ac:dyDescent="0.25">
      <c r="BR554875" s="2394"/>
    </row>
    <row r="554876" spans="70:70" x14ac:dyDescent="0.25">
      <c r="BR554876" s="2381"/>
    </row>
    <row r="554900" spans="70:70" x14ac:dyDescent="0.25">
      <c r="BR554900" s="2394"/>
    </row>
    <row r="554901" spans="70:70" x14ac:dyDescent="0.25">
      <c r="BR554901" s="2381"/>
    </row>
    <row r="554925" spans="70:70" x14ac:dyDescent="0.25">
      <c r="BR554925" s="2394"/>
    </row>
    <row r="554926" spans="70:70" x14ac:dyDescent="0.25">
      <c r="BR554926" s="2381"/>
    </row>
    <row r="554950" spans="70:70" x14ac:dyDescent="0.25">
      <c r="BR554950" s="2394"/>
    </row>
    <row r="554951" spans="70:70" x14ac:dyDescent="0.25">
      <c r="BR554951" s="2381"/>
    </row>
    <row r="554975" spans="70:70" x14ac:dyDescent="0.25">
      <c r="BR554975" s="2394"/>
    </row>
    <row r="554976" spans="70:70" x14ac:dyDescent="0.25">
      <c r="BR554976" s="2381"/>
    </row>
    <row r="555000" spans="70:70" x14ac:dyDescent="0.25">
      <c r="BR555000" s="2394"/>
    </row>
    <row r="555001" spans="70:70" x14ac:dyDescent="0.25">
      <c r="BR555001" s="2381"/>
    </row>
    <row r="555025" spans="70:70" x14ac:dyDescent="0.25">
      <c r="BR555025" s="2394"/>
    </row>
    <row r="555026" spans="70:70" x14ac:dyDescent="0.25">
      <c r="BR555026" s="2381"/>
    </row>
    <row r="555050" spans="70:70" x14ac:dyDescent="0.25">
      <c r="BR555050" s="2394"/>
    </row>
    <row r="555051" spans="70:70" x14ac:dyDescent="0.25">
      <c r="BR555051" s="2381"/>
    </row>
    <row r="555075" spans="70:70" x14ac:dyDescent="0.25">
      <c r="BR555075" s="2394"/>
    </row>
    <row r="555076" spans="70:70" x14ac:dyDescent="0.25">
      <c r="BR555076" s="2381"/>
    </row>
    <row r="555100" spans="70:70" x14ac:dyDescent="0.25">
      <c r="BR555100" s="2394"/>
    </row>
    <row r="555101" spans="70:70" x14ac:dyDescent="0.25">
      <c r="BR555101" s="2381"/>
    </row>
    <row r="555125" spans="70:70" x14ac:dyDescent="0.25">
      <c r="BR555125" s="2394"/>
    </row>
    <row r="555126" spans="70:70" x14ac:dyDescent="0.25">
      <c r="BR555126" s="2381"/>
    </row>
    <row r="555150" spans="70:70" x14ac:dyDescent="0.25">
      <c r="BR555150" s="2394"/>
    </row>
    <row r="555151" spans="70:70" x14ac:dyDescent="0.25">
      <c r="BR555151" s="2381"/>
    </row>
    <row r="555175" spans="70:70" x14ac:dyDescent="0.25">
      <c r="BR555175" s="2394"/>
    </row>
    <row r="555176" spans="70:70" x14ac:dyDescent="0.25">
      <c r="BR555176" s="2381"/>
    </row>
    <row r="555200" spans="70:70" x14ac:dyDescent="0.25">
      <c r="BR555200" s="2394"/>
    </row>
    <row r="555201" spans="70:70" x14ac:dyDescent="0.25">
      <c r="BR555201" s="2381"/>
    </row>
    <row r="555225" spans="70:70" x14ac:dyDescent="0.25">
      <c r="BR555225" s="2394"/>
    </row>
    <row r="555226" spans="70:70" x14ac:dyDescent="0.25">
      <c r="BR555226" s="2381"/>
    </row>
    <row r="555250" spans="70:70" x14ac:dyDescent="0.25">
      <c r="BR555250" s="2394"/>
    </row>
    <row r="555251" spans="70:70" x14ac:dyDescent="0.25">
      <c r="BR555251" s="2381"/>
    </row>
    <row r="555275" spans="70:70" x14ac:dyDescent="0.25">
      <c r="BR555275" s="2394"/>
    </row>
    <row r="555276" spans="70:70" x14ac:dyDescent="0.25">
      <c r="BR555276" s="2381"/>
    </row>
    <row r="555300" spans="70:70" x14ac:dyDescent="0.25">
      <c r="BR555300" s="2394"/>
    </row>
    <row r="555301" spans="70:70" x14ac:dyDescent="0.25">
      <c r="BR555301" s="2381"/>
    </row>
    <row r="555325" spans="70:70" x14ac:dyDescent="0.25">
      <c r="BR555325" s="2394"/>
    </row>
    <row r="555326" spans="70:70" x14ac:dyDescent="0.25">
      <c r="BR555326" s="2381"/>
    </row>
    <row r="555350" spans="70:70" x14ac:dyDescent="0.25">
      <c r="BR555350" s="2394"/>
    </row>
    <row r="555351" spans="70:70" x14ac:dyDescent="0.25">
      <c r="BR555351" s="2381"/>
    </row>
    <row r="555375" spans="70:70" x14ac:dyDescent="0.25">
      <c r="BR555375" s="2394"/>
    </row>
    <row r="555376" spans="70:70" x14ac:dyDescent="0.25">
      <c r="BR555376" s="2381"/>
    </row>
    <row r="555400" spans="70:70" x14ac:dyDescent="0.25">
      <c r="BR555400" s="2394"/>
    </row>
    <row r="555401" spans="70:70" x14ac:dyDescent="0.25">
      <c r="BR555401" s="2381"/>
    </row>
    <row r="555425" spans="70:70" x14ac:dyDescent="0.25">
      <c r="BR555425" s="2394"/>
    </row>
    <row r="555426" spans="70:70" x14ac:dyDescent="0.25">
      <c r="BR555426" s="2381"/>
    </row>
    <row r="555450" spans="70:70" x14ac:dyDescent="0.25">
      <c r="BR555450" s="2394"/>
    </row>
    <row r="555451" spans="70:70" x14ac:dyDescent="0.25">
      <c r="BR555451" s="2381"/>
    </row>
    <row r="555475" spans="70:70" x14ac:dyDescent="0.25">
      <c r="BR555475" s="2394"/>
    </row>
    <row r="555476" spans="70:70" x14ac:dyDescent="0.25">
      <c r="BR555476" s="2381"/>
    </row>
    <row r="555500" spans="70:70" x14ac:dyDescent="0.25">
      <c r="BR555500" s="2394"/>
    </row>
    <row r="555501" spans="70:70" x14ac:dyDescent="0.25">
      <c r="BR555501" s="2381"/>
    </row>
    <row r="555525" spans="70:70" x14ac:dyDescent="0.25">
      <c r="BR555525" s="2394"/>
    </row>
    <row r="555526" spans="70:70" x14ac:dyDescent="0.25">
      <c r="BR555526" s="2381"/>
    </row>
    <row r="555550" spans="70:70" x14ac:dyDescent="0.25">
      <c r="BR555550" s="2394"/>
    </row>
    <row r="555551" spans="70:70" x14ac:dyDescent="0.25">
      <c r="BR555551" s="2381"/>
    </row>
    <row r="555575" spans="70:70" x14ac:dyDescent="0.25">
      <c r="BR555575" s="2394"/>
    </row>
    <row r="555576" spans="70:70" x14ac:dyDescent="0.25">
      <c r="BR555576" s="2381"/>
    </row>
    <row r="555600" spans="70:70" x14ac:dyDescent="0.25">
      <c r="BR555600" s="2394"/>
    </row>
    <row r="555601" spans="70:70" x14ac:dyDescent="0.25">
      <c r="BR555601" s="2381"/>
    </row>
    <row r="555625" spans="70:70" x14ac:dyDescent="0.25">
      <c r="BR555625" s="2394"/>
    </row>
    <row r="555626" spans="70:70" x14ac:dyDescent="0.25">
      <c r="BR555626" s="2381"/>
    </row>
    <row r="555650" spans="70:70" x14ac:dyDescent="0.25">
      <c r="BR555650" s="2394"/>
    </row>
    <row r="555651" spans="70:70" x14ac:dyDescent="0.25">
      <c r="BR555651" s="2381"/>
    </row>
    <row r="555675" spans="70:70" x14ac:dyDescent="0.25">
      <c r="BR555675" s="2394"/>
    </row>
    <row r="555676" spans="70:70" x14ac:dyDescent="0.25">
      <c r="BR555676" s="2381"/>
    </row>
    <row r="555700" spans="70:70" x14ac:dyDescent="0.25">
      <c r="BR555700" s="2394"/>
    </row>
    <row r="555701" spans="70:70" x14ac:dyDescent="0.25">
      <c r="BR555701" s="2381"/>
    </row>
    <row r="555725" spans="70:70" x14ac:dyDescent="0.25">
      <c r="BR555725" s="2394"/>
    </row>
    <row r="555726" spans="70:70" x14ac:dyDescent="0.25">
      <c r="BR555726" s="2381"/>
    </row>
    <row r="555750" spans="70:70" x14ac:dyDescent="0.25">
      <c r="BR555750" s="2394"/>
    </row>
    <row r="555751" spans="70:70" x14ac:dyDescent="0.25">
      <c r="BR555751" s="2381"/>
    </row>
    <row r="555775" spans="70:70" x14ac:dyDescent="0.25">
      <c r="BR555775" s="2394"/>
    </row>
    <row r="555776" spans="70:70" x14ac:dyDescent="0.25">
      <c r="BR555776" s="2381"/>
    </row>
    <row r="555800" spans="70:70" x14ac:dyDescent="0.25">
      <c r="BR555800" s="2394"/>
    </row>
    <row r="555801" spans="70:70" x14ac:dyDescent="0.25">
      <c r="BR555801" s="2381"/>
    </row>
    <row r="555825" spans="70:70" x14ac:dyDescent="0.25">
      <c r="BR555825" s="2394"/>
    </row>
    <row r="555826" spans="70:70" x14ac:dyDescent="0.25">
      <c r="BR555826" s="2381"/>
    </row>
    <row r="555850" spans="70:70" x14ac:dyDescent="0.25">
      <c r="BR555850" s="2394"/>
    </row>
    <row r="555851" spans="70:70" x14ac:dyDescent="0.25">
      <c r="BR555851" s="2381"/>
    </row>
    <row r="555875" spans="70:70" x14ac:dyDescent="0.25">
      <c r="BR555875" s="2394"/>
    </row>
    <row r="555876" spans="70:70" x14ac:dyDescent="0.25">
      <c r="BR555876" s="2381"/>
    </row>
    <row r="555900" spans="70:70" x14ac:dyDescent="0.25">
      <c r="BR555900" s="2394"/>
    </row>
    <row r="555901" spans="70:70" x14ac:dyDescent="0.25">
      <c r="BR555901" s="2381"/>
    </row>
    <row r="555925" spans="70:70" x14ac:dyDescent="0.25">
      <c r="BR555925" s="2394"/>
    </row>
    <row r="555926" spans="70:70" x14ac:dyDescent="0.25">
      <c r="BR555926" s="2381"/>
    </row>
    <row r="555950" spans="70:70" x14ac:dyDescent="0.25">
      <c r="BR555950" s="2394"/>
    </row>
    <row r="555951" spans="70:70" x14ac:dyDescent="0.25">
      <c r="BR555951" s="2381"/>
    </row>
    <row r="555975" spans="70:70" x14ac:dyDescent="0.25">
      <c r="BR555975" s="2394"/>
    </row>
    <row r="555976" spans="70:70" x14ac:dyDescent="0.25">
      <c r="BR555976" s="2381"/>
    </row>
    <row r="556000" spans="70:70" x14ac:dyDescent="0.25">
      <c r="BR556000" s="2394"/>
    </row>
    <row r="556001" spans="70:70" x14ac:dyDescent="0.25">
      <c r="BR556001" s="2381"/>
    </row>
    <row r="556025" spans="70:70" x14ac:dyDescent="0.25">
      <c r="BR556025" s="2394"/>
    </row>
    <row r="556026" spans="70:70" x14ac:dyDescent="0.25">
      <c r="BR556026" s="2381"/>
    </row>
    <row r="556050" spans="70:70" x14ac:dyDescent="0.25">
      <c r="BR556050" s="2394"/>
    </row>
    <row r="556051" spans="70:70" x14ac:dyDescent="0.25">
      <c r="BR556051" s="2381"/>
    </row>
    <row r="556075" spans="70:70" x14ac:dyDescent="0.25">
      <c r="BR556075" s="2394"/>
    </row>
    <row r="556076" spans="70:70" x14ac:dyDescent="0.25">
      <c r="BR556076" s="2381"/>
    </row>
    <row r="556100" spans="70:70" x14ac:dyDescent="0.25">
      <c r="BR556100" s="2394"/>
    </row>
    <row r="556101" spans="70:70" x14ac:dyDescent="0.25">
      <c r="BR556101" s="2381"/>
    </row>
    <row r="556125" spans="70:70" x14ac:dyDescent="0.25">
      <c r="BR556125" s="2394"/>
    </row>
    <row r="556126" spans="70:70" x14ac:dyDescent="0.25">
      <c r="BR556126" s="2381"/>
    </row>
    <row r="556150" spans="70:70" x14ac:dyDescent="0.25">
      <c r="BR556150" s="2394"/>
    </row>
    <row r="556151" spans="70:70" x14ac:dyDescent="0.25">
      <c r="BR556151" s="2381"/>
    </row>
    <row r="556175" spans="70:70" x14ac:dyDescent="0.25">
      <c r="BR556175" s="2394"/>
    </row>
    <row r="556176" spans="70:70" x14ac:dyDescent="0.25">
      <c r="BR556176" s="2381"/>
    </row>
    <row r="556200" spans="70:70" x14ac:dyDescent="0.25">
      <c r="BR556200" s="2394"/>
    </row>
    <row r="556201" spans="70:70" x14ac:dyDescent="0.25">
      <c r="BR556201" s="2381"/>
    </row>
    <row r="556225" spans="70:70" x14ac:dyDescent="0.25">
      <c r="BR556225" s="2394"/>
    </row>
    <row r="556226" spans="70:70" x14ac:dyDescent="0.25">
      <c r="BR556226" s="2381"/>
    </row>
    <row r="556250" spans="70:70" x14ac:dyDescent="0.25">
      <c r="BR556250" s="2394"/>
    </row>
    <row r="556251" spans="70:70" x14ac:dyDescent="0.25">
      <c r="BR556251" s="2381"/>
    </row>
    <row r="556275" spans="70:70" x14ac:dyDescent="0.25">
      <c r="BR556275" s="2394"/>
    </row>
    <row r="556276" spans="70:70" x14ac:dyDescent="0.25">
      <c r="BR556276" s="2381"/>
    </row>
    <row r="556300" spans="70:70" x14ac:dyDescent="0.25">
      <c r="BR556300" s="2394"/>
    </row>
    <row r="556301" spans="70:70" x14ac:dyDescent="0.25">
      <c r="BR556301" s="2381"/>
    </row>
    <row r="556325" spans="70:70" x14ac:dyDescent="0.25">
      <c r="BR556325" s="2394"/>
    </row>
    <row r="556326" spans="70:70" x14ac:dyDescent="0.25">
      <c r="BR556326" s="2381"/>
    </row>
    <row r="556350" spans="70:70" x14ac:dyDescent="0.25">
      <c r="BR556350" s="2394"/>
    </row>
    <row r="556351" spans="70:70" x14ac:dyDescent="0.25">
      <c r="BR556351" s="2381"/>
    </row>
    <row r="556375" spans="70:70" x14ac:dyDescent="0.25">
      <c r="BR556375" s="2394"/>
    </row>
    <row r="556376" spans="70:70" x14ac:dyDescent="0.25">
      <c r="BR556376" s="2381"/>
    </row>
    <row r="556400" spans="70:70" x14ac:dyDescent="0.25">
      <c r="BR556400" s="2394"/>
    </row>
    <row r="556401" spans="70:70" x14ac:dyDescent="0.25">
      <c r="BR556401" s="2381"/>
    </row>
    <row r="556425" spans="70:70" x14ac:dyDescent="0.25">
      <c r="BR556425" s="2394"/>
    </row>
    <row r="556426" spans="70:70" x14ac:dyDescent="0.25">
      <c r="BR556426" s="2381"/>
    </row>
    <row r="556450" spans="70:70" x14ac:dyDescent="0.25">
      <c r="BR556450" s="2394"/>
    </row>
    <row r="556451" spans="70:70" x14ac:dyDescent="0.25">
      <c r="BR556451" s="2381"/>
    </row>
    <row r="556475" spans="70:70" x14ac:dyDescent="0.25">
      <c r="BR556475" s="2394"/>
    </row>
    <row r="556476" spans="70:70" x14ac:dyDescent="0.25">
      <c r="BR556476" s="2381"/>
    </row>
    <row r="556500" spans="70:70" x14ac:dyDescent="0.25">
      <c r="BR556500" s="2394"/>
    </row>
    <row r="556501" spans="70:70" x14ac:dyDescent="0.25">
      <c r="BR556501" s="2381"/>
    </row>
    <row r="556525" spans="70:70" x14ac:dyDescent="0.25">
      <c r="BR556525" s="2394"/>
    </row>
    <row r="556526" spans="70:70" x14ac:dyDescent="0.25">
      <c r="BR556526" s="2381"/>
    </row>
    <row r="556550" spans="70:70" x14ac:dyDescent="0.25">
      <c r="BR556550" s="2394"/>
    </row>
    <row r="556551" spans="70:70" x14ac:dyDescent="0.25">
      <c r="BR556551" s="2381"/>
    </row>
    <row r="556575" spans="70:70" x14ac:dyDescent="0.25">
      <c r="BR556575" s="2394"/>
    </row>
    <row r="556576" spans="70:70" x14ac:dyDescent="0.25">
      <c r="BR556576" s="2381"/>
    </row>
    <row r="556600" spans="70:70" x14ac:dyDescent="0.25">
      <c r="BR556600" s="2394"/>
    </row>
    <row r="556601" spans="70:70" x14ac:dyDescent="0.25">
      <c r="BR556601" s="2381"/>
    </row>
    <row r="556625" spans="70:70" x14ac:dyDescent="0.25">
      <c r="BR556625" s="2394"/>
    </row>
    <row r="556626" spans="70:70" x14ac:dyDescent="0.25">
      <c r="BR556626" s="2381"/>
    </row>
    <row r="556650" spans="70:70" x14ac:dyDescent="0.25">
      <c r="BR556650" s="2394"/>
    </row>
    <row r="556651" spans="70:70" x14ac:dyDescent="0.25">
      <c r="BR556651" s="2381"/>
    </row>
    <row r="556675" spans="70:70" x14ac:dyDescent="0.25">
      <c r="BR556675" s="2394"/>
    </row>
    <row r="556676" spans="70:70" x14ac:dyDescent="0.25">
      <c r="BR556676" s="2381"/>
    </row>
    <row r="556700" spans="70:70" x14ac:dyDescent="0.25">
      <c r="BR556700" s="2394"/>
    </row>
    <row r="556701" spans="70:70" x14ac:dyDescent="0.25">
      <c r="BR556701" s="2381"/>
    </row>
    <row r="556725" spans="70:70" x14ac:dyDescent="0.25">
      <c r="BR556725" s="2394"/>
    </row>
    <row r="556726" spans="70:70" x14ac:dyDescent="0.25">
      <c r="BR556726" s="2381"/>
    </row>
    <row r="556750" spans="70:70" x14ac:dyDescent="0.25">
      <c r="BR556750" s="2394"/>
    </row>
    <row r="556751" spans="70:70" x14ac:dyDescent="0.25">
      <c r="BR556751" s="2381"/>
    </row>
    <row r="556775" spans="70:70" x14ac:dyDescent="0.25">
      <c r="BR556775" s="2394"/>
    </row>
    <row r="556776" spans="70:70" x14ac:dyDescent="0.25">
      <c r="BR556776" s="2381"/>
    </row>
    <row r="556800" spans="70:70" x14ac:dyDescent="0.25">
      <c r="BR556800" s="2394"/>
    </row>
    <row r="556801" spans="70:70" x14ac:dyDescent="0.25">
      <c r="BR556801" s="2381"/>
    </row>
    <row r="556825" spans="70:70" x14ac:dyDescent="0.25">
      <c r="BR556825" s="2394"/>
    </row>
    <row r="556826" spans="70:70" x14ac:dyDescent="0.25">
      <c r="BR556826" s="2381"/>
    </row>
    <row r="556850" spans="70:70" x14ac:dyDescent="0.25">
      <c r="BR556850" s="2394"/>
    </row>
    <row r="556851" spans="70:70" x14ac:dyDescent="0.25">
      <c r="BR556851" s="2381"/>
    </row>
    <row r="556875" spans="70:70" x14ac:dyDescent="0.25">
      <c r="BR556875" s="2394"/>
    </row>
    <row r="556876" spans="70:70" x14ac:dyDescent="0.25">
      <c r="BR556876" s="2381"/>
    </row>
    <row r="556900" spans="70:70" x14ac:dyDescent="0.25">
      <c r="BR556900" s="2394"/>
    </row>
    <row r="556901" spans="70:70" x14ac:dyDescent="0.25">
      <c r="BR556901" s="2381"/>
    </row>
    <row r="556925" spans="70:70" x14ac:dyDescent="0.25">
      <c r="BR556925" s="2394"/>
    </row>
    <row r="556926" spans="70:70" x14ac:dyDescent="0.25">
      <c r="BR556926" s="2381"/>
    </row>
    <row r="556950" spans="70:70" x14ac:dyDescent="0.25">
      <c r="BR556950" s="2394"/>
    </row>
    <row r="556951" spans="70:70" x14ac:dyDescent="0.25">
      <c r="BR556951" s="2381"/>
    </row>
    <row r="556975" spans="70:70" x14ac:dyDescent="0.25">
      <c r="BR556975" s="2394"/>
    </row>
    <row r="556976" spans="70:70" x14ac:dyDescent="0.25">
      <c r="BR556976" s="2381"/>
    </row>
    <row r="557000" spans="70:70" x14ac:dyDescent="0.25">
      <c r="BR557000" s="2394"/>
    </row>
    <row r="557001" spans="70:70" x14ac:dyDescent="0.25">
      <c r="BR557001" s="2381"/>
    </row>
    <row r="557025" spans="70:70" x14ac:dyDescent="0.25">
      <c r="BR557025" s="2394"/>
    </row>
    <row r="557026" spans="70:70" x14ac:dyDescent="0.25">
      <c r="BR557026" s="2381"/>
    </row>
    <row r="557050" spans="70:70" x14ac:dyDescent="0.25">
      <c r="BR557050" s="2394"/>
    </row>
    <row r="557051" spans="70:70" x14ac:dyDescent="0.25">
      <c r="BR557051" s="2381"/>
    </row>
    <row r="557075" spans="70:70" x14ac:dyDescent="0.25">
      <c r="BR557075" s="2394"/>
    </row>
    <row r="557076" spans="70:70" x14ac:dyDescent="0.25">
      <c r="BR557076" s="2381"/>
    </row>
    <row r="557100" spans="70:70" x14ac:dyDescent="0.25">
      <c r="BR557100" s="2394"/>
    </row>
    <row r="557101" spans="70:70" x14ac:dyDescent="0.25">
      <c r="BR557101" s="2381"/>
    </row>
    <row r="557125" spans="70:70" x14ac:dyDescent="0.25">
      <c r="BR557125" s="2394"/>
    </row>
    <row r="557126" spans="70:70" x14ac:dyDescent="0.25">
      <c r="BR557126" s="2381"/>
    </row>
    <row r="557150" spans="70:70" x14ac:dyDescent="0.25">
      <c r="BR557150" s="2394"/>
    </row>
    <row r="557151" spans="70:70" x14ac:dyDescent="0.25">
      <c r="BR557151" s="2381"/>
    </row>
    <row r="557175" spans="70:70" x14ac:dyDescent="0.25">
      <c r="BR557175" s="2394"/>
    </row>
    <row r="557176" spans="70:70" x14ac:dyDescent="0.25">
      <c r="BR557176" s="2381"/>
    </row>
    <row r="557200" spans="70:70" x14ac:dyDescent="0.25">
      <c r="BR557200" s="2394"/>
    </row>
    <row r="557201" spans="70:70" x14ac:dyDescent="0.25">
      <c r="BR557201" s="2381"/>
    </row>
    <row r="557225" spans="70:70" x14ac:dyDescent="0.25">
      <c r="BR557225" s="2394"/>
    </row>
    <row r="557226" spans="70:70" x14ac:dyDescent="0.25">
      <c r="BR557226" s="2381"/>
    </row>
    <row r="557250" spans="70:70" x14ac:dyDescent="0.25">
      <c r="BR557250" s="2394"/>
    </row>
    <row r="557251" spans="70:70" x14ac:dyDescent="0.25">
      <c r="BR557251" s="2381"/>
    </row>
    <row r="557275" spans="70:70" x14ac:dyDescent="0.25">
      <c r="BR557275" s="2394"/>
    </row>
    <row r="557276" spans="70:70" x14ac:dyDescent="0.25">
      <c r="BR557276" s="2381"/>
    </row>
    <row r="557300" spans="70:70" x14ac:dyDescent="0.25">
      <c r="BR557300" s="2394"/>
    </row>
    <row r="557301" spans="70:70" x14ac:dyDescent="0.25">
      <c r="BR557301" s="2381"/>
    </row>
    <row r="557325" spans="70:70" x14ac:dyDescent="0.25">
      <c r="BR557325" s="2394"/>
    </row>
    <row r="557326" spans="70:70" x14ac:dyDescent="0.25">
      <c r="BR557326" s="2381"/>
    </row>
    <row r="557350" spans="70:70" x14ac:dyDescent="0.25">
      <c r="BR557350" s="2394"/>
    </row>
    <row r="557351" spans="70:70" x14ac:dyDescent="0.25">
      <c r="BR557351" s="2381"/>
    </row>
    <row r="557375" spans="70:70" x14ac:dyDescent="0.25">
      <c r="BR557375" s="2394"/>
    </row>
    <row r="557376" spans="70:70" x14ac:dyDescent="0.25">
      <c r="BR557376" s="2381"/>
    </row>
    <row r="557400" spans="70:70" x14ac:dyDescent="0.25">
      <c r="BR557400" s="2394"/>
    </row>
    <row r="557401" spans="70:70" x14ac:dyDescent="0.25">
      <c r="BR557401" s="2381"/>
    </row>
    <row r="557425" spans="70:70" x14ac:dyDescent="0.25">
      <c r="BR557425" s="2394"/>
    </row>
    <row r="557426" spans="70:70" x14ac:dyDescent="0.25">
      <c r="BR557426" s="2381"/>
    </row>
    <row r="557450" spans="70:70" x14ac:dyDescent="0.25">
      <c r="BR557450" s="2394"/>
    </row>
    <row r="557451" spans="70:70" x14ac:dyDescent="0.25">
      <c r="BR557451" s="2381"/>
    </row>
    <row r="557475" spans="70:70" x14ac:dyDescent="0.25">
      <c r="BR557475" s="2394"/>
    </row>
    <row r="557476" spans="70:70" x14ac:dyDescent="0.25">
      <c r="BR557476" s="2381"/>
    </row>
    <row r="557500" spans="70:70" x14ac:dyDescent="0.25">
      <c r="BR557500" s="2394"/>
    </row>
    <row r="557501" spans="70:70" x14ac:dyDescent="0.25">
      <c r="BR557501" s="2381"/>
    </row>
    <row r="557525" spans="70:70" x14ac:dyDescent="0.25">
      <c r="BR557525" s="2394"/>
    </row>
    <row r="557526" spans="70:70" x14ac:dyDescent="0.25">
      <c r="BR557526" s="2381"/>
    </row>
    <row r="557550" spans="70:70" x14ac:dyDescent="0.25">
      <c r="BR557550" s="2394"/>
    </row>
    <row r="557551" spans="70:70" x14ac:dyDescent="0.25">
      <c r="BR557551" s="2381"/>
    </row>
    <row r="557575" spans="70:70" x14ac:dyDescent="0.25">
      <c r="BR557575" s="2394"/>
    </row>
    <row r="557576" spans="70:70" x14ac:dyDescent="0.25">
      <c r="BR557576" s="2381"/>
    </row>
    <row r="557600" spans="70:70" x14ac:dyDescent="0.25">
      <c r="BR557600" s="2394"/>
    </row>
    <row r="557601" spans="70:70" x14ac:dyDescent="0.25">
      <c r="BR557601" s="2381"/>
    </row>
    <row r="557625" spans="70:70" x14ac:dyDescent="0.25">
      <c r="BR557625" s="2394"/>
    </row>
    <row r="557626" spans="70:70" x14ac:dyDescent="0.25">
      <c r="BR557626" s="2381"/>
    </row>
    <row r="557650" spans="70:70" x14ac:dyDescent="0.25">
      <c r="BR557650" s="2394"/>
    </row>
    <row r="557651" spans="70:70" x14ac:dyDescent="0.25">
      <c r="BR557651" s="2381"/>
    </row>
    <row r="557675" spans="70:70" x14ac:dyDescent="0.25">
      <c r="BR557675" s="2394"/>
    </row>
    <row r="557676" spans="70:70" x14ac:dyDescent="0.25">
      <c r="BR557676" s="2381"/>
    </row>
    <row r="557700" spans="70:70" x14ac:dyDescent="0.25">
      <c r="BR557700" s="2394"/>
    </row>
    <row r="557701" spans="70:70" x14ac:dyDescent="0.25">
      <c r="BR557701" s="2381"/>
    </row>
    <row r="557725" spans="70:70" x14ac:dyDescent="0.25">
      <c r="BR557725" s="2394"/>
    </row>
    <row r="557726" spans="70:70" x14ac:dyDescent="0.25">
      <c r="BR557726" s="2381"/>
    </row>
    <row r="557750" spans="70:70" x14ac:dyDescent="0.25">
      <c r="BR557750" s="2394"/>
    </row>
    <row r="557751" spans="70:70" x14ac:dyDescent="0.25">
      <c r="BR557751" s="2381"/>
    </row>
    <row r="557775" spans="70:70" x14ac:dyDescent="0.25">
      <c r="BR557775" s="2394"/>
    </row>
    <row r="557776" spans="70:70" x14ac:dyDescent="0.25">
      <c r="BR557776" s="2381"/>
    </row>
    <row r="557800" spans="70:70" x14ac:dyDescent="0.25">
      <c r="BR557800" s="2394"/>
    </row>
    <row r="557801" spans="70:70" x14ac:dyDescent="0.25">
      <c r="BR557801" s="2381"/>
    </row>
    <row r="557825" spans="70:70" x14ac:dyDescent="0.25">
      <c r="BR557825" s="2394"/>
    </row>
    <row r="557826" spans="70:70" x14ac:dyDescent="0.25">
      <c r="BR557826" s="2381"/>
    </row>
    <row r="557850" spans="70:70" x14ac:dyDescent="0.25">
      <c r="BR557850" s="2394"/>
    </row>
    <row r="557851" spans="70:70" x14ac:dyDescent="0.25">
      <c r="BR557851" s="2381"/>
    </row>
    <row r="557875" spans="70:70" x14ac:dyDescent="0.25">
      <c r="BR557875" s="2394"/>
    </row>
    <row r="557876" spans="70:70" x14ac:dyDescent="0.25">
      <c r="BR557876" s="2381"/>
    </row>
    <row r="557900" spans="70:70" x14ac:dyDescent="0.25">
      <c r="BR557900" s="2394"/>
    </row>
    <row r="557901" spans="70:70" x14ac:dyDescent="0.25">
      <c r="BR557901" s="2381"/>
    </row>
    <row r="557925" spans="70:70" x14ac:dyDescent="0.25">
      <c r="BR557925" s="2394"/>
    </row>
    <row r="557926" spans="70:70" x14ac:dyDescent="0.25">
      <c r="BR557926" s="2381"/>
    </row>
    <row r="557950" spans="70:70" x14ac:dyDescent="0.25">
      <c r="BR557950" s="2394"/>
    </row>
    <row r="557951" spans="70:70" x14ac:dyDescent="0.25">
      <c r="BR557951" s="2381"/>
    </row>
    <row r="557975" spans="70:70" x14ac:dyDescent="0.25">
      <c r="BR557975" s="2394"/>
    </row>
    <row r="557976" spans="70:70" x14ac:dyDescent="0.25">
      <c r="BR557976" s="2381"/>
    </row>
    <row r="558000" spans="70:70" x14ac:dyDescent="0.25">
      <c r="BR558000" s="2394"/>
    </row>
    <row r="558001" spans="70:70" x14ac:dyDescent="0.25">
      <c r="BR558001" s="2381"/>
    </row>
    <row r="558025" spans="70:70" x14ac:dyDescent="0.25">
      <c r="BR558025" s="2394"/>
    </row>
    <row r="558026" spans="70:70" x14ac:dyDescent="0.25">
      <c r="BR558026" s="2381"/>
    </row>
    <row r="558050" spans="70:70" x14ac:dyDescent="0.25">
      <c r="BR558050" s="2394"/>
    </row>
    <row r="558051" spans="70:70" x14ac:dyDescent="0.25">
      <c r="BR558051" s="2381"/>
    </row>
    <row r="558075" spans="70:70" x14ac:dyDescent="0.25">
      <c r="BR558075" s="2394"/>
    </row>
    <row r="558076" spans="70:70" x14ac:dyDescent="0.25">
      <c r="BR558076" s="2381"/>
    </row>
    <row r="558100" spans="70:70" x14ac:dyDescent="0.25">
      <c r="BR558100" s="2394"/>
    </row>
    <row r="558101" spans="70:70" x14ac:dyDescent="0.25">
      <c r="BR558101" s="2381"/>
    </row>
    <row r="558125" spans="70:70" x14ac:dyDescent="0.25">
      <c r="BR558125" s="2394"/>
    </row>
    <row r="558126" spans="70:70" x14ac:dyDescent="0.25">
      <c r="BR558126" s="2381"/>
    </row>
    <row r="558150" spans="70:70" x14ac:dyDescent="0.25">
      <c r="BR558150" s="2394"/>
    </row>
    <row r="558151" spans="70:70" x14ac:dyDescent="0.25">
      <c r="BR558151" s="2381"/>
    </row>
    <row r="558175" spans="70:70" x14ac:dyDescent="0.25">
      <c r="BR558175" s="2394"/>
    </row>
    <row r="558176" spans="70:70" x14ac:dyDescent="0.25">
      <c r="BR558176" s="2381"/>
    </row>
    <row r="558200" spans="70:70" x14ac:dyDescent="0.25">
      <c r="BR558200" s="2394"/>
    </row>
    <row r="558201" spans="70:70" x14ac:dyDescent="0.25">
      <c r="BR558201" s="2381"/>
    </row>
    <row r="558225" spans="70:70" x14ac:dyDescent="0.25">
      <c r="BR558225" s="2394"/>
    </row>
    <row r="558226" spans="70:70" x14ac:dyDescent="0.25">
      <c r="BR558226" s="2381"/>
    </row>
    <row r="558250" spans="70:70" x14ac:dyDescent="0.25">
      <c r="BR558250" s="2394"/>
    </row>
    <row r="558251" spans="70:70" x14ac:dyDescent="0.25">
      <c r="BR558251" s="2381"/>
    </row>
    <row r="558275" spans="70:70" x14ac:dyDescent="0.25">
      <c r="BR558275" s="2394"/>
    </row>
    <row r="558276" spans="70:70" x14ac:dyDescent="0.25">
      <c r="BR558276" s="2381"/>
    </row>
    <row r="558300" spans="70:70" x14ac:dyDescent="0.25">
      <c r="BR558300" s="2394"/>
    </row>
    <row r="558301" spans="70:70" x14ac:dyDescent="0.25">
      <c r="BR558301" s="2381"/>
    </row>
    <row r="558325" spans="70:70" x14ac:dyDescent="0.25">
      <c r="BR558325" s="2394"/>
    </row>
    <row r="558326" spans="70:70" x14ac:dyDescent="0.25">
      <c r="BR558326" s="2381"/>
    </row>
    <row r="558350" spans="70:70" x14ac:dyDescent="0.25">
      <c r="BR558350" s="2394"/>
    </row>
    <row r="558351" spans="70:70" x14ac:dyDescent="0.25">
      <c r="BR558351" s="2381"/>
    </row>
    <row r="558375" spans="70:70" x14ac:dyDescent="0.25">
      <c r="BR558375" s="2394"/>
    </row>
    <row r="558376" spans="70:70" x14ac:dyDescent="0.25">
      <c r="BR558376" s="2381"/>
    </row>
    <row r="558400" spans="70:70" x14ac:dyDescent="0.25">
      <c r="BR558400" s="2394"/>
    </row>
    <row r="558401" spans="70:70" x14ac:dyDescent="0.25">
      <c r="BR558401" s="2381"/>
    </row>
    <row r="558425" spans="70:70" x14ac:dyDescent="0.25">
      <c r="BR558425" s="2394"/>
    </row>
    <row r="558426" spans="70:70" x14ac:dyDescent="0.25">
      <c r="BR558426" s="2381"/>
    </row>
    <row r="558450" spans="70:70" x14ac:dyDescent="0.25">
      <c r="BR558450" s="2394"/>
    </row>
    <row r="558451" spans="70:70" x14ac:dyDescent="0.25">
      <c r="BR558451" s="2381"/>
    </row>
    <row r="558475" spans="70:70" x14ac:dyDescent="0.25">
      <c r="BR558475" s="2394"/>
    </row>
    <row r="558476" spans="70:70" x14ac:dyDescent="0.25">
      <c r="BR558476" s="2381"/>
    </row>
    <row r="558500" spans="70:70" x14ac:dyDescent="0.25">
      <c r="BR558500" s="2394"/>
    </row>
    <row r="558501" spans="70:70" x14ac:dyDescent="0.25">
      <c r="BR558501" s="2381"/>
    </row>
    <row r="558525" spans="70:70" x14ac:dyDescent="0.25">
      <c r="BR558525" s="2394"/>
    </row>
    <row r="558526" spans="70:70" x14ac:dyDescent="0.25">
      <c r="BR558526" s="2381"/>
    </row>
    <row r="558550" spans="70:70" x14ac:dyDescent="0.25">
      <c r="BR558550" s="2394"/>
    </row>
    <row r="558551" spans="70:70" x14ac:dyDescent="0.25">
      <c r="BR558551" s="2381"/>
    </row>
    <row r="558575" spans="70:70" x14ac:dyDescent="0.25">
      <c r="BR558575" s="2394"/>
    </row>
    <row r="558576" spans="70:70" x14ac:dyDescent="0.25">
      <c r="BR558576" s="2381"/>
    </row>
    <row r="558600" spans="70:70" x14ac:dyDescent="0.25">
      <c r="BR558600" s="2394"/>
    </row>
    <row r="558601" spans="70:70" x14ac:dyDescent="0.25">
      <c r="BR558601" s="2381"/>
    </row>
    <row r="558625" spans="70:70" x14ac:dyDescent="0.25">
      <c r="BR558625" s="2394"/>
    </row>
    <row r="558626" spans="70:70" x14ac:dyDescent="0.25">
      <c r="BR558626" s="2381"/>
    </row>
    <row r="558650" spans="70:70" x14ac:dyDescent="0.25">
      <c r="BR558650" s="2394"/>
    </row>
    <row r="558651" spans="70:70" x14ac:dyDescent="0.25">
      <c r="BR558651" s="2381"/>
    </row>
    <row r="558675" spans="70:70" x14ac:dyDescent="0.25">
      <c r="BR558675" s="2394"/>
    </row>
    <row r="558676" spans="70:70" x14ac:dyDescent="0.25">
      <c r="BR558676" s="2381"/>
    </row>
    <row r="558700" spans="70:70" x14ac:dyDescent="0.25">
      <c r="BR558700" s="2394"/>
    </row>
    <row r="558701" spans="70:70" x14ac:dyDescent="0.25">
      <c r="BR558701" s="2381"/>
    </row>
    <row r="558725" spans="70:70" x14ac:dyDescent="0.25">
      <c r="BR558725" s="2394"/>
    </row>
    <row r="558726" spans="70:70" x14ac:dyDescent="0.25">
      <c r="BR558726" s="2381"/>
    </row>
    <row r="558750" spans="70:70" x14ac:dyDescent="0.25">
      <c r="BR558750" s="2394"/>
    </row>
    <row r="558751" spans="70:70" x14ac:dyDescent="0.25">
      <c r="BR558751" s="2381"/>
    </row>
    <row r="558775" spans="70:70" x14ac:dyDescent="0.25">
      <c r="BR558775" s="2394"/>
    </row>
    <row r="558776" spans="70:70" x14ac:dyDescent="0.25">
      <c r="BR558776" s="2381"/>
    </row>
    <row r="558800" spans="70:70" x14ac:dyDescent="0.25">
      <c r="BR558800" s="2394"/>
    </row>
    <row r="558801" spans="70:70" x14ac:dyDescent="0.25">
      <c r="BR558801" s="2381"/>
    </row>
    <row r="558825" spans="70:70" x14ac:dyDescent="0.25">
      <c r="BR558825" s="2394"/>
    </row>
    <row r="558826" spans="70:70" x14ac:dyDescent="0.25">
      <c r="BR558826" s="2381"/>
    </row>
    <row r="558850" spans="70:70" x14ac:dyDescent="0.25">
      <c r="BR558850" s="2394"/>
    </row>
    <row r="558851" spans="70:70" x14ac:dyDescent="0.25">
      <c r="BR558851" s="2381"/>
    </row>
    <row r="558875" spans="70:70" x14ac:dyDescent="0.25">
      <c r="BR558875" s="2394"/>
    </row>
    <row r="558876" spans="70:70" x14ac:dyDescent="0.25">
      <c r="BR558876" s="2381"/>
    </row>
    <row r="558900" spans="70:70" x14ac:dyDescent="0.25">
      <c r="BR558900" s="2394"/>
    </row>
    <row r="558901" spans="70:70" x14ac:dyDescent="0.25">
      <c r="BR558901" s="2381"/>
    </row>
    <row r="558925" spans="70:70" x14ac:dyDescent="0.25">
      <c r="BR558925" s="2394"/>
    </row>
    <row r="558926" spans="70:70" x14ac:dyDescent="0.25">
      <c r="BR558926" s="2381"/>
    </row>
    <row r="558950" spans="70:70" x14ac:dyDescent="0.25">
      <c r="BR558950" s="2394"/>
    </row>
    <row r="558951" spans="70:70" x14ac:dyDescent="0.25">
      <c r="BR558951" s="2381"/>
    </row>
    <row r="558975" spans="70:70" x14ac:dyDescent="0.25">
      <c r="BR558975" s="2394"/>
    </row>
    <row r="558976" spans="70:70" x14ac:dyDescent="0.25">
      <c r="BR558976" s="2381"/>
    </row>
    <row r="559000" spans="70:70" x14ac:dyDescent="0.25">
      <c r="BR559000" s="2394"/>
    </row>
    <row r="559001" spans="70:70" x14ac:dyDescent="0.25">
      <c r="BR559001" s="2381"/>
    </row>
    <row r="559025" spans="70:70" x14ac:dyDescent="0.25">
      <c r="BR559025" s="2394"/>
    </row>
    <row r="559026" spans="70:70" x14ac:dyDescent="0.25">
      <c r="BR559026" s="2381"/>
    </row>
    <row r="559050" spans="70:70" x14ac:dyDescent="0.25">
      <c r="BR559050" s="2394"/>
    </row>
    <row r="559051" spans="70:70" x14ac:dyDescent="0.25">
      <c r="BR559051" s="2381"/>
    </row>
    <row r="559075" spans="70:70" x14ac:dyDescent="0.25">
      <c r="BR559075" s="2394"/>
    </row>
    <row r="559076" spans="70:70" x14ac:dyDescent="0.25">
      <c r="BR559076" s="2381"/>
    </row>
    <row r="559100" spans="70:70" x14ac:dyDescent="0.25">
      <c r="BR559100" s="2394"/>
    </row>
    <row r="559101" spans="70:70" x14ac:dyDescent="0.25">
      <c r="BR559101" s="2381"/>
    </row>
    <row r="559125" spans="70:70" x14ac:dyDescent="0.25">
      <c r="BR559125" s="2394"/>
    </row>
    <row r="559126" spans="70:70" x14ac:dyDescent="0.25">
      <c r="BR559126" s="2381"/>
    </row>
    <row r="559150" spans="70:70" x14ac:dyDescent="0.25">
      <c r="BR559150" s="2394"/>
    </row>
    <row r="559151" spans="70:70" x14ac:dyDescent="0.25">
      <c r="BR559151" s="2381"/>
    </row>
    <row r="559175" spans="70:70" x14ac:dyDescent="0.25">
      <c r="BR559175" s="2394"/>
    </row>
    <row r="559176" spans="70:70" x14ac:dyDescent="0.25">
      <c r="BR559176" s="2381"/>
    </row>
    <row r="559200" spans="70:70" x14ac:dyDescent="0.25">
      <c r="BR559200" s="2394"/>
    </row>
    <row r="559201" spans="70:70" x14ac:dyDescent="0.25">
      <c r="BR559201" s="2381"/>
    </row>
    <row r="559225" spans="70:70" x14ac:dyDescent="0.25">
      <c r="BR559225" s="2394"/>
    </row>
    <row r="559226" spans="70:70" x14ac:dyDescent="0.25">
      <c r="BR559226" s="2381"/>
    </row>
    <row r="559250" spans="70:70" x14ac:dyDescent="0.25">
      <c r="BR559250" s="2394"/>
    </row>
    <row r="559251" spans="70:70" x14ac:dyDescent="0.25">
      <c r="BR559251" s="2381"/>
    </row>
    <row r="559275" spans="70:70" x14ac:dyDescent="0.25">
      <c r="BR559275" s="2394"/>
    </row>
    <row r="559276" spans="70:70" x14ac:dyDescent="0.25">
      <c r="BR559276" s="2381"/>
    </row>
    <row r="559300" spans="70:70" x14ac:dyDescent="0.25">
      <c r="BR559300" s="2394"/>
    </row>
    <row r="559301" spans="70:70" x14ac:dyDescent="0.25">
      <c r="BR559301" s="2381"/>
    </row>
    <row r="559325" spans="70:70" x14ac:dyDescent="0.25">
      <c r="BR559325" s="2394"/>
    </row>
    <row r="559326" spans="70:70" x14ac:dyDescent="0.25">
      <c r="BR559326" s="2381"/>
    </row>
    <row r="559350" spans="70:70" x14ac:dyDescent="0.25">
      <c r="BR559350" s="2394"/>
    </row>
    <row r="559351" spans="70:70" x14ac:dyDescent="0.25">
      <c r="BR559351" s="2381"/>
    </row>
    <row r="559375" spans="70:70" x14ac:dyDescent="0.25">
      <c r="BR559375" s="2394"/>
    </row>
    <row r="559376" spans="70:70" x14ac:dyDescent="0.25">
      <c r="BR559376" s="2381"/>
    </row>
    <row r="559400" spans="70:70" x14ac:dyDescent="0.25">
      <c r="BR559400" s="2394"/>
    </row>
    <row r="559401" spans="70:70" x14ac:dyDescent="0.25">
      <c r="BR559401" s="2381"/>
    </row>
    <row r="559425" spans="70:70" x14ac:dyDescent="0.25">
      <c r="BR559425" s="2394"/>
    </row>
    <row r="559426" spans="70:70" x14ac:dyDescent="0.25">
      <c r="BR559426" s="2381"/>
    </row>
    <row r="559450" spans="70:70" x14ac:dyDescent="0.25">
      <c r="BR559450" s="2394"/>
    </row>
    <row r="559451" spans="70:70" x14ac:dyDescent="0.25">
      <c r="BR559451" s="2381"/>
    </row>
    <row r="559475" spans="70:70" x14ac:dyDescent="0.25">
      <c r="BR559475" s="2394"/>
    </row>
    <row r="559476" spans="70:70" x14ac:dyDescent="0.25">
      <c r="BR559476" s="2381"/>
    </row>
    <row r="559500" spans="70:70" x14ac:dyDescent="0.25">
      <c r="BR559500" s="2394"/>
    </row>
    <row r="559501" spans="70:70" x14ac:dyDescent="0.25">
      <c r="BR559501" s="2381"/>
    </row>
    <row r="559525" spans="70:70" x14ac:dyDescent="0.25">
      <c r="BR559525" s="2394"/>
    </row>
    <row r="559526" spans="70:70" x14ac:dyDescent="0.25">
      <c r="BR559526" s="2381"/>
    </row>
    <row r="559550" spans="70:70" x14ac:dyDescent="0.25">
      <c r="BR559550" s="2394"/>
    </row>
    <row r="559551" spans="70:70" x14ac:dyDescent="0.25">
      <c r="BR559551" s="2381"/>
    </row>
    <row r="559575" spans="70:70" x14ac:dyDescent="0.25">
      <c r="BR559575" s="2394"/>
    </row>
    <row r="559576" spans="70:70" x14ac:dyDescent="0.25">
      <c r="BR559576" s="2381"/>
    </row>
    <row r="559600" spans="70:70" x14ac:dyDescent="0.25">
      <c r="BR559600" s="2394"/>
    </row>
    <row r="559601" spans="70:70" x14ac:dyDescent="0.25">
      <c r="BR559601" s="2381"/>
    </row>
    <row r="559625" spans="70:70" x14ac:dyDescent="0.25">
      <c r="BR559625" s="2394"/>
    </row>
    <row r="559626" spans="70:70" x14ac:dyDescent="0.25">
      <c r="BR559626" s="2381"/>
    </row>
    <row r="559650" spans="70:70" x14ac:dyDescent="0.25">
      <c r="BR559650" s="2394"/>
    </row>
    <row r="559651" spans="70:70" x14ac:dyDescent="0.25">
      <c r="BR559651" s="2381"/>
    </row>
    <row r="559675" spans="70:70" x14ac:dyDescent="0.25">
      <c r="BR559675" s="2394"/>
    </row>
    <row r="559676" spans="70:70" x14ac:dyDescent="0.25">
      <c r="BR559676" s="2381"/>
    </row>
    <row r="559700" spans="70:70" x14ac:dyDescent="0.25">
      <c r="BR559700" s="2394"/>
    </row>
    <row r="559701" spans="70:70" x14ac:dyDescent="0.25">
      <c r="BR559701" s="2381"/>
    </row>
    <row r="559725" spans="70:70" x14ac:dyDescent="0.25">
      <c r="BR559725" s="2394"/>
    </row>
    <row r="559726" spans="70:70" x14ac:dyDescent="0.25">
      <c r="BR559726" s="2381"/>
    </row>
    <row r="559750" spans="70:70" x14ac:dyDescent="0.25">
      <c r="BR559750" s="2394"/>
    </row>
    <row r="559751" spans="70:70" x14ac:dyDescent="0.25">
      <c r="BR559751" s="2381"/>
    </row>
    <row r="559775" spans="70:70" x14ac:dyDescent="0.25">
      <c r="BR559775" s="2394"/>
    </row>
    <row r="559776" spans="70:70" x14ac:dyDescent="0.25">
      <c r="BR559776" s="2381"/>
    </row>
    <row r="559800" spans="70:70" x14ac:dyDescent="0.25">
      <c r="BR559800" s="2394"/>
    </row>
    <row r="559801" spans="70:70" x14ac:dyDescent="0.25">
      <c r="BR559801" s="2381"/>
    </row>
    <row r="559825" spans="70:70" x14ac:dyDescent="0.25">
      <c r="BR559825" s="2394"/>
    </row>
    <row r="559826" spans="70:70" x14ac:dyDescent="0.25">
      <c r="BR559826" s="2381"/>
    </row>
    <row r="559850" spans="70:70" x14ac:dyDescent="0.25">
      <c r="BR559850" s="2394"/>
    </row>
    <row r="559851" spans="70:70" x14ac:dyDescent="0.25">
      <c r="BR559851" s="2381"/>
    </row>
    <row r="559875" spans="70:70" x14ac:dyDescent="0.25">
      <c r="BR559875" s="2394"/>
    </row>
    <row r="559876" spans="70:70" x14ac:dyDescent="0.25">
      <c r="BR559876" s="2381"/>
    </row>
    <row r="559900" spans="70:70" x14ac:dyDescent="0.25">
      <c r="BR559900" s="2394"/>
    </row>
    <row r="559901" spans="70:70" x14ac:dyDescent="0.25">
      <c r="BR559901" s="2381"/>
    </row>
    <row r="559925" spans="70:70" x14ac:dyDescent="0.25">
      <c r="BR559925" s="2394"/>
    </row>
    <row r="559926" spans="70:70" x14ac:dyDescent="0.25">
      <c r="BR559926" s="2381"/>
    </row>
    <row r="559950" spans="70:70" x14ac:dyDescent="0.25">
      <c r="BR559950" s="2394"/>
    </row>
    <row r="559951" spans="70:70" x14ac:dyDescent="0.25">
      <c r="BR559951" s="2381"/>
    </row>
    <row r="559975" spans="70:70" x14ac:dyDescent="0.25">
      <c r="BR559975" s="2394"/>
    </row>
    <row r="559976" spans="70:70" x14ac:dyDescent="0.25">
      <c r="BR559976" s="2381"/>
    </row>
    <row r="560000" spans="70:70" x14ac:dyDescent="0.25">
      <c r="BR560000" s="2394"/>
    </row>
    <row r="560001" spans="70:70" x14ac:dyDescent="0.25">
      <c r="BR560001" s="2381"/>
    </row>
    <row r="560025" spans="70:70" x14ac:dyDescent="0.25">
      <c r="BR560025" s="2394"/>
    </row>
    <row r="560026" spans="70:70" x14ac:dyDescent="0.25">
      <c r="BR560026" s="2381"/>
    </row>
    <row r="560050" spans="70:70" x14ac:dyDescent="0.25">
      <c r="BR560050" s="2394"/>
    </row>
    <row r="560051" spans="70:70" x14ac:dyDescent="0.25">
      <c r="BR560051" s="2381"/>
    </row>
    <row r="560075" spans="70:70" x14ac:dyDescent="0.25">
      <c r="BR560075" s="2394"/>
    </row>
    <row r="560076" spans="70:70" x14ac:dyDescent="0.25">
      <c r="BR560076" s="2381"/>
    </row>
    <row r="560100" spans="70:70" x14ac:dyDescent="0.25">
      <c r="BR560100" s="2394"/>
    </row>
    <row r="560101" spans="70:70" x14ac:dyDescent="0.25">
      <c r="BR560101" s="2381"/>
    </row>
    <row r="560125" spans="70:70" x14ac:dyDescent="0.25">
      <c r="BR560125" s="2394"/>
    </row>
    <row r="560126" spans="70:70" x14ac:dyDescent="0.25">
      <c r="BR560126" s="2381"/>
    </row>
    <row r="560150" spans="70:70" x14ac:dyDescent="0.25">
      <c r="BR560150" s="2394"/>
    </row>
    <row r="560151" spans="70:70" x14ac:dyDescent="0.25">
      <c r="BR560151" s="2381"/>
    </row>
    <row r="560175" spans="70:70" x14ac:dyDescent="0.25">
      <c r="BR560175" s="2394"/>
    </row>
    <row r="560176" spans="70:70" x14ac:dyDescent="0.25">
      <c r="BR560176" s="2381"/>
    </row>
    <row r="560200" spans="70:70" x14ac:dyDescent="0.25">
      <c r="BR560200" s="2394"/>
    </row>
    <row r="560201" spans="70:70" x14ac:dyDescent="0.25">
      <c r="BR560201" s="2381"/>
    </row>
    <row r="560225" spans="70:70" x14ac:dyDescent="0.25">
      <c r="BR560225" s="2394"/>
    </row>
    <row r="560226" spans="70:70" x14ac:dyDescent="0.25">
      <c r="BR560226" s="2381"/>
    </row>
    <row r="560250" spans="70:70" x14ac:dyDescent="0.25">
      <c r="BR560250" s="2394"/>
    </row>
    <row r="560251" spans="70:70" x14ac:dyDescent="0.25">
      <c r="BR560251" s="2381"/>
    </row>
    <row r="560275" spans="70:70" x14ac:dyDescent="0.25">
      <c r="BR560275" s="2394"/>
    </row>
    <row r="560276" spans="70:70" x14ac:dyDescent="0.25">
      <c r="BR560276" s="2381"/>
    </row>
    <row r="560300" spans="70:70" x14ac:dyDescent="0.25">
      <c r="BR560300" s="2394"/>
    </row>
    <row r="560301" spans="70:70" x14ac:dyDescent="0.25">
      <c r="BR560301" s="2381"/>
    </row>
    <row r="560325" spans="70:70" x14ac:dyDescent="0.25">
      <c r="BR560325" s="2394"/>
    </row>
    <row r="560326" spans="70:70" x14ac:dyDescent="0.25">
      <c r="BR560326" s="2381"/>
    </row>
    <row r="560350" spans="70:70" x14ac:dyDescent="0.25">
      <c r="BR560350" s="2394"/>
    </row>
    <row r="560351" spans="70:70" x14ac:dyDescent="0.25">
      <c r="BR560351" s="2381"/>
    </row>
    <row r="560375" spans="70:70" x14ac:dyDescent="0.25">
      <c r="BR560375" s="2394"/>
    </row>
    <row r="560376" spans="70:70" x14ac:dyDescent="0.25">
      <c r="BR560376" s="2381"/>
    </row>
    <row r="560400" spans="70:70" x14ac:dyDescent="0.25">
      <c r="BR560400" s="2394"/>
    </row>
    <row r="560401" spans="70:70" x14ac:dyDescent="0.25">
      <c r="BR560401" s="2381"/>
    </row>
    <row r="560425" spans="70:70" x14ac:dyDescent="0.25">
      <c r="BR560425" s="2394"/>
    </row>
    <row r="560426" spans="70:70" x14ac:dyDescent="0.25">
      <c r="BR560426" s="2381"/>
    </row>
    <row r="560450" spans="70:70" x14ac:dyDescent="0.25">
      <c r="BR560450" s="2394"/>
    </row>
    <row r="560451" spans="70:70" x14ac:dyDescent="0.25">
      <c r="BR560451" s="2381"/>
    </row>
    <row r="560475" spans="70:70" x14ac:dyDescent="0.25">
      <c r="BR560475" s="2394"/>
    </row>
    <row r="560476" spans="70:70" x14ac:dyDescent="0.25">
      <c r="BR560476" s="2381"/>
    </row>
    <row r="560500" spans="70:70" x14ac:dyDescent="0.25">
      <c r="BR560500" s="2394"/>
    </row>
    <row r="560501" spans="70:70" x14ac:dyDescent="0.25">
      <c r="BR560501" s="2381"/>
    </row>
    <row r="560525" spans="70:70" x14ac:dyDescent="0.25">
      <c r="BR560525" s="2394"/>
    </row>
    <row r="560526" spans="70:70" x14ac:dyDescent="0.25">
      <c r="BR560526" s="2381"/>
    </row>
    <row r="560550" spans="70:70" x14ac:dyDescent="0.25">
      <c r="BR560550" s="2394"/>
    </row>
    <row r="560551" spans="70:70" x14ac:dyDescent="0.25">
      <c r="BR560551" s="2381"/>
    </row>
    <row r="560575" spans="70:70" x14ac:dyDescent="0.25">
      <c r="BR560575" s="2394"/>
    </row>
    <row r="560576" spans="70:70" x14ac:dyDescent="0.25">
      <c r="BR560576" s="2381"/>
    </row>
    <row r="560600" spans="70:70" x14ac:dyDescent="0.25">
      <c r="BR560600" s="2394"/>
    </row>
    <row r="560601" spans="70:70" x14ac:dyDescent="0.25">
      <c r="BR560601" s="2381"/>
    </row>
    <row r="560625" spans="70:70" x14ac:dyDescent="0.25">
      <c r="BR560625" s="2394"/>
    </row>
    <row r="560626" spans="70:70" x14ac:dyDescent="0.25">
      <c r="BR560626" s="2381"/>
    </row>
    <row r="560650" spans="70:70" x14ac:dyDescent="0.25">
      <c r="BR560650" s="2394"/>
    </row>
    <row r="560651" spans="70:70" x14ac:dyDescent="0.25">
      <c r="BR560651" s="2381"/>
    </row>
    <row r="560675" spans="70:70" x14ac:dyDescent="0.25">
      <c r="BR560675" s="2394"/>
    </row>
    <row r="560676" spans="70:70" x14ac:dyDescent="0.25">
      <c r="BR560676" s="2381"/>
    </row>
    <row r="560700" spans="70:70" x14ac:dyDescent="0.25">
      <c r="BR560700" s="2394"/>
    </row>
    <row r="560701" spans="70:70" x14ac:dyDescent="0.25">
      <c r="BR560701" s="2381"/>
    </row>
    <row r="560725" spans="70:70" x14ac:dyDescent="0.25">
      <c r="BR560725" s="2394"/>
    </row>
    <row r="560726" spans="70:70" x14ac:dyDescent="0.25">
      <c r="BR560726" s="2381"/>
    </row>
    <row r="560750" spans="70:70" x14ac:dyDescent="0.25">
      <c r="BR560750" s="2394"/>
    </row>
    <row r="560751" spans="70:70" x14ac:dyDescent="0.25">
      <c r="BR560751" s="2381"/>
    </row>
    <row r="560775" spans="70:70" x14ac:dyDescent="0.25">
      <c r="BR560775" s="2394"/>
    </row>
    <row r="560776" spans="70:70" x14ac:dyDescent="0.25">
      <c r="BR560776" s="2381"/>
    </row>
    <row r="560800" spans="70:70" x14ac:dyDescent="0.25">
      <c r="BR560800" s="2394"/>
    </row>
    <row r="560801" spans="70:70" x14ac:dyDescent="0.25">
      <c r="BR560801" s="2381"/>
    </row>
    <row r="560825" spans="70:70" x14ac:dyDescent="0.25">
      <c r="BR560825" s="2394"/>
    </row>
    <row r="560826" spans="70:70" x14ac:dyDescent="0.25">
      <c r="BR560826" s="2381"/>
    </row>
    <row r="560850" spans="70:70" x14ac:dyDescent="0.25">
      <c r="BR560850" s="2394"/>
    </row>
    <row r="560851" spans="70:70" x14ac:dyDescent="0.25">
      <c r="BR560851" s="2381"/>
    </row>
    <row r="560875" spans="70:70" x14ac:dyDescent="0.25">
      <c r="BR560875" s="2394"/>
    </row>
    <row r="560876" spans="70:70" x14ac:dyDescent="0.25">
      <c r="BR560876" s="2381"/>
    </row>
    <row r="560900" spans="70:70" x14ac:dyDescent="0.25">
      <c r="BR560900" s="2394"/>
    </row>
    <row r="560901" spans="70:70" x14ac:dyDescent="0.25">
      <c r="BR560901" s="2381"/>
    </row>
    <row r="560925" spans="70:70" x14ac:dyDescent="0.25">
      <c r="BR560925" s="2394"/>
    </row>
    <row r="560926" spans="70:70" x14ac:dyDescent="0.25">
      <c r="BR560926" s="2381"/>
    </row>
    <row r="560950" spans="70:70" x14ac:dyDescent="0.25">
      <c r="BR560950" s="2394"/>
    </row>
    <row r="560951" spans="70:70" x14ac:dyDescent="0.25">
      <c r="BR560951" s="2381"/>
    </row>
    <row r="560975" spans="70:70" x14ac:dyDescent="0.25">
      <c r="BR560975" s="2394"/>
    </row>
    <row r="560976" spans="70:70" x14ac:dyDescent="0.25">
      <c r="BR560976" s="2381"/>
    </row>
    <row r="561000" spans="70:70" x14ac:dyDescent="0.25">
      <c r="BR561000" s="2394"/>
    </row>
    <row r="561001" spans="70:70" x14ac:dyDescent="0.25">
      <c r="BR561001" s="2381"/>
    </row>
    <row r="561025" spans="70:70" x14ac:dyDescent="0.25">
      <c r="BR561025" s="2394"/>
    </row>
    <row r="561026" spans="70:70" x14ac:dyDescent="0.25">
      <c r="BR561026" s="2381"/>
    </row>
    <row r="561050" spans="70:70" x14ac:dyDescent="0.25">
      <c r="BR561050" s="2394"/>
    </row>
    <row r="561051" spans="70:70" x14ac:dyDescent="0.25">
      <c r="BR561051" s="2381"/>
    </row>
    <row r="561075" spans="70:70" x14ac:dyDescent="0.25">
      <c r="BR561075" s="2394"/>
    </row>
    <row r="561076" spans="70:70" x14ac:dyDescent="0.25">
      <c r="BR561076" s="2381"/>
    </row>
    <row r="561100" spans="70:70" x14ac:dyDescent="0.25">
      <c r="BR561100" s="2394"/>
    </row>
    <row r="561101" spans="70:70" x14ac:dyDescent="0.25">
      <c r="BR561101" s="2381"/>
    </row>
    <row r="561125" spans="70:70" x14ac:dyDescent="0.25">
      <c r="BR561125" s="2394"/>
    </row>
    <row r="561126" spans="70:70" x14ac:dyDescent="0.25">
      <c r="BR561126" s="2381"/>
    </row>
    <row r="561150" spans="70:70" x14ac:dyDescent="0.25">
      <c r="BR561150" s="2394"/>
    </row>
    <row r="561151" spans="70:70" x14ac:dyDescent="0.25">
      <c r="BR561151" s="2381"/>
    </row>
    <row r="561175" spans="70:70" x14ac:dyDescent="0.25">
      <c r="BR561175" s="2394"/>
    </row>
    <row r="561176" spans="70:70" x14ac:dyDescent="0.25">
      <c r="BR561176" s="2381"/>
    </row>
    <row r="561200" spans="70:70" x14ac:dyDescent="0.25">
      <c r="BR561200" s="2394"/>
    </row>
    <row r="561201" spans="70:70" x14ac:dyDescent="0.25">
      <c r="BR561201" s="2381"/>
    </row>
    <row r="561225" spans="70:70" x14ac:dyDescent="0.25">
      <c r="BR561225" s="2394"/>
    </row>
    <row r="561226" spans="70:70" x14ac:dyDescent="0.25">
      <c r="BR561226" s="2381"/>
    </row>
    <row r="561250" spans="70:70" x14ac:dyDescent="0.25">
      <c r="BR561250" s="2394"/>
    </row>
    <row r="561251" spans="70:70" x14ac:dyDescent="0.25">
      <c r="BR561251" s="2381"/>
    </row>
    <row r="561275" spans="70:70" x14ac:dyDescent="0.25">
      <c r="BR561275" s="2394"/>
    </row>
    <row r="561276" spans="70:70" x14ac:dyDescent="0.25">
      <c r="BR561276" s="2381"/>
    </row>
    <row r="561300" spans="70:70" x14ac:dyDescent="0.25">
      <c r="BR561300" s="2394"/>
    </row>
    <row r="561301" spans="70:70" x14ac:dyDescent="0.25">
      <c r="BR561301" s="2381"/>
    </row>
    <row r="561325" spans="70:70" x14ac:dyDescent="0.25">
      <c r="BR561325" s="2394"/>
    </row>
    <row r="561326" spans="70:70" x14ac:dyDescent="0.25">
      <c r="BR561326" s="2381"/>
    </row>
    <row r="561350" spans="70:70" x14ac:dyDescent="0.25">
      <c r="BR561350" s="2394"/>
    </row>
    <row r="561351" spans="70:70" x14ac:dyDescent="0.25">
      <c r="BR561351" s="2381"/>
    </row>
    <row r="561375" spans="70:70" x14ac:dyDescent="0.25">
      <c r="BR561375" s="2394"/>
    </row>
    <row r="561376" spans="70:70" x14ac:dyDescent="0.25">
      <c r="BR561376" s="2381"/>
    </row>
    <row r="561400" spans="70:70" x14ac:dyDescent="0.25">
      <c r="BR561400" s="2394"/>
    </row>
    <row r="561401" spans="70:70" x14ac:dyDescent="0.25">
      <c r="BR561401" s="2381"/>
    </row>
    <row r="561425" spans="70:70" x14ac:dyDescent="0.25">
      <c r="BR561425" s="2394"/>
    </row>
    <row r="561426" spans="70:70" x14ac:dyDescent="0.25">
      <c r="BR561426" s="2381"/>
    </row>
    <row r="561450" spans="70:70" x14ac:dyDescent="0.25">
      <c r="BR561450" s="2394"/>
    </row>
    <row r="561451" spans="70:70" x14ac:dyDescent="0.25">
      <c r="BR561451" s="2381"/>
    </row>
    <row r="561475" spans="70:70" x14ac:dyDescent="0.25">
      <c r="BR561475" s="2394"/>
    </row>
    <row r="561476" spans="70:70" x14ac:dyDescent="0.25">
      <c r="BR561476" s="2381"/>
    </row>
    <row r="561500" spans="70:70" x14ac:dyDescent="0.25">
      <c r="BR561500" s="2394"/>
    </row>
    <row r="561501" spans="70:70" x14ac:dyDescent="0.25">
      <c r="BR561501" s="2381"/>
    </row>
    <row r="561525" spans="70:70" x14ac:dyDescent="0.25">
      <c r="BR561525" s="2394"/>
    </row>
    <row r="561526" spans="70:70" x14ac:dyDescent="0.25">
      <c r="BR561526" s="2381"/>
    </row>
    <row r="561550" spans="70:70" x14ac:dyDescent="0.25">
      <c r="BR561550" s="2394"/>
    </row>
    <row r="561551" spans="70:70" x14ac:dyDescent="0.25">
      <c r="BR561551" s="2381"/>
    </row>
    <row r="561575" spans="70:70" x14ac:dyDescent="0.25">
      <c r="BR561575" s="2394"/>
    </row>
    <row r="561576" spans="70:70" x14ac:dyDescent="0.25">
      <c r="BR561576" s="2381"/>
    </row>
    <row r="561600" spans="70:70" x14ac:dyDescent="0.25">
      <c r="BR561600" s="2394"/>
    </row>
    <row r="561601" spans="70:70" x14ac:dyDescent="0.25">
      <c r="BR561601" s="2381"/>
    </row>
    <row r="561625" spans="70:70" x14ac:dyDescent="0.25">
      <c r="BR561625" s="2394"/>
    </row>
    <row r="561626" spans="70:70" x14ac:dyDescent="0.25">
      <c r="BR561626" s="2381"/>
    </row>
    <row r="561650" spans="70:70" x14ac:dyDescent="0.25">
      <c r="BR561650" s="2394"/>
    </row>
    <row r="561651" spans="70:70" x14ac:dyDescent="0.25">
      <c r="BR561651" s="2381"/>
    </row>
    <row r="561675" spans="70:70" x14ac:dyDescent="0.25">
      <c r="BR561675" s="2394"/>
    </row>
    <row r="561676" spans="70:70" x14ac:dyDescent="0.25">
      <c r="BR561676" s="2381"/>
    </row>
    <row r="561700" spans="70:70" x14ac:dyDescent="0.25">
      <c r="BR561700" s="2394"/>
    </row>
    <row r="561701" spans="70:70" x14ac:dyDescent="0.25">
      <c r="BR561701" s="2381"/>
    </row>
    <row r="561725" spans="70:70" x14ac:dyDescent="0.25">
      <c r="BR561725" s="2394"/>
    </row>
    <row r="561726" spans="70:70" x14ac:dyDescent="0.25">
      <c r="BR561726" s="2381"/>
    </row>
    <row r="561750" spans="70:70" x14ac:dyDescent="0.25">
      <c r="BR561750" s="2394"/>
    </row>
    <row r="561751" spans="70:70" x14ac:dyDescent="0.25">
      <c r="BR561751" s="2381"/>
    </row>
    <row r="561775" spans="70:70" x14ac:dyDescent="0.25">
      <c r="BR561775" s="2394"/>
    </row>
    <row r="561776" spans="70:70" x14ac:dyDescent="0.25">
      <c r="BR561776" s="2381"/>
    </row>
    <row r="561800" spans="70:70" x14ac:dyDescent="0.25">
      <c r="BR561800" s="2394"/>
    </row>
    <row r="561801" spans="70:70" x14ac:dyDescent="0.25">
      <c r="BR561801" s="2381"/>
    </row>
    <row r="561825" spans="70:70" x14ac:dyDescent="0.25">
      <c r="BR561825" s="2394"/>
    </row>
    <row r="561826" spans="70:70" x14ac:dyDescent="0.25">
      <c r="BR561826" s="2381"/>
    </row>
    <row r="561850" spans="70:70" x14ac:dyDescent="0.25">
      <c r="BR561850" s="2394"/>
    </row>
    <row r="561851" spans="70:70" x14ac:dyDescent="0.25">
      <c r="BR561851" s="2381"/>
    </row>
    <row r="561875" spans="70:70" x14ac:dyDescent="0.25">
      <c r="BR561875" s="2394"/>
    </row>
    <row r="561876" spans="70:70" x14ac:dyDescent="0.25">
      <c r="BR561876" s="2381"/>
    </row>
    <row r="561900" spans="70:70" x14ac:dyDescent="0.25">
      <c r="BR561900" s="2394"/>
    </row>
    <row r="561901" spans="70:70" x14ac:dyDescent="0.25">
      <c r="BR561901" s="2381"/>
    </row>
    <row r="561925" spans="70:70" x14ac:dyDescent="0.25">
      <c r="BR561925" s="2394"/>
    </row>
    <row r="561926" spans="70:70" x14ac:dyDescent="0.25">
      <c r="BR561926" s="2381"/>
    </row>
    <row r="561950" spans="70:70" x14ac:dyDescent="0.25">
      <c r="BR561950" s="2394"/>
    </row>
    <row r="561951" spans="70:70" x14ac:dyDescent="0.25">
      <c r="BR561951" s="2381"/>
    </row>
    <row r="561975" spans="70:70" x14ac:dyDescent="0.25">
      <c r="BR561975" s="2394"/>
    </row>
    <row r="561976" spans="70:70" x14ac:dyDescent="0.25">
      <c r="BR561976" s="2381"/>
    </row>
    <row r="562000" spans="70:70" x14ac:dyDescent="0.25">
      <c r="BR562000" s="2394"/>
    </row>
    <row r="562001" spans="70:70" x14ac:dyDescent="0.25">
      <c r="BR562001" s="2381"/>
    </row>
    <row r="562025" spans="70:70" x14ac:dyDescent="0.25">
      <c r="BR562025" s="2394"/>
    </row>
    <row r="562026" spans="70:70" x14ac:dyDescent="0.25">
      <c r="BR562026" s="2381"/>
    </row>
    <row r="562050" spans="70:70" x14ac:dyDescent="0.25">
      <c r="BR562050" s="2394"/>
    </row>
    <row r="562051" spans="70:70" x14ac:dyDescent="0.25">
      <c r="BR562051" s="2381"/>
    </row>
    <row r="562075" spans="70:70" x14ac:dyDescent="0.25">
      <c r="BR562075" s="2394"/>
    </row>
    <row r="562076" spans="70:70" x14ac:dyDescent="0.25">
      <c r="BR562076" s="2381"/>
    </row>
    <row r="562100" spans="70:70" x14ac:dyDescent="0.25">
      <c r="BR562100" s="2394"/>
    </row>
    <row r="562101" spans="70:70" x14ac:dyDescent="0.25">
      <c r="BR562101" s="2381"/>
    </row>
    <row r="562125" spans="70:70" x14ac:dyDescent="0.25">
      <c r="BR562125" s="2394"/>
    </row>
    <row r="562126" spans="70:70" x14ac:dyDescent="0.25">
      <c r="BR562126" s="2381"/>
    </row>
    <row r="562150" spans="70:70" x14ac:dyDescent="0.25">
      <c r="BR562150" s="2394"/>
    </row>
    <row r="562151" spans="70:70" x14ac:dyDescent="0.25">
      <c r="BR562151" s="2381"/>
    </row>
    <row r="562175" spans="70:70" x14ac:dyDescent="0.25">
      <c r="BR562175" s="2394"/>
    </row>
    <row r="562176" spans="70:70" x14ac:dyDescent="0.25">
      <c r="BR562176" s="2381"/>
    </row>
    <row r="562200" spans="70:70" x14ac:dyDescent="0.25">
      <c r="BR562200" s="2394"/>
    </row>
    <row r="562201" spans="70:70" x14ac:dyDescent="0.25">
      <c r="BR562201" s="2381"/>
    </row>
    <row r="562225" spans="70:70" x14ac:dyDescent="0.25">
      <c r="BR562225" s="2394"/>
    </row>
    <row r="562226" spans="70:70" x14ac:dyDescent="0.25">
      <c r="BR562226" s="2381"/>
    </row>
    <row r="562250" spans="70:70" x14ac:dyDescent="0.25">
      <c r="BR562250" s="2394"/>
    </row>
    <row r="562251" spans="70:70" x14ac:dyDescent="0.25">
      <c r="BR562251" s="2381"/>
    </row>
    <row r="562275" spans="70:70" x14ac:dyDescent="0.25">
      <c r="BR562275" s="2394"/>
    </row>
    <row r="562276" spans="70:70" x14ac:dyDescent="0.25">
      <c r="BR562276" s="2381"/>
    </row>
    <row r="562300" spans="70:70" x14ac:dyDescent="0.25">
      <c r="BR562300" s="2394"/>
    </row>
    <row r="562301" spans="70:70" x14ac:dyDescent="0.25">
      <c r="BR562301" s="2381"/>
    </row>
    <row r="562325" spans="70:70" x14ac:dyDescent="0.25">
      <c r="BR562325" s="2394"/>
    </row>
    <row r="562326" spans="70:70" x14ac:dyDescent="0.25">
      <c r="BR562326" s="2381"/>
    </row>
    <row r="562350" spans="70:70" x14ac:dyDescent="0.25">
      <c r="BR562350" s="2394"/>
    </row>
    <row r="562351" spans="70:70" x14ac:dyDescent="0.25">
      <c r="BR562351" s="2381"/>
    </row>
    <row r="562375" spans="70:70" x14ac:dyDescent="0.25">
      <c r="BR562375" s="2394"/>
    </row>
    <row r="562376" spans="70:70" x14ac:dyDescent="0.25">
      <c r="BR562376" s="2381"/>
    </row>
    <row r="562400" spans="70:70" x14ac:dyDescent="0.25">
      <c r="BR562400" s="2394"/>
    </row>
    <row r="562401" spans="70:70" x14ac:dyDescent="0.25">
      <c r="BR562401" s="2381"/>
    </row>
    <row r="562425" spans="70:70" x14ac:dyDescent="0.25">
      <c r="BR562425" s="2394"/>
    </row>
    <row r="562426" spans="70:70" x14ac:dyDescent="0.25">
      <c r="BR562426" s="2381"/>
    </row>
    <row r="562450" spans="70:70" x14ac:dyDescent="0.25">
      <c r="BR562450" s="2394"/>
    </row>
    <row r="562451" spans="70:70" x14ac:dyDescent="0.25">
      <c r="BR562451" s="2381"/>
    </row>
    <row r="562475" spans="70:70" x14ac:dyDescent="0.25">
      <c r="BR562475" s="2394"/>
    </row>
    <row r="562476" spans="70:70" x14ac:dyDescent="0.25">
      <c r="BR562476" s="2381"/>
    </row>
    <row r="562500" spans="70:70" x14ac:dyDescent="0.25">
      <c r="BR562500" s="2394"/>
    </row>
    <row r="562501" spans="70:70" x14ac:dyDescent="0.25">
      <c r="BR562501" s="2381"/>
    </row>
    <row r="562525" spans="70:70" x14ac:dyDescent="0.25">
      <c r="BR562525" s="2394"/>
    </row>
    <row r="562526" spans="70:70" x14ac:dyDescent="0.25">
      <c r="BR562526" s="2381"/>
    </row>
    <row r="562550" spans="70:70" x14ac:dyDescent="0.25">
      <c r="BR562550" s="2394"/>
    </row>
    <row r="562551" spans="70:70" x14ac:dyDescent="0.25">
      <c r="BR562551" s="2381"/>
    </row>
    <row r="562575" spans="70:70" x14ac:dyDescent="0.25">
      <c r="BR562575" s="2394"/>
    </row>
    <row r="562576" spans="70:70" x14ac:dyDescent="0.25">
      <c r="BR562576" s="2381"/>
    </row>
    <row r="562600" spans="70:70" x14ac:dyDescent="0.25">
      <c r="BR562600" s="2394"/>
    </row>
    <row r="562601" spans="70:70" x14ac:dyDescent="0.25">
      <c r="BR562601" s="2381"/>
    </row>
    <row r="562625" spans="70:70" x14ac:dyDescent="0.25">
      <c r="BR562625" s="2394"/>
    </row>
    <row r="562626" spans="70:70" x14ac:dyDescent="0.25">
      <c r="BR562626" s="2381"/>
    </row>
    <row r="562650" spans="70:70" x14ac:dyDescent="0.25">
      <c r="BR562650" s="2394"/>
    </row>
    <row r="562651" spans="70:70" x14ac:dyDescent="0.25">
      <c r="BR562651" s="2381"/>
    </row>
    <row r="562675" spans="70:70" x14ac:dyDescent="0.25">
      <c r="BR562675" s="2394"/>
    </row>
    <row r="562676" spans="70:70" x14ac:dyDescent="0.25">
      <c r="BR562676" s="2381"/>
    </row>
    <row r="562700" spans="70:70" x14ac:dyDescent="0.25">
      <c r="BR562700" s="2394"/>
    </row>
    <row r="562701" spans="70:70" x14ac:dyDescent="0.25">
      <c r="BR562701" s="2381"/>
    </row>
    <row r="562725" spans="70:70" x14ac:dyDescent="0.25">
      <c r="BR562725" s="2394"/>
    </row>
    <row r="562726" spans="70:70" x14ac:dyDescent="0.25">
      <c r="BR562726" s="2381"/>
    </row>
    <row r="562750" spans="70:70" x14ac:dyDescent="0.25">
      <c r="BR562750" s="2394"/>
    </row>
    <row r="562751" spans="70:70" x14ac:dyDescent="0.25">
      <c r="BR562751" s="2381"/>
    </row>
    <row r="562775" spans="70:70" x14ac:dyDescent="0.25">
      <c r="BR562775" s="2394"/>
    </row>
    <row r="562776" spans="70:70" x14ac:dyDescent="0.25">
      <c r="BR562776" s="2381"/>
    </row>
    <row r="562800" spans="70:70" x14ac:dyDescent="0.25">
      <c r="BR562800" s="2394"/>
    </row>
    <row r="562801" spans="70:70" x14ac:dyDescent="0.25">
      <c r="BR562801" s="2381"/>
    </row>
    <row r="562825" spans="70:70" x14ac:dyDescent="0.25">
      <c r="BR562825" s="2394"/>
    </row>
    <row r="562826" spans="70:70" x14ac:dyDescent="0.25">
      <c r="BR562826" s="2381"/>
    </row>
    <row r="562850" spans="70:70" x14ac:dyDescent="0.25">
      <c r="BR562850" s="2394"/>
    </row>
    <row r="562851" spans="70:70" x14ac:dyDescent="0.25">
      <c r="BR562851" s="2381"/>
    </row>
    <row r="562875" spans="70:70" x14ac:dyDescent="0.25">
      <c r="BR562875" s="2394"/>
    </row>
    <row r="562876" spans="70:70" x14ac:dyDescent="0.25">
      <c r="BR562876" s="2381"/>
    </row>
    <row r="562900" spans="70:70" x14ac:dyDescent="0.25">
      <c r="BR562900" s="2394"/>
    </row>
    <row r="562901" spans="70:70" x14ac:dyDescent="0.25">
      <c r="BR562901" s="2381"/>
    </row>
    <row r="562925" spans="70:70" x14ac:dyDescent="0.25">
      <c r="BR562925" s="2394"/>
    </row>
    <row r="562926" spans="70:70" x14ac:dyDescent="0.25">
      <c r="BR562926" s="2381"/>
    </row>
    <row r="562950" spans="70:70" x14ac:dyDescent="0.25">
      <c r="BR562950" s="2394"/>
    </row>
    <row r="562951" spans="70:70" x14ac:dyDescent="0.25">
      <c r="BR562951" s="2381"/>
    </row>
    <row r="562975" spans="70:70" x14ac:dyDescent="0.25">
      <c r="BR562975" s="2394"/>
    </row>
    <row r="562976" spans="70:70" x14ac:dyDescent="0.25">
      <c r="BR562976" s="2381"/>
    </row>
    <row r="563000" spans="70:70" x14ac:dyDescent="0.25">
      <c r="BR563000" s="2394"/>
    </row>
    <row r="563001" spans="70:70" x14ac:dyDescent="0.25">
      <c r="BR563001" s="2381"/>
    </row>
    <row r="563025" spans="70:70" x14ac:dyDescent="0.25">
      <c r="BR563025" s="2394"/>
    </row>
    <row r="563026" spans="70:70" x14ac:dyDescent="0.25">
      <c r="BR563026" s="2381"/>
    </row>
    <row r="563050" spans="70:70" x14ac:dyDescent="0.25">
      <c r="BR563050" s="2394"/>
    </row>
    <row r="563051" spans="70:70" x14ac:dyDescent="0.25">
      <c r="BR563051" s="2381"/>
    </row>
    <row r="563075" spans="70:70" x14ac:dyDescent="0.25">
      <c r="BR563075" s="2394"/>
    </row>
    <row r="563076" spans="70:70" x14ac:dyDescent="0.25">
      <c r="BR563076" s="2381"/>
    </row>
    <row r="563100" spans="70:70" x14ac:dyDescent="0.25">
      <c r="BR563100" s="2394"/>
    </row>
    <row r="563101" spans="70:70" x14ac:dyDescent="0.25">
      <c r="BR563101" s="2381"/>
    </row>
    <row r="563125" spans="70:70" x14ac:dyDescent="0.25">
      <c r="BR563125" s="2394"/>
    </row>
    <row r="563126" spans="70:70" x14ac:dyDescent="0.25">
      <c r="BR563126" s="2381"/>
    </row>
    <row r="563150" spans="70:70" x14ac:dyDescent="0.25">
      <c r="BR563150" s="2394"/>
    </row>
    <row r="563151" spans="70:70" x14ac:dyDescent="0.25">
      <c r="BR563151" s="2381"/>
    </row>
    <row r="563175" spans="70:70" x14ac:dyDescent="0.25">
      <c r="BR563175" s="2394"/>
    </row>
    <row r="563176" spans="70:70" x14ac:dyDescent="0.25">
      <c r="BR563176" s="2381"/>
    </row>
    <row r="563200" spans="70:70" x14ac:dyDescent="0.25">
      <c r="BR563200" s="2394"/>
    </row>
    <row r="563201" spans="70:70" x14ac:dyDescent="0.25">
      <c r="BR563201" s="2381"/>
    </row>
    <row r="563225" spans="70:70" x14ac:dyDescent="0.25">
      <c r="BR563225" s="2394"/>
    </row>
    <row r="563226" spans="70:70" x14ac:dyDescent="0.25">
      <c r="BR563226" s="2381"/>
    </row>
    <row r="563250" spans="70:70" x14ac:dyDescent="0.25">
      <c r="BR563250" s="2394"/>
    </row>
    <row r="563251" spans="70:70" x14ac:dyDescent="0.25">
      <c r="BR563251" s="2381"/>
    </row>
    <row r="563275" spans="70:70" x14ac:dyDescent="0.25">
      <c r="BR563275" s="2394"/>
    </row>
    <row r="563276" spans="70:70" x14ac:dyDescent="0.25">
      <c r="BR563276" s="2381"/>
    </row>
    <row r="563300" spans="70:70" x14ac:dyDescent="0.25">
      <c r="BR563300" s="2394"/>
    </row>
    <row r="563301" spans="70:70" x14ac:dyDescent="0.25">
      <c r="BR563301" s="2381"/>
    </row>
    <row r="563325" spans="70:70" x14ac:dyDescent="0.25">
      <c r="BR563325" s="2394"/>
    </row>
    <row r="563326" spans="70:70" x14ac:dyDescent="0.25">
      <c r="BR563326" s="2381"/>
    </row>
    <row r="563350" spans="70:70" x14ac:dyDescent="0.25">
      <c r="BR563350" s="2394"/>
    </row>
    <row r="563351" spans="70:70" x14ac:dyDescent="0.25">
      <c r="BR563351" s="2381"/>
    </row>
    <row r="563375" spans="70:70" x14ac:dyDescent="0.25">
      <c r="BR563375" s="2394"/>
    </row>
    <row r="563376" spans="70:70" x14ac:dyDescent="0.25">
      <c r="BR563376" s="2381"/>
    </row>
    <row r="563400" spans="70:70" x14ac:dyDescent="0.25">
      <c r="BR563400" s="2394"/>
    </row>
    <row r="563401" spans="70:70" x14ac:dyDescent="0.25">
      <c r="BR563401" s="2381"/>
    </row>
    <row r="563425" spans="70:70" x14ac:dyDescent="0.25">
      <c r="BR563425" s="2394"/>
    </row>
    <row r="563426" spans="70:70" x14ac:dyDescent="0.25">
      <c r="BR563426" s="2381"/>
    </row>
    <row r="563450" spans="70:70" x14ac:dyDescent="0.25">
      <c r="BR563450" s="2394"/>
    </row>
    <row r="563451" spans="70:70" x14ac:dyDescent="0.25">
      <c r="BR563451" s="2381"/>
    </row>
    <row r="563475" spans="70:70" x14ac:dyDescent="0.25">
      <c r="BR563475" s="2394"/>
    </row>
    <row r="563476" spans="70:70" x14ac:dyDescent="0.25">
      <c r="BR563476" s="2381"/>
    </row>
    <row r="563500" spans="70:70" x14ac:dyDescent="0.25">
      <c r="BR563500" s="2394"/>
    </row>
    <row r="563501" spans="70:70" x14ac:dyDescent="0.25">
      <c r="BR563501" s="2381"/>
    </row>
    <row r="563525" spans="70:70" x14ac:dyDescent="0.25">
      <c r="BR563525" s="2394"/>
    </row>
    <row r="563526" spans="70:70" x14ac:dyDescent="0.25">
      <c r="BR563526" s="2381"/>
    </row>
    <row r="563550" spans="70:70" x14ac:dyDescent="0.25">
      <c r="BR563550" s="2394"/>
    </row>
    <row r="563551" spans="70:70" x14ac:dyDescent="0.25">
      <c r="BR563551" s="2381"/>
    </row>
    <row r="563575" spans="70:70" x14ac:dyDescent="0.25">
      <c r="BR563575" s="2394"/>
    </row>
    <row r="563576" spans="70:70" x14ac:dyDescent="0.25">
      <c r="BR563576" s="2381"/>
    </row>
    <row r="563600" spans="70:70" x14ac:dyDescent="0.25">
      <c r="BR563600" s="2394"/>
    </row>
    <row r="563601" spans="70:70" x14ac:dyDescent="0.25">
      <c r="BR563601" s="2381"/>
    </row>
    <row r="563625" spans="70:70" x14ac:dyDescent="0.25">
      <c r="BR563625" s="2394"/>
    </row>
    <row r="563626" spans="70:70" x14ac:dyDescent="0.25">
      <c r="BR563626" s="2381"/>
    </row>
    <row r="563650" spans="70:70" x14ac:dyDescent="0.25">
      <c r="BR563650" s="2394"/>
    </row>
    <row r="563651" spans="70:70" x14ac:dyDescent="0.25">
      <c r="BR563651" s="2381"/>
    </row>
    <row r="563675" spans="70:70" x14ac:dyDescent="0.25">
      <c r="BR563675" s="2394"/>
    </row>
    <row r="563676" spans="70:70" x14ac:dyDescent="0.25">
      <c r="BR563676" s="2381"/>
    </row>
    <row r="563700" spans="70:70" x14ac:dyDescent="0.25">
      <c r="BR563700" s="2394"/>
    </row>
    <row r="563701" spans="70:70" x14ac:dyDescent="0.25">
      <c r="BR563701" s="2381"/>
    </row>
    <row r="563725" spans="70:70" x14ac:dyDescent="0.25">
      <c r="BR563725" s="2394"/>
    </row>
    <row r="563726" spans="70:70" x14ac:dyDescent="0.25">
      <c r="BR563726" s="2381"/>
    </row>
    <row r="563750" spans="70:70" x14ac:dyDescent="0.25">
      <c r="BR563750" s="2394"/>
    </row>
    <row r="563751" spans="70:70" x14ac:dyDescent="0.25">
      <c r="BR563751" s="2381"/>
    </row>
    <row r="563775" spans="70:70" x14ac:dyDescent="0.25">
      <c r="BR563775" s="2394"/>
    </row>
    <row r="563776" spans="70:70" x14ac:dyDescent="0.25">
      <c r="BR563776" s="2381"/>
    </row>
    <row r="563800" spans="70:70" x14ac:dyDescent="0.25">
      <c r="BR563800" s="2394"/>
    </row>
    <row r="563801" spans="70:70" x14ac:dyDescent="0.25">
      <c r="BR563801" s="2381"/>
    </row>
    <row r="563825" spans="70:70" x14ac:dyDescent="0.25">
      <c r="BR563825" s="2394"/>
    </row>
    <row r="563826" spans="70:70" x14ac:dyDescent="0.25">
      <c r="BR563826" s="2381"/>
    </row>
    <row r="563850" spans="70:70" x14ac:dyDescent="0.25">
      <c r="BR563850" s="2394"/>
    </row>
    <row r="563851" spans="70:70" x14ac:dyDescent="0.25">
      <c r="BR563851" s="2381"/>
    </row>
    <row r="563875" spans="70:70" x14ac:dyDescent="0.25">
      <c r="BR563875" s="2394"/>
    </row>
    <row r="563876" spans="70:70" x14ac:dyDescent="0.25">
      <c r="BR563876" s="2381"/>
    </row>
    <row r="563900" spans="70:70" x14ac:dyDescent="0.25">
      <c r="BR563900" s="2394"/>
    </row>
    <row r="563901" spans="70:70" x14ac:dyDescent="0.25">
      <c r="BR563901" s="2381"/>
    </row>
    <row r="563925" spans="70:70" x14ac:dyDescent="0.25">
      <c r="BR563925" s="2394"/>
    </row>
    <row r="563926" spans="70:70" x14ac:dyDescent="0.25">
      <c r="BR563926" s="2381"/>
    </row>
    <row r="563950" spans="70:70" x14ac:dyDescent="0.25">
      <c r="BR563950" s="2394"/>
    </row>
    <row r="563951" spans="70:70" x14ac:dyDescent="0.25">
      <c r="BR563951" s="2381"/>
    </row>
    <row r="563975" spans="70:70" x14ac:dyDescent="0.25">
      <c r="BR563975" s="2394"/>
    </row>
    <row r="563976" spans="70:70" x14ac:dyDescent="0.25">
      <c r="BR563976" s="2381"/>
    </row>
    <row r="564000" spans="70:70" x14ac:dyDescent="0.25">
      <c r="BR564000" s="2394"/>
    </row>
    <row r="564001" spans="70:70" x14ac:dyDescent="0.25">
      <c r="BR564001" s="2381"/>
    </row>
    <row r="564025" spans="70:70" x14ac:dyDescent="0.25">
      <c r="BR564025" s="2394"/>
    </row>
    <row r="564026" spans="70:70" x14ac:dyDescent="0.25">
      <c r="BR564026" s="2381"/>
    </row>
    <row r="564050" spans="70:70" x14ac:dyDescent="0.25">
      <c r="BR564050" s="2394"/>
    </row>
    <row r="564051" spans="70:70" x14ac:dyDescent="0.25">
      <c r="BR564051" s="2381"/>
    </row>
    <row r="564075" spans="70:70" x14ac:dyDescent="0.25">
      <c r="BR564075" s="2394"/>
    </row>
    <row r="564076" spans="70:70" x14ac:dyDescent="0.25">
      <c r="BR564076" s="2381"/>
    </row>
    <row r="564100" spans="70:70" x14ac:dyDescent="0.25">
      <c r="BR564100" s="2394"/>
    </row>
    <row r="564101" spans="70:70" x14ac:dyDescent="0.25">
      <c r="BR564101" s="2381"/>
    </row>
    <row r="564125" spans="70:70" x14ac:dyDescent="0.25">
      <c r="BR564125" s="2394"/>
    </row>
    <row r="564126" spans="70:70" x14ac:dyDescent="0.25">
      <c r="BR564126" s="2381"/>
    </row>
    <row r="564150" spans="70:70" x14ac:dyDescent="0.25">
      <c r="BR564150" s="2394"/>
    </row>
    <row r="564151" spans="70:70" x14ac:dyDescent="0.25">
      <c r="BR564151" s="2381"/>
    </row>
    <row r="564175" spans="70:70" x14ac:dyDescent="0.25">
      <c r="BR564175" s="2394"/>
    </row>
    <row r="564176" spans="70:70" x14ac:dyDescent="0.25">
      <c r="BR564176" s="2381"/>
    </row>
    <row r="564200" spans="70:70" x14ac:dyDescent="0.25">
      <c r="BR564200" s="2394"/>
    </row>
    <row r="564201" spans="70:70" x14ac:dyDescent="0.25">
      <c r="BR564201" s="2381"/>
    </row>
    <row r="564225" spans="70:70" x14ac:dyDescent="0.25">
      <c r="BR564225" s="2394"/>
    </row>
    <row r="564226" spans="70:70" x14ac:dyDescent="0.25">
      <c r="BR564226" s="2381"/>
    </row>
    <row r="564250" spans="70:70" x14ac:dyDescent="0.25">
      <c r="BR564250" s="2394"/>
    </row>
    <row r="564251" spans="70:70" x14ac:dyDescent="0.25">
      <c r="BR564251" s="2381"/>
    </row>
    <row r="564275" spans="70:70" x14ac:dyDescent="0.25">
      <c r="BR564275" s="2394"/>
    </row>
    <row r="564276" spans="70:70" x14ac:dyDescent="0.25">
      <c r="BR564276" s="2381"/>
    </row>
    <row r="564300" spans="70:70" x14ac:dyDescent="0.25">
      <c r="BR564300" s="2394"/>
    </row>
    <row r="564301" spans="70:70" x14ac:dyDescent="0.25">
      <c r="BR564301" s="2381"/>
    </row>
    <row r="564325" spans="70:70" x14ac:dyDescent="0.25">
      <c r="BR564325" s="2394"/>
    </row>
    <row r="564326" spans="70:70" x14ac:dyDescent="0.25">
      <c r="BR564326" s="2381"/>
    </row>
    <row r="564350" spans="70:70" x14ac:dyDescent="0.25">
      <c r="BR564350" s="2394"/>
    </row>
    <row r="564351" spans="70:70" x14ac:dyDescent="0.25">
      <c r="BR564351" s="2381"/>
    </row>
    <row r="564375" spans="70:70" x14ac:dyDescent="0.25">
      <c r="BR564375" s="2394"/>
    </row>
    <row r="564376" spans="70:70" x14ac:dyDescent="0.25">
      <c r="BR564376" s="2381"/>
    </row>
    <row r="564400" spans="70:70" x14ac:dyDescent="0.25">
      <c r="BR564400" s="2394"/>
    </row>
    <row r="564401" spans="70:70" x14ac:dyDescent="0.25">
      <c r="BR564401" s="2381"/>
    </row>
    <row r="564425" spans="70:70" x14ac:dyDescent="0.25">
      <c r="BR564425" s="2394"/>
    </row>
    <row r="564426" spans="70:70" x14ac:dyDescent="0.25">
      <c r="BR564426" s="2381"/>
    </row>
    <row r="564450" spans="70:70" x14ac:dyDescent="0.25">
      <c r="BR564450" s="2394"/>
    </row>
    <row r="564451" spans="70:70" x14ac:dyDescent="0.25">
      <c r="BR564451" s="2381"/>
    </row>
    <row r="564475" spans="70:70" x14ac:dyDescent="0.25">
      <c r="BR564475" s="2394"/>
    </row>
    <row r="564476" spans="70:70" x14ac:dyDescent="0.25">
      <c r="BR564476" s="2381"/>
    </row>
    <row r="564500" spans="70:70" x14ac:dyDescent="0.25">
      <c r="BR564500" s="2394"/>
    </row>
    <row r="564501" spans="70:70" x14ac:dyDescent="0.25">
      <c r="BR564501" s="2381"/>
    </row>
    <row r="564525" spans="70:70" x14ac:dyDescent="0.25">
      <c r="BR564525" s="2394"/>
    </row>
    <row r="564526" spans="70:70" x14ac:dyDescent="0.25">
      <c r="BR564526" s="2381"/>
    </row>
    <row r="564550" spans="70:70" x14ac:dyDescent="0.25">
      <c r="BR564550" s="2394"/>
    </row>
    <row r="564551" spans="70:70" x14ac:dyDescent="0.25">
      <c r="BR564551" s="2381"/>
    </row>
    <row r="564575" spans="70:70" x14ac:dyDescent="0.25">
      <c r="BR564575" s="2394"/>
    </row>
    <row r="564576" spans="70:70" x14ac:dyDescent="0.25">
      <c r="BR564576" s="2381"/>
    </row>
    <row r="564600" spans="70:70" x14ac:dyDescent="0.25">
      <c r="BR564600" s="2394"/>
    </row>
    <row r="564601" spans="70:70" x14ac:dyDescent="0.25">
      <c r="BR564601" s="2381"/>
    </row>
    <row r="564625" spans="70:70" x14ac:dyDescent="0.25">
      <c r="BR564625" s="2394"/>
    </row>
    <row r="564626" spans="70:70" x14ac:dyDescent="0.25">
      <c r="BR564626" s="2381"/>
    </row>
    <row r="564650" spans="70:70" x14ac:dyDescent="0.25">
      <c r="BR564650" s="2394"/>
    </row>
    <row r="564651" spans="70:70" x14ac:dyDescent="0.25">
      <c r="BR564651" s="2381"/>
    </row>
    <row r="564675" spans="70:70" x14ac:dyDescent="0.25">
      <c r="BR564675" s="2394"/>
    </row>
    <row r="564676" spans="70:70" x14ac:dyDescent="0.25">
      <c r="BR564676" s="2381"/>
    </row>
    <row r="564700" spans="70:70" x14ac:dyDescent="0.25">
      <c r="BR564700" s="2394"/>
    </row>
    <row r="564701" spans="70:70" x14ac:dyDescent="0.25">
      <c r="BR564701" s="2381"/>
    </row>
    <row r="564725" spans="70:70" x14ac:dyDescent="0.25">
      <c r="BR564725" s="2394"/>
    </row>
    <row r="564726" spans="70:70" x14ac:dyDescent="0.25">
      <c r="BR564726" s="2381"/>
    </row>
    <row r="564750" spans="70:70" x14ac:dyDescent="0.25">
      <c r="BR564750" s="2394"/>
    </row>
    <row r="564751" spans="70:70" x14ac:dyDescent="0.25">
      <c r="BR564751" s="2381"/>
    </row>
    <row r="564775" spans="70:70" x14ac:dyDescent="0.25">
      <c r="BR564775" s="2394"/>
    </row>
    <row r="564776" spans="70:70" x14ac:dyDescent="0.25">
      <c r="BR564776" s="2381"/>
    </row>
    <row r="564800" spans="70:70" x14ac:dyDescent="0.25">
      <c r="BR564800" s="2394"/>
    </row>
    <row r="564801" spans="70:70" x14ac:dyDescent="0.25">
      <c r="BR564801" s="2381"/>
    </row>
    <row r="564825" spans="70:70" x14ac:dyDescent="0.25">
      <c r="BR564825" s="2394"/>
    </row>
    <row r="564826" spans="70:70" x14ac:dyDescent="0.25">
      <c r="BR564826" s="2381"/>
    </row>
    <row r="564850" spans="70:70" x14ac:dyDescent="0.25">
      <c r="BR564850" s="2394"/>
    </row>
    <row r="564851" spans="70:70" x14ac:dyDescent="0.25">
      <c r="BR564851" s="2381"/>
    </row>
    <row r="564875" spans="70:70" x14ac:dyDescent="0.25">
      <c r="BR564875" s="2394"/>
    </row>
    <row r="564876" spans="70:70" x14ac:dyDescent="0.25">
      <c r="BR564876" s="2381"/>
    </row>
    <row r="564900" spans="70:70" x14ac:dyDescent="0.25">
      <c r="BR564900" s="2394"/>
    </row>
    <row r="564901" spans="70:70" x14ac:dyDescent="0.25">
      <c r="BR564901" s="2381"/>
    </row>
    <row r="564925" spans="70:70" x14ac:dyDescent="0.25">
      <c r="BR564925" s="2394"/>
    </row>
    <row r="564926" spans="70:70" x14ac:dyDescent="0.25">
      <c r="BR564926" s="2381"/>
    </row>
    <row r="564950" spans="70:70" x14ac:dyDescent="0.25">
      <c r="BR564950" s="2394"/>
    </row>
    <row r="564951" spans="70:70" x14ac:dyDescent="0.25">
      <c r="BR564951" s="2381"/>
    </row>
    <row r="564975" spans="70:70" x14ac:dyDescent="0.25">
      <c r="BR564975" s="2394"/>
    </row>
    <row r="564976" spans="70:70" x14ac:dyDescent="0.25">
      <c r="BR564976" s="2381"/>
    </row>
    <row r="565000" spans="70:70" x14ac:dyDescent="0.25">
      <c r="BR565000" s="2394"/>
    </row>
    <row r="565001" spans="70:70" x14ac:dyDescent="0.25">
      <c r="BR565001" s="2381"/>
    </row>
    <row r="565025" spans="70:70" x14ac:dyDescent="0.25">
      <c r="BR565025" s="2394"/>
    </row>
    <row r="565026" spans="70:70" x14ac:dyDescent="0.25">
      <c r="BR565026" s="2381"/>
    </row>
    <row r="565050" spans="70:70" x14ac:dyDescent="0.25">
      <c r="BR565050" s="2394"/>
    </row>
    <row r="565051" spans="70:70" x14ac:dyDescent="0.25">
      <c r="BR565051" s="2381"/>
    </row>
    <row r="565075" spans="70:70" x14ac:dyDescent="0.25">
      <c r="BR565075" s="2394"/>
    </row>
    <row r="565076" spans="70:70" x14ac:dyDescent="0.25">
      <c r="BR565076" s="2381"/>
    </row>
    <row r="565100" spans="70:70" x14ac:dyDescent="0.25">
      <c r="BR565100" s="2394"/>
    </row>
    <row r="565101" spans="70:70" x14ac:dyDescent="0.25">
      <c r="BR565101" s="2381"/>
    </row>
    <row r="565125" spans="70:70" x14ac:dyDescent="0.25">
      <c r="BR565125" s="2394"/>
    </row>
    <row r="565126" spans="70:70" x14ac:dyDescent="0.25">
      <c r="BR565126" s="2381"/>
    </row>
    <row r="565150" spans="70:70" x14ac:dyDescent="0.25">
      <c r="BR565150" s="2394"/>
    </row>
    <row r="565151" spans="70:70" x14ac:dyDescent="0.25">
      <c r="BR565151" s="2381"/>
    </row>
    <row r="565175" spans="70:70" x14ac:dyDescent="0.25">
      <c r="BR565175" s="2394"/>
    </row>
    <row r="565176" spans="70:70" x14ac:dyDescent="0.25">
      <c r="BR565176" s="2381"/>
    </row>
    <row r="565200" spans="70:70" x14ac:dyDescent="0.25">
      <c r="BR565200" s="2394"/>
    </row>
    <row r="565201" spans="70:70" x14ac:dyDescent="0.25">
      <c r="BR565201" s="2381"/>
    </row>
    <row r="565225" spans="70:70" x14ac:dyDescent="0.25">
      <c r="BR565225" s="2394"/>
    </row>
    <row r="565226" spans="70:70" x14ac:dyDescent="0.25">
      <c r="BR565226" s="2381"/>
    </row>
    <row r="565250" spans="70:70" x14ac:dyDescent="0.25">
      <c r="BR565250" s="2394"/>
    </row>
    <row r="565251" spans="70:70" x14ac:dyDescent="0.25">
      <c r="BR565251" s="2381"/>
    </row>
    <row r="565275" spans="70:70" x14ac:dyDescent="0.25">
      <c r="BR565275" s="2394"/>
    </row>
    <row r="565276" spans="70:70" x14ac:dyDescent="0.25">
      <c r="BR565276" s="2381"/>
    </row>
    <row r="565300" spans="70:70" x14ac:dyDescent="0.25">
      <c r="BR565300" s="2394"/>
    </row>
    <row r="565301" spans="70:70" x14ac:dyDescent="0.25">
      <c r="BR565301" s="2381"/>
    </row>
    <row r="565325" spans="70:70" x14ac:dyDescent="0.25">
      <c r="BR565325" s="2394"/>
    </row>
    <row r="565326" spans="70:70" x14ac:dyDescent="0.25">
      <c r="BR565326" s="2381"/>
    </row>
    <row r="565350" spans="70:70" x14ac:dyDescent="0.25">
      <c r="BR565350" s="2394"/>
    </row>
    <row r="565351" spans="70:70" x14ac:dyDescent="0.25">
      <c r="BR565351" s="2381"/>
    </row>
    <row r="565375" spans="70:70" x14ac:dyDescent="0.25">
      <c r="BR565375" s="2394"/>
    </row>
    <row r="565376" spans="70:70" x14ac:dyDescent="0.25">
      <c r="BR565376" s="2381"/>
    </row>
    <row r="565400" spans="70:70" x14ac:dyDescent="0.25">
      <c r="BR565400" s="2394"/>
    </row>
    <row r="565401" spans="70:70" x14ac:dyDescent="0.25">
      <c r="BR565401" s="2381"/>
    </row>
    <row r="565425" spans="70:70" x14ac:dyDescent="0.25">
      <c r="BR565425" s="2394"/>
    </row>
    <row r="565426" spans="70:70" x14ac:dyDescent="0.25">
      <c r="BR565426" s="2381"/>
    </row>
    <row r="565450" spans="70:70" x14ac:dyDescent="0.25">
      <c r="BR565450" s="2394"/>
    </row>
    <row r="565451" spans="70:70" x14ac:dyDescent="0.25">
      <c r="BR565451" s="2381"/>
    </row>
    <row r="565475" spans="70:70" x14ac:dyDescent="0.25">
      <c r="BR565475" s="2394"/>
    </row>
    <row r="565476" spans="70:70" x14ac:dyDescent="0.25">
      <c r="BR565476" s="2381"/>
    </row>
    <row r="565500" spans="70:70" x14ac:dyDescent="0.25">
      <c r="BR565500" s="2394"/>
    </row>
    <row r="565501" spans="70:70" x14ac:dyDescent="0.25">
      <c r="BR565501" s="2381"/>
    </row>
    <row r="565525" spans="70:70" x14ac:dyDescent="0.25">
      <c r="BR565525" s="2394"/>
    </row>
    <row r="565526" spans="70:70" x14ac:dyDescent="0.25">
      <c r="BR565526" s="2381"/>
    </row>
    <row r="565550" spans="70:70" x14ac:dyDescent="0.25">
      <c r="BR565550" s="2394"/>
    </row>
    <row r="565551" spans="70:70" x14ac:dyDescent="0.25">
      <c r="BR565551" s="2381"/>
    </row>
    <row r="565575" spans="70:70" x14ac:dyDescent="0.25">
      <c r="BR565575" s="2394"/>
    </row>
    <row r="565576" spans="70:70" x14ac:dyDescent="0.25">
      <c r="BR565576" s="2381"/>
    </row>
    <row r="565600" spans="70:70" x14ac:dyDescent="0.25">
      <c r="BR565600" s="2394"/>
    </row>
    <row r="565601" spans="70:70" x14ac:dyDescent="0.25">
      <c r="BR565601" s="2381"/>
    </row>
    <row r="565625" spans="70:70" x14ac:dyDescent="0.25">
      <c r="BR565625" s="2394"/>
    </row>
    <row r="565626" spans="70:70" x14ac:dyDescent="0.25">
      <c r="BR565626" s="2381"/>
    </row>
    <row r="565650" spans="70:70" x14ac:dyDescent="0.25">
      <c r="BR565650" s="2394"/>
    </row>
    <row r="565651" spans="70:70" x14ac:dyDescent="0.25">
      <c r="BR565651" s="2381"/>
    </row>
    <row r="565675" spans="70:70" x14ac:dyDescent="0.25">
      <c r="BR565675" s="2394"/>
    </row>
    <row r="565676" spans="70:70" x14ac:dyDescent="0.25">
      <c r="BR565676" s="2381"/>
    </row>
    <row r="565700" spans="70:70" x14ac:dyDescent="0.25">
      <c r="BR565700" s="2394"/>
    </row>
    <row r="565701" spans="70:70" x14ac:dyDescent="0.25">
      <c r="BR565701" s="2381"/>
    </row>
    <row r="565725" spans="70:70" x14ac:dyDescent="0.25">
      <c r="BR565725" s="2394"/>
    </row>
    <row r="565726" spans="70:70" x14ac:dyDescent="0.25">
      <c r="BR565726" s="2381"/>
    </row>
    <row r="565750" spans="70:70" x14ac:dyDescent="0.25">
      <c r="BR565750" s="2394"/>
    </row>
    <row r="565751" spans="70:70" x14ac:dyDescent="0.25">
      <c r="BR565751" s="2381"/>
    </row>
    <row r="565775" spans="70:70" x14ac:dyDescent="0.25">
      <c r="BR565775" s="2394"/>
    </row>
    <row r="565776" spans="70:70" x14ac:dyDescent="0.25">
      <c r="BR565776" s="2381"/>
    </row>
    <row r="565800" spans="70:70" x14ac:dyDescent="0.25">
      <c r="BR565800" s="2394"/>
    </row>
    <row r="565801" spans="70:70" x14ac:dyDescent="0.25">
      <c r="BR565801" s="2381"/>
    </row>
    <row r="565825" spans="70:70" x14ac:dyDescent="0.25">
      <c r="BR565825" s="2394"/>
    </row>
    <row r="565826" spans="70:70" x14ac:dyDescent="0.25">
      <c r="BR565826" s="2381"/>
    </row>
    <row r="565850" spans="70:70" x14ac:dyDescent="0.25">
      <c r="BR565850" s="2394"/>
    </row>
    <row r="565851" spans="70:70" x14ac:dyDescent="0.25">
      <c r="BR565851" s="2381"/>
    </row>
    <row r="565875" spans="70:70" x14ac:dyDescent="0.25">
      <c r="BR565875" s="2394"/>
    </row>
    <row r="565876" spans="70:70" x14ac:dyDescent="0.25">
      <c r="BR565876" s="2381"/>
    </row>
    <row r="565900" spans="70:70" x14ac:dyDescent="0.25">
      <c r="BR565900" s="2394"/>
    </row>
    <row r="565901" spans="70:70" x14ac:dyDescent="0.25">
      <c r="BR565901" s="2381"/>
    </row>
    <row r="565925" spans="70:70" x14ac:dyDescent="0.25">
      <c r="BR565925" s="2394"/>
    </row>
    <row r="565926" spans="70:70" x14ac:dyDescent="0.25">
      <c r="BR565926" s="2381"/>
    </row>
    <row r="565950" spans="70:70" x14ac:dyDescent="0.25">
      <c r="BR565950" s="2394"/>
    </row>
    <row r="565951" spans="70:70" x14ac:dyDescent="0.25">
      <c r="BR565951" s="2381"/>
    </row>
    <row r="565975" spans="70:70" x14ac:dyDescent="0.25">
      <c r="BR565975" s="2394"/>
    </row>
    <row r="565976" spans="70:70" x14ac:dyDescent="0.25">
      <c r="BR565976" s="2381"/>
    </row>
    <row r="566000" spans="70:70" x14ac:dyDescent="0.25">
      <c r="BR566000" s="2394"/>
    </row>
    <row r="566001" spans="70:70" x14ac:dyDescent="0.25">
      <c r="BR566001" s="2381"/>
    </row>
    <row r="566025" spans="70:70" x14ac:dyDescent="0.25">
      <c r="BR566025" s="2394"/>
    </row>
    <row r="566026" spans="70:70" x14ac:dyDescent="0.25">
      <c r="BR566026" s="2381"/>
    </row>
    <row r="566050" spans="70:70" x14ac:dyDescent="0.25">
      <c r="BR566050" s="2394"/>
    </row>
    <row r="566051" spans="70:70" x14ac:dyDescent="0.25">
      <c r="BR566051" s="2381"/>
    </row>
    <row r="566075" spans="70:70" x14ac:dyDescent="0.25">
      <c r="BR566075" s="2394"/>
    </row>
    <row r="566076" spans="70:70" x14ac:dyDescent="0.25">
      <c r="BR566076" s="2381"/>
    </row>
    <row r="566100" spans="70:70" x14ac:dyDescent="0.25">
      <c r="BR566100" s="2394"/>
    </row>
    <row r="566101" spans="70:70" x14ac:dyDescent="0.25">
      <c r="BR566101" s="2381"/>
    </row>
    <row r="566125" spans="70:70" x14ac:dyDescent="0.25">
      <c r="BR566125" s="2394"/>
    </row>
    <row r="566126" spans="70:70" x14ac:dyDescent="0.25">
      <c r="BR566126" s="2381"/>
    </row>
    <row r="566150" spans="70:70" x14ac:dyDescent="0.25">
      <c r="BR566150" s="2394"/>
    </row>
    <row r="566151" spans="70:70" x14ac:dyDescent="0.25">
      <c r="BR566151" s="2381"/>
    </row>
    <row r="566175" spans="70:70" x14ac:dyDescent="0.25">
      <c r="BR566175" s="2394"/>
    </row>
    <row r="566176" spans="70:70" x14ac:dyDescent="0.25">
      <c r="BR566176" s="2381"/>
    </row>
    <row r="566200" spans="70:70" x14ac:dyDescent="0.25">
      <c r="BR566200" s="2394"/>
    </row>
    <row r="566201" spans="70:70" x14ac:dyDescent="0.25">
      <c r="BR566201" s="2381"/>
    </row>
    <row r="566225" spans="70:70" x14ac:dyDescent="0.25">
      <c r="BR566225" s="2394"/>
    </row>
    <row r="566226" spans="70:70" x14ac:dyDescent="0.25">
      <c r="BR566226" s="2381"/>
    </row>
    <row r="566250" spans="70:70" x14ac:dyDescent="0.25">
      <c r="BR566250" s="2394"/>
    </row>
    <row r="566251" spans="70:70" x14ac:dyDescent="0.25">
      <c r="BR566251" s="2381"/>
    </row>
    <row r="566275" spans="70:70" x14ac:dyDescent="0.25">
      <c r="BR566275" s="2394"/>
    </row>
    <row r="566276" spans="70:70" x14ac:dyDescent="0.25">
      <c r="BR566276" s="2381"/>
    </row>
    <row r="566300" spans="70:70" x14ac:dyDescent="0.25">
      <c r="BR566300" s="2394"/>
    </row>
    <row r="566301" spans="70:70" x14ac:dyDescent="0.25">
      <c r="BR566301" s="2381"/>
    </row>
    <row r="566325" spans="70:70" x14ac:dyDescent="0.25">
      <c r="BR566325" s="2394"/>
    </row>
    <row r="566326" spans="70:70" x14ac:dyDescent="0.25">
      <c r="BR566326" s="2381"/>
    </row>
    <row r="566350" spans="70:70" x14ac:dyDescent="0.25">
      <c r="BR566350" s="2394"/>
    </row>
    <row r="566351" spans="70:70" x14ac:dyDescent="0.25">
      <c r="BR566351" s="2381"/>
    </row>
    <row r="566375" spans="70:70" x14ac:dyDescent="0.25">
      <c r="BR566375" s="2394"/>
    </row>
    <row r="566376" spans="70:70" x14ac:dyDescent="0.25">
      <c r="BR566376" s="2381"/>
    </row>
    <row r="566400" spans="70:70" x14ac:dyDescent="0.25">
      <c r="BR566400" s="2394"/>
    </row>
    <row r="566401" spans="70:70" x14ac:dyDescent="0.25">
      <c r="BR566401" s="2381"/>
    </row>
    <row r="566425" spans="70:70" x14ac:dyDescent="0.25">
      <c r="BR566425" s="2394"/>
    </row>
    <row r="566426" spans="70:70" x14ac:dyDescent="0.25">
      <c r="BR566426" s="2381"/>
    </row>
    <row r="566450" spans="70:70" x14ac:dyDescent="0.25">
      <c r="BR566450" s="2394"/>
    </row>
    <row r="566451" spans="70:70" x14ac:dyDescent="0.25">
      <c r="BR566451" s="2381"/>
    </row>
    <row r="566475" spans="70:70" x14ac:dyDescent="0.25">
      <c r="BR566475" s="2394"/>
    </row>
    <row r="566476" spans="70:70" x14ac:dyDescent="0.25">
      <c r="BR566476" s="2381"/>
    </row>
    <row r="566500" spans="70:70" x14ac:dyDescent="0.25">
      <c r="BR566500" s="2394"/>
    </row>
    <row r="566501" spans="70:70" x14ac:dyDescent="0.25">
      <c r="BR566501" s="2381"/>
    </row>
    <row r="566525" spans="70:70" x14ac:dyDescent="0.25">
      <c r="BR566525" s="2394"/>
    </row>
    <row r="566526" spans="70:70" x14ac:dyDescent="0.25">
      <c r="BR566526" s="2381"/>
    </row>
    <row r="566550" spans="70:70" x14ac:dyDescent="0.25">
      <c r="BR566550" s="2394"/>
    </row>
    <row r="566551" spans="70:70" x14ac:dyDescent="0.25">
      <c r="BR566551" s="2381"/>
    </row>
    <row r="566575" spans="70:70" x14ac:dyDescent="0.25">
      <c r="BR566575" s="2394"/>
    </row>
    <row r="566576" spans="70:70" x14ac:dyDescent="0.25">
      <c r="BR566576" s="2381"/>
    </row>
    <row r="566600" spans="70:70" x14ac:dyDescent="0.25">
      <c r="BR566600" s="2394"/>
    </row>
    <row r="566601" spans="70:70" x14ac:dyDescent="0.25">
      <c r="BR566601" s="2381"/>
    </row>
    <row r="566625" spans="70:70" x14ac:dyDescent="0.25">
      <c r="BR566625" s="2394"/>
    </row>
    <row r="566626" spans="70:70" x14ac:dyDescent="0.25">
      <c r="BR566626" s="2381"/>
    </row>
    <row r="566650" spans="70:70" x14ac:dyDescent="0.25">
      <c r="BR566650" s="2394"/>
    </row>
    <row r="566651" spans="70:70" x14ac:dyDescent="0.25">
      <c r="BR566651" s="2381"/>
    </row>
    <row r="566675" spans="70:70" x14ac:dyDescent="0.25">
      <c r="BR566675" s="2394"/>
    </row>
    <row r="566676" spans="70:70" x14ac:dyDescent="0.25">
      <c r="BR566676" s="2381"/>
    </row>
    <row r="566700" spans="70:70" x14ac:dyDescent="0.25">
      <c r="BR566700" s="2394"/>
    </row>
    <row r="566701" spans="70:70" x14ac:dyDescent="0.25">
      <c r="BR566701" s="2381"/>
    </row>
    <row r="566725" spans="70:70" x14ac:dyDescent="0.25">
      <c r="BR566725" s="2394"/>
    </row>
    <row r="566726" spans="70:70" x14ac:dyDescent="0.25">
      <c r="BR566726" s="2381"/>
    </row>
    <row r="566750" spans="70:70" x14ac:dyDescent="0.25">
      <c r="BR566750" s="2394"/>
    </row>
    <row r="566751" spans="70:70" x14ac:dyDescent="0.25">
      <c r="BR566751" s="2381"/>
    </row>
    <row r="566775" spans="70:70" x14ac:dyDescent="0.25">
      <c r="BR566775" s="2394"/>
    </row>
    <row r="566776" spans="70:70" x14ac:dyDescent="0.25">
      <c r="BR566776" s="2381"/>
    </row>
    <row r="566800" spans="70:70" x14ac:dyDescent="0.25">
      <c r="BR566800" s="2394"/>
    </row>
    <row r="566801" spans="70:70" x14ac:dyDescent="0.25">
      <c r="BR566801" s="2381"/>
    </row>
    <row r="566825" spans="70:70" x14ac:dyDescent="0.25">
      <c r="BR566825" s="2394"/>
    </row>
    <row r="566826" spans="70:70" x14ac:dyDescent="0.25">
      <c r="BR566826" s="2381"/>
    </row>
    <row r="566850" spans="70:70" x14ac:dyDescent="0.25">
      <c r="BR566850" s="2394"/>
    </row>
    <row r="566851" spans="70:70" x14ac:dyDescent="0.25">
      <c r="BR566851" s="2381"/>
    </row>
    <row r="566875" spans="70:70" x14ac:dyDescent="0.25">
      <c r="BR566875" s="2394"/>
    </row>
    <row r="566876" spans="70:70" x14ac:dyDescent="0.25">
      <c r="BR566876" s="2381"/>
    </row>
    <row r="566900" spans="70:70" x14ac:dyDescent="0.25">
      <c r="BR566900" s="2394"/>
    </row>
    <row r="566901" spans="70:70" x14ac:dyDescent="0.25">
      <c r="BR566901" s="2381"/>
    </row>
    <row r="566925" spans="70:70" x14ac:dyDescent="0.25">
      <c r="BR566925" s="2394"/>
    </row>
    <row r="566926" spans="70:70" x14ac:dyDescent="0.25">
      <c r="BR566926" s="2381"/>
    </row>
    <row r="566950" spans="70:70" x14ac:dyDescent="0.25">
      <c r="BR566950" s="2394"/>
    </row>
    <row r="566951" spans="70:70" x14ac:dyDescent="0.25">
      <c r="BR566951" s="2381"/>
    </row>
    <row r="566975" spans="70:70" x14ac:dyDescent="0.25">
      <c r="BR566975" s="2394"/>
    </row>
    <row r="566976" spans="70:70" x14ac:dyDescent="0.25">
      <c r="BR566976" s="2381"/>
    </row>
    <row r="567000" spans="70:70" x14ac:dyDescent="0.25">
      <c r="BR567000" s="2394"/>
    </row>
    <row r="567001" spans="70:70" x14ac:dyDescent="0.25">
      <c r="BR567001" s="2381"/>
    </row>
    <row r="567025" spans="70:70" x14ac:dyDescent="0.25">
      <c r="BR567025" s="2394"/>
    </row>
    <row r="567026" spans="70:70" x14ac:dyDescent="0.25">
      <c r="BR567026" s="2381"/>
    </row>
    <row r="567050" spans="70:70" x14ac:dyDescent="0.25">
      <c r="BR567050" s="2394"/>
    </row>
    <row r="567051" spans="70:70" x14ac:dyDescent="0.25">
      <c r="BR567051" s="2381"/>
    </row>
    <row r="567075" spans="70:70" x14ac:dyDescent="0.25">
      <c r="BR567075" s="2394"/>
    </row>
    <row r="567076" spans="70:70" x14ac:dyDescent="0.25">
      <c r="BR567076" s="2381"/>
    </row>
    <row r="567100" spans="70:70" x14ac:dyDescent="0.25">
      <c r="BR567100" s="2394"/>
    </row>
    <row r="567101" spans="70:70" x14ac:dyDescent="0.25">
      <c r="BR567101" s="2381"/>
    </row>
    <row r="567125" spans="70:70" x14ac:dyDescent="0.25">
      <c r="BR567125" s="2394"/>
    </row>
    <row r="567126" spans="70:70" x14ac:dyDescent="0.25">
      <c r="BR567126" s="2381"/>
    </row>
    <row r="567150" spans="70:70" x14ac:dyDescent="0.25">
      <c r="BR567150" s="2394"/>
    </row>
    <row r="567151" spans="70:70" x14ac:dyDescent="0.25">
      <c r="BR567151" s="2381"/>
    </row>
    <row r="567175" spans="70:70" x14ac:dyDescent="0.25">
      <c r="BR567175" s="2394"/>
    </row>
    <row r="567176" spans="70:70" x14ac:dyDescent="0.25">
      <c r="BR567176" s="2381"/>
    </row>
    <row r="567200" spans="70:70" x14ac:dyDescent="0.25">
      <c r="BR567200" s="2394"/>
    </row>
    <row r="567201" spans="70:70" x14ac:dyDescent="0.25">
      <c r="BR567201" s="2381"/>
    </row>
    <row r="567225" spans="70:70" x14ac:dyDescent="0.25">
      <c r="BR567225" s="2394"/>
    </row>
    <row r="567226" spans="70:70" x14ac:dyDescent="0.25">
      <c r="BR567226" s="2381"/>
    </row>
    <row r="567250" spans="70:70" x14ac:dyDescent="0.25">
      <c r="BR567250" s="2394"/>
    </row>
    <row r="567251" spans="70:70" x14ac:dyDescent="0.25">
      <c r="BR567251" s="2381"/>
    </row>
    <row r="567275" spans="70:70" x14ac:dyDescent="0.25">
      <c r="BR567275" s="2394"/>
    </row>
    <row r="567276" spans="70:70" x14ac:dyDescent="0.25">
      <c r="BR567276" s="2381"/>
    </row>
    <row r="567300" spans="70:70" x14ac:dyDescent="0.25">
      <c r="BR567300" s="2394"/>
    </row>
    <row r="567301" spans="70:70" x14ac:dyDescent="0.25">
      <c r="BR567301" s="2381"/>
    </row>
    <row r="567325" spans="70:70" x14ac:dyDescent="0.25">
      <c r="BR567325" s="2394"/>
    </row>
    <row r="567326" spans="70:70" x14ac:dyDescent="0.25">
      <c r="BR567326" s="2381"/>
    </row>
    <row r="567350" spans="70:70" x14ac:dyDescent="0.25">
      <c r="BR567350" s="2394"/>
    </row>
    <row r="567351" spans="70:70" x14ac:dyDescent="0.25">
      <c r="BR567351" s="2381"/>
    </row>
    <row r="567375" spans="70:70" x14ac:dyDescent="0.25">
      <c r="BR567375" s="2394"/>
    </row>
    <row r="567376" spans="70:70" x14ac:dyDescent="0.25">
      <c r="BR567376" s="2381"/>
    </row>
    <row r="567400" spans="70:70" x14ac:dyDescent="0.25">
      <c r="BR567400" s="2394"/>
    </row>
    <row r="567401" spans="70:70" x14ac:dyDescent="0.25">
      <c r="BR567401" s="2381"/>
    </row>
    <row r="567425" spans="70:70" x14ac:dyDescent="0.25">
      <c r="BR567425" s="2394"/>
    </row>
    <row r="567426" spans="70:70" x14ac:dyDescent="0.25">
      <c r="BR567426" s="2381"/>
    </row>
    <row r="567450" spans="70:70" x14ac:dyDescent="0.25">
      <c r="BR567450" s="2394"/>
    </row>
    <row r="567451" spans="70:70" x14ac:dyDescent="0.25">
      <c r="BR567451" s="2381"/>
    </row>
    <row r="567475" spans="70:70" x14ac:dyDescent="0.25">
      <c r="BR567475" s="2394"/>
    </row>
    <row r="567476" spans="70:70" x14ac:dyDescent="0.25">
      <c r="BR567476" s="2381"/>
    </row>
    <row r="567500" spans="70:70" x14ac:dyDescent="0.25">
      <c r="BR567500" s="2394"/>
    </row>
    <row r="567501" spans="70:70" x14ac:dyDescent="0.25">
      <c r="BR567501" s="2381"/>
    </row>
    <row r="567525" spans="70:70" x14ac:dyDescent="0.25">
      <c r="BR567525" s="2394"/>
    </row>
    <row r="567526" spans="70:70" x14ac:dyDescent="0.25">
      <c r="BR567526" s="2381"/>
    </row>
    <row r="567550" spans="70:70" x14ac:dyDescent="0.25">
      <c r="BR567550" s="2394"/>
    </row>
    <row r="567551" spans="70:70" x14ac:dyDescent="0.25">
      <c r="BR567551" s="2381"/>
    </row>
    <row r="567575" spans="70:70" x14ac:dyDescent="0.25">
      <c r="BR567575" s="2394"/>
    </row>
    <row r="567576" spans="70:70" x14ac:dyDescent="0.25">
      <c r="BR567576" s="2381"/>
    </row>
    <row r="567600" spans="70:70" x14ac:dyDescent="0.25">
      <c r="BR567600" s="2394"/>
    </row>
    <row r="567601" spans="70:70" x14ac:dyDescent="0.25">
      <c r="BR567601" s="2381"/>
    </row>
    <row r="567625" spans="70:70" x14ac:dyDescent="0.25">
      <c r="BR567625" s="2394"/>
    </row>
    <row r="567626" spans="70:70" x14ac:dyDescent="0.25">
      <c r="BR567626" s="2381"/>
    </row>
    <row r="567650" spans="70:70" x14ac:dyDescent="0.25">
      <c r="BR567650" s="2394"/>
    </row>
    <row r="567651" spans="70:70" x14ac:dyDescent="0.25">
      <c r="BR567651" s="2381"/>
    </row>
    <row r="567675" spans="70:70" x14ac:dyDescent="0.25">
      <c r="BR567675" s="2394"/>
    </row>
    <row r="567676" spans="70:70" x14ac:dyDescent="0.25">
      <c r="BR567676" s="2381"/>
    </row>
    <row r="567700" spans="70:70" x14ac:dyDescent="0.25">
      <c r="BR567700" s="2394"/>
    </row>
    <row r="567701" spans="70:70" x14ac:dyDescent="0.25">
      <c r="BR567701" s="2381"/>
    </row>
    <row r="567725" spans="70:70" x14ac:dyDescent="0.25">
      <c r="BR567725" s="2394"/>
    </row>
    <row r="567726" spans="70:70" x14ac:dyDescent="0.25">
      <c r="BR567726" s="2381"/>
    </row>
    <row r="567750" spans="70:70" x14ac:dyDescent="0.25">
      <c r="BR567750" s="2394"/>
    </row>
    <row r="567751" spans="70:70" x14ac:dyDescent="0.25">
      <c r="BR567751" s="2381"/>
    </row>
    <row r="567775" spans="70:70" x14ac:dyDescent="0.25">
      <c r="BR567775" s="2394"/>
    </row>
    <row r="567776" spans="70:70" x14ac:dyDescent="0.25">
      <c r="BR567776" s="2381"/>
    </row>
    <row r="567800" spans="70:70" x14ac:dyDescent="0.25">
      <c r="BR567800" s="2394"/>
    </row>
    <row r="567801" spans="70:70" x14ac:dyDescent="0.25">
      <c r="BR567801" s="2381"/>
    </row>
    <row r="567825" spans="70:70" x14ac:dyDescent="0.25">
      <c r="BR567825" s="2394"/>
    </row>
    <row r="567826" spans="70:70" x14ac:dyDescent="0.25">
      <c r="BR567826" s="2381"/>
    </row>
    <row r="567850" spans="70:70" x14ac:dyDescent="0.25">
      <c r="BR567850" s="2394"/>
    </row>
    <row r="567851" spans="70:70" x14ac:dyDescent="0.25">
      <c r="BR567851" s="2381"/>
    </row>
    <row r="567875" spans="70:70" x14ac:dyDescent="0.25">
      <c r="BR567875" s="2394"/>
    </row>
    <row r="567876" spans="70:70" x14ac:dyDescent="0.25">
      <c r="BR567876" s="2381"/>
    </row>
    <row r="567900" spans="70:70" x14ac:dyDescent="0.25">
      <c r="BR567900" s="2394"/>
    </row>
    <row r="567901" spans="70:70" x14ac:dyDescent="0.25">
      <c r="BR567901" s="2381"/>
    </row>
    <row r="567925" spans="70:70" x14ac:dyDescent="0.25">
      <c r="BR567925" s="2394"/>
    </row>
    <row r="567926" spans="70:70" x14ac:dyDescent="0.25">
      <c r="BR567926" s="2381"/>
    </row>
    <row r="567950" spans="70:70" x14ac:dyDescent="0.25">
      <c r="BR567950" s="2394"/>
    </row>
    <row r="567951" spans="70:70" x14ac:dyDescent="0.25">
      <c r="BR567951" s="2381"/>
    </row>
    <row r="567975" spans="70:70" x14ac:dyDescent="0.25">
      <c r="BR567975" s="2394"/>
    </row>
    <row r="567976" spans="70:70" x14ac:dyDescent="0.25">
      <c r="BR567976" s="2381"/>
    </row>
    <row r="568000" spans="70:70" x14ac:dyDescent="0.25">
      <c r="BR568000" s="2394"/>
    </row>
    <row r="568001" spans="70:70" x14ac:dyDescent="0.25">
      <c r="BR568001" s="2381"/>
    </row>
    <row r="568025" spans="70:70" x14ac:dyDescent="0.25">
      <c r="BR568025" s="2394"/>
    </row>
    <row r="568026" spans="70:70" x14ac:dyDescent="0.25">
      <c r="BR568026" s="2381"/>
    </row>
    <row r="568050" spans="70:70" x14ac:dyDescent="0.25">
      <c r="BR568050" s="2394"/>
    </row>
    <row r="568051" spans="70:70" x14ac:dyDescent="0.25">
      <c r="BR568051" s="2381"/>
    </row>
    <row r="568075" spans="70:70" x14ac:dyDescent="0.25">
      <c r="BR568075" s="2394"/>
    </row>
    <row r="568076" spans="70:70" x14ac:dyDescent="0.25">
      <c r="BR568076" s="2381"/>
    </row>
    <row r="568100" spans="70:70" x14ac:dyDescent="0.25">
      <c r="BR568100" s="2394"/>
    </row>
    <row r="568101" spans="70:70" x14ac:dyDescent="0.25">
      <c r="BR568101" s="2381"/>
    </row>
    <row r="568125" spans="70:70" x14ac:dyDescent="0.25">
      <c r="BR568125" s="2394"/>
    </row>
    <row r="568126" spans="70:70" x14ac:dyDescent="0.25">
      <c r="BR568126" s="2381"/>
    </row>
    <row r="568150" spans="70:70" x14ac:dyDescent="0.25">
      <c r="BR568150" s="2394"/>
    </row>
    <row r="568151" spans="70:70" x14ac:dyDescent="0.25">
      <c r="BR568151" s="2381"/>
    </row>
    <row r="568175" spans="70:70" x14ac:dyDescent="0.25">
      <c r="BR568175" s="2394"/>
    </row>
    <row r="568176" spans="70:70" x14ac:dyDescent="0.25">
      <c r="BR568176" s="2381"/>
    </row>
    <row r="568200" spans="70:70" x14ac:dyDescent="0.25">
      <c r="BR568200" s="2394"/>
    </row>
    <row r="568201" spans="70:70" x14ac:dyDescent="0.25">
      <c r="BR568201" s="2381"/>
    </row>
    <row r="568225" spans="70:70" x14ac:dyDescent="0.25">
      <c r="BR568225" s="2394"/>
    </row>
    <row r="568226" spans="70:70" x14ac:dyDescent="0.25">
      <c r="BR568226" s="2381"/>
    </row>
    <row r="568250" spans="70:70" x14ac:dyDescent="0.25">
      <c r="BR568250" s="2394"/>
    </row>
    <row r="568251" spans="70:70" x14ac:dyDescent="0.25">
      <c r="BR568251" s="2381"/>
    </row>
    <row r="568275" spans="70:70" x14ac:dyDescent="0.25">
      <c r="BR568275" s="2394"/>
    </row>
    <row r="568276" spans="70:70" x14ac:dyDescent="0.25">
      <c r="BR568276" s="2381"/>
    </row>
    <row r="568300" spans="70:70" x14ac:dyDescent="0.25">
      <c r="BR568300" s="2394"/>
    </row>
    <row r="568301" spans="70:70" x14ac:dyDescent="0.25">
      <c r="BR568301" s="2381"/>
    </row>
    <row r="568325" spans="70:70" x14ac:dyDescent="0.25">
      <c r="BR568325" s="2394"/>
    </row>
    <row r="568326" spans="70:70" x14ac:dyDescent="0.25">
      <c r="BR568326" s="2381"/>
    </row>
    <row r="568350" spans="70:70" x14ac:dyDescent="0.25">
      <c r="BR568350" s="2394"/>
    </row>
    <row r="568351" spans="70:70" x14ac:dyDescent="0.25">
      <c r="BR568351" s="2381"/>
    </row>
    <row r="568375" spans="70:70" x14ac:dyDescent="0.25">
      <c r="BR568375" s="2394"/>
    </row>
    <row r="568376" spans="70:70" x14ac:dyDescent="0.25">
      <c r="BR568376" s="2381"/>
    </row>
    <row r="568400" spans="70:70" x14ac:dyDescent="0.25">
      <c r="BR568400" s="2394"/>
    </row>
    <row r="568401" spans="70:70" x14ac:dyDescent="0.25">
      <c r="BR568401" s="2381"/>
    </row>
    <row r="568425" spans="70:70" x14ac:dyDescent="0.25">
      <c r="BR568425" s="2394"/>
    </row>
    <row r="568426" spans="70:70" x14ac:dyDescent="0.25">
      <c r="BR568426" s="2381"/>
    </row>
    <row r="568450" spans="70:70" x14ac:dyDescent="0.25">
      <c r="BR568450" s="2394"/>
    </row>
    <row r="568451" spans="70:70" x14ac:dyDescent="0.25">
      <c r="BR568451" s="2381"/>
    </row>
    <row r="568475" spans="70:70" x14ac:dyDescent="0.25">
      <c r="BR568475" s="2394"/>
    </row>
    <row r="568476" spans="70:70" x14ac:dyDescent="0.25">
      <c r="BR568476" s="2381"/>
    </row>
    <row r="568500" spans="70:70" x14ac:dyDescent="0.25">
      <c r="BR568500" s="2394"/>
    </row>
    <row r="568501" spans="70:70" x14ac:dyDescent="0.25">
      <c r="BR568501" s="2381"/>
    </row>
    <row r="568525" spans="70:70" x14ac:dyDescent="0.25">
      <c r="BR568525" s="2394"/>
    </row>
    <row r="568526" spans="70:70" x14ac:dyDescent="0.25">
      <c r="BR568526" s="2381"/>
    </row>
    <row r="568550" spans="70:70" x14ac:dyDescent="0.25">
      <c r="BR568550" s="2394"/>
    </row>
    <row r="568551" spans="70:70" x14ac:dyDescent="0.25">
      <c r="BR568551" s="2381"/>
    </row>
    <row r="568575" spans="70:70" x14ac:dyDescent="0.25">
      <c r="BR568575" s="2394"/>
    </row>
    <row r="568576" spans="70:70" x14ac:dyDescent="0.25">
      <c r="BR568576" s="2381"/>
    </row>
    <row r="568600" spans="70:70" x14ac:dyDescent="0.25">
      <c r="BR568600" s="2394"/>
    </row>
    <row r="568601" spans="70:70" x14ac:dyDescent="0.25">
      <c r="BR568601" s="2381"/>
    </row>
    <row r="568625" spans="70:70" x14ac:dyDescent="0.25">
      <c r="BR568625" s="2394"/>
    </row>
    <row r="568626" spans="70:70" x14ac:dyDescent="0.25">
      <c r="BR568626" s="2381"/>
    </row>
    <row r="568650" spans="70:70" x14ac:dyDescent="0.25">
      <c r="BR568650" s="2394"/>
    </row>
    <row r="568651" spans="70:70" x14ac:dyDescent="0.25">
      <c r="BR568651" s="2381"/>
    </row>
    <row r="568675" spans="70:70" x14ac:dyDescent="0.25">
      <c r="BR568675" s="2394"/>
    </row>
    <row r="568676" spans="70:70" x14ac:dyDescent="0.25">
      <c r="BR568676" s="2381"/>
    </row>
    <row r="568700" spans="70:70" x14ac:dyDescent="0.25">
      <c r="BR568700" s="2394"/>
    </row>
    <row r="568701" spans="70:70" x14ac:dyDescent="0.25">
      <c r="BR568701" s="2381"/>
    </row>
    <row r="568725" spans="70:70" x14ac:dyDescent="0.25">
      <c r="BR568725" s="2394"/>
    </row>
    <row r="568726" spans="70:70" x14ac:dyDescent="0.25">
      <c r="BR568726" s="2381"/>
    </row>
    <row r="568750" spans="70:70" x14ac:dyDescent="0.25">
      <c r="BR568750" s="2394"/>
    </row>
    <row r="568751" spans="70:70" x14ac:dyDescent="0.25">
      <c r="BR568751" s="2381"/>
    </row>
    <row r="568775" spans="70:70" x14ac:dyDescent="0.25">
      <c r="BR568775" s="2394"/>
    </row>
    <row r="568776" spans="70:70" x14ac:dyDescent="0.25">
      <c r="BR568776" s="2381"/>
    </row>
    <row r="568800" spans="70:70" x14ac:dyDescent="0.25">
      <c r="BR568800" s="2394"/>
    </row>
    <row r="568801" spans="70:70" x14ac:dyDescent="0.25">
      <c r="BR568801" s="2381"/>
    </row>
    <row r="568825" spans="70:70" x14ac:dyDescent="0.25">
      <c r="BR568825" s="2394"/>
    </row>
    <row r="568826" spans="70:70" x14ac:dyDescent="0.25">
      <c r="BR568826" s="2381"/>
    </row>
    <row r="568850" spans="70:70" x14ac:dyDescent="0.25">
      <c r="BR568850" s="2394"/>
    </row>
    <row r="568851" spans="70:70" x14ac:dyDescent="0.25">
      <c r="BR568851" s="2381"/>
    </row>
    <row r="568875" spans="70:70" x14ac:dyDescent="0.25">
      <c r="BR568875" s="2394"/>
    </row>
    <row r="568876" spans="70:70" x14ac:dyDescent="0.25">
      <c r="BR568876" s="2381"/>
    </row>
    <row r="568900" spans="70:70" x14ac:dyDescent="0.25">
      <c r="BR568900" s="2394"/>
    </row>
    <row r="568901" spans="70:70" x14ac:dyDescent="0.25">
      <c r="BR568901" s="2381"/>
    </row>
    <row r="568925" spans="70:70" x14ac:dyDescent="0.25">
      <c r="BR568925" s="2394"/>
    </row>
    <row r="568926" spans="70:70" x14ac:dyDescent="0.25">
      <c r="BR568926" s="2381"/>
    </row>
    <row r="568950" spans="70:70" x14ac:dyDescent="0.25">
      <c r="BR568950" s="2394"/>
    </row>
    <row r="568951" spans="70:70" x14ac:dyDescent="0.25">
      <c r="BR568951" s="2381"/>
    </row>
    <row r="568975" spans="70:70" x14ac:dyDescent="0.25">
      <c r="BR568975" s="2394"/>
    </row>
    <row r="568976" spans="70:70" x14ac:dyDescent="0.25">
      <c r="BR568976" s="2381"/>
    </row>
    <row r="569000" spans="70:70" x14ac:dyDescent="0.25">
      <c r="BR569000" s="2394"/>
    </row>
    <row r="569001" spans="70:70" x14ac:dyDescent="0.25">
      <c r="BR569001" s="2381"/>
    </row>
    <row r="569025" spans="70:70" x14ac:dyDescent="0.25">
      <c r="BR569025" s="2394"/>
    </row>
    <row r="569026" spans="70:70" x14ac:dyDescent="0.25">
      <c r="BR569026" s="2381"/>
    </row>
    <row r="569050" spans="70:70" x14ac:dyDescent="0.25">
      <c r="BR569050" s="2394"/>
    </row>
    <row r="569051" spans="70:70" x14ac:dyDescent="0.25">
      <c r="BR569051" s="2381"/>
    </row>
    <row r="569075" spans="70:70" x14ac:dyDescent="0.25">
      <c r="BR569075" s="2394"/>
    </row>
    <row r="569076" spans="70:70" x14ac:dyDescent="0.25">
      <c r="BR569076" s="2381"/>
    </row>
    <row r="569100" spans="70:70" x14ac:dyDescent="0.25">
      <c r="BR569100" s="2394"/>
    </row>
    <row r="569101" spans="70:70" x14ac:dyDescent="0.25">
      <c r="BR569101" s="2381"/>
    </row>
    <row r="569125" spans="70:70" x14ac:dyDescent="0.25">
      <c r="BR569125" s="2394"/>
    </row>
    <row r="569126" spans="70:70" x14ac:dyDescent="0.25">
      <c r="BR569126" s="2381"/>
    </row>
    <row r="569150" spans="70:70" x14ac:dyDescent="0.25">
      <c r="BR569150" s="2394"/>
    </row>
    <row r="569151" spans="70:70" x14ac:dyDescent="0.25">
      <c r="BR569151" s="2381"/>
    </row>
    <row r="569175" spans="70:70" x14ac:dyDescent="0.25">
      <c r="BR569175" s="2394"/>
    </row>
    <row r="569176" spans="70:70" x14ac:dyDescent="0.25">
      <c r="BR569176" s="2381"/>
    </row>
    <row r="569200" spans="70:70" x14ac:dyDescent="0.25">
      <c r="BR569200" s="2394"/>
    </row>
    <row r="569201" spans="70:70" x14ac:dyDescent="0.25">
      <c r="BR569201" s="2381"/>
    </row>
    <row r="569225" spans="70:70" x14ac:dyDescent="0.25">
      <c r="BR569225" s="2394"/>
    </row>
    <row r="569226" spans="70:70" x14ac:dyDescent="0.25">
      <c r="BR569226" s="2381"/>
    </row>
    <row r="569250" spans="70:70" x14ac:dyDescent="0.25">
      <c r="BR569250" s="2394"/>
    </row>
    <row r="569251" spans="70:70" x14ac:dyDescent="0.25">
      <c r="BR569251" s="2381"/>
    </row>
    <row r="569275" spans="70:70" x14ac:dyDescent="0.25">
      <c r="BR569275" s="2394"/>
    </row>
    <row r="569276" spans="70:70" x14ac:dyDescent="0.25">
      <c r="BR569276" s="2381"/>
    </row>
    <row r="569300" spans="70:70" x14ac:dyDescent="0.25">
      <c r="BR569300" s="2394"/>
    </row>
    <row r="569301" spans="70:70" x14ac:dyDescent="0.25">
      <c r="BR569301" s="2381"/>
    </row>
    <row r="569325" spans="70:70" x14ac:dyDescent="0.25">
      <c r="BR569325" s="2394"/>
    </row>
    <row r="569326" spans="70:70" x14ac:dyDescent="0.25">
      <c r="BR569326" s="2381"/>
    </row>
    <row r="569350" spans="70:70" x14ac:dyDescent="0.25">
      <c r="BR569350" s="2394"/>
    </row>
    <row r="569351" spans="70:70" x14ac:dyDescent="0.25">
      <c r="BR569351" s="2381"/>
    </row>
    <row r="569375" spans="70:70" x14ac:dyDescent="0.25">
      <c r="BR569375" s="2394"/>
    </row>
    <row r="569376" spans="70:70" x14ac:dyDescent="0.25">
      <c r="BR569376" s="2381"/>
    </row>
    <row r="569400" spans="70:70" x14ac:dyDescent="0.25">
      <c r="BR569400" s="2394"/>
    </row>
    <row r="569401" spans="70:70" x14ac:dyDescent="0.25">
      <c r="BR569401" s="2381"/>
    </row>
    <row r="569425" spans="70:70" x14ac:dyDescent="0.25">
      <c r="BR569425" s="2394"/>
    </row>
    <row r="569426" spans="70:70" x14ac:dyDescent="0.25">
      <c r="BR569426" s="2381"/>
    </row>
    <row r="569450" spans="70:70" x14ac:dyDescent="0.25">
      <c r="BR569450" s="2394"/>
    </row>
    <row r="569451" spans="70:70" x14ac:dyDescent="0.25">
      <c r="BR569451" s="2381"/>
    </row>
    <row r="569475" spans="70:70" x14ac:dyDescent="0.25">
      <c r="BR569475" s="2394"/>
    </row>
    <row r="569476" spans="70:70" x14ac:dyDescent="0.25">
      <c r="BR569476" s="2381"/>
    </row>
    <row r="569500" spans="70:70" x14ac:dyDescent="0.25">
      <c r="BR569500" s="2394"/>
    </row>
    <row r="569501" spans="70:70" x14ac:dyDescent="0.25">
      <c r="BR569501" s="2381"/>
    </row>
    <row r="569525" spans="70:70" x14ac:dyDescent="0.25">
      <c r="BR569525" s="2394"/>
    </row>
    <row r="569526" spans="70:70" x14ac:dyDescent="0.25">
      <c r="BR569526" s="2381"/>
    </row>
    <row r="569550" spans="70:70" x14ac:dyDescent="0.25">
      <c r="BR569550" s="2394"/>
    </row>
    <row r="569551" spans="70:70" x14ac:dyDescent="0.25">
      <c r="BR569551" s="2381"/>
    </row>
    <row r="569575" spans="70:70" x14ac:dyDescent="0.25">
      <c r="BR569575" s="2394"/>
    </row>
    <row r="569576" spans="70:70" x14ac:dyDescent="0.25">
      <c r="BR569576" s="2381"/>
    </row>
    <row r="569600" spans="70:70" x14ac:dyDescent="0.25">
      <c r="BR569600" s="2394"/>
    </row>
    <row r="569601" spans="70:70" x14ac:dyDescent="0.25">
      <c r="BR569601" s="2381"/>
    </row>
    <row r="569625" spans="70:70" x14ac:dyDescent="0.25">
      <c r="BR569625" s="2394"/>
    </row>
    <row r="569626" spans="70:70" x14ac:dyDescent="0.25">
      <c r="BR569626" s="2381"/>
    </row>
    <row r="569650" spans="70:70" x14ac:dyDescent="0.25">
      <c r="BR569650" s="2394"/>
    </row>
    <row r="569651" spans="70:70" x14ac:dyDescent="0.25">
      <c r="BR569651" s="2381"/>
    </row>
    <row r="569675" spans="70:70" x14ac:dyDescent="0.25">
      <c r="BR569675" s="2394"/>
    </row>
    <row r="569676" spans="70:70" x14ac:dyDescent="0.25">
      <c r="BR569676" s="2381"/>
    </row>
    <row r="569700" spans="70:70" x14ac:dyDescent="0.25">
      <c r="BR569700" s="2394"/>
    </row>
    <row r="569701" spans="70:70" x14ac:dyDescent="0.25">
      <c r="BR569701" s="2381"/>
    </row>
    <row r="569725" spans="70:70" x14ac:dyDescent="0.25">
      <c r="BR569725" s="2394"/>
    </row>
    <row r="569726" spans="70:70" x14ac:dyDescent="0.25">
      <c r="BR569726" s="2381"/>
    </row>
    <row r="569750" spans="70:70" x14ac:dyDescent="0.25">
      <c r="BR569750" s="2394"/>
    </row>
    <row r="569751" spans="70:70" x14ac:dyDescent="0.25">
      <c r="BR569751" s="2381"/>
    </row>
    <row r="569775" spans="70:70" x14ac:dyDescent="0.25">
      <c r="BR569775" s="2394"/>
    </row>
    <row r="569776" spans="70:70" x14ac:dyDescent="0.25">
      <c r="BR569776" s="2381"/>
    </row>
    <row r="569800" spans="70:70" x14ac:dyDescent="0.25">
      <c r="BR569800" s="2394"/>
    </row>
    <row r="569801" spans="70:70" x14ac:dyDescent="0.25">
      <c r="BR569801" s="2381"/>
    </row>
    <row r="569825" spans="70:70" x14ac:dyDescent="0.25">
      <c r="BR569825" s="2394"/>
    </row>
    <row r="569826" spans="70:70" x14ac:dyDescent="0.25">
      <c r="BR569826" s="2381"/>
    </row>
    <row r="569850" spans="70:70" x14ac:dyDescent="0.25">
      <c r="BR569850" s="2394"/>
    </row>
    <row r="569851" spans="70:70" x14ac:dyDescent="0.25">
      <c r="BR569851" s="2381"/>
    </row>
    <row r="569875" spans="70:70" x14ac:dyDescent="0.25">
      <c r="BR569875" s="2394"/>
    </row>
    <row r="569876" spans="70:70" x14ac:dyDescent="0.25">
      <c r="BR569876" s="2381"/>
    </row>
    <row r="569900" spans="70:70" x14ac:dyDescent="0.25">
      <c r="BR569900" s="2394"/>
    </row>
    <row r="569901" spans="70:70" x14ac:dyDescent="0.25">
      <c r="BR569901" s="2381"/>
    </row>
    <row r="569925" spans="70:70" x14ac:dyDescent="0.25">
      <c r="BR569925" s="2394"/>
    </row>
    <row r="569926" spans="70:70" x14ac:dyDescent="0.25">
      <c r="BR569926" s="2381"/>
    </row>
    <row r="569950" spans="70:70" x14ac:dyDescent="0.25">
      <c r="BR569950" s="2394"/>
    </row>
    <row r="569951" spans="70:70" x14ac:dyDescent="0.25">
      <c r="BR569951" s="2381"/>
    </row>
    <row r="569975" spans="70:70" x14ac:dyDescent="0.25">
      <c r="BR569975" s="2394"/>
    </row>
    <row r="569976" spans="70:70" x14ac:dyDescent="0.25">
      <c r="BR569976" s="2381"/>
    </row>
    <row r="570000" spans="70:70" x14ac:dyDescent="0.25">
      <c r="BR570000" s="2394"/>
    </row>
    <row r="570001" spans="70:70" x14ac:dyDescent="0.25">
      <c r="BR570001" s="2381"/>
    </row>
    <row r="570025" spans="70:70" x14ac:dyDescent="0.25">
      <c r="BR570025" s="2394"/>
    </row>
    <row r="570026" spans="70:70" x14ac:dyDescent="0.25">
      <c r="BR570026" s="2381"/>
    </row>
    <row r="570050" spans="70:70" x14ac:dyDescent="0.25">
      <c r="BR570050" s="2394"/>
    </row>
    <row r="570051" spans="70:70" x14ac:dyDescent="0.25">
      <c r="BR570051" s="2381"/>
    </row>
    <row r="570075" spans="70:70" x14ac:dyDescent="0.25">
      <c r="BR570075" s="2394"/>
    </row>
    <row r="570076" spans="70:70" x14ac:dyDescent="0.25">
      <c r="BR570076" s="2381"/>
    </row>
    <row r="570100" spans="70:70" x14ac:dyDescent="0.25">
      <c r="BR570100" s="2394"/>
    </row>
    <row r="570101" spans="70:70" x14ac:dyDescent="0.25">
      <c r="BR570101" s="2381"/>
    </row>
    <row r="570125" spans="70:70" x14ac:dyDescent="0.25">
      <c r="BR570125" s="2394"/>
    </row>
    <row r="570126" spans="70:70" x14ac:dyDescent="0.25">
      <c r="BR570126" s="2381"/>
    </row>
    <row r="570150" spans="70:70" x14ac:dyDescent="0.25">
      <c r="BR570150" s="2394"/>
    </row>
    <row r="570151" spans="70:70" x14ac:dyDescent="0.25">
      <c r="BR570151" s="2381"/>
    </row>
    <row r="570175" spans="70:70" x14ac:dyDescent="0.25">
      <c r="BR570175" s="2394"/>
    </row>
    <row r="570176" spans="70:70" x14ac:dyDescent="0.25">
      <c r="BR570176" s="2381"/>
    </row>
    <row r="570200" spans="70:70" x14ac:dyDescent="0.25">
      <c r="BR570200" s="2394"/>
    </row>
    <row r="570201" spans="70:70" x14ac:dyDescent="0.25">
      <c r="BR570201" s="2381"/>
    </row>
    <row r="570225" spans="70:70" x14ac:dyDescent="0.25">
      <c r="BR570225" s="2394"/>
    </row>
    <row r="570226" spans="70:70" x14ac:dyDescent="0.25">
      <c r="BR570226" s="2381"/>
    </row>
    <row r="570250" spans="70:70" x14ac:dyDescent="0.25">
      <c r="BR570250" s="2394"/>
    </row>
    <row r="570251" spans="70:70" x14ac:dyDescent="0.25">
      <c r="BR570251" s="2381"/>
    </row>
    <row r="570275" spans="70:70" x14ac:dyDescent="0.25">
      <c r="BR570275" s="2394"/>
    </row>
    <row r="570276" spans="70:70" x14ac:dyDescent="0.25">
      <c r="BR570276" s="2381"/>
    </row>
    <row r="570300" spans="70:70" x14ac:dyDescent="0.25">
      <c r="BR570300" s="2394"/>
    </row>
    <row r="570301" spans="70:70" x14ac:dyDescent="0.25">
      <c r="BR570301" s="2381"/>
    </row>
    <row r="570325" spans="70:70" x14ac:dyDescent="0.25">
      <c r="BR570325" s="2394"/>
    </row>
    <row r="570326" spans="70:70" x14ac:dyDescent="0.25">
      <c r="BR570326" s="2381"/>
    </row>
    <row r="570350" spans="70:70" x14ac:dyDescent="0.25">
      <c r="BR570350" s="2394"/>
    </row>
    <row r="570351" spans="70:70" x14ac:dyDescent="0.25">
      <c r="BR570351" s="2381"/>
    </row>
    <row r="570375" spans="70:70" x14ac:dyDescent="0.25">
      <c r="BR570375" s="2394"/>
    </row>
    <row r="570376" spans="70:70" x14ac:dyDescent="0.25">
      <c r="BR570376" s="2381"/>
    </row>
    <row r="570400" spans="70:70" x14ac:dyDescent="0.25">
      <c r="BR570400" s="2394"/>
    </row>
    <row r="570401" spans="70:70" x14ac:dyDescent="0.25">
      <c r="BR570401" s="2381"/>
    </row>
    <row r="570425" spans="70:70" x14ac:dyDescent="0.25">
      <c r="BR570425" s="2394"/>
    </row>
    <row r="570426" spans="70:70" x14ac:dyDescent="0.25">
      <c r="BR570426" s="2381"/>
    </row>
    <row r="570450" spans="70:70" x14ac:dyDescent="0.25">
      <c r="BR570450" s="2394"/>
    </row>
    <row r="570451" spans="70:70" x14ac:dyDescent="0.25">
      <c r="BR570451" s="2381"/>
    </row>
    <row r="570475" spans="70:70" x14ac:dyDescent="0.25">
      <c r="BR570475" s="2394"/>
    </row>
    <row r="570476" spans="70:70" x14ac:dyDescent="0.25">
      <c r="BR570476" s="2381"/>
    </row>
    <row r="570500" spans="70:70" x14ac:dyDescent="0.25">
      <c r="BR570500" s="2394"/>
    </row>
    <row r="570501" spans="70:70" x14ac:dyDescent="0.25">
      <c r="BR570501" s="2381"/>
    </row>
    <row r="570525" spans="70:70" x14ac:dyDescent="0.25">
      <c r="BR570525" s="2394"/>
    </row>
    <row r="570526" spans="70:70" x14ac:dyDescent="0.25">
      <c r="BR570526" s="2381"/>
    </row>
    <row r="570550" spans="70:70" x14ac:dyDescent="0.25">
      <c r="BR570550" s="2394"/>
    </row>
    <row r="570551" spans="70:70" x14ac:dyDescent="0.25">
      <c r="BR570551" s="2381"/>
    </row>
    <row r="570575" spans="70:70" x14ac:dyDescent="0.25">
      <c r="BR570575" s="2394"/>
    </row>
    <row r="570576" spans="70:70" x14ac:dyDescent="0.25">
      <c r="BR570576" s="2381"/>
    </row>
    <row r="570600" spans="70:70" x14ac:dyDescent="0.25">
      <c r="BR570600" s="2394"/>
    </row>
    <row r="570601" spans="70:70" x14ac:dyDescent="0.25">
      <c r="BR570601" s="2381"/>
    </row>
    <row r="570625" spans="70:70" x14ac:dyDescent="0.25">
      <c r="BR570625" s="2394"/>
    </row>
    <row r="570626" spans="70:70" x14ac:dyDescent="0.25">
      <c r="BR570626" s="2381"/>
    </row>
    <row r="570650" spans="70:70" x14ac:dyDescent="0.25">
      <c r="BR570650" s="2394"/>
    </row>
    <row r="570651" spans="70:70" x14ac:dyDescent="0.25">
      <c r="BR570651" s="2381"/>
    </row>
    <row r="570675" spans="70:70" x14ac:dyDescent="0.25">
      <c r="BR570675" s="2394"/>
    </row>
    <row r="570676" spans="70:70" x14ac:dyDescent="0.25">
      <c r="BR570676" s="2381"/>
    </row>
    <row r="570700" spans="70:70" x14ac:dyDescent="0.25">
      <c r="BR570700" s="2394"/>
    </row>
    <row r="570701" spans="70:70" x14ac:dyDescent="0.25">
      <c r="BR570701" s="2381"/>
    </row>
    <row r="570725" spans="70:70" x14ac:dyDescent="0.25">
      <c r="BR570725" s="2394"/>
    </row>
    <row r="570726" spans="70:70" x14ac:dyDescent="0.25">
      <c r="BR570726" s="2381"/>
    </row>
    <row r="570750" spans="70:70" x14ac:dyDescent="0.25">
      <c r="BR570750" s="2394"/>
    </row>
    <row r="570751" spans="70:70" x14ac:dyDescent="0.25">
      <c r="BR570751" s="2381"/>
    </row>
    <row r="570775" spans="70:70" x14ac:dyDescent="0.25">
      <c r="BR570775" s="2394"/>
    </row>
    <row r="570776" spans="70:70" x14ac:dyDescent="0.25">
      <c r="BR570776" s="2381"/>
    </row>
    <row r="570800" spans="70:70" x14ac:dyDescent="0.25">
      <c r="BR570800" s="2394"/>
    </row>
    <row r="570801" spans="70:70" x14ac:dyDescent="0.25">
      <c r="BR570801" s="2381"/>
    </row>
    <row r="570825" spans="70:70" x14ac:dyDescent="0.25">
      <c r="BR570825" s="2394"/>
    </row>
    <row r="570826" spans="70:70" x14ac:dyDescent="0.25">
      <c r="BR570826" s="2381"/>
    </row>
    <row r="570850" spans="70:70" x14ac:dyDescent="0.25">
      <c r="BR570850" s="2394"/>
    </row>
    <row r="570851" spans="70:70" x14ac:dyDescent="0.25">
      <c r="BR570851" s="2381"/>
    </row>
    <row r="570875" spans="70:70" x14ac:dyDescent="0.25">
      <c r="BR570875" s="2394"/>
    </row>
    <row r="570876" spans="70:70" x14ac:dyDescent="0.25">
      <c r="BR570876" s="2381"/>
    </row>
    <row r="570900" spans="70:70" x14ac:dyDescent="0.25">
      <c r="BR570900" s="2394"/>
    </row>
    <row r="570901" spans="70:70" x14ac:dyDescent="0.25">
      <c r="BR570901" s="2381"/>
    </row>
    <row r="570925" spans="70:70" x14ac:dyDescent="0.25">
      <c r="BR570925" s="2394"/>
    </row>
    <row r="570926" spans="70:70" x14ac:dyDescent="0.25">
      <c r="BR570926" s="2381"/>
    </row>
    <row r="570950" spans="70:70" x14ac:dyDescent="0.25">
      <c r="BR570950" s="2394"/>
    </row>
    <row r="570951" spans="70:70" x14ac:dyDescent="0.25">
      <c r="BR570951" s="2381"/>
    </row>
    <row r="570975" spans="70:70" x14ac:dyDescent="0.25">
      <c r="BR570975" s="2394"/>
    </row>
    <row r="570976" spans="70:70" x14ac:dyDescent="0.25">
      <c r="BR570976" s="2381"/>
    </row>
    <row r="571000" spans="70:70" x14ac:dyDescent="0.25">
      <c r="BR571000" s="2394"/>
    </row>
    <row r="571001" spans="70:70" x14ac:dyDescent="0.25">
      <c r="BR571001" s="2381"/>
    </row>
    <row r="571025" spans="70:70" x14ac:dyDescent="0.25">
      <c r="BR571025" s="2394"/>
    </row>
    <row r="571026" spans="70:70" x14ac:dyDescent="0.25">
      <c r="BR571026" s="2381"/>
    </row>
    <row r="571050" spans="70:70" x14ac:dyDescent="0.25">
      <c r="BR571050" s="2394"/>
    </row>
    <row r="571051" spans="70:70" x14ac:dyDescent="0.25">
      <c r="BR571051" s="2381"/>
    </row>
    <row r="571075" spans="70:70" x14ac:dyDescent="0.25">
      <c r="BR571075" s="2394"/>
    </row>
    <row r="571076" spans="70:70" x14ac:dyDescent="0.25">
      <c r="BR571076" s="2381"/>
    </row>
    <row r="571100" spans="70:70" x14ac:dyDescent="0.25">
      <c r="BR571100" s="2394"/>
    </row>
    <row r="571101" spans="70:70" x14ac:dyDescent="0.25">
      <c r="BR571101" s="2381"/>
    </row>
    <row r="571125" spans="70:70" x14ac:dyDescent="0.25">
      <c r="BR571125" s="2394"/>
    </row>
    <row r="571126" spans="70:70" x14ac:dyDescent="0.25">
      <c r="BR571126" s="2381"/>
    </row>
    <row r="571150" spans="70:70" x14ac:dyDescent="0.25">
      <c r="BR571150" s="2394"/>
    </row>
    <row r="571151" spans="70:70" x14ac:dyDescent="0.25">
      <c r="BR571151" s="2381"/>
    </row>
    <row r="571175" spans="70:70" x14ac:dyDescent="0.25">
      <c r="BR571175" s="2394"/>
    </row>
    <row r="571176" spans="70:70" x14ac:dyDescent="0.25">
      <c r="BR571176" s="2381"/>
    </row>
    <row r="571200" spans="70:70" x14ac:dyDescent="0.25">
      <c r="BR571200" s="2394"/>
    </row>
    <row r="571201" spans="70:70" x14ac:dyDescent="0.25">
      <c r="BR571201" s="2381"/>
    </row>
    <row r="571225" spans="70:70" x14ac:dyDescent="0.25">
      <c r="BR571225" s="2394"/>
    </row>
    <row r="571226" spans="70:70" x14ac:dyDescent="0.25">
      <c r="BR571226" s="2381"/>
    </row>
    <row r="571250" spans="70:70" x14ac:dyDescent="0.25">
      <c r="BR571250" s="2394"/>
    </row>
    <row r="571251" spans="70:70" x14ac:dyDescent="0.25">
      <c r="BR571251" s="2381"/>
    </row>
    <row r="571275" spans="70:70" x14ac:dyDescent="0.25">
      <c r="BR571275" s="2394"/>
    </row>
    <row r="571276" spans="70:70" x14ac:dyDescent="0.25">
      <c r="BR571276" s="2381"/>
    </row>
    <row r="571300" spans="70:70" x14ac:dyDescent="0.25">
      <c r="BR571300" s="2394"/>
    </row>
    <row r="571301" spans="70:70" x14ac:dyDescent="0.25">
      <c r="BR571301" s="2381"/>
    </row>
    <row r="571325" spans="70:70" x14ac:dyDescent="0.25">
      <c r="BR571325" s="2394"/>
    </row>
    <row r="571326" spans="70:70" x14ac:dyDescent="0.25">
      <c r="BR571326" s="2381"/>
    </row>
    <row r="571350" spans="70:70" x14ac:dyDescent="0.25">
      <c r="BR571350" s="2394"/>
    </row>
    <row r="571351" spans="70:70" x14ac:dyDescent="0.25">
      <c r="BR571351" s="2381"/>
    </row>
    <row r="571375" spans="70:70" x14ac:dyDescent="0.25">
      <c r="BR571375" s="2394"/>
    </row>
    <row r="571376" spans="70:70" x14ac:dyDescent="0.25">
      <c r="BR571376" s="2381"/>
    </row>
    <row r="571400" spans="70:70" x14ac:dyDescent="0.25">
      <c r="BR571400" s="2394"/>
    </row>
    <row r="571401" spans="70:70" x14ac:dyDescent="0.25">
      <c r="BR571401" s="2381"/>
    </row>
    <row r="571425" spans="70:70" x14ac:dyDescent="0.25">
      <c r="BR571425" s="2394"/>
    </row>
    <row r="571426" spans="70:70" x14ac:dyDescent="0.25">
      <c r="BR571426" s="2381"/>
    </row>
    <row r="571450" spans="70:70" x14ac:dyDescent="0.25">
      <c r="BR571450" s="2394"/>
    </row>
    <row r="571451" spans="70:70" x14ac:dyDescent="0.25">
      <c r="BR571451" s="2381"/>
    </row>
    <row r="571475" spans="70:70" x14ac:dyDescent="0.25">
      <c r="BR571475" s="2394"/>
    </row>
    <row r="571476" spans="70:70" x14ac:dyDescent="0.25">
      <c r="BR571476" s="2381"/>
    </row>
    <row r="571500" spans="70:70" x14ac:dyDescent="0.25">
      <c r="BR571500" s="2394"/>
    </row>
    <row r="571501" spans="70:70" x14ac:dyDescent="0.25">
      <c r="BR571501" s="2381"/>
    </row>
    <row r="571525" spans="70:70" x14ac:dyDescent="0.25">
      <c r="BR571525" s="2394"/>
    </row>
    <row r="571526" spans="70:70" x14ac:dyDescent="0.25">
      <c r="BR571526" s="2381"/>
    </row>
    <row r="571550" spans="70:70" x14ac:dyDescent="0.25">
      <c r="BR571550" s="2394"/>
    </row>
    <row r="571551" spans="70:70" x14ac:dyDescent="0.25">
      <c r="BR571551" s="2381"/>
    </row>
    <row r="571575" spans="70:70" x14ac:dyDescent="0.25">
      <c r="BR571575" s="2394"/>
    </row>
    <row r="571576" spans="70:70" x14ac:dyDescent="0.25">
      <c r="BR571576" s="2381"/>
    </row>
    <row r="571600" spans="70:70" x14ac:dyDescent="0.25">
      <c r="BR571600" s="2394"/>
    </row>
    <row r="571601" spans="70:70" x14ac:dyDescent="0.25">
      <c r="BR571601" s="2381"/>
    </row>
    <row r="571625" spans="70:70" x14ac:dyDescent="0.25">
      <c r="BR571625" s="2394"/>
    </row>
    <row r="571626" spans="70:70" x14ac:dyDescent="0.25">
      <c r="BR571626" s="2381"/>
    </row>
    <row r="571650" spans="70:70" x14ac:dyDescent="0.25">
      <c r="BR571650" s="2394"/>
    </row>
    <row r="571651" spans="70:70" x14ac:dyDescent="0.25">
      <c r="BR571651" s="2381"/>
    </row>
    <row r="571675" spans="70:70" x14ac:dyDescent="0.25">
      <c r="BR571675" s="2394"/>
    </row>
    <row r="571676" spans="70:70" x14ac:dyDescent="0.25">
      <c r="BR571676" s="2381"/>
    </row>
    <row r="571700" spans="70:70" x14ac:dyDescent="0.25">
      <c r="BR571700" s="2394"/>
    </row>
    <row r="571701" spans="70:70" x14ac:dyDescent="0.25">
      <c r="BR571701" s="2381"/>
    </row>
    <row r="571725" spans="70:70" x14ac:dyDescent="0.25">
      <c r="BR571725" s="2394"/>
    </row>
    <row r="571726" spans="70:70" x14ac:dyDescent="0.25">
      <c r="BR571726" s="2381"/>
    </row>
    <row r="571750" spans="70:70" x14ac:dyDescent="0.25">
      <c r="BR571750" s="2394"/>
    </row>
    <row r="571751" spans="70:70" x14ac:dyDescent="0.25">
      <c r="BR571751" s="2381"/>
    </row>
    <row r="571775" spans="70:70" x14ac:dyDescent="0.25">
      <c r="BR571775" s="2394"/>
    </row>
    <row r="571776" spans="70:70" x14ac:dyDescent="0.25">
      <c r="BR571776" s="2381"/>
    </row>
    <row r="571800" spans="70:70" x14ac:dyDescent="0.25">
      <c r="BR571800" s="2394"/>
    </row>
    <row r="571801" spans="70:70" x14ac:dyDescent="0.25">
      <c r="BR571801" s="2381"/>
    </row>
    <row r="571825" spans="70:70" x14ac:dyDescent="0.25">
      <c r="BR571825" s="2394"/>
    </row>
    <row r="571826" spans="70:70" x14ac:dyDescent="0.25">
      <c r="BR571826" s="2381"/>
    </row>
    <row r="571850" spans="70:70" x14ac:dyDescent="0.25">
      <c r="BR571850" s="2394"/>
    </row>
    <row r="571851" spans="70:70" x14ac:dyDescent="0.25">
      <c r="BR571851" s="2381"/>
    </row>
    <row r="571875" spans="70:70" x14ac:dyDescent="0.25">
      <c r="BR571875" s="2394"/>
    </row>
    <row r="571876" spans="70:70" x14ac:dyDescent="0.25">
      <c r="BR571876" s="2381"/>
    </row>
    <row r="571900" spans="70:70" x14ac:dyDescent="0.25">
      <c r="BR571900" s="2394"/>
    </row>
    <row r="571901" spans="70:70" x14ac:dyDescent="0.25">
      <c r="BR571901" s="2381"/>
    </row>
    <row r="571925" spans="70:70" x14ac:dyDescent="0.25">
      <c r="BR571925" s="2394"/>
    </row>
    <row r="571926" spans="70:70" x14ac:dyDescent="0.25">
      <c r="BR571926" s="2381"/>
    </row>
    <row r="571950" spans="70:70" x14ac:dyDescent="0.25">
      <c r="BR571950" s="2394"/>
    </row>
    <row r="571951" spans="70:70" x14ac:dyDescent="0.25">
      <c r="BR571951" s="2381"/>
    </row>
    <row r="571975" spans="70:70" x14ac:dyDescent="0.25">
      <c r="BR571975" s="2394"/>
    </row>
    <row r="571976" spans="70:70" x14ac:dyDescent="0.25">
      <c r="BR571976" s="2381"/>
    </row>
    <row r="572000" spans="70:70" x14ac:dyDescent="0.25">
      <c r="BR572000" s="2394"/>
    </row>
    <row r="572001" spans="70:70" x14ac:dyDescent="0.25">
      <c r="BR572001" s="2381"/>
    </row>
    <row r="572025" spans="70:70" x14ac:dyDescent="0.25">
      <c r="BR572025" s="2394"/>
    </row>
    <row r="572026" spans="70:70" x14ac:dyDescent="0.25">
      <c r="BR572026" s="2381"/>
    </row>
    <row r="572050" spans="70:70" x14ac:dyDescent="0.25">
      <c r="BR572050" s="2394"/>
    </row>
    <row r="572051" spans="70:70" x14ac:dyDescent="0.25">
      <c r="BR572051" s="2381"/>
    </row>
    <row r="572075" spans="70:70" x14ac:dyDescent="0.25">
      <c r="BR572075" s="2394"/>
    </row>
    <row r="572076" spans="70:70" x14ac:dyDescent="0.25">
      <c r="BR572076" s="2381"/>
    </row>
    <row r="572100" spans="70:70" x14ac:dyDescent="0.25">
      <c r="BR572100" s="2394"/>
    </row>
    <row r="572101" spans="70:70" x14ac:dyDescent="0.25">
      <c r="BR572101" s="2381"/>
    </row>
    <row r="572125" spans="70:70" x14ac:dyDescent="0.25">
      <c r="BR572125" s="2394"/>
    </row>
    <row r="572126" spans="70:70" x14ac:dyDescent="0.25">
      <c r="BR572126" s="2381"/>
    </row>
    <row r="572150" spans="70:70" x14ac:dyDescent="0.25">
      <c r="BR572150" s="2394"/>
    </row>
    <row r="572151" spans="70:70" x14ac:dyDescent="0.25">
      <c r="BR572151" s="2381"/>
    </row>
    <row r="572175" spans="70:70" x14ac:dyDescent="0.25">
      <c r="BR572175" s="2394"/>
    </row>
    <row r="572176" spans="70:70" x14ac:dyDescent="0.25">
      <c r="BR572176" s="2381"/>
    </row>
    <row r="572200" spans="70:70" x14ac:dyDescent="0.25">
      <c r="BR572200" s="2394"/>
    </row>
    <row r="572201" spans="70:70" x14ac:dyDescent="0.25">
      <c r="BR572201" s="2381"/>
    </row>
    <row r="572225" spans="70:70" x14ac:dyDescent="0.25">
      <c r="BR572225" s="2394"/>
    </row>
    <row r="572226" spans="70:70" x14ac:dyDescent="0.25">
      <c r="BR572226" s="2381"/>
    </row>
    <row r="572250" spans="70:70" x14ac:dyDescent="0.25">
      <c r="BR572250" s="2394"/>
    </row>
    <row r="572251" spans="70:70" x14ac:dyDescent="0.25">
      <c r="BR572251" s="2381"/>
    </row>
    <row r="572275" spans="70:70" x14ac:dyDescent="0.25">
      <c r="BR572275" s="2394"/>
    </row>
    <row r="572276" spans="70:70" x14ac:dyDescent="0.25">
      <c r="BR572276" s="2381"/>
    </row>
    <row r="572300" spans="70:70" x14ac:dyDescent="0.25">
      <c r="BR572300" s="2394"/>
    </row>
    <row r="572301" spans="70:70" x14ac:dyDescent="0.25">
      <c r="BR572301" s="2381"/>
    </row>
    <row r="572325" spans="70:70" x14ac:dyDescent="0.25">
      <c r="BR572325" s="2394"/>
    </row>
    <row r="572326" spans="70:70" x14ac:dyDescent="0.25">
      <c r="BR572326" s="2381"/>
    </row>
    <row r="572350" spans="70:70" x14ac:dyDescent="0.25">
      <c r="BR572350" s="2394"/>
    </row>
    <row r="572351" spans="70:70" x14ac:dyDescent="0.25">
      <c r="BR572351" s="2381"/>
    </row>
    <row r="572375" spans="70:70" x14ac:dyDescent="0.25">
      <c r="BR572375" s="2394"/>
    </row>
    <row r="572376" spans="70:70" x14ac:dyDescent="0.25">
      <c r="BR572376" s="2381"/>
    </row>
    <row r="572400" spans="70:70" x14ac:dyDescent="0.25">
      <c r="BR572400" s="2394"/>
    </row>
    <row r="572401" spans="70:70" x14ac:dyDescent="0.25">
      <c r="BR572401" s="2381"/>
    </row>
    <row r="572425" spans="70:70" x14ac:dyDescent="0.25">
      <c r="BR572425" s="2394"/>
    </row>
    <row r="572426" spans="70:70" x14ac:dyDescent="0.25">
      <c r="BR572426" s="2381"/>
    </row>
    <row r="572450" spans="70:70" x14ac:dyDescent="0.25">
      <c r="BR572450" s="2394"/>
    </row>
    <row r="572451" spans="70:70" x14ac:dyDescent="0.25">
      <c r="BR572451" s="2381"/>
    </row>
    <row r="572475" spans="70:70" x14ac:dyDescent="0.25">
      <c r="BR572475" s="2394"/>
    </row>
    <row r="572476" spans="70:70" x14ac:dyDescent="0.25">
      <c r="BR572476" s="2381"/>
    </row>
    <row r="572500" spans="70:70" x14ac:dyDescent="0.25">
      <c r="BR572500" s="2394"/>
    </row>
    <row r="572501" spans="70:70" x14ac:dyDescent="0.25">
      <c r="BR572501" s="2381"/>
    </row>
    <row r="572525" spans="70:70" x14ac:dyDescent="0.25">
      <c r="BR572525" s="2394"/>
    </row>
    <row r="572526" spans="70:70" x14ac:dyDescent="0.25">
      <c r="BR572526" s="2381"/>
    </row>
    <row r="572550" spans="70:70" x14ac:dyDescent="0.25">
      <c r="BR572550" s="2394"/>
    </row>
    <row r="572551" spans="70:70" x14ac:dyDescent="0.25">
      <c r="BR572551" s="2381"/>
    </row>
    <row r="572575" spans="70:70" x14ac:dyDescent="0.25">
      <c r="BR572575" s="2394"/>
    </row>
    <row r="572576" spans="70:70" x14ac:dyDescent="0.25">
      <c r="BR572576" s="2381"/>
    </row>
    <row r="572600" spans="70:70" x14ac:dyDescent="0.25">
      <c r="BR572600" s="2394"/>
    </row>
    <row r="572601" spans="70:70" x14ac:dyDescent="0.25">
      <c r="BR572601" s="2381"/>
    </row>
    <row r="572625" spans="70:70" x14ac:dyDescent="0.25">
      <c r="BR572625" s="2394"/>
    </row>
    <row r="572626" spans="70:70" x14ac:dyDescent="0.25">
      <c r="BR572626" s="2381"/>
    </row>
    <row r="572650" spans="70:70" x14ac:dyDescent="0.25">
      <c r="BR572650" s="2394"/>
    </row>
    <row r="572651" spans="70:70" x14ac:dyDescent="0.25">
      <c r="BR572651" s="2381"/>
    </row>
    <row r="572675" spans="70:70" x14ac:dyDescent="0.25">
      <c r="BR572675" s="2394"/>
    </row>
    <row r="572676" spans="70:70" x14ac:dyDescent="0.25">
      <c r="BR572676" s="2381"/>
    </row>
    <row r="572700" spans="70:70" x14ac:dyDescent="0.25">
      <c r="BR572700" s="2394"/>
    </row>
    <row r="572701" spans="70:70" x14ac:dyDescent="0.25">
      <c r="BR572701" s="2381"/>
    </row>
    <row r="572725" spans="70:70" x14ac:dyDescent="0.25">
      <c r="BR572725" s="2394"/>
    </row>
    <row r="572726" spans="70:70" x14ac:dyDescent="0.25">
      <c r="BR572726" s="2381"/>
    </row>
    <row r="572750" spans="70:70" x14ac:dyDescent="0.25">
      <c r="BR572750" s="2394"/>
    </row>
    <row r="572751" spans="70:70" x14ac:dyDescent="0.25">
      <c r="BR572751" s="2381"/>
    </row>
    <row r="572775" spans="70:70" x14ac:dyDescent="0.25">
      <c r="BR572775" s="2394"/>
    </row>
    <row r="572776" spans="70:70" x14ac:dyDescent="0.25">
      <c r="BR572776" s="2381"/>
    </row>
    <row r="572800" spans="70:70" x14ac:dyDescent="0.25">
      <c r="BR572800" s="2394"/>
    </row>
    <row r="572801" spans="70:70" x14ac:dyDescent="0.25">
      <c r="BR572801" s="2381"/>
    </row>
    <row r="572825" spans="70:70" x14ac:dyDescent="0.25">
      <c r="BR572825" s="2394"/>
    </row>
    <row r="572826" spans="70:70" x14ac:dyDescent="0.25">
      <c r="BR572826" s="2381"/>
    </row>
    <row r="572850" spans="70:70" x14ac:dyDescent="0.25">
      <c r="BR572850" s="2394"/>
    </row>
    <row r="572851" spans="70:70" x14ac:dyDescent="0.25">
      <c r="BR572851" s="2381"/>
    </row>
    <row r="572875" spans="70:70" x14ac:dyDescent="0.25">
      <c r="BR572875" s="2394"/>
    </row>
    <row r="572876" spans="70:70" x14ac:dyDescent="0.25">
      <c r="BR572876" s="2381"/>
    </row>
    <row r="572900" spans="70:70" x14ac:dyDescent="0.25">
      <c r="BR572900" s="2394"/>
    </row>
    <row r="572901" spans="70:70" x14ac:dyDescent="0.25">
      <c r="BR572901" s="2381"/>
    </row>
    <row r="572925" spans="70:70" x14ac:dyDescent="0.25">
      <c r="BR572925" s="2394"/>
    </row>
    <row r="572926" spans="70:70" x14ac:dyDescent="0.25">
      <c r="BR572926" s="2381"/>
    </row>
    <row r="572950" spans="70:70" x14ac:dyDescent="0.25">
      <c r="BR572950" s="2394"/>
    </row>
    <row r="572951" spans="70:70" x14ac:dyDescent="0.25">
      <c r="BR572951" s="2381"/>
    </row>
    <row r="572975" spans="70:70" x14ac:dyDescent="0.25">
      <c r="BR572975" s="2394"/>
    </row>
    <row r="572976" spans="70:70" x14ac:dyDescent="0.25">
      <c r="BR572976" s="2381"/>
    </row>
    <row r="573000" spans="70:70" x14ac:dyDescent="0.25">
      <c r="BR573000" s="2394"/>
    </row>
    <row r="573001" spans="70:70" x14ac:dyDescent="0.25">
      <c r="BR573001" s="2381"/>
    </row>
    <row r="573025" spans="70:70" x14ac:dyDescent="0.25">
      <c r="BR573025" s="2394"/>
    </row>
    <row r="573026" spans="70:70" x14ac:dyDescent="0.25">
      <c r="BR573026" s="2381"/>
    </row>
    <row r="573050" spans="70:70" x14ac:dyDescent="0.25">
      <c r="BR573050" s="2394"/>
    </row>
    <row r="573051" spans="70:70" x14ac:dyDescent="0.25">
      <c r="BR573051" s="2381"/>
    </row>
    <row r="573075" spans="70:70" x14ac:dyDescent="0.25">
      <c r="BR573075" s="2394"/>
    </row>
    <row r="573076" spans="70:70" x14ac:dyDescent="0.25">
      <c r="BR573076" s="2381"/>
    </row>
    <row r="573100" spans="70:70" x14ac:dyDescent="0.25">
      <c r="BR573100" s="2394"/>
    </row>
    <row r="573101" spans="70:70" x14ac:dyDescent="0.25">
      <c r="BR573101" s="2381"/>
    </row>
    <row r="573125" spans="70:70" x14ac:dyDescent="0.25">
      <c r="BR573125" s="2394"/>
    </row>
    <row r="573126" spans="70:70" x14ac:dyDescent="0.25">
      <c r="BR573126" s="2381"/>
    </row>
    <row r="573150" spans="70:70" x14ac:dyDescent="0.25">
      <c r="BR573150" s="2394"/>
    </row>
    <row r="573151" spans="70:70" x14ac:dyDescent="0.25">
      <c r="BR573151" s="2381"/>
    </row>
    <row r="573175" spans="70:70" x14ac:dyDescent="0.25">
      <c r="BR573175" s="2394"/>
    </row>
    <row r="573176" spans="70:70" x14ac:dyDescent="0.25">
      <c r="BR573176" s="2381"/>
    </row>
    <row r="573200" spans="70:70" x14ac:dyDescent="0.25">
      <c r="BR573200" s="2394"/>
    </row>
    <row r="573201" spans="70:70" x14ac:dyDescent="0.25">
      <c r="BR573201" s="2381"/>
    </row>
    <row r="573225" spans="70:70" x14ac:dyDescent="0.25">
      <c r="BR573225" s="2394"/>
    </row>
    <row r="573226" spans="70:70" x14ac:dyDescent="0.25">
      <c r="BR573226" s="2381"/>
    </row>
    <row r="573250" spans="70:70" x14ac:dyDescent="0.25">
      <c r="BR573250" s="2394"/>
    </row>
    <row r="573251" spans="70:70" x14ac:dyDescent="0.25">
      <c r="BR573251" s="2381"/>
    </row>
    <row r="573275" spans="70:70" x14ac:dyDescent="0.25">
      <c r="BR573275" s="2394"/>
    </row>
    <row r="573276" spans="70:70" x14ac:dyDescent="0.25">
      <c r="BR573276" s="2381"/>
    </row>
    <row r="573300" spans="70:70" x14ac:dyDescent="0.25">
      <c r="BR573300" s="2394"/>
    </row>
    <row r="573301" spans="70:70" x14ac:dyDescent="0.25">
      <c r="BR573301" s="2381"/>
    </row>
    <row r="573325" spans="70:70" x14ac:dyDescent="0.25">
      <c r="BR573325" s="2394"/>
    </row>
    <row r="573326" spans="70:70" x14ac:dyDescent="0.25">
      <c r="BR573326" s="2381"/>
    </row>
    <row r="573350" spans="70:70" x14ac:dyDescent="0.25">
      <c r="BR573350" s="2394"/>
    </row>
    <row r="573351" spans="70:70" x14ac:dyDescent="0.25">
      <c r="BR573351" s="2381"/>
    </row>
    <row r="573375" spans="70:70" x14ac:dyDescent="0.25">
      <c r="BR573375" s="2394"/>
    </row>
    <row r="573376" spans="70:70" x14ac:dyDescent="0.25">
      <c r="BR573376" s="2381"/>
    </row>
    <row r="573400" spans="70:70" x14ac:dyDescent="0.25">
      <c r="BR573400" s="2394"/>
    </row>
    <row r="573401" spans="70:70" x14ac:dyDescent="0.25">
      <c r="BR573401" s="2381"/>
    </row>
    <row r="573425" spans="70:70" x14ac:dyDescent="0.25">
      <c r="BR573425" s="2394"/>
    </row>
    <row r="573426" spans="70:70" x14ac:dyDescent="0.25">
      <c r="BR573426" s="2381"/>
    </row>
    <row r="573450" spans="70:70" x14ac:dyDescent="0.25">
      <c r="BR573450" s="2394"/>
    </row>
    <row r="573451" spans="70:70" x14ac:dyDescent="0.25">
      <c r="BR573451" s="2381"/>
    </row>
    <row r="573475" spans="70:70" x14ac:dyDescent="0.25">
      <c r="BR573475" s="2394"/>
    </row>
    <row r="573476" spans="70:70" x14ac:dyDescent="0.25">
      <c r="BR573476" s="2381"/>
    </row>
    <row r="573500" spans="70:70" x14ac:dyDescent="0.25">
      <c r="BR573500" s="2394"/>
    </row>
    <row r="573501" spans="70:70" x14ac:dyDescent="0.25">
      <c r="BR573501" s="2381"/>
    </row>
    <row r="573525" spans="70:70" x14ac:dyDescent="0.25">
      <c r="BR573525" s="2394"/>
    </row>
    <row r="573526" spans="70:70" x14ac:dyDescent="0.25">
      <c r="BR573526" s="2381"/>
    </row>
    <row r="573550" spans="70:70" x14ac:dyDescent="0.25">
      <c r="BR573550" s="2394"/>
    </row>
    <row r="573551" spans="70:70" x14ac:dyDescent="0.25">
      <c r="BR573551" s="2381"/>
    </row>
    <row r="573575" spans="70:70" x14ac:dyDescent="0.25">
      <c r="BR573575" s="2394"/>
    </row>
    <row r="573576" spans="70:70" x14ac:dyDescent="0.25">
      <c r="BR573576" s="2381"/>
    </row>
    <row r="573600" spans="70:70" x14ac:dyDescent="0.25">
      <c r="BR573600" s="2394"/>
    </row>
    <row r="573601" spans="70:70" x14ac:dyDescent="0.25">
      <c r="BR573601" s="2381"/>
    </row>
    <row r="573625" spans="70:70" x14ac:dyDescent="0.25">
      <c r="BR573625" s="2394"/>
    </row>
    <row r="573626" spans="70:70" x14ac:dyDescent="0.25">
      <c r="BR573626" s="2381"/>
    </row>
    <row r="573650" spans="70:70" x14ac:dyDescent="0.25">
      <c r="BR573650" s="2394"/>
    </row>
    <row r="573651" spans="70:70" x14ac:dyDescent="0.25">
      <c r="BR573651" s="2381"/>
    </row>
    <row r="573675" spans="70:70" x14ac:dyDescent="0.25">
      <c r="BR573675" s="2394"/>
    </row>
    <row r="573676" spans="70:70" x14ac:dyDescent="0.25">
      <c r="BR573676" s="2381"/>
    </row>
    <row r="573700" spans="70:70" x14ac:dyDescent="0.25">
      <c r="BR573700" s="2394"/>
    </row>
    <row r="573701" spans="70:70" x14ac:dyDescent="0.25">
      <c r="BR573701" s="2381"/>
    </row>
    <row r="573725" spans="70:70" x14ac:dyDescent="0.25">
      <c r="BR573725" s="2394"/>
    </row>
    <row r="573726" spans="70:70" x14ac:dyDescent="0.25">
      <c r="BR573726" s="2381"/>
    </row>
    <row r="573750" spans="70:70" x14ac:dyDescent="0.25">
      <c r="BR573750" s="2394"/>
    </row>
    <row r="573751" spans="70:70" x14ac:dyDescent="0.25">
      <c r="BR573751" s="2381"/>
    </row>
    <row r="573775" spans="70:70" x14ac:dyDescent="0.25">
      <c r="BR573775" s="2394"/>
    </row>
    <row r="573776" spans="70:70" x14ac:dyDescent="0.25">
      <c r="BR573776" s="2381"/>
    </row>
    <row r="573800" spans="70:70" x14ac:dyDescent="0.25">
      <c r="BR573800" s="2394"/>
    </row>
    <row r="573801" spans="70:70" x14ac:dyDescent="0.25">
      <c r="BR573801" s="2381"/>
    </row>
    <row r="573825" spans="70:70" x14ac:dyDescent="0.25">
      <c r="BR573825" s="2394"/>
    </row>
    <row r="573826" spans="70:70" x14ac:dyDescent="0.25">
      <c r="BR573826" s="2381"/>
    </row>
    <row r="573850" spans="70:70" x14ac:dyDescent="0.25">
      <c r="BR573850" s="2394"/>
    </row>
    <row r="573851" spans="70:70" x14ac:dyDescent="0.25">
      <c r="BR573851" s="2381"/>
    </row>
    <row r="573875" spans="70:70" x14ac:dyDescent="0.25">
      <c r="BR573875" s="2394"/>
    </row>
    <row r="573876" spans="70:70" x14ac:dyDescent="0.25">
      <c r="BR573876" s="2381"/>
    </row>
    <row r="573900" spans="70:70" x14ac:dyDescent="0.25">
      <c r="BR573900" s="2394"/>
    </row>
    <row r="573901" spans="70:70" x14ac:dyDescent="0.25">
      <c r="BR573901" s="2381"/>
    </row>
    <row r="573925" spans="70:70" x14ac:dyDescent="0.25">
      <c r="BR573925" s="2394"/>
    </row>
    <row r="573926" spans="70:70" x14ac:dyDescent="0.25">
      <c r="BR573926" s="2381"/>
    </row>
    <row r="573950" spans="70:70" x14ac:dyDescent="0.25">
      <c r="BR573950" s="2394"/>
    </row>
    <row r="573951" spans="70:70" x14ac:dyDescent="0.25">
      <c r="BR573951" s="2381"/>
    </row>
    <row r="573975" spans="70:70" x14ac:dyDescent="0.25">
      <c r="BR573975" s="2394"/>
    </row>
    <row r="573976" spans="70:70" x14ac:dyDescent="0.25">
      <c r="BR573976" s="2381"/>
    </row>
    <row r="574000" spans="70:70" x14ac:dyDescent="0.25">
      <c r="BR574000" s="2394"/>
    </row>
    <row r="574001" spans="70:70" x14ac:dyDescent="0.25">
      <c r="BR574001" s="2381"/>
    </row>
    <row r="574025" spans="70:70" x14ac:dyDescent="0.25">
      <c r="BR574025" s="2394"/>
    </row>
    <row r="574026" spans="70:70" x14ac:dyDescent="0.25">
      <c r="BR574026" s="2381"/>
    </row>
    <row r="574050" spans="70:70" x14ac:dyDescent="0.25">
      <c r="BR574050" s="2394"/>
    </row>
    <row r="574051" spans="70:70" x14ac:dyDescent="0.25">
      <c r="BR574051" s="2381"/>
    </row>
    <row r="574075" spans="70:70" x14ac:dyDescent="0.25">
      <c r="BR574075" s="2394"/>
    </row>
    <row r="574076" spans="70:70" x14ac:dyDescent="0.25">
      <c r="BR574076" s="2381"/>
    </row>
    <row r="574100" spans="70:70" x14ac:dyDescent="0.25">
      <c r="BR574100" s="2394"/>
    </row>
    <row r="574101" spans="70:70" x14ac:dyDescent="0.25">
      <c r="BR574101" s="2381"/>
    </row>
    <row r="574125" spans="70:70" x14ac:dyDescent="0.25">
      <c r="BR574125" s="2394"/>
    </row>
    <row r="574126" spans="70:70" x14ac:dyDescent="0.25">
      <c r="BR574126" s="2381"/>
    </row>
    <row r="574150" spans="70:70" x14ac:dyDescent="0.25">
      <c r="BR574150" s="2394"/>
    </row>
    <row r="574151" spans="70:70" x14ac:dyDescent="0.25">
      <c r="BR574151" s="2381"/>
    </row>
    <row r="574175" spans="70:70" x14ac:dyDescent="0.25">
      <c r="BR574175" s="2394"/>
    </row>
    <row r="574176" spans="70:70" x14ac:dyDescent="0.25">
      <c r="BR574176" s="2381"/>
    </row>
    <row r="574200" spans="70:70" x14ac:dyDescent="0.25">
      <c r="BR574200" s="2394"/>
    </row>
    <row r="574201" spans="70:70" x14ac:dyDescent="0.25">
      <c r="BR574201" s="2381"/>
    </row>
    <row r="574225" spans="70:70" x14ac:dyDescent="0.25">
      <c r="BR574225" s="2394"/>
    </row>
    <row r="574226" spans="70:70" x14ac:dyDescent="0.25">
      <c r="BR574226" s="2381"/>
    </row>
    <row r="574250" spans="70:70" x14ac:dyDescent="0.25">
      <c r="BR574250" s="2394"/>
    </row>
    <row r="574251" spans="70:70" x14ac:dyDescent="0.25">
      <c r="BR574251" s="2381"/>
    </row>
    <row r="574275" spans="70:70" x14ac:dyDescent="0.25">
      <c r="BR574275" s="2394"/>
    </row>
    <row r="574276" spans="70:70" x14ac:dyDescent="0.25">
      <c r="BR574276" s="2381"/>
    </row>
    <row r="574300" spans="70:70" x14ac:dyDescent="0.25">
      <c r="BR574300" s="2394"/>
    </row>
    <row r="574301" spans="70:70" x14ac:dyDescent="0.25">
      <c r="BR574301" s="2381"/>
    </row>
    <row r="574325" spans="70:70" x14ac:dyDescent="0.25">
      <c r="BR574325" s="2394"/>
    </row>
    <row r="574326" spans="70:70" x14ac:dyDescent="0.25">
      <c r="BR574326" s="2381"/>
    </row>
    <row r="574350" spans="70:70" x14ac:dyDescent="0.25">
      <c r="BR574350" s="2394"/>
    </row>
    <row r="574351" spans="70:70" x14ac:dyDescent="0.25">
      <c r="BR574351" s="2381"/>
    </row>
    <row r="574375" spans="70:70" x14ac:dyDescent="0.25">
      <c r="BR574375" s="2394"/>
    </row>
    <row r="574376" spans="70:70" x14ac:dyDescent="0.25">
      <c r="BR574376" s="2381"/>
    </row>
    <row r="574400" spans="70:70" x14ac:dyDescent="0.25">
      <c r="BR574400" s="2394"/>
    </row>
    <row r="574401" spans="70:70" x14ac:dyDescent="0.25">
      <c r="BR574401" s="2381"/>
    </row>
    <row r="574425" spans="70:70" x14ac:dyDescent="0.25">
      <c r="BR574425" s="2394"/>
    </row>
    <row r="574426" spans="70:70" x14ac:dyDescent="0.25">
      <c r="BR574426" s="2381"/>
    </row>
    <row r="574450" spans="70:70" x14ac:dyDescent="0.25">
      <c r="BR574450" s="2394"/>
    </row>
    <row r="574451" spans="70:70" x14ac:dyDescent="0.25">
      <c r="BR574451" s="2381"/>
    </row>
    <row r="574475" spans="70:70" x14ac:dyDescent="0.25">
      <c r="BR574475" s="2394"/>
    </row>
    <row r="574476" spans="70:70" x14ac:dyDescent="0.25">
      <c r="BR574476" s="2381"/>
    </row>
    <row r="574500" spans="70:70" x14ac:dyDescent="0.25">
      <c r="BR574500" s="2394"/>
    </row>
    <row r="574501" spans="70:70" x14ac:dyDescent="0.25">
      <c r="BR574501" s="2381"/>
    </row>
    <row r="574525" spans="70:70" x14ac:dyDescent="0.25">
      <c r="BR574525" s="2394"/>
    </row>
    <row r="574526" spans="70:70" x14ac:dyDescent="0.25">
      <c r="BR574526" s="2381"/>
    </row>
    <row r="574550" spans="70:70" x14ac:dyDescent="0.25">
      <c r="BR574550" s="2394"/>
    </row>
    <row r="574551" spans="70:70" x14ac:dyDescent="0.25">
      <c r="BR574551" s="2381"/>
    </row>
    <row r="574575" spans="70:70" x14ac:dyDescent="0.25">
      <c r="BR574575" s="2394"/>
    </row>
    <row r="574576" spans="70:70" x14ac:dyDescent="0.25">
      <c r="BR574576" s="2381"/>
    </row>
    <row r="574600" spans="70:70" x14ac:dyDescent="0.25">
      <c r="BR574600" s="2394"/>
    </row>
    <row r="574601" spans="70:70" x14ac:dyDescent="0.25">
      <c r="BR574601" s="2381"/>
    </row>
    <row r="574625" spans="70:70" x14ac:dyDescent="0.25">
      <c r="BR574625" s="2394"/>
    </row>
    <row r="574626" spans="70:70" x14ac:dyDescent="0.25">
      <c r="BR574626" s="2381"/>
    </row>
    <row r="574650" spans="70:70" x14ac:dyDescent="0.25">
      <c r="BR574650" s="2394"/>
    </row>
    <row r="574651" spans="70:70" x14ac:dyDescent="0.25">
      <c r="BR574651" s="2381"/>
    </row>
    <row r="574675" spans="70:70" x14ac:dyDescent="0.25">
      <c r="BR574675" s="2394"/>
    </row>
    <row r="574676" spans="70:70" x14ac:dyDescent="0.25">
      <c r="BR574676" s="2381"/>
    </row>
    <row r="574700" spans="70:70" x14ac:dyDescent="0.25">
      <c r="BR574700" s="2394"/>
    </row>
    <row r="574701" spans="70:70" x14ac:dyDescent="0.25">
      <c r="BR574701" s="2381"/>
    </row>
    <row r="574725" spans="70:70" x14ac:dyDescent="0.25">
      <c r="BR574725" s="2394"/>
    </row>
    <row r="574726" spans="70:70" x14ac:dyDescent="0.25">
      <c r="BR574726" s="2381"/>
    </row>
    <row r="574750" spans="70:70" x14ac:dyDescent="0.25">
      <c r="BR574750" s="2394"/>
    </row>
    <row r="574751" spans="70:70" x14ac:dyDescent="0.25">
      <c r="BR574751" s="2381"/>
    </row>
    <row r="574775" spans="70:70" x14ac:dyDescent="0.25">
      <c r="BR574775" s="2394"/>
    </row>
    <row r="574776" spans="70:70" x14ac:dyDescent="0.25">
      <c r="BR574776" s="2381"/>
    </row>
    <row r="574800" spans="70:70" x14ac:dyDescent="0.25">
      <c r="BR574800" s="2394"/>
    </row>
    <row r="574801" spans="70:70" x14ac:dyDescent="0.25">
      <c r="BR574801" s="2381"/>
    </row>
    <row r="574825" spans="70:70" x14ac:dyDescent="0.25">
      <c r="BR574825" s="2394"/>
    </row>
    <row r="574826" spans="70:70" x14ac:dyDescent="0.25">
      <c r="BR574826" s="2381"/>
    </row>
    <row r="574850" spans="70:70" x14ac:dyDescent="0.25">
      <c r="BR574850" s="2394"/>
    </row>
    <row r="574851" spans="70:70" x14ac:dyDescent="0.25">
      <c r="BR574851" s="2381"/>
    </row>
    <row r="574875" spans="70:70" x14ac:dyDescent="0.25">
      <c r="BR574875" s="2394"/>
    </row>
    <row r="574876" spans="70:70" x14ac:dyDescent="0.25">
      <c r="BR574876" s="2381"/>
    </row>
    <row r="574900" spans="70:70" x14ac:dyDescent="0.25">
      <c r="BR574900" s="2394"/>
    </row>
    <row r="574901" spans="70:70" x14ac:dyDescent="0.25">
      <c r="BR574901" s="2381"/>
    </row>
    <row r="574925" spans="70:70" x14ac:dyDescent="0.25">
      <c r="BR574925" s="2394"/>
    </row>
    <row r="574926" spans="70:70" x14ac:dyDescent="0.25">
      <c r="BR574926" s="2381"/>
    </row>
    <row r="574950" spans="70:70" x14ac:dyDescent="0.25">
      <c r="BR574950" s="2394"/>
    </row>
    <row r="574951" spans="70:70" x14ac:dyDescent="0.25">
      <c r="BR574951" s="2381"/>
    </row>
    <row r="574975" spans="70:70" x14ac:dyDescent="0.25">
      <c r="BR574975" s="2394"/>
    </row>
    <row r="574976" spans="70:70" x14ac:dyDescent="0.25">
      <c r="BR574976" s="2381"/>
    </row>
    <row r="575000" spans="70:70" x14ac:dyDescent="0.25">
      <c r="BR575000" s="2394"/>
    </row>
    <row r="575001" spans="70:70" x14ac:dyDescent="0.25">
      <c r="BR575001" s="2381"/>
    </row>
    <row r="575025" spans="70:70" x14ac:dyDescent="0.25">
      <c r="BR575025" s="2394"/>
    </row>
    <row r="575026" spans="70:70" x14ac:dyDescent="0.25">
      <c r="BR575026" s="2381"/>
    </row>
    <row r="575050" spans="70:70" x14ac:dyDescent="0.25">
      <c r="BR575050" s="2394"/>
    </row>
    <row r="575051" spans="70:70" x14ac:dyDescent="0.25">
      <c r="BR575051" s="2381"/>
    </row>
    <row r="575075" spans="70:70" x14ac:dyDescent="0.25">
      <c r="BR575075" s="2394"/>
    </row>
    <row r="575076" spans="70:70" x14ac:dyDescent="0.25">
      <c r="BR575076" s="2381"/>
    </row>
    <row r="575100" spans="70:70" x14ac:dyDescent="0.25">
      <c r="BR575100" s="2394"/>
    </row>
    <row r="575101" spans="70:70" x14ac:dyDescent="0.25">
      <c r="BR575101" s="2381"/>
    </row>
    <row r="575125" spans="70:70" x14ac:dyDescent="0.25">
      <c r="BR575125" s="2394"/>
    </row>
    <row r="575126" spans="70:70" x14ac:dyDescent="0.25">
      <c r="BR575126" s="2381"/>
    </row>
    <row r="575150" spans="70:70" x14ac:dyDescent="0.25">
      <c r="BR575150" s="2394"/>
    </row>
    <row r="575151" spans="70:70" x14ac:dyDescent="0.25">
      <c r="BR575151" s="2381"/>
    </row>
    <row r="575175" spans="70:70" x14ac:dyDescent="0.25">
      <c r="BR575175" s="2394"/>
    </row>
    <row r="575176" spans="70:70" x14ac:dyDescent="0.25">
      <c r="BR575176" s="2381"/>
    </row>
    <row r="575200" spans="70:70" x14ac:dyDescent="0.25">
      <c r="BR575200" s="2394"/>
    </row>
    <row r="575201" spans="70:70" x14ac:dyDescent="0.25">
      <c r="BR575201" s="2381"/>
    </row>
    <row r="575225" spans="70:70" x14ac:dyDescent="0.25">
      <c r="BR575225" s="2394"/>
    </row>
    <row r="575226" spans="70:70" x14ac:dyDescent="0.25">
      <c r="BR575226" s="2381"/>
    </row>
    <row r="575250" spans="70:70" x14ac:dyDescent="0.25">
      <c r="BR575250" s="2394"/>
    </row>
    <row r="575251" spans="70:70" x14ac:dyDescent="0.25">
      <c r="BR575251" s="2381"/>
    </row>
    <row r="575275" spans="70:70" x14ac:dyDescent="0.25">
      <c r="BR575275" s="2394"/>
    </row>
    <row r="575276" spans="70:70" x14ac:dyDescent="0.25">
      <c r="BR575276" s="2381"/>
    </row>
    <row r="575300" spans="70:70" x14ac:dyDescent="0.25">
      <c r="BR575300" s="2394"/>
    </row>
    <row r="575301" spans="70:70" x14ac:dyDescent="0.25">
      <c r="BR575301" s="2381"/>
    </row>
    <row r="575325" spans="70:70" x14ac:dyDescent="0.25">
      <c r="BR575325" s="2394"/>
    </row>
    <row r="575326" spans="70:70" x14ac:dyDescent="0.25">
      <c r="BR575326" s="2381"/>
    </row>
    <row r="575350" spans="70:70" x14ac:dyDescent="0.25">
      <c r="BR575350" s="2394"/>
    </row>
    <row r="575351" spans="70:70" x14ac:dyDescent="0.25">
      <c r="BR575351" s="2381"/>
    </row>
    <row r="575375" spans="70:70" x14ac:dyDescent="0.25">
      <c r="BR575375" s="2394"/>
    </row>
    <row r="575376" spans="70:70" x14ac:dyDescent="0.25">
      <c r="BR575376" s="2381"/>
    </row>
    <row r="575400" spans="70:70" x14ac:dyDescent="0.25">
      <c r="BR575400" s="2394"/>
    </row>
    <row r="575401" spans="70:70" x14ac:dyDescent="0.25">
      <c r="BR575401" s="2381"/>
    </row>
    <row r="575425" spans="70:70" x14ac:dyDescent="0.25">
      <c r="BR575425" s="2394"/>
    </row>
    <row r="575426" spans="70:70" x14ac:dyDescent="0.25">
      <c r="BR575426" s="2381"/>
    </row>
    <row r="575450" spans="70:70" x14ac:dyDescent="0.25">
      <c r="BR575450" s="2394"/>
    </row>
    <row r="575451" spans="70:70" x14ac:dyDescent="0.25">
      <c r="BR575451" s="2381"/>
    </row>
    <row r="575475" spans="70:70" x14ac:dyDescent="0.25">
      <c r="BR575475" s="2394"/>
    </row>
    <row r="575476" spans="70:70" x14ac:dyDescent="0.25">
      <c r="BR575476" s="2381"/>
    </row>
    <row r="575500" spans="70:70" x14ac:dyDescent="0.25">
      <c r="BR575500" s="2394"/>
    </row>
    <row r="575501" spans="70:70" x14ac:dyDescent="0.25">
      <c r="BR575501" s="2381"/>
    </row>
    <row r="575525" spans="70:70" x14ac:dyDescent="0.25">
      <c r="BR575525" s="2394"/>
    </row>
    <row r="575526" spans="70:70" x14ac:dyDescent="0.25">
      <c r="BR575526" s="2381"/>
    </row>
    <row r="575550" spans="70:70" x14ac:dyDescent="0.25">
      <c r="BR575550" s="2394"/>
    </row>
    <row r="575551" spans="70:70" x14ac:dyDescent="0.25">
      <c r="BR575551" s="2381"/>
    </row>
    <row r="575575" spans="70:70" x14ac:dyDescent="0.25">
      <c r="BR575575" s="2394"/>
    </row>
    <row r="575576" spans="70:70" x14ac:dyDescent="0.25">
      <c r="BR575576" s="2381"/>
    </row>
    <row r="575600" spans="70:70" x14ac:dyDescent="0.25">
      <c r="BR575600" s="2394"/>
    </row>
    <row r="575601" spans="70:70" x14ac:dyDescent="0.25">
      <c r="BR575601" s="2381"/>
    </row>
    <row r="575625" spans="70:70" x14ac:dyDescent="0.25">
      <c r="BR575625" s="2394"/>
    </row>
    <row r="575626" spans="70:70" x14ac:dyDescent="0.25">
      <c r="BR575626" s="2381"/>
    </row>
    <row r="575650" spans="70:70" x14ac:dyDescent="0.25">
      <c r="BR575650" s="2394"/>
    </row>
    <row r="575651" spans="70:70" x14ac:dyDescent="0.25">
      <c r="BR575651" s="2381"/>
    </row>
    <row r="575675" spans="70:70" x14ac:dyDescent="0.25">
      <c r="BR575675" s="2394"/>
    </row>
    <row r="575676" spans="70:70" x14ac:dyDescent="0.25">
      <c r="BR575676" s="2381"/>
    </row>
    <row r="575700" spans="70:70" x14ac:dyDescent="0.25">
      <c r="BR575700" s="2394"/>
    </row>
    <row r="575701" spans="70:70" x14ac:dyDescent="0.25">
      <c r="BR575701" s="2381"/>
    </row>
    <row r="575725" spans="70:70" x14ac:dyDescent="0.25">
      <c r="BR575725" s="2394"/>
    </row>
    <row r="575726" spans="70:70" x14ac:dyDescent="0.25">
      <c r="BR575726" s="2381"/>
    </row>
    <row r="575750" spans="70:70" x14ac:dyDescent="0.25">
      <c r="BR575750" s="2394"/>
    </row>
    <row r="575751" spans="70:70" x14ac:dyDescent="0.25">
      <c r="BR575751" s="2381"/>
    </row>
    <row r="575775" spans="70:70" x14ac:dyDescent="0.25">
      <c r="BR575775" s="2394"/>
    </row>
    <row r="575776" spans="70:70" x14ac:dyDescent="0.25">
      <c r="BR575776" s="2381"/>
    </row>
    <row r="575800" spans="70:70" x14ac:dyDescent="0.25">
      <c r="BR575800" s="2394"/>
    </row>
    <row r="575801" spans="70:70" x14ac:dyDescent="0.25">
      <c r="BR575801" s="2381"/>
    </row>
    <row r="575825" spans="70:70" x14ac:dyDescent="0.25">
      <c r="BR575825" s="2394"/>
    </row>
    <row r="575826" spans="70:70" x14ac:dyDescent="0.25">
      <c r="BR575826" s="2381"/>
    </row>
    <row r="575850" spans="70:70" x14ac:dyDescent="0.25">
      <c r="BR575850" s="2394"/>
    </row>
    <row r="575851" spans="70:70" x14ac:dyDescent="0.25">
      <c r="BR575851" s="2381"/>
    </row>
    <row r="575875" spans="70:70" x14ac:dyDescent="0.25">
      <c r="BR575875" s="2394"/>
    </row>
    <row r="575876" spans="70:70" x14ac:dyDescent="0.25">
      <c r="BR575876" s="2381"/>
    </row>
    <row r="575900" spans="70:70" x14ac:dyDescent="0.25">
      <c r="BR575900" s="2394"/>
    </row>
    <row r="575901" spans="70:70" x14ac:dyDescent="0.25">
      <c r="BR575901" s="2381"/>
    </row>
    <row r="575925" spans="70:70" x14ac:dyDescent="0.25">
      <c r="BR575925" s="2394"/>
    </row>
    <row r="575926" spans="70:70" x14ac:dyDescent="0.25">
      <c r="BR575926" s="2381"/>
    </row>
    <row r="575950" spans="70:70" x14ac:dyDescent="0.25">
      <c r="BR575950" s="2394"/>
    </row>
    <row r="575951" spans="70:70" x14ac:dyDescent="0.25">
      <c r="BR575951" s="2381"/>
    </row>
    <row r="575975" spans="70:70" x14ac:dyDescent="0.25">
      <c r="BR575975" s="2394"/>
    </row>
    <row r="575976" spans="70:70" x14ac:dyDescent="0.25">
      <c r="BR575976" s="2381"/>
    </row>
    <row r="576000" spans="70:70" x14ac:dyDescent="0.25">
      <c r="BR576000" s="2394"/>
    </row>
    <row r="576001" spans="70:70" x14ac:dyDescent="0.25">
      <c r="BR576001" s="2381"/>
    </row>
    <row r="576025" spans="70:70" x14ac:dyDescent="0.25">
      <c r="BR576025" s="2394"/>
    </row>
    <row r="576026" spans="70:70" x14ac:dyDescent="0.25">
      <c r="BR576026" s="2381"/>
    </row>
    <row r="576050" spans="70:70" x14ac:dyDescent="0.25">
      <c r="BR576050" s="2394"/>
    </row>
    <row r="576051" spans="70:70" x14ac:dyDescent="0.25">
      <c r="BR576051" s="2381"/>
    </row>
    <row r="576075" spans="70:70" x14ac:dyDescent="0.25">
      <c r="BR576075" s="2394"/>
    </row>
    <row r="576076" spans="70:70" x14ac:dyDescent="0.25">
      <c r="BR576076" s="2381"/>
    </row>
    <row r="576100" spans="70:70" x14ac:dyDescent="0.25">
      <c r="BR576100" s="2394"/>
    </row>
    <row r="576101" spans="70:70" x14ac:dyDescent="0.25">
      <c r="BR576101" s="2381"/>
    </row>
    <row r="576125" spans="70:70" x14ac:dyDescent="0.25">
      <c r="BR576125" s="2394"/>
    </row>
    <row r="576126" spans="70:70" x14ac:dyDescent="0.25">
      <c r="BR576126" s="2381"/>
    </row>
    <row r="576150" spans="70:70" x14ac:dyDescent="0.25">
      <c r="BR576150" s="2394"/>
    </row>
    <row r="576151" spans="70:70" x14ac:dyDescent="0.25">
      <c r="BR576151" s="2381"/>
    </row>
    <row r="576175" spans="70:70" x14ac:dyDescent="0.25">
      <c r="BR576175" s="2394"/>
    </row>
    <row r="576176" spans="70:70" x14ac:dyDescent="0.25">
      <c r="BR576176" s="2381"/>
    </row>
    <row r="576200" spans="70:70" x14ac:dyDescent="0.25">
      <c r="BR576200" s="2394"/>
    </row>
    <row r="576201" spans="70:70" x14ac:dyDescent="0.25">
      <c r="BR576201" s="2381"/>
    </row>
    <row r="576225" spans="70:70" x14ac:dyDescent="0.25">
      <c r="BR576225" s="2394"/>
    </row>
    <row r="576226" spans="70:70" x14ac:dyDescent="0.25">
      <c r="BR576226" s="2381"/>
    </row>
    <row r="576250" spans="70:70" x14ac:dyDescent="0.25">
      <c r="BR576250" s="2394"/>
    </row>
    <row r="576251" spans="70:70" x14ac:dyDescent="0.25">
      <c r="BR576251" s="2381"/>
    </row>
    <row r="576275" spans="70:70" x14ac:dyDescent="0.25">
      <c r="BR576275" s="2394"/>
    </row>
    <row r="576276" spans="70:70" x14ac:dyDescent="0.25">
      <c r="BR576276" s="2381"/>
    </row>
    <row r="576300" spans="70:70" x14ac:dyDescent="0.25">
      <c r="BR576300" s="2394"/>
    </row>
    <row r="576301" spans="70:70" x14ac:dyDescent="0.25">
      <c r="BR576301" s="2381"/>
    </row>
    <row r="576325" spans="70:70" x14ac:dyDescent="0.25">
      <c r="BR576325" s="2394"/>
    </row>
    <row r="576326" spans="70:70" x14ac:dyDescent="0.25">
      <c r="BR576326" s="2381"/>
    </row>
    <row r="576350" spans="70:70" x14ac:dyDescent="0.25">
      <c r="BR576350" s="2394"/>
    </row>
    <row r="576351" spans="70:70" x14ac:dyDescent="0.25">
      <c r="BR576351" s="2381"/>
    </row>
    <row r="576375" spans="70:70" x14ac:dyDescent="0.25">
      <c r="BR576375" s="2394"/>
    </row>
    <row r="576376" spans="70:70" x14ac:dyDescent="0.25">
      <c r="BR576376" s="2381"/>
    </row>
    <row r="576400" spans="70:70" x14ac:dyDescent="0.25">
      <c r="BR576400" s="2394"/>
    </row>
    <row r="576401" spans="70:70" x14ac:dyDescent="0.25">
      <c r="BR576401" s="2381"/>
    </row>
    <row r="576425" spans="70:70" x14ac:dyDescent="0.25">
      <c r="BR576425" s="2394"/>
    </row>
    <row r="576426" spans="70:70" x14ac:dyDescent="0.25">
      <c r="BR576426" s="2381"/>
    </row>
    <row r="576450" spans="70:70" x14ac:dyDescent="0.25">
      <c r="BR576450" s="2394"/>
    </row>
    <row r="576451" spans="70:70" x14ac:dyDescent="0.25">
      <c r="BR576451" s="2381"/>
    </row>
    <row r="576475" spans="70:70" x14ac:dyDescent="0.25">
      <c r="BR576475" s="2394"/>
    </row>
    <row r="576476" spans="70:70" x14ac:dyDescent="0.25">
      <c r="BR576476" s="2381"/>
    </row>
    <row r="576500" spans="70:70" x14ac:dyDescent="0.25">
      <c r="BR576500" s="2394"/>
    </row>
    <row r="576501" spans="70:70" x14ac:dyDescent="0.25">
      <c r="BR576501" s="2381"/>
    </row>
    <row r="576525" spans="70:70" x14ac:dyDescent="0.25">
      <c r="BR576525" s="2394"/>
    </row>
    <row r="576526" spans="70:70" x14ac:dyDescent="0.25">
      <c r="BR576526" s="2381"/>
    </row>
    <row r="576550" spans="70:70" x14ac:dyDescent="0.25">
      <c r="BR576550" s="2394"/>
    </row>
    <row r="576551" spans="70:70" x14ac:dyDescent="0.25">
      <c r="BR576551" s="2381"/>
    </row>
    <row r="576575" spans="70:70" x14ac:dyDescent="0.25">
      <c r="BR576575" s="2394"/>
    </row>
    <row r="576576" spans="70:70" x14ac:dyDescent="0.25">
      <c r="BR576576" s="2381"/>
    </row>
    <row r="576600" spans="70:70" x14ac:dyDescent="0.25">
      <c r="BR576600" s="2394"/>
    </row>
    <row r="576601" spans="70:70" x14ac:dyDescent="0.25">
      <c r="BR576601" s="2381"/>
    </row>
    <row r="576625" spans="70:70" x14ac:dyDescent="0.25">
      <c r="BR576625" s="2394"/>
    </row>
    <row r="576626" spans="70:70" x14ac:dyDescent="0.25">
      <c r="BR576626" s="2381"/>
    </row>
    <row r="576650" spans="70:70" x14ac:dyDescent="0.25">
      <c r="BR576650" s="2394"/>
    </row>
    <row r="576651" spans="70:70" x14ac:dyDescent="0.25">
      <c r="BR576651" s="2381"/>
    </row>
    <row r="576675" spans="70:70" x14ac:dyDescent="0.25">
      <c r="BR576675" s="2394"/>
    </row>
    <row r="576676" spans="70:70" x14ac:dyDescent="0.25">
      <c r="BR576676" s="2381"/>
    </row>
    <row r="576700" spans="70:70" x14ac:dyDescent="0.25">
      <c r="BR576700" s="2394"/>
    </row>
    <row r="576701" spans="70:70" x14ac:dyDescent="0.25">
      <c r="BR576701" s="2381"/>
    </row>
    <row r="576725" spans="70:70" x14ac:dyDescent="0.25">
      <c r="BR576725" s="2394"/>
    </row>
    <row r="576726" spans="70:70" x14ac:dyDescent="0.25">
      <c r="BR576726" s="2381"/>
    </row>
    <row r="576750" spans="70:70" x14ac:dyDescent="0.25">
      <c r="BR576750" s="2394"/>
    </row>
    <row r="576751" spans="70:70" x14ac:dyDescent="0.25">
      <c r="BR576751" s="2381"/>
    </row>
    <row r="576775" spans="70:70" x14ac:dyDescent="0.25">
      <c r="BR576775" s="2394"/>
    </row>
    <row r="576776" spans="70:70" x14ac:dyDescent="0.25">
      <c r="BR576776" s="2381"/>
    </row>
    <row r="576800" spans="70:70" x14ac:dyDescent="0.25">
      <c r="BR576800" s="2394"/>
    </row>
    <row r="576801" spans="70:70" x14ac:dyDescent="0.25">
      <c r="BR576801" s="2381"/>
    </row>
    <row r="576825" spans="70:70" x14ac:dyDescent="0.25">
      <c r="BR576825" s="2394"/>
    </row>
    <row r="576826" spans="70:70" x14ac:dyDescent="0.25">
      <c r="BR576826" s="2381"/>
    </row>
    <row r="576850" spans="70:70" x14ac:dyDescent="0.25">
      <c r="BR576850" s="2394"/>
    </row>
    <row r="576851" spans="70:70" x14ac:dyDescent="0.25">
      <c r="BR576851" s="2381"/>
    </row>
    <row r="576875" spans="70:70" x14ac:dyDescent="0.25">
      <c r="BR576875" s="2394"/>
    </row>
    <row r="576876" spans="70:70" x14ac:dyDescent="0.25">
      <c r="BR576876" s="2381"/>
    </row>
    <row r="576900" spans="70:70" x14ac:dyDescent="0.25">
      <c r="BR576900" s="2394"/>
    </row>
    <row r="576901" spans="70:70" x14ac:dyDescent="0.25">
      <c r="BR576901" s="2381"/>
    </row>
    <row r="576925" spans="70:70" x14ac:dyDescent="0.25">
      <c r="BR576925" s="2394"/>
    </row>
    <row r="576926" spans="70:70" x14ac:dyDescent="0.25">
      <c r="BR576926" s="2381"/>
    </row>
    <row r="576950" spans="70:70" x14ac:dyDescent="0.25">
      <c r="BR576950" s="2394"/>
    </row>
    <row r="576951" spans="70:70" x14ac:dyDescent="0.25">
      <c r="BR576951" s="2381"/>
    </row>
    <row r="576975" spans="70:70" x14ac:dyDescent="0.25">
      <c r="BR576975" s="2394"/>
    </row>
    <row r="576976" spans="70:70" x14ac:dyDescent="0.25">
      <c r="BR576976" s="2381"/>
    </row>
    <row r="577000" spans="70:70" x14ac:dyDescent="0.25">
      <c r="BR577000" s="2394"/>
    </row>
    <row r="577001" spans="70:70" x14ac:dyDescent="0.25">
      <c r="BR577001" s="2381"/>
    </row>
    <row r="577025" spans="70:70" x14ac:dyDescent="0.25">
      <c r="BR577025" s="2394"/>
    </row>
    <row r="577026" spans="70:70" x14ac:dyDescent="0.25">
      <c r="BR577026" s="2381"/>
    </row>
    <row r="577050" spans="70:70" x14ac:dyDescent="0.25">
      <c r="BR577050" s="2394"/>
    </row>
    <row r="577051" spans="70:70" x14ac:dyDescent="0.25">
      <c r="BR577051" s="2381"/>
    </row>
    <row r="577075" spans="70:70" x14ac:dyDescent="0.25">
      <c r="BR577075" s="2394"/>
    </row>
    <row r="577076" spans="70:70" x14ac:dyDescent="0.25">
      <c r="BR577076" s="2381"/>
    </row>
    <row r="577100" spans="70:70" x14ac:dyDescent="0.25">
      <c r="BR577100" s="2394"/>
    </row>
    <row r="577101" spans="70:70" x14ac:dyDescent="0.25">
      <c r="BR577101" s="2381"/>
    </row>
    <row r="577125" spans="70:70" x14ac:dyDescent="0.25">
      <c r="BR577125" s="2394"/>
    </row>
    <row r="577126" spans="70:70" x14ac:dyDescent="0.25">
      <c r="BR577126" s="2381"/>
    </row>
    <row r="577150" spans="70:70" x14ac:dyDescent="0.25">
      <c r="BR577150" s="2394"/>
    </row>
    <row r="577151" spans="70:70" x14ac:dyDescent="0.25">
      <c r="BR577151" s="2381"/>
    </row>
    <row r="577175" spans="70:70" x14ac:dyDescent="0.25">
      <c r="BR577175" s="2394"/>
    </row>
    <row r="577176" spans="70:70" x14ac:dyDescent="0.25">
      <c r="BR577176" s="2381"/>
    </row>
    <row r="577200" spans="70:70" x14ac:dyDescent="0.25">
      <c r="BR577200" s="2394"/>
    </row>
    <row r="577201" spans="70:70" x14ac:dyDescent="0.25">
      <c r="BR577201" s="2381"/>
    </row>
    <row r="577225" spans="70:70" x14ac:dyDescent="0.25">
      <c r="BR577225" s="2394"/>
    </row>
    <row r="577226" spans="70:70" x14ac:dyDescent="0.25">
      <c r="BR577226" s="2381"/>
    </row>
    <row r="577250" spans="70:70" x14ac:dyDescent="0.25">
      <c r="BR577250" s="2394"/>
    </row>
    <row r="577251" spans="70:70" x14ac:dyDescent="0.25">
      <c r="BR577251" s="2381"/>
    </row>
    <row r="577275" spans="70:70" x14ac:dyDescent="0.25">
      <c r="BR577275" s="2394"/>
    </row>
    <row r="577276" spans="70:70" x14ac:dyDescent="0.25">
      <c r="BR577276" s="2381"/>
    </row>
    <row r="577300" spans="70:70" x14ac:dyDescent="0.25">
      <c r="BR577300" s="2394"/>
    </row>
    <row r="577301" spans="70:70" x14ac:dyDescent="0.25">
      <c r="BR577301" s="2381"/>
    </row>
    <row r="577325" spans="70:70" x14ac:dyDescent="0.25">
      <c r="BR577325" s="2394"/>
    </row>
    <row r="577326" spans="70:70" x14ac:dyDescent="0.25">
      <c r="BR577326" s="2381"/>
    </row>
    <row r="577350" spans="70:70" x14ac:dyDescent="0.25">
      <c r="BR577350" s="2394"/>
    </row>
    <row r="577351" spans="70:70" x14ac:dyDescent="0.25">
      <c r="BR577351" s="2381"/>
    </row>
    <row r="577375" spans="70:70" x14ac:dyDescent="0.25">
      <c r="BR577375" s="2394"/>
    </row>
    <row r="577376" spans="70:70" x14ac:dyDescent="0.25">
      <c r="BR577376" s="2381"/>
    </row>
    <row r="577400" spans="70:70" x14ac:dyDescent="0.25">
      <c r="BR577400" s="2394"/>
    </row>
    <row r="577401" spans="70:70" x14ac:dyDescent="0.25">
      <c r="BR577401" s="2381"/>
    </row>
    <row r="577425" spans="70:70" x14ac:dyDescent="0.25">
      <c r="BR577425" s="2394"/>
    </row>
    <row r="577426" spans="70:70" x14ac:dyDescent="0.25">
      <c r="BR577426" s="2381"/>
    </row>
    <row r="577450" spans="70:70" x14ac:dyDescent="0.25">
      <c r="BR577450" s="2394"/>
    </row>
    <row r="577451" spans="70:70" x14ac:dyDescent="0.25">
      <c r="BR577451" s="2381"/>
    </row>
    <row r="577475" spans="70:70" x14ac:dyDescent="0.25">
      <c r="BR577475" s="2394"/>
    </row>
    <row r="577476" spans="70:70" x14ac:dyDescent="0.25">
      <c r="BR577476" s="2381"/>
    </row>
    <row r="577500" spans="70:70" x14ac:dyDescent="0.25">
      <c r="BR577500" s="2394"/>
    </row>
    <row r="577501" spans="70:70" x14ac:dyDescent="0.25">
      <c r="BR577501" s="2381"/>
    </row>
    <row r="577525" spans="70:70" x14ac:dyDescent="0.25">
      <c r="BR577525" s="2394"/>
    </row>
    <row r="577526" spans="70:70" x14ac:dyDescent="0.25">
      <c r="BR577526" s="2381"/>
    </row>
    <row r="577550" spans="70:70" x14ac:dyDescent="0.25">
      <c r="BR577550" s="2394"/>
    </row>
    <row r="577551" spans="70:70" x14ac:dyDescent="0.25">
      <c r="BR577551" s="2381"/>
    </row>
    <row r="577575" spans="70:70" x14ac:dyDescent="0.25">
      <c r="BR577575" s="2394"/>
    </row>
    <row r="577576" spans="70:70" x14ac:dyDescent="0.25">
      <c r="BR577576" s="2381"/>
    </row>
    <row r="577600" spans="70:70" x14ac:dyDescent="0.25">
      <c r="BR577600" s="2394"/>
    </row>
    <row r="577601" spans="70:70" x14ac:dyDescent="0.25">
      <c r="BR577601" s="2381"/>
    </row>
    <row r="577625" spans="70:70" x14ac:dyDescent="0.25">
      <c r="BR577625" s="2394"/>
    </row>
    <row r="577626" spans="70:70" x14ac:dyDescent="0.25">
      <c r="BR577626" s="2381"/>
    </row>
    <row r="577650" spans="70:70" x14ac:dyDescent="0.25">
      <c r="BR577650" s="2394"/>
    </row>
    <row r="577651" spans="70:70" x14ac:dyDescent="0.25">
      <c r="BR577651" s="2381"/>
    </row>
    <row r="577675" spans="70:70" x14ac:dyDescent="0.25">
      <c r="BR577675" s="2394"/>
    </row>
    <row r="577676" spans="70:70" x14ac:dyDescent="0.25">
      <c r="BR577676" s="2381"/>
    </row>
    <row r="577700" spans="70:70" x14ac:dyDescent="0.25">
      <c r="BR577700" s="2394"/>
    </row>
    <row r="577701" spans="70:70" x14ac:dyDescent="0.25">
      <c r="BR577701" s="2381"/>
    </row>
    <row r="577725" spans="70:70" x14ac:dyDescent="0.25">
      <c r="BR577725" s="2394"/>
    </row>
    <row r="577726" spans="70:70" x14ac:dyDescent="0.25">
      <c r="BR577726" s="2381"/>
    </row>
    <row r="577750" spans="70:70" x14ac:dyDescent="0.25">
      <c r="BR577750" s="2394"/>
    </row>
    <row r="577751" spans="70:70" x14ac:dyDescent="0.25">
      <c r="BR577751" s="2381"/>
    </row>
    <row r="577775" spans="70:70" x14ac:dyDescent="0.25">
      <c r="BR577775" s="2394"/>
    </row>
    <row r="577776" spans="70:70" x14ac:dyDescent="0.25">
      <c r="BR577776" s="2381"/>
    </row>
    <row r="577800" spans="70:70" x14ac:dyDescent="0.25">
      <c r="BR577800" s="2394"/>
    </row>
    <row r="577801" spans="70:70" x14ac:dyDescent="0.25">
      <c r="BR577801" s="2381"/>
    </row>
    <row r="577825" spans="70:70" x14ac:dyDescent="0.25">
      <c r="BR577825" s="2394"/>
    </row>
    <row r="577826" spans="70:70" x14ac:dyDescent="0.25">
      <c r="BR577826" s="2381"/>
    </row>
    <row r="577850" spans="70:70" x14ac:dyDescent="0.25">
      <c r="BR577850" s="2394"/>
    </row>
    <row r="577851" spans="70:70" x14ac:dyDescent="0.25">
      <c r="BR577851" s="2381"/>
    </row>
    <row r="577875" spans="70:70" x14ac:dyDescent="0.25">
      <c r="BR577875" s="2394"/>
    </row>
    <row r="577876" spans="70:70" x14ac:dyDescent="0.25">
      <c r="BR577876" s="2381"/>
    </row>
    <row r="577900" spans="70:70" x14ac:dyDescent="0.25">
      <c r="BR577900" s="2394"/>
    </row>
    <row r="577901" spans="70:70" x14ac:dyDescent="0.25">
      <c r="BR577901" s="2381"/>
    </row>
    <row r="577925" spans="70:70" x14ac:dyDescent="0.25">
      <c r="BR577925" s="2394"/>
    </row>
    <row r="577926" spans="70:70" x14ac:dyDescent="0.25">
      <c r="BR577926" s="2381"/>
    </row>
    <row r="577950" spans="70:70" x14ac:dyDescent="0.25">
      <c r="BR577950" s="2394"/>
    </row>
    <row r="577951" spans="70:70" x14ac:dyDescent="0.25">
      <c r="BR577951" s="2381"/>
    </row>
    <row r="577975" spans="70:70" x14ac:dyDescent="0.25">
      <c r="BR577975" s="2394"/>
    </row>
    <row r="577976" spans="70:70" x14ac:dyDescent="0.25">
      <c r="BR577976" s="2381"/>
    </row>
    <row r="578000" spans="70:70" x14ac:dyDescent="0.25">
      <c r="BR578000" s="2394"/>
    </row>
    <row r="578001" spans="70:70" x14ac:dyDescent="0.25">
      <c r="BR578001" s="2381"/>
    </row>
    <row r="578025" spans="70:70" x14ac:dyDescent="0.25">
      <c r="BR578025" s="2394"/>
    </row>
    <row r="578026" spans="70:70" x14ac:dyDescent="0.25">
      <c r="BR578026" s="2381"/>
    </row>
    <row r="578050" spans="70:70" x14ac:dyDescent="0.25">
      <c r="BR578050" s="2394"/>
    </row>
    <row r="578051" spans="70:70" x14ac:dyDescent="0.25">
      <c r="BR578051" s="2381"/>
    </row>
    <row r="578075" spans="70:70" x14ac:dyDescent="0.25">
      <c r="BR578075" s="2394"/>
    </row>
    <row r="578076" spans="70:70" x14ac:dyDescent="0.25">
      <c r="BR578076" s="2381"/>
    </row>
    <row r="578100" spans="70:70" x14ac:dyDescent="0.25">
      <c r="BR578100" s="2394"/>
    </row>
    <row r="578101" spans="70:70" x14ac:dyDescent="0.25">
      <c r="BR578101" s="2381"/>
    </row>
    <row r="578125" spans="70:70" x14ac:dyDescent="0.25">
      <c r="BR578125" s="2394"/>
    </row>
    <row r="578126" spans="70:70" x14ac:dyDescent="0.25">
      <c r="BR578126" s="2381"/>
    </row>
    <row r="578150" spans="70:70" x14ac:dyDescent="0.25">
      <c r="BR578150" s="2394"/>
    </row>
    <row r="578151" spans="70:70" x14ac:dyDescent="0.25">
      <c r="BR578151" s="2381"/>
    </row>
    <row r="578175" spans="70:70" x14ac:dyDescent="0.25">
      <c r="BR578175" s="2394"/>
    </row>
    <row r="578176" spans="70:70" x14ac:dyDescent="0.25">
      <c r="BR578176" s="2381"/>
    </row>
    <row r="578200" spans="70:70" x14ac:dyDescent="0.25">
      <c r="BR578200" s="2394"/>
    </row>
    <row r="578201" spans="70:70" x14ac:dyDescent="0.25">
      <c r="BR578201" s="2381"/>
    </row>
    <row r="578225" spans="70:70" x14ac:dyDescent="0.25">
      <c r="BR578225" s="2394"/>
    </row>
    <row r="578226" spans="70:70" x14ac:dyDescent="0.25">
      <c r="BR578226" s="2381"/>
    </row>
    <row r="578250" spans="70:70" x14ac:dyDescent="0.25">
      <c r="BR578250" s="2394"/>
    </row>
    <row r="578251" spans="70:70" x14ac:dyDescent="0.25">
      <c r="BR578251" s="2381"/>
    </row>
    <row r="578275" spans="70:70" x14ac:dyDescent="0.25">
      <c r="BR578275" s="2394"/>
    </row>
    <row r="578276" spans="70:70" x14ac:dyDescent="0.25">
      <c r="BR578276" s="2381"/>
    </row>
    <row r="578300" spans="70:70" x14ac:dyDescent="0.25">
      <c r="BR578300" s="2394"/>
    </row>
    <row r="578301" spans="70:70" x14ac:dyDescent="0.25">
      <c r="BR578301" s="2381"/>
    </row>
    <row r="578325" spans="70:70" x14ac:dyDescent="0.25">
      <c r="BR578325" s="2394"/>
    </row>
    <row r="578326" spans="70:70" x14ac:dyDescent="0.25">
      <c r="BR578326" s="2381"/>
    </row>
    <row r="578350" spans="70:70" x14ac:dyDescent="0.25">
      <c r="BR578350" s="2394"/>
    </row>
    <row r="578351" spans="70:70" x14ac:dyDescent="0.25">
      <c r="BR578351" s="2381"/>
    </row>
    <row r="578375" spans="70:70" x14ac:dyDescent="0.25">
      <c r="BR578375" s="2394"/>
    </row>
    <row r="578376" spans="70:70" x14ac:dyDescent="0.25">
      <c r="BR578376" s="2381"/>
    </row>
    <row r="578400" spans="70:70" x14ac:dyDescent="0.25">
      <c r="BR578400" s="2394"/>
    </row>
    <row r="578401" spans="70:70" x14ac:dyDescent="0.25">
      <c r="BR578401" s="2381"/>
    </row>
    <row r="578425" spans="70:70" x14ac:dyDescent="0.25">
      <c r="BR578425" s="2394"/>
    </row>
    <row r="578426" spans="70:70" x14ac:dyDescent="0.25">
      <c r="BR578426" s="2381"/>
    </row>
    <row r="578450" spans="70:70" x14ac:dyDescent="0.25">
      <c r="BR578450" s="2394"/>
    </row>
    <row r="578451" spans="70:70" x14ac:dyDescent="0.25">
      <c r="BR578451" s="2381"/>
    </row>
    <row r="578475" spans="70:70" x14ac:dyDescent="0.25">
      <c r="BR578475" s="2394"/>
    </row>
    <row r="578476" spans="70:70" x14ac:dyDescent="0.25">
      <c r="BR578476" s="2381"/>
    </row>
    <row r="578500" spans="70:70" x14ac:dyDescent="0.25">
      <c r="BR578500" s="2394"/>
    </row>
    <row r="578501" spans="70:70" x14ac:dyDescent="0.25">
      <c r="BR578501" s="2381"/>
    </row>
    <row r="578525" spans="70:70" x14ac:dyDescent="0.25">
      <c r="BR578525" s="2394"/>
    </row>
    <row r="578526" spans="70:70" x14ac:dyDescent="0.25">
      <c r="BR578526" s="2381"/>
    </row>
    <row r="578550" spans="70:70" x14ac:dyDescent="0.25">
      <c r="BR578550" s="2394"/>
    </row>
    <row r="578551" spans="70:70" x14ac:dyDescent="0.25">
      <c r="BR578551" s="2381"/>
    </row>
    <row r="578575" spans="70:70" x14ac:dyDescent="0.25">
      <c r="BR578575" s="2394"/>
    </row>
    <row r="578576" spans="70:70" x14ac:dyDescent="0.25">
      <c r="BR578576" s="2381"/>
    </row>
    <row r="578600" spans="70:70" x14ac:dyDescent="0.25">
      <c r="BR578600" s="2394"/>
    </row>
    <row r="578601" spans="70:70" x14ac:dyDescent="0.25">
      <c r="BR578601" s="2381"/>
    </row>
    <row r="578625" spans="70:70" x14ac:dyDescent="0.25">
      <c r="BR578625" s="2394"/>
    </row>
    <row r="578626" spans="70:70" x14ac:dyDescent="0.25">
      <c r="BR578626" s="2381"/>
    </row>
    <row r="578650" spans="70:70" x14ac:dyDescent="0.25">
      <c r="BR578650" s="2394"/>
    </row>
    <row r="578651" spans="70:70" x14ac:dyDescent="0.25">
      <c r="BR578651" s="2381"/>
    </row>
    <row r="578675" spans="70:70" x14ac:dyDescent="0.25">
      <c r="BR578675" s="2394"/>
    </row>
    <row r="578676" spans="70:70" x14ac:dyDescent="0.25">
      <c r="BR578676" s="2381"/>
    </row>
    <row r="578700" spans="70:70" x14ac:dyDescent="0.25">
      <c r="BR578700" s="2394"/>
    </row>
    <row r="578701" spans="70:70" x14ac:dyDescent="0.25">
      <c r="BR578701" s="2381"/>
    </row>
    <row r="578725" spans="70:70" x14ac:dyDescent="0.25">
      <c r="BR578725" s="2394"/>
    </row>
    <row r="578726" spans="70:70" x14ac:dyDescent="0.25">
      <c r="BR578726" s="2381"/>
    </row>
    <row r="578750" spans="70:70" x14ac:dyDescent="0.25">
      <c r="BR578750" s="2394"/>
    </row>
    <row r="578751" spans="70:70" x14ac:dyDescent="0.25">
      <c r="BR578751" s="2381"/>
    </row>
    <row r="578775" spans="70:70" x14ac:dyDescent="0.25">
      <c r="BR578775" s="2394"/>
    </row>
    <row r="578776" spans="70:70" x14ac:dyDescent="0.25">
      <c r="BR578776" s="2381"/>
    </row>
    <row r="578800" spans="70:70" x14ac:dyDescent="0.25">
      <c r="BR578800" s="2394"/>
    </row>
    <row r="578801" spans="70:70" x14ac:dyDescent="0.25">
      <c r="BR578801" s="2381"/>
    </row>
    <row r="578825" spans="70:70" x14ac:dyDescent="0.25">
      <c r="BR578825" s="2394"/>
    </row>
    <row r="578826" spans="70:70" x14ac:dyDescent="0.25">
      <c r="BR578826" s="2381"/>
    </row>
    <row r="578850" spans="70:70" x14ac:dyDescent="0.25">
      <c r="BR578850" s="2394"/>
    </row>
    <row r="578851" spans="70:70" x14ac:dyDescent="0.25">
      <c r="BR578851" s="2381"/>
    </row>
    <row r="578875" spans="70:70" x14ac:dyDescent="0.25">
      <c r="BR578875" s="2394"/>
    </row>
    <row r="578876" spans="70:70" x14ac:dyDescent="0.25">
      <c r="BR578876" s="2381"/>
    </row>
    <row r="578900" spans="70:70" x14ac:dyDescent="0.25">
      <c r="BR578900" s="2394"/>
    </row>
    <row r="578901" spans="70:70" x14ac:dyDescent="0.25">
      <c r="BR578901" s="2381"/>
    </row>
    <row r="578925" spans="70:70" x14ac:dyDescent="0.25">
      <c r="BR578925" s="2394"/>
    </row>
    <row r="578926" spans="70:70" x14ac:dyDescent="0.25">
      <c r="BR578926" s="2381"/>
    </row>
    <row r="578950" spans="70:70" x14ac:dyDescent="0.25">
      <c r="BR578950" s="2394"/>
    </row>
    <row r="578951" spans="70:70" x14ac:dyDescent="0.25">
      <c r="BR578951" s="2381"/>
    </row>
    <row r="578975" spans="70:70" x14ac:dyDescent="0.25">
      <c r="BR578975" s="2394"/>
    </row>
    <row r="578976" spans="70:70" x14ac:dyDescent="0.25">
      <c r="BR578976" s="2381"/>
    </row>
    <row r="579000" spans="70:70" x14ac:dyDescent="0.25">
      <c r="BR579000" s="2394"/>
    </row>
    <row r="579001" spans="70:70" x14ac:dyDescent="0.25">
      <c r="BR579001" s="2381"/>
    </row>
    <row r="579025" spans="70:70" x14ac:dyDescent="0.25">
      <c r="BR579025" s="2394"/>
    </row>
    <row r="579026" spans="70:70" x14ac:dyDescent="0.25">
      <c r="BR579026" s="2381"/>
    </row>
    <row r="579050" spans="70:70" x14ac:dyDescent="0.25">
      <c r="BR579050" s="2394"/>
    </row>
    <row r="579051" spans="70:70" x14ac:dyDescent="0.25">
      <c r="BR579051" s="2381"/>
    </row>
    <row r="579075" spans="70:70" x14ac:dyDescent="0.25">
      <c r="BR579075" s="2394"/>
    </row>
    <row r="579076" spans="70:70" x14ac:dyDescent="0.25">
      <c r="BR579076" s="2381"/>
    </row>
    <row r="579100" spans="70:70" x14ac:dyDescent="0.25">
      <c r="BR579100" s="2394"/>
    </row>
    <row r="579101" spans="70:70" x14ac:dyDescent="0.25">
      <c r="BR579101" s="2381"/>
    </row>
    <row r="579125" spans="70:70" x14ac:dyDescent="0.25">
      <c r="BR579125" s="2394"/>
    </row>
    <row r="579126" spans="70:70" x14ac:dyDescent="0.25">
      <c r="BR579126" s="2381"/>
    </row>
    <row r="579150" spans="70:70" x14ac:dyDescent="0.25">
      <c r="BR579150" s="2394"/>
    </row>
    <row r="579151" spans="70:70" x14ac:dyDescent="0.25">
      <c r="BR579151" s="2381"/>
    </row>
    <row r="579175" spans="70:70" x14ac:dyDescent="0.25">
      <c r="BR579175" s="2394"/>
    </row>
    <row r="579176" spans="70:70" x14ac:dyDescent="0.25">
      <c r="BR579176" s="2381"/>
    </row>
    <row r="579200" spans="70:70" x14ac:dyDescent="0.25">
      <c r="BR579200" s="2394"/>
    </row>
    <row r="579201" spans="70:70" x14ac:dyDescent="0.25">
      <c r="BR579201" s="2381"/>
    </row>
    <row r="579225" spans="70:70" x14ac:dyDescent="0.25">
      <c r="BR579225" s="2394"/>
    </row>
    <row r="579226" spans="70:70" x14ac:dyDescent="0.25">
      <c r="BR579226" s="2381"/>
    </row>
    <row r="579250" spans="70:70" x14ac:dyDescent="0.25">
      <c r="BR579250" s="2394"/>
    </row>
    <row r="579251" spans="70:70" x14ac:dyDescent="0.25">
      <c r="BR579251" s="2381"/>
    </row>
    <row r="579275" spans="70:70" x14ac:dyDescent="0.25">
      <c r="BR579275" s="2394"/>
    </row>
    <row r="579276" spans="70:70" x14ac:dyDescent="0.25">
      <c r="BR579276" s="2381"/>
    </row>
    <row r="579300" spans="70:70" x14ac:dyDescent="0.25">
      <c r="BR579300" s="2394"/>
    </row>
    <row r="579301" spans="70:70" x14ac:dyDescent="0.25">
      <c r="BR579301" s="2381"/>
    </row>
    <row r="579325" spans="70:70" x14ac:dyDescent="0.25">
      <c r="BR579325" s="2394"/>
    </row>
    <row r="579326" spans="70:70" x14ac:dyDescent="0.25">
      <c r="BR579326" s="2381"/>
    </row>
    <row r="579350" spans="70:70" x14ac:dyDescent="0.25">
      <c r="BR579350" s="2394"/>
    </row>
    <row r="579351" spans="70:70" x14ac:dyDescent="0.25">
      <c r="BR579351" s="2381"/>
    </row>
    <row r="579375" spans="70:70" x14ac:dyDescent="0.25">
      <c r="BR579375" s="2394"/>
    </row>
    <row r="579376" spans="70:70" x14ac:dyDescent="0.25">
      <c r="BR579376" s="2381"/>
    </row>
    <row r="579400" spans="70:70" x14ac:dyDescent="0.25">
      <c r="BR579400" s="2394"/>
    </row>
    <row r="579401" spans="70:70" x14ac:dyDescent="0.25">
      <c r="BR579401" s="2381"/>
    </row>
    <row r="579425" spans="70:70" x14ac:dyDescent="0.25">
      <c r="BR579425" s="2394"/>
    </row>
    <row r="579426" spans="70:70" x14ac:dyDescent="0.25">
      <c r="BR579426" s="2381"/>
    </row>
    <row r="579450" spans="70:70" x14ac:dyDescent="0.25">
      <c r="BR579450" s="2394"/>
    </row>
    <row r="579451" spans="70:70" x14ac:dyDescent="0.25">
      <c r="BR579451" s="2381"/>
    </row>
    <row r="579475" spans="70:70" x14ac:dyDescent="0.25">
      <c r="BR579475" s="2394"/>
    </row>
    <row r="579476" spans="70:70" x14ac:dyDescent="0.25">
      <c r="BR579476" s="2381"/>
    </row>
    <row r="579500" spans="70:70" x14ac:dyDescent="0.25">
      <c r="BR579500" s="2394"/>
    </row>
    <row r="579501" spans="70:70" x14ac:dyDescent="0.25">
      <c r="BR579501" s="2381"/>
    </row>
    <row r="579525" spans="70:70" x14ac:dyDescent="0.25">
      <c r="BR579525" s="2394"/>
    </row>
    <row r="579526" spans="70:70" x14ac:dyDescent="0.25">
      <c r="BR579526" s="2381"/>
    </row>
    <row r="579550" spans="70:70" x14ac:dyDescent="0.25">
      <c r="BR579550" s="2394"/>
    </row>
    <row r="579551" spans="70:70" x14ac:dyDescent="0.25">
      <c r="BR579551" s="2381"/>
    </row>
    <row r="579575" spans="70:70" x14ac:dyDescent="0.25">
      <c r="BR579575" s="2394"/>
    </row>
    <row r="579576" spans="70:70" x14ac:dyDescent="0.25">
      <c r="BR579576" s="2381"/>
    </row>
    <row r="579600" spans="70:70" x14ac:dyDescent="0.25">
      <c r="BR579600" s="2394"/>
    </row>
    <row r="579601" spans="70:70" x14ac:dyDescent="0.25">
      <c r="BR579601" s="2381"/>
    </row>
    <row r="579625" spans="70:70" x14ac:dyDescent="0.25">
      <c r="BR579625" s="2394"/>
    </row>
    <row r="579626" spans="70:70" x14ac:dyDescent="0.25">
      <c r="BR579626" s="2381"/>
    </row>
    <row r="579650" spans="70:70" x14ac:dyDescent="0.25">
      <c r="BR579650" s="2394"/>
    </row>
    <row r="579651" spans="70:70" x14ac:dyDescent="0.25">
      <c r="BR579651" s="2381"/>
    </row>
    <row r="579675" spans="70:70" x14ac:dyDescent="0.25">
      <c r="BR579675" s="2394"/>
    </row>
    <row r="579676" spans="70:70" x14ac:dyDescent="0.25">
      <c r="BR579676" s="2381"/>
    </row>
    <row r="579700" spans="70:70" x14ac:dyDescent="0.25">
      <c r="BR579700" s="2394"/>
    </row>
    <row r="579701" spans="70:70" x14ac:dyDescent="0.25">
      <c r="BR579701" s="2381"/>
    </row>
    <row r="579725" spans="70:70" x14ac:dyDescent="0.25">
      <c r="BR579725" s="2394"/>
    </row>
    <row r="579726" spans="70:70" x14ac:dyDescent="0.25">
      <c r="BR579726" s="2381"/>
    </row>
    <row r="579750" spans="70:70" x14ac:dyDescent="0.25">
      <c r="BR579750" s="2394"/>
    </row>
    <row r="579751" spans="70:70" x14ac:dyDescent="0.25">
      <c r="BR579751" s="2381"/>
    </row>
    <row r="579775" spans="70:70" x14ac:dyDescent="0.25">
      <c r="BR579775" s="2394"/>
    </row>
    <row r="579776" spans="70:70" x14ac:dyDescent="0.25">
      <c r="BR579776" s="2381"/>
    </row>
    <row r="579800" spans="70:70" x14ac:dyDescent="0.25">
      <c r="BR579800" s="2394"/>
    </row>
    <row r="579801" spans="70:70" x14ac:dyDescent="0.25">
      <c r="BR579801" s="2381"/>
    </row>
    <row r="579825" spans="70:70" x14ac:dyDescent="0.25">
      <c r="BR579825" s="2394"/>
    </row>
    <row r="579826" spans="70:70" x14ac:dyDescent="0.25">
      <c r="BR579826" s="2381"/>
    </row>
    <row r="579850" spans="70:70" x14ac:dyDescent="0.25">
      <c r="BR579850" s="2394"/>
    </row>
    <row r="579851" spans="70:70" x14ac:dyDescent="0.25">
      <c r="BR579851" s="2381"/>
    </row>
    <row r="579875" spans="70:70" x14ac:dyDescent="0.25">
      <c r="BR579875" s="2394"/>
    </row>
    <row r="579876" spans="70:70" x14ac:dyDescent="0.25">
      <c r="BR579876" s="2381"/>
    </row>
    <row r="579900" spans="70:70" x14ac:dyDescent="0.25">
      <c r="BR579900" s="2394"/>
    </row>
    <row r="579901" spans="70:70" x14ac:dyDescent="0.25">
      <c r="BR579901" s="2381"/>
    </row>
    <row r="579925" spans="70:70" x14ac:dyDescent="0.25">
      <c r="BR579925" s="2394"/>
    </row>
    <row r="579926" spans="70:70" x14ac:dyDescent="0.25">
      <c r="BR579926" s="2381"/>
    </row>
    <row r="579950" spans="70:70" x14ac:dyDescent="0.25">
      <c r="BR579950" s="2394"/>
    </row>
    <row r="579951" spans="70:70" x14ac:dyDescent="0.25">
      <c r="BR579951" s="2381"/>
    </row>
    <row r="579975" spans="70:70" x14ac:dyDescent="0.25">
      <c r="BR579975" s="2394"/>
    </row>
    <row r="579976" spans="70:70" x14ac:dyDescent="0.25">
      <c r="BR579976" s="2381"/>
    </row>
    <row r="580000" spans="70:70" x14ac:dyDescent="0.25">
      <c r="BR580000" s="2394"/>
    </row>
    <row r="580001" spans="70:70" x14ac:dyDescent="0.25">
      <c r="BR580001" s="2381"/>
    </row>
    <row r="580025" spans="70:70" x14ac:dyDescent="0.25">
      <c r="BR580025" s="2394"/>
    </row>
    <row r="580026" spans="70:70" x14ac:dyDescent="0.25">
      <c r="BR580026" s="2381"/>
    </row>
    <row r="580050" spans="70:70" x14ac:dyDescent="0.25">
      <c r="BR580050" s="2394"/>
    </row>
    <row r="580051" spans="70:70" x14ac:dyDescent="0.25">
      <c r="BR580051" s="2381"/>
    </row>
    <row r="580075" spans="70:70" x14ac:dyDescent="0.25">
      <c r="BR580075" s="2394"/>
    </row>
    <row r="580076" spans="70:70" x14ac:dyDescent="0.25">
      <c r="BR580076" s="2381"/>
    </row>
    <row r="580100" spans="70:70" x14ac:dyDescent="0.25">
      <c r="BR580100" s="2394"/>
    </row>
    <row r="580101" spans="70:70" x14ac:dyDescent="0.25">
      <c r="BR580101" s="2381"/>
    </row>
    <row r="580125" spans="70:70" x14ac:dyDescent="0.25">
      <c r="BR580125" s="2394"/>
    </row>
    <row r="580126" spans="70:70" x14ac:dyDescent="0.25">
      <c r="BR580126" s="2381"/>
    </row>
    <row r="580150" spans="70:70" x14ac:dyDescent="0.25">
      <c r="BR580150" s="2394"/>
    </row>
    <row r="580151" spans="70:70" x14ac:dyDescent="0.25">
      <c r="BR580151" s="2381"/>
    </row>
    <row r="580175" spans="70:70" x14ac:dyDescent="0.25">
      <c r="BR580175" s="2394"/>
    </row>
    <row r="580176" spans="70:70" x14ac:dyDescent="0.25">
      <c r="BR580176" s="2381"/>
    </row>
    <row r="580200" spans="70:70" x14ac:dyDescent="0.25">
      <c r="BR580200" s="2394"/>
    </row>
    <row r="580201" spans="70:70" x14ac:dyDescent="0.25">
      <c r="BR580201" s="2381"/>
    </row>
    <row r="580225" spans="70:70" x14ac:dyDescent="0.25">
      <c r="BR580225" s="2394"/>
    </row>
    <row r="580226" spans="70:70" x14ac:dyDescent="0.25">
      <c r="BR580226" s="2381"/>
    </row>
    <row r="580250" spans="70:70" x14ac:dyDescent="0.25">
      <c r="BR580250" s="2394"/>
    </row>
    <row r="580251" spans="70:70" x14ac:dyDescent="0.25">
      <c r="BR580251" s="2381"/>
    </row>
    <row r="580275" spans="70:70" x14ac:dyDescent="0.25">
      <c r="BR580275" s="2394"/>
    </row>
    <row r="580276" spans="70:70" x14ac:dyDescent="0.25">
      <c r="BR580276" s="2381"/>
    </row>
    <row r="580300" spans="70:70" x14ac:dyDescent="0.25">
      <c r="BR580300" s="2394"/>
    </row>
    <row r="580301" spans="70:70" x14ac:dyDescent="0.25">
      <c r="BR580301" s="2381"/>
    </row>
    <row r="580325" spans="70:70" x14ac:dyDescent="0.25">
      <c r="BR580325" s="2394"/>
    </row>
    <row r="580326" spans="70:70" x14ac:dyDescent="0.25">
      <c r="BR580326" s="2381"/>
    </row>
    <row r="580350" spans="70:70" x14ac:dyDescent="0.25">
      <c r="BR580350" s="2394"/>
    </row>
    <row r="580351" spans="70:70" x14ac:dyDescent="0.25">
      <c r="BR580351" s="2381"/>
    </row>
    <row r="580375" spans="70:70" x14ac:dyDescent="0.25">
      <c r="BR580375" s="2394"/>
    </row>
    <row r="580376" spans="70:70" x14ac:dyDescent="0.25">
      <c r="BR580376" s="2381"/>
    </row>
    <row r="580400" spans="70:70" x14ac:dyDescent="0.25">
      <c r="BR580400" s="2394"/>
    </row>
    <row r="580401" spans="70:70" x14ac:dyDescent="0.25">
      <c r="BR580401" s="2381"/>
    </row>
    <row r="580425" spans="70:70" x14ac:dyDescent="0.25">
      <c r="BR580425" s="2394"/>
    </row>
    <row r="580426" spans="70:70" x14ac:dyDescent="0.25">
      <c r="BR580426" s="2381"/>
    </row>
    <row r="580450" spans="70:70" x14ac:dyDescent="0.25">
      <c r="BR580450" s="2394"/>
    </row>
    <row r="580451" spans="70:70" x14ac:dyDescent="0.25">
      <c r="BR580451" s="2381"/>
    </row>
    <row r="580475" spans="70:70" x14ac:dyDescent="0.25">
      <c r="BR580475" s="2394"/>
    </row>
    <row r="580476" spans="70:70" x14ac:dyDescent="0.25">
      <c r="BR580476" s="2381"/>
    </row>
    <row r="580500" spans="70:70" x14ac:dyDescent="0.25">
      <c r="BR580500" s="2394"/>
    </row>
    <row r="580501" spans="70:70" x14ac:dyDescent="0.25">
      <c r="BR580501" s="2381"/>
    </row>
    <row r="580525" spans="70:70" x14ac:dyDescent="0.25">
      <c r="BR580525" s="2394"/>
    </row>
    <row r="580526" spans="70:70" x14ac:dyDescent="0.25">
      <c r="BR580526" s="2381"/>
    </row>
    <row r="580550" spans="70:70" x14ac:dyDescent="0.25">
      <c r="BR580550" s="2394"/>
    </row>
    <row r="580551" spans="70:70" x14ac:dyDescent="0.25">
      <c r="BR580551" s="2381"/>
    </row>
    <row r="580575" spans="70:70" x14ac:dyDescent="0.25">
      <c r="BR580575" s="2394"/>
    </row>
    <row r="580576" spans="70:70" x14ac:dyDescent="0.25">
      <c r="BR580576" s="2381"/>
    </row>
    <row r="580600" spans="70:70" x14ac:dyDescent="0.25">
      <c r="BR580600" s="2394"/>
    </row>
    <row r="580601" spans="70:70" x14ac:dyDescent="0.25">
      <c r="BR580601" s="2381"/>
    </row>
    <row r="580625" spans="70:70" x14ac:dyDescent="0.25">
      <c r="BR580625" s="2394"/>
    </row>
    <row r="580626" spans="70:70" x14ac:dyDescent="0.25">
      <c r="BR580626" s="2381"/>
    </row>
    <row r="580650" spans="70:70" x14ac:dyDescent="0.25">
      <c r="BR580650" s="2394"/>
    </row>
    <row r="580651" spans="70:70" x14ac:dyDescent="0.25">
      <c r="BR580651" s="2381"/>
    </row>
    <row r="580675" spans="70:70" x14ac:dyDescent="0.25">
      <c r="BR580675" s="2394"/>
    </row>
    <row r="580676" spans="70:70" x14ac:dyDescent="0.25">
      <c r="BR580676" s="2381"/>
    </row>
    <row r="580700" spans="70:70" x14ac:dyDescent="0.25">
      <c r="BR580700" s="2394"/>
    </row>
    <row r="580701" spans="70:70" x14ac:dyDescent="0.25">
      <c r="BR580701" s="2381"/>
    </row>
    <row r="580725" spans="70:70" x14ac:dyDescent="0.25">
      <c r="BR580725" s="2394"/>
    </row>
    <row r="580726" spans="70:70" x14ac:dyDescent="0.25">
      <c r="BR580726" s="2381"/>
    </row>
    <row r="580750" spans="70:70" x14ac:dyDescent="0.25">
      <c r="BR580750" s="2394"/>
    </row>
    <row r="580751" spans="70:70" x14ac:dyDescent="0.25">
      <c r="BR580751" s="2381"/>
    </row>
    <row r="580775" spans="70:70" x14ac:dyDescent="0.25">
      <c r="BR580775" s="2394"/>
    </row>
    <row r="580776" spans="70:70" x14ac:dyDescent="0.25">
      <c r="BR580776" s="2381"/>
    </row>
    <row r="580800" spans="70:70" x14ac:dyDescent="0.25">
      <c r="BR580800" s="2394"/>
    </row>
    <row r="580801" spans="70:70" x14ac:dyDescent="0.25">
      <c r="BR580801" s="2381"/>
    </row>
    <row r="580825" spans="70:70" x14ac:dyDescent="0.25">
      <c r="BR580825" s="2394"/>
    </row>
    <row r="580826" spans="70:70" x14ac:dyDescent="0.25">
      <c r="BR580826" s="2381"/>
    </row>
    <row r="580850" spans="70:70" x14ac:dyDescent="0.25">
      <c r="BR580850" s="2394"/>
    </row>
    <row r="580851" spans="70:70" x14ac:dyDescent="0.25">
      <c r="BR580851" s="2381"/>
    </row>
    <row r="580875" spans="70:70" x14ac:dyDescent="0.25">
      <c r="BR580875" s="2394"/>
    </row>
    <row r="580876" spans="70:70" x14ac:dyDescent="0.25">
      <c r="BR580876" s="2381"/>
    </row>
    <row r="580900" spans="70:70" x14ac:dyDescent="0.25">
      <c r="BR580900" s="2394"/>
    </row>
    <row r="580901" spans="70:70" x14ac:dyDescent="0.25">
      <c r="BR580901" s="2381"/>
    </row>
    <row r="580925" spans="70:70" x14ac:dyDescent="0.25">
      <c r="BR580925" s="2394"/>
    </row>
    <row r="580926" spans="70:70" x14ac:dyDescent="0.25">
      <c r="BR580926" s="2381"/>
    </row>
    <row r="580950" spans="70:70" x14ac:dyDescent="0.25">
      <c r="BR580950" s="2394"/>
    </row>
    <row r="580951" spans="70:70" x14ac:dyDescent="0.25">
      <c r="BR580951" s="2381"/>
    </row>
    <row r="580975" spans="70:70" x14ac:dyDescent="0.25">
      <c r="BR580975" s="2394"/>
    </row>
    <row r="580976" spans="70:70" x14ac:dyDescent="0.25">
      <c r="BR580976" s="2381"/>
    </row>
    <row r="581000" spans="70:70" x14ac:dyDescent="0.25">
      <c r="BR581000" s="2394"/>
    </row>
    <row r="581001" spans="70:70" x14ac:dyDescent="0.25">
      <c r="BR581001" s="2381"/>
    </row>
    <row r="581025" spans="70:70" x14ac:dyDescent="0.25">
      <c r="BR581025" s="2394"/>
    </row>
    <row r="581026" spans="70:70" x14ac:dyDescent="0.25">
      <c r="BR581026" s="2381"/>
    </row>
    <row r="581050" spans="70:70" x14ac:dyDescent="0.25">
      <c r="BR581050" s="2394"/>
    </row>
    <row r="581051" spans="70:70" x14ac:dyDescent="0.25">
      <c r="BR581051" s="2381"/>
    </row>
    <row r="581075" spans="70:70" x14ac:dyDescent="0.25">
      <c r="BR581075" s="2394"/>
    </row>
    <row r="581076" spans="70:70" x14ac:dyDescent="0.25">
      <c r="BR581076" s="2381"/>
    </row>
    <row r="581100" spans="70:70" x14ac:dyDescent="0.25">
      <c r="BR581100" s="2394"/>
    </row>
    <row r="581101" spans="70:70" x14ac:dyDescent="0.25">
      <c r="BR581101" s="2381"/>
    </row>
    <row r="581125" spans="70:70" x14ac:dyDescent="0.25">
      <c r="BR581125" s="2394"/>
    </row>
    <row r="581126" spans="70:70" x14ac:dyDescent="0.25">
      <c r="BR581126" s="2381"/>
    </row>
    <row r="581150" spans="70:70" x14ac:dyDescent="0.25">
      <c r="BR581150" s="2394"/>
    </row>
    <row r="581151" spans="70:70" x14ac:dyDescent="0.25">
      <c r="BR581151" s="2381"/>
    </row>
    <row r="581175" spans="70:70" x14ac:dyDescent="0.25">
      <c r="BR581175" s="2394"/>
    </row>
    <row r="581176" spans="70:70" x14ac:dyDescent="0.25">
      <c r="BR581176" s="2381"/>
    </row>
    <row r="581200" spans="70:70" x14ac:dyDescent="0.25">
      <c r="BR581200" s="2394"/>
    </row>
    <row r="581201" spans="70:70" x14ac:dyDescent="0.25">
      <c r="BR581201" s="2381"/>
    </row>
    <row r="581225" spans="70:70" x14ac:dyDescent="0.25">
      <c r="BR581225" s="2394"/>
    </row>
    <row r="581226" spans="70:70" x14ac:dyDescent="0.25">
      <c r="BR581226" s="2381"/>
    </row>
    <row r="581250" spans="70:70" x14ac:dyDescent="0.25">
      <c r="BR581250" s="2394"/>
    </row>
    <row r="581251" spans="70:70" x14ac:dyDescent="0.25">
      <c r="BR581251" s="2381"/>
    </row>
    <row r="581275" spans="70:70" x14ac:dyDescent="0.25">
      <c r="BR581275" s="2394"/>
    </row>
    <row r="581276" spans="70:70" x14ac:dyDescent="0.25">
      <c r="BR581276" s="2381"/>
    </row>
    <row r="581300" spans="70:70" x14ac:dyDescent="0.25">
      <c r="BR581300" s="2394"/>
    </row>
    <row r="581301" spans="70:70" x14ac:dyDescent="0.25">
      <c r="BR581301" s="2381"/>
    </row>
    <row r="581325" spans="70:70" x14ac:dyDescent="0.25">
      <c r="BR581325" s="2394"/>
    </row>
    <row r="581326" spans="70:70" x14ac:dyDescent="0.25">
      <c r="BR581326" s="2381"/>
    </row>
    <row r="581350" spans="70:70" x14ac:dyDescent="0.25">
      <c r="BR581350" s="2394"/>
    </row>
    <row r="581351" spans="70:70" x14ac:dyDescent="0.25">
      <c r="BR581351" s="2381"/>
    </row>
    <row r="581375" spans="70:70" x14ac:dyDescent="0.25">
      <c r="BR581375" s="2394"/>
    </row>
    <row r="581376" spans="70:70" x14ac:dyDescent="0.25">
      <c r="BR581376" s="2381"/>
    </row>
    <row r="581400" spans="70:70" x14ac:dyDescent="0.25">
      <c r="BR581400" s="2394"/>
    </row>
    <row r="581401" spans="70:70" x14ac:dyDescent="0.25">
      <c r="BR581401" s="2381"/>
    </row>
    <row r="581425" spans="70:70" x14ac:dyDescent="0.25">
      <c r="BR581425" s="2394"/>
    </row>
    <row r="581426" spans="70:70" x14ac:dyDescent="0.25">
      <c r="BR581426" s="2381"/>
    </row>
    <row r="581450" spans="70:70" x14ac:dyDescent="0.25">
      <c r="BR581450" s="2394"/>
    </row>
    <row r="581451" spans="70:70" x14ac:dyDescent="0.25">
      <c r="BR581451" s="2381"/>
    </row>
    <row r="581475" spans="70:70" x14ac:dyDescent="0.25">
      <c r="BR581475" s="2394"/>
    </row>
    <row r="581476" spans="70:70" x14ac:dyDescent="0.25">
      <c r="BR581476" s="2381"/>
    </row>
    <row r="581500" spans="70:70" x14ac:dyDescent="0.25">
      <c r="BR581500" s="2394"/>
    </row>
    <row r="581501" spans="70:70" x14ac:dyDescent="0.25">
      <c r="BR581501" s="2381"/>
    </row>
    <row r="581525" spans="70:70" x14ac:dyDescent="0.25">
      <c r="BR581525" s="2394"/>
    </row>
    <row r="581526" spans="70:70" x14ac:dyDescent="0.25">
      <c r="BR581526" s="2381"/>
    </row>
    <row r="581550" spans="70:70" x14ac:dyDescent="0.25">
      <c r="BR581550" s="2394"/>
    </row>
    <row r="581551" spans="70:70" x14ac:dyDescent="0.25">
      <c r="BR581551" s="2381"/>
    </row>
    <row r="581575" spans="70:70" x14ac:dyDescent="0.25">
      <c r="BR581575" s="2394"/>
    </row>
    <row r="581576" spans="70:70" x14ac:dyDescent="0.25">
      <c r="BR581576" s="2381"/>
    </row>
    <row r="581600" spans="70:70" x14ac:dyDescent="0.25">
      <c r="BR581600" s="2394"/>
    </row>
    <row r="581601" spans="70:70" x14ac:dyDescent="0.25">
      <c r="BR581601" s="2381"/>
    </row>
    <row r="581625" spans="70:70" x14ac:dyDescent="0.25">
      <c r="BR581625" s="2394"/>
    </row>
    <row r="581626" spans="70:70" x14ac:dyDescent="0.25">
      <c r="BR581626" s="2381"/>
    </row>
    <row r="581650" spans="70:70" x14ac:dyDescent="0.25">
      <c r="BR581650" s="2394"/>
    </row>
    <row r="581651" spans="70:70" x14ac:dyDescent="0.25">
      <c r="BR581651" s="2381"/>
    </row>
    <row r="581675" spans="70:70" x14ac:dyDescent="0.25">
      <c r="BR581675" s="2394"/>
    </row>
    <row r="581676" spans="70:70" x14ac:dyDescent="0.25">
      <c r="BR581676" s="2381"/>
    </row>
    <row r="581700" spans="70:70" x14ac:dyDescent="0.25">
      <c r="BR581700" s="2394"/>
    </row>
    <row r="581701" spans="70:70" x14ac:dyDescent="0.25">
      <c r="BR581701" s="2381"/>
    </row>
    <row r="581725" spans="70:70" x14ac:dyDescent="0.25">
      <c r="BR581725" s="2394"/>
    </row>
    <row r="581726" spans="70:70" x14ac:dyDescent="0.25">
      <c r="BR581726" s="2381"/>
    </row>
    <row r="581750" spans="70:70" x14ac:dyDescent="0.25">
      <c r="BR581750" s="2394"/>
    </row>
    <row r="581751" spans="70:70" x14ac:dyDescent="0.25">
      <c r="BR581751" s="2381"/>
    </row>
    <row r="581775" spans="70:70" x14ac:dyDescent="0.25">
      <c r="BR581775" s="2394"/>
    </row>
    <row r="581776" spans="70:70" x14ac:dyDescent="0.25">
      <c r="BR581776" s="2381"/>
    </row>
    <row r="581800" spans="70:70" x14ac:dyDescent="0.25">
      <c r="BR581800" s="2394"/>
    </row>
    <row r="581801" spans="70:70" x14ac:dyDescent="0.25">
      <c r="BR581801" s="2381"/>
    </row>
    <row r="581825" spans="70:70" x14ac:dyDescent="0.25">
      <c r="BR581825" s="2394"/>
    </row>
    <row r="581826" spans="70:70" x14ac:dyDescent="0.25">
      <c r="BR581826" s="2381"/>
    </row>
    <row r="581850" spans="70:70" x14ac:dyDescent="0.25">
      <c r="BR581850" s="2394"/>
    </row>
    <row r="581851" spans="70:70" x14ac:dyDescent="0.25">
      <c r="BR581851" s="2381"/>
    </row>
    <row r="581875" spans="70:70" x14ac:dyDescent="0.25">
      <c r="BR581875" s="2394"/>
    </row>
    <row r="581876" spans="70:70" x14ac:dyDescent="0.25">
      <c r="BR581876" s="2381"/>
    </row>
    <row r="581900" spans="70:70" x14ac:dyDescent="0.25">
      <c r="BR581900" s="2394"/>
    </row>
    <row r="581901" spans="70:70" x14ac:dyDescent="0.25">
      <c r="BR581901" s="2381"/>
    </row>
    <row r="581925" spans="70:70" x14ac:dyDescent="0.25">
      <c r="BR581925" s="2394"/>
    </row>
    <row r="581926" spans="70:70" x14ac:dyDescent="0.25">
      <c r="BR581926" s="2381"/>
    </row>
    <row r="581950" spans="70:70" x14ac:dyDescent="0.25">
      <c r="BR581950" s="2394"/>
    </row>
    <row r="581951" spans="70:70" x14ac:dyDescent="0.25">
      <c r="BR581951" s="2381"/>
    </row>
    <row r="581975" spans="70:70" x14ac:dyDescent="0.25">
      <c r="BR581975" s="2394"/>
    </row>
    <row r="581976" spans="70:70" x14ac:dyDescent="0.25">
      <c r="BR581976" s="2381"/>
    </row>
    <row r="582000" spans="70:70" x14ac:dyDescent="0.25">
      <c r="BR582000" s="2394"/>
    </row>
    <row r="582001" spans="70:70" x14ac:dyDescent="0.25">
      <c r="BR582001" s="2381"/>
    </row>
    <row r="582025" spans="70:70" x14ac:dyDescent="0.25">
      <c r="BR582025" s="2394"/>
    </row>
    <row r="582026" spans="70:70" x14ac:dyDescent="0.25">
      <c r="BR582026" s="2381"/>
    </row>
    <row r="582050" spans="70:70" x14ac:dyDescent="0.25">
      <c r="BR582050" s="2394"/>
    </row>
    <row r="582051" spans="70:70" x14ac:dyDescent="0.25">
      <c r="BR582051" s="2381"/>
    </row>
    <row r="582075" spans="70:70" x14ac:dyDescent="0.25">
      <c r="BR582075" s="2394"/>
    </row>
    <row r="582076" spans="70:70" x14ac:dyDescent="0.25">
      <c r="BR582076" s="2381"/>
    </row>
    <row r="582100" spans="70:70" x14ac:dyDescent="0.25">
      <c r="BR582100" s="2394"/>
    </row>
    <row r="582101" spans="70:70" x14ac:dyDescent="0.25">
      <c r="BR582101" s="2381"/>
    </row>
    <row r="582125" spans="70:70" x14ac:dyDescent="0.25">
      <c r="BR582125" s="2394"/>
    </row>
    <row r="582126" spans="70:70" x14ac:dyDescent="0.25">
      <c r="BR582126" s="2381"/>
    </row>
    <row r="582150" spans="70:70" x14ac:dyDescent="0.25">
      <c r="BR582150" s="2394"/>
    </row>
    <row r="582151" spans="70:70" x14ac:dyDescent="0.25">
      <c r="BR582151" s="2381"/>
    </row>
    <row r="582175" spans="70:70" x14ac:dyDescent="0.25">
      <c r="BR582175" s="2394"/>
    </row>
    <row r="582176" spans="70:70" x14ac:dyDescent="0.25">
      <c r="BR582176" s="2381"/>
    </row>
    <row r="582200" spans="70:70" x14ac:dyDescent="0.25">
      <c r="BR582200" s="2394"/>
    </row>
    <row r="582201" spans="70:70" x14ac:dyDescent="0.25">
      <c r="BR582201" s="2381"/>
    </row>
    <row r="582225" spans="70:70" x14ac:dyDescent="0.25">
      <c r="BR582225" s="2394"/>
    </row>
    <row r="582226" spans="70:70" x14ac:dyDescent="0.25">
      <c r="BR582226" s="2381"/>
    </row>
    <row r="582250" spans="70:70" x14ac:dyDescent="0.25">
      <c r="BR582250" s="2394"/>
    </row>
    <row r="582251" spans="70:70" x14ac:dyDescent="0.25">
      <c r="BR582251" s="2381"/>
    </row>
    <row r="582275" spans="70:70" x14ac:dyDescent="0.25">
      <c r="BR582275" s="2394"/>
    </row>
    <row r="582276" spans="70:70" x14ac:dyDescent="0.25">
      <c r="BR582276" s="2381"/>
    </row>
    <row r="582300" spans="70:70" x14ac:dyDescent="0.25">
      <c r="BR582300" s="2394"/>
    </row>
    <row r="582301" spans="70:70" x14ac:dyDescent="0.25">
      <c r="BR582301" s="2381"/>
    </row>
    <row r="582325" spans="70:70" x14ac:dyDescent="0.25">
      <c r="BR582325" s="2394"/>
    </row>
    <row r="582326" spans="70:70" x14ac:dyDescent="0.25">
      <c r="BR582326" s="2381"/>
    </row>
    <row r="582350" spans="70:70" x14ac:dyDescent="0.25">
      <c r="BR582350" s="2394"/>
    </row>
    <row r="582351" spans="70:70" x14ac:dyDescent="0.25">
      <c r="BR582351" s="2381"/>
    </row>
    <row r="582375" spans="70:70" x14ac:dyDescent="0.25">
      <c r="BR582375" s="2394"/>
    </row>
    <row r="582376" spans="70:70" x14ac:dyDescent="0.25">
      <c r="BR582376" s="2381"/>
    </row>
    <row r="582400" spans="70:70" x14ac:dyDescent="0.25">
      <c r="BR582400" s="2394"/>
    </row>
    <row r="582401" spans="70:70" x14ac:dyDescent="0.25">
      <c r="BR582401" s="2381"/>
    </row>
    <row r="582425" spans="70:70" x14ac:dyDescent="0.25">
      <c r="BR582425" s="2394"/>
    </row>
    <row r="582426" spans="70:70" x14ac:dyDescent="0.25">
      <c r="BR582426" s="2381"/>
    </row>
    <row r="582450" spans="70:70" x14ac:dyDescent="0.25">
      <c r="BR582450" s="2394"/>
    </row>
    <row r="582451" spans="70:70" x14ac:dyDescent="0.25">
      <c r="BR582451" s="2381"/>
    </row>
    <row r="582475" spans="70:70" x14ac:dyDescent="0.25">
      <c r="BR582475" s="2394"/>
    </row>
    <row r="582476" spans="70:70" x14ac:dyDescent="0.25">
      <c r="BR582476" s="2381"/>
    </row>
    <row r="582500" spans="70:70" x14ac:dyDescent="0.25">
      <c r="BR582500" s="2394"/>
    </row>
    <row r="582501" spans="70:70" x14ac:dyDescent="0.25">
      <c r="BR582501" s="2381"/>
    </row>
    <row r="582525" spans="70:70" x14ac:dyDescent="0.25">
      <c r="BR582525" s="2394"/>
    </row>
    <row r="582526" spans="70:70" x14ac:dyDescent="0.25">
      <c r="BR582526" s="2381"/>
    </row>
    <row r="582550" spans="70:70" x14ac:dyDescent="0.25">
      <c r="BR582550" s="2394"/>
    </row>
    <row r="582551" spans="70:70" x14ac:dyDescent="0.25">
      <c r="BR582551" s="2381"/>
    </row>
    <row r="582575" spans="70:70" x14ac:dyDescent="0.25">
      <c r="BR582575" s="2394"/>
    </row>
    <row r="582576" spans="70:70" x14ac:dyDescent="0.25">
      <c r="BR582576" s="2381"/>
    </row>
    <row r="582600" spans="70:70" x14ac:dyDescent="0.25">
      <c r="BR582600" s="2394"/>
    </row>
    <row r="582601" spans="70:70" x14ac:dyDescent="0.25">
      <c r="BR582601" s="2381"/>
    </row>
    <row r="582625" spans="70:70" x14ac:dyDescent="0.25">
      <c r="BR582625" s="2394"/>
    </row>
    <row r="582626" spans="70:70" x14ac:dyDescent="0.25">
      <c r="BR582626" s="2381"/>
    </row>
    <row r="582650" spans="70:70" x14ac:dyDescent="0.25">
      <c r="BR582650" s="2394"/>
    </row>
    <row r="582651" spans="70:70" x14ac:dyDescent="0.25">
      <c r="BR582651" s="2381"/>
    </row>
    <row r="582675" spans="70:70" x14ac:dyDescent="0.25">
      <c r="BR582675" s="2394"/>
    </row>
    <row r="582676" spans="70:70" x14ac:dyDescent="0.25">
      <c r="BR582676" s="2381"/>
    </row>
    <row r="582700" spans="70:70" x14ac:dyDescent="0.25">
      <c r="BR582700" s="2394"/>
    </row>
    <row r="582701" spans="70:70" x14ac:dyDescent="0.25">
      <c r="BR582701" s="2381"/>
    </row>
    <row r="582725" spans="70:70" x14ac:dyDescent="0.25">
      <c r="BR582725" s="2394"/>
    </row>
    <row r="582726" spans="70:70" x14ac:dyDescent="0.25">
      <c r="BR582726" s="2381"/>
    </row>
    <row r="582750" spans="70:70" x14ac:dyDescent="0.25">
      <c r="BR582750" s="2394"/>
    </row>
    <row r="582751" spans="70:70" x14ac:dyDescent="0.25">
      <c r="BR582751" s="2381"/>
    </row>
    <row r="582775" spans="70:70" x14ac:dyDescent="0.25">
      <c r="BR582775" s="2394"/>
    </row>
    <row r="582776" spans="70:70" x14ac:dyDescent="0.25">
      <c r="BR582776" s="2381"/>
    </row>
    <row r="582800" spans="70:70" x14ac:dyDescent="0.25">
      <c r="BR582800" s="2394"/>
    </row>
    <row r="582801" spans="70:70" x14ac:dyDescent="0.25">
      <c r="BR582801" s="2381"/>
    </row>
    <row r="582825" spans="70:70" x14ac:dyDescent="0.25">
      <c r="BR582825" s="2394"/>
    </row>
    <row r="582826" spans="70:70" x14ac:dyDescent="0.25">
      <c r="BR582826" s="2381"/>
    </row>
    <row r="582850" spans="70:70" x14ac:dyDescent="0.25">
      <c r="BR582850" s="2394"/>
    </row>
    <row r="582851" spans="70:70" x14ac:dyDescent="0.25">
      <c r="BR582851" s="2381"/>
    </row>
    <row r="582875" spans="70:70" x14ac:dyDescent="0.25">
      <c r="BR582875" s="2394"/>
    </row>
    <row r="582876" spans="70:70" x14ac:dyDescent="0.25">
      <c r="BR582876" s="2381"/>
    </row>
    <row r="582900" spans="70:70" x14ac:dyDescent="0.25">
      <c r="BR582900" s="2394"/>
    </row>
    <row r="582901" spans="70:70" x14ac:dyDescent="0.25">
      <c r="BR582901" s="2381"/>
    </row>
    <row r="582925" spans="70:70" x14ac:dyDescent="0.25">
      <c r="BR582925" s="2394"/>
    </row>
    <row r="582926" spans="70:70" x14ac:dyDescent="0.25">
      <c r="BR582926" s="2381"/>
    </row>
    <row r="582950" spans="70:70" x14ac:dyDescent="0.25">
      <c r="BR582950" s="2394"/>
    </row>
    <row r="582951" spans="70:70" x14ac:dyDescent="0.25">
      <c r="BR582951" s="2381"/>
    </row>
    <row r="582975" spans="70:70" x14ac:dyDescent="0.25">
      <c r="BR582975" s="2394"/>
    </row>
    <row r="582976" spans="70:70" x14ac:dyDescent="0.25">
      <c r="BR582976" s="2381"/>
    </row>
    <row r="583000" spans="70:70" x14ac:dyDescent="0.25">
      <c r="BR583000" s="2394"/>
    </row>
    <row r="583001" spans="70:70" x14ac:dyDescent="0.25">
      <c r="BR583001" s="2381"/>
    </row>
    <row r="583025" spans="70:70" x14ac:dyDescent="0.25">
      <c r="BR583025" s="2394"/>
    </row>
    <row r="583026" spans="70:70" x14ac:dyDescent="0.25">
      <c r="BR583026" s="2381"/>
    </row>
    <row r="583050" spans="70:70" x14ac:dyDescent="0.25">
      <c r="BR583050" s="2394"/>
    </row>
    <row r="583051" spans="70:70" x14ac:dyDescent="0.25">
      <c r="BR583051" s="2381"/>
    </row>
    <row r="583075" spans="70:70" x14ac:dyDescent="0.25">
      <c r="BR583075" s="2394"/>
    </row>
    <row r="583076" spans="70:70" x14ac:dyDescent="0.25">
      <c r="BR583076" s="2381"/>
    </row>
    <row r="583100" spans="70:70" x14ac:dyDescent="0.25">
      <c r="BR583100" s="2394"/>
    </row>
    <row r="583101" spans="70:70" x14ac:dyDescent="0.25">
      <c r="BR583101" s="2381"/>
    </row>
    <row r="583125" spans="70:70" x14ac:dyDescent="0.25">
      <c r="BR583125" s="2394"/>
    </row>
    <row r="583126" spans="70:70" x14ac:dyDescent="0.25">
      <c r="BR583126" s="2381"/>
    </row>
    <row r="583150" spans="70:70" x14ac:dyDescent="0.25">
      <c r="BR583150" s="2394"/>
    </row>
    <row r="583151" spans="70:70" x14ac:dyDescent="0.25">
      <c r="BR583151" s="2381"/>
    </row>
    <row r="583175" spans="70:70" x14ac:dyDescent="0.25">
      <c r="BR583175" s="2394"/>
    </row>
    <row r="583176" spans="70:70" x14ac:dyDescent="0.25">
      <c r="BR583176" s="2381"/>
    </row>
    <row r="583200" spans="70:70" x14ac:dyDescent="0.25">
      <c r="BR583200" s="2394"/>
    </row>
    <row r="583201" spans="70:70" x14ac:dyDescent="0.25">
      <c r="BR583201" s="2381"/>
    </row>
    <row r="583225" spans="70:70" x14ac:dyDescent="0.25">
      <c r="BR583225" s="2394"/>
    </row>
    <row r="583226" spans="70:70" x14ac:dyDescent="0.25">
      <c r="BR583226" s="2381"/>
    </row>
    <row r="583250" spans="70:70" x14ac:dyDescent="0.25">
      <c r="BR583250" s="2394"/>
    </row>
    <row r="583251" spans="70:70" x14ac:dyDescent="0.25">
      <c r="BR583251" s="2381"/>
    </row>
    <row r="583275" spans="70:70" x14ac:dyDescent="0.25">
      <c r="BR583275" s="2394"/>
    </row>
    <row r="583276" spans="70:70" x14ac:dyDescent="0.25">
      <c r="BR583276" s="2381"/>
    </row>
    <row r="583300" spans="70:70" x14ac:dyDescent="0.25">
      <c r="BR583300" s="2394"/>
    </row>
    <row r="583301" spans="70:70" x14ac:dyDescent="0.25">
      <c r="BR583301" s="2381"/>
    </row>
    <row r="583325" spans="70:70" x14ac:dyDescent="0.25">
      <c r="BR583325" s="2394"/>
    </row>
    <row r="583326" spans="70:70" x14ac:dyDescent="0.25">
      <c r="BR583326" s="2381"/>
    </row>
    <row r="583350" spans="70:70" x14ac:dyDescent="0.25">
      <c r="BR583350" s="2394"/>
    </row>
    <row r="583351" spans="70:70" x14ac:dyDescent="0.25">
      <c r="BR583351" s="2381"/>
    </row>
    <row r="583375" spans="70:70" x14ac:dyDescent="0.25">
      <c r="BR583375" s="2394"/>
    </row>
    <row r="583376" spans="70:70" x14ac:dyDescent="0.25">
      <c r="BR583376" s="2381"/>
    </row>
    <row r="583400" spans="70:70" x14ac:dyDescent="0.25">
      <c r="BR583400" s="2394"/>
    </row>
    <row r="583401" spans="70:70" x14ac:dyDescent="0.25">
      <c r="BR583401" s="2381"/>
    </row>
    <row r="583425" spans="70:70" x14ac:dyDescent="0.25">
      <c r="BR583425" s="2394"/>
    </row>
    <row r="583426" spans="70:70" x14ac:dyDescent="0.25">
      <c r="BR583426" s="2381"/>
    </row>
    <row r="583450" spans="70:70" x14ac:dyDescent="0.25">
      <c r="BR583450" s="2394"/>
    </row>
    <row r="583451" spans="70:70" x14ac:dyDescent="0.25">
      <c r="BR583451" s="2381"/>
    </row>
    <row r="583475" spans="70:70" x14ac:dyDescent="0.25">
      <c r="BR583475" s="2394"/>
    </row>
    <row r="583476" spans="70:70" x14ac:dyDescent="0.25">
      <c r="BR583476" s="2381"/>
    </row>
    <row r="583500" spans="70:70" x14ac:dyDescent="0.25">
      <c r="BR583500" s="2394"/>
    </row>
    <row r="583501" spans="70:70" x14ac:dyDescent="0.25">
      <c r="BR583501" s="2381"/>
    </row>
    <row r="583525" spans="70:70" x14ac:dyDescent="0.25">
      <c r="BR583525" s="2394"/>
    </row>
    <row r="583526" spans="70:70" x14ac:dyDescent="0.25">
      <c r="BR583526" s="2381"/>
    </row>
    <row r="583550" spans="70:70" x14ac:dyDescent="0.25">
      <c r="BR583550" s="2394"/>
    </row>
    <row r="583551" spans="70:70" x14ac:dyDescent="0.25">
      <c r="BR583551" s="2381"/>
    </row>
    <row r="583575" spans="70:70" x14ac:dyDescent="0.25">
      <c r="BR583575" s="2394"/>
    </row>
    <row r="583576" spans="70:70" x14ac:dyDescent="0.25">
      <c r="BR583576" s="2381"/>
    </row>
    <row r="583600" spans="70:70" x14ac:dyDescent="0.25">
      <c r="BR583600" s="2394"/>
    </row>
    <row r="583601" spans="70:70" x14ac:dyDescent="0.25">
      <c r="BR583601" s="2381"/>
    </row>
    <row r="583625" spans="70:70" x14ac:dyDescent="0.25">
      <c r="BR583625" s="2394"/>
    </row>
    <row r="583626" spans="70:70" x14ac:dyDescent="0.25">
      <c r="BR583626" s="2381"/>
    </row>
    <row r="583650" spans="70:70" x14ac:dyDescent="0.25">
      <c r="BR583650" s="2394"/>
    </row>
    <row r="583651" spans="70:70" x14ac:dyDescent="0.25">
      <c r="BR583651" s="2381"/>
    </row>
    <row r="583675" spans="70:70" x14ac:dyDescent="0.25">
      <c r="BR583675" s="2394"/>
    </row>
    <row r="583676" spans="70:70" x14ac:dyDescent="0.25">
      <c r="BR583676" s="2381"/>
    </row>
    <row r="583700" spans="70:70" x14ac:dyDescent="0.25">
      <c r="BR583700" s="2394"/>
    </row>
    <row r="583701" spans="70:70" x14ac:dyDescent="0.25">
      <c r="BR583701" s="2381"/>
    </row>
    <row r="583725" spans="70:70" x14ac:dyDescent="0.25">
      <c r="BR583725" s="2394"/>
    </row>
    <row r="583726" spans="70:70" x14ac:dyDescent="0.25">
      <c r="BR583726" s="2381"/>
    </row>
    <row r="583750" spans="70:70" x14ac:dyDescent="0.25">
      <c r="BR583750" s="2394"/>
    </row>
    <row r="583751" spans="70:70" x14ac:dyDescent="0.25">
      <c r="BR583751" s="2381"/>
    </row>
    <row r="583775" spans="70:70" x14ac:dyDescent="0.25">
      <c r="BR583775" s="2394"/>
    </row>
    <row r="583776" spans="70:70" x14ac:dyDescent="0.25">
      <c r="BR583776" s="2381"/>
    </row>
    <row r="583800" spans="70:70" x14ac:dyDescent="0.25">
      <c r="BR583800" s="2394"/>
    </row>
    <row r="583801" spans="70:70" x14ac:dyDescent="0.25">
      <c r="BR583801" s="2381"/>
    </row>
    <row r="583825" spans="70:70" x14ac:dyDescent="0.25">
      <c r="BR583825" s="2394"/>
    </row>
    <row r="583826" spans="70:70" x14ac:dyDescent="0.25">
      <c r="BR583826" s="2381"/>
    </row>
    <row r="583850" spans="70:70" x14ac:dyDescent="0.25">
      <c r="BR583850" s="2394"/>
    </row>
    <row r="583851" spans="70:70" x14ac:dyDescent="0.25">
      <c r="BR583851" s="2381"/>
    </row>
    <row r="583875" spans="70:70" x14ac:dyDescent="0.25">
      <c r="BR583875" s="2394"/>
    </row>
    <row r="583876" spans="70:70" x14ac:dyDescent="0.25">
      <c r="BR583876" s="2381"/>
    </row>
    <row r="583900" spans="70:70" x14ac:dyDescent="0.25">
      <c r="BR583900" s="2394"/>
    </row>
    <row r="583901" spans="70:70" x14ac:dyDescent="0.25">
      <c r="BR583901" s="2381"/>
    </row>
    <row r="583925" spans="70:70" x14ac:dyDescent="0.25">
      <c r="BR583925" s="2394"/>
    </row>
    <row r="583926" spans="70:70" x14ac:dyDescent="0.25">
      <c r="BR583926" s="2381"/>
    </row>
    <row r="583950" spans="70:70" x14ac:dyDescent="0.25">
      <c r="BR583950" s="2394"/>
    </row>
    <row r="583951" spans="70:70" x14ac:dyDescent="0.25">
      <c r="BR583951" s="2381"/>
    </row>
    <row r="583975" spans="70:70" x14ac:dyDescent="0.25">
      <c r="BR583975" s="2394"/>
    </row>
    <row r="583976" spans="70:70" x14ac:dyDescent="0.25">
      <c r="BR583976" s="2381"/>
    </row>
    <row r="584000" spans="70:70" x14ac:dyDescent="0.25">
      <c r="BR584000" s="2394"/>
    </row>
    <row r="584001" spans="70:70" x14ac:dyDescent="0.25">
      <c r="BR584001" s="2381"/>
    </row>
    <row r="584025" spans="70:70" x14ac:dyDescent="0.25">
      <c r="BR584025" s="2394"/>
    </row>
    <row r="584026" spans="70:70" x14ac:dyDescent="0.25">
      <c r="BR584026" s="2381"/>
    </row>
    <row r="584050" spans="70:70" x14ac:dyDescent="0.25">
      <c r="BR584050" s="2394"/>
    </row>
    <row r="584051" spans="70:70" x14ac:dyDescent="0.25">
      <c r="BR584051" s="2381"/>
    </row>
    <row r="584075" spans="70:70" x14ac:dyDescent="0.25">
      <c r="BR584075" s="2394"/>
    </row>
    <row r="584076" spans="70:70" x14ac:dyDescent="0.25">
      <c r="BR584076" s="2381"/>
    </row>
    <row r="584100" spans="70:70" x14ac:dyDescent="0.25">
      <c r="BR584100" s="2394"/>
    </row>
    <row r="584101" spans="70:70" x14ac:dyDescent="0.25">
      <c r="BR584101" s="2381"/>
    </row>
    <row r="584125" spans="70:70" x14ac:dyDescent="0.25">
      <c r="BR584125" s="2394"/>
    </row>
    <row r="584126" spans="70:70" x14ac:dyDescent="0.25">
      <c r="BR584126" s="2381"/>
    </row>
    <row r="584150" spans="70:70" x14ac:dyDescent="0.25">
      <c r="BR584150" s="2394"/>
    </row>
    <row r="584151" spans="70:70" x14ac:dyDescent="0.25">
      <c r="BR584151" s="2381"/>
    </row>
    <row r="584175" spans="70:70" x14ac:dyDescent="0.25">
      <c r="BR584175" s="2394"/>
    </row>
    <row r="584176" spans="70:70" x14ac:dyDescent="0.25">
      <c r="BR584176" s="2381"/>
    </row>
    <row r="584200" spans="70:70" x14ac:dyDescent="0.25">
      <c r="BR584200" s="2394"/>
    </row>
    <row r="584201" spans="70:70" x14ac:dyDescent="0.25">
      <c r="BR584201" s="2381"/>
    </row>
    <row r="584225" spans="70:70" x14ac:dyDescent="0.25">
      <c r="BR584225" s="2394"/>
    </row>
    <row r="584226" spans="70:70" x14ac:dyDescent="0.25">
      <c r="BR584226" s="2381"/>
    </row>
    <row r="584250" spans="70:70" x14ac:dyDescent="0.25">
      <c r="BR584250" s="2394"/>
    </row>
    <row r="584251" spans="70:70" x14ac:dyDescent="0.25">
      <c r="BR584251" s="2381"/>
    </row>
    <row r="584275" spans="70:70" x14ac:dyDescent="0.25">
      <c r="BR584275" s="2394"/>
    </row>
    <row r="584276" spans="70:70" x14ac:dyDescent="0.25">
      <c r="BR584276" s="2381"/>
    </row>
    <row r="584300" spans="70:70" x14ac:dyDescent="0.25">
      <c r="BR584300" s="2394"/>
    </row>
    <row r="584301" spans="70:70" x14ac:dyDescent="0.25">
      <c r="BR584301" s="2381"/>
    </row>
    <row r="584325" spans="70:70" x14ac:dyDescent="0.25">
      <c r="BR584325" s="2394"/>
    </row>
    <row r="584326" spans="70:70" x14ac:dyDescent="0.25">
      <c r="BR584326" s="2381"/>
    </row>
    <row r="584350" spans="70:70" x14ac:dyDescent="0.25">
      <c r="BR584350" s="2394"/>
    </row>
    <row r="584351" spans="70:70" x14ac:dyDescent="0.25">
      <c r="BR584351" s="2381"/>
    </row>
    <row r="584375" spans="70:70" x14ac:dyDescent="0.25">
      <c r="BR584375" s="2394"/>
    </row>
    <row r="584376" spans="70:70" x14ac:dyDescent="0.25">
      <c r="BR584376" s="2381"/>
    </row>
    <row r="584400" spans="70:70" x14ac:dyDescent="0.25">
      <c r="BR584400" s="2394"/>
    </row>
    <row r="584401" spans="70:70" x14ac:dyDescent="0.25">
      <c r="BR584401" s="2381"/>
    </row>
    <row r="584425" spans="70:70" x14ac:dyDescent="0.25">
      <c r="BR584425" s="2394"/>
    </row>
    <row r="584426" spans="70:70" x14ac:dyDescent="0.25">
      <c r="BR584426" s="2381"/>
    </row>
    <row r="584450" spans="70:70" x14ac:dyDescent="0.25">
      <c r="BR584450" s="2394"/>
    </row>
    <row r="584451" spans="70:70" x14ac:dyDescent="0.25">
      <c r="BR584451" s="2381"/>
    </row>
    <row r="584475" spans="70:70" x14ac:dyDescent="0.25">
      <c r="BR584475" s="2394"/>
    </row>
    <row r="584476" spans="70:70" x14ac:dyDescent="0.25">
      <c r="BR584476" s="2381"/>
    </row>
    <row r="584500" spans="70:70" x14ac:dyDescent="0.25">
      <c r="BR584500" s="2394"/>
    </row>
    <row r="584501" spans="70:70" x14ac:dyDescent="0.25">
      <c r="BR584501" s="2381"/>
    </row>
    <row r="584525" spans="70:70" x14ac:dyDescent="0.25">
      <c r="BR584525" s="2394"/>
    </row>
    <row r="584526" spans="70:70" x14ac:dyDescent="0.25">
      <c r="BR584526" s="2381"/>
    </row>
    <row r="584550" spans="70:70" x14ac:dyDescent="0.25">
      <c r="BR584550" s="2394"/>
    </row>
    <row r="584551" spans="70:70" x14ac:dyDescent="0.25">
      <c r="BR584551" s="2381"/>
    </row>
    <row r="584575" spans="70:70" x14ac:dyDescent="0.25">
      <c r="BR584575" s="2394"/>
    </row>
    <row r="584576" spans="70:70" x14ac:dyDescent="0.25">
      <c r="BR584576" s="2381"/>
    </row>
    <row r="584600" spans="70:70" x14ac:dyDescent="0.25">
      <c r="BR584600" s="2394"/>
    </row>
    <row r="584601" spans="70:70" x14ac:dyDescent="0.25">
      <c r="BR584601" s="2381"/>
    </row>
    <row r="584625" spans="70:70" x14ac:dyDescent="0.25">
      <c r="BR584625" s="2394"/>
    </row>
    <row r="584626" spans="70:70" x14ac:dyDescent="0.25">
      <c r="BR584626" s="2381"/>
    </row>
    <row r="584650" spans="70:70" x14ac:dyDescent="0.25">
      <c r="BR584650" s="2394"/>
    </row>
    <row r="584651" spans="70:70" x14ac:dyDescent="0.25">
      <c r="BR584651" s="2381"/>
    </row>
    <row r="584675" spans="70:70" x14ac:dyDescent="0.25">
      <c r="BR584675" s="2394"/>
    </row>
    <row r="584676" spans="70:70" x14ac:dyDescent="0.25">
      <c r="BR584676" s="2381"/>
    </row>
    <row r="584700" spans="70:70" x14ac:dyDescent="0.25">
      <c r="BR584700" s="2394"/>
    </row>
    <row r="584701" spans="70:70" x14ac:dyDescent="0.25">
      <c r="BR584701" s="2381"/>
    </row>
    <row r="584725" spans="70:70" x14ac:dyDescent="0.25">
      <c r="BR584725" s="2394"/>
    </row>
    <row r="584726" spans="70:70" x14ac:dyDescent="0.25">
      <c r="BR584726" s="2381"/>
    </row>
    <row r="584750" spans="70:70" x14ac:dyDescent="0.25">
      <c r="BR584750" s="2394"/>
    </row>
    <row r="584751" spans="70:70" x14ac:dyDescent="0.25">
      <c r="BR584751" s="2381"/>
    </row>
    <row r="584775" spans="70:70" x14ac:dyDescent="0.25">
      <c r="BR584775" s="2394"/>
    </row>
    <row r="584776" spans="70:70" x14ac:dyDescent="0.25">
      <c r="BR584776" s="2381"/>
    </row>
    <row r="584800" spans="70:70" x14ac:dyDescent="0.25">
      <c r="BR584800" s="2394"/>
    </row>
    <row r="584801" spans="70:70" x14ac:dyDescent="0.25">
      <c r="BR584801" s="2381"/>
    </row>
    <row r="584825" spans="70:70" x14ac:dyDescent="0.25">
      <c r="BR584825" s="2394"/>
    </row>
    <row r="584826" spans="70:70" x14ac:dyDescent="0.25">
      <c r="BR584826" s="2381"/>
    </row>
    <row r="584850" spans="70:70" x14ac:dyDescent="0.25">
      <c r="BR584850" s="2394"/>
    </row>
    <row r="584851" spans="70:70" x14ac:dyDescent="0.25">
      <c r="BR584851" s="2381"/>
    </row>
    <row r="584875" spans="70:70" x14ac:dyDescent="0.25">
      <c r="BR584875" s="2394"/>
    </row>
    <row r="584876" spans="70:70" x14ac:dyDescent="0.25">
      <c r="BR584876" s="2381"/>
    </row>
    <row r="584900" spans="70:70" x14ac:dyDescent="0.25">
      <c r="BR584900" s="2394"/>
    </row>
    <row r="584901" spans="70:70" x14ac:dyDescent="0.25">
      <c r="BR584901" s="2381"/>
    </row>
    <row r="584925" spans="70:70" x14ac:dyDescent="0.25">
      <c r="BR584925" s="2394"/>
    </row>
    <row r="584926" spans="70:70" x14ac:dyDescent="0.25">
      <c r="BR584926" s="2381"/>
    </row>
    <row r="584950" spans="70:70" x14ac:dyDescent="0.25">
      <c r="BR584950" s="2394"/>
    </row>
    <row r="584951" spans="70:70" x14ac:dyDescent="0.25">
      <c r="BR584951" s="2381"/>
    </row>
    <row r="584975" spans="70:70" x14ac:dyDescent="0.25">
      <c r="BR584975" s="2394"/>
    </row>
    <row r="584976" spans="70:70" x14ac:dyDescent="0.25">
      <c r="BR584976" s="2381"/>
    </row>
    <row r="585000" spans="70:70" x14ac:dyDescent="0.25">
      <c r="BR585000" s="2394"/>
    </row>
    <row r="585001" spans="70:70" x14ac:dyDescent="0.25">
      <c r="BR585001" s="2381"/>
    </row>
    <row r="585025" spans="70:70" x14ac:dyDescent="0.25">
      <c r="BR585025" s="2394"/>
    </row>
    <row r="585026" spans="70:70" x14ac:dyDescent="0.25">
      <c r="BR585026" s="2381"/>
    </row>
    <row r="585050" spans="70:70" x14ac:dyDescent="0.25">
      <c r="BR585050" s="2394"/>
    </row>
    <row r="585051" spans="70:70" x14ac:dyDescent="0.25">
      <c r="BR585051" s="2381"/>
    </row>
    <row r="585075" spans="70:70" x14ac:dyDescent="0.25">
      <c r="BR585075" s="2394"/>
    </row>
    <row r="585076" spans="70:70" x14ac:dyDescent="0.25">
      <c r="BR585076" s="2381"/>
    </row>
    <row r="585100" spans="70:70" x14ac:dyDescent="0.25">
      <c r="BR585100" s="2394"/>
    </row>
    <row r="585101" spans="70:70" x14ac:dyDescent="0.25">
      <c r="BR585101" s="2381"/>
    </row>
    <row r="585125" spans="70:70" x14ac:dyDescent="0.25">
      <c r="BR585125" s="2394"/>
    </row>
    <row r="585126" spans="70:70" x14ac:dyDescent="0.25">
      <c r="BR585126" s="2381"/>
    </row>
    <row r="585150" spans="70:70" x14ac:dyDescent="0.25">
      <c r="BR585150" s="2394"/>
    </row>
    <row r="585151" spans="70:70" x14ac:dyDescent="0.25">
      <c r="BR585151" s="2381"/>
    </row>
    <row r="585175" spans="70:70" x14ac:dyDescent="0.25">
      <c r="BR585175" s="2394"/>
    </row>
    <row r="585176" spans="70:70" x14ac:dyDescent="0.25">
      <c r="BR585176" s="2381"/>
    </row>
    <row r="585200" spans="70:70" x14ac:dyDescent="0.25">
      <c r="BR585200" s="2394"/>
    </row>
    <row r="585201" spans="70:70" x14ac:dyDescent="0.25">
      <c r="BR585201" s="2381"/>
    </row>
    <row r="585225" spans="70:70" x14ac:dyDescent="0.25">
      <c r="BR585225" s="2394"/>
    </row>
    <row r="585226" spans="70:70" x14ac:dyDescent="0.25">
      <c r="BR585226" s="2381"/>
    </row>
    <row r="585250" spans="70:70" x14ac:dyDescent="0.25">
      <c r="BR585250" s="2394"/>
    </row>
    <row r="585251" spans="70:70" x14ac:dyDescent="0.25">
      <c r="BR585251" s="2381"/>
    </row>
    <row r="585275" spans="70:70" x14ac:dyDescent="0.25">
      <c r="BR585275" s="2394"/>
    </row>
    <row r="585276" spans="70:70" x14ac:dyDescent="0.25">
      <c r="BR585276" s="2381"/>
    </row>
    <row r="585300" spans="70:70" x14ac:dyDescent="0.25">
      <c r="BR585300" s="2394"/>
    </row>
    <row r="585301" spans="70:70" x14ac:dyDescent="0.25">
      <c r="BR585301" s="2381"/>
    </row>
    <row r="585325" spans="70:70" x14ac:dyDescent="0.25">
      <c r="BR585325" s="2394"/>
    </row>
    <row r="585326" spans="70:70" x14ac:dyDescent="0.25">
      <c r="BR585326" s="2381"/>
    </row>
    <row r="585350" spans="70:70" x14ac:dyDescent="0.25">
      <c r="BR585350" s="2394"/>
    </row>
    <row r="585351" spans="70:70" x14ac:dyDescent="0.25">
      <c r="BR585351" s="2381"/>
    </row>
    <row r="585375" spans="70:70" x14ac:dyDescent="0.25">
      <c r="BR585375" s="2394"/>
    </row>
    <row r="585376" spans="70:70" x14ac:dyDescent="0.25">
      <c r="BR585376" s="2381"/>
    </row>
    <row r="585400" spans="70:70" x14ac:dyDescent="0.25">
      <c r="BR585400" s="2394"/>
    </row>
    <row r="585401" spans="70:70" x14ac:dyDescent="0.25">
      <c r="BR585401" s="2381"/>
    </row>
    <row r="585425" spans="70:70" x14ac:dyDescent="0.25">
      <c r="BR585425" s="2394"/>
    </row>
    <row r="585426" spans="70:70" x14ac:dyDescent="0.25">
      <c r="BR585426" s="2381"/>
    </row>
    <row r="585450" spans="70:70" x14ac:dyDescent="0.25">
      <c r="BR585450" s="2394"/>
    </row>
    <row r="585451" spans="70:70" x14ac:dyDescent="0.25">
      <c r="BR585451" s="2381"/>
    </row>
    <row r="585475" spans="70:70" x14ac:dyDescent="0.25">
      <c r="BR585475" s="2394"/>
    </row>
    <row r="585476" spans="70:70" x14ac:dyDescent="0.25">
      <c r="BR585476" s="2381"/>
    </row>
    <row r="585500" spans="70:70" x14ac:dyDescent="0.25">
      <c r="BR585500" s="2394"/>
    </row>
    <row r="585501" spans="70:70" x14ac:dyDescent="0.25">
      <c r="BR585501" s="2381"/>
    </row>
    <row r="585525" spans="70:70" x14ac:dyDescent="0.25">
      <c r="BR585525" s="2394"/>
    </row>
    <row r="585526" spans="70:70" x14ac:dyDescent="0.25">
      <c r="BR585526" s="2381"/>
    </row>
    <row r="585550" spans="70:70" x14ac:dyDescent="0.25">
      <c r="BR585550" s="2394"/>
    </row>
    <row r="585551" spans="70:70" x14ac:dyDescent="0.25">
      <c r="BR585551" s="2381"/>
    </row>
    <row r="585575" spans="70:70" x14ac:dyDescent="0.25">
      <c r="BR585575" s="2394"/>
    </row>
    <row r="585576" spans="70:70" x14ac:dyDescent="0.25">
      <c r="BR585576" s="2381"/>
    </row>
    <row r="585600" spans="70:70" x14ac:dyDescent="0.25">
      <c r="BR585600" s="2394"/>
    </row>
    <row r="585601" spans="70:70" x14ac:dyDescent="0.25">
      <c r="BR585601" s="2381"/>
    </row>
    <row r="585625" spans="70:70" x14ac:dyDescent="0.25">
      <c r="BR585625" s="2394"/>
    </row>
    <row r="585626" spans="70:70" x14ac:dyDescent="0.25">
      <c r="BR585626" s="2381"/>
    </row>
    <row r="585650" spans="70:70" x14ac:dyDescent="0.25">
      <c r="BR585650" s="2394"/>
    </row>
    <row r="585651" spans="70:70" x14ac:dyDescent="0.25">
      <c r="BR585651" s="2381"/>
    </row>
    <row r="585675" spans="70:70" x14ac:dyDescent="0.25">
      <c r="BR585675" s="2394"/>
    </row>
    <row r="585676" spans="70:70" x14ac:dyDescent="0.25">
      <c r="BR585676" s="2381"/>
    </row>
    <row r="585700" spans="70:70" x14ac:dyDescent="0.25">
      <c r="BR585700" s="2394"/>
    </row>
    <row r="585701" spans="70:70" x14ac:dyDescent="0.25">
      <c r="BR585701" s="2381"/>
    </row>
    <row r="585725" spans="70:70" x14ac:dyDescent="0.25">
      <c r="BR585725" s="2394"/>
    </row>
    <row r="585726" spans="70:70" x14ac:dyDescent="0.25">
      <c r="BR585726" s="2381"/>
    </row>
    <row r="585750" spans="70:70" x14ac:dyDescent="0.25">
      <c r="BR585750" s="2394"/>
    </row>
    <row r="585751" spans="70:70" x14ac:dyDescent="0.25">
      <c r="BR585751" s="2381"/>
    </row>
    <row r="585775" spans="70:70" x14ac:dyDescent="0.25">
      <c r="BR585775" s="2394"/>
    </row>
    <row r="585776" spans="70:70" x14ac:dyDescent="0.25">
      <c r="BR585776" s="2381"/>
    </row>
    <row r="585800" spans="70:70" x14ac:dyDescent="0.25">
      <c r="BR585800" s="2394"/>
    </row>
    <row r="585801" spans="70:70" x14ac:dyDescent="0.25">
      <c r="BR585801" s="2381"/>
    </row>
    <row r="585825" spans="70:70" x14ac:dyDescent="0.25">
      <c r="BR585825" s="2394"/>
    </row>
    <row r="585826" spans="70:70" x14ac:dyDescent="0.25">
      <c r="BR585826" s="2381"/>
    </row>
    <row r="585850" spans="70:70" x14ac:dyDescent="0.25">
      <c r="BR585850" s="2394"/>
    </row>
    <row r="585851" spans="70:70" x14ac:dyDescent="0.25">
      <c r="BR585851" s="2381"/>
    </row>
    <row r="585875" spans="70:70" x14ac:dyDescent="0.25">
      <c r="BR585875" s="2394"/>
    </row>
    <row r="585876" spans="70:70" x14ac:dyDescent="0.25">
      <c r="BR585876" s="2381"/>
    </row>
    <row r="585900" spans="70:70" x14ac:dyDescent="0.25">
      <c r="BR585900" s="2394"/>
    </row>
    <row r="585901" spans="70:70" x14ac:dyDescent="0.25">
      <c r="BR585901" s="2381"/>
    </row>
    <row r="585925" spans="70:70" x14ac:dyDescent="0.25">
      <c r="BR585925" s="2394"/>
    </row>
    <row r="585926" spans="70:70" x14ac:dyDescent="0.25">
      <c r="BR585926" s="2381"/>
    </row>
    <row r="585950" spans="70:70" x14ac:dyDescent="0.25">
      <c r="BR585950" s="2394"/>
    </row>
    <row r="585951" spans="70:70" x14ac:dyDescent="0.25">
      <c r="BR585951" s="2381"/>
    </row>
    <row r="585975" spans="70:70" x14ac:dyDescent="0.25">
      <c r="BR585975" s="2394"/>
    </row>
    <row r="585976" spans="70:70" x14ac:dyDescent="0.25">
      <c r="BR585976" s="2381"/>
    </row>
    <row r="586000" spans="70:70" x14ac:dyDescent="0.25">
      <c r="BR586000" s="2394"/>
    </row>
    <row r="586001" spans="70:70" x14ac:dyDescent="0.25">
      <c r="BR586001" s="2381"/>
    </row>
    <row r="586025" spans="70:70" x14ac:dyDescent="0.25">
      <c r="BR586025" s="2394"/>
    </row>
    <row r="586026" spans="70:70" x14ac:dyDescent="0.25">
      <c r="BR586026" s="2381"/>
    </row>
    <row r="586050" spans="70:70" x14ac:dyDescent="0.25">
      <c r="BR586050" s="2394"/>
    </row>
    <row r="586051" spans="70:70" x14ac:dyDescent="0.25">
      <c r="BR586051" s="2381"/>
    </row>
    <row r="586075" spans="70:70" x14ac:dyDescent="0.25">
      <c r="BR586075" s="2394"/>
    </row>
    <row r="586076" spans="70:70" x14ac:dyDescent="0.25">
      <c r="BR586076" s="2381"/>
    </row>
    <row r="586100" spans="70:70" x14ac:dyDescent="0.25">
      <c r="BR586100" s="2394"/>
    </row>
    <row r="586101" spans="70:70" x14ac:dyDescent="0.25">
      <c r="BR586101" s="2381"/>
    </row>
    <row r="586125" spans="70:70" x14ac:dyDescent="0.25">
      <c r="BR586125" s="2394"/>
    </row>
    <row r="586126" spans="70:70" x14ac:dyDescent="0.25">
      <c r="BR586126" s="2381"/>
    </row>
    <row r="586150" spans="70:70" x14ac:dyDescent="0.25">
      <c r="BR586150" s="2394"/>
    </row>
    <row r="586151" spans="70:70" x14ac:dyDescent="0.25">
      <c r="BR586151" s="2381"/>
    </row>
    <row r="586175" spans="70:70" x14ac:dyDescent="0.25">
      <c r="BR586175" s="2394"/>
    </row>
    <row r="586176" spans="70:70" x14ac:dyDescent="0.25">
      <c r="BR586176" s="2381"/>
    </row>
    <row r="586200" spans="70:70" x14ac:dyDescent="0.25">
      <c r="BR586200" s="2394"/>
    </row>
    <row r="586201" spans="70:70" x14ac:dyDescent="0.25">
      <c r="BR586201" s="2381"/>
    </row>
    <row r="586225" spans="70:70" x14ac:dyDescent="0.25">
      <c r="BR586225" s="2394"/>
    </row>
    <row r="586226" spans="70:70" x14ac:dyDescent="0.25">
      <c r="BR586226" s="2381"/>
    </row>
    <row r="586250" spans="70:70" x14ac:dyDescent="0.25">
      <c r="BR586250" s="2394"/>
    </row>
    <row r="586251" spans="70:70" x14ac:dyDescent="0.25">
      <c r="BR586251" s="2381"/>
    </row>
    <row r="586275" spans="70:70" x14ac:dyDescent="0.25">
      <c r="BR586275" s="2394"/>
    </row>
    <row r="586276" spans="70:70" x14ac:dyDescent="0.25">
      <c r="BR586276" s="2381"/>
    </row>
    <row r="586300" spans="70:70" x14ac:dyDescent="0.25">
      <c r="BR586300" s="2394"/>
    </row>
    <row r="586301" spans="70:70" x14ac:dyDescent="0.25">
      <c r="BR586301" s="2381"/>
    </row>
    <row r="586325" spans="70:70" x14ac:dyDescent="0.25">
      <c r="BR586325" s="2394"/>
    </row>
    <row r="586326" spans="70:70" x14ac:dyDescent="0.25">
      <c r="BR586326" s="2381"/>
    </row>
    <row r="586350" spans="70:70" x14ac:dyDescent="0.25">
      <c r="BR586350" s="2394"/>
    </row>
    <row r="586351" spans="70:70" x14ac:dyDescent="0.25">
      <c r="BR586351" s="2381"/>
    </row>
    <row r="586375" spans="70:70" x14ac:dyDescent="0.25">
      <c r="BR586375" s="2394"/>
    </row>
    <row r="586376" spans="70:70" x14ac:dyDescent="0.25">
      <c r="BR586376" s="2381"/>
    </row>
    <row r="586400" spans="70:70" x14ac:dyDescent="0.25">
      <c r="BR586400" s="2394"/>
    </row>
    <row r="586401" spans="70:70" x14ac:dyDescent="0.25">
      <c r="BR586401" s="2381"/>
    </row>
    <row r="586425" spans="70:70" x14ac:dyDescent="0.25">
      <c r="BR586425" s="2394"/>
    </row>
    <row r="586426" spans="70:70" x14ac:dyDescent="0.25">
      <c r="BR586426" s="2381"/>
    </row>
    <row r="586450" spans="70:70" x14ac:dyDescent="0.25">
      <c r="BR586450" s="2394"/>
    </row>
    <row r="586451" spans="70:70" x14ac:dyDescent="0.25">
      <c r="BR586451" s="2381"/>
    </row>
    <row r="586475" spans="70:70" x14ac:dyDescent="0.25">
      <c r="BR586475" s="2394"/>
    </row>
    <row r="586476" spans="70:70" x14ac:dyDescent="0.25">
      <c r="BR586476" s="2381"/>
    </row>
    <row r="586500" spans="70:70" x14ac:dyDescent="0.25">
      <c r="BR586500" s="2394"/>
    </row>
    <row r="586501" spans="70:70" x14ac:dyDescent="0.25">
      <c r="BR586501" s="2381"/>
    </row>
    <row r="586525" spans="70:70" x14ac:dyDescent="0.25">
      <c r="BR586525" s="2394"/>
    </row>
    <row r="586526" spans="70:70" x14ac:dyDescent="0.25">
      <c r="BR586526" s="2381"/>
    </row>
    <row r="586550" spans="70:70" x14ac:dyDescent="0.25">
      <c r="BR586550" s="2394"/>
    </row>
    <row r="586551" spans="70:70" x14ac:dyDescent="0.25">
      <c r="BR586551" s="2381"/>
    </row>
    <row r="586575" spans="70:70" x14ac:dyDescent="0.25">
      <c r="BR586575" s="2394"/>
    </row>
    <row r="586576" spans="70:70" x14ac:dyDescent="0.25">
      <c r="BR586576" s="2381"/>
    </row>
    <row r="586600" spans="70:70" x14ac:dyDescent="0.25">
      <c r="BR586600" s="2394"/>
    </row>
    <row r="586601" spans="70:70" x14ac:dyDescent="0.25">
      <c r="BR586601" s="2381"/>
    </row>
    <row r="586625" spans="70:70" x14ac:dyDescent="0.25">
      <c r="BR586625" s="2394"/>
    </row>
    <row r="586626" spans="70:70" x14ac:dyDescent="0.25">
      <c r="BR586626" s="2381"/>
    </row>
    <row r="586650" spans="70:70" x14ac:dyDescent="0.25">
      <c r="BR586650" s="2394"/>
    </row>
    <row r="586651" spans="70:70" x14ac:dyDescent="0.25">
      <c r="BR586651" s="2381"/>
    </row>
    <row r="586675" spans="70:70" x14ac:dyDescent="0.25">
      <c r="BR586675" s="2394"/>
    </row>
    <row r="586676" spans="70:70" x14ac:dyDescent="0.25">
      <c r="BR586676" s="2381"/>
    </row>
    <row r="586700" spans="70:70" x14ac:dyDescent="0.25">
      <c r="BR586700" s="2394"/>
    </row>
    <row r="586701" spans="70:70" x14ac:dyDescent="0.25">
      <c r="BR586701" s="2381"/>
    </row>
    <row r="586725" spans="70:70" x14ac:dyDescent="0.25">
      <c r="BR586725" s="2394"/>
    </row>
    <row r="586726" spans="70:70" x14ac:dyDescent="0.25">
      <c r="BR586726" s="2381"/>
    </row>
    <row r="586750" spans="70:70" x14ac:dyDescent="0.25">
      <c r="BR586750" s="2394"/>
    </row>
    <row r="586751" spans="70:70" x14ac:dyDescent="0.25">
      <c r="BR586751" s="2381"/>
    </row>
    <row r="586775" spans="70:70" x14ac:dyDescent="0.25">
      <c r="BR586775" s="2394"/>
    </row>
    <row r="586776" spans="70:70" x14ac:dyDescent="0.25">
      <c r="BR586776" s="2381"/>
    </row>
    <row r="586800" spans="70:70" x14ac:dyDescent="0.25">
      <c r="BR586800" s="2394"/>
    </row>
    <row r="586801" spans="70:70" x14ac:dyDescent="0.25">
      <c r="BR586801" s="2381"/>
    </row>
    <row r="586825" spans="70:70" x14ac:dyDescent="0.25">
      <c r="BR586825" s="2394"/>
    </row>
    <row r="586826" spans="70:70" x14ac:dyDescent="0.25">
      <c r="BR586826" s="2381"/>
    </row>
    <row r="586850" spans="70:70" x14ac:dyDescent="0.25">
      <c r="BR586850" s="2394"/>
    </row>
    <row r="586851" spans="70:70" x14ac:dyDescent="0.25">
      <c r="BR586851" s="2381"/>
    </row>
    <row r="586875" spans="70:70" x14ac:dyDescent="0.25">
      <c r="BR586875" s="2394"/>
    </row>
    <row r="586876" spans="70:70" x14ac:dyDescent="0.25">
      <c r="BR586876" s="2381"/>
    </row>
    <row r="586900" spans="70:70" x14ac:dyDescent="0.25">
      <c r="BR586900" s="2394"/>
    </row>
    <row r="586901" spans="70:70" x14ac:dyDescent="0.25">
      <c r="BR586901" s="2381"/>
    </row>
    <row r="586925" spans="70:70" x14ac:dyDescent="0.25">
      <c r="BR586925" s="2394"/>
    </row>
    <row r="586926" spans="70:70" x14ac:dyDescent="0.25">
      <c r="BR586926" s="2381"/>
    </row>
    <row r="586950" spans="70:70" x14ac:dyDescent="0.25">
      <c r="BR586950" s="2394"/>
    </row>
    <row r="586951" spans="70:70" x14ac:dyDescent="0.25">
      <c r="BR586951" s="2381"/>
    </row>
    <row r="586975" spans="70:70" x14ac:dyDescent="0.25">
      <c r="BR586975" s="2394"/>
    </row>
    <row r="586976" spans="70:70" x14ac:dyDescent="0.25">
      <c r="BR586976" s="2381"/>
    </row>
    <row r="587000" spans="70:70" x14ac:dyDescent="0.25">
      <c r="BR587000" s="2394"/>
    </row>
    <row r="587001" spans="70:70" x14ac:dyDescent="0.25">
      <c r="BR587001" s="2381"/>
    </row>
    <row r="587025" spans="70:70" x14ac:dyDescent="0.25">
      <c r="BR587025" s="2394"/>
    </row>
    <row r="587026" spans="70:70" x14ac:dyDescent="0.25">
      <c r="BR587026" s="2381"/>
    </row>
    <row r="587050" spans="70:70" x14ac:dyDescent="0.25">
      <c r="BR587050" s="2394"/>
    </row>
    <row r="587051" spans="70:70" x14ac:dyDescent="0.25">
      <c r="BR587051" s="2381"/>
    </row>
    <row r="587075" spans="70:70" x14ac:dyDescent="0.25">
      <c r="BR587075" s="2394"/>
    </row>
    <row r="587076" spans="70:70" x14ac:dyDescent="0.25">
      <c r="BR587076" s="2381"/>
    </row>
    <row r="587100" spans="70:70" x14ac:dyDescent="0.25">
      <c r="BR587100" s="2394"/>
    </row>
    <row r="587101" spans="70:70" x14ac:dyDescent="0.25">
      <c r="BR587101" s="2381"/>
    </row>
    <row r="587125" spans="70:70" x14ac:dyDescent="0.25">
      <c r="BR587125" s="2394"/>
    </row>
    <row r="587126" spans="70:70" x14ac:dyDescent="0.25">
      <c r="BR587126" s="2381"/>
    </row>
    <row r="587150" spans="70:70" x14ac:dyDescent="0.25">
      <c r="BR587150" s="2394"/>
    </row>
    <row r="587151" spans="70:70" x14ac:dyDescent="0.25">
      <c r="BR587151" s="2381"/>
    </row>
    <row r="587175" spans="70:70" x14ac:dyDescent="0.25">
      <c r="BR587175" s="2394"/>
    </row>
    <row r="587176" spans="70:70" x14ac:dyDescent="0.25">
      <c r="BR587176" s="2381"/>
    </row>
    <row r="587200" spans="70:70" x14ac:dyDescent="0.25">
      <c r="BR587200" s="2394"/>
    </row>
    <row r="587201" spans="70:70" x14ac:dyDescent="0.25">
      <c r="BR587201" s="2381"/>
    </row>
    <row r="587225" spans="70:70" x14ac:dyDescent="0.25">
      <c r="BR587225" s="2394"/>
    </row>
    <row r="587226" spans="70:70" x14ac:dyDescent="0.25">
      <c r="BR587226" s="2381"/>
    </row>
    <row r="587250" spans="70:70" x14ac:dyDescent="0.25">
      <c r="BR587250" s="2394"/>
    </row>
    <row r="587251" spans="70:70" x14ac:dyDescent="0.25">
      <c r="BR587251" s="2381"/>
    </row>
    <row r="587275" spans="70:70" x14ac:dyDescent="0.25">
      <c r="BR587275" s="2394"/>
    </row>
    <row r="587276" spans="70:70" x14ac:dyDescent="0.25">
      <c r="BR587276" s="2381"/>
    </row>
    <row r="587300" spans="70:70" x14ac:dyDescent="0.25">
      <c r="BR587300" s="2394"/>
    </row>
    <row r="587301" spans="70:70" x14ac:dyDescent="0.25">
      <c r="BR587301" s="2381"/>
    </row>
    <row r="587325" spans="70:70" x14ac:dyDescent="0.25">
      <c r="BR587325" s="2394"/>
    </row>
    <row r="587326" spans="70:70" x14ac:dyDescent="0.25">
      <c r="BR587326" s="2381"/>
    </row>
    <row r="587350" spans="70:70" x14ac:dyDescent="0.25">
      <c r="BR587350" s="2394"/>
    </row>
    <row r="587351" spans="70:70" x14ac:dyDescent="0.25">
      <c r="BR587351" s="2381"/>
    </row>
    <row r="587375" spans="70:70" x14ac:dyDescent="0.25">
      <c r="BR587375" s="2394"/>
    </row>
    <row r="587376" spans="70:70" x14ac:dyDescent="0.25">
      <c r="BR587376" s="2381"/>
    </row>
    <row r="587400" spans="70:70" x14ac:dyDescent="0.25">
      <c r="BR587400" s="2394"/>
    </row>
    <row r="587401" spans="70:70" x14ac:dyDescent="0.25">
      <c r="BR587401" s="2381"/>
    </row>
    <row r="587425" spans="70:70" x14ac:dyDescent="0.25">
      <c r="BR587425" s="2394"/>
    </row>
    <row r="587426" spans="70:70" x14ac:dyDescent="0.25">
      <c r="BR587426" s="2381"/>
    </row>
    <row r="587450" spans="70:70" x14ac:dyDescent="0.25">
      <c r="BR587450" s="2394"/>
    </row>
    <row r="587451" spans="70:70" x14ac:dyDescent="0.25">
      <c r="BR587451" s="2381"/>
    </row>
    <row r="587475" spans="70:70" x14ac:dyDescent="0.25">
      <c r="BR587475" s="2394"/>
    </row>
    <row r="587476" spans="70:70" x14ac:dyDescent="0.25">
      <c r="BR587476" s="2381"/>
    </row>
    <row r="587500" spans="70:70" x14ac:dyDescent="0.25">
      <c r="BR587500" s="2394"/>
    </row>
    <row r="587501" spans="70:70" x14ac:dyDescent="0.25">
      <c r="BR587501" s="2381"/>
    </row>
    <row r="587525" spans="70:70" x14ac:dyDescent="0.25">
      <c r="BR587525" s="2394"/>
    </row>
    <row r="587526" spans="70:70" x14ac:dyDescent="0.25">
      <c r="BR587526" s="2381"/>
    </row>
    <row r="587550" spans="70:70" x14ac:dyDescent="0.25">
      <c r="BR587550" s="2394"/>
    </row>
    <row r="587551" spans="70:70" x14ac:dyDescent="0.25">
      <c r="BR587551" s="2381"/>
    </row>
    <row r="587575" spans="70:70" x14ac:dyDescent="0.25">
      <c r="BR587575" s="2394"/>
    </row>
    <row r="587576" spans="70:70" x14ac:dyDescent="0.25">
      <c r="BR587576" s="2381"/>
    </row>
    <row r="587600" spans="70:70" x14ac:dyDescent="0.25">
      <c r="BR587600" s="2394"/>
    </row>
    <row r="587601" spans="70:70" x14ac:dyDescent="0.25">
      <c r="BR587601" s="2381"/>
    </row>
    <row r="587625" spans="70:70" x14ac:dyDescent="0.25">
      <c r="BR587625" s="2394"/>
    </row>
    <row r="587626" spans="70:70" x14ac:dyDescent="0.25">
      <c r="BR587626" s="2381"/>
    </row>
    <row r="587650" spans="70:70" x14ac:dyDescent="0.25">
      <c r="BR587650" s="2394"/>
    </row>
    <row r="587651" spans="70:70" x14ac:dyDescent="0.25">
      <c r="BR587651" s="2381"/>
    </row>
    <row r="587675" spans="70:70" x14ac:dyDescent="0.25">
      <c r="BR587675" s="2394"/>
    </row>
    <row r="587676" spans="70:70" x14ac:dyDescent="0.25">
      <c r="BR587676" s="2381"/>
    </row>
    <row r="587700" spans="70:70" x14ac:dyDescent="0.25">
      <c r="BR587700" s="2394"/>
    </row>
    <row r="587701" spans="70:70" x14ac:dyDescent="0.25">
      <c r="BR587701" s="2381"/>
    </row>
    <row r="587725" spans="70:70" x14ac:dyDescent="0.25">
      <c r="BR587725" s="2394"/>
    </row>
    <row r="587726" spans="70:70" x14ac:dyDescent="0.25">
      <c r="BR587726" s="2381"/>
    </row>
    <row r="587750" spans="70:70" x14ac:dyDescent="0.25">
      <c r="BR587750" s="2394"/>
    </row>
    <row r="587751" spans="70:70" x14ac:dyDescent="0.25">
      <c r="BR587751" s="2381"/>
    </row>
    <row r="587775" spans="70:70" x14ac:dyDescent="0.25">
      <c r="BR587775" s="2394"/>
    </row>
    <row r="587776" spans="70:70" x14ac:dyDescent="0.25">
      <c r="BR587776" s="2381"/>
    </row>
    <row r="587800" spans="70:70" x14ac:dyDescent="0.25">
      <c r="BR587800" s="2394"/>
    </row>
    <row r="587801" spans="70:70" x14ac:dyDescent="0.25">
      <c r="BR587801" s="2381"/>
    </row>
    <row r="587825" spans="70:70" x14ac:dyDescent="0.25">
      <c r="BR587825" s="2394"/>
    </row>
    <row r="587826" spans="70:70" x14ac:dyDescent="0.25">
      <c r="BR587826" s="2381"/>
    </row>
    <row r="587850" spans="70:70" x14ac:dyDescent="0.25">
      <c r="BR587850" s="2394"/>
    </row>
    <row r="587851" spans="70:70" x14ac:dyDescent="0.25">
      <c r="BR587851" s="2381"/>
    </row>
    <row r="587875" spans="70:70" x14ac:dyDescent="0.25">
      <c r="BR587875" s="2394"/>
    </row>
    <row r="587876" spans="70:70" x14ac:dyDescent="0.25">
      <c r="BR587876" s="2381"/>
    </row>
    <row r="587900" spans="70:70" x14ac:dyDescent="0.25">
      <c r="BR587900" s="2394"/>
    </row>
    <row r="587901" spans="70:70" x14ac:dyDescent="0.25">
      <c r="BR587901" s="2381"/>
    </row>
    <row r="587925" spans="70:70" x14ac:dyDescent="0.25">
      <c r="BR587925" s="2394"/>
    </row>
    <row r="587926" spans="70:70" x14ac:dyDescent="0.25">
      <c r="BR587926" s="2381"/>
    </row>
    <row r="587950" spans="70:70" x14ac:dyDescent="0.25">
      <c r="BR587950" s="2394"/>
    </row>
    <row r="587951" spans="70:70" x14ac:dyDescent="0.25">
      <c r="BR587951" s="2381"/>
    </row>
    <row r="587975" spans="70:70" x14ac:dyDescent="0.25">
      <c r="BR587975" s="2394"/>
    </row>
    <row r="587976" spans="70:70" x14ac:dyDescent="0.25">
      <c r="BR587976" s="2381"/>
    </row>
    <row r="588000" spans="70:70" x14ac:dyDescent="0.25">
      <c r="BR588000" s="2394"/>
    </row>
    <row r="588001" spans="70:70" x14ac:dyDescent="0.25">
      <c r="BR588001" s="2381"/>
    </row>
    <row r="588025" spans="70:70" x14ac:dyDescent="0.25">
      <c r="BR588025" s="2394"/>
    </row>
    <row r="588026" spans="70:70" x14ac:dyDescent="0.25">
      <c r="BR588026" s="2381"/>
    </row>
    <row r="588050" spans="70:70" x14ac:dyDescent="0.25">
      <c r="BR588050" s="2394"/>
    </row>
    <row r="588051" spans="70:70" x14ac:dyDescent="0.25">
      <c r="BR588051" s="2381"/>
    </row>
    <row r="588075" spans="70:70" x14ac:dyDescent="0.25">
      <c r="BR588075" s="2394"/>
    </row>
    <row r="588076" spans="70:70" x14ac:dyDescent="0.25">
      <c r="BR588076" s="2381"/>
    </row>
    <row r="588100" spans="70:70" x14ac:dyDescent="0.25">
      <c r="BR588100" s="2394"/>
    </row>
    <row r="588101" spans="70:70" x14ac:dyDescent="0.25">
      <c r="BR588101" s="2381"/>
    </row>
    <row r="588125" spans="70:70" x14ac:dyDescent="0.25">
      <c r="BR588125" s="2394"/>
    </row>
    <row r="588126" spans="70:70" x14ac:dyDescent="0.25">
      <c r="BR588126" s="2381"/>
    </row>
    <row r="588150" spans="70:70" x14ac:dyDescent="0.25">
      <c r="BR588150" s="2394"/>
    </row>
    <row r="588151" spans="70:70" x14ac:dyDescent="0.25">
      <c r="BR588151" s="2381"/>
    </row>
    <row r="588175" spans="70:70" x14ac:dyDescent="0.25">
      <c r="BR588175" s="2394"/>
    </row>
    <row r="588176" spans="70:70" x14ac:dyDescent="0.25">
      <c r="BR588176" s="2381"/>
    </row>
    <row r="588200" spans="70:70" x14ac:dyDescent="0.25">
      <c r="BR588200" s="2394"/>
    </row>
    <row r="588201" spans="70:70" x14ac:dyDescent="0.25">
      <c r="BR588201" s="2381"/>
    </row>
    <row r="588225" spans="70:70" x14ac:dyDescent="0.25">
      <c r="BR588225" s="2394"/>
    </row>
    <row r="588226" spans="70:70" x14ac:dyDescent="0.25">
      <c r="BR588226" s="2381"/>
    </row>
    <row r="588250" spans="70:70" x14ac:dyDescent="0.25">
      <c r="BR588250" s="2394"/>
    </row>
    <row r="588251" spans="70:70" x14ac:dyDescent="0.25">
      <c r="BR588251" s="2381"/>
    </row>
    <row r="588275" spans="70:70" x14ac:dyDescent="0.25">
      <c r="BR588275" s="2394"/>
    </row>
    <row r="588276" spans="70:70" x14ac:dyDescent="0.25">
      <c r="BR588276" s="2381"/>
    </row>
    <row r="588300" spans="70:70" x14ac:dyDescent="0.25">
      <c r="BR588300" s="2394"/>
    </row>
    <row r="588301" spans="70:70" x14ac:dyDescent="0.25">
      <c r="BR588301" s="2381"/>
    </row>
    <row r="588325" spans="70:70" x14ac:dyDescent="0.25">
      <c r="BR588325" s="2394"/>
    </row>
    <row r="588326" spans="70:70" x14ac:dyDescent="0.25">
      <c r="BR588326" s="2381"/>
    </row>
    <row r="588350" spans="70:70" x14ac:dyDescent="0.25">
      <c r="BR588350" s="2394"/>
    </row>
    <row r="588351" spans="70:70" x14ac:dyDescent="0.25">
      <c r="BR588351" s="2381"/>
    </row>
    <row r="588375" spans="70:70" x14ac:dyDescent="0.25">
      <c r="BR588375" s="2394"/>
    </row>
    <row r="588376" spans="70:70" x14ac:dyDescent="0.25">
      <c r="BR588376" s="2381"/>
    </row>
    <row r="588400" spans="70:70" x14ac:dyDescent="0.25">
      <c r="BR588400" s="2394"/>
    </row>
    <row r="588401" spans="70:70" x14ac:dyDescent="0.25">
      <c r="BR588401" s="2381"/>
    </row>
    <row r="588425" spans="70:70" x14ac:dyDescent="0.25">
      <c r="BR588425" s="2394"/>
    </row>
    <row r="588426" spans="70:70" x14ac:dyDescent="0.25">
      <c r="BR588426" s="2381"/>
    </row>
    <row r="588450" spans="70:70" x14ac:dyDescent="0.25">
      <c r="BR588450" s="2394"/>
    </row>
    <row r="588451" spans="70:70" x14ac:dyDescent="0.25">
      <c r="BR588451" s="2381"/>
    </row>
    <row r="588475" spans="70:70" x14ac:dyDescent="0.25">
      <c r="BR588475" s="2394"/>
    </row>
    <row r="588476" spans="70:70" x14ac:dyDescent="0.25">
      <c r="BR588476" s="2381"/>
    </row>
    <row r="588500" spans="70:70" x14ac:dyDescent="0.25">
      <c r="BR588500" s="2394"/>
    </row>
    <row r="588501" spans="70:70" x14ac:dyDescent="0.25">
      <c r="BR588501" s="2381"/>
    </row>
    <row r="588525" spans="70:70" x14ac:dyDescent="0.25">
      <c r="BR588525" s="2394"/>
    </row>
    <row r="588526" spans="70:70" x14ac:dyDescent="0.25">
      <c r="BR588526" s="2381"/>
    </row>
    <row r="588550" spans="70:70" x14ac:dyDescent="0.25">
      <c r="BR588550" s="2394"/>
    </row>
    <row r="588551" spans="70:70" x14ac:dyDescent="0.25">
      <c r="BR588551" s="2381"/>
    </row>
    <row r="588575" spans="70:70" x14ac:dyDescent="0.25">
      <c r="BR588575" s="2394"/>
    </row>
    <row r="588576" spans="70:70" x14ac:dyDescent="0.25">
      <c r="BR588576" s="2381"/>
    </row>
    <row r="588600" spans="70:70" x14ac:dyDescent="0.25">
      <c r="BR588600" s="2394"/>
    </row>
    <row r="588601" spans="70:70" x14ac:dyDescent="0.25">
      <c r="BR588601" s="2381"/>
    </row>
    <row r="588625" spans="70:70" x14ac:dyDescent="0.25">
      <c r="BR588625" s="2394"/>
    </row>
    <row r="588626" spans="70:70" x14ac:dyDescent="0.25">
      <c r="BR588626" s="2381"/>
    </row>
    <row r="588650" spans="70:70" x14ac:dyDescent="0.25">
      <c r="BR588650" s="2394"/>
    </row>
    <row r="588651" spans="70:70" x14ac:dyDescent="0.25">
      <c r="BR588651" s="2381"/>
    </row>
    <row r="588675" spans="70:70" x14ac:dyDescent="0.25">
      <c r="BR588675" s="2394"/>
    </row>
    <row r="588676" spans="70:70" x14ac:dyDescent="0.25">
      <c r="BR588676" s="2381"/>
    </row>
    <row r="588700" spans="70:70" x14ac:dyDescent="0.25">
      <c r="BR588700" s="2394"/>
    </row>
    <row r="588701" spans="70:70" x14ac:dyDescent="0.25">
      <c r="BR588701" s="2381"/>
    </row>
    <row r="588725" spans="70:70" x14ac:dyDescent="0.25">
      <c r="BR588725" s="2394"/>
    </row>
    <row r="588726" spans="70:70" x14ac:dyDescent="0.25">
      <c r="BR588726" s="2381"/>
    </row>
    <row r="588750" spans="70:70" x14ac:dyDescent="0.25">
      <c r="BR588750" s="2394"/>
    </row>
    <row r="588751" spans="70:70" x14ac:dyDescent="0.25">
      <c r="BR588751" s="2381"/>
    </row>
    <row r="588775" spans="70:70" x14ac:dyDescent="0.25">
      <c r="BR588775" s="2394"/>
    </row>
    <row r="588776" spans="70:70" x14ac:dyDescent="0.25">
      <c r="BR588776" s="2381"/>
    </row>
    <row r="588800" spans="70:70" x14ac:dyDescent="0.25">
      <c r="BR588800" s="2394"/>
    </row>
    <row r="588801" spans="70:70" x14ac:dyDescent="0.25">
      <c r="BR588801" s="2381"/>
    </row>
    <row r="588825" spans="70:70" x14ac:dyDescent="0.25">
      <c r="BR588825" s="2394"/>
    </row>
    <row r="588826" spans="70:70" x14ac:dyDescent="0.25">
      <c r="BR588826" s="2381"/>
    </row>
    <row r="588850" spans="70:70" x14ac:dyDescent="0.25">
      <c r="BR588850" s="2394"/>
    </row>
    <row r="588851" spans="70:70" x14ac:dyDescent="0.25">
      <c r="BR588851" s="2381"/>
    </row>
    <row r="588875" spans="70:70" x14ac:dyDescent="0.25">
      <c r="BR588875" s="2394"/>
    </row>
    <row r="588876" spans="70:70" x14ac:dyDescent="0.25">
      <c r="BR588876" s="2381"/>
    </row>
    <row r="588900" spans="70:70" x14ac:dyDescent="0.25">
      <c r="BR588900" s="2394"/>
    </row>
    <row r="588901" spans="70:70" x14ac:dyDescent="0.25">
      <c r="BR588901" s="2381"/>
    </row>
    <row r="588925" spans="70:70" x14ac:dyDescent="0.25">
      <c r="BR588925" s="2394"/>
    </row>
    <row r="588926" spans="70:70" x14ac:dyDescent="0.25">
      <c r="BR588926" s="2381"/>
    </row>
    <row r="588950" spans="70:70" x14ac:dyDescent="0.25">
      <c r="BR588950" s="2394"/>
    </row>
    <row r="588951" spans="70:70" x14ac:dyDescent="0.25">
      <c r="BR588951" s="2381"/>
    </row>
    <row r="588975" spans="70:70" x14ac:dyDescent="0.25">
      <c r="BR588975" s="2394"/>
    </row>
    <row r="588976" spans="70:70" x14ac:dyDescent="0.25">
      <c r="BR588976" s="2381"/>
    </row>
    <row r="589000" spans="70:70" x14ac:dyDescent="0.25">
      <c r="BR589000" s="2394"/>
    </row>
    <row r="589001" spans="70:70" x14ac:dyDescent="0.25">
      <c r="BR589001" s="2381"/>
    </row>
    <row r="589025" spans="70:70" x14ac:dyDescent="0.25">
      <c r="BR589025" s="2394"/>
    </row>
    <row r="589026" spans="70:70" x14ac:dyDescent="0.25">
      <c r="BR589026" s="2381"/>
    </row>
    <row r="589050" spans="70:70" x14ac:dyDescent="0.25">
      <c r="BR589050" s="2394"/>
    </row>
    <row r="589051" spans="70:70" x14ac:dyDescent="0.25">
      <c r="BR589051" s="2381"/>
    </row>
    <row r="589075" spans="70:70" x14ac:dyDescent="0.25">
      <c r="BR589075" s="2394"/>
    </row>
    <row r="589076" spans="70:70" x14ac:dyDescent="0.25">
      <c r="BR589076" s="2381"/>
    </row>
    <row r="589100" spans="70:70" x14ac:dyDescent="0.25">
      <c r="BR589100" s="2394"/>
    </row>
    <row r="589101" spans="70:70" x14ac:dyDescent="0.25">
      <c r="BR589101" s="2381"/>
    </row>
    <row r="589125" spans="70:70" x14ac:dyDescent="0.25">
      <c r="BR589125" s="2394"/>
    </row>
    <row r="589126" spans="70:70" x14ac:dyDescent="0.25">
      <c r="BR589126" s="2381"/>
    </row>
    <row r="589150" spans="70:70" x14ac:dyDescent="0.25">
      <c r="BR589150" s="2394"/>
    </row>
    <row r="589151" spans="70:70" x14ac:dyDescent="0.25">
      <c r="BR589151" s="2381"/>
    </row>
    <row r="589175" spans="70:70" x14ac:dyDescent="0.25">
      <c r="BR589175" s="2394"/>
    </row>
    <row r="589176" spans="70:70" x14ac:dyDescent="0.25">
      <c r="BR589176" s="2381"/>
    </row>
    <row r="589200" spans="70:70" x14ac:dyDescent="0.25">
      <c r="BR589200" s="2394"/>
    </row>
    <row r="589201" spans="70:70" x14ac:dyDescent="0.25">
      <c r="BR589201" s="2381"/>
    </row>
    <row r="589225" spans="70:70" x14ac:dyDescent="0.25">
      <c r="BR589225" s="2394"/>
    </row>
    <row r="589226" spans="70:70" x14ac:dyDescent="0.25">
      <c r="BR589226" s="2381"/>
    </row>
    <row r="589250" spans="70:70" x14ac:dyDescent="0.25">
      <c r="BR589250" s="2394"/>
    </row>
    <row r="589251" spans="70:70" x14ac:dyDescent="0.25">
      <c r="BR589251" s="2381"/>
    </row>
    <row r="589275" spans="70:70" x14ac:dyDescent="0.25">
      <c r="BR589275" s="2394"/>
    </row>
    <row r="589276" spans="70:70" x14ac:dyDescent="0.25">
      <c r="BR589276" s="2381"/>
    </row>
    <row r="589300" spans="70:70" x14ac:dyDescent="0.25">
      <c r="BR589300" s="2394"/>
    </row>
    <row r="589301" spans="70:70" x14ac:dyDescent="0.25">
      <c r="BR589301" s="2381"/>
    </row>
    <row r="589325" spans="70:70" x14ac:dyDescent="0.25">
      <c r="BR589325" s="2394"/>
    </row>
    <row r="589326" spans="70:70" x14ac:dyDescent="0.25">
      <c r="BR589326" s="2381"/>
    </row>
    <row r="589350" spans="70:70" x14ac:dyDescent="0.25">
      <c r="BR589350" s="2394"/>
    </row>
    <row r="589351" spans="70:70" x14ac:dyDescent="0.25">
      <c r="BR589351" s="2381"/>
    </row>
    <row r="589375" spans="70:70" x14ac:dyDescent="0.25">
      <c r="BR589375" s="2394"/>
    </row>
    <row r="589376" spans="70:70" x14ac:dyDescent="0.25">
      <c r="BR589376" s="2381"/>
    </row>
    <row r="589400" spans="70:70" x14ac:dyDescent="0.25">
      <c r="BR589400" s="2394"/>
    </row>
    <row r="589401" spans="70:70" x14ac:dyDescent="0.25">
      <c r="BR589401" s="2381"/>
    </row>
    <row r="589425" spans="70:70" x14ac:dyDescent="0.25">
      <c r="BR589425" s="2394"/>
    </row>
    <row r="589426" spans="70:70" x14ac:dyDescent="0.25">
      <c r="BR589426" s="2381"/>
    </row>
    <row r="589450" spans="70:70" x14ac:dyDescent="0.25">
      <c r="BR589450" s="2394"/>
    </row>
    <row r="589451" spans="70:70" x14ac:dyDescent="0.25">
      <c r="BR589451" s="2381"/>
    </row>
    <row r="589475" spans="70:70" x14ac:dyDescent="0.25">
      <c r="BR589475" s="2394"/>
    </row>
    <row r="589476" spans="70:70" x14ac:dyDescent="0.25">
      <c r="BR589476" s="2381"/>
    </row>
    <row r="589500" spans="70:70" x14ac:dyDescent="0.25">
      <c r="BR589500" s="2394"/>
    </row>
    <row r="589501" spans="70:70" x14ac:dyDescent="0.25">
      <c r="BR589501" s="2381"/>
    </row>
    <row r="589525" spans="70:70" x14ac:dyDescent="0.25">
      <c r="BR589525" s="2394"/>
    </row>
    <row r="589526" spans="70:70" x14ac:dyDescent="0.25">
      <c r="BR589526" s="2381"/>
    </row>
    <row r="589550" spans="70:70" x14ac:dyDescent="0.25">
      <c r="BR589550" s="2394"/>
    </row>
    <row r="589551" spans="70:70" x14ac:dyDescent="0.25">
      <c r="BR589551" s="2381"/>
    </row>
    <row r="589575" spans="70:70" x14ac:dyDescent="0.25">
      <c r="BR589575" s="2394"/>
    </row>
    <row r="589576" spans="70:70" x14ac:dyDescent="0.25">
      <c r="BR589576" s="2381"/>
    </row>
    <row r="589600" spans="70:70" x14ac:dyDescent="0.25">
      <c r="BR589600" s="2394"/>
    </row>
    <row r="589601" spans="70:70" x14ac:dyDescent="0.25">
      <c r="BR589601" s="2381"/>
    </row>
    <row r="589625" spans="70:70" x14ac:dyDescent="0.25">
      <c r="BR589625" s="2394"/>
    </row>
    <row r="589626" spans="70:70" x14ac:dyDescent="0.25">
      <c r="BR589626" s="2381"/>
    </row>
    <row r="589650" spans="70:70" x14ac:dyDescent="0.25">
      <c r="BR589650" s="2394"/>
    </row>
    <row r="589651" spans="70:70" x14ac:dyDescent="0.25">
      <c r="BR589651" s="2381"/>
    </row>
    <row r="589675" spans="70:70" x14ac:dyDescent="0.25">
      <c r="BR589675" s="2394"/>
    </row>
    <row r="589676" spans="70:70" x14ac:dyDescent="0.25">
      <c r="BR589676" s="2381"/>
    </row>
    <row r="589700" spans="70:70" x14ac:dyDescent="0.25">
      <c r="BR589700" s="2394"/>
    </row>
    <row r="589701" spans="70:70" x14ac:dyDescent="0.25">
      <c r="BR589701" s="2381"/>
    </row>
    <row r="589725" spans="70:70" x14ac:dyDescent="0.25">
      <c r="BR589725" s="2394"/>
    </row>
    <row r="589726" spans="70:70" x14ac:dyDescent="0.25">
      <c r="BR589726" s="2381"/>
    </row>
    <row r="589750" spans="70:70" x14ac:dyDescent="0.25">
      <c r="BR589750" s="2394"/>
    </row>
    <row r="589751" spans="70:70" x14ac:dyDescent="0.25">
      <c r="BR589751" s="2381"/>
    </row>
    <row r="589775" spans="70:70" x14ac:dyDescent="0.25">
      <c r="BR589775" s="2394"/>
    </row>
    <row r="589776" spans="70:70" x14ac:dyDescent="0.25">
      <c r="BR589776" s="2381"/>
    </row>
    <row r="589800" spans="70:70" x14ac:dyDescent="0.25">
      <c r="BR589800" s="2394"/>
    </row>
    <row r="589801" spans="70:70" x14ac:dyDescent="0.25">
      <c r="BR589801" s="2381"/>
    </row>
    <row r="589825" spans="70:70" x14ac:dyDescent="0.25">
      <c r="BR589825" s="2394"/>
    </row>
    <row r="589826" spans="70:70" x14ac:dyDescent="0.25">
      <c r="BR589826" s="2381"/>
    </row>
    <row r="589850" spans="70:70" x14ac:dyDescent="0.25">
      <c r="BR589850" s="2394"/>
    </row>
    <row r="589851" spans="70:70" x14ac:dyDescent="0.25">
      <c r="BR589851" s="2381"/>
    </row>
    <row r="589875" spans="70:70" x14ac:dyDescent="0.25">
      <c r="BR589875" s="2394"/>
    </row>
    <row r="589876" spans="70:70" x14ac:dyDescent="0.25">
      <c r="BR589876" s="2381"/>
    </row>
    <row r="589900" spans="70:70" x14ac:dyDescent="0.25">
      <c r="BR589900" s="2394"/>
    </row>
    <row r="589901" spans="70:70" x14ac:dyDescent="0.25">
      <c r="BR589901" s="2381"/>
    </row>
    <row r="589925" spans="70:70" x14ac:dyDescent="0.25">
      <c r="BR589925" s="2394"/>
    </row>
    <row r="589926" spans="70:70" x14ac:dyDescent="0.25">
      <c r="BR589926" s="2381"/>
    </row>
    <row r="589950" spans="70:70" x14ac:dyDescent="0.25">
      <c r="BR589950" s="2394"/>
    </row>
    <row r="589951" spans="70:70" x14ac:dyDescent="0.25">
      <c r="BR589951" s="2381"/>
    </row>
    <row r="589975" spans="70:70" x14ac:dyDescent="0.25">
      <c r="BR589975" s="2394"/>
    </row>
    <row r="589976" spans="70:70" x14ac:dyDescent="0.25">
      <c r="BR589976" s="2381"/>
    </row>
    <row r="590000" spans="70:70" x14ac:dyDescent="0.25">
      <c r="BR590000" s="2394"/>
    </row>
    <row r="590001" spans="70:70" x14ac:dyDescent="0.25">
      <c r="BR590001" s="2381"/>
    </row>
    <row r="590025" spans="70:70" x14ac:dyDescent="0.25">
      <c r="BR590025" s="2394"/>
    </row>
    <row r="590026" spans="70:70" x14ac:dyDescent="0.25">
      <c r="BR590026" s="2381"/>
    </row>
    <row r="590050" spans="70:70" x14ac:dyDescent="0.25">
      <c r="BR590050" s="2394"/>
    </row>
    <row r="590051" spans="70:70" x14ac:dyDescent="0.25">
      <c r="BR590051" s="2381"/>
    </row>
    <row r="590075" spans="70:70" x14ac:dyDescent="0.25">
      <c r="BR590075" s="2394"/>
    </row>
    <row r="590076" spans="70:70" x14ac:dyDescent="0.25">
      <c r="BR590076" s="2381"/>
    </row>
    <row r="590100" spans="70:70" x14ac:dyDescent="0.25">
      <c r="BR590100" s="2394"/>
    </row>
    <row r="590101" spans="70:70" x14ac:dyDescent="0.25">
      <c r="BR590101" s="2381"/>
    </row>
    <row r="590125" spans="70:70" x14ac:dyDescent="0.25">
      <c r="BR590125" s="2394"/>
    </row>
    <row r="590126" spans="70:70" x14ac:dyDescent="0.25">
      <c r="BR590126" s="2381"/>
    </row>
    <row r="590150" spans="70:70" x14ac:dyDescent="0.25">
      <c r="BR590150" s="2394"/>
    </row>
    <row r="590151" spans="70:70" x14ac:dyDescent="0.25">
      <c r="BR590151" s="2381"/>
    </row>
    <row r="590175" spans="70:70" x14ac:dyDescent="0.25">
      <c r="BR590175" s="2394"/>
    </row>
    <row r="590176" spans="70:70" x14ac:dyDescent="0.25">
      <c r="BR590176" s="2381"/>
    </row>
    <row r="590200" spans="70:70" x14ac:dyDescent="0.25">
      <c r="BR590200" s="2394"/>
    </row>
    <row r="590201" spans="70:70" x14ac:dyDescent="0.25">
      <c r="BR590201" s="2381"/>
    </row>
    <row r="590225" spans="70:70" x14ac:dyDescent="0.25">
      <c r="BR590225" s="2394"/>
    </row>
    <row r="590226" spans="70:70" x14ac:dyDescent="0.25">
      <c r="BR590226" s="2381"/>
    </row>
    <row r="590250" spans="70:70" x14ac:dyDescent="0.25">
      <c r="BR590250" s="2394"/>
    </row>
    <row r="590251" spans="70:70" x14ac:dyDescent="0.25">
      <c r="BR590251" s="2381"/>
    </row>
    <row r="590275" spans="70:70" x14ac:dyDescent="0.25">
      <c r="BR590275" s="2394"/>
    </row>
    <row r="590276" spans="70:70" x14ac:dyDescent="0.25">
      <c r="BR590276" s="2381"/>
    </row>
    <row r="590300" spans="70:70" x14ac:dyDescent="0.25">
      <c r="BR590300" s="2394"/>
    </row>
    <row r="590301" spans="70:70" x14ac:dyDescent="0.25">
      <c r="BR590301" s="2381"/>
    </row>
    <row r="590325" spans="70:70" x14ac:dyDescent="0.25">
      <c r="BR590325" s="2394"/>
    </row>
    <row r="590326" spans="70:70" x14ac:dyDescent="0.25">
      <c r="BR590326" s="2381"/>
    </row>
    <row r="590350" spans="70:70" x14ac:dyDescent="0.25">
      <c r="BR590350" s="2394"/>
    </row>
    <row r="590351" spans="70:70" x14ac:dyDescent="0.25">
      <c r="BR590351" s="2381"/>
    </row>
    <row r="590375" spans="70:70" x14ac:dyDescent="0.25">
      <c r="BR590375" s="2394"/>
    </row>
    <row r="590376" spans="70:70" x14ac:dyDescent="0.25">
      <c r="BR590376" s="2381"/>
    </row>
    <row r="590400" spans="70:70" x14ac:dyDescent="0.25">
      <c r="BR590400" s="2394"/>
    </row>
    <row r="590401" spans="70:70" x14ac:dyDescent="0.25">
      <c r="BR590401" s="2381"/>
    </row>
    <row r="590425" spans="70:70" x14ac:dyDescent="0.25">
      <c r="BR590425" s="2394"/>
    </row>
    <row r="590426" spans="70:70" x14ac:dyDescent="0.25">
      <c r="BR590426" s="2381"/>
    </row>
    <row r="590450" spans="70:70" x14ac:dyDescent="0.25">
      <c r="BR590450" s="2394"/>
    </row>
    <row r="590451" spans="70:70" x14ac:dyDescent="0.25">
      <c r="BR590451" s="2381"/>
    </row>
    <row r="590475" spans="70:70" x14ac:dyDescent="0.25">
      <c r="BR590475" s="2394"/>
    </row>
    <row r="590476" spans="70:70" x14ac:dyDescent="0.25">
      <c r="BR590476" s="2381"/>
    </row>
    <row r="590500" spans="70:70" x14ac:dyDescent="0.25">
      <c r="BR590500" s="2394"/>
    </row>
    <row r="590501" spans="70:70" x14ac:dyDescent="0.25">
      <c r="BR590501" s="2381"/>
    </row>
    <row r="590525" spans="70:70" x14ac:dyDescent="0.25">
      <c r="BR590525" s="2394"/>
    </row>
    <row r="590526" spans="70:70" x14ac:dyDescent="0.25">
      <c r="BR590526" s="2381"/>
    </row>
    <row r="590550" spans="70:70" x14ac:dyDescent="0.25">
      <c r="BR590550" s="2394"/>
    </row>
    <row r="590551" spans="70:70" x14ac:dyDescent="0.25">
      <c r="BR590551" s="2381"/>
    </row>
    <row r="590575" spans="70:70" x14ac:dyDescent="0.25">
      <c r="BR590575" s="2394"/>
    </row>
    <row r="590576" spans="70:70" x14ac:dyDescent="0.25">
      <c r="BR590576" s="2381"/>
    </row>
    <row r="590600" spans="70:70" x14ac:dyDescent="0.25">
      <c r="BR590600" s="2394"/>
    </row>
    <row r="590601" spans="70:70" x14ac:dyDescent="0.25">
      <c r="BR590601" s="2381"/>
    </row>
    <row r="590625" spans="70:70" x14ac:dyDescent="0.25">
      <c r="BR590625" s="2394"/>
    </row>
    <row r="590626" spans="70:70" x14ac:dyDescent="0.25">
      <c r="BR590626" s="2381"/>
    </row>
    <row r="590650" spans="70:70" x14ac:dyDescent="0.25">
      <c r="BR590650" s="2394"/>
    </row>
    <row r="590651" spans="70:70" x14ac:dyDescent="0.25">
      <c r="BR590651" s="2381"/>
    </row>
    <row r="590675" spans="70:70" x14ac:dyDescent="0.25">
      <c r="BR590675" s="2394"/>
    </row>
    <row r="590676" spans="70:70" x14ac:dyDescent="0.25">
      <c r="BR590676" s="2381"/>
    </row>
    <row r="590700" spans="70:70" x14ac:dyDescent="0.25">
      <c r="BR590700" s="2394"/>
    </row>
    <row r="590701" spans="70:70" x14ac:dyDescent="0.25">
      <c r="BR590701" s="2381"/>
    </row>
    <row r="590725" spans="70:70" x14ac:dyDescent="0.25">
      <c r="BR590725" s="2394"/>
    </row>
    <row r="590726" spans="70:70" x14ac:dyDescent="0.25">
      <c r="BR590726" s="2381"/>
    </row>
    <row r="590750" spans="70:70" x14ac:dyDescent="0.25">
      <c r="BR590750" s="2394"/>
    </row>
    <row r="590751" spans="70:70" x14ac:dyDescent="0.25">
      <c r="BR590751" s="2381"/>
    </row>
    <row r="590775" spans="70:70" x14ac:dyDescent="0.25">
      <c r="BR590775" s="2394"/>
    </row>
    <row r="590776" spans="70:70" x14ac:dyDescent="0.25">
      <c r="BR590776" s="2381"/>
    </row>
    <row r="590800" spans="70:70" x14ac:dyDescent="0.25">
      <c r="BR590800" s="2394"/>
    </row>
    <row r="590801" spans="70:70" x14ac:dyDescent="0.25">
      <c r="BR590801" s="2381"/>
    </row>
    <row r="590825" spans="70:70" x14ac:dyDescent="0.25">
      <c r="BR590825" s="2394"/>
    </row>
    <row r="590826" spans="70:70" x14ac:dyDescent="0.25">
      <c r="BR590826" s="2381"/>
    </row>
    <row r="590850" spans="70:70" x14ac:dyDescent="0.25">
      <c r="BR590850" s="2394"/>
    </row>
    <row r="590851" spans="70:70" x14ac:dyDescent="0.25">
      <c r="BR590851" s="2381"/>
    </row>
    <row r="590875" spans="70:70" x14ac:dyDescent="0.25">
      <c r="BR590875" s="2394"/>
    </row>
    <row r="590876" spans="70:70" x14ac:dyDescent="0.25">
      <c r="BR590876" s="2381"/>
    </row>
    <row r="590900" spans="70:70" x14ac:dyDescent="0.25">
      <c r="BR590900" s="2394"/>
    </row>
    <row r="590901" spans="70:70" x14ac:dyDescent="0.25">
      <c r="BR590901" s="2381"/>
    </row>
    <row r="590925" spans="70:70" x14ac:dyDescent="0.25">
      <c r="BR590925" s="2394"/>
    </row>
    <row r="590926" spans="70:70" x14ac:dyDescent="0.25">
      <c r="BR590926" s="2381"/>
    </row>
    <row r="590950" spans="70:70" x14ac:dyDescent="0.25">
      <c r="BR590950" s="2394"/>
    </row>
    <row r="590951" spans="70:70" x14ac:dyDescent="0.25">
      <c r="BR590951" s="2381"/>
    </row>
    <row r="590975" spans="70:70" x14ac:dyDescent="0.25">
      <c r="BR590975" s="2394"/>
    </row>
    <row r="590976" spans="70:70" x14ac:dyDescent="0.25">
      <c r="BR590976" s="2381"/>
    </row>
    <row r="591000" spans="70:70" x14ac:dyDescent="0.25">
      <c r="BR591000" s="2394"/>
    </row>
    <row r="591001" spans="70:70" x14ac:dyDescent="0.25">
      <c r="BR591001" s="2381"/>
    </row>
    <row r="591025" spans="70:70" x14ac:dyDescent="0.25">
      <c r="BR591025" s="2394"/>
    </row>
    <row r="591026" spans="70:70" x14ac:dyDescent="0.25">
      <c r="BR591026" s="2381"/>
    </row>
    <row r="591050" spans="70:70" x14ac:dyDescent="0.25">
      <c r="BR591050" s="2394"/>
    </row>
    <row r="591051" spans="70:70" x14ac:dyDescent="0.25">
      <c r="BR591051" s="2381"/>
    </row>
    <row r="591075" spans="70:70" x14ac:dyDescent="0.25">
      <c r="BR591075" s="2394"/>
    </row>
    <row r="591076" spans="70:70" x14ac:dyDescent="0.25">
      <c r="BR591076" s="2381"/>
    </row>
    <row r="591100" spans="70:70" x14ac:dyDescent="0.25">
      <c r="BR591100" s="2394"/>
    </row>
    <row r="591101" spans="70:70" x14ac:dyDescent="0.25">
      <c r="BR591101" s="2381"/>
    </row>
    <row r="591125" spans="70:70" x14ac:dyDescent="0.25">
      <c r="BR591125" s="2394"/>
    </row>
    <row r="591126" spans="70:70" x14ac:dyDescent="0.25">
      <c r="BR591126" s="2381"/>
    </row>
    <row r="591150" spans="70:70" x14ac:dyDescent="0.25">
      <c r="BR591150" s="2394"/>
    </row>
    <row r="591151" spans="70:70" x14ac:dyDescent="0.25">
      <c r="BR591151" s="2381"/>
    </row>
    <row r="591175" spans="70:70" x14ac:dyDescent="0.25">
      <c r="BR591175" s="2394"/>
    </row>
    <row r="591176" spans="70:70" x14ac:dyDescent="0.25">
      <c r="BR591176" s="2381"/>
    </row>
    <row r="591200" spans="70:70" x14ac:dyDescent="0.25">
      <c r="BR591200" s="2394"/>
    </row>
    <row r="591201" spans="70:70" x14ac:dyDescent="0.25">
      <c r="BR591201" s="2381"/>
    </row>
    <row r="591225" spans="70:70" x14ac:dyDescent="0.25">
      <c r="BR591225" s="2394"/>
    </row>
    <row r="591226" spans="70:70" x14ac:dyDescent="0.25">
      <c r="BR591226" s="2381"/>
    </row>
    <row r="591250" spans="70:70" x14ac:dyDescent="0.25">
      <c r="BR591250" s="2394"/>
    </row>
    <row r="591251" spans="70:70" x14ac:dyDescent="0.25">
      <c r="BR591251" s="2381"/>
    </row>
    <row r="591275" spans="70:70" x14ac:dyDescent="0.25">
      <c r="BR591275" s="2394"/>
    </row>
    <row r="591276" spans="70:70" x14ac:dyDescent="0.25">
      <c r="BR591276" s="2381"/>
    </row>
    <row r="591300" spans="70:70" x14ac:dyDescent="0.25">
      <c r="BR591300" s="2394"/>
    </row>
    <row r="591301" spans="70:70" x14ac:dyDescent="0.25">
      <c r="BR591301" s="2381"/>
    </row>
    <row r="591325" spans="70:70" x14ac:dyDescent="0.25">
      <c r="BR591325" s="2394"/>
    </row>
    <row r="591326" spans="70:70" x14ac:dyDescent="0.25">
      <c r="BR591326" s="2381"/>
    </row>
    <row r="591350" spans="70:70" x14ac:dyDescent="0.25">
      <c r="BR591350" s="2394"/>
    </row>
    <row r="591351" spans="70:70" x14ac:dyDescent="0.25">
      <c r="BR591351" s="2381"/>
    </row>
    <row r="591375" spans="70:70" x14ac:dyDescent="0.25">
      <c r="BR591375" s="2394"/>
    </row>
    <row r="591376" spans="70:70" x14ac:dyDescent="0.25">
      <c r="BR591376" s="2381"/>
    </row>
    <row r="591400" spans="70:70" x14ac:dyDescent="0.25">
      <c r="BR591400" s="2394"/>
    </row>
    <row r="591401" spans="70:70" x14ac:dyDescent="0.25">
      <c r="BR591401" s="2381"/>
    </row>
    <row r="591425" spans="70:70" x14ac:dyDescent="0.25">
      <c r="BR591425" s="2394"/>
    </row>
    <row r="591426" spans="70:70" x14ac:dyDescent="0.25">
      <c r="BR591426" s="2381"/>
    </row>
    <row r="591450" spans="70:70" x14ac:dyDescent="0.25">
      <c r="BR591450" s="2394"/>
    </row>
    <row r="591451" spans="70:70" x14ac:dyDescent="0.25">
      <c r="BR591451" s="2381"/>
    </row>
    <row r="591475" spans="70:70" x14ac:dyDescent="0.25">
      <c r="BR591475" s="2394"/>
    </row>
    <row r="591476" spans="70:70" x14ac:dyDescent="0.25">
      <c r="BR591476" s="2381"/>
    </row>
    <row r="591500" spans="70:70" x14ac:dyDescent="0.25">
      <c r="BR591500" s="2394"/>
    </row>
    <row r="591501" spans="70:70" x14ac:dyDescent="0.25">
      <c r="BR591501" s="2381"/>
    </row>
    <row r="591525" spans="70:70" x14ac:dyDescent="0.25">
      <c r="BR591525" s="2394"/>
    </row>
    <row r="591526" spans="70:70" x14ac:dyDescent="0.25">
      <c r="BR591526" s="2381"/>
    </row>
    <row r="591550" spans="70:70" x14ac:dyDescent="0.25">
      <c r="BR591550" s="2394"/>
    </row>
    <row r="591551" spans="70:70" x14ac:dyDescent="0.25">
      <c r="BR591551" s="2381"/>
    </row>
    <row r="591575" spans="70:70" x14ac:dyDescent="0.25">
      <c r="BR591575" s="2394"/>
    </row>
    <row r="591576" spans="70:70" x14ac:dyDescent="0.25">
      <c r="BR591576" s="2381"/>
    </row>
    <row r="591600" spans="70:70" x14ac:dyDescent="0.25">
      <c r="BR591600" s="2394"/>
    </row>
    <row r="591601" spans="70:70" x14ac:dyDescent="0.25">
      <c r="BR591601" s="2381"/>
    </row>
    <row r="591625" spans="70:70" x14ac:dyDescent="0.25">
      <c r="BR591625" s="2394"/>
    </row>
    <row r="591626" spans="70:70" x14ac:dyDescent="0.25">
      <c r="BR591626" s="2381"/>
    </row>
    <row r="591650" spans="70:70" x14ac:dyDescent="0.25">
      <c r="BR591650" s="2394"/>
    </row>
    <row r="591651" spans="70:70" x14ac:dyDescent="0.25">
      <c r="BR591651" s="2381"/>
    </row>
    <row r="591675" spans="70:70" x14ac:dyDescent="0.25">
      <c r="BR591675" s="2394"/>
    </row>
    <row r="591676" spans="70:70" x14ac:dyDescent="0.25">
      <c r="BR591676" s="2381"/>
    </row>
    <row r="591700" spans="70:70" x14ac:dyDescent="0.25">
      <c r="BR591700" s="2394"/>
    </row>
    <row r="591701" spans="70:70" x14ac:dyDescent="0.25">
      <c r="BR591701" s="2381"/>
    </row>
    <row r="591725" spans="70:70" x14ac:dyDescent="0.25">
      <c r="BR591725" s="2394"/>
    </row>
    <row r="591726" spans="70:70" x14ac:dyDescent="0.25">
      <c r="BR591726" s="2381"/>
    </row>
    <row r="591750" spans="70:70" x14ac:dyDescent="0.25">
      <c r="BR591750" s="2394"/>
    </row>
    <row r="591751" spans="70:70" x14ac:dyDescent="0.25">
      <c r="BR591751" s="2381"/>
    </row>
    <row r="591775" spans="70:70" x14ac:dyDescent="0.25">
      <c r="BR591775" s="2394"/>
    </row>
    <row r="591776" spans="70:70" x14ac:dyDescent="0.25">
      <c r="BR591776" s="2381"/>
    </row>
    <row r="591800" spans="70:70" x14ac:dyDescent="0.25">
      <c r="BR591800" s="2394"/>
    </row>
    <row r="591801" spans="70:70" x14ac:dyDescent="0.25">
      <c r="BR591801" s="2381"/>
    </row>
    <row r="591825" spans="70:70" x14ac:dyDescent="0.25">
      <c r="BR591825" s="2394"/>
    </row>
    <row r="591826" spans="70:70" x14ac:dyDescent="0.25">
      <c r="BR591826" s="2381"/>
    </row>
    <row r="591850" spans="70:70" x14ac:dyDescent="0.25">
      <c r="BR591850" s="2394"/>
    </row>
    <row r="591851" spans="70:70" x14ac:dyDescent="0.25">
      <c r="BR591851" s="2381"/>
    </row>
    <row r="591875" spans="70:70" x14ac:dyDescent="0.25">
      <c r="BR591875" s="2394"/>
    </row>
    <row r="591876" spans="70:70" x14ac:dyDescent="0.25">
      <c r="BR591876" s="2381"/>
    </row>
    <row r="591900" spans="70:70" x14ac:dyDescent="0.25">
      <c r="BR591900" s="2394"/>
    </row>
    <row r="591901" spans="70:70" x14ac:dyDescent="0.25">
      <c r="BR591901" s="2381"/>
    </row>
    <row r="591925" spans="70:70" x14ac:dyDescent="0.25">
      <c r="BR591925" s="2394"/>
    </row>
    <row r="591926" spans="70:70" x14ac:dyDescent="0.25">
      <c r="BR591926" s="2381"/>
    </row>
    <row r="591950" spans="70:70" x14ac:dyDescent="0.25">
      <c r="BR591950" s="2394"/>
    </row>
    <row r="591951" spans="70:70" x14ac:dyDescent="0.25">
      <c r="BR591951" s="2381"/>
    </row>
    <row r="591975" spans="70:70" x14ac:dyDescent="0.25">
      <c r="BR591975" s="2394"/>
    </row>
    <row r="591976" spans="70:70" x14ac:dyDescent="0.25">
      <c r="BR591976" s="2381"/>
    </row>
    <row r="592000" spans="70:70" x14ac:dyDescent="0.25">
      <c r="BR592000" s="2394"/>
    </row>
    <row r="592001" spans="70:70" x14ac:dyDescent="0.25">
      <c r="BR592001" s="2381"/>
    </row>
    <row r="592025" spans="70:70" x14ac:dyDescent="0.25">
      <c r="BR592025" s="2394"/>
    </row>
    <row r="592026" spans="70:70" x14ac:dyDescent="0.25">
      <c r="BR592026" s="2381"/>
    </row>
    <row r="592050" spans="70:70" x14ac:dyDescent="0.25">
      <c r="BR592050" s="2394"/>
    </row>
    <row r="592051" spans="70:70" x14ac:dyDescent="0.25">
      <c r="BR592051" s="2381"/>
    </row>
    <row r="592075" spans="70:70" x14ac:dyDescent="0.25">
      <c r="BR592075" s="2394"/>
    </row>
    <row r="592076" spans="70:70" x14ac:dyDescent="0.25">
      <c r="BR592076" s="2381"/>
    </row>
    <row r="592100" spans="70:70" x14ac:dyDescent="0.25">
      <c r="BR592100" s="2394"/>
    </row>
    <row r="592101" spans="70:70" x14ac:dyDescent="0.25">
      <c r="BR592101" s="2381"/>
    </row>
    <row r="592125" spans="70:70" x14ac:dyDescent="0.25">
      <c r="BR592125" s="2394"/>
    </row>
    <row r="592126" spans="70:70" x14ac:dyDescent="0.25">
      <c r="BR592126" s="2381"/>
    </row>
    <row r="592150" spans="70:70" x14ac:dyDescent="0.25">
      <c r="BR592150" s="2394"/>
    </row>
    <row r="592151" spans="70:70" x14ac:dyDescent="0.25">
      <c r="BR592151" s="2381"/>
    </row>
    <row r="592175" spans="70:70" x14ac:dyDescent="0.25">
      <c r="BR592175" s="2394"/>
    </row>
    <row r="592176" spans="70:70" x14ac:dyDescent="0.25">
      <c r="BR592176" s="2381"/>
    </row>
    <row r="592200" spans="70:70" x14ac:dyDescent="0.25">
      <c r="BR592200" s="2394"/>
    </row>
    <row r="592201" spans="70:70" x14ac:dyDescent="0.25">
      <c r="BR592201" s="2381"/>
    </row>
    <row r="592225" spans="70:70" x14ac:dyDescent="0.25">
      <c r="BR592225" s="2394"/>
    </row>
    <row r="592226" spans="70:70" x14ac:dyDescent="0.25">
      <c r="BR592226" s="2381"/>
    </row>
    <row r="592250" spans="70:70" x14ac:dyDescent="0.25">
      <c r="BR592250" s="2394"/>
    </row>
    <row r="592251" spans="70:70" x14ac:dyDescent="0.25">
      <c r="BR592251" s="2381"/>
    </row>
    <row r="592275" spans="70:70" x14ac:dyDescent="0.25">
      <c r="BR592275" s="2394"/>
    </row>
    <row r="592276" spans="70:70" x14ac:dyDescent="0.25">
      <c r="BR592276" s="2381"/>
    </row>
    <row r="592300" spans="70:70" x14ac:dyDescent="0.25">
      <c r="BR592300" s="2394"/>
    </row>
    <row r="592301" spans="70:70" x14ac:dyDescent="0.25">
      <c r="BR592301" s="2381"/>
    </row>
    <row r="592325" spans="70:70" x14ac:dyDescent="0.25">
      <c r="BR592325" s="2394"/>
    </row>
    <row r="592326" spans="70:70" x14ac:dyDescent="0.25">
      <c r="BR592326" s="2381"/>
    </row>
    <row r="592350" spans="70:70" x14ac:dyDescent="0.25">
      <c r="BR592350" s="2394"/>
    </row>
    <row r="592351" spans="70:70" x14ac:dyDescent="0.25">
      <c r="BR592351" s="2381"/>
    </row>
    <row r="592375" spans="70:70" x14ac:dyDescent="0.25">
      <c r="BR592375" s="2394"/>
    </row>
    <row r="592376" spans="70:70" x14ac:dyDescent="0.25">
      <c r="BR592376" s="2381"/>
    </row>
    <row r="592400" spans="70:70" x14ac:dyDescent="0.25">
      <c r="BR592400" s="2394"/>
    </row>
    <row r="592401" spans="70:70" x14ac:dyDescent="0.25">
      <c r="BR592401" s="2381"/>
    </row>
    <row r="592425" spans="70:70" x14ac:dyDescent="0.25">
      <c r="BR592425" s="2394"/>
    </row>
    <row r="592426" spans="70:70" x14ac:dyDescent="0.25">
      <c r="BR592426" s="2381"/>
    </row>
    <row r="592450" spans="70:70" x14ac:dyDescent="0.25">
      <c r="BR592450" s="2394"/>
    </row>
    <row r="592451" spans="70:70" x14ac:dyDescent="0.25">
      <c r="BR592451" s="2381"/>
    </row>
    <row r="592475" spans="70:70" x14ac:dyDescent="0.25">
      <c r="BR592475" s="2394"/>
    </row>
    <row r="592476" spans="70:70" x14ac:dyDescent="0.25">
      <c r="BR592476" s="2381"/>
    </row>
    <row r="592500" spans="70:70" x14ac:dyDescent="0.25">
      <c r="BR592500" s="2394"/>
    </row>
    <row r="592501" spans="70:70" x14ac:dyDescent="0.25">
      <c r="BR592501" s="2381"/>
    </row>
    <row r="592525" spans="70:70" x14ac:dyDescent="0.25">
      <c r="BR592525" s="2394"/>
    </row>
    <row r="592526" spans="70:70" x14ac:dyDescent="0.25">
      <c r="BR592526" s="2381"/>
    </row>
    <row r="592550" spans="70:70" x14ac:dyDescent="0.25">
      <c r="BR592550" s="2394"/>
    </row>
    <row r="592551" spans="70:70" x14ac:dyDescent="0.25">
      <c r="BR592551" s="2381"/>
    </row>
    <row r="592575" spans="70:70" x14ac:dyDescent="0.25">
      <c r="BR592575" s="2394"/>
    </row>
    <row r="592576" spans="70:70" x14ac:dyDescent="0.25">
      <c r="BR592576" s="2381"/>
    </row>
    <row r="592600" spans="70:70" x14ac:dyDescent="0.25">
      <c r="BR592600" s="2394"/>
    </row>
    <row r="592601" spans="70:70" x14ac:dyDescent="0.25">
      <c r="BR592601" s="2381"/>
    </row>
    <row r="592625" spans="70:70" x14ac:dyDescent="0.25">
      <c r="BR592625" s="2394"/>
    </row>
    <row r="592626" spans="70:70" x14ac:dyDescent="0.25">
      <c r="BR592626" s="2381"/>
    </row>
    <row r="592650" spans="70:70" x14ac:dyDescent="0.25">
      <c r="BR592650" s="2394"/>
    </row>
    <row r="592651" spans="70:70" x14ac:dyDescent="0.25">
      <c r="BR592651" s="2381"/>
    </row>
    <row r="592675" spans="70:70" x14ac:dyDescent="0.25">
      <c r="BR592675" s="2394"/>
    </row>
    <row r="592676" spans="70:70" x14ac:dyDescent="0.25">
      <c r="BR592676" s="2381"/>
    </row>
    <row r="592700" spans="70:70" x14ac:dyDescent="0.25">
      <c r="BR592700" s="2394"/>
    </row>
    <row r="592701" spans="70:70" x14ac:dyDescent="0.25">
      <c r="BR592701" s="2381"/>
    </row>
    <row r="592725" spans="70:70" x14ac:dyDescent="0.25">
      <c r="BR592725" s="2394"/>
    </row>
    <row r="592726" spans="70:70" x14ac:dyDescent="0.25">
      <c r="BR592726" s="2381"/>
    </row>
    <row r="592750" spans="70:70" x14ac:dyDescent="0.25">
      <c r="BR592750" s="2394"/>
    </row>
    <row r="592751" spans="70:70" x14ac:dyDescent="0.25">
      <c r="BR592751" s="2381"/>
    </row>
    <row r="592775" spans="70:70" x14ac:dyDescent="0.25">
      <c r="BR592775" s="2394"/>
    </row>
    <row r="592776" spans="70:70" x14ac:dyDescent="0.25">
      <c r="BR592776" s="2381"/>
    </row>
    <row r="592800" spans="70:70" x14ac:dyDescent="0.25">
      <c r="BR592800" s="2394"/>
    </row>
    <row r="592801" spans="70:70" x14ac:dyDescent="0.25">
      <c r="BR592801" s="2381"/>
    </row>
    <row r="592825" spans="70:70" x14ac:dyDescent="0.25">
      <c r="BR592825" s="2394"/>
    </row>
    <row r="592826" spans="70:70" x14ac:dyDescent="0.25">
      <c r="BR592826" s="2381"/>
    </row>
    <row r="592850" spans="70:70" x14ac:dyDescent="0.25">
      <c r="BR592850" s="2394"/>
    </row>
    <row r="592851" spans="70:70" x14ac:dyDescent="0.25">
      <c r="BR592851" s="2381"/>
    </row>
    <row r="592875" spans="70:70" x14ac:dyDescent="0.25">
      <c r="BR592875" s="2394"/>
    </row>
    <row r="592876" spans="70:70" x14ac:dyDescent="0.25">
      <c r="BR592876" s="2381"/>
    </row>
    <row r="592900" spans="70:70" x14ac:dyDescent="0.25">
      <c r="BR592900" s="2394"/>
    </row>
    <row r="592901" spans="70:70" x14ac:dyDescent="0.25">
      <c r="BR592901" s="2381"/>
    </row>
    <row r="592925" spans="70:70" x14ac:dyDescent="0.25">
      <c r="BR592925" s="2394"/>
    </row>
    <row r="592926" spans="70:70" x14ac:dyDescent="0.25">
      <c r="BR592926" s="2381"/>
    </row>
    <row r="592950" spans="70:70" x14ac:dyDescent="0.25">
      <c r="BR592950" s="2394"/>
    </row>
    <row r="592951" spans="70:70" x14ac:dyDescent="0.25">
      <c r="BR592951" s="2381"/>
    </row>
    <row r="592975" spans="70:70" x14ac:dyDescent="0.25">
      <c r="BR592975" s="2394"/>
    </row>
    <row r="592976" spans="70:70" x14ac:dyDescent="0.25">
      <c r="BR592976" s="2381"/>
    </row>
    <row r="593000" spans="70:70" x14ac:dyDescent="0.25">
      <c r="BR593000" s="2394"/>
    </row>
    <row r="593001" spans="70:70" x14ac:dyDescent="0.25">
      <c r="BR593001" s="2381"/>
    </row>
    <row r="593025" spans="70:70" x14ac:dyDescent="0.25">
      <c r="BR593025" s="2394"/>
    </row>
    <row r="593026" spans="70:70" x14ac:dyDescent="0.25">
      <c r="BR593026" s="2381"/>
    </row>
    <row r="593050" spans="70:70" x14ac:dyDescent="0.25">
      <c r="BR593050" s="2394"/>
    </row>
    <row r="593051" spans="70:70" x14ac:dyDescent="0.25">
      <c r="BR593051" s="2381"/>
    </row>
    <row r="593075" spans="70:70" x14ac:dyDescent="0.25">
      <c r="BR593075" s="2394"/>
    </row>
    <row r="593076" spans="70:70" x14ac:dyDescent="0.25">
      <c r="BR593076" s="2381"/>
    </row>
    <row r="593100" spans="70:70" x14ac:dyDescent="0.25">
      <c r="BR593100" s="2394"/>
    </row>
    <row r="593101" spans="70:70" x14ac:dyDescent="0.25">
      <c r="BR593101" s="2381"/>
    </row>
    <row r="593125" spans="70:70" x14ac:dyDescent="0.25">
      <c r="BR593125" s="2394"/>
    </row>
    <row r="593126" spans="70:70" x14ac:dyDescent="0.25">
      <c r="BR593126" s="2381"/>
    </row>
    <row r="593150" spans="70:70" x14ac:dyDescent="0.25">
      <c r="BR593150" s="2394"/>
    </row>
    <row r="593151" spans="70:70" x14ac:dyDescent="0.25">
      <c r="BR593151" s="2381"/>
    </row>
    <row r="593175" spans="70:70" x14ac:dyDescent="0.25">
      <c r="BR593175" s="2394"/>
    </row>
    <row r="593176" spans="70:70" x14ac:dyDescent="0.25">
      <c r="BR593176" s="2381"/>
    </row>
    <row r="593200" spans="70:70" x14ac:dyDescent="0.25">
      <c r="BR593200" s="2394"/>
    </row>
    <row r="593201" spans="70:70" x14ac:dyDescent="0.25">
      <c r="BR593201" s="2381"/>
    </row>
    <row r="593225" spans="70:70" x14ac:dyDescent="0.25">
      <c r="BR593225" s="2394"/>
    </row>
    <row r="593226" spans="70:70" x14ac:dyDescent="0.25">
      <c r="BR593226" s="2381"/>
    </row>
    <row r="593250" spans="70:70" x14ac:dyDescent="0.25">
      <c r="BR593250" s="2394"/>
    </row>
    <row r="593251" spans="70:70" x14ac:dyDescent="0.25">
      <c r="BR593251" s="2381"/>
    </row>
    <row r="593275" spans="70:70" x14ac:dyDescent="0.25">
      <c r="BR593275" s="2394"/>
    </row>
    <row r="593276" spans="70:70" x14ac:dyDescent="0.25">
      <c r="BR593276" s="2381"/>
    </row>
    <row r="593300" spans="70:70" x14ac:dyDescent="0.25">
      <c r="BR593300" s="2394"/>
    </row>
    <row r="593301" spans="70:70" x14ac:dyDescent="0.25">
      <c r="BR593301" s="2381"/>
    </row>
    <row r="593325" spans="70:70" x14ac:dyDescent="0.25">
      <c r="BR593325" s="2394"/>
    </row>
    <row r="593326" spans="70:70" x14ac:dyDescent="0.25">
      <c r="BR593326" s="2381"/>
    </row>
    <row r="593350" spans="70:70" x14ac:dyDescent="0.25">
      <c r="BR593350" s="2394"/>
    </row>
    <row r="593351" spans="70:70" x14ac:dyDescent="0.25">
      <c r="BR593351" s="2381"/>
    </row>
    <row r="593375" spans="70:70" x14ac:dyDescent="0.25">
      <c r="BR593375" s="2394"/>
    </row>
    <row r="593376" spans="70:70" x14ac:dyDescent="0.25">
      <c r="BR593376" s="2381"/>
    </row>
    <row r="593400" spans="70:70" x14ac:dyDescent="0.25">
      <c r="BR593400" s="2394"/>
    </row>
    <row r="593401" spans="70:70" x14ac:dyDescent="0.25">
      <c r="BR593401" s="2381"/>
    </row>
    <row r="593425" spans="70:70" x14ac:dyDescent="0.25">
      <c r="BR593425" s="2394"/>
    </row>
    <row r="593426" spans="70:70" x14ac:dyDescent="0.25">
      <c r="BR593426" s="2381"/>
    </row>
    <row r="593450" spans="70:70" x14ac:dyDescent="0.25">
      <c r="BR593450" s="2394"/>
    </row>
    <row r="593451" spans="70:70" x14ac:dyDescent="0.25">
      <c r="BR593451" s="2381"/>
    </row>
    <row r="593475" spans="70:70" x14ac:dyDescent="0.25">
      <c r="BR593475" s="2394"/>
    </row>
    <row r="593476" spans="70:70" x14ac:dyDescent="0.25">
      <c r="BR593476" s="2381"/>
    </row>
    <row r="593500" spans="70:70" x14ac:dyDescent="0.25">
      <c r="BR593500" s="2394"/>
    </row>
    <row r="593501" spans="70:70" x14ac:dyDescent="0.25">
      <c r="BR593501" s="2381"/>
    </row>
    <row r="593525" spans="70:70" x14ac:dyDescent="0.25">
      <c r="BR593525" s="2394"/>
    </row>
    <row r="593526" spans="70:70" x14ac:dyDescent="0.25">
      <c r="BR593526" s="2381"/>
    </row>
    <row r="593550" spans="70:70" x14ac:dyDescent="0.25">
      <c r="BR593550" s="2394"/>
    </row>
    <row r="593551" spans="70:70" x14ac:dyDescent="0.25">
      <c r="BR593551" s="2381"/>
    </row>
    <row r="593575" spans="70:70" x14ac:dyDescent="0.25">
      <c r="BR593575" s="2394"/>
    </row>
    <row r="593576" spans="70:70" x14ac:dyDescent="0.25">
      <c r="BR593576" s="2381"/>
    </row>
    <row r="593600" spans="70:70" x14ac:dyDescent="0.25">
      <c r="BR593600" s="2394"/>
    </row>
    <row r="593601" spans="70:70" x14ac:dyDescent="0.25">
      <c r="BR593601" s="2381"/>
    </row>
    <row r="593625" spans="70:70" x14ac:dyDescent="0.25">
      <c r="BR593625" s="2394"/>
    </row>
    <row r="593626" spans="70:70" x14ac:dyDescent="0.25">
      <c r="BR593626" s="2381"/>
    </row>
    <row r="593650" spans="70:70" x14ac:dyDescent="0.25">
      <c r="BR593650" s="2394"/>
    </row>
    <row r="593651" spans="70:70" x14ac:dyDescent="0.25">
      <c r="BR593651" s="2381"/>
    </row>
    <row r="593675" spans="70:70" x14ac:dyDescent="0.25">
      <c r="BR593675" s="2394"/>
    </row>
    <row r="593676" spans="70:70" x14ac:dyDescent="0.25">
      <c r="BR593676" s="2381"/>
    </row>
    <row r="593700" spans="70:70" x14ac:dyDescent="0.25">
      <c r="BR593700" s="2394"/>
    </row>
    <row r="593701" spans="70:70" x14ac:dyDescent="0.25">
      <c r="BR593701" s="2381"/>
    </row>
    <row r="593725" spans="70:70" x14ac:dyDescent="0.25">
      <c r="BR593725" s="2394"/>
    </row>
    <row r="593726" spans="70:70" x14ac:dyDescent="0.25">
      <c r="BR593726" s="2381"/>
    </row>
    <row r="593750" spans="70:70" x14ac:dyDescent="0.25">
      <c r="BR593750" s="2394"/>
    </row>
    <row r="593751" spans="70:70" x14ac:dyDescent="0.25">
      <c r="BR593751" s="2381"/>
    </row>
    <row r="593775" spans="70:70" x14ac:dyDescent="0.25">
      <c r="BR593775" s="2394"/>
    </row>
    <row r="593776" spans="70:70" x14ac:dyDescent="0.25">
      <c r="BR593776" s="2381"/>
    </row>
    <row r="593800" spans="70:70" x14ac:dyDescent="0.25">
      <c r="BR593800" s="2394"/>
    </row>
    <row r="593801" spans="70:70" x14ac:dyDescent="0.25">
      <c r="BR593801" s="2381"/>
    </row>
    <row r="593825" spans="70:70" x14ac:dyDescent="0.25">
      <c r="BR593825" s="2394"/>
    </row>
    <row r="593826" spans="70:70" x14ac:dyDescent="0.25">
      <c r="BR593826" s="2381"/>
    </row>
    <row r="593850" spans="70:70" x14ac:dyDescent="0.25">
      <c r="BR593850" s="2394"/>
    </row>
    <row r="593851" spans="70:70" x14ac:dyDescent="0.25">
      <c r="BR593851" s="2381"/>
    </row>
    <row r="593875" spans="70:70" x14ac:dyDescent="0.25">
      <c r="BR593875" s="2394"/>
    </row>
    <row r="593876" spans="70:70" x14ac:dyDescent="0.25">
      <c r="BR593876" s="2381"/>
    </row>
    <row r="593900" spans="70:70" x14ac:dyDescent="0.25">
      <c r="BR593900" s="2394"/>
    </row>
    <row r="593901" spans="70:70" x14ac:dyDescent="0.25">
      <c r="BR593901" s="2381"/>
    </row>
    <row r="593925" spans="70:70" x14ac:dyDescent="0.25">
      <c r="BR593925" s="2394"/>
    </row>
    <row r="593926" spans="70:70" x14ac:dyDescent="0.25">
      <c r="BR593926" s="2381"/>
    </row>
    <row r="593950" spans="70:70" x14ac:dyDescent="0.25">
      <c r="BR593950" s="2394"/>
    </row>
    <row r="593951" spans="70:70" x14ac:dyDescent="0.25">
      <c r="BR593951" s="2381"/>
    </row>
    <row r="593975" spans="70:70" x14ac:dyDescent="0.25">
      <c r="BR593975" s="2394"/>
    </row>
    <row r="593976" spans="70:70" x14ac:dyDescent="0.25">
      <c r="BR593976" s="2381"/>
    </row>
    <row r="594000" spans="70:70" x14ac:dyDescent="0.25">
      <c r="BR594000" s="2394"/>
    </row>
    <row r="594001" spans="70:70" x14ac:dyDescent="0.25">
      <c r="BR594001" s="2381"/>
    </row>
    <row r="594025" spans="70:70" x14ac:dyDescent="0.25">
      <c r="BR594025" s="2394"/>
    </row>
    <row r="594026" spans="70:70" x14ac:dyDescent="0.25">
      <c r="BR594026" s="2381"/>
    </row>
    <row r="594050" spans="70:70" x14ac:dyDescent="0.25">
      <c r="BR594050" s="2394"/>
    </row>
    <row r="594051" spans="70:70" x14ac:dyDescent="0.25">
      <c r="BR594051" s="2381"/>
    </row>
    <row r="594075" spans="70:70" x14ac:dyDescent="0.25">
      <c r="BR594075" s="2394"/>
    </row>
    <row r="594076" spans="70:70" x14ac:dyDescent="0.25">
      <c r="BR594076" s="2381"/>
    </row>
    <row r="594100" spans="70:70" x14ac:dyDescent="0.25">
      <c r="BR594100" s="2394"/>
    </row>
    <row r="594101" spans="70:70" x14ac:dyDescent="0.25">
      <c r="BR594101" s="2381"/>
    </row>
    <row r="594125" spans="70:70" x14ac:dyDescent="0.25">
      <c r="BR594125" s="2394"/>
    </row>
    <row r="594126" spans="70:70" x14ac:dyDescent="0.25">
      <c r="BR594126" s="2381"/>
    </row>
    <row r="594150" spans="70:70" x14ac:dyDescent="0.25">
      <c r="BR594150" s="2394"/>
    </row>
    <row r="594151" spans="70:70" x14ac:dyDescent="0.25">
      <c r="BR594151" s="2381"/>
    </row>
    <row r="594175" spans="70:70" x14ac:dyDescent="0.25">
      <c r="BR594175" s="2394"/>
    </row>
    <row r="594176" spans="70:70" x14ac:dyDescent="0.25">
      <c r="BR594176" s="2381"/>
    </row>
    <row r="594200" spans="70:70" x14ac:dyDescent="0.25">
      <c r="BR594200" s="2394"/>
    </row>
    <row r="594201" spans="70:70" x14ac:dyDescent="0.25">
      <c r="BR594201" s="2381"/>
    </row>
    <row r="594225" spans="70:70" x14ac:dyDescent="0.25">
      <c r="BR594225" s="2394"/>
    </row>
    <row r="594226" spans="70:70" x14ac:dyDescent="0.25">
      <c r="BR594226" s="2381"/>
    </row>
    <row r="594250" spans="70:70" x14ac:dyDescent="0.25">
      <c r="BR594250" s="2394"/>
    </row>
    <row r="594251" spans="70:70" x14ac:dyDescent="0.25">
      <c r="BR594251" s="2381"/>
    </row>
    <row r="594275" spans="70:70" x14ac:dyDescent="0.25">
      <c r="BR594275" s="2394"/>
    </row>
    <row r="594276" spans="70:70" x14ac:dyDescent="0.25">
      <c r="BR594276" s="2381"/>
    </row>
    <row r="594300" spans="70:70" x14ac:dyDescent="0.25">
      <c r="BR594300" s="2394"/>
    </row>
    <row r="594301" spans="70:70" x14ac:dyDescent="0.25">
      <c r="BR594301" s="2381"/>
    </row>
    <row r="594325" spans="70:70" x14ac:dyDescent="0.25">
      <c r="BR594325" s="2394"/>
    </row>
    <row r="594326" spans="70:70" x14ac:dyDescent="0.25">
      <c r="BR594326" s="2381"/>
    </row>
    <row r="594350" spans="70:70" x14ac:dyDescent="0.25">
      <c r="BR594350" s="2394"/>
    </row>
    <row r="594351" spans="70:70" x14ac:dyDescent="0.25">
      <c r="BR594351" s="2381"/>
    </row>
    <row r="594375" spans="70:70" x14ac:dyDescent="0.25">
      <c r="BR594375" s="2394"/>
    </row>
    <row r="594376" spans="70:70" x14ac:dyDescent="0.25">
      <c r="BR594376" s="2381"/>
    </row>
    <row r="594400" spans="70:70" x14ac:dyDescent="0.25">
      <c r="BR594400" s="2394"/>
    </row>
    <row r="594401" spans="70:70" x14ac:dyDescent="0.25">
      <c r="BR594401" s="2381"/>
    </row>
    <row r="594425" spans="70:70" x14ac:dyDescent="0.25">
      <c r="BR594425" s="2394"/>
    </row>
    <row r="594426" spans="70:70" x14ac:dyDescent="0.25">
      <c r="BR594426" s="2381"/>
    </row>
    <row r="594450" spans="70:70" x14ac:dyDescent="0.25">
      <c r="BR594450" s="2394"/>
    </row>
    <row r="594451" spans="70:70" x14ac:dyDescent="0.25">
      <c r="BR594451" s="2381"/>
    </row>
    <row r="594475" spans="70:70" x14ac:dyDescent="0.25">
      <c r="BR594475" s="2394"/>
    </row>
    <row r="594476" spans="70:70" x14ac:dyDescent="0.25">
      <c r="BR594476" s="2381"/>
    </row>
    <row r="594500" spans="70:70" x14ac:dyDescent="0.25">
      <c r="BR594500" s="2394"/>
    </row>
    <row r="594501" spans="70:70" x14ac:dyDescent="0.25">
      <c r="BR594501" s="2381"/>
    </row>
    <row r="594525" spans="70:70" x14ac:dyDescent="0.25">
      <c r="BR594525" s="2394"/>
    </row>
    <row r="594526" spans="70:70" x14ac:dyDescent="0.25">
      <c r="BR594526" s="2381"/>
    </row>
    <row r="594550" spans="70:70" x14ac:dyDescent="0.25">
      <c r="BR594550" s="2394"/>
    </row>
    <row r="594551" spans="70:70" x14ac:dyDescent="0.25">
      <c r="BR594551" s="2381"/>
    </row>
    <row r="594575" spans="70:70" x14ac:dyDescent="0.25">
      <c r="BR594575" s="2394"/>
    </row>
    <row r="594576" spans="70:70" x14ac:dyDescent="0.25">
      <c r="BR594576" s="2381"/>
    </row>
    <row r="594600" spans="70:70" x14ac:dyDescent="0.25">
      <c r="BR594600" s="2394"/>
    </row>
    <row r="594601" spans="70:70" x14ac:dyDescent="0.25">
      <c r="BR594601" s="2381"/>
    </row>
    <row r="594625" spans="70:70" x14ac:dyDescent="0.25">
      <c r="BR594625" s="2394"/>
    </row>
    <row r="594626" spans="70:70" x14ac:dyDescent="0.25">
      <c r="BR594626" s="2381"/>
    </row>
    <row r="594650" spans="70:70" x14ac:dyDescent="0.25">
      <c r="BR594650" s="2394"/>
    </row>
    <row r="594651" spans="70:70" x14ac:dyDescent="0.25">
      <c r="BR594651" s="2381"/>
    </row>
    <row r="594675" spans="70:70" x14ac:dyDescent="0.25">
      <c r="BR594675" s="2394"/>
    </row>
    <row r="594676" spans="70:70" x14ac:dyDescent="0.25">
      <c r="BR594676" s="2381"/>
    </row>
    <row r="594700" spans="70:70" x14ac:dyDescent="0.25">
      <c r="BR594700" s="2394"/>
    </row>
    <row r="594701" spans="70:70" x14ac:dyDescent="0.25">
      <c r="BR594701" s="2381"/>
    </row>
    <row r="594725" spans="70:70" x14ac:dyDescent="0.25">
      <c r="BR594725" s="2394"/>
    </row>
    <row r="594726" spans="70:70" x14ac:dyDescent="0.25">
      <c r="BR594726" s="2381"/>
    </row>
    <row r="594750" spans="70:70" x14ac:dyDescent="0.25">
      <c r="BR594750" s="2394"/>
    </row>
    <row r="594751" spans="70:70" x14ac:dyDescent="0.25">
      <c r="BR594751" s="2381"/>
    </row>
    <row r="594775" spans="70:70" x14ac:dyDescent="0.25">
      <c r="BR594775" s="2394"/>
    </row>
    <row r="594776" spans="70:70" x14ac:dyDescent="0.25">
      <c r="BR594776" s="2381"/>
    </row>
    <row r="594800" spans="70:70" x14ac:dyDescent="0.25">
      <c r="BR594800" s="2394"/>
    </row>
    <row r="594801" spans="70:70" x14ac:dyDescent="0.25">
      <c r="BR594801" s="2381"/>
    </row>
    <row r="594825" spans="70:70" x14ac:dyDescent="0.25">
      <c r="BR594825" s="2394"/>
    </row>
    <row r="594826" spans="70:70" x14ac:dyDescent="0.25">
      <c r="BR594826" s="2381"/>
    </row>
    <row r="594850" spans="70:70" x14ac:dyDescent="0.25">
      <c r="BR594850" s="2394"/>
    </row>
    <row r="594851" spans="70:70" x14ac:dyDescent="0.25">
      <c r="BR594851" s="2381"/>
    </row>
    <row r="594875" spans="70:70" x14ac:dyDescent="0.25">
      <c r="BR594875" s="2394"/>
    </row>
    <row r="594876" spans="70:70" x14ac:dyDescent="0.25">
      <c r="BR594876" s="2381"/>
    </row>
    <row r="594900" spans="70:70" x14ac:dyDescent="0.25">
      <c r="BR594900" s="2394"/>
    </row>
    <row r="594901" spans="70:70" x14ac:dyDescent="0.25">
      <c r="BR594901" s="2381"/>
    </row>
    <row r="594925" spans="70:70" x14ac:dyDescent="0.25">
      <c r="BR594925" s="2394"/>
    </row>
    <row r="594926" spans="70:70" x14ac:dyDescent="0.25">
      <c r="BR594926" s="2381"/>
    </row>
    <row r="594950" spans="70:70" x14ac:dyDescent="0.25">
      <c r="BR594950" s="2394"/>
    </row>
    <row r="594951" spans="70:70" x14ac:dyDescent="0.25">
      <c r="BR594951" s="2381"/>
    </row>
    <row r="594975" spans="70:70" x14ac:dyDescent="0.25">
      <c r="BR594975" s="2394"/>
    </row>
    <row r="594976" spans="70:70" x14ac:dyDescent="0.25">
      <c r="BR594976" s="2381"/>
    </row>
    <row r="595000" spans="70:70" x14ac:dyDescent="0.25">
      <c r="BR595000" s="2394"/>
    </row>
    <row r="595001" spans="70:70" x14ac:dyDescent="0.25">
      <c r="BR595001" s="2381"/>
    </row>
    <row r="595025" spans="70:70" x14ac:dyDescent="0.25">
      <c r="BR595025" s="2394"/>
    </row>
    <row r="595026" spans="70:70" x14ac:dyDescent="0.25">
      <c r="BR595026" s="2381"/>
    </row>
    <row r="595050" spans="70:70" x14ac:dyDescent="0.25">
      <c r="BR595050" s="2394"/>
    </row>
    <row r="595051" spans="70:70" x14ac:dyDescent="0.25">
      <c r="BR595051" s="2381"/>
    </row>
    <row r="595075" spans="70:70" x14ac:dyDescent="0.25">
      <c r="BR595075" s="2394"/>
    </row>
    <row r="595076" spans="70:70" x14ac:dyDescent="0.25">
      <c r="BR595076" s="2381"/>
    </row>
    <row r="595100" spans="70:70" x14ac:dyDescent="0.25">
      <c r="BR595100" s="2394"/>
    </row>
    <row r="595101" spans="70:70" x14ac:dyDescent="0.25">
      <c r="BR595101" s="2381"/>
    </row>
    <row r="595125" spans="70:70" x14ac:dyDescent="0.25">
      <c r="BR595125" s="2394"/>
    </row>
    <row r="595126" spans="70:70" x14ac:dyDescent="0.25">
      <c r="BR595126" s="2381"/>
    </row>
    <row r="595150" spans="70:70" x14ac:dyDescent="0.25">
      <c r="BR595150" s="2394"/>
    </row>
    <row r="595151" spans="70:70" x14ac:dyDescent="0.25">
      <c r="BR595151" s="2381"/>
    </row>
    <row r="595175" spans="70:70" x14ac:dyDescent="0.25">
      <c r="BR595175" s="2394"/>
    </row>
    <row r="595176" spans="70:70" x14ac:dyDescent="0.25">
      <c r="BR595176" s="2381"/>
    </row>
    <row r="595200" spans="70:70" x14ac:dyDescent="0.25">
      <c r="BR595200" s="2394"/>
    </row>
    <row r="595201" spans="70:70" x14ac:dyDescent="0.25">
      <c r="BR595201" s="2381"/>
    </row>
    <row r="595225" spans="70:70" x14ac:dyDescent="0.25">
      <c r="BR595225" s="2394"/>
    </row>
    <row r="595226" spans="70:70" x14ac:dyDescent="0.25">
      <c r="BR595226" s="2381"/>
    </row>
    <row r="595250" spans="70:70" x14ac:dyDescent="0.25">
      <c r="BR595250" s="2394"/>
    </row>
    <row r="595251" spans="70:70" x14ac:dyDescent="0.25">
      <c r="BR595251" s="2381"/>
    </row>
    <row r="595275" spans="70:70" x14ac:dyDescent="0.25">
      <c r="BR595275" s="2394"/>
    </row>
    <row r="595276" spans="70:70" x14ac:dyDescent="0.25">
      <c r="BR595276" s="2381"/>
    </row>
    <row r="595300" spans="70:70" x14ac:dyDescent="0.25">
      <c r="BR595300" s="2394"/>
    </row>
    <row r="595301" spans="70:70" x14ac:dyDescent="0.25">
      <c r="BR595301" s="2381"/>
    </row>
    <row r="595325" spans="70:70" x14ac:dyDescent="0.25">
      <c r="BR595325" s="2394"/>
    </row>
    <row r="595326" spans="70:70" x14ac:dyDescent="0.25">
      <c r="BR595326" s="2381"/>
    </row>
    <row r="595350" spans="70:70" x14ac:dyDescent="0.25">
      <c r="BR595350" s="2394"/>
    </row>
    <row r="595351" spans="70:70" x14ac:dyDescent="0.25">
      <c r="BR595351" s="2381"/>
    </row>
    <row r="595375" spans="70:70" x14ac:dyDescent="0.25">
      <c r="BR595375" s="2394"/>
    </row>
    <row r="595376" spans="70:70" x14ac:dyDescent="0.25">
      <c r="BR595376" s="2381"/>
    </row>
    <row r="595400" spans="70:70" x14ac:dyDescent="0.25">
      <c r="BR595400" s="2394"/>
    </row>
    <row r="595401" spans="70:70" x14ac:dyDescent="0.25">
      <c r="BR595401" s="2381"/>
    </row>
    <row r="595425" spans="70:70" x14ac:dyDescent="0.25">
      <c r="BR595425" s="2394"/>
    </row>
    <row r="595426" spans="70:70" x14ac:dyDescent="0.25">
      <c r="BR595426" s="2381"/>
    </row>
    <row r="595450" spans="70:70" x14ac:dyDescent="0.25">
      <c r="BR595450" s="2394"/>
    </row>
    <row r="595451" spans="70:70" x14ac:dyDescent="0.25">
      <c r="BR595451" s="2381"/>
    </row>
    <row r="595475" spans="70:70" x14ac:dyDescent="0.25">
      <c r="BR595475" s="2394"/>
    </row>
    <row r="595476" spans="70:70" x14ac:dyDescent="0.25">
      <c r="BR595476" s="2381"/>
    </row>
    <row r="595500" spans="70:70" x14ac:dyDescent="0.25">
      <c r="BR595500" s="2394"/>
    </row>
    <row r="595501" spans="70:70" x14ac:dyDescent="0.25">
      <c r="BR595501" s="2381"/>
    </row>
    <row r="595525" spans="70:70" x14ac:dyDescent="0.25">
      <c r="BR595525" s="2394"/>
    </row>
    <row r="595526" spans="70:70" x14ac:dyDescent="0.25">
      <c r="BR595526" s="2381"/>
    </row>
    <row r="595550" spans="70:70" x14ac:dyDescent="0.25">
      <c r="BR595550" s="2394"/>
    </row>
    <row r="595551" spans="70:70" x14ac:dyDescent="0.25">
      <c r="BR595551" s="2381"/>
    </row>
    <row r="595575" spans="70:70" x14ac:dyDescent="0.25">
      <c r="BR595575" s="2394"/>
    </row>
    <row r="595576" spans="70:70" x14ac:dyDescent="0.25">
      <c r="BR595576" s="2381"/>
    </row>
    <row r="595600" spans="70:70" x14ac:dyDescent="0.25">
      <c r="BR595600" s="2394"/>
    </row>
    <row r="595601" spans="70:70" x14ac:dyDescent="0.25">
      <c r="BR595601" s="2381"/>
    </row>
    <row r="595625" spans="70:70" x14ac:dyDescent="0.25">
      <c r="BR595625" s="2394"/>
    </row>
    <row r="595626" spans="70:70" x14ac:dyDescent="0.25">
      <c r="BR595626" s="2381"/>
    </row>
    <row r="595650" spans="70:70" x14ac:dyDescent="0.25">
      <c r="BR595650" s="2394"/>
    </row>
    <row r="595651" spans="70:70" x14ac:dyDescent="0.25">
      <c r="BR595651" s="2381"/>
    </row>
    <row r="595675" spans="70:70" x14ac:dyDescent="0.25">
      <c r="BR595675" s="2394"/>
    </row>
    <row r="595676" spans="70:70" x14ac:dyDescent="0.25">
      <c r="BR595676" s="2381"/>
    </row>
    <row r="595700" spans="70:70" x14ac:dyDescent="0.25">
      <c r="BR595700" s="2394"/>
    </row>
    <row r="595701" spans="70:70" x14ac:dyDescent="0.25">
      <c r="BR595701" s="2381"/>
    </row>
    <row r="595725" spans="70:70" x14ac:dyDescent="0.25">
      <c r="BR595725" s="2394"/>
    </row>
    <row r="595726" spans="70:70" x14ac:dyDescent="0.25">
      <c r="BR595726" s="2381"/>
    </row>
    <row r="595750" spans="70:70" x14ac:dyDescent="0.25">
      <c r="BR595750" s="2394"/>
    </row>
    <row r="595751" spans="70:70" x14ac:dyDescent="0.25">
      <c r="BR595751" s="2381"/>
    </row>
    <row r="595775" spans="70:70" x14ac:dyDescent="0.25">
      <c r="BR595775" s="2394"/>
    </row>
    <row r="595776" spans="70:70" x14ac:dyDescent="0.25">
      <c r="BR595776" s="2381"/>
    </row>
    <row r="595800" spans="70:70" x14ac:dyDescent="0.25">
      <c r="BR595800" s="2394"/>
    </row>
    <row r="595801" spans="70:70" x14ac:dyDescent="0.25">
      <c r="BR595801" s="2381"/>
    </row>
    <row r="595825" spans="70:70" x14ac:dyDescent="0.25">
      <c r="BR595825" s="2394"/>
    </row>
    <row r="595826" spans="70:70" x14ac:dyDescent="0.25">
      <c r="BR595826" s="2381"/>
    </row>
    <row r="595850" spans="70:70" x14ac:dyDescent="0.25">
      <c r="BR595850" s="2394"/>
    </row>
    <row r="595851" spans="70:70" x14ac:dyDescent="0.25">
      <c r="BR595851" s="2381"/>
    </row>
    <row r="595875" spans="70:70" x14ac:dyDescent="0.25">
      <c r="BR595875" s="2394"/>
    </row>
    <row r="595876" spans="70:70" x14ac:dyDescent="0.25">
      <c r="BR595876" s="2381"/>
    </row>
    <row r="595900" spans="70:70" x14ac:dyDescent="0.25">
      <c r="BR595900" s="2394"/>
    </row>
    <row r="595901" spans="70:70" x14ac:dyDescent="0.25">
      <c r="BR595901" s="2381"/>
    </row>
    <row r="595925" spans="70:70" x14ac:dyDescent="0.25">
      <c r="BR595925" s="2394"/>
    </row>
    <row r="595926" spans="70:70" x14ac:dyDescent="0.25">
      <c r="BR595926" s="2381"/>
    </row>
    <row r="595950" spans="70:70" x14ac:dyDescent="0.25">
      <c r="BR595950" s="2394"/>
    </row>
    <row r="595951" spans="70:70" x14ac:dyDescent="0.25">
      <c r="BR595951" s="2381"/>
    </row>
    <row r="595975" spans="70:70" x14ac:dyDescent="0.25">
      <c r="BR595975" s="2394"/>
    </row>
    <row r="595976" spans="70:70" x14ac:dyDescent="0.25">
      <c r="BR595976" s="2381"/>
    </row>
    <row r="596000" spans="70:70" x14ac:dyDescent="0.25">
      <c r="BR596000" s="2394"/>
    </row>
    <row r="596001" spans="70:70" x14ac:dyDescent="0.25">
      <c r="BR596001" s="2381"/>
    </row>
    <row r="596025" spans="70:70" x14ac:dyDescent="0.25">
      <c r="BR596025" s="2394"/>
    </row>
    <row r="596026" spans="70:70" x14ac:dyDescent="0.25">
      <c r="BR596026" s="2381"/>
    </row>
    <row r="596050" spans="70:70" x14ac:dyDescent="0.25">
      <c r="BR596050" s="2394"/>
    </row>
    <row r="596051" spans="70:70" x14ac:dyDescent="0.25">
      <c r="BR596051" s="2381"/>
    </row>
    <row r="596075" spans="70:70" x14ac:dyDescent="0.25">
      <c r="BR596075" s="2394"/>
    </row>
    <row r="596076" spans="70:70" x14ac:dyDescent="0.25">
      <c r="BR596076" s="2381"/>
    </row>
    <row r="596100" spans="70:70" x14ac:dyDescent="0.25">
      <c r="BR596100" s="2394"/>
    </row>
    <row r="596101" spans="70:70" x14ac:dyDescent="0.25">
      <c r="BR596101" s="2381"/>
    </row>
    <row r="596125" spans="70:70" x14ac:dyDescent="0.25">
      <c r="BR596125" s="2394"/>
    </row>
    <row r="596126" spans="70:70" x14ac:dyDescent="0.25">
      <c r="BR596126" s="2381"/>
    </row>
    <row r="596150" spans="70:70" x14ac:dyDescent="0.25">
      <c r="BR596150" s="2394"/>
    </row>
    <row r="596151" spans="70:70" x14ac:dyDescent="0.25">
      <c r="BR596151" s="2381"/>
    </row>
    <row r="596175" spans="70:70" x14ac:dyDescent="0.25">
      <c r="BR596175" s="2394"/>
    </row>
    <row r="596176" spans="70:70" x14ac:dyDescent="0.25">
      <c r="BR596176" s="2381"/>
    </row>
    <row r="596200" spans="70:70" x14ac:dyDescent="0.25">
      <c r="BR596200" s="2394"/>
    </row>
    <row r="596201" spans="70:70" x14ac:dyDescent="0.25">
      <c r="BR596201" s="2381"/>
    </row>
    <row r="596225" spans="70:70" x14ac:dyDescent="0.25">
      <c r="BR596225" s="2394"/>
    </row>
    <row r="596226" spans="70:70" x14ac:dyDescent="0.25">
      <c r="BR596226" s="2381"/>
    </row>
    <row r="596250" spans="70:70" x14ac:dyDescent="0.25">
      <c r="BR596250" s="2394"/>
    </row>
    <row r="596251" spans="70:70" x14ac:dyDescent="0.25">
      <c r="BR596251" s="2381"/>
    </row>
    <row r="596275" spans="70:70" x14ac:dyDescent="0.25">
      <c r="BR596275" s="2394"/>
    </row>
    <row r="596276" spans="70:70" x14ac:dyDescent="0.25">
      <c r="BR596276" s="2381"/>
    </row>
    <row r="596300" spans="70:70" x14ac:dyDescent="0.25">
      <c r="BR596300" s="2394"/>
    </row>
    <row r="596301" spans="70:70" x14ac:dyDescent="0.25">
      <c r="BR596301" s="2381"/>
    </row>
    <row r="596325" spans="70:70" x14ac:dyDescent="0.25">
      <c r="BR596325" s="2394"/>
    </row>
    <row r="596326" spans="70:70" x14ac:dyDescent="0.25">
      <c r="BR596326" s="2381"/>
    </row>
    <row r="596350" spans="70:70" x14ac:dyDescent="0.25">
      <c r="BR596350" s="2394"/>
    </row>
    <row r="596351" spans="70:70" x14ac:dyDescent="0.25">
      <c r="BR596351" s="2381"/>
    </row>
    <row r="596375" spans="70:70" x14ac:dyDescent="0.25">
      <c r="BR596375" s="2394"/>
    </row>
    <row r="596376" spans="70:70" x14ac:dyDescent="0.25">
      <c r="BR596376" s="2381"/>
    </row>
    <row r="596400" spans="70:70" x14ac:dyDescent="0.25">
      <c r="BR596400" s="2394"/>
    </row>
    <row r="596401" spans="70:70" x14ac:dyDescent="0.25">
      <c r="BR596401" s="2381"/>
    </row>
    <row r="596425" spans="70:70" x14ac:dyDescent="0.25">
      <c r="BR596425" s="2394"/>
    </row>
    <row r="596426" spans="70:70" x14ac:dyDescent="0.25">
      <c r="BR596426" s="2381"/>
    </row>
    <row r="596450" spans="70:70" x14ac:dyDescent="0.25">
      <c r="BR596450" s="2394"/>
    </row>
    <row r="596451" spans="70:70" x14ac:dyDescent="0.25">
      <c r="BR596451" s="2381"/>
    </row>
    <row r="596475" spans="70:70" x14ac:dyDescent="0.25">
      <c r="BR596475" s="2394"/>
    </row>
    <row r="596476" spans="70:70" x14ac:dyDescent="0.25">
      <c r="BR596476" s="2381"/>
    </row>
    <row r="596500" spans="70:70" x14ac:dyDescent="0.25">
      <c r="BR596500" s="2394"/>
    </row>
    <row r="596501" spans="70:70" x14ac:dyDescent="0.25">
      <c r="BR596501" s="2381"/>
    </row>
    <row r="596525" spans="70:70" x14ac:dyDescent="0.25">
      <c r="BR596525" s="2394"/>
    </row>
    <row r="596526" spans="70:70" x14ac:dyDescent="0.25">
      <c r="BR596526" s="2381"/>
    </row>
    <row r="596550" spans="70:70" x14ac:dyDescent="0.25">
      <c r="BR596550" s="2394"/>
    </row>
    <row r="596551" spans="70:70" x14ac:dyDescent="0.25">
      <c r="BR596551" s="2381"/>
    </row>
    <row r="596575" spans="70:70" x14ac:dyDescent="0.25">
      <c r="BR596575" s="2394"/>
    </row>
    <row r="596576" spans="70:70" x14ac:dyDescent="0.25">
      <c r="BR596576" s="2381"/>
    </row>
    <row r="596600" spans="70:70" x14ac:dyDescent="0.25">
      <c r="BR596600" s="2394"/>
    </row>
    <row r="596601" spans="70:70" x14ac:dyDescent="0.25">
      <c r="BR596601" s="2381"/>
    </row>
    <row r="596625" spans="70:70" x14ac:dyDescent="0.25">
      <c r="BR596625" s="2394"/>
    </row>
    <row r="596626" spans="70:70" x14ac:dyDescent="0.25">
      <c r="BR596626" s="2381"/>
    </row>
    <row r="596650" spans="70:70" x14ac:dyDescent="0.25">
      <c r="BR596650" s="2394"/>
    </row>
    <row r="596651" spans="70:70" x14ac:dyDescent="0.25">
      <c r="BR596651" s="2381"/>
    </row>
    <row r="596675" spans="70:70" x14ac:dyDescent="0.25">
      <c r="BR596675" s="2394"/>
    </row>
    <row r="596676" spans="70:70" x14ac:dyDescent="0.25">
      <c r="BR596676" s="2381"/>
    </row>
    <row r="596700" spans="70:70" x14ac:dyDescent="0.25">
      <c r="BR596700" s="2394"/>
    </row>
    <row r="596701" spans="70:70" x14ac:dyDescent="0.25">
      <c r="BR596701" s="2381"/>
    </row>
    <row r="596725" spans="70:70" x14ac:dyDescent="0.25">
      <c r="BR596725" s="2394"/>
    </row>
    <row r="596726" spans="70:70" x14ac:dyDescent="0.25">
      <c r="BR596726" s="2381"/>
    </row>
    <row r="596750" spans="70:70" x14ac:dyDescent="0.25">
      <c r="BR596750" s="2394"/>
    </row>
    <row r="596751" spans="70:70" x14ac:dyDescent="0.25">
      <c r="BR596751" s="2381"/>
    </row>
    <row r="596775" spans="70:70" x14ac:dyDescent="0.25">
      <c r="BR596775" s="2394"/>
    </row>
    <row r="596776" spans="70:70" x14ac:dyDescent="0.25">
      <c r="BR596776" s="2381"/>
    </row>
    <row r="596800" spans="70:70" x14ac:dyDescent="0.25">
      <c r="BR596800" s="2394"/>
    </row>
    <row r="596801" spans="70:70" x14ac:dyDescent="0.25">
      <c r="BR596801" s="2381"/>
    </row>
    <row r="596825" spans="70:70" x14ac:dyDescent="0.25">
      <c r="BR596825" s="2394"/>
    </row>
    <row r="596826" spans="70:70" x14ac:dyDescent="0.25">
      <c r="BR596826" s="2381"/>
    </row>
    <row r="596850" spans="70:70" x14ac:dyDescent="0.25">
      <c r="BR596850" s="2394"/>
    </row>
    <row r="596851" spans="70:70" x14ac:dyDescent="0.25">
      <c r="BR596851" s="2381"/>
    </row>
    <row r="596875" spans="70:70" x14ac:dyDescent="0.25">
      <c r="BR596875" s="2394"/>
    </row>
    <row r="596876" spans="70:70" x14ac:dyDescent="0.25">
      <c r="BR596876" s="2381"/>
    </row>
    <row r="596900" spans="70:70" x14ac:dyDescent="0.25">
      <c r="BR596900" s="2394"/>
    </row>
    <row r="596901" spans="70:70" x14ac:dyDescent="0.25">
      <c r="BR596901" s="2381"/>
    </row>
    <row r="596925" spans="70:70" x14ac:dyDescent="0.25">
      <c r="BR596925" s="2394"/>
    </row>
    <row r="596926" spans="70:70" x14ac:dyDescent="0.25">
      <c r="BR596926" s="2381"/>
    </row>
    <row r="596950" spans="70:70" x14ac:dyDescent="0.25">
      <c r="BR596950" s="2394"/>
    </row>
    <row r="596951" spans="70:70" x14ac:dyDescent="0.25">
      <c r="BR596951" s="2381"/>
    </row>
    <row r="596975" spans="70:70" x14ac:dyDescent="0.25">
      <c r="BR596975" s="2394"/>
    </row>
    <row r="596976" spans="70:70" x14ac:dyDescent="0.25">
      <c r="BR596976" s="2381"/>
    </row>
    <row r="597000" spans="70:70" x14ac:dyDescent="0.25">
      <c r="BR597000" s="2394"/>
    </row>
    <row r="597001" spans="70:70" x14ac:dyDescent="0.25">
      <c r="BR597001" s="2381"/>
    </row>
    <row r="597025" spans="70:70" x14ac:dyDescent="0.25">
      <c r="BR597025" s="2394"/>
    </row>
    <row r="597026" spans="70:70" x14ac:dyDescent="0.25">
      <c r="BR597026" s="2381"/>
    </row>
    <row r="597050" spans="70:70" x14ac:dyDescent="0.25">
      <c r="BR597050" s="2394"/>
    </row>
    <row r="597051" spans="70:70" x14ac:dyDescent="0.25">
      <c r="BR597051" s="2381"/>
    </row>
    <row r="597075" spans="70:70" x14ac:dyDescent="0.25">
      <c r="BR597075" s="2394"/>
    </row>
    <row r="597076" spans="70:70" x14ac:dyDescent="0.25">
      <c r="BR597076" s="2381"/>
    </row>
    <row r="597100" spans="70:70" x14ac:dyDescent="0.25">
      <c r="BR597100" s="2394"/>
    </row>
    <row r="597101" spans="70:70" x14ac:dyDescent="0.25">
      <c r="BR597101" s="2381"/>
    </row>
    <row r="597125" spans="70:70" x14ac:dyDescent="0.25">
      <c r="BR597125" s="2394"/>
    </row>
    <row r="597126" spans="70:70" x14ac:dyDescent="0.25">
      <c r="BR597126" s="2381"/>
    </row>
    <row r="597150" spans="70:70" x14ac:dyDescent="0.25">
      <c r="BR597150" s="2394"/>
    </row>
    <row r="597151" spans="70:70" x14ac:dyDescent="0.25">
      <c r="BR597151" s="2381"/>
    </row>
    <row r="597175" spans="70:70" x14ac:dyDescent="0.25">
      <c r="BR597175" s="2394"/>
    </row>
    <row r="597176" spans="70:70" x14ac:dyDescent="0.25">
      <c r="BR597176" s="2381"/>
    </row>
    <row r="597200" spans="70:70" x14ac:dyDescent="0.25">
      <c r="BR597200" s="2394"/>
    </row>
    <row r="597201" spans="70:70" x14ac:dyDescent="0.25">
      <c r="BR597201" s="2381"/>
    </row>
    <row r="597225" spans="70:70" x14ac:dyDescent="0.25">
      <c r="BR597225" s="2394"/>
    </row>
    <row r="597226" spans="70:70" x14ac:dyDescent="0.25">
      <c r="BR597226" s="2381"/>
    </row>
    <row r="597250" spans="70:70" x14ac:dyDescent="0.25">
      <c r="BR597250" s="2394"/>
    </row>
    <row r="597251" spans="70:70" x14ac:dyDescent="0.25">
      <c r="BR597251" s="2381"/>
    </row>
    <row r="597275" spans="70:70" x14ac:dyDescent="0.25">
      <c r="BR597275" s="2394"/>
    </row>
    <row r="597276" spans="70:70" x14ac:dyDescent="0.25">
      <c r="BR597276" s="2381"/>
    </row>
    <row r="597300" spans="70:70" x14ac:dyDescent="0.25">
      <c r="BR597300" s="2394"/>
    </row>
    <row r="597301" spans="70:70" x14ac:dyDescent="0.25">
      <c r="BR597301" s="2381"/>
    </row>
    <row r="597325" spans="70:70" x14ac:dyDescent="0.25">
      <c r="BR597325" s="2394"/>
    </row>
    <row r="597326" spans="70:70" x14ac:dyDescent="0.25">
      <c r="BR597326" s="2381"/>
    </row>
    <row r="597350" spans="70:70" x14ac:dyDescent="0.25">
      <c r="BR597350" s="2394"/>
    </row>
    <row r="597351" spans="70:70" x14ac:dyDescent="0.25">
      <c r="BR597351" s="2381"/>
    </row>
    <row r="597375" spans="70:70" x14ac:dyDescent="0.25">
      <c r="BR597375" s="2394"/>
    </row>
    <row r="597376" spans="70:70" x14ac:dyDescent="0.25">
      <c r="BR597376" s="2381"/>
    </row>
    <row r="597400" spans="70:70" x14ac:dyDescent="0.25">
      <c r="BR597400" s="2394"/>
    </row>
    <row r="597401" spans="70:70" x14ac:dyDescent="0.25">
      <c r="BR597401" s="2381"/>
    </row>
    <row r="597425" spans="70:70" x14ac:dyDescent="0.25">
      <c r="BR597425" s="2394"/>
    </row>
    <row r="597426" spans="70:70" x14ac:dyDescent="0.25">
      <c r="BR597426" s="2381"/>
    </row>
    <row r="597450" spans="70:70" x14ac:dyDescent="0.25">
      <c r="BR597450" s="2394"/>
    </row>
    <row r="597451" spans="70:70" x14ac:dyDescent="0.25">
      <c r="BR597451" s="2381"/>
    </row>
    <row r="597475" spans="70:70" x14ac:dyDescent="0.25">
      <c r="BR597475" s="2394"/>
    </row>
    <row r="597476" spans="70:70" x14ac:dyDescent="0.25">
      <c r="BR597476" s="2381"/>
    </row>
    <row r="597500" spans="70:70" x14ac:dyDescent="0.25">
      <c r="BR597500" s="2394"/>
    </row>
    <row r="597501" spans="70:70" x14ac:dyDescent="0.25">
      <c r="BR597501" s="2381"/>
    </row>
    <row r="597525" spans="70:70" x14ac:dyDescent="0.25">
      <c r="BR597525" s="2394"/>
    </row>
    <row r="597526" spans="70:70" x14ac:dyDescent="0.25">
      <c r="BR597526" s="2381"/>
    </row>
    <row r="597550" spans="70:70" x14ac:dyDescent="0.25">
      <c r="BR597550" s="2394"/>
    </row>
    <row r="597551" spans="70:70" x14ac:dyDescent="0.25">
      <c r="BR597551" s="2381"/>
    </row>
    <row r="597575" spans="70:70" x14ac:dyDescent="0.25">
      <c r="BR597575" s="2394"/>
    </row>
    <row r="597576" spans="70:70" x14ac:dyDescent="0.25">
      <c r="BR597576" s="2381"/>
    </row>
    <row r="597600" spans="70:70" x14ac:dyDescent="0.25">
      <c r="BR597600" s="2394"/>
    </row>
    <row r="597601" spans="70:70" x14ac:dyDescent="0.25">
      <c r="BR597601" s="2381"/>
    </row>
    <row r="597625" spans="70:70" x14ac:dyDescent="0.25">
      <c r="BR597625" s="2394"/>
    </row>
    <row r="597626" spans="70:70" x14ac:dyDescent="0.25">
      <c r="BR597626" s="2381"/>
    </row>
    <row r="597650" spans="70:70" x14ac:dyDescent="0.25">
      <c r="BR597650" s="2394"/>
    </row>
    <row r="597651" spans="70:70" x14ac:dyDescent="0.25">
      <c r="BR597651" s="2381"/>
    </row>
    <row r="597675" spans="70:70" x14ac:dyDescent="0.25">
      <c r="BR597675" s="2394"/>
    </row>
    <row r="597676" spans="70:70" x14ac:dyDescent="0.25">
      <c r="BR597676" s="2381"/>
    </row>
    <row r="597700" spans="70:70" x14ac:dyDescent="0.25">
      <c r="BR597700" s="2394"/>
    </row>
    <row r="597701" spans="70:70" x14ac:dyDescent="0.25">
      <c r="BR597701" s="2381"/>
    </row>
    <row r="597725" spans="70:70" x14ac:dyDescent="0.25">
      <c r="BR597725" s="2394"/>
    </row>
    <row r="597726" spans="70:70" x14ac:dyDescent="0.25">
      <c r="BR597726" s="2381"/>
    </row>
    <row r="597750" spans="70:70" x14ac:dyDescent="0.25">
      <c r="BR597750" s="2394"/>
    </row>
    <row r="597751" spans="70:70" x14ac:dyDescent="0.25">
      <c r="BR597751" s="2381"/>
    </row>
    <row r="597775" spans="70:70" x14ac:dyDescent="0.25">
      <c r="BR597775" s="2394"/>
    </row>
    <row r="597776" spans="70:70" x14ac:dyDescent="0.25">
      <c r="BR597776" s="2381"/>
    </row>
    <row r="597800" spans="70:70" x14ac:dyDescent="0.25">
      <c r="BR597800" s="2394"/>
    </row>
    <row r="597801" spans="70:70" x14ac:dyDescent="0.25">
      <c r="BR597801" s="2381"/>
    </row>
    <row r="597825" spans="70:70" x14ac:dyDescent="0.25">
      <c r="BR597825" s="2394"/>
    </row>
    <row r="597826" spans="70:70" x14ac:dyDescent="0.25">
      <c r="BR597826" s="2381"/>
    </row>
    <row r="597850" spans="70:70" x14ac:dyDescent="0.25">
      <c r="BR597850" s="2394"/>
    </row>
    <row r="597851" spans="70:70" x14ac:dyDescent="0.25">
      <c r="BR597851" s="2381"/>
    </row>
    <row r="597875" spans="70:70" x14ac:dyDescent="0.25">
      <c r="BR597875" s="2394"/>
    </row>
    <row r="597876" spans="70:70" x14ac:dyDescent="0.25">
      <c r="BR597876" s="2381"/>
    </row>
    <row r="597900" spans="70:70" x14ac:dyDescent="0.25">
      <c r="BR597900" s="2394"/>
    </row>
    <row r="597901" spans="70:70" x14ac:dyDescent="0.25">
      <c r="BR597901" s="2381"/>
    </row>
    <row r="597925" spans="70:70" x14ac:dyDescent="0.25">
      <c r="BR597925" s="2394"/>
    </row>
    <row r="597926" spans="70:70" x14ac:dyDescent="0.25">
      <c r="BR597926" s="2381"/>
    </row>
    <row r="597950" spans="70:70" x14ac:dyDescent="0.25">
      <c r="BR597950" s="2394"/>
    </row>
    <row r="597951" spans="70:70" x14ac:dyDescent="0.25">
      <c r="BR597951" s="2381"/>
    </row>
    <row r="597975" spans="70:70" x14ac:dyDescent="0.25">
      <c r="BR597975" s="2394"/>
    </row>
    <row r="597976" spans="70:70" x14ac:dyDescent="0.25">
      <c r="BR597976" s="2381"/>
    </row>
    <row r="598000" spans="70:70" x14ac:dyDescent="0.25">
      <c r="BR598000" s="2394"/>
    </row>
    <row r="598001" spans="70:70" x14ac:dyDescent="0.25">
      <c r="BR598001" s="2381"/>
    </row>
    <row r="598025" spans="70:70" x14ac:dyDescent="0.25">
      <c r="BR598025" s="2394"/>
    </row>
    <row r="598026" spans="70:70" x14ac:dyDescent="0.25">
      <c r="BR598026" s="2381"/>
    </row>
    <row r="598050" spans="70:70" x14ac:dyDescent="0.25">
      <c r="BR598050" s="2394"/>
    </row>
    <row r="598051" spans="70:70" x14ac:dyDescent="0.25">
      <c r="BR598051" s="2381"/>
    </row>
    <row r="598075" spans="70:70" x14ac:dyDescent="0.25">
      <c r="BR598075" s="2394"/>
    </row>
    <row r="598076" spans="70:70" x14ac:dyDescent="0.25">
      <c r="BR598076" s="2381"/>
    </row>
    <row r="598100" spans="70:70" x14ac:dyDescent="0.25">
      <c r="BR598100" s="2394"/>
    </row>
    <row r="598101" spans="70:70" x14ac:dyDescent="0.25">
      <c r="BR598101" s="2381"/>
    </row>
    <row r="598125" spans="70:70" x14ac:dyDescent="0.25">
      <c r="BR598125" s="2394"/>
    </row>
    <row r="598126" spans="70:70" x14ac:dyDescent="0.25">
      <c r="BR598126" s="2381"/>
    </row>
    <row r="598150" spans="70:70" x14ac:dyDescent="0.25">
      <c r="BR598150" s="2394"/>
    </row>
    <row r="598151" spans="70:70" x14ac:dyDescent="0.25">
      <c r="BR598151" s="2381"/>
    </row>
    <row r="598175" spans="70:70" x14ac:dyDescent="0.25">
      <c r="BR598175" s="2394"/>
    </row>
    <row r="598176" spans="70:70" x14ac:dyDescent="0.25">
      <c r="BR598176" s="2381"/>
    </row>
    <row r="598200" spans="70:70" x14ac:dyDescent="0.25">
      <c r="BR598200" s="2394"/>
    </row>
    <row r="598201" spans="70:70" x14ac:dyDescent="0.25">
      <c r="BR598201" s="2381"/>
    </row>
    <row r="598225" spans="70:70" x14ac:dyDescent="0.25">
      <c r="BR598225" s="2394"/>
    </row>
    <row r="598226" spans="70:70" x14ac:dyDescent="0.25">
      <c r="BR598226" s="2381"/>
    </row>
    <row r="598250" spans="70:70" x14ac:dyDescent="0.25">
      <c r="BR598250" s="2394"/>
    </row>
    <row r="598251" spans="70:70" x14ac:dyDescent="0.25">
      <c r="BR598251" s="2381"/>
    </row>
    <row r="598275" spans="70:70" x14ac:dyDescent="0.25">
      <c r="BR598275" s="2394"/>
    </row>
    <row r="598276" spans="70:70" x14ac:dyDescent="0.25">
      <c r="BR598276" s="2381"/>
    </row>
    <row r="598300" spans="70:70" x14ac:dyDescent="0.25">
      <c r="BR598300" s="2394"/>
    </row>
    <row r="598301" spans="70:70" x14ac:dyDescent="0.25">
      <c r="BR598301" s="2381"/>
    </row>
    <row r="598325" spans="70:70" x14ac:dyDescent="0.25">
      <c r="BR598325" s="2394"/>
    </row>
    <row r="598326" spans="70:70" x14ac:dyDescent="0.25">
      <c r="BR598326" s="2381"/>
    </row>
    <row r="598350" spans="70:70" x14ac:dyDescent="0.25">
      <c r="BR598350" s="2394"/>
    </row>
    <row r="598351" spans="70:70" x14ac:dyDescent="0.25">
      <c r="BR598351" s="2381"/>
    </row>
    <row r="598375" spans="70:70" x14ac:dyDescent="0.25">
      <c r="BR598375" s="2394"/>
    </row>
    <row r="598376" spans="70:70" x14ac:dyDescent="0.25">
      <c r="BR598376" s="2381"/>
    </row>
    <row r="598400" spans="70:70" x14ac:dyDescent="0.25">
      <c r="BR598400" s="2394"/>
    </row>
    <row r="598401" spans="70:70" x14ac:dyDescent="0.25">
      <c r="BR598401" s="2381"/>
    </row>
    <row r="598425" spans="70:70" x14ac:dyDescent="0.25">
      <c r="BR598425" s="2394"/>
    </row>
    <row r="598426" spans="70:70" x14ac:dyDescent="0.25">
      <c r="BR598426" s="2381"/>
    </row>
    <row r="598450" spans="70:70" x14ac:dyDescent="0.25">
      <c r="BR598450" s="2394"/>
    </row>
    <row r="598451" spans="70:70" x14ac:dyDescent="0.25">
      <c r="BR598451" s="2381"/>
    </row>
    <row r="598475" spans="70:70" x14ac:dyDescent="0.25">
      <c r="BR598475" s="2394"/>
    </row>
    <row r="598476" spans="70:70" x14ac:dyDescent="0.25">
      <c r="BR598476" s="2381"/>
    </row>
    <row r="598500" spans="70:70" x14ac:dyDescent="0.25">
      <c r="BR598500" s="2394"/>
    </row>
    <row r="598501" spans="70:70" x14ac:dyDescent="0.25">
      <c r="BR598501" s="2381"/>
    </row>
    <row r="598525" spans="70:70" x14ac:dyDescent="0.25">
      <c r="BR598525" s="2394"/>
    </row>
    <row r="598526" spans="70:70" x14ac:dyDescent="0.25">
      <c r="BR598526" s="2381"/>
    </row>
    <row r="598550" spans="70:70" x14ac:dyDescent="0.25">
      <c r="BR598550" s="2394"/>
    </row>
    <row r="598551" spans="70:70" x14ac:dyDescent="0.25">
      <c r="BR598551" s="2381"/>
    </row>
    <row r="598575" spans="70:70" x14ac:dyDescent="0.25">
      <c r="BR598575" s="2394"/>
    </row>
    <row r="598576" spans="70:70" x14ac:dyDescent="0.25">
      <c r="BR598576" s="2381"/>
    </row>
    <row r="598600" spans="70:70" x14ac:dyDescent="0.25">
      <c r="BR598600" s="2394"/>
    </row>
    <row r="598601" spans="70:70" x14ac:dyDescent="0.25">
      <c r="BR598601" s="2381"/>
    </row>
    <row r="598625" spans="70:70" x14ac:dyDescent="0.25">
      <c r="BR598625" s="2394"/>
    </row>
    <row r="598626" spans="70:70" x14ac:dyDescent="0.25">
      <c r="BR598626" s="2381"/>
    </row>
    <row r="598650" spans="70:70" x14ac:dyDescent="0.25">
      <c r="BR598650" s="2394"/>
    </row>
    <row r="598651" spans="70:70" x14ac:dyDescent="0.25">
      <c r="BR598651" s="2381"/>
    </row>
    <row r="598675" spans="70:70" x14ac:dyDescent="0.25">
      <c r="BR598675" s="2394"/>
    </row>
    <row r="598676" spans="70:70" x14ac:dyDescent="0.25">
      <c r="BR598676" s="2381"/>
    </row>
    <row r="598700" spans="70:70" x14ac:dyDescent="0.25">
      <c r="BR598700" s="2394"/>
    </row>
    <row r="598701" spans="70:70" x14ac:dyDescent="0.25">
      <c r="BR598701" s="2381"/>
    </row>
    <row r="598725" spans="70:70" x14ac:dyDescent="0.25">
      <c r="BR598725" s="2394"/>
    </row>
    <row r="598726" spans="70:70" x14ac:dyDescent="0.25">
      <c r="BR598726" s="2381"/>
    </row>
    <row r="598750" spans="70:70" x14ac:dyDescent="0.25">
      <c r="BR598750" s="2394"/>
    </row>
    <row r="598751" spans="70:70" x14ac:dyDescent="0.25">
      <c r="BR598751" s="2381"/>
    </row>
    <row r="598775" spans="70:70" x14ac:dyDescent="0.25">
      <c r="BR598775" s="2394"/>
    </row>
    <row r="598776" spans="70:70" x14ac:dyDescent="0.25">
      <c r="BR598776" s="2381"/>
    </row>
    <row r="598800" spans="70:70" x14ac:dyDescent="0.25">
      <c r="BR598800" s="2394"/>
    </row>
    <row r="598801" spans="70:70" x14ac:dyDescent="0.25">
      <c r="BR598801" s="2381"/>
    </row>
    <row r="598825" spans="70:70" x14ac:dyDescent="0.25">
      <c r="BR598825" s="2394"/>
    </row>
    <row r="598826" spans="70:70" x14ac:dyDescent="0.25">
      <c r="BR598826" s="2381"/>
    </row>
    <row r="598850" spans="70:70" x14ac:dyDescent="0.25">
      <c r="BR598850" s="2394"/>
    </row>
    <row r="598851" spans="70:70" x14ac:dyDescent="0.25">
      <c r="BR598851" s="2381"/>
    </row>
    <row r="598875" spans="70:70" x14ac:dyDescent="0.25">
      <c r="BR598875" s="2394"/>
    </row>
    <row r="598876" spans="70:70" x14ac:dyDescent="0.25">
      <c r="BR598876" s="2381"/>
    </row>
    <row r="598900" spans="70:70" x14ac:dyDescent="0.25">
      <c r="BR598900" s="2394"/>
    </row>
    <row r="598901" spans="70:70" x14ac:dyDescent="0.25">
      <c r="BR598901" s="2381"/>
    </row>
    <row r="598925" spans="70:70" x14ac:dyDescent="0.25">
      <c r="BR598925" s="2394"/>
    </row>
    <row r="598926" spans="70:70" x14ac:dyDescent="0.25">
      <c r="BR598926" s="2381"/>
    </row>
    <row r="598950" spans="70:70" x14ac:dyDescent="0.25">
      <c r="BR598950" s="2394"/>
    </row>
    <row r="598951" spans="70:70" x14ac:dyDescent="0.25">
      <c r="BR598951" s="2381"/>
    </row>
    <row r="598975" spans="70:70" x14ac:dyDescent="0.25">
      <c r="BR598975" s="2394"/>
    </row>
    <row r="598976" spans="70:70" x14ac:dyDescent="0.25">
      <c r="BR598976" s="2381"/>
    </row>
    <row r="599000" spans="70:70" x14ac:dyDescent="0.25">
      <c r="BR599000" s="2394"/>
    </row>
    <row r="599001" spans="70:70" x14ac:dyDescent="0.25">
      <c r="BR599001" s="2381"/>
    </row>
    <row r="599025" spans="70:70" x14ac:dyDescent="0.25">
      <c r="BR599025" s="2394"/>
    </row>
    <row r="599026" spans="70:70" x14ac:dyDescent="0.25">
      <c r="BR599026" s="2381"/>
    </row>
    <row r="599050" spans="70:70" x14ac:dyDescent="0.25">
      <c r="BR599050" s="2394"/>
    </row>
    <row r="599051" spans="70:70" x14ac:dyDescent="0.25">
      <c r="BR599051" s="2381"/>
    </row>
    <row r="599075" spans="70:70" x14ac:dyDescent="0.25">
      <c r="BR599075" s="2394"/>
    </row>
    <row r="599076" spans="70:70" x14ac:dyDescent="0.25">
      <c r="BR599076" s="2381"/>
    </row>
    <row r="599100" spans="70:70" x14ac:dyDescent="0.25">
      <c r="BR599100" s="2394"/>
    </row>
    <row r="599101" spans="70:70" x14ac:dyDescent="0.25">
      <c r="BR599101" s="2381"/>
    </row>
    <row r="599125" spans="70:70" x14ac:dyDescent="0.25">
      <c r="BR599125" s="2394"/>
    </row>
    <row r="599126" spans="70:70" x14ac:dyDescent="0.25">
      <c r="BR599126" s="2381"/>
    </row>
    <row r="599150" spans="70:70" x14ac:dyDescent="0.25">
      <c r="BR599150" s="2394"/>
    </row>
    <row r="599151" spans="70:70" x14ac:dyDescent="0.25">
      <c r="BR599151" s="2381"/>
    </row>
    <row r="599175" spans="70:70" x14ac:dyDescent="0.25">
      <c r="BR599175" s="2394"/>
    </row>
    <row r="599176" spans="70:70" x14ac:dyDescent="0.25">
      <c r="BR599176" s="2381"/>
    </row>
    <row r="599200" spans="70:70" x14ac:dyDescent="0.25">
      <c r="BR599200" s="2394"/>
    </row>
    <row r="599201" spans="70:70" x14ac:dyDescent="0.25">
      <c r="BR599201" s="2381"/>
    </row>
    <row r="599225" spans="70:70" x14ac:dyDescent="0.25">
      <c r="BR599225" s="2394"/>
    </row>
    <row r="599226" spans="70:70" x14ac:dyDescent="0.25">
      <c r="BR599226" s="2381"/>
    </row>
    <row r="599250" spans="70:70" x14ac:dyDescent="0.25">
      <c r="BR599250" s="2394"/>
    </row>
    <row r="599251" spans="70:70" x14ac:dyDescent="0.25">
      <c r="BR599251" s="2381"/>
    </row>
    <row r="599275" spans="70:70" x14ac:dyDescent="0.25">
      <c r="BR599275" s="2394"/>
    </row>
    <row r="599276" spans="70:70" x14ac:dyDescent="0.25">
      <c r="BR599276" s="2381"/>
    </row>
    <row r="599300" spans="70:70" x14ac:dyDescent="0.25">
      <c r="BR599300" s="2394"/>
    </row>
    <row r="599301" spans="70:70" x14ac:dyDescent="0.25">
      <c r="BR599301" s="2381"/>
    </row>
    <row r="599325" spans="70:70" x14ac:dyDescent="0.25">
      <c r="BR599325" s="2394"/>
    </row>
    <row r="599326" spans="70:70" x14ac:dyDescent="0.25">
      <c r="BR599326" s="2381"/>
    </row>
    <row r="599350" spans="70:70" x14ac:dyDescent="0.25">
      <c r="BR599350" s="2394"/>
    </row>
    <row r="599351" spans="70:70" x14ac:dyDescent="0.25">
      <c r="BR599351" s="2381"/>
    </row>
    <row r="599375" spans="70:70" x14ac:dyDescent="0.25">
      <c r="BR599375" s="2394"/>
    </row>
    <row r="599376" spans="70:70" x14ac:dyDescent="0.25">
      <c r="BR599376" s="2381"/>
    </row>
    <row r="599400" spans="70:70" x14ac:dyDescent="0.25">
      <c r="BR599400" s="2394"/>
    </row>
    <row r="599401" spans="70:70" x14ac:dyDescent="0.25">
      <c r="BR599401" s="2381"/>
    </row>
    <row r="599425" spans="70:70" x14ac:dyDescent="0.25">
      <c r="BR599425" s="2394"/>
    </row>
    <row r="599426" spans="70:70" x14ac:dyDescent="0.25">
      <c r="BR599426" s="2381"/>
    </row>
    <row r="599450" spans="70:70" x14ac:dyDescent="0.25">
      <c r="BR599450" s="2394"/>
    </row>
    <row r="599451" spans="70:70" x14ac:dyDescent="0.25">
      <c r="BR599451" s="2381"/>
    </row>
    <row r="599475" spans="70:70" x14ac:dyDescent="0.25">
      <c r="BR599475" s="2394"/>
    </row>
    <row r="599476" spans="70:70" x14ac:dyDescent="0.25">
      <c r="BR599476" s="2381"/>
    </row>
    <row r="599500" spans="70:70" x14ac:dyDescent="0.25">
      <c r="BR599500" s="2394"/>
    </row>
    <row r="599501" spans="70:70" x14ac:dyDescent="0.25">
      <c r="BR599501" s="2381"/>
    </row>
    <row r="599525" spans="70:70" x14ac:dyDescent="0.25">
      <c r="BR599525" s="2394"/>
    </row>
    <row r="599526" spans="70:70" x14ac:dyDescent="0.25">
      <c r="BR599526" s="2381"/>
    </row>
    <row r="599550" spans="70:70" x14ac:dyDescent="0.25">
      <c r="BR599550" s="2394"/>
    </row>
    <row r="599551" spans="70:70" x14ac:dyDescent="0.25">
      <c r="BR599551" s="2381"/>
    </row>
    <row r="599575" spans="70:70" x14ac:dyDescent="0.25">
      <c r="BR599575" s="2394"/>
    </row>
    <row r="599576" spans="70:70" x14ac:dyDescent="0.25">
      <c r="BR599576" s="2381"/>
    </row>
    <row r="599600" spans="70:70" x14ac:dyDescent="0.25">
      <c r="BR599600" s="2394"/>
    </row>
    <row r="599601" spans="70:70" x14ac:dyDescent="0.25">
      <c r="BR599601" s="2381"/>
    </row>
    <row r="599625" spans="70:70" x14ac:dyDescent="0.25">
      <c r="BR599625" s="2394"/>
    </row>
    <row r="599626" spans="70:70" x14ac:dyDescent="0.25">
      <c r="BR599626" s="2381"/>
    </row>
    <row r="599650" spans="70:70" x14ac:dyDescent="0.25">
      <c r="BR599650" s="2394"/>
    </row>
    <row r="599651" spans="70:70" x14ac:dyDescent="0.25">
      <c r="BR599651" s="2381"/>
    </row>
    <row r="599675" spans="70:70" x14ac:dyDescent="0.25">
      <c r="BR599675" s="2394"/>
    </row>
    <row r="599676" spans="70:70" x14ac:dyDescent="0.25">
      <c r="BR599676" s="2381"/>
    </row>
    <row r="599700" spans="70:70" x14ac:dyDescent="0.25">
      <c r="BR599700" s="2394"/>
    </row>
    <row r="599701" spans="70:70" x14ac:dyDescent="0.25">
      <c r="BR599701" s="2381"/>
    </row>
    <row r="599725" spans="70:70" x14ac:dyDescent="0.25">
      <c r="BR599725" s="2394"/>
    </row>
    <row r="599726" spans="70:70" x14ac:dyDescent="0.25">
      <c r="BR599726" s="2381"/>
    </row>
    <row r="599750" spans="70:70" x14ac:dyDescent="0.25">
      <c r="BR599750" s="2394"/>
    </row>
    <row r="599751" spans="70:70" x14ac:dyDescent="0.25">
      <c r="BR599751" s="2381"/>
    </row>
    <row r="599775" spans="70:70" x14ac:dyDescent="0.25">
      <c r="BR599775" s="2394"/>
    </row>
    <row r="599776" spans="70:70" x14ac:dyDescent="0.25">
      <c r="BR599776" s="2381"/>
    </row>
    <row r="599800" spans="70:70" x14ac:dyDescent="0.25">
      <c r="BR599800" s="2394"/>
    </row>
    <row r="599801" spans="70:70" x14ac:dyDescent="0.25">
      <c r="BR599801" s="2381"/>
    </row>
    <row r="599825" spans="70:70" x14ac:dyDescent="0.25">
      <c r="BR599825" s="2394"/>
    </row>
    <row r="599826" spans="70:70" x14ac:dyDescent="0.25">
      <c r="BR599826" s="2381"/>
    </row>
    <row r="599850" spans="70:70" x14ac:dyDescent="0.25">
      <c r="BR599850" s="2394"/>
    </row>
    <row r="599851" spans="70:70" x14ac:dyDescent="0.25">
      <c r="BR599851" s="2381"/>
    </row>
    <row r="599875" spans="70:70" x14ac:dyDescent="0.25">
      <c r="BR599875" s="2394"/>
    </row>
    <row r="599876" spans="70:70" x14ac:dyDescent="0.25">
      <c r="BR599876" s="2381"/>
    </row>
    <row r="599900" spans="70:70" x14ac:dyDescent="0.25">
      <c r="BR599900" s="2394"/>
    </row>
    <row r="599901" spans="70:70" x14ac:dyDescent="0.25">
      <c r="BR599901" s="2381"/>
    </row>
    <row r="599925" spans="70:70" x14ac:dyDescent="0.25">
      <c r="BR599925" s="2394"/>
    </row>
    <row r="599926" spans="70:70" x14ac:dyDescent="0.25">
      <c r="BR599926" s="2381"/>
    </row>
    <row r="599950" spans="70:70" x14ac:dyDescent="0.25">
      <c r="BR599950" s="2394"/>
    </row>
    <row r="599951" spans="70:70" x14ac:dyDescent="0.25">
      <c r="BR599951" s="2381"/>
    </row>
    <row r="599975" spans="70:70" x14ac:dyDescent="0.25">
      <c r="BR599975" s="2394"/>
    </row>
    <row r="599976" spans="70:70" x14ac:dyDescent="0.25">
      <c r="BR599976" s="2381"/>
    </row>
    <row r="600000" spans="70:70" x14ac:dyDescent="0.25">
      <c r="BR600000" s="2394"/>
    </row>
    <row r="600001" spans="70:70" x14ac:dyDescent="0.25">
      <c r="BR600001" s="2381"/>
    </row>
    <row r="600025" spans="70:70" x14ac:dyDescent="0.25">
      <c r="BR600025" s="2394"/>
    </row>
    <row r="600026" spans="70:70" x14ac:dyDescent="0.25">
      <c r="BR600026" s="2381"/>
    </row>
    <row r="600050" spans="70:70" x14ac:dyDescent="0.25">
      <c r="BR600050" s="2394"/>
    </row>
    <row r="600051" spans="70:70" x14ac:dyDescent="0.25">
      <c r="BR600051" s="2381"/>
    </row>
    <row r="600075" spans="70:70" x14ac:dyDescent="0.25">
      <c r="BR600075" s="2394"/>
    </row>
    <row r="600076" spans="70:70" x14ac:dyDescent="0.25">
      <c r="BR600076" s="2381"/>
    </row>
    <row r="600100" spans="70:70" x14ac:dyDescent="0.25">
      <c r="BR600100" s="2394"/>
    </row>
    <row r="600101" spans="70:70" x14ac:dyDescent="0.25">
      <c r="BR600101" s="2381"/>
    </row>
    <row r="600125" spans="70:70" x14ac:dyDescent="0.25">
      <c r="BR600125" s="2394"/>
    </row>
    <row r="600126" spans="70:70" x14ac:dyDescent="0.25">
      <c r="BR600126" s="2381"/>
    </row>
    <row r="600150" spans="70:70" x14ac:dyDescent="0.25">
      <c r="BR600150" s="2394"/>
    </row>
    <row r="600151" spans="70:70" x14ac:dyDescent="0.25">
      <c r="BR600151" s="2381"/>
    </row>
    <row r="600175" spans="70:70" x14ac:dyDescent="0.25">
      <c r="BR600175" s="2394"/>
    </row>
    <row r="600176" spans="70:70" x14ac:dyDescent="0.25">
      <c r="BR600176" s="2381"/>
    </row>
    <row r="600200" spans="70:70" x14ac:dyDescent="0.25">
      <c r="BR600200" s="2394"/>
    </row>
    <row r="600201" spans="70:70" x14ac:dyDescent="0.25">
      <c r="BR600201" s="2381"/>
    </row>
    <row r="600225" spans="70:70" x14ac:dyDescent="0.25">
      <c r="BR600225" s="2394"/>
    </row>
    <row r="600226" spans="70:70" x14ac:dyDescent="0.25">
      <c r="BR600226" s="2381"/>
    </row>
    <row r="600250" spans="70:70" x14ac:dyDescent="0.25">
      <c r="BR600250" s="2394"/>
    </row>
    <row r="600251" spans="70:70" x14ac:dyDescent="0.25">
      <c r="BR600251" s="2381"/>
    </row>
    <row r="600275" spans="70:70" x14ac:dyDescent="0.25">
      <c r="BR600275" s="2394"/>
    </row>
    <row r="600276" spans="70:70" x14ac:dyDescent="0.25">
      <c r="BR600276" s="2381"/>
    </row>
    <row r="600300" spans="70:70" x14ac:dyDescent="0.25">
      <c r="BR600300" s="2394"/>
    </row>
    <row r="600301" spans="70:70" x14ac:dyDescent="0.25">
      <c r="BR600301" s="2381"/>
    </row>
    <row r="600325" spans="70:70" x14ac:dyDescent="0.25">
      <c r="BR600325" s="2394"/>
    </row>
    <row r="600326" spans="70:70" x14ac:dyDescent="0.25">
      <c r="BR600326" s="2381"/>
    </row>
    <row r="600350" spans="70:70" x14ac:dyDescent="0.25">
      <c r="BR600350" s="2394"/>
    </row>
    <row r="600351" spans="70:70" x14ac:dyDescent="0.25">
      <c r="BR600351" s="2381"/>
    </row>
    <row r="600375" spans="70:70" x14ac:dyDescent="0.25">
      <c r="BR600375" s="2394"/>
    </row>
    <row r="600376" spans="70:70" x14ac:dyDescent="0.25">
      <c r="BR600376" s="2381"/>
    </row>
    <row r="600400" spans="70:70" x14ac:dyDescent="0.25">
      <c r="BR600400" s="2394"/>
    </row>
    <row r="600401" spans="70:70" x14ac:dyDescent="0.25">
      <c r="BR600401" s="2381"/>
    </row>
    <row r="600425" spans="70:70" x14ac:dyDescent="0.25">
      <c r="BR600425" s="2394"/>
    </row>
    <row r="600426" spans="70:70" x14ac:dyDescent="0.25">
      <c r="BR600426" s="2381"/>
    </row>
    <row r="600450" spans="70:70" x14ac:dyDescent="0.25">
      <c r="BR600450" s="2394"/>
    </row>
    <row r="600451" spans="70:70" x14ac:dyDescent="0.25">
      <c r="BR600451" s="2381"/>
    </row>
    <row r="600475" spans="70:70" x14ac:dyDescent="0.25">
      <c r="BR600475" s="2394"/>
    </row>
    <row r="600476" spans="70:70" x14ac:dyDescent="0.25">
      <c r="BR600476" s="2381"/>
    </row>
    <row r="600500" spans="70:70" x14ac:dyDescent="0.25">
      <c r="BR600500" s="2394"/>
    </row>
    <row r="600501" spans="70:70" x14ac:dyDescent="0.25">
      <c r="BR600501" s="2381"/>
    </row>
    <row r="600525" spans="70:70" x14ac:dyDescent="0.25">
      <c r="BR600525" s="2394"/>
    </row>
    <row r="600526" spans="70:70" x14ac:dyDescent="0.25">
      <c r="BR600526" s="2381"/>
    </row>
    <row r="600550" spans="70:70" x14ac:dyDescent="0.25">
      <c r="BR600550" s="2394"/>
    </row>
    <row r="600551" spans="70:70" x14ac:dyDescent="0.25">
      <c r="BR600551" s="2381"/>
    </row>
    <row r="600575" spans="70:70" x14ac:dyDescent="0.25">
      <c r="BR600575" s="2394"/>
    </row>
    <row r="600576" spans="70:70" x14ac:dyDescent="0.25">
      <c r="BR600576" s="2381"/>
    </row>
    <row r="600600" spans="70:70" x14ac:dyDescent="0.25">
      <c r="BR600600" s="2394"/>
    </row>
    <row r="600601" spans="70:70" x14ac:dyDescent="0.25">
      <c r="BR600601" s="2381"/>
    </row>
    <row r="600625" spans="70:70" x14ac:dyDescent="0.25">
      <c r="BR600625" s="2394"/>
    </row>
    <row r="600626" spans="70:70" x14ac:dyDescent="0.25">
      <c r="BR600626" s="2381"/>
    </row>
    <row r="600650" spans="70:70" x14ac:dyDescent="0.25">
      <c r="BR600650" s="2394"/>
    </row>
    <row r="600651" spans="70:70" x14ac:dyDescent="0.25">
      <c r="BR600651" s="2381"/>
    </row>
    <row r="600675" spans="70:70" x14ac:dyDescent="0.25">
      <c r="BR600675" s="2394"/>
    </row>
    <row r="600676" spans="70:70" x14ac:dyDescent="0.25">
      <c r="BR600676" s="2381"/>
    </row>
    <row r="600700" spans="70:70" x14ac:dyDescent="0.25">
      <c r="BR600700" s="2394"/>
    </row>
    <row r="600701" spans="70:70" x14ac:dyDescent="0.25">
      <c r="BR600701" s="2381"/>
    </row>
    <row r="600725" spans="70:70" x14ac:dyDescent="0.25">
      <c r="BR600725" s="2394"/>
    </row>
    <row r="600726" spans="70:70" x14ac:dyDescent="0.25">
      <c r="BR600726" s="2381"/>
    </row>
    <row r="600750" spans="70:70" x14ac:dyDescent="0.25">
      <c r="BR600750" s="2394"/>
    </row>
    <row r="600751" spans="70:70" x14ac:dyDescent="0.25">
      <c r="BR600751" s="2381"/>
    </row>
    <row r="600775" spans="70:70" x14ac:dyDescent="0.25">
      <c r="BR600775" s="2394"/>
    </row>
    <row r="600776" spans="70:70" x14ac:dyDescent="0.25">
      <c r="BR600776" s="2381"/>
    </row>
    <row r="600800" spans="70:70" x14ac:dyDescent="0.25">
      <c r="BR600800" s="2394"/>
    </row>
    <row r="600801" spans="70:70" x14ac:dyDescent="0.25">
      <c r="BR600801" s="2381"/>
    </row>
    <row r="600825" spans="70:70" x14ac:dyDescent="0.25">
      <c r="BR600825" s="2394"/>
    </row>
    <row r="600826" spans="70:70" x14ac:dyDescent="0.25">
      <c r="BR600826" s="2381"/>
    </row>
    <row r="600850" spans="70:70" x14ac:dyDescent="0.25">
      <c r="BR600850" s="2394"/>
    </row>
    <row r="600851" spans="70:70" x14ac:dyDescent="0.25">
      <c r="BR600851" s="2381"/>
    </row>
    <row r="600875" spans="70:70" x14ac:dyDescent="0.25">
      <c r="BR600875" s="2394"/>
    </row>
    <row r="600876" spans="70:70" x14ac:dyDescent="0.25">
      <c r="BR600876" s="2381"/>
    </row>
    <row r="600900" spans="70:70" x14ac:dyDescent="0.25">
      <c r="BR600900" s="2394"/>
    </row>
    <row r="600901" spans="70:70" x14ac:dyDescent="0.25">
      <c r="BR600901" s="2381"/>
    </row>
    <row r="600925" spans="70:70" x14ac:dyDescent="0.25">
      <c r="BR600925" s="2394"/>
    </row>
    <row r="600926" spans="70:70" x14ac:dyDescent="0.25">
      <c r="BR600926" s="2381"/>
    </row>
    <row r="600950" spans="70:70" x14ac:dyDescent="0.25">
      <c r="BR600950" s="2394"/>
    </row>
    <row r="600951" spans="70:70" x14ac:dyDescent="0.25">
      <c r="BR600951" s="2381"/>
    </row>
    <row r="600975" spans="70:70" x14ac:dyDescent="0.25">
      <c r="BR600975" s="2394"/>
    </row>
    <row r="600976" spans="70:70" x14ac:dyDescent="0.25">
      <c r="BR600976" s="2381"/>
    </row>
    <row r="601000" spans="70:70" x14ac:dyDescent="0.25">
      <c r="BR601000" s="2394"/>
    </row>
    <row r="601001" spans="70:70" x14ac:dyDescent="0.25">
      <c r="BR601001" s="2381"/>
    </row>
    <row r="601025" spans="70:70" x14ac:dyDescent="0.25">
      <c r="BR601025" s="2394"/>
    </row>
    <row r="601026" spans="70:70" x14ac:dyDescent="0.25">
      <c r="BR601026" s="2381"/>
    </row>
    <row r="601050" spans="70:70" x14ac:dyDescent="0.25">
      <c r="BR601050" s="2394"/>
    </row>
    <row r="601051" spans="70:70" x14ac:dyDescent="0.25">
      <c r="BR601051" s="2381"/>
    </row>
    <row r="601075" spans="70:70" x14ac:dyDescent="0.25">
      <c r="BR601075" s="2394"/>
    </row>
    <row r="601076" spans="70:70" x14ac:dyDescent="0.25">
      <c r="BR601076" s="2381"/>
    </row>
    <row r="601100" spans="70:70" x14ac:dyDescent="0.25">
      <c r="BR601100" s="2394"/>
    </row>
    <row r="601101" spans="70:70" x14ac:dyDescent="0.25">
      <c r="BR601101" s="2381"/>
    </row>
    <row r="601125" spans="70:70" x14ac:dyDescent="0.25">
      <c r="BR601125" s="2394"/>
    </row>
    <row r="601126" spans="70:70" x14ac:dyDescent="0.25">
      <c r="BR601126" s="2381"/>
    </row>
    <row r="601150" spans="70:70" x14ac:dyDescent="0.25">
      <c r="BR601150" s="2394"/>
    </row>
    <row r="601151" spans="70:70" x14ac:dyDescent="0.25">
      <c r="BR601151" s="2381"/>
    </row>
    <row r="601175" spans="70:70" x14ac:dyDescent="0.25">
      <c r="BR601175" s="2394"/>
    </row>
    <row r="601176" spans="70:70" x14ac:dyDescent="0.25">
      <c r="BR601176" s="2381"/>
    </row>
    <row r="601200" spans="70:70" x14ac:dyDescent="0.25">
      <c r="BR601200" s="2394"/>
    </row>
    <row r="601201" spans="70:70" x14ac:dyDescent="0.25">
      <c r="BR601201" s="2381"/>
    </row>
    <row r="601225" spans="70:70" x14ac:dyDescent="0.25">
      <c r="BR601225" s="2394"/>
    </row>
    <row r="601226" spans="70:70" x14ac:dyDescent="0.25">
      <c r="BR601226" s="2381"/>
    </row>
    <row r="601250" spans="70:70" x14ac:dyDescent="0.25">
      <c r="BR601250" s="2394"/>
    </row>
    <row r="601251" spans="70:70" x14ac:dyDescent="0.25">
      <c r="BR601251" s="2381"/>
    </row>
    <row r="601275" spans="70:70" x14ac:dyDescent="0.25">
      <c r="BR601275" s="2394"/>
    </row>
    <row r="601276" spans="70:70" x14ac:dyDescent="0.25">
      <c r="BR601276" s="2381"/>
    </row>
    <row r="601300" spans="70:70" x14ac:dyDescent="0.25">
      <c r="BR601300" s="2394"/>
    </row>
    <row r="601301" spans="70:70" x14ac:dyDescent="0.25">
      <c r="BR601301" s="2381"/>
    </row>
    <row r="601325" spans="70:70" x14ac:dyDescent="0.25">
      <c r="BR601325" s="2394"/>
    </row>
    <row r="601326" spans="70:70" x14ac:dyDescent="0.25">
      <c r="BR601326" s="2381"/>
    </row>
    <row r="601350" spans="70:70" x14ac:dyDescent="0.25">
      <c r="BR601350" s="2394"/>
    </row>
    <row r="601351" spans="70:70" x14ac:dyDescent="0.25">
      <c r="BR601351" s="2381"/>
    </row>
    <row r="601375" spans="70:70" x14ac:dyDescent="0.25">
      <c r="BR601375" s="2394"/>
    </row>
    <row r="601376" spans="70:70" x14ac:dyDescent="0.25">
      <c r="BR601376" s="2381"/>
    </row>
    <row r="601400" spans="70:70" x14ac:dyDescent="0.25">
      <c r="BR601400" s="2394"/>
    </row>
    <row r="601401" spans="70:70" x14ac:dyDescent="0.25">
      <c r="BR601401" s="2381"/>
    </row>
    <row r="601425" spans="70:70" x14ac:dyDescent="0.25">
      <c r="BR601425" s="2394"/>
    </row>
    <row r="601426" spans="70:70" x14ac:dyDescent="0.25">
      <c r="BR601426" s="2381"/>
    </row>
    <row r="601450" spans="70:70" x14ac:dyDescent="0.25">
      <c r="BR601450" s="2394"/>
    </row>
    <row r="601451" spans="70:70" x14ac:dyDescent="0.25">
      <c r="BR601451" s="2381"/>
    </row>
    <row r="601475" spans="70:70" x14ac:dyDescent="0.25">
      <c r="BR601475" s="2394"/>
    </row>
    <row r="601476" spans="70:70" x14ac:dyDescent="0.25">
      <c r="BR601476" s="2381"/>
    </row>
    <row r="601500" spans="70:70" x14ac:dyDescent="0.25">
      <c r="BR601500" s="2394"/>
    </row>
    <row r="601501" spans="70:70" x14ac:dyDescent="0.25">
      <c r="BR601501" s="2381"/>
    </row>
    <row r="601525" spans="70:70" x14ac:dyDescent="0.25">
      <c r="BR601525" s="2394"/>
    </row>
    <row r="601526" spans="70:70" x14ac:dyDescent="0.25">
      <c r="BR601526" s="2381"/>
    </row>
    <row r="601550" spans="70:70" x14ac:dyDescent="0.25">
      <c r="BR601550" s="2394"/>
    </row>
    <row r="601551" spans="70:70" x14ac:dyDescent="0.25">
      <c r="BR601551" s="2381"/>
    </row>
    <row r="601575" spans="70:70" x14ac:dyDescent="0.25">
      <c r="BR601575" s="2394"/>
    </row>
    <row r="601576" spans="70:70" x14ac:dyDescent="0.25">
      <c r="BR601576" s="2381"/>
    </row>
    <row r="601600" spans="70:70" x14ac:dyDescent="0.25">
      <c r="BR601600" s="2394"/>
    </row>
    <row r="601601" spans="70:70" x14ac:dyDescent="0.25">
      <c r="BR601601" s="2381"/>
    </row>
    <row r="601625" spans="70:70" x14ac:dyDescent="0.25">
      <c r="BR601625" s="2394"/>
    </row>
    <row r="601626" spans="70:70" x14ac:dyDescent="0.25">
      <c r="BR601626" s="2381"/>
    </row>
    <row r="601650" spans="70:70" x14ac:dyDescent="0.25">
      <c r="BR601650" s="2394"/>
    </row>
    <row r="601651" spans="70:70" x14ac:dyDescent="0.25">
      <c r="BR601651" s="2381"/>
    </row>
    <row r="601675" spans="70:70" x14ac:dyDescent="0.25">
      <c r="BR601675" s="2394"/>
    </row>
    <row r="601676" spans="70:70" x14ac:dyDescent="0.25">
      <c r="BR601676" s="2381"/>
    </row>
    <row r="601700" spans="70:70" x14ac:dyDescent="0.25">
      <c r="BR601700" s="2394"/>
    </row>
    <row r="601701" spans="70:70" x14ac:dyDescent="0.25">
      <c r="BR601701" s="2381"/>
    </row>
    <row r="601725" spans="70:70" x14ac:dyDescent="0.25">
      <c r="BR601725" s="2394"/>
    </row>
    <row r="601726" spans="70:70" x14ac:dyDescent="0.25">
      <c r="BR601726" s="2381"/>
    </row>
    <row r="601750" spans="70:70" x14ac:dyDescent="0.25">
      <c r="BR601750" s="2394"/>
    </row>
    <row r="601751" spans="70:70" x14ac:dyDescent="0.25">
      <c r="BR601751" s="2381"/>
    </row>
    <row r="601775" spans="70:70" x14ac:dyDescent="0.25">
      <c r="BR601775" s="2394"/>
    </row>
    <row r="601776" spans="70:70" x14ac:dyDescent="0.25">
      <c r="BR601776" s="2381"/>
    </row>
    <row r="601800" spans="70:70" x14ac:dyDescent="0.25">
      <c r="BR601800" s="2394"/>
    </row>
    <row r="601801" spans="70:70" x14ac:dyDescent="0.25">
      <c r="BR601801" s="2381"/>
    </row>
    <row r="601825" spans="70:70" x14ac:dyDescent="0.25">
      <c r="BR601825" s="2394"/>
    </row>
    <row r="601826" spans="70:70" x14ac:dyDescent="0.25">
      <c r="BR601826" s="2381"/>
    </row>
    <row r="601850" spans="70:70" x14ac:dyDescent="0.25">
      <c r="BR601850" s="2394"/>
    </row>
    <row r="601851" spans="70:70" x14ac:dyDescent="0.25">
      <c r="BR601851" s="2381"/>
    </row>
    <row r="601875" spans="70:70" x14ac:dyDescent="0.25">
      <c r="BR601875" s="2394"/>
    </row>
    <row r="601876" spans="70:70" x14ac:dyDescent="0.25">
      <c r="BR601876" s="2381"/>
    </row>
    <row r="601900" spans="70:70" x14ac:dyDescent="0.25">
      <c r="BR601900" s="2394"/>
    </row>
    <row r="601901" spans="70:70" x14ac:dyDescent="0.25">
      <c r="BR601901" s="2381"/>
    </row>
    <row r="601925" spans="70:70" x14ac:dyDescent="0.25">
      <c r="BR601925" s="2394"/>
    </row>
    <row r="601926" spans="70:70" x14ac:dyDescent="0.25">
      <c r="BR601926" s="2381"/>
    </row>
    <row r="601950" spans="70:70" x14ac:dyDescent="0.25">
      <c r="BR601950" s="2394"/>
    </row>
    <row r="601951" spans="70:70" x14ac:dyDescent="0.25">
      <c r="BR601951" s="2381"/>
    </row>
    <row r="601975" spans="70:70" x14ac:dyDescent="0.25">
      <c r="BR601975" s="2394"/>
    </row>
    <row r="601976" spans="70:70" x14ac:dyDescent="0.25">
      <c r="BR601976" s="2381"/>
    </row>
    <row r="602000" spans="70:70" x14ac:dyDescent="0.25">
      <c r="BR602000" s="2394"/>
    </row>
    <row r="602001" spans="70:70" x14ac:dyDescent="0.25">
      <c r="BR602001" s="2381"/>
    </row>
    <row r="602025" spans="70:70" x14ac:dyDescent="0.25">
      <c r="BR602025" s="2394"/>
    </row>
    <row r="602026" spans="70:70" x14ac:dyDescent="0.25">
      <c r="BR602026" s="2381"/>
    </row>
    <row r="602050" spans="70:70" x14ac:dyDescent="0.25">
      <c r="BR602050" s="2394"/>
    </row>
    <row r="602051" spans="70:70" x14ac:dyDescent="0.25">
      <c r="BR602051" s="2381"/>
    </row>
    <row r="602075" spans="70:70" x14ac:dyDescent="0.25">
      <c r="BR602075" s="2394"/>
    </row>
    <row r="602076" spans="70:70" x14ac:dyDescent="0.25">
      <c r="BR602076" s="2381"/>
    </row>
    <row r="602100" spans="70:70" x14ac:dyDescent="0.25">
      <c r="BR602100" s="2394"/>
    </row>
    <row r="602101" spans="70:70" x14ac:dyDescent="0.25">
      <c r="BR602101" s="2381"/>
    </row>
    <row r="602125" spans="70:70" x14ac:dyDescent="0.25">
      <c r="BR602125" s="2394"/>
    </row>
    <row r="602126" spans="70:70" x14ac:dyDescent="0.25">
      <c r="BR602126" s="2381"/>
    </row>
    <row r="602150" spans="70:70" x14ac:dyDescent="0.25">
      <c r="BR602150" s="2394"/>
    </row>
    <row r="602151" spans="70:70" x14ac:dyDescent="0.25">
      <c r="BR602151" s="2381"/>
    </row>
    <row r="602175" spans="70:70" x14ac:dyDescent="0.25">
      <c r="BR602175" s="2394"/>
    </row>
    <row r="602176" spans="70:70" x14ac:dyDescent="0.25">
      <c r="BR602176" s="2381"/>
    </row>
    <row r="602200" spans="70:70" x14ac:dyDescent="0.25">
      <c r="BR602200" s="2394"/>
    </row>
    <row r="602201" spans="70:70" x14ac:dyDescent="0.25">
      <c r="BR602201" s="2381"/>
    </row>
    <row r="602225" spans="70:70" x14ac:dyDescent="0.25">
      <c r="BR602225" s="2394"/>
    </row>
    <row r="602226" spans="70:70" x14ac:dyDescent="0.25">
      <c r="BR602226" s="2381"/>
    </row>
    <row r="602250" spans="70:70" x14ac:dyDescent="0.25">
      <c r="BR602250" s="2394"/>
    </row>
    <row r="602251" spans="70:70" x14ac:dyDescent="0.25">
      <c r="BR602251" s="2381"/>
    </row>
    <row r="602275" spans="70:70" x14ac:dyDescent="0.25">
      <c r="BR602275" s="2394"/>
    </row>
    <row r="602276" spans="70:70" x14ac:dyDescent="0.25">
      <c r="BR602276" s="2381"/>
    </row>
    <row r="602300" spans="70:70" x14ac:dyDescent="0.25">
      <c r="BR602300" s="2394"/>
    </row>
    <row r="602301" spans="70:70" x14ac:dyDescent="0.25">
      <c r="BR602301" s="2381"/>
    </row>
    <row r="602325" spans="70:70" x14ac:dyDescent="0.25">
      <c r="BR602325" s="2394"/>
    </row>
    <row r="602326" spans="70:70" x14ac:dyDescent="0.25">
      <c r="BR602326" s="2381"/>
    </row>
    <row r="602350" spans="70:70" x14ac:dyDescent="0.25">
      <c r="BR602350" s="2394"/>
    </row>
    <row r="602351" spans="70:70" x14ac:dyDescent="0.25">
      <c r="BR602351" s="2381"/>
    </row>
    <row r="602375" spans="70:70" x14ac:dyDescent="0.25">
      <c r="BR602375" s="2394"/>
    </row>
    <row r="602376" spans="70:70" x14ac:dyDescent="0.25">
      <c r="BR602376" s="2381"/>
    </row>
    <row r="602400" spans="70:70" x14ac:dyDescent="0.25">
      <c r="BR602400" s="2394"/>
    </row>
    <row r="602401" spans="70:70" x14ac:dyDescent="0.25">
      <c r="BR602401" s="2381"/>
    </row>
    <row r="602425" spans="70:70" x14ac:dyDescent="0.25">
      <c r="BR602425" s="2394"/>
    </row>
    <row r="602426" spans="70:70" x14ac:dyDescent="0.25">
      <c r="BR602426" s="2381"/>
    </row>
    <row r="602450" spans="70:70" x14ac:dyDescent="0.25">
      <c r="BR602450" s="2394"/>
    </row>
    <row r="602451" spans="70:70" x14ac:dyDescent="0.25">
      <c r="BR602451" s="2381"/>
    </row>
    <row r="602475" spans="70:70" x14ac:dyDescent="0.25">
      <c r="BR602475" s="2394"/>
    </row>
    <row r="602476" spans="70:70" x14ac:dyDescent="0.25">
      <c r="BR602476" s="2381"/>
    </row>
    <row r="602500" spans="70:70" x14ac:dyDescent="0.25">
      <c r="BR602500" s="2394"/>
    </row>
    <row r="602501" spans="70:70" x14ac:dyDescent="0.25">
      <c r="BR602501" s="2381"/>
    </row>
    <row r="602525" spans="70:70" x14ac:dyDescent="0.25">
      <c r="BR602525" s="2394"/>
    </row>
    <row r="602526" spans="70:70" x14ac:dyDescent="0.25">
      <c r="BR602526" s="2381"/>
    </row>
    <row r="602550" spans="70:70" x14ac:dyDescent="0.25">
      <c r="BR602550" s="2394"/>
    </row>
    <row r="602551" spans="70:70" x14ac:dyDescent="0.25">
      <c r="BR602551" s="2381"/>
    </row>
    <row r="602575" spans="70:70" x14ac:dyDescent="0.25">
      <c r="BR602575" s="2394"/>
    </row>
    <row r="602576" spans="70:70" x14ac:dyDescent="0.25">
      <c r="BR602576" s="2381"/>
    </row>
    <row r="602600" spans="70:70" x14ac:dyDescent="0.25">
      <c r="BR602600" s="2394"/>
    </row>
    <row r="602601" spans="70:70" x14ac:dyDescent="0.25">
      <c r="BR602601" s="2381"/>
    </row>
    <row r="602625" spans="70:70" x14ac:dyDescent="0.25">
      <c r="BR602625" s="2394"/>
    </row>
    <row r="602626" spans="70:70" x14ac:dyDescent="0.25">
      <c r="BR602626" s="2381"/>
    </row>
    <row r="602650" spans="70:70" x14ac:dyDescent="0.25">
      <c r="BR602650" s="2394"/>
    </row>
    <row r="602651" spans="70:70" x14ac:dyDescent="0.25">
      <c r="BR602651" s="2381"/>
    </row>
    <row r="602675" spans="70:70" x14ac:dyDescent="0.25">
      <c r="BR602675" s="2394"/>
    </row>
    <row r="602676" spans="70:70" x14ac:dyDescent="0.25">
      <c r="BR602676" s="2381"/>
    </row>
    <row r="602700" spans="70:70" x14ac:dyDescent="0.25">
      <c r="BR602700" s="2394"/>
    </row>
    <row r="602701" spans="70:70" x14ac:dyDescent="0.25">
      <c r="BR602701" s="2381"/>
    </row>
    <row r="602725" spans="70:70" x14ac:dyDescent="0.25">
      <c r="BR602725" s="2394"/>
    </row>
    <row r="602726" spans="70:70" x14ac:dyDescent="0.25">
      <c r="BR602726" s="2381"/>
    </row>
    <row r="602750" spans="70:70" x14ac:dyDescent="0.25">
      <c r="BR602750" s="2394"/>
    </row>
    <row r="602751" spans="70:70" x14ac:dyDescent="0.25">
      <c r="BR602751" s="2381"/>
    </row>
    <row r="602775" spans="70:70" x14ac:dyDescent="0.25">
      <c r="BR602775" s="2394"/>
    </row>
    <row r="602776" spans="70:70" x14ac:dyDescent="0.25">
      <c r="BR602776" s="2381"/>
    </row>
    <row r="602800" spans="70:70" x14ac:dyDescent="0.25">
      <c r="BR602800" s="2394"/>
    </row>
    <row r="602801" spans="70:70" x14ac:dyDescent="0.25">
      <c r="BR602801" s="2381"/>
    </row>
    <row r="602825" spans="70:70" x14ac:dyDescent="0.25">
      <c r="BR602825" s="2394"/>
    </row>
    <row r="602826" spans="70:70" x14ac:dyDescent="0.25">
      <c r="BR602826" s="2381"/>
    </row>
    <row r="602850" spans="70:70" x14ac:dyDescent="0.25">
      <c r="BR602850" s="2394"/>
    </row>
    <row r="602851" spans="70:70" x14ac:dyDescent="0.25">
      <c r="BR602851" s="2381"/>
    </row>
    <row r="602875" spans="70:70" x14ac:dyDescent="0.25">
      <c r="BR602875" s="2394"/>
    </row>
    <row r="602876" spans="70:70" x14ac:dyDescent="0.25">
      <c r="BR602876" s="2381"/>
    </row>
    <row r="602900" spans="70:70" x14ac:dyDescent="0.25">
      <c r="BR602900" s="2394"/>
    </row>
    <row r="602901" spans="70:70" x14ac:dyDescent="0.25">
      <c r="BR602901" s="2381"/>
    </row>
    <row r="602925" spans="70:70" x14ac:dyDescent="0.25">
      <c r="BR602925" s="2394"/>
    </row>
    <row r="602926" spans="70:70" x14ac:dyDescent="0.25">
      <c r="BR602926" s="2381"/>
    </row>
    <row r="602950" spans="70:70" x14ac:dyDescent="0.25">
      <c r="BR602950" s="2394"/>
    </row>
    <row r="602951" spans="70:70" x14ac:dyDescent="0.25">
      <c r="BR602951" s="2381"/>
    </row>
    <row r="602975" spans="70:70" x14ac:dyDescent="0.25">
      <c r="BR602975" s="2394"/>
    </row>
    <row r="602976" spans="70:70" x14ac:dyDescent="0.25">
      <c r="BR602976" s="2381"/>
    </row>
    <row r="603000" spans="70:70" x14ac:dyDescent="0.25">
      <c r="BR603000" s="2394"/>
    </row>
    <row r="603001" spans="70:70" x14ac:dyDescent="0.25">
      <c r="BR603001" s="2381"/>
    </row>
    <row r="603025" spans="70:70" x14ac:dyDescent="0.25">
      <c r="BR603025" s="2394"/>
    </row>
    <row r="603026" spans="70:70" x14ac:dyDescent="0.25">
      <c r="BR603026" s="2381"/>
    </row>
    <row r="603050" spans="70:70" x14ac:dyDescent="0.25">
      <c r="BR603050" s="2394"/>
    </row>
    <row r="603051" spans="70:70" x14ac:dyDescent="0.25">
      <c r="BR603051" s="2381"/>
    </row>
    <row r="603075" spans="70:70" x14ac:dyDescent="0.25">
      <c r="BR603075" s="2394"/>
    </row>
    <row r="603076" spans="70:70" x14ac:dyDescent="0.25">
      <c r="BR603076" s="2381"/>
    </row>
    <row r="603100" spans="70:70" x14ac:dyDescent="0.25">
      <c r="BR603100" s="2394"/>
    </row>
    <row r="603101" spans="70:70" x14ac:dyDescent="0.25">
      <c r="BR603101" s="2381"/>
    </row>
    <row r="603125" spans="70:70" x14ac:dyDescent="0.25">
      <c r="BR603125" s="2394"/>
    </row>
    <row r="603126" spans="70:70" x14ac:dyDescent="0.25">
      <c r="BR603126" s="2381"/>
    </row>
    <row r="603150" spans="70:70" x14ac:dyDescent="0.25">
      <c r="BR603150" s="2394"/>
    </row>
    <row r="603151" spans="70:70" x14ac:dyDescent="0.25">
      <c r="BR603151" s="2381"/>
    </row>
    <row r="603175" spans="70:70" x14ac:dyDescent="0.25">
      <c r="BR603175" s="2394"/>
    </row>
    <row r="603176" spans="70:70" x14ac:dyDescent="0.25">
      <c r="BR603176" s="2381"/>
    </row>
    <row r="603200" spans="70:70" x14ac:dyDescent="0.25">
      <c r="BR603200" s="2394"/>
    </row>
    <row r="603201" spans="70:70" x14ac:dyDescent="0.25">
      <c r="BR603201" s="2381"/>
    </row>
    <row r="603225" spans="70:70" x14ac:dyDescent="0.25">
      <c r="BR603225" s="2394"/>
    </row>
    <row r="603226" spans="70:70" x14ac:dyDescent="0.25">
      <c r="BR603226" s="2381"/>
    </row>
    <row r="603250" spans="70:70" x14ac:dyDescent="0.25">
      <c r="BR603250" s="2394"/>
    </row>
    <row r="603251" spans="70:70" x14ac:dyDescent="0.25">
      <c r="BR603251" s="2381"/>
    </row>
    <row r="603275" spans="70:70" x14ac:dyDescent="0.25">
      <c r="BR603275" s="2394"/>
    </row>
    <row r="603276" spans="70:70" x14ac:dyDescent="0.25">
      <c r="BR603276" s="2381"/>
    </row>
    <row r="603300" spans="70:70" x14ac:dyDescent="0.25">
      <c r="BR603300" s="2394"/>
    </row>
    <row r="603301" spans="70:70" x14ac:dyDescent="0.25">
      <c r="BR603301" s="2381"/>
    </row>
    <row r="603325" spans="70:70" x14ac:dyDescent="0.25">
      <c r="BR603325" s="2394"/>
    </row>
    <row r="603326" spans="70:70" x14ac:dyDescent="0.25">
      <c r="BR603326" s="2381"/>
    </row>
    <row r="603350" spans="70:70" x14ac:dyDescent="0.25">
      <c r="BR603350" s="2394"/>
    </row>
    <row r="603351" spans="70:70" x14ac:dyDescent="0.25">
      <c r="BR603351" s="2381"/>
    </row>
    <row r="603375" spans="70:70" x14ac:dyDescent="0.25">
      <c r="BR603375" s="2394"/>
    </row>
    <row r="603376" spans="70:70" x14ac:dyDescent="0.25">
      <c r="BR603376" s="2381"/>
    </row>
    <row r="603400" spans="70:70" x14ac:dyDescent="0.25">
      <c r="BR603400" s="2394"/>
    </row>
    <row r="603401" spans="70:70" x14ac:dyDescent="0.25">
      <c r="BR603401" s="2381"/>
    </row>
    <row r="603425" spans="70:70" x14ac:dyDescent="0.25">
      <c r="BR603425" s="2394"/>
    </row>
    <row r="603426" spans="70:70" x14ac:dyDescent="0.25">
      <c r="BR603426" s="2381"/>
    </row>
    <row r="603450" spans="70:70" x14ac:dyDescent="0.25">
      <c r="BR603450" s="2394"/>
    </row>
    <row r="603451" spans="70:70" x14ac:dyDescent="0.25">
      <c r="BR603451" s="2381"/>
    </row>
    <row r="603475" spans="70:70" x14ac:dyDescent="0.25">
      <c r="BR603475" s="2394"/>
    </row>
    <row r="603476" spans="70:70" x14ac:dyDescent="0.25">
      <c r="BR603476" s="2381"/>
    </row>
    <row r="603500" spans="70:70" x14ac:dyDescent="0.25">
      <c r="BR603500" s="2394"/>
    </row>
    <row r="603501" spans="70:70" x14ac:dyDescent="0.25">
      <c r="BR603501" s="2381"/>
    </row>
    <row r="603525" spans="70:70" x14ac:dyDescent="0.25">
      <c r="BR603525" s="2394"/>
    </row>
    <row r="603526" spans="70:70" x14ac:dyDescent="0.25">
      <c r="BR603526" s="2381"/>
    </row>
    <row r="603550" spans="70:70" x14ac:dyDescent="0.25">
      <c r="BR603550" s="2394"/>
    </row>
    <row r="603551" spans="70:70" x14ac:dyDescent="0.25">
      <c r="BR603551" s="2381"/>
    </row>
    <row r="603575" spans="70:70" x14ac:dyDescent="0.25">
      <c r="BR603575" s="2394"/>
    </row>
    <row r="603576" spans="70:70" x14ac:dyDescent="0.25">
      <c r="BR603576" s="2381"/>
    </row>
    <row r="603600" spans="70:70" x14ac:dyDescent="0.25">
      <c r="BR603600" s="2394"/>
    </row>
    <row r="603601" spans="70:70" x14ac:dyDescent="0.25">
      <c r="BR603601" s="2381"/>
    </row>
    <row r="603625" spans="70:70" x14ac:dyDescent="0.25">
      <c r="BR603625" s="2394"/>
    </row>
    <row r="603626" spans="70:70" x14ac:dyDescent="0.25">
      <c r="BR603626" s="2381"/>
    </row>
    <row r="603650" spans="70:70" x14ac:dyDescent="0.25">
      <c r="BR603650" s="2394"/>
    </row>
    <row r="603651" spans="70:70" x14ac:dyDescent="0.25">
      <c r="BR603651" s="2381"/>
    </row>
    <row r="603675" spans="70:70" x14ac:dyDescent="0.25">
      <c r="BR603675" s="2394"/>
    </row>
    <row r="603676" spans="70:70" x14ac:dyDescent="0.25">
      <c r="BR603676" s="2381"/>
    </row>
    <row r="603700" spans="70:70" x14ac:dyDescent="0.25">
      <c r="BR603700" s="2394"/>
    </row>
    <row r="603701" spans="70:70" x14ac:dyDescent="0.25">
      <c r="BR603701" s="2381"/>
    </row>
    <row r="603725" spans="70:70" x14ac:dyDescent="0.25">
      <c r="BR603725" s="2394"/>
    </row>
    <row r="603726" spans="70:70" x14ac:dyDescent="0.25">
      <c r="BR603726" s="2381"/>
    </row>
    <row r="603750" spans="70:70" x14ac:dyDescent="0.25">
      <c r="BR603750" s="2394"/>
    </row>
    <row r="603751" spans="70:70" x14ac:dyDescent="0.25">
      <c r="BR603751" s="2381"/>
    </row>
    <row r="603775" spans="70:70" x14ac:dyDescent="0.25">
      <c r="BR603775" s="2394"/>
    </row>
    <row r="603776" spans="70:70" x14ac:dyDescent="0.25">
      <c r="BR603776" s="2381"/>
    </row>
    <row r="603800" spans="70:70" x14ac:dyDescent="0.25">
      <c r="BR603800" s="2394"/>
    </row>
    <row r="603801" spans="70:70" x14ac:dyDescent="0.25">
      <c r="BR603801" s="2381"/>
    </row>
    <row r="603825" spans="70:70" x14ac:dyDescent="0.25">
      <c r="BR603825" s="2394"/>
    </row>
    <row r="603826" spans="70:70" x14ac:dyDescent="0.25">
      <c r="BR603826" s="2381"/>
    </row>
    <row r="603850" spans="70:70" x14ac:dyDescent="0.25">
      <c r="BR603850" s="2394"/>
    </row>
    <row r="603851" spans="70:70" x14ac:dyDescent="0.25">
      <c r="BR603851" s="2381"/>
    </row>
    <row r="603875" spans="70:70" x14ac:dyDescent="0.25">
      <c r="BR603875" s="2394"/>
    </row>
    <row r="603876" spans="70:70" x14ac:dyDescent="0.25">
      <c r="BR603876" s="2381"/>
    </row>
    <row r="603900" spans="70:70" x14ac:dyDescent="0.25">
      <c r="BR603900" s="2394"/>
    </row>
    <row r="603901" spans="70:70" x14ac:dyDescent="0.25">
      <c r="BR603901" s="2381"/>
    </row>
    <row r="603925" spans="70:70" x14ac:dyDescent="0.25">
      <c r="BR603925" s="2394"/>
    </row>
    <row r="603926" spans="70:70" x14ac:dyDescent="0.25">
      <c r="BR603926" s="2381"/>
    </row>
    <row r="603950" spans="70:70" x14ac:dyDescent="0.25">
      <c r="BR603950" s="2394"/>
    </row>
    <row r="603951" spans="70:70" x14ac:dyDescent="0.25">
      <c r="BR603951" s="2381"/>
    </row>
    <row r="603975" spans="70:70" x14ac:dyDescent="0.25">
      <c r="BR603975" s="2394"/>
    </row>
    <row r="603976" spans="70:70" x14ac:dyDescent="0.25">
      <c r="BR603976" s="2381"/>
    </row>
    <row r="604000" spans="70:70" x14ac:dyDescent="0.25">
      <c r="BR604000" s="2394"/>
    </row>
    <row r="604001" spans="70:70" x14ac:dyDescent="0.25">
      <c r="BR604001" s="2381"/>
    </row>
    <row r="604025" spans="70:70" x14ac:dyDescent="0.25">
      <c r="BR604025" s="2394"/>
    </row>
    <row r="604026" spans="70:70" x14ac:dyDescent="0.25">
      <c r="BR604026" s="2381"/>
    </row>
    <row r="604050" spans="70:70" x14ac:dyDescent="0.25">
      <c r="BR604050" s="2394"/>
    </row>
    <row r="604051" spans="70:70" x14ac:dyDescent="0.25">
      <c r="BR604051" s="2381"/>
    </row>
    <row r="604075" spans="70:70" x14ac:dyDescent="0.25">
      <c r="BR604075" s="2394"/>
    </row>
    <row r="604076" spans="70:70" x14ac:dyDescent="0.25">
      <c r="BR604076" s="2381"/>
    </row>
    <row r="604100" spans="70:70" x14ac:dyDescent="0.25">
      <c r="BR604100" s="2394"/>
    </row>
    <row r="604101" spans="70:70" x14ac:dyDescent="0.25">
      <c r="BR604101" s="2381"/>
    </row>
    <row r="604125" spans="70:70" x14ac:dyDescent="0.25">
      <c r="BR604125" s="2394"/>
    </row>
    <row r="604126" spans="70:70" x14ac:dyDescent="0.25">
      <c r="BR604126" s="2381"/>
    </row>
    <row r="604150" spans="70:70" x14ac:dyDescent="0.25">
      <c r="BR604150" s="2394"/>
    </row>
    <row r="604151" spans="70:70" x14ac:dyDescent="0.25">
      <c r="BR604151" s="2381"/>
    </row>
    <row r="604175" spans="70:70" x14ac:dyDescent="0.25">
      <c r="BR604175" s="2394"/>
    </row>
    <row r="604176" spans="70:70" x14ac:dyDescent="0.25">
      <c r="BR604176" s="2381"/>
    </row>
    <row r="604200" spans="70:70" x14ac:dyDescent="0.25">
      <c r="BR604200" s="2394"/>
    </row>
    <row r="604201" spans="70:70" x14ac:dyDescent="0.25">
      <c r="BR604201" s="2381"/>
    </row>
    <row r="604225" spans="70:70" x14ac:dyDescent="0.25">
      <c r="BR604225" s="2394"/>
    </row>
    <row r="604226" spans="70:70" x14ac:dyDescent="0.25">
      <c r="BR604226" s="2381"/>
    </row>
    <row r="604250" spans="70:70" x14ac:dyDescent="0.25">
      <c r="BR604250" s="2394"/>
    </row>
    <row r="604251" spans="70:70" x14ac:dyDescent="0.25">
      <c r="BR604251" s="2381"/>
    </row>
    <row r="604275" spans="70:70" x14ac:dyDescent="0.25">
      <c r="BR604275" s="2394"/>
    </row>
    <row r="604276" spans="70:70" x14ac:dyDescent="0.25">
      <c r="BR604276" s="2381"/>
    </row>
    <row r="604300" spans="70:70" x14ac:dyDescent="0.25">
      <c r="BR604300" s="2394"/>
    </row>
    <row r="604301" spans="70:70" x14ac:dyDescent="0.25">
      <c r="BR604301" s="2381"/>
    </row>
    <row r="604325" spans="70:70" x14ac:dyDescent="0.25">
      <c r="BR604325" s="2394"/>
    </row>
    <row r="604326" spans="70:70" x14ac:dyDescent="0.25">
      <c r="BR604326" s="2381"/>
    </row>
    <row r="604350" spans="70:70" x14ac:dyDescent="0.25">
      <c r="BR604350" s="2394"/>
    </row>
    <row r="604351" spans="70:70" x14ac:dyDescent="0.25">
      <c r="BR604351" s="2381"/>
    </row>
    <row r="604375" spans="70:70" x14ac:dyDescent="0.25">
      <c r="BR604375" s="2394"/>
    </row>
    <row r="604376" spans="70:70" x14ac:dyDescent="0.25">
      <c r="BR604376" s="2381"/>
    </row>
    <row r="604400" spans="70:70" x14ac:dyDescent="0.25">
      <c r="BR604400" s="2394"/>
    </row>
    <row r="604401" spans="70:70" x14ac:dyDescent="0.25">
      <c r="BR604401" s="2381"/>
    </row>
    <row r="604425" spans="70:70" x14ac:dyDescent="0.25">
      <c r="BR604425" s="2394"/>
    </row>
    <row r="604426" spans="70:70" x14ac:dyDescent="0.25">
      <c r="BR604426" s="2381"/>
    </row>
    <row r="604450" spans="70:70" x14ac:dyDescent="0.25">
      <c r="BR604450" s="2394"/>
    </row>
    <row r="604451" spans="70:70" x14ac:dyDescent="0.25">
      <c r="BR604451" s="2381"/>
    </row>
    <row r="604475" spans="70:70" x14ac:dyDescent="0.25">
      <c r="BR604475" s="2394"/>
    </row>
    <row r="604476" spans="70:70" x14ac:dyDescent="0.25">
      <c r="BR604476" s="2381"/>
    </row>
    <row r="604500" spans="70:70" x14ac:dyDescent="0.25">
      <c r="BR604500" s="2394"/>
    </row>
    <row r="604501" spans="70:70" x14ac:dyDescent="0.25">
      <c r="BR604501" s="2381"/>
    </row>
    <row r="604525" spans="70:70" x14ac:dyDescent="0.25">
      <c r="BR604525" s="2394"/>
    </row>
    <row r="604526" spans="70:70" x14ac:dyDescent="0.25">
      <c r="BR604526" s="2381"/>
    </row>
    <row r="604550" spans="70:70" x14ac:dyDescent="0.25">
      <c r="BR604550" s="2394"/>
    </row>
    <row r="604551" spans="70:70" x14ac:dyDescent="0.25">
      <c r="BR604551" s="2381"/>
    </row>
    <row r="604575" spans="70:70" x14ac:dyDescent="0.25">
      <c r="BR604575" s="2394"/>
    </row>
    <row r="604576" spans="70:70" x14ac:dyDescent="0.25">
      <c r="BR604576" s="2381"/>
    </row>
    <row r="604600" spans="70:70" x14ac:dyDescent="0.25">
      <c r="BR604600" s="2394"/>
    </row>
    <row r="604601" spans="70:70" x14ac:dyDescent="0.25">
      <c r="BR604601" s="2381"/>
    </row>
    <row r="604625" spans="70:70" x14ac:dyDescent="0.25">
      <c r="BR604625" s="2394"/>
    </row>
    <row r="604626" spans="70:70" x14ac:dyDescent="0.25">
      <c r="BR604626" s="2381"/>
    </row>
    <row r="604650" spans="70:70" x14ac:dyDescent="0.25">
      <c r="BR604650" s="2394"/>
    </row>
    <row r="604651" spans="70:70" x14ac:dyDescent="0.25">
      <c r="BR604651" s="2381"/>
    </row>
    <row r="604675" spans="70:70" x14ac:dyDescent="0.25">
      <c r="BR604675" s="2394"/>
    </row>
    <row r="604676" spans="70:70" x14ac:dyDescent="0.25">
      <c r="BR604676" s="2381"/>
    </row>
    <row r="604700" spans="70:70" x14ac:dyDescent="0.25">
      <c r="BR604700" s="2394"/>
    </row>
    <row r="604701" spans="70:70" x14ac:dyDescent="0.25">
      <c r="BR604701" s="2381"/>
    </row>
    <row r="604725" spans="70:70" x14ac:dyDescent="0.25">
      <c r="BR604725" s="2394"/>
    </row>
    <row r="604726" spans="70:70" x14ac:dyDescent="0.25">
      <c r="BR604726" s="2381"/>
    </row>
    <row r="604750" spans="70:70" x14ac:dyDescent="0.25">
      <c r="BR604750" s="2394"/>
    </row>
    <row r="604751" spans="70:70" x14ac:dyDescent="0.25">
      <c r="BR604751" s="2381"/>
    </row>
    <row r="604775" spans="70:70" x14ac:dyDescent="0.25">
      <c r="BR604775" s="2394"/>
    </row>
    <row r="604776" spans="70:70" x14ac:dyDescent="0.25">
      <c r="BR604776" s="2381"/>
    </row>
    <row r="604800" spans="70:70" x14ac:dyDescent="0.25">
      <c r="BR604800" s="2394"/>
    </row>
    <row r="604801" spans="70:70" x14ac:dyDescent="0.25">
      <c r="BR604801" s="2381"/>
    </row>
    <row r="604825" spans="70:70" x14ac:dyDescent="0.25">
      <c r="BR604825" s="2394"/>
    </row>
    <row r="604826" spans="70:70" x14ac:dyDescent="0.25">
      <c r="BR604826" s="2381"/>
    </row>
    <row r="604850" spans="70:70" x14ac:dyDescent="0.25">
      <c r="BR604850" s="2394"/>
    </row>
    <row r="604851" spans="70:70" x14ac:dyDescent="0.25">
      <c r="BR604851" s="2381"/>
    </row>
    <row r="604875" spans="70:70" x14ac:dyDescent="0.25">
      <c r="BR604875" s="2394"/>
    </row>
    <row r="604876" spans="70:70" x14ac:dyDescent="0.25">
      <c r="BR604876" s="2381"/>
    </row>
    <row r="604900" spans="70:70" x14ac:dyDescent="0.25">
      <c r="BR604900" s="2394"/>
    </row>
    <row r="604901" spans="70:70" x14ac:dyDescent="0.25">
      <c r="BR604901" s="2381"/>
    </row>
    <row r="604925" spans="70:70" x14ac:dyDescent="0.25">
      <c r="BR604925" s="2394"/>
    </row>
    <row r="604926" spans="70:70" x14ac:dyDescent="0.25">
      <c r="BR604926" s="2381"/>
    </row>
    <row r="604950" spans="70:70" x14ac:dyDescent="0.25">
      <c r="BR604950" s="2394"/>
    </row>
    <row r="604951" spans="70:70" x14ac:dyDescent="0.25">
      <c r="BR604951" s="2381"/>
    </row>
    <row r="604975" spans="70:70" x14ac:dyDescent="0.25">
      <c r="BR604975" s="2394"/>
    </row>
    <row r="604976" spans="70:70" x14ac:dyDescent="0.25">
      <c r="BR604976" s="2381"/>
    </row>
    <row r="605000" spans="70:70" x14ac:dyDescent="0.25">
      <c r="BR605000" s="2394"/>
    </row>
    <row r="605001" spans="70:70" x14ac:dyDescent="0.25">
      <c r="BR605001" s="2381"/>
    </row>
    <row r="605025" spans="70:70" x14ac:dyDescent="0.25">
      <c r="BR605025" s="2394"/>
    </row>
    <row r="605026" spans="70:70" x14ac:dyDescent="0.25">
      <c r="BR605026" s="2381"/>
    </row>
    <row r="605050" spans="70:70" x14ac:dyDescent="0.25">
      <c r="BR605050" s="2394"/>
    </row>
    <row r="605051" spans="70:70" x14ac:dyDescent="0.25">
      <c r="BR605051" s="2381"/>
    </row>
    <row r="605075" spans="70:70" x14ac:dyDescent="0.25">
      <c r="BR605075" s="2394"/>
    </row>
    <row r="605076" spans="70:70" x14ac:dyDescent="0.25">
      <c r="BR605076" s="2381"/>
    </row>
    <row r="605100" spans="70:70" x14ac:dyDescent="0.25">
      <c r="BR605100" s="2394"/>
    </row>
    <row r="605101" spans="70:70" x14ac:dyDescent="0.25">
      <c r="BR605101" s="2381"/>
    </row>
    <row r="605125" spans="70:70" x14ac:dyDescent="0.25">
      <c r="BR605125" s="2394"/>
    </row>
    <row r="605126" spans="70:70" x14ac:dyDescent="0.25">
      <c r="BR605126" s="2381"/>
    </row>
    <row r="605150" spans="70:70" x14ac:dyDescent="0.25">
      <c r="BR605150" s="2394"/>
    </row>
    <row r="605151" spans="70:70" x14ac:dyDescent="0.25">
      <c r="BR605151" s="2381"/>
    </row>
    <row r="605175" spans="70:70" x14ac:dyDescent="0.25">
      <c r="BR605175" s="2394"/>
    </row>
    <row r="605176" spans="70:70" x14ac:dyDescent="0.25">
      <c r="BR605176" s="2381"/>
    </row>
    <row r="605200" spans="70:70" x14ac:dyDescent="0.25">
      <c r="BR605200" s="2394"/>
    </row>
    <row r="605201" spans="70:70" x14ac:dyDescent="0.25">
      <c r="BR605201" s="2381"/>
    </row>
    <row r="605225" spans="70:70" x14ac:dyDescent="0.25">
      <c r="BR605225" s="2394"/>
    </row>
    <row r="605226" spans="70:70" x14ac:dyDescent="0.25">
      <c r="BR605226" s="2381"/>
    </row>
    <row r="605250" spans="70:70" x14ac:dyDescent="0.25">
      <c r="BR605250" s="2394"/>
    </row>
    <row r="605251" spans="70:70" x14ac:dyDescent="0.25">
      <c r="BR605251" s="2381"/>
    </row>
    <row r="605275" spans="70:70" x14ac:dyDescent="0.25">
      <c r="BR605275" s="2394"/>
    </row>
    <row r="605276" spans="70:70" x14ac:dyDescent="0.25">
      <c r="BR605276" s="2381"/>
    </row>
    <row r="605300" spans="70:70" x14ac:dyDescent="0.25">
      <c r="BR605300" s="2394"/>
    </row>
    <row r="605301" spans="70:70" x14ac:dyDescent="0.25">
      <c r="BR605301" s="2381"/>
    </row>
    <row r="605325" spans="70:70" x14ac:dyDescent="0.25">
      <c r="BR605325" s="2394"/>
    </row>
    <row r="605326" spans="70:70" x14ac:dyDescent="0.25">
      <c r="BR605326" s="2381"/>
    </row>
    <row r="605350" spans="70:70" x14ac:dyDescent="0.25">
      <c r="BR605350" s="2394"/>
    </row>
    <row r="605351" spans="70:70" x14ac:dyDescent="0.25">
      <c r="BR605351" s="2381"/>
    </row>
    <row r="605375" spans="70:70" x14ac:dyDescent="0.25">
      <c r="BR605375" s="2394"/>
    </row>
    <row r="605376" spans="70:70" x14ac:dyDescent="0.25">
      <c r="BR605376" s="2381"/>
    </row>
    <row r="605400" spans="70:70" x14ac:dyDescent="0.25">
      <c r="BR605400" s="2394"/>
    </row>
    <row r="605401" spans="70:70" x14ac:dyDescent="0.25">
      <c r="BR605401" s="2381"/>
    </row>
    <row r="605425" spans="70:70" x14ac:dyDescent="0.25">
      <c r="BR605425" s="2394"/>
    </row>
    <row r="605426" spans="70:70" x14ac:dyDescent="0.25">
      <c r="BR605426" s="2381"/>
    </row>
    <row r="605450" spans="70:70" x14ac:dyDescent="0.25">
      <c r="BR605450" s="2394"/>
    </row>
    <row r="605451" spans="70:70" x14ac:dyDescent="0.25">
      <c r="BR605451" s="2381"/>
    </row>
    <row r="605475" spans="70:70" x14ac:dyDescent="0.25">
      <c r="BR605475" s="2394"/>
    </row>
    <row r="605476" spans="70:70" x14ac:dyDescent="0.25">
      <c r="BR605476" s="2381"/>
    </row>
    <row r="605500" spans="70:70" x14ac:dyDescent="0.25">
      <c r="BR605500" s="2394"/>
    </row>
    <row r="605501" spans="70:70" x14ac:dyDescent="0.25">
      <c r="BR605501" s="2381"/>
    </row>
    <row r="605525" spans="70:70" x14ac:dyDescent="0.25">
      <c r="BR605525" s="2394"/>
    </row>
    <row r="605526" spans="70:70" x14ac:dyDescent="0.25">
      <c r="BR605526" s="2381"/>
    </row>
    <row r="605550" spans="70:70" x14ac:dyDescent="0.25">
      <c r="BR605550" s="2394"/>
    </row>
    <row r="605551" spans="70:70" x14ac:dyDescent="0.25">
      <c r="BR605551" s="2381"/>
    </row>
    <row r="605575" spans="70:70" x14ac:dyDescent="0.25">
      <c r="BR605575" s="2394"/>
    </row>
    <row r="605576" spans="70:70" x14ac:dyDescent="0.25">
      <c r="BR605576" s="2381"/>
    </row>
    <row r="605600" spans="70:70" x14ac:dyDescent="0.25">
      <c r="BR605600" s="2394"/>
    </row>
    <row r="605601" spans="70:70" x14ac:dyDescent="0.25">
      <c r="BR605601" s="2381"/>
    </row>
    <row r="605625" spans="70:70" x14ac:dyDescent="0.25">
      <c r="BR605625" s="2394"/>
    </row>
    <row r="605626" spans="70:70" x14ac:dyDescent="0.25">
      <c r="BR605626" s="2381"/>
    </row>
    <row r="605650" spans="70:70" x14ac:dyDescent="0.25">
      <c r="BR605650" s="2394"/>
    </row>
    <row r="605651" spans="70:70" x14ac:dyDescent="0.25">
      <c r="BR605651" s="2381"/>
    </row>
    <row r="605675" spans="70:70" x14ac:dyDescent="0.25">
      <c r="BR605675" s="2394"/>
    </row>
    <row r="605676" spans="70:70" x14ac:dyDescent="0.25">
      <c r="BR605676" s="2381"/>
    </row>
    <row r="605700" spans="70:70" x14ac:dyDescent="0.25">
      <c r="BR605700" s="2394"/>
    </row>
    <row r="605701" spans="70:70" x14ac:dyDescent="0.25">
      <c r="BR605701" s="2381"/>
    </row>
    <row r="605725" spans="70:70" x14ac:dyDescent="0.25">
      <c r="BR605725" s="2394"/>
    </row>
    <row r="605726" spans="70:70" x14ac:dyDescent="0.25">
      <c r="BR605726" s="2381"/>
    </row>
    <row r="605750" spans="70:70" x14ac:dyDescent="0.25">
      <c r="BR605750" s="2394"/>
    </row>
    <row r="605751" spans="70:70" x14ac:dyDescent="0.25">
      <c r="BR605751" s="2381"/>
    </row>
    <row r="605775" spans="70:70" x14ac:dyDescent="0.25">
      <c r="BR605775" s="2394"/>
    </row>
    <row r="605776" spans="70:70" x14ac:dyDescent="0.25">
      <c r="BR605776" s="2381"/>
    </row>
    <row r="605800" spans="70:70" x14ac:dyDescent="0.25">
      <c r="BR605800" s="2394"/>
    </row>
    <row r="605801" spans="70:70" x14ac:dyDescent="0.25">
      <c r="BR605801" s="2381"/>
    </row>
    <row r="605825" spans="70:70" x14ac:dyDescent="0.25">
      <c r="BR605825" s="2394"/>
    </row>
    <row r="605826" spans="70:70" x14ac:dyDescent="0.25">
      <c r="BR605826" s="2381"/>
    </row>
    <row r="605850" spans="70:70" x14ac:dyDescent="0.25">
      <c r="BR605850" s="2394"/>
    </row>
    <row r="605851" spans="70:70" x14ac:dyDescent="0.25">
      <c r="BR605851" s="2381"/>
    </row>
    <row r="605875" spans="70:70" x14ac:dyDescent="0.25">
      <c r="BR605875" s="2394"/>
    </row>
    <row r="605876" spans="70:70" x14ac:dyDescent="0.25">
      <c r="BR605876" s="2381"/>
    </row>
    <row r="605900" spans="70:70" x14ac:dyDescent="0.25">
      <c r="BR605900" s="2394"/>
    </row>
    <row r="605901" spans="70:70" x14ac:dyDescent="0.25">
      <c r="BR605901" s="2381"/>
    </row>
    <row r="605925" spans="70:70" x14ac:dyDescent="0.25">
      <c r="BR605925" s="2394"/>
    </row>
    <row r="605926" spans="70:70" x14ac:dyDescent="0.25">
      <c r="BR605926" s="2381"/>
    </row>
    <row r="605950" spans="70:70" x14ac:dyDescent="0.25">
      <c r="BR605950" s="2394"/>
    </row>
    <row r="605951" spans="70:70" x14ac:dyDescent="0.25">
      <c r="BR605951" s="2381"/>
    </row>
    <row r="605975" spans="70:70" x14ac:dyDescent="0.25">
      <c r="BR605975" s="2394"/>
    </row>
    <row r="605976" spans="70:70" x14ac:dyDescent="0.25">
      <c r="BR605976" s="2381"/>
    </row>
    <row r="606000" spans="70:70" x14ac:dyDescent="0.25">
      <c r="BR606000" s="2394"/>
    </row>
    <row r="606001" spans="70:70" x14ac:dyDescent="0.25">
      <c r="BR606001" s="2381"/>
    </row>
    <row r="606025" spans="70:70" x14ac:dyDescent="0.25">
      <c r="BR606025" s="2394"/>
    </row>
    <row r="606026" spans="70:70" x14ac:dyDescent="0.25">
      <c r="BR606026" s="2381"/>
    </row>
    <row r="606050" spans="70:70" x14ac:dyDescent="0.25">
      <c r="BR606050" s="2394"/>
    </row>
    <row r="606051" spans="70:70" x14ac:dyDescent="0.25">
      <c r="BR606051" s="2381"/>
    </row>
    <row r="606075" spans="70:70" x14ac:dyDescent="0.25">
      <c r="BR606075" s="2394"/>
    </row>
    <row r="606076" spans="70:70" x14ac:dyDescent="0.25">
      <c r="BR606076" s="2381"/>
    </row>
    <row r="606100" spans="70:70" x14ac:dyDescent="0.25">
      <c r="BR606100" s="2394"/>
    </row>
    <row r="606101" spans="70:70" x14ac:dyDescent="0.25">
      <c r="BR606101" s="2381"/>
    </row>
    <row r="606125" spans="70:70" x14ac:dyDescent="0.25">
      <c r="BR606125" s="2394"/>
    </row>
    <row r="606126" spans="70:70" x14ac:dyDescent="0.25">
      <c r="BR606126" s="2381"/>
    </row>
    <row r="606150" spans="70:70" x14ac:dyDescent="0.25">
      <c r="BR606150" s="2394"/>
    </row>
    <row r="606151" spans="70:70" x14ac:dyDescent="0.25">
      <c r="BR606151" s="2381"/>
    </row>
    <row r="606175" spans="70:70" x14ac:dyDescent="0.25">
      <c r="BR606175" s="2394"/>
    </row>
    <row r="606176" spans="70:70" x14ac:dyDescent="0.25">
      <c r="BR606176" s="2381"/>
    </row>
    <row r="606200" spans="70:70" x14ac:dyDescent="0.25">
      <c r="BR606200" s="2394"/>
    </row>
    <row r="606201" spans="70:70" x14ac:dyDescent="0.25">
      <c r="BR606201" s="2381"/>
    </row>
    <row r="606225" spans="70:70" x14ac:dyDescent="0.25">
      <c r="BR606225" s="2394"/>
    </row>
    <row r="606226" spans="70:70" x14ac:dyDescent="0.25">
      <c r="BR606226" s="2381"/>
    </row>
    <row r="606250" spans="70:70" x14ac:dyDescent="0.25">
      <c r="BR606250" s="2394"/>
    </row>
    <row r="606251" spans="70:70" x14ac:dyDescent="0.25">
      <c r="BR606251" s="2381"/>
    </row>
    <row r="606275" spans="70:70" x14ac:dyDescent="0.25">
      <c r="BR606275" s="2394"/>
    </row>
    <row r="606276" spans="70:70" x14ac:dyDescent="0.25">
      <c r="BR606276" s="2381"/>
    </row>
    <row r="606300" spans="70:70" x14ac:dyDescent="0.25">
      <c r="BR606300" s="2394"/>
    </row>
    <row r="606301" spans="70:70" x14ac:dyDescent="0.25">
      <c r="BR606301" s="2381"/>
    </row>
    <row r="606325" spans="70:70" x14ac:dyDescent="0.25">
      <c r="BR606325" s="2394"/>
    </row>
    <row r="606326" spans="70:70" x14ac:dyDescent="0.25">
      <c r="BR606326" s="2381"/>
    </row>
    <row r="606350" spans="70:70" x14ac:dyDescent="0.25">
      <c r="BR606350" s="2394"/>
    </row>
    <row r="606351" spans="70:70" x14ac:dyDescent="0.25">
      <c r="BR606351" s="2381"/>
    </row>
    <row r="606375" spans="70:70" x14ac:dyDescent="0.25">
      <c r="BR606375" s="2394"/>
    </row>
    <row r="606376" spans="70:70" x14ac:dyDescent="0.25">
      <c r="BR606376" s="2381"/>
    </row>
    <row r="606400" spans="70:70" x14ac:dyDescent="0.25">
      <c r="BR606400" s="2394"/>
    </row>
    <row r="606401" spans="70:70" x14ac:dyDescent="0.25">
      <c r="BR606401" s="2381"/>
    </row>
    <row r="606425" spans="70:70" x14ac:dyDescent="0.25">
      <c r="BR606425" s="2394"/>
    </row>
    <row r="606426" spans="70:70" x14ac:dyDescent="0.25">
      <c r="BR606426" s="2381"/>
    </row>
    <row r="606450" spans="70:70" x14ac:dyDescent="0.25">
      <c r="BR606450" s="2394"/>
    </row>
    <row r="606451" spans="70:70" x14ac:dyDescent="0.25">
      <c r="BR606451" s="2381"/>
    </row>
    <row r="606475" spans="70:70" x14ac:dyDescent="0.25">
      <c r="BR606475" s="2394"/>
    </row>
    <row r="606476" spans="70:70" x14ac:dyDescent="0.25">
      <c r="BR606476" s="2381"/>
    </row>
    <row r="606500" spans="70:70" x14ac:dyDescent="0.25">
      <c r="BR606500" s="2394"/>
    </row>
    <row r="606501" spans="70:70" x14ac:dyDescent="0.25">
      <c r="BR606501" s="2381"/>
    </row>
    <row r="606525" spans="70:70" x14ac:dyDescent="0.25">
      <c r="BR606525" s="2394"/>
    </row>
    <row r="606526" spans="70:70" x14ac:dyDescent="0.25">
      <c r="BR606526" s="2381"/>
    </row>
    <row r="606550" spans="70:70" x14ac:dyDescent="0.25">
      <c r="BR606550" s="2394"/>
    </row>
    <row r="606551" spans="70:70" x14ac:dyDescent="0.25">
      <c r="BR606551" s="2381"/>
    </row>
    <row r="606575" spans="70:70" x14ac:dyDescent="0.25">
      <c r="BR606575" s="2394"/>
    </row>
    <row r="606576" spans="70:70" x14ac:dyDescent="0.25">
      <c r="BR606576" s="2381"/>
    </row>
    <row r="606600" spans="70:70" x14ac:dyDescent="0.25">
      <c r="BR606600" s="2394"/>
    </row>
    <row r="606601" spans="70:70" x14ac:dyDescent="0.25">
      <c r="BR606601" s="2381"/>
    </row>
    <row r="606625" spans="70:70" x14ac:dyDescent="0.25">
      <c r="BR606625" s="2394"/>
    </row>
    <row r="606626" spans="70:70" x14ac:dyDescent="0.25">
      <c r="BR606626" s="2381"/>
    </row>
    <row r="606650" spans="70:70" x14ac:dyDescent="0.25">
      <c r="BR606650" s="2394"/>
    </row>
    <row r="606651" spans="70:70" x14ac:dyDescent="0.25">
      <c r="BR606651" s="2381"/>
    </row>
    <row r="606675" spans="70:70" x14ac:dyDescent="0.25">
      <c r="BR606675" s="2394"/>
    </row>
    <row r="606676" spans="70:70" x14ac:dyDescent="0.25">
      <c r="BR606676" s="2381"/>
    </row>
    <row r="606700" spans="70:70" x14ac:dyDescent="0.25">
      <c r="BR606700" s="2394"/>
    </row>
    <row r="606701" spans="70:70" x14ac:dyDescent="0.25">
      <c r="BR606701" s="2381"/>
    </row>
    <row r="606725" spans="70:70" x14ac:dyDescent="0.25">
      <c r="BR606725" s="2394"/>
    </row>
    <row r="606726" spans="70:70" x14ac:dyDescent="0.25">
      <c r="BR606726" s="2381"/>
    </row>
    <row r="606750" spans="70:70" x14ac:dyDescent="0.25">
      <c r="BR606750" s="2394"/>
    </row>
    <row r="606751" spans="70:70" x14ac:dyDescent="0.25">
      <c r="BR606751" s="2381"/>
    </row>
    <row r="606775" spans="70:70" x14ac:dyDescent="0.25">
      <c r="BR606775" s="2394"/>
    </row>
    <row r="606776" spans="70:70" x14ac:dyDescent="0.25">
      <c r="BR606776" s="2381"/>
    </row>
    <row r="606800" spans="70:70" x14ac:dyDescent="0.25">
      <c r="BR606800" s="2394"/>
    </row>
    <row r="606801" spans="70:70" x14ac:dyDescent="0.25">
      <c r="BR606801" s="2381"/>
    </row>
    <row r="606825" spans="70:70" x14ac:dyDescent="0.25">
      <c r="BR606825" s="2394"/>
    </row>
    <row r="606826" spans="70:70" x14ac:dyDescent="0.25">
      <c r="BR606826" s="2381"/>
    </row>
    <row r="606850" spans="70:70" x14ac:dyDescent="0.25">
      <c r="BR606850" s="2394"/>
    </row>
    <row r="606851" spans="70:70" x14ac:dyDescent="0.25">
      <c r="BR606851" s="2381"/>
    </row>
    <row r="606875" spans="70:70" x14ac:dyDescent="0.25">
      <c r="BR606875" s="2394"/>
    </row>
    <row r="606876" spans="70:70" x14ac:dyDescent="0.25">
      <c r="BR606876" s="2381"/>
    </row>
    <row r="606900" spans="70:70" x14ac:dyDescent="0.25">
      <c r="BR606900" s="2394"/>
    </row>
    <row r="606901" spans="70:70" x14ac:dyDescent="0.25">
      <c r="BR606901" s="2381"/>
    </row>
    <row r="606925" spans="70:70" x14ac:dyDescent="0.25">
      <c r="BR606925" s="2394"/>
    </row>
    <row r="606926" spans="70:70" x14ac:dyDescent="0.25">
      <c r="BR606926" s="2381"/>
    </row>
    <row r="606950" spans="70:70" x14ac:dyDescent="0.25">
      <c r="BR606950" s="2394"/>
    </row>
    <row r="606951" spans="70:70" x14ac:dyDescent="0.25">
      <c r="BR606951" s="2381"/>
    </row>
    <row r="606975" spans="70:70" x14ac:dyDescent="0.25">
      <c r="BR606975" s="2394"/>
    </row>
    <row r="606976" spans="70:70" x14ac:dyDescent="0.25">
      <c r="BR606976" s="2381"/>
    </row>
    <row r="607000" spans="70:70" x14ac:dyDescent="0.25">
      <c r="BR607000" s="2394"/>
    </row>
    <row r="607001" spans="70:70" x14ac:dyDescent="0.25">
      <c r="BR607001" s="2381"/>
    </row>
    <row r="607025" spans="70:70" x14ac:dyDescent="0.25">
      <c r="BR607025" s="2394"/>
    </row>
    <row r="607026" spans="70:70" x14ac:dyDescent="0.25">
      <c r="BR607026" s="2381"/>
    </row>
    <row r="607050" spans="70:70" x14ac:dyDescent="0.25">
      <c r="BR607050" s="2394"/>
    </row>
    <row r="607051" spans="70:70" x14ac:dyDescent="0.25">
      <c r="BR607051" s="2381"/>
    </row>
    <row r="607075" spans="70:70" x14ac:dyDescent="0.25">
      <c r="BR607075" s="2394"/>
    </row>
    <row r="607076" spans="70:70" x14ac:dyDescent="0.25">
      <c r="BR607076" s="2381"/>
    </row>
    <row r="607100" spans="70:70" x14ac:dyDescent="0.25">
      <c r="BR607100" s="2394"/>
    </row>
    <row r="607101" spans="70:70" x14ac:dyDescent="0.25">
      <c r="BR607101" s="2381"/>
    </row>
    <row r="607125" spans="70:70" x14ac:dyDescent="0.25">
      <c r="BR607125" s="2394"/>
    </row>
    <row r="607126" spans="70:70" x14ac:dyDescent="0.25">
      <c r="BR607126" s="2381"/>
    </row>
    <row r="607150" spans="70:70" x14ac:dyDescent="0.25">
      <c r="BR607150" s="2394"/>
    </row>
    <row r="607151" spans="70:70" x14ac:dyDescent="0.25">
      <c r="BR607151" s="2381"/>
    </row>
    <row r="607175" spans="70:70" x14ac:dyDescent="0.25">
      <c r="BR607175" s="2394"/>
    </row>
    <row r="607176" spans="70:70" x14ac:dyDescent="0.25">
      <c r="BR607176" s="2381"/>
    </row>
    <row r="607200" spans="70:70" x14ac:dyDescent="0.25">
      <c r="BR607200" s="2394"/>
    </row>
    <row r="607201" spans="70:70" x14ac:dyDescent="0.25">
      <c r="BR607201" s="2381"/>
    </row>
    <row r="607225" spans="70:70" x14ac:dyDescent="0.25">
      <c r="BR607225" s="2394"/>
    </row>
    <row r="607226" spans="70:70" x14ac:dyDescent="0.25">
      <c r="BR607226" s="2381"/>
    </row>
    <row r="607250" spans="70:70" x14ac:dyDescent="0.25">
      <c r="BR607250" s="2394"/>
    </row>
    <row r="607251" spans="70:70" x14ac:dyDescent="0.25">
      <c r="BR607251" s="2381"/>
    </row>
    <row r="607275" spans="70:70" x14ac:dyDescent="0.25">
      <c r="BR607275" s="2394"/>
    </row>
    <row r="607276" spans="70:70" x14ac:dyDescent="0.25">
      <c r="BR607276" s="2381"/>
    </row>
    <row r="607300" spans="70:70" x14ac:dyDescent="0.25">
      <c r="BR607300" s="2394"/>
    </row>
    <row r="607301" spans="70:70" x14ac:dyDescent="0.25">
      <c r="BR607301" s="2381"/>
    </row>
    <row r="607325" spans="70:70" x14ac:dyDescent="0.25">
      <c r="BR607325" s="2394"/>
    </row>
    <row r="607326" spans="70:70" x14ac:dyDescent="0.25">
      <c r="BR607326" s="2381"/>
    </row>
    <row r="607350" spans="70:70" x14ac:dyDescent="0.25">
      <c r="BR607350" s="2394"/>
    </row>
    <row r="607351" spans="70:70" x14ac:dyDescent="0.25">
      <c r="BR607351" s="2381"/>
    </row>
    <row r="607375" spans="70:70" x14ac:dyDescent="0.25">
      <c r="BR607375" s="2394"/>
    </row>
    <row r="607376" spans="70:70" x14ac:dyDescent="0.25">
      <c r="BR607376" s="2381"/>
    </row>
    <row r="607400" spans="70:70" x14ac:dyDescent="0.25">
      <c r="BR607400" s="2394"/>
    </row>
    <row r="607401" spans="70:70" x14ac:dyDescent="0.25">
      <c r="BR607401" s="2381"/>
    </row>
    <row r="607425" spans="70:70" x14ac:dyDescent="0.25">
      <c r="BR607425" s="2394"/>
    </row>
    <row r="607426" spans="70:70" x14ac:dyDescent="0.25">
      <c r="BR607426" s="2381"/>
    </row>
    <row r="607450" spans="70:70" x14ac:dyDescent="0.25">
      <c r="BR607450" s="2394"/>
    </row>
    <row r="607451" spans="70:70" x14ac:dyDescent="0.25">
      <c r="BR607451" s="2381"/>
    </row>
    <row r="607475" spans="70:70" x14ac:dyDescent="0.25">
      <c r="BR607475" s="2394"/>
    </row>
    <row r="607476" spans="70:70" x14ac:dyDescent="0.25">
      <c r="BR607476" s="2381"/>
    </row>
    <row r="607500" spans="70:70" x14ac:dyDescent="0.25">
      <c r="BR607500" s="2394"/>
    </row>
    <row r="607501" spans="70:70" x14ac:dyDescent="0.25">
      <c r="BR607501" s="2381"/>
    </row>
    <row r="607525" spans="70:70" x14ac:dyDescent="0.25">
      <c r="BR607525" s="2394"/>
    </row>
    <row r="607526" spans="70:70" x14ac:dyDescent="0.25">
      <c r="BR607526" s="2381"/>
    </row>
    <row r="607550" spans="70:70" x14ac:dyDescent="0.25">
      <c r="BR607550" s="2394"/>
    </row>
    <row r="607551" spans="70:70" x14ac:dyDescent="0.25">
      <c r="BR607551" s="2381"/>
    </row>
    <row r="607575" spans="70:70" x14ac:dyDescent="0.25">
      <c r="BR607575" s="2394"/>
    </row>
    <row r="607576" spans="70:70" x14ac:dyDescent="0.25">
      <c r="BR607576" s="2381"/>
    </row>
    <row r="607600" spans="70:70" x14ac:dyDescent="0.25">
      <c r="BR607600" s="2394"/>
    </row>
    <row r="607601" spans="70:70" x14ac:dyDescent="0.25">
      <c r="BR607601" s="2381"/>
    </row>
    <row r="607625" spans="70:70" x14ac:dyDescent="0.25">
      <c r="BR607625" s="2394"/>
    </row>
    <row r="607626" spans="70:70" x14ac:dyDescent="0.25">
      <c r="BR607626" s="2381"/>
    </row>
    <row r="607650" spans="70:70" x14ac:dyDescent="0.25">
      <c r="BR607650" s="2394"/>
    </row>
    <row r="607651" spans="70:70" x14ac:dyDescent="0.25">
      <c r="BR607651" s="2381"/>
    </row>
    <row r="607675" spans="70:70" x14ac:dyDescent="0.25">
      <c r="BR607675" s="2394"/>
    </row>
    <row r="607676" spans="70:70" x14ac:dyDescent="0.25">
      <c r="BR607676" s="2381"/>
    </row>
    <row r="607700" spans="70:70" x14ac:dyDescent="0.25">
      <c r="BR607700" s="2394"/>
    </row>
    <row r="607701" spans="70:70" x14ac:dyDescent="0.25">
      <c r="BR607701" s="2381"/>
    </row>
    <row r="607725" spans="70:70" x14ac:dyDescent="0.25">
      <c r="BR607725" s="2394"/>
    </row>
    <row r="607726" spans="70:70" x14ac:dyDescent="0.25">
      <c r="BR607726" s="2381"/>
    </row>
    <row r="607750" spans="70:70" x14ac:dyDescent="0.25">
      <c r="BR607750" s="2394"/>
    </row>
    <row r="607751" spans="70:70" x14ac:dyDescent="0.25">
      <c r="BR607751" s="2381"/>
    </row>
    <row r="607775" spans="70:70" x14ac:dyDescent="0.25">
      <c r="BR607775" s="2394"/>
    </row>
    <row r="607776" spans="70:70" x14ac:dyDescent="0.25">
      <c r="BR607776" s="2381"/>
    </row>
    <row r="607800" spans="70:70" x14ac:dyDescent="0.25">
      <c r="BR607800" s="2394"/>
    </row>
    <row r="607801" spans="70:70" x14ac:dyDescent="0.25">
      <c r="BR607801" s="2381"/>
    </row>
    <row r="607825" spans="70:70" x14ac:dyDescent="0.25">
      <c r="BR607825" s="2394"/>
    </row>
    <row r="607826" spans="70:70" x14ac:dyDescent="0.25">
      <c r="BR607826" s="2381"/>
    </row>
    <row r="607850" spans="70:70" x14ac:dyDescent="0.25">
      <c r="BR607850" s="2394"/>
    </row>
    <row r="607851" spans="70:70" x14ac:dyDescent="0.25">
      <c r="BR607851" s="2381"/>
    </row>
    <row r="607875" spans="70:70" x14ac:dyDescent="0.25">
      <c r="BR607875" s="2394"/>
    </row>
    <row r="607876" spans="70:70" x14ac:dyDescent="0.25">
      <c r="BR607876" s="2381"/>
    </row>
    <row r="607900" spans="70:70" x14ac:dyDescent="0.25">
      <c r="BR607900" s="2394"/>
    </row>
    <row r="607901" spans="70:70" x14ac:dyDescent="0.25">
      <c r="BR607901" s="2381"/>
    </row>
    <row r="607925" spans="70:70" x14ac:dyDescent="0.25">
      <c r="BR607925" s="2394"/>
    </row>
    <row r="607926" spans="70:70" x14ac:dyDescent="0.25">
      <c r="BR607926" s="2381"/>
    </row>
    <row r="607950" spans="70:70" x14ac:dyDescent="0.25">
      <c r="BR607950" s="2394"/>
    </row>
    <row r="607951" spans="70:70" x14ac:dyDescent="0.25">
      <c r="BR607951" s="2381"/>
    </row>
    <row r="607975" spans="70:70" x14ac:dyDescent="0.25">
      <c r="BR607975" s="2394"/>
    </row>
    <row r="607976" spans="70:70" x14ac:dyDescent="0.25">
      <c r="BR607976" s="2381"/>
    </row>
    <row r="608000" spans="70:70" x14ac:dyDescent="0.25">
      <c r="BR608000" s="2394"/>
    </row>
    <row r="608001" spans="70:70" x14ac:dyDescent="0.25">
      <c r="BR608001" s="2381"/>
    </row>
    <row r="608025" spans="70:70" x14ac:dyDescent="0.25">
      <c r="BR608025" s="2394"/>
    </row>
    <row r="608026" spans="70:70" x14ac:dyDescent="0.25">
      <c r="BR608026" s="2381"/>
    </row>
    <row r="608050" spans="70:70" x14ac:dyDescent="0.25">
      <c r="BR608050" s="2394"/>
    </row>
    <row r="608051" spans="70:70" x14ac:dyDescent="0.25">
      <c r="BR608051" s="2381"/>
    </row>
    <row r="608075" spans="70:70" x14ac:dyDescent="0.25">
      <c r="BR608075" s="2394"/>
    </row>
    <row r="608076" spans="70:70" x14ac:dyDescent="0.25">
      <c r="BR608076" s="2381"/>
    </row>
    <row r="608100" spans="70:70" x14ac:dyDescent="0.25">
      <c r="BR608100" s="2394"/>
    </row>
    <row r="608101" spans="70:70" x14ac:dyDescent="0.25">
      <c r="BR608101" s="2381"/>
    </row>
    <row r="608125" spans="70:70" x14ac:dyDescent="0.25">
      <c r="BR608125" s="2394"/>
    </row>
    <row r="608126" spans="70:70" x14ac:dyDescent="0.25">
      <c r="BR608126" s="2381"/>
    </row>
    <row r="608150" spans="70:70" x14ac:dyDescent="0.25">
      <c r="BR608150" s="2394"/>
    </row>
    <row r="608151" spans="70:70" x14ac:dyDescent="0.25">
      <c r="BR608151" s="2381"/>
    </row>
    <row r="608175" spans="70:70" x14ac:dyDescent="0.25">
      <c r="BR608175" s="2394"/>
    </row>
    <row r="608176" spans="70:70" x14ac:dyDescent="0.25">
      <c r="BR608176" s="2381"/>
    </row>
    <row r="608200" spans="70:70" x14ac:dyDescent="0.25">
      <c r="BR608200" s="2394"/>
    </row>
    <row r="608201" spans="70:70" x14ac:dyDescent="0.25">
      <c r="BR608201" s="2381"/>
    </row>
    <row r="608225" spans="70:70" x14ac:dyDescent="0.25">
      <c r="BR608225" s="2394"/>
    </row>
    <row r="608226" spans="70:70" x14ac:dyDescent="0.25">
      <c r="BR608226" s="2381"/>
    </row>
    <row r="608250" spans="70:70" x14ac:dyDescent="0.25">
      <c r="BR608250" s="2394"/>
    </row>
    <row r="608251" spans="70:70" x14ac:dyDescent="0.25">
      <c r="BR608251" s="2381"/>
    </row>
    <row r="608275" spans="70:70" x14ac:dyDescent="0.25">
      <c r="BR608275" s="2394"/>
    </row>
    <row r="608276" spans="70:70" x14ac:dyDescent="0.25">
      <c r="BR608276" s="2381"/>
    </row>
    <row r="608300" spans="70:70" x14ac:dyDescent="0.25">
      <c r="BR608300" s="2394"/>
    </row>
    <row r="608301" spans="70:70" x14ac:dyDescent="0.25">
      <c r="BR608301" s="2381"/>
    </row>
    <row r="608325" spans="70:70" x14ac:dyDescent="0.25">
      <c r="BR608325" s="2394"/>
    </row>
    <row r="608326" spans="70:70" x14ac:dyDescent="0.25">
      <c r="BR608326" s="2381"/>
    </row>
    <row r="608350" spans="70:70" x14ac:dyDescent="0.25">
      <c r="BR608350" s="2394"/>
    </row>
    <row r="608351" spans="70:70" x14ac:dyDescent="0.25">
      <c r="BR608351" s="2381"/>
    </row>
    <row r="608375" spans="70:70" x14ac:dyDescent="0.25">
      <c r="BR608375" s="2394"/>
    </row>
    <row r="608376" spans="70:70" x14ac:dyDescent="0.25">
      <c r="BR608376" s="2381"/>
    </row>
    <row r="608400" spans="70:70" x14ac:dyDescent="0.25">
      <c r="BR608400" s="2394"/>
    </row>
    <row r="608401" spans="70:70" x14ac:dyDescent="0.25">
      <c r="BR608401" s="2381"/>
    </row>
    <row r="608425" spans="70:70" x14ac:dyDescent="0.25">
      <c r="BR608425" s="2394"/>
    </row>
    <row r="608426" spans="70:70" x14ac:dyDescent="0.25">
      <c r="BR608426" s="2381"/>
    </row>
    <row r="608450" spans="70:70" x14ac:dyDescent="0.25">
      <c r="BR608450" s="2394"/>
    </row>
    <row r="608451" spans="70:70" x14ac:dyDescent="0.25">
      <c r="BR608451" s="2381"/>
    </row>
    <row r="608475" spans="70:70" x14ac:dyDescent="0.25">
      <c r="BR608475" s="2394"/>
    </row>
    <row r="608476" spans="70:70" x14ac:dyDescent="0.25">
      <c r="BR608476" s="2381"/>
    </row>
    <row r="608500" spans="70:70" x14ac:dyDescent="0.25">
      <c r="BR608500" s="2394"/>
    </row>
    <row r="608501" spans="70:70" x14ac:dyDescent="0.25">
      <c r="BR608501" s="2381"/>
    </row>
    <row r="608525" spans="70:70" x14ac:dyDescent="0.25">
      <c r="BR608525" s="2394"/>
    </row>
    <row r="608526" spans="70:70" x14ac:dyDescent="0.25">
      <c r="BR608526" s="2381"/>
    </row>
    <row r="608550" spans="70:70" x14ac:dyDescent="0.25">
      <c r="BR608550" s="2394"/>
    </row>
    <row r="608551" spans="70:70" x14ac:dyDescent="0.25">
      <c r="BR608551" s="2381"/>
    </row>
    <row r="608575" spans="70:70" x14ac:dyDescent="0.25">
      <c r="BR608575" s="2394"/>
    </row>
    <row r="608576" spans="70:70" x14ac:dyDescent="0.25">
      <c r="BR608576" s="2381"/>
    </row>
    <row r="608600" spans="70:70" x14ac:dyDescent="0.25">
      <c r="BR608600" s="2394"/>
    </row>
    <row r="608601" spans="70:70" x14ac:dyDescent="0.25">
      <c r="BR608601" s="2381"/>
    </row>
    <row r="608625" spans="70:70" x14ac:dyDescent="0.25">
      <c r="BR608625" s="2394"/>
    </row>
    <row r="608626" spans="70:70" x14ac:dyDescent="0.25">
      <c r="BR608626" s="2381"/>
    </row>
    <row r="608650" spans="70:70" x14ac:dyDescent="0.25">
      <c r="BR608650" s="2394"/>
    </row>
    <row r="608651" spans="70:70" x14ac:dyDescent="0.25">
      <c r="BR608651" s="2381"/>
    </row>
    <row r="608675" spans="70:70" x14ac:dyDescent="0.25">
      <c r="BR608675" s="2394"/>
    </row>
    <row r="608676" spans="70:70" x14ac:dyDescent="0.25">
      <c r="BR608676" s="2381"/>
    </row>
    <row r="608700" spans="70:70" x14ac:dyDescent="0.25">
      <c r="BR608700" s="2394"/>
    </row>
    <row r="608701" spans="70:70" x14ac:dyDescent="0.25">
      <c r="BR608701" s="2381"/>
    </row>
    <row r="608725" spans="70:70" x14ac:dyDescent="0.25">
      <c r="BR608725" s="2394"/>
    </row>
    <row r="608726" spans="70:70" x14ac:dyDescent="0.25">
      <c r="BR608726" s="2381"/>
    </row>
    <row r="608750" spans="70:70" x14ac:dyDescent="0.25">
      <c r="BR608750" s="2394"/>
    </row>
    <row r="608751" spans="70:70" x14ac:dyDescent="0.25">
      <c r="BR608751" s="2381"/>
    </row>
    <row r="608775" spans="70:70" x14ac:dyDescent="0.25">
      <c r="BR608775" s="2394"/>
    </row>
    <row r="608776" spans="70:70" x14ac:dyDescent="0.25">
      <c r="BR608776" s="2381"/>
    </row>
    <row r="608800" spans="70:70" x14ac:dyDescent="0.25">
      <c r="BR608800" s="2394"/>
    </row>
    <row r="608801" spans="70:70" x14ac:dyDescent="0.25">
      <c r="BR608801" s="2381"/>
    </row>
    <row r="608825" spans="70:70" x14ac:dyDescent="0.25">
      <c r="BR608825" s="2394"/>
    </row>
    <row r="608826" spans="70:70" x14ac:dyDescent="0.25">
      <c r="BR608826" s="2381"/>
    </row>
    <row r="608850" spans="70:70" x14ac:dyDescent="0.25">
      <c r="BR608850" s="2394"/>
    </row>
    <row r="608851" spans="70:70" x14ac:dyDescent="0.25">
      <c r="BR608851" s="2381"/>
    </row>
    <row r="608875" spans="70:70" x14ac:dyDescent="0.25">
      <c r="BR608875" s="2394"/>
    </row>
    <row r="608876" spans="70:70" x14ac:dyDescent="0.25">
      <c r="BR608876" s="2381"/>
    </row>
    <row r="608900" spans="70:70" x14ac:dyDescent="0.25">
      <c r="BR608900" s="2394"/>
    </row>
    <row r="608901" spans="70:70" x14ac:dyDescent="0.25">
      <c r="BR608901" s="2381"/>
    </row>
    <row r="608925" spans="70:70" x14ac:dyDescent="0.25">
      <c r="BR608925" s="2394"/>
    </row>
    <row r="608926" spans="70:70" x14ac:dyDescent="0.25">
      <c r="BR608926" s="2381"/>
    </row>
    <row r="608950" spans="70:70" x14ac:dyDescent="0.25">
      <c r="BR608950" s="2394"/>
    </row>
    <row r="608951" spans="70:70" x14ac:dyDescent="0.25">
      <c r="BR608951" s="2381"/>
    </row>
    <row r="608975" spans="70:70" x14ac:dyDescent="0.25">
      <c r="BR608975" s="2394"/>
    </row>
    <row r="608976" spans="70:70" x14ac:dyDescent="0.25">
      <c r="BR608976" s="2381"/>
    </row>
    <row r="609000" spans="70:70" x14ac:dyDescent="0.25">
      <c r="BR609000" s="2394"/>
    </row>
    <row r="609001" spans="70:70" x14ac:dyDescent="0.25">
      <c r="BR609001" s="2381"/>
    </row>
    <row r="609025" spans="70:70" x14ac:dyDescent="0.25">
      <c r="BR609025" s="2394"/>
    </row>
    <row r="609026" spans="70:70" x14ac:dyDescent="0.25">
      <c r="BR609026" s="2381"/>
    </row>
    <row r="609050" spans="70:70" x14ac:dyDescent="0.25">
      <c r="BR609050" s="2394"/>
    </row>
    <row r="609051" spans="70:70" x14ac:dyDescent="0.25">
      <c r="BR609051" s="2381"/>
    </row>
    <row r="609075" spans="70:70" x14ac:dyDescent="0.25">
      <c r="BR609075" s="2394"/>
    </row>
    <row r="609076" spans="70:70" x14ac:dyDescent="0.25">
      <c r="BR609076" s="2381"/>
    </row>
    <row r="609100" spans="70:70" x14ac:dyDescent="0.25">
      <c r="BR609100" s="2394"/>
    </row>
    <row r="609101" spans="70:70" x14ac:dyDescent="0.25">
      <c r="BR609101" s="2381"/>
    </row>
    <row r="609125" spans="70:70" x14ac:dyDescent="0.25">
      <c r="BR609125" s="2394"/>
    </row>
    <row r="609126" spans="70:70" x14ac:dyDescent="0.25">
      <c r="BR609126" s="2381"/>
    </row>
    <row r="609150" spans="70:70" x14ac:dyDescent="0.25">
      <c r="BR609150" s="2394"/>
    </row>
    <row r="609151" spans="70:70" x14ac:dyDescent="0.25">
      <c r="BR609151" s="2381"/>
    </row>
    <row r="609175" spans="70:70" x14ac:dyDescent="0.25">
      <c r="BR609175" s="2394"/>
    </row>
    <row r="609176" spans="70:70" x14ac:dyDescent="0.25">
      <c r="BR609176" s="2381"/>
    </row>
    <row r="609200" spans="70:70" x14ac:dyDescent="0.25">
      <c r="BR609200" s="2394"/>
    </row>
    <row r="609201" spans="70:70" x14ac:dyDescent="0.25">
      <c r="BR609201" s="2381"/>
    </row>
    <row r="609225" spans="70:70" x14ac:dyDescent="0.25">
      <c r="BR609225" s="2394"/>
    </row>
    <row r="609226" spans="70:70" x14ac:dyDescent="0.25">
      <c r="BR609226" s="2381"/>
    </row>
    <row r="609250" spans="70:70" x14ac:dyDescent="0.25">
      <c r="BR609250" s="2394"/>
    </row>
    <row r="609251" spans="70:70" x14ac:dyDescent="0.25">
      <c r="BR609251" s="2381"/>
    </row>
    <row r="609275" spans="70:70" x14ac:dyDescent="0.25">
      <c r="BR609275" s="2394"/>
    </row>
    <row r="609276" spans="70:70" x14ac:dyDescent="0.25">
      <c r="BR609276" s="2381"/>
    </row>
    <row r="609300" spans="70:70" x14ac:dyDescent="0.25">
      <c r="BR609300" s="2394"/>
    </row>
    <row r="609301" spans="70:70" x14ac:dyDescent="0.25">
      <c r="BR609301" s="2381"/>
    </row>
    <row r="609325" spans="70:70" x14ac:dyDescent="0.25">
      <c r="BR609325" s="2394"/>
    </row>
    <row r="609326" spans="70:70" x14ac:dyDescent="0.25">
      <c r="BR609326" s="2381"/>
    </row>
    <row r="609350" spans="70:70" x14ac:dyDescent="0.25">
      <c r="BR609350" s="2394"/>
    </row>
    <row r="609351" spans="70:70" x14ac:dyDescent="0.25">
      <c r="BR609351" s="2381"/>
    </row>
    <row r="609375" spans="70:70" x14ac:dyDescent="0.25">
      <c r="BR609375" s="2394"/>
    </row>
    <row r="609376" spans="70:70" x14ac:dyDescent="0.25">
      <c r="BR609376" s="2381"/>
    </row>
    <row r="609400" spans="70:70" x14ac:dyDescent="0.25">
      <c r="BR609400" s="2394"/>
    </row>
    <row r="609401" spans="70:70" x14ac:dyDescent="0.25">
      <c r="BR609401" s="2381"/>
    </row>
    <row r="609425" spans="70:70" x14ac:dyDescent="0.25">
      <c r="BR609425" s="2394"/>
    </row>
    <row r="609426" spans="70:70" x14ac:dyDescent="0.25">
      <c r="BR609426" s="2381"/>
    </row>
    <row r="609450" spans="70:70" x14ac:dyDescent="0.25">
      <c r="BR609450" s="2394"/>
    </row>
    <row r="609451" spans="70:70" x14ac:dyDescent="0.25">
      <c r="BR609451" s="2381"/>
    </row>
    <row r="609475" spans="70:70" x14ac:dyDescent="0.25">
      <c r="BR609475" s="2394"/>
    </row>
    <row r="609476" spans="70:70" x14ac:dyDescent="0.25">
      <c r="BR609476" s="2381"/>
    </row>
    <row r="609500" spans="70:70" x14ac:dyDescent="0.25">
      <c r="BR609500" s="2394"/>
    </row>
    <row r="609501" spans="70:70" x14ac:dyDescent="0.25">
      <c r="BR609501" s="2381"/>
    </row>
    <row r="609525" spans="70:70" x14ac:dyDescent="0.25">
      <c r="BR609525" s="2394"/>
    </row>
    <row r="609526" spans="70:70" x14ac:dyDescent="0.25">
      <c r="BR609526" s="2381"/>
    </row>
    <row r="609550" spans="70:70" x14ac:dyDescent="0.25">
      <c r="BR609550" s="2394"/>
    </row>
    <row r="609551" spans="70:70" x14ac:dyDescent="0.25">
      <c r="BR609551" s="2381"/>
    </row>
    <row r="609575" spans="70:70" x14ac:dyDescent="0.25">
      <c r="BR609575" s="2394"/>
    </row>
    <row r="609576" spans="70:70" x14ac:dyDescent="0.25">
      <c r="BR609576" s="2381"/>
    </row>
    <row r="609600" spans="70:70" x14ac:dyDescent="0.25">
      <c r="BR609600" s="2394"/>
    </row>
    <row r="609601" spans="70:70" x14ac:dyDescent="0.25">
      <c r="BR609601" s="2381"/>
    </row>
    <row r="609625" spans="70:70" x14ac:dyDescent="0.25">
      <c r="BR609625" s="2394"/>
    </row>
    <row r="609626" spans="70:70" x14ac:dyDescent="0.25">
      <c r="BR609626" s="2381"/>
    </row>
    <row r="609650" spans="70:70" x14ac:dyDescent="0.25">
      <c r="BR609650" s="2394"/>
    </row>
    <row r="609651" spans="70:70" x14ac:dyDescent="0.25">
      <c r="BR609651" s="2381"/>
    </row>
    <row r="609675" spans="70:70" x14ac:dyDescent="0.25">
      <c r="BR609675" s="2394"/>
    </row>
    <row r="609676" spans="70:70" x14ac:dyDescent="0.25">
      <c r="BR609676" s="2381"/>
    </row>
    <row r="609700" spans="70:70" x14ac:dyDescent="0.25">
      <c r="BR609700" s="2394"/>
    </row>
    <row r="609701" spans="70:70" x14ac:dyDescent="0.25">
      <c r="BR609701" s="2381"/>
    </row>
    <row r="609725" spans="70:70" x14ac:dyDescent="0.25">
      <c r="BR609725" s="2394"/>
    </row>
    <row r="609726" spans="70:70" x14ac:dyDescent="0.25">
      <c r="BR609726" s="2381"/>
    </row>
    <row r="609750" spans="70:70" x14ac:dyDescent="0.25">
      <c r="BR609750" s="2394"/>
    </row>
    <row r="609751" spans="70:70" x14ac:dyDescent="0.25">
      <c r="BR609751" s="2381"/>
    </row>
    <row r="609775" spans="70:70" x14ac:dyDescent="0.25">
      <c r="BR609775" s="2394"/>
    </row>
    <row r="609776" spans="70:70" x14ac:dyDescent="0.25">
      <c r="BR609776" s="2381"/>
    </row>
    <row r="609800" spans="70:70" x14ac:dyDescent="0.25">
      <c r="BR609800" s="2394"/>
    </row>
    <row r="609801" spans="70:70" x14ac:dyDescent="0.25">
      <c r="BR609801" s="2381"/>
    </row>
    <row r="609825" spans="70:70" x14ac:dyDescent="0.25">
      <c r="BR609825" s="2394"/>
    </row>
    <row r="609826" spans="70:70" x14ac:dyDescent="0.25">
      <c r="BR609826" s="2381"/>
    </row>
    <row r="609850" spans="70:70" x14ac:dyDescent="0.25">
      <c r="BR609850" s="2394"/>
    </row>
    <row r="609851" spans="70:70" x14ac:dyDescent="0.25">
      <c r="BR609851" s="2381"/>
    </row>
    <row r="609875" spans="70:70" x14ac:dyDescent="0.25">
      <c r="BR609875" s="2394"/>
    </row>
    <row r="609876" spans="70:70" x14ac:dyDescent="0.25">
      <c r="BR609876" s="2381"/>
    </row>
    <row r="609900" spans="70:70" x14ac:dyDescent="0.25">
      <c r="BR609900" s="2394"/>
    </row>
    <row r="609901" spans="70:70" x14ac:dyDescent="0.25">
      <c r="BR609901" s="2381"/>
    </row>
    <row r="609925" spans="70:70" x14ac:dyDescent="0.25">
      <c r="BR609925" s="2394"/>
    </row>
    <row r="609926" spans="70:70" x14ac:dyDescent="0.25">
      <c r="BR609926" s="2381"/>
    </row>
    <row r="609950" spans="70:70" x14ac:dyDescent="0.25">
      <c r="BR609950" s="2394"/>
    </row>
    <row r="609951" spans="70:70" x14ac:dyDescent="0.25">
      <c r="BR609951" s="2381"/>
    </row>
    <row r="609975" spans="70:70" x14ac:dyDescent="0.25">
      <c r="BR609975" s="2394"/>
    </row>
    <row r="609976" spans="70:70" x14ac:dyDescent="0.25">
      <c r="BR609976" s="2381"/>
    </row>
    <row r="610000" spans="70:70" x14ac:dyDescent="0.25">
      <c r="BR610000" s="2394"/>
    </row>
    <row r="610001" spans="70:70" x14ac:dyDescent="0.25">
      <c r="BR610001" s="2381"/>
    </row>
    <row r="610025" spans="70:70" x14ac:dyDescent="0.25">
      <c r="BR610025" s="2394"/>
    </row>
    <row r="610026" spans="70:70" x14ac:dyDescent="0.25">
      <c r="BR610026" s="2381"/>
    </row>
    <row r="610050" spans="70:70" x14ac:dyDescent="0.25">
      <c r="BR610050" s="2394"/>
    </row>
    <row r="610051" spans="70:70" x14ac:dyDescent="0.25">
      <c r="BR610051" s="2381"/>
    </row>
    <row r="610075" spans="70:70" x14ac:dyDescent="0.25">
      <c r="BR610075" s="2394"/>
    </row>
    <row r="610076" spans="70:70" x14ac:dyDescent="0.25">
      <c r="BR610076" s="2381"/>
    </row>
    <row r="610100" spans="70:70" x14ac:dyDescent="0.25">
      <c r="BR610100" s="2394"/>
    </row>
    <row r="610101" spans="70:70" x14ac:dyDescent="0.25">
      <c r="BR610101" s="2381"/>
    </row>
    <row r="610125" spans="70:70" x14ac:dyDescent="0.25">
      <c r="BR610125" s="2394"/>
    </row>
    <row r="610126" spans="70:70" x14ac:dyDescent="0.25">
      <c r="BR610126" s="2381"/>
    </row>
    <row r="610150" spans="70:70" x14ac:dyDescent="0.25">
      <c r="BR610150" s="2394"/>
    </row>
    <row r="610151" spans="70:70" x14ac:dyDescent="0.25">
      <c r="BR610151" s="2381"/>
    </row>
    <row r="610175" spans="70:70" x14ac:dyDescent="0.25">
      <c r="BR610175" s="2394"/>
    </row>
    <row r="610176" spans="70:70" x14ac:dyDescent="0.25">
      <c r="BR610176" s="2381"/>
    </row>
    <row r="610200" spans="70:70" x14ac:dyDescent="0.25">
      <c r="BR610200" s="2394"/>
    </row>
    <row r="610201" spans="70:70" x14ac:dyDescent="0.25">
      <c r="BR610201" s="2381"/>
    </row>
    <row r="610225" spans="70:70" x14ac:dyDescent="0.25">
      <c r="BR610225" s="2394"/>
    </row>
    <row r="610226" spans="70:70" x14ac:dyDescent="0.25">
      <c r="BR610226" s="2381"/>
    </row>
    <row r="610250" spans="70:70" x14ac:dyDescent="0.25">
      <c r="BR610250" s="2394"/>
    </row>
    <row r="610251" spans="70:70" x14ac:dyDescent="0.25">
      <c r="BR610251" s="2381"/>
    </row>
    <row r="610275" spans="70:70" x14ac:dyDescent="0.25">
      <c r="BR610275" s="2394"/>
    </row>
    <row r="610276" spans="70:70" x14ac:dyDescent="0.25">
      <c r="BR610276" s="2381"/>
    </row>
    <row r="610300" spans="70:70" x14ac:dyDescent="0.25">
      <c r="BR610300" s="2394"/>
    </row>
    <row r="610301" spans="70:70" x14ac:dyDescent="0.25">
      <c r="BR610301" s="2381"/>
    </row>
    <row r="610325" spans="70:70" x14ac:dyDescent="0.25">
      <c r="BR610325" s="2394"/>
    </row>
    <row r="610326" spans="70:70" x14ac:dyDescent="0.25">
      <c r="BR610326" s="2381"/>
    </row>
    <row r="610350" spans="70:70" x14ac:dyDescent="0.25">
      <c r="BR610350" s="2394"/>
    </row>
    <row r="610351" spans="70:70" x14ac:dyDescent="0.25">
      <c r="BR610351" s="2381"/>
    </row>
    <row r="610375" spans="70:70" x14ac:dyDescent="0.25">
      <c r="BR610375" s="2394"/>
    </row>
    <row r="610376" spans="70:70" x14ac:dyDescent="0.25">
      <c r="BR610376" s="2381"/>
    </row>
    <row r="610400" spans="70:70" x14ac:dyDescent="0.25">
      <c r="BR610400" s="2394"/>
    </row>
    <row r="610401" spans="70:70" x14ac:dyDescent="0.25">
      <c r="BR610401" s="2381"/>
    </row>
    <row r="610425" spans="70:70" x14ac:dyDescent="0.25">
      <c r="BR610425" s="2394"/>
    </row>
    <row r="610426" spans="70:70" x14ac:dyDescent="0.25">
      <c r="BR610426" s="2381"/>
    </row>
    <row r="610450" spans="70:70" x14ac:dyDescent="0.25">
      <c r="BR610450" s="2394"/>
    </row>
    <row r="610451" spans="70:70" x14ac:dyDescent="0.25">
      <c r="BR610451" s="2381"/>
    </row>
    <row r="610475" spans="70:70" x14ac:dyDescent="0.25">
      <c r="BR610475" s="2394"/>
    </row>
    <row r="610476" spans="70:70" x14ac:dyDescent="0.25">
      <c r="BR610476" s="2381"/>
    </row>
    <row r="610500" spans="70:70" x14ac:dyDescent="0.25">
      <c r="BR610500" s="2394"/>
    </row>
    <row r="610501" spans="70:70" x14ac:dyDescent="0.25">
      <c r="BR610501" s="2381"/>
    </row>
    <row r="610525" spans="70:70" x14ac:dyDescent="0.25">
      <c r="BR610525" s="2394"/>
    </row>
    <row r="610526" spans="70:70" x14ac:dyDescent="0.25">
      <c r="BR610526" s="2381"/>
    </row>
    <row r="610550" spans="70:70" x14ac:dyDescent="0.25">
      <c r="BR610550" s="2394"/>
    </row>
    <row r="610551" spans="70:70" x14ac:dyDescent="0.25">
      <c r="BR610551" s="2381"/>
    </row>
    <row r="610575" spans="70:70" x14ac:dyDescent="0.25">
      <c r="BR610575" s="2394"/>
    </row>
    <row r="610576" spans="70:70" x14ac:dyDescent="0.25">
      <c r="BR610576" s="2381"/>
    </row>
    <row r="610600" spans="70:70" x14ac:dyDescent="0.25">
      <c r="BR610600" s="2394"/>
    </row>
    <row r="610601" spans="70:70" x14ac:dyDescent="0.25">
      <c r="BR610601" s="2381"/>
    </row>
    <row r="610625" spans="70:70" x14ac:dyDescent="0.25">
      <c r="BR610625" s="2394"/>
    </row>
    <row r="610626" spans="70:70" x14ac:dyDescent="0.25">
      <c r="BR610626" s="2381"/>
    </row>
    <row r="610650" spans="70:70" x14ac:dyDescent="0.25">
      <c r="BR610650" s="2394"/>
    </row>
    <row r="610651" spans="70:70" x14ac:dyDescent="0.25">
      <c r="BR610651" s="2381"/>
    </row>
    <row r="610675" spans="70:70" x14ac:dyDescent="0.25">
      <c r="BR610675" s="2394"/>
    </row>
    <row r="610676" spans="70:70" x14ac:dyDescent="0.25">
      <c r="BR610676" s="2381"/>
    </row>
    <row r="610700" spans="70:70" x14ac:dyDescent="0.25">
      <c r="BR610700" s="2394"/>
    </row>
    <row r="610701" spans="70:70" x14ac:dyDescent="0.25">
      <c r="BR610701" s="2381"/>
    </row>
    <row r="610725" spans="70:70" x14ac:dyDescent="0.25">
      <c r="BR610725" s="2394"/>
    </row>
    <row r="610726" spans="70:70" x14ac:dyDescent="0.25">
      <c r="BR610726" s="2381"/>
    </row>
    <row r="610750" spans="70:70" x14ac:dyDescent="0.25">
      <c r="BR610750" s="2394"/>
    </row>
    <row r="610751" spans="70:70" x14ac:dyDescent="0.25">
      <c r="BR610751" s="2381"/>
    </row>
    <row r="610775" spans="70:70" x14ac:dyDescent="0.25">
      <c r="BR610775" s="2394"/>
    </row>
    <row r="610776" spans="70:70" x14ac:dyDescent="0.25">
      <c r="BR610776" s="2381"/>
    </row>
    <row r="610800" spans="70:70" x14ac:dyDescent="0.25">
      <c r="BR610800" s="2394"/>
    </row>
    <row r="610801" spans="70:70" x14ac:dyDescent="0.25">
      <c r="BR610801" s="2381"/>
    </row>
    <row r="610825" spans="70:70" x14ac:dyDescent="0.25">
      <c r="BR610825" s="2394"/>
    </row>
    <row r="610826" spans="70:70" x14ac:dyDescent="0.25">
      <c r="BR610826" s="2381"/>
    </row>
    <row r="610850" spans="70:70" x14ac:dyDescent="0.25">
      <c r="BR610850" s="2394"/>
    </row>
    <row r="610851" spans="70:70" x14ac:dyDescent="0.25">
      <c r="BR610851" s="2381"/>
    </row>
    <row r="610875" spans="70:70" x14ac:dyDescent="0.25">
      <c r="BR610875" s="2394"/>
    </row>
    <row r="610876" spans="70:70" x14ac:dyDescent="0.25">
      <c r="BR610876" s="2381"/>
    </row>
    <row r="610900" spans="70:70" x14ac:dyDescent="0.25">
      <c r="BR610900" s="2394"/>
    </row>
    <row r="610901" spans="70:70" x14ac:dyDescent="0.25">
      <c r="BR610901" s="2381"/>
    </row>
    <row r="610925" spans="70:70" x14ac:dyDescent="0.25">
      <c r="BR610925" s="2394"/>
    </row>
    <row r="610926" spans="70:70" x14ac:dyDescent="0.25">
      <c r="BR610926" s="2381"/>
    </row>
    <row r="610950" spans="70:70" x14ac:dyDescent="0.25">
      <c r="BR610950" s="2394"/>
    </row>
    <row r="610951" spans="70:70" x14ac:dyDescent="0.25">
      <c r="BR610951" s="2381"/>
    </row>
    <row r="610975" spans="70:70" x14ac:dyDescent="0.25">
      <c r="BR610975" s="2394"/>
    </row>
    <row r="610976" spans="70:70" x14ac:dyDescent="0.25">
      <c r="BR610976" s="2381"/>
    </row>
    <row r="611000" spans="70:70" x14ac:dyDescent="0.25">
      <c r="BR611000" s="2394"/>
    </row>
    <row r="611001" spans="70:70" x14ac:dyDescent="0.25">
      <c r="BR611001" s="2381"/>
    </row>
    <row r="611025" spans="70:70" x14ac:dyDescent="0.25">
      <c r="BR611025" s="2394"/>
    </row>
    <row r="611026" spans="70:70" x14ac:dyDescent="0.25">
      <c r="BR611026" s="2381"/>
    </row>
    <row r="611050" spans="70:70" x14ac:dyDescent="0.25">
      <c r="BR611050" s="2394"/>
    </row>
    <row r="611051" spans="70:70" x14ac:dyDescent="0.25">
      <c r="BR611051" s="2381"/>
    </row>
    <row r="611075" spans="70:70" x14ac:dyDescent="0.25">
      <c r="BR611075" s="2394"/>
    </row>
    <row r="611076" spans="70:70" x14ac:dyDescent="0.25">
      <c r="BR611076" s="2381"/>
    </row>
    <row r="611100" spans="70:70" x14ac:dyDescent="0.25">
      <c r="BR611100" s="2394"/>
    </row>
    <row r="611101" spans="70:70" x14ac:dyDescent="0.25">
      <c r="BR611101" s="2381"/>
    </row>
    <row r="611125" spans="70:70" x14ac:dyDescent="0.25">
      <c r="BR611125" s="2394"/>
    </row>
    <row r="611126" spans="70:70" x14ac:dyDescent="0.25">
      <c r="BR611126" s="2381"/>
    </row>
    <row r="611150" spans="70:70" x14ac:dyDescent="0.25">
      <c r="BR611150" s="2394"/>
    </row>
    <row r="611151" spans="70:70" x14ac:dyDescent="0.25">
      <c r="BR611151" s="2381"/>
    </row>
    <row r="611175" spans="70:70" x14ac:dyDescent="0.25">
      <c r="BR611175" s="2394"/>
    </row>
    <row r="611176" spans="70:70" x14ac:dyDescent="0.25">
      <c r="BR611176" s="2381"/>
    </row>
    <row r="611200" spans="70:70" x14ac:dyDescent="0.25">
      <c r="BR611200" s="2394"/>
    </row>
    <row r="611201" spans="70:70" x14ac:dyDescent="0.25">
      <c r="BR611201" s="2381"/>
    </row>
    <row r="611225" spans="70:70" x14ac:dyDescent="0.25">
      <c r="BR611225" s="2394"/>
    </row>
    <row r="611226" spans="70:70" x14ac:dyDescent="0.25">
      <c r="BR611226" s="2381"/>
    </row>
    <row r="611250" spans="70:70" x14ac:dyDescent="0.25">
      <c r="BR611250" s="2394"/>
    </row>
    <row r="611251" spans="70:70" x14ac:dyDescent="0.25">
      <c r="BR611251" s="2381"/>
    </row>
    <row r="611275" spans="70:70" x14ac:dyDescent="0.25">
      <c r="BR611275" s="2394"/>
    </row>
    <row r="611276" spans="70:70" x14ac:dyDescent="0.25">
      <c r="BR611276" s="2381"/>
    </row>
    <row r="611300" spans="70:70" x14ac:dyDescent="0.25">
      <c r="BR611300" s="2394"/>
    </row>
    <row r="611301" spans="70:70" x14ac:dyDescent="0.25">
      <c r="BR611301" s="2381"/>
    </row>
    <row r="611325" spans="70:70" x14ac:dyDescent="0.25">
      <c r="BR611325" s="2394"/>
    </row>
    <row r="611326" spans="70:70" x14ac:dyDescent="0.25">
      <c r="BR611326" s="2381"/>
    </row>
    <row r="611350" spans="70:70" x14ac:dyDescent="0.25">
      <c r="BR611350" s="2394"/>
    </row>
    <row r="611351" spans="70:70" x14ac:dyDescent="0.25">
      <c r="BR611351" s="2381"/>
    </row>
    <row r="611375" spans="70:70" x14ac:dyDescent="0.25">
      <c r="BR611375" s="2394"/>
    </row>
    <row r="611376" spans="70:70" x14ac:dyDescent="0.25">
      <c r="BR611376" s="2381"/>
    </row>
    <row r="611400" spans="70:70" x14ac:dyDescent="0.25">
      <c r="BR611400" s="2394"/>
    </row>
    <row r="611401" spans="70:70" x14ac:dyDescent="0.25">
      <c r="BR611401" s="2381"/>
    </row>
    <row r="611425" spans="70:70" x14ac:dyDescent="0.25">
      <c r="BR611425" s="2394"/>
    </row>
    <row r="611426" spans="70:70" x14ac:dyDescent="0.25">
      <c r="BR611426" s="2381"/>
    </row>
    <row r="611450" spans="70:70" x14ac:dyDescent="0.25">
      <c r="BR611450" s="2394"/>
    </row>
    <row r="611451" spans="70:70" x14ac:dyDescent="0.25">
      <c r="BR611451" s="2381"/>
    </row>
    <row r="611475" spans="70:70" x14ac:dyDescent="0.25">
      <c r="BR611475" s="2394"/>
    </row>
    <row r="611476" spans="70:70" x14ac:dyDescent="0.25">
      <c r="BR611476" s="2381"/>
    </row>
    <row r="611500" spans="70:70" x14ac:dyDescent="0.25">
      <c r="BR611500" s="2394"/>
    </row>
    <row r="611501" spans="70:70" x14ac:dyDescent="0.25">
      <c r="BR611501" s="2381"/>
    </row>
    <row r="611525" spans="70:70" x14ac:dyDescent="0.25">
      <c r="BR611525" s="2394"/>
    </row>
    <row r="611526" spans="70:70" x14ac:dyDescent="0.25">
      <c r="BR611526" s="2381"/>
    </row>
    <row r="611550" spans="70:70" x14ac:dyDescent="0.25">
      <c r="BR611550" s="2394"/>
    </row>
    <row r="611551" spans="70:70" x14ac:dyDescent="0.25">
      <c r="BR611551" s="2381"/>
    </row>
    <row r="611575" spans="70:70" x14ac:dyDescent="0.25">
      <c r="BR611575" s="2394"/>
    </row>
    <row r="611576" spans="70:70" x14ac:dyDescent="0.25">
      <c r="BR611576" s="2381"/>
    </row>
    <row r="611600" spans="70:70" x14ac:dyDescent="0.25">
      <c r="BR611600" s="2394"/>
    </row>
    <row r="611601" spans="70:70" x14ac:dyDescent="0.25">
      <c r="BR611601" s="2381"/>
    </row>
    <row r="611625" spans="70:70" x14ac:dyDescent="0.25">
      <c r="BR611625" s="2394"/>
    </row>
    <row r="611626" spans="70:70" x14ac:dyDescent="0.25">
      <c r="BR611626" s="2381"/>
    </row>
    <row r="611650" spans="70:70" x14ac:dyDescent="0.25">
      <c r="BR611650" s="2394"/>
    </row>
    <row r="611651" spans="70:70" x14ac:dyDescent="0.25">
      <c r="BR611651" s="2381"/>
    </row>
    <row r="611675" spans="70:70" x14ac:dyDescent="0.25">
      <c r="BR611675" s="2394"/>
    </row>
    <row r="611676" spans="70:70" x14ac:dyDescent="0.25">
      <c r="BR611676" s="2381"/>
    </row>
    <row r="611700" spans="70:70" x14ac:dyDescent="0.25">
      <c r="BR611700" s="2394"/>
    </row>
    <row r="611701" spans="70:70" x14ac:dyDescent="0.25">
      <c r="BR611701" s="2381"/>
    </row>
    <row r="611725" spans="70:70" x14ac:dyDescent="0.25">
      <c r="BR611725" s="2394"/>
    </row>
    <row r="611726" spans="70:70" x14ac:dyDescent="0.25">
      <c r="BR611726" s="2381"/>
    </row>
    <row r="611750" spans="70:70" x14ac:dyDescent="0.25">
      <c r="BR611750" s="2394"/>
    </row>
    <row r="611751" spans="70:70" x14ac:dyDescent="0.25">
      <c r="BR611751" s="2381"/>
    </row>
    <row r="611775" spans="70:70" x14ac:dyDescent="0.25">
      <c r="BR611775" s="2394"/>
    </row>
    <row r="611776" spans="70:70" x14ac:dyDescent="0.25">
      <c r="BR611776" s="2381"/>
    </row>
    <row r="611800" spans="70:70" x14ac:dyDescent="0.25">
      <c r="BR611800" s="2394"/>
    </row>
    <row r="611801" spans="70:70" x14ac:dyDescent="0.25">
      <c r="BR611801" s="2381"/>
    </row>
    <row r="611825" spans="70:70" x14ac:dyDescent="0.25">
      <c r="BR611825" s="2394"/>
    </row>
    <row r="611826" spans="70:70" x14ac:dyDescent="0.25">
      <c r="BR611826" s="2381"/>
    </row>
    <row r="611850" spans="70:70" x14ac:dyDescent="0.25">
      <c r="BR611850" s="2394"/>
    </row>
    <row r="611851" spans="70:70" x14ac:dyDescent="0.25">
      <c r="BR611851" s="2381"/>
    </row>
    <row r="611875" spans="70:70" x14ac:dyDescent="0.25">
      <c r="BR611875" s="2394"/>
    </row>
    <row r="611876" spans="70:70" x14ac:dyDescent="0.25">
      <c r="BR611876" s="2381"/>
    </row>
    <row r="611900" spans="70:70" x14ac:dyDescent="0.25">
      <c r="BR611900" s="2394"/>
    </row>
    <row r="611901" spans="70:70" x14ac:dyDescent="0.25">
      <c r="BR611901" s="2381"/>
    </row>
    <row r="611925" spans="70:70" x14ac:dyDescent="0.25">
      <c r="BR611925" s="2394"/>
    </row>
    <row r="611926" spans="70:70" x14ac:dyDescent="0.25">
      <c r="BR611926" s="2381"/>
    </row>
    <row r="611950" spans="70:70" x14ac:dyDescent="0.25">
      <c r="BR611950" s="2394"/>
    </row>
    <row r="611951" spans="70:70" x14ac:dyDescent="0.25">
      <c r="BR611951" s="2381"/>
    </row>
    <row r="611975" spans="70:70" x14ac:dyDescent="0.25">
      <c r="BR611975" s="2394"/>
    </row>
    <row r="611976" spans="70:70" x14ac:dyDescent="0.25">
      <c r="BR611976" s="2381"/>
    </row>
    <row r="612000" spans="70:70" x14ac:dyDescent="0.25">
      <c r="BR612000" s="2394"/>
    </row>
    <row r="612001" spans="70:70" x14ac:dyDescent="0.25">
      <c r="BR612001" s="2381"/>
    </row>
    <row r="612025" spans="70:70" x14ac:dyDescent="0.25">
      <c r="BR612025" s="2394"/>
    </row>
    <row r="612026" spans="70:70" x14ac:dyDescent="0.25">
      <c r="BR612026" s="2381"/>
    </row>
    <row r="612050" spans="70:70" x14ac:dyDescent="0.25">
      <c r="BR612050" s="2394"/>
    </row>
    <row r="612051" spans="70:70" x14ac:dyDescent="0.25">
      <c r="BR612051" s="2381"/>
    </row>
    <row r="612075" spans="70:70" x14ac:dyDescent="0.25">
      <c r="BR612075" s="2394"/>
    </row>
    <row r="612076" spans="70:70" x14ac:dyDescent="0.25">
      <c r="BR612076" s="2381"/>
    </row>
    <row r="612100" spans="70:70" x14ac:dyDescent="0.25">
      <c r="BR612100" s="2394"/>
    </row>
    <row r="612101" spans="70:70" x14ac:dyDescent="0.25">
      <c r="BR612101" s="2381"/>
    </row>
    <row r="612125" spans="70:70" x14ac:dyDescent="0.25">
      <c r="BR612125" s="2394"/>
    </row>
    <row r="612126" spans="70:70" x14ac:dyDescent="0.25">
      <c r="BR612126" s="2381"/>
    </row>
    <row r="612150" spans="70:70" x14ac:dyDescent="0.25">
      <c r="BR612150" s="2394"/>
    </row>
    <row r="612151" spans="70:70" x14ac:dyDescent="0.25">
      <c r="BR612151" s="2381"/>
    </row>
    <row r="612175" spans="70:70" x14ac:dyDescent="0.25">
      <c r="BR612175" s="2394"/>
    </row>
    <row r="612176" spans="70:70" x14ac:dyDescent="0.25">
      <c r="BR612176" s="2381"/>
    </row>
    <row r="612200" spans="70:70" x14ac:dyDescent="0.25">
      <c r="BR612200" s="2394"/>
    </row>
    <row r="612201" spans="70:70" x14ac:dyDescent="0.25">
      <c r="BR612201" s="2381"/>
    </row>
    <row r="612225" spans="70:70" x14ac:dyDescent="0.25">
      <c r="BR612225" s="2394"/>
    </row>
    <row r="612226" spans="70:70" x14ac:dyDescent="0.25">
      <c r="BR612226" s="2381"/>
    </row>
    <row r="612250" spans="70:70" x14ac:dyDescent="0.25">
      <c r="BR612250" s="2394"/>
    </row>
    <row r="612251" spans="70:70" x14ac:dyDescent="0.25">
      <c r="BR612251" s="2381"/>
    </row>
    <row r="612275" spans="70:70" x14ac:dyDescent="0.25">
      <c r="BR612275" s="2394"/>
    </row>
    <row r="612276" spans="70:70" x14ac:dyDescent="0.25">
      <c r="BR612276" s="2381"/>
    </row>
    <row r="612300" spans="70:70" x14ac:dyDescent="0.25">
      <c r="BR612300" s="2394"/>
    </row>
    <row r="612301" spans="70:70" x14ac:dyDescent="0.25">
      <c r="BR612301" s="2381"/>
    </row>
    <row r="612325" spans="70:70" x14ac:dyDescent="0.25">
      <c r="BR612325" s="2394"/>
    </row>
    <row r="612326" spans="70:70" x14ac:dyDescent="0.25">
      <c r="BR612326" s="2381"/>
    </row>
    <row r="612350" spans="70:70" x14ac:dyDescent="0.25">
      <c r="BR612350" s="2394"/>
    </row>
    <row r="612351" spans="70:70" x14ac:dyDescent="0.25">
      <c r="BR612351" s="2381"/>
    </row>
    <row r="612375" spans="70:70" x14ac:dyDescent="0.25">
      <c r="BR612375" s="2394"/>
    </row>
    <row r="612376" spans="70:70" x14ac:dyDescent="0.25">
      <c r="BR612376" s="2381"/>
    </row>
    <row r="612400" spans="70:70" x14ac:dyDescent="0.25">
      <c r="BR612400" s="2394"/>
    </row>
    <row r="612401" spans="70:70" x14ac:dyDescent="0.25">
      <c r="BR612401" s="2381"/>
    </row>
    <row r="612425" spans="70:70" x14ac:dyDescent="0.25">
      <c r="BR612425" s="2394"/>
    </row>
    <row r="612426" spans="70:70" x14ac:dyDescent="0.25">
      <c r="BR612426" s="2381"/>
    </row>
    <row r="612450" spans="70:70" x14ac:dyDescent="0.25">
      <c r="BR612450" s="2394"/>
    </row>
    <row r="612451" spans="70:70" x14ac:dyDescent="0.25">
      <c r="BR612451" s="2381"/>
    </row>
    <row r="612475" spans="70:70" x14ac:dyDescent="0.25">
      <c r="BR612475" s="2394"/>
    </row>
    <row r="612476" spans="70:70" x14ac:dyDescent="0.25">
      <c r="BR612476" s="2381"/>
    </row>
    <row r="612500" spans="70:70" x14ac:dyDescent="0.25">
      <c r="BR612500" s="2394"/>
    </row>
    <row r="612501" spans="70:70" x14ac:dyDescent="0.25">
      <c r="BR612501" s="2381"/>
    </row>
    <row r="612525" spans="70:70" x14ac:dyDescent="0.25">
      <c r="BR612525" s="2394"/>
    </row>
    <row r="612526" spans="70:70" x14ac:dyDescent="0.25">
      <c r="BR612526" s="2381"/>
    </row>
    <row r="612550" spans="70:70" x14ac:dyDescent="0.25">
      <c r="BR612550" s="2394"/>
    </row>
    <row r="612551" spans="70:70" x14ac:dyDescent="0.25">
      <c r="BR612551" s="2381"/>
    </row>
    <row r="612575" spans="70:70" x14ac:dyDescent="0.25">
      <c r="BR612575" s="2394"/>
    </row>
    <row r="612576" spans="70:70" x14ac:dyDescent="0.25">
      <c r="BR612576" s="2381"/>
    </row>
    <row r="612600" spans="70:70" x14ac:dyDescent="0.25">
      <c r="BR612600" s="2394"/>
    </row>
    <row r="612601" spans="70:70" x14ac:dyDescent="0.25">
      <c r="BR612601" s="2381"/>
    </row>
    <row r="612625" spans="70:70" x14ac:dyDescent="0.25">
      <c r="BR612625" s="2394"/>
    </row>
    <row r="612626" spans="70:70" x14ac:dyDescent="0.25">
      <c r="BR612626" s="2381"/>
    </row>
    <row r="612650" spans="70:70" x14ac:dyDescent="0.25">
      <c r="BR612650" s="2394"/>
    </row>
    <row r="612651" spans="70:70" x14ac:dyDescent="0.25">
      <c r="BR612651" s="2381"/>
    </row>
    <row r="612675" spans="70:70" x14ac:dyDescent="0.25">
      <c r="BR612675" s="2394"/>
    </row>
    <row r="612676" spans="70:70" x14ac:dyDescent="0.25">
      <c r="BR612676" s="2381"/>
    </row>
    <row r="612700" spans="70:70" x14ac:dyDescent="0.25">
      <c r="BR612700" s="2394"/>
    </row>
    <row r="612701" spans="70:70" x14ac:dyDescent="0.25">
      <c r="BR612701" s="2381"/>
    </row>
    <row r="612725" spans="70:70" x14ac:dyDescent="0.25">
      <c r="BR612725" s="2394"/>
    </row>
    <row r="612726" spans="70:70" x14ac:dyDescent="0.25">
      <c r="BR612726" s="2381"/>
    </row>
    <row r="612750" spans="70:70" x14ac:dyDescent="0.25">
      <c r="BR612750" s="2394"/>
    </row>
    <row r="612751" spans="70:70" x14ac:dyDescent="0.25">
      <c r="BR612751" s="2381"/>
    </row>
    <row r="612775" spans="70:70" x14ac:dyDescent="0.25">
      <c r="BR612775" s="2394"/>
    </row>
    <row r="612776" spans="70:70" x14ac:dyDescent="0.25">
      <c r="BR612776" s="2381"/>
    </row>
    <row r="612800" spans="70:70" x14ac:dyDescent="0.25">
      <c r="BR612800" s="2394"/>
    </row>
    <row r="612801" spans="70:70" x14ac:dyDescent="0.25">
      <c r="BR612801" s="2381"/>
    </row>
    <row r="612825" spans="70:70" x14ac:dyDescent="0.25">
      <c r="BR612825" s="2394"/>
    </row>
    <row r="612826" spans="70:70" x14ac:dyDescent="0.25">
      <c r="BR612826" s="2381"/>
    </row>
    <row r="612850" spans="70:70" x14ac:dyDescent="0.25">
      <c r="BR612850" s="2394"/>
    </row>
    <row r="612851" spans="70:70" x14ac:dyDescent="0.25">
      <c r="BR612851" s="2381"/>
    </row>
    <row r="612875" spans="70:70" x14ac:dyDescent="0.25">
      <c r="BR612875" s="2394"/>
    </row>
    <row r="612876" spans="70:70" x14ac:dyDescent="0.25">
      <c r="BR612876" s="2381"/>
    </row>
    <row r="612900" spans="70:70" x14ac:dyDescent="0.25">
      <c r="BR612900" s="2394"/>
    </row>
    <row r="612901" spans="70:70" x14ac:dyDescent="0.25">
      <c r="BR612901" s="2381"/>
    </row>
    <row r="612925" spans="70:70" x14ac:dyDescent="0.25">
      <c r="BR612925" s="2394"/>
    </row>
    <row r="612926" spans="70:70" x14ac:dyDescent="0.25">
      <c r="BR612926" s="2381"/>
    </row>
    <row r="612950" spans="70:70" x14ac:dyDescent="0.25">
      <c r="BR612950" s="2394"/>
    </row>
    <row r="612951" spans="70:70" x14ac:dyDescent="0.25">
      <c r="BR612951" s="2381"/>
    </row>
    <row r="612975" spans="70:70" x14ac:dyDescent="0.25">
      <c r="BR612975" s="2394"/>
    </row>
    <row r="612976" spans="70:70" x14ac:dyDescent="0.25">
      <c r="BR612976" s="2381"/>
    </row>
    <row r="613000" spans="70:70" x14ac:dyDescent="0.25">
      <c r="BR613000" s="2394"/>
    </row>
    <row r="613001" spans="70:70" x14ac:dyDescent="0.25">
      <c r="BR613001" s="2381"/>
    </row>
    <row r="613025" spans="70:70" x14ac:dyDescent="0.25">
      <c r="BR613025" s="2394"/>
    </row>
    <row r="613026" spans="70:70" x14ac:dyDescent="0.25">
      <c r="BR613026" s="2381"/>
    </row>
    <row r="613050" spans="70:70" x14ac:dyDescent="0.25">
      <c r="BR613050" s="2394"/>
    </row>
    <row r="613051" spans="70:70" x14ac:dyDescent="0.25">
      <c r="BR613051" s="2381"/>
    </row>
    <row r="613075" spans="70:70" x14ac:dyDescent="0.25">
      <c r="BR613075" s="2394"/>
    </row>
    <row r="613076" spans="70:70" x14ac:dyDescent="0.25">
      <c r="BR613076" s="2381"/>
    </row>
    <row r="613100" spans="70:70" x14ac:dyDescent="0.25">
      <c r="BR613100" s="2394"/>
    </row>
    <row r="613101" spans="70:70" x14ac:dyDescent="0.25">
      <c r="BR613101" s="2381"/>
    </row>
    <row r="613125" spans="70:70" x14ac:dyDescent="0.25">
      <c r="BR613125" s="2394"/>
    </row>
    <row r="613126" spans="70:70" x14ac:dyDescent="0.25">
      <c r="BR613126" s="2381"/>
    </row>
    <row r="613150" spans="70:70" x14ac:dyDescent="0.25">
      <c r="BR613150" s="2394"/>
    </row>
    <row r="613151" spans="70:70" x14ac:dyDescent="0.25">
      <c r="BR613151" s="2381"/>
    </row>
    <row r="613175" spans="70:70" x14ac:dyDescent="0.25">
      <c r="BR613175" s="2394"/>
    </row>
    <row r="613176" spans="70:70" x14ac:dyDescent="0.25">
      <c r="BR613176" s="2381"/>
    </row>
    <row r="613200" spans="70:70" x14ac:dyDescent="0.25">
      <c r="BR613200" s="2394"/>
    </row>
    <row r="613201" spans="70:70" x14ac:dyDescent="0.25">
      <c r="BR613201" s="2381"/>
    </row>
    <row r="613225" spans="70:70" x14ac:dyDescent="0.25">
      <c r="BR613225" s="2394"/>
    </row>
    <row r="613226" spans="70:70" x14ac:dyDescent="0.25">
      <c r="BR613226" s="2381"/>
    </row>
    <row r="613250" spans="70:70" x14ac:dyDescent="0.25">
      <c r="BR613250" s="2394"/>
    </row>
    <row r="613251" spans="70:70" x14ac:dyDescent="0.25">
      <c r="BR613251" s="2381"/>
    </row>
    <row r="613275" spans="70:70" x14ac:dyDescent="0.25">
      <c r="BR613275" s="2394"/>
    </row>
    <row r="613276" spans="70:70" x14ac:dyDescent="0.25">
      <c r="BR613276" s="2381"/>
    </row>
    <row r="613300" spans="70:70" x14ac:dyDescent="0.25">
      <c r="BR613300" s="2394"/>
    </row>
    <row r="613301" spans="70:70" x14ac:dyDescent="0.25">
      <c r="BR613301" s="2381"/>
    </row>
    <row r="613325" spans="70:70" x14ac:dyDescent="0.25">
      <c r="BR613325" s="2394"/>
    </row>
    <row r="613326" spans="70:70" x14ac:dyDescent="0.25">
      <c r="BR613326" s="2381"/>
    </row>
    <row r="613350" spans="70:70" x14ac:dyDescent="0.25">
      <c r="BR613350" s="2394"/>
    </row>
    <row r="613351" spans="70:70" x14ac:dyDescent="0.25">
      <c r="BR613351" s="2381"/>
    </row>
    <row r="613375" spans="70:70" x14ac:dyDescent="0.25">
      <c r="BR613375" s="2394"/>
    </row>
    <row r="613376" spans="70:70" x14ac:dyDescent="0.25">
      <c r="BR613376" s="2381"/>
    </row>
    <row r="613400" spans="70:70" x14ac:dyDescent="0.25">
      <c r="BR613400" s="2394"/>
    </row>
    <row r="613401" spans="70:70" x14ac:dyDescent="0.25">
      <c r="BR613401" s="2381"/>
    </row>
    <row r="613425" spans="70:70" x14ac:dyDescent="0.25">
      <c r="BR613425" s="2394"/>
    </row>
    <row r="613426" spans="70:70" x14ac:dyDescent="0.25">
      <c r="BR613426" s="2381"/>
    </row>
    <row r="613450" spans="70:70" x14ac:dyDescent="0.25">
      <c r="BR613450" s="2394"/>
    </row>
    <row r="613451" spans="70:70" x14ac:dyDescent="0.25">
      <c r="BR613451" s="2381"/>
    </row>
    <row r="613475" spans="70:70" x14ac:dyDescent="0.25">
      <c r="BR613475" s="2394"/>
    </row>
    <row r="613476" spans="70:70" x14ac:dyDescent="0.25">
      <c r="BR613476" s="2381"/>
    </row>
    <row r="613500" spans="70:70" x14ac:dyDescent="0.25">
      <c r="BR613500" s="2394"/>
    </row>
    <row r="613501" spans="70:70" x14ac:dyDescent="0.25">
      <c r="BR613501" s="2381"/>
    </row>
    <row r="613525" spans="70:70" x14ac:dyDescent="0.25">
      <c r="BR613525" s="2394"/>
    </row>
    <row r="613526" spans="70:70" x14ac:dyDescent="0.25">
      <c r="BR613526" s="2381"/>
    </row>
    <row r="613550" spans="70:70" x14ac:dyDescent="0.25">
      <c r="BR613550" s="2394"/>
    </row>
    <row r="613551" spans="70:70" x14ac:dyDescent="0.25">
      <c r="BR613551" s="2381"/>
    </row>
    <row r="613575" spans="70:70" x14ac:dyDescent="0.25">
      <c r="BR613575" s="2394"/>
    </row>
    <row r="613576" spans="70:70" x14ac:dyDescent="0.25">
      <c r="BR613576" s="2381"/>
    </row>
    <row r="613600" spans="70:70" x14ac:dyDescent="0.25">
      <c r="BR613600" s="2394"/>
    </row>
    <row r="613601" spans="70:70" x14ac:dyDescent="0.25">
      <c r="BR613601" s="2381"/>
    </row>
    <row r="613625" spans="70:70" x14ac:dyDescent="0.25">
      <c r="BR613625" s="2394"/>
    </row>
    <row r="613626" spans="70:70" x14ac:dyDescent="0.25">
      <c r="BR613626" s="2381"/>
    </row>
    <row r="613650" spans="70:70" x14ac:dyDescent="0.25">
      <c r="BR613650" s="2394"/>
    </row>
    <row r="613651" spans="70:70" x14ac:dyDescent="0.25">
      <c r="BR613651" s="2381"/>
    </row>
    <row r="613675" spans="70:70" x14ac:dyDescent="0.25">
      <c r="BR613675" s="2394"/>
    </row>
    <row r="613676" spans="70:70" x14ac:dyDescent="0.25">
      <c r="BR613676" s="2381"/>
    </row>
    <row r="613700" spans="70:70" x14ac:dyDescent="0.25">
      <c r="BR613700" s="2394"/>
    </row>
    <row r="613701" spans="70:70" x14ac:dyDescent="0.25">
      <c r="BR613701" s="2381"/>
    </row>
    <row r="613725" spans="70:70" x14ac:dyDescent="0.25">
      <c r="BR613725" s="2394"/>
    </row>
    <row r="613726" spans="70:70" x14ac:dyDescent="0.25">
      <c r="BR613726" s="2381"/>
    </row>
    <row r="613750" spans="70:70" x14ac:dyDescent="0.25">
      <c r="BR613750" s="2394"/>
    </row>
    <row r="613751" spans="70:70" x14ac:dyDescent="0.25">
      <c r="BR613751" s="2381"/>
    </row>
    <row r="613775" spans="70:70" x14ac:dyDescent="0.25">
      <c r="BR613775" s="2394"/>
    </row>
    <row r="613776" spans="70:70" x14ac:dyDescent="0.25">
      <c r="BR613776" s="2381"/>
    </row>
    <row r="613800" spans="70:70" x14ac:dyDescent="0.25">
      <c r="BR613800" s="2394"/>
    </row>
    <row r="613801" spans="70:70" x14ac:dyDescent="0.25">
      <c r="BR613801" s="2381"/>
    </row>
    <row r="613825" spans="70:70" x14ac:dyDescent="0.25">
      <c r="BR613825" s="2394"/>
    </row>
    <row r="613826" spans="70:70" x14ac:dyDescent="0.25">
      <c r="BR613826" s="2381"/>
    </row>
    <row r="613850" spans="70:70" x14ac:dyDescent="0.25">
      <c r="BR613850" s="2394"/>
    </row>
    <row r="613851" spans="70:70" x14ac:dyDescent="0.25">
      <c r="BR613851" s="2381"/>
    </row>
    <row r="613875" spans="70:70" x14ac:dyDescent="0.25">
      <c r="BR613875" s="2394"/>
    </row>
    <row r="613876" spans="70:70" x14ac:dyDescent="0.25">
      <c r="BR613876" s="2381"/>
    </row>
    <row r="613900" spans="70:70" x14ac:dyDescent="0.25">
      <c r="BR613900" s="2394"/>
    </row>
    <row r="613901" spans="70:70" x14ac:dyDescent="0.25">
      <c r="BR613901" s="2381"/>
    </row>
    <row r="613925" spans="70:70" x14ac:dyDescent="0.25">
      <c r="BR613925" s="2394"/>
    </row>
    <row r="613926" spans="70:70" x14ac:dyDescent="0.25">
      <c r="BR613926" s="2381"/>
    </row>
    <row r="613950" spans="70:70" x14ac:dyDescent="0.25">
      <c r="BR613950" s="2394"/>
    </row>
    <row r="613951" spans="70:70" x14ac:dyDescent="0.25">
      <c r="BR613951" s="2381"/>
    </row>
    <row r="613975" spans="70:70" x14ac:dyDescent="0.25">
      <c r="BR613975" s="2394"/>
    </row>
    <row r="613976" spans="70:70" x14ac:dyDescent="0.25">
      <c r="BR613976" s="2381"/>
    </row>
    <row r="614000" spans="70:70" x14ac:dyDescent="0.25">
      <c r="BR614000" s="2394"/>
    </row>
    <row r="614001" spans="70:70" x14ac:dyDescent="0.25">
      <c r="BR614001" s="2381"/>
    </row>
    <row r="614025" spans="70:70" x14ac:dyDescent="0.25">
      <c r="BR614025" s="2394"/>
    </row>
    <row r="614026" spans="70:70" x14ac:dyDescent="0.25">
      <c r="BR614026" s="2381"/>
    </row>
    <row r="614050" spans="70:70" x14ac:dyDescent="0.25">
      <c r="BR614050" s="2394"/>
    </row>
    <row r="614051" spans="70:70" x14ac:dyDescent="0.25">
      <c r="BR614051" s="2381"/>
    </row>
    <row r="614075" spans="70:70" x14ac:dyDescent="0.25">
      <c r="BR614075" s="2394"/>
    </row>
    <row r="614076" spans="70:70" x14ac:dyDescent="0.25">
      <c r="BR614076" s="2381"/>
    </row>
    <row r="614100" spans="70:70" x14ac:dyDescent="0.25">
      <c r="BR614100" s="2394"/>
    </row>
    <row r="614101" spans="70:70" x14ac:dyDescent="0.25">
      <c r="BR614101" s="2381"/>
    </row>
    <row r="614125" spans="70:70" x14ac:dyDescent="0.25">
      <c r="BR614125" s="2394"/>
    </row>
    <row r="614126" spans="70:70" x14ac:dyDescent="0.25">
      <c r="BR614126" s="2381"/>
    </row>
    <row r="614150" spans="70:70" x14ac:dyDescent="0.25">
      <c r="BR614150" s="2394"/>
    </row>
    <row r="614151" spans="70:70" x14ac:dyDescent="0.25">
      <c r="BR614151" s="2381"/>
    </row>
    <row r="614175" spans="70:70" x14ac:dyDescent="0.25">
      <c r="BR614175" s="2394"/>
    </row>
    <row r="614176" spans="70:70" x14ac:dyDescent="0.25">
      <c r="BR614176" s="2381"/>
    </row>
    <row r="614200" spans="70:70" x14ac:dyDescent="0.25">
      <c r="BR614200" s="2394"/>
    </row>
    <row r="614201" spans="70:70" x14ac:dyDescent="0.25">
      <c r="BR614201" s="2381"/>
    </row>
    <row r="614225" spans="70:70" x14ac:dyDescent="0.25">
      <c r="BR614225" s="2394"/>
    </row>
    <row r="614226" spans="70:70" x14ac:dyDescent="0.25">
      <c r="BR614226" s="2381"/>
    </row>
    <row r="614250" spans="70:70" x14ac:dyDescent="0.25">
      <c r="BR614250" s="2394"/>
    </row>
    <row r="614251" spans="70:70" x14ac:dyDescent="0.25">
      <c r="BR614251" s="2381"/>
    </row>
    <row r="614275" spans="70:70" x14ac:dyDescent="0.25">
      <c r="BR614275" s="2394"/>
    </row>
    <row r="614276" spans="70:70" x14ac:dyDescent="0.25">
      <c r="BR614276" s="2381"/>
    </row>
    <row r="614300" spans="70:70" x14ac:dyDescent="0.25">
      <c r="BR614300" s="2394"/>
    </row>
    <row r="614301" spans="70:70" x14ac:dyDescent="0.25">
      <c r="BR614301" s="2381"/>
    </row>
    <row r="614325" spans="70:70" x14ac:dyDescent="0.25">
      <c r="BR614325" s="2394"/>
    </row>
    <row r="614326" spans="70:70" x14ac:dyDescent="0.25">
      <c r="BR614326" s="2381"/>
    </row>
    <row r="614350" spans="70:70" x14ac:dyDescent="0.25">
      <c r="BR614350" s="2394"/>
    </row>
    <row r="614351" spans="70:70" x14ac:dyDescent="0.25">
      <c r="BR614351" s="2381"/>
    </row>
    <row r="614375" spans="70:70" x14ac:dyDescent="0.25">
      <c r="BR614375" s="2394"/>
    </row>
    <row r="614376" spans="70:70" x14ac:dyDescent="0.25">
      <c r="BR614376" s="2381"/>
    </row>
    <row r="614400" spans="70:70" x14ac:dyDescent="0.25">
      <c r="BR614400" s="2394"/>
    </row>
    <row r="614401" spans="70:70" x14ac:dyDescent="0.25">
      <c r="BR614401" s="2381"/>
    </row>
    <row r="614425" spans="70:70" x14ac:dyDescent="0.25">
      <c r="BR614425" s="2394"/>
    </row>
    <row r="614426" spans="70:70" x14ac:dyDescent="0.25">
      <c r="BR614426" s="2381"/>
    </row>
    <row r="614450" spans="70:70" x14ac:dyDescent="0.25">
      <c r="BR614450" s="2394"/>
    </row>
    <row r="614451" spans="70:70" x14ac:dyDescent="0.25">
      <c r="BR614451" s="2381"/>
    </row>
    <row r="614475" spans="70:70" x14ac:dyDescent="0.25">
      <c r="BR614475" s="2394"/>
    </row>
    <row r="614476" spans="70:70" x14ac:dyDescent="0.25">
      <c r="BR614476" s="2381"/>
    </row>
    <row r="614500" spans="70:70" x14ac:dyDescent="0.25">
      <c r="BR614500" s="2394"/>
    </row>
    <row r="614501" spans="70:70" x14ac:dyDescent="0.25">
      <c r="BR614501" s="2381"/>
    </row>
    <row r="614525" spans="70:70" x14ac:dyDescent="0.25">
      <c r="BR614525" s="2394"/>
    </row>
    <row r="614526" spans="70:70" x14ac:dyDescent="0.25">
      <c r="BR614526" s="2381"/>
    </row>
    <row r="614550" spans="70:70" x14ac:dyDescent="0.25">
      <c r="BR614550" s="2394"/>
    </row>
    <row r="614551" spans="70:70" x14ac:dyDescent="0.25">
      <c r="BR614551" s="2381"/>
    </row>
    <row r="614575" spans="70:70" x14ac:dyDescent="0.25">
      <c r="BR614575" s="2394"/>
    </row>
    <row r="614576" spans="70:70" x14ac:dyDescent="0.25">
      <c r="BR614576" s="2381"/>
    </row>
    <row r="614600" spans="70:70" x14ac:dyDescent="0.25">
      <c r="BR614600" s="2394"/>
    </row>
    <row r="614601" spans="70:70" x14ac:dyDescent="0.25">
      <c r="BR614601" s="2381"/>
    </row>
    <row r="614625" spans="70:70" x14ac:dyDescent="0.25">
      <c r="BR614625" s="2394"/>
    </row>
    <row r="614626" spans="70:70" x14ac:dyDescent="0.25">
      <c r="BR614626" s="2381"/>
    </row>
    <row r="614650" spans="70:70" x14ac:dyDescent="0.25">
      <c r="BR614650" s="2394"/>
    </row>
    <row r="614651" spans="70:70" x14ac:dyDescent="0.25">
      <c r="BR614651" s="2381"/>
    </row>
    <row r="614675" spans="70:70" x14ac:dyDescent="0.25">
      <c r="BR614675" s="2394"/>
    </row>
    <row r="614676" spans="70:70" x14ac:dyDescent="0.25">
      <c r="BR614676" s="2381"/>
    </row>
    <row r="614700" spans="70:70" x14ac:dyDescent="0.25">
      <c r="BR614700" s="2394"/>
    </row>
    <row r="614701" spans="70:70" x14ac:dyDescent="0.25">
      <c r="BR614701" s="2381"/>
    </row>
    <row r="614725" spans="70:70" x14ac:dyDescent="0.25">
      <c r="BR614725" s="2394"/>
    </row>
    <row r="614726" spans="70:70" x14ac:dyDescent="0.25">
      <c r="BR614726" s="2381"/>
    </row>
    <row r="614750" spans="70:70" x14ac:dyDescent="0.25">
      <c r="BR614750" s="2394"/>
    </row>
    <row r="614751" spans="70:70" x14ac:dyDescent="0.25">
      <c r="BR614751" s="2381"/>
    </row>
    <row r="614775" spans="70:70" x14ac:dyDescent="0.25">
      <c r="BR614775" s="2394"/>
    </row>
    <row r="614776" spans="70:70" x14ac:dyDescent="0.25">
      <c r="BR614776" s="2381"/>
    </row>
    <row r="614800" spans="70:70" x14ac:dyDescent="0.25">
      <c r="BR614800" s="2394"/>
    </row>
    <row r="614801" spans="70:70" x14ac:dyDescent="0.25">
      <c r="BR614801" s="2381"/>
    </row>
    <row r="614825" spans="70:70" x14ac:dyDescent="0.25">
      <c r="BR614825" s="2394"/>
    </row>
    <row r="614826" spans="70:70" x14ac:dyDescent="0.25">
      <c r="BR614826" s="2381"/>
    </row>
    <row r="614850" spans="70:70" x14ac:dyDescent="0.25">
      <c r="BR614850" s="2394"/>
    </row>
    <row r="614851" spans="70:70" x14ac:dyDescent="0.25">
      <c r="BR614851" s="2381"/>
    </row>
    <row r="614875" spans="70:70" x14ac:dyDescent="0.25">
      <c r="BR614875" s="2394"/>
    </row>
    <row r="614876" spans="70:70" x14ac:dyDescent="0.25">
      <c r="BR614876" s="2381"/>
    </row>
    <row r="614900" spans="70:70" x14ac:dyDescent="0.25">
      <c r="BR614900" s="2394"/>
    </row>
    <row r="614901" spans="70:70" x14ac:dyDescent="0.25">
      <c r="BR614901" s="2381"/>
    </row>
    <row r="614925" spans="70:70" x14ac:dyDescent="0.25">
      <c r="BR614925" s="2394"/>
    </row>
    <row r="614926" spans="70:70" x14ac:dyDescent="0.25">
      <c r="BR614926" s="2381"/>
    </row>
    <row r="614950" spans="70:70" x14ac:dyDescent="0.25">
      <c r="BR614950" s="2394"/>
    </row>
    <row r="614951" spans="70:70" x14ac:dyDescent="0.25">
      <c r="BR614951" s="2381"/>
    </row>
    <row r="614975" spans="70:70" x14ac:dyDescent="0.25">
      <c r="BR614975" s="2394"/>
    </row>
    <row r="614976" spans="70:70" x14ac:dyDescent="0.25">
      <c r="BR614976" s="2381"/>
    </row>
    <row r="615000" spans="70:70" x14ac:dyDescent="0.25">
      <c r="BR615000" s="2394"/>
    </row>
    <row r="615001" spans="70:70" x14ac:dyDescent="0.25">
      <c r="BR615001" s="2381"/>
    </row>
    <row r="615025" spans="70:70" x14ac:dyDescent="0.25">
      <c r="BR615025" s="2394"/>
    </row>
    <row r="615026" spans="70:70" x14ac:dyDescent="0.25">
      <c r="BR615026" s="2381"/>
    </row>
    <row r="615050" spans="70:70" x14ac:dyDescent="0.25">
      <c r="BR615050" s="2394"/>
    </row>
    <row r="615051" spans="70:70" x14ac:dyDescent="0.25">
      <c r="BR615051" s="2381"/>
    </row>
    <row r="615075" spans="70:70" x14ac:dyDescent="0.25">
      <c r="BR615075" s="2394"/>
    </row>
    <row r="615076" spans="70:70" x14ac:dyDescent="0.25">
      <c r="BR615076" s="2381"/>
    </row>
    <row r="615100" spans="70:70" x14ac:dyDescent="0.25">
      <c r="BR615100" s="2394"/>
    </row>
    <row r="615101" spans="70:70" x14ac:dyDescent="0.25">
      <c r="BR615101" s="2381"/>
    </row>
    <row r="615125" spans="70:70" x14ac:dyDescent="0.25">
      <c r="BR615125" s="2394"/>
    </row>
    <row r="615126" spans="70:70" x14ac:dyDescent="0.25">
      <c r="BR615126" s="2381"/>
    </row>
    <row r="615150" spans="70:70" x14ac:dyDescent="0.25">
      <c r="BR615150" s="2394"/>
    </row>
    <row r="615151" spans="70:70" x14ac:dyDescent="0.25">
      <c r="BR615151" s="2381"/>
    </row>
    <row r="615175" spans="70:70" x14ac:dyDescent="0.25">
      <c r="BR615175" s="2394"/>
    </row>
    <row r="615176" spans="70:70" x14ac:dyDescent="0.25">
      <c r="BR615176" s="2381"/>
    </row>
    <row r="615200" spans="70:70" x14ac:dyDescent="0.25">
      <c r="BR615200" s="2394"/>
    </row>
    <row r="615201" spans="70:70" x14ac:dyDescent="0.25">
      <c r="BR615201" s="2381"/>
    </row>
    <row r="615225" spans="70:70" x14ac:dyDescent="0.25">
      <c r="BR615225" s="2394"/>
    </row>
    <row r="615226" spans="70:70" x14ac:dyDescent="0.25">
      <c r="BR615226" s="2381"/>
    </row>
    <row r="615250" spans="70:70" x14ac:dyDescent="0.25">
      <c r="BR615250" s="2394"/>
    </row>
    <row r="615251" spans="70:70" x14ac:dyDescent="0.25">
      <c r="BR615251" s="2381"/>
    </row>
    <row r="615275" spans="70:70" x14ac:dyDescent="0.25">
      <c r="BR615275" s="2394"/>
    </row>
    <row r="615276" spans="70:70" x14ac:dyDescent="0.25">
      <c r="BR615276" s="2381"/>
    </row>
    <row r="615300" spans="70:70" x14ac:dyDescent="0.25">
      <c r="BR615300" s="2394"/>
    </row>
    <row r="615301" spans="70:70" x14ac:dyDescent="0.25">
      <c r="BR615301" s="2381"/>
    </row>
    <row r="615325" spans="70:70" x14ac:dyDescent="0.25">
      <c r="BR615325" s="2394"/>
    </row>
    <row r="615326" spans="70:70" x14ac:dyDescent="0.25">
      <c r="BR615326" s="2381"/>
    </row>
    <row r="615350" spans="70:70" x14ac:dyDescent="0.25">
      <c r="BR615350" s="2394"/>
    </row>
    <row r="615351" spans="70:70" x14ac:dyDescent="0.25">
      <c r="BR615351" s="2381"/>
    </row>
    <row r="615375" spans="70:70" x14ac:dyDescent="0.25">
      <c r="BR615375" s="2394"/>
    </row>
    <row r="615376" spans="70:70" x14ac:dyDescent="0.25">
      <c r="BR615376" s="2381"/>
    </row>
    <row r="615400" spans="70:70" x14ac:dyDescent="0.25">
      <c r="BR615400" s="2394"/>
    </row>
    <row r="615401" spans="70:70" x14ac:dyDescent="0.25">
      <c r="BR615401" s="2381"/>
    </row>
    <row r="615425" spans="70:70" x14ac:dyDescent="0.25">
      <c r="BR615425" s="2394"/>
    </row>
    <row r="615426" spans="70:70" x14ac:dyDescent="0.25">
      <c r="BR615426" s="2381"/>
    </row>
    <row r="615450" spans="70:70" x14ac:dyDescent="0.25">
      <c r="BR615450" s="2394"/>
    </row>
    <row r="615451" spans="70:70" x14ac:dyDescent="0.25">
      <c r="BR615451" s="2381"/>
    </row>
    <row r="615475" spans="70:70" x14ac:dyDescent="0.25">
      <c r="BR615475" s="2394"/>
    </row>
    <row r="615476" spans="70:70" x14ac:dyDescent="0.25">
      <c r="BR615476" s="2381"/>
    </row>
    <row r="615500" spans="70:70" x14ac:dyDescent="0.25">
      <c r="BR615500" s="2394"/>
    </row>
    <row r="615501" spans="70:70" x14ac:dyDescent="0.25">
      <c r="BR615501" s="2381"/>
    </row>
    <row r="615525" spans="70:70" x14ac:dyDescent="0.25">
      <c r="BR615525" s="2394"/>
    </row>
    <row r="615526" spans="70:70" x14ac:dyDescent="0.25">
      <c r="BR615526" s="2381"/>
    </row>
    <row r="615550" spans="70:70" x14ac:dyDescent="0.25">
      <c r="BR615550" s="2394"/>
    </row>
    <row r="615551" spans="70:70" x14ac:dyDescent="0.25">
      <c r="BR615551" s="2381"/>
    </row>
    <row r="615575" spans="70:70" x14ac:dyDescent="0.25">
      <c r="BR615575" s="2394"/>
    </row>
    <row r="615576" spans="70:70" x14ac:dyDescent="0.25">
      <c r="BR615576" s="2381"/>
    </row>
    <row r="615600" spans="70:70" x14ac:dyDescent="0.25">
      <c r="BR615600" s="2394"/>
    </row>
    <row r="615601" spans="70:70" x14ac:dyDescent="0.25">
      <c r="BR615601" s="2381"/>
    </row>
    <row r="615625" spans="70:70" x14ac:dyDescent="0.25">
      <c r="BR615625" s="2394"/>
    </row>
    <row r="615626" spans="70:70" x14ac:dyDescent="0.25">
      <c r="BR615626" s="2381"/>
    </row>
    <row r="615650" spans="70:70" x14ac:dyDescent="0.25">
      <c r="BR615650" s="2394"/>
    </row>
    <row r="615651" spans="70:70" x14ac:dyDescent="0.25">
      <c r="BR615651" s="2381"/>
    </row>
    <row r="615675" spans="70:70" x14ac:dyDescent="0.25">
      <c r="BR615675" s="2394"/>
    </row>
    <row r="615676" spans="70:70" x14ac:dyDescent="0.25">
      <c r="BR615676" s="2381"/>
    </row>
    <row r="615700" spans="70:70" x14ac:dyDescent="0.25">
      <c r="BR615700" s="2394"/>
    </row>
    <row r="615701" spans="70:70" x14ac:dyDescent="0.25">
      <c r="BR615701" s="2381"/>
    </row>
    <row r="615725" spans="70:70" x14ac:dyDescent="0.25">
      <c r="BR615725" s="2394"/>
    </row>
    <row r="615726" spans="70:70" x14ac:dyDescent="0.25">
      <c r="BR615726" s="2381"/>
    </row>
    <row r="615750" spans="70:70" x14ac:dyDescent="0.25">
      <c r="BR615750" s="2394"/>
    </row>
    <row r="615751" spans="70:70" x14ac:dyDescent="0.25">
      <c r="BR615751" s="2381"/>
    </row>
    <row r="615775" spans="70:70" x14ac:dyDescent="0.25">
      <c r="BR615775" s="2394"/>
    </row>
    <row r="615776" spans="70:70" x14ac:dyDescent="0.25">
      <c r="BR615776" s="2381"/>
    </row>
    <row r="615800" spans="70:70" x14ac:dyDescent="0.25">
      <c r="BR615800" s="2394"/>
    </row>
    <row r="615801" spans="70:70" x14ac:dyDescent="0.25">
      <c r="BR615801" s="2381"/>
    </row>
    <row r="615825" spans="70:70" x14ac:dyDescent="0.25">
      <c r="BR615825" s="2394"/>
    </row>
    <row r="615826" spans="70:70" x14ac:dyDescent="0.25">
      <c r="BR615826" s="2381"/>
    </row>
    <row r="615850" spans="70:70" x14ac:dyDescent="0.25">
      <c r="BR615850" s="2394"/>
    </row>
    <row r="615851" spans="70:70" x14ac:dyDescent="0.25">
      <c r="BR615851" s="2381"/>
    </row>
    <row r="615875" spans="70:70" x14ac:dyDescent="0.25">
      <c r="BR615875" s="2394"/>
    </row>
    <row r="615876" spans="70:70" x14ac:dyDescent="0.25">
      <c r="BR615876" s="2381"/>
    </row>
    <row r="615900" spans="70:70" x14ac:dyDescent="0.25">
      <c r="BR615900" s="2394"/>
    </row>
    <row r="615901" spans="70:70" x14ac:dyDescent="0.25">
      <c r="BR615901" s="2381"/>
    </row>
    <row r="615925" spans="70:70" x14ac:dyDescent="0.25">
      <c r="BR615925" s="2394"/>
    </row>
    <row r="615926" spans="70:70" x14ac:dyDescent="0.25">
      <c r="BR615926" s="2381"/>
    </row>
    <row r="615950" spans="70:70" x14ac:dyDescent="0.25">
      <c r="BR615950" s="2394"/>
    </row>
    <row r="615951" spans="70:70" x14ac:dyDescent="0.25">
      <c r="BR615951" s="2381"/>
    </row>
    <row r="615975" spans="70:70" x14ac:dyDescent="0.25">
      <c r="BR615975" s="2394"/>
    </row>
    <row r="615976" spans="70:70" x14ac:dyDescent="0.25">
      <c r="BR615976" s="2381"/>
    </row>
    <row r="616000" spans="70:70" x14ac:dyDescent="0.25">
      <c r="BR616000" s="2394"/>
    </row>
    <row r="616001" spans="70:70" x14ac:dyDescent="0.25">
      <c r="BR616001" s="2381"/>
    </row>
    <row r="616025" spans="70:70" x14ac:dyDescent="0.25">
      <c r="BR616025" s="2394"/>
    </row>
    <row r="616026" spans="70:70" x14ac:dyDescent="0.25">
      <c r="BR616026" s="2381"/>
    </row>
    <row r="616050" spans="70:70" x14ac:dyDescent="0.25">
      <c r="BR616050" s="2394"/>
    </row>
    <row r="616051" spans="70:70" x14ac:dyDescent="0.25">
      <c r="BR616051" s="2381"/>
    </row>
    <row r="616075" spans="70:70" x14ac:dyDescent="0.25">
      <c r="BR616075" s="2394"/>
    </row>
    <row r="616076" spans="70:70" x14ac:dyDescent="0.25">
      <c r="BR616076" s="2381"/>
    </row>
    <row r="616100" spans="70:70" x14ac:dyDescent="0.25">
      <c r="BR616100" s="2394"/>
    </row>
    <row r="616101" spans="70:70" x14ac:dyDescent="0.25">
      <c r="BR616101" s="2381"/>
    </row>
    <row r="616125" spans="70:70" x14ac:dyDescent="0.25">
      <c r="BR616125" s="2394"/>
    </row>
    <row r="616126" spans="70:70" x14ac:dyDescent="0.25">
      <c r="BR616126" s="2381"/>
    </row>
    <row r="616150" spans="70:70" x14ac:dyDescent="0.25">
      <c r="BR616150" s="2394"/>
    </row>
    <row r="616151" spans="70:70" x14ac:dyDescent="0.25">
      <c r="BR616151" s="2381"/>
    </row>
    <row r="616175" spans="70:70" x14ac:dyDescent="0.25">
      <c r="BR616175" s="2394"/>
    </row>
    <row r="616176" spans="70:70" x14ac:dyDescent="0.25">
      <c r="BR616176" s="2381"/>
    </row>
    <row r="616200" spans="70:70" x14ac:dyDescent="0.25">
      <c r="BR616200" s="2394"/>
    </row>
    <row r="616201" spans="70:70" x14ac:dyDescent="0.25">
      <c r="BR616201" s="2381"/>
    </row>
    <row r="616225" spans="70:70" x14ac:dyDescent="0.25">
      <c r="BR616225" s="2394"/>
    </row>
    <row r="616226" spans="70:70" x14ac:dyDescent="0.25">
      <c r="BR616226" s="2381"/>
    </row>
    <row r="616250" spans="70:70" x14ac:dyDescent="0.25">
      <c r="BR616250" s="2394"/>
    </row>
    <row r="616251" spans="70:70" x14ac:dyDescent="0.25">
      <c r="BR616251" s="2381"/>
    </row>
    <row r="616275" spans="70:70" x14ac:dyDescent="0.25">
      <c r="BR616275" s="2394"/>
    </row>
    <row r="616276" spans="70:70" x14ac:dyDescent="0.25">
      <c r="BR616276" s="2381"/>
    </row>
    <row r="616300" spans="70:70" x14ac:dyDescent="0.25">
      <c r="BR616300" s="2394"/>
    </row>
    <row r="616301" spans="70:70" x14ac:dyDescent="0.25">
      <c r="BR616301" s="2381"/>
    </row>
    <row r="616325" spans="70:70" x14ac:dyDescent="0.25">
      <c r="BR616325" s="2394"/>
    </row>
    <row r="616326" spans="70:70" x14ac:dyDescent="0.25">
      <c r="BR616326" s="2381"/>
    </row>
    <row r="616350" spans="70:70" x14ac:dyDescent="0.25">
      <c r="BR616350" s="2394"/>
    </row>
    <row r="616351" spans="70:70" x14ac:dyDescent="0.25">
      <c r="BR616351" s="2381"/>
    </row>
    <row r="616375" spans="70:70" x14ac:dyDescent="0.25">
      <c r="BR616375" s="2394"/>
    </row>
    <row r="616376" spans="70:70" x14ac:dyDescent="0.25">
      <c r="BR616376" s="2381"/>
    </row>
    <row r="616400" spans="70:70" x14ac:dyDescent="0.25">
      <c r="BR616400" s="2394"/>
    </row>
    <row r="616401" spans="70:70" x14ac:dyDescent="0.25">
      <c r="BR616401" s="2381"/>
    </row>
    <row r="616425" spans="70:70" x14ac:dyDescent="0.25">
      <c r="BR616425" s="2394"/>
    </row>
    <row r="616426" spans="70:70" x14ac:dyDescent="0.25">
      <c r="BR616426" s="2381"/>
    </row>
    <row r="616450" spans="70:70" x14ac:dyDescent="0.25">
      <c r="BR616450" s="2394"/>
    </row>
    <row r="616451" spans="70:70" x14ac:dyDescent="0.25">
      <c r="BR616451" s="2381"/>
    </row>
    <row r="616475" spans="70:70" x14ac:dyDescent="0.25">
      <c r="BR616475" s="2394"/>
    </row>
    <row r="616476" spans="70:70" x14ac:dyDescent="0.25">
      <c r="BR616476" s="2381"/>
    </row>
    <row r="616500" spans="70:70" x14ac:dyDescent="0.25">
      <c r="BR616500" s="2394"/>
    </row>
    <row r="616501" spans="70:70" x14ac:dyDescent="0.25">
      <c r="BR616501" s="2381"/>
    </row>
    <row r="616525" spans="70:70" x14ac:dyDescent="0.25">
      <c r="BR616525" s="2394"/>
    </row>
    <row r="616526" spans="70:70" x14ac:dyDescent="0.25">
      <c r="BR616526" s="2381"/>
    </row>
    <row r="616550" spans="70:70" x14ac:dyDescent="0.25">
      <c r="BR616550" s="2394"/>
    </row>
    <row r="616551" spans="70:70" x14ac:dyDescent="0.25">
      <c r="BR616551" s="2381"/>
    </row>
    <row r="616575" spans="70:70" x14ac:dyDescent="0.25">
      <c r="BR616575" s="2394"/>
    </row>
    <row r="616576" spans="70:70" x14ac:dyDescent="0.25">
      <c r="BR616576" s="2381"/>
    </row>
    <row r="616600" spans="70:70" x14ac:dyDescent="0.25">
      <c r="BR616600" s="2394"/>
    </row>
    <row r="616601" spans="70:70" x14ac:dyDescent="0.25">
      <c r="BR616601" s="2381"/>
    </row>
    <row r="616625" spans="70:70" x14ac:dyDescent="0.25">
      <c r="BR616625" s="2394"/>
    </row>
    <row r="616626" spans="70:70" x14ac:dyDescent="0.25">
      <c r="BR616626" s="2381"/>
    </row>
    <row r="616650" spans="70:70" x14ac:dyDescent="0.25">
      <c r="BR616650" s="2394"/>
    </row>
    <row r="616651" spans="70:70" x14ac:dyDescent="0.25">
      <c r="BR616651" s="2381"/>
    </row>
    <row r="616675" spans="70:70" x14ac:dyDescent="0.25">
      <c r="BR616675" s="2394"/>
    </row>
    <row r="616676" spans="70:70" x14ac:dyDescent="0.25">
      <c r="BR616676" s="2381"/>
    </row>
    <row r="616700" spans="70:70" x14ac:dyDescent="0.25">
      <c r="BR616700" s="2394"/>
    </row>
    <row r="616701" spans="70:70" x14ac:dyDescent="0.25">
      <c r="BR616701" s="2381"/>
    </row>
    <row r="616725" spans="70:70" x14ac:dyDescent="0.25">
      <c r="BR616725" s="2394"/>
    </row>
    <row r="616726" spans="70:70" x14ac:dyDescent="0.25">
      <c r="BR616726" s="2381"/>
    </row>
    <row r="616750" spans="70:70" x14ac:dyDescent="0.25">
      <c r="BR616750" s="2394"/>
    </row>
    <row r="616751" spans="70:70" x14ac:dyDescent="0.25">
      <c r="BR616751" s="2381"/>
    </row>
    <row r="616775" spans="70:70" x14ac:dyDescent="0.25">
      <c r="BR616775" s="2394"/>
    </row>
    <row r="616776" spans="70:70" x14ac:dyDescent="0.25">
      <c r="BR616776" s="2381"/>
    </row>
    <row r="616800" spans="70:70" x14ac:dyDescent="0.25">
      <c r="BR616800" s="2394"/>
    </row>
    <row r="616801" spans="70:70" x14ac:dyDescent="0.25">
      <c r="BR616801" s="2381"/>
    </row>
    <row r="616825" spans="70:70" x14ac:dyDescent="0.25">
      <c r="BR616825" s="2394"/>
    </row>
    <row r="616826" spans="70:70" x14ac:dyDescent="0.25">
      <c r="BR616826" s="2381"/>
    </row>
    <row r="616850" spans="70:70" x14ac:dyDescent="0.25">
      <c r="BR616850" s="2394"/>
    </row>
    <row r="616851" spans="70:70" x14ac:dyDescent="0.25">
      <c r="BR616851" s="2381"/>
    </row>
    <row r="616875" spans="70:70" x14ac:dyDescent="0.25">
      <c r="BR616875" s="2394"/>
    </row>
    <row r="616876" spans="70:70" x14ac:dyDescent="0.25">
      <c r="BR616876" s="2381"/>
    </row>
    <row r="616900" spans="70:70" x14ac:dyDescent="0.25">
      <c r="BR616900" s="2394"/>
    </row>
    <row r="616901" spans="70:70" x14ac:dyDescent="0.25">
      <c r="BR616901" s="2381"/>
    </row>
    <row r="616925" spans="70:70" x14ac:dyDescent="0.25">
      <c r="BR616925" s="2394"/>
    </row>
    <row r="616926" spans="70:70" x14ac:dyDescent="0.25">
      <c r="BR616926" s="2381"/>
    </row>
    <row r="616950" spans="70:70" x14ac:dyDescent="0.25">
      <c r="BR616950" s="2394"/>
    </row>
    <row r="616951" spans="70:70" x14ac:dyDescent="0.25">
      <c r="BR616951" s="2381"/>
    </row>
    <row r="616975" spans="70:70" x14ac:dyDescent="0.25">
      <c r="BR616975" s="2394"/>
    </row>
    <row r="616976" spans="70:70" x14ac:dyDescent="0.25">
      <c r="BR616976" s="2381"/>
    </row>
    <row r="617000" spans="70:70" x14ac:dyDescent="0.25">
      <c r="BR617000" s="2394"/>
    </row>
    <row r="617001" spans="70:70" x14ac:dyDescent="0.25">
      <c r="BR617001" s="2381"/>
    </row>
    <row r="617025" spans="70:70" x14ac:dyDescent="0.25">
      <c r="BR617025" s="2394"/>
    </row>
    <row r="617026" spans="70:70" x14ac:dyDescent="0.25">
      <c r="BR617026" s="2381"/>
    </row>
    <row r="617050" spans="70:70" x14ac:dyDescent="0.25">
      <c r="BR617050" s="2394"/>
    </row>
    <row r="617051" spans="70:70" x14ac:dyDescent="0.25">
      <c r="BR617051" s="2381"/>
    </row>
    <row r="617075" spans="70:70" x14ac:dyDescent="0.25">
      <c r="BR617075" s="2394"/>
    </row>
    <row r="617076" spans="70:70" x14ac:dyDescent="0.25">
      <c r="BR617076" s="2381"/>
    </row>
    <row r="617100" spans="70:70" x14ac:dyDescent="0.25">
      <c r="BR617100" s="2394"/>
    </row>
    <row r="617101" spans="70:70" x14ac:dyDescent="0.25">
      <c r="BR617101" s="2381"/>
    </row>
    <row r="617125" spans="70:70" x14ac:dyDescent="0.25">
      <c r="BR617125" s="2394"/>
    </row>
    <row r="617126" spans="70:70" x14ac:dyDescent="0.25">
      <c r="BR617126" s="2381"/>
    </row>
    <row r="617150" spans="70:70" x14ac:dyDescent="0.25">
      <c r="BR617150" s="2394"/>
    </row>
    <row r="617151" spans="70:70" x14ac:dyDescent="0.25">
      <c r="BR617151" s="2381"/>
    </row>
    <row r="617175" spans="70:70" x14ac:dyDescent="0.25">
      <c r="BR617175" s="2394"/>
    </row>
    <row r="617176" spans="70:70" x14ac:dyDescent="0.25">
      <c r="BR617176" s="2381"/>
    </row>
    <row r="617200" spans="70:70" x14ac:dyDescent="0.25">
      <c r="BR617200" s="2394"/>
    </row>
    <row r="617201" spans="70:70" x14ac:dyDescent="0.25">
      <c r="BR617201" s="2381"/>
    </row>
    <row r="617225" spans="70:70" x14ac:dyDescent="0.25">
      <c r="BR617225" s="2394"/>
    </row>
    <row r="617226" spans="70:70" x14ac:dyDescent="0.25">
      <c r="BR617226" s="2381"/>
    </row>
    <row r="617250" spans="70:70" x14ac:dyDescent="0.25">
      <c r="BR617250" s="2394"/>
    </row>
    <row r="617251" spans="70:70" x14ac:dyDescent="0.25">
      <c r="BR617251" s="2381"/>
    </row>
    <row r="617275" spans="70:70" x14ac:dyDescent="0.25">
      <c r="BR617275" s="2394"/>
    </row>
    <row r="617276" spans="70:70" x14ac:dyDescent="0.25">
      <c r="BR617276" s="2381"/>
    </row>
    <row r="617300" spans="70:70" x14ac:dyDescent="0.25">
      <c r="BR617300" s="2394"/>
    </row>
    <row r="617301" spans="70:70" x14ac:dyDescent="0.25">
      <c r="BR617301" s="2381"/>
    </row>
    <row r="617325" spans="70:70" x14ac:dyDescent="0.25">
      <c r="BR617325" s="2394"/>
    </row>
    <row r="617326" spans="70:70" x14ac:dyDescent="0.25">
      <c r="BR617326" s="2381"/>
    </row>
    <row r="617350" spans="70:70" x14ac:dyDescent="0.25">
      <c r="BR617350" s="2394"/>
    </row>
    <row r="617351" spans="70:70" x14ac:dyDescent="0.25">
      <c r="BR617351" s="2381"/>
    </row>
    <row r="617375" spans="70:70" x14ac:dyDescent="0.25">
      <c r="BR617375" s="2394"/>
    </row>
    <row r="617376" spans="70:70" x14ac:dyDescent="0.25">
      <c r="BR617376" s="2381"/>
    </row>
    <row r="617400" spans="70:70" x14ac:dyDescent="0.25">
      <c r="BR617400" s="2394"/>
    </row>
    <row r="617401" spans="70:70" x14ac:dyDescent="0.25">
      <c r="BR617401" s="2381"/>
    </row>
    <row r="617425" spans="70:70" x14ac:dyDescent="0.25">
      <c r="BR617425" s="2394"/>
    </row>
    <row r="617426" spans="70:70" x14ac:dyDescent="0.25">
      <c r="BR617426" s="2381"/>
    </row>
    <row r="617450" spans="70:70" x14ac:dyDescent="0.25">
      <c r="BR617450" s="2394"/>
    </row>
    <row r="617451" spans="70:70" x14ac:dyDescent="0.25">
      <c r="BR617451" s="2381"/>
    </row>
    <row r="617475" spans="70:70" x14ac:dyDescent="0.25">
      <c r="BR617475" s="2394"/>
    </row>
    <row r="617476" spans="70:70" x14ac:dyDescent="0.25">
      <c r="BR617476" s="2381"/>
    </row>
    <row r="617500" spans="70:70" x14ac:dyDescent="0.25">
      <c r="BR617500" s="2394"/>
    </row>
    <row r="617501" spans="70:70" x14ac:dyDescent="0.25">
      <c r="BR617501" s="2381"/>
    </row>
    <row r="617525" spans="70:70" x14ac:dyDescent="0.25">
      <c r="BR617525" s="2394"/>
    </row>
    <row r="617526" spans="70:70" x14ac:dyDescent="0.25">
      <c r="BR617526" s="2381"/>
    </row>
    <row r="617550" spans="70:70" x14ac:dyDescent="0.25">
      <c r="BR617550" s="2394"/>
    </row>
    <row r="617551" spans="70:70" x14ac:dyDescent="0.25">
      <c r="BR617551" s="2381"/>
    </row>
    <row r="617575" spans="70:70" x14ac:dyDescent="0.25">
      <c r="BR617575" s="2394"/>
    </row>
    <row r="617576" spans="70:70" x14ac:dyDescent="0.25">
      <c r="BR617576" s="2381"/>
    </row>
    <row r="617600" spans="70:70" x14ac:dyDescent="0.25">
      <c r="BR617600" s="2394"/>
    </row>
    <row r="617601" spans="70:70" x14ac:dyDescent="0.25">
      <c r="BR617601" s="2381"/>
    </row>
    <row r="617625" spans="70:70" x14ac:dyDescent="0.25">
      <c r="BR617625" s="2394"/>
    </row>
    <row r="617626" spans="70:70" x14ac:dyDescent="0.25">
      <c r="BR617626" s="2381"/>
    </row>
    <row r="617650" spans="70:70" x14ac:dyDescent="0.25">
      <c r="BR617650" s="2394"/>
    </row>
    <row r="617651" spans="70:70" x14ac:dyDescent="0.25">
      <c r="BR617651" s="2381"/>
    </row>
    <row r="617675" spans="70:70" x14ac:dyDescent="0.25">
      <c r="BR617675" s="2394"/>
    </row>
    <row r="617676" spans="70:70" x14ac:dyDescent="0.25">
      <c r="BR617676" s="2381"/>
    </row>
    <row r="617700" spans="70:70" x14ac:dyDescent="0.25">
      <c r="BR617700" s="2394"/>
    </row>
    <row r="617701" spans="70:70" x14ac:dyDescent="0.25">
      <c r="BR617701" s="2381"/>
    </row>
    <row r="617725" spans="70:70" x14ac:dyDescent="0.25">
      <c r="BR617725" s="2394"/>
    </row>
    <row r="617726" spans="70:70" x14ac:dyDescent="0.25">
      <c r="BR617726" s="2381"/>
    </row>
    <row r="617750" spans="70:70" x14ac:dyDescent="0.25">
      <c r="BR617750" s="2394"/>
    </row>
    <row r="617751" spans="70:70" x14ac:dyDescent="0.25">
      <c r="BR617751" s="2381"/>
    </row>
    <row r="617775" spans="70:70" x14ac:dyDescent="0.25">
      <c r="BR617775" s="2394"/>
    </row>
    <row r="617776" spans="70:70" x14ac:dyDescent="0.25">
      <c r="BR617776" s="2381"/>
    </row>
    <row r="617800" spans="70:70" x14ac:dyDescent="0.25">
      <c r="BR617800" s="2394"/>
    </row>
    <row r="617801" spans="70:70" x14ac:dyDescent="0.25">
      <c r="BR617801" s="2381"/>
    </row>
    <row r="617825" spans="70:70" x14ac:dyDescent="0.25">
      <c r="BR617825" s="2394"/>
    </row>
    <row r="617826" spans="70:70" x14ac:dyDescent="0.25">
      <c r="BR617826" s="2381"/>
    </row>
    <row r="617850" spans="70:70" x14ac:dyDescent="0.25">
      <c r="BR617850" s="2394"/>
    </row>
    <row r="617851" spans="70:70" x14ac:dyDescent="0.25">
      <c r="BR617851" s="2381"/>
    </row>
    <row r="617875" spans="70:70" x14ac:dyDescent="0.25">
      <c r="BR617875" s="2394"/>
    </row>
    <row r="617876" spans="70:70" x14ac:dyDescent="0.25">
      <c r="BR617876" s="2381"/>
    </row>
    <row r="617900" spans="70:70" x14ac:dyDescent="0.25">
      <c r="BR617900" s="2394"/>
    </row>
    <row r="617901" spans="70:70" x14ac:dyDescent="0.25">
      <c r="BR617901" s="2381"/>
    </row>
    <row r="617925" spans="70:70" x14ac:dyDescent="0.25">
      <c r="BR617925" s="2394"/>
    </row>
    <row r="617926" spans="70:70" x14ac:dyDescent="0.25">
      <c r="BR617926" s="2381"/>
    </row>
    <row r="617950" spans="70:70" x14ac:dyDescent="0.25">
      <c r="BR617950" s="2394"/>
    </row>
    <row r="617951" spans="70:70" x14ac:dyDescent="0.25">
      <c r="BR617951" s="2381"/>
    </row>
    <row r="617975" spans="70:70" x14ac:dyDescent="0.25">
      <c r="BR617975" s="2394"/>
    </row>
    <row r="617976" spans="70:70" x14ac:dyDescent="0.25">
      <c r="BR617976" s="2381"/>
    </row>
    <row r="618000" spans="70:70" x14ac:dyDescent="0.25">
      <c r="BR618000" s="2394"/>
    </row>
    <row r="618001" spans="70:70" x14ac:dyDescent="0.25">
      <c r="BR618001" s="2381"/>
    </row>
    <row r="618025" spans="70:70" x14ac:dyDescent="0.25">
      <c r="BR618025" s="2394"/>
    </row>
    <row r="618026" spans="70:70" x14ac:dyDescent="0.25">
      <c r="BR618026" s="2381"/>
    </row>
    <row r="618050" spans="70:70" x14ac:dyDescent="0.25">
      <c r="BR618050" s="2394"/>
    </row>
    <row r="618051" spans="70:70" x14ac:dyDescent="0.25">
      <c r="BR618051" s="2381"/>
    </row>
    <row r="618075" spans="70:70" x14ac:dyDescent="0.25">
      <c r="BR618075" s="2394"/>
    </row>
    <row r="618076" spans="70:70" x14ac:dyDescent="0.25">
      <c r="BR618076" s="2381"/>
    </row>
    <row r="618100" spans="70:70" x14ac:dyDescent="0.25">
      <c r="BR618100" s="2394"/>
    </row>
    <row r="618101" spans="70:70" x14ac:dyDescent="0.25">
      <c r="BR618101" s="2381"/>
    </row>
    <row r="618125" spans="70:70" x14ac:dyDescent="0.25">
      <c r="BR618125" s="2394"/>
    </row>
    <row r="618126" spans="70:70" x14ac:dyDescent="0.25">
      <c r="BR618126" s="2381"/>
    </row>
    <row r="618150" spans="70:70" x14ac:dyDescent="0.25">
      <c r="BR618150" s="2394"/>
    </row>
    <row r="618151" spans="70:70" x14ac:dyDescent="0.25">
      <c r="BR618151" s="2381"/>
    </row>
    <row r="618175" spans="70:70" x14ac:dyDescent="0.25">
      <c r="BR618175" s="2394"/>
    </row>
    <row r="618176" spans="70:70" x14ac:dyDescent="0.25">
      <c r="BR618176" s="2381"/>
    </row>
    <row r="618200" spans="70:70" x14ac:dyDescent="0.25">
      <c r="BR618200" s="2394"/>
    </row>
    <row r="618201" spans="70:70" x14ac:dyDescent="0.25">
      <c r="BR618201" s="2381"/>
    </row>
    <row r="618225" spans="70:70" x14ac:dyDescent="0.25">
      <c r="BR618225" s="2394"/>
    </row>
    <row r="618226" spans="70:70" x14ac:dyDescent="0.25">
      <c r="BR618226" s="2381"/>
    </row>
    <row r="618250" spans="70:70" x14ac:dyDescent="0.25">
      <c r="BR618250" s="2394"/>
    </row>
    <row r="618251" spans="70:70" x14ac:dyDescent="0.25">
      <c r="BR618251" s="2381"/>
    </row>
    <row r="618275" spans="70:70" x14ac:dyDescent="0.25">
      <c r="BR618275" s="2394"/>
    </row>
    <row r="618276" spans="70:70" x14ac:dyDescent="0.25">
      <c r="BR618276" s="2381"/>
    </row>
    <row r="618300" spans="70:70" x14ac:dyDescent="0.25">
      <c r="BR618300" s="2394"/>
    </row>
    <row r="618301" spans="70:70" x14ac:dyDescent="0.25">
      <c r="BR618301" s="2381"/>
    </row>
    <row r="618325" spans="70:70" x14ac:dyDescent="0.25">
      <c r="BR618325" s="2394"/>
    </row>
    <row r="618326" spans="70:70" x14ac:dyDescent="0.25">
      <c r="BR618326" s="2381"/>
    </row>
    <row r="618350" spans="70:70" x14ac:dyDescent="0.25">
      <c r="BR618350" s="2394"/>
    </row>
    <row r="618351" spans="70:70" x14ac:dyDescent="0.25">
      <c r="BR618351" s="2381"/>
    </row>
    <row r="618375" spans="70:70" x14ac:dyDescent="0.25">
      <c r="BR618375" s="2394"/>
    </row>
    <row r="618376" spans="70:70" x14ac:dyDescent="0.25">
      <c r="BR618376" s="2381"/>
    </row>
    <row r="618400" spans="70:70" x14ac:dyDescent="0.25">
      <c r="BR618400" s="2394"/>
    </row>
    <row r="618401" spans="70:70" x14ac:dyDescent="0.25">
      <c r="BR618401" s="2381"/>
    </row>
    <row r="618425" spans="70:70" x14ac:dyDescent="0.25">
      <c r="BR618425" s="2394"/>
    </row>
    <row r="618426" spans="70:70" x14ac:dyDescent="0.25">
      <c r="BR618426" s="2381"/>
    </row>
    <row r="618450" spans="70:70" x14ac:dyDescent="0.25">
      <c r="BR618450" s="2394"/>
    </row>
    <row r="618451" spans="70:70" x14ac:dyDescent="0.25">
      <c r="BR618451" s="2381"/>
    </row>
    <row r="618475" spans="70:70" x14ac:dyDescent="0.25">
      <c r="BR618475" s="2394"/>
    </row>
    <row r="618476" spans="70:70" x14ac:dyDescent="0.25">
      <c r="BR618476" s="2381"/>
    </row>
    <row r="618500" spans="70:70" x14ac:dyDescent="0.25">
      <c r="BR618500" s="2394"/>
    </row>
    <row r="618501" spans="70:70" x14ac:dyDescent="0.25">
      <c r="BR618501" s="2381"/>
    </row>
    <row r="618525" spans="70:70" x14ac:dyDescent="0.25">
      <c r="BR618525" s="2394"/>
    </row>
    <row r="618526" spans="70:70" x14ac:dyDescent="0.25">
      <c r="BR618526" s="2381"/>
    </row>
    <row r="618550" spans="70:70" x14ac:dyDescent="0.25">
      <c r="BR618550" s="2394"/>
    </row>
    <row r="618551" spans="70:70" x14ac:dyDescent="0.25">
      <c r="BR618551" s="2381"/>
    </row>
    <row r="618575" spans="70:70" x14ac:dyDescent="0.25">
      <c r="BR618575" s="2394"/>
    </row>
    <row r="618576" spans="70:70" x14ac:dyDescent="0.25">
      <c r="BR618576" s="2381"/>
    </row>
    <row r="618600" spans="70:70" x14ac:dyDescent="0.25">
      <c r="BR618600" s="2394"/>
    </row>
    <row r="618601" spans="70:70" x14ac:dyDescent="0.25">
      <c r="BR618601" s="2381"/>
    </row>
    <row r="618625" spans="70:70" x14ac:dyDescent="0.25">
      <c r="BR618625" s="2394"/>
    </row>
    <row r="618626" spans="70:70" x14ac:dyDescent="0.25">
      <c r="BR618626" s="2381"/>
    </row>
    <row r="618650" spans="70:70" x14ac:dyDescent="0.25">
      <c r="BR618650" s="2394"/>
    </row>
    <row r="618651" spans="70:70" x14ac:dyDescent="0.25">
      <c r="BR618651" s="2381"/>
    </row>
    <row r="618675" spans="70:70" x14ac:dyDescent="0.25">
      <c r="BR618675" s="2394"/>
    </row>
    <row r="618676" spans="70:70" x14ac:dyDescent="0.25">
      <c r="BR618676" s="2381"/>
    </row>
    <row r="618700" spans="70:70" x14ac:dyDescent="0.25">
      <c r="BR618700" s="2394"/>
    </row>
    <row r="618701" spans="70:70" x14ac:dyDescent="0.25">
      <c r="BR618701" s="2381"/>
    </row>
    <row r="618725" spans="70:70" x14ac:dyDescent="0.25">
      <c r="BR618725" s="2394"/>
    </row>
    <row r="618726" spans="70:70" x14ac:dyDescent="0.25">
      <c r="BR618726" s="2381"/>
    </row>
    <row r="618750" spans="70:70" x14ac:dyDescent="0.25">
      <c r="BR618750" s="2394"/>
    </row>
    <row r="618751" spans="70:70" x14ac:dyDescent="0.25">
      <c r="BR618751" s="2381"/>
    </row>
    <row r="618775" spans="70:70" x14ac:dyDescent="0.25">
      <c r="BR618775" s="2394"/>
    </row>
    <row r="618776" spans="70:70" x14ac:dyDescent="0.25">
      <c r="BR618776" s="2381"/>
    </row>
    <row r="618800" spans="70:70" x14ac:dyDescent="0.25">
      <c r="BR618800" s="2394"/>
    </row>
    <row r="618801" spans="70:70" x14ac:dyDescent="0.25">
      <c r="BR618801" s="2381"/>
    </row>
    <row r="618825" spans="70:70" x14ac:dyDescent="0.25">
      <c r="BR618825" s="2394"/>
    </row>
    <row r="618826" spans="70:70" x14ac:dyDescent="0.25">
      <c r="BR618826" s="2381"/>
    </row>
    <row r="618850" spans="70:70" x14ac:dyDescent="0.25">
      <c r="BR618850" s="2394"/>
    </row>
    <row r="618851" spans="70:70" x14ac:dyDescent="0.25">
      <c r="BR618851" s="2381"/>
    </row>
    <row r="618875" spans="70:70" x14ac:dyDescent="0.25">
      <c r="BR618875" s="2394"/>
    </row>
    <row r="618876" spans="70:70" x14ac:dyDescent="0.25">
      <c r="BR618876" s="2381"/>
    </row>
    <row r="618900" spans="70:70" x14ac:dyDescent="0.25">
      <c r="BR618900" s="2394"/>
    </row>
    <row r="618901" spans="70:70" x14ac:dyDescent="0.25">
      <c r="BR618901" s="2381"/>
    </row>
    <row r="618925" spans="70:70" x14ac:dyDescent="0.25">
      <c r="BR618925" s="2394"/>
    </row>
    <row r="618926" spans="70:70" x14ac:dyDescent="0.25">
      <c r="BR618926" s="2381"/>
    </row>
    <row r="618950" spans="70:70" x14ac:dyDescent="0.25">
      <c r="BR618950" s="2394"/>
    </row>
    <row r="618951" spans="70:70" x14ac:dyDescent="0.25">
      <c r="BR618951" s="2381"/>
    </row>
    <row r="618975" spans="70:70" x14ac:dyDescent="0.25">
      <c r="BR618975" s="2394"/>
    </row>
    <row r="618976" spans="70:70" x14ac:dyDescent="0.25">
      <c r="BR618976" s="2381"/>
    </row>
    <row r="619000" spans="70:70" x14ac:dyDescent="0.25">
      <c r="BR619000" s="2394"/>
    </row>
    <row r="619001" spans="70:70" x14ac:dyDescent="0.25">
      <c r="BR619001" s="2381"/>
    </row>
    <row r="619025" spans="70:70" x14ac:dyDescent="0.25">
      <c r="BR619025" s="2394"/>
    </row>
    <row r="619026" spans="70:70" x14ac:dyDescent="0.25">
      <c r="BR619026" s="2381"/>
    </row>
    <row r="619050" spans="70:70" x14ac:dyDescent="0.25">
      <c r="BR619050" s="2394"/>
    </row>
    <row r="619051" spans="70:70" x14ac:dyDescent="0.25">
      <c r="BR619051" s="2381"/>
    </row>
    <row r="619075" spans="70:70" x14ac:dyDescent="0.25">
      <c r="BR619075" s="2394"/>
    </row>
    <row r="619076" spans="70:70" x14ac:dyDescent="0.25">
      <c r="BR619076" s="2381"/>
    </row>
    <row r="619100" spans="70:70" x14ac:dyDescent="0.25">
      <c r="BR619100" s="2394"/>
    </row>
    <row r="619101" spans="70:70" x14ac:dyDescent="0.25">
      <c r="BR619101" s="2381"/>
    </row>
    <row r="619125" spans="70:70" x14ac:dyDescent="0.25">
      <c r="BR619125" s="2394"/>
    </row>
    <row r="619126" spans="70:70" x14ac:dyDescent="0.25">
      <c r="BR619126" s="2381"/>
    </row>
    <row r="619150" spans="70:70" x14ac:dyDescent="0.25">
      <c r="BR619150" s="2394"/>
    </row>
    <row r="619151" spans="70:70" x14ac:dyDescent="0.25">
      <c r="BR619151" s="2381"/>
    </row>
    <row r="619175" spans="70:70" x14ac:dyDescent="0.25">
      <c r="BR619175" s="2394"/>
    </row>
    <row r="619176" spans="70:70" x14ac:dyDescent="0.25">
      <c r="BR619176" s="2381"/>
    </row>
    <row r="619200" spans="70:70" x14ac:dyDescent="0.25">
      <c r="BR619200" s="2394"/>
    </row>
    <row r="619201" spans="70:70" x14ac:dyDescent="0.25">
      <c r="BR619201" s="2381"/>
    </row>
    <row r="619225" spans="70:70" x14ac:dyDescent="0.25">
      <c r="BR619225" s="2394"/>
    </row>
    <row r="619226" spans="70:70" x14ac:dyDescent="0.25">
      <c r="BR619226" s="2381"/>
    </row>
    <row r="619250" spans="70:70" x14ac:dyDescent="0.25">
      <c r="BR619250" s="2394"/>
    </row>
    <row r="619251" spans="70:70" x14ac:dyDescent="0.25">
      <c r="BR619251" s="2381"/>
    </row>
    <row r="619275" spans="70:70" x14ac:dyDescent="0.25">
      <c r="BR619275" s="2394"/>
    </row>
    <row r="619276" spans="70:70" x14ac:dyDescent="0.25">
      <c r="BR619276" s="2381"/>
    </row>
    <row r="619300" spans="70:70" x14ac:dyDescent="0.25">
      <c r="BR619300" s="2394"/>
    </row>
    <row r="619301" spans="70:70" x14ac:dyDescent="0.25">
      <c r="BR619301" s="2381"/>
    </row>
    <row r="619325" spans="70:70" x14ac:dyDescent="0.25">
      <c r="BR619325" s="2394"/>
    </row>
    <row r="619326" spans="70:70" x14ac:dyDescent="0.25">
      <c r="BR619326" s="2381"/>
    </row>
    <row r="619350" spans="70:70" x14ac:dyDescent="0.25">
      <c r="BR619350" s="2394"/>
    </row>
    <row r="619351" spans="70:70" x14ac:dyDescent="0.25">
      <c r="BR619351" s="2381"/>
    </row>
    <row r="619375" spans="70:70" x14ac:dyDescent="0.25">
      <c r="BR619375" s="2394"/>
    </row>
    <row r="619376" spans="70:70" x14ac:dyDescent="0.25">
      <c r="BR619376" s="2381"/>
    </row>
    <row r="619400" spans="70:70" x14ac:dyDescent="0.25">
      <c r="BR619400" s="2394"/>
    </row>
    <row r="619401" spans="70:70" x14ac:dyDescent="0.25">
      <c r="BR619401" s="2381"/>
    </row>
    <row r="619425" spans="70:70" x14ac:dyDescent="0.25">
      <c r="BR619425" s="2394"/>
    </row>
    <row r="619426" spans="70:70" x14ac:dyDescent="0.25">
      <c r="BR619426" s="2381"/>
    </row>
    <row r="619450" spans="70:70" x14ac:dyDescent="0.25">
      <c r="BR619450" s="2394"/>
    </row>
    <row r="619451" spans="70:70" x14ac:dyDescent="0.25">
      <c r="BR619451" s="2381"/>
    </row>
    <row r="619475" spans="70:70" x14ac:dyDescent="0.25">
      <c r="BR619475" s="2394"/>
    </row>
    <row r="619476" spans="70:70" x14ac:dyDescent="0.25">
      <c r="BR619476" s="2381"/>
    </row>
    <row r="619500" spans="70:70" x14ac:dyDescent="0.25">
      <c r="BR619500" s="2394"/>
    </row>
    <row r="619501" spans="70:70" x14ac:dyDescent="0.25">
      <c r="BR619501" s="2381"/>
    </row>
    <row r="619525" spans="70:70" x14ac:dyDescent="0.25">
      <c r="BR619525" s="2394"/>
    </row>
    <row r="619526" spans="70:70" x14ac:dyDescent="0.25">
      <c r="BR619526" s="2381"/>
    </row>
    <row r="619550" spans="70:70" x14ac:dyDescent="0.25">
      <c r="BR619550" s="2394"/>
    </row>
    <row r="619551" spans="70:70" x14ac:dyDescent="0.25">
      <c r="BR619551" s="2381"/>
    </row>
    <row r="619575" spans="70:70" x14ac:dyDescent="0.25">
      <c r="BR619575" s="2394"/>
    </row>
    <row r="619576" spans="70:70" x14ac:dyDescent="0.25">
      <c r="BR619576" s="2381"/>
    </row>
    <row r="619600" spans="70:70" x14ac:dyDescent="0.25">
      <c r="BR619600" s="2394"/>
    </row>
    <row r="619601" spans="70:70" x14ac:dyDescent="0.25">
      <c r="BR619601" s="2381"/>
    </row>
    <row r="619625" spans="70:70" x14ac:dyDescent="0.25">
      <c r="BR619625" s="2394"/>
    </row>
    <row r="619626" spans="70:70" x14ac:dyDescent="0.25">
      <c r="BR619626" s="2381"/>
    </row>
    <row r="619650" spans="70:70" x14ac:dyDescent="0.25">
      <c r="BR619650" s="2394"/>
    </row>
    <row r="619651" spans="70:70" x14ac:dyDescent="0.25">
      <c r="BR619651" s="2381"/>
    </row>
    <row r="619675" spans="70:70" x14ac:dyDescent="0.25">
      <c r="BR619675" s="2394"/>
    </row>
    <row r="619676" spans="70:70" x14ac:dyDescent="0.25">
      <c r="BR619676" s="2381"/>
    </row>
    <row r="619700" spans="70:70" x14ac:dyDescent="0.25">
      <c r="BR619700" s="2394"/>
    </row>
    <row r="619701" spans="70:70" x14ac:dyDescent="0.25">
      <c r="BR619701" s="2381"/>
    </row>
    <row r="619725" spans="70:70" x14ac:dyDescent="0.25">
      <c r="BR619725" s="2394"/>
    </row>
    <row r="619726" spans="70:70" x14ac:dyDescent="0.25">
      <c r="BR619726" s="2381"/>
    </row>
    <row r="619750" spans="70:70" x14ac:dyDescent="0.25">
      <c r="BR619750" s="2394"/>
    </row>
    <row r="619751" spans="70:70" x14ac:dyDescent="0.25">
      <c r="BR619751" s="2381"/>
    </row>
    <row r="619775" spans="70:70" x14ac:dyDescent="0.25">
      <c r="BR619775" s="2394"/>
    </row>
    <row r="619776" spans="70:70" x14ac:dyDescent="0.25">
      <c r="BR619776" s="2381"/>
    </row>
    <row r="619800" spans="70:70" x14ac:dyDescent="0.25">
      <c r="BR619800" s="2394"/>
    </row>
    <row r="619801" spans="70:70" x14ac:dyDescent="0.25">
      <c r="BR619801" s="2381"/>
    </row>
    <row r="619825" spans="70:70" x14ac:dyDescent="0.25">
      <c r="BR619825" s="2394"/>
    </row>
    <row r="619826" spans="70:70" x14ac:dyDescent="0.25">
      <c r="BR619826" s="2381"/>
    </row>
    <row r="619850" spans="70:70" x14ac:dyDescent="0.25">
      <c r="BR619850" s="2394"/>
    </row>
    <row r="619851" spans="70:70" x14ac:dyDescent="0.25">
      <c r="BR619851" s="2381"/>
    </row>
    <row r="619875" spans="70:70" x14ac:dyDescent="0.25">
      <c r="BR619875" s="2394"/>
    </row>
    <row r="619876" spans="70:70" x14ac:dyDescent="0.25">
      <c r="BR619876" s="2381"/>
    </row>
    <row r="619900" spans="70:70" x14ac:dyDescent="0.25">
      <c r="BR619900" s="2394"/>
    </row>
    <row r="619901" spans="70:70" x14ac:dyDescent="0.25">
      <c r="BR619901" s="2381"/>
    </row>
    <row r="619925" spans="70:70" x14ac:dyDescent="0.25">
      <c r="BR619925" s="2394"/>
    </row>
    <row r="619926" spans="70:70" x14ac:dyDescent="0.25">
      <c r="BR619926" s="2381"/>
    </row>
    <row r="619950" spans="70:70" x14ac:dyDescent="0.25">
      <c r="BR619950" s="2394"/>
    </row>
    <row r="619951" spans="70:70" x14ac:dyDescent="0.25">
      <c r="BR619951" s="2381"/>
    </row>
    <row r="619975" spans="70:70" x14ac:dyDescent="0.25">
      <c r="BR619975" s="2394"/>
    </row>
    <row r="619976" spans="70:70" x14ac:dyDescent="0.25">
      <c r="BR619976" s="2381"/>
    </row>
    <row r="620000" spans="70:70" x14ac:dyDescent="0.25">
      <c r="BR620000" s="2394"/>
    </row>
    <row r="620001" spans="70:70" x14ac:dyDescent="0.25">
      <c r="BR620001" s="2381"/>
    </row>
    <row r="620025" spans="70:70" x14ac:dyDescent="0.25">
      <c r="BR620025" s="2394"/>
    </row>
    <row r="620026" spans="70:70" x14ac:dyDescent="0.25">
      <c r="BR620026" s="2381"/>
    </row>
    <row r="620050" spans="70:70" x14ac:dyDescent="0.25">
      <c r="BR620050" s="2394"/>
    </row>
    <row r="620051" spans="70:70" x14ac:dyDescent="0.25">
      <c r="BR620051" s="2381"/>
    </row>
    <row r="620075" spans="70:70" x14ac:dyDescent="0.25">
      <c r="BR620075" s="2394"/>
    </row>
    <row r="620076" spans="70:70" x14ac:dyDescent="0.25">
      <c r="BR620076" s="2381"/>
    </row>
    <row r="620100" spans="70:70" x14ac:dyDescent="0.25">
      <c r="BR620100" s="2394"/>
    </row>
    <row r="620101" spans="70:70" x14ac:dyDescent="0.25">
      <c r="BR620101" s="2381"/>
    </row>
    <row r="620125" spans="70:70" x14ac:dyDescent="0.25">
      <c r="BR620125" s="2394"/>
    </row>
    <row r="620126" spans="70:70" x14ac:dyDescent="0.25">
      <c r="BR620126" s="2381"/>
    </row>
    <row r="620150" spans="70:70" x14ac:dyDescent="0.25">
      <c r="BR620150" s="2394"/>
    </row>
    <row r="620151" spans="70:70" x14ac:dyDescent="0.25">
      <c r="BR620151" s="2381"/>
    </row>
    <row r="620175" spans="70:70" x14ac:dyDescent="0.25">
      <c r="BR620175" s="2394"/>
    </row>
    <row r="620176" spans="70:70" x14ac:dyDescent="0.25">
      <c r="BR620176" s="2381"/>
    </row>
    <row r="620200" spans="70:70" x14ac:dyDescent="0.25">
      <c r="BR620200" s="2394"/>
    </row>
    <row r="620201" spans="70:70" x14ac:dyDescent="0.25">
      <c r="BR620201" s="2381"/>
    </row>
    <row r="620225" spans="70:70" x14ac:dyDescent="0.25">
      <c r="BR620225" s="2394"/>
    </row>
    <row r="620226" spans="70:70" x14ac:dyDescent="0.25">
      <c r="BR620226" s="2381"/>
    </row>
    <row r="620250" spans="70:70" x14ac:dyDescent="0.25">
      <c r="BR620250" s="2394"/>
    </row>
    <row r="620251" spans="70:70" x14ac:dyDescent="0.25">
      <c r="BR620251" s="2381"/>
    </row>
    <row r="620275" spans="70:70" x14ac:dyDescent="0.25">
      <c r="BR620275" s="2394"/>
    </row>
    <row r="620276" spans="70:70" x14ac:dyDescent="0.25">
      <c r="BR620276" s="2381"/>
    </row>
    <row r="620300" spans="70:70" x14ac:dyDescent="0.25">
      <c r="BR620300" s="2394"/>
    </row>
    <row r="620301" spans="70:70" x14ac:dyDescent="0.25">
      <c r="BR620301" s="2381"/>
    </row>
    <row r="620325" spans="70:70" x14ac:dyDescent="0.25">
      <c r="BR620325" s="2394"/>
    </row>
    <row r="620326" spans="70:70" x14ac:dyDescent="0.25">
      <c r="BR620326" s="2381"/>
    </row>
    <row r="620350" spans="70:70" x14ac:dyDescent="0.25">
      <c r="BR620350" s="2394"/>
    </row>
    <row r="620351" spans="70:70" x14ac:dyDescent="0.25">
      <c r="BR620351" s="2381"/>
    </row>
    <row r="620375" spans="70:70" x14ac:dyDescent="0.25">
      <c r="BR620375" s="2394"/>
    </row>
    <row r="620376" spans="70:70" x14ac:dyDescent="0.25">
      <c r="BR620376" s="2381"/>
    </row>
    <row r="620400" spans="70:70" x14ac:dyDescent="0.25">
      <c r="BR620400" s="2394"/>
    </row>
    <row r="620401" spans="70:70" x14ac:dyDescent="0.25">
      <c r="BR620401" s="2381"/>
    </row>
    <row r="620425" spans="70:70" x14ac:dyDescent="0.25">
      <c r="BR620425" s="2394"/>
    </row>
    <row r="620426" spans="70:70" x14ac:dyDescent="0.25">
      <c r="BR620426" s="2381"/>
    </row>
    <row r="620450" spans="70:70" x14ac:dyDescent="0.25">
      <c r="BR620450" s="2394"/>
    </row>
    <row r="620451" spans="70:70" x14ac:dyDescent="0.25">
      <c r="BR620451" s="2381"/>
    </row>
    <row r="620475" spans="70:70" x14ac:dyDescent="0.25">
      <c r="BR620475" s="2394"/>
    </row>
    <row r="620476" spans="70:70" x14ac:dyDescent="0.25">
      <c r="BR620476" s="2381"/>
    </row>
    <row r="620500" spans="70:70" x14ac:dyDescent="0.25">
      <c r="BR620500" s="2394"/>
    </row>
    <row r="620501" spans="70:70" x14ac:dyDescent="0.25">
      <c r="BR620501" s="2381"/>
    </row>
    <row r="620525" spans="70:70" x14ac:dyDescent="0.25">
      <c r="BR620525" s="2394"/>
    </row>
    <row r="620526" spans="70:70" x14ac:dyDescent="0.25">
      <c r="BR620526" s="2381"/>
    </row>
    <row r="620550" spans="70:70" x14ac:dyDescent="0.25">
      <c r="BR620550" s="2394"/>
    </row>
    <row r="620551" spans="70:70" x14ac:dyDescent="0.25">
      <c r="BR620551" s="2381"/>
    </row>
    <row r="620575" spans="70:70" x14ac:dyDescent="0.25">
      <c r="BR620575" s="2394"/>
    </row>
    <row r="620576" spans="70:70" x14ac:dyDescent="0.25">
      <c r="BR620576" s="2381"/>
    </row>
    <row r="620600" spans="70:70" x14ac:dyDescent="0.25">
      <c r="BR620600" s="2394"/>
    </row>
    <row r="620601" spans="70:70" x14ac:dyDescent="0.25">
      <c r="BR620601" s="2381"/>
    </row>
    <row r="620625" spans="70:70" x14ac:dyDescent="0.25">
      <c r="BR620625" s="2394"/>
    </row>
    <row r="620626" spans="70:70" x14ac:dyDescent="0.25">
      <c r="BR620626" s="2381"/>
    </row>
    <row r="620650" spans="70:70" x14ac:dyDescent="0.25">
      <c r="BR620650" s="2394"/>
    </row>
    <row r="620651" spans="70:70" x14ac:dyDescent="0.25">
      <c r="BR620651" s="2381"/>
    </row>
    <row r="620675" spans="70:70" x14ac:dyDescent="0.25">
      <c r="BR620675" s="2394"/>
    </row>
    <row r="620676" spans="70:70" x14ac:dyDescent="0.25">
      <c r="BR620676" s="2381"/>
    </row>
    <row r="620700" spans="70:70" x14ac:dyDescent="0.25">
      <c r="BR620700" s="2394"/>
    </row>
    <row r="620701" spans="70:70" x14ac:dyDescent="0.25">
      <c r="BR620701" s="2381"/>
    </row>
    <row r="620725" spans="70:70" x14ac:dyDescent="0.25">
      <c r="BR620725" s="2394"/>
    </row>
    <row r="620726" spans="70:70" x14ac:dyDescent="0.25">
      <c r="BR620726" s="2381"/>
    </row>
    <row r="620750" spans="70:70" x14ac:dyDescent="0.25">
      <c r="BR620750" s="2394"/>
    </row>
    <row r="620751" spans="70:70" x14ac:dyDescent="0.25">
      <c r="BR620751" s="2381"/>
    </row>
    <row r="620775" spans="70:70" x14ac:dyDescent="0.25">
      <c r="BR620775" s="2394"/>
    </row>
    <row r="620776" spans="70:70" x14ac:dyDescent="0.25">
      <c r="BR620776" s="2381"/>
    </row>
    <row r="620800" spans="70:70" x14ac:dyDescent="0.25">
      <c r="BR620800" s="2394"/>
    </row>
    <row r="620801" spans="70:70" x14ac:dyDescent="0.25">
      <c r="BR620801" s="2381"/>
    </row>
    <row r="620825" spans="70:70" x14ac:dyDescent="0.25">
      <c r="BR620825" s="2394"/>
    </row>
    <row r="620826" spans="70:70" x14ac:dyDescent="0.25">
      <c r="BR620826" s="2381"/>
    </row>
    <row r="620850" spans="70:70" x14ac:dyDescent="0.25">
      <c r="BR620850" s="2394"/>
    </row>
    <row r="620851" spans="70:70" x14ac:dyDescent="0.25">
      <c r="BR620851" s="2381"/>
    </row>
    <row r="620875" spans="70:70" x14ac:dyDescent="0.25">
      <c r="BR620875" s="2394"/>
    </row>
    <row r="620876" spans="70:70" x14ac:dyDescent="0.25">
      <c r="BR620876" s="2381"/>
    </row>
    <row r="620900" spans="70:70" x14ac:dyDescent="0.25">
      <c r="BR620900" s="2394"/>
    </row>
    <row r="620901" spans="70:70" x14ac:dyDescent="0.25">
      <c r="BR620901" s="2381"/>
    </row>
    <row r="620925" spans="70:70" x14ac:dyDescent="0.25">
      <c r="BR620925" s="2394"/>
    </row>
    <row r="620926" spans="70:70" x14ac:dyDescent="0.25">
      <c r="BR620926" s="2381"/>
    </row>
    <row r="620950" spans="70:70" x14ac:dyDescent="0.25">
      <c r="BR620950" s="2394"/>
    </row>
    <row r="620951" spans="70:70" x14ac:dyDescent="0.25">
      <c r="BR620951" s="2381"/>
    </row>
    <row r="620975" spans="70:70" x14ac:dyDescent="0.25">
      <c r="BR620975" s="2394"/>
    </row>
    <row r="620976" spans="70:70" x14ac:dyDescent="0.25">
      <c r="BR620976" s="2381"/>
    </row>
    <row r="621000" spans="70:70" x14ac:dyDescent="0.25">
      <c r="BR621000" s="2394"/>
    </row>
    <row r="621001" spans="70:70" x14ac:dyDescent="0.25">
      <c r="BR621001" s="2381"/>
    </row>
    <row r="621025" spans="70:70" x14ac:dyDescent="0.25">
      <c r="BR621025" s="2394"/>
    </row>
    <row r="621026" spans="70:70" x14ac:dyDescent="0.25">
      <c r="BR621026" s="2381"/>
    </row>
    <row r="621050" spans="70:70" x14ac:dyDescent="0.25">
      <c r="BR621050" s="2394"/>
    </row>
    <row r="621051" spans="70:70" x14ac:dyDescent="0.25">
      <c r="BR621051" s="2381"/>
    </row>
    <row r="621075" spans="70:70" x14ac:dyDescent="0.25">
      <c r="BR621075" s="2394"/>
    </row>
    <row r="621076" spans="70:70" x14ac:dyDescent="0.25">
      <c r="BR621076" s="2381"/>
    </row>
    <row r="621100" spans="70:70" x14ac:dyDescent="0.25">
      <c r="BR621100" s="2394"/>
    </row>
    <row r="621101" spans="70:70" x14ac:dyDescent="0.25">
      <c r="BR621101" s="2381"/>
    </row>
    <row r="621125" spans="70:70" x14ac:dyDescent="0.25">
      <c r="BR621125" s="2394"/>
    </row>
    <row r="621126" spans="70:70" x14ac:dyDescent="0.25">
      <c r="BR621126" s="2381"/>
    </row>
    <row r="621150" spans="70:70" x14ac:dyDescent="0.25">
      <c r="BR621150" s="2394"/>
    </row>
    <row r="621151" spans="70:70" x14ac:dyDescent="0.25">
      <c r="BR621151" s="2381"/>
    </row>
    <row r="621175" spans="70:70" x14ac:dyDescent="0.25">
      <c r="BR621175" s="2394"/>
    </row>
    <row r="621176" spans="70:70" x14ac:dyDescent="0.25">
      <c r="BR621176" s="2381"/>
    </row>
    <row r="621200" spans="70:70" x14ac:dyDescent="0.25">
      <c r="BR621200" s="2394"/>
    </row>
    <row r="621201" spans="70:70" x14ac:dyDescent="0.25">
      <c r="BR621201" s="2381"/>
    </row>
    <row r="621225" spans="70:70" x14ac:dyDescent="0.25">
      <c r="BR621225" s="2394"/>
    </row>
    <row r="621226" spans="70:70" x14ac:dyDescent="0.25">
      <c r="BR621226" s="2381"/>
    </row>
    <row r="621250" spans="70:70" x14ac:dyDescent="0.25">
      <c r="BR621250" s="2394"/>
    </row>
    <row r="621251" spans="70:70" x14ac:dyDescent="0.25">
      <c r="BR621251" s="2381"/>
    </row>
    <row r="621275" spans="70:70" x14ac:dyDescent="0.25">
      <c r="BR621275" s="2394"/>
    </row>
    <row r="621276" spans="70:70" x14ac:dyDescent="0.25">
      <c r="BR621276" s="2381"/>
    </row>
    <row r="621300" spans="70:70" x14ac:dyDescent="0.25">
      <c r="BR621300" s="2394"/>
    </row>
    <row r="621301" spans="70:70" x14ac:dyDescent="0.25">
      <c r="BR621301" s="2381"/>
    </row>
    <row r="621325" spans="70:70" x14ac:dyDescent="0.25">
      <c r="BR621325" s="2394"/>
    </row>
    <row r="621326" spans="70:70" x14ac:dyDescent="0.25">
      <c r="BR621326" s="2381"/>
    </row>
    <row r="621350" spans="70:70" x14ac:dyDescent="0.25">
      <c r="BR621350" s="2394"/>
    </row>
    <row r="621351" spans="70:70" x14ac:dyDescent="0.25">
      <c r="BR621351" s="2381"/>
    </row>
    <row r="621375" spans="70:70" x14ac:dyDescent="0.25">
      <c r="BR621375" s="2394"/>
    </row>
    <row r="621376" spans="70:70" x14ac:dyDescent="0.25">
      <c r="BR621376" s="2381"/>
    </row>
    <row r="621400" spans="70:70" x14ac:dyDescent="0.25">
      <c r="BR621400" s="2394"/>
    </row>
    <row r="621401" spans="70:70" x14ac:dyDescent="0.25">
      <c r="BR621401" s="2381"/>
    </row>
    <row r="621425" spans="70:70" x14ac:dyDescent="0.25">
      <c r="BR621425" s="2394"/>
    </row>
    <row r="621426" spans="70:70" x14ac:dyDescent="0.25">
      <c r="BR621426" s="2381"/>
    </row>
    <row r="621450" spans="70:70" x14ac:dyDescent="0.25">
      <c r="BR621450" s="2394"/>
    </row>
    <row r="621451" spans="70:70" x14ac:dyDescent="0.25">
      <c r="BR621451" s="2381"/>
    </row>
    <row r="621475" spans="70:70" x14ac:dyDescent="0.25">
      <c r="BR621475" s="2394"/>
    </row>
    <row r="621476" spans="70:70" x14ac:dyDescent="0.25">
      <c r="BR621476" s="2381"/>
    </row>
    <row r="621500" spans="70:70" x14ac:dyDescent="0.25">
      <c r="BR621500" s="2394"/>
    </row>
    <row r="621501" spans="70:70" x14ac:dyDescent="0.25">
      <c r="BR621501" s="2381"/>
    </row>
    <row r="621525" spans="70:70" x14ac:dyDescent="0.25">
      <c r="BR621525" s="2394"/>
    </row>
    <row r="621526" spans="70:70" x14ac:dyDescent="0.25">
      <c r="BR621526" s="2381"/>
    </row>
    <row r="621550" spans="70:70" x14ac:dyDescent="0.25">
      <c r="BR621550" s="2394"/>
    </row>
    <row r="621551" spans="70:70" x14ac:dyDescent="0.25">
      <c r="BR621551" s="2381"/>
    </row>
    <row r="621575" spans="70:70" x14ac:dyDescent="0.25">
      <c r="BR621575" s="2394"/>
    </row>
    <row r="621576" spans="70:70" x14ac:dyDescent="0.25">
      <c r="BR621576" s="2381"/>
    </row>
    <row r="621600" spans="70:70" x14ac:dyDescent="0.25">
      <c r="BR621600" s="2394"/>
    </row>
    <row r="621601" spans="70:70" x14ac:dyDescent="0.25">
      <c r="BR621601" s="2381"/>
    </row>
    <row r="621625" spans="70:70" x14ac:dyDescent="0.25">
      <c r="BR621625" s="2394"/>
    </row>
    <row r="621626" spans="70:70" x14ac:dyDescent="0.25">
      <c r="BR621626" s="2381"/>
    </row>
    <row r="621650" spans="70:70" x14ac:dyDescent="0.25">
      <c r="BR621650" s="2394"/>
    </row>
    <row r="621651" spans="70:70" x14ac:dyDescent="0.25">
      <c r="BR621651" s="2381"/>
    </row>
    <row r="621675" spans="70:70" x14ac:dyDescent="0.25">
      <c r="BR621675" s="2394"/>
    </row>
    <row r="621676" spans="70:70" x14ac:dyDescent="0.25">
      <c r="BR621676" s="2381"/>
    </row>
    <row r="621700" spans="70:70" x14ac:dyDescent="0.25">
      <c r="BR621700" s="2394"/>
    </row>
    <row r="621701" spans="70:70" x14ac:dyDescent="0.25">
      <c r="BR621701" s="2381"/>
    </row>
    <row r="621725" spans="70:70" x14ac:dyDescent="0.25">
      <c r="BR621725" s="2394"/>
    </row>
    <row r="621726" spans="70:70" x14ac:dyDescent="0.25">
      <c r="BR621726" s="2381"/>
    </row>
    <row r="621750" spans="70:70" x14ac:dyDescent="0.25">
      <c r="BR621750" s="2394"/>
    </row>
    <row r="621751" spans="70:70" x14ac:dyDescent="0.25">
      <c r="BR621751" s="2381"/>
    </row>
    <row r="621775" spans="70:70" x14ac:dyDescent="0.25">
      <c r="BR621775" s="2394"/>
    </row>
    <row r="621776" spans="70:70" x14ac:dyDescent="0.25">
      <c r="BR621776" s="2381"/>
    </row>
    <row r="621800" spans="70:70" x14ac:dyDescent="0.25">
      <c r="BR621800" s="2394"/>
    </row>
    <row r="621801" spans="70:70" x14ac:dyDescent="0.25">
      <c r="BR621801" s="2381"/>
    </row>
    <row r="621825" spans="70:70" x14ac:dyDescent="0.25">
      <c r="BR621825" s="2394"/>
    </row>
    <row r="621826" spans="70:70" x14ac:dyDescent="0.25">
      <c r="BR621826" s="2381"/>
    </row>
    <row r="621850" spans="70:70" x14ac:dyDescent="0.25">
      <c r="BR621850" s="2394"/>
    </row>
    <row r="621851" spans="70:70" x14ac:dyDescent="0.25">
      <c r="BR621851" s="2381"/>
    </row>
    <row r="621875" spans="70:70" x14ac:dyDescent="0.25">
      <c r="BR621875" s="2394"/>
    </row>
    <row r="621876" spans="70:70" x14ac:dyDescent="0.25">
      <c r="BR621876" s="2381"/>
    </row>
    <row r="621900" spans="70:70" x14ac:dyDescent="0.25">
      <c r="BR621900" s="2394"/>
    </row>
    <row r="621901" spans="70:70" x14ac:dyDescent="0.25">
      <c r="BR621901" s="2381"/>
    </row>
    <row r="621925" spans="70:70" x14ac:dyDescent="0.25">
      <c r="BR621925" s="2394"/>
    </row>
    <row r="621926" spans="70:70" x14ac:dyDescent="0.25">
      <c r="BR621926" s="2381"/>
    </row>
    <row r="621950" spans="70:70" x14ac:dyDescent="0.25">
      <c r="BR621950" s="2394"/>
    </row>
    <row r="621951" spans="70:70" x14ac:dyDescent="0.25">
      <c r="BR621951" s="2381"/>
    </row>
    <row r="621975" spans="70:70" x14ac:dyDescent="0.25">
      <c r="BR621975" s="2394"/>
    </row>
    <row r="621976" spans="70:70" x14ac:dyDescent="0.25">
      <c r="BR621976" s="2381"/>
    </row>
    <row r="622000" spans="70:70" x14ac:dyDescent="0.25">
      <c r="BR622000" s="2394"/>
    </row>
    <row r="622001" spans="70:70" x14ac:dyDescent="0.25">
      <c r="BR622001" s="2381"/>
    </row>
    <row r="622025" spans="70:70" x14ac:dyDescent="0.25">
      <c r="BR622025" s="2394"/>
    </row>
    <row r="622026" spans="70:70" x14ac:dyDescent="0.25">
      <c r="BR622026" s="2381"/>
    </row>
    <row r="622050" spans="70:70" x14ac:dyDescent="0.25">
      <c r="BR622050" s="2394"/>
    </row>
    <row r="622051" spans="70:70" x14ac:dyDescent="0.25">
      <c r="BR622051" s="2381"/>
    </row>
    <row r="622075" spans="70:70" x14ac:dyDescent="0.25">
      <c r="BR622075" s="2394"/>
    </row>
    <row r="622076" spans="70:70" x14ac:dyDescent="0.25">
      <c r="BR622076" s="2381"/>
    </row>
    <row r="622100" spans="70:70" x14ac:dyDescent="0.25">
      <c r="BR622100" s="2394"/>
    </row>
    <row r="622101" spans="70:70" x14ac:dyDescent="0.25">
      <c r="BR622101" s="2381"/>
    </row>
    <row r="622125" spans="70:70" x14ac:dyDescent="0.25">
      <c r="BR622125" s="2394"/>
    </row>
    <row r="622126" spans="70:70" x14ac:dyDescent="0.25">
      <c r="BR622126" s="2381"/>
    </row>
    <row r="622150" spans="70:70" x14ac:dyDescent="0.25">
      <c r="BR622150" s="2394"/>
    </row>
    <row r="622151" spans="70:70" x14ac:dyDescent="0.25">
      <c r="BR622151" s="2381"/>
    </row>
    <row r="622175" spans="70:70" x14ac:dyDescent="0.25">
      <c r="BR622175" s="2394"/>
    </row>
    <row r="622176" spans="70:70" x14ac:dyDescent="0.25">
      <c r="BR622176" s="2381"/>
    </row>
    <row r="622200" spans="70:70" x14ac:dyDescent="0.25">
      <c r="BR622200" s="2394"/>
    </row>
    <row r="622201" spans="70:70" x14ac:dyDescent="0.25">
      <c r="BR622201" s="2381"/>
    </row>
    <row r="622225" spans="70:70" x14ac:dyDescent="0.25">
      <c r="BR622225" s="2394"/>
    </row>
    <row r="622226" spans="70:70" x14ac:dyDescent="0.25">
      <c r="BR622226" s="2381"/>
    </row>
    <row r="622250" spans="70:70" x14ac:dyDescent="0.25">
      <c r="BR622250" s="2394"/>
    </row>
    <row r="622251" spans="70:70" x14ac:dyDescent="0.25">
      <c r="BR622251" s="2381"/>
    </row>
    <row r="622275" spans="70:70" x14ac:dyDescent="0.25">
      <c r="BR622275" s="2394"/>
    </row>
    <row r="622276" spans="70:70" x14ac:dyDescent="0.25">
      <c r="BR622276" s="2381"/>
    </row>
    <row r="622300" spans="70:70" x14ac:dyDescent="0.25">
      <c r="BR622300" s="2394"/>
    </row>
    <row r="622301" spans="70:70" x14ac:dyDescent="0.25">
      <c r="BR622301" s="2381"/>
    </row>
    <row r="622325" spans="70:70" x14ac:dyDescent="0.25">
      <c r="BR622325" s="2394"/>
    </row>
    <row r="622326" spans="70:70" x14ac:dyDescent="0.25">
      <c r="BR622326" s="2381"/>
    </row>
    <row r="622350" spans="70:70" x14ac:dyDescent="0.25">
      <c r="BR622350" s="2394"/>
    </row>
    <row r="622351" spans="70:70" x14ac:dyDescent="0.25">
      <c r="BR622351" s="2381"/>
    </row>
    <row r="622375" spans="70:70" x14ac:dyDescent="0.25">
      <c r="BR622375" s="2394"/>
    </row>
    <row r="622376" spans="70:70" x14ac:dyDescent="0.25">
      <c r="BR622376" s="2381"/>
    </row>
    <row r="622400" spans="70:70" x14ac:dyDescent="0.25">
      <c r="BR622400" s="2394"/>
    </row>
    <row r="622401" spans="70:70" x14ac:dyDescent="0.25">
      <c r="BR622401" s="2381"/>
    </row>
    <row r="622425" spans="70:70" x14ac:dyDescent="0.25">
      <c r="BR622425" s="2394"/>
    </row>
    <row r="622426" spans="70:70" x14ac:dyDescent="0.25">
      <c r="BR622426" s="2381"/>
    </row>
    <row r="622450" spans="70:70" x14ac:dyDescent="0.25">
      <c r="BR622450" s="2394"/>
    </row>
    <row r="622451" spans="70:70" x14ac:dyDescent="0.25">
      <c r="BR622451" s="2381"/>
    </row>
    <row r="622475" spans="70:70" x14ac:dyDescent="0.25">
      <c r="BR622475" s="2394"/>
    </row>
    <row r="622476" spans="70:70" x14ac:dyDescent="0.25">
      <c r="BR622476" s="2381"/>
    </row>
    <row r="622500" spans="70:70" x14ac:dyDescent="0.25">
      <c r="BR622500" s="2394"/>
    </row>
    <row r="622501" spans="70:70" x14ac:dyDescent="0.25">
      <c r="BR622501" s="2381"/>
    </row>
    <row r="622525" spans="70:70" x14ac:dyDescent="0.25">
      <c r="BR622525" s="2394"/>
    </row>
    <row r="622526" spans="70:70" x14ac:dyDescent="0.25">
      <c r="BR622526" s="2381"/>
    </row>
    <row r="622550" spans="70:70" x14ac:dyDescent="0.25">
      <c r="BR622550" s="2394"/>
    </row>
    <row r="622551" spans="70:70" x14ac:dyDescent="0.25">
      <c r="BR622551" s="2381"/>
    </row>
    <row r="622575" spans="70:70" x14ac:dyDescent="0.25">
      <c r="BR622575" s="2394"/>
    </row>
    <row r="622576" spans="70:70" x14ac:dyDescent="0.25">
      <c r="BR622576" s="2381"/>
    </row>
    <row r="622600" spans="70:70" x14ac:dyDescent="0.25">
      <c r="BR622600" s="2394"/>
    </row>
    <row r="622601" spans="70:70" x14ac:dyDescent="0.25">
      <c r="BR622601" s="2381"/>
    </row>
    <row r="622625" spans="70:70" x14ac:dyDescent="0.25">
      <c r="BR622625" s="2394"/>
    </row>
    <row r="622626" spans="70:70" x14ac:dyDescent="0.25">
      <c r="BR622626" s="2381"/>
    </row>
    <row r="622650" spans="70:70" x14ac:dyDescent="0.25">
      <c r="BR622650" s="2394"/>
    </row>
    <row r="622651" spans="70:70" x14ac:dyDescent="0.25">
      <c r="BR622651" s="2381"/>
    </row>
    <row r="622675" spans="70:70" x14ac:dyDescent="0.25">
      <c r="BR622675" s="2394"/>
    </row>
    <row r="622676" spans="70:70" x14ac:dyDescent="0.25">
      <c r="BR622676" s="2381"/>
    </row>
    <row r="622700" spans="70:70" x14ac:dyDescent="0.25">
      <c r="BR622700" s="2394"/>
    </row>
    <row r="622701" spans="70:70" x14ac:dyDescent="0.25">
      <c r="BR622701" s="2381"/>
    </row>
    <row r="622725" spans="70:70" x14ac:dyDescent="0.25">
      <c r="BR622725" s="2394"/>
    </row>
    <row r="622726" spans="70:70" x14ac:dyDescent="0.25">
      <c r="BR622726" s="2381"/>
    </row>
    <row r="622750" spans="70:70" x14ac:dyDescent="0.25">
      <c r="BR622750" s="2394"/>
    </row>
    <row r="622751" spans="70:70" x14ac:dyDescent="0.25">
      <c r="BR622751" s="2381"/>
    </row>
    <row r="622775" spans="70:70" x14ac:dyDescent="0.25">
      <c r="BR622775" s="2394"/>
    </row>
    <row r="622776" spans="70:70" x14ac:dyDescent="0.25">
      <c r="BR622776" s="2381"/>
    </row>
    <row r="622800" spans="70:70" x14ac:dyDescent="0.25">
      <c r="BR622800" s="2394"/>
    </row>
    <row r="622801" spans="70:70" x14ac:dyDescent="0.25">
      <c r="BR622801" s="2381"/>
    </row>
    <row r="622825" spans="70:70" x14ac:dyDescent="0.25">
      <c r="BR622825" s="2394"/>
    </row>
    <row r="622826" spans="70:70" x14ac:dyDescent="0.25">
      <c r="BR622826" s="2381"/>
    </row>
    <row r="622850" spans="70:70" x14ac:dyDescent="0.25">
      <c r="BR622850" s="2394"/>
    </row>
    <row r="622851" spans="70:70" x14ac:dyDescent="0.25">
      <c r="BR622851" s="2381"/>
    </row>
    <row r="622875" spans="70:70" x14ac:dyDescent="0.25">
      <c r="BR622875" s="2394"/>
    </row>
    <row r="622876" spans="70:70" x14ac:dyDescent="0.25">
      <c r="BR622876" s="2381"/>
    </row>
    <row r="622900" spans="70:70" x14ac:dyDescent="0.25">
      <c r="BR622900" s="2394"/>
    </row>
    <row r="622901" spans="70:70" x14ac:dyDescent="0.25">
      <c r="BR622901" s="2381"/>
    </row>
    <row r="622925" spans="70:70" x14ac:dyDescent="0.25">
      <c r="BR622925" s="2394"/>
    </row>
    <row r="622926" spans="70:70" x14ac:dyDescent="0.25">
      <c r="BR622926" s="2381"/>
    </row>
    <row r="622950" spans="70:70" x14ac:dyDescent="0.25">
      <c r="BR622950" s="2394"/>
    </row>
    <row r="622951" spans="70:70" x14ac:dyDescent="0.25">
      <c r="BR622951" s="2381"/>
    </row>
    <row r="622975" spans="70:70" x14ac:dyDescent="0.25">
      <c r="BR622975" s="2394"/>
    </row>
    <row r="622976" spans="70:70" x14ac:dyDescent="0.25">
      <c r="BR622976" s="2381"/>
    </row>
    <row r="623000" spans="70:70" x14ac:dyDescent="0.25">
      <c r="BR623000" s="2394"/>
    </row>
    <row r="623001" spans="70:70" x14ac:dyDescent="0.25">
      <c r="BR623001" s="2381"/>
    </row>
    <row r="623025" spans="70:70" x14ac:dyDescent="0.25">
      <c r="BR623025" s="2394"/>
    </row>
    <row r="623026" spans="70:70" x14ac:dyDescent="0.25">
      <c r="BR623026" s="2381"/>
    </row>
    <row r="623050" spans="70:70" x14ac:dyDescent="0.25">
      <c r="BR623050" s="2394"/>
    </row>
    <row r="623051" spans="70:70" x14ac:dyDescent="0.25">
      <c r="BR623051" s="2381"/>
    </row>
    <row r="623075" spans="70:70" x14ac:dyDescent="0.25">
      <c r="BR623075" s="2394"/>
    </row>
    <row r="623076" spans="70:70" x14ac:dyDescent="0.25">
      <c r="BR623076" s="2381"/>
    </row>
    <row r="623100" spans="70:70" x14ac:dyDescent="0.25">
      <c r="BR623100" s="2394"/>
    </row>
    <row r="623101" spans="70:70" x14ac:dyDescent="0.25">
      <c r="BR623101" s="2381"/>
    </row>
    <row r="623125" spans="70:70" x14ac:dyDescent="0.25">
      <c r="BR623125" s="2394"/>
    </row>
    <row r="623126" spans="70:70" x14ac:dyDescent="0.25">
      <c r="BR623126" s="2381"/>
    </row>
    <row r="623150" spans="70:70" x14ac:dyDescent="0.25">
      <c r="BR623150" s="2394"/>
    </row>
    <row r="623151" spans="70:70" x14ac:dyDescent="0.25">
      <c r="BR623151" s="2381"/>
    </row>
    <row r="623175" spans="70:70" x14ac:dyDescent="0.25">
      <c r="BR623175" s="2394"/>
    </row>
    <row r="623176" spans="70:70" x14ac:dyDescent="0.25">
      <c r="BR623176" s="2381"/>
    </row>
    <row r="623200" spans="70:70" x14ac:dyDescent="0.25">
      <c r="BR623200" s="2394"/>
    </row>
    <row r="623201" spans="70:70" x14ac:dyDescent="0.25">
      <c r="BR623201" s="2381"/>
    </row>
    <row r="623225" spans="70:70" x14ac:dyDescent="0.25">
      <c r="BR623225" s="2394"/>
    </row>
    <row r="623226" spans="70:70" x14ac:dyDescent="0.25">
      <c r="BR623226" s="2381"/>
    </row>
    <row r="623250" spans="70:70" x14ac:dyDescent="0.25">
      <c r="BR623250" s="2394"/>
    </row>
    <row r="623251" spans="70:70" x14ac:dyDescent="0.25">
      <c r="BR623251" s="2381"/>
    </row>
    <row r="623275" spans="70:70" x14ac:dyDescent="0.25">
      <c r="BR623275" s="2394"/>
    </row>
    <row r="623276" spans="70:70" x14ac:dyDescent="0.25">
      <c r="BR623276" s="2381"/>
    </row>
    <row r="623300" spans="70:70" x14ac:dyDescent="0.25">
      <c r="BR623300" s="2394"/>
    </row>
    <row r="623301" spans="70:70" x14ac:dyDescent="0.25">
      <c r="BR623301" s="2381"/>
    </row>
    <row r="623325" spans="70:70" x14ac:dyDescent="0.25">
      <c r="BR623325" s="2394"/>
    </row>
    <row r="623326" spans="70:70" x14ac:dyDescent="0.25">
      <c r="BR623326" s="2381"/>
    </row>
    <row r="623350" spans="70:70" x14ac:dyDescent="0.25">
      <c r="BR623350" s="2394"/>
    </row>
    <row r="623351" spans="70:70" x14ac:dyDescent="0.25">
      <c r="BR623351" s="2381"/>
    </row>
    <row r="623375" spans="70:70" x14ac:dyDescent="0.25">
      <c r="BR623375" s="2394"/>
    </row>
    <row r="623376" spans="70:70" x14ac:dyDescent="0.25">
      <c r="BR623376" s="2381"/>
    </row>
    <row r="623400" spans="70:70" x14ac:dyDescent="0.25">
      <c r="BR623400" s="2394"/>
    </row>
    <row r="623401" spans="70:70" x14ac:dyDescent="0.25">
      <c r="BR623401" s="2381"/>
    </row>
    <row r="623425" spans="70:70" x14ac:dyDescent="0.25">
      <c r="BR623425" s="2394"/>
    </row>
    <row r="623426" spans="70:70" x14ac:dyDescent="0.25">
      <c r="BR623426" s="2381"/>
    </row>
    <row r="623450" spans="70:70" x14ac:dyDescent="0.25">
      <c r="BR623450" s="2394"/>
    </row>
    <row r="623451" spans="70:70" x14ac:dyDescent="0.25">
      <c r="BR623451" s="2381"/>
    </row>
    <row r="623475" spans="70:70" x14ac:dyDescent="0.25">
      <c r="BR623475" s="2394"/>
    </row>
    <row r="623476" spans="70:70" x14ac:dyDescent="0.25">
      <c r="BR623476" s="2381"/>
    </row>
    <row r="623500" spans="70:70" x14ac:dyDescent="0.25">
      <c r="BR623500" s="2394"/>
    </row>
    <row r="623501" spans="70:70" x14ac:dyDescent="0.25">
      <c r="BR623501" s="2381"/>
    </row>
    <row r="623525" spans="70:70" x14ac:dyDescent="0.25">
      <c r="BR623525" s="2394"/>
    </row>
    <row r="623526" spans="70:70" x14ac:dyDescent="0.25">
      <c r="BR623526" s="2381"/>
    </row>
    <row r="623550" spans="70:70" x14ac:dyDescent="0.25">
      <c r="BR623550" s="2394"/>
    </row>
    <row r="623551" spans="70:70" x14ac:dyDescent="0.25">
      <c r="BR623551" s="2381"/>
    </row>
    <row r="623575" spans="70:70" x14ac:dyDescent="0.25">
      <c r="BR623575" s="2394"/>
    </row>
    <row r="623576" spans="70:70" x14ac:dyDescent="0.25">
      <c r="BR623576" s="2381"/>
    </row>
    <row r="623600" spans="70:70" x14ac:dyDescent="0.25">
      <c r="BR623600" s="2394"/>
    </row>
    <row r="623601" spans="70:70" x14ac:dyDescent="0.25">
      <c r="BR623601" s="2381"/>
    </row>
    <row r="623625" spans="70:70" x14ac:dyDescent="0.25">
      <c r="BR623625" s="2394"/>
    </row>
    <row r="623626" spans="70:70" x14ac:dyDescent="0.25">
      <c r="BR623626" s="2381"/>
    </row>
    <row r="623650" spans="70:70" x14ac:dyDescent="0.25">
      <c r="BR623650" s="2394"/>
    </row>
    <row r="623651" spans="70:70" x14ac:dyDescent="0.25">
      <c r="BR623651" s="2381"/>
    </row>
    <row r="623675" spans="70:70" x14ac:dyDescent="0.25">
      <c r="BR623675" s="2394"/>
    </row>
    <row r="623676" spans="70:70" x14ac:dyDescent="0.25">
      <c r="BR623676" s="2381"/>
    </row>
    <row r="623700" spans="70:70" x14ac:dyDescent="0.25">
      <c r="BR623700" s="2394"/>
    </row>
    <row r="623701" spans="70:70" x14ac:dyDescent="0.25">
      <c r="BR623701" s="2381"/>
    </row>
    <row r="623725" spans="70:70" x14ac:dyDescent="0.25">
      <c r="BR623725" s="2394"/>
    </row>
    <row r="623726" spans="70:70" x14ac:dyDescent="0.25">
      <c r="BR623726" s="2381"/>
    </row>
    <row r="623750" spans="70:70" x14ac:dyDescent="0.25">
      <c r="BR623750" s="2394"/>
    </row>
    <row r="623751" spans="70:70" x14ac:dyDescent="0.25">
      <c r="BR623751" s="2381"/>
    </row>
    <row r="623775" spans="70:70" x14ac:dyDescent="0.25">
      <c r="BR623775" s="2394"/>
    </row>
    <row r="623776" spans="70:70" x14ac:dyDescent="0.25">
      <c r="BR623776" s="2381"/>
    </row>
    <row r="623800" spans="70:70" x14ac:dyDescent="0.25">
      <c r="BR623800" s="2394"/>
    </row>
    <row r="623801" spans="70:70" x14ac:dyDescent="0.25">
      <c r="BR623801" s="2381"/>
    </row>
    <row r="623825" spans="70:70" x14ac:dyDescent="0.25">
      <c r="BR623825" s="2394"/>
    </row>
    <row r="623826" spans="70:70" x14ac:dyDescent="0.25">
      <c r="BR623826" s="2381"/>
    </row>
    <row r="623850" spans="70:70" x14ac:dyDescent="0.25">
      <c r="BR623850" s="2394"/>
    </row>
    <row r="623851" spans="70:70" x14ac:dyDescent="0.25">
      <c r="BR623851" s="2381"/>
    </row>
    <row r="623875" spans="70:70" x14ac:dyDescent="0.25">
      <c r="BR623875" s="2394"/>
    </row>
    <row r="623876" spans="70:70" x14ac:dyDescent="0.25">
      <c r="BR623876" s="2381"/>
    </row>
    <row r="623900" spans="70:70" x14ac:dyDescent="0.25">
      <c r="BR623900" s="2394"/>
    </row>
    <row r="623901" spans="70:70" x14ac:dyDescent="0.25">
      <c r="BR623901" s="2381"/>
    </row>
    <row r="623925" spans="70:70" x14ac:dyDescent="0.25">
      <c r="BR623925" s="2394"/>
    </row>
    <row r="623926" spans="70:70" x14ac:dyDescent="0.25">
      <c r="BR623926" s="2381"/>
    </row>
    <row r="623950" spans="70:70" x14ac:dyDescent="0.25">
      <c r="BR623950" s="2394"/>
    </row>
    <row r="623951" spans="70:70" x14ac:dyDescent="0.25">
      <c r="BR623951" s="2381"/>
    </row>
    <row r="623975" spans="70:70" x14ac:dyDescent="0.25">
      <c r="BR623975" s="2394"/>
    </row>
    <row r="623976" spans="70:70" x14ac:dyDescent="0.25">
      <c r="BR623976" s="2381"/>
    </row>
    <row r="624000" spans="70:70" x14ac:dyDescent="0.25">
      <c r="BR624000" s="2394"/>
    </row>
    <row r="624001" spans="70:70" x14ac:dyDescent="0.25">
      <c r="BR624001" s="2381"/>
    </row>
    <row r="624025" spans="70:70" x14ac:dyDescent="0.25">
      <c r="BR624025" s="2394"/>
    </row>
    <row r="624026" spans="70:70" x14ac:dyDescent="0.25">
      <c r="BR624026" s="2381"/>
    </row>
    <row r="624050" spans="70:70" x14ac:dyDescent="0.25">
      <c r="BR624050" s="2394"/>
    </row>
    <row r="624051" spans="70:70" x14ac:dyDescent="0.25">
      <c r="BR624051" s="2381"/>
    </row>
    <row r="624075" spans="70:70" x14ac:dyDescent="0.25">
      <c r="BR624075" s="2394"/>
    </row>
    <row r="624076" spans="70:70" x14ac:dyDescent="0.25">
      <c r="BR624076" s="2381"/>
    </row>
    <row r="624100" spans="70:70" x14ac:dyDescent="0.25">
      <c r="BR624100" s="2394"/>
    </row>
    <row r="624101" spans="70:70" x14ac:dyDescent="0.25">
      <c r="BR624101" s="2381"/>
    </row>
    <row r="624125" spans="70:70" x14ac:dyDescent="0.25">
      <c r="BR624125" s="2394"/>
    </row>
    <row r="624126" spans="70:70" x14ac:dyDescent="0.25">
      <c r="BR624126" s="2381"/>
    </row>
    <row r="624150" spans="70:70" x14ac:dyDescent="0.25">
      <c r="BR624150" s="2394"/>
    </row>
    <row r="624151" spans="70:70" x14ac:dyDescent="0.25">
      <c r="BR624151" s="2381"/>
    </row>
    <row r="624175" spans="70:70" x14ac:dyDescent="0.25">
      <c r="BR624175" s="2394"/>
    </row>
    <row r="624176" spans="70:70" x14ac:dyDescent="0.25">
      <c r="BR624176" s="2381"/>
    </row>
    <row r="624200" spans="70:70" x14ac:dyDescent="0.25">
      <c r="BR624200" s="2394"/>
    </row>
    <row r="624201" spans="70:70" x14ac:dyDescent="0.25">
      <c r="BR624201" s="2381"/>
    </row>
    <row r="624225" spans="70:70" x14ac:dyDescent="0.25">
      <c r="BR624225" s="2394"/>
    </row>
    <row r="624226" spans="70:70" x14ac:dyDescent="0.25">
      <c r="BR624226" s="2381"/>
    </row>
    <row r="624250" spans="70:70" x14ac:dyDescent="0.25">
      <c r="BR624250" s="2394"/>
    </row>
    <row r="624251" spans="70:70" x14ac:dyDescent="0.25">
      <c r="BR624251" s="2381"/>
    </row>
    <row r="624275" spans="70:70" x14ac:dyDescent="0.25">
      <c r="BR624275" s="2394"/>
    </row>
    <row r="624276" spans="70:70" x14ac:dyDescent="0.25">
      <c r="BR624276" s="2381"/>
    </row>
    <row r="624300" spans="70:70" x14ac:dyDescent="0.25">
      <c r="BR624300" s="2394"/>
    </row>
    <row r="624301" spans="70:70" x14ac:dyDescent="0.25">
      <c r="BR624301" s="2381"/>
    </row>
    <row r="624325" spans="70:70" x14ac:dyDescent="0.25">
      <c r="BR624325" s="2394"/>
    </row>
    <row r="624326" spans="70:70" x14ac:dyDescent="0.25">
      <c r="BR624326" s="2381"/>
    </row>
    <row r="624350" spans="70:70" x14ac:dyDescent="0.25">
      <c r="BR624350" s="2394"/>
    </row>
    <row r="624351" spans="70:70" x14ac:dyDescent="0.25">
      <c r="BR624351" s="2381"/>
    </row>
    <row r="624375" spans="70:70" x14ac:dyDescent="0.25">
      <c r="BR624375" s="2394"/>
    </row>
    <row r="624376" spans="70:70" x14ac:dyDescent="0.25">
      <c r="BR624376" s="2381"/>
    </row>
    <row r="624400" spans="70:70" x14ac:dyDescent="0.25">
      <c r="BR624400" s="2394"/>
    </row>
    <row r="624401" spans="70:70" x14ac:dyDescent="0.25">
      <c r="BR624401" s="2381"/>
    </row>
    <row r="624425" spans="70:70" x14ac:dyDescent="0.25">
      <c r="BR624425" s="2394"/>
    </row>
    <row r="624426" spans="70:70" x14ac:dyDescent="0.25">
      <c r="BR624426" s="2381"/>
    </row>
    <row r="624450" spans="70:70" x14ac:dyDescent="0.25">
      <c r="BR624450" s="2394"/>
    </row>
    <row r="624451" spans="70:70" x14ac:dyDescent="0.25">
      <c r="BR624451" s="2381"/>
    </row>
    <row r="624475" spans="70:70" x14ac:dyDescent="0.25">
      <c r="BR624475" s="2394"/>
    </row>
    <row r="624476" spans="70:70" x14ac:dyDescent="0.25">
      <c r="BR624476" s="2381"/>
    </row>
    <row r="624500" spans="70:70" x14ac:dyDescent="0.25">
      <c r="BR624500" s="2394"/>
    </row>
    <row r="624501" spans="70:70" x14ac:dyDescent="0.25">
      <c r="BR624501" s="2381"/>
    </row>
    <row r="624525" spans="70:70" x14ac:dyDescent="0.25">
      <c r="BR624525" s="2394"/>
    </row>
    <row r="624526" spans="70:70" x14ac:dyDescent="0.25">
      <c r="BR624526" s="2381"/>
    </row>
    <row r="624550" spans="70:70" x14ac:dyDescent="0.25">
      <c r="BR624550" s="2394"/>
    </row>
    <row r="624551" spans="70:70" x14ac:dyDescent="0.25">
      <c r="BR624551" s="2381"/>
    </row>
    <row r="624575" spans="70:70" x14ac:dyDescent="0.25">
      <c r="BR624575" s="2394"/>
    </row>
    <row r="624576" spans="70:70" x14ac:dyDescent="0.25">
      <c r="BR624576" s="2381"/>
    </row>
    <row r="624600" spans="70:70" x14ac:dyDescent="0.25">
      <c r="BR624600" s="2394"/>
    </row>
    <row r="624601" spans="70:70" x14ac:dyDescent="0.25">
      <c r="BR624601" s="2381"/>
    </row>
    <row r="624625" spans="70:70" x14ac:dyDescent="0.25">
      <c r="BR624625" s="2394"/>
    </row>
    <row r="624626" spans="70:70" x14ac:dyDescent="0.25">
      <c r="BR624626" s="2381"/>
    </row>
    <row r="624650" spans="70:70" x14ac:dyDescent="0.25">
      <c r="BR624650" s="2394"/>
    </row>
    <row r="624651" spans="70:70" x14ac:dyDescent="0.25">
      <c r="BR624651" s="2381"/>
    </row>
    <row r="624675" spans="70:70" x14ac:dyDescent="0.25">
      <c r="BR624675" s="2394"/>
    </row>
    <row r="624676" spans="70:70" x14ac:dyDescent="0.25">
      <c r="BR624676" s="2381"/>
    </row>
    <row r="624700" spans="70:70" x14ac:dyDescent="0.25">
      <c r="BR624700" s="2394"/>
    </row>
    <row r="624701" spans="70:70" x14ac:dyDescent="0.25">
      <c r="BR624701" s="2381"/>
    </row>
    <row r="624725" spans="70:70" x14ac:dyDescent="0.25">
      <c r="BR624725" s="2394"/>
    </row>
    <row r="624726" spans="70:70" x14ac:dyDescent="0.25">
      <c r="BR624726" s="2381"/>
    </row>
    <row r="624750" spans="70:70" x14ac:dyDescent="0.25">
      <c r="BR624750" s="2394"/>
    </row>
    <row r="624751" spans="70:70" x14ac:dyDescent="0.25">
      <c r="BR624751" s="2381"/>
    </row>
    <row r="624775" spans="70:70" x14ac:dyDescent="0.25">
      <c r="BR624775" s="2394"/>
    </row>
    <row r="624776" spans="70:70" x14ac:dyDescent="0.25">
      <c r="BR624776" s="2381"/>
    </row>
    <row r="624800" spans="70:70" x14ac:dyDescent="0.25">
      <c r="BR624800" s="2394"/>
    </row>
    <row r="624801" spans="70:70" x14ac:dyDescent="0.25">
      <c r="BR624801" s="2381"/>
    </row>
    <row r="624825" spans="70:70" x14ac:dyDescent="0.25">
      <c r="BR624825" s="2394"/>
    </row>
    <row r="624826" spans="70:70" x14ac:dyDescent="0.25">
      <c r="BR624826" s="2381"/>
    </row>
    <row r="624850" spans="70:70" x14ac:dyDescent="0.25">
      <c r="BR624850" s="2394"/>
    </row>
    <row r="624851" spans="70:70" x14ac:dyDescent="0.25">
      <c r="BR624851" s="2381"/>
    </row>
    <row r="624875" spans="70:70" x14ac:dyDescent="0.25">
      <c r="BR624875" s="2394"/>
    </row>
    <row r="624876" spans="70:70" x14ac:dyDescent="0.25">
      <c r="BR624876" s="2381"/>
    </row>
    <row r="624900" spans="70:70" x14ac:dyDescent="0.25">
      <c r="BR624900" s="2394"/>
    </row>
    <row r="624901" spans="70:70" x14ac:dyDescent="0.25">
      <c r="BR624901" s="2381"/>
    </row>
    <row r="624925" spans="70:70" x14ac:dyDescent="0.25">
      <c r="BR624925" s="2394"/>
    </row>
    <row r="624926" spans="70:70" x14ac:dyDescent="0.25">
      <c r="BR624926" s="2381"/>
    </row>
    <row r="624950" spans="70:70" x14ac:dyDescent="0.25">
      <c r="BR624950" s="2394"/>
    </row>
    <row r="624951" spans="70:70" x14ac:dyDescent="0.25">
      <c r="BR624951" s="2381"/>
    </row>
    <row r="624975" spans="70:70" x14ac:dyDescent="0.25">
      <c r="BR624975" s="2394"/>
    </row>
    <row r="624976" spans="70:70" x14ac:dyDescent="0.25">
      <c r="BR624976" s="2381"/>
    </row>
    <row r="625000" spans="70:70" x14ac:dyDescent="0.25">
      <c r="BR625000" s="2394"/>
    </row>
    <row r="625001" spans="70:70" x14ac:dyDescent="0.25">
      <c r="BR625001" s="2381"/>
    </row>
    <row r="625025" spans="70:70" x14ac:dyDescent="0.25">
      <c r="BR625025" s="2394"/>
    </row>
    <row r="625026" spans="70:70" x14ac:dyDescent="0.25">
      <c r="BR625026" s="2381"/>
    </row>
    <row r="625050" spans="70:70" x14ac:dyDescent="0.25">
      <c r="BR625050" s="2394"/>
    </row>
    <row r="625051" spans="70:70" x14ac:dyDescent="0.25">
      <c r="BR625051" s="2381"/>
    </row>
    <row r="625075" spans="70:70" x14ac:dyDescent="0.25">
      <c r="BR625075" s="2394"/>
    </row>
    <row r="625076" spans="70:70" x14ac:dyDescent="0.25">
      <c r="BR625076" s="2381"/>
    </row>
    <row r="625100" spans="70:70" x14ac:dyDescent="0.25">
      <c r="BR625100" s="2394"/>
    </row>
    <row r="625101" spans="70:70" x14ac:dyDescent="0.25">
      <c r="BR625101" s="2381"/>
    </row>
    <row r="625125" spans="70:70" x14ac:dyDescent="0.25">
      <c r="BR625125" s="2394"/>
    </row>
    <row r="625126" spans="70:70" x14ac:dyDescent="0.25">
      <c r="BR625126" s="2381"/>
    </row>
    <row r="625150" spans="70:70" x14ac:dyDescent="0.25">
      <c r="BR625150" s="2394"/>
    </row>
    <row r="625151" spans="70:70" x14ac:dyDescent="0.25">
      <c r="BR625151" s="2381"/>
    </row>
    <row r="625175" spans="70:70" x14ac:dyDescent="0.25">
      <c r="BR625175" s="2394"/>
    </row>
    <row r="625176" spans="70:70" x14ac:dyDescent="0.25">
      <c r="BR625176" s="2381"/>
    </row>
    <row r="625200" spans="70:70" x14ac:dyDescent="0.25">
      <c r="BR625200" s="2394"/>
    </row>
    <row r="625201" spans="70:70" x14ac:dyDescent="0.25">
      <c r="BR625201" s="2381"/>
    </row>
    <row r="625225" spans="70:70" x14ac:dyDescent="0.25">
      <c r="BR625225" s="2394"/>
    </row>
    <row r="625226" spans="70:70" x14ac:dyDescent="0.25">
      <c r="BR625226" s="2381"/>
    </row>
    <row r="625250" spans="70:70" x14ac:dyDescent="0.25">
      <c r="BR625250" s="2394"/>
    </row>
    <row r="625251" spans="70:70" x14ac:dyDescent="0.25">
      <c r="BR625251" s="2381"/>
    </row>
    <row r="625275" spans="70:70" x14ac:dyDescent="0.25">
      <c r="BR625275" s="2394"/>
    </row>
    <row r="625276" spans="70:70" x14ac:dyDescent="0.25">
      <c r="BR625276" s="2381"/>
    </row>
    <row r="625300" spans="70:70" x14ac:dyDescent="0.25">
      <c r="BR625300" s="2394"/>
    </row>
    <row r="625301" spans="70:70" x14ac:dyDescent="0.25">
      <c r="BR625301" s="2381"/>
    </row>
    <row r="625325" spans="70:70" x14ac:dyDescent="0.25">
      <c r="BR625325" s="2394"/>
    </row>
    <row r="625326" spans="70:70" x14ac:dyDescent="0.25">
      <c r="BR625326" s="2381"/>
    </row>
    <row r="625350" spans="70:70" x14ac:dyDescent="0.25">
      <c r="BR625350" s="2394"/>
    </row>
    <row r="625351" spans="70:70" x14ac:dyDescent="0.25">
      <c r="BR625351" s="2381"/>
    </row>
    <row r="625375" spans="70:70" x14ac:dyDescent="0.25">
      <c r="BR625375" s="2394"/>
    </row>
    <row r="625376" spans="70:70" x14ac:dyDescent="0.25">
      <c r="BR625376" s="2381"/>
    </row>
    <row r="625400" spans="70:70" x14ac:dyDescent="0.25">
      <c r="BR625400" s="2394"/>
    </row>
    <row r="625401" spans="70:70" x14ac:dyDescent="0.25">
      <c r="BR625401" s="2381"/>
    </row>
    <row r="625425" spans="70:70" x14ac:dyDescent="0.25">
      <c r="BR625425" s="2394"/>
    </row>
    <row r="625426" spans="70:70" x14ac:dyDescent="0.25">
      <c r="BR625426" s="2381"/>
    </row>
    <row r="625450" spans="70:70" x14ac:dyDescent="0.25">
      <c r="BR625450" s="2394"/>
    </row>
    <row r="625451" spans="70:70" x14ac:dyDescent="0.25">
      <c r="BR625451" s="2381"/>
    </row>
    <row r="625475" spans="70:70" x14ac:dyDescent="0.25">
      <c r="BR625475" s="2394"/>
    </row>
    <row r="625476" spans="70:70" x14ac:dyDescent="0.25">
      <c r="BR625476" s="2381"/>
    </row>
    <row r="625500" spans="70:70" x14ac:dyDescent="0.25">
      <c r="BR625500" s="2394"/>
    </row>
    <row r="625501" spans="70:70" x14ac:dyDescent="0.25">
      <c r="BR625501" s="2381"/>
    </row>
    <row r="625525" spans="70:70" x14ac:dyDescent="0.25">
      <c r="BR625525" s="2394"/>
    </row>
    <row r="625526" spans="70:70" x14ac:dyDescent="0.25">
      <c r="BR625526" s="2381"/>
    </row>
    <row r="625550" spans="70:70" x14ac:dyDescent="0.25">
      <c r="BR625550" s="2394"/>
    </row>
    <row r="625551" spans="70:70" x14ac:dyDescent="0.25">
      <c r="BR625551" s="2381"/>
    </row>
    <row r="625575" spans="70:70" x14ac:dyDescent="0.25">
      <c r="BR625575" s="2394"/>
    </row>
    <row r="625576" spans="70:70" x14ac:dyDescent="0.25">
      <c r="BR625576" s="2381"/>
    </row>
    <row r="625600" spans="70:70" x14ac:dyDescent="0.25">
      <c r="BR625600" s="2394"/>
    </row>
    <row r="625601" spans="70:70" x14ac:dyDescent="0.25">
      <c r="BR625601" s="2381"/>
    </row>
    <row r="625625" spans="70:70" x14ac:dyDescent="0.25">
      <c r="BR625625" s="2394"/>
    </row>
    <row r="625626" spans="70:70" x14ac:dyDescent="0.25">
      <c r="BR625626" s="2381"/>
    </row>
    <row r="625650" spans="70:70" x14ac:dyDescent="0.25">
      <c r="BR625650" s="2394"/>
    </row>
    <row r="625651" spans="70:70" x14ac:dyDescent="0.25">
      <c r="BR625651" s="2381"/>
    </row>
    <row r="625675" spans="70:70" x14ac:dyDescent="0.25">
      <c r="BR625675" s="2394"/>
    </row>
    <row r="625676" spans="70:70" x14ac:dyDescent="0.25">
      <c r="BR625676" s="2381"/>
    </row>
    <row r="625700" spans="70:70" x14ac:dyDescent="0.25">
      <c r="BR625700" s="2394"/>
    </row>
    <row r="625701" spans="70:70" x14ac:dyDescent="0.25">
      <c r="BR625701" s="2381"/>
    </row>
    <row r="625725" spans="70:70" x14ac:dyDescent="0.25">
      <c r="BR625725" s="2394"/>
    </row>
    <row r="625726" spans="70:70" x14ac:dyDescent="0.25">
      <c r="BR625726" s="2381"/>
    </row>
    <row r="625750" spans="70:70" x14ac:dyDescent="0.25">
      <c r="BR625750" s="2394"/>
    </row>
    <row r="625751" spans="70:70" x14ac:dyDescent="0.25">
      <c r="BR625751" s="2381"/>
    </row>
    <row r="625775" spans="70:70" x14ac:dyDescent="0.25">
      <c r="BR625775" s="2394"/>
    </row>
    <row r="625776" spans="70:70" x14ac:dyDescent="0.25">
      <c r="BR625776" s="2381"/>
    </row>
    <row r="625800" spans="70:70" x14ac:dyDescent="0.25">
      <c r="BR625800" s="2394"/>
    </row>
    <row r="625801" spans="70:70" x14ac:dyDescent="0.25">
      <c r="BR625801" s="2381"/>
    </row>
    <row r="625825" spans="70:70" x14ac:dyDescent="0.25">
      <c r="BR625825" s="2394"/>
    </row>
    <row r="625826" spans="70:70" x14ac:dyDescent="0.25">
      <c r="BR625826" s="2381"/>
    </row>
    <row r="625850" spans="70:70" x14ac:dyDescent="0.25">
      <c r="BR625850" s="2394"/>
    </row>
    <row r="625851" spans="70:70" x14ac:dyDescent="0.25">
      <c r="BR625851" s="2381"/>
    </row>
    <row r="625875" spans="70:70" x14ac:dyDescent="0.25">
      <c r="BR625875" s="2394"/>
    </row>
    <row r="625876" spans="70:70" x14ac:dyDescent="0.25">
      <c r="BR625876" s="2381"/>
    </row>
    <row r="625900" spans="70:70" x14ac:dyDescent="0.25">
      <c r="BR625900" s="2394"/>
    </row>
    <row r="625901" spans="70:70" x14ac:dyDescent="0.25">
      <c r="BR625901" s="2381"/>
    </row>
    <row r="625925" spans="70:70" x14ac:dyDescent="0.25">
      <c r="BR625925" s="2394"/>
    </row>
    <row r="625926" spans="70:70" x14ac:dyDescent="0.25">
      <c r="BR625926" s="2381"/>
    </row>
    <row r="625950" spans="70:70" x14ac:dyDescent="0.25">
      <c r="BR625950" s="2394"/>
    </row>
    <row r="625951" spans="70:70" x14ac:dyDescent="0.25">
      <c r="BR625951" s="2381"/>
    </row>
    <row r="625975" spans="70:70" x14ac:dyDescent="0.25">
      <c r="BR625975" s="2394"/>
    </row>
    <row r="625976" spans="70:70" x14ac:dyDescent="0.25">
      <c r="BR625976" s="2381"/>
    </row>
    <row r="626000" spans="70:70" x14ac:dyDescent="0.25">
      <c r="BR626000" s="2394"/>
    </row>
    <row r="626001" spans="70:70" x14ac:dyDescent="0.25">
      <c r="BR626001" s="2381"/>
    </row>
    <row r="626025" spans="70:70" x14ac:dyDescent="0.25">
      <c r="BR626025" s="2394"/>
    </row>
    <row r="626026" spans="70:70" x14ac:dyDescent="0.25">
      <c r="BR626026" s="2381"/>
    </row>
    <row r="626050" spans="70:70" x14ac:dyDescent="0.25">
      <c r="BR626050" s="2394"/>
    </row>
    <row r="626051" spans="70:70" x14ac:dyDescent="0.25">
      <c r="BR626051" s="2381"/>
    </row>
    <row r="626075" spans="70:70" x14ac:dyDescent="0.25">
      <c r="BR626075" s="2394"/>
    </row>
    <row r="626076" spans="70:70" x14ac:dyDescent="0.25">
      <c r="BR626076" s="2381"/>
    </row>
    <row r="626100" spans="70:70" x14ac:dyDescent="0.25">
      <c r="BR626100" s="2394"/>
    </row>
    <row r="626101" spans="70:70" x14ac:dyDescent="0.25">
      <c r="BR626101" s="2381"/>
    </row>
    <row r="626125" spans="70:70" x14ac:dyDescent="0.25">
      <c r="BR626125" s="2394"/>
    </row>
    <row r="626126" spans="70:70" x14ac:dyDescent="0.25">
      <c r="BR626126" s="2381"/>
    </row>
    <row r="626150" spans="70:70" x14ac:dyDescent="0.25">
      <c r="BR626150" s="2394"/>
    </row>
    <row r="626151" spans="70:70" x14ac:dyDescent="0.25">
      <c r="BR626151" s="2381"/>
    </row>
    <row r="626175" spans="70:70" x14ac:dyDescent="0.25">
      <c r="BR626175" s="2394"/>
    </row>
    <row r="626176" spans="70:70" x14ac:dyDescent="0.25">
      <c r="BR626176" s="2381"/>
    </row>
    <row r="626200" spans="70:70" x14ac:dyDescent="0.25">
      <c r="BR626200" s="2394"/>
    </row>
    <row r="626201" spans="70:70" x14ac:dyDescent="0.25">
      <c r="BR626201" s="2381"/>
    </row>
    <row r="626225" spans="70:70" x14ac:dyDescent="0.25">
      <c r="BR626225" s="2394"/>
    </row>
    <row r="626226" spans="70:70" x14ac:dyDescent="0.25">
      <c r="BR626226" s="2381"/>
    </row>
    <row r="626250" spans="70:70" x14ac:dyDescent="0.25">
      <c r="BR626250" s="2394"/>
    </row>
    <row r="626251" spans="70:70" x14ac:dyDescent="0.25">
      <c r="BR626251" s="2381"/>
    </row>
    <row r="626275" spans="70:70" x14ac:dyDescent="0.25">
      <c r="BR626275" s="2394"/>
    </row>
    <row r="626276" spans="70:70" x14ac:dyDescent="0.25">
      <c r="BR626276" s="2381"/>
    </row>
    <row r="626300" spans="70:70" x14ac:dyDescent="0.25">
      <c r="BR626300" s="2394"/>
    </row>
    <row r="626301" spans="70:70" x14ac:dyDescent="0.25">
      <c r="BR626301" s="2381"/>
    </row>
    <row r="626325" spans="70:70" x14ac:dyDescent="0.25">
      <c r="BR626325" s="2394"/>
    </row>
    <row r="626326" spans="70:70" x14ac:dyDescent="0.25">
      <c r="BR626326" s="2381"/>
    </row>
    <row r="626350" spans="70:70" x14ac:dyDescent="0.25">
      <c r="BR626350" s="2394"/>
    </row>
    <row r="626351" spans="70:70" x14ac:dyDescent="0.25">
      <c r="BR626351" s="2381"/>
    </row>
    <row r="626375" spans="70:70" x14ac:dyDescent="0.25">
      <c r="BR626375" s="2394"/>
    </row>
    <row r="626376" spans="70:70" x14ac:dyDescent="0.25">
      <c r="BR626376" s="2381"/>
    </row>
    <row r="626400" spans="70:70" x14ac:dyDescent="0.25">
      <c r="BR626400" s="2394"/>
    </row>
    <row r="626401" spans="70:70" x14ac:dyDescent="0.25">
      <c r="BR626401" s="2381"/>
    </row>
    <row r="626425" spans="70:70" x14ac:dyDescent="0.25">
      <c r="BR626425" s="2394"/>
    </row>
    <row r="626426" spans="70:70" x14ac:dyDescent="0.25">
      <c r="BR626426" s="2381"/>
    </row>
    <row r="626450" spans="70:70" x14ac:dyDescent="0.25">
      <c r="BR626450" s="2394"/>
    </row>
    <row r="626451" spans="70:70" x14ac:dyDescent="0.25">
      <c r="BR626451" s="2381"/>
    </row>
    <row r="626475" spans="70:70" x14ac:dyDescent="0.25">
      <c r="BR626475" s="2394"/>
    </row>
    <row r="626476" spans="70:70" x14ac:dyDescent="0.25">
      <c r="BR626476" s="2381"/>
    </row>
    <row r="626500" spans="70:70" x14ac:dyDescent="0.25">
      <c r="BR626500" s="2394"/>
    </row>
    <row r="626501" spans="70:70" x14ac:dyDescent="0.25">
      <c r="BR626501" s="2381"/>
    </row>
    <row r="626525" spans="70:70" x14ac:dyDescent="0.25">
      <c r="BR626525" s="2394"/>
    </row>
    <row r="626526" spans="70:70" x14ac:dyDescent="0.25">
      <c r="BR626526" s="2381"/>
    </row>
    <row r="626550" spans="70:70" x14ac:dyDescent="0.25">
      <c r="BR626550" s="2394"/>
    </row>
    <row r="626551" spans="70:70" x14ac:dyDescent="0.25">
      <c r="BR626551" s="2381"/>
    </row>
    <row r="626575" spans="70:70" x14ac:dyDescent="0.25">
      <c r="BR626575" s="2394"/>
    </row>
    <row r="626576" spans="70:70" x14ac:dyDescent="0.25">
      <c r="BR626576" s="2381"/>
    </row>
    <row r="626600" spans="70:70" x14ac:dyDescent="0.25">
      <c r="BR626600" s="2394"/>
    </row>
    <row r="626601" spans="70:70" x14ac:dyDescent="0.25">
      <c r="BR626601" s="2381"/>
    </row>
    <row r="626625" spans="70:70" x14ac:dyDescent="0.25">
      <c r="BR626625" s="2394"/>
    </row>
    <row r="626626" spans="70:70" x14ac:dyDescent="0.25">
      <c r="BR626626" s="2381"/>
    </row>
    <row r="626650" spans="70:70" x14ac:dyDescent="0.25">
      <c r="BR626650" s="2394"/>
    </row>
    <row r="626651" spans="70:70" x14ac:dyDescent="0.25">
      <c r="BR626651" s="2381"/>
    </row>
    <row r="626675" spans="70:70" x14ac:dyDescent="0.25">
      <c r="BR626675" s="2394"/>
    </row>
    <row r="626676" spans="70:70" x14ac:dyDescent="0.25">
      <c r="BR626676" s="2381"/>
    </row>
    <row r="626700" spans="70:70" x14ac:dyDescent="0.25">
      <c r="BR626700" s="2394"/>
    </row>
    <row r="626701" spans="70:70" x14ac:dyDescent="0.25">
      <c r="BR626701" s="2381"/>
    </row>
    <row r="626725" spans="70:70" x14ac:dyDescent="0.25">
      <c r="BR626725" s="2394"/>
    </row>
    <row r="626726" spans="70:70" x14ac:dyDescent="0.25">
      <c r="BR626726" s="2381"/>
    </row>
    <row r="626750" spans="70:70" x14ac:dyDescent="0.25">
      <c r="BR626750" s="2394"/>
    </row>
    <row r="626751" spans="70:70" x14ac:dyDescent="0.25">
      <c r="BR626751" s="2381"/>
    </row>
    <row r="626775" spans="70:70" x14ac:dyDescent="0.25">
      <c r="BR626775" s="2394"/>
    </row>
    <row r="626776" spans="70:70" x14ac:dyDescent="0.25">
      <c r="BR626776" s="2381"/>
    </row>
    <row r="626800" spans="70:70" x14ac:dyDescent="0.25">
      <c r="BR626800" s="2394"/>
    </row>
    <row r="626801" spans="70:70" x14ac:dyDescent="0.25">
      <c r="BR626801" s="2381"/>
    </row>
    <row r="626825" spans="70:70" x14ac:dyDescent="0.25">
      <c r="BR626825" s="2394"/>
    </row>
    <row r="626826" spans="70:70" x14ac:dyDescent="0.25">
      <c r="BR626826" s="2381"/>
    </row>
    <row r="626850" spans="70:70" x14ac:dyDescent="0.25">
      <c r="BR626850" s="2394"/>
    </row>
    <row r="626851" spans="70:70" x14ac:dyDescent="0.25">
      <c r="BR626851" s="2381"/>
    </row>
    <row r="626875" spans="70:70" x14ac:dyDescent="0.25">
      <c r="BR626875" s="2394"/>
    </row>
    <row r="626876" spans="70:70" x14ac:dyDescent="0.25">
      <c r="BR626876" s="2381"/>
    </row>
    <row r="626900" spans="70:70" x14ac:dyDescent="0.25">
      <c r="BR626900" s="2394"/>
    </row>
    <row r="626901" spans="70:70" x14ac:dyDescent="0.25">
      <c r="BR626901" s="2381"/>
    </row>
    <row r="626925" spans="70:70" x14ac:dyDescent="0.25">
      <c r="BR626925" s="2394"/>
    </row>
    <row r="626926" spans="70:70" x14ac:dyDescent="0.25">
      <c r="BR626926" s="2381"/>
    </row>
    <row r="626950" spans="70:70" x14ac:dyDescent="0.25">
      <c r="BR626950" s="2394"/>
    </row>
    <row r="626951" spans="70:70" x14ac:dyDescent="0.25">
      <c r="BR626951" s="2381"/>
    </row>
    <row r="626975" spans="70:70" x14ac:dyDescent="0.25">
      <c r="BR626975" s="2394"/>
    </row>
    <row r="626976" spans="70:70" x14ac:dyDescent="0.25">
      <c r="BR626976" s="2381"/>
    </row>
    <row r="627000" spans="70:70" x14ac:dyDescent="0.25">
      <c r="BR627000" s="2394"/>
    </row>
    <row r="627001" spans="70:70" x14ac:dyDescent="0.25">
      <c r="BR627001" s="2381"/>
    </row>
    <row r="627025" spans="70:70" x14ac:dyDescent="0.25">
      <c r="BR627025" s="2394"/>
    </row>
    <row r="627026" spans="70:70" x14ac:dyDescent="0.25">
      <c r="BR627026" s="2381"/>
    </row>
    <row r="627050" spans="70:70" x14ac:dyDescent="0.25">
      <c r="BR627050" s="2394"/>
    </row>
    <row r="627051" spans="70:70" x14ac:dyDescent="0.25">
      <c r="BR627051" s="2381"/>
    </row>
    <row r="627075" spans="70:70" x14ac:dyDescent="0.25">
      <c r="BR627075" s="2394"/>
    </row>
    <row r="627076" spans="70:70" x14ac:dyDescent="0.25">
      <c r="BR627076" s="2381"/>
    </row>
    <row r="627100" spans="70:70" x14ac:dyDescent="0.25">
      <c r="BR627100" s="2394"/>
    </row>
    <row r="627101" spans="70:70" x14ac:dyDescent="0.25">
      <c r="BR627101" s="2381"/>
    </row>
    <row r="627125" spans="70:70" x14ac:dyDescent="0.25">
      <c r="BR627125" s="2394"/>
    </row>
    <row r="627126" spans="70:70" x14ac:dyDescent="0.25">
      <c r="BR627126" s="2381"/>
    </row>
    <row r="627150" spans="70:70" x14ac:dyDescent="0.25">
      <c r="BR627150" s="2394"/>
    </row>
    <row r="627151" spans="70:70" x14ac:dyDescent="0.25">
      <c r="BR627151" s="2381"/>
    </row>
    <row r="627175" spans="70:70" x14ac:dyDescent="0.25">
      <c r="BR627175" s="2394"/>
    </row>
    <row r="627176" spans="70:70" x14ac:dyDescent="0.25">
      <c r="BR627176" s="2381"/>
    </row>
    <row r="627200" spans="70:70" x14ac:dyDescent="0.25">
      <c r="BR627200" s="2394"/>
    </row>
    <row r="627201" spans="70:70" x14ac:dyDescent="0.25">
      <c r="BR627201" s="2381"/>
    </row>
    <row r="627225" spans="70:70" x14ac:dyDescent="0.25">
      <c r="BR627225" s="2394"/>
    </row>
    <row r="627226" spans="70:70" x14ac:dyDescent="0.25">
      <c r="BR627226" s="2381"/>
    </row>
    <row r="627250" spans="70:70" x14ac:dyDescent="0.25">
      <c r="BR627250" s="2394"/>
    </row>
    <row r="627251" spans="70:70" x14ac:dyDescent="0.25">
      <c r="BR627251" s="2381"/>
    </row>
    <row r="627275" spans="70:70" x14ac:dyDescent="0.25">
      <c r="BR627275" s="2394"/>
    </row>
    <row r="627276" spans="70:70" x14ac:dyDescent="0.25">
      <c r="BR627276" s="2381"/>
    </row>
    <row r="627300" spans="70:70" x14ac:dyDescent="0.25">
      <c r="BR627300" s="2394"/>
    </row>
    <row r="627301" spans="70:70" x14ac:dyDescent="0.25">
      <c r="BR627301" s="2381"/>
    </row>
    <row r="627325" spans="70:70" x14ac:dyDescent="0.25">
      <c r="BR627325" s="2394"/>
    </row>
    <row r="627326" spans="70:70" x14ac:dyDescent="0.25">
      <c r="BR627326" s="2381"/>
    </row>
    <row r="627350" spans="70:70" x14ac:dyDescent="0.25">
      <c r="BR627350" s="2394"/>
    </row>
    <row r="627351" spans="70:70" x14ac:dyDescent="0.25">
      <c r="BR627351" s="2381"/>
    </row>
    <row r="627375" spans="70:70" x14ac:dyDescent="0.25">
      <c r="BR627375" s="2394"/>
    </row>
    <row r="627376" spans="70:70" x14ac:dyDescent="0.25">
      <c r="BR627376" s="2381"/>
    </row>
    <row r="627400" spans="70:70" x14ac:dyDescent="0.25">
      <c r="BR627400" s="2394"/>
    </row>
    <row r="627401" spans="70:70" x14ac:dyDescent="0.25">
      <c r="BR627401" s="2381"/>
    </row>
    <row r="627425" spans="70:70" x14ac:dyDescent="0.25">
      <c r="BR627425" s="2394"/>
    </row>
    <row r="627426" spans="70:70" x14ac:dyDescent="0.25">
      <c r="BR627426" s="2381"/>
    </row>
    <row r="627450" spans="70:70" x14ac:dyDescent="0.25">
      <c r="BR627450" s="2394"/>
    </row>
    <row r="627451" spans="70:70" x14ac:dyDescent="0.25">
      <c r="BR627451" s="2381"/>
    </row>
    <row r="627475" spans="70:70" x14ac:dyDescent="0.25">
      <c r="BR627475" s="2394"/>
    </row>
    <row r="627476" spans="70:70" x14ac:dyDescent="0.25">
      <c r="BR627476" s="2381"/>
    </row>
    <row r="627500" spans="70:70" x14ac:dyDescent="0.25">
      <c r="BR627500" s="2394"/>
    </row>
    <row r="627501" spans="70:70" x14ac:dyDescent="0.25">
      <c r="BR627501" s="2381"/>
    </row>
    <row r="627525" spans="70:70" x14ac:dyDescent="0.25">
      <c r="BR627525" s="2394"/>
    </row>
    <row r="627526" spans="70:70" x14ac:dyDescent="0.25">
      <c r="BR627526" s="2381"/>
    </row>
    <row r="627550" spans="70:70" x14ac:dyDescent="0.25">
      <c r="BR627550" s="2394"/>
    </row>
    <row r="627551" spans="70:70" x14ac:dyDescent="0.25">
      <c r="BR627551" s="2381"/>
    </row>
    <row r="627575" spans="70:70" x14ac:dyDescent="0.25">
      <c r="BR627575" s="2394"/>
    </row>
    <row r="627576" spans="70:70" x14ac:dyDescent="0.25">
      <c r="BR627576" s="2381"/>
    </row>
    <row r="627600" spans="70:70" x14ac:dyDescent="0.25">
      <c r="BR627600" s="2394"/>
    </row>
    <row r="627601" spans="70:70" x14ac:dyDescent="0.25">
      <c r="BR627601" s="2381"/>
    </row>
    <row r="627625" spans="70:70" x14ac:dyDescent="0.25">
      <c r="BR627625" s="2394"/>
    </row>
    <row r="627626" spans="70:70" x14ac:dyDescent="0.25">
      <c r="BR627626" s="2381"/>
    </row>
    <row r="627650" spans="70:70" x14ac:dyDescent="0.25">
      <c r="BR627650" s="2394"/>
    </row>
    <row r="627651" spans="70:70" x14ac:dyDescent="0.25">
      <c r="BR627651" s="2381"/>
    </row>
    <row r="627675" spans="70:70" x14ac:dyDescent="0.25">
      <c r="BR627675" s="2394"/>
    </row>
    <row r="627676" spans="70:70" x14ac:dyDescent="0.25">
      <c r="BR627676" s="2381"/>
    </row>
    <row r="627700" spans="70:70" x14ac:dyDescent="0.25">
      <c r="BR627700" s="2394"/>
    </row>
    <row r="627701" spans="70:70" x14ac:dyDescent="0.25">
      <c r="BR627701" s="2381"/>
    </row>
    <row r="627725" spans="70:70" x14ac:dyDescent="0.25">
      <c r="BR627725" s="2394"/>
    </row>
    <row r="627726" spans="70:70" x14ac:dyDescent="0.25">
      <c r="BR627726" s="2381"/>
    </row>
    <row r="627750" spans="70:70" x14ac:dyDescent="0.25">
      <c r="BR627750" s="2394"/>
    </row>
    <row r="627751" spans="70:70" x14ac:dyDescent="0.25">
      <c r="BR627751" s="2381"/>
    </row>
    <row r="627775" spans="70:70" x14ac:dyDescent="0.25">
      <c r="BR627775" s="2394"/>
    </row>
    <row r="627776" spans="70:70" x14ac:dyDescent="0.25">
      <c r="BR627776" s="2381"/>
    </row>
    <row r="627800" spans="70:70" x14ac:dyDescent="0.25">
      <c r="BR627800" s="2394"/>
    </row>
    <row r="627801" spans="70:70" x14ac:dyDescent="0.25">
      <c r="BR627801" s="2381"/>
    </row>
    <row r="627825" spans="70:70" x14ac:dyDescent="0.25">
      <c r="BR627825" s="2394"/>
    </row>
    <row r="627826" spans="70:70" x14ac:dyDescent="0.25">
      <c r="BR627826" s="2381"/>
    </row>
    <row r="627850" spans="70:70" x14ac:dyDescent="0.25">
      <c r="BR627850" s="2394"/>
    </row>
    <row r="627851" spans="70:70" x14ac:dyDescent="0.25">
      <c r="BR627851" s="2381"/>
    </row>
    <row r="627875" spans="70:70" x14ac:dyDescent="0.25">
      <c r="BR627875" s="2394"/>
    </row>
    <row r="627876" spans="70:70" x14ac:dyDescent="0.25">
      <c r="BR627876" s="2381"/>
    </row>
    <row r="627900" spans="70:70" x14ac:dyDescent="0.25">
      <c r="BR627900" s="2394"/>
    </row>
    <row r="627901" spans="70:70" x14ac:dyDescent="0.25">
      <c r="BR627901" s="2381"/>
    </row>
    <row r="627925" spans="70:70" x14ac:dyDescent="0.25">
      <c r="BR627925" s="2394"/>
    </row>
    <row r="627926" spans="70:70" x14ac:dyDescent="0.25">
      <c r="BR627926" s="2381"/>
    </row>
    <row r="627950" spans="70:70" x14ac:dyDescent="0.25">
      <c r="BR627950" s="2394"/>
    </row>
    <row r="627951" spans="70:70" x14ac:dyDescent="0.25">
      <c r="BR627951" s="2381"/>
    </row>
    <row r="627975" spans="70:70" x14ac:dyDescent="0.25">
      <c r="BR627975" s="2394"/>
    </row>
    <row r="627976" spans="70:70" x14ac:dyDescent="0.25">
      <c r="BR627976" s="2381"/>
    </row>
    <row r="628000" spans="70:70" x14ac:dyDescent="0.25">
      <c r="BR628000" s="2394"/>
    </row>
    <row r="628001" spans="70:70" x14ac:dyDescent="0.25">
      <c r="BR628001" s="2381"/>
    </row>
    <row r="628025" spans="70:70" x14ac:dyDescent="0.25">
      <c r="BR628025" s="2394"/>
    </row>
    <row r="628026" spans="70:70" x14ac:dyDescent="0.25">
      <c r="BR628026" s="2381"/>
    </row>
    <row r="628050" spans="70:70" x14ac:dyDescent="0.25">
      <c r="BR628050" s="2394"/>
    </row>
    <row r="628051" spans="70:70" x14ac:dyDescent="0.25">
      <c r="BR628051" s="2381"/>
    </row>
    <row r="628075" spans="70:70" x14ac:dyDescent="0.25">
      <c r="BR628075" s="2394"/>
    </row>
    <row r="628076" spans="70:70" x14ac:dyDescent="0.25">
      <c r="BR628076" s="2381"/>
    </row>
    <row r="628100" spans="70:70" x14ac:dyDescent="0.25">
      <c r="BR628100" s="2394"/>
    </row>
    <row r="628101" spans="70:70" x14ac:dyDescent="0.25">
      <c r="BR628101" s="2381"/>
    </row>
    <row r="628125" spans="70:70" x14ac:dyDescent="0.25">
      <c r="BR628125" s="2394"/>
    </row>
    <row r="628126" spans="70:70" x14ac:dyDescent="0.25">
      <c r="BR628126" s="2381"/>
    </row>
    <row r="628150" spans="70:70" x14ac:dyDescent="0.25">
      <c r="BR628150" s="2394"/>
    </row>
    <row r="628151" spans="70:70" x14ac:dyDescent="0.25">
      <c r="BR628151" s="2381"/>
    </row>
    <row r="628175" spans="70:70" x14ac:dyDescent="0.25">
      <c r="BR628175" s="2394"/>
    </row>
    <row r="628176" spans="70:70" x14ac:dyDescent="0.25">
      <c r="BR628176" s="2381"/>
    </row>
    <row r="628200" spans="70:70" x14ac:dyDescent="0.25">
      <c r="BR628200" s="2394"/>
    </row>
    <row r="628201" spans="70:70" x14ac:dyDescent="0.25">
      <c r="BR628201" s="2381"/>
    </row>
    <row r="628225" spans="70:70" x14ac:dyDescent="0.25">
      <c r="BR628225" s="2394"/>
    </row>
    <row r="628226" spans="70:70" x14ac:dyDescent="0.25">
      <c r="BR628226" s="2381"/>
    </row>
    <row r="628250" spans="70:70" x14ac:dyDescent="0.25">
      <c r="BR628250" s="2394"/>
    </row>
    <row r="628251" spans="70:70" x14ac:dyDescent="0.25">
      <c r="BR628251" s="2381"/>
    </row>
    <row r="628275" spans="70:70" x14ac:dyDescent="0.25">
      <c r="BR628275" s="2394"/>
    </row>
    <row r="628276" spans="70:70" x14ac:dyDescent="0.25">
      <c r="BR628276" s="2381"/>
    </row>
    <row r="628300" spans="70:70" x14ac:dyDescent="0.25">
      <c r="BR628300" s="2394"/>
    </row>
    <row r="628301" spans="70:70" x14ac:dyDescent="0.25">
      <c r="BR628301" s="2381"/>
    </row>
    <row r="628325" spans="70:70" x14ac:dyDescent="0.25">
      <c r="BR628325" s="2394"/>
    </row>
    <row r="628326" spans="70:70" x14ac:dyDescent="0.25">
      <c r="BR628326" s="2381"/>
    </row>
    <row r="628350" spans="70:70" x14ac:dyDescent="0.25">
      <c r="BR628350" s="2394"/>
    </row>
    <row r="628351" spans="70:70" x14ac:dyDescent="0.25">
      <c r="BR628351" s="2381"/>
    </row>
    <row r="628375" spans="70:70" x14ac:dyDescent="0.25">
      <c r="BR628375" s="2394"/>
    </row>
    <row r="628376" spans="70:70" x14ac:dyDescent="0.25">
      <c r="BR628376" s="2381"/>
    </row>
    <row r="628400" spans="70:70" x14ac:dyDescent="0.25">
      <c r="BR628400" s="2394"/>
    </row>
    <row r="628401" spans="70:70" x14ac:dyDescent="0.25">
      <c r="BR628401" s="2381"/>
    </row>
    <row r="628425" spans="70:70" x14ac:dyDescent="0.25">
      <c r="BR628425" s="2394"/>
    </row>
    <row r="628426" spans="70:70" x14ac:dyDescent="0.25">
      <c r="BR628426" s="2381"/>
    </row>
    <row r="628450" spans="70:70" x14ac:dyDescent="0.25">
      <c r="BR628450" s="2394"/>
    </row>
    <row r="628451" spans="70:70" x14ac:dyDescent="0.25">
      <c r="BR628451" s="2381"/>
    </row>
    <row r="628475" spans="70:70" x14ac:dyDescent="0.25">
      <c r="BR628475" s="2394"/>
    </row>
    <row r="628476" spans="70:70" x14ac:dyDescent="0.25">
      <c r="BR628476" s="2381"/>
    </row>
    <row r="628500" spans="70:70" x14ac:dyDescent="0.25">
      <c r="BR628500" s="2394"/>
    </row>
    <row r="628501" spans="70:70" x14ac:dyDescent="0.25">
      <c r="BR628501" s="2381"/>
    </row>
    <row r="628525" spans="70:70" x14ac:dyDescent="0.25">
      <c r="BR628525" s="2394"/>
    </row>
    <row r="628526" spans="70:70" x14ac:dyDescent="0.25">
      <c r="BR628526" s="2381"/>
    </row>
    <row r="628550" spans="70:70" x14ac:dyDescent="0.25">
      <c r="BR628550" s="2394"/>
    </row>
    <row r="628551" spans="70:70" x14ac:dyDescent="0.25">
      <c r="BR628551" s="2381"/>
    </row>
    <row r="628575" spans="70:70" x14ac:dyDescent="0.25">
      <c r="BR628575" s="2394"/>
    </row>
    <row r="628576" spans="70:70" x14ac:dyDescent="0.25">
      <c r="BR628576" s="2381"/>
    </row>
    <row r="628600" spans="70:70" x14ac:dyDescent="0.25">
      <c r="BR628600" s="2394"/>
    </row>
    <row r="628601" spans="70:70" x14ac:dyDescent="0.25">
      <c r="BR628601" s="2381"/>
    </row>
    <row r="628625" spans="70:70" x14ac:dyDescent="0.25">
      <c r="BR628625" s="2394"/>
    </row>
    <row r="628626" spans="70:70" x14ac:dyDescent="0.25">
      <c r="BR628626" s="2381"/>
    </row>
    <row r="628650" spans="70:70" x14ac:dyDescent="0.25">
      <c r="BR628650" s="2394"/>
    </row>
    <row r="628651" spans="70:70" x14ac:dyDescent="0.25">
      <c r="BR628651" s="2381"/>
    </row>
    <row r="628675" spans="70:70" x14ac:dyDescent="0.25">
      <c r="BR628675" s="2394"/>
    </row>
    <row r="628676" spans="70:70" x14ac:dyDescent="0.25">
      <c r="BR628676" s="2381"/>
    </row>
    <row r="628700" spans="70:70" x14ac:dyDescent="0.25">
      <c r="BR628700" s="2394"/>
    </row>
    <row r="628701" spans="70:70" x14ac:dyDescent="0.25">
      <c r="BR628701" s="2381"/>
    </row>
    <row r="628725" spans="70:70" x14ac:dyDescent="0.25">
      <c r="BR628725" s="2394"/>
    </row>
    <row r="628726" spans="70:70" x14ac:dyDescent="0.25">
      <c r="BR628726" s="2381"/>
    </row>
    <row r="628750" spans="70:70" x14ac:dyDescent="0.25">
      <c r="BR628750" s="2394"/>
    </row>
    <row r="628751" spans="70:70" x14ac:dyDescent="0.25">
      <c r="BR628751" s="2381"/>
    </row>
    <row r="628775" spans="70:70" x14ac:dyDescent="0.25">
      <c r="BR628775" s="2394"/>
    </row>
    <row r="628776" spans="70:70" x14ac:dyDescent="0.25">
      <c r="BR628776" s="2381"/>
    </row>
    <row r="628800" spans="70:70" x14ac:dyDescent="0.25">
      <c r="BR628800" s="2394"/>
    </row>
    <row r="628801" spans="70:70" x14ac:dyDescent="0.25">
      <c r="BR628801" s="2381"/>
    </row>
    <row r="628825" spans="70:70" x14ac:dyDescent="0.25">
      <c r="BR628825" s="2394"/>
    </row>
    <row r="628826" spans="70:70" x14ac:dyDescent="0.25">
      <c r="BR628826" s="2381"/>
    </row>
    <row r="628850" spans="70:70" x14ac:dyDescent="0.25">
      <c r="BR628850" s="2394"/>
    </row>
    <row r="628851" spans="70:70" x14ac:dyDescent="0.25">
      <c r="BR628851" s="2381"/>
    </row>
    <row r="628875" spans="70:70" x14ac:dyDescent="0.25">
      <c r="BR628875" s="2394"/>
    </row>
    <row r="628876" spans="70:70" x14ac:dyDescent="0.25">
      <c r="BR628876" s="2381"/>
    </row>
    <row r="628900" spans="70:70" x14ac:dyDescent="0.25">
      <c r="BR628900" s="2394"/>
    </row>
    <row r="628901" spans="70:70" x14ac:dyDescent="0.25">
      <c r="BR628901" s="2381"/>
    </row>
    <row r="628925" spans="70:70" x14ac:dyDescent="0.25">
      <c r="BR628925" s="2394"/>
    </row>
    <row r="628926" spans="70:70" x14ac:dyDescent="0.25">
      <c r="BR628926" s="2381"/>
    </row>
    <row r="628950" spans="70:70" x14ac:dyDescent="0.25">
      <c r="BR628950" s="2394"/>
    </row>
    <row r="628951" spans="70:70" x14ac:dyDescent="0.25">
      <c r="BR628951" s="2381"/>
    </row>
    <row r="628975" spans="70:70" x14ac:dyDescent="0.25">
      <c r="BR628975" s="2394"/>
    </row>
    <row r="628976" spans="70:70" x14ac:dyDescent="0.25">
      <c r="BR628976" s="2381"/>
    </row>
    <row r="629000" spans="70:70" x14ac:dyDescent="0.25">
      <c r="BR629000" s="2394"/>
    </row>
    <row r="629001" spans="70:70" x14ac:dyDescent="0.25">
      <c r="BR629001" s="2381"/>
    </row>
    <row r="629025" spans="70:70" x14ac:dyDescent="0.25">
      <c r="BR629025" s="2394"/>
    </row>
    <row r="629026" spans="70:70" x14ac:dyDescent="0.25">
      <c r="BR629026" s="2381"/>
    </row>
    <row r="629050" spans="70:70" x14ac:dyDescent="0.25">
      <c r="BR629050" s="2394"/>
    </row>
    <row r="629051" spans="70:70" x14ac:dyDescent="0.25">
      <c r="BR629051" s="2381"/>
    </row>
    <row r="629075" spans="70:70" x14ac:dyDescent="0.25">
      <c r="BR629075" s="2394"/>
    </row>
    <row r="629076" spans="70:70" x14ac:dyDescent="0.25">
      <c r="BR629076" s="2381"/>
    </row>
    <row r="629100" spans="70:70" x14ac:dyDescent="0.25">
      <c r="BR629100" s="2394"/>
    </row>
    <row r="629101" spans="70:70" x14ac:dyDescent="0.25">
      <c r="BR629101" s="2381"/>
    </row>
    <row r="629125" spans="70:70" x14ac:dyDescent="0.25">
      <c r="BR629125" s="2394"/>
    </row>
    <row r="629126" spans="70:70" x14ac:dyDescent="0.25">
      <c r="BR629126" s="2381"/>
    </row>
    <row r="629150" spans="70:70" x14ac:dyDescent="0.25">
      <c r="BR629150" s="2394"/>
    </row>
    <row r="629151" spans="70:70" x14ac:dyDescent="0.25">
      <c r="BR629151" s="2381"/>
    </row>
    <row r="629175" spans="70:70" x14ac:dyDescent="0.25">
      <c r="BR629175" s="2394"/>
    </row>
    <row r="629176" spans="70:70" x14ac:dyDescent="0.25">
      <c r="BR629176" s="2381"/>
    </row>
    <row r="629200" spans="70:70" x14ac:dyDescent="0.25">
      <c r="BR629200" s="2394"/>
    </row>
    <row r="629201" spans="70:70" x14ac:dyDescent="0.25">
      <c r="BR629201" s="2381"/>
    </row>
    <row r="629225" spans="70:70" x14ac:dyDescent="0.25">
      <c r="BR629225" s="2394"/>
    </row>
    <row r="629226" spans="70:70" x14ac:dyDescent="0.25">
      <c r="BR629226" s="2381"/>
    </row>
    <row r="629250" spans="70:70" x14ac:dyDescent="0.25">
      <c r="BR629250" s="2394"/>
    </row>
    <row r="629251" spans="70:70" x14ac:dyDescent="0.25">
      <c r="BR629251" s="2381"/>
    </row>
    <row r="629275" spans="70:70" x14ac:dyDescent="0.25">
      <c r="BR629275" s="2394"/>
    </row>
    <row r="629276" spans="70:70" x14ac:dyDescent="0.25">
      <c r="BR629276" s="2381"/>
    </row>
    <row r="629300" spans="70:70" x14ac:dyDescent="0.25">
      <c r="BR629300" s="2394"/>
    </row>
    <row r="629301" spans="70:70" x14ac:dyDescent="0.25">
      <c r="BR629301" s="2381"/>
    </row>
    <row r="629325" spans="70:70" x14ac:dyDescent="0.25">
      <c r="BR629325" s="2394"/>
    </row>
    <row r="629326" spans="70:70" x14ac:dyDescent="0.25">
      <c r="BR629326" s="2381"/>
    </row>
    <row r="629350" spans="70:70" x14ac:dyDescent="0.25">
      <c r="BR629350" s="2394"/>
    </row>
    <row r="629351" spans="70:70" x14ac:dyDescent="0.25">
      <c r="BR629351" s="2381"/>
    </row>
    <row r="629375" spans="70:70" x14ac:dyDescent="0.25">
      <c r="BR629375" s="2394"/>
    </row>
    <row r="629376" spans="70:70" x14ac:dyDescent="0.25">
      <c r="BR629376" s="2381"/>
    </row>
    <row r="629400" spans="70:70" x14ac:dyDescent="0.25">
      <c r="BR629400" s="2394"/>
    </row>
    <row r="629401" spans="70:70" x14ac:dyDescent="0.25">
      <c r="BR629401" s="2381"/>
    </row>
    <row r="629425" spans="70:70" x14ac:dyDescent="0.25">
      <c r="BR629425" s="2394"/>
    </row>
    <row r="629426" spans="70:70" x14ac:dyDescent="0.25">
      <c r="BR629426" s="2381"/>
    </row>
    <row r="629450" spans="70:70" x14ac:dyDescent="0.25">
      <c r="BR629450" s="2394"/>
    </row>
    <row r="629451" spans="70:70" x14ac:dyDescent="0.25">
      <c r="BR629451" s="2381"/>
    </row>
    <row r="629475" spans="70:70" x14ac:dyDescent="0.25">
      <c r="BR629475" s="2394"/>
    </row>
    <row r="629476" spans="70:70" x14ac:dyDescent="0.25">
      <c r="BR629476" s="2381"/>
    </row>
    <row r="629500" spans="70:70" x14ac:dyDescent="0.25">
      <c r="BR629500" s="2394"/>
    </row>
    <row r="629501" spans="70:70" x14ac:dyDescent="0.25">
      <c r="BR629501" s="2381"/>
    </row>
    <row r="629525" spans="70:70" x14ac:dyDescent="0.25">
      <c r="BR629525" s="2394"/>
    </row>
    <row r="629526" spans="70:70" x14ac:dyDescent="0.25">
      <c r="BR629526" s="2381"/>
    </row>
    <row r="629550" spans="70:70" x14ac:dyDescent="0.25">
      <c r="BR629550" s="2394"/>
    </row>
    <row r="629551" spans="70:70" x14ac:dyDescent="0.25">
      <c r="BR629551" s="2381"/>
    </row>
    <row r="629575" spans="70:70" x14ac:dyDescent="0.25">
      <c r="BR629575" s="2394"/>
    </row>
    <row r="629576" spans="70:70" x14ac:dyDescent="0.25">
      <c r="BR629576" s="2381"/>
    </row>
    <row r="629600" spans="70:70" x14ac:dyDescent="0.25">
      <c r="BR629600" s="2394"/>
    </row>
    <row r="629601" spans="70:70" x14ac:dyDescent="0.25">
      <c r="BR629601" s="2381"/>
    </row>
    <row r="629625" spans="70:70" x14ac:dyDescent="0.25">
      <c r="BR629625" s="2394"/>
    </row>
    <row r="629626" spans="70:70" x14ac:dyDescent="0.25">
      <c r="BR629626" s="2381"/>
    </row>
    <row r="629650" spans="70:70" x14ac:dyDescent="0.25">
      <c r="BR629650" s="2394"/>
    </row>
    <row r="629651" spans="70:70" x14ac:dyDescent="0.25">
      <c r="BR629651" s="2381"/>
    </row>
    <row r="629675" spans="70:70" x14ac:dyDescent="0.25">
      <c r="BR629675" s="2394"/>
    </row>
    <row r="629676" spans="70:70" x14ac:dyDescent="0.25">
      <c r="BR629676" s="2381"/>
    </row>
    <row r="629700" spans="70:70" x14ac:dyDescent="0.25">
      <c r="BR629700" s="2394"/>
    </row>
    <row r="629701" spans="70:70" x14ac:dyDescent="0.25">
      <c r="BR629701" s="2381"/>
    </row>
    <row r="629725" spans="70:70" x14ac:dyDescent="0.25">
      <c r="BR629725" s="2394"/>
    </row>
    <row r="629726" spans="70:70" x14ac:dyDescent="0.25">
      <c r="BR629726" s="2381"/>
    </row>
    <row r="629750" spans="70:70" x14ac:dyDescent="0.25">
      <c r="BR629750" s="2394"/>
    </row>
    <row r="629751" spans="70:70" x14ac:dyDescent="0.25">
      <c r="BR629751" s="2381"/>
    </row>
    <row r="629775" spans="70:70" x14ac:dyDescent="0.25">
      <c r="BR629775" s="2394"/>
    </row>
    <row r="629776" spans="70:70" x14ac:dyDescent="0.25">
      <c r="BR629776" s="2381"/>
    </row>
    <row r="629800" spans="70:70" x14ac:dyDescent="0.25">
      <c r="BR629800" s="2394"/>
    </row>
    <row r="629801" spans="70:70" x14ac:dyDescent="0.25">
      <c r="BR629801" s="2381"/>
    </row>
    <row r="629825" spans="70:70" x14ac:dyDescent="0.25">
      <c r="BR629825" s="2394"/>
    </row>
    <row r="629826" spans="70:70" x14ac:dyDescent="0.25">
      <c r="BR629826" s="2381"/>
    </row>
    <row r="629850" spans="70:70" x14ac:dyDescent="0.25">
      <c r="BR629850" s="2394"/>
    </row>
    <row r="629851" spans="70:70" x14ac:dyDescent="0.25">
      <c r="BR629851" s="2381"/>
    </row>
    <row r="629875" spans="70:70" x14ac:dyDescent="0.25">
      <c r="BR629875" s="2394"/>
    </row>
    <row r="629876" spans="70:70" x14ac:dyDescent="0.25">
      <c r="BR629876" s="2381"/>
    </row>
    <row r="629900" spans="70:70" x14ac:dyDescent="0.25">
      <c r="BR629900" s="2394"/>
    </row>
    <row r="629901" spans="70:70" x14ac:dyDescent="0.25">
      <c r="BR629901" s="2381"/>
    </row>
    <row r="629925" spans="70:70" x14ac:dyDescent="0.25">
      <c r="BR629925" s="2394"/>
    </row>
    <row r="629926" spans="70:70" x14ac:dyDescent="0.25">
      <c r="BR629926" s="2381"/>
    </row>
    <row r="629950" spans="70:70" x14ac:dyDescent="0.25">
      <c r="BR629950" s="2394"/>
    </row>
    <row r="629951" spans="70:70" x14ac:dyDescent="0.25">
      <c r="BR629951" s="2381"/>
    </row>
    <row r="629975" spans="70:70" x14ac:dyDescent="0.25">
      <c r="BR629975" s="2394"/>
    </row>
    <row r="629976" spans="70:70" x14ac:dyDescent="0.25">
      <c r="BR629976" s="2381"/>
    </row>
    <row r="630000" spans="70:70" x14ac:dyDescent="0.25">
      <c r="BR630000" s="2394"/>
    </row>
    <row r="630001" spans="70:70" x14ac:dyDescent="0.25">
      <c r="BR630001" s="2381"/>
    </row>
    <row r="630025" spans="70:70" x14ac:dyDescent="0.25">
      <c r="BR630025" s="2394"/>
    </row>
    <row r="630026" spans="70:70" x14ac:dyDescent="0.25">
      <c r="BR630026" s="2381"/>
    </row>
    <row r="630050" spans="70:70" x14ac:dyDescent="0.25">
      <c r="BR630050" s="2394"/>
    </row>
    <row r="630051" spans="70:70" x14ac:dyDescent="0.25">
      <c r="BR630051" s="2381"/>
    </row>
    <row r="630075" spans="70:70" x14ac:dyDescent="0.25">
      <c r="BR630075" s="2394"/>
    </row>
    <row r="630076" spans="70:70" x14ac:dyDescent="0.25">
      <c r="BR630076" s="2381"/>
    </row>
    <row r="630100" spans="70:70" x14ac:dyDescent="0.25">
      <c r="BR630100" s="2394"/>
    </row>
    <row r="630101" spans="70:70" x14ac:dyDescent="0.25">
      <c r="BR630101" s="2381"/>
    </row>
    <row r="630125" spans="70:70" x14ac:dyDescent="0.25">
      <c r="BR630125" s="2394"/>
    </row>
    <row r="630126" spans="70:70" x14ac:dyDescent="0.25">
      <c r="BR630126" s="2381"/>
    </row>
    <row r="630150" spans="70:70" x14ac:dyDescent="0.25">
      <c r="BR630150" s="2394"/>
    </row>
    <row r="630151" spans="70:70" x14ac:dyDescent="0.25">
      <c r="BR630151" s="2381"/>
    </row>
    <row r="630175" spans="70:70" x14ac:dyDescent="0.25">
      <c r="BR630175" s="2394"/>
    </row>
    <row r="630176" spans="70:70" x14ac:dyDescent="0.25">
      <c r="BR630176" s="2381"/>
    </row>
    <row r="630200" spans="70:70" x14ac:dyDescent="0.25">
      <c r="BR630200" s="2394"/>
    </row>
    <row r="630201" spans="70:70" x14ac:dyDescent="0.25">
      <c r="BR630201" s="2381"/>
    </row>
    <row r="630225" spans="70:70" x14ac:dyDescent="0.25">
      <c r="BR630225" s="2394"/>
    </row>
    <row r="630226" spans="70:70" x14ac:dyDescent="0.25">
      <c r="BR630226" s="2381"/>
    </row>
    <row r="630250" spans="70:70" x14ac:dyDescent="0.25">
      <c r="BR630250" s="2394"/>
    </row>
    <row r="630251" spans="70:70" x14ac:dyDescent="0.25">
      <c r="BR630251" s="2381"/>
    </row>
    <row r="630275" spans="70:70" x14ac:dyDescent="0.25">
      <c r="BR630275" s="2394"/>
    </row>
    <row r="630276" spans="70:70" x14ac:dyDescent="0.25">
      <c r="BR630276" s="2381"/>
    </row>
    <row r="630300" spans="70:70" x14ac:dyDescent="0.25">
      <c r="BR630300" s="2394"/>
    </row>
    <row r="630301" spans="70:70" x14ac:dyDescent="0.25">
      <c r="BR630301" s="2381"/>
    </row>
    <row r="630325" spans="70:70" x14ac:dyDescent="0.25">
      <c r="BR630325" s="2394"/>
    </row>
    <row r="630326" spans="70:70" x14ac:dyDescent="0.25">
      <c r="BR630326" s="2381"/>
    </row>
    <row r="630350" spans="70:70" x14ac:dyDescent="0.25">
      <c r="BR630350" s="2394"/>
    </row>
    <row r="630351" spans="70:70" x14ac:dyDescent="0.25">
      <c r="BR630351" s="2381"/>
    </row>
    <row r="630375" spans="70:70" x14ac:dyDescent="0.25">
      <c r="BR630375" s="2394"/>
    </row>
    <row r="630376" spans="70:70" x14ac:dyDescent="0.25">
      <c r="BR630376" s="2381"/>
    </row>
    <row r="630400" spans="70:70" x14ac:dyDescent="0.25">
      <c r="BR630400" s="2394"/>
    </row>
    <row r="630401" spans="70:70" x14ac:dyDescent="0.25">
      <c r="BR630401" s="2381"/>
    </row>
    <row r="630425" spans="70:70" x14ac:dyDescent="0.25">
      <c r="BR630425" s="2394"/>
    </row>
    <row r="630426" spans="70:70" x14ac:dyDescent="0.25">
      <c r="BR630426" s="2381"/>
    </row>
    <row r="630450" spans="70:70" x14ac:dyDescent="0.25">
      <c r="BR630450" s="2394"/>
    </row>
    <row r="630451" spans="70:70" x14ac:dyDescent="0.25">
      <c r="BR630451" s="2381"/>
    </row>
    <row r="630475" spans="70:70" x14ac:dyDescent="0.25">
      <c r="BR630475" s="2394"/>
    </row>
    <row r="630476" spans="70:70" x14ac:dyDescent="0.25">
      <c r="BR630476" s="2381"/>
    </row>
    <row r="630500" spans="70:70" x14ac:dyDescent="0.25">
      <c r="BR630500" s="2394"/>
    </row>
    <row r="630501" spans="70:70" x14ac:dyDescent="0.25">
      <c r="BR630501" s="2381"/>
    </row>
    <row r="630525" spans="70:70" x14ac:dyDescent="0.25">
      <c r="BR630525" s="2394"/>
    </row>
    <row r="630526" spans="70:70" x14ac:dyDescent="0.25">
      <c r="BR630526" s="2381"/>
    </row>
    <row r="630550" spans="70:70" x14ac:dyDescent="0.25">
      <c r="BR630550" s="2394"/>
    </row>
    <row r="630551" spans="70:70" x14ac:dyDescent="0.25">
      <c r="BR630551" s="2381"/>
    </row>
    <row r="630575" spans="70:70" x14ac:dyDescent="0.25">
      <c r="BR630575" s="2394"/>
    </row>
    <row r="630576" spans="70:70" x14ac:dyDescent="0.25">
      <c r="BR630576" s="2381"/>
    </row>
    <row r="630600" spans="70:70" x14ac:dyDescent="0.25">
      <c r="BR630600" s="2394"/>
    </row>
    <row r="630601" spans="70:70" x14ac:dyDescent="0.25">
      <c r="BR630601" s="2381"/>
    </row>
    <row r="630625" spans="70:70" x14ac:dyDescent="0.25">
      <c r="BR630625" s="2394"/>
    </row>
    <row r="630626" spans="70:70" x14ac:dyDescent="0.25">
      <c r="BR630626" s="2381"/>
    </row>
    <row r="630650" spans="70:70" x14ac:dyDescent="0.25">
      <c r="BR630650" s="2394"/>
    </row>
    <row r="630651" spans="70:70" x14ac:dyDescent="0.25">
      <c r="BR630651" s="2381"/>
    </row>
    <row r="630675" spans="70:70" x14ac:dyDescent="0.25">
      <c r="BR630675" s="2394"/>
    </row>
    <row r="630676" spans="70:70" x14ac:dyDescent="0.25">
      <c r="BR630676" s="2381"/>
    </row>
    <row r="630700" spans="70:70" x14ac:dyDescent="0.25">
      <c r="BR630700" s="2394"/>
    </row>
    <row r="630701" spans="70:70" x14ac:dyDescent="0.25">
      <c r="BR630701" s="2381"/>
    </row>
    <row r="630725" spans="70:70" x14ac:dyDescent="0.25">
      <c r="BR630725" s="2394"/>
    </row>
    <row r="630726" spans="70:70" x14ac:dyDescent="0.25">
      <c r="BR630726" s="2381"/>
    </row>
    <row r="630750" spans="70:70" x14ac:dyDescent="0.25">
      <c r="BR630750" s="2394"/>
    </row>
    <row r="630751" spans="70:70" x14ac:dyDescent="0.25">
      <c r="BR630751" s="2381"/>
    </row>
    <row r="630775" spans="70:70" x14ac:dyDescent="0.25">
      <c r="BR630775" s="2394"/>
    </row>
    <row r="630776" spans="70:70" x14ac:dyDescent="0.25">
      <c r="BR630776" s="2381"/>
    </row>
    <row r="630800" spans="70:70" x14ac:dyDescent="0.25">
      <c r="BR630800" s="2394"/>
    </row>
    <row r="630801" spans="70:70" x14ac:dyDescent="0.25">
      <c r="BR630801" s="2381"/>
    </row>
    <row r="630825" spans="70:70" x14ac:dyDescent="0.25">
      <c r="BR630825" s="2394"/>
    </row>
    <row r="630826" spans="70:70" x14ac:dyDescent="0.25">
      <c r="BR630826" s="2381"/>
    </row>
    <row r="630850" spans="70:70" x14ac:dyDescent="0.25">
      <c r="BR630850" s="2394"/>
    </row>
    <row r="630851" spans="70:70" x14ac:dyDescent="0.25">
      <c r="BR630851" s="2381"/>
    </row>
    <row r="630875" spans="70:70" x14ac:dyDescent="0.25">
      <c r="BR630875" s="2394"/>
    </row>
    <row r="630876" spans="70:70" x14ac:dyDescent="0.25">
      <c r="BR630876" s="2381"/>
    </row>
    <row r="630900" spans="70:70" x14ac:dyDescent="0.25">
      <c r="BR630900" s="2394"/>
    </row>
    <row r="630901" spans="70:70" x14ac:dyDescent="0.25">
      <c r="BR630901" s="2381"/>
    </row>
    <row r="630925" spans="70:70" x14ac:dyDescent="0.25">
      <c r="BR630925" s="2394"/>
    </row>
    <row r="630926" spans="70:70" x14ac:dyDescent="0.25">
      <c r="BR630926" s="2381"/>
    </row>
    <row r="630950" spans="70:70" x14ac:dyDescent="0.25">
      <c r="BR630950" s="2394"/>
    </row>
    <row r="630951" spans="70:70" x14ac:dyDescent="0.25">
      <c r="BR630951" s="2381"/>
    </row>
    <row r="630975" spans="70:70" x14ac:dyDescent="0.25">
      <c r="BR630975" s="2394"/>
    </row>
    <row r="630976" spans="70:70" x14ac:dyDescent="0.25">
      <c r="BR630976" s="2381"/>
    </row>
    <row r="631000" spans="70:70" x14ac:dyDescent="0.25">
      <c r="BR631000" s="2394"/>
    </row>
    <row r="631001" spans="70:70" x14ac:dyDescent="0.25">
      <c r="BR631001" s="2381"/>
    </row>
    <row r="631025" spans="70:70" x14ac:dyDescent="0.25">
      <c r="BR631025" s="2394"/>
    </row>
    <row r="631026" spans="70:70" x14ac:dyDescent="0.25">
      <c r="BR631026" s="2381"/>
    </row>
    <row r="631050" spans="70:70" x14ac:dyDescent="0.25">
      <c r="BR631050" s="2394"/>
    </row>
    <row r="631051" spans="70:70" x14ac:dyDescent="0.25">
      <c r="BR631051" s="2381"/>
    </row>
    <row r="631075" spans="70:70" x14ac:dyDescent="0.25">
      <c r="BR631075" s="2394"/>
    </row>
    <row r="631076" spans="70:70" x14ac:dyDescent="0.25">
      <c r="BR631076" s="2381"/>
    </row>
    <row r="631100" spans="70:70" x14ac:dyDescent="0.25">
      <c r="BR631100" s="2394"/>
    </row>
    <row r="631101" spans="70:70" x14ac:dyDescent="0.25">
      <c r="BR631101" s="2381"/>
    </row>
    <row r="631125" spans="70:70" x14ac:dyDescent="0.25">
      <c r="BR631125" s="2394"/>
    </row>
    <row r="631126" spans="70:70" x14ac:dyDescent="0.25">
      <c r="BR631126" s="2381"/>
    </row>
    <row r="631150" spans="70:70" x14ac:dyDescent="0.25">
      <c r="BR631150" s="2394"/>
    </row>
    <row r="631151" spans="70:70" x14ac:dyDescent="0.25">
      <c r="BR631151" s="2381"/>
    </row>
    <row r="631175" spans="70:70" x14ac:dyDescent="0.25">
      <c r="BR631175" s="2394"/>
    </row>
    <row r="631176" spans="70:70" x14ac:dyDescent="0.25">
      <c r="BR631176" s="2381"/>
    </row>
    <row r="631200" spans="70:70" x14ac:dyDescent="0.25">
      <c r="BR631200" s="2394"/>
    </row>
    <row r="631201" spans="70:70" x14ac:dyDescent="0.25">
      <c r="BR631201" s="2381"/>
    </row>
    <row r="631225" spans="70:70" x14ac:dyDescent="0.25">
      <c r="BR631225" s="2394"/>
    </row>
    <row r="631226" spans="70:70" x14ac:dyDescent="0.25">
      <c r="BR631226" s="2381"/>
    </row>
    <row r="631250" spans="70:70" x14ac:dyDescent="0.25">
      <c r="BR631250" s="2394"/>
    </row>
    <row r="631251" spans="70:70" x14ac:dyDescent="0.25">
      <c r="BR631251" s="2381"/>
    </row>
    <row r="631275" spans="70:70" x14ac:dyDescent="0.25">
      <c r="BR631275" s="2394"/>
    </row>
    <row r="631276" spans="70:70" x14ac:dyDescent="0.25">
      <c r="BR631276" s="2381"/>
    </row>
    <row r="631300" spans="70:70" x14ac:dyDescent="0.25">
      <c r="BR631300" s="2394"/>
    </row>
    <row r="631301" spans="70:70" x14ac:dyDescent="0.25">
      <c r="BR631301" s="2381"/>
    </row>
    <row r="631325" spans="70:70" x14ac:dyDescent="0.25">
      <c r="BR631325" s="2394"/>
    </row>
    <row r="631326" spans="70:70" x14ac:dyDescent="0.25">
      <c r="BR631326" s="2381"/>
    </row>
    <row r="631350" spans="70:70" x14ac:dyDescent="0.25">
      <c r="BR631350" s="2394"/>
    </row>
    <row r="631351" spans="70:70" x14ac:dyDescent="0.25">
      <c r="BR631351" s="2381"/>
    </row>
    <row r="631375" spans="70:70" x14ac:dyDescent="0.25">
      <c r="BR631375" s="2394"/>
    </row>
    <row r="631376" spans="70:70" x14ac:dyDescent="0.25">
      <c r="BR631376" s="2381"/>
    </row>
    <row r="631400" spans="70:70" x14ac:dyDescent="0.25">
      <c r="BR631400" s="2394"/>
    </row>
    <row r="631401" spans="70:70" x14ac:dyDescent="0.25">
      <c r="BR631401" s="2381"/>
    </row>
    <row r="631425" spans="70:70" x14ac:dyDescent="0.25">
      <c r="BR631425" s="2394"/>
    </row>
    <row r="631426" spans="70:70" x14ac:dyDescent="0.25">
      <c r="BR631426" s="2381"/>
    </row>
    <row r="631450" spans="70:70" x14ac:dyDescent="0.25">
      <c r="BR631450" s="2394"/>
    </row>
    <row r="631451" spans="70:70" x14ac:dyDescent="0.25">
      <c r="BR631451" s="2381"/>
    </row>
    <row r="631475" spans="70:70" x14ac:dyDescent="0.25">
      <c r="BR631475" s="2394"/>
    </row>
    <row r="631476" spans="70:70" x14ac:dyDescent="0.25">
      <c r="BR631476" s="2381"/>
    </row>
    <row r="631500" spans="70:70" x14ac:dyDescent="0.25">
      <c r="BR631500" s="2394"/>
    </row>
    <row r="631501" spans="70:70" x14ac:dyDescent="0.25">
      <c r="BR631501" s="2381"/>
    </row>
    <row r="631525" spans="70:70" x14ac:dyDescent="0.25">
      <c r="BR631525" s="2394"/>
    </row>
    <row r="631526" spans="70:70" x14ac:dyDescent="0.25">
      <c r="BR631526" s="2381"/>
    </row>
    <row r="631550" spans="70:70" x14ac:dyDescent="0.25">
      <c r="BR631550" s="2394"/>
    </row>
    <row r="631551" spans="70:70" x14ac:dyDescent="0.25">
      <c r="BR631551" s="2381"/>
    </row>
    <row r="631575" spans="70:70" x14ac:dyDescent="0.25">
      <c r="BR631575" s="2394"/>
    </row>
    <row r="631576" spans="70:70" x14ac:dyDescent="0.25">
      <c r="BR631576" s="2381"/>
    </row>
    <row r="631600" spans="70:70" x14ac:dyDescent="0.25">
      <c r="BR631600" s="2394"/>
    </row>
    <row r="631601" spans="70:70" x14ac:dyDescent="0.25">
      <c r="BR631601" s="2381"/>
    </row>
    <row r="631625" spans="70:70" x14ac:dyDescent="0.25">
      <c r="BR631625" s="2394"/>
    </row>
    <row r="631626" spans="70:70" x14ac:dyDescent="0.25">
      <c r="BR631626" s="2381"/>
    </row>
    <row r="631650" spans="70:70" x14ac:dyDescent="0.25">
      <c r="BR631650" s="2394"/>
    </row>
    <row r="631651" spans="70:70" x14ac:dyDescent="0.25">
      <c r="BR631651" s="2381"/>
    </row>
    <row r="631675" spans="70:70" x14ac:dyDescent="0.25">
      <c r="BR631675" s="2394"/>
    </row>
    <row r="631676" spans="70:70" x14ac:dyDescent="0.25">
      <c r="BR631676" s="2381"/>
    </row>
    <row r="631700" spans="70:70" x14ac:dyDescent="0.25">
      <c r="BR631700" s="2394"/>
    </row>
    <row r="631701" spans="70:70" x14ac:dyDescent="0.25">
      <c r="BR631701" s="2381"/>
    </row>
    <row r="631725" spans="70:70" x14ac:dyDescent="0.25">
      <c r="BR631725" s="2394"/>
    </row>
    <row r="631726" spans="70:70" x14ac:dyDescent="0.25">
      <c r="BR631726" s="2381"/>
    </row>
    <row r="631750" spans="70:70" x14ac:dyDescent="0.25">
      <c r="BR631750" s="2394"/>
    </row>
    <row r="631751" spans="70:70" x14ac:dyDescent="0.25">
      <c r="BR631751" s="2381"/>
    </row>
    <row r="631775" spans="70:70" x14ac:dyDescent="0.25">
      <c r="BR631775" s="2394"/>
    </row>
    <row r="631776" spans="70:70" x14ac:dyDescent="0.25">
      <c r="BR631776" s="2381"/>
    </row>
    <row r="631800" spans="70:70" x14ac:dyDescent="0.25">
      <c r="BR631800" s="2394"/>
    </row>
    <row r="631801" spans="70:70" x14ac:dyDescent="0.25">
      <c r="BR631801" s="2381"/>
    </row>
    <row r="631825" spans="70:70" x14ac:dyDescent="0.25">
      <c r="BR631825" s="2394"/>
    </row>
    <row r="631826" spans="70:70" x14ac:dyDescent="0.25">
      <c r="BR631826" s="2381"/>
    </row>
    <row r="631850" spans="70:70" x14ac:dyDescent="0.25">
      <c r="BR631850" s="2394"/>
    </row>
    <row r="631851" spans="70:70" x14ac:dyDescent="0.25">
      <c r="BR631851" s="2381"/>
    </row>
    <row r="631875" spans="70:70" x14ac:dyDescent="0.25">
      <c r="BR631875" s="2394"/>
    </row>
    <row r="631876" spans="70:70" x14ac:dyDescent="0.25">
      <c r="BR631876" s="2381"/>
    </row>
    <row r="631900" spans="70:70" x14ac:dyDescent="0.25">
      <c r="BR631900" s="2394"/>
    </row>
    <row r="631901" spans="70:70" x14ac:dyDescent="0.25">
      <c r="BR631901" s="2381"/>
    </row>
    <row r="631925" spans="70:70" x14ac:dyDescent="0.25">
      <c r="BR631925" s="2394"/>
    </row>
    <row r="631926" spans="70:70" x14ac:dyDescent="0.25">
      <c r="BR631926" s="2381"/>
    </row>
    <row r="631950" spans="70:70" x14ac:dyDescent="0.25">
      <c r="BR631950" s="2394"/>
    </row>
    <row r="631951" spans="70:70" x14ac:dyDescent="0.25">
      <c r="BR631951" s="2381"/>
    </row>
    <row r="631975" spans="70:70" x14ac:dyDescent="0.25">
      <c r="BR631975" s="2394"/>
    </row>
    <row r="631976" spans="70:70" x14ac:dyDescent="0.25">
      <c r="BR631976" s="2381"/>
    </row>
    <row r="632000" spans="70:70" x14ac:dyDescent="0.25">
      <c r="BR632000" s="2394"/>
    </row>
    <row r="632001" spans="70:70" x14ac:dyDescent="0.25">
      <c r="BR632001" s="2381"/>
    </row>
    <row r="632025" spans="70:70" x14ac:dyDescent="0.25">
      <c r="BR632025" s="2394"/>
    </row>
    <row r="632026" spans="70:70" x14ac:dyDescent="0.25">
      <c r="BR632026" s="2381"/>
    </row>
    <row r="632050" spans="70:70" x14ac:dyDescent="0.25">
      <c r="BR632050" s="2394"/>
    </row>
    <row r="632051" spans="70:70" x14ac:dyDescent="0.25">
      <c r="BR632051" s="2381"/>
    </row>
    <row r="632075" spans="70:70" x14ac:dyDescent="0.25">
      <c r="BR632075" s="2394"/>
    </row>
    <row r="632076" spans="70:70" x14ac:dyDescent="0.25">
      <c r="BR632076" s="2381"/>
    </row>
    <row r="632100" spans="70:70" x14ac:dyDescent="0.25">
      <c r="BR632100" s="2394"/>
    </row>
    <row r="632101" spans="70:70" x14ac:dyDescent="0.25">
      <c r="BR632101" s="2381"/>
    </row>
    <row r="632125" spans="70:70" x14ac:dyDescent="0.25">
      <c r="BR632125" s="2394"/>
    </row>
    <row r="632126" spans="70:70" x14ac:dyDescent="0.25">
      <c r="BR632126" s="2381"/>
    </row>
    <row r="632150" spans="70:70" x14ac:dyDescent="0.25">
      <c r="BR632150" s="2394"/>
    </row>
    <row r="632151" spans="70:70" x14ac:dyDescent="0.25">
      <c r="BR632151" s="2381"/>
    </row>
    <row r="632175" spans="70:70" x14ac:dyDescent="0.25">
      <c r="BR632175" s="2394"/>
    </row>
    <row r="632176" spans="70:70" x14ac:dyDescent="0.25">
      <c r="BR632176" s="2381"/>
    </row>
    <row r="632200" spans="70:70" x14ac:dyDescent="0.25">
      <c r="BR632200" s="2394"/>
    </row>
    <row r="632201" spans="70:70" x14ac:dyDescent="0.25">
      <c r="BR632201" s="2381"/>
    </row>
    <row r="632225" spans="70:70" x14ac:dyDescent="0.25">
      <c r="BR632225" s="2394"/>
    </row>
    <row r="632226" spans="70:70" x14ac:dyDescent="0.25">
      <c r="BR632226" s="2381"/>
    </row>
    <row r="632250" spans="70:70" x14ac:dyDescent="0.25">
      <c r="BR632250" s="2394"/>
    </row>
    <row r="632251" spans="70:70" x14ac:dyDescent="0.25">
      <c r="BR632251" s="2381"/>
    </row>
    <row r="632275" spans="70:70" x14ac:dyDescent="0.25">
      <c r="BR632275" s="2394"/>
    </row>
    <row r="632276" spans="70:70" x14ac:dyDescent="0.25">
      <c r="BR632276" s="2381"/>
    </row>
    <row r="632300" spans="70:70" x14ac:dyDescent="0.25">
      <c r="BR632300" s="2394"/>
    </row>
    <row r="632301" spans="70:70" x14ac:dyDescent="0.25">
      <c r="BR632301" s="2381"/>
    </row>
    <row r="632325" spans="70:70" x14ac:dyDescent="0.25">
      <c r="BR632325" s="2394"/>
    </row>
    <row r="632326" spans="70:70" x14ac:dyDescent="0.25">
      <c r="BR632326" s="2381"/>
    </row>
    <row r="632350" spans="70:70" x14ac:dyDescent="0.25">
      <c r="BR632350" s="2394"/>
    </row>
    <row r="632351" spans="70:70" x14ac:dyDescent="0.25">
      <c r="BR632351" s="2381"/>
    </row>
    <row r="632375" spans="70:70" x14ac:dyDescent="0.25">
      <c r="BR632375" s="2394"/>
    </row>
    <row r="632376" spans="70:70" x14ac:dyDescent="0.25">
      <c r="BR632376" s="2381"/>
    </row>
    <row r="632400" spans="70:70" x14ac:dyDescent="0.25">
      <c r="BR632400" s="2394"/>
    </row>
    <row r="632401" spans="70:70" x14ac:dyDescent="0.25">
      <c r="BR632401" s="2381"/>
    </row>
    <row r="632425" spans="70:70" x14ac:dyDescent="0.25">
      <c r="BR632425" s="2394"/>
    </row>
    <row r="632426" spans="70:70" x14ac:dyDescent="0.25">
      <c r="BR632426" s="2381"/>
    </row>
    <row r="632450" spans="70:70" x14ac:dyDescent="0.25">
      <c r="BR632450" s="2394"/>
    </row>
    <row r="632451" spans="70:70" x14ac:dyDescent="0.25">
      <c r="BR632451" s="2381"/>
    </row>
    <row r="632475" spans="70:70" x14ac:dyDescent="0.25">
      <c r="BR632475" s="2394"/>
    </row>
    <row r="632476" spans="70:70" x14ac:dyDescent="0.25">
      <c r="BR632476" s="2381"/>
    </row>
    <row r="632500" spans="70:70" x14ac:dyDescent="0.25">
      <c r="BR632500" s="2394"/>
    </row>
    <row r="632501" spans="70:70" x14ac:dyDescent="0.25">
      <c r="BR632501" s="2381"/>
    </row>
    <row r="632525" spans="70:70" x14ac:dyDescent="0.25">
      <c r="BR632525" s="2394"/>
    </row>
    <row r="632526" spans="70:70" x14ac:dyDescent="0.25">
      <c r="BR632526" s="2381"/>
    </row>
    <row r="632550" spans="70:70" x14ac:dyDescent="0.25">
      <c r="BR632550" s="2394"/>
    </row>
    <row r="632551" spans="70:70" x14ac:dyDescent="0.25">
      <c r="BR632551" s="2381"/>
    </row>
    <row r="632575" spans="70:70" x14ac:dyDescent="0.25">
      <c r="BR632575" s="2394"/>
    </row>
    <row r="632576" spans="70:70" x14ac:dyDescent="0.25">
      <c r="BR632576" s="2381"/>
    </row>
    <row r="632600" spans="70:70" x14ac:dyDescent="0.25">
      <c r="BR632600" s="2394"/>
    </row>
    <row r="632601" spans="70:70" x14ac:dyDescent="0.25">
      <c r="BR632601" s="2381"/>
    </row>
    <row r="632625" spans="70:70" x14ac:dyDescent="0.25">
      <c r="BR632625" s="2394"/>
    </row>
    <row r="632626" spans="70:70" x14ac:dyDescent="0.25">
      <c r="BR632626" s="2381"/>
    </row>
    <row r="632650" spans="70:70" x14ac:dyDescent="0.25">
      <c r="BR632650" s="2394"/>
    </row>
    <row r="632651" spans="70:70" x14ac:dyDescent="0.25">
      <c r="BR632651" s="2381"/>
    </row>
    <row r="632675" spans="70:70" x14ac:dyDescent="0.25">
      <c r="BR632675" s="2394"/>
    </row>
    <row r="632676" spans="70:70" x14ac:dyDescent="0.25">
      <c r="BR632676" s="2381"/>
    </row>
    <row r="632700" spans="70:70" x14ac:dyDescent="0.25">
      <c r="BR632700" s="2394"/>
    </row>
    <row r="632701" spans="70:70" x14ac:dyDescent="0.25">
      <c r="BR632701" s="2381"/>
    </row>
    <row r="632725" spans="70:70" x14ac:dyDescent="0.25">
      <c r="BR632725" s="2394"/>
    </row>
    <row r="632726" spans="70:70" x14ac:dyDescent="0.25">
      <c r="BR632726" s="2381"/>
    </row>
    <row r="632750" spans="70:70" x14ac:dyDescent="0.25">
      <c r="BR632750" s="2394"/>
    </row>
    <row r="632751" spans="70:70" x14ac:dyDescent="0.25">
      <c r="BR632751" s="2381"/>
    </row>
    <row r="632775" spans="70:70" x14ac:dyDescent="0.25">
      <c r="BR632775" s="2394"/>
    </row>
    <row r="632776" spans="70:70" x14ac:dyDescent="0.25">
      <c r="BR632776" s="2381"/>
    </row>
    <row r="632800" spans="70:70" x14ac:dyDescent="0.25">
      <c r="BR632800" s="2394"/>
    </row>
    <row r="632801" spans="70:70" x14ac:dyDescent="0.25">
      <c r="BR632801" s="2381"/>
    </row>
    <row r="632825" spans="70:70" x14ac:dyDescent="0.25">
      <c r="BR632825" s="2394"/>
    </row>
    <row r="632826" spans="70:70" x14ac:dyDescent="0.25">
      <c r="BR632826" s="2381"/>
    </row>
    <row r="632850" spans="70:70" x14ac:dyDescent="0.25">
      <c r="BR632850" s="2394"/>
    </row>
    <row r="632851" spans="70:70" x14ac:dyDescent="0.25">
      <c r="BR632851" s="2381"/>
    </row>
    <row r="632875" spans="70:70" x14ac:dyDescent="0.25">
      <c r="BR632875" s="2394"/>
    </row>
    <row r="632876" spans="70:70" x14ac:dyDescent="0.25">
      <c r="BR632876" s="2381"/>
    </row>
    <row r="632900" spans="70:70" x14ac:dyDescent="0.25">
      <c r="BR632900" s="2394"/>
    </row>
    <row r="632901" spans="70:70" x14ac:dyDescent="0.25">
      <c r="BR632901" s="2381"/>
    </row>
    <row r="632925" spans="70:70" x14ac:dyDescent="0.25">
      <c r="BR632925" s="2394"/>
    </row>
    <row r="632926" spans="70:70" x14ac:dyDescent="0.25">
      <c r="BR632926" s="2381"/>
    </row>
    <row r="632950" spans="70:70" x14ac:dyDescent="0.25">
      <c r="BR632950" s="2394"/>
    </row>
    <row r="632951" spans="70:70" x14ac:dyDescent="0.25">
      <c r="BR632951" s="2381"/>
    </row>
    <row r="632975" spans="70:70" x14ac:dyDescent="0.25">
      <c r="BR632975" s="2394"/>
    </row>
    <row r="632976" spans="70:70" x14ac:dyDescent="0.25">
      <c r="BR632976" s="2381"/>
    </row>
    <row r="633000" spans="70:70" x14ac:dyDescent="0.25">
      <c r="BR633000" s="2394"/>
    </row>
    <row r="633001" spans="70:70" x14ac:dyDescent="0.25">
      <c r="BR633001" s="2381"/>
    </row>
    <row r="633025" spans="70:70" x14ac:dyDescent="0.25">
      <c r="BR633025" s="2394"/>
    </row>
    <row r="633026" spans="70:70" x14ac:dyDescent="0.25">
      <c r="BR633026" s="2381"/>
    </row>
    <row r="633050" spans="70:70" x14ac:dyDescent="0.25">
      <c r="BR633050" s="2394"/>
    </row>
    <row r="633051" spans="70:70" x14ac:dyDescent="0.25">
      <c r="BR633051" s="2381"/>
    </row>
    <row r="633075" spans="70:70" x14ac:dyDescent="0.25">
      <c r="BR633075" s="2394"/>
    </row>
    <row r="633076" spans="70:70" x14ac:dyDescent="0.25">
      <c r="BR633076" s="2381"/>
    </row>
    <row r="633100" spans="70:70" x14ac:dyDescent="0.25">
      <c r="BR633100" s="2394"/>
    </row>
    <row r="633101" spans="70:70" x14ac:dyDescent="0.25">
      <c r="BR633101" s="2381"/>
    </row>
    <row r="633125" spans="70:70" x14ac:dyDescent="0.25">
      <c r="BR633125" s="2394"/>
    </row>
    <row r="633126" spans="70:70" x14ac:dyDescent="0.25">
      <c r="BR633126" s="2381"/>
    </row>
    <row r="633150" spans="70:70" x14ac:dyDescent="0.25">
      <c r="BR633150" s="2394"/>
    </row>
    <row r="633151" spans="70:70" x14ac:dyDescent="0.25">
      <c r="BR633151" s="2381"/>
    </row>
    <row r="633175" spans="70:70" x14ac:dyDescent="0.25">
      <c r="BR633175" s="2394"/>
    </row>
    <row r="633176" spans="70:70" x14ac:dyDescent="0.25">
      <c r="BR633176" s="2381"/>
    </row>
    <row r="633200" spans="70:70" x14ac:dyDescent="0.25">
      <c r="BR633200" s="2394"/>
    </row>
    <row r="633201" spans="70:70" x14ac:dyDescent="0.25">
      <c r="BR633201" s="2381"/>
    </row>
    <row r="633225" spans="70:70" x14ac:dyDescent="0.25">
      <c r="BR633225" s="2394"/>
    </row>
    <row r="633226" spans="70:70" x14ac:dyDescent="0.25">
      <c r="BR633226" s="2381"/>
    </row>
    <row r="633250" spans="70:70" x14ac:dyDescent="0.25">
      <c r="BR633250" s="2394"/>
    </row>
    <row r="633251" spans="70:70" x14ac:dyDescent="0.25">
      <c r="BR633251" s="2381"/>
    </row>
    <row r="633275" spans="70:70" x14ac:dyDescent="0.25">
      <c r="BR633275" s="2394"/>
    </row>
    <row r="633276" spans="70:70" x14ac:dyDescent="0.25">
      <c r="BR633276" s="2381"/>
    </row>
    <row r="633300" spans="70:70" x14ac:dyDescent="0.25">
      <c r="BR633300" s="2394"/>
    </row>
    <row r="633301" spans="70:70" x14ac:dyDescent="0.25">
      <c r="BR633301" s="2381"/>
    </row>
    <row r="633325" spans="70:70" x14ac:dyDescent="0.25">
      <c r="BR633325" s="2394"/>
    </row>
    <row r="633326" spans="70:70" x14ac:dyDescent="0.25">
      <c r="BR633326" s="2381"/>
    </row>
    <row r="633350" spans="70:70" x14ac:dyDescent="0.25">
      <c r="BR633350" s="2394"/>
    </row>
    <row r="633351" spans="70:70" x14ac:dyDescent="0.25">
      <c r="BR633351" s="2381"/>
    </row>
    <row r="633375" spans="70:70" x14ac:dyDescent="0.25">
      <c r="BR633375" s="2394"/>
    </row>
    <row r="633376" spans="70:70" x14ac:dyDescent="0.25">
      <c r="BR633376" s="2381"/>
    </row>
    <row r="633400" spans="70:70" x14ac:dyDescent="0.25">
      <c r="BR633400" s="2394"/>
    </row>
    <row r="633401" spans="70:70" x14ac:dyDescent="0.25">
      <c r="BR633401" s="2381"/>
    </row>
    <row r="633425" spans="70:70" x14ac:dyDescent="0.25">
      <c r="BR633425" s="2394"/>
    </row>
    <row r="633426" spans="70:70" x14ac:dyDescent="0.25">
      <c r="BR633426" s="2381"/>
    </row>
    <row r="633450" spans="70:70" x14ac:dyDescent="0.25">
      <c r="BR633450" s="2394"/>
    </row>
    <row r="633451" spans="70:70" x14ac:dyDescent="0.25">
      <c r="BR633451" s="2381"/>
    </row>
    <row r="633475" spans="70:70" x14ac:dyDescent="0.25">
      <c r="BR633475" s="2394"/>
    </row>
    <row r="633476" spans="70:70" x14ac:dyDescent="0.25">
      <c r="BR633476" s="2381"/>
    </row>
    <row r="633500" spans="70:70" x14ac:dyDescent="0.25">
      <c r="BR633500" s="2394"/>
    </row>
    <row r="633501" spans="70:70" x14ac:dyDescent="0.25">
      <c r="BR633501" s="2381"/>
    </row>
    <row r="633525" spans="70:70" x14ac:dyDescent="0.25">
      <c r="BR633525" s="2394"/>
    </row>
    <row r="633526" spans="70:70" x14ac:dyDescent="0.25">
      <c r="BR633526" s="2381"/>
    </row>
    <row r="633550" spans="70:70" x14ac:dyDescent="0.25">
      <c r="BR633550" s="2394"/>
    </row>
    <row r="633551" spans="70:70" x14ac:dyDescent="0.25">
      <c r="BR633551" s="2381"/>
    </row>
    <row r="633575" spans="70:70" x14ac:dyDescent="0.25">
      <c r="BR633575" s="2394"/>
    </row>
    <row r="633576" spans="70:70" x14ac:dyDescent="0.25">
      <c r="BR633576" s="2381"/>
    </row>
    <row r="633600" spans="70:70" x14ac:dyDescent="0.25">
      <c r="BR633600" s="2394"/>
    </row>
    <row r="633601" spans="70:70" x14ac:dyDescent="0.25">
      <c r="BR633601" s="2381"/>
    </row>
    <row r="633625" spans="70:70" x14ac:dyDescent="0.25">
      <c r="BR633625" s="2394"/>
    </row>
    <row r="633626" spans="70:70" x14ac:dyDescent="0.25">
      <c r="BR633626" s="2381"/>
    </row>
    <row r="633650" spans="70:70" x14ac:dyDescent="0.25">
      <c r="BR633650" s="2394"/>
    </row>
    <row r="633651" spans="70:70" x14ac:dyDescent="0.25">
      <c r="BR633651" s="2381"/>
    </row>
    <row r="633675" spans="70:70" x14ac:dyDescent="0.25">
      <c r="BR633675" s="2394"/>
    </row>
    <row r="633676" spans="70:70" x14ac:dyDescent="0.25">
      <c r="BR633676" s="2381"/>
    </row>
    <row r="633700" spans="70:70" x14ac:dyDescent="0.25">
      <c r="BR633700" s="2394"/>
    </row>
    <row r="633701" spans="70:70" x14ac:dyDescent="0.25">
      <c r="BR633701" s="2381"/>
    </row>
    <row r="633725" spans="70:70" x14ac:dyDescent="0.25">
      <c r="BR633725" s="2394"/>
    </row>
    <row r="633726" spans="70:70" x14ac:dyDescent="0.25">
      <c r="BR633726" s="2381"/>
    </row>
    <row r="633750" spans="70:70" x14ac:dyDescent="0.25">
      <c r="BR633750" s="2394"/>
    </row>
    <row r="633751" spans="70:70" x14ac:dyDescent="0.25">
      <c r="BR633751" s="2381"/>
    </row>
    <row r="633775" spans="70:70" x14ac:dyDescent="0.25">
      <c r="BR633775" s="2394"/>
    </row>
    <row r="633776" spans="70:70" x14ac:dyDescent="0.25">
      <c r="BR633776" s="2381"/>
    </row>
    <row r="633800" spans="70:70" x14ac:dyDescent="0.25">
      <c r="BR633800" s="2394"/>
    </row>
    <row r="633801" spans="70:70" x14ac:dyDescent="0.25">
      <c r="BR633801" s="2381"/>
    </row>
    <row r="633825" spans="70:70" x14ac:dyDescent="0.25">
      <c r="BR633825" s="2394"/>
    </row>
    <row r="633826" spans="70:70" x14ac:dyDescent="0.25">
      <c r="BR633826" s="2381"/>
    </row>
    <row r="633850" spans="70:70" x14ac:dyDescent="0.25">
      <c r="BR633850" s="2394"/>
    </row>
    <row r="633851" spans="70:70" x14ac:dyDescent="0.25">
      <c r="BR633851" s="2381"/>
    </row>
    <row r="633875" spans="70:70" x14ac:dyDescent="0.25">
      <c r="BR633875" s="2394"/>
    </row>
    <row r="633876" spans="70:70" x14ac:dyDescent="0.25">
      <c r="BR633876" s="2381"/>
    </row>
    <row r="633900" spans="70:70" x14ac:dyDescent="0.25">
      <c r="BR633900" s="2394"/>
    </row>
    <row r="633901" spans="70:70" x14ac:dyDescent="0.25">
      <c r="BR633901" s="2381"/>
    </row>
    <row r="633925" spans="70:70" x14ac:dyDescent="0.25">
      <c r="BR633925" s="2394"/>
    </row>
    <row r="633926" spans="70:70" x14ac:dyDescent="0.25">
      <c r="BR633926" s="2381"/>
    </row>
    <row r="633950" spans="70:70" x14ac:dyDescent="0.25">
      <c r="BR633950" s="2394"/>
    </row>
    <row r="633951" spans="70:70" x14ac:dyDescent="0.25">
      <c r="BR633951" s="2381"/>
    </row>
    <row r="633975" spans="70:70" x14ac:dyDescent="0.25">
      <c r="BR633975" s="2394"/>
    </row>
    <row r="633976" spans="70:70" x14ac:dyDescent="0.25">
      <c r="BR633976" s="2381"/>
    </row>
    <row r="634000" spans="70:70" x14ac:dyDescent="0.25">
      <c r="BR634000" s="2394"/>
    </row>
    <row r="634001" spans="70:70" x14ac:dyDescent="0.25">
      <c r="BR634001" s="2381"/>
    </row>
    <row r="634025" spans="70:70" x14ac:dyDescent="0.25">
      <c r="BR634025" s="2394"/>
    </row>
    <row r="634026" spans="70:70" x14ac:dyDescent="0.25">
      <c r="BR634026" s="2381"/>
    </row>
    <row r="634050" spans="70:70" x14ac:dyDescent="0.25">
      <c r="BR634050" s="2394"/>
    </row>
    <row r="634051" spans="70:70" x14ac:dyDescent="0.25">
      <c r="BR634051" s="2381"/>
    </row>
    <row r="634075" spans="70:70" x14ac:dyDescent="0.25">
      <c r="BR634075" s="2394"/>
    </row>
    <row r="634076" spans="70:70" x14ac:dyDescent="0.25">
      <c r="BR634076" s="2381"/>
    </row>
    <row r="634100" spans="70:70" x14ac:dyDescent="0.25">
      <c r="BR634100" s="2394"/>
    </row>
    <row r="634101" spans="70:70" x14ac:dyDescent="0.25">
      <c r="BR634101" s="2381"/>
    </row>
    <row r="634125" spans="70:70" x14ac:dyDescent="0.25">
      <c r="BR634125" s="2394"/>
    </row>
    <row r="634126" spans="70:70" x14ac:dyDescent="0.25">
      <c r="BR634126" s="2381"/>
    </row>
    <row r="634150" spans="70:70" x14ac:dyDescent="0.25">
      <c r="BR634150" s="2394"/>
    </row>
    <row r="634151" spans="70:70" x14ac:dyDescent="0.25">
      <c r="BR634151" s="2381"/>
    </row>
    <row r="634175" spans="70:70" x14ac:dyDescent="0.25">
      <c r="BR634175" s="2394"/>
    </row>
    <row r="634176" spans="70:70" x14ac:dyDescent="0.25">
      <c r="BR634176" s="2381"/>
    </row>
    <row r="634200" spans="70:70" x14ac:dyDescent="0.25">
      <c r="BR634200" s="2394"/>
    </row>
    <row r="634201" spans="70:70" x14ac:dyDescent="0.25">
      <c r="BR634201" s="2381"/>
    </row>
    <row r="634225" spans="70:70" x14ac:dyDescent="0.25">
      <c r="BR634225" s="2394"/>
    </row>
    <row r="634226" spans="70:70" x14ac:dyDescent="0.25">
      <c r="BR634226" s="2381"/>
    </row>
    <row r="634250" spans="70:70" x14ac:dyDescent="0.25">
      <c r="BR634250" s="2394"/>
    </row>
    <row r="634251" spans="70:70" x14ac:dyDescent="0.25">
      <c r="BR634251" s="2381"/>
    </row>
    <row r="634275" spans="70:70" x14ac:dyDescent="0.25">
      <c r="BR634275" s="2394"/>
    </row>
    <row r="634276" spans="70:70" x14ac:dyDescent="0.25">
      <c r="BR634276" s="2381"/>
    </row>
    <row r="634300" spans="70:70" x14ac:dyDescent="0.25">
      <c r="BR634300" s="2394"/>
    </row>
    <row r="634301" spans="70:70" x14ac:dyDescent="0.25">
      <c r="BR634301" s="2381"/>
    </row>
    <row r="634325" spans="70:70" x14ac:dyDescent="0.25">
      <c r="BR634325" s="2394"/>
    </row>
    <row r="634326" spans="70:70" x14ac:dyDescent="0.25">
      <c r="BR634326" s="2381"/>
    </row>
    <row r="634350" spans="70:70" x14ac:dyDescent="0.25">
      <c r="BR634350" s="2394"/>
    </row>
    <row r="634351" spans="70:70" x14ac:dyDescent="0.25">
      <c r="BR634351" s="2381"/>
    </row>
    <row r="634375" spans="70:70" x14ac:dyDescent="0.25">
      <c r="BR634375" s="2394"/>
    </row>
    <row r="634376" spans="70:70" x14ac:dyDescent="0.25">
      <c r="BR634376" s="2381"/>
    </row>
    <row r="634400" spans="70:70" x14ac:dyDescent="0.25">
      <c r="BR634400" s="2394"/>
    </row>
    <row r="634401" spans="70:70" x14ac:dyDescent="0.25">
      <c r="BR634401" s="2381"/>
    </row>
    <row r="634425" spans="70:70" x14ac:dyDescent="0.25">
      <c r="BR634425" s="2394"/>
    </row>
    <row r="634426" spans="70:70" x14ac:dyDescent="0.25">
      <c r="BR634426" s="2381"/>
    </row>
    <row r="634450" spans="70:70" x14ac:dyDescent="0.25">
      <c r="BR634450" s="2394"/>
    </row>
    <row r="634451" spans="70:70" x14ac:dyDescent="0.25">
      <c r="BR634451" s="2381"/>
    </row>
    <row r="634475" spans="70:70" x14ac:dyDescent="0.25">
      <c r="BR634475" s="2394"/>
    </row>
    <row r="634476" spans="70:70" x14ac:dyDescent="0.25">
      <c r="BR634476" s="2381"/>
    </row>
    <row r="634500" spans="70:70" x14ac:dyDescent="0.25">
      <c r="BR634500" s="2394"/>
    </row>
    <row r="634501" spans="70:70" x14ac:dyDescent="0.25">
      <c r="BR634501" s="2381"/>
    </row>
    <row r="634525" spans="70:70" x14ac:dyDescent="0.25">
      <c r="BR634525" s="2394"/>
    </row>
    <row r="634526" spans="70:70" x14ac:dyDescent="0.25">
      <c r="BR634526" s="2381"/>
    </row>
    <row r="634550" spans="70:70" x14ac:dyDescent="0.25">
      <c r="BR634550" s="2394"/>
    </row>
    <row r="634551" spans="70:70" x14ac:dyDescent="0.25">
      <c r="BR634551" s="2381"/>
    </row>
    <row r="634575" spans="70:70" x14ac:dyDescent="0.25">
      <c r="BR634575" s="2394"/>
    </row>
    <row r="634576" spans="70:70" x14ac:dyDescent="0.25">
      <c r="BR634576" s="2381"/>
    </row>
    <row r="634600" spans="70:70" x14ac:dyDescent="0.25">
      <c r="BR634600" s="2394"/>
    </row>
    <row r="634601" spans="70:70" x14ac:dyDescent="0.25">
      <c r="BR634601" s="2381"/>
    </row>
    <row r="634625" spans="70:70" x14ac:dyDescent="0.25">
      <c r="BR634625" s="2394"/>
    </row>
    <row r="634626" spans="70:70" x14ac:dyDescent="0.25">
      <c r="BR634626" s="2381"/>
    </row>
    <row r="634650" spans="70:70" x14ac:dyDescent="0.25">
      <c r="BR634650" s="2394"/>
    </row>
    <row r="634651" spans="70:70" x14ac:dyDescent="0.25">
      <c r="BR634651" s="2381"/>
    </row>
    <row r="634675" spans="70:70" x14ac:dyDescent="0.25">
      <c r="BR634675" s="2394"/>
    </row>
    <row r="634676" spans="70:70" x14ac:dyDescent="0.25">
      <c r="BR634676" s="2381"/>
    </row>
    <row r="634700" spans="70:70" x14ac:dyDescent="0.25">
      <c r="BR634700" s="2394"/>
    </row>
    <row r="634701" spans="70:70" x14ac:dyDescent="0.25">
      <c r="BR634701" s="2381"/>
    </row>
    <row r="634725" spans="70:70" x14ac:dyDescent="0.25">
      <c r="BR634725" s="2394"/>
    </row>
    <row r="634726" spans="70:70" x14ac:dyDescent="0.25">
      <c r="BR634726" s="2381"/>
    </row>
    <row r="634750" spans="70:70" x14ac:dyDescent="0.25">
      <c r="BR634750" s="2394"/>
    </row>
    <row r="634751" spans="70:70" x14ac:dyDescent="0.25">
      <c r="BR634751" s="2381"/>
    </row>
    <row r="634775" spans="70:70" x14ac:dyDescent="0.25">
      <c r="BR634775" s="2394"/>
    </row>
    <row r="634776" spans="70:70" x14ac:dyDescent="0.25">
      <c r="BR634776" s="2381"/>
    </row>
    <row r="634800" spans="70:70" x14ac:dyDescent="0.25">
      <c r="BR634800" s="2394"/>
    </row>
    <row r="634801" spans="70:70" x14ac:dyDescent="0.25">
      <c r="BR634801" s="2381"/>
    </row>
    <row r="634825" spans="70:70" x14ac:dyDescent="0.25">
      <c r="BR634825" s="2394"/>
    </row>
    <row r="634826" spans="70:70" x14ac:dyDescent="0.25">
      <c r="BR634826" s="2381"/>
    </row>
    <row r="634850" spans="70:70" x14ac:dyDescent="0.25">
      <c r="BR634850" s="2394"/>
    </row>
    <row r="634851" spans="70:70" x14ac:dyDescent="0.25">
      <c r="BR634851" s="2381"/>
    </row>
    <row r="634875" spans="70:70" x14ac:dyDescent="0.25">
      <c r="BR634875" s="2394"/>
    </row>
    <row r="634876" spans="70:70" x14ac:dyDescent="0.25">
      <c r="BR634876" s="2381"/>
    </row>
    <row r="634900" spans="70:70" x14ac:dyDescent="0.25">
      <c r="BR634900" s="2394"/>
    </row>
    <row r="634901" spans="70:70" x14ac:dyDescent="0.25">
      <c r="BR634901" s="2381"/>
    </row>
    <row r="634925" spans="70:70" x14ac:dyDescent="0.25">
      <c r="BR634925" s="2394"/>
    </row>
    <row r="634926" spans="70:70" x14ac:dyDescent="0.25">
      <c r="BR634926" s="2381"/>
    </row>
    <row r="634950" spans="70:70" x14ac:dyDescent="0.25">
      <c r="BR634950" s="2394"/>
    </row>
    <row r="634951" spans="70:70" x14ac:dyDescent="0.25">
      <c r="BR634951" s="2381"/>
    </row>
    <row r="634975" spans="70:70" x14ac:dyDescent="0.25">
      <c r="BR634975" s="2394"/>
    </row>
    <row r="634976" spans="70:70" x14ac:dyDescent="0.25">
      <c r="BR634976" s="2381"/>
    </row>
    <row r="635000" spans="70:70" x14ac:dyDescent="0.25">
      <c r="BR635000" s="2394"/>
    </row>
    <row r="635001" spans="70:70" x14ac:dyDescent="0.25">
      <c r="BR635001" s="2381"/>
    </row>
    <row r="635025" spans="70:70" x14ac:dyDescent="0.25">
      <c r="BR635025" s="2394"/>
    </row>
    <row r="635026" spans="70:70" x14ac:dyDescent="0.25">
      <c r="BR635026" s="2381"/>
    </row>
    <row r="635050" spans="70:70" x14ac:dyDescent="0.25">
      <c r="BR635050" s="2394"/>
    </row>
    <row r="635051" spans="70:70" x14ac:dyDescent="0.25">
      <c r="BR635051" s="2381"/>
    </row>
    <row r="635075" spans="70:70" x14ac:dyDescent="0.25">
      <c r="BR635075" s="2394"/>
    </row>
    <row r="635076" spans="70:70" x14ac:dyDescent="0.25">
      <c r="BR635076" s="2381"/>
    </row>
    <row r="635100" spans="70:70" x14ac:dyDescent="0.25">
      <c r="BR635100" s="2394"/>
    </row>
    <row r="635101" spans="70:70" x14ac:dyDescent="0.25">
      <c r="BR635101" s="2381"/>
    </row>
    <row r="635125" spans="70:70" x14ac:dyDescent="0.25">
      <c r="BR635125" s="2394"/>
    </row>
    <row r="635126" spans="70:70" x14ac:dyDescent="0.25">
      <c r="BR635126" s="2381"/>
    </row>
    <row r="635150" spans="70:70" x14ac:dyDescent="0.25">
      <c r="BR635150" s="2394"/>
    </row>
    <row r="635151" spans="70:70" x14ac:dyDescent="0.25">
      <c r="BR635151" s="2381"/>
    </row>
    <row r="635175" spans="70:70" x14ac:dyDescent="0.25">
      <c r="BR635175" s="2394"/>
    </row>
    <row r="635176" spans="70:70" x14ac:dyDescent="0.25">
      <c r="BR635176" s="2381"/>
    </row>
    <row r="635200" spans="70:70" x14ac:dyDescent="0.25">
      <c r="BR635200" s="2394"/>
    </row>
    <row r="635201" spans="70:70" x14ac:dyDescent="0.25">
      <c r="BR635201" s="2381"/>
    </row>
    <row r="635225" spans="70:70" x14ac:dyDescent="0.25">
      <c r="BR635225" s="2394"/>
    </row>
    <row r="635226" spans="70:70" x14ac:dyDescent="0.25">
      <c r="BR635226" s="2381"/>
    </row>
    <row r="635250" spans="70:70" x14ac:dyDescent="0.25">
      <c r="BR635250" s="2394"/>
    </row>
    <row r="635251" spans="70:70" x14ac:dyDescent="0.25">
      <c r="BR635251" s="2381"/>
    </row>
    <row r="635275" spans="70:70" x14ac:dyDescent="0.25">
      <c r="BR635275" s="2394"/>
    </row>
    <row r="635276" spans="70:70" x14ac:dyDescent="0.25">
      <c r="BR635276" s="2381"/>
    </row>
    <row r="635300" spans="70:70" x14ac:dyDescent="0.25">
      <c r="BR635300" s="2394"/>
    </row>
    <row r="635301" spans="70:70" x14ac:dyDescent="0.25">
      <c r="BR635301" s="2381"/>
    </row>
    <row r="635325" spans="70:70" x14ac:dyDescent="0.25">
      <c r="BR635325" s="2394"/>
    </row>
    <row r="635326" spans="70:70" x14ac:dyDescent="0.25">
      <c r="BR635326" s="2381"/>
    </row>
    <row r="635350" spans="70:70" x14ac:dyDescent="0.25">
      <c r="BR635350" s="2394"/>
    </row>
    <row r="635351" spans="70:70" x14ac:dyDescent="0.25">
      <c r="BR635351" s="2381"/>
    </row>
    <row r="635375" spans="70:70" x14ac:dyDescent="0.25">
      <c r="BR635375" s="2394"/>
    </row>
    <row r="635376" spans="70:70" x14ac:dyDescent="0.25">
      <c r="BR635376" s="2381"/>
    </row>
    <row r="635400" spans="70:70" x14ac:dyDescent="0.25">
      <c r="BR635400" s="2394"/>
    </row>
    <row r="635401" spans="70:70" x14ac:dyDescent="0.25">
      <c r="BR635401" s="2381"/>
    </row>
    <row r="635425" spans="70:70" x14ac:dyDescent="0.25">
      <c r="BR635425" s="2394"/>
    </row>
    <row r="635426" spans="70:70" x14ac:dyDescent="0.25">
      <c r="BR635426" s="2381"/>
    </row>
    <row r="635450" spans="70:70" x14ac:dyDescent="0.25">
      <c r="BR635450" s="2394"/>
    </row>
    <row r="635451" spans="70:70" x14ac:dyDescent="0.25">
      <c r="BR635451" s="2381"/>
    </row>
    <row r="635475" spans="70:70" x14ac:dyDescent="0.25">
      <c r="BR635475" s="2394"/>
    </row>
    <row r="635476" spans="70:70" x14ac:dyDescent="0.25">
      <c r="BR635476" s="2381"/>
    </row>
    <row r="635500" spans="70:70" x14ac:dyDescent="0.25">
      <c r="BR635500" s="2394"/>
    </row>
    <row r="635501" spans="70:70" x14ac:dyDescent="0.25">
      <c r="BR635501" s="2381"/>
    </row>
    <row r="635525" spans="70:70" x14ac:dyDescent="0.25">
      <c r="BR635525" s="2394"/>
    </row>
    <row r="635526" spans="70:70" x14ac:dyDescent="0.25">
      <c r="BR635526" s="2381"/>
    </row>
    <row r="635550" spans="70:70" x14ac:dyDescent="0.25">
      <c r="BR635550" s="2394"/>
    </row>
    <row r="635551" spans="70:70" x14ac:dyDescent="0.25">
      <c r="BR635551" s="2381"/>
    </row>
    <row r="635575" spans="70:70" x14ac:dyDescent="0.25">
      <c r="BR635575" s="2394"/>
    </row>
    <row r="635576" spans="70:70" x14ac:dyDescent="0.25">
      <c r="BR635576" s="2381"/>
    </row>
    <row r="635600" spans="70:70" x14ac:dyDescent="0.25">
      <c r="BR635600" s="2394"/>
    </row>
    <row r="635601" spans="70:70" x14ac:dyDescent="0.25">
      <c r="BR635601" s="2381"/>
    </row>
    <row r="635625" spans="70:70" x14ac:dyDescent="0.25">
      <c r="BR635625" s="2394"/>
    </row>
    <row r="635626" spans="70:70" x14ac:dyDescent="0.25">
      <c r="BR635626" s="2381"/>
    </row>
    <row r="635650" spans="70:70" x14ac:dyDescent="0.25">
      <c r="BR635650" s="2394"/>
    </row>
    <row r="635651" spans="70:70" x14ac:dyDescent="0.25">
      <c r="BR635651" s="2381"/>
    </row>
    <row r="635675" spans="70:70" x14ac:dyDescent="0.25">
      <c r="BR635675" s="2394"/>
    </row>
    <row r="635676" spans="70:70" x14ac:dyDescent="0.25">
      <c r="BR635676" s="2381"/>
    </row>
    <row r="635700" spans="70:70" x14ac:dyDescent="0.25">
      <c r="BR635700" s="2394"/>
    </row>
    <row r="635701" spans="70:70" x14ac:dyDescent="0.25">
      <c r="BR635701" s="2381"/>
    </row>
    <row r="635725" spans="70:70" x14ac:dyDescent="0.25">
      <c r="BR635725" s="2394"/>
    </row>
    <row r="635726" spans="70:70" x14ac:dyDescent="0.25">
      <c r="BR635726" s="2381"/>
    </row>
    <row r="635750" spans="70:70" x14ac:dyDescent="0.25">
      <c r="BR635750" s="2394"/>
    </row>
    <row r="635751" spans="70:70" x14ac:dyDescent="0.25">
      <c r="BR635751" s="2381"/>
    </row>
    <row r="635775" spans="70:70" x14ac:dyDescent="0.25">
      <c r="BR635775" s="2394"/>
    </row>
    <row r="635776" spans="70:70" x14ac:dyDescent="0.25">
      <c r="BR635776" s="2381"/>
    </row>
    <row r="635800" spans="70:70" x14ac:dyDescent="0.25">
      <c r="BR635800" s="2394"/>
    </row>
    <row r="635801" spans="70:70" x14ac:dyDescent="0.25">
      <c r="BR635801" s="2381"/>
    </row>
    <row r="635825" spans="70:70" x14ac:dyDescent="0.25">
      <c r="BR635825" s="2394"/>
    </row>
    <row r="635826" spans="70:70" x14ac:dyDescent="0.25">
      <c r="BR635826" s="2381"/>
    </row>
    <row r="635850" spans="70:70" x14ac:dyDescent="0.25">
      <c r="BR635850" s="2394"/>
    </row>
    <row r="635851" spans="70:70" x14ac:dyDescent="0.25">
      <c r="BR635851" s="2381"/>
    </row>
    <row r="635875" spans="70:70" x14ac:dyDescent="0.25">
      <c r="BR635875" s="2394"/>
    </row>
    <row r="635876" spans="70:70" x14ac:dyDescent="0.25">
      <c r="BR635876" s="2381"/>
    </row>
    <row r="635900" spans="70:70" x14ac:dyDescent="0.25">
      <c r="BR635900" s="2394"/>
    </row>
    <row r="635901" spans="70:70" x14ac:dyDescent="0.25">
      <c r="BR635901" s="2381"/>
    </row>
    <row r="635925" spans="70:70" x14ac:dyDescent="0.25">
      <c r="BR635925" s="2394"/>
    </row>
    <row r="635926" spans="70:70" x14ac:dyDescent="0.25">
      <c r="BR635926" s="2381"/>
    </row>
    <row r="635950" spans="70:70" x14ac:dyDescent="0.25">
      <c r="BR635950" s="2394"/>
    </row>
    <row r="635951" spans="70:70" x14ac:dyDescent="0.25">
      <c r="BR635951" s="2381"/>
    </row>
    <row r="635975" spans="70:70" x14ac:dyDescent="0.25">
      <c r="BR635975" s="2394"/>
    </row>
    <row r="635976" spans="70:70" x14ac:dyDescent="0.25">
      <c r="BR635976" s="2381"/>
    </row>
    <row r="636000" spans="70:70" x14ac:dyDescent="0.25">
      <c r="BR636000" s="2394"/>
    </row>
    <row r="636001" spans="70:70" x14ac:dyDescent="0.25">
      <c r="BR636001" s="2381"/>
    </row>
    <row r="636025" spans="70:70" x14ac:dyDescent="0.25">
      <c r="BR636025" s="2394"/>
    </row>
    <row r="636026" spans="70:70" x14ac:dyDescent="0.25">
      <c r="BR636026" s="2381"/>
    </row>
    <row r="636050" spans="70:70" x14ac:dyDescent="0.25">
      <c r="BR636050" s="2394"/>
    </row>
    <row r="636051" spans="70:70" x14ac:dyDescent="0.25">
      <c r="BR636051" s="2381"/>
    </row>
    <row r="636075" spans="70:70" x14ac:dyDescent="0.25">
      <c r="BR636075" s="2394"/>
    </row>
    <row r="636076" spans="70:70" x14ac:dyDescent="0.25">
      <c r="BR636076" s="2381"/>
    </row>
    <row r="636100" spans="70:70" x14ac:dyDescent="0.25">
      <c r="BR636100" s="2394"/>
    </row>
    <row r="636101" spans="70:70" x14ac:dyDescent="0.25">
      <c r="BR636101" s="2381"/>
    </row>
    <row r="636125" spans="70:70" x14ac:dyDescent="0.25">
      <c r="BR636125" s="2394"/>
    </row>
    <row r="636126" spans="70:70" x14ac:dyDescent="0.25">
      <c r="BR636126" s="2381"/>
    </row>
    <row r="636150" spans="70:70" x14ac:dyDescent="0.25">
      <c r="BR636150" s="2394"/>
    </row>
    <row r="636151" spans="70:70" x14ac:dyDescent="0.25">
      <c r="BR636151" s="2381"/>
    </row>
    <row r="636175" spans="70:70" x14ac:dyDescent="0.25">
      <c r="BR636175" s="2394"/>
    </row>
    <row r="636176" spans="70:70" x14ac:dyDescent="0.25">
      <c r="BR636176" s="2381"/>
    </row>
    <row r="636200" spans="70:70" x14ac:dyDescent="0.25">
      <c r="BR636200" s="2394"/>
    </row>
    <row r="636201" spans="70:70" x14ac:dyDescent="0.25">
      <c r="BR636201" s="2381"/>
    </row>
    <row r="636225" spans="70:70" x14ac:dyDescent="0.25">
      <c r="BR636225" s="2394"/>
    </row>
    <row r="636226" spans="70:70" x14ac:dyDescent="0.25">
      <c r="BR636226" s="2381"/>
    </row>
    <row r="636250" spans="70:70" x14ac:dyDescent="0.25">
      <c r="BR636250" s="2394"/>
    </row>
    <row r="636251" spans="70:70" x14ac:dyDescent="0.25">
      <c r="BR636251" s="2381"/>
    </row>
    <row r="636275" spans="70:70" x14ac:dyDescent="0.25">
      <c r="BR636275" s="2394"/>
    </row>
    <row r="636276" spans="70:70" x14ac:dyDescent="0.25">
      <c r="BR636276" s="2381"/>
    </row>
    <row r="636300" spans="70:70" x14ac:dyDescent="0.25">
      <c r="BR636300" s="2394"/>
    </row>
    <row r="636301" spans="70:70" x14ac:dyDescent="0.25">
      <c r="BR636301" s="2381"/>
    </row>
    <row r="636325" spans="70:70" x14ac:dyDescent="0.25">
      <c r="BR636325" s="2394"/>
    </row>
    <row r="636326" spans="70:70" x14ac:dyDescent="0.25">
      <c r="BR636326" s="2381"/>
    </row>
    <row r="636350" spans="70:70" x14ac:dyDescent="0.25">
      <c r="BR636350" s="2394"/>
    </row>
    <row r="636351" spans="70:70" x14ac:dyDescent="0.25">
      <c r="BR636351" s="2381"/>
    </row>
    <row r="636375" spans="70:70" x14ac:dyDescent="0.25">
      <c r="BR636375" s="2394"/>
    </row>
    <row r="636376" spans="70:70" x14ac:dyDescent="0.25">
      <c r="BR636376" s="2381"/>
    </row>
    <row r="636400" spans="70:70" x14ac:dyDescent="0.25">
      <c r="BR636400" s="2394"/>
    </row>
    <row r="636401" spans="70:70" x14ac:dyDescent="0.25">
      <c r="BR636401" s="2381"/>
    </row>
    <row r="636425" spans="70:70" x14ac:dyDescent="0.25">
      <c r="BR636425" s="2394"/>
    </row>
    <row r="636426" spans="70:70" x14ac:dyDescent="0.25">
      <c r="BR636426" s="2381"/>
    </row>
    <row r="636450" spans="70:70" x14ac:dyDescent="0.25">
      <c r="BR636450" s="2394"/>
    </row>
    <row r="636451" spans="70:70" x14ac:dyDescent="0.25">
      <c r="BR636451" s="2381"/>
    </row>
    <row r="636475" spans="70:70" x14ac:dyDescent="0.25">
      <c r="BR636475" s="2394"/>
    </row>
    <row r="636476" spans="70:70" x14ac:dyDescent="0.25">
      <c r="BR636476" s="2381"/>
    </row>
    <row r="636500" spans="70:70" x14ac:dyDescent="0.25">
      <c r="BR636500" s="2394"/>
    </row>
    <row r="636501" spans="70:70" x14ac:dyDescent="0.25">
      <c r="BR636501" s="2381"/>
    </row>
    <row r="636525" spans="70:70" x14ac:dyDescent="0.25">
      <c r="BR636525" s="2394"/>
    </row>
    <row r="636526" spans="70:70" x14ac:dyDescent="0.25">
      <c r="BR636526" s="2381"/>
    </row>
    <row r="636550" spans="70:70" x14ac:dyDescent="0.25">
      <c r="BR636550" s="2394"/>
    </row>
    <row r="636551" spans="70:70" x14ac:dyDescent="0.25">
      <c r="BR636551" s="2381"/>
    </row>
    <row r="636575" spans="70:70" x14ac:dyDescent="0.25">
      <c r="BR636575" s="2394"/>
    </row>
    <row r="636576" spans="70:70" x14ac:dyDescent="0.25">
      <c r="BR636576" s="2381"/>
    </row>
    <row r="636600" spans="70:70" x14ac:dyDescent="0.25">
      <c r="BR636600" s="2394"/>
    </row>
    <row r="636601" spans="70:70" x14ac:dyDescent="0.25">
      <c r="BR636601" s="2381"/>
    </row>
    <row r="636625" spans="70:70" x14ac:dyDescent="0.25">
      <c r="BR636625" s="2394"/>
    </row>
    <row r="636626" spans="70:70" x14ac:dyDescent="0.25">
      <c r="BR636626" s="2381"/>
    </row>
    <row r="636650" spans="70:70" x14ac:dyDescent="0.25">
      <c r="BR636650" s="2394"/>
    </row>
    <row r="636651" spans="70:70" x14ac:dyDescent="0.25">
      <c r="BR636651" s="2381"/>
    </row>
    <row r="636675" spans="70:70" x14ac:dyDescent="0.25">
      <c r="BR636675" s="2394"/>
    </row>
    <row r="636676" spans="70:70" x14ac:dyDescent="0.25">
      <c r="BR636676" s="2381"/>
    </row>
    <row r="636700" spans="70:70" x14ac:dyDescent="0.25">
      <c r="BR636700" s="2394"/>
    </row>
    <row r="636701" spans="70:70" x14ac:dyDescent="0.25">
      <c r="BR636701" s="2381"/>
    </row>
    <row r="636725" spans="70:70" x14ac:dyDescent="0.25">
      <c r="BR636725" s="2394"/>
    </row>
    <row r="636726" spans="70:70" x14ac:dyDescent="0.25">
      <c r="BR636726" s="2381"/>
    </row>
    <row r="636750" spans="70:70" x14ac:dyDescent="0.25">
      <c r="BR636750" s="2394"/>
    </row>
    <row r="636751" spans="70:70" x14ac:dyDescent="0.25">
      <c r="BR636751" s="2381"/>
    </row>
    <row r="636775" spans="70:70" x14ac:dyDescent="0.25">
      <c r="BR636775" s="2394"/>
    </row>
    <row r="636776" spans="70:70" x14ac:dyDescent="0.25">
      <c r="BR636776" s="2381"/>
    </row>
    <row r="636800" spans="70:70" x14ac:dyDescent="0.25">
      <c r="BR636800" s="2394"/>
    </row>
    <row r="636801" spans="70:70" x14ac:dyDescent="0.25">
      <c r="BR636801" s="2381"/>
    </row>
    <row r="636825" spans="70:70" x14ac:dyDescent="0.25">
      <c r="BR636825" s="2394"/>
    </row>
    <row r="636826" spans="70:70" x14ac:dyDescent="0.25">
      <c r="BR636826" s="2381"/>
    </row>
    <row r="636850" spans="70:70" x14ac:dyDescent="0.25">
      <c r="BR636850" s="2394"/>
    </row>
    <row r="636851" spans="70:70" x14ac:dyDescent="0.25">
      <c r="BR636851" s="2381"/>
    </row>
    <row r="636875" spans="70:70" x14ac:dyDescent="0.25">
      <c r="BR636875" s="2394"/>
    </row>
    <row r="636876" spans="70:70" x14ac:dyDescent="0.25">
      <c r="BR636876" s="2381"/>
    </row>
    <row r="636900" spans="70:70" x14ac:dyDescent="0.25">
      <c r="BR636900" s="2394"/>
    </row>
    <row r="636901" spans="70:70" x14ac:dyDescent="0.25">
      <c r="BR636901" s="2381"/>
    </row>
    <row r="636925" spans="70:70" x14ac:dyDescent="0.25">
      <c r="BR636925" s="2394"/>
    </row>
    <row r="636926" spans="70:70" x14ac:dyDescent="0.25">
      <c r="BR636926" s="2381"/>
    </row>
    <row r="636950" spans="70:70" x14ac:dyDescent="0.25">
      <c r="BR636950" s="2394"/>
    </row>
    <row r="636951" spans="70:70" x14ac:dyDescent="0.25">
      <c r="BR636951" s="2381"/>
    </row>
    <row r="636975" spans="70:70" x14ac:dyDescent="0.25">
      <c r="BR636975" s="2394"/>
    </row>
    <row r="636976" spans="70:70" x14ac:dyDescent="0.25">
      <c r="BR636976" s="2381"/>
    </row>
    <row r="637000" spans="70:70" x14ac:dyDescent="0.25">
      <c r="BR637000" s="2394"/>
    </row>
    <row r="637001" spans="70:70" x14ac:dyDescent="0.25">
      <c r="BR637001" s="2381"/>
    </row>
    <row r="637025" spans="70:70" x14ac:dyDescent="0.25">
      <c r="BR637025" s="2394"/>
    </row>
    <row r="637026" spans="70:70" x14ac:dyDescent="0.25">
      <c r="BR637026" s="2381"/>
    </row>
    <row r="637050" spans="70:70" x14ac:dyDescent="0.25">
      <c r="BR637050" s="2394"/>
    </row>
    <row r="637051" spans="70:70" x14ac:dyDescent="0.25">
      <c r="BR637051" s="2381"/>
    </row>
    <row r="637075" spans="70:70" x14ac:dyDescent="0.25">
      <c r="BR637075" s="2394"/>
    </row>
    <row r="637076" spans="70:70" x14ac:dyDescent="0.25">
      <c r="BR637076" s="2381"/>
    </row>
    <row r="637100" spans="70:70" x14ac:dyDescent="0.25">
      <c r="BR637100" s="2394"/>
    </row>
    <row r="637101" spans="70:70" x14ac:dyDescent="0.25">
      <c r="BR637101" s="2381"/>
    </row>
    <row r="637125" spans="70:70" x14ac:dyDescent="0.25">
      <c r="BR637125" s="2394"/>
    </row>
    <row r="637126" spans="70:70" x14ac:dyDescent="0.25">
      <c r="BR637126" s="2381"/>
    </row>
    <row r="637150" spans="70:70" x14ac:dyDescent="0.25">
      <c r="BR637150" s="2394"/>
    </row>
    <row r="637151" spans="70:70" x14ac:dyDescent="0.25">
      <c r="BR637151" s="2381"/>
    </row>
    <row r="637175" spans="70:70" x14ac:dyDescent="0.25">
      <c r="BR637175" s="2394"/>
    </row>
    <row r="637176" spans="70:70" x14ac:dyDescent="0.25">
      <c r="BR637176" s="2381"/>
    </row>
    <row r="637200" spans="70:70" x14ac:dyDescent="0.25">
      <c r="BR637200" s="2394"/>
    </row>
    <row r="637201" spans="70:70" x14ac:dyDescent="0.25">
      <c r="BR637201" s="2381"/>
    </row>
    <row r="637225" spans="70:70" x14ac:dyDescent="0.25">
      <c r="BR637225" s="2394"/>
    </row>
    <row r="637226" spans="70:70" x14ac:dyDescent="0.25">
      <c r="BR637226" s="2381"/>
    </row>
    <row r="637250" spans="70:70" x14ac:dyDescent="0.25">
      <c r="BR637250" s="2394"/>
    </row>
    <row r="637251" spans="70:70" x14ac:dyDescent="0.25">
      <c r="BR637251" s="2381"/>
    </row>
    <row r="637275" spans="70:70" x14ac:dyDescent="0.25">
      <c r="BR637275" s="2394"/>
    </row>
    <row r="637276" spans="70:70" x14ac:dyDescent="0.25">
      <c r="BR637276" s="2381"/>
    </row>
    <row r="637300" spans="70:70" x14ac:dyDescent="0.25">
      <c r="BR637300" s="2394"/>
    </row>
    <row r="637301" spans="70:70" x14ac:dyDescent="0.25">
      <c r="BR637301" s="2381"/>
    </row>
    <row r="637325" spans="70:70" x14ac:dyDescent="0.25">
      <c r="BR637325" s="2394"/>
    </row>
    <row r="637326" spans="70:70" x14ac:dyDescent="0.25">
      <c r="BR637326" s="2381"/>
    </row>
    <row r="637350" spans="70:70" x14ac:dyDescent="0.25">
      <c r="BR637350" s="2394"/>
    </row>
    <row r="637351" spans="70:70" x14ac:dyDescent="0.25">
      <c r="BR637351" s="2381"/>
    </row>
    <row r="637375" spans="70:70" x14ac:dyDescent="0.25">
      <c r="BR637375" s="2394"/>
    </row>
    <row r="637376" spans="70:70" x14ac:dyDescent="0.25">
      <c r="BR637376" s="2381"/>
    </row>
    <row r="637400" spans="70:70" x14ac:dyDescent="0.25">
      <c r="BR637400" s="2394"/>
    </row>
    <row r="637401" spans="70:70" x14ac:dyDescent="0.25">
      <c r="BR637401" s="2381"/>
    </row>
    <row r="637425" spans="70:70" x14ac:dyDescent="0.25">
      <c r="BR637425" s="2394"/>
    </row>
    <row r="637426" spans="70:70" x14ac:dyDescent="0.25">
      <c r="BR637426" s="2381"/>
    </row>
    <row r="637450" spans="70:70" x14ac:dyDescent="0.25">
      <c r="BR637450" s="2394"/>
    </row>
    <row r="637451" spans="70:70" x14ac:dyDescent="0.25">
      <c r="BR637451" s="2381"/>
    </row>
    <row r="637475" spans="70:70" x14ac:dyDescent="0.25">
      <c r="BR637475" s="2394"/>
    </row>
    <row r="637476" spans="70:70" x14ac:dyDescent="0.25">
      <c r="BR637476" s="2381"/>
    </row>
    <row r="637500" spans="70:70" x14ac:dyDescent="0.25">
      <c r="BR637500" s="2394"/>
    </row>
    <row r="637501" spans="70:70" x14ac:dyDescent="0.25">
      <c r="BR637501" s="2381"/>
    </row>
    <row r="637525" spans="70:70" x14ac:dyDescent="0.25">
      <c r="BR637525" s="2394"/>
    </row>
    <row r="637526" spans="70:70" x14ac:dyDescent="0.25">
      <c r="BR637526" s="2381"/>
    </row>
    <row r="637550" spans="70:70" x14ac:dyDescent="0.25">
      <c r="BR637550" s="2394"/>
    </row>
    <row r="637551" spans="70:70" x14ac:dyDescent="0.25">
      <c r="BR637551" s="2381"/>
    </row>
    <row r="637575" spans="70:70" x14ac:dyDescent="0.25">
      <c r="BR637575" s="2394"/>
    </row>
    <row r="637576" spans="70:70" x14ac:dyDescent="0.25">
      <c r="BR637576" s="2381"/>
    </row>
    <row r="637600" spans="70:70" x14ac:dyDescent="0.25">
      <c r="BR637600" s="2394"/>
    </row>
    <row r="637601" spans="70:70" x14ac:dyDescent="0.25">
      <c r="BR637601" s="2381"/>
    </row>
    <row r="637625" spans="70:70" x14ac:dyDescent="0.25">
      <c r="BR637625" s="2394"/>
    </row>
    <row r="637626" spans="70:70" x14ac:dyDescent="0.25">
      <c r="BR637626" s="2381"/>
    </row>
    <row r="637650" spans="70:70" x14ac:dyDescent="0.25">
      <c r="BR637650" s="2394"/>
    </row>
    <row r="637651" spans="70:70" x14ac:dyDescent="0.25">
      <c r="BR637651" s="2381"/>
    </row>
    <row r="637675" spans="70:70" x14ac:dyDescent="0.25">
      <c r="BR637675" s="2394"/>
    </row>
    <row r="637676" spans="70:70" x14ac:dyDescent="0.25">
      <c r="BR637676" s="2381"/>
    </row>
    <row r="637700" spans="70:70" x14ac:dyDescent="0.25">
      <c r="BR637700" s="2394"/>
    </row>
    <row r="637701" spans="70:70" x14ac:dyDescent="0.25">
      <c r="BR637701" s="2381"/>
    </row>
    <row r="637725" spans="70:70" x14ac:dyDescent="0.25">
      <c r="BR637725" s="2394"/>
    </row>
    <row r="637726" spans="70:70" x14ac:dyDescent="0.25">
      <c r="BR637726" s="2381"/>
    </row>
    <row r="637750" spans="70:70" x14ac:dyDescent="0.25">
      <c r="BR637750" s="2394"/>
    </row>
    <row r="637751" spans="70:70" x14ac:dyDescent="0.25">
      <c r="BR637751" s="2381"/>
    </row>
    <row r="637775" spans="70:70" x14ac:dyDescent="0.25">
      <c r="BR637775" s="2394"/>
    </row>
    <row r="637776" spans="70:70" x14ac:dyDescent="0.25">
      <c r="BR637776" s="2381"/>
    </row>
    <row r="637800" spans="70:70" x14ac:dyDescent="0.25">
      <c r="BR637800" s="2394"/>
    </row>
    <row r="637801" spans="70:70" x14ac:dyDescent="0.25">
      <c r="BR637801" s="2381"/>
    </row>
    <row r="637825" spans="70:70" x14ac:dyDescent="0.25">
      <c r="BR637825" s="2394"/>
    </row>
    <row r="637826" spans="70:70" x14ac:dyDescent="0.25">
      <c r="BR637826" s="2381"/>
    </row>
    <row r="637850" spans="70:70" x14ac:dyDescent="0.25">
      <c r="BR637850" s="2394"/>
    </row>
    <row r="637851" spans="70:70" x14ac:dyDescent="0.25">
      <c r="BR637851" s="2381"/>
    </row>
    <row r="637875" spans="70:70" x14ac:dyDescent="0.25">
      <c r="BR637875" s="2394"/>
    </row>
    <row r="637876" spans="70:70" x14ac:dyDescent="0.25">
      <c r="BR637876" s="2381"/>
    </row>
    <row r="637900" spans="70:70" x14ac:dyDescent="0.25">
      <c r="BR637900" s="2394"/>
    </row>
    <row r="637901" spans="70:70" x14ac:dyDescent="0.25">
      <c r="BR637901" s="2381"/>
    </row>
    <row r="637925" spans="70:70" x14ac:dyDescent="0.25">
      <c r="BR637925" s="2394"/>
    </row>
    <row r="637926" spans="70:70" x14ac:dyDescent="0.25">
      <c r="BR637926" s="2381"/>
    </row>
    <row r="637950" spans="70:70" x14ac:dyDescent="0.25">
      <c r="BR637950" s="2394"/>
    </row>
    <row r="637951" spans="70:70" x14ac:dyDescent="0.25">
      <c r="BR637951" s="2381"/>
    </row>
    <row r="637975" spans="70:70" x14ac:dyDescent="0.25">
      <c r="BR637975" s="2394"/>
    </row>
    <row r="637976" spans="70:70" x14ac:dyDescent="0.25">
      <c r="BR637976" s="2381"/>
    </row>
    <row r="638000" spans="70:70" x14ac:dyDescent="0.25">
      <c r="BR638000" s="2394"/>
    </row>
    <row r="638001" spans="70:70" x14ac:dyDescent="0.25">
      <c r="BR638001" s="2381"/>
    </row>
    <row r="638025" spans="70:70" x14ac:dyDescent="0.25">
      <c r="BR638025" s="2394"/>
    </row>
    <row r="638026" spans="70:70" x14ac:dyDescent="0.25">
      <c r="BR638026" s="2381"/>
    </row>
    <row r="638050" spans="70:70" x14ac:dyDescent="0.25">
      <c r="BR638050" s="2394"/>
    </row>
    <row r="638051" spans="70:70" x14ac:dyDescent="0.25">
      <c r="BR638051" s="2381"/>
    </row>
    <row r="638075" spans="70:70" x14ac:dyDescent="0.25">
      <c r="BR638075" s="2394"/>
    </row>
    <row r="638076" spans="70:70" x14ac:dyDescent="0.25">
      <c r="BR638076" s="2381"/>
    </row>
    <row r="638100" spans="70:70" x14ac:dyDescent="0.25">
      <c r="BR638100" s="2394"/>
    </row>
    <row r="638101" spans="70:70" x14ac:dyDescent="0.25">
      <c r="BR638101" s="2381"/>
    </row>
    <row r="638125" spans="70:70" x14ac:dyDescent="0.25">
      <c r="BR638125" s="2394"/>
    </row>
    <row r="638126" spans="70:70" x14ac:dyDescent="0.25">
      <c r="BR638126" s="2381"/>
    </row>
    <row r="638150" spans="70:70" x14ac:dyDescent="0.25">
      <c r="BR638150" s="2394"/>
    </row>
    <row r="638151" spans="70:70" x14ac:dyDescent="0.25">
      <c r="BR638151" s="2381"/>
    </row>
    <row r="638175" spans="70:70" x14ac:dyDescent="0.25">
      <c r="BR638175" s="2394"/>
    </row>
    <row r="638176" spans="70:70" x14ac:dyDescent="0.25">
      <c r="BR638176" s="2381"/>
    </row>
    <row r="638200" spans="70:70" x14ac:dyDescent="0.25">
      <c r="BR638200" s="2394"/>
    </row>
    <row r="638201" spans="70:70" x14ac:dyDescent="0.25">
      <c r="BR638201" s="2381"/>
    </row>
    <row r="638225" spans="70:70" x14ac:dyDescent="0.25">
      <c r="BR638225" s="2394"/>
    </row>
    <row r="638226" spans="70:70" x14ac:dyDescent="0.25">
      <c r="BR638226" s="2381"/>
    </row>
    <row r="638250" spans="70:70" x14ac:dyDescent="0.25">
      <c r="BR638250" s="2394"/>
    </row>
    <row r="638251" spans="70:70" x14ac:dyDescent="0.25">
      <c r="BR638251" s="2381"/>
    </row>
    <row r="638275" spans="70:70" x14ac:dyDescent="0.25">
      <c r="BR638275" s="2394"/>
    </row>
    <row r="638276" spans="70:70" x14ac:dyDescent="0.25">
      <c r="BR638276" s="2381"/>
    </row>
    <row r="638300" spans="70:70" x14ac:dyDescent="0.25">
      <c r="BR638300" s="2394"/>
    </row>
    <row r="638301" spans="70:70" x14ac:dyDescent="0.25">
      <c r="BR638301" s="2381"/>
    </row>
    <row r="638325" spans="70:70" x14ac:dyDescent="0.25">
      <c r="BR638325" s="2394"/>
    </row>
    <row r="638326" spans="70:70" x14ac:dyDescent="0.25">
      <c r="BR638326" s="2381"/>
    </row>
    <row r="638350" spans="70:70" x14ac:dyDescent="0.25">
      <c r="BR638350" s="2394"/>
    </row>
    <row r="638351" spans="70:70" x14ac:dyDescent="0.25">
      <c r="BR638351" s="2381"/>
    </row>
    <row r="638375" spans="70:70" x14ac:dyDescent="0.25">
      <c r="BR638375" s="2394"/>
    </row>
    <row r="638376" spans="70:70" x14ac:dyDescent="0.25">
      <c r="BR638376" s="2381"/>
    </row>
    <row r="638400" spans="70:70" x14ac:dyDescent="0.25">
      <c r="BR638400" s="2394"/>
    </row>
    <row r="638401" spans="70:70" x14ac:dyDescent="0.25">
      <c r="BR638401" s="2381"/>
    </row>
    <row r="638425" spans="70:70" x14ac:dyDescent="0.25">
      <c r="BR638425" s="2394"/>
    </row>
    <row r="638426" spans="70:70" x14ac:dyDescent="0.25">
      <c r="BR638426" s="2381"/>
    </row>
    <row r="638450" spans="70:70" x14ac:dyDescent="0.25">
      <c r="BR638450" s="2394"/>
    </row>
    <row r="638451" spans="70:70" x14ac:dyDescent="0.25">
      <c r="BR638451" s="2381"/>
    </row>
    <row r="638475" spans="70:70" x14ac:dyDescent="0.25">
      <c r="BR638475" s="2394"/>
    </row>
    <row r="638476" spans="70:70" x14ac:dyDescent="0.25">
      <c r="BR638476" s="2381"/>
    </row>
    <row r="638500" spans="70:70" x14ac:dyDescent="0.25">
      <c r="BR638500" s="2394"/>
    </row>
    <row r="638501" spans="70:70" x14ac:dyDescent="0.25">
      <c r="BR638501" s="2381"/>
    </row>
    <row r="638525" spans="70:70" x14ac:dyDescent="0.25">
      <c r="BR638525" s="2394"/>
    </row>
    <row r="638526" spans="70:70" x14ac:dyDescent="0.25">
      <c r="BR638526" s="2381"/>
    </row>
    <row r="638550" spans="70:70" x14ac:dyDescent="0.25">
      <c r="BR638550" s="2394"/>
    </row>
    <row r="638551" spans="70:70" x14ac:dyDescent="0.25">
      <c r="BR638551" s="2381"/>
    </row>
    <row r="638575" spans="70:70" x14ac:dyDescent="0.25">
      <c r="BR638575" s="2394"/>
    </row>
    <row r="638576" spans="70:70" x14ac:dyDescent="0.25">
      <c r="BR638576" s="2381"/>
    </row>
    <row r="638600" spans="70:70" x14ac:dyDescent="0.25">
      <c r="BR638600" s="2394"/>
    </row>
    <row r="638601" spans="70:70" x14ac:dyDescent="0.25">
      <c r="BR638601" s="2381"/>
    </row>
    <row r="638625" spans="70:70" x14ac:dyDescent="0.25">
      <c r="BR638625" s="2394"/>
    </row>
    <row r="638626" spans="70:70" x14ac:dyDescent="0.25">
      <c r="BR638626" s="2381"/>
    </row>
    <row r="638650" spans="70:70" x14ac:dyDescent="0.25">
      <c r="BR638650" s="2394"/>
    </row>
    <row r="638651" spans="70:70" x14ac:dyDescent="0.25">
      <c r="BR638651" s="2381"/>
    </row>
    <row r="638675" spans="70:70" x14ac:dyDescent="0.25">
      <c r="BR638675" s="2394"/>
    </row>
    <row r="638676" spans="70:70" x14ac:dyDescent="0.25">
      <c r="BR638676" s="2381"/>
    </row>
    <row r="638700" spans="70:70" x14ac:dyDescent="0.25">
      <c r="BR638700" s="2394"/>
    </row>
    <row r="638701" spans="70:70" x14ac:dyDescent="0.25">
      <c r="BR638701" s="2381"/>
    </row>
    <row r="638725" spans="70:70" x14ac:dyDescent="0.25">
      <c r="BR638725" s="2394"/>
    </row>
    <row r="638726" spans="70:70" x14ac:dyDescent="0.25">
      <c r="BR638726" s="2381"/>
    </row>
    <row r="638750" spans="70:70" x14ac:dyDescent="0.25">
      <c r="BR638750" s="2394"/>
    </row>
    <row r="638751" spans="70:70" x14ac:dyDescent="0.25">
      <c r="BR638751" s="2381"/>
    </row>
    <row r="638775" spans="70:70" x14ac:dyDescent="0.25">
      <c r="BR638775" s="2394"/>
    </row>
    <row r="638776" spans="70:70" x14ac:dyDescent="0.25">
      <c r="BR638776" s="2381"/>
    </row>
    <row r="638800" spans="70:70" x14ac:dyDescent="0.25">
      <c r="BR638800" s="2394"/>
    </row>
    <row r="638801" spans="70:70" x14ac:dyDescent="0.25">
      <c r="BR638801" s="2381"/>
    </row>
    <row r="638825" spans="70:70" x14ac:dyDescent="0.25">
      <c r="BR638825" s="2394"/>
    </row>
    <row r="638826" spans="70:70" x14ac:dyDescent="0.25">
      <c r="BR638826" s="2381"/>
    </row>
    <row r="638850" spans="70:70" x14ac:dyDescent="0.25">
      <c r="BR638850" s="2394"/>
    </row>
    <row r="638851" spans="70:70" x14ac:dyDescent="0.25">
      <c r="BR638851" s="2381"/>
    </row>
    <row r="638875" spans="70:70" x14ac:dyDescent="0.25">
      <c r="BR638875" s="2394"/>
    </row>
    <row r="638876" spans="70:70" x14ac:dyDescent="0.25">
      <c r="BR638876" s="2381"/>
    </row>
    <row r="638900" spans="70:70" x14ac:dyDescent="0.25">
      <c r="BR638900" s="2394"/>
    </row>
    <row r="638901" spans="70:70" x14ac:dyDescent="0.25">
      <c r="BR638901" s="2381"/>
    </row>
    <row r="638925" spans="70:70" x14ac:dyDescent="0.25">
      <c r="BR638925" s="2394"/>
    </row>
    <row r="638926" spans="70:70" x14ac:dyDescent="0.25">
      <c r="BR638926" s="2381"/>
    </row>
    <row r="638950" spans="70:70" x14ac:dyDescent="0.25">
      <c r="BR638950" s="2394"/>
    </row>
    <row r="638951" spans="70:70" x14ac:dyDescent="0.25">
      <c r="BR638951" s="2381"/>
    </row>
    <row r="638975" spans="70:70" x14ac:dyDescent="0.25">
      <c r="BR638975" s="2394"/>
    </row>
    <row r="638976" spans="70:70" x14ac:dyDescent="0.25">
      <c r="BR638976" s="2381"/>
    </row>
    <row r="639000" spans="70:70" x14ac:dyDescent="0.25">
      <c r="BR639000" s="2394"/>
    </row>
    <row r="639001" spans="70:70" x14ac:dyDescent="0.25">
      <c r="BR639001" s="2381"/>
    </row>
    <row r="639025" spans="70:70" x14ac:dyDescent="0.25">
      <c r="BR639025" s="2394"/>
    </row>
    <row r="639026" spans="70:70" x14ac:dyDescent="0.25">
      <c r="BR639026" s="2381"/>
    </row>
    <row r="639050" spans="70:70" x14ac:dyDescent="0.25">
      <c r="BR639050" s="2394"/>
    </row>
    <row r="639051" spans="70:70" x14ac:dyDescent="0.25">
      <c r="BR639051" s="2381"/>
    </row>
    <row r="639075" spans="70:70" x14ac:dyDescent="0.25">
      <c r="BR639075" s="2394"/>
    </row>
    <row r="639076" spans="70:70" x14ac:dyDescent="0.25">
      <c r="BR639076" s="2381"/>
    </row>
    <row r="639100" spans="70:70" x14ac:dyDescent="0.25">
      <c r="BR639100" s="2394"/>
    </row>
    <row r="639101" spans="70:70" x14ac:dyDescent="0.25">
      <c r="BR639101" s="2381"/>
    </row>
    <row r="639125" spans="70:70" x14ac:dyDescent="0.25">
      <c r="BR639125" s="2394"/>
    </row>
    <row r="639126" spans="70:70" x14ac:dyDescent="0.25">
      <c r="BR639126" s="2381"/>
    </row>
    <row r="639150" spans="70:70" x14ac:dyDescent="0.25">
      <c r="BR639150" s="2394"/>
    </row>
    <row r="639151" spans="70:70" x14ac:dyDescent="0.25">
      <c r="BR639151" s="2381"/>
    </row>
    <row r="639175" spans="70:70" x14ac:dyDescent="0.25">
      <c r="BR639175" s="2394"/>
    </row>
    <row r="639176" spans="70:70" x14ac:dyDescent="0.25">
      <c r="BR639176" s="2381"/>
    </row>
    <row r="639200" spans="70:70" x14ac:dyDescent="0.25">
      <c r="BR639200" s="2394"/>
    </row>
    <row r="639201" spans="70:70" x14ac:dyDescent="0.25">
      <c r="BR639201" s="2381"/>
    </row>
    <row r="639225" spans="70:70" x14ac:dyDescent="0.25">
      <c r="BR639225" s="2394"/>
    </row>
    <row r="639226" spans="70:70" x14ac:dyDescent="0.25">
      <c r="BR639226" s="2381"/>
    </row>
    <row r="639250" spans="70:70" x14ac:dyDescent="0.25">
      <c r="BR639250" s="2394"/>
    </row>
    <row r="639251" spans="70:70" x14ac:dyDescent="0.25">
      <c r="BR639251" s="2381"/>
    </row>
    <row r="639275" spans="70:70" x14ac:dyDescent="0.25">
      <c r="BR639275" s="2394"/>
    </row>
    <row r="639276" spans="70:70" x14ac:dyDescent="0.25">
      <c r="BR639276" s="2381"/>
    </row>
    <row r="639300" spans="70:70" x14ac:dyDescent="0.25">
      <c r="BR639300" s="2394"/>
    </row>
    <row r="639301" spans="70:70" x14ac:dyDescent="0.25">
      <c r="BR639301" s="2381"/>
    </row>
    <row r="639325" spans="70:70" x14ac:dyDescent="0.25">
      <c r="BR639325" s="2394"/>
    </row>
    <row r="639326" spans="70:70" x14ac:dyDescent="0.25">
      <c r="BR639326" s="2381"/>
    </row>
    <row r="639350" spans="70:70" x14ac:dyDescent="0.25">
      <c r="BR639350" s="2394"/>
    </row>
    <row r="639351" spans="70:70" x14ac:dyDescent="0.25">
      <c r="BR639351" s="2381"/>
    </row>
    <row r="639375" spans="70:70" x14ac:dyDescent="0.25">
      <c r="BR639375" s="2394"/>
    </row>
    <row r="639376" spans="70:70" x14ac:dyDescent="0.25">
      <c r="BR639376" s="2381"/>
    </row>
    <row r="639400" spans="70:70" x14ac:dyDescent="0.25">
      <c r="BR639400" s="2394"/>
    </row>
    <row r="639401" spans="70:70" x14ac:dyDescent="0.25">
      <c r="BR639401" s="2381"/>
    </row>
    <row r="639425" spans="70:70" x14ac:dyDescent="0.25">
      <c r="BR639425" s="2394"/>
    </row>
    <row r="639426" spans="70:70" x14ac:dyDescent="0.25">
      <c r="BR639426" s="2381"/>
    </row>
    <row r="639450" spans="70:70" x14ac:dyDescent="0.25">
      <c r="BR639450" s="2394"/>
    </row>
    <row r="639451" spans="70:70" x14ac:dyDescent="0.25">
      <c r="BR639451" s="2381"/>
    </row>
    <row r="639475" spans="70:70" x14ac:dyDescent="0.25">
      <c r="BR639475" s="2394"/>
    </row>
    <row r="639476" spans="70:70" x14ac:dyDescent="0.25">
      <c r="BR639476" s="2381"/>
    </row>
    <row r="639500" spans="70:70" x14ac:dyDescent="0.25">
      <c r="BR639500" s="2394"/>
    </row>
    <row r="639501" spans="70:70" x14ac:dyDescent="0.25">
      <c r="BR639501" s="2381"/>
    </row>
    <row r="639525" spans="70:70" x14ac:dyDescent="0.25">
      <c r="BR639525" s="2394"/>
    </row>
    <row r="639526" spans="70:70" x14ac:dyDescent="0.25">
      <c r="BR639526" s="2381"/>
    </row>
    <row r="639550" spans="70:70" x14ac:dyDescent="0.25">
      <c r="BR639550" s="2394"/>
    </row>
    <row r="639551" spans="70:70" x14ac:dyDescent="0.25">
      <c r="BR639551" s="2381"/>
    </row>
    <row r="639575" spans="70:70" x14ac:dyDescent="0.25">
      <c r="BR639575" s="2394"/>
    </row>
    <row r="639576" spans="70:70" x14ac:dyDescent="0.25">
      <c r="BR639576" s="2381"/>
    </row>
    <row r="639600" spans="70:70" x14ac:dyDescent="0.25">
      <c r="BR639600" s="2394"/>
    </row>
    <row r="639601" spans="70:70" x14ac:dyDescent="0.25">
      <c r="BR639601" s="2381"/>
    </row>
    <row r="639625" spans="70:70" x14ac:dyDescent="0.25">
      <c r="BR639625" s="2394"/>
    </row>
    <row r="639626" spans="70:70" x14ac:dyDescent="0.25">
      <c r="BR639626" s="2381"/>
    </row>
    <row r="639650" spans="70:70" x14ac:dyDescent="0.25">
      <c r="BR639650" s="2394"/>
    </row>
    <row r="639651" spans="70:70" x14ac:dyDescent="0.25">
      <c r="BR639651" s="2381"/>
    </row>
    <row r="639675" spans="70:70" x14ac:dyDescent="0.25">
      <c r="BR639675" s="2394"/>
    </row>
    <row r="639676" spans="70:70" x14ac:dyDescent="0.25">
      <c r="BR639676" s="2381"/>
    </row>
    <row r="639700" spans="70:70" x14ac:dyDescent="0.25">
      <c r="BR639700" s="2394"/>
    </row>
    <row r="639701" spans="70:70" x14ac:dyDescent="0.25">
      <c r="BR639701" s="2381"/>
    </row>
    <row r="639725" spans="70:70" x14ac:dyDescent="0.25">
      <c r="BR639725" s="2394"/>
    </row>
    <row r="639726" spans="70:70" x14ac:dyDescent="0.25">
      <c r="BR639726" s="2381"/>
    </row>
    <row r="639750" spans="70:70" x14ac:dyDescent="0.25">
      <c r="BR639750" s="2394"/>
    </row>
    <row r="639751" spans="70:70" x14ac:dyDescent="0.25">
      <c r="BR639751" s="2381"/>
    </row>
    <row r="639775" spans="70:70" x14ac:dyDescent="0.25">
      <c r="BR639775" s="2394"/>
    </row>
    <row r="639776" spans="70:70" x14ac:dyDescent="0.25">
      <c r="BR639776" s="2381"/>
    </row>
    <row r="639800" spans="70:70" x14ac:dyDescent="0.25">
      <c r="BR639800" s="2394"/>
    </row>
    <row r="639801" spans="70:70" x14ac:dyDescent="0.25">
      <c r="BR639801" s="2381"/>
    </row>
    <row r="639825" spans="70:70" x14ac:dyDescent="0.25">
      <c r="BR639825" s="2394"/>
    </row>
    <row r="639826" spans="70:70" x14ac:dyDescent="0.25">
      <c r="BR639826" s="2381"/>
    </row>
    <row r="639850" spans="70:70" x14ac:dyDescent="0.25">
      <c r="BR639850" s="2394"/>
    </row>
    <row r="639851" spans="70:70" x14ac:dyDescent="0.25">
      <c r="BR639851" s="2381"/>
    </row>
    <row r="639875" spans="70:70" x14ac:dyDescent="0.25">
      <c r="BR639875" s="2394"/>
    </row>
    <row r="639876" spans="70:70" x14ac:dyDescent="0.25">
      <c r="BR639876" s="2381"/>
    </row>
    <row r="639900" spans="70:70" x14ac:dyDescent="0.25">
      <c r="BR639900" s="2394"/>
    </row>
    <row r="639901" spans="70:70" x14ac:dyDescent="0.25">
      <c r="BR639901" s="2381"/>
    </row>
    <row r="639925" spans="70:70" x14ac:dyDescent="0.25">
      <c r="BR639925" s="2394"/>
    </row>
    <row r="639926" spans="70:70" x14ac:dyDescent="0.25">
      <c r="BR639926" s="2381"/>
    </row>
    <row r="639950" spans="70:70" x14ac:dyDescent="0.25">
      <c r="BR639950" s="2394"/>
    </row>
    <row r="639951" spans="70:70" x14ac:dyDescent="0.25">
      <c r="BR639951" s="2381"/>
    </row>
    <row r="639975" spans="70:70" x14ac:dyDescent="0.25">
      <c r="BR639975" s="2394"/>
    </row>
    <row r="639976" spans="70:70" x14ac:dyDescent="0.25">
      <c r="BR639976" s="2381"/>
    </row>
    <row r="640000" spans="70:70" x14ac:dyDescent="0.25">
      <c r="BR640000" s="2394"/>
    </row>
    <row r="640001" spans="70:70" x14ac:dyDescent="0.25">
      <c r="BR640001" s="2381"/>
    </row>
    <row r="640025" spans="70:70" x14ac:dyDescent="0.25">
      <c r="BR640025" s="2394"/>
    </row>
    <row r="640026" spans="70:70" x14ac:dyDescent="0.25">
      <c r="BR640026" s="2381"/>
    </row>
    <row r="640050" spans="70:70" x14ac:dyDescent="0.25">
      <c r="BR640050" s="2394"/>
    </row>
    <row r="640051" spans="70:70" x14ac:dyDescent="0.25">
      <c r="BR640051" s="2381"/>
    </row>
    <row r="640075" spans="70:70" x14ac:dyDescent="0.25">
      <c r="BR640075" s="2394"/>
    </row>
    <row r="640076" spans="70:70" x14ac:dyDescent="0.25">
      <c r="BR640076" s="2381"/>
    </row>
    <row r="640100" spans="70:70" x14ac:dyDescent="0.25">
      <c r="BR640100" s="2394"/>
    </row>
    <row r="640101" spans="70:70" x14ac:dyDescent="0.25">
      <c r="BR640101" s="2381"/>
    </row>
    <row r="640125" spans="70:70" x14ac:dyDescent="0.25">
      <c r="BR640125" s="2394"/>
    </row>
    <row r="640126" spans="70:70" x14ac:dyDescent="0.25">
      <c r="BR640126" s="2381"/>
    </row>
    <row r="640150" spans="70:70" x14ac:dyDescent="0.25">
      <c r="BR640150" s="2394"/>
    </row>
    <row r="640151" spans="70:70" x14ac:dyDescent="0.25">
      <c r="BR640151" s="2381"/>
    </row>
    <row r="640175" spans="70:70" x14ac:dyDescent="0.25">
      <c r="BR640175" s="2394"/>
    </row>
    <row r="640176" spans="70:70" x14ac:dyDescent="0.25">
      <c r="BR640176" s="2381"/>
    </row>
    <row r="640200" spans="70:70" x14ac:dyDescent="0.25">
      <c r="BR640200" s="2394"/>
    </row>
    <row r="640201" spans="70:70" x14ac:dyDescent="0.25">
      <c r="BR640201" s="2381"/>
    </row>
    <row r="640225" spans="70:70" x14ac:dyDescent="0.25">
      <c r="BR640225" s="2394"/>
    </row>
    <row r="640226" spans="70:70" x14ac:dyDescent="0.25">
      <c r="BR640226" s="2381"/>
    </row>
    <row r="640250" spans="70:70" x14ac:dyDescent="0.25">
      <c r="BR640250" s="2394"/>
    </row>
    <row r="640251" spans="70:70" x14ac:dyDescent="0.25">
      <c r="BR640251" s="2381"/>
    </row>
    <row r="640275" spans="70:70" x14ac:dyDescent="0.25">
      <c r="BR640275" s="2394"/>
    </row>
    <row r="640276" spans="70:70" x14ac:dyDescent="0.25">
      <c r="BR640276" s="2381"/>
    </row>
    <row r="640300" spans="70:70" x14ac:dyDescent="0.25">
      <c r="BR640300" s="2394"/>
    </row>
    <row r="640301" spans="70:70" x14ac:dyDescent="0.25">
      <c r="BR640301" s="2381"/>
    </row>
    <row r="640325" spans="70:70" x14ac:dyDescent="0.25">
      <c r="BR640325" s="2394"/>
    </row>
    <row r="640326" spans="70:70" x14ac:dyDescent="0.25">
      <c r="BR640326" s="2381"/>
    </row>
    <row r="640350" spans="70:70" x14ac:dyDescent="0.25">
      <c r="BR640350" s="2394"/>
    </row>
    <row r="640351" spans="70:70" x14ac:dyDescent="0.25">
      <c r="BR640351" s="2381"/>
    </row>
    <row r="640375" spans="70:70" x14ac:dyDescent="0.25">
      <c r="BR640375" s="2394"/>
    </row>
    <row r="640376" spans="70:70" x14ac:dyDescent="0.25">
      <c r="BR640376" s="2381"/>
    </row>
    <row r="640400" spans="70:70" x14ac:dyDescent="0.25">
      <c r="BR640400" s="2394"/>
    </row>
    <row r="640401" spans="70:70" x14ac:dyDescent="0.25">
      <c r="BR640401" s="2381"/>
    </row>
    <row r="640425" spans="70:70" x14ac:dyDescent="0.25">
      <c r="BR640425" s="2394"/>
    </row>
    <row r="640426" spans="70:70" x14ac:dyDescent="0.25">
      <c r="BR640426" s="2381"/>
    </row>
    <row r="640450" spans="70:70" x14ac:dyDescent="0.25">
      <c r="BR640450" s="2394"/>
    </row>
    <row r="640451" spans="70:70" x14ac:dyDescent="0.25">
      <c r="BR640451" s="2381"/>
    </row>
    <row r="640475" spans="70:70" x14ac:dyDescent="0.25">
      <c r="BR640475" s="2394"/>
    </row>
    <row r="640476" spans="70:70" x14ac:dyDescent="0.25">
      <c r="BR640476" s="2381"/>
    </row>
    <row r="640500" spans="70:70" x14ac:dyDescent="0.25">
      <c r="BR640500" s="2394"/>
    </row>
    <row r="640501" spans="70:70" x14ac:dyDescent="0.25">
      <c r="BR640501" s="2381"/>
    </row>
    <row r="640525" spans="70:70" x14ac:dyDescent="0.25">
      <c r="BR640525" s="2394"/>
    </row>
    <row r="640526" spans="70:70" x14ac:dyDescent="0.25">
      <c r="BR640526" s="2381"/>
    </row>
    <row r="640550" spans="70:70" x14ac:dyDescent="0.25">
      <c r="BR640550" s="2394"/>
    </row>
    <row r="640551" spans="70:70" x14ac:dyDescent="0.25">
      <c r="BR640551" s="2381"/>
    </row>
    <row r="640575" spans="70:70" x14ac:dyDescent="0.25">
      <c r="BR640575" s="2394"/>
    </row>
    <row r="640576" spans="70:70" x14ac:dyDescent="0.25">
      <c r="BR640576" s="2381"/>
    </row>
    <row r="640600" spans="70:70" x14ac:dyDescent="0.25">
      <c r="BR640600" s="2394"/>
    </row>
    <row r="640601" spans="70:70" x14ac:dyDescent="0.25">
      <c r="BR640601" s="2381"/>
    </row>
    <row r="640625" spans="70:70" x14ac:dyDescent="0.25">
      <c r="BR640625" s="2394"/>
    </row>
    <row r="640626" spans="70:70" x14ac:dyDescent="0.25">
      <c r="BR640626" s="2381"/>
    </row>
    <row r="640650" spans="70:70" x14ac:dyDescent="0.25">
      <c r="BR640650" s="2394"/>
    </row>
    <row r="640651" spans="70:70" x14ac:dyDescent="0.25">
      <c r="BR640651" s="2381"/>
    </row>
    <row r="640675" spans="70:70" x14ac:dyDescent="0.25">
      <c r="BR640675" s="2394"/>
    </row>
    <row r="640676" spans="70:70" x14ac:dyDescent="0.25">
      <c r="BR640676" s="2381"/>
    </row>
    <row r="640700" spans="70:70" x14ac:dyDescent="0.25">
      <c r="BR640700" s="2394"/>
    </row>
    <row r="640701" spans="70:70" x14ac:dyDescent="0.25">
      <c r="BR640701" s="2381"/>
    </row>
    <row r="640725" spans="70:70" x14ac:dyDescent="0.25">
      <c r="BR640725" s="2394"/>
    </row>
    <row r="640726" spans="70:70" x14ac:dyDescent="0.25">
      <c r="BR640726" s="2381"/>
    </row>
    <row r="640750" spans="70:70" x14ac:dyDescent="0.25">
      <c r="BR640750" s="2394"/>
    </row>
    <row r="640751" spans="70:70" x14ac:dyDescent="0.25">
      <c r="BR640751" s="2381"/>
    </row>
    <row r="640775" spans="70:70" x14ac:dyDescent="0.25">
      <c r="BR640775" s="2394"/>
    </row>
    <row r="640776" spans="70:70" x14ac:dyDescent="0.25">
      <c r="BR640776" s="2381"/>
    </row>
    <row r="640800" spans="70:70" x14ac:dyDescent="0.25">
      <c r="BR640800" s="2394"/>
    </row>
    <row r="640801" spans="70:70" x14ac:dyDescent="0.25">
      <c r="BR640801" s="2381"/>
    </row>
    <row r="640825" spans="70:70" x14ac:dyDescent="0.25">
      <c r="BR640825" s="2394"/>
    </row>
    <row r="640826" spans="70:70" x14ac:dyDescent="0.25">
      <c r="BR640826" s="2381"/>
    </row>
    <row r="640850" spans="70:70" x14ac:dyDescent="0.25">
      <c r="BR640850" s="2394"/>
    </row>
    <row r="640851" spans="70:70" x14ac:dyDescent="0.25">
      <c r="BR640851" s="2381"/>
    </row>
    <row r="640875" spans="70:70" x14ac:dyDescent="0.25">
      <c r="BR640875" s="2394"/>
    </row>
    <row r="640876" spans="70:70" x14ac:dyDescent="0.25">
      <c r="BR640876" s="2381"/>
    </row>
    <row r="640900" spans="70:70" x14ac:dyDescent="0.25">
      <c r="BR640900" s="2394"/>
    </row>
    <row r="640901" spans="70:70" x14ac:dyDescent="0.25">
      <c r="BR640901" s="2381"/>
    </row>
    <row r="640925" spans="70:70" x14ac:dyDescent="0.25">
      <c r="BR640925" s="2394"/>
    </row>
    <row r="640926" spans="70:70" x14ac:dyDescent="0.25">
      <c r="BR640926" s="2381"/>
    </row>
    <row r="640950" spans="70:70" x14ac:dyDescent="0.25">
      <c r="BR640950" s="2394"/>
    </row>
    <row r="640951" spans="70:70" x14ac:dyDescent="0.25">
      <c r="BR640951" s="2381"/>
    </row>
    <row r="640975" spans="70:70" x14ac:dyDescent="0.25">
      <c r="BR640975" s="2394"/>
    </row>
    <row r="640976" spans="70:70" x14ac:dyDescent="0.25">
      <c r="BR640976" s="2381"/>
    </row>
    <row r="641000" spans="70:70" x14ac:dyDescent="0.25">
      <c r="BR641000" s="2394"/>
    </row>
    <row r="641001" spans="70:70" x14ac:dyDescent="0.25">
      <c r="BR641001" s="2381"/>
    </row>
    <row r="641025" spans="70:70" x14ac:dyDescent="0.25">
      <c r="BR641025" s="2394"/>
    </row>
    <row r="641026" spans="70:70" x14ac:dyDescent="0.25">
      <c r="BR641026" s="2381"/>
    </row>
    <row r="641050" spans="70:70" x14ac:dyDescent="0.25">
      <c r="BR641050" s="2394"/>
    </row>
    <row r="641051" spans="70:70" x14ac:dyDescent="0.25">
      <c r="BR641051" s="2381"/>
    </row>
    <row r="641075" spans="70:70" x14ac:dyDescent="0.25">
      <c r="BR641075" s="2394"/>
    </row>
    <row r="641076" spans="70:70" x14ac:dyDescent="0.25">
      <c r="BR641076" s="2381"/>
    </row>
    <row r="641100" spans="70:70" x14ac:dyDescent="0.25">
      <c r="BR641100" s="2394"/>
    </row>
    <row r="641101" spans="70:70" x14ac:dyDescent="0.25">
      <c r="BR641101" s="2381"/>
    </row>
    <row r="641125" spans="70:70" x14ac:dyDescent="0.25">
      <c r="BR641125" s="2394"/>
    </row>
    <row r="641126" spans="70:70" x14ac:dyDescent="0.25">
      <c r="BR641126" s="2381"/>
    </row>
    <row r="641150" spans="70:70" x14ac:dyDescent="0.25">
      <c r="BR641150" s="2394"/>
    </row>
    <row r="641151" spans="70:70" x14ac:dyDescent="0.25">
      <c r="BR641151" s="2381"/>
    </row>
    <row r="641175" spans="70:70" x14ac:dyDescent="0.25">
      <c r="BR641175" s="2394"/>
    </row>
    <row r="641176" spans="70:70" x14ac:dyDescent="0.25">
      <c r="BR641176" s="2381"/>
    </row>
    <row r="641200" spans="70:70" x14ac:dyDescent="0.25">
      <c r="BR641200" s="2394"/>
    </row>
    <row r="641201" spans="70:70" x14ac:dyDescent="0.25">
      <c r="BR641201" s="2381"/>
    </row>
    <row r="641225" spans="70:70" x14ac:dyDescent="0.25">
      <c r="BR641225" s="2394"/>
    </row>
    <row r="641226" spans="70:70" x14ac:dyDescent="0.25">
      <c r="BR641226" s="2381"/>
    </row>
    <row r="641250" spans="70:70" x14ac:dyDescent="0.25">
      <c r="BR641250" s="2394"/>
    </row>
    <row r="641251" spans="70:70" x14ac:dyDescent="0.25">
      <c r="BR641251" s="2381"/>
    </row>
    <row r="641275" spans="70:70" x14ac:dyDescent="0.25">
      <c r="BR641275" s="2394"/>
    </row>
    <row r="641276" spans="70:70" x14ac:dyDescent="0.25">
      <c r="BR641276" s="2381"/>
    </row>
    <row r="641300" spans="70:70" x14ac:dyDescent="0.25">
      <c r="BR641300" s="2394"/>
    </row>
    <row r="641301" spans="70:70" x14ac:dyDescent="0.25">
      <c r="BR641301" s="2381"/>
    </row>
    <row r="641325" spans="70:70" x14ac:dyDescent="0.25">
      <c r="BR641325" s="2394"/>
    </row>
    <row r="641326" spans="70:70" x14ac:dyDescent="0.25">
      <c r="BR641326" s="2381"/>
    </row>
    <row r="641350" spans="70:70" x14ac:dyDescent="0.25">
      <c r="BR641350" s="2394"/>
    </row>
    <row r="641351" spans="70:70" x14ac:dyDescent="0.25">
      <c r="BR641351" s="2381"/>
    </row>
    <row r="641375" spans="70:70" x14ac:dyDescent="0.25">
      <c r="BR641375" s="2394"/>
    </row>
    <row r="641376" spans="70:70" x14ac:dyDescent="0.25">
      <c r="BR641376" s="2381"/>
    </row>
    <row r="641400" spans="70:70" x14ac:dyDescent="0.25">
      <c r="BR641400" s="2394"/>
    </row>
    <row r="641401" spans="70:70" x14ac:dyDescent="0.25">
      <c r="BR641401" s="2381"/>
    </row>
    <row r="641425" spans="70:70" x14ac:dyDescent="0.25">
      <c r="BR641425" s="2394"/>
    </row>
    <row r="641426" spans="70:70" x14ac:dyDescent="0.25">
      <c r="BR641426" s="2381"/>
    </row>
    <row r="641450" spans="70:70" x14ac:dyDescent="0.25">
      <c r="BR641450" s="2394"/>
    </row>
    <row r="641451" spans="70:70" x14ac:dyDescent="0.25">
      <c r="BR641451" s="2381"/>
    </row>
    <row r="641475" spans="70:70" x14ac:dyDescent="0.25">
      <c r="BR641475" s="2394"/>
    </row>
    <row r="641476" spans="70:70" x14ac:dyDescent="0.25">
      <c r="BR641476" s="2381"/>
    </row>
    <row r="641500" spans="70:70" x14ac:dyDescent="0.25">
      <c r="BR641500" s="2394"/>
    </row>
    <row r="641501" spans="70:70" x14ac:dyDescent="0.25">
      <c r="BR641501" s="2381"/>
    </row>
    <row r="641525" spans="70:70" x14ac:dyDescent="0.25">
      <c r="BR641525" s="2394"/>
    </row>
    <row r="641526" spans="70:70" x14ac:dyDescent="0.25">
      <c r="BR641526" s="2381"/>
    </row>
    <row r="641550" spans="70:70" x14ac:dyDescent="0.25">
      <c r="BR641550" s="2394"/>
    </row>
    <row r="641551" spans="70:70" x14ac:dyDescent="0.25">
      <c r="BR641551" s="2381"/>
    </row>
    <row r="641575" spans="70:70" x14ac:dyDescent="0.25">
      <c r="BR641575" s="2394"/>
    </row>
    <row r="641576" spans="70:70" x14ac:dyDescent="0.25">
      <c r="BR641576" s="2381"/>
    </row>
    <row r="641600" spans="70:70" x14ac:dyDescent="0.25">
      <c r="BR641600" s="2394"/>
    </row>
    <row r="641601" spans="70:70" x14ac:dyDescent="0.25">
      <c r="BR641601" s="2381"/>
    </row>
    <row r="641625" spans="70:70" x14ac:dyDescent="0.25">
      <c r="BR641625" s="2394"/>
    </row>
    <row r="641626" spans="70:70" x14ac:dyDescent="0.25">
      <c r="BR641626" s="2381"/>
    </row>
    <row r="641650" spans="70:70" x14ac:dyDescent="0.25">
      <c r="BR641650" s="2394"/>
    </row>
    <row r="641651" spans="70:70" x14ac:dyDescent="0.25">
      <c r="BR641651" s="2381"/>
    </row>
    <row r="641675" spans="70:70" x14ac:dyDescent="0.25">
      <c r="BR641675" s="2394"/>
    </row>
    <row r="641676" spans="70:70" x14ac:dyDescent="0.25">
      <c r="BR641676" s="2381"/>
    </row>
    <row r="641700" spans="70:70" x14ac:dyDescent="0.25">
      <c r="BR641700" s="2394"/>
    </row>
    <row r="641701" spans="70:70" x14ac:dyDescent="0.25">
      <c r="BR641701" s="2381"/>
    </row>
    <row r="641725" spans="70:70" x14ac:dyDescent="0.25">
      <c r="BR641725" s="2394"/>
    </row>
    <row r="641726" spans="70:70" x14ac:dyDescent="0.25">
      <c r="BR641726" s="2381"/>
    </row>
    <row r="641750" spans="70:70" x14ac:dyDescent="0.25">
      <c r="BR641750" s="2394"/>
    </row>
    <row r="641751" spans="70:70" x14ac:dyDescent="0.25">
      <c r="BR641751" s="2381"/>
    </row>
    <row r="641775" spans="70:70" x14ac:dyDescent="0.25">
      <c r="BR641775" s="2394"/>
    </row>
    <row r="641776" spans="70:70" x14ac:dyDescent="0.25">
      <c r="BR641776" s="2381"/>
    </row>
    <row r="641800" spans="70:70" x14ac:dyDescent="0.25">
      <c r="BR641800" s="2394"/>
    </row>
    <row r="641801" spans="70:70" x14ac:dyDescent="0.25">
      <c r="BR641801" s="2381"/>
    </row>
    <row r="641825" spans="70:70" x14ac:dyDescent="0.25">
      <c r="BR641825" s="2394"/>
    </row>
    <row r="641826" spans="70:70" x14ac:dyDescent="0.25">
      <c r="BR641826" s="2381"/>
    </row>
    <row r="641850" spans="70:70" x14ac:dyDescent="0.25">
      <c r="BR641850" s="2394"/>
    </row>
    <row r="641851" spans="70:70" x14ac:dyDescent="0.25">
      <c r="BR641851" s="2381"/>
    </row>
    <row r="641875" spans="70:70" x14ac:dyDescent="0.25">
      <c r="BR641875" s="2394"/>
    </row>
    <row r="641876" spans="70:70" x14ac:dyDescent="0.25">
      <c r="BR641876" s="2381"/>
    </row>
    <row r="641900" spans="70:70" x14ac:dyDescent="0.25">
      <c r="BR641900" s="2394"/>
    </row>
    <row r="641901" spans="70:70" x14ac:dyDescent="0.25">
      <c r="BR641901" s="2381"/>
    </row>
    <row r="641925" spans="70:70" x14ac:dyDescent="0.25">
      <c r="BR641925" s="2394"/>
    </row>
    <row r="641926" spans="70:70" x14ac:dyDescent="0.25">
      <c r="BR641926" s="2381"/>
    </row>
    <row r="641950" spans="70:70" x14ac:dyDescent="0.25">
      <c r="BR641950" s="2394"/>
    </row>
    <row r="641951" spans="70:70" x14ac:dyDescent="0.25">
      <c r="BR641951" s="2381"/>
    </row>
    <row r="641975" spans="70:70" x14ac:dyDescent="0.25">
      <c r="BR641975" s="2394"/>
    </row>
    <row r="641976" spans="70:70" x14ac:dyDescent="0.25">
      <c r="BR641976" s="2381"/>
    </row>
    <row r="642000" spans="70:70" x14ac:dyDescent="0.25">
      <c r="BR642000" s="2394"/>
    </row>
    <row r="642001" spans="70:70" x14ac:dyDescent="0.25">
      <c r="BR642001" s="2381"/>
    </row>
    <row r="642025" spans="70:70" x14ac:dyDescent="0.25">
      <c r="BR642025" s="2394"/>
    </row>
    <row r="642026" spans="70:70" x14ac:dyDescent="0.25">
      <c r="BR642026" s="2381"/>
    </row>
    <row r="642050" spans="70:70" x14ac:dyDescent="0.25">
      <c r="BR642050" s="2394"/>
    </row>
    <row r="642051" spans="70:70" x14ac:dyDescent="0.25">
      <c r="BR642051" s="2381"/>
    </row>
    <row r="642075" spans="70:70" x14ac:dyDescent="0.25">
      <c r="BR642075" s="2394"/>
    </row>
    <row r="642076" spans="70:70" x14ac:dyDescent="0.25">
      <c r="BR642076" s="2381"/>
    </row>
    <row r="642100" spans="70:70" x14ac:dyDescent="0.25">
      <c r="BR642100" s="2394"/>
    </row>
    <row r="642101" spans="70:70" x14ac:dyDescent="0.25">
      <c r="BR642101" s="2381"/>
    </row>
    <row r="642125" spans="70:70" x14ac:dyDescent="0.25">
      <c r="BR642125" s="2394"/>
    </row>
    <row r="642126" spans="70:70" x14ac:dyDescent="0.25">
      <c r="BR642126" s="2381"/>
    </row>
    <row r="642150" spans="70:70" x14ac:dyDescent="0.25">
      <c r="BR642150" s="2394"/>
    </row>
    <row r="642151" spans="70:70" x14ac:dyDescent="0.25">
      <c r="BR642151" s="2381"/>
    </row>
    <row r="642175" spans="70:70" x14ac:dyDescent="0.25">
      <c r="BR642175" s="2394"/>
    </row>
    <row r="642176" spans="70:70" x14ac:dyDescent="0.25">
      <c r="BR642176" s="2381"/>
    </row>
    <row r="642200" spans="70:70" x14ac:dyDescent="0.25">
      <c r="BR642200" s="2394"/>
    </row>
    <row r="642201" spans="70:70" x14ac:dyDescent="0.25">
      <c r="BR642201" s="2381"/>
    </row>
    <row r="642225" spans="70:70" x14ac:dyDescent="0.25">
      <c r="BR642225" s="2394"/>
    </row>
    <row r="642226" spans="70:70" x14ac:dyDescent="0.25">
      <c r="BR642226" s="2381"/>
    </row>
    <row r="642250" spans="70:70" x14ac:dyDescent="0.25">
      <c r="BR642250" s="2394"/>
    </row>
    <row r="642251" spans="70:70" x14ac:dyDescent="0.25">
      <c r="BR642251" s="2381"/>
    </row>
    <row r="642275" spans="70:70" x14ac:dyDescent="0.25">
      <c r="BR642275" s="2394"/>
    </row>
    <row r="642276" spans="70:70" x14ac:dyDescent="0.25">
      <c r="BR642276" s="2381"/>
    </row>
    <row r="642300" spans="70:70" x14ac:dyDescent="0.25">
      <c r="BR642300" s="2394"/>
    </row>
    <row r="642301" spans="70:70" x14ac:dyDescent="0.25">
      <c r="BR642301" s="2381"/>
    </row>
    <row r="642325" spans="70:70" x14ac:dyDescent="0.25">
      <c r="BR642325" s="2394"/>
    </row>
    <row r="642326" spans="70:70" x14ac:dyDescent="0.25">
      <c r="BR642326" s="2381"/>
    </row>
    <row r="642350" spans="70:70" x14ac:dyDescent="0.25">
      <c r="BR642350" s="2394"/>
    </row>
    <row r="642351" spans="70:70" x14ac:dyDescent="0.25">
      <c r="BR642351" s="2381"/>
    </row>
    <row r="642375" spans="70:70" x14ac:dyDescent="0.25">
      <c r="BR642375" s="2394"/>
    </row>
    <row r="642376" spans="70:70" x14ac:dyDescent="0.25">
      <c r="BR642376" s="2381"/>
    </row>
    <row r="642400" spans="70:70" x14ac:dyDescent="0.25">
      <c r="BR642400" s="2394"/>
    </row>
    <row r="642401" spans="70:70" x14ac:dyDescent="0.25">
      <c r="BR642401" s="2381"/>
    </row>
    <row r="642425" spans="70:70" x14ac:dyDescent="0.25">
      <c r="BR642425" s="2394"/>
    </row>
    <row r="642426" spans="70:70" x14ac:dyDescent="0.25">
      <c r="BR642426" s="2381"/>
    </row>
    <row r="642450" spans="70:70" x14ac:dyDescent="0.25">
      <c r="BR642450" s="2394"/>
    </row>
    <row r="642451" spans="70:70" x14ac:dyDescent="0.25">
      <c r="BR642451" s="2381"/>
    </row>
    <row r="642475" spans="70:70" x14ac:dyDescent="0.25">
      <c r="BR642475" s="2394"/>
    </row>
    <row r="642476" spans="70:70" x14ac:dyDescent="0.25">
      <c r="BR642476" s="2381"/>
    </row>
    <row r="642500" spans="70:70" x14ac:dyDescent="0.25">
      <c r="BR642500" s="2394"/>
    </row>
    <row r="642501" spans="70:70" x14ac:dyDescent="0.25">
      <c r="BR642501" s="2381"/>
    </row>
    <row r="642525" spans="70:70" x14ac:dyDescent="0.25">
      <c r="BR642525" s="2394"/>
    </row>
    <row r="642526" spans="70:70" x14ac:dyDescent="0.25">
      <c r="BR642526" s="2381"/>
    </row>
    <row r="642550" spans="70:70" x14ac:dyDescent="0.25">
      <c r="BR642550" s="2394"/>
    </row>
    <row r="642551" spans="70:70" x14ac:dyDescent="0.25">
      <c r="BR642551" s="2381"/>
    </row>
    <row r="642575" spans="70:70" x14ac:dyDescent="0.25">
      <c r="BR642575" s="2394"/>
    </row>
    <row r="642576" spans="70:70" x14ac:dyDescent="0.25">
      <c r="BR642576" s="2381"/>
    </row>
    <row r="642600" spans="70:70" x14ac:dyDescent="0.25">
      <c r="BR642600" s="2394"/>
    </row>
    <row r="642601" spans="70:70" x14ac:dyDescent="0.25">
      <c r="BR642601" s="2381"/>
    </row>
    <row r="642625" spans="70:70" x14ac:dyDescent="0.25">
      <c r="BR642625" s="2394"/>
    </row>
    <row r="642626" spans="70:70" x14ac:dyDescent="0.25">
      <c r="BR642626" s="2381"/>
    </row>
    <row r="642650" spans="70:70" x14ac:dyDescent="0.25">
      <c r="BR642650" s="2394"/>
    </row>
    <row r="642651" spans="70:70" x14ac:dyDescent="0.25">
      <c r="BR642651" s="2381"/>
    </row>
    <row r="642675" spans="70:70" x14ac:dyDescent="0.25">
      <c r="BR642675" s="2394"/>
    </row>
    <row r="642676" spans="70:70" x14ac:dyDescent="0.25">
      <c r="BR642676" s="2381"/>
    </row>
    <row r="642700" spans="70:70" x14ac:dyDescent="0.25">
      <c r="BR642700" s="2394"/>
    </row>
    <row r="642701" spans="70:70" x14ac:dyDescent="0.25">
      <c r="BR642701" s="2381"/>
    </row>
    <row r="642725" spans="70:70" x14ac:dyDescent="0.25">
      <c r="BR642725" s="2394"/>
    </row>
    <row r="642726" spans="70:70" x14ac:dyDescent="0.25">
      <c r="BR642726" s="2381"/>
    </row>
    <row r="642750" spans="70:70" x14ac:dyDescent="0.25">
      <c r="BR642750" s="2394"/>
    </row>
    <row r="642751" spans="70:70" x14ac:dyDescent="0.25">
      <c r="BR642751" s="2381"/>
    </row>
    <row r="642775" spans="70:70" x14ac:dyDescent="0.25">
      <c r="BR642775" s="2394"/>
    </row>
    <row r="642776" spans="70:70" x14ac:dyDescent="0.25">
      <c r="BR642776" s="2381"/>
    </row>
    <row r="642800" spans="70:70" x14ac:dyDescent="0.25">
      <c r="BR642800" s="2394"/>
    </row>
    <row r="642801" spans="70:70" x14ac:dyDescent="0.25">
      <c r="BR642801" s="2381"/>
    </row>
    <row r="642825" spans="70:70" x14ac:dyDescent="0.25">
      <c r="BR642825" s="2394"/>
    </row>
    <row r="642826" spans="70:70" x14ac:dyDescent="0.25">
      <c r="BR642826" s="2381"/>
    </row>
    <row r="642850" spans="70:70" x14ac:dyDescent="0.25">
      <c r="BR642850" s="2394"/>
    </row>
    <row r="642851" spans="70:70" x14ac:dyDescent="0.25">
      <c r="BR642851" s="2381"/>
    </row>
    <row r="642875" spans="70:70" x14ac:dyDescent="0.25">
      <c r="BR642875" s="2394"/>
    </row>
    <row r="642876" spans="70:70" x14ac:dyDescent="0.25">
      <c r="BR642876" s="2381"/>
    </row>
    <row r="642900" spans="70:70" x14ac:dyDescent="0.25">
      <c r="BR642900" s="2394"/>
    </row>
    <row r="642901" spans="70:70" x14ac:dyDescent="0.25">
      <c r="BR642901" s="2381"/>
    </row>
    <row r="642925" spans="70:70" x14ac:dyDescent="0.25">
      <c r="BR642925" s="2394"/>
    </row>
    <row r="642926" spans="70:70" x14ac:dyDescent="0.25">
      <c r="BR642926" s="2381"/>
    </row>
    <row r="642950" spans="70:70" x14ac:dyDescent="0.25">
      <c r="BR642950" s="2394"/>
    </row>
    <row r="642951" spans="70:70" x14ac:dyDescent="0.25">
      <c r="BR642951" s="2381"/>
    </row>
    <row r="642975" spans="70:70" x14ac:dyDescent="0.25">
      <c r="BR642975" s="2394"/>
    </row>
    <row r="642976" spans="70:70" x14ac:dyDescent="0.25">
      <c r="BR642976" s="2381"/>
    </row>
    <row r="643000" spans="70:70" x14ac:dyDescent="0.25">
      <c r="BR643000" s="2394"/>
    </row>
    <row r="643001" spans="70:70" x14ac:dyDescent="0.25">
      <c r="BR643001" s="2381"/>
    </row>
    <row r="643025" spans="70:70" x14ac:dyDescent="0.25">
      <c r="BR643025" s="2394"/>
    </row>
    <row r="643026" spans="70:70" x14ac:dyDescent="0.25">
      <c r="BR643026" s="2381"/>
    </row>
    <row r="643050" spans="70:70" x14ac:dyDescent="0.25">
      <c r="BR643050" s="2394"/>
    </row>
    <row r="643051" spans="70:70" x14ac:dyDescent="0.25">
      <c r="BR643051" s="2381"/>
    </row>
    <row r="643075" spans="70:70" x14ac:dyDescent="0.25">
      <c r="BR643075" s="2394"/>
    </row>
    <row r="643076" spans="70:70" x14ac:dyDescent="0.25">
      <c r="BR643076" s="2381"/>
    </row>
    <row r="643100" spans="70:70" x14ac:dyDescent="0.25">
      <c r="BR643100" s="2394"/>
    </row>
    <row r="643101" spans="70:70" x14ac:dyDescent="0.25">
      <c r="BR643101" s="2381"/>
    </row>
    <row r="643125" spans="70:70" x14ac:dyDescent="0.25">
      <c r="BR643125" s="2394"/>
    </row>
    <row r="643126" spans="70:70" x14ac:dyDescent="0.25">
      <c r="BR643126" s="2381"/>
    </row>
    <row r="643150" spans="70:70" x14ac:dyDescent="0.25">
      <c r="BR643150" s="2394"/>
    </row>
    <row r="643151" spans="70:70" x14ac:dyDescent="0.25">
      <c r="BR643151" s="2381"/>
    </row>
    <row r="643175" spans="70:70" x14ac:dyDescent="0.25">
      <c r="BR643175" s="2394"/>
    </row>
    <row r="643176" spans="70:70" x14ac:dyDescent="0.25">
      <c r="BR643176" s="2381"/>
    </row>
    <row r="643200" spans="70:70" x14ac:dyDescent="0.25">
      <c r="BR643200" s="2394"/>
    </row>
    <row r="643201" spans="70:70" x14ac:dyDescent="0.25">
      <c r="BR643201" s="2381"/>
    </row>
    <row r="643225" spans="70:70" x14ac:dyDescent="0.25">
      <c r="BR643225" s="2394"/>
    </row>
    <row r="643226" spans="70:70" x14ac:dyDescent="0.25">
      <c r="BR643226" s="2381"/>
    </row>
    <row r="643250" spans="70:70" x14ac:dyDescent="0.25">
      <c r="BR643250" s="2394"/>
    </row>
    <row r="643251" spans="70:70" x14ac:dyDescent="0.25">
      <c r="BR643251" s="2381"/>
    </row>
    <row r="643275" spans="70:70" x14ac:dyDescent="0.25">
      <c r="BR643275" s="2394"/>
    </row>
    <row r="643276" spans="70:70" x14ac:dyDescent="0.25">
      <c r="BR643276" s="2381"/>
    </row>
    <row r="643300" spans="70:70" x14ac:dyDescent="0.25">
      <c r="BR643300" s="2394"/>
    </row>
    <row r="643301" spans="70:70" x14ac:dyDescent="0.25">
      <c r="BR643301" s="2381"/>
    </row>
    <row r="643325" spans="70:70" x14ac:dyDescent="0.25">
      <c r="BR643325" s="2394"/>
    </row>
    <row r="643326" spans="70:70" x14ac:dyDescent="0.25">
      <c r="BR643326" s="2381"/>
    </row>
    <row r="643350" spans="70:70" x14ac:dyDescent="0.25">
      <c r="BR643350" s="2394"/>
    </row>
    <row r="643351" spans="70:70" x14ac:dyDescent="0.25">
      <c r="BR643351" s="2381"/>
    </row>
    <row r="643375" spans="70:70" x14ac:dyDescent="0.25">
      <c r="BR643375" s="2394"/>
    </row>
    <row r="643376" spans="70:70" x14ac:dyDescent="0.25">
      <c r="BR643376" s="2381"/>
    </row>
    <row r="643400" spans="70:70" x14ac:dyDescent="0.25">
      <c r="BR643400" s="2394"/>
    </row>
    <row r="643401" spans="70:70" x14ac:dyDescent="0.25">
      <c r="BR643401" s="2381"/>
    </row>
    <row r="643425" spans="70:70" x14ac:dyDescent="0.25">
      <c r="BR643425" s="2394"/>
    </row>
    <row r="643426" spans="70:70" x14ac:dyDescent="0.25">
      <c r="BR643426" s="2381"/>
    </row>
    <row r="643450" spans="70:70" x14ac:dyDescent="0.25">
      <c r="BR643450" s="2394"/>
    </row>
    <row r="643451" spans="70:70" x14ac:dyDescent="0.25">
      <c r="BR643451" s="2381"/>
    </row>
    <row r="643475" spans="70:70" x14ac:dyDescent="0.25">
      <c r="BR643475" s="2394"/>
    </row>
    <row r="643476" spans="70:70" x14ac:dyDescent="0.25">
      <c r="BR643476" s="2381"/>
    </row>
    <row r="643500" spans="70:70" x14ac:dyDescent="0.25">
      <c r="BR643500" s="2394"/>
    </row>
    <row r="643501" spans="70:70" x14ac:dyDescent="0.25">
      <c r="BR643501" s="2381"/>
    </row>
    <row r="643525" spans="70:70" x14ac:dyDescent="0.25">
      <c r="BR643525" s="2394"/>
    </row>
    <row r="643526" spans="70:70" x14ac:dyDescent="0.25">
      <c r="BR643526" s="2381"/>
    </row>
    <row r="643550" spans="70:70" x14ac:dyDescent="0.25">
      <c r="BR643550" s="2394"/>
    </row>
    <row r="643551" spans="70:70" x14ac:dyDescent="0.25">
      <c r="BR643551" s="2381"/>
    </row>
    <row r="643575" spans="70:70" x14ac:dyDescent="0.25">
      <c r="BR643575" s="2394"/>
    </row>
    <row r="643576" spans="70:70" x14ac:dyDescent="0.25">
      <c r="BR643576" s="2381"/>
    </row>
    <row r="643600" spans="70:70" x14ac:dyDescent="0.25">
      <c r="BR643600" s="2394"/>
    </row>
    <row r="643601" spans="70:70" x14ac:dyDescent="0.25">
      <c r="BR643601" s="2381"/>
    </row>
    <row r="643625" spans="70:70" x14ac:dyDescent="0.25">
      <c r="BR643625" s="2394"/>
    </row>
    <row r="643626" spans="70:70" x14ac:dyDescent="0.25">
      <c r="BR643626" s="2381"/>
    </row>
    <row r="643650" spans="70:70" x14ac:dyDescent="0.25">
      <c r="BR643650" s="2394"/>
    </row>
    <row r="643651" spans="70:70" x14ac:dyDescent="0.25">
      <c r="BR643651" s="2381"/>
    </row>
    <row r="643675" spans="70:70" x14ac:dyDescent="0.25">
      <c r="BR643675" s="2394"/>
    </row>
    <row r="643676" spans="70:70" x14ac:dyDescent="0.25">
      <c r="BR643676" s="2381"/>
    </row>
    <row r="643700" spans="70:70" x14ac:dyDescent="0.25">
      <c r="BR643700" s="2394"/>
    </row>
    <row r="643701" spans="70:70" x14ac:dyDescent="0.25">
      <c r="BR643701" s="2381"/>
    </row>
    <row r="643725" spans="70:70" x14ac:dyDescent="0.25">
      <c r="BR643725" s="2394"/>
    </row>
    <row r="643726" spans="70:70" x14ac:dyDescent="0.25">
      <c r="BR643726" s="2381"/>
    </row>
    <row r="643750" spans="70:70" x14ac:dyDescent="0.25">
      <c r="BR643750" s="2394"/>
    </row>
    <row r="643751" spans="70:70" x14ac:dyDescent="0.25">
      <c r="BR643751" s="2381"/>
    </row>
    <row r="643775" spans="70:70" x14ac:dyDescent="0.25">
      <c r="BR643775" s="2394"/>
    </row>
    <row r="643776" spans="70:70" x14ac:dyDescent="0.25">
      <c r="BR643776" s="2381"/>
    </row>
    <row r="643800" spans="70:70" x14ac:dyDescent="0.25">
      <c r="BR643800" s="2394"/>
    </row>
    <row r="643801" spans="70:70" x14ac:dyDescent="0.25">
      <c r="BR643801" s="2381"/>
    </row>
    <row r="643825" spans="70:70" x14ac:dyDescent="0.25">
      <c r="BR643825" s="2394"/>
    </row>
    <row r="643826" spans="70:70" x14ac:dyDescent="0.25">
      <c r="BR643826" s="2381"/>
    </row>
    <row r="643850" spans="70:70" x14ac:dyDescent="0.25">
      <c r="BR643850" s="2394"/>
    </row>
    <row r="643851" spans="70:70" x14ac:dyDescent="0.25">
      <c r="BR643851" s="2381"/>
    </row>
    <row r="643875" spans="70:70" x14ac:dyDescent="0.25">
      <c r="BR643875" s="2394"/>
    </row>
    <row r="643876" spans="70:70" x14ac:dyDescent="0.25">
      <c r="BR643876" s="2381"/>
    </row>
    <row r="643900" spans="70:70" x14ac:dyDescent="0.25">
      <c r="BR643900" s="2394"/>
    </row>
    <row r="643901" spans="70:70" x14ac:dyDescent="0.25">
      <c r="BR643901" s="2381"/>
    </row>
    <row r="643925" spans="70:70" x14ac:dyDescent="0.25">
      <c r="BR643925" s="2394"/>
    </row>
    <row r="643926" spans="70:70" x14ac:dyDescent="0.25">
      <c r="BR643926" s="2381"/>
    </row>
    <row r="643950" spans="70:70" x14ac:dyDescent="0.25">
      <c r="BR643950" s="2394"/>
    </row>
    <row r="643951" spans="70:70" x14ac:dyDescent="0.25">
      <c r="BR643951" s="2381"/>
    </row>
    <row r="643975" spans="70:70" x14ac:dyDescent="0.25">
      <c r="BR643975" s="2394"/>
    </row>
    <row r="643976" spans="70:70" x14ac:dyDescent="0.25">
      <c r="BR643976" s="2381"/>
    </row>
    <row r="644000" spans="70:70" x14ac:dyDescent="0.25">
      <c r="BR644000" s="2394"/>
    </row>
    <row r="644001" spans="70:70" x14ac:dyDescent="0.25">
      <c r="BR644001" s="2381"/>
    </row>
    <row r="644025" spans="70:70" x14ac:dyDescent="0.25">
      <c r="BR644025" s="2394"/>
    </row>
    <row r="644026" spans="70:70" x14ac:dyDescent="0.25">
      <c r="BR644026" s="2381"/>
    </row>
    <row r="644050" spans="70:70" x14ac:dyDescent="0.25">
      <c r="BR644050" s="2394"/>
    </row>
    <row r="644051" spans="70:70" x14ac:dyDescent="0.25">
      <c r="BR644051" s="2381"/>
    </row>
    <row r="644075" spans="70:70" x14ac:dyDescent="0.25">
      <c r="BR644075" s="2394"/>
    </row>
    <row r="644076" spans="70:70" x14ac:dyDescent="0.25">
      <c r="BR644076" s="2381"/>
    </row>
    <row r="644100" spans="70:70" x14ac:dyDescent="0.25">
      <c r="BR644100" s="2394"/>
    </row>
    <row r="644101" spans="70:70" x14ac:dyDescent="0.25">
      <c r="BR644101" s="2381"/>
    </row>
    <row r="644125" spans="70:70" x14ac:dyDescent="0.25">
      <c r="BR644125" s="2394"/>
    </row>
    <row r="644126" spans="70:70" x14ac:dyDescent="0.25">
      <c r="BR644126" s="2381"/>
    </row>
    <row r="644150" spans="70:70" x14ac:dyDescent="0.25">
      <c r="BR644150" s="2394"/>
    </row>
    <row r="644151" spans="70:70" x14ac:dyDescent="0.25">
      <c r="BR644151" s="2381"/>
    </row>
    <row r="644175" spans="70:70" x14ac:dyDescent="0.25">
      <c r="BR644175" s="2394"/>
    </row>
    <row r="644176" spans="70:70" x14ac:dyDescent="0.25">
      <c r="BR644176" s="2381"/>
    </row>
    <row r="644200" spans="70:70" x14ac:dyDescent="0.25">
      <c r="BR644200" s="2394"/>
    </row>
    <row r="644201" spans="70:70" x14ac:dyDescent="0.25">
      <c r="BR644201" s="2381"/>
    </row>
    <row r="644225" spans="70:70" x14ac:dyDescent="0.25">
      <c r="BR644225" s="2394"/>
    </row>
    <row r="644226" spans="70:70" x14ac:dyDescent="0.25">
      <c r="BR644226" s="2381"/>
    </row>
    <row r="644250" spans="70:70" x14ac:dyDescent="0.25">
      <c r="BR644250" s="2394"/>
    </row>
    <row r="644251" spans="70:70" x14ac:dyDescent="0.25">
      <c r="BR644251" s="2381"/>
    </row>
    <row r="644275" spans="70:70" x14ac:dyDescent="0.25">
      <c r="BR644275" s="2394"/>
    </row>
    <row r="644276" spans="70:70" x14ac:dyDescent="0.25">
      <c r="BR644276" s="2381"/>
    </row>
    <row r="644300" spans="70:70" x14ac:dyDescent="0.25">
      <c r="BR644300" s="2394"/>
    </row>
    <row r="644301" spans="70:70" x14ac:dyDescent="0.25">
      <c r="BR644301" s="2381"/>
    </row>
    <row r="644325" spans="70:70" x14ac:dyDescent="0.25">
      <c r="BR644325" s="2394"/>
    </row>
    <row r="644326" spans="70:70" x14ac:dyDescent="0.25">
      <c r="BR644326" s="2381"/>
    </row>
    <row r="644350" spans="70:70" x14ac:dyDescent="0.25">
      <c r="BR644350" s="2394"/>
    </row>
    <row r="644351" spans="70:70" x14ac:dyDescent="0.25">
      <c r="BR644351" s="2381"/>
    </row>
    <row r="644375" spans="70:70" x14ac:dyDescent="0.25">
      <c r="BR644375" s="2394"/>
    </row>
    <row r="644376" spans="70:70" x14ac:dyDescent="0.25">
      <c r="BR644376" s="2381"/>
    </row>
    <row r="644400" spans="70:70" x14ac:dyDescent="0.25">
      <c r="BR644400" s="2394"/>
    </row>
    <row r="644401" spans="70:70" x14ac:dyDescent="0.25">
      <c r="BR644401" s="2381"/>
    </row>
    <row r="644425" spans="70:70" x14ac:dyDescent="0.25">
      <c r="BR644425" s="2394"/>
    </row>
    <row r="644426" spans="70:70" x14ac:dyDescent="0.25">
      <c r="BR644426" s="2381"/>
    </row>
    <row r="644450" spans="70:70" x14ac:dyDescent="0.25">
      <c r="BR644450" s="2394"/>
    </row>
    <row r="644451" spans="70:70" x14ac:dyDescent="0.25">
      <c r="BR644451" s="2381"/>
    </row>
    <row r="644475" spans="70:70" x14ac:dyDescent="0.25">
      <c r="BR644475" s="2394"/>
    </row>
    <row r="644476" spans="70:70" x14ac:dyDescent="0.25">
      <c r="BR644476" s="2381"/>
    </row>
    <row r="644500" spans="70:70" x14ac:dyDescent="0.25">
      <c r="BR644500" s="2394"/>
    </row>
    <row r="644501" spans="70:70" x14ac:dyDescent="0.25">
      <c r="BR644501" s="2381"/>
    </row>
    <row r="644525" spans="70:70" x14ac:dyDescent="0.25">
      <c r="BR644525" s="2394"/>
    </row>
    <row r="644526" spans="70:70" x14ac:dyDescent="0.25">
      <c r="BR644526" s="2381"/>
    </row>
    <row r="644550" spans="70:70" x14ac:dyDescent="0.25">
      <c r="BR644550" s="2394"/>
    </row>
    <row r="644551" spans="70:70" x14ac:dyDescent="0.25">
      <c r="BR644551" s="2381"/>
    </row>
    <row r="644575" spans="70:70" x14ac:dyDescent="0.25">
      <c r="BR644575" s="2394"/>
    </row>
    <row r="644576" spans="70:70" x14ac:dyDescent="0.25">
      <c r="BR644576" s="2381"/>
    </row>
    <row r="644600" spans="70:70" x14ac:dyDescent="0.25">
      <c r="BR644600" s="2394"/>
    </row>
    <row r="644601" spans="70:70" x14ac:dyDescent="0.25">
      <c r="BR644601" s="2381"/>
    </row>
    <row r="644625" spans="70:70" x14ac:dyDescent="0.25">
      <c r="BR644625" s="2394"/>
    </row>
    <row r="644626" spans="70:70" x14ac:dyDescent="0.25">
      <c r="BR644626" s="2381"/>
    </row>
    <row r="644650" spans="70:70" x14ac:dyDescent="0.25">
      <c r="BR644650" s="2394"/>
    </row>
    <row r="644651" spans="70:70" x14ac:dyDescent="0.25">
      <c r="BR644651" s="2381"/>
    </row>
    <row r="644675" spans="70:70" x14ac:dyDescent="0.25">
      <c r="BR644675" s="2394"/>
    </row>
    <row r="644676" spans="70:70" x14ac:dyDescent="0.25">
      <c r="BR644676" s="2381"/>
    </row>
    <row r="644700" spans="70:70" x14ac:dyDescent="0.25">
      <c r="BR644700" s="2394"/>
    </row>
    <row r="644701" spans="70:70" x14ac:dyDescent="0.25">
      <c r="BR644701" s="2381"/>
    </row>
    <row r="644725" spans="70:70" x14ac:dyDescent="0.25">
      <c r="BR644725" s="2394"/>
    </row>
    <row r="644726" spans="70:70" x14ac:dyDescent="0.25">
      <c r="BR644726" s="2381"/>
    </row>
    <row r="644750" spans="70:70" x14ac:dyDescent="0.25">
      <c r="BR644750" s="2394"/>
    </row>
    <row r="644751" spans="70:70" x14ac:dyDescent="0.25">
      <c r="BR644751" s="2381"/>
    </row>
    <row r="644775" spans="70:70" x14ac:dyDescent="0.25">
      <c r="BR644775" s="2394"/>
    </row>
    <row r="644776" spans="70:70" x14ac:dyDescent="0.25">
      <c r="BR644776" s="2381"/>
    </row>
    <row r="644800" spans="70:70" x14ac:dyDescent="0.25">
      <c r="BR644800" s="2394"/>
    </row>
    <row r="644801" spans="70:70" x14ac:dyDescent="0.25">
      <c r="BR644801" s="2381"/>
    </row>
    <row r="644825" spans="70:70" x14ac:dyDescent="0.25">
      <c r="BR644825" s="2394"/>
    </row>
    <row r="644826" spans="70:70" x14ac:dyDescent="0.25">
      <c r="BR644826" s="2381"/>
    </row>
    <row r="644850" spans="70:70" x14ac:dyDescent="0.25">
      <c r="BR644850" s="2394"/>
    </row>
    <row r="644851" spans="70:70" x14ac:dyDescent="0.25">
      <c r="BR644851" s="2381"/>
    </row>
    <row r="644875" spans="70:70" x14ac:dyDescent="0.25">
      <c r="BR644875" s="2394"/>
    </row>
    <row r="644876" spans="70:70" x14ac:dyDescent="0.25">
      <c r="BR644876" s="2381"/>
    </row>
    <row r="644900" spans="70:70" x14ac:dyDescent="0.25">
      <c r="BR644900" s="2394"/>
    </row>
    <row r="644901" spans="70:70" x14ac:dyDescent="0.25">
      <c r="BR644901" s="2381"/>
    </row>
    <row r="644925" spans="70:70" x14ac:dyDescent="0.25">
      <c r="BR644925" s="2394"/>
    </row>
    <row r="644926" spans="70:70" x14ac:dyDescent="0.25">
      <c r="BR644926" s="2381"/>
    </row>
    <row r="644950" spans="70:70" x14ac:dyDescent="0.25">
      <c r="BR644950" s="2394"/>
    </row>
    <row r="644951" spans="70:70" x14ac:dyDescent="0.25">
      <c r="BR644951" s="2381"/>
    </row>
    <row r="644975" spans="70:70" x14ac:dyDescent="0.25">
      <c r="BR644975" s="2394"/>
    </row>
    <row r="644976" spans="70:70" x14ac:dyDescent="0.25">
      <c r="BR644976" s="2381"/>
    </row>
    <row r="645000" spans="70:70" x14ac:dyDescent="0.25">
      <c r="BR645000" s="2394"/>
    </row>
    <row r="645001" spans="70:70" x14ac:dyDescent="0.25">
      <c r="BR645001" s="2381"/>
    </row>
    <row r="645025" spans="70:70" x14ac:dyDescent="0.25">
      <c r="BR645025" s="2394"/>
    </row>
    <row r="645026" spans="70:70" x14ac:dyDescent="0.25">
      <c r="BR645026" s="2381"/>
    </row>
    <row r="645050" spans="70:70" x14ac:dyDescent="0.25">
      <c r="BR645050" s="2394"/>
    </row>
    <row r="645051" spans="70:70" x14ac:dyDescent="0.25">
      <c r="BR645051" s="2381"/>
    </row>
    <row r="645075" spans="70:70" x14ac:dyDescent="0.25">
      <c r="BR645075" s="2394"/>
    </row>
    <row r="645076" spans="70:70" x14ac:dyDescent="0.25">
      <c r="BR645076" s="2381"/>
    </row>
    <row r="645100" spans="70:70" x14ac:dyDescent="0.25">
      <c r="BR645100" s="2394"/>
    </row>
    <row r="645101" spans="70:70" x14ac:dyDescent="0.25">
      <c r="BR645101" s="2381"/>
    </row>
    <row r="645125" spans="70:70" x14ac:dyDescent="0.25">
      <c r="BR645125" s="2394"/>
    </row>
    <row r="645126" spans="70:70" x14ac:dyDescent="0.25">
      <c r="BR645126" s="2381"/>
    </row>
    <row r="645150" spans="70:70" x14ac:dyDescent="0.25">
      <c r="BR645150" s="2394"/>
    </row>
    <row r="645151" spans="70:70" x14ac:dyDescent="0.25">
      <c r="BR645151" s="2381"/>
    </row>
    <row r="645175" spans="70:70" x14ac:dyDescent="0.25">
      <c r="BR645175" s="2394"/>
    </row>
    <row r="645176" spans="70:70" x14ac:dyDescent="0.25">
      <c r="BR645176" s="2381"/>
    </row>
    <row r="645200" spans="70:70" x14ac:dyDescent="0.25">
      <c r="BR645200" s="2394"/>
    </row>
    <row r="645201" spans="70:70" x14ac:dyDescent="0.25">
      <c r="BR645201" s="2381"/>
    </row>
    <row r="645225" spans="70:70" x14ac:dyDescent="0.25">
      <c r="BR645225" s="2394"/>
    </row>
    <row r="645226" spans="70:70" x14ac:dyDescent="0.25">
      <c r="BR645226" s="2381"/>
    </row>
    <row r="645250" spans="70:70" x14ac:dyDescent="0.25">
      <c r="BR645250" s="2394"/>
    </row>
    <row r="645251" spans="70:70" x14ac:dyDescent="0.25">
      <c r="BR645251" s="2381"/>
    </row>
    <row r="645275" spans="70:70" x14ac:dyDescent="0.25">
      <c r="BR645275" s="2394"/>
    </row>
    <row r="645276" spans="70:70" x14ac:dyDescent="0.25">
      <c r="BR645276" s="2381"/>
    </row>
    <row r="645300" spans="70:70" x14ac:dyDescent="0.25">
      <c r="BR645300" s="2394"/>
    </row>
    <row r="645301" spans="70:70" x14ac:dyDescent="0.25">
      <c r="BR645301" s="2381"/>
    </row>
    <row r="645325" spans="70:70" x14ac:dyDescent="0.25">
      <c r="BR645325" s="2394"/>
    </row>
    <row r="645326" spans="70:70" x14ac:dyDescent="0.25">
      <c r="BR645326" s="2381"/>
    </row>
    <row r="645350" spans="70:70" x14ac:dyDescent="0.25">
      <c r="BR645350" s="2394"/>
    </row>
    <row r="645351" spans="70:70" x14ac:dyDescent="0.25">
      <c r="BR645351" s="2381"/>
    </row>
    <row r="645375" spans="70:70" x14ac:dyDescent="0.25">
      <c r="BR645375" s="2394"/>
    </row>
    <row r="645376" spans="70:70" x14ac:dyDescent="0.25">
      <c r="BR645376" s="2381"/>
    </row>
    <row r="645400" spans="70:70" x14ac:dyDescent="0.25">
      <c r="BR645400" s="2394"/>
    </row>
    <row r="645401" spans="70:70" x14ac:dyDescent="0.25">
      <c r="BR645401" s="2381"/>
    </row>
    <row r="645425" spans="70:70" x14ac:dyDescent="0.25">
      <c r="BR645425" s="2394"/>
    </row>
    <row r="645426" spans="70:70" x14ac:dyDescent="0.25">
      <c r="BR645426" s="2381"/>
    </row>
    <row r="645450" spans="70:70" x14ac:dyDescent="0.25">
      <c r="BR645450" s="2394"/>
    </row>
    <row r="645451" spans="70:70" x14ac:dyDescent="0.25">
      <c r="BR645451" s="2381"/>
    </row>
    <row r="645475" spans="70:70" x14ac:dyDescent="0.25">
      <c r="BR645475" s="2394"/>
    </row>
    <row r="645476" spans="70:70" x14ac:dyDescent="0.25">
      <c r="BR645476" s="2381"/>
    </row>
    <row r="645500" spans="70:70" x14ac:dyDescent="0.25">
      <c r="BR645500" s="2394"/>
    </row>
    <row r="645501" spans="70:70" x14ac:dyDescent="0.25">
      <c r="BR645501" s="2381"/>
    </row>
    <row r="645525" spans="70:70" x14ac:dyDescent="0.25">
      <c r="BR645525" s="2394"/>
    </row>
    <row r="645526" spans="70:70" x14ac:dyDescent="0.25">
      <c r="BR645526" s="2381"/>
    </row>
    <row r="645550" spans="70:70" x14ac:dyDescent="0.25">
      <c r="BR645550" s="2394"/>
    </row>
    <row r="645551" spans="70:70" x14ac:dyDescent="0.25">
      <c r="BR645551" s="2381"/>
    </row>
    <row r="645575" spans="70:70" x14ac:dyDescent="0.25">
      <c r="BR645575" s="2394"/>
    </row>
    <row r="645576" spans="70:70" x14ac:dyDescent="0.25">
      <c r="BR645576" s="2381"/>
    </row>
    <row r="645600" spans="70:70" x14ac:dyDescent="0.25">
      <c r="BR645600" s="2394"/>
    </row>
    <row r="645601" spans="70:70" x14ac:dyDescent="0.25">
      <c r="BR645601" s="2381"/>
    </row>
    <row r="645625" spans="70:70" x14ac:dyDescent="0.25">
      <c r="BR645625" s="2394"/>
    </row>
    <row r="645626" spans="70:70" x14ac:dyDescent="0.25">
      <c r="BR645626" s="2381"/>
    </row>
    <row r="645650" spans="70:70" x14ac:dyDescent="0.25">
      <c r="BR645650" s="2394"/>
    </row>
    <row r="645651" spans="70:70" x14ac:dyDescent="0.25">
      <c r="BR645651" s="2381"/>
    </row>
    <row r="645675" spans="70:70" x14ac:dyDescent="0.25">
      <c r="BR645675" s="2394"/>
    </row>
    <row r="645676" spans="70:70" x14ac:dyDescent="0.25">
      <c r="BR645676" s="2381"/>
    </row>
    <row r="645700" spans="70:70" x14ac:dyDescent="0.25">
      <c r="BR645700" s="2394"/>
    </row>
    <row r="645701" spans="70:70" x14ac:dyDescent="0.25">
      <c r="BR645701" s="2381"/>
    </row>
    <row r="645725" spans="70:70" x14ac:dyDescent="0.25">
      <c r="BR645725" s="2394"/>
    </row>
    <row r="645726" spans="70:70" x14ac:dyDescent="0.25">
      <c r="BR645726" s="2381"/>
    </row>
    <row r="645750" spans="70:70" x14ac:dyDescent="0.25">
      <c r="BR645750" s="2394"/>
    </row>
    <row r="645751" spans="70:70" x14ac:dyDescent="0.25">
      <c r="BR645751" s="2381"/>
    </row>
    <row r="645775" spans="70:70" x14ac:dyDescent="0.25">
      <c r="BR645775" s="2394"/>
    </row>
    <row r="645776" spans="70:70" x14ac:dyDescent="0.25">
      <c r="BR645776" s="2381"/>
    </row>
    <row r="645800" spans="70:70" x14ac:dyDescent="0.25">
      <c r="BR645800" s="2394"/>
    </row>
    <row r="645801" spans="70:70" x14ac:dyDescent="0.25">
      <c r="BR645801" s="2381"/>
    </row>
    <row r="645825" spans="70:70" x14ac:dyDescent="0.25">
      <c r="BR645825" s="2394"/>
    </row>
    <row r="645826" spans="70:70" x14ac:dyDescent="0.25">
      <c r="BR645826" s="2381"/>
    </row>
    <row r="645850" spans="70:70" x14ac:dyDescent="0.25">
      <c r="BR645850" s="2394"/>
    </row>
    <row r="645851" spans="70:70" x14ac:dyDescent="0.25">
      <c r="BR645851" s="2381"/>
    </row>
    <row r="645875" spans="70:70" x14ac:dyDescent="0.25">
      <c r="BR645875" s="2394"/>
    </row>
    <row r="645876" spans="70:70" x14ac:dyDescent="0.25">
      <c r="BR645876" s="2381"/>
    </row>
    <row r="645900" spans="70:70" x14ac:dyDescent="0.25">
      <c r="BR645900" s="2394"/>
    </row>
    <row r="645901" spans="70:70" x14ac:dyDescent="0.25">
      <c r="BR645901" s="2381"/>
    </row>
    <row r="645925" spans="70:70" x14ac:dyDescent="0.25">
      <c r="BR645925" s="2394"/>
    </row>
    <row r="645926" spans="70:70" x14ac:dyDescent="0.25">
      <c r="BR645926" s="2381"/>
    </row>
    <row r="645950" spans="70:70" x14ac:dyDescent="0.25">
      <c r="BR645950" s="2394"/>
    </row>
    <row r="645951" spans="70:70" x14ac:dyDescent="0.25">
      <c r="BR645951" s="2381"/>
    </row>
    <row r="645975" spans="70:70" x14ac:dyDescent="0.25">
      <c r="BR645975" s="2394"/>
    </row>
    <row r="645976" spans="70:70" x14ac:dyDescent="0.25">
      <c r="BR645976" s="2381"/>
    </row>
    <row r="646000" spans="70:70" x14ac:dyDescent="0.25">
      <c r="BR646000" s="2394"/>
    </row>
    <row r="646001" spans="70:70" x14ac:dyDescent="0.25">
      <c r="BR646001" s="2381"/>
    </row>
    <row r="646025" spans="70:70" x14ac:dyDescent="0.25">
      <c r="BR646025" s="2394"/>
    </row>
    <row r="646026" spans="70:70" x14ac:dyDescent="0.25">
      <c r="BR646026" s="2381"/>
    </row>
    <row r="646050" spans="70:70" x14ac:dyDescent="0.25">
      <c r="BR646050" s="2394"/>
    </row>
    <row r="646051" spans="70:70" x14ac:dyDescent="0.25">
      <c r="BR646051" s="2381"/>
    </row>
    <row r="646075" spans="70:70" x14ac:dyDescent="0.25">
      <c r="BR646075" s="2394"/>
    </row>
    <row r="646076" spans="70:70" x14ac:dyDescent="0.25">
      <c r="BR646076" s="2381"/>
    </row>
    <row r="646100" spans="70:70" x14ac:dyDescent="0.25">
      <c r="BR646100" s="2394"/>
    </row>
    <row r="646101" spans="70:70" x14ac:dyDescent="0.25">
      <c r="BR646101" s="2381"/>
    </row>
    <row r="646125" spans="70:70" x14ac:dyDescent="0.25">
      <c r="BR646125" s="2394"/>
    </row>
    <row r="646126" spans="70:70" x14ac:dyDescent="0.25">
      <c r="BR646126" s="2381"/>
    </row>
    <row r="646150" spans="70:70" x14ac:dyDescent="0.25">
      <c r="BR646150" s="2394"/>
    </row>
    <row r="646151" spans="70:70" x14ac:dyDescent="0.25">
      <c r="BR646151" s="2381"/>
    </row>
    <row r="646175" spans="70:70" x14ac:dyDescent="0.25">
      <c r="BR646175" s="2394"/>
    </row>
    <row r="646176" spans="70:70" x14ac:dyDescent="0.25">
      <c r="BR646176" s="2381"/>
    </row>
    <row r="646200" spans="70:70" x14ac:dyDescent="0.25">
      <c r="BR646200" s="2394"/>
    </row>
    <row r="646201" spans="70:70" x14ac:dyDescent="0.25">
      <c r="BR646201" s="2381"/>
    </row>
    <row r="646225" spans="70:70" x14ac:dyDescent="0.25">
      <c r="BR646225" s="2394"/>
    </row>
    <row r="646226" spans="70:70" x14ac:dyDescent="0.25">
      <c r="BR646226" s="2381"/>
    </row>
    <row r="646250" spans="70:70" x14ac:dyDescent="0.25">
      <c r="BR646250" s="2394"/>
    </row>
    <row r="646251" spans="70:70" x14ac:dyDescent="0.25">
      <c r="BR646251" s="2381"/>
    </row>
    <row r="646275" spans="70:70" x14ac:dyDescent="0.25">
      <c r="BR646275" s="2394"/>
    </row>
    <row r="646276" spans="70:70" x14ac:dyDescent="0.25">
      <c r="BR646276" s="2381"/>
    </row>
    <row r="646300" spans="70:70" x14ac:dyDescent="0.25">
      <c r="BR646300" s="2394"/>
    </row>
    <row r="646301" spans="70:70" x14ac:dyDescent="0.25">
      <c r="BR646301" s="2381"/>
    </row>
    <row r="646325" spans="70:70" x14ac:dyDescent="0.25">
      <c r="BR646325" s="2394"/>
    </row>
    <row r="646326" spans="70:70" x14ac:dyDescent="0.25">
      <c r="BR646326" s="2381"/>
    </row>
    <row r="646350" spans="70:70" x14ac:dyDescent="0.25">
      <c r="BR646350" s="2394"/>
    </row>
    <row r="646351" spans="70:70" x14ac:dyDescent="0.25">
      <c r="BR646351" s="2381"/>
    </row>
    <row r="646375" spans="70:70" x14ac:dyDescent="0.25">
      <c r="BR646375" s="2394"/>
    </row>
    <row r="646376" spans="70:70" x14ac:dyDescent="0.25">
      <c r="BR646376" s="2381"/>
    </row>
    <row r="646400" spans="70:70" x14ac:dyDescent="0.25">
      <c r="BR646400" s="2394"/>
    </row>
    <row r="646401" spans="70:70" x14ac:dyDescent="0.25">
      <c r="BR646401" s="2381"/>
    </row>
    <row r="646425" spans="70:70" x14ac:dyDescent="0.25">
      <c r="BR646425" s="2394"/>
    </row>
    <row r="646426" spans="70:70" x14ac:dyDescent="0.25">
      <c r="BR646426" s="2381"/>
    </row>
    <row r="646450" spans="70:70" x14ac:dyDescent="0.25">
      <c r="BR646450" s="2394"/>
    </row>
    <row r="646451" spans="70:70" x14ac:dyDescent="0.25">
      <c r="BR646451" s="2381"/>
    </row>
    <row r="646475" spans="70:70" x14ac:dyDescent="0.25">
      <c r="BR646475" s="2394"/>
    </row>
    <row r="646476" spans="70:70" x14ac:dyDescent="0.25">
      <c r="BR646476" s="2381"/>
    </row>
    <row r="646500" spans="70:70" x14ac:dyDescent="0.25">
      <c r="BR646500" s="2394"/>
    </row>
    <row r="646501" spans="70:70" x14ac:dyDescent="0.25">
      <c r="BR646501" s="2381"/>
    </row>
    <row r="646525" spans="70:70" x14ac:dyDescent="0.25">
      <c r="BR646525" s="2394"/>
    </row>
    <row r="646526" spans="70:70" x14ac:dyDescent="0.25">
      <c r="BR646526" s="2381"/>
    </row>
    <row r="646550" spans="70:70" x14ac:dyDescent="0.25">
      <c r="BR646550" s="2394"/>
    </row>
    <row r="646551" spans="70:70" x14ac:dyDescent="0.25">
      <c r="BR646551" s="2381"/>
    </row>
    <row r="646575" spans="70:70" x14ac:dyDescent="0.25">
      <c r="BR646575" s="2394"/>
    </row>
    <row r="646576" spans="70:70" x14ac:dyDescent="0.25">
      <c r="BR646576" s="2381"/>
    </row>
    <row r="646600" spans="70:70" x14ac:dyDescent="0.25">
      <c r="BR646600" s="2394"/>
    </row>
    <row r="646601" spans="70:70" x14ac:dyDescent="0.25">
      <c r="BR646601" s="2381"/>
    </row>
    <row r="646625" spans="70:70" x14ac:dyDescent="0.25">
      <c r="BR646625" s="2394"/>
    </row>
    <row r="646626" spans="70:70" x14ac:dyDescent="0.25">
      <c r="BR646626" s="2381"/>
    </row>
    <row r="646650" spans="70:70" x14ac:dyDescent="0.25">
      <c r="BR646650" s="2394"/>
    </row>
    <row r="646651" spans="70:70" x14ac:dyDescent="0.25">
      <c r="BR646651" s="2381"/>
    </row>
    <row r="646675" spans="70:70" x14ac:dyDescent="0.25">
      <c r="BR646675" s="2394"/>
    </row>
    <row r="646676" spans="70:70" x14ac:dyDescent="0.25">
      <c r="BR646676" s="2381"/>
    </row>
    <row r="646700" spans="70:70" x14ac:dyDescent="0.25">
      <c r="BR646700" s="2394"/>
    </row>
    <row r="646701" spans="70:70" x14ac:dyDescent="0.25">
      <c r="BR646701" s="2381"/>
    </row>
    <row r="646725" spans="70:70" x14ac:dyDescent="0.25">
      <c r="BR646725" s="2394"/>
    </row>
    <row r="646726" spans="70:70" x14ac:dyDescent="0.25">
      <c r="BR646726" s="2381"/>
    </row>
    <row r="646750" spans="70:70" x14ac:dyDescent="0.25">
      <c r="BR646750" s="2394"/>
    </row>
    <row r="646751" spans="70:70" x14ac:dyDescent="0.25">
      <c r="BR646751" s="2381"/>
    </row>
    <row r="646775" spans="70:70" x14ac:dyDescent="0.25">
      <c r="BR646775" s="2394"/>
    </row>
    <row r="646776" spans="70:70" x14ac:dyDescent="0.25">
      <c r="BR646776" s="2381"/>
    </row>
    <row r="646800" spans="70:70" x14ac:dyDescent="0.25">
      <c r="BR646800" s="2394"/>
    </row>
    <row r="646801" spans="70:70" x14ac:dyDescent="0.25">
      <c r="BR646801" s="2381"/>
    </row>
    <row r="646825" spans="70:70" x14ac:dyDescent="0.25">
      <c r="BR646825" s="2394"/>
    </row>
    <row r="646826" spans="70:70" x14ac:dyDescent="0.25">
      <c r="BR646826" s="2381"/>
    </row>
    <row r="646850" spans="70:70" x14ac:dyDescent="0.25">
      <c r="BR646850" s="2394"/>
    </row>
    <row r="646851" spans="70:70" x14ac:dyDescent="0.25">
      <c r="BR646851" s="2381"/>
    </row>
    <row r="646875" spans="70:70" x14ac:dyDescent="0.25">
      <c r="BR646875" s="2394"/>
    </row>
    <row r="646876" spans="70:70" x14ac:dyDescent="0.25">
      <c r="BR646876" s="2381"/>
    </row>
    <row r="646900" spans="70:70" x14ac:dyDescent="0.25">
      <c r="BR646900" s="2394"/>
    </row>
    <row r="646901" spans="70:70" x14ac:dyDescent="0.25">
      <c r="BR646901" s="2381"/>
    </row>
    <row r="646925" spans="70:70" x14ac:dyDescent="0.25">
      <c r="BR646925" s="2394"/>
    </row>
    <row r="646926" spans="70:70" x14ac:dyDescent="0.25">
      <c r="BR646926" s="2381"/>
    </row>
    <row r="646950" spans="70:70" x14ac:dyDescent="0.25">
      <c r="BR646950" s="2394"/>
    </row>
    <row r="646951" spans="70:70" x14ac:dyDescent="0.25">
      <c r="BR646951" s="2381"/>
    </row>
    <row r="646975" spans="70:70" x14ac:dyDescent="0.25">
      <c r="BR646975" s="2394"/>
    </row>
    <row r="646976" spans="70:70" x14ac:dyDescent="0.25">
      <c r="BR646976" s="2381"/>
    </row>
    <row r="647000" spans="70:70" x14ac:dyDescent="0.25">
      <c r="BR647000" s="2394"/>
    </row>
    <row r="647001" spans="70:70" x14ac:dyDescent="0.25">
      <c r="BR647001" s="2381"/>
    </row>
    <row r="647025" spans="70:70" x14ac:dyDescent="0.25">
      <c r="BR647025" s="2394"/>
    </row>
    <row r="647026" spans="70:70" x14ac:dyDescent="0.25">
      <c r="BR647026" s="2381"/>
    </row>
    <row r="647050" spans="70:70" x14ac:dyDescent="0.25">
      <c r="BR647050" s="2394"/>
    </row>
    <row r="647051" spans="70:70" x14ac:dyDescent="0.25">
      <c r="BR647051" s="2381"/>
    </row>
    <row r="647075" spans="70:70" x14ac:dyDescent="0.25">
      <c r="BR647075" s="2394"/>
    </row>
    <row r="647076" spans="70:70" x14ac:dyDescent="0.25">
      <c r="BR647076" s="2381"/>
    </row>
    <row r="647100" spans="70:70" x14ac:dyDescent="0.25">
      <c r="BR647100" s="2394"/>
    </row>
    <row r="647101" spans="70:70" x14ac:dyDescent="0.25">
      <c r="BR647101" s="2381"/>
    </row>
    <row r="647125" spans="70:70" x14ac:dyDescent="0.25">
      <c r="BR647125" s="2394"/>
    </row>
    <row r="647126" spans="70:70" x14ac:dyDescent="0.25">
      <c r="BR647126" s="2381"/>
    </row>
    <row r="647150" spans="70:70" x14ac:dyDescent="0.25">
      <c r="BR647150" s="2394"/>
    </row>
    <row r="647151" spans="70:70" x14ac:dyDescent="0.25">
      <c r="BR647151" s="2381"/>
    </row>
    <row r="647175" spans="70:70" x14ac:dyDescent="0.25">
      <c r="BR647175" s="2394"/>
    </row>
    <row r="647176" spans="70:70" x14ac:dyDescent="0.25">
      <c r="BR647176" s="2381"/>
    </row>
    <row r="647200" spans="70:70" x14ac:dyDescent="0.25">
      <c r="BR647200" s="2394"/>
    </row>
    <row r="647201" spans="70:70" x14ac:dyDescent="0.25">
      <c r="BR647201" s="2381"/>
    </row>
    <row r="647225" spans="70:70" x14ac:dyDescent="0.25">
      <c r="BR647225" s="2394"/>
    </row>
    <row r="647226" spans="70:70" x14ac:dyDescent="0.25">
      <c r="BR647226" s="2381"/>
    </row>
    <row r="647250" spans="70:70" x14ac:dyDescent="0.25">
      <c r="BR647250" s="2394"/>
    </row>
    <row r="647251" spans="70:70" x14ac:dyDescent="0.25">
      <c r="BR647251" s="2381"/>
    </row>
    <row r="647275" spans="70:70" x14ac:dyDescent="0.25">
      <c r="BR647275" s="2394"/>
    </row>
    <row r="647276" spans="70:70" x14ac:dyDescent="0.25">
      <c r="BR647276" s="2381"/>
    </row>
    <row r="647300" spans="70:70" x14ac:dyDescent="0.25">
      <c r="BR647300" s="2394"/>
    </row>
    <row r="647301" spans="70:70" x14ac:dyDescent="0.25">
      <c r="BR647301" s="2381"/>
    </row>
    <row r="647325" spans="70:70" x14ac:dyDescent="0.25">
      <c r="BR647325" s="2394"/>
    </row>
    <row r="647326" spans="70:70" x14ac:dyDescent="0.25">
      <c r="BR647326" s="2381"/>
    </row>
    <row r="647350" spans="70:70" x14ac:dyDescent="0.25">
      <c r="BR647350" s="2394"/>
    </row>
    <row r="647351" spans="70:70" x14ac:dyDescent="0.25">
      <c r="BR647351" s="2381"/>
    </row>
    <row r="647375" spans="70:70" x14ac:dyDescent="0.25">
      <c r="BR647375" s="2394"/>
    </row>
    <row r="647376" spans="70:70" x14ac:dyDescent="0.25">
      <c r="BR647376" s="2381"/>
    </row>
    <row r="647400" spans="70:70" x14ac:dyDescent="0.25">
      <c r="BR647400" s="2394"/>
    </row>
    <row r="647401" spans="70:70" x14ac:dyDescent="0.25">
      <c r="BR647401" s="2381"/>
    </row>
    <row r="647425" spans="70:70" x14ac:dyDescent="0.25">
      <c r="BR647425" s="2394"/>
    </row>
    <row r="647426" spans="70:70" x14ac:dyDescent="0.25">
      <c r="BR647426" s="2381"/>
    </row>
    <row r="647450" spans="70:70" x14ac:dyDescent="0.25">
      <c r="BR647450" s="2394"/>
    </row>
    <row r="647451" spans="70:70" x14ac:dyDescent="0.25">
      <c r="BR647451" s="2381"/>
    </row>
    <row r="647475" spans="70:70" x14ac:dyDescent="0.25">
      <c r="BR647475" s="2394"/>
    </row>
    <row r="647476" spans="70:70" x14ac:dyDescent="0.25">
      <c r="BR647476" s="2381"/>
    </row>
    <row r="647500" spans="70:70" x14ac:dyDescent="0.25">
      <c r="BR647500" s="2394"/>
    </row>
    <row r="647501" spans="70:70" x14ac:dyDescent="0.25">
      <c r="BR647501" s="2381"/>
    </row>
    <row r="647525" spans="70:70" x14ac:dyDescent="0.25">
      <c r="BR647525" s="2394"/>
    </row>
    <row r="647526" spans="70:70" x14ac:dyDescent="0.25">
      <c r="BR647526" s="2381"/>
    </row>
    <row r="647550" spans="70:70" x14ac:dyDescent="0.25">
      <c r="BR647550" s="2394"/>
    </row>
    <row r="647551" spans="70:70" x14ac:dyDescent="0.25">
      <c r="BR647551" s="2381"/>
    </row>
    <row r="647575" spans="70:70" x14ac:dyDescent="0.25">
      <c r="BR647575" s="2394"/>
    </row>
    <row r="647576" spans="70:70" x14ac:dyDescent="0.25">
      <c r="BR647576" s="2381"/>
    </row>
    <row r="647600" spans="70:70" x14ac:dyDescent="0.25">
      <c r="BR647600" s="2394"/>
    </row>
    <row r="647601" spans="70:70" x14ac:dyDescent="0.25">
      <c r="BR647601" s="2381"/>
    </row>
    <row r="647625" spans="70:70" x14ac:dyDescent="0.25">
      <c r="BR647625" s="2394"/>
    </row>
    <row r="647626" spans="70:70" x14ac:dyDescent="0.25">
      <c r="BR647626" s="2381"/>
    </row>
    <row r="647650" spans="70:70" x14ac:dyDescent="0.25">
      <c r="BR647650" s="2394"/>
    </row>
    <row r="647651" spans="70:70" x14ac:dyDescent="0.25">
      <c r="BR647651" s="2381"/>
    </row>
    <row r="647675" spans="70:70" x14ac:dyDescent="0.25">
      <c r="BR647675" s="2394"/>
    </row>
    <row r="647676" spans="70:70" x14ac:dyDescent="0.25">
      <c r="BR647676" s="2381"/>
    </row>
    <row r="647700" spans="70:70" x14ac:dyDescent="0.25">
      <c r="BR647700" s="2394"/>
    </row>
    <row r="647701" spans="70:70" x14ac:dyDescent="0.25">
      <c r="BR647701" s="2381"/>
    </row>
    <row r="647725" spans="70:70" x14ac:dyDescent="0.25">
      <c r="BR647725" s="2394"/>
    </row>
    <row r="647726" spans="70:70" x14ac:dyDescent="0.25">
      <c r="BR647726" s="2381"/>
    </row>
    <row r="647750" spans="70:70" x14ac:dyDescent="0.25">
      <c r="BR647750" s="2394"/>
    </row>
    <row r="647751" spans="70:70" x14ac:dyDescent="0.25">
      <c r="BR647751" s="2381"/>
    </row>
    <row r="647775" spans="70:70" x14ac:dyDescent="0.25">
      <c r="BR647775" s="2394"/>
    </row>
    <row r="647776" spans="70:70" x14ac:dyDescent="0.25">
      <c r="BR647776" s="2381"/>
    </row>
    <row r="647800" spans="70:70" x14ac:dyDescent="0.25">
      <c r="BR647800" s="2394"/>
    </row>
    <row r="647801" spans="70:70" x14ac:dyDescent="0.25">
      <c r="BR647801" s="2381"/>
    </row>
    <row r="647825" spans="70:70" x14ac:dyDescent="0.25">
      <c r="BR647825" s="2394"/>
    </row>
    <row r="647826" spans="70:70" x14ac:dyDescent="0.25">
      <c r="BR647826" s="2381"/>
    </row>
    <row r="647850" spans="70:70" x14ac:dyDescent="0.25">
      <c r="BR647850" s="2394"/>
    </row>
    <row r="647851" spans="70:70" x14ac:dyDescent="0.25">
      <c r="BR647851" s="2381"/>
    </row>
    <row r="647875" spans="70:70" x14ac:dyDescent="0.25">
      <c r="BR647875" s="2394"/>
    </row>
    <row r="647876" spans="70:70" x14ac:dyDescent="0.25">
      <c r="BR647876" s="2381"/>
    </row>
    <row r="647900" spans="70:70" x14ac:dyDescent="0.25">
      <c r="BR647900" s="2394"/>
    </row>
    <row r="647901" spans="70:70" x14ac:dyDescent="0.25">
      <c r="BR647901" s="2381"/>
    </row>
    <row r="647925" spans="70:70" x14ac:dyDescent="0.25">
      <c r="BR647925" s="2394"/>
    </row>
    <row r="647926" spans="70:70" x14ac:dyDescent="0.25">
      <c r="BR647926" s="2381"/>
    </row>
    <row r="647950" spans="70:70" x14ac:dyDescent="0.25">
      <c r="BR647950" s="2394"/>
    </row>
    <row r="647951" spans="70:70" x14ac:dyDescent="0.25">
      <c r="BR647951" s="2381"/>
    </row>
    <row r="647975" spans="70:70" x14ac:dyDescent="0.25">
      <c r="BR647975" s="2394"/>
    </row>
    <row r="647976" spans="70:70" x14ac:dyDescent="0.25">
      <c r="BR647976" s="2381"/>
    </row>
    <row r="648000" spans="70:70" x14ac:dyDescent="0.25">
      <c r="BR648000" s="2394"/>
    </row>
    <row r="648001" spans="70:70" x14ac:dyDescent="0.25">
      <c r="BR648001" s="2381"/>
    </row>
    <row r="648025" spans="70:70" x14ac:dyDescent="0.25">
      <c r="BR648025" s="2394"/>
    </row>
    <row r="648026" spans="70:70" x14ac:dyDescent="0.25">
      <c r="BR648026" s="2381"/>
    </row>
    <row r="648050" spans="70:70" x14ac:dyDescent="0.25">
      <c r="BR648050" s="2394"/>
    </row>
    <row r="648051" spans="70:70" x14ac:dyDescent="0.25">
      <c r="BR648051" s="2381"/>
    </row>
    <row r="648075" spans="70:70" x14ac:dyDescent="0.25">
      <c r="BR648075" s="2394"/>
    </row>
    <row r="648076" spans="70:70" x14ac:dyDescent="0.25">
      <c r="BR648076" s="2381"/>
    </row>
    <row r="648100" spans="70:70" x14ac:dyDescent="0.25">
      <c r="BR648100" s="2394"/>
    </row>
    <row r="648101" spans="70:70" x14ac:dyDescent="0.25">
      <c r="BR648101" s="2381"/>
    </row>
    <row r="648125" spans="70:70" x14ac:dyDescent="0.25">
      <c r="BR648125" s="2394"/>
    </row>
    <row r="648126" spans="70:70" x14ac:dyDescent="0.25">
      <c r="BR648126" s="2381"/>
    </row>
    <row r="648150" spans="70:70" x14ac:dyDescent="0.25">
      <c r="BR648150" s="2394"/>
    </row>
    <row r="648151" spans="70:70" x14ac:dyDescent="0.25">
      <c r="BR648151" s="2381"/>
    </row>
    <row r="648175" spans="70:70" x14ac:dyDescent="0.25">
      <c r="BR648175" s="2394"/>
    </row>
    <row r="648176" spans="70:70" x14ac:dyDescent="0.25">
      <c r="BR648176" s="2381"/>
    </row>
    <row r="648200" spans="70:70" x14ac:dyDescent="0.25">
      <c r="BR648200" s="2394"/>
    </row>
    <row r="648201" spans="70:70" x14ac:dyDescent="0.25">
      <c r="BR648201" s="2381"/>
    </row>
    <row r="648225" spans="70:70" x14ac:dyDescent="0.25">
      <c r="BR648225" s="2394"/>
    </row>
    <row r="648226" spans="70:70" x14ac:dyDescent="0.25">
      <c r="BR648226" s="2381"/>
    </row>
    <row r="648250" spans="70:70" x14ac:dyDescent="0.25">
      <c r="BR648250" s="2394"/>
    </row>
    <row r="648251" spans="70:70" x14ac:dyDescent="0.25">
      <c r="BR648251" s="2381"/>
    </row>
    <row r="648275" spans="70:70" x14ac:dyDescent="0.25">
      <c r="BR648275" s="2394"/>
    </row>
    <row r="648276" spans="70:70" x14ac:dyDescent="0.25">
      <c r="BR648276" s="2381"/>
    </row>
    <row r="648300" spans="70:70" x14ac:dyDescent="0.25">
      <c r="BR648300" s="2394"/>
    </row>
    <row r="648301" spans="70:70" x14ac:dyDescent="0.25">
      <c r="BR648301" s="2381"/>
    </row>
    <row r="648325" spans="70:70" x14ac:dyDescent="0.25">
      <c r="BR648325" s="2394"/>
    </row>
    <row r="648326" spans="70:70" x14ac:dyDescent="0.25">
      <c r="BR648326" s="2381"/>
    </row>
    <row r="648350" spans="70:70" x14ac:dyDescent="0.25">
      <c r="BR648350" s="2394"/>
    </row>
    <row r="648351" spans="70:70" x14ac:dyDescent="0.25">
      <c r="BR648351" s="2381"/>
    </row>
    <row r="648375" spans="70:70" x14ac:dyDescent="0.25">
      <c r="BR648375" s="2394"/>
    </row>
    <row r="648376" spans="70:70" x14ac:dyDescent="0.25">
      <c r="BR648376" s="2381"/>
    </row>
    <row r="648400" spans="70:70" x14ac:dyDescent="0.25">
      <c r="BR648400" s="2394"/>
    </row>
    <row r="648401" spans="70:70" x14ac:dyDescent="0.25">
      <c r="BR648401" s="2381"/>
    </row>
    <row r="648425" spans="70:70" x14ac:dyDescent="0.25">
      <c r="BR648425" s="2394"/>
    </row>
    <row r="648426" spans="70:70" x14ac:dyDescent="0.25">
      <c r="BR648426" s="2381"/>
    </row>
    <row r="648450" spans="70:70" x14ac:dyDescent="0.25">
      <c r="BR648450" s="2394"/>
    </row>
    <row r="648451" spans="70:70" x14ac:dyDescent="0.25">
      <c r="BR648451" s="2381"/>
    </row>
    <row r="648475" spans="70:70" x14ac:dyDescent="0.25">
      <c r="BR648475" s="2394"/>
    </row>
    <row r="648476" spans="70:70" x14ac:dyDescent="0.25">
      <c r="BR648476" s="2381"/>
    </row>
    <row r="648500" spans="70:70" x14ac:dyDescent="0.25">
      <c r="BR648500" s="2394"/>
    </row>
    <row r="648501" spans="70:70" x14ac:dyDescent="0.25">
      <c r="BR648501" s="2381"/>
    </row>
    <row r="648525" spans="70:70" x14ac:dyDescent="0.25">
      <c r="BR648525" s="2394"/>
    </row>
    <row r="648526" spans="70:70" x14ac:dyDescent="0.25">
      <c r="BR648526" s="2381"/>
    </row>
    <row r="648550" spans="70:70" x14ac:dyDescent="0.25">
      <c r="BR648550" s="2394"/>
    </row>
    <row r="648551" spans="70:70" x14ac:dyDescent="0.25">
      <c r="BR648551" s="2381"/>
    </row>
    <row r="648575" spans="70:70" x14ac:dyDescent="0.25">
      <c r="BR648575" s="2394"/>
    </row>
    <row r="648576" spans="70:70" x14ac:dyDescent="0.25">
      <c r="BR648576" s="2381"/>
    </row>
    <row r="648600" spans="70:70" x14ac:dyDescent="0.25">
      <c r="BR648600" s="2394"/>
    </row>
    <row r="648601" spans="70:70" x14ac:dyDescent="0.25">
      <c r="BR648601" s="2381"/>
    </row>
    <row r="648625" spans="70:70" x14ac:dyDescent="0.25">
      <c r="BR648625" s="2394"/>
    </row>
    <row r="648626" spans="70:70" x14ac:dyDescent="0.25">
      <c r="BR648626" s="2381"/>
    </row>
    <row r="648650" spans="70:70" x14ac:dyDescent="0.25">
      <c r="BR648650" s="2394"/>
    </row>
    <row r="648651" spans="70:70" x14ac:dyDescent="0.25">
      <c r="BR648651" s="2381"/>
    </row>
    <row r="648675" spans="70:70" x14ac:dyDescent="0.25">
      <c r="BR648675" s="2394"/>
    </row>
    <row r="648676" spans="70:70" x14ac:dyDescent="0.25">
      <c r="BR648676" s="2381"/>
    </row>
    <row r="648700" spans="70:70" x14ac:dyDescent="0.25">
      <c r="BR648700" s="2394"/>
    </row>
    <row r="648701" spans="70:70" x14ac:dyDescent="0.25">
      <c r="BR648701" s="2381"/>
    </row>
    <row r="648725" spans="70:70" x14ac:dyDescent="0.25">
      <c r="BR648725" s="2394"/>
    </row>
    <row r="648726" spans="70:70" x14ac:dyDescent="0.25">
      <c r="BR648726" s="2381"/>
    </row>
    <row r="648750" spans="70:70" x14ac:dyDescent="0.25">
      <c r="BR648750" s="2394"/>
    </row>
    <row r="648751" spans="70:70" x14ac:dyDescent="0.25">
      <c r="BR648751" s="2381"/>
    </row>
    <row r="648775" spans="70:70" x14ac:dyDescent="0.25">
      <c r="BR648775" s="2394"/>
    </row>
    <row r="648776" spans="70:70" x14ac:dyDescent="0.25">
      <c r="BR648776" s="2381"/>
    </row>
    <row r="648800" spans="70:70" x14ac:dyDescent="0.25">
      <c r="BR648800" s="2394"/>
    </row>
    <row r="648801" spans="70:70" x14ac:dyDescent="0.25">
      <c r="BR648801" s="2381"/>
    </row>
    <row r="648825" spans="70:70" x14ac:dyDescent="0.25">
      <c r="BR648825" s="2394"/>
    </row>
    <row r="648826" spans="70:70" x14ac:dyDescent="0.25">
      <c r="BR648826" s="2381"/>
    </row>
    <row r="648850" spans="70:70" x14ac:dyDescent="0.25">
      <c r="BR648850" s="2394"/>
    </row>
    <row r="648851" spans="70:70" x14ac:dyDescent="0.25">
      <c r="BR648851" s="2381"/>
    </row>
    <row r="648875" spans="70:70" x14ac:dyDescent="0.25">
      <c r="BR648875" s="2394"/>
    </row>
    <row r="648876" spans="70:70" x14ac:dyDescent="0.25">
      <c r="BR648876" s="2381"/>
    </row>
    <row r="648900" spans="70:70" x14ac:dyDescent="0.25">
      <c r="BR648900" s="2394"/>
    </row>
    <row r="648901" spans="70:70" x14ac:dyDescent="0.25">
      <c r="BR648901" s="2381"/>
    </row>
    <row r="648925" spans="70:70" x14ac:dyDescent="0.25">
      <c r="BR648925" s="2394"/>
    </row>
    <row r="648926" spans="70:70" x14ac:dyDescent="0.25">
      <c r="BR648926" s="2381"/>
    </row>
    <row r="648950" spans="70:70" x14ac:dyDescent="0.25">
      <c r="BR648950" s="2394"/>
    </row>
    <row r="648951" spans="70:70" x14ac:dyDescent="0.25">
      <c r="BR648951" s="2381"/>
    </row>
    <row r="648975" spans="70:70" x14ac:dyDescent="0.25">
      <c r="BR648975" s="2394"/>
    </row>
    <row r="648976" spans="70:70" x14ac:dyDescent="0.25">
      <c r="BR648976" s="2381"/>
    </row>
    <row r="649000" spans="70:70" x14ac:dyDescent="0.25">
      <c r="BR649000" s="2394"/>
    </row>
    <row r="649001" spans="70:70" x14ac:dyDescent="0.25">
      <c r="BR649001" s="2381"/>
    </row>
    <row r="649025" spans="70:70" x14ac:dyDescent="0.25">
      <c r="BR649025" s="2394"/>
    </row>
    <row r="649026" spans="70:70" x14ac:dyDescent="0.25">
      <c r="BR649026" s="2381"/>
    </row>
    <row r="649050" spans="70:70" x14ac:dyDescent="0.25">
      <c r="BR649050" s="2394"/>
    </row>
    <row r="649051" spans="70:70" x14ac:dyDescent="0.25">
      <c r="BR649051" s="2381"/>
    </row>
    <row r="649075" spans="70:70" x14ac:dyDescent="0.25">
      <c r="BR649075" s="2394"/>
    </row>
    <row r="649076" spans="70:70" x14ac:dyDescent="0.25">
      <c r="BR649076" s="2381"/>
    </row>
    <row r="649100" spans="70:70" x14ac:dyDescent="0.25">
      <c r="BR649100" s="2394"/>
    </row>
    <row r="649101" spans="70:70" x14ac:dyDescent="0.25">
      <c r="BR649101" s="2381"/>
    </row>
    <row r="649125" spans="70:70" x14ac:dyDescent="0.25">
      <c r="BR649125" s="2394"/>
    </row>
    <row r="649126" spans="70:70" x14ac:dyDescent="0.25">
      <c r="BR649126" s="2381"/>
    </row>
    <row r="649150" spans="70:70" x14ac:dyDescent="0.25">
      <c r="BR649150" s="2394"/>
    </row>
    <row r="649151" spans="70:70" x14ac:dyDescent="0.25">
      <c r="BR649151" s="2381"/>
    </row>
    <row r="649175" spans="70:70" x14ac:dyDescent="0.25">
      <c r="BR649175" s="2394"/>
    </row>
    <row r="649176" spans="70:70" x14ac:dyDescent="0.25">
      <c r="BR649176" s="2381"/>
    </row>
    <row r="649200" spans="70:70" x14ac:dyDescent="0.25">
      <c r="BR649200" s="2394"/>
    </row>
    <row r="649201" spans="70:70" x14ac:dyDescent="0.25">
      <c r="BR649201" s="2381"/>
    </row>
    <row r="649225" spans="70:70" x14ac:dyDescent="0.25">
      <c r="BR649225" s="2394"/>
    </row>
    <row r="649226" spans="70:70" x14ac:dyDescent="0.25">
      <c r="BR649226" s="2381"/>
    </row>
    <row r="649250" spans="70:70" x14ac:dyDescent="0.25">
      <c r="BR649250" s="2394"/>
    </row>
    <row r="649251" spans="70:70" x14ac:dyDescent="0.25">
      <c r="BR649251" s="2381"/>
    </row>
    <row r="649275" spans="70:70" x14ac:dyDescent="0.25">
      <c r="BR649275" s="2394"/>
    </row>
    <row r="649276" spans="70:70" x14ac:dyDescent="0.25">
      <c r="BR649276" s="2381"/>
    </row>
    <row r="649300" spans="70:70" x14ac:dyDescent="0.25">
      <c r="BR649300" s="2394"/>
    </row>
    <row r="649301" spans="70:70" x14ac:dyDescent="0.25">
      <c r="BR649301" s="2381"/>
    </row>
    <row r="649325" spans="70:70" x14ac:dyDescent="0.25">
      <c r="BR649325" s="2394"/>
    </row>
    <row r="649326" spans="70:70" x14ac:dyDescent="0.25">
      <c r="BR649326" s="2381"/>
    </row>
    <row r="649350" spans="70:70" x14ac:dyDescent="0.25">
      <c r="BR649350" s="2394"/>
    </row>
    <row r="649351" spans="70:70" x14ac:dyDescent="0.25">
      <c r="BR649351" s="2381"/>
    </row>
    <row r="649375" spans="70:70" x14ac:dyDescent="0.25">
      <c r="BR649375" s="2394"/>
    </row>
    <row r="649376" spans="70:70" x14ac:dyDescent="0.25">
      <c r="BR649376" s="2381"/>
    </row>
    <row r="649400" spans="70:70" x14ac:dyDescent="0.25">
      <c r="BR649400" s="2394"/>
    </row>
    <row r="649401" spans="70:70" x14ac:dyDescent="0.25">
      <c r="BR649401" s="2381"/>
    </row>
    <row r="649425" spans="70:70" x14ac:dyDescent="0.25">
      <c r="BR649425" s="2394"/>
    </row>
    <row r="649426" spans="70:70" x14ac:dyDescent="0.25">
      <c r="BR649426" s="2381"/>
    </row>
    <row r="649450" spans="70:70" x14ac:dyDescent="0.25">
      <c r="BR649450" s="2394"/>
    </row>
    <row r="649451" spans="70:70" x14ac:dyDescent="0.25">
      <c r="BR649451" s="2381"/>
    </row>
    <row r="649475" spans="70:70" x14ac:dyDescent="0.25">
      <c r="BR649475" s="2394"/>
    </row>
    <row r="649476" spans="70:70" x14ac:dyDescent="0.25">
      <c r="BR649476" s="2381"/>
    </row>
    <row r="649500" spans="70:70" x14ac:dyDescent="0.25">
      <c r="BR649500" s="2394"/>
    </row>
    <row r="649501" spans="70:70" x14ac:dyDescent="0.25">
      <c r="BR649501" s="2381"/>
    </row>
    <row r="649525" spans="70:70" x14ac:dyDescent="0.25">
      <c r="BR649525" s="2394"/>
    </row>
    <row r="649526" spans="70:70" x14ac:dyDescent="0.25">
      <c r="BR649526" s="2381"/>
    </row>
    <row r="649550" spans="70:70" x14ac:dyDescent="0.25">
      <c r="BR649550" s="2394"/>
    </row>
    <row r="649551" spans="70:70" x14ac:dyDescent="0.25">
      <c r="BR649551" s="2381"/>
    </row>
    <row r="649575" spans="70:70" x14ac:dyDescent="0.25">
      <c r="BR649575" s="2394"/>
    </row>
    <row r="649576" spans="70:70" x14ac:dyDescent="0.25">
      <c r="BR649576" s="2381"/>
    </row>
    <row r="649600" spans="70:70" x14ac:dyDescent="0.25">
      <c r="BR649600" s="2394"/>
    </row>
    <row r="649601" spans="70:70" x14ac:dyDescent="0.25">
      <c r="BR649601" s="2381"/>
    </row>
    <row r="649625" spans="70:70" x14ac:dyDescent="0.25">
      <c r="BR649625" s="2394"/>
    </row>
    <row r="649626" spans="70:70" x14ac:dyDescent="0.25">
      <c r="BR649626" s="2381"/>
    </row>
    <row r="649650" spans="70:70" x14ac:dyDescent="0.25">
      <c r="BR649650" s="2394"/>
    </row>
    <row r="649651" spans="70:70" x14ac:dyDescent="0.25">
      <c r="BR649651" s="2381"/>
    </row>
    <row r="649675" spans="70:70" x14ac:dyDescent="0.25">
      <c r="BR649675" s="2394"/>
    </row>
    <row r="649676" spans="70:70" x14ac:dyDescent="0.25">
      <c r="BR649676" s="2381"/>
    </row>
    <row r="649700" spans="70:70" x14ac:dyDescent="0.25">
      <c r="BR649700" s="2394"/>
    </row>
    <row r="649701" spans="70:70" x14ac:dyDescent="0.25">
      <c r="BR649701" s="2381"/>
    </row>
    <row r="649725" spans="70:70" x14ac:dyDescent="0.25">
      <c r="BR649725" s="2394"/>
    </row>
    <row r="649726" spans="70:70" x14ac:dyDescent="0.25">
      <c r="BR649726" s="2381"/>
    </row>
    <row r="649750" spans="70:70" x14ac:dyDescent="0.25">
      <c r="BR649750" s="2394"/>
    </row>
    <row r="649751" spans="70:70" x14ac:dyDescent="0.25">
      <c r="BR649751" s="2381"/>
    </row>
    <row r="649775" spans="70:70" x14ac:dyDescent="0.25">
      <c r="BR649775" s="2394"/>
    </row>
    <row r="649776" spans="70:70" x14ac:dyDescent="0.25">
      <c r="BR649776" s="2381"/>
    </row>
    <row r="649800" spans="70:70" x14ac:dyDescent="0.25">
      <c r="BR649800" s="2394"/>
    </row>
    <row r="649801" spans="70:70" x14ac:dyDescent="0.25">
      <c r="BR649801" s="2381"/>
    </row>
    <row r="649825" spans="70:70" x14ac:dyDescent="0.25">
      <c r="BR649825" s="2394"/>
    </row>
    <row r="649826" spans="70:70" x14ac:dyDescent="0.25">
      <c r="BR649826" s="2381"/>
    </row>
    <row r="649850" spans="70:70" x14ac:dyDescent="0.25">
      <c r="BR649850" s="2394"/>
    </row>
    <row r="649851" spans="70:70" x14ac:dyDescent="0.25">
      <c r="BR649851" s="2381"/>
    </row>
    <row r="649875" spans="70:70" x14ac:dyDescent="0.25">
      <c r="BR649875" s="2394"/>
    </row>
    <row r="649876" spans="70:70" x14ac:dyDescent="0.25">
      <c r="BR649876" s="2381"/>
    </row>
    <row r="649900" spans="70:70" x14ac:dyDescent="0.25">
      <c r="BR649900" s="2394"/>
    </row>
    <row r="649901" spans="70:70" x14ac:dyDescent="0.25">
      <c r="BR649901" s="2381"/>
    </row>
    <row r="649925" spans="70:70" x14ac:dyDescent="0.25">
      <c r="BR649925" s="2394"/>
    </row>
    <row r="649926" spans="70:70" x14ac:dyDescent="0.25">
      <c r="BR649926" s="2381"/>
    </row>
    <row r="649950" spans="70:70" x14ac:dyDescent="0.25">
      <c r="BR649950" s="2394"/>
    </row>
    <row r="649951" spans="70:70" x14ac:dyDescent="0.25">
      <c r="BR649951" s="2381"/>
    </row>
    <row r="649975" spans="70:70" x14ac:dyDescent="0.25">
      <c r="BR649975" s="2394"/>
    </row>
    <row r="649976" spans="70:70" x14ac:dyDescent="0.25">
      <c r="BR649976" s="2381"/>
    </row>
    <row r="650000" spans="70:70" x14ac:dyDescent="0.25">
      <c r="BR650000" s="2394"/>
    </row>
    <row r="650001" spans="70:70" x14ac:dyDescent="0.25">
      <c r="BR650001" s="2381"/>
    </row>
    <row r="650025" spans="70:70" x14ac:dyDescent="0.25">
      <c r="BR650025" s="2394"/>
    </row>
    <row r="650026" spans="70:70" x14ac:dyDescent="0.25">
      <c r="BR650026" s="2381"/>
    </row>
    <row r="650050" spans="70:70" x14ac:dyDescent="0.25">
      <c r="BR650050" s="2394"/>
    </row>
    <row r="650051" spans="70:70" x14ac:dyDescent="0.25">
      <c r="BR650051" s="2381"/>
    </row>
    <row r="650075" spans="70:70" x14ac:dyDescent="0.25">
      <c r="BR650075" s="2394"/>
    </row>
    <row r="650076" spans="70:70" x14ac:dyDescent="0.25">
      <c r="BR650076" s="2381"/>
    </row>
    <row r="650100" spans="70:70" x14ac:dyDescent="0.25">
      <c r="BR650100" s="2394"/>
    </row>
    <row r="650101" spans="70:70" x14ac:dyDescent="0.25">
      <c r="BR650101" s="2381"/>
    </row>
    <row r="650125" spans="70:70" x14ac:dyDescent="0.25">
      <c r="BR650125" s="2394"/>
    </row>
    <row r="650126" spans="70:70" x14ac:dyDescent="0.25">
      <c r="BR650126" s="2381"/>
    </row>
    <row r="650150" spans="70:70" x14ac:dyDescent="0.25">
      <c r="BR650150" s="2394"/>
    </row>
    <row r="650151" spans="70:70" x14ac:dyDescent="0.25">
      <c r="BR650151" s="2381"/>
    </row>
    <row r="650175" spans="70:70" x14ac:dyDescent="0.25">
      <c r="BR650175" s="2394"/>
    </row>
    <row r="650176" spans="70:70" x14ac:dyDescent="0.25">
      <c r="BR650176" s="2381"/>
    </row>
    <row r="650200" spans="70:70" x14ac:dyDescent="0.25">
      <c r="BR650200" s="2394"/>
    </row>
    <row r="650201" spans="70:70" x14ac:dyDescent="0.25">
      <c r="BR650201" s="2381"/>
    </row>
    <row r="650225" spans="70:70" x14ac:dyDescent="0.25">
      <c r="BR650225" s="2394"/>
    </row>
    <row r="650226" spans="70:70" x14ac:dyDescent="0.25">
      <c r="BR650226" s="2381"/>
    </row>
    <row r="650250" spans="70:70" x14ac:dyDescent="0.25">
      <c r="BR650250" s="2394"/>
    </row>
    <row r="650251" spans="70:70" x14ac:dyDescent="0.25">
      <c r="BR650251" s="2381"/>
    </row>
    <row r="650275" spans="70:70" x14ac:dyDescent="0.25">
      <c r="BR650275" s="2394"/>
    </row>
    <row r="650276" spans="70:70" x14ac:dyDescent="0.25">
      <c r="BR650276" s="2381"/>
    </row>
    <row r="650300" spans="70:70" x14ac:dyDescent="0.25">
      <c r="BR650300" s="2394"/>
    </row>
    <row r="650301" spans="70:70" x14ac:dyDescent="0.25">
      <c r="BR650301" s="2381"/>
    </row>
    <row r="650325" spans="70:70" x14ac:dyDescent="0.25">
      <c r="BR650325" s="2394"/>
    </row>
    <row r="650326" spans="70:70" x14ac:dyDescent="0.25">
      <c r="BR650326" s="2381"/>
    </row>
    <row r="650350" spans="70:70" x14ac:dyDescent="0.25">
      <c r="BR650350" s="2394"/>
    </row>
    <row r="650351" spans="70:70" x14ac:dyDescent="0.25">
      <c r="BR650351" s="2381"/>
    </row>
    <row r="650375" spans="70:70" x14ac:dyDescent="0.25">
      <c r="BR650375" s="2394"/>
    </row>
    <row r="650376" spans="70:70" x14ac:dyDescent="0.25">
      <c r="BR650376" s="2381"/>
    </row>
    <row r="650400" spans="70:70" x14ac:dyDescent="0.25">
      <c r="BR650400" s="2394"/>
    </row>
    <row r="650401" spans="70:70" x14ac:dyDescent="0.25">
      <c r="BR650401" s="2381"/>
    </row>
    <row r="650425" spans="70:70" x14ac:dyDescent="0.25">
      <c r="BR650425" s="2394"/>
    </row>
    <row r="650426" spans="70:70" x14ac:dyDescent="0.25">
      <c r="BR650426" s="2381"/>
    </row>
    <row r="650450" spans="70:70" x14ac:dyDescent="0.25">
      <c r="BR650450" s="2394"/>
    </row>
    <row r="650451" spans="70:70" x14ac:dyDescent="0.25">
      <c r="BR650451" s="2381"/>
    </row>
    <row r="650475" spans="70:70" x14ac:dyDescent="0.25">
      <c r="BR650475" s="2394"/>
    </row>
    <row r="650476" spans="70:70" x14ac:dyDescent="0.25">
      <c r="BR650476" s="2381"/>
    </row>
    <row r="650500" spans="70:70" x14ac:dyDescent="0.25">
      <c r="BR650500" s="2394"/>
    </row>
    <row r="650501" spans="70:70" x14ac:dyDescent="0.25">
      <c r="BR650501" s="2381"/>
    </row>
    <row r="650525" spans="70:70" x14ac:dyDescent="0.25">
      <c r="BR650525" s="2394"/>
    </row>
    <row r="650526" spans="70:70" x14ac:dyDescent="0.25">
      <c r="BR650526" s="2381"/>
    </row>
    <row r="650550" spans="70:70" x14ac:dyDescent="0.25">
      <c r="BR650550" s="2394"/>
    </row>
    <row r="650551" spans="70:70" x14ac:dyDescent="0.25">
      <c r="BR650551" s="2381"/>
    </row>
    <row r="650575" spans="70:70" x14ac:dyDescent="0.25">
      <c r="BR650575" s="2394"/>
    </row>
    <row r="650576" spans="70:70" x14ac:dyDescent="0.25">
      <c r="BR650576" s="2381"/>
    </row>
    <row r="650600" spans="70:70" x14ac:dyDescent="0.25">
      <c r="BR650600" s="2394"/>
    </row>
    <row r="650601" spans="70:70" x14ac:dyDescent="0.25">
      <c r="BR650601" s="2381"/>
    </row>
    <row r="650625" spans="70:70" x14ac:dyDescent="0.25">
      <c r="BR650625" s="2394"/>
    </row>
    <row r="650626" spans="70:70" x14ac:dyDescent="0.25">
      <c r="BR650626" s="2381"/>
    </row>
    <row r="650650" spans="70:70" x14ac:dyDescent="0.25">
      <c r="BR650650" s="2394"/>
    </row>
    <row r="650651" spans="70:70" x14ac:dyDescent="0.25">
      <c r="BR650651" s="2381"/>
    </row>
    <row r="650675" spans="70:70" x14ac:dyDescent="0.25">
      <c r="BR650675" s="2394"/>
    </row>
    <row r="650676" spans="70:70" x14ac:dyDescent="0.25">
      <c r="BR650676" s="2381"/>
    </row>
    <row r="650700" spans="70:70" x14ac:dyDescent="0.25">
      <c r="BR650700" s="2394"/>
    </row>
    <row r="650701" spans="70:70" x14ac:dyDescent="0.25">
      <c r="BR650701" s="2381"/>
    </row>
    <row r="650725" spans="70:70" x14ac:dyDescent="0.25">
      <c r="BR650725" s="2394"/>
    </row>
    <row r="650726" spans="70:70" x14ac:dyDescent="0.25">
      <c r="BR650726" s="2381"/>
    </row>
    <row r="650750" spans="70:70" x14ac:dyDescent="0.25">
      <c r="BR650750" s="2394"/>
    </row>
    <row r="650751" spans="70:70" x14ac:dyDescent="0.25">
      <c r="BR650751" s="2381"/>
    </row>
    <row r="650775" spans="70:70" x14ac:dyDescent="0.25">
      <c r="BR650775" s="2394"/>
    </row>
    <row r="650776" spans="70:70" x14ac:dyDescent="0.25">
      <c r="BR650776" s="2381"/>
    </row>
    <row r="650800" spans="70:70" x14ac:dyDescent="0.25">
      <c r="BR650800" s="2394"/>
    </row>
    <row r="650801" spans="70:70" x14ac:dyDescent="0.25">
      <c r="BR650801" s="2381"/>
    </row>
    <row r="650825" spans="70:70" x14ac:dyDescent="0.25">
      <c r="BR650825" s="2394"/>
    </row>
    <row r="650826" spans="70:70" x14ac:dyDescent="0.25">
      <c r="BR650826" s="2381"/>
    </row>
    <row r="650850" spans="70:70" x14ac:dyDescent="0.25">
      <c r="BR650850" s="2394"/>
    </row>
    <row r="650851" spans="70:70" x14ac:dyDescent="0.25">
      <c r="BR650851" s="2381"/>
    </row>
    <row r="650875" spans="70:70" x14ac:dyDescent="0.25">
      <c r="BR650875" s="2394"/>
    </row>
    <row r="650876" spans="70:70" x14ac:dyDescent="0.25">
      <c r="BR650876" s="2381"/>
    </row>
    <row r="650900" spans="70:70" x14ac:dyDescent="0.25">
      <c r="BR650900" s="2394"/>
    </row>
    <row r="650901" spans="70:70" x14ac:dyDescent="0.25">
      <c r="BR650901" s="2381"/>
    </row>
    <row r="650925" spans="70:70" x14ac:dyDescent="0.25">
      <c r="BR650925" s="2394"/>
    </row>
    <row r="650926" spans="70:70" x14ac:dyDescent="0.25">
      <c r="BR650926" s="2381"/>
    </row>
    <row r="650950" spans="70:70" x14ac:dyDescent="0.25">
      <c r="BR650950" s="2394"/>
    </row>
    <row r="650951" spans="70:70" x14ac:dyDescent="0.25">
      <c r="BR650951" s="2381"/>
    </row>
    <row r="650975" spans="70:70" x14ac:dyDescent="0.25">
      <c r="BR650975" s="2394"/>
    </row>
    <row r="650976" spans="70:70" x14ac:dyDescent="0.25">
      <c r="BR650976" s="2381"/>
    </row>
    <row r="651000" spans="70:70" x14ac:dyDescent="0.25">
      <c r="BR651000" s="2394"/>
    </row>
    <row r="651001" spans="70:70" x14ac:dyDescent="0.25">
      <c r="BR651001" s="2381"/>
    </row>
    <row r="651025" spans="70:70" x14ac:dyDescent="0.25">
      <c r="BR651025" s="2394"/>
    </row>
    <row r="651026" spans="70:70" x14ac:dyDescent="0.25">
      <c r="BR651026" s="2381"/>
    </row>
    <row r="651050" spans="70:70" x14ac:dyDescent="0.25">
      <c r="BR651050" s="2394"/>
    </row>
    <row r="651051" spans="70:70" x14ac:dyDescent="0.25">
      <c r="BR651051" s="2381"/>
    </row>
    <row r="651075" spans="70:70" x14ac:dyDescent="0.25">
      <c r="BR651075" s="2394"/>
    </row>
    <row r="651076" spans="70:70" x14ac:dyDescent="0.25">
      <c r="BR651076" s="2381"/>
    </row>
    <row r="651100" spans="70:70" x14ac:dyDescent="0.25">
      <c r="BR651100" s="2394"/>
    </row>
    <row r="651101" spans="70:70" x14ac:dyDescent="0.25">
      <c r="BR651101" s="2381"/>
    </row>
    <row r="651125" spans="70:70" x14ac:dyDescent="0.25">
      <c r="BR651125" s="2394"/>
    </row>
    <row r="651126" spans="70:70" x14ac:dyDescent="0.25">
      <c r="BR651126" s="2381"/>
    </row>
    <row r="651150" spans="70:70" x14ac:dyDescent="0.25">
      <c r="BR651150" s="2394"/>
    </row>
    <row r="651151" spans="70:70" x14ac:dyDescent="0.25">
      <c r="BR651151" s="2381"/>
    </row>
    <row r="651175" spans="70:70" x14ac:dyDescent="0.25">
      <c r="BR651175" s="2394"/>
    </row>
    <row r="651176" spans="70:70" x14ac:dyDescent="0.25">
      <c r="BR651176" s="2381"/>
    </row>
    <row r="651200" spans="70:70" x14ac:dyDescent="0.25">
      <c r="BR651200" s="2394"/>
    </row>
    <row r="651201" spans="70:70" x14ac:dyDescent="0.25">
      <c r="BR651201" s="2381"/>
    </row>
    <row r="651225" spans="70:70" x14ac:dyDescent="0.25">
      <c r="BR651225" s="2394"/>
    </row>
    <row r="651226" spans="70:70" x14ac:dyDescent="0.25">
      <c r="BR651226" s="2381"/>
    </row>
    <row r="651250" spans="70:70" x14ac:dyDescent="0.25">
      <c r="BR651250" s="2394"/>
    </row>
    <row r="651251" spans="70:70" x14ac:dyDescent="0.25">
      <c r="BR651251" s="2381"/>
    </row>
    <row r="651275" spans="70:70" x14ac:dyDescent="0.25">
      <c r="BR651275" s="2394"/>
    </row>
    <row r="651276" spans="70:70" x14ac:dyDescent="0.25">
      <c r="BR651276" s="2381"/>
    </row>
    <row r="651300" spans="70:70" x14ac:dyDescent="0.25">
      <c r="BR651300" s="2394"/>
    </row>
    <row r="651301" spans="70:70" x14ac:dyDescent="0.25">
      <c r="BR651301" s="2381"/>
    </row>
    <row r="651325" spans="70:70" x14ac:dyDescent="0.25">
      <c r="BR651325" s="2394"/>
    </row>
    <row r="651326" spans="70:70" x14ac:dyDescent="0.25">
      <c r="BR651326" s="2381"/>
    </row>
    <row r="651350" spans="70:70" x14ac:dyDescent="0.25">
      <c r="BR651350" s="2394"/>
    </row>
    <row r="651351" spans="70:70" x14ac:dyDescent="0.25">
      <c r="BR651351" s="2381"/>
    </row>
    <row r="651375" spans="70:70" x14ac:dyDescent="0.25">
      <c r="BR651375" s="2394"/>
    </row>
    <row r="651376" spans="70:70" x14ac:dyDescent="0.25">
      <c r="BR651376" s="2381"/>
    </row>
    <row r="651400" spans="70:70" x14ac:dyDescent="0.25">
      <c r="BR651400" s="2394"/>
    </row>
    <row r="651401" spans="70:70" x14ac:dyDescent="0.25">
      <c r="BR651401" s="2381"/>
    </row>
    <row r="651425" spans="70:70" x14ac:dyDescent="0.25">
      <c r="BR651425" s="2394"/>
    </row>
    <row r="651426" spans="70:70" x14ac:dyDescent="0.25">
      <c r="BR651426" s="2381"/>
    </row>
    <row r="651450" spans="70:70" x14ac:dyDescent="0.25">
      <c r="BR651450" s="2394"/>
    </row>
    <row r="651451" spans="70:70" x14ac:dyDescent="0.25">
      <c r="BR651451" s="2381"/>
    </row>
    <row r="651475" spans="70:70" x14ac:dyDescent="0.25">
      <c r="BR651475" s="2394"/>
    </row>
    <row r="651476" spans="70:70" x14ac:dyDescent="0.25">
      <c r="BR651476" s="2381"/>
    </row>
    <row r="651500" spans="70:70" x14ac:dyDescent="0.25">
      <c r="BR651500" s="2394"/>
    </row>
    <row r="651501" spans="70:70" x14ac:dyDescent="0.25">
      <c r="BR651501" s="2381"/>
    </row>
    <row r="651525" spans="70:70" x14ac:dyDescent="0.25">
      <c r="BR651525" s="2394"/>
    </row>
    <row r="651526" spans="70:70" x14ac:dyDescent="0.25">
      <c r="BR651526" s="2381"/>
    </row>
    <row r="651550" spans="70:70" x14ac:dyDescent="0.25">
      <c r="BR651550" s="2394"/>
    </row>
    <row r="651551" spans="70:70" x14ac:dyDescent="0.25">
      <c r="BR651551" s="2381"/>
    </row>
    <row r="651575" spans="70:70" x14ac:dyDescent="0.25">
      <c r="BR651575" s="2394"/>
    </row>
    <row r="651576" spans="70:70" x14ac:dyDescent="0.25">
      <c r="BR651576" s="2381"/>
    </row>
    <row r="651600" spans="70:70" x14ac:dyDescent="0.25">
      <c r="BR651600" s="2394"/>
    </row>
    <row r="651601" spans="70:70" x14ac:dyDescent="0.25">
      <c r="BR651601" s="2381"/>
    </row>
    <row r="651625" spans="70:70" x14ac:dyDescent="0.25">
      <c r="BR651625" s="2394"/>
    </row>
    <row r="651626" spans="70:70" x14ac:dyDescent="0.25">
      <c r="BR651626" s="2381"/>
    </row>
    <row r="651650" spans="70:70" x14ac:dyDescent="0.25">
      <c r="BR651650" s="2394"/>
    </row>
    <row r="651651" spans="70:70" x14ac:dyDescent="0.25">
      <c r="BR651651" s="2381"/>
    </row>
    <row r="651675" spans="70:70" x14ac:dyDescent="0.25">
      <c r="BR651675" s="2394"/>
    </row>
    <row r="651676" spans="70:70" x14ac:dyDescent="0.25">
      <c r="BR651676" s="2381"/>
    </row>
    <row r="651700" spans="70:70" x14ac:dyDescent="0.25">
      <c r="BR651700" s="2394"/>
    </row>
    <row r="651701" spans="70:70" x14ac:dyDescent="0.25">
      <c r="BR651701" s="2381"/>
    </row>
    <row r="651725" spans="70:70" x14ac:dyDescent="0.25">
      <c r="BR651725" s="2394"/>
    </row>
    <row r="651726" spans="70:70" x14ac:dyDescent="0.25">
      <c r="BR651726" s="2381"/>
    </row>
    <row r="651750" spans="70:70" x14ac:dyDescent="0.25">
      <c r="BR651750" s="2394"/>
    </row>
    <row r="651751" spans="70:70" x14ac:dyDescent="0.25">
      <c r="BR651751" s="2381"/>
    </row>
    <row r="651775" spans="70:70" x14ac:dyDescent="0.25">
      <c r="BR651775" s="2394"/>
    </row>
    <row r="651776" spans="70:70" x14ac:dyDescent="0.25">
      <c r="BR651776" s="2381"/>
    </row>
    <row r="651800" spans="70:70" x14ac:dyDescent="0.25">
      <c r="BR651800" s="2394"/>
    </row>
    <row r="651801" spans="70:70" x14ac:dyDescent="0.25">
      <c r="BR651801" s="2381"/>
    </row>
    <row r="651825" spans="70:70" x14ac:dyDescent="0.25">
      <c r="BR651825" s="2394"/>
    </row>
    <row r="651826" spans="70:70" x14ac:dyDescent="0.25">
      <c r="BR651826" s="2381"/>
    </row>
    <row r="651850" spans="70:70" x14ac:dyDescent="0.25">
      <c r="BR651850" s="2394"/>
    </row>
    <row r="651851" spans="70:70" x14ac:dyDescent="0.25">
      <c r="BR651851" s="2381"/>
    </row>
    <row r="651875" spans="70:70" x14ac:dyDescent="0.25">
      <c r="BR651875" s="2394"/>
    </row>
    <row r="651876" spans="70:70" x14ac:dyDescent="0.25">
      <c r="BR651876" s="2381"/>
    </row>
    <row r="651900" spans="70:70" x14ac:dyDescent="0.25">
      <c r="BR651900" s="2394"/>
    </row>
    <row r="651901" spans="70:70" x14ac:dyDescent="0.25">
      <c r="BR651901" s="2381"/>
    </row>
    <row r="651925" spans="70:70" x14ac:dyDescent="0.25">
      <c r="BR651925" s="2394"/>
    </row>
    <row r="651926" spans="70:70" x14ac:dyDescent="0.25">
      <c r="BR651926" s="2381"/>
    </row>
    <row r="651950" spans="70:70" x14ac:dyDescent="0.25">
      <c r="BR651950" s="2394"/>
    </row>
    <row r="651951" spans="70:70" x14ac:dyDescent="0.25">
      <c r="BR651951" s="2381"/>
    </row>
    <row r="651975" spans="70:70" x14ac:dyDescent="0.25">
      <c r="BR651975" s="2394"/>
    </row>
    <row r="651976" spans="70:70" x14ac:dyDescent="0.25">
      <c r="BR651976" s="2381"/>
    </row>
    <row r="652000" spans="70:70" x14ac:dyDescent="0.25">
      <c r="BR652000" s="2394"/>
    </row>
    <row r="652001" spans="70:70" x14ac:dyDescent="0.25">
      <c r="BR652001" s="2381"/>
    </row>
    <row r="652025" spans="70:70" x14ac:dyDescent="0.25">
      <c r="BR652025" s="2394"/>
    </row>
    <row r="652026" spans="70:70" x14ac:dyDescent="0.25">
      <c r="BR652026" s="2381"/>
    </row>
    <row r="652050" spans="70:70" x14ac:dyDescent="0.25">
      <c r="BR652050" s="2394"/>
    </row>
    <row r="652051" spans="70:70" x14ac:dyDescent="0.25">
      <c r="BR652051" s="2381"/>
    </row>
    <row r="652075" spans="70:70" x14ac:dyDescent="0.25">
      <c r="BR652075" s="2394"/>
    </row>
    <row r="652076" spans="70:70" x14ac:dyDescent="0.25">
      <c r="BR652076" s="2381"/>
    </row>
    <row r="652100" spans="70:70" x14ac:dyDescent="0.25">
      <c r="BR652100" s="2394"/>
    </row>
    <row r="652101" spans="70:70" x14ac:dyDescent="0.25">
      <c r="BR652101" s="2381"/>
    </row>
    <row r="652125" spans="70:70" x14ac:dyDescent="0.25">
      <c r="BR652125" s="2394"/>
    </row>
    <row r="652126" spans="70:70" x14ac:dyDescent="0.25">
      <c r="BR652126" s="2381"/>
    </row>
    <row r="652150" spans="70:70" x14ac:dyDescent="0.25">
      <c r="BR652150" s="2394"/>
    </row>
    <row r="652151" spans="70:70" x14ac:dyDescent="0.25">
      <c r="BR652151" s="2381"/>
    </row>
    <row r="652175" spans="70:70" x14ac:dyDescent="0.25">
      <c r="BR652175" s="2394"/>
    </row>
    <row r="652176" spans="70:70" x14ac:dyDescent="0.25">
      <c r="BR652176" s="2381"/>
    </row>
    <row r="652200" spans="70:70" x14ac:dyDescent="0.25">
      <c r="BR652200" s="2394"/>
    </row>
    <row r="652201" spans="70:70" x14ac:dyDescent="0.25">
      <c r="BR652201" s="2381"/>
    </row>
    <row r="652225" spans="70:70" x14ac:dyDescent="0.25">
      <c r="BR652225" s="2394"/>
    </row>
    <row r="652226" spans="70:70" x14ac:dyDescent="0.25">
      <c r="BR652226" s="2381"/>
    </row>
    <row r="652250" spans="70:70" x14ac:dyDescent="0.25">
      <c r="BR652250" s="2394"/>
    </row>
    <row r="652251" spans="70:70" x14ac:dyDescent="0.25">
      <c r="BR652251" s="2381"/>
    </row>
    <row r="652275" spans="70:70" x14ac:dyDescent="0.25">
      <c r="BR652275" s="2394"/>
    </row>
    <row r="652276" spans="70:70" x14ac:dyDescent="0.25">
      <c r="BR652276" s="2381"/>
    </row>
    <row r="652300" spans="70:70" x14ac:dyDescent="0.25">
      <c r="BR652300" s="2394"/>
    </row>
    <row r="652301" spans="70:70" x14ac:dyDescent="0.25">
      <c r="BR652301" s="2381"/>
    </row>
    <row r="652325" spans="70:70" x14ac:dyDescent="0.25">
      <c r="BR652325" s="2394"/>
    </row>
    <row r="652326" spans="70:70" x14ac:dyDescent="0.25">
      <c r="BR652326" s="2381"/>
    </row>
    <row r="652350" spans="70:70" x14ac:dyDescent="0.25">
      <c r="BR652350" s="2394"/>
    </row>
    <row r="652351" spans="70:70" x14ac:dyDescent="0.25">
      <c r="BR652351" s="2381"/>
    </row>
    <row r="652375" spans="70:70" x14ac:dyDescent="0.25">
      <c r="BR652375" s="2394"/>
    </row>
    <row r="652376" spans="70:70" x14ac:dyDescent="0.25">
      <c r="BR652376" s="2381"/>
    </row>
    <row r="652400" spans="70:70" x14ac:dyDescent="0.25">
      <c r="BR652400" s="2394"/>
    </row>
    <row r="652401" spans="70:70" x14ac:dyDescent="0.25">
      <c r="BR652401" s="2381"/>
    </row>
    <row r="652425" spans="70:70" x14ac:dyDescent="0.25">
      <c r="BR652425" s="2394"/>
    </row>
    <row r="652426" spans="70:70" x14ac:dyDescent="0.25">
      <c r="BR652426" s="2381"/>
    </row>
    <row r="652450" spans="70:70" x14ac:dyDescent="0.25">
      <c r="BR652450" s="2394"/>
    </row>
    <row r="652451" spans="70:70" x14ac:dyDescent="0.25">
      <c r="BR652451" s="2381"/>
    </row>
    <row r="652475" spans="70:70" x14ac:dyDescent="0.25">
      <c r="BR652475" s="2394"/>
    </row>
    <row r="652476" spans="70:70" x14ac:dyDescent="0.25">
      <c r="BR652476" s="2381"/>
    </row>
    <row r="652500" spans="70:70" x14ac:dyDescent="0.25">
      <c r="BR652500" s="2394"/>
    </row>
    <row r="652501" spans="70:70" x14ac:dyDescent="0.25">
      <c r="BR652501" s="2381"/>
    </row>
    <row r="652525" spans="70:70" x14ac:dyDescent="0.25">
      <c r="BR652525" s="2394"/>
    </row>
    <row r="652526" spans="70:70" x14ac:dyDescent="0.25">
      <c r="BR652526" s="2381"/>
    </row>
    <row r="652550" spans="70:70" x14ac:dyDescent="0.25">
      <c r="BR652550" s="2394"/>
    </row>
    <row r="652551" spans="70:70" x14ac:dyDescent="0.25">
      <c r="BR652551" s="2381"/>
    </row>
    <row r="652575" spans="70:70" x14ac:dyDescent="0.25">
      <c r="BR652575" s="2394"/>
    </row>
    <row r="652576" spans="70:70" x14ac:dyDescent="0.25">
      <c r="BR652576" s="2381"/>
    </row>
    <row r="652600" spans="70:70" x14ac:dyDescent="0.25">
      <c r="BR652600" s="2394"/>
    </row>
    <row r="652601" spans="70:70" x14ac:dyDescent="0.25">
      <c r="BR652601" s="2381"/>
    </row>
    <row r="652625" spans="70:70" x14ac:dyDescent="0.25">
      <c r="BR652625" s="2394"/>
    </row>
    <row r="652626" spans="70:70" x14ac:dyDescent="0.25">
      <c r="BR652626" s="2381"/>
    </row>
    <row r="652650" spans="70:70" x14ac:dyDescent="0.25">
      <c r="BR652650" s="2394"/>
    </row>
    <row r="652651" spans="70:70" x14ac:dyDescent="0.25">
      <c r="BR652651" s="2381"/>
    </row>
    <row r="652675" spans="70:70" x14ac:dyDescent="0.25">
      <c r="BR652675" s="2394"/>
    </row>
    <row r="652676" spans="70:70" x14ac:dyDescent="0.25">
      <c r="BR652676" s="2381"/>
    </row>
    <row r="652700" spans="70:70" x14ac:dyDescent="0.25">
      <c r="BR652700" s="2394"/>
    </row>
    <row r="652701" spans="70:70" x14ac:dyDescent="0.25">
      <c r="BR652701" s="2381"/>
    </row>
    <row r="652725" spans="70:70" x14ac:dyDescent="0.25">
      <c r="BR652725" s="2394"/>
    </row>
    <row r="652726" spans="70:70" x14ac:dyDescent="0.25">
      <c r="BR652726" s="2381"/>
    </row>
    <row r="652750" spans="70:70" x14ac:dyDescent="0.25">
      <c r="BR652750" s="2394"/>
    </row>
    <row r="652751" spans="70:70" x14ac:dyDescent="0.25">
      <c r="BR652751" s="2381"/>
    </row>
    <row r="652775" spans="70:70" x14ac:dyDescent="0.25">
      <c r="BR652775" s="2394"/>
    </row>
    <row r="652776" spans="70:70" x14ac:dyDescent="0.25">
      <c r="BR652776" s="2381"/>
    </row>
    <row r="652800" spans="70:70" x14ac:dyDescent="0.25">
      <c r="BR652800" s="2394"/>
    </row>
    <row r="652801" spans="70:70" x14ac:dyDescent="0.25">
      <c r="BR652801" s="2381"/>
    </row>
    <row r="652825" spans="70:70" x14ac:dyDescent="0.25">
      <c r="BR652825" s="2394"/>
    </row>
    <row r="652826" spans="70:70" x14ac:dyDescent="0.25">
      <c r="BR652826" s="2381"/>
    </row>
    <row r="652850" spans="70:70" x14ac:dyDescent="0.25">
      <c r="BR652850" s="2394"/>
    </row>
    <row r="652851" spans="70:70" x14ac:dyDescent="0.25">
      <c r="BR652851" s="2381"/>
    </row>
    <row r="652875" spans="70:70" x14ac:dyDescent="0.25">
      <c r="BR652875" s="2394"/>
    </row>
    <row r="652876" spans="70:70" x14ac:dyDescent="0.25">
      <c r="BR652876" s="2381"/>
    </row>
    <row r="652900" spans="70:70" x14ac:dyDescent="0.25">
      <c r="BR652900" s="2394"/>
    </row>
    <row r="652901" spans="70:70" x14ac:dyDescent="0.25">
      <c r="BR652901" s="2381"/>
    </row>
    <row r="652925" spans="70:70" x14ac:dyDescent="0.25">
      <c r="BR652925" s="2394"/>
    </row>
    <row r="652926" spans="70:70" x14ac:dyDescent="0.25">
      <c r="BR652926" s="2381"/>
    </row>
    <row r="652950" spans="70:70" x14ac:dyDescent="0.25">
      <c r="BR652950" s="2394"/>
    </row>
    <row r="652951" spans="70:70" x14ac:dyDescent="0.25">
      <c r="BR652951" s="2381"/>
    </row>
    <row r="652975" spans="70:70" x14ac:dyDescent="0.25">
      <c r="BR652975" s="2394"/>
    </row>
    <row r="652976" spans="70:70" x14ac:dyDescent="0.25">
      <c r="BR652976" s="2381"/>
    </row>
    <row r="653000" spans="70:70" x14ac:dyDescent="0.25">
      <c r="BR653000" s="2394"/>
    </row>
    <row r="653001" spans="70:70" x14ac:dyDescent="0.25">
      <c r="BR653001" s="2381"/>
    </row>
    <row r="653025" spans="70:70" x14ac:dyDescent="0.25">
      <c r="BR653025" s="2394"/>
    </row>
    <row r="653026" spans="70:70" x14ac:dyDescent="0.25">
      <c r="BR653026" s="2381"/>
    </row>
    <row r="653050" spans="70:70" x14ac:dyDescent="0.25">
      <c r="BR653050" s="2394"/>
    </row>
    <row r="653051" spans="70:70" x14ac:dyDescent="0.25">
      <c r="BR653051" s="2381"/>
    </row>
    <row r="653075" spans="70:70" x14ac:dyDescent="0.25">
      <c r="BR653075" s="2394"/>
    </row>
    <row r="653076" spans="70:70" x14ac:dyDescent="0.25">
      <c r="BR653076" s="2381"/>
    </row>
    <row r="653100" spans="70:70" x14ac:dyDescent="0.25">
      <c r="BR653100" s="2394"/>
    </row>
    <row r="653101" spans="70:70" x14ac:dyDescent="0.25">
      <c r="BR653101" s="2381"/>
    </row>
    <row r="653125" spans="70:70" x14ac:dyDescent="0.25">
      <c r="BR653125" s="2394"/>
    </row>
    <row r="653126" spans="70:70" x14ac:dyDescent="0.25">
      <c r="BR653126" s="2381"/>
    </row>
    <row r="653150" spans="70:70" x14ac:dyDescent="0.25">
      <c r="BR653150" s="2394"/>
    </row>
    <row r="653151" spans="70:70" x14ac:dyDescent="0.25">
      <c r="BR653151" s="2381"/>
    </row>
    <row r="653175" spans="70:70" x14ac:dyDescent="0.25">
      <c r="BR653175" s="2394"/>
    </row>
    <row r="653176" spans="70:70" x14ac:dyDescent="0.25">
      <c r="BR653176" s="2381"/>
    </row>
    <row r="653200" spans="70:70" x14ac:dyDescent="0.25">
      <c r="BR653200" s="2394"/>
    </row>
    <row r="653201" spans="70:70" x14ac:dyDescent="0.25">
      <c r="BR653201" s="2381"/>
    </row>
    <row r="653225" spans="70:70" x14ac:dyDescent="0.25">
      <c r="BR653225" s="2394"/>
    </row>
    <row r="653226" spans="70:70" x14ac:dyDescent="0.25">
      <c r="BR653226" s="2381"/>
    </row>
    <row r="653250" spans="70:70" x14ac:dyDescent="0.25">
      <c r="BR653250" s="2394"/>
    </row>
    <row r="653251" spans="70:70" x14ac:dyDescent="0.25">
      <c r="BR653251" s="2381"/>
    </row>
    <row r="653275" spans="70:70" x14ac:dyDescent="0.25">
      <c r="BR653275" s="2394"/>
    </row>
    <row r="653276" spans="70:70" x14ac:dyDescent="0.25">
      <c r="BR653276" s="2381"/>
    </row>
    <row r="653300" spans="70:70" x14ac:dyDescent="0.25">
      <c r="BR653300" s="2394"/>
    </row>
    <row r="653301" spans="70:70" x14ac:dyDescent="0.25">
      <c r="BR653301" s="2381"/>
    </row>
    <row r="653325" spans="70:70" x14ac:dyDescent="0.25">
      <c r="BR653325" s="2394"/>
    </row>
    <row r="653326" spans="70:70" x14ac:dyDescent="0.25">
      <c r="BR653326" s="2381"/>
    </row>
    <row r="653350" spans="70:70" x14ac:dyDescent="0.25">
      <c r="BR653350" s="2394"/>
    </row>
    <row r="653351" spans="70:70" x14ac:dyDescent="0.25">
      <c r="BR653351" s="2381"/>
    </row>
    <row r="653375" spans="70:70" x14ac:dyDescent="0.25">
      <c r="BR653375" s="2394"/>
    </row>
    <row r="653376" spans="70:70" x14ac:dyDescent="0.25">
      <c r="BR653376" s="2381"/>
    </row>
    <row r="653400" spans="70:70" x14ac:dyDescent="0.25">
      <c r="BR653400" s="2394"/>
    </row>
    <row r="653401" spans="70:70" x14ac:dyDescent="0.25">
      <c r="BR653401" s="2381"/>
    </row>
    <row r="653425" spans="70:70" x14ac:dyDescent="0.25">
      <c r="BR653425" s="2394"/>
    </row>
    <row r="653426" spans="70:70" x14ac:dyDescent="0.25">
      <c r="BR653426" s="2381"/>
    </row>
    <row r="653450" spans="70:70" x14ac:dyDescent="0.25">
      <c r="BR653450" s="2394"/>
    </row>
    <row r="653451" spans="70:70" x14ac:dyDescent="0.25">
      <c r="BR653451" s="2381"/>
    </row>
    <row r="653475" spans="70:70" x14ac:dyDescent="0.25">
      <c r="BR653475" s="2394"/>
    </row>
    <row r="653476" spans="70:70" x14ac:dyDescent="0.25">
      <c r="BR653476" s="2381"/>
    </row>
    <row r="653500" spans="70:70" x14ac:dyDescent="0.25">
      <c r="BR653500" s="2394"/>
    </row>
    <row r="653501" spans="70:70" x14ac:dyDescent="0.25">
      <c r="BR653501" s="2381"/>
    </row>
    <row r="653525" spans="70:70" x14ac:dyDescent="0.25">
      <c r="BR653525" s="2394"/>
    </row>
    <row r="653526" spans="70:70" x14ac:dyDescent="0.25">
      <c r="BR653526" s="2381"/>
    </row>
    <row r="653550" spans="70:70" x14ac:dyDescent="0.25">
      <c r="BR653550" s="2394"/>
    </row>
    <row r="653551" spans="70:70" x14ac:dyDescent="0.25">
      <c r="BR653551" s="2381"/>
    </row>
    <row r="653575" spans="70:70" x14ac:dyDescent="0.25">
      <c r="BR653575" s="2394"/>
    </row>
    <row r="653576" spans="70:70" x14ac:dyDescent="0.25">
      <c r="BR653576" s="2381"/>
    </row>
    <row r="653600" spans="70:70" x14ac:dyDescent="0.25">
      <c r="BR653600" s="2394"/>
    </row>
    <row r="653601" spans="70:70" x14ac:dyDescent="0.25">
      <c r="BR653601" s="2381"/>
    </row>
    <row r="653625" spans="70:70" x14ac:dyDescent="0.25">
      <c r="BR653625" s="2394"/>
    </row>
    <row r="653626" spans="70:70" x14ac:dyDescent="0.25">
      <c r="BR653626" s="2381"/>
    </row>
    <row r="653650" spans="70:70" x14ac:dyDescent="0.25">
      <c r="BR653650" s="2394"/>
    </row>
    <row r="653651" spans="70:70" x14ac:dyDescent="0.25">
      <c r="BR653651" s="2381"/>
    </row>
    <row r="653675" spans="70:70" x14ac:dyDescent="0.25">
      <c r="BR653675" s="2394"/>
    </row>
    <row r="653676" spans="70:70" x14ac:dyDescent="0.25">
      <c r="BR653676" s="2381"/>
    </row>
    <row r="653700" spans="70:70" x14ac:dyDescent="0.25">
      <c r="BR653700" s="2394"/>
    </row>
    <row r="653701" spans="70:70" x14ac:dyDescent="0.25">
      <c r="BR653701" s="2381"/>
    </row>
    <row r="653725" spans="70:70" x14ac:dyDescent="0.25">
      <c r="BR653725" s="2394"/>
    </row>
    <row r="653726" spans="70:70" x14ac:dyDescent="0.25">
      <c r="BR653726" s="2381"/>
    </row>
    <row r="653750" spans="70:70" x14ac:dyDescent="0.25">
      <c r="BR653750" s="2394"/>
    </row>
    <row r="653751" spans="70:70" x14ac:dyDescent="0.25">
      <c r="BR653751" s="2381"/>
    </row>
    <row r="653775" spans="70:70" x14ac:dyDescent="0.25">
      <c r="BR653775" s="2394"/>
    </row>
    <row r="653776" spans="70:70" x14ac:dyDescent="0.25">
      <c r="BR653776" s="2381"/>
    </row>
    <row r="653800" spans="70:70" x14ac:dyDescent="0.25">
      <c r="BR653800" s="2394"/>
    </row>
    <row r="653801" spans="70:70" x14ac:dyDescent="0.25">
      <c r="BR653801" s="2381"/>
    </row>
    <row r="653825" spans="70:70" x14ac:dyDescent="0.25">
      <c r="BR653825" s="2394"/>
    </row>
    <row r="653826" spans="70:70" x14ac:dyDescent="0.25">
      <c r="BR653826" s="2381"/>
    </row>
    <row r="653850" spans="70:70" x14ac:dyDescent="0.25">
      <c r="BR653850" s="2394"/>
    </row>
    <row r="653851" spans="70:70" x14ac:dyDescent="0.25">
      <c r="BR653851" s="2381"/>
    </row>
    <row r="653875" spans="70:70" x14ac:dyDescent="0.25">
      <c r="BR653875" s="2394"/>
    </row>
    <row r="653876" spans="70:70" x14ac:dyDescent="0.25">
      <c r="BR653876" s="2381"/>
    </row>
    <row r="653900" spans="70:70" x14ac:dyDescent="0.25">
      <c r="BR653900" s="2394"/>
    </row>
    <row r="653901" spans="70:70" x14ac:dyDescent="0.25">
      <c r="BR653901" s="2381"/>
    </row>
    <row r="653925" spans="70:70" x14ac:dyDescent="0.25">
      <c r="BR653925" s="2394"/>
    </row>
    <row r="653926" spans="70:70" x14ac:dyDescent="0.25">
      <c r="BR653926" s="2381"/>
    </row>
    <row r="653950" spans="70:70" x14ac:dyDescent="0.25">
      <c r="BR653950" s="2394"/>
    </row>
    <row r="653951" spans="70:70" x14ac:dyDescent="0.25">
      <c r="BR653951" s="2381"/>
    </row>
    <row r="653975" spans="70:70" x14ac:dyDescent="0.25">
      <c r="BR653975" s="2394"/>
    </row>
    <row r="653976" spans="70:70" x14ac:dyDescent="0.25">
      <c r="BR653976" s="2381"/>
    </row>
    <row r="654000" spans="70:70" x14ac:dyDescent="0.25">
      <c r="BR654000" s="2394"/>
    </row>
    <row r="654001" spans="70:70" x14ac:dyDescent="0.25">
      <c r="BR654001" s="2381"/>
    </row>
    <row r="654025" spans="70:70" x14ac:dyDescent="0.25">
      <c r="BR654025" s="2394"/>
    </row>
    <row r="654026" spans="70:70" x14ac:dyDescent="0.25">
      <c r="BR654026" s="2381"/>
    </row>
    <row r="654050" spans="70:70" x14ac:dyDescent="0.25">
      <c r="BR654050" s="2394"/>
    </row>
    <row r="654051" spans="70:70" x14ac:dyDescent="0.25">
      <c r="BR654051" s="2381"/>
    </row>
    <row r="654075" spans="70:70" x14ac:dyDescent="0.25">
      <c r="BR654075" s="2394"/>
    </row>
    <row r="654076" spans="70:70" x14ac:dyDescent="0.25">
      <c r="BR654076" s="2381"/>
    </row>
    <row r="654100" spans="70:70" x14ac:dyDescent="0.25">
      <c r="BR654100" s="2394"/>
    </row>
    <row r="654101" spans="70:70" x14ac:dyDescent="0.25">
      <c r="BR654101" s="2381"/>
    </row>
    <row r="654125" spans="70:70" x14ac:dyDescent="0.25">
      <c r="BR654125" s="2394"/>
    </row>
    <row r="654126" spans="70:70" x14ac:dyDescent="0.25">
      <c r="BR654126" s="2381"/>
    </row>
    <row r="654150" spans="70:70" x14ac:dyDescent="0.25">
      <c r="BR654150" s="2394"/>
    </row>
    <row r="654151" spans="70:70" x14ac:dyDescent="0.25">
      <c r="BR654151" s="2381"/>
    </row>
    <row r="654175" spans="70:70" x14ac:dyDescent="0.25">
      <c r="BR654175" s="2394"/>
    </row>
    <row r="654176" spans="70:70" x14ac:dyDescent="0.25">
      <c r="BR654176" s="2381"/>
    </row>
    <row r="654200" spans="70:70" x14ac:dyDescent="0.25">
      <c r="BR654200" s="2394"/>
    </row>
    <row r="654201" spans="70:70" x14ac:dyDescent="0.25">
      <c r="BR654201" s="2381"/>
    </row>
    <row r="654225" spans="70:70" x14ac:dyDescent="0.25">
      <c r="BR654225" s="2394"/>
    </row>
    <row r="654226" spans="70:70" x14ac:dyDescent="0.25">
      <c r="BR654226" s="2381"/>
    </row>
    <row r="654250" spans="70:70" x14ac:dyDescent="0.25">
      <c r="BR654250" s="2394"/>
    </row>
    <row r="654251" spans="70:70" x14ac:dyDescent="0.25">
      <c r="BR654251" s="2381"/>
    </row>
    <row r="654275" spans="70:70" x14ac:dyDescent="0.25">
      <c r="BR654275" s="2394"/>
    </row>
    <row r="654276" spans="70:70" x14ac:dyDescent="0.25">
      <c r="BR654276" s="2381"/>
    </row>
    <row r="654300" spans="70:70" x14ac:dyDescent="0.25">
      <c r="BR654300" s="2394"/>
    </row>
    <row r="654301" spans="70:70" x14ac:dyDescent="0.25">
      <c r="BR654301" s="2381"/>
    </row>
    <row r="654325" spans="70:70" x14ac:dyDescent="0.25">
      <c r="BR654325" s="2394"/>
    </row>
    <row r="654326" spans="70:70" x14ac:dyDescent="0.25">
      <c r="BR654326" s="2381"/>
    </row>
    <row r="654350" spans="70:70" x14ac:dyDescent="0.25">
      <c r="BR654350" s="2394"/>
    </row>
    <row r="654351" spans="70:70" x14ac:dyDescent="0.25">
      <c r="BR654351" s="2381"/>
    </row>
    <row r="654375" spans="70:70" x14ac:dyDescent="0.25">
      <c r="BR654375" s="2394"/>
    </row>
    <row r="654376" spans="70:70" x14ac:dyDescent="0.25">
      <c r="BR654376" s="2381"/>
    </row>
    <row r="654400" spans="70:70" x14ac:dyDescent="0.25">
      <c r="BR654400" s="2394"/>
    </row>
    <row r="654401" spans="70:70" x14ac:dyDescent="0.25">
      <c r="BR654401" s="2381"/>
    </row>
    <row r="654425" spans="70:70" x14ac:dyDescent="0.25">
      <c r="BR654425" s="2394"/>
    </row>
    <row r="654426" spans="70:70" x14ac:dyDescent="0.25">
      <c r="BR654426" s="2381"/>
    </row>
    <row r="654450" spans="70:70" x14ac:dyDescent="0.25">
      <c r="BR654450" s="2394"/>
    </row>
    <row r="654451" spans="70:70" x14ac:dyDescent="0.25">
      <c r="BR654451" s="2381"/>
    </row>
    <row r="654475" spans="70:70" x14ac:dyDescent="0.25">
      <c r="BR654475" s="2394"/>
    </row>
    <row r="654476" spans="70:70" x14ac:dyDescent="0.25">
      <c r="BR654476" s="2381"/>
    </row>
    <row r="654500" spans="70:70" x14ac:dyDescent="0.25">
      <c r="BR654500" s="2394"/>
    </row>
    <row r="654501" spans="70:70" x14ac:dyDescent="0.25">
      <c r="BR654501" s="2381"/>
    </row>
    <row r="654525" spans="70:70" x14ac:dyDescent="0.25">
      <c r="BR654525" s="2394"/>
    </row>
    <row r="654526" spans="70:70" x14ac:dyDescent="0.25">
      <c r="BR654526" s="2381"/>
    </row>
    <row r="654550" spans="70:70" x14ac:dyDescent="0.25">
      <c r="BR654550" s="2394"/>
    </row>
    <row r="654551" spans="70:70" x14ac:dyDescent="0.25">
      <c r="BR654551" s="2381"/>
    </row>
    <row r="654575" spans="70:70" x14ac:dyDescent="0.25">
      <c r="BR654575" s="2394"/>
    </row>
    <row r="654576" spans="70:70" x14ac:dyDescent="0.25">
      <c r="BR654576" s="2381"/>
    </row>
    <row r="654600" spans="70:70" x14ac:dyDescent="0.25">
      <c r="BR654600" s="2394"/>
    </row>
    <row r="654601" spans="70:70" x14ac:dyDescent="0.25">
      <c r="BR654601" s="2381"/>
    </row>
    <row r="654625" spans="70:70" x14ac:dyDescent="0.25">
      <c r="BR654625" s="2394"/>
    </row>
    <row r="654626" spans="70:70" x14ac:dyDescent="0.25">
      <c r="BR654626" s="2381"/>
    </row>
    <row r="654650" spans="70:70" x14ac:dyDescent="0.25">
      <c r="BR654650" s="2394"/>
    </row>
    <row r="654651" spans="70:70" x14ac:dyDescent="0.25">
      <c r="BR654651" s="2381"/>
    </row>
    <row r="654675" spans="70:70" x14ac:dyDescent="0.25">
      <c r="BR654675" s="2394"/>
    </row>
    <row r="654676" spans="70:70" x14ac:dyDescent="0.25">
      <c r="BR654676" s="2381"/>
    </row>
    <row r="654700" spans="70:70" x14ac:dyDescent="0.25">
      <c r="BR654700" s="2394"/>
    </row>
    <row r="654701" spans="70:70" x14ac:dyDescent="0.25">
      <c r="BR654701" s="2381"/>
    </row>
    <row r="654725" spans="70:70" x14ac:dyDescent="0.25">
      <c r="BR654725" s="2394"/>
    </row>
    <row r="654726" spans="70:70" x14ac:dyDescent="0.25">
      <c r="BR654726" s="2381"/>
    </row>
    <row r="654750" spans="70:70" x14ac:dyDescent="0.25">
      <c r="BR654750" s="2394"/>
    </row>
    <row r="654751" spans="70:70" x14ac:dyDescent="0.25">
      <c r="BR654751" s="2381"/>
    </row>
    <row r="654775" spans="70:70" x14ac:dyDescent="0.25">
      <c r="BR654775" s="2394"/>
    </row>
    <row r="654776" spans="70:70" x14ac:dyDescent="0.25">
      <c r="BR654776" s="2381"/>
    </row>
    <row r="654800" spans="70:70" x14ac:dyDescent="0.25">
      <c r="BR654800" s="2394"/>
    </row>
    <row r="654801" spans="70:70" x14ac:dyDescent="0.25">
      <c r="BR654801" s="2381"/>
    </row>
    <row r="654825" spans="70:70" x14ac:dyDescent="0.25">
      <c r="BR654825" s="2394"/>
    </row>
    <row r="654826" spans="70:70" x14ac:dyDescent="0.25">
      <c r="BR654826" s="2381"/>
    </row>
    <row r="654850" spans="70:70" x14ac:dyDescent="0.25">
      <c r="BR654850" s="2394"/>
    </row>
    <row r="654851" spans="70:70" x14ac:dyDescent="0.25">
      <c r="BR654851" s="2381"/>
    </row>
    <row r="654875" spans="70:70" x14ac:dyDescent="0.25">
      <c r="BR654875" s="2394"/>
    </row>
    <row r="654876" spans="70:70" x14ac:dyDescent="0.25">
      <c r="BR654876" s="2381"/>
    </row>
    <row r="654900" spans="70:70" x14ac:dyDescent="0.25">
      <c r="BR654900" s="2394"/>
    </row>
    <row r="654901" spans="70:70" x14ac:dyDescent="0.25">
      <c r="BR654901" s="2381"/>
    </row>
    <row r="654925" spans="70:70" x14ac:dyDescent="0.25">
      <c r="BR654925" s="2394"/>
    </row>
    <row r="654926" spans="70:70" x14ac:dyDescent="0.25">
      <c r="BR654926" s="2381"/>
    </row>
    <row r="654950" spans="70:70" x14ac:dyDescent="0.25">
      <c r="BR654950" s="2394"/>
    </row>
    <row r="654951" spans="70:70" x14ac:dyDescent="0.25">
      <c r="BR654951" s="2381"/>
    </row>
    <row r="654975" spans="70:70" x14ac:dyDescent="0.25">
      <c r="BR654975" s="2394"/>
    </row>
    <row r="654976" spans="70:70" x14ac:dyDescent="0.25">
      <c r="BR654976" s="2381"/>
    </row>
    <row r="655000" spans="70:70" x14ac:dyDescent="0.25">
      <c r="BR655000" s="2394"/>
    </row>
    <row r="655001" spans="70:70" x14ac:dyDescent="0.25">
      <c r="BR655001" s="2381"/>
    </row>
    <row r="655025" spans="70:70" x14ac:dyDescent="0.25">
      <c r="BR655025" s="2394"/>
    </row>
    <row r="655026" spans="70:70" x14ac:dyDescent="0.25">
      <c r="BR655026" s="2381"/>
    </row>
    <row r="655050" spans="70:70" x14ac:dyDescent="0.25">
      <c r="BR655050" s="2394"/>
    </row>
    <row r="655051" spans="70:70" x14ac:dyDescent="0.25">
      <c r="BR655051" s="2381"/>
    </row>
    <row r="655075" spans="70:70" x14ac:dyDescent="0.25">
      <c r="BR655075" s="2394"/>
    </row>
    <row r="655076" spans="70:70" x14ac:dyDescent="0.25">
      <c r="BR655076" s="2381"/>
    </row>
    <row r="655100" spans="70:70" x14ac:dyDescent="0.25">
      <c r="BR655100" s="2394"/>
    </row>
    <row r="655101" spans="70:70" x14ac:dyDescent="0.25">
      <c r="BR655101" s="2381"/>
    </row>
    <row r="655125" spans="70:70" x14ac:dyDescent="0.25">
      <c r="BR655125" s="2394"/>
    </row>
    <row r="655126" spans="70:70" x14ac:dyDescent="0.25">
      <c r="BR655126" s="2381"/>
    </row>
    <row r="655150" spans="70:70" x14ac:dyDescent="0.25">
      <c r="BR655150" s="2394"/>
    </row>
    <row r="655151" spans="70:70" x14ac:dyDescent="0.25">
      <c r="BR655151" s="2381"/>
    </row>
    <row r="655175" spans="70:70" x14ac:dyDescent="0.25">
      <c r="BR655175" s="2394"/>
    </row>
    <row r="655176" spans="70:70" x14ac:dyDescent="0.25">
      <c r="BR655176" s="2381"/>
    </row>
    <row r="655200" spans="70:70" x14ac:dyDescent="0.25">
      <c r="BR655200" s="2394"/>
    </row>
    <row r="655201" spans="70:70" x14ac:dyDescent="0.25">
      <c r="BR655201" s="2381"/>
    </row>
    <row r="655225" spans="70:70" x14ac:dyDescent="0.25">
      <c r="BR655225" s="2394"/>
    </row>
    <row r="655226" spans="70:70" x14ac:dyDescent="0.25">
      <c r="BR655226" s="2381"/>
    </row>
    <row r="655250" spans="70:70" x14ac:dyDescent="0.25">
      <c r="BR655250" s="2394"/>
    </row>
    <row r="655251" spans="70:70" x14ac:dyDescent="0.25">
      <c r="BR655251" s="2381"/>
    </row>
    <row r="655275" spans="70:70" x14ac:dyDescent="0.25">
      <c r="BR655275" s="2394"/>
    </row>
    <row r="655276" spans="70:70" x14ac:dyDescent="0.25">
      <c r="BR655276" s="2381"/>
    </row>
    <row r="655300" spans="70:70" x14ac:dyDescent="0.25">
      <c r="BR655300" s="2394"/>
    </row>
    <row r="655301" spans="70:70" x14ac:dyDescent="0.25">
      <c r="BR655301" s="2381"/>
    </row>
    <row r="655325" spans="70:70" x14ac:dyDescent="0.25">
      <c r="BR655325" s="2394"/>
    </row>
    <row r="655326" spans="70:70" x14ac:dyDescent="0.25">
      <c r="BR655326" s="2381"/>
    </row>
    <row r="655350" spans="70:70" x14ac:dyDescent="0.25">
      <c r="BR655350" s="2394"/>
    </row>
    <row r="655351" spans="70:70" x14ac:dyDescent="0.25">
      <c r="BR655351" s="2381"/>
    </row>
    <row r="655375" spans="70:70" x14ac:dyDescent="0.25">
      <c r="BR655375" s="2394"/>
    </row>
    <row r="655376" spans="70:70" x14ac:dyDescent="0.25">
      <c r="BR655376" s="2381"/>
    </row>
    <row r="655400" spans="70:70" x14ac:dyDescent="0.25">
      <c r="BR655400" s="2394"/>
    </row>
    <row r="655401" spans="70:70" x14ac:dyDescent="0.25">
      <c r="BR655401" s="2381"/>
    </row>
    <row r="655425" spans="70:70" x14ac:dyDescent="0.25">
      <c r="BR655425" s="2394"/>
    </row>
    <row r="655426" spans="70:70" x14ac:dyDescent="0.25">
      <c r="BR655426" s="2381"/>
    </row>
    <row r="655450" spans="70:70" x14ac:dyDescent="0.25">
      <c r="BR655450" s="2394"/>
    </row>
    <row r="655451" spans="70:70" x14ac:dyDescent="0.25">
      <c r="BR655451" s="2381"/>
    </row>
    <row r="655475" spans="70:70" x14ac:dyDescent="0.25">
      <c r="BR655475" s="2394"/>
    </row>
    <row r="655476" spans="70:70" x14ac:dyDescent="0.25">
      <c r="BR655476" s="2381"/>
    </row>
    <row r="655500" spans="70:70" x14ac:dyDescent="0.25">
      <c r="BR655500" s="2394"/>
    </row>
    <row r="655501" spans="70:70" x14ac:dyDescent="0.25">
      <c r="BR655501" s="2381"/>
    </row>
    <row r="655525" spans="70:70" x14ac:dyDescent="0.25">
      <c r="BR655525" s="2394"/>
    </row>
    <row r="655526" spans="70:70" x14ac:dyDescent="0.25">
      <c r="BR655526" s="2381"/>
    </row>
    <row r="655550" spans="70:70" x14ac:dyDescent="0.25">
      <c r="BR655550" s="2394"/>
    </row>
    <row r="655551" spans="70:70" x14ac:dyDescent="0.25">
      <c r="BR655551" s="2381"/>
    </row>
    <row r="655575" spans="70:70" x14ac:dyDescent="0.25">
      <c r="BR655575" s="2394"/>
    </row>
    <row r="655576" spans="70:70" x14ac:dyDescent="0.25">
      <c r="BR655576" s="2381"/>
    </row>
    <row r="655600" spans="70:70" x14ac:dyDescent="0.25">
      <c r="BR655600" s="2394"/>
    </row>
    <row r="655601" spans="70:70" x14ac:dyDescent="0.25">
      <c r="BR655601" s="2381"/>
    </row>
    <row r="655625" spans="70:70" x14ac:dyDescent="0.25">
      <c r="BR655625" s="2394"/>
    </row>
    <row r="655626" spans="70:70" x14ac:dyDescent="0.25">
      <c r="BR655626" s="2381"/>
    </row>
    <row r="655650" spans="70:70" x14ac:dyDescent="0.25">
      <c r="BR655650" s="2394"/>
    </row>
    <row r="655651" spans="70:70" x14ac:dyDescent="0.25">
      <c r="BR655651" s="2381"/>
    </row>
    <row r="655675" spans="70:70" x14ac:dyDescent="0.25">
      <c r="BR655675" s="2394"/>
    </row>
    <row r="655676" spans="70:70" x14ac:dyDescent="0.25">
      <c r="BR655676" s="2381"/>
    </row>
    <row r="655700" spans="70:70" x14ac:dyDescent="0.25">
      <c r="BR655700" s="2394"/>
    </row>
    <row r="655701" spans="70:70" x14ac:dyDescent="0.25">
      <c r="BR655701" s="2381"/>
    </row>
    <row r="655725" spans="70:70" x14ac:dyDescent="0.25">
      <c r="BR655725" s="2394"/>
    </row>
    <row r="655726" spans="70:70" x14ac:dyDescent="0.25">
      <c r="BR655726" s="2381"/>
    </row>
    <row r="655750" spans="70:70" x14ac:dyDescent="0.25">
      <c r="BR655750" s="2394"/>
    </row>
    <row r="655751" spans="70:70" x14ac:dyDescent="0.25">
      <c r="BR655751" s="2381"/>
    </row>
    <row r="655775" spans="70:70" x14ac:dyDescent="0.25">
      <c r="BR655775" s="2394"/>
    </row>
    <row r="655776" spans="70:70" x14ac:dyDescent="0.25">
      <c r="BR655776" s="2381"/>
    </row>
    <row r="655800" spans="70:70" x14ac:dyDescent="0.25">
      <c r="BR655800" s="2394"/>
    </row>
    <row r="655801" spans="70:70" x14ac:dyDescent="0.25">
      <c r="BR655801" s="2381"/>
    </row>
    <row r="655825" spans="70:70" x14ac:dyDescent="0.25">
      <c r="BR655825" s="2394"/>
    </row>
    <row r="655826" spans="70:70" x14ac:dyDescent="0.25">
      <c r="BR655826" s="2381"/>
    </row>
    <row r="655850" spans="70:70" x14ac:dyDescent="0.25">
      <c r="BR655850" s="2394"/>
    </row>
    <row r="655851" spans="70:70" x14ac:dyDescent="0.25">
      <c r="BR655851" s="2381"/>
    </row>
    <row r="655875" spans="70:70" x14ac:dyDescent="0.25">
      <c r="BR655875" s="2394"/>
    </row>
    <row r="655876" spans="70:70" x14ac:dyDescent="0.25">
      <c r="BR655876" s="2381"/>
    </row>
    <row r="655900" spans="70:70" x14ac:dyDescent="0.25">
      <c r="BR655900" s="2394"/>
    </row>
    <row r="655901" spans="70:70" x14ac:dyDescent="0.25">
      <c r="BR655901" s="2381"/>
    </row>
    <row r="655925" spans="70:70" x14ac:dyDescent="0.25">
      <c r="BR655925" s="2394"/>
    </row>
    <row r="655926" spans="70:70" x14ac:dyDescent="0.25">
      <c r="BR655926" s="2381"/>
    </row>
    <row r="655950" spans="70:70" x14ac:dyDescent="0.25">
      <c r="BR655950" s="2394"/>
    </row>
    <row r="655951" spans="70:70" x14ac:dyDescent="0.25">
      <c r="BR655951" s="2381"/>
    </row>
    <row r="655975" spans="70:70" x14ac:dyDescent="0.25">
      <c r="BR655975" s="2394"/>
    </row>
    <row r="655976" spans="70:70" x14ac:dyDescent="0.25">
      <c r="BR655976" s="2381"/>
    </row>
    <row r="656000" spans="70:70" x14ac:dyDescent="0.25">
      <c r="BR656000" s="2394"/>
    </row>
    <row r="656001" spans="70:70" x14ac:dyDescent="0.25">
      <c r="BR656001" s="2381"/>
    </row>
    <row r="656025" spans="70:70" x14ac:dyDescent="0.25">
      <c r="BR656025" s="2394"/>
    </row>
    <row r="656026" spans="70:70" x14ac:dyDescent="0.25">
      <c r="BR656026" s="2381"/>
    </row>
    <row r="656050" spans="70:70" x14ac:dyDescent="0.25">
      <c r="BR656050" s="2394"/>
    </row>
    <row r="656051" spans="70:70" x14ac:dyDescent="0.25">
      <c r="BR656051" s="2381"/>
    </row>
    <row r="656075" spans="70:70" x14ac:dyDescent="0.25">
      <c r="BR656075" s="2394"/>
    </row>
    <row r="656076" spans="70:70" x14ac:dyDescent="0.25">
      <c r="BR656076" s="2381"/>
    </row>
    <row r="656100" spans="70:70" x14ac:dyDescent="0.25">
      <c r="BR656100" s="2394"/>
    </row>
    <row r="656101" spans="70:70" x14ac:dyDescent="0.25">
      <c r="BR656101" s="2381"/>
    </row>
    <row r="656125" spans="70:70" x14ac:dyDescent="0.25">
      <c r="BR656125" s="2394"/>
    </row>
    <row r="656126" spans="70:70" x14ac:dyDescent="0.25">
      <c r="BR656126" s="2381"/>
    </row>
    <row r="656150" spans="70:70" x14ac:dyDescent="0.25">
      <c r="BR656150" s="2394"/>
    </row>
    <row r="656151" spans="70:70" x14ac:dyDescent="0.25">
      <c r="BR656151" s="2381"/>
    </row>
    <row r="656175" spans="70:70" x14ac:dyDescent="0.25">
      <c r="BR656175" s="2394"/>
    </row>
    <row r="656176" spans="70:70" x14ac:dyDescent="0.25">
      <c r="BR656176" s="2381"/>
    </row>
    <row r="656200" spans="70:70" x14ac:dyDescent="0.25">
      <c r="BR656200" s="2394"/>
    </row>
    <row r="656201" spans="70:70" x14ac:dyDescent="0.25">
      <c r="BR656201" s="2381"/>
    </row>
    <row r="656225" spans="70:70" x14ac:dyDescent="0.25">
      <c r="BR656225" s="2394"/>
    </row>
    <row r="656226" spans="70:70" x14ac:dyDescent="0.25">
      <c r="BR656226" s="2381"/>
    </row>
    <row r="656250" spans="70:70" x14ac:dyDescent="0.25">
      <c r="BR656250" s="2394"/>
    </row>
    <row r="656251" spans="70:70" x14ac:dyDescent="0.25">
      <c r="BR656251" s="2381"/>
    </row>
    <row r="656275" spans="70:70" x14ac:dyDescent="0.25">
      <c r="BR656275" s="2394"/>
    </row>
    <row r="656276" spans="70:70" x14ac:dyDescent="0.25">
      <c r="BR656276" s="2381"/>
    </row>
    <row r="656300" spans="70:70" x14ac:dyDescent="0.25">
      <c r="BR656300" s="2394"/>
    </row>
    <row r="656301" spans="70:70" x14ac:dyDescent="0.25">
      <c r="BR656301" s="2381"/>
    </row>
    <row r="656325" spans="70:70" x14ac:dyDescent="0.25">
      <c r="BR656325" s="2394"/>
    </row>
    <row r="656326" spans="70:70" x14ac:dyDescent="0.25">
      <c r="BR656326" s="2381"/>
    </row>
    <row r="656350" spans="70:70" x14ac:dyDescent="0.25">
      <c r="BR656350" s="2394"/>
    </row>
    <row r="656351" spans="70:70" x14ac:dyDescent="0.25">
      <c r="BR656351" s="2381"/>
    </row>
    <row r="656375" spans="70:70" x14ac:dyDescent="0.25">
      <c r="BR656375" s="2394"/>
    </row>
    <row r="656376" spans="70:70" x14ac:dyDescent="0.25">
      <c r="BR656376" s="2381"/>
    </row>
    <row r="656400" spans="70:70" x14ac:dyDescent="0.25">
      <c r="BR656400" s="2394"/>
    </row>
    <row r="656401" spans="70:70" x14ac:dyDescent="0.25">
      <c r="BR656401" s="2381"/>
    </row>
    <row r="656425" spans="70:70" x14ac:dyDescent="0.25">
      <c r="BR656425" s="2394"/>
    </row>
    <row r="656426" spans="70:70" x14ac:dyDescent="0.25">
      <c r="BR656426" s="2381"/>
    </row>
    <row r="656450" spans="70:70" x14ac:dyDescent="0.25">
      <c r="BR656450" s="2394"/>
    </row>
    <row r="656451" spans="70:70" x14ac:dyDescent="0.25">
      <c r="BR656451" s="2381"/>
    </row>
    <row r="656475" spans="70:70" x14ac:dyDescent="0.25">
      <c r="BR656475" s="2394"/>
    </row>
    <row r="656476" spans="70:70" x14ac:dyDescent="0.25">
      <c r="BR656476" s="2381"/>
    </row>
    <row r="656500" spans="70:70" x14ac:dyDescent="0.25">
      <c r="BR656500" s="2394"/>
    </row>
    <row r="656501" spans="70:70" x14ac:dyDescent="0.25">
      <c r="BR656501" s="2381"/>
    </row>
    <row r="656525" spans="70:70" x14ac:dyDescent="0.25">
      <c r="BR656525" s="2394"/>
    </row>
    <row r="656526" spans="70:70" x14ac:dyDescent="0.25">
      <c r="BR656526" s="2381"/>
    </row>
    <row r="656550" spans="70:70" x14ac:dyDescent="0.25">
      <c r="BR656550" s="2394"/>
    </row>
    <row r="656551" spans="70:70" x14ac:dyDescent="0.25">
      <c r="BR656551" s="2381"/>
    </row>
    <row r="656575" spans="70:70" x14ac:dyDescent="0.25">
      <c r="BR656575" s="2394"/>
    </row>
    <row r="656576" spans="70:70" x14ac:dyDescent="0.25">
      <c r="BR656576" s="2381"/>
    </row>
    <row r="656600" spans="70:70" x14ac:dyDescent="0.25">
      <c r="BR656600" s="2394"/>
    </row>
    <row r="656601" spans="70:70" x14ac:dyDescent="0.25">
      <c r="BR656601" s="2381"/>
    </row>
    <row r="656625" spans="70:70" x14ac:dyDescent="0.25">
      <c r="BR656625" s="2394"/>
    </row>
    <row r="656626" spans="70:70" x14ac:dyDescent="0.25">
      <c r="BR656626" s="2381"/>
    </row>
    <row r="656650" spans="70:70" x14ac:dyDescent="0.25">
      <c r="BR656650" s="2394"/>
    </row>
    <row r="656651" spans="70:70" x14ac:dyDescent="0.25">
      <c r="BR656651" s="2381"/>
    </row>
    <row r="656675" spans="70:70" x14ac:dyDescent="0.25">
      <c r="BR656675" s="2394"/>
    </row>
    <row r="656676" spans="70:70" x14ac:dyDescent="0.25">
      <c r="BR656676" s="2381"/>
    </row>
    <row r="656700" spans="70:70" x14ac:dyDescent="0.25">
      <c r="BR656700" s="2394"/>
    </row>
    <row r="656701" spans="70:70" x14ac:dyDescent="0.25">
      <c r="BR656701" s="2381"/>
    </row>
    <row r="656725" spans="70:70" x14ac:dyDescent="0.25">
      <c r="BR656725" s="2394"/>
    </row>
    <row r="656726" spans="70:70" x14ac:dyDescent="0.25">
      <c r="BR656726" s="2381"/>
    </row>
    <row r="656750" spans="70:70" x14ac:dyDescent="0.25">
      <c r="BR656750" s="2394"/>
    </row>
    <row r="656751" spans="70:70" x14ac:dyDescent="0.25">
      <c r="BR656751" s="2381"/>
    </row>
    <row r="656775" spans="70:70" x14ac:dyDescent="0.25">
      <c r="BR656775" s="2394"/>
    </row>
    <row r="656776" spans="70:70" x14ac:dyDescent="0.25">
      <c r="BR656776" s="2381"/>
    </row>
    <row r="656800" spans="70:70" x14ac:dyDescent="0.25">
      <c r="BR656800" s="2394"/>
    </row>
    <row r="656801" spans="70:70" x14ac:dyDescent="0.25">
      <c r="BR656801" s="2381"/>
    </row>
    <row r="656825" spans="70:70" x14ac:dyDescent="0.25">
      <c r="BR656825" s="2394"/>
    </row>
    <row r="656826" spans="70:70" x14ac:dyDescent="0.25">
      <c r="BR656826" s="2381"/>
    </row>
    <row r="656850" spans="70:70" x14ac:dyDescent="0.25">
      <c r="BR656850" s="2394"/>
    </row>
    <row r="656851" spans="70:70" x14ac:dyDescent="0.25">
      <c r="BR656851" s="2381"/>
    </row>
    <row r="656875" spans="70:70" x14ac:dyDescent="0.25">
      <c r="BR656875" s="2394"/>
    </row>
    <row r="656876" spans="70:70" x14ac:dyDescent="0.25">
      <c r="BR656876" s="2381"/>
    </row>
    <row r="656900" spans="70:70" x14ac:dyDescent="0.25">
      <c r="BR656900" s="2394"/>
    </row>
    <row r="656901" spans="70:70" x14ac:dyDescent="0.25">
      <c r="BR656901" s="2381"/>
    </row>
    <row r="656925" spans="70:70" x14ac:dyDescent="0.25">
      <c r="BR656925" s="2394"/>
    </row>
    <row r="656926" spans="70:70" x14ac:dyDescent="0.25">
      <c r="BR656926" s="2381"/>
    </row>
    <row r="656950" spans="70:70" x14ac:dyDescent="0.25">
      <c r="BR656950" s="2394"/>
    </row>
    <row r="656951" spans="70:70" x14ac:dyDescent="0.25">
      <c r="BR656951" s="2381"/>
    </row>
    <row r="656975" spans="70:70" x14ac:dyDescent="0.25">
      <c r="BR656975" s="2394"/>
    </row>
    <row r="656976" spans="70:70" x14ac:dyDescent="0.25">
      <c r="BR656976" s="2381"/>
    </row>
    <row r="657000" spans="70:70" x14ac:dyDescent="0.25">
      <c r="BR657000" s="2394"/>
    </row>
    <row r="657001" spans="70:70" x14ac:dyDescent="0.25">
      <c r="BR657001" s="2381"/>
    </row>
    <row r="657025" spans="70:70" x14ac:dyDescent="0.25">
      <c r="BR657025" s="2394"/>
    </row>
    <row r="657026" spans="70:70" x14ac:dyDescent="0.25">
      <c r="BR657026" s="2381"/>
    </row>
    <row r="657050" spans="70:70" x14ac:dyDescent="0.25">
      <c r="BR657050" s="2394"/>
    </row>
    <row r="657051" spans="70:70" x14ac:dyDescent="0.25">
      <c r="BR657051" s="2381"/>
    </row>
    <row r="657075" spans="70:70" x14ac:dyDescent="0.25">
      <c r="BR657075" s="2394"/>
    </row>
    <row r="657076" spans="70:70" x14ac:dyDescent="0.25">
      <c r="BR657076" s="2381"/>
    </row>
    <row r="657100" spans="70:70" x14ac:dyDescent="0.25">
      <c r="BR657100" s="2394"/>
    </row>
    <row r="657101" spans="70:70" x14ac:dyDescent="0.25">
      <c r="BR657101" s="2381"/>
    </row>
    <row r="657125" spans="70:70" x14ac:dyDescent="0.25">
      <c r="BR657125" s="2394"/>
    </row>
    <row r="657126" spans="70:70" x14ac:dyDescent="0.25">
      <c r="BR657126" s="2381"/>
    </row>
    <row r="657150" spans="70:70" x14ac:dyDescent="0.25">
      <c r="BR657150" s="2394"/>
    </row>
    <row r="657151" spans="70:70" x14ac:dyDescent="0.25">
      <c r="BR657151" s="2381"/>
    </row>
    <row r="657175" spans="70:70" x14ac:dyDescent="0.25">
      <c r="BR657175" s="2394"/>
    </row>
    <row r="657176" spans="70:70" x14ac:dyDescent="0.25">
      <c r="BR657176" s="2381"/>
    </row>
    <row r="657200" spans="70:70" x14ac:dyDescent="0.25">
      <c r="BR657200" s="2394"/>
    </row>
    <row r="657201" spans="70:70" x14ac:dyDescent="0.25">
      <c r="BR657201" s="2381"/>
    </row>
    <row r="657225" spans="70:70" x14ac:dyDescent="0.25">
      <c r="BR657225" s="2394"/>
    </row>
    <row r="657226" spans="70:70" x14ac:dyDescent="0.25">
      <c r="BR657226" s="2381"/>
    </row>
    <row r="657250" spans="70:70" x14ac:dyDescent="0.25">
      <c r="BR657250" s="2394"/>
    </row>
    <row r="657251" spans="70:70" x14ac:dyDescent="0.25">
      <c r="BR657251" s="2381"/>
    </row>
    <row r="657275" spans="70:70" x14ac:dyDescent="0.25">
      <c r="BR657275" s="2394"/>
    </row>
    <row r="657276" spans="70:70" x14ac:dyDescent="0.25">
      <c r="BR657276" s="2381"/>
    </row>
    <row r="657300" spans="70:70" x14ac:dyDescent="0.25">
      <c r="BR657300" s="2394"/>
    </row>
    <row r="657301" spans="70:70" x14ac:dyDescent="0.25">
      <c r="BR657301" s="2381"/>
    </row>
    <row r="657325" spans="70:70" x14ac:dyDescent="0.25">
      <c r="BR657325" s="2394"/>
    </row>
    <row r="657326" spans="70:70" x14ac:dyDescent="0.25">
      <c r="BR657326" s="2381"/>
    </row>
    <row r="657350" spans="70:70" x14ac:dyDescent="0.25">
      <c r="BR657350" s="2394"/>
    </row>
    <row r="657351" spans="70:70" x14ac:dyDescent="0.25">
      <c r="BR657351" s="2381"/>
    </row>
    <row r="657375" spans="70:70" x14ac:dyDescent="0.25">
      <c r="BR657375" s="2394"/>
    </row>
    <row r="657376" spans="70:70" x14ac:dyDescent="0.25">
      <c r="BR657376" s="2381"/>
    </row>
    <row r="657400" spans="70:70" x14ac:dyDescent="0.25">
      <c r="BR657400" s="2394"/>
    </row>
    <row r="657401" spans="70:70" x14ac:dyDescent="0.25">
      <c r="BR657401" s="2381"/>
    </row>
    <row r="657425" spans="70:70" x14ac:dyDescent="0.25">
      <c r="BR657425" s="2394"/>
    </row>
    <row r="657426" spans="70:70" x14ac:dyDescent="0.25">
      <c r="BR657426" s="2381"/>
    </row>
    <row r="657450" spans="70:70" x14ac:dyDescent="0.25">
      <c r="BR657450" s="2394"/>
    </row>
    <row r="657451" spans="70:70" x14ac:dyDescent="0.25">
      <c r="BR657451" s="2381"/>
    </row>
    <row r="657475" spans="70:70" x14ac:dyDescent="0.25">
      <c r="BR657475" s="2394"/>
    </row>
    <row r="657476" spans="70:70" x14ac:dyDescent="0.25">
      <c r="BR657476" s="2381"/>
    </row>
    <row r="657500" spans="70:70" x14ac:dyDescent="0.25">
      <c r="BR657500" s="2394"/>
    </row>
    <row r="657501" spans="70:70" x14ac:dyDescent="0.25">
      <c r="BR657501" s="2381"/>
    </row>
    <row r="657525" spans="70:70" x14ac:dyDescent="0.25">
      <c r="BR657525" s="2394"/>
    </row>
    <row r="657526" spans="70:70" x14ac:dyDescent="0.25">
      <c r="BR657526" s="2381"/>
    </row>
    <row r="657550" spans="70:70" x14ac:dyDescent="0.25">
      <c r="BR657550" s="2394"/>
    </row>
    <row r="657551" spans="70:70" x14ac:dyDescent="0.25">
      <c r="BR657551" s="2381"/>
    </row>
    <row r="657575" spans="70:70" x14ac:dyDescent="0.25">
      <c r="BR657575" s="2394"/>
    </row>
    <row r="657576" spans="70:70" x14ac:dyDescent="0.25">
      <c r="BR657576" s="2381"/>
    </row>
    <row r="657600" spans="70:70" x14ac:dyDescent="0.25">
      <c r="BR657600" s="2394"/>
    </row>
    <row r="657601" spans="70:70" x14ac:dyDescent="0.25">
      <c r="BR657601" s="2381"/>
    </row>
    <row r="657625" spans="70:70" x14ac:dyDescent="0.25">
      <c r="BR657625" s="2394"/>
    </row>
    <row r="657626" spans="70:70" x14ac:dyDescent="0.25">
      <c r="BR657626" s="2381"/>
    </row>
    <row r="657650" spans="70:70" x14ac:dyDescent="0.25">
      <c r="BR657650" s="2394"/>
    </row>
    <row r="657651" spans="70:70" x14ac:dyDescent="0.25">
      <c r="BR657651" s="2381"/>
    </row>
    <row r="657675" spans="70:70" x14ac:dyDescent="0.25">
      <c r="BR657675" s="2394"/>
    </row>
    <row r="657676" spans="70:70" x14ac:dyDescent="0.25">
      <c r="BR657676" s="2381"/>
    </row>
    <row r="657700" spans="70:70" x14ac:dyDescent="0.25">
      <c r="BR657700" s="2394"/>
    </row>
    <row r="657701" spans="70:70" x14ac:dyDescent="0.25">
      <c r="BR657701" s="2381"/>
    </row>
    <row r="657725" spans="70:70" x14ac:dyDescent="0.25">
      <c r="BR657725" s="2394"/>
    </row>
    <row r="657726" spans="70:70" x14ac:dyDescent="0.25">
      <c r="BR657726" s="2381"/>
    </row>
    <row r="657750" spans="70:70" x14ac:dyDescent="0.25">
      <c r="BR657750" s="2394"/>
    </row>
    <row r="657751" spans="70:70" x14ac:dyDescent="0.25">
      <c r="BR657751" s="2381"/>
    </row>
    <row r="657775" spans="70:70" x14ac:dyDescent="0.25">
      <c r="BR657775" s="2394"/>
    </row>
    <row r="657776" spans="70:70" x14ac:dyDescent="0.25">
      <c r="BR657776" s="2381"/>
    </row>
    <row r="657800" spans="70:70" x14ac:dyDescent="0.25">
      <c r="BR657800" s="2394"/>
    </row>
    <row r="657801" spans="70:70" x14ac:dyDescent="0.25">
      <c r="BR657801" s="2381"/>
    </row>
    <row r="657825" spans="70:70" x14ac:dyDescent="0.25">
      <c r="BR657825" s="2394"/>
    </row>
    <row r="657826" spans="70:70" x14ac:dyDescent="0.25">
      <c r="BR657826" s="2381"/>
    </row>
    <row r="657850" spans="70:70" x14ac:dyDescent="0.25">
      <c r="BR657850" s="2394"/>
    </row>
    <row r="657851" spans="70:70" x14ac:dyDescent="0.25">
      <c r="BR657851" s="2381"/>
    </row>
    <row r="657875" spans="70:70" x14ac:dyDescent="0.25">
      <c r="BR657875" s="2394"/>
    </row>
    <row r="657876" spans="70:70" x14ac:dyDescent="0.25">
      <c r="BR657876" s="2381"/>
    </row>
    <row r="657900" spans="70:70" x14ac:dyDescent="0.25">
      <c r="BR657900" s="2394"/>
    </row>
    <row r="657901" spans="70:70" x14ac:dyDescent="0.25">
      <c r="BR657901" s="2381"/>
    </row>
    <row r="657925" spans="70:70" x14ac:dyDescent="0.25">
      <c r="BR657925" s="2394"/>
    </row>
    <row r="657926" spans="70:70" x14ac:dyDescent="0.25">
      <c r="BR657926" s="2381"/>
    </row>
    <row r="657950" spans="70:70" x14ac:dyDescent="0.25">
      <c r="BR657950" s="2394"/>
    </row>
    <row r="657951" spans="70:70" x14ac:dyDescent="0.25">
      <c r="BR657951" s="2381"/>
    </row>
    <row r="657975" spans="70:70" x14ac:dyDescent="0.25">
      <c r="BR657975" s="2394"/>
    </row>
    <row r="657976" spans="70:70" x14ac:dyDescent="0.25">
      <c r="BR657976" s="2381"/>
    </row>
    <row r="658000" spans="70:70" x14ac:dyDescent="0.25">
      <c r="BR658000" s="2394"/>
    </row>
    <row r="658001" spans="70:70" x14ac:dyDescent="0.25">
      <c r="BR658001" s="2381"/>
    </row>
    <row r="658025" spans="70:70" x14ac:dyDescent="0.25">
      <c r="BR658025" s="2394"/>
    </row>
    <row r="658026" spans="70:70" x14ac:dyDescent="0.25">
      <c r="BR658026" s="2381"/>
    </row>
    <row r="658050" spans="70:70" x14ac:dyDescent="0.25">
      <c r="BR658050" s="2394"/>
    </row>
    <row r="658051" spans="70:70" x14ac:dyDescent="0.25">
      <c r="BR658051" s="2381"/>
    </row>
    <row r="658075" spans="70:70" x14ac:dyDescent="0.25">
      <c r="BR658075" s="2394"/>
    </row>
    <row r="658076" spans="70:70" x14ac:dyDescent="0.25">
      <c r="BR658076" s="2381"/>
    </row>
    <row r="658100" spans="70:70" x14ac:dyDescent="0.25">
      <c r="BR658100" s="2394"/>
    </row>
    <row r="658101" spans="70:70" x14ac:dyDescent="0.25">
      <c r="BR658101" s="2381"/>
    </row>
    <row r="658125" spans="70:70" x14ac:dyDescent="0.25">
      <c r="BR658125" s="2394"/>
    </row>
    <row r="658126" spans="70:70" x14ac:dyDescent="0.25">
      <c r="BR658126" s="2381"/>
    </row>
    <row r="658150" spans="70:70" x14ac:dyDescent="0.25">
      <c r="BR658150" s="2394"/>
    </row>
    <row r="658151" spans="70:70" x14ac:dyDescent="0.25">
      <c r="BR658151" s="2381"/>
    </row>
    <row r="658175" spans="70:70" x14ac:dyDescent="0.25">
      <c r="BR658175" s="2394"/>
    </row>
    <row r="658176" spans="70:70" x14ac:dyDescent="0.25">
      <c r="BR658176" s="2381"/>
    </row>
    <row r="658200" spans="70:70" x14ac:dyDescent="0.25">
      <c r="BR658200" s="2394"/>
    </row>
    <row r="658201" spans="70:70" x14ac:dyDescent="0.25">
      <c r="BR658201" s="2381"/>
    </row>
    <row r="658225" spans="70:70" x14ac:dyDescent="0.25">
      <c r="BR658225" s="2394"/>
    </row>
    <row r="658226" spans="70:70" x14ac:dyDescent="0.25">
      <c r="BR658226" s="2381"/>
    </row>
    <row r="658250" spans="70:70" x14ac:dyDescent="0.25">
      <c r="BR658250" s="2394"/>
    </row>
    <row r="658251" spans="70:70" x14ac:dyDescent="0.25">
      <c r="BR658251" s="2381"/>
    </row>
    <row r="658275" spans="70:70" x14ac:dyDescent="0.25">
      <c r="BR658275" s="2394"/>
    </row>
    <row r="658276" spans="70:70" x14ac:dyDescent="0.25">
      <c r="BR658276" s="2381"/>
    </row>
    <row r="658300" spans="70:70" x14ac:dyDescent="0.25">
      <c r="BR658300" s="2394"/>
    </row>
    <row r="658301" spans="70:70" x14ac:dyDescent="0.25">
      <c r="BR658301" s="2381"/>
    </row>
    <row r="658325" spans="70:70" x14ac:dyDescent="0.25">
      <c r="BR658325" s="2394"/>
    </row>
    <row r="658326" spans="70:70" x14ac:dyDescent="0.25">
      <c r="BR658326" s="2381"/>
    </row>
    <row r="658350" spans="70:70" x14ac:dyDescent="0.25">
      <c r="BR658350" s="2394"/>
    </row>
    <row r="658351" spans="70:70" x14ac:dyDescent="0.25">
      <c r="BR658351" s="2381"/>
    </row>
    <row r="658375" spans="70:70" x14ac:dyDescent="0.25">
      <c r="BR658375" s="2394"/>
    </row>
    <row r="658376" spans="70:70" x14ac:dyDescent="0.25">
      <c r="BR658376" s="2381"/>
    </row>
    <row r="658400" spans="70:70" x14ac:dyDescent="0.25">
      <c r="BR658400" s="2394"/>
    </row>
    <row r="658401" spans="70:70" x14ac:dyDescent="0.25">
      <c r="BR658401" s="2381"/>
    </row>
    <row r="658425" spans="70:70" x14ac:dyDescent="0.25">
      <c r="BR658425" s="2394"/>
    </row>
    <row r="658426" spans="70:70" x14ac:dyDescent="0.25">
      <c r="BR658426" s="2381"/>
    </row>
    <row r="658450" spans="70:70" x14ac:dyDescent="0.25">
      <c r="BR658450" s="2394"/>
    </row>
    <row r="658451" spans="70:70" x14ac:dyDescent="0.25">
      <c r="BR658451" s="2381"/>
    </row>
    <row r="658475" spans="70:70" x14ac:dyDescent="0.25">
      <c r="BR658475" s="2394"/>
    </row>
    <row r="658476" spans="70:70" x14ac:dyDescent="0.25">
      <c r="BR658476" s="2381"/>
    </row>
    <row r="658500" spans="70:70" x14ac:dyDescent="0.25">
      <c r="BR658500" s="2394"/>
    </row>
    <row r="658501" spans="70:70" x14ac:dyDescent="0.25">
      <c r="BR658501" s="2381"/>
    </row>
    <row r="658525" spans="70:70" x14ac:dyDescent="0.25">
      <c r="BR658525" s="2394"/>
    </row>
    <row r="658526" spans="70:70" x14ac:dyDescent="0.25">
      <c r="BR658526" s="2381"/>
    </row>
    <row r="658550" spans="70:70" x14ac:dyDescent="0.25">
      <c r="BR658550" s="2394"/>
    </row>
    <row r="658551" spans="70:70" x14ac:dyDescent="0.25">
      <c r="BR658551" s="2381"/>
    </row>
    <row r="658575" spans="70:70" x14ac:dyDescent="0.25">
      <c r="BR658575" s="2394"/>
    </row>
    <row r="658576" spans="70:70" x14ac:dyDescent="0.25">
      <c r="BR658576" s="2381"/>
    </row>
    <row r="658600" spans="70:70" x14ac:dyDescent="0.25">
      <c r="BR658600" s="2394"/>
    </row>
    <row r="658601" spans="70:70" x14ac:dyDescent="0.25">
      <c r="BR658601" s="2381"/>
    </row>
    <row r="658625" spans="70:70" x14ac:dyDescent="0.25">
      <c r="BR658625" s="2394"/>
    </row>
    <row r="658626" spans="70:70" x14ac:dyDescent="0.25">
      <c r="BR658626" s="2381"/>
    </row>
    <row r="658650" spans="70:70" x14ac:dyDescent="0.25">
      <c r="BR658650" s="2394"/>
    </row>
    <row r="658651" spans="70:70" x14ac:dyDescent="0.25">
      <c r="BR658651" s="2381"/>
    </row>
    <row r="658675" spans="70:70" x14ac:dyDescent="0.25">
      <c r="BR658675" s="2394"/>
    </row>
    <row r="658676" spans="70:70" x14ac:dyDescent="0.25">
      <c r="BR658676" s="2381"/>
    </row>
    <row r="658700" spans="70:70" x14ac:dyDescent="0.25">
      <c r="BR658700" s="2394"/>
    </row>
    <row r="658701" spans="70:70" x14ac:dyDescent="0.25">
      <c r="BR658701" s="2381"/>
    </row>
    <row r="658725" spans="70:70" x14ac:dyDescent="0.25">
      <c r="BR658725" s="2394"/>
    </row>
    <row r="658726" spans="70:70" x14ac:dyDescent="0.25">
      <c r="BR658726" s="2381"/>
    </row>
    <row r="658750" spans="70:70" x14ac:dyDescent="0.25">
      <c r="BR658750" s="2394"/>
    </row>
    <row r="658751" spans="70:70" x14ac:dyDescent="0.25">
      <c r="BR658751" s="2381"/>
    </row>
    <row r="658775" spans="70:70" x14ac:dyDescent="0.25">
      <c r="BR658775" s="2394"/>
    </row>
    <row r="658776" spans="70:70" x14ac:dyDescent="0.25">
      <c r="BR658776" s="2381"/>
    </row>
    <row r="658800" spans="70:70" x14ac:dyDescent="0.25">
      <c r="BR658800" s="2394"/>
    </row>
    <row r="658801" spans="70:70" x14ac:dyDescent="0.25">
      <c r="BR658801" s="2381"/>
    </row>
    <row r="658825" spans="70:70" x14ac:dyDescent="0.25">
      <c r="BR658825" s="2394"/>
    </row>
    <row r="658826" spans="70:70" x14ac:dyDescent="0.25">
      <c r="BR658826" s="2381"/>
    </row>
    <row r="658850" spans="70:70" x14ac:dyDescent="0.25">
      <c r="BR658850" s="2394"/>
    </row>
    <row r="658851" spans="70:70" x14ac:dyDescent="0.25">
      <c r="BR658851" s="2381"/>
    </row>
    <row r="658875" spans="70:70" x14ac:dyDescent="0.25">
      <c r="BR658875" s="2394"/>
    </row>
    <row r="658876" spans="70:70" x14ac:dyDescent="0.25">
      <c r="BR658876" s="2381"/>
    </row>
    <row r="658900" spans="70:70" x14ac:dyDescent="0.25">
      <c r="BR658900" s="2394"/>
    </row>
    <row r="658901" spans="70:70" x14ac:dyDescent="0.25">
      <c r="BR658901" s="2381"/>
    </row>
    <row r="658925" spans="70:70" x14ac:dyDescent="0.25">
      <c r="BR658925" s="2394"/>
    </row>
    <row r="658926" spans="70:70" x14ac:dyDescent="0.25">
      <c r="BR658926" s="2381"/>
    </row>
    <row r="658950" spans="70:70" x14ac:dyDescent="0.25">
      <c r="BR658950" s="2394"/>
    </row>
    <row r="658951" spans="70:70" x14ac:dyDescent="0.25">
      <c r="BR658951" s="2381"/>
    </row>
    <row r="658975" spans="70:70" x14ac:dyDescent="0.25">
      <c r="BR658975" s="2394"/>
    </row>
    <row r="658976" spans="70:70" x14ac:dyDescent="0.25">
      <c r="BR658976" s="2381"/>
    </row>
    <row r="659000" spans="70:70" x14ac:dyDescent="0.25">
      <c r="BR659000" s="2394"/>
    </row>
    <row r="659001" spans="70:70" x14ac:dyDescent="0.25">
      <c r="BR659001" s="2381"/>
    </row>
    <row r="659025" spans="70:70" x14ac:dyDescent="0.25">
      <c r="BR659025" s="2394"/>
    </row>
    <row r="659026" spans="70:70" x14ac:dyDescent="0.25">
      <c r="BR659026" s="2381"/>
    </row>
    <row r="659050" spans="70:70" x14ac:dyDescent="0.25">
      <c r="BR659050" s="2394"/>
    </row>
    <row r="659051" spans="70:70" x14ac:dyDescent="0.25">
      <c r="BR659051" s="2381"/>
    </row>
    <row r="659075" spans="70:70" x14ac:dyDescent="0.25">
      <c r="BR659075" s="2394"/>
    </row>
    <row r="659076" spans="70:70" x14ac:dyDescent="0.25">
      <c r="BR659076" s="2381"/>
    </row>
    <row r="659100" spans="70:70" x14ac:dyDescent="0.25">
      <c r="BR659100" s="2394"/>
    </row>
    <row r="659101" spans="70:70" x14ac:dyDescent="0.25">
      <c r="BR659101" s="2381"/>
    </row>
    <row r="659125" spans="70:70" x14ac:dyDescent="0.25">
      <c r="BR659125" s="2394"/>
    </row>
    <row r="659126" spans="70:70" x14ac:dyDescent="0.25">
      <c r="BR659126" s="2381"/>
    </row>
    <row r="659150" spans="70:70" x14ac:dyDescent="0.25">
      <c r="BR659150" s="2394"/>
    </row>
    <row r="659151" spans="70:70" x14ac:dyDescent="0.25">
      <c r="BR659151" s="2381"/>
    </row>
    <row r="659175" spans="70:70" x14ac:dyDescent="0.25">
      <c r="BR659175" s="2394"/>
    </row>
    <row r="659176" spans="70:70" x14ac:dyDescent="0.25">
      <c r="BR659176" s="2381"/>
    </row>
    <row r="659200" spans="70:70" x14ac:dyDescent="0.25">
      <c r="BR659200" s="2394"/>
    </row>
    <row r="659201" spans="70:70" x14ac:dyDescent="0.25">
      <c r="BR659201" s="2381"/>
    </row>
    <row r="659225" spans="70:70" x14ac:dyDescent="0.25">
      <c r="BR659225" s="2394"/>
    </row>
    <row r="659226" spans="70:70" x14ac:dyDescent="0.25">
      <c r="BR659226" s="2381"/>
    </row>
    <row r="659250" spans="70:70" x14ac:dyDescent="0.25">
      <c r="BR659250" s="2394"/>
    </row>
    <row r="659251" spans="70:70" x14ac:dyDescent="0.25">
      <c r="BR659251" s="2381"/>
    </row>
    <row r="659275" spans="70:70" x14ac:dyDescent="0.25">
      <c r="BR659275" s="2394"/>
    </row>
    <row r="659276" spans="70:70" x14ac:dyDescent="0.25">
      <c r="BR659276" s="2381"/>
    </row>
    <row r="659300" spans="70:70" x14ac:dyDescent="0.25">
      <c r="BR659300" s="2394"/>
    </row>
    <row r="659301" spans="70:70" x14ac:dyDescent="0.25">
      <c r="BR659301" s="2381"/>
    </row>
    <row r="659325" spans="70:70" x14ac:dyDescent="0.25">
      <c r="BR659325" s="2394"/>
    </row>
    <row r="659326" spans="70:70" x14ac:dyDescent="0.25">
      <c r="BR659326" s="2381"/>
    </row>
    <row r="659350" spans="70:70" x14ac:dyDescent="0.25">
      <c r="BR659350" s="2394"/>
    </row>
    <row r="659351" spans="70:70" x14ac:dyDescent="0.25">
      <c r="BR659351" s="2381"/>
    </row>
    <row r="659375" spans="70:70" x14ac:dyDescent="0.25">
      <c r="BR659375" s="2394"/>
    </row>
    <row r="659376" spans="70:70" x14ac:dyDescent="0.25">
      <c r="BR659376" s="2381"/>
    </row>
    <row r="659400" spans="70:70" x14ac:dyDescent="0.25">
      <c r="BR659400" s="2394"/>
    </row>
    <row r="659401" spans="70:70" x14ac:dyDescent="0.25">
      <c r="BR659401" s="2381"/>
    </row>
    <row r="659425" spans="70:70" x14ac:dyDescent="0.25">
      <c r="BR659425" s="2394"/>
    </row>
    <row r="659426" spans="70:70" x14ac:dyDescent="0.25">
      <c r="BR659426" s="2381"/>
    </row>
    <row r="659450" spans="70:70" x14ac:dyDescent="0.25">
      <c r="BR659450" s="2394"/>
    </row>
    <row r="659451" spans="70:70" x14ac:dyDescent="0.25">
      <c r="BR659451" s="2381"/>
    </row>
    <row r="659475" spans="70:70" x14ac:dyDescent="0.25">
      <c r="BR659475" s="2394"/>
    </row>
    <row r="659476" spans="70:70" x14ac:dyDescent="0.25">
      <c r="BR659476" s="2381"/>
    </row>
    <row r="659500" spans="70:70" x14ac:dyDescent="0.25">
      <c r="BR659500" s="2394"/>
    </row>
    <row r="659501" spans="70:70" x14ac:dyDescent="0.25">
      <c r="BR659501" s="2381"/>
    </row>
    <row r="659525" spans="70:70" x14ac:dyDescent="0.25">
      <c r="BR659525" s="2394"/>
    </row>
    <row r="659526" spans="70:70" x14ac:dyDescent="0.25">
      <c r="BR659526" s="2381"/>
    </row>
    <row r="659550" spans="70:70" x14ac:dyDescent="0.25">
      <c r="BR659550" s="2394"/>
    </row>
    <row r="659551" spans="70:70" x14ac:dyDescent="0.25">
      <c r="BR659551" s="2381"/>
    </row>
    <row r="659575" spans="70:70" x14ac:dyDescent="0.25">
      <c r="BR659575" s="2394"/>
    </row>
    <row r="659576" spans="70:70" x14ac:dyDescent="0.25">
      <c r="BR659576" s="2381"/>
    </row>
    <row r="659600" spans="70:70" x14ac:dyDescent="0.25">
      <c r="BR659600" s="2394"/>
    </row>
    <row r="659601" spans="70:70" x14ac:dyDescent="0.25">
      <c r="BR659601" s="2381"/>
    </row>
    <row r="659625" spans="70:70" x14ac:dyDescent="0.25">
      <c r="BR659625" s="2394"/>
    </row>
    <row r="659626" spans="70:70" x14ac:dyDescent="0.25">
      <c r="BR659626" s="2381"/>
    </row>
    <row r="659650" spans="70:70" x14ac:dyDescent="0.25">
      <c r="BR659650" s="2394"/>
    </row>
    <row r="659651" spans="70:70" x14ac:dyDescent="0.25">
      <c r="BR659651" s="2381"/>
    </row>
    <row r="659675" spans="70:70" x14ac:dyDescent="0.25">
      <c r="BR659675" s="2394"/>
    </row>
    <row r="659676" spans="70:70" x14ac:dyDescent="0.25">
      <c r="BR659676" s="2381"/>
    </row>
    <row r="659700" spans="70:70" x14ac:dyDescent="0.25">
      <c r="BR659700" s="2394"/>
    </row>
    <row r="659701" spans="70:70" x14ac:dyDescent="0.25">
      <c r="BR659701" s="2381"/>
    </row>
    <row r="659725" spans="70:70" x14ac:dyDescent="0.25">
      <c r="BR659725" s="2394"/>
    </row>
    <row r="659726" spans="70:70" x14ac:dyDescent="0.25">
      <c r="BR659726" s="2381"/>
    </row>
    <row r="659750" spans="70:70" x14ac:dyDescent="0.25">
      <c r="BR659750" s="2394"/>
    </row>
    <row r="659751" spans="70:70" x14ac:dyDescent="0.25">
      <c r="BR659751" s="2381"/>
    </row>
    <row r="659775" spans="70:70" x14ac:dyDescent="0.25">
      <c r="BR659775" s="2394"/>
    </row>
    <row r="659776" spans="70:70" x14ac:dyDescent="0.25">
      <c r="BR659776" s="2381"/>
    </row>
    <row r="659800" spans="70:70" x14ac:dyDescent="0.25">
      <c r="BR659800" s="2394"/>
    </row>
    <row r="659801" spans="70:70" x14ac:dyDescent="0.25">
      <c r="BR659801" s="2381"/>
    </row>
    <row r="659825" spans="70:70" x14ac:dyDescent="0.25">
      <c r="BR659825" s="2394"/>
    </row>
    <row r="659826" spans="70:70" x14ac:dyDescent="0.25">
      <c r="BR659826" s="2381"/>
    </row>
    <row r="659850" spans="70:70" x14ac:dyDescent="0.25">
      <c r="BR659850" s="2394"/>
    </row>
    <row r="659851" spans="70:70" x14ac:dyDescent="0.25">
      <c r="BR659851" s="2381"/>
    </row>
    <row r="659875" spans="70:70" x14ac:dyDescent="0.25">
      <c r="BR659875" s="2394"/>
    </row>
    <row r="659876" spans="70:70" x14ac:dyDescent="0.25">
      <c r="BR659876" s="2381"/>
    </row>
    <row r="659900" spans="70:70" x14ac:dyDescent="0.25">
      <c r="BR659900" s="2394"/>
    </row>
    <row r="659901" spans="70:70" x14ac:dyDescent="0.25">
      <c r="BR659901" s="2381"/>
    </row>
    <row r="659925" spans="70:70" x14ac:dyDescent="0.25">
      <c r="BR659925" s="2394"/>
    </row>
    <row r="659926" spans="70:70" x14ac:dyDescent="0.25">
      <c r="BR659926" s="2381"/>
    </row>
    <row r="659950" spans="70:70" x14ac:dyDescent="0.25">
      <c r="BR659950" s="2394"/>
    </row>
    <row r="659951" spans="70:70" x14ac:dyDescent="0.25">
      <c r="BR659951" s="2381"/>
    </row>
    <row r="659975" spans="70:70" x14ac:dyDescent="0.25">
      <c r="BR659975" s="2394"/>
    </row>
    <row r="659976" spans="70:70" x14ac:dyDescent="0.25">
      <c r="BR659976" s="2381"/>
    </row>
    <row r="660000" spans="70:70" x14ac:dyDescent="0.25">
      <c r="BR660000" s="2394"/>
    </row>
    <row r="660001" spans="70:70" x14ac:dyDescent="0.25">
      <c r="BR660001" s="2381"/>
    </row>
    <row r="660025" spans="70:70" x14ac:dyDescent="0.25">
      <c r="BR660025" s="2394"/>
    </row>
    <row r="660026" spans="70:70" x14ac:dyDescent="0.25">
      <c r="BR660026" s="2381"/>
    </row>
    <row r="660050" spans="70:70" x14ac:dyDescent="0.25">
      <c r="BR660050" s="2394"/>
    </row>
    <row r="660051" spans="70:70" x14ac:dyDescent="0.25">
      <c r="BR660051" s="2381"/>
    </row>
    <row r="660075" spans="70:70" x14ac:dyDescent="0.25">
      <c r="BR660075" s="2394"/>
    </row>
    <row r="660076" spans="70:70" x14ac:dyDescent="0.25">
      <c r="BR660076" s="2381"/>
    </row>
    <row r="660100" spans="70:70" x14ac:dyDescent="0.25">
      <c r="BR660100" s="2394"/>
    </row>
    <row r="660101" spans="70:70" x14ac:dyDescent="0.25">
      <c r="BR660101" s="2381"/>
    </row>
    <row r="660125" spans="70:70" x14ac:dyDescent="0.25">
      <c r="BR660125" s="2394"/>
    </row>
    <row r="660126" spans="70:70" x14ac:dyDescent="0.25">
      <c r="BR660126" s="2381"/>
    </row>
    <row r="660150" spans="70:70" x14ac:dyDescent="0.25">
      <c r="BR660150" s="2394"/>
    </row>
    <row r="660151" spans="70:70" x14ac:dyDescent="0.25">
      <c r="BR660151" s="2381"/>
    </row>
    <row r="660175" spans="70:70" x14ac:dyDescent="0.25">
      <c r="BR660175" s="2394"/>
    </row>
    <row r="660176" spans="70:70" x14ac:dyDescent="0.25">
      <c r="BR660176" s="2381"/>
    </row>
    <row r="660200" spans="70:70" x14ac:dyDescent="0.25">
      <c r="BR660200" s="2394"/>
    </row>
    <row r="660201" spans="70:70" x14ac:dyDescent="0.25">
      <c r="BR660201" s="2381"/>
    </row>
    <row r="660225" spans="70:70" x14ac:dyDescent="0.25">
      <c r="BR660225" s="2394"/>
    </row>
    <row r="660226" spans="70:70" x14ac:dyDescent="0.25">
      <c r="BR660226" s="2381"/>
    </row>
    <row r="660250" spans="70:70" x14ac:dyDescent="0.25">
      <c r="BR660250" s="2394"/>
    </row>
    <row r="660251" spans="70:70" x14ac:dyDescent="0.25">
      <c r="BR660251" s="2381"/>
    </row>
    <row r="660275" spans="70:70" x14ac:dyDescent="0.25">
      <c r="BR660275" s="2394"/>
    </row>
    <row r="660276" spans="70:70" x14ac:dyDescent="0.25">
      <c r="BR660276" s="2381"/>
    </row>
    <row r="660300" spans="70:70" x14ac:dyDescent="0.25">
      <c r="BR660300" s="2394"/>
    </row>
    <row r="660301" spans="70:70" x14ac:dyDescent="0.25">
      <c r="BR660301" s="2381"/>
    </row>
    <row r="660325" spans="70:70" x14ac:dyDescent="0.25">
      <c r="BR660325" s="2394"/>
    </row>
    <row r="660326" spans="70:70" x14ac:dyDescent="0.25">
      <c r="BR660326" s="2381"/>
    </row>
    <row r="660350" spans="70:70" x14ac:dyDescent="0.25">
      <c r="BR660350" s="2394"/>
    </row>
    <row r="660351" spans="70:70" x14ac:dyDescent="0.25">
      <c r="BR660351" s="2381"/>
    </row>
    <row r="660375" spans="70:70" x14ac:dyDescent="0.25">
      <c r="BR660375" s="2394"/>
    </row>
    <row r="660376" spans="70:70" x14ac:dyDescent="0.25">
      <c r="BR660376" s="2381"/>
    </row>
    <row r="660400" spans="70:70" x14ac:dyDescent="0.25">
      <c r="BR660400" s="2394"/>
    </row>
    <row r="660401" spans="70:70" x14ac:dyDescent="0.25">
      <c r="BR660401" s="2381"/>
    </row>
    <row r="660425" spans="70:70" x14ac:dyDescent="0.25">
      <c r="BR660425" s="2394"/>
    </row>
    <row r="660426" spans="70:70" x14ac:dyDescent="0.25">
      <c r="BR660426" s="2381"/>
    </row>
    <row r="660450" spans="70:70" x14ac:dyDescent="0.25">
      <c r="BR660450" s="2394"/>
    </row>
    <row r="660451" spans="70:70" x14ac:dyDescent="0.25">
      <c r="BR660451" s="2381"/>
    </row>
    <row r="660475" spans="70:70" x14ac:dyDescent="0.25">
      <c r="BR660475" s="2394"/>
    </row>
    <row r="660476" spans="70:70" x14ac:dyDescent="0.25">
      <c r="BR660476" s="2381"/>
    </row>
    <row r="660500" spans="70:70" x14ac:dyDescent="0.25">
      <c r="BR660500" s="2394"/>
    </row>
    <row r="660501" spans="70:70" x14ac:dyDescent="0.25">
      <c r="BR660501" s="2381"/>
    </row>
    <row r="660525" spans="70:70" x14ac:dyDescent="0.25">
      <c r="BR660525" s="2394"/>
    </row>
    <row r="660526" spans="70:70" x14ac:dyDescent="0.25">
      <c r="BR660526" s="2381"/>
    </row>
    <row r="660550" spans="70:70" x14ac:dyDescent="0.25">
      <c r="BR660550" s="2394"/>
    </row>
    <row r="660551" spans="70:70" x14ac:dyDescent="0.25">
      <c r="BR660551" s="2381"/>
    </row>
    <row r="660575" spans="70:70" x14ac:dyDescent="0.25">
      <c r="BR660575" s="2394"/>
    </row>
    <row r="660576" spans="70:70" x14ac:dyDescent="0.25">
      <c r="BR660576" s="2381"/>
    </row>
    <row r="660600" spans="70:70" x14ac:dyDescent="0.25">
      <c r="BR660600" s="2394"/>
    </row>
    <row r="660601" spans="70:70" x14ac:dyDescent="0.25">
      <c r="BR660601" s="2381"/>
    </row>
    <row r="660625" spans="70:70" x14ac:dyDescent="0.25">
      <c r="BR660625" s="2394"/>
    </row>
    <row r="660626" spans="70:70" x14ac:dyDescent="0.25">
      <c r="BR660626" s="2381"/>
    </row>
    <row r="660650" spans="70:70" x14ac:dyDescent="0.25">
      <c r="BR660650" s="2394"/>
    </row>
    <row r="660651" spans="70:70" x14ac:dyDescent="0.25">
      <c r="BR660651" s="2381"/>
    </row>
    <row r="660675" spans="70:70" x14ac:dyDescent="0.25">
      <c r="BR660675" s="2394"/>
    </row>
    <row r="660676" spans="70:70" x14ac:dyDescent="0.25">
      <c r="BR660676" s="2381"/>
    </row>
    <row r="660700" spans="70:70" x14ac:dyDescent="0.25">
      <c r="BR660700" s="2394"/>
    </row>
    <row r="660701" spans="70:70" x14ac:dyDescent="0.25">
      <c r="BR660701" s="2381"/>
    </row>
    <row r="660725" spans="70:70" x14ac:dyDescent="0.25">
      <c r="BR660725" s="2394"/>
    </row>
    <row r="660726" spans="70:70" x14ac:dyDescent="0.25">
      <c r="BR660726" s="2381"/>
    </row>
    <row r="660750" spans="70:70" x14ac:dyDescent="0.25">
      <c r="BR660750" s="2394"/>
    </row>
    <row r="660751" spans="70:70" x14ac:dyDescent="0.25">
      <c r="BR660751" s="2381"/>
    </row>
    <row r="660775" spans="70:70" x14ac:dyDescent="0.25">
      <c r="BR660775" s="2394"/>
    </row>
    <row r="660776" spans="70:70" x14ac:dyDescent="0.25">
      <c r="BR660776" s="2381"/>
    </row>
    <row r="660800" spans="70:70" x14ac:dyDescent="0.25">
      <c r="BR660800" s="2394"/>
    </row>
    <row r="660801" spans="70:70" x14ac:dyDescent="0.25">
      <c r="BR660801" s="2381"/>
    </row>
    <row r="660825" spans="70:70" x14ac:dyDescent="0.25">
      <c r="BR660825" s="2394"/>
    </row>
    <row r="660826" spans="70:70" x14ac:dyDescent="0.25">
      <c r="BR660826" s="2381"/>
    </row>
    <row r="660850" spans="70:70" x14ac:dyDescent="0.25">
      <c r="BR660850" s="2394"/>
    </row>
    <row r="660851" spans="70:70" x14ac:dyDescent="0.25">
      <c r="BR660851" s="2381"/>
    </row>
    <row r="660875" spans="70:70" x14ac:dyDescent="0.25">
      <c r="BR660875" s="2394"/>
    </row>
    <row r="660876" spans="70:70" x14ac:dyDescent="0.25">
      <c r="BR660876" s="2381"/>
    </row>
    <row r="660900" spans="70:70" x14ac:dyDescent="0.25">
      <c r="BR660900" s="2394"/>
    </row>
    <row r="660901" spans="70:70" x14ac:dyDescent="0.25">
      <c r="BR660901" s="2381"/>
    </row>
    <row r="660925" spans="70:70" x14ac:dyDescent="0.25">
      <c r="BR660925" s="2394"/>
    </row>
    <row r="660926" spans="70:70" x14ac:dyDescent="0.25">
      <c r="BR660926" s="2381"/>
    </row>
    <row r="660950" spans="70:70" x14ac:dyDescent="0.25">
      <c r="BR660950" s="2394"/>
    </row>
    <row r="660951" spans="70:70" x14ac:dyDescent="0.25">
      <c r="BR660951" s="2381"/>
    </row>
    <row r="660975" spans="70:70" x14ac:dyDescent="0.25">
      <c r="BR660975" s="2394"/>
    </row>
    <row r="660976" spans="70:70" x14ac:dyDescent="0.25">
      <c r="BR660976" s="2381"/>
    </row>
    <row r="661000" spans="70:70" x14ac:dyDescent="0.25">
      <c r="BR661000" s="2394"/>
    </row>
    <row r="661001" spans="70:70" x14ac:dyDescent="0.25">
      <c r="BR661001" s="2381"/>
    </row>
    <row r="661025" spans="70:70" x14ac:dyDescent="0.25">
      <c r="BR661025" s="2394"/>
    </row>
    <row r="661026" spans="70:70" x14ac:dyDescent="0.25">
      <c r="BR661026" s="2381"/>
    </row>
    <row r="661050" spans="70:70" x14ac:dyDescent="0.25">
      <c r="BR661050" s="2394"/>
    </row>
    <row r="661051" spans="70:70" x14ac:dyDescent="0.25">
      <c r="BR661051" s="2381"/>
    </row>
    <row r="661075" spans="70:70" x14ac:dyDescent="0.25">
      <c r="BR661075" s="2394"/>
    </row>
    <row r="661076" spans="70:70" x14ac:dyDescent="0.25">
      <c r="BR661076" s="2381"/>
    </row>
    <row r="661100" spans="70:70" x14ac:dyDescent="0.25">
      <c r="BR661100" s="2394"/>
    </row>
    <row r="661101" spans="70:70" x14ac:dyDescent="0.25">
      <c r="BR661101" s="2381"/>
    </row>
    <row r="661125" spans="70:70" x14ac:dyDescent="0.25">
      <c r="BR661125" s="2394"/>
    </row>
    <row r="661126" spans="70:70" x14ac:dyDescent="0.25">
      <c r="BR661126" s="2381"/>
    </row>
    <row r="661150" spans="70:70" x14ac:dyDescent="0.25">
      <c r="BR661150" s="2394"/>
    </row>
    <row r="661151" spans="70:70" x14ac:dyDescent="0.25">
      <c r="BR661151" s="2381"/>
    </row>
    <row r="661175" spans="70:70" x14ac:dyDescent="0.25">
      <c r="BR661175" s="2394"/>
    </row>
    <row r="661176" spans="70:70" x14ac:dyDescent="0.25">
      <c r="BR661176" s="2381"/>
    </row>
    <row r="661200" spans="70:70" x14ac:dyDescent="0.25">
      <c r="BR661200" s="2394"/>
    </row>
    <row r="661201" spans="70:70" x14ac:dyDescent="0.25">
      <c r="BR661201" s="2381"/>
    </row>
    <row r="661225" spans="70:70" x14ac:dyDescent="0.25">
      <c r="BR661225" s="2394"/>
    </row>
    <row r="661226" spans="70:70" x14ac:dyDescent="0.25">
      <c r="BR661226" s="2381"/>
    </row>
    <row r="661250" spans="70:70" x14ac:dyDescent="0.25">
      <c r="BR661250" s="2394"/>
    </row>
    <row r="661251" spans="70:70" x14ac:dyDescent="0.25">
      <c r="BR661251" s="2381"/>
    </row>
    <row r="661275" spans="70:70" x14ac:dyDescent="0.25">
      <c r="BR661275" s="2394"/>
    </row>
    <row r="661276" spans="70:70" x14ac:dyDescent="0.25">
      <c r="BR661276" s="2381"/>
    </row>
    <row r="661300" spans="70:70" x14ac:dyDescent="0.25">
      <c r="BR661300" s="2394"/>
    </row>
    <row r="661301" spans="70:70" x14ac:dyDescent="0.25">
      <c r="BR661301" s="2381"/>
    </row>
    <row r="661325" spans="70:70" x14ac:dyDescent="0.25">
      <c r="BR661325" s="2394"/>
    </row>
    <row r="661326" spans="70:70" x14ac:dyDescent="0.25">
      <c r="BR661326" s="2381"/>
    </row>
    <row r="661350" spans="70:70" x14ac:dyDescent="0.25">
      <c r="BR661350" s="2394"/>
    </row>
    <row r="661351" spans="70:70" x14ac:dyDescent="0.25">
      <c r="BR661351" s="2381"/>
    </row>
    <row r="661375" spans="70:70" x14ac:dyDescent="0.25">
      <c r="BR661375" s="2394"/>
    </row>
    <row r="661376" spans="70:70" x14ac:dyDescent="0.25">
      <c r="BR661376" s="2381"/>
    </row>
    <row r="661400" spans="70:70" x14ac:dyDescent="0.25">
      <c r="BR661400" s="2394"/>
    </row>
    <row r="661401" spans="70:70" x14ac:dyDescent="0.25">
      <c r="BR661401" s="2381"/>
    </row>
    <row r="661425" spans="70:70" x14ac:dyDescent="0.25">
      <c r="BR661425" s="2394"/>
    </row>
    <row r="661426" spans="70:70" x14ac:dyDescent="0.25">
      <c r="BR661426" s="2381"/>
    </row>
    <row r="661450" spans="70:70" x14ac:dyDescent="0.25">
      <c r="BR661450" s="2394"/>
    </row>
    <row r="661451" spans="70:70" x14ac:dyDescent="0.25">
      <c r="BR661451" s="2381"/>
    </row>
    <row r="661475" spans="70:70" x14ac:dyDescent="0.25">
      <c r="BR661475" s="2394"/>
    </row>
    <row r="661476" spans="70:70" x14ac:dyDescent="0.25">
      <c r="BR661476" s="2381"/>
    </row>
    <row r="661500" spans="70:70" x14ac:dyDescent="0.25">
      <c r="BR661500" s="2394"/>
    </row>
    <row r="661501" spans="70:70" x14ac:dyDescent="0.25">
      <c r="BR661501" s="2381"/>
    </row>
    <row r="661525" spans="70:70" x14ac:dyDescent="0.25">
      <c r="BR661525" s="2394"/>
    </row>
    <row r="661526" spans="70:70" x14ac:dyDescent="0.25">
      <c r="BR661526" s="2381"/>
    </row>
    <row r="661550" spans="70:70" x14ac:dyDescent="0.25">
      <c r="BR661550" s="2394"/>
    </row>
    <row r="661551" spans="70:70" x14ac:dyDescent="0.25">
      <c r="BR661551" s="2381"/>
    </row>
    <row r="661575" spans="70:70" x14ac:dyDescent="0.25">
      <c r="BR661575" s="2394"/>
    </row>
    <row r="661576" spans="70:70" x14ac:dyDescent="0.25">
      <c r="BR661576" s="2381"/>
    </row>
    <row r="661600" spans="70:70" x14ac:dyDescent="0.25">
      <c r="BR661600" s="2394"/>
    </row>
    <row r="661601" spans="70:70" x14ac:dyDescent="0.25">
      <c r="BR661601" s="2381"/>
    </row>
    <row r="661625" spans="70:70" x14ac:dyDescent="0.25">
      <c r="BR661625" s="2394"/>
    </row>
    <row r="661626" spans="70:70" x14ac:dyDescent="0.25">
      <c r="BR661626" s="2381"/>
    </row>
    <row r="661650" spans="70:70" x14ac:dyDescent="0.25">
      <c r="BR661650" s="2394"/>
    </row>
    <row r="661651" spans="70:70" x14ac:dyDescent="0.25">
      <c r="BR661651" s="2381"/>
    </row>
    <row r="661675" spans="70:70" x14ac:dyDescent="0.25">
      <c r="BR661675" s="2394"/>
    </row>
    <row r="661676" spans="70:70" x14ac:dyDescent="0.25">
      <c r="BR661676" s="2381"/>
    </row>
    <row r="661700" spans="70:70" x14ac:dyDescent="0.25">
      <c r="BR661700" s="2394"/>
    </row>
    <row r="661701" spans="70:70" x14ac:dyDescent="0.25">
      <c r="BR661701" s="2381"/>
    </row>
    <row r="661725" spans="70:70" x14ac:dyDescent="0.25">
      <c r="BR661725" s="2394"/>
    </row>
    <row r="661726" spans="70:70" x14ac:dyDescent="0.25">
      <c r="BR661726" s="2381"/>
    </row>
    <row r="661750" spans="70:70" x14ac:dyDescent="0.25">
      <c r="BR661750" s="2394"/>
    </row>
    <row r="661751" spans="70:70" x14ac:dyDescent="0.25">
      <c r="BR661751" s="2381"/>
    </row>
    <row r="661775" spans="70:70" x14ac:dyDescent="0.25">
      <c r="BR661775" s="2394"/>
    </row>
    <row r="661776" spans="70:70" x14ac:dyDescent="0.25">
      <c r="BR661776" s="2381"/>
    </row>
    <row r="661800" spans="70:70" x14ac:dyDescent="0.25">
      <c r="BR661800" s="2394"/>
    </row>
    <row r="661801" spans="70:70" x14ac:dyDescent="0.25">
      <c r="BR661801" s="2381"/>
    </row>
    <row r="661825" spans="70:70" x14ac:dyDescent="0.25">
      <c r="BR661825" s="2394"/>
    </row>
    <row r="661826" spans="70:70" x14ac:dyDescent="0.25">
      <c r="BR661826" s="2381"/>
    </row>
    <row r="661850" spans="70:70" x14ac:dyDescent="0.25">
      <c r="BR661850" s="2394"/>
    </row>
    <row r="661851" spans="70:70" x14ac:dyDescent="0.25">
      <c r="BR661851" s="2381"/>
    </row>
    <row r="661875" spans="70:70" x14ac:dyDescent="0.25">
      <c r="BR661875" s="2394"/>
    </row>
    <row r="661876" spans="70:70" x14ac:dyDescent="0.25">
      <c r="BR661876" s="2381"/>
    </row>
    <row r="661900" spans="70:70" x14ac:dyDescent="0.25">
      <c r="BR661900" s="2394"/>
    </row>
    <row r="661901" spans="70:70" x14ac:dyDescent="0.25">
      <c r="BR661901" s="2381"/>
    </row>
    <row r="661925" spans="70:70" x14ac:dyDescent="0.25">
      <c r="BR661925" s="2394"/>
    </row>
    <row r="661926" spans="70:70" x14ac:dyDescent="0.25">
      <c r="BR661926" s="2381"/>
    </row>
    <row r="661950" spans="70:70" x14ac:dyDescent="0.25">
      <c r="BR661950" s="2394"/>
    </row>
    <row r="661951" spans="70:70" x14ac:dyDescent="0.25">
      <c r="BR661951" s="2381"/>
    </row>
    <row r="661975" spans="70:70" x14ac:dyDescent="0.25">
      <c r="BR661975" s="2394"/>
    </row>
    <row r="661976" spans="70:70" x14ac:dyDescent="0.25">
      <c r="BR661976" s="2381"/>
    </row>
    <row r="662000" spans="70:70" x14ac:dyDescent="0.25">
      <c r="BR662000" s="2394"/>
    </row>
    <row r="662001" spans="70:70" x14ac:dyDescent="0.25">
      <c r="BR662001" s="2381"/>
    </row>
    <row r="662025" spans="70:70" x14ac:dyDescent="0.25">
      <c r="BR662025" s="2394"/>
    </row>
    <row r="662026" spans="70:70" x14ac:dyDescent="0.25">
      <c r="BR662026" s="2381"/>
    </row>
    <row r="662050" spans="70:70" x14ac:dyDescent="0.25">
      <c r="BR662050" s="2394"/>
    </row>
    <row r="662051" spans="70:70" x14ac:dyDescent="0.25">
      <c r="BR662051" s="2381"/>
    </row>
    <row r="662075" spans="70:70" x14ac:dyDescent="0.25">
      <c r="BR662075" s="2394"/>
    </row>
    <row r="662076" spans="70:70" x14ac:dyDescent="0.25">
      <c r="BR662076" s="2381"/>
    </row>
    <row r="662100" spans="70:70" x14ac:dyDescent="0.25">
      <c r="BR662100" s="2394"/>
    </row>
    <row r="662101" spans="70:70" x14ac:dyDescent="0.25">
      <c r="BR662101" s="2381"/>
    </row>
    <row r="662125" spans="70:70" x14ac:dyDescent="0.25">
      <c r="BR662125" s="2394"/>
    </row>
    <row r="662126" spans="70:70" x14ac:dyDescent="0.25">
      <c r="BR662126" s="2381"/>
    </row>
    <row r="662150" spans="70:70" x14ac:dyDescent="0.25">
      <c r="BR662150" s="2394"/>
    </row>
    <row r="662151" spans="70:70" x14ac:dyDescent="0.25">
      <c r="BR662151" s="2381"/>
    </row>
    <row r="662175" spans="70:70" x14ac:dyDescent="0.25">
      <c r="BR662175" s="2394"/>
    </row>
    <row r="662176" spans="70:70" x14ac:dyDescent="0.25">
      <c r="BR662176" s="2381"/>
    </row>
    <row r="662200" spans="70:70" x14ac:dyDescent="0.25">
      <c r="BR662200" s="2394"/>
    </row>
    <row r="662201" spans="70:70" x14ac:dyDescent="0.25">
      <c r="BR662201" s="2381"/>
    </row>
    <row r="662225" spans="70:70" x14ac:dyDescent="0.25">
      <c r="BR662225" s="2394"/>
    </row>
    <row r="662226" spans="70:70" x14ac:dyDescent="0.25">
      <c r="BR662226" s="2381"/>
    </row>
    <row r="662250" spans="70:70" x14ac:dyDescent="0.25">
      <c r="BR662250" s="2394"/>
    </row>
    <row r="662251" spans="70:70" x14ac:dyDescent="0.25">
      <c r="BR662251" s="2381"/>
    </row>
    <row r="662275" spans="70:70" x14ac:dyDescent="0.25">
      <c r="BR662275" s="2394"/>
    </row>
    <row r="662276" spans="70:70" x14ac:dyDescent="0.25">
      <c r="BR662276" s="2381"/>
    </row>
    <row r="662300" spans="70:70" x14ac:dyDescent="0.25">
      <c r="BR662300" s="2394"/>
    </row>
    <row r="662301" spans="70:70" x14ac:dyDescent="0.25">
      <c r="BR662301" s="2381"/>
    </row>
    <row r="662325" spans="70:70" x14ac:dyDescent="0.25">
      <c r="BR662325" s="2394"/>
    </row>
    <row r="662326" spans="70:70" x14ac:dyDescent="0.25">
      <c r="BR662326" s="2381"/>
    </row>
    <row r="662350" spans="70:70" x14ac:dyDescent="0.25">
      <c r="BR662350" s="2394"/>
    </row>
    <row r="662351" spans="70:70" x14ac:dyDescent="0.25">
      <c r="BR662351" s="2381"/>
    </row>
    <row r="662375" spans="70:70" x14ac:dyDescent="0.25">
      <c r="BR662375" s="2394"/>
    </row>
    <row r="662376" spans="70:70" x14ac:dyDescent="0.25">
      <c r="BR662376" s="2381"/>
    </row>
    <row r="662400" spans="70:70" x14ac:dyDescent="0.25">
      <c r="BR662400" s="2394"/>
    </row>
    <row r="662401" spans="70:70" x14ac:dyDescent="0.25">
      <c r="BR662401" s="2381"/>
    </row>
    <row r="662425" spans="70:70" x14ac:dyDescent="0.25">
      <c r="BR662425" s="2394"/>
    </row>
    <row r="662426" spans="70:70" x14ac:dyDescent="0.25">
      <c r="BR662426" s="2381"/>
    </row>
    <row r="662450" spans="70:70" x14ac:dyDescent="0.25">
      <c r="BR662450" s="2394"/>
    </row>
    <row r="662451" spans="70:70" x14ac:dyDescent="0.25">
      <c r="BR662451" s="2381"/>
    </row>
    <row r="662475" spans="70:70" x14ac:dyDescent="0.25">
      <c r="BR662475" s="2394"/>
    </row>
    <row r="662476" spans="70:70" x14ac:dyDescent="0.25">
      <c r="BR662476" s="2381"/>
    </row>
    <row r="662500" spans="70:70" x14ac:dyDescent="0.25">
      <c r="BR662500" s="2394"/>
    </row>
    <row r="662501" spans="70:70" x14ac:dyDescent="0.25">
      <c r="BR662501" s="2381"/>
    </row>
    <row r="662525" spans="70:70" x14ac:dyDescent="0.25">
      <c r="BR662525" s="2394"/>
    </row>
    <row r="662526" spans="70:70" x14ac:dyDescent="0.25">
      <c r="BR662526" s="2381"/>
    </row>
    <row r="662550" spans="70:70" x14ac:dyDescent="0.25">
      <c r="BR662550" s="2394"/>
    </row>
    <row r="662551" spans="70:70" x14ac:dyDescent="0.25">
      <c r="BR662551" s="2381"/>
    </row>
    <row r="662575" spans="70:70" x14ac:dyDescent="0.25">
      <c r="BR662575" s="2394"/>
    </row>
    <row r="662576" spans="70:70" x14ac:dyDescent="0.25">
      <c r="BR662576" s="2381"/>
    </row>
    <row r="662600" spans="70:70" x14ac:dyDescent="0.25">
      <c r="BR662600" s="2394"/>
    </row>
    <row r="662601" spans="70:70" x14ac:dyDescent="0.25">
      <c r="BR662601" s="2381"/>
    </row>
    <row r="662625" spans="70:70" x14ac:dyDescent="0.25">
      <c r="BR662625" s="2394"/>
    </row>
    <row r="662626" spans="70:70" x14ac:dyDescent="0.25">
      <c r="BR662626" s="2381"/>
    </row>
    <row r="662650" spans="70:70" x14ac:dyDescent="0.25">
      <c r="BR662650" s="2394"/>
    </row>
    <row r="662651" spans="70:70" x14ac:dyDescent="0.25">
      <c r="BR662651" s="2381"/>
    </row>
    <row r="662675" spans="70:70" x14ac:dyDescent="0.25">
      <c r="BR662675" s="2394"/>
    </row>
    <row r="662676" spans="70:70" x14ac:dyDescent="0.25">
      <c r="BR662676" s="2381"/>
    </row>
    <row r="662700" spans="70:70" x14ac:dyDescent="0.25">
      <c r="BR662700" s="2394"/>
    </row>
    <row r="662701" spans="70:70" x14ac:dyDescent="0.25">
      <c r="BR662701" s="2381"/>
    </row>
    <row r="662725" spans="70:70" x14ac:dyDescent="0.25">
      <c r="BR662725" s="2394"/>
    </row>
    <row r="662726" spans="70:70" x14ac:dyDescent="0.25">
      <c r="BR662726" s="2381"/>
    </row>
    <row r="662750" spans="70:70" x14ac:dyDescent="0.25">
      <c r="BR662750" s="2394"/>
    </row>
    <row r="662751" spans="70:70" x14ac:dyDescent="0.25">
      <c r="BR662751" s="2381"/>
    </row>
    <row r="662775" spans="70:70" x14ac:dyDescent="0.25">
      <c r="BR662775" s="2394"/>
    </row>
    <row r="662776" spans="70:70" x14ac:dyDescent="0.25">
      <c r="BR662776" s="2381"/>
    </row>
    <row r="662800" spans="70:70" x14ac:dyDescent="0.25">
      <c r="BR662800" s="2394"/>
    </row>
    <row r="662801" spans="70:70" x14ac:dyDescent="0.25">
      <c r="BR662801" s="2381"/>
    </row>
    <row r="662825" spans="70:70" x14ac:dyDescent="0.25">
      <c r="BR662825" s="2394"/>
    </row>
    <row r="662826" spans="70:70" x14ac:dyDescent="0.25">
      <c r="BR662826" s="2381"/>
    </row>
    <row r="662850" spans="70:70" x14ac:dyDescent="0.25">
      <c r="BR662850" s="2394"/>
    </row>
    <row r="662851" spans="70:70" x14ac:dyDescent="0.25">
      <c r="BR662851" s="2381"/>
    </row>
    <row r="662875" spans="70:70" x14ac:dyDescent="0.25">
      <c r="BR662875" s="2394"/>
    </row>
    <row r="662876" spans="70:70" x14ac:dyDescent="0.25">
      <c r="BR662876" s="2381"/>
    </row>
    <row r="662900" spans="70:70" x14ac:dyDescent="0.25">
      <c r="BR662900" s="2394"/>
    </row>
    <row r="662901" spans="70:70" x14ac:dyDescent="0.25">
      <c r="BR662901" s="2381"/>
    </row>
    <row r="662925" spans="70:70" x14ac:dyDescent="0.25">
      <c r="BR662925" s="2394"/>
    </row>
    <row r="662926" spans="70:70" x14ac:dyDescent="0.25">
      <c r="BR662926" s="2381"/>
    </row>
    <row r="662950" spans="70:70" x14ac:dyDescent="0.25">
      <c r="BR662950" s="2394"/>
    </row>
    <row r="662951" spans="70:70" x14ac:dyDescent="0.25">
      <c r="BR662951" s="2381"/>
    </row>
    <row r="662975" spans="70:70" x14ac:dyDescent="0.25">
      <c r="BR662975" s="2394"/>
    </row>
    <row r="662976" spans="70:70" x14ac:dyDescent="0.25">
      <c r="BR662976" s="2381"/>
    </row>
    <row r="663000" spans="70:70" x14ac:dyDescent="0.25">
      <c r="BR663000" s="2394"/>
    </row>
    <row r="663001" spans="70:70" x14ac:dyDescent="0.25">
      <c r="BR663001" s="2381"/>
    </row>
    <row r="663025" spans="70:70" x14ac:dyDescent="0.25">
      <c r="BR663025" s="2394"/>
    </row>
    <row r="663026" spans="70:70" x14ac:dyDescent="0.25">
      <c r="BR663026" s="2381"/>
    </row>
    <row r="663050" spans="70:70" x14ac:dyDescent="0.25">
      <c r="BR663050" s="2394"/>
    </row>
    <row r="663051" spans="70:70" x14ac:dyDescent="0.25">
      <c r="BR663051" s="2381"/>
    </row>
    <row r="663075" spans="70:70" x14ac:dyDescent="0.25">
      <c r="BR663075" s="2394"/>
    </row>
    <row r="663076" spans="70:70" x14ac:dyDescent="0.25">
      <c r="BR663076" s="2381"/>
    </row>
    <row r="663100" spans="70:70" x14ac:dyDescent="0.25">
      <c r="BR663100" s="2394"/>
    </row>
    <row r="663101" spans="70:70" x14ac:dyDescent="0.25">
      <c r="BR663101" s="2381"/>
    </row>
    <row r="663125" spans="70:70" x14ac:dyDescent="0.25">
      <c r="BR663125" s="2394"/>
    </row>
    <row r="663126" spans="70:70" x14ac:dyDescent="0.25">
      <c r="BR663126" s="2381"/>
    </row>
    <row r="663150" spans="70:70" x14ac:dyDescent="0.25">
      <c r="BR663150" s="2394"/>
    </row>
    <row r="663151" spans="70:70" x14ac:dyDescent="0.25">
      <c r="BR663151" s="2381"/>
    </row>
    <row r="663175" spans="70:70" x14ac:dyDescent="0.25">
      <c r="BR663175" s="2394"/>
    </row>
    <row r="663176" spans="70:70" x14ac:dyDescent="0.25">
      <c r="BR663176" s="2381"/>
    </row>
    <row r="663200" spans="70:70" x14ac:dyDescent="0.25">
      <c r="BR663200" s="2394"/>
    </row>
    <row r="663201" spans="70:70" x14ac:dyDescent="0.25">
      <c r="BR663201" s="2381"/>
    </row>
    <row r="663225" spans="70:70" x14ac:dyDescent="0.25">
      <c r="BR663225" s="2394"/>
    </row>
    <row r="663226" spans="70:70" x14ac:dyDescent="0.25">
      <c r="BR663226" s="2381"/>
    </row>
    <row r="663250" spans="70:70" x14ac:dyDescent="0.25">
      <c r="BR663250" s="2394"/>
    </row>
    <row r="663251" spans="70:70" x14ac:dyDescent="0.25">
      <c r="BR663251" s="2381"/>
    </row>
    <row r="663275" spans="70:70" x14ac:dyDescent="0.25">
      <c r="BR663275" s="2394"/>
    </row>
    <row r="663276" spans="70:70" x14ac:dyDescent="0.25">
      <c r="BR663276" s="2381"/>
    </row>
    <row r="663300" spans="70:70" x14ac:dyDescent="0.25">
      <c r="BR663300" s="2394"/>
    </row>
    <row r="663301" spans="70:70" x14ac:dyDescent="0.25">
      <c r="BR663301" s="2381"/>
    </row>
    <row r="663325" spans="70:70" x14ac:dyDescent="0.25">
      <c r="BR663325" s="2394"/>
    </row>
    <row r="663326" spans="70:70" x14ac:dyDescent="0.25">
      <c r="BR663326" s="2381"/>
    </row>
    <row r="663350" spans="70:70" x14ac:dyDescent="0.25">
      <c r="BR663350" s="2394"/>
    </row>
    <row r="663351" spans="70:70" x14ac:dyDescent="0.25">
      <c r="BR663351" s="2381"/>
    </row>
    <row r="663375" spans="70:70" x14ac:dyDescent="0.25">
      <c r="BR663375" s="2394"/>
    </row>
    <row r="663376" spans="70:70" x14ac:dyDescent="0.25">
      <c r="BR663376" s="2381"/>
    </row>
    <row r="663400" spans="70:70" x14ac:dyDescent="0.25">
      <c r="BR663400" s="2394"/>
    </row>
    <row r="663401" spans="70:70" x14ac:dyDescent="0.25">
      <c r="BR663401" s="2381"/>
    </row>
    <row r="663425" spans="70:70" x14ac:dyDescent="0.25">
      <c r="BR663425" s="2394"/>
    </row>
    <row r="663426" spans="70:70" x14ac:dyDescent="0.25">
      <c r="BR663426" s="2381"/>
    </row>
    <row r="663450" spans="70:70" x14ac:dyDescent="0.25">
      <c r="BR663450" s="2394"/>
    </row>
    <row r="663451" spans="70:70" x14ac:dyDescent="0.25">
      <c r="BR663451" s="2381"/>
    </row>
    <row r="663475" spans="70:70" x14ac:dyDescent="0.25">
      <c r="BR663475" s="2394"/>
    </row>
    <row r="663476" spans="70:70" x14ac:dyDescent="0.25">
      <c r="BR663476" s="2381"/>
    </row>
    <row r="663500" spans="70:70" x14ac:dyDescent="0.25">
      <c r="BR663500" s="2394"/>
    </row>
    <row r="663501" spans="70:70" x14ac:dyDescent="0.25">
      <c r="BR663501" s="2381"/>
    </row>
    <row r="663525" spans="70:70" x14ac:dyDescent="0.25">
      <c r="BR663525" s="2394"/>
    </row>
    <row r="663526" spans="70:70" x14ac:dyDescent="0.25">
      <c r="BR663526" s="2381"/>
    </row>
    <row r="663550" spans="70:70" x14ac:dyDescent="0.25">
      <c r="BR663550" s="2394"/>
    </row>
    <row r="663551" spans="70:70" x14ac:dyDescent="0.25">
      <c r="BR663551" s="2381"/>
    </row>
    <row r="663575" spans="70:70" x14ac:dyDescent="0.25">
      <c r="BR663575" s="2394"/>
    </row>
    <row r="663576" spans="70:70" x14ac:dyDescent="0.25">
      <c r="BR663576" s="2381"/>
    </row>
    <row r="663600" spans="70:70" x14ac:dyDescent="0.25">
      <c r="BR663600" s="2394"/>
    </row>
    <row r="663601" spans="70:70" x14ac:dyDescent="0.25">
      <c r="BR663601" s="2381"/>
    </row>
    <row r="663625" spans="70:70" x14ac:dyDescent="0.25">
      <c r="BR663625" s="2394"/>
    </row>
    <row r="663626" spans="70:70" x14ac:dyDescent="0.25">
      <c r="BR663626" s="2381"/>
    </row>
    <row r="663650" spans="70:70" x14ac:dyDescent="0.25">
      <c r="BR663650" s="2394"/>
    </row>
    <row r="663651" spans="70:70" x14ac:dyDescent="0.25">
      <c r="BR663651" s="2381"/>
    </row>
    <row r="663675" spans="70:70" x14ac:dyDescent="0.25">
      <c r="BR663675" s="2394"/>
    </row>
    <row r="663676" spans="70:70" x14ac:dyDescent="0.25">
      <c r="BR663676" s="2381"/>
    </row>
    <row r="663700" spans="70:70" x14ac:dyDescent="0.25">
      <c r="BR663700" s="2394"/>
    </row>
    <row r="663701" spans="70:70" x14ac:dyDescent="0.25">
      <c r="BR663701" s="2381"/>
    </row>
    <row r="663725" spans="70:70" x14ac:dyDescent="0.25">
      <c r="BR663725" s="2394"/>
    </row>
    <row r="663726" spans="70:70" x14ac:dyDescent="0.25">
      <c r="BR663726" s="2381"/>
    </row>
    <row r="663750" spans="70:70" x14ac:dyDescent="0.25">
      <c r="BR663750" s="2394"/>
    </row>
    <row r="663751" spans="70:70" x14ac:dyDescent="0.25">
      <c r="BR663751" s="2381"/>
    </row>
    <row r="663775" spans="70:70" x14ac:dyDescent="0.25">
      <c r="BR663775" s="2394"/>
    </row>
    <row r="663776" spans="70:70" x14ac:dyDescent="0.25">
      <c r="BR663776" s="2381"/>
    </row>
    <row r="663800" spans="70:70" x14ac:dyDescent="0.25">
      <c r="BR663800" s="2394"/>
    </row>
    <row r="663801" spans="70:70" x14ac:dyDescent="0.25">
      <c r="BR663801" s="2381"/>
    </row>
    <row r="663825" spans="70:70" x14ac:dyDescent="0.25">
      <c r="BR663825" s="2394"/>
    </row>
    <row r="663826" spans="70:70" x14ac:dyDescent="0.25">
      <c r="BR663826" s="2381"/>
    </row>
    <row r="663850" spans="70:70" x14ac:dyDescent="0.25">
      <c r="BR663850" s="2394"/>
    </row>
    <row r="663851" spans="70:70" x14ac:dyDescent="0.25">
      <c r="BR663851" s="2381"/>
    </row>
    <row r="663875" spans="70:70" x14ac:dyDescent="0.25">
      <c r="BR663875" s="2394"/>
    </row>
    <row r="663876" spans="70:70" x14ac:dyDescent="0.25">
      <c r="BR663876" s="2381"/>
    </row>
    <row r="663900" spans="70:70" x14ac:dyDescent="0.25">
      <c r="BR663900" s="2394"/>
    </row>
    <row r="663901" spans="70:70" x14ac:dyDescent="0.25">
      <c r="BR663901" s="2381"/>
    </row>
    <row r="663925" spans="70:70" x14ac:dyDescent="0.25">
      <c r="BR663925" s="2394"/>
    </row>
    <row r="663926" spans="70:70" x14ac:dyDescent="0.25">
      <c r="BR663926" s="2381"/>
    </row>
    <row r="663950" spans="70:70" x14ac:dyDescent="0.25">
      <c r="BR663950" s="2394"/>
    </row>
    <row r="663951" spans="70:70" x14ac:dyDescent="0.25">
      <c r="BR663951" s="2381"/>
    </row>
    <row r="663975" spans="70:70" x14ac:dyDescent="0.25">
      <c r="BR663975" s="2394"/>
    </row>
    <row r="663976" spans="70:70" x14ac:dyDescent="0.25">
      <c r="BR663976" s="2381"/>
    </row>
    <row r="664000" spans="70:70" x14ac:dyDescent="0.25">
      <c r="BR664000" s="2394"/>
    </row>
    <row r="664001" spans="70:70" x14ac:dyDescent="0.25">
      <c r="BR664001" s="2381"/>
    </row>
    <row r="664025" spans="70:70" x14ac:dyDescent="0.25">
      <c r="BR664025" s="2394"/>
    </row>
    <row r="664026" spans="70:70" x14ac:dyDescent="0.25">
      <c r="BR664026" s="2381"/>
    </row>
    <row r="664050" spans="70:70" x14ac:dyDescent="0.25">
      <c r="BR664050" s="2394"/>
    </row>
    <row r="664051" spans="70:70" x14ac:dyDescent="0.25">
      <c r="BR664051" s="2381"/>
    </row>
    <row r="664075" spans="70:70" x14ac:dyDescent="0.25">
      <c r="BR664075" s="2394"/>
    </row>
    <row r="664076" spans="70:70" x14ac:dyDescent="0.25">
      <c r="BR664076" s="2381"/>
    </row>
    <row r="664100" spans="70:70" x14ac:dyDescent="0.25">
      <c r="BR664100" s="2394"/>
    </row>
    <row r="664101" spans="70:70" x14ac:dyDescent="0.25">
      <c r="BR664101" s="2381"/>
    </row>
    <row r="664125" spans="70:70" x14ac:dyDescent="0.25">
      <c r="BR664125" s="2394"/>
    </row>
    <row r="664126" spans="70:70" x14ac:dyDescent="0.25">
      <c r="BR664126" s="2381"/>
    </row>
    <row r="664150" spans="70:70" x14ac:dyDescent="0.25">
      <c r="BR664150" s="2394"/>
    </row>
    <row r="664151" spans="70:70" x14ac:dyDescent="0.25">
      <c r="BR664151" s="2381"/>
    </row>
    <row r="664175" spans="70:70" x14ac:dyDescent="0.25">
      <c r="BR664175" s="2394"/>
    </row>
    <row r="664176" spans="70:70" x14ac:dyDescent="0.25">
      <c r="BR664176" s="2381"/>
    </row>
    <row r="664200" spans="70:70" x14ac:dyDescent="0.25">
      <c r="BR664200" s="2394"/>
    </row>
    <row r="664201" spans="70:70" x14ac:dyDescent="0.25">
      <c r="BR664201" s="2381"/>
    </row>
    <row r="664225" spans="70:70" x14ac:dyDescent="0.25">
      <c r="BR664225" s="2394"/>
    </row>
    <row r="664226" spans="70:70" x14ac:dyDescent="0.25">
      <c r="BR664226" s="2381"/>
    </row>
    <row r="664250" spans="70:70" x14ac:dyDescent="0.25">
      <c r="BR664250" s="2394"/>
    </row>
    <row r="664251" spans="70:70" x14ac:dyDescent="0.25">
      <c r="BR664251" s="2381"/>
    </row>
    <row r="664275" spans="70:70" x14ac:dyDescent="0.25">
      <c r="BR664275" s="2394"/>
    </row>
    <row r="664276" spans="70:70" x14ac:dyDescent="0.25">
      <c r="BR664276" s="2381"/>
    </row>
    <row r="664300" spans="70:70" x14ac:dyDescent="0.25">
      <c r="BR664300" s="2394"/>
    </row>
    <row r="664301" spans="70:70" x14ac:dyDescent="0.25">
      <c r="BR664301" s="2381"/>
    </row>
    <row r="664325" spans="70:70" x14ac:dyDescent="0.25">
      <c r="BR664325" s="2394"/>
    </row>
    <row r="664326" spans="70:70" x14ac:dyDescent="0.25">
      <c r="BR664326" s="2381"/>
    </row>
    <row r="664350" spans="70:70" x14ac:dyDescent="0.25">
      <c r="BR664350" s="2394"/>
    </row>
    <row r="664351" spans="70:70" x14ac:dyDescent="0.25">
      <c r="BR664351" s="2381"/>
    </row>
    <row r="664375" spans="70:70" x14ac:dyDescent="0.25">
      <c r="BR664375" s="2394"/>
    </row>
    <row r="664376" spans="70:70" x14ac:dyDescent="0.25">
      <c r="BR664376" s="2381"/>
    </row>
    <row r="664400" spans="70:70" x14ac:dyDescent="0.25">
      <c r="BR664400" s="2394"/>
    </row>
    <row r="664401" spans="70:70" x14ac:dyDescent="0.25">
      <c r="BR664401" s="2381"/>
    </row>
    <row r="664425" spans="70:70" x14ac:dyDescent="0.25">
      <c r="BR664425" s="2394"/>
    </row>
    <row r="664426" spans="70:70" x14ac:dyDescent="0.25">
      <c r="BR664426" s="2381"/>
    </row>
    <row r="664450" spans="70:70" x14ac:dyDescent="0.25">
      <c r="BR664450" s="2394"/>
    </row>
    <row r="664451" spans="70:70" x14ac:dyDescent="0.25">
      <c r="BR664451" s="2381"/>
    </row>
    <row r="664475" spans="70:70" x14ac:dyDescent="0.25">
      <c r="BR664475" s="2394"/>
    </row>
    <row r="664476" spans="70:70" x14ac:dyDescent="0.25">
      <c r="BR664476" s="2381"/>
    </row>
    <row r="664500" spans="70:70" x14ac:dyDescent="0.25">
      <c r="BR664500" s="2394"/>
    </row>
    <row r="664501" spans="70:70" x14ac:dyDescent="0.25">
      <c r="BR664501" s="2381"/>
    </row>
    <row r="664525" spans="70:70" x14ac:dyDescent="0.25">
      <c r="BR664525" s="2394"/>
    </row>
    <row r="664526" spans="70:70" x14ac:dyDescent="0.25">
      <c r="BR664526" s="2381"/>
    </row>
    <row r="664550" spans="70:70" x14ac:dyDescent="0.25">
      <c r="BR664550" s="2394"/>
    </row>
    <row r="664551" spans="70:70" x14ac:dyDescent="0.25">
      <c r="BR664551" s="2381"/>
    </row>
    <row r="664575" spans="70:70" x14ac:dyDescent="0.25">
      <c r="BR664575" s="2394"/>
    </row>
    <row r="664576" spans="70:70" x14ac:dyDescent="0.25">
      <c r="BR664576" s="2381"/>
    </row>
    <row r="664600" spans="70:70" x14ac:dyDescent="0.25">
      <c r="BR664600" s="2394"/>
    </row>
    <row r="664601" spans="70:70" x14ac:dyDescent="0.25">
      <c r="BR664601" s="2381"/>
    </row>
    <row r="664625" spans="70:70" x14ac:dyDescent="0.25">
      <c r="BR664625" s="2394"/>
    </row>
    <row r="664626" spans="70:70" x14ac:dyDescent="0.25">
      <c r="BR664626" s="2381"/>
    </row>
    <row r="664650" spans="70:70" x14ac:dyDescent="0.25">
      <c r="BR664650" s="2394"/>
    </row>
    <row r="664651" spans="70:70" x14ac:dyDescent="0.25">
      <c r="BR664651" s="2381"/>
    </row>
    <row r="664675" spans="70:70" x14ac:dyDescent="0.25">
      <c r="BR664675" s="2394"/>
    </row>
    <row r="664676" spans="70:70" x14ac:dyDescent="0.25">
      <c r="BR664676" s="2381"/>
    </row>
    <row r="664700" spans="70:70" x14ac:dyDescent="0.25">
      <c r="BR664700" s="2394"/>
    </row>
    <row r="664701" spans="70:70" x14ac:dyDescent="0.25">
      <c r="BR664701" s="2381"/>
    </row>
    <row r="664725" spans="70:70" x14ac:dyDescent="0.25">
      <c r="BR664725" s="2394"/>
    </row>
    <row r="664726" spans="70:70" x14ac:dyDescent="0.25">
      <c r="BR664726" s="2381"/>
    </row>
    <row r="664750" spans="70:70" x14ac:dyDescent="0.25">
      <c r="BR664750" s="2394"/>
    </row>
    <row r="664751" spans="70:70" x14ac:dyDescent="0.25">
      <c r="BR664751" s="2381"/>
    </row>
    <row r="664775" spans="70:70" x14ac:dyDescent="0.25">
      <c r="BR664775" s="2394"/>
    </row>
    <row r="664776" spans="70:70" x14ac:dyDescent="0.25">
      <c r="BR664776" s="2381"/>
    </row>
    <row r="664800" spans="70:70" x14ac:dyDescent="0.25">
      <c r="BR664800" s="2394"/>
    </row>
    <row r="664801" spans="70:70" x14ac:dyDescent="0.25">
      <c r="BR664801" s="2381"/>
    </row>
    <row r="664825" spans="70:70" x14ac:dyDescent="0.25">
      <c r="BR664825" s="2394"/>
    </row>
    <row r="664826" spans="70:70" x14ac:dyDescent="0.25">
      <c r="BR664826" s="2381"/>
    </row>
    <row r="664850" spans="70:70" x14ac:dyDescent="0.25">
      <c r="BR664850" s="2394"/>
    </row>
    <row r="664851" spans="70:70" x14ac:dyDescent="0.25">
      <c r="BR664851" s="2381"/>
    </row>
    <row r="664875" spans="70:70" x14ac:dyDescent="0.25">
      <c r="BR664875" s="2394"/>
    </row>
    <row r="664876" spans="70:70" x14ac:dyDescent="0.25">
      <c r="BR664876" s="2381"/>
    </row>
    <row r="664900" spans="70:70" x14ac:dyDescent="0.25">
      <c r="BR664900" s="2394"/>
    </row>
    <row r="664901" spans="70:70" x14ac:dyDescent="0.25">
      <c r="BR664901" s="2381"/>
    </row>
    <row r="664925" spans="70:70" x14ac:dyDescent="0.25">
      <c r="BR664925" s="2394"/>
    </row>
    <row r="664926" spans="70:70" x14ac:dyDescent="0.25">
      <c r="BR664926" s="2381"/>
    </row>
    <row r="664950" spans="70:70" x14ac:dyDescent="0.25">
      <c r="BR664950" s="2394"/>
    </row>
    <row r="664951" spans="70:70" x14ac:dyDescent="0.25">
      <c r="BR664951" s="2381"/>
    </row>
    <row r="664975" spans="70:70" x14ac:dyDescent="0.25">
      <c r="BR664975" s="2394"/>
    </row>
    <row r="664976" spans="70:70" x14ac:dyDescent="0.25">
      <c r="BR664976" s="2381"/>
    </row>
    <row r="665000" spans="70:70" x14ac:dyDescent="0.25">
      <c r="BR665000" s="2394"/>
    </row>
    <row r="665001" spans="70:70" x14ac:dyDescent="0.25">
      <c r="BR665001" s="2381"/>
    </row>
    <row r="665025" spans="70:70" x14ac:dyDescent="0.25">
      <c r="BR665025" s="2394"/>
    </row>
    <row r="665026" spans="70:70" x14ac:dyDescent="0.25">
      <c r="BR665026" s="2381"/>
    </row>
    <row r="665050" spans="70:70" x14ac:dyDescent="0.25">
      <c r="BR665050" s="2394"/>
    </row>
    <row r="665051" spans="70:70" x14ac:dyDescent="0.25">
      <c r="BR665051" s="2381"/>
    </row>
    <row r="665075" spans="70:70" x14ac:dyDescent="0.25">
      <c r="BR665075" s="2394"/>
    </row>
    <row r="665076" spans="70:70" x14ac:dyDescent="0.25">
      <c r="BR665076" s="2381"/>
    </row>
    <row r="665100" spans="70:70" x14ac:dyDescent="0.25">
      <c r="BR665100" s="2394"/>
    </row>
    <row r="665101" spans="70:70" x14ac:dyDescent="0.25">
      <c r="BR665101" s="2381"/>
    </row>
    <row r="665125" spans="70:70" x14ac:dyDescent="0.25">
      <c r="BR665125" s="2394"/>
    </row>
    <row r="665126" spans="70:70" x14ac:dyDescent="0.25">
      <c r="BR665126" s="2381"/>
    </row>
    <row r="665150" spans="70:70" x14ac:dyDescent="0.25">
      <c r="BR665150" s="2394"/>
    </row>
    <row r="665151" spans="70:70" x14ac:dyDescent="0.25">
      <c r="BR665151" s="2381"/>
    </row>
    <row r="665175" spans="70:70" x14ac:dyDescent="0.25">
      <c r="BR665175" s="2394"/>
    </row>
    <row r="665176" spans="70:70" x14ac:dyDescent="0.25">
      <c r="BR665176" s="2381"/>
    </row>
    <row r="665200" spans="70:70" x14ac:dyDescent="0.25">
      <c r="BR665200" s="2394"/>
    </row>
    <row r="665201" spans="70:70" x14ac:dyDescent="0.25">
      <c r="BR665201" s="2381"/>
    </row>
    <row r="665225" spans="70:70" x14ac:dyDescent="0.25">
      <c r="BR665225" s="2394"/>
    </row>
    <row r="665226" spans="70:70" x14ac:dyDescent="0.25">
      <c r="BR665226" s="2381"/>
    </row>
    <row r="665250" spans="70:70" x14ac:dyDescent="0.25">
      <c r="BR665250" s="2394"/>
    </row>
    <row r="665251" spans="70:70" x14ac:dyDescent="0.25">
      <c r="BR665251" s="2381"/>
    </row>
    <row r="665275" spans="70:70" x14ac:dyDescent="0.25">
      <c r="BR665275" s="2394"/>
    </row>
    <row r="665276" spans="70:70" x14ac:dyDescent="0.25">
      <c r="BR665276" s="2381"/>
    </row>
    <row r="665300" spans="70:70" x14ac:dyDescent="0.25">
      <c r="BR665300" s="2394"/>
    </row>
    <row r="665301" spans="70:70" x14ac:dyDescent="0.25">
      <c r="BR665301" s="2381"/>
    </row>
    <row r="665325" spans="70:70" x14ac:dyDescent="0.25">
      <c r="BR665325" s="2394"/>
    </row>
    <row r="665326" spans="70:70" x14ac:dyDescent="0.25">
      <c r="BR665326" s="2381"/>
    </row>
    <row r="665350" spans="70:70" x14ac:dyDescent="0.25">
      <c r="BR665350" s="2394"/>
    </row>
    <row r="665351" spans="70:70" x14ac:dyDescent="0.25">
      <c r="BR665351" s="2381"/>
    </row>
    <row r="665375" spans="70:70" x14ac:dyDescent="0.25">
      <c r="BR665375" s="2394"/>
    </row>
    <row r="665376" spans="70:70" x14ac:dyDescent="0.25">
      <c r="BR665376" s="2381"/>
    </row>
    <row r="665400" spans="70:70" x14ac:dyDescent="0.25">
      <c r="BR665400" s="2394"/>
    </row>
    <row r="665401" spans="70:70" x14ac:dyDescent="0.25">
      <c r="BR665401" s="2381"/>
    </row>
    <row r="665425" spans="70:70" x14ac:dyDescent="0.25">
      <c r="BR665425" s="2394"/>
    </row>
    <row r="665426" spans="70:70" x14ac:dyDescent="0.25">
      <c r="BR665426" s="2381"/>
    </row>
    <row r="665450" spans="70:70" x14ac:dyDescent="0.25">
      <c r="BR665450" s="2394"/>
    </row>
    <row r="665451" spans="70:70" x14ac:dyDescent="0.25">
      <c r="BR665451" s="2381"/>
    </row>
    <row r="665475" spans="70:70" x14ac:dyDescent="0.25">
      <c r="BR665475" s="2394"/>
    </row>
    <row r="665476" spans="70:70" x14ac:dyDescent="0.25">
      <c r="BR665476" s="2381"/>
    </row>
    <row r="665500" spans="70:70" x14ac:dyDescent="0.25">
      <c r="BR665500" s="2394"/>
    </row>
    <row r="665501" spans="70:70" x14ac:dyDescent="0.25">
      <c r="BR665501" s="2381"/>
    </row>
    <row r="665525" spans="70:70" x14ac:dyDescent="0.25">
      <c r="BR665525" s="2394"/>
    </row>
    <row r="665526" spans="70:70" x14ac:dyDescent="0.25">
      <c r="BR665526" s="2381"/>
    </row>
    <row r="665550" spans="70:70" x14ac:dyDescent="0.25">
      <c r="BR665550" s="2394"/>
    </row>
    <row r="665551" spans="70:70" x14ac:dyDescent="0.25">
      <c r="BR665551" s="2381"/>
    </row>
    <row r="665575" spans="70:70" x14ac:dyDescent="0.25">
      <c r="BR665575" s="2394"/>
    </row>
    <row r="665576" spans="70:70" x14ac:dyDescent="0.25">
      <c r="BR665576" s="2381"/>
    </row>
    <row r="665600" spans="70:70" x14ac:dyDescent="0.25">
      <c r="BR665600" s="2394"/>
    </row>
    <row r="665601" spans="70:70" x14ac:dyDescent="0.25">
      <c r="BR665601" s="2381"/>
    </row>
    <row r="665625" spans="70:70" x14ac:dyDescent="0.25">
      <c r="BR665625" s="2394"/>
    </row>
    <row r="665626" spans="70:70" x14ac:dyDescent="0.25">
      <c r="BR665626" s="2381"/>
    </row>
    <row r="665650" spans="70:70" x14ac:dyDescent="0.25">
      <c r="BR665650" s="2394"/>
    </row>
    <row r="665651" spans="70:70" x14ac:dyDescent="0.25">
      <c r="BR665651" s="2381"/>
    </row>
    <row r="665675" spans="70:70" x14ac:dyDescent="0.25">
      <c r="BR665675" s="2394"/>
    </row>
    <row r="665676" spans="70:70" x14ac:dyDescent="0.25">
      <c r="BR665676" s="2381"/>
    </row>
    <row r="665700" spans="70:70" x14ac:dyDescent="0.25">
      <c r="BR665700" s="2394"/>
    </row>
    <row r="665701" spans="70:70" x14ac:dyDescent="0.25">
      <c r="BR665701" s="2381"/>
    </row>
    <row r="665725" spans="70:70" x14ac:dyDescent="0.25">
      <c r="BR665725" s="2394"/>
    </row>
    <row r="665726" spans="70:70" x14ac:dyDescent="0.25">
      <c r="BR665726" s="2381"/>
    </row>
    <row r="665750" spans="70:70" x14ac:dyDescent="0.25">
      <c r="BR665750" s="2394"/>
    </row>
    <row r="665751" spans="70:70" x14ac:dyDescent="0.25">
      <c r="BR665751" s="2381"/>
    </row>
    <row r="665775" spans="70:70" x14ac:dyDescent="0.25">
      <c r="BR665775" s="2394"/>
    </row>
    <row r="665776" spans="70:70" x14ac:dyDescent="0.25">
      <c r="BR665776" s="2381"/>
    </row>
    <row r="665800" spans="70:70" x14ac:dyDescent="0.25">
      <c r="BR665800" s="2394"/>
    </row>
    <row r="665801" spans="70:70" x14ac:dyDescent="0.25">
      <c r="BR665801" s="2381"/>
    </row>
    <row r="665825" spans="70:70" x14ac:dyDescent="0.25">
      <c r="BR665825" s="2394"/>
    </row>
    <row r="665826" spans="70:70" x14ac:dyDescent="0.25">
      <c r="BR665826" s="2381"/>
    </row>
    <row r="665850" spans="70:70" x14ac:dyDescent="0.25">
      <c r="BR665850" s="2394"/>
    </row>
    <row r="665851" spans="70:70" x14ac:dyDescent="0.25">
      <c r="BR665851" s="2381"/>
    </row>
    <row r="665875" spans="70:70" x14ac:dyDescent="0.25">
      <c r="BR665875" s="2394"/>
    </row>
    <row r="665876" spans="70:70" x14ac:dyDescent="0.25">
      <c r="BR665876" s="2381"/>
    </row>
    <row r="665900" spans="70:70" x14ac:dyDescent="0.25">
      <c r="BR665900" s="2394"/>
    </row>
    <row r="665901" spans="70:70" x14ac:dyDescent="0.25">
      <c r="BR665901" s="2381"/>
    </row>
    <row r="665925" spans="70:70" x14ac:dyDescent="0.25">
      <c r="BR665925" s="2394"/>
    </row>
    <row r="665926" spans="70:70" x14ac:dyDescent="0.25">
      <c r="BR665926" s="2381"/>
    </row>
    <row r="665950" spans="70:70" x14ac:dyDescent="0.25">
      <c r="BR665950" s="2394"/>
    </row>
    <row r="665951" spans="70:70" x14ac:dyDescent="0.25">
      <c r="BR665951" s="2381"/>
    </row>
    <row r="665975" spans="70:70" x14ac:dyDescent="0.25">
      <c r="BR665975" s="2394"/>
    </row>
    <row r="665976" spans="70:70" x14ac:dyDescent="0.25">
      <c r="BR665976" s="2381"/>
    </row>
    <row r="666000" spans="70:70" x14ac:dyDescent="0.25">
      <c r="BR666000" s="2394"/>
    </row>
    <row r="666001" spans="70:70" x14ac:dyDescent="0.25">
      <c r="BR666001" s="2381"/>
    </row>
    <row r="666025" spans="70:70" x14ac:dyDescent="0.25">
      <c r="BR666025" s="2394"/>
    </row>
    <row r="666026" spans="70:70" x14ac:dyDescent="0.25">
      <c r="BR666026" s="2381"/>
    </row>
    <row r="666050" spans="70:70" x14ac:dyDescent="0.25">
      <c r="BR666050" s="2394"/>
    </row>
    <row r="666051" spans="70:70" x14ac:dyDescent="0.25">
      <c r="BR666051" s="2381"/>
    </row>
    <row r="666075" spans="70:70" x14ac:dyDescent="0.25">
      <c r="BR666075" s="2394"/>
    </row>
    <row r="666076" spans="70:70" x14ac:dyDescent="0.25">
      <c r="BR666076" s="2381"/>
    </row>
    <row r="666100" spans="70:70" x14ac:dyDescent="0.25">
      <c r="BR666100" s="2394"/>
    </row>
    <row r="666101" spans="70:70" x14ac:dyDescent="0.25">
      <c r="BR666101" s="2381"/>
    </row>
    <row r="666125" spans="70:70" x14ac:dyDescent="0.25">
      <c r="BR666125" s="2394"/>
    </row>
    <row r="666126" spans="70:70" x14ac:dyDescent="0.25">
      <c r="BR666126" s="2381"/>
    </row>
    <row r="666150" spans="70:70" x14ac:dyDescent="0.25">
      <c r="BR666150" s="2394"/>
    </row>
    <row r="666151" spans="70:70" x14ac:dyDescent="0.25">
      <c r="BR666151" s="2381"/>
    </row>
    <row r="666175" spans="70:70" x14ac:dyDescent="0.25">
      <c r="BR666175" s="2394"/>
    </row>
    <row r="666176" spans="70:70" x14ac:dyDescent="0.25">
      <c r="BR666176" s="2381"/>
    </row>
    <row r="666200" spans="70:70" x14ac:dyDescent="0.25">
      <c r="BR666200" s="2394"/>
    </row>
    <row r="666201" spans="70:70" x14ac:dyDescent="0.25">
      <c r="BR666201" s="2381"/>
    </row>
    <row r="666225" spans="70:70" x14ac:dyDescent="0.25">
      <c r="BR666225" s="2394"/>
    </row>
    <row r="666226" spans="70:70" x14ac:dyDescent="0.25">
      <c r="BR666226" s="2381"/>
    </row>
    <row r="666250" spans="70:70" x14ac:dyDescent="0.25">
      <c r="BR666250" s="2394"/>
    </row>
    <row r="666251" spans="70:70" x14ac:dyDescent="0.25">
      <c r="BR666251" s="2381"/>
    </row>
    <row r="666275" spans="70:70" x14ac:dyDescent="0.25">
      <c r="BR666275" s="2394"/>
    </row>
    <row r="666276" spans="70:70" x14ac:dyDescent="0.25">
      <c r="BR666276" s="2381"/>
    </row>
    <row r="666300" spans="70:70" x14ac:dyDescent="0.25">
      <c r="BR666300" s="2394"/>
    </row>
    <row r="666301" spans="70:70" x14ac:dyDescent="0.25">
      <c r="BR666301" s="2381"/>
    </row>
    <row r="666325" spans="70:70" x14ac:dyDescent="0.25">
      <c r="BR666325" s="2394"/>
    </row>
    <row r="666326" spans="70:70" x14ac:dyDescent="0.25">
      <c r="BR666326" s="2381"/>
    </row>
    <row r="666350" spans="70:70" x14ac:dyDescent="0.25">
      <c r="BR666350" s="2394"/>
    </row>
    <row r="666351" spans="70:70" x14ac:dyDescent="0.25">
      <c r="BR666351" s="2381"/>
    </row>
    <row r="666375" spans="70:70" x14ac:dyDescent="0.25">
      <c r="BR666375" s="2394"/>
    </row>
    <row r="666376" spans="70:70" x14ac:dyDescent="0.25">
      <c r="BR666376" s="2381"/>
    </row>
    <row r="666400" spans="70:70" x14ac:dyDescent="0.25">
      <c r="BR666400" s="2394"/>
    </row>
    <row r="666401" spans="70:70" x14ac:dyDescent="0.25">
      <c r="BR666401" s="2381"/>
    </row>
    <row r="666425" spans="70:70" x14ac:dyDescent="0.25">
      <c r="BR666425" s="2394"/>
    </row>
    <row r="666426" spans="70:70" x14ac:dyDescent="0.25">
      <c r="BR666426" s="2381"/>
    </row>
    <row r="666450" spans="70:70" x14ac:dyDescent="0.25">
      <c r="BR666450" s="2394"/>
    </row>
    <row r="666451" spans="70:70" x14ac:dyDescent="0.25">
      <c r="BR666451" s="2381"/>
    </row>
    <row r="666475" spans="70:70" x14ac:dyDescent="0.25">
      <c r="BR666475" s="2394"/>
    </row>
    <row r="666476" spans="70:70" x14ac:dyDescent="0.25">
      <c r="BR666476" s="2381"/>
    </row>
    <row r="666500" spans="70:70" x14ac:dyDescent="0.25">
      <c r="BR666500" s="2394"/>
    </row>
    <row r="666501" spans="70:70" x14ac:dyDescent="0.25">
      <c r="BR666501" s="2381"/>
    </row>
    <row r="666525" spans="70:70" x14ac:dyDescent="0.25">
      <c r="BR666525" s="2394"/>
    </row>
    <row r="666526" spans="70:70" x14ac:dyDescent="0.25">
      <c r="BR666526" s="2381"/>
    </row>
    <row r="666550" spans="70:70" x14ac:dyDescent="0.25">
      <c r="BR666550" s="2394"/>
    </row>
    <row r="666551" spans="70:70" x14ac:dyDescent="0.25">
      <c r="BR666551" s="2381"/>
    </row>
    <row r="666575" spans="70:70" x14ac:dyDescent="0.25">
      <c r="BR666575" s="2394"/>
    </row>
    <row r="666576" spans="70:70" x14ac:dyDescent="0.25">
      <c r="BR666576" s="2381"/>
    </row>
    <row r="666600" spans="70:70" x14ac:dyDescent="0.25">
      <c r="BR666600" s="2394"/>
    </row>
    <row r="666601" spans="70:70" x14ac:dyDescent="0.25">
      <c r="BR666601" s="2381"/>
    </row>
    <row r="666625" spans="70:70" x14ac:dyDescent="0.25">
      <c r="BR666625" s="2394"/>
    </row>
    <row r="666626" spans="70:70" x14ac:dyDescent="0.25">
      <c r="BR666626" s="2381"/>
    </row>
    <row r="666650" spans="70:70" x14ac:dyDescent="0.25">
      <c r="BR666650" s="2394"/>
    </row>
    <row r="666651" spans="70:70" x14ac:dyDescent="0.25">
      <c r="BR666651" s="2381"/>
    </row>
    <row r="666675" spans="70:70" x14ac:dyDescent="0.25">
      <c r="BR666675" s="2394"/>
    </row>
    <row r="666676" spans="70:70" x14ac:dyDescent="0.25">
      <c r="BR666676" s="2381"/>
    </row>
    <row r="666700" spans="70:70" x14ac:dyDescent="0.25">
      <c r="BR666700" s="2394"/>
    </row>
    <row r="666701" spans="70:70" x14ac:dyDescent="0.25">
      <c r="BR666701" s="2381"/>
    </row>
    <row r="666725" spans="70:70" x14ac:dyDescent="0.25">
      <c r="BR666725" s="2394"/>
    </row>
    <row r="666726" spans="70:70" x14ac:dyDescent="0.25">
      <c r="BR666726" s="2381"/>
    </row>
    <row r="666750" spans="70:70" x14ac:dyDescent="0.25">
      <c r="BR666750" s="2394"/>
    </row>
    <row r="666751" spans="70:70" x14ac:dyDescent="0.25">
      <c r="BR666751" s="2381"/>
    </row>
    <row r="666775" spans="70:70" x14ac:dyDescent="0.25">
      <c r="BR666775" s="2394"/>
    </row>
    <row r="666776" spans="70:70" x14ac:dyDescent="0.25">
      <c r="BR666776" s="2381"/>
    </row>
    <row r="666800" spans="70:70" x14ac:dyDescent="0.25">
      <c r="BR666800" s="2394"/>
    </row>
    <row r="666801" spans="70:70" x14ac:dyDescent="0.25">
      <c r="BR666801" s="2381"/>
    </row>
    <row r="666825" spans="70:70" x14ac:dyDescent="0.25">
      <c r="BR666825" s="2394"/>
    </row>
    <row r="666826" spans="70:70" x14ac:dyDescent="0.25">
      <c r="BR666826" s="2381"/>
    </row>
    <row r="666850" spans="70:70" x14ac:dyDescent="0.25">
      <c r="BR666850" s="2394"/>
    </row>
    <row r="666851" spans="70:70" x14ac:dyDescent="0.25">
      <c r="BR666851" s="2381"/>
    </row>
    <row r="666875" spans="70:70" x14ac:dyDescent="0.25">
      <c r="BR666875" s="2394"/>
    </row>
    <row r="666876" spans="70:70" x14ac:dyDescent="0.25">
      <c r="BR666876" s="2381"/>
    </row>
    <row r="666900" spans="70:70" x14ac:dyDescent="0.25">
      <c r="BR666900" s="2394"/>
    </row>
    <row r="666901" spans="70:70" x14ac:dyDescent="0.25">
      <c r="BR666901" s="2381"/>
    </row>
    <row r="666925" spans="70:70" x14ac:dyDescent="0.25">
      <c r="BR666925" s="2394"/>
    </row>
    <row r="666926" spans="70:70" x14ac:dyDescent="0.25">
      <c r="BR666926" s="2381"/>
    </row>
    <row r="666950" spans="70:70" x14ac:dyDescent="0.25">
      <c r="BR666950" s="2394"/>
    </row>
    <row r="666951" spans="70:70" x14ac:dyDescent="0.25">
      <c r="BR666951" s="2381"/>
    </row>
    <row r="666975" spans="70:70" x14ac:dyDescent="0.25">
      <c r="BR666975" s="2394"/>
    </row>
    <row r="666976" spans="70:70" x14ac:dyDescent="0.25">
      <c r="BR666976" s="2381"/>
    </row>
    <row r="667000" spans="70:70" x14ac:dyDescent="0.25">
      <c r="BR667000" s="2394"/>
    </row>
    <row r="667001" spans="70:70" x14ac:dyDescent="0.25">
      <c r="BR667001" s="2381"/>
    </row>
    <row r="667025" spans="70:70" x14ac:dyDescent="0.25">
      <c r="BR667025" s="2394"/>
    </row>
    <row r="667026" spans="70:70" x14ac:dyDescent="0.25">
      <c r="BR667026" s="2381"/>
    </row>
    <row r="667050" spans="70:70" x14ac:dyDescent="0.25">
      <c r="BR667050" s="2394"/>
    </row>
    <row r="667051" spans="70:70" x14ac:dyDescent="0.25">
      <c r="BR667051" s="2381"/>
    </row>
    <row r="667075" spans="70:70" x14ac:dyDescent="0.25">
      <c r="BR667075" s="2394"/>
    </row>
    <row r="667076" spans="70:70" x14ac:dyDescent="0.25">
      <c r="BR667076" s="2381"/>
    </row>
    <row r="667100" spans="70:70" x14ac:dyDescent="0.25">
      <c r="BR667100" s="2394"/>
    </row>
    <row r="667101" spans="70:70" x14ac:dyDescent="0.25">
      <c r="BR667101" s="2381"/>
    </row>
    <row r="667125" spans="70:70" x14ac:dyDescent="0.25">
      <c r="BR667125" s="2394"/>
    </row>
    <row r="667126" spans="70:70" x14ac:dyDescent="0.25">
      <c r="BR667126" s="2381"/>
    </row>
    <row r="667150" spans="70:70" x14ac:dyDescent="0.25">
      <c r="BR667150" s="2394"/>
    </row>
    <row r="667151" spans="70:70" x14ac:dyDescent="0.25">
      <c r="BR667151" s="2381"/>
    </row>
    <row r="667175" spans="70:70" x14ac:dyDescent="0.25">
      <c r="BR667175" s="2394"/>
    </row>
    <row r="667176" spans="70:70" x14ac:dyDescent="0.25">
      <c r="BR667176" s="2381"/>
    </row>
    <row r="667200" spans="70:70" x14ac:dyDescent="0.25">
      <c r="BR667200" s="2394"/>
    </row>
    <row r="667201" spans="70:70" x14ac:dyDescent="0.25">
      <c r="BR667201" s="2381"/>
    </row>
    <row r="667225" spans="70:70" x14ac:dyDescent="0.25">
      <c r="BR667225" s="2394"/>
    </row>
    <row r="667226" spans="70:70" x14ac:dyDescent="0.25">
      <c r="BR667226" s="2381"/>
    </row>
    <row r="667250" spans="70:70" x14ac:dyDescent="0.25">
      <c r="BR667250" s="2394"/>
    </row>
    <row r="667251" spans="70:70" x14ac:dyDescent="0.25">
      <c r="BR667251" s="2381"/>
    </row>
    <row r="667275" spans="70:70" x14ac:dyDescent="0.25">
      <c r="BR667275" s="2394"/>
    </row>
    <row r="667276" spans="70:70" x14ac:dyDescent="0.25">
      <c r="BR667276" s="2381"/>
    </row>
    <row r="667300" spans="70:70" x14ac:dyDescent="0.25">
      <c r="BR667300" s="2394"/>
    </row>
    <row r="667301" spans="70:70" x14ac:dyDescent="0.25">
      <c r="BR667301" s="2381"/>
    </row>
    <row r="667325" spans="70:70" x14ac:dyDescent="0.25">
      <c r="BR667325" s="2394"/>
    </row>
    <row r="667326" spans="70:70" x14ac:dyDescent="0.25">
      <c r="BR667326" s="2381"/>
    </row>
    <row r="667350" spans="70:70" x14ac:dyDescent="0.25">
      <c r="BR667350" s="2394"/>
    </row>
    <row r="667351" spans="70:70" x14ac:dyDescent="0.25">
      <c r="BR667351" s="2381"/>
    </row>
    <row r="667375" spans="70:70" x14ac:dyDescent="0.25">
      <c r="BR667375" s="2394"/>
    </row>
    <row r="667376" spans="70:70" x14ac:dyDescent="0.25">
      <c r="BR667376" s="2381"/>
    </row>
    <row r="667400" spans="70:70" x14ac:dyDescent="0.25">
      <c r="BR667400" s="2394"/>
    </row>
    <row r="667401" spans="70:70" x14ac:dyDescent="0.25">
      <c r="BR667401" s="2381"/>
    </row>
    <row r="667425" spans="70:70" x14ac:dyDescent="0.25">
      <c r="BR667425" s="2394"/>
    </row>
    <row r="667426" spans="70:70" x14ac:dyDescent="0.25">
      <c r="BR667426" s="2381"/>
    </row>
    <row r="667450" spans="70:70" x14ac:dyDescent="0.25">
      <c r="BR667450" s="2394"/>
    </row>
    <row r="667451" spans="70:70" x14ac:dyDescent="0.25">
      <c r="BR667451" s="2381"/>
    </row>
    <row r="667475" spans="70:70" x14ac:dyDescent="0.25">
      <c r="BR667475" s="2394"/>
    </row>
    <row r="667476" spans="70:70" x14ac:dyDescent="0.25">
      <c r="BR667476" s="2381"/>
    </row>
    <row r="667500" spans="70:70" x14ac:dyDescent="0.25">
      <c r="BR667500" s="2394"/>
    </row>
    <row r="667501" spans="70:70" x14ac:dyDescent="0.25">
      <c r="BR667501" s="2381"/>
    </row>
    <row r="667525" spans="70:70" x14ac:dyDescent="0.25">
      <c r="BR667525" s="2394"/>
    </row>
    <row r="667526" spans="70:70" x14ac:dyDescent="0.25">
      <c r="BR667526" s="2381"/>
    </row>
    <row r="667550" spans="70:70" x14ac:dyDescent="0.25">
      <c r="BR667550" s="2394"/>
    </row>
    <row r="667551" spans="70:70" x14ac:dyDescent="0.25">
      <c r="BR667551" s="2381"/>
    </row>
    <row r="667575" spans="70:70" x14ac:dyDescent="0.25">
      <c r="BR667575" s="2394"/>
    </row>
    <row r="667576" spans="70:70" x14ac:dyDescent="0.25">
      <c r="BR667576" s="2381"/>
    </row>
    <row r="667600" spans="70:70" x14ac:dyDescent="0.25">
      <c r="BR667600" s="2394"/>
    </row>
    <row r="667601" spans="70:70" x14ac:dyDescent="0.25">
      <c r="BR667601" s="2381"/>
    </row>
    <row r="667625" spans="70:70" x14ac:dyDescent="0.25">
      <c r="BR667625" s="2394"/>
    </row>
    <row r="667626" spans="70:70" x14ac:dyDescent="0.25">
      <c r="BR667626" s="2381"/>
    </row>
    <row r="667650" spans="70:70" x14ac:dyDescent="0.25">
      <c r="BR667650" s="2394"/>
    </row>
    <row r="667651" spans="70:70" x14ac:dyDescent="0.25">
      <c r="BR667651" s="2381"/>
    </row>
    <row r="667675" spans="70:70" x14ac:dyDescent="0.25">
      <c r="BR667675" s="2394"/>
    </row>
    <row r="667676" spans="70:70" x14ac:dyDescent="0.25">
      <c r="BR667676" s="2381"/>
    </row>
    <row r="667700" spans="70:70" x14ac:dyDescent="0.25">
      <c r="BR667700" s="2394"/>
    </row>
    <row r="667701" spans="70:70" x14ac:dyDescent="0.25">
      <c r="BR667701" s="2381"/>
    </row>
    <row r="667725" spans="70:70" x14ac:dyDescent="0.25">
      <c r="BR667725" s="2394"/>
    </row>
    <row r="667726" spans="70:70" x14ac:dyDescent="0.25">
      <c r="BR667726" s="2381"/>
    </row>
    <row r="667750" spans="70:70" x14ac:dyDescent="0.25">
      <c r="BR667750" s="2394"/>
    </row>
    <row r="667751" spans="70:70" x14ac:dyDescent="0.25">
      <c r="BR667751" s="2381"/>
    </row>
    <row r="667775" spans="70:70" x14ac:dyDescent="0.25">
      <c r="BR667775" s="2394"/>
    </row>
    <row r="667776" spans="70:70" x14ac:dyDescent="0.25">
      <c r="BR667776" s="2381"/>
    </row>
    <row r="667800" spans="70:70" x14ac:dyDescent="0.25">
      <c r="BR667800" s="2394"/>
    </row>
    <row r="667801" spans="70:70" x14ac:dyDescent="0.25">
      <c r="BR667801" s="2381"/>
    </row>
    <row r="667825" spans="70:70" x14ac:dyDescent="0.25">
      <c r="BR667825" s="2394"/>
    </row>
    <row r="667826" spans="70:70" x14ac:dyDescent="0.25">
      <c r="BR667826" s="2381"/>
    </row>
    <row r="667850" spans="70:70" x14ac:dyDescent="0.25">
      <c r="BR667850" s="2394"/>
    </row>
    <row r="667851" spans="70:70" x14ac:dyDescent="0.25">
      <c r="BR667851" s="2381"/>
    </row>
    <row r="667875" spans="70:70" x14ac:dyDescent="0.25">
      <c r="BR667875" s="2394"/>
    </row>
    <row r="667876" spans="70:70" x14ac:dyDescent="0.25">
      <c r="BR667876" s="2381"/>
    </row>
    <row r="667900" spans="70:70" x14ac:dyDescent="0.25">
      <c r="BR667900" s="2394"/>
    </row>
    <row r="667901" spans="70:70" x14ac:dyDescent="0.25">
      <c r="BR667901" s="2381"/>
    </row>
    <row r="667925" spans="70:70" x14ac:dyDescent="0.25">
      <c r="BR667925" s="2394"/>
    </row>
    <row r="667926" spans="70:70" x14ac:dyDescent="0.25">
      <c r="BR667926" s="2381"/>
    </row>
    <row r="667950" spans="70:70" x14ac:dyDescent="0.25">
      <c r="BR667950" s="2394"/>
    </row>
    <row r="667951" spans="70:70" x14ac:dyDescent="0.25">
      <c r="BR667951" s="2381"/>
    </row>
    <row r="667975" spans="70:70" x14ac:dyDescent="0.25">
      <c r="BR667975" s="2394"/>
    </row>
    <row r="667976" spans="70:70" x14ac:dyDescent="0.25">
      <c r="BR667976" s="2381"/>
    </row>
    <row r="668000" spans="70:70" x14ac:dyDescent="0.25">
      <c r="BR668000" s="2394"/>
    </row>
    <row r="668001" spans="70:70" x14ac:dyDescent="0.25">
      <c r="BR668001" s="2381"/>
    </row>
    <row r="668025" spans="70:70" x14ac:dyDescent="0.25">
      <c r="BR668025" s="2394"/>
    </row>
    <row r="668026" spans="70:70" x14ac:dyDescent="0.25">
      <c r="BR668026" s="2381"/>
    </row>
    <row r="668050" spans="70:70" x14ac:dyDescent="0.25">
      <c r="BR668050" s="2394"/>
    </row>
    <row r="668051" spans="70:70" x14ac:dyDescent="0.25">
      <c r="BR668051" s="2381"/>
    </row>
    <row r="668075" spans="70:70" x14ac:dyDescent="0.25">
      <c r="BR668075" s="2394"/>
    </row>
    <row r="668076" spans="70:70" x14ac:dyDescent="0.25">
      <c r="BR668076" s="2381"/>
    </row>
    <row r="668100" spans="70:70" x14ac:dyDescent="0.25">
      <c r="BR668100" s="2394"/>
    </row>
    <row r="668101" spans="70:70" x14ac:dyDescent="0.25">
      <c r="BR668101" s="2381"/>
    </row>
    <row r="668125" spans="70:70" x14ac:dyDescent="0.25">
      <c r="BR668125" s="2394"/>
    </row>
    <row r="668126" spans="70:70" x14ac:dyDescent="0.25">
      <c r="BR668126" s="2381"/>
    </row>
    <row r="668150" spans="70:70" x14ac:dyDescent="0.25">
      <c r="BR668150" s="2394"/>
    </row>
    <row r="668151" spans="70:70" x14ac:dyDescent="0.25">
      <c r="BR668151" s="2381"/>
    </row>
    <row r="668175" spans="70:70" x14ac:dyDescent="0.25">
      <c r="BR668175" s="2394"/>
    </row>
    <row r="668176" spans="70:70" x14ac:dyDescent="0.25">
      <c r="BR668176" s="2381"/>
    </row>
    <row r="668200" spans="70:70" x14ac:dyDescent="0.25">
      <c r="BR668200" s="2394"/>
    </row>
    <row r="668201" spans="70:70" x14ac:dyDescent="0.25">
      <c r="BR668201" s="2381"/>
    </row>
    <row r="668225" spans="70:70" x14ac:dyDescent="0.25">
      <c r="BR668225" s="2394"/>
    </row>
    <row r="668226" spans="70:70" x14ac:dyDescent="0.25">
      <c r="BR668226" s="2381"/>
    </row>
    <row r="668250" spans="70:70" x14ac:dyDescent="0.25">
      <c r="BR668250" s="2394"/>
    </row>
    <row r="668251" spans="70:70" x14ac:dyDescent="0.25">
      <c r="BR668251" s="2381"/>
    </row>
    <row r="668275" spans="70:70" x14ac:dyDescent="0.25">
      <c r="BR668275" s="2394"/>
    </row>
    <row r="668276" spans="70:70" x14ac:dyDescent="0.25">
      <c r="BR668276" s="2381"/>
    </row>
    <row r="668300" spans="70:70" x14ac:dyDescent="0.25">
      <c r="BR668300" s="2394"/>
    </row>
    <row r="668301" spans="70:70" x14ac:dyDescent="0.25">
      <c r="BR668301" s="2381"/>
    </row>
    <row r="668325" spans="70:70" x14ac:dyDescent="0.25">
      <c r="BR668325" s="2394"/>
    </row>
    <row r="668326" spans="70:70" x14ac:dyDescent="0.25">
      <c r="BR668326" s="2381"/>
    </row>
    <row r="668350" spans="70:70" x14ac:dyDescent="0.25">
      <c r="BR668350" s="2394"/>
    </row>
    <row r="668351" spans="70:70" x14ac:dyDescent="0.25">
      <c r="BR668351" s="2381"/>
    </row>
    <row r="668375" spans="70:70" x14ac:dyDescent="0.25">
      <c r="BR668375" s="2394"/>
    </row>
    <row r="668376" spans="70:70" x14ac:dyDescent="0.25">
      <c r="BR668376" s="2381"/>
    </row>
    <row r="668400" spans="70:70" x14ac:dyDescent="0.25">
      <c r="BR668400" s="2394"/>
    </row>
    <row r="668401" spans="70:70" x14ac:dyDescent="0.25">
      <c r="BR668401" s="2381"/>
    </row>
    <row r="668425" spans="70:70" x14ac:dyDescent="0.25">
      <c r="BR668425" s="2394"/>
    </row>
    <row r="668426" spans="70:70" x14ac:dyDescent="0.25">
      <c r="BR668426" s="2381"/>
    </row>
    <row r="668450" spans="70:70" x14ac:dyDescent="0.25">
      <c r="BR668450" s="2394"/>
    </row>
    <row r="668451" spans="70:70" x14ac:dyDescent="0.25">
      <c r="BR668451" s="2381"/>
    </row>
    <row r="668475" spans="70:70" x14ac:dyDescent="0.25">
      <c r="BR668475" s="2394"/>
    </row>
    <row r="668476" spans="70:70" x14ac:dyDescent="0.25">
      <c r="BR668476" s="2381"/>
    </row>
    <row r="668500" spans="70:70" x14ac:dyDescent="0.25">
      <c r="BR668500" s="2394"/>
    </row>
    <row r="668501" spans="70:70" x14ac:dyDescent="0.25">
      <c r="BR668501" s="2381"/>
    </row>
    <row r="668525" spans="70:70" x14ac:dyDescent="0.25">
      <c r="BR668525" s="2394"/>
    </row>
    <row r="668526" spans="70:70" x14ac:dyDescent="0.25">
      <c r="BR668526" s="2381"/>
    </row>
    <row r="668550" spans="70:70" x14ac:dyDescent="0.25">
      <c r="BR668550" s="2394"/>
    </row>
    <row r="668551" spans="70:70" x14ac:dyDescent="0.25">
      <c r="BR668551" s="2381"/>
    </row>
    <row r="668575" spans="70:70" x14ac:dyDescent="0.25">
      <c r="BR668575" s="2394"/>
    </row>
    <row r="668576" spans="70:70" x14ac:dyDescent="0.25">
      <c r="BR668576" s="2381"/>
    </row>
    <row r="668600" spans="70:70" x14ac:dyDescent="0.25">
      <c r="BR668600" s="2394"/>
    </row>
    <row r="668601" spans="70:70" x14ac:dyDescent="0.25">
      <c r="BR668601" s="2381"/>
    </row>
    <row r="668625" spans="70:70" x14ac:dyDescent="0.25">
      <c r="BR668625" s="2394"/>
    </row>
    <row r="668626" spans="70:70" x14ac:dyDescent="0.25">
      <c r="BR668626" s="2381"/>
    </row>
    <row r="668650" spans="70:70" x14ac:dyDescent="0.25">
      <c r="BR668650" s="2394"/>
    </row>
    <row r="668651" spans="70:70" x14ac:dyDescent="0.25">
      <c r="BR668651" s="2381"/>
    </row>
    <row r="668675" spans="70:70" x14ac:dyDescent="0.25">
      <c r="BR668675" s="2394"/>
    </row>
    <row r="668676" spans="70:70" x14ac:dyDescent="0.25">
      <c r="BR668676" s="2381"/>
    </row>
    <row r="668700" spans="70:70" x14ac:dyDescent="0.25">
      <c r="BR668700" s="2394"/>
    </row>
    <row r="668701" spans="70:70" x14ac:dyDescent="0.25">
      <c r="BR668701" s="2381"/>
    </row>
    <row r="668725" spans="70:70" x14ac:dyDescent="0.25">
      <c r="BR668725" s="2394"/>
    </row>
    <row r="668726" spans="70:70" x14ac:dyDescent="0.25">
      <c r="BR668726" s="2381"/>
    </row>
    <row r="668750" spans="70:70" x14ac:dyDescent="0.25">
      <c r="BR668750" s="2394"/>
    </row>
    <row r="668751" spans="70:70" x14ac:dyDescent="0.25">
      <c r="BR668751" s="2381"/>
    </row>
    <row r="668775" spans="70:70" x14ac:dyDescent="0.25">
      <c r="BR668775" s="2394"/>
    </row>
    <row r="668776" spans="70:70" x14ac:dyDescent="0.25">
      <c r="BR668776" s="2381"/>
    </row>
    <row r="668800" spans="70:70" x14ac:dyDescent="0.25">
      <c r="BR668800" s="2394"/>
    </row>
    <row r="668801" spans="70:70" x14ac:dyDescent="0.25">
      <c r="BR668801" s="2381"/>
    </row>
    <row r="668825" spans="70:70" x14ac:dyDescent="0.25">
      <c r="BR668825" s="2394"/>
    </row>
    <row r="668826" spans="70:70" x14ac:dyDescent="0.25">
      <c r="BR668826" s="2381"/>
    </row>
    <row r="668850" spans="70:70" x14ac:dyDescent="0.25">
      <c r="BR668850" s="2394"/>
    </row>
    <row r="668851" spans="70:70" x14ac:dyDescent="0.25">
      <c r="BR668851" s="2381"/>
    </row>
    <row r="668875" spans="70:70" x14ac:dyDescent="0.25">
      <c r="BR668875" s="2394"/>
    </row>
    <row r="668876" spans="70:70" x14ac:dyDescent="0.25">
      <c r="BR668876" s="2381"/>
    </row>
    <row r="668900" spans="70:70" x14ac:dyDescent="0.25">
      <c r="BR668900" s="2394"/>
    </row>
    <row r="668901" spans="70:70" x14ac:dyDescent="0.25">
      <c r="BR668901" s="2381"/>
    </row>
    <row r="668925" spans="70:70" x14ac:dyDescent="0.25">
      <c r="BR668925" s="2394"/>
    </row>
    <row r="668926" spans="70:70" x14ac:dyDescent="0.25">
      <c r="BR668926" s="2381"/>
    </row>
    <row r="668950" spans="70:70" x14ac:dyDescent="0.25">
      <c r="BR668950" s="2394"/>
    </row>
    <row r="668951" spans="70:70" x14ac:dyDescent="0.25">
      <c r="BR668951" s="2381"/>
    </row>
    <row r="668975" spans="70:70" x14ac:dyDescent="0.25">
      <c r="BR668975" s="2394"/>
    </row>
    <row r="668976" spans="70:70" x14ac:dyDescent="0.25">
      <c r="BR668976" s="2381"/>
    </row>
    <row r="669000" spans="70:70" x14ac:dyDescent="0.25">
      <c r="BR669000" s="2394"/>
    </row>
    <row r="669001" spans="70:70" x14ac:dyDescent="0.25">
      <c r="BR669001" s="2381"/>
    </row>
    <row r="669025" spans="70:70" x14ac:dyDescent="0.25">
      <c r="BR669025" s="2394"/>
    </row>
    <row r="669026" spans="70:70" x14ac:dyDescent="0.25">
      <c r="BR669026" s="2381"/>
    </row>
    <row r="669050" spans="70:70" x14ac:dyDescent="0.25">
      <c r="BR669050" s="2394"/>
    </row>
    <row r="669051" spans="70:70" x14ac:dyDescent="0.25">
      <c r="BR669051" s="2381"/>
    </row>
    <row r="669075" spans="70:70" x14ac:dyDescent="0.25">
      <c r="BR669075" s="2394"/>
    </row>
    <row r="669076" spans="70:70" x14ac:dyDescent="0.25">
      <c r="BR669076" s="2381"/>
    </row>
    <row r="669100" spans="70:70" x14ac:dyDescent="0.25">
      <c r="BR669100" s="2394"/>
    </row>
    <row r="669101" spans="70:70" x14ac:dyDescent="0.25">
      <c r="BR669101" s="2381"/>
    </row>
    <row r="669125" spans="70:70" x14ac:dyDescent="0.25">
      <c r="BR669125" s="2394"/>
    </row>
    <row r="669126" spans="70:70" x14ac:dyDescent="0.25">
      <c r="BR669126" s="2381"/>
    </row>
    <row r="669150" spans="70:70" x14ac:dyDescent="0.25">
      <c r="BR669150" s="2394"/>
    </row>
    <row r="669151" spans="70:70" x14ac:dyDescent="0.25">
      <c r="BR669151" s="2381"/>
    </row>
    <row r="669175" spans="70:70" x14ac:dyDescent="0.25">
      <c r="BR669175" s="2394"/>
    </row>
    <row r="669176" spans="70:70" x14ac:dyDescent="0.25">
      <c r="BR669176" s="2381"/>
    </row>
    <row r="669200" spans="70:70" x14ac:dyDescent="0.25">
      <c r="BR669200" s="2394"/>
    </row>
    <row r="669201" spans="70:70" x14ac:dyDescent="0.25">
      <c r="BR669201" s="2381"/>
    </row>
    <row r="669225" spans="70:70" x14ac:dyDescent="0.25">
      <c r="BR669225" s="2394"/>
    </row>
    <row r="669226" spans="70:70" x14ac:dyDescent="0.25">
      <c r="BR669226" s="2381"/>
    </row>
    <row r="669250" spans="70:70" x14ac:dyDescent="0.25">
      <c r="BR669250" s="2394"/>
    </row>
    <row r="669251" spans="70:70" x14ac:dyDescent="0.25">
      <c r="BR669251" s="2381"/>
    </row>
    <row r="669275" spans="70:70" x14ac:dyDescent="0.25">
      <c r="BR669275" s="2394"/>
    </row>
    <row r="669276" spans="70:70" x14ac:dyDescent="0.25">
      <c r="BR669276" s="2381"/>
    </row>
    <row r="669300" spans="70:70" x14ac:dyDescent="0.25">
      <c r="BR669300" s="2394"/>
    </row>
    <row r="669301" spans="70:70" x14ac:dyDescent="0.25">
      <c r="BR669301" s="2381"/>
    </row>
    <row r="669325" spans="70:70" x14ac:dyDescent="0.25">
      <c r="BR669325" s="2394"/>
    </row>
    <row r="669326" spans="70:70" x14ac:dyDescent="0.25">
      <c r="BR669326" s="2381"/>
    </row>
    <row r="669350" spans="70:70" x14ac:dyDescent="0.25">
      <c r="BR669350" s="2394"/>
    </row>
    <row r="669351" spans="70:70" x14ac:dyDescent="0.25">
      <c r="BR669351" s="2381"/>
    </row>
    <row r="669375" spans="70:70" x14ac:dyDescent="0.25">
      <c r="BR669375" s="2394"/>
    </row>
    <row r="669376" spans="70:70" x14ac:dyDescent="0.25">
      <c r="BR669376" s="2381"/>
    </row>
    <row r="669400" spans="70:70" x14ac:dyDescent="0.25">
      <c r="BR669400" s="2394"/>
    </row>
    <row r="669401" spans="70:70" x14ac:dyDescent="0.25">
      <c r="BR669401" s="2381"/>
    </row>
    <row r="669425" spans="70:70" x14ac:dyDescent="0.25">
      <c r="BR669425" s="2394"/>
    </row>
    <row r="669426" spans="70:70" x14ac:dyDescent="0.25">
      <c r="BR669426" s="2381"/>
    </row>
    <row r="669450" spans="70:70" x14ac:dyDescent="0.25">
      <c r="BR669450" s="2394"/>
    </row>
    <row r="669451" spans="70:70" x14ac:dyDescent="0.25">
      <c r="BR669451" s="2381"/>
    </row>
    <row r="669475" spans="70:70" x14ac:dyDescent="0.25">
      <c r="BR669475" s="2394"/>
    </row>
    <row r="669476" spans="70:70" x14ac:dyDescent="0.25">
      <c r="BR669476" s="2381"/>
    </row>
    <row r="669500" spans="70:70" x14ac:dyDescent="0.25">
      <c r="BR669500" s="2394"/>
    </row>
    <row r="669501" spans="70:70" x14ac:dyDescent="0.25">
      <c r="BR669501" s="2381"/>
    </row>
    <row r="669525" spans="70:70" x14ac:dyDescent="0.25">
      <c r="BR669525" s="2394"/>
    </row>
    <row r="669526" spans="70:70" x14ac:dyDescent="0.25">
      <c r="BR669526" s="2381"/>
    </row>
    <row r="669550" spans="70:70" x14ac:dyDescent="0.25">
      <c r="BR669550" s="2394"/>
    </row>
    <row r="669551" spans="70:70" x14ac:dyDescent="0.25">
      <c r="BR669551" s="2381"/>
    </row>
    <row r="669575" spans="70:70" x14ac:dyDescent="0.25">
      <c r="BR669575" s="2394"/>
    </row>
    <row r="669576" spans="70:70" x14ac:dyDescent="0.25">
      <c r="BR669576" s="2381"/>
    </row>
    <row r="669600" spans="70:70" x14ac:dyDescent="0.25">
      <c r="BR669600" s="2394"/>
    </row>
    <row r="669601" spans="70:70" x14ac:dyDescent="0.25">
      <c r="BR669601" s="2381"/>
    </row>
    <row r="669625" spans="70:70" x14ac:dyDescent="0.25">
      <c r="BR669625" s="2394"/>
    </row>
    <row r="669626" spans="70:70" x14ac:dyDescent="0.25">
      <c r="BR669626" s="2381"/>
    </row>
    <row r="669650" spans="70:70" x14ac:dyDescent="0.25">
      <c r="BR669650" s="2394"/>
    </row>
    <row r="669651" spans="70:70" x14ac:dyDescent="0.25">
      <c r="BR669651" s="2381"/>
    </row>
    <row r="669675" spans="70:70" x14ac:dyDescent="0.25">
      <c r="BR669675" s="2394"/>
    </row>
    <row r="669676" spans="70:70" x14ac:dyDescent="0.25">
      <c r="BR669676" s="2381"/>
    </row>
    <row r="669700" spans="70:70" x14ac:dyDescent="0.25">
      <c r="BR669700" s="2394"/>
    </row>
    <row r="669701" spans="70:70" x14ac:dyDescent="0.25">
      <c r="BR669701" s="2381"/>
    </row>
    <row r="669725" spans="70:70" x14ac:dyDescent="0.25">
      <c r="BR669725" s="2394"/>
    </row>
    <row r="669726" spans="70:70" x14ac:dyDescent="0.25">
      <c r="BR669726" s="2381"/>
    </row>
    <row r="669750" spans="70:70" x14ac:dyDescent="0.25">
      <c r="BR669750" s="2394"/>
    </row>
    <row r="669751" spans="70:70" x14ac:dyDescent="0.25">
      <c r="BR669751" s="2381"/>
    </row>
    <row r="669775" spans="70:70" x14ac:dyDescent="0.25">
      <c r="BR669775" s="2394"/>
    </row>
    <row r="669776" spans="70:70" x14ac:dyDescent="0.25">
      <c r="BR669776" s="2381"/>
    </row>
    <row r="669800" spans="70:70" x14ac:dyDescent="0.25">
      <c r="BR669800" s="2394"/>
    </row>
    <row r="669801" spans="70:70" x14ac:dyDescent="0.25">
      <c r="BR669801" s="2381"/>
    </row>
    <row r="669825" spans="70:70" x14ac:dyDescent="0.25">
      <c r="BR669825" s="2394"/>
    </row>
    <row r="669826" spans="70:70" x14ac:dyDescent="0.25">
      <c r="BR669826" s="2381"/>
    </row>
    <row r="669850" spans="70:70" x14ac:dyDescent="0.25">
      <c r="BR669850" s="2394"/>
    </row>
    <row r="669851" spans="70:70" x14ac:dyDescent="0.25">
      <c r="BR669851" s="2381"/>
    </row>
    <row r="669875" spans="70:70" x14ac:dyDescent="0.25">
      <c r="BR669875" s="2394"/>
    </row>
    <row r="669876" spans="70:70" x14ac:dyDescent="0.25">
      <c r="BR669876" s="2381"/>
    </row>
    <row r="669900" spans="70:70" x14ac:dyDescent="0.25">
      <c r="BR669900" s="2394"/>
    </row>
    <row r="669901" spans="70:70" x14ac:dyDescent="0.25">
      <c r="BR669901" s="2381"/>
    </row>
    <row r="669925" spans="70:70" x14ac:dyDescent="0.25">
      <c r="BR669925" s="2394"/>
    </row>
    <row r="669926" spans="70:70" x14ac:dyDescent="0.25">
      <c r="BR669926" s="2381"/>
    </row>
    <row r="669950" spans="70:70" x14ac:dyDescent="0.25">
      <c r="BR669950" s="2394"/>
    </row>
    <row r="669951" spans="70:70" x14ac:dyDescent="0.25">
      <c r="BR669951" s="2381"/>
    </row>
    <row r="669975" spans="70:70" x14ac:dyDescent="0.25">
      <c r="BR669975" s="2394"/>
    </row>
    <row r="669976" spans="70:70" x14ac:dyDescent="0.25">
      <c r="BR669976" s="2381"/>
    </row>
    <row r="670000" spans="70:70" x14ac:dyDescent="0.25">
      <c r="BR670000" s="2394"/>
    </row>
    <row r="670001" spans="70:70" x14ac:dyDescent="0.25">
      <c r="BR670001" s="2381"/>
    </row>
    <row r="670025" spans="70:70" x14ac:dyDescent="0.25">
      <c r="BR670025" s="2394"/>
    </row>
    <row r="670026" spans="70:70" x14ac:dyDescent="0.25">
      <c r="BR670026" s="2381"/>
    </row>
    <row r="670050" spans="70:70" x14ac:dyDescent="0.25">
      <c r="BR670050" s="2394"/>
    </row>
    <row r="670051" spans="70:70" x14ac:dyDescent="0.25">
      <c r="BR670051" s="2381"/>
    </row>
    <row r="670075" spans="70:70" x14ac:dyDescent="0.25">
      <c r="BR670075" s="2394"/>
    </row>
    <row r="670076" spans="70:70" x14ac:dyDescent="0.25">
      <c r="BR670076" s="2381"/>
    </row>
    <row r="670100" spans="70:70" x14ac:dyDescent="0.25">
      <c r="BR670100" s="2394"/>
    </row>
    <row r="670101" spans="70:70" x14ac:dyDescent="0.25">
      <c r="BR670101" s="2381"/>
    </row>
    <row r="670125" spans="70:70" x14ac:dyDescent="0.25">
      <c r="BR670125" s="2394"/>
    </row>
    <row r="670126" spans="70:70" x14ac:dyDescent="0.25">
      <c r="BR670126" s="2381"/>
    </row>
    <row r="670150" spans="70:70" x14ac:dyDescent="0.25">
      <c r="BR670150" s="2394"/>
    </row>
    <row r="670151" spans="70:70" x14ac:dyDescent="0.25">
      <c r="BR670151" s="2381"/>
    </row>
    <row r="670175" spans="70:70" x14ac:dyDescent="0.25">
      <c r="BR670175" s="2394"/>
    </row>
    <row r="670176" spans="70:70" x14ac:dyDescent="0.25">
      <c r="BR670176" s="2381"/>
    </row>
    <row r="670200" spans="70:70" x14ac:dyDescent="0.25">
      <c r="BR670200" s="2394"/>
    </row>
    <row r="670201" spans="70:70" x14ac:dyDescent="0.25">
      <c r="BR670201" s="2381"/>
    </row>
    <row r="670225" spans="70:70" x14ac:dyDescent="0.25">
      <c r="BR670225" s="2394"/>
    </row>
    <row r="670226" spans="70:70" x14ac:dyDescent="0.25">
      <c r="BR670226" s="2381"/>
    </row>
    <row r="670250" spans="70:70" x14ac:dyDescent="0.25">
      <c r="BR670250" s="2394"/>
    </row>
    <row r="670251" spans="70:70" x14ac:dyDescent="0.25">
      <c r="BR670251" s="2381"/>
    </row>
    <row r="670275" spans="70:70" x14ac:dyDescent="0.25">
      <c r="BR670275" s="2394"/>
    </row>
    <row r="670276" spans="70:70" x14ac:dyDescent="0.25">
      <c r="BR670276" s="2381"/>
    </row>
    <row r="670300" spans="70:70" x14ac:dyDescent="0.25">
      <c r="BR670300" s="2394"/>
    </row>
    <row r="670301" spans="70:70" x14ac:dyDescent="0.25">
      <c r="BR670301" s="2381"/>
    </row>
    <row r="670325" spans="70:70" x14ac:dyDescent="0.25">
      <c r="BR670325" s="2394"/>
    </row>
    <row r="670326" spans="70:70" x14ac:dyDescent="0.25">
      <c r="BR670326" s="2381"/>
    </row>
    <row r="670350" spans="70:70" x14ac:dyDescent="0.25">
      <c r="BR670350" s="2394"/>
    </row>
    <row r="670351" spans="70:70" x14ac:dyDescent="0.25">
      <c r="BR670351" s="2381"/>
    </row>
    <row r="670375" spans="70:70" x14ac:dyDescent="0.25">
      <c r="BR670375" s="2394"/>
    </row>
    <row r="670376" spans="70:70" x14ac:dyDescent="0.25">
      <c r="BR670376" s="2381"/>
    </row>
    <row r="670400" spans="70:70" x14ac:dyDescent="0.25">
      <c r="BR670400" s="2394"/>
    </row>
    <row r="670401" spans="70:70" x14ac:dyDescent="0.25">
      <c r="BR670401" s="2381"/>
    </row>
    <row r="670425" spans="70:70" x14ac:dyDescent="0.25">
      <c r="BR670425" s="2394"/>
    </row>
    <row r="670426" spans="70:70" x14ac:dyDescent="0.25">
      <c r="BR670426" s="2381"/>
    </row>
    <row r="670450" spans="70:70" x14ac:dyDescent="0.25">
      <c r="BR670450" s="2394"/>
    </row>
    <row r="670451" spans="70:70" x14ac:dyDescent="0.25">
      <c r="BR670451" s="2381"/>
    </row>
    <row r="670475" spans="70:70" x14ac:dyDescent="0.25">
      <c r="BR670475" s="2394"/>
    </row>
    <row r="670476" spans="70:70" x14ac:dyDescent="0.25">
      <c r="BR670476" s="2381"/>
    </row>
    <row r="670500" spans="70:70" x14ac:dyDescent="0.25">
      <c r="BR670500" s="2394"/>
    </row>
    <row r="670501" spans="70:70" x14ac:dyDescent="0.25">
      <c r="BR670501" s="2381"/>
    </row>
    <row r="670525" spans="70:70" x14ac:dyDescent="0.25">
      <c r="BR670525" s="2394"/>
    </row>
    <row r="670526" spans="70:70" x14ac:dyDescent="0.25">
      <c r="BR670526" s="2381"/>
    </row>
    <row r="670550" spans="70:70" x14ac:dyDescent="0.25">
      <c r="BR670550" s="2394"/>
    </row>
    <row r="670551" spans="70:70" x14ac:dyDescent="0.25">
      <c r="BR670551" s="2381"/>
    </row>
    <row r="670575" spans="70:70" x14ac:dyDescent="0.25">
      <c r="BR670575" s="2394"/>
    </row>
    <row r="670576" spans="70:70" x14ac:dyDescent="0.25">
      <c r="BR670576" s="2381"/>
    </row>
    <row r="670600" spans="70:70" x14ac:dyDescent="0.25">
      <c r="BR670600" s="2394"/>
    </row>
    <row r="670601" spans="70:70" x14ac:dyDescent="0.25">
      <c r="BR670601" s="2381"/>
    </row>
    <row r="670625" spans="70:70" x14ac:dyDescent="0.25">
      <c r="BR670625" s="2394"/>
    </row>
    <row r="670626" spans="70:70" x14ac:dyDescent="0.25">
      <c r="BR670626" s="2381"/>
    </row>
    <row r="670650" spans="70:70" x14ac:dyDescent="0.25">
      <c r="BR670650" s="2394"/>
    </row>
    <row r="670651" spans="70:70" x14ac:dyDescent="0.25">
      <c r="BR670651" s="2381"/>
    </row>
    <row r="670675" spans="70:70" x14ac:dyDescent="0.25">
      <c r="BR670675" s="2394"/>
    </row>
    <row r="670676" spans="70:70" x14ac:dyDescent="0.25">
      <c r="BR670676" s="2381"/>
    </row>
    <row r="670700" spans="70:70" x14ac:dyDescent="0.25">
      <c r="BR670700" s="2394"/>
    </row>
    <row r="670701" spans="70:70" x14ac:dyDescent="0.25">
      <c r="BR670701" s="2381"/>
    </row>
    <row r="670725" spans="70:70" x14ac:dyDescent="0.25">
      <c r="BR670725" s="2394"/>
    </row>
    <row r="670726" spans="70:70" x14ac:dyDescent="0.25">
      <c r="BR670726" s="2381"/>
    </row>
    <row r="670750" spans="70:70" x14ac:dyDescent="0.25">
      <c r="BR670750" s="2394"/>
    </row>
    <row r="670751" spans="70:70" x14ac:dyDescent="0.25">
      <c r="BR670751" s="2381"/>
    </row>
    <row r="670775" spans="70:70" x14ac:dyDescent="0.25">
      <c r="BR670775" s="2394"/>
    </row>
    <row r="670776" spans="70:70" x14ac:dyDescent="0.25">
      <c r="BR670776" s="2381"/>
    </row>
    <row r="670800" spans="70:70" x14ac:dyDescent="0.25">
      <c r="BR670800" s="2394"/>
    </row>
    <row r="670801" spans="70:70" x14ac:dyDescent="0.25">
      <c r="BR670801" s="2381"/>
    </row>
    <row r="670825" spans="70:70" x14ac:dyDescent="0.25">
      <c r="BR670825" s="2394"/>
    </row>
    <row r="670826" spans="70:70" x14ac:dyDescent="0.25">
      <c r="BR670826" s="2381"/>
    </row>
    <row r="670850" spans="70:70" x14ac:dyDescent="0.25">
      <c r="BR670850" s="2394"/>
    </row>
    <row r="670851" spans="70:70" x14ac:dyDescent="0.25">
      <c r="BR670851" s="2381"/>
    </row>
    <row r="670875" spans="70:70" x14ac:dyDescent="0.25">
      <c r="BR670875" s="2394"/>
    </row>
    <row r="670876" spans="70:70" x14ac:dyDescent="0.25">
      <c r="BR670876" s="2381"/>
    </row>
    <row r="670900" spans="70:70" x14ac:dyDescent="0.25">
      <c r="BR670900" s="2394"/>
    </row>
    <row r="670901" spans="70:70" x14ac:dyDescent="0.25">
      <c r="BR670901" s="2381"/>
    </row>
    <row r="670925" spans="70:70" x14ac:dyDescent="0.25">
      <c r="BR670925" s="2394"/>
    </row>
    <row r="670926" spans="70:70" x14ac:dyDescent="0.25">
      <c r="BR670926" s="2381"/>
    </row>
    <row r="670950" spans="70:70" x14ac:dyDescent="0.25">
      <c r="BR670950" s="2394"/>
    </row>
    <row r="670951" spans="70:70" x14ac:dyDescent="0.25">
      <c r="BR670951" s="2381"/>
    </row>
    <row r="670975" spans="70:70" x14ac:dyDescent="0.25">
      <c r="BR670975" s="2394"/>
    </row>
    <row r="670976" spans="70:70" x14ac:dyDescent="0.25">
      <c r="BR670976" s="2381"/>
    </row>
    <row r="671000" spans="70:70" x14ac:dyDescent="0.25">
      <c r="BR671000" s="2394"/>
    </row>
    <row r="671001" spans="70:70" x14ac:dyDescent="0.25">
      <c r="BR671001" s="2381"/>
    </row>
    <row r="671025" spans="70:70" x14ac:dyDescent="0.25">
      <c r="BR671025" s="2394"/>
    </row>
    <row r="671026" spans="70:70" x14ac:dyDescent="0.25">
      <c r="BR671026" s="2381"/>
    </row>
    <row r="671050" spans="70:70" x14ac:dyDescent="0.25">
      <c r="BR671050" s="2394"/>
    </row>
    <row r="671051" spans="70:70" x14ac:dyDescent="0.25">
      <c r="BR671051" s="2381"/>
    </row>
    <row r="671075" spans="70:70" x14ac:dyDescent="0.25">
      <c r="BR671075" s="2394"/>
    </row>
    <row r="671076" spans="70:70" x14ac:dyDescent="0.25">
      <c r="BR671076" s="2381"/>
    </row>
    <row r="671100" spans="70:70" x14ac:dyDescent="0.25">
      <c r="BR671100" s="2394"/>
    </row>
    <row r="671101" spans="70:70" x14ac:dyDescent="0.25">
      <c r="BR671101" s="2381"/>
    </row>
    <row r="671125" spans="70:70" x14ac:dyDescent="0.25">
      <c r="BR671125" s="2394"/>
    </row>
    <row r="671126" spans="70:70" x14ac:dyDescent="0.25">
      <c r="BR671126" s="2381"/>
    </row>
    <row r="671150" spans="70:70" x14ac:dyDescent="0.25">
      <c r="BR671150" s="2394"/>
    </row>
    <row r="671151" spans="70:70" x14ac:dyDescent="0.25">
      <c r="BR671151" s="2381"/>
    </row>
    <row r="671175" spans="70:70" x14ac:dyDescent="0.25">
      <c r="BR671175" s="2394"/>
    </row>
    <row r="671176" spans="70:70" x14ac:dyDescent="0.25">
      <c r="BR671176" s="2381"/>
    </row>
    <row r="671200" spans="70:70" x14ac:dyDescent="0.25">
      <c r="BR671200" s="2394"/>
    </row>
    <row r="671201" spans="70:70" x14ac:dyDescent="0.25">
      <c r="BR671201" s="2381"/>
    </row>
    <row r="671225" spans="70:70" x14ac:dyDescent="0.25">
      <c r="BR671225" s="2394"/>
    </row>
    <row r="671226" spans="70:70" x14ac:dyDescent="0.25">
      <c r="BR671226" s="2381"/>
    </row>
    <row r="671250" spans="70:70" x14ac:dyDescent="0.25">
      <c r="BR671250" s="2394"/>
    </row>
    <row r="671251" spans="70:70" x14ac:dyDescent="0.25">
      <c r="BR671251" s="2381"/>
    </row>
    <row r="671275" spans="70:70" x14ac:dyDescent="0.25">
      <c r="BR671275" s="2394"/>
    </row>
    <row r="671276" spans="70:70" x14ac:dyDescent="0.25">
      <c r="BR671276" s="2381"/>
    </row>
    <row r="671300" spans="70:70" x14ac:dyDescent="0.25">
      <c r="BR671300" s="2394"/>
    </row>
    <row r="671301" spans="70:70" x14ac:dyDescent="0.25">
      <c r="BR671301" s="2381"/>
    </row>
    <row r="671325" spans="70:70" x14ac:dyDescent="0.25">
      <c r="BR671325" s="2394"/>
    </row>
    <row r="671326" spans="70:70" x14ac:dyDescent="0.25">
      <c r="BR671326" s="2381"/>
    </row>
    <row r="671350" spans="70:70" x14ac:dyDescent="0.25">
      <c r="BR671350" s="2394"/>
    </row>
    <row r="671351" spans="70:70" x14ac:dyDescent="0.25">
      <c r="BR671351" s="2381"/>
    </row>
    <row r="671375" spans="70:70" x14ac:dyDescent="0.25">
      <c r="BR671375" s="2394"/>
    </row>
    <row r="671376" spans="70:70" x14ac:dyDescent="0.25">
      <c r="BR671376" s="2381"/>
    </row>
    <row r="671400" spans="70:70" x14ac:dyDescent="0.25">
      <c r="BR671400" s="2394"/>
    </row>
    <row r="671401" spans="70:70" x14ac:dyDescent="0.25">
      <c r="BR671401" s="2381"/>
    </row>
    <row r="671425" spans="70:70" x14ac:dyDescent="0.25">
      <c r="BR671425" s="2394"/>
    </row>
    <row r="671426" spans="70:70" x14ac:dyDescent="0.25">
      <c r="BR671426" s="2381"/>
    </row>
    <row r="671450" spans="70:70" x14ac:dyDescent="0.25">
      <c r="BR671450" s="2394"/>
    </row>
    <row r="671451" spans="70:70" x14ac:dyDescent="0.25">
      <c r="BR671451" s="2381"/>
    </row>
    <row r="671475" spans="70:70" x14ac:dyDescent="0.25">
      <c r="BR671475" s="2394"/>
    </row>
    <row r="671476" spans="70:70" x14ac:dyDescent="0.25">
      <c r="BR671476" s="2381"/>
    </row>
    <row r="671500" spans="70:70" x14ac:dyDescent="0.25">
      <c r="BR671500" s="2394"/>
    </row>
    <row r="671501" spans="70:70" x14ac:dyDescent="0.25">
      <c r="BR671501" s="2381"/>
    </row>
    <row r="671525" spans="70:70" x14ac:dyDescent="0.25">
      <c r="BR671525" s="2394"/>
    </row>
    <row r="671526" spans="70:70" x14ac:dyDescent="0.25">
      <c r="BR671526" s="2381"/>
    </row>
    <row r="671550" spans="70:70" x14ac:dyDescent="0.25">
      <c r="BR671550" s="2394"/>
    </row>
    <row r="671551" spans="70:70" x14ac:dyDescent="0.25">
      <c r="BR671551" s="2381"/>
    </row>
    <row r="671575" spans="70:70" x14ac:dyDescent="0.25">
      <c r="BR671575" s="2394"/>
    </row>
    <row r="671576" spans="70:70" x14ac:dyDescent="0.25">
      <c r="BR671576" s="2381"/>
    </row>
    <row r="671600" spans="70:70" x14ac:dyDescent="0.25">
      <c r="BR671600" s="2394"/>
    </row>
    <row r="671601" spans="70:70" x14ac:dyDescent="0.25">
      <c r="BR671601" s="2381"/>
    </row>
    <row r="671625" spans="70:70" x14ac:dyDescent="0.25">
      <c r="BR671625" s="2394"/>
    </row>
    <row r="671626" spans="70:70" x14ac:dyDescent="0.25">
      <c r="BR671626" s="2381"/>
    </row>
    <row r="671650" spans="70:70" x14ac:dyDescent="0.25">
      <c r="BR671650" s="2394"/>
    </row>
    <row r="671651" spans="70:70" x14ac:dyDescent="0.25">
      <c r="BR671651" s="2381"/>
    </row>
    <row r="671675" spans="70:70" x14ac:dyDescent="0.25">
      <c r="BR671675" s="2394"/>
    </row>
    <row r="671676" spans="70:70" x14ac:dyDescent="0.25">
      <c r="BR671676" s="2381"/>
    </row>
    <row r="671700" spans="70:70" x14ac:dyDescent="0.25">
      <c r="BR671700" s="2394"/>
    </row>
    <row r="671701" spans="70:70" x14ac:dyDescent="0.25">
      <c r="BR671701" s="2381"/>
    </row>
    <row r="671725" spans="70:70" x14ac:dyDescent="0.25">
      <c r="BR671725" s="2394"/>
    </row>
    <row r="671726" spans="70:70" x14ac:dyDescent="0.25">
      <c r="BR671726" s="2381"/>
    </row>
    <row r="671750" spans="70:70" x14ac:dyDescent="0.25">
      <c r="BR671750" s="2394"/>
    </row>
    <row r="671751" spans="70:70" x14ac:dyDescent="0.25">
      <c r="BR671751" s="2381"/>
    </row>
    <row r="671775" spans="70:70" x14ac:dyDescent="0.25">
      <c r="BR671775" s="2394"/>
    </row>
    <row r="671776" spans="70:70" x14ac:dyDescent="0.25">
      <c r="BR671776" s="2381"/>
    </row>
    <row r="671800" spans="70:70" x14ac:dyDescent="0.25">
      <c r="BR671800" s="2394"/>
    </row>
    <row r="671801" spans="70:70" x14ac:dyDescent="0.25">
      <c r="BR671801" s="2381"/>
    </row>
    <row r="671825" spans="70:70" x14ac:dyDescent="0.25">
      <c r="BR671825" s="2394"/>
    </row>
    <row r="671826" spans="70:70" x14ac:dyDescent="0.25">
      <c r="BR671826" s="2381"/>
    </row>
    <row r="671850" spans="70:70" x14ac:dyDescent="0.25">
      <c r="BR671850" s="2394"/>
    </row>
    <row r="671851" spans="70:70" x14ac:dyDescent="0.25">
      <c r="BR671851" s="2381"/>
    </row>
    <row r="671875" spans="70:70" x14ac:dyDescent="0.25">
      <c r="BR671875" s="2394"/>
    </row>
    <row r="671876" spans="70:70" x14ac:dyDescent="0.25">
      <c r="BR671876" s="2381"/>
    </row>
    <row r="671900" spans="70:70" x14ac:dyDescent="0.25">
      <c r="BR671900" s="2394"/>
    </row>
    <row r="671901" spans="70:70" x14ac:dyDescent="0.25">
      <c r="BR671901" s="2381"/>
    </row>
    <row r="671925" spans="70:70" x14ac:dyDescent="0.25">
      <c r="BR671925" s="2394"/>
    </row>
    <row r="671926" spans="70:70" x14ac:dyDescent="0.25">
      <c r="BR671926" s="2381"/>
    </row>
    <row r="671950" spans="70:70" x14ac:dyDescent="0.25">
      <c r="BR671950" s="2394"/>
    </row>
    <row r="671951" spans="70:70" x14ac:dyDescent="0.25">
      <c r="BR671951" s="2381"/>
    </row>
    <row r="671975" spans="70:70" x14ac:dyDescent="0.25">
      <c r="BR671975" s="2394"/>
    </row>
    <row r="671976" spans="70:70" x14ac:dyDescent="0.25">
      <c r="BR671976" s="2381"/>
    </row>
    <row r="672000" spans="70:70" x14ac:dyDescent="0.25">
      <c r="BR672000" s="2394"/>
    </row>
    <row r="672001" spans="70:70" x14ac:dyDescent="0.25">
      <c r="BR672001" s="2381"/>
    </row>
    <row r="672025" spans="70:70" x14ac:dyDescent="0.25">
      <c r="BR672025" s="2394"/>
    </row>
    <row r="672026" spans="70:70" x14ac:dyDescent="0.25">
      <c r="BR672026" s="2381"/>
    </row>
    <row r="672050" spans="70:70" x14ac:dyDescent="0.25">
      <c r="BR672050" s="2394"/>
    </row>
    <row r="672051" spans="70:70" x14ac:dyDescent="0.25">
      <c r="BR672051" s="2381"/>
    </row>
    <row r="672075" spans="70:70" x14ac:dyDescent="0.25">
      <c r="BR672075" s="2394"/>
    </row>
    <row r="672076" spans="70:70" x14ac:dyDescent="0.25">
      <c r="BR672076" s="2381"/>
    </row>
    <row r="672100" spans="70:70" x14ac:dyDescent="0.25">
      <c r="BR672100" s="2394"/>
    </row>
    <row r="672101" spans="70:70" x14ac:dyDescent="0.25">
      <c r="BR672101" s="2381"/>
    </row>
    <row r="672125" spans="70:70" x14ac:dyDescent="0.25">
      <c r="BR672125" s="2394"/>
    </row>
    <row r="672126" spans="70:70" x14ac:dyDescent="0.25">
      <c r="BR672126" s="2381"/>
    </row>
    <row r="672150" spans="70:70" x14ac:dyDescent="0.25">
      <c r="BR672150" s="2394"/>
    </row>
    <row r="672151" spans="70:70" x14ac:dyDescent="0.25">
      <c r="BR672151" s="2381"/>
    </row>
    <row r="672175" spans="70:70" x14ac:dyDescent="0.25">
      <c r="BR672175" s="2394"/>
    </row>
    <row r="672176" spans="70:70" x14ac:dyDescent="0.25">
      <c r="BR672176" s="2381"/>
    </row>
    <row r="672200" spans="70:70" x14ac:dyDescent="0.25">
      <c r="BR672200" s="2394"/>
    </row>
    <row r="672201" spans="70:70" x14ac:dyDescent="0.25">
      <c r="BR672201" s="2381"/>
    </row>
    <row r="672225" spans="70:70" x14ac:dyDescent="0.25">
      <c r="BR672225" s="2394"/>
    </row>
    <row r="672226" spans="70:70" x14ac:dyDescent="0.25">
      <c r="BR672226" s="2381"/>
    </row>
    <row r="672250" spans="70:70" x14ac:dyDescent="0.25">
      <c r="BR672250" s="2394"/>
    </row>
    <row r="672251" spans="70:70" x14ac:dyDescent="0.25">
      <c r="BR672251" s="2381"/>
    </row>
    <row r="672275" spans="70:70" x14ac:dyDescent="0.25">
      <c r="BR672275" s="2394"/>
    </row>
    <row r="672276" spans="70:70" x14ac:dyDescent="0.25">
      <c r="BR672276" s="2381"/>
    </row>
    <row r="672300" spans="70:70" x14ac:dyDescent="0.25">
      <c r="BR672300" s="2394"/>
    </row>
    <row r="672301" spans="70:70" x14ac:dyDescent="0.25">
      <c r="BR672301" s="2381"/>
    </row>
    <row r="672325" spans="70:70" x14ac:dyDescent="0.25">
      <c r="BR672325" s="2394"/>
    </row>
    <row r="672326" spans="70:70" x14ac:dyDescent="0.25">
      <c r="BR672326" s="2381"/>
    </row>
    <row r="672350" spans="70:70" x14ac:dyDescent="0.25">
      <c r="BR672350" s="2394"/>
    </row>
    <row r="672351" spans="70:70" x14ac:dyDescent="0.25">
      <c r="BR672351" s="2381"/>
    </row>
    <row r="672375" spans="70:70" x14ac:dyDescent="0.25">
      <c r="BR672375" s="2394"/>
    </row>
    <row r="672376" spans="70:70" x14ac:dyDescent="0.25">
      <c r="BR672376" s="2381"/>
    </row>
    <row r="672400" spans="70:70" x14ac:dyDescent="0.25">
      <c r="BR672400" s="2394"/>
    </row>
    <row r="672401" spans="70:70" x14ac:dyDescent="0.25">
      <c r="BR672401" s="2381"/>
    </row>
    <row r="672425" spans="70:70" x14ac:dyDescent="0.25">
      <c r="BR672425" s="2394"/>
    </row>
    <row r="672426" spans="70:70" x14ac:dyDescent="0.25">
      <c r="BR672426" s="2381"/>
    </row>
    <row r="672450" spans="70:70" x14ac:dyDescent="0.25">
      <c r="BR672450" s="2394"/>
    </row>
    <row r="672451" spans="70:70" x14ac:dyDescent="0.25">
      <c r="BR672451" s="2381"/>
    </row>
    <row r="672475" spans="70:70" x14ac:dyDescent="0.25">
      <c r="BR672475" s="2394"/>
    </row>
    <row r="672476" spans="70:70" x14ac:dyDescent="0.25">
      <c r="BR672476" s="2381"/>
    </row>
    <row r="672500" spans="70:70" x14ac:dyDescent="0.25">
      <c r="BR672500" s="2394"/>
    </row>
    <row r="672501" spans="70:70" x14ac:dyDescent="0.25">
      <c r="BR672501" s="2381"/>
    </row>
    <row r="672525" spans="70:70" x14ac:dyDescent="0.25">
      <c r="BR672525" s="2394"/>
    </row>
    <row r="672526" spans="70:70" x14ac:dyDescent="0.25">
      <c r="BR672526" s="2381"/>
    </row>
    <row r="672550" spans="70:70" x14ac:dyDescent="0.25">
      <c r="BR672550" s="2394"/>
    </row>
    <row r="672551" spans="70:70" x14ac:dyDescent="0.25">
      <c r="BR672551" s="2381"/>
    </row>
    <row r="672575" spans="70:70" x14ac:dyDescent="0.25">
      <c r="BR672575" s="2394"/>
    </row>
    <row r="672576" spans="70:70" x14ac:dyDescent="0.25">
      <c r="BR672576" s="2381"/>
    </row>
    <row r="672600" spans="70:70" x14ac:dyDescent="0.25">
      <c r="BR672600" s="2394"/>
    </row>
    <row r="672601" spans="70:70" x14ac:dyDescent="0.25">
      <c r="BR672601" s="2381"/>
    </row>
    <row r="672625" spans="70:70" x14ac:dyDescent="0.25">
      <c r="BR672625" s="2394"/>
    </row>
    <row r="672626" spans="70:70" x14ac:dyDescent="0.25">
      <c r="BR672626" s="2381"/>
    </row>
    <row r="672650" spans="70:70" x14ac:dyDescent="0.25">
      <c r="BR672650" s="2394"/>
    </row>
    <row r="672651" spans="70:70" x14ac:dyDescent="0.25">
      <c r="BR672651" s="2381"/>
    </row>
    <row r="672675" spans="70:70" x14ac:dyDescent="0.25">
      <c r="BR672675" s="2394"/>
    </row>
    <row r="672676" spans="70:70" x14ac:dyDescent="0.25">
      <c r="BR672676" s="2381"/>
    </row>
    <row r="672700" spans="70:70" x14ac:dyDescent="0.25">
      <c r="BR672700" s="2394"/>
    </row>
    <row r="672701" spans="70:70" x14ac:dyDescent="0.25">
      <c r="BR672701" s="2381"/>
    </row>
    <row r="672725" spans="70:70" x14ac:dyDescent="0.25">
      <c r="BR672725" s="2394"/>
    </row>
    <row r="672726" spans="70:70" x14ac:dyDescent="0.25">
      <c r="BR672726" s="2381"/>
    </row>
    <row r="672750" spans="70:70" x14ac:dyDescent="0.25">
      <c r="BR672750" s="2394"/>
    </row>
    <row r="672751" spans="70:70" x14ac:dyDescent="0.25">
      <c r="BR672751" s="2381"/>
    </row>
    <row r="672775" spans="70:70" x14ac:dyDescent="0.25">
      <c r="BR672775" s="2394"/>
    </row>
    <row r="672776" spans="70:70" x14ac:dyDescent="0.25">
      <c r="BR672776" s="2381"/>
    </row>
    <row r="672800" spans="70:70" x14ac:dyDescent="0.25">
      <c r="BR672800" s="2394"/>
    </row>
    <row r="672801" spans="70:70" x14ac:dyDescent="0.25">
      <c r="BR672801" s="2381"/>
    </row>
    <row r="672825" spans="70:70" x14ac:dyDescent="0.25">
      <c r="BR672825" s="2394"/>
    </row>
    <row r="672826" spans="70:70" x14ac:dyDescent="0.25">
      <c r="BR672826" s="2381"/>
    </row>
    <row r="672850" spans="70:70" x14ac:dyDescent="0.25">
      <c r="BR672850" s="2394"/>
    </row>
    <row r="672851" spans="70:70" x14ac:dyDescent="0.25">
      <c r="BR672851" s="2381"/>
    </row>
    <row r="672875" spans="70:70" x14ac:dyDescent="0.25">
      <c r="BR672875" s="2394"/>
    </row>
    <row r="672876" spans="70:70" x14ac:dyDescent="0.25">
      <c r="BR672876" s="2381"/>
    </row>
    <row r="672900" spans="70:70" x14ac:dyDescent="0.25">
      <c r="BR672900" s="2394"/>
    </row>
    <row r="672901" spans="70:70" x14ac:dyDescent="0.25">
      <c r="BR672901" s="2381"/>
    </row>
    <row r="672925" spans="70:70" x14ac:dyDescent="0.25">
      <c r="BR672925" s="2394"/>
    </row>
    <row r="672926" spans="70:70" x14ac:dyDescent="0.25">
      <c r="BR672926" s="2381"/>
    </row>
    <row r="672950" spans="70:70" x14ac:dyDescent="0.25">
      <c r="BR672950" s="2394"/>
    </row>
    <row r="672951" spans="70:70" x14ac:dyDescent="0.25">
      <c r="BR672951" s="2381"/>
    </row>
    <row r="672975" spans="70:70" x14ac:dyDescent="0.25">
      <c r="BR672975" s="2394"/>
    </row>
    <row r="672976" spans="70:70" x14ac:dyDescent="0.25">
      <c r="BR672976" s="2381"/>
    </row>
    <row r="673000" spans="70:70" x14ac:dyDescent="0.25">
      <c r="BR673000" s="2394"/>
    </row>
    <row r="673001" spans="70:70" x14ac:dyDescent="0.25">
      <c r="BR673001" s="2381"/>
    </row>
    <row r="673025" spans="70:70" x14ac:dyDescent="0.25">
      <c r="BR673025" s="2394"/>
    </row>
    <row r="673026" spans="70:70" x14ac:dyDescent="0.25">
      <c r="BR673026" s="2381"/>
    </row>
    <row r="673050" spans="70:70" x14ac:dyDescent="0.25">
      <c r="BR673050" s="2394"/>
    </row>
    <row r="673051" spans="70:70" x14ac:dyDescent="0.25">
      <c r="BR673051" s="2381"/>
    </row>
    <row r="673075" spans="70:70" x14ac:dyDescent="0.25">
      <c r="BR673075" s="2394"/>
    </row>
    <row r="673076" spans="70:70" x14ac:dyDescent="0.25">
      <c r="BR673076" s="2381"/>
    </row>
    <row r="673100" spans="70:70" x14ac:dyDescent="0.25">
      <c r="BR673100" s="2394"/>
    </row>
    <row r="673101" spans="70:70" x14ac:dyDescent="0.25">
      <c r="BR673101" s="2381"/>
    </row>
    <row r="673125" spans="70:70" x14ac:dyDescent="0.25">
      <c r="BR673125" s="2394"/>
    </row>
    <row r="673126" spans="70:70" x14ac:dyDescent="0.25">
      <c r="BR673126" s="2381"/>
    </row>
    <row r="673150" spans="70:70" x14ac:dyDescent="0.25">
      <c r="BR673150" s="2394"/>
    </row>
    <row r="673151" spans="70:70" x14ac:dyDescent="0.25">
      <c r="BR673151" s="2381"/>
    </row>
    <row r="673175" spans="70:70" x14ac:dyDescent="0.25">
      <c r="BR673175" s="2394"/>
    </row>
    <row r="673176" spans="70:70" x14ac:dyDescent="0.25">
      <c r="BR673176" s="2381"/>
    </row>
    <row r="673200" spans="70:70" x14ac:dyDescent="0.25">
      <c r="BR673200" s="2394"/>
    </row>
    <row r="673201" spans="70:70" x14ac:dyDescent="0.25">
      <c r="BR673201" s="2381"/>
    </row>
    <row r="673225" spans="70:70" x14ac:dyDescent="0.25">
      <c r="BR673225" s="2394"/>
    </row>
    <row r="673226" spans="70:70" x14ac:dyDescent="0.25">
      <c r="BR673226" s="2381"/>
    </row>
    <row r="673250" spans="70:70" x14ac:dyDescent="0.25">
      <c r="BR673250" s="2394"/>
    </row>
    <row r="673251" spans="70:70" x14ac:dyDescent="0.25">
      <c r="BR673251" s="2381"/>
    </row>
    <row r="673275" spans="70:70" x14ac:dyDescent="0.25">
      <c r="BR673275" s="2394"/>
    </row>
    <row r="673276" spans="70:70" x14ac:dyDescent="0.25">
      <c r="BR673276" s="2381"/>
    </row>
    <row r="673300" spans="70:70" x14ac:dyDescent="0.25">
      <c r="BR673300" s="2394"/>
    </row>
    <row r="673301" spans="70:70" x14ac:dyDescent="0.25">
      <c r="BR673301" s="2381"/>
    </row>
    <row r="673325" spans="70:70" x14ac:dyDescent="0.25">
      <c r="BR673325" s="2394"/>
    </row>
    <row r="673326" spans="70:70" x14ac:dyDescent="0.25">
      <c r="BR673326" s="2381"/>
    </row>
    <row r="673350" spans="70:70" x14ac:dyDescent="0.25">
      <c r="BR673350" s="2394"/>
    </row>
    <row r="673351" spans="70:70" x14ac:dyDescent="0.25">
      <c r="BR673351" s="2381"/>
    </row>
    <row r="673375" spans="70:70" x14ac:dyDescent="0.25">
      <c r="BR673375" s="2394"/>
    </row>
    <row r="673376" spans="70:70" x14ac:dyDescent="0.25">
      <c r="BR673376" s="2381"/>
    </row>
    <row r="673400" spans="70:70" x14ac:dyDescent="0.25">
      <c r="BR673400" s="2394"/>
    </row>
    <row r="673401" spans="70:70" x14ac:dyDescent="0.25">
      <c r="BR673401" s="2381"/>
    </row>
    <row r="673425" spans="70:70" x14ac:dyDescent="0.25">
      <c r="BR673425" s="2394"/>
    </row>
    <row r="673426" spans="70:70" x14ac:dyDescent="0.25">
      <c r="BR673426" s="2381"/>
    </row>
    <row r="673450" spans="70:70" x14ac:dyDescent="0.25">
      <c r="BR673450" s="2394"/>
    </row>
    <row r="673451" spans="70:70" x14ac:dyDescent="0.25">
      <c r="BR673451" s="2381"/>
    </row>
    <row r="673475" spans="70:70" x14ac:dyDescent="0.25">
      <c r="BR673475" s="2394"/>
    </row>
    <row r="673476" spans="70:70" x14ac:dyDescent="0.25">
      <c r="BR673476" s="2381"/>
    </row>
    <row r="673500" spans="70:70" x14ac:dyDescent="0.25">
      <c r="BR673500" s="2394"/>
    </row>
    <row r="673501" spans="70:70" x14ac:dyDescent="0.25">
      <c r="BR673501" s="2381"/>
    </row>
    <row r="673525" spans="70:70" x14ac:dyDescent="0.25">
      <c r="BR673525" s="2394"/>
    </row>
    <row r="673526" spans="70:70" x14ac:dyDescent="0.25">
      <c r="BR673526" s="2381"/>
    </row>
    <row r="673550" spans="70:70" x14ac:dyDescent="0.25">
      <c r="BR673550" s="2394"/>
    </row>
    <row r="673551" spans="70:70" x14ac:dyDescent="0.25">
      <c r="BR673551" s="2381"/>
    </row>
    <row r="673575" spans="70:70" x14ac:dyDescent="0.25">
      <c r="BR673575" s="2394"/>
    </row>
    <row r="673576" spans="70:70" x14ac:dyDescent="0.25">
      <c r="BR673576" s="2381"/>
    </row>
    <row r="673600" spans="70:70" x14ac:dyDescent="0.25">
      <c r="BR673600" s="2394"/>
    </row>
    <row r="673601" spans="70:70" x14ac:dyDescent="0.25">
      <c r="BR673601" s="2381"/>
    </row>
    <row r="673625" spans="70:70" x14ac:dyDescent="0.25">
      <c r="BR673625" s="2394"/>
    </row>
    <row r="673626" spans="70:70" x14ac:dyDescent="0.25">
      <c r="BR673626" s="2381"/>
    </row>
    <row r="673650" spans="70:70" x14ac:dyDescent="0.25">
      <c r="BR673650" s="2394"/>
    </row>
    <row r="673651" spans="70:70" x14ac:dyDescent="0.25">
      <c r="BR673651" s="2381"/>
    </row>
    <row r="673675" spans="70:70" x14ac:dyDescent="0.25">
      <c r="BR673675" s="2394"/>
    </row>
    <row r="673676" spans="70:70" x14ac:dyDescent="0.25">
      <c r="BR673676" s="2381"/>
    </row>
    <row r="673700" spans="70:70" x14ac:dyDescent="0.25">
      <c r="BR673700" s="2394"/>
    </row>
    <row r="673701" spans="70:70" x14ac:dyDescent="0.25">
      <c r="BR673701" s="2381"/>
    </row>
    <row r="673725" spans="70:70" x14ac:dyDescent="0.25">
      <c r="BR673725" s="2394"/>
    </row>
    <row r="673726" spans="70:70" x14ac:dyDescent="0.25">
      <c r="BR673726" s="2381"/>
    </row>
    <row r="673750" spans="70:70" x14ac:dyDescent="0.25">
      <c r="BR673750" s="2394"/>
    </row>
    <row r="673751" spans="70:70" x14ac:dyDescent="0.25">
      <c r="BR673751" s="2381"/>
    </row>
    <row r="673775" spans="70:70" x14ac:dyDescent="0.25">
      <c r="BR673775" s="2394"/>
    </row>
    <row r="673776" spans="70:70" x14ac:dyDescent="0.25">
      <c r="BR673776" s="2381"/>
    </row>
    <row r="673800" spans="70:70" x14ac:dyDescent="0.25">
      <c r="BR673800" s="2394"/>
    </row>
    <row r="673801" spans="70:70" x14ac:dyDescent="0.25">
      <c r="BR673801" s="2381"/>
    </row>
    <row r="673825" spans="70:70" x14ac:dyDescent="0.25">
      <c r="BR673825" s="2394"/>
    </row>
    <row r="673826" spans="70:70" x14ac:dyDescent="0.25">
      <c r="BR673826" s="2381"/>
    </row>
    <row r="673850" spans="70:70" x14ac:dyDescent="0.25">
      <c r="BR673850" s="2394"/>
    </row>
    <row r="673851" spans="70:70" x14ac:dyDescent="0.25">
      <c r="BR673851" s="2381"/>
    </row>
    <row r="673875" spans="70:70" x14ac:dyDescent="0.25">
      <c r="BR673875" s="2394"/>
    </row>
    <row r="673876" spans="70:70" x14ac:dyDescent="0.25">
      <c r="BR673876" s="2381"/>
    </row>
    <row r="673900" spans="70:70" x14ac:dyDescent="0.25">
      <c r="BR673900" s="2394"/>
    </row>
    <row r="673901" spans="70:70" x14ac:dyDescent="0.25">
      <c r="BR673901" s="2381"/>
    </row>
    <row r="673925" spans="70:70" x14ac:dyDescent="0.25">
      <c r="BR673925" s="2394"/>
    </row>
    <row r="673926" spans="70:70" x14ac:dyDescent="0.25">
      <c r="BR673926" s="2381"/>
    </row>
    <row r="673950" spans="70:70" x14ac:dyDescent="0.25">
      <c r="BR673950" s="2394"/>
    </row>
    <row r="673951" spans="70:70" x14ac:dyDescent="0.25">
      <c r="BR673951" s="2381"/>
    </row>
    <row r="673975" spans="70:70" x14ac:dyDescent="0.25">
      <c r="BR673975" s="2394"/>
    </row>
    <row r="673976" spans="70:70" x14ac:dyDescent="0.25">
      <c r="BR673976" s="2381"/>
    </row>
    <row r="674000" spans="70:70" x14ac:dyDescent="0.25">
      <c r="BR674000" s="2394"/>
    </row>
    <row r="674001" spans="70:70" x14ac:dyDescent="0.25">
      <c r="BR674001" s="2381"/>
    </row>
    <row r="674025" spans="70:70" x14ac:dyDescent="0.25">
      <c r="BR674025" s="2394"/>
    </row>
    <row r="674026" spans="70:70" x14ac:dyDescent="0.25">
      <c r="BR674026" s="2381"/>
    </row>
    <row r="674050" spans="70:70" x14ac:dyDescent="0.25">
      <c r="BR674050" s="2394"/>
    </row>
    <row r="674051" spans="70:70" x14ac:dyDescent="0.25">
      <c r="BR674051" s="2381"/>
    </row>
    <row r="674075" spans="70:70" x14ac:dyDescent="0.25">
      <c r="BR674075" s="2394"/>
    </row>
    <row r="674076" spans="70:70" x14ac:dyDescent="0.25">
      <c r="BR674076" s="2381"/>
    </row>
    <row r="674100" spans="70:70" x14ac:dyDescent="0.25">
      <c r="BR674100" s="2394"/>
    </row>
    <row r="674101" spans="70:70" x14ac:dyDescent="0.25">
      <c r="BR674101" s="2381"/>
    </row>
    <row r="674125" spans="70:70" x14ac:dyDescent="0.25">
      <c r="BR674125" s="2394"/>
    </row>
    <row r="674126" spans="70:70" x14ac:dyDescent="0.25">
      <c r="BR674126" s="2381"/>
    </row>
    <row r="674150" spans="70:70" x14ac:dyDescent="0.25">
      <c r="BR674150" s="2394"/>
    </row>
    <row r="674151" spans="70:70" x14ac:dyDescent="0.25">
      <c r="BR674151" s="2381"/>
    </row>
    <row r="674175" spans="70:70" x14ac:dyDescent="0.25">
      <c r="BR674175" s="2394"/>
    </row>
    <row r="674176" spans="70:70" x14ac:dyDescent="0.25">
      <c r="BR674176" s="2381"/>
    </row>
    <row r="674200" spans="70:70" x14ac:dyDescent="0.25">
      <c r="BR674200" s="2394"/>
    </row>
    <row r="674201" spans="70:70" x14ac:dyDescent="0.25">
      <c r="BR674201" s="2381"/>
    </row>
    <row r="674225" spans="70:70" x14ac:dyDescent="0.25">
      <c r="BR674225" s="2394"/>
    </row>
    <row r="674226" spans="70:70" x14ac:dyDescent="0.25">
      <c r="BR674226" s="2381"/>
    </row>
    <row r="674250" spans="70:70" x14ac:dyDescent="0.25">
      <c r="BR674250" s="2394"/>
    </row>
    <row r="674251" spans="70:70" x14ac:dyDescent="0.25">
      <c r="BR674251" s="2381"/>
    </row>
    <row r="674275" spans="70:70" x14ac:dyDescent="0.25">
      <c r="BR674275" s="2394"/>
    </row>
    <row r="674276" spans="70:70" x14ac:dyDescent="0.25">
      <c r="BR674276" s="2381"/>
    </row>
    <row r="674300" spans="70:70" x14ac:dyDescent="0.25">
      <c r="BR674300" s="2394"/>
    </row>
    <row r="674301" spans="70:70" x14ac:dyDescent="0.25">
      <c r="BR674301" s="2381"/>
    </row>
    <row r="674325" spans="70:70" x14ac:dyDescent="0.25">
      <c r="BR674325" s="2394"/>
    </row>
    <row r="674326" spans="70:70" x14ac:dyDescent="0.25">
      <c r="BR674326" s="2381"/>
    </row>
    <row r="674350" spans="70:70" x14ac:dyDescent="0.25">
      <c r="BR674350" s="2394"/>
    </row>
    <row r="674351" spans="70:70" x14ac:dyDescent="0.25">
      <c r="BR674351" s="2381"/>
    </row>
    <row r="674375" spans="70:70" x14ac:dyDescent="0.25">
      <c r="BR674375" s="2394"/>
    </row>
    <row r="674376" spans="70:70" x14ac:dyDescent="0.25">
      <c r="BR674376" s="2381"/>
    </row>
    <row r="674400" spans="70:70" x14ac:dyDescent="0.25">
      <c r="BR674400" s="2394"/>
    </row>
    <row r="674401" spans="70:70" x14ac:dyDescent="0.25">
      <c r="BR674401" s="2381"/>
    </row>
    <row r="674425" spans="70:70" x14ac:dyDescent="0.25">
      <c r="BR674425" s="2394"/>
    </row>
    <row r="674426" spans="70:70" x14ac:dyDescent="0.25">
      <c r="BR674426" s="2381"/>
    </row>
    <row r="674450" spans="70:70" x14ac:dyDescent="0.25">
      <c r="BR674450" s="2394"/>
    </row>
    <row r="674451" spans="70:70" x14ac:dyDescent="0.25">
      <c r="BR674451" s="2381"/>
    </row>
    <row r="674475" spans="70:70" x14ac:dyDescent="0.25">
      <c r="BR674475" s="2394"/>
    </row>
    <row r="674476" spans="70:70" x14ac:dyDescent="0.25">
      <c r="BR674476" s="2381"/>
    </row>
    <row r="674500" spans="70:70" x14ac:dyDescent="0.25">
      <c r="BR674500" s="2394"/>
    </row>
    <row r="674501" spans="70:70" x14ac:dyDescent="0.25">
      <c r="BR674501" s="2381"/>
    </row>
    <row r="674525" spans="70:70" x14ac:dyDescent="0.25">
      <c r="BR674525" s="2394"/>
    </row>
    <row r="674526" spans="70:70" x14ac:dyDescent="0.25">
      <c r="BR674526" s="2381"/>
    </row>
    <row r="674550" spans="70:70" x14ac:dyDescent="0.25">
      <c r="BR674550" s="2394"/>
    </row>
    <row r="674551" spans="70:70" x14ac:dyDescent="0.25">
      <c r="BR674551" s="2381"/>
    </row>
    <row r="674575" spans="70:70" x14ac:dyDescent="0.25">
      <c r="BR674575" s="2394"/>
    </row>
    <row r="674576" spans="70:70" x14ac:dyDescent="0.25">
      <c r="BR674576" s="2381"/>
    </row>
    <row r="674600" spans="70:70" x14ac:dyDescent="0.25">
      <c r="BR674600" s="2394"/>
    </row>
    <row r="674601" spans="70:70" x14ac:dyDescent="0.25">
      <c r="BR674601" s="2381"/>
    </row>
    <row r="674625" spans="70:70" x14ac:dyDescent="0.25">
      <c r="BR674625" s="2394"/>
    </row>
    <row r="674626" spans="70:70" x14ac:dyDescent="0.25">
      <c r="BR674626" s="2381"/>
    </row>
    <row r="674650" spans="70:70" x14ac:dyDescent="0.25">
      <c r="BR674650" s="2394"/>
    </row>
    <row r="674651" spans="70:70" x14ac:dyDescent="0.25">
      <c r="BR674651" s="2381"/>
    </row>
    <row r="674675" spans="70:70" x14ac:dyDescent="0.25">
      <c r="BR674675" s="2394"/>
    </row>
    <row r="674676" spans="70:70" x14ac:dyDescent="0.25">
      <c r="BR674676" s="2381"/>
    </row>
    <row r="674700" spans="70:70" x14ac:dyDescent="0.25">
      <c r="BR674700" s="2394"/>
    </row>
    <row r="674701" spans="70:70" x14ac:dyDescent="0.25">
      <c r="BR674701" s="2381"/>
    </row>
    <row r="674725" spans="70:70" x14ac:dyDescent="0.25">
      <c r="BR674725" s="2394"/>
    </row>
    <row r="674726" spans="70:70" x14ac:dyDescent="0.25">
      <c r="BR674726" s="2381"/>
    </row>
    <row r="674750" spans="70:70" x14ac:dyDescent="0.25">
      <c r="BR674750" s="2394"/>
    </row>
    <row r="674751" spans="70:70" x14ac:dyDescent="0.25">
      <c r="BR674751" s="2381"/>
    </row>
    <row r="674775" spans="70:70" x14ac:dyDescent="0.25">
      <c r="BR674775" s="2394"/>
    </row>
    <row r="674776" spans="70:70" x14ac:dyDescent="0.25">
      <c r="BR674776" s="2381"/>
    </row>
    <row r="674800" spans="70:70" x14ac:dyDescent="0.25">
      <c r="BR674800" s="2394"/>
    </row>
    <row r="674801" spans="70:70" x14ac:dyDescent="0.25">
      <c r="BR674801" s="2381"/>
    </row>
    <row r="674825" spans="70:70" x14ac:dyDescent="0.25">
      <c r="BR674825" s="2394"/>
    </row>
    <row r="674826" spans="70:70" x14ac:dyDescent="0.25">
      <c r="BR674826" s="2381"/>
    </row>
    <row r="674850" spans="70:70" x14ac:dyDescent="0.25">
      <c r="BR674850" s="2394"/>
    </row>
    <row r="674851" spans="70:70" x14ac:dyDescent="0.25">
      <c r="BR674851" s="2381"/>
    </row>
    <row r="674875" spans="70:70" x14ac:dyDescent="0.25">
      <c r="BR674875" s="2394"/>
    </row>
    <row r="674876" spans="70:70" x14ac:dyDescent="0.25">
      <c r="BR674876" s="2381"/>
    </row>
    <row r="674900" spans="70:70" x14ac:dyDescent="0.25">
      <c r="BR674900" s="2394"/>
    </row>
    <row r="674901" spans="70:70" x14ac:dyDescent="0.25">
      <c r="BR674901" s="2381"/>
    </row>
    <row r="674925" spans="70:70" x14ac:dyDescent="0.25">
      <c r="BR674925" s="2394"/>
    </row>
    <row r="674926" spans="70:70" x14ac:dyDescent="0.25">
      <c r="BR674926" s="2381"/>
    </row>
    <row r="674950" spans="70:70" x14ac:dyDescent="0.25">
      <c r="BR674950" s="2394"/>
    </row>
    <row r="674951" spans="70:70" x14ac:dyDescent="0.25">
      <c r="BR674951" s="2381"/>
    </row>
    <row r="674975" spans="70:70" x14ac:dyDescent="0.25">
      <c r="BR674975" s="2394"/>
    </row>
    <row r="674976" spans="70:70" x14ac:dyDescent="0.25">
      <c r="BR674976" s="2381"/>
    </row>
    <row r="675000" spans="70:70" x14ac:dyDescent="0.25">
      <c r="BR675000" s="2394"/>
    </row>
    <row r="675001" spans="70:70" x14ac:dyDescent="0.25">
      <c r="BR675001" s="2381"/>
    </row>
    <row r="675025" spans="70:70" x14ac:dyDescent="0.25">
      <c r="BR675025" s="2394"/>
    </row>
    <row r="675026" spans="70:70" x14ac:dyDescent="0.25">
      <c r="BR675026" s="2381"/>
    </row>
    <row r="675050" spans="70:70" x14ac:dyDescent="0.25">
      <c r="BR675050" s="2394"/>
    </row>
    <row r="675051" spans="70:70" x14ac:dyDescent="0.25">
      <c r="BR675051" s="2381"/>
    </row>
    <row r="675075" spans="70:70" x14ac:dyDescent="0.25">
      <c r="BR675075" s="2394"/>
    </row>
    <row r="675076" spans="70:70" x14ac:dyDescent="0.25">
      <c r="BR675076" s="2381"/>
    </row>
    <row r="675100" spans="70:70" x14ac:dyDescent="0.25">
      <c r="BR675100" s="2394"/>
    </row>
    <row r="675101" spans="70:70" x14ac:dyDescent="0.25">
      <c r="BR675101" s="2381"/>
    </row>
    <row r="675125" spans="70:70" x14ac:dyDescent="0.25">
      <c r="BR675125" s="2394"/>
    </row>
    <row r="675126" spans="70:70" x14ac:dyDescent="0.25">
      <c r="BR675126" s="2381"/>
    </row>
    <row r="675150" spans="70:70" x14ac:dyDescent="0.25">
      <c r="BR675150" s="2394"/>
    </row>
    <row r="675151" spans="70:70" x14ac:dyDescent="0.25">
      <c r="BR675151" s="2381"/>
    </row>
    <row r="675175" spans="70:70" x14ac:dyDescent="0.25">
      <c r="BR675175" s="2394"/>
    </row>
    <row r="675176" spans="70:70" x14ac:dyDescent="0.25">
      <c r="BR675176" s="2381"/>
    </row>
    <row r="675200" spans="70:70" x14ac:dyDescent="0.25">
      <c r="BR675200" s="2394"/>
    </row>
    <row r="675201" spans="70:70" x14ac:dyDescent="0.25">
      <c r="BR675201" s="2381"/>
    </row>
    <row r="675225" spans="70:70" x14ac:dyDescent="0.25">
      <c r="BR675225" s="2394"/>
    </row>
    <row r="675226" spans="70:70" x14ac:dyDescent="0.25">
      <c r="BR675226" s="2381"/>
    </row>
    <row r="675250" spans="70:70" x14ac:dyDescent="0.25">
      <c r="BR675250" s="2394"/>
    </row>
    <row r="675251" spans="70:70" x14ac:dyDescent="0.25">
      <c r="BR675251" s="2381"/>
    </row>
    <row r="675275" spans="70:70" x14ac:dyDescent="0.25">
      <c r="BR675275" s="2394"/>
    </row>
    <row r="675276" spans="70:70" x14ac:dyDescent="0.25">
      <c r="BR675276" s="2381"/>
    </row>
    <row r="675300" spans="70:70" x14ac:dyDescent="0.25">
      <c r="BR675300" s="2394"/>
    </row>
    <row r="675301" spans="70:70" x14ac:dyDescent="0.25">
      <c r="BR675301" s="2381"/>
    </row>
    <row r="675325" spans="70:70" x14ac:dyDescent="0.25">
      <c r="BR675325" s="2394"/>
    </row>
    <row r="675326" spans="70:70" x14ac:dyDescent="0.25">
      <c r="BR675326" s="2381"/>
    </row>
    <row r="675350" spans="70:70" x14ac:dyDescent="0.25">
      <c r="BR675350" s="2394"/>
    </row>
    <row r="675351" spans="70:70" x14ac:dyDescent="0.25">
      <c r="BR675351" s="2381"/>
    </row>
    <row r="675375" spans="70:70" x14ac:dyDescent="0.25">
      <c r="BR675375" s="2394"/>
    </row>
    <row r="675376" spans="70:70" x14ac:dyDescent="0.25">
      <c r="BR675376" s="2381"/>
    </row>
    <row r="675400" spans="70:70" x14ac:dyDescent="0.25">
      <c r="BR675400" s="2394"/>
    </row>
    <row r="675401" spans="70:70" x14ac:dyDescent="0.25">
      <c r="BR675401" s="2381"/>
    </row>
    <row r="675425" spans="70:70" x14ac:dyDescent="0.25">
      <c r="BR675425" s="2394"/>
    </row>
    <row r="675426" spans="70:70" x14ac:dyDescent="0.25">
      <c r="BR675426" s="2381"/>
    </row>
    <row r="675450" spans="70:70" x14ac:dyDescent="0.25">
      <c r="BR675450" s="2394"/>
    </row>
    <row r="675451" spans="70:70" x14ac:dyDescent="0.25">
      <c r="BR675451" s="2381"/>
    </row>
    <row r="675475" spans="70:70" x14ac:dyDescent="0.25">
      <c r="BR675475" s="2394"/>
    </row>
    <row r="675476" spans="70:70" x14ac:dyDescent="0.25">
      <c r="BR675476" s="2381"/>
    </row>
    <row r="675500" spans="70:70" x14ac:dyDescent="0.25">
      <c r="BR675500" s="2394"/>
    </row>
    <row r="675501" spans="70:70" x14ac:dyDescent="0.25">
      <c r="BR675501" s="2381"/>
    </row>
    <row r="675525" spans="70:70" x14ac:dyDescent="0.25">
      <c r="BR675525" s="2394"/>
    </row>
    <row r="675526" spans="70:70" x14ac:dyDescent="0.25">
      <c r="BR675526" s="2381"/>
    </row>
    <row r="675550" spans="70:70" x14ac:dyDescent="0.25">
      <c r="BR675550" s="2394"/>
    </row>
    <row r="675551" spans="70:70" x14ac:dyDescent="0.25">
      <c r="BR675551" s="2381"/>
    </row>
    <row r="675575" spans="70:70" x14ac:dyDescent="0.25">
      <c r="BR675575" s="2394"/>
    </row>
    <row r="675576" spans="70:70" x14ac:dyDescent="0.25">
      <c r="BR675576" s="2381"/>
    </row>
    <row r="675600" spans="70:70" x14ac:dyDescent="0.25">
      <c r="BR675600" s="2394"/>
    </row>
    <row r="675601" spans="70:70" x14ac:dyDescent="0.25">
      <c r="BR675601" s="2381"/>
    </row>
    <row r="675625" spans="70:70" x14ac:dyDescent="0.25">
      <c r="BR675625" s="2394"/>
    </row>
    <row r="675626" spans="70:70" x14ac:dyDescent="0.25">
      <c r="BR675626" s="2381"/>
    </row>
    <row r="675650" spans="70:70" x14ac:dyDescent="0.25">
      <c r="BR675650" s="2394"/>
    </row>
    <row r="675651" spans="70:70" x14ac:dyDescent="0.25">
      <c r="BR675651" s="2381"/>
    </row>
    <row r="675675" spans="70:70" x14ac:dyDescent="0.25">
      <c r="BR675675" s="2394"/>
    </row>
    <row r="675676" spans="70:70" x14ac:dyDescent="0.25">
      <c r="BR675676" s="2381"/>
    </row>
    <row r="675700" spans="70:70" x14ac:dyDescent="0.25">
      <c r="BR675700" s="2394"/>
    </row>
    <row r="675701" spans="70:70" x14ac:dyDescent="0.25">
      <c r="BR675701" s="2381"/>
    </row>
    <row r="675725" spans="70:70" x14ac:dyDescent="0.25">
      <c r="BR675725" s="2394"/>
    </row>
    <row r="675726" spans="70:70" x14ac:dyDescent="0.25">
      <c r="BR675726" s="2381"/>
    </row>
    <row r="675750" spans="70:70" x14ac:dyDescent="0.25">
      <c r="BR675750" s="2394"/>
    </row>
    <row r="675751" spans="70:70" x14ac:dyDescent="0.25">
      <c r="BR675751" s="2381"/>
    </row>
    <row r="675775" spans="70:70" x14ac:dyDescent="0.25">
      <c r="BR675775" s="2394"/>
    </row>
    <row r="675776" spans="70:70" x14ac:dyDescent="0.25">
      <c r="BR675776" s="2381"/>
    </row>
    <row r="675800" spans="70:70" x14ac:dyDescent="0.25">
      <c r="BR675800" s="2394"/>
    </row>
    <row r="675801" spans="70:70" x14ac:dyDescent="0.25">
      <c r="BR675801" s="2381"/>
    </row>
    <row r="675825" spans="70:70" x14ac:dyDescent="0.25">
      <c r="BR675825" s="2394"/>
    </row>
    <row r="675826" spans="70:70" x14ac:dyDescent="0.25">
      <c r="BR675826" s="2381"/>
    </row>
    <row r="675850" spans="70:70" x14ac:dyDescent="0.25">
      <c r="BR675850" s="2394"/>
    </row>
    <row r="675851" spans="70:70" x14ac:dyDescent="0.25">
      <c r="BR675851" s="2381"/>
    </row>
    <row r="675875" spans="70:70" x14ac:dyDescent="0.25">
      <c r="BR675875" s="2394"/>
    </row>
    <row r="675876" spans="70:70" x14ac:dyDescent="0.25">
      <c r="BR675876" s="2381"/>
    </row>
    <row r="675900" spans="70:70" x14ac:dyDescent="0.25">
      <c r="BR675900" s="2394"/>
    </row>
    <row r="675901" spans="70:70" x14ac:dyDescent="0.25">
      <c r="BR675901" s="2381"/>
    </row>
    <row r="675925" spans="70:70" x14ac:dyDescent="0.25">
      <c r="BR675925" s="2394"/>
    </row>
    <row r="675926" spans="70:70" x14ac:dyDescent="0.25">
      <c r="BR675926" s="2381"/>
    </row>
    <row r="675950" spans="70:70" x14ac:dyDescent="0.25">
      <c r="BR675950" s="2394"/>
    </row>
    <row r="675951" spans="70:70" x14ac:dyDescent="0.25">
      <c r="BR675951" s="2381"/>
    </row>
    <row r="675975" spans="70:70" x14ac:dyDescent="0.25">
      <c r="BR675975" s="2394"/>
    </row>
    <row r="675976" spans="70:70" x14ac:dyDescent="0.25">
      <c r="BR675976" s="2381"/>
    </row>
    <row r="676000" spans="70:70" x14ac:dyDescent="0.25">
      <c r="BR676000" s="2394"/>
    </row>
    <row r="676001" spans="70:70" x14ac:dyDescent="0.25">
      <c r="BR676001" s="2381"/>
    </row>
    <row r="676025" spans="70:70" x14ac:dyDescent="0.25">
      <c r="BR676025" s="2394"/>
    </row>
    <row r="676026" spans="70:70" x14ac:dyDescent="0.25">
      <c r="BR676026" s="2381"/>
    </row>
    <row r="676050" spans="70:70" x14ac:dyDescent="0.25">
      <c r="BR676050" s="2394"/>
    </row>
    <row r="676051" spans="70:70" x14ac:dyDescent="0.25">
      <c r="BR676051" s="2381"/>
    </row>
    <row r="676075" spans="70:70" x14ac:dyDescent="0.25">
      <c r="BR676075" s="2394"/>
    </row>
    <row r="676076" spans="70:70" x14ac:dyDescent="0.25">
      <c r="BR676076" s="2381"/>
    </row>
    <row r="676100" spans="70:70" x14ac:dyDescent="0.25">
      <c r="BR676100" s="2394"/>
    </row>
    <row r="676101" spans="70:70" x14ac:dyDescent="0.25">
      <c r="BR676101" s="2381"/>
    </row>
    <row r="676125" spans="70:70" x14ac:dyDescent="0.25">
      <c r="BR676125" s="2394"/>
    </row>
    <row r="676126" spans="70:70" x14ac:dyDescent="0.25">
      <c r="BR676126" s="2381"/>
    </row>
    <row r="676150" spans="70:70" x14ac:dyDescent="0.25">
      <c r="BR676150" s="2394"/>
    </row>
    <row r="676151" spans="70:70" x14ac:dyDescent="0.25">
      <c r="BR676151" s="2381"/>
    </row>
    <row r="676175" spans="70:70" x14ac:dyDescent="0.25">
      <c r="BR676175" s="2394"/>
    </row>
    <row r="676176" spans="70:70" x14ac:dyDescent="0.25">
      <c r="BR676176" s="2381"/>
    </row>
    <row r="676200" spans="70:70" x14ac:dyDescent="0.25">
      <c r="BR676200" s="2394"/>
    </row>
    <row r="676201" spans="70:70" x14ac:dyDescent="0.25">
      <c r="BR676201" s="2381"/>
    </row>
    <row r="676225" spans="70:70" x14ac:dyDescent="0.25">
      <c r="BR676225" s="2394"/>
    </row>
    <row r="676226" spans="70:70" x14ac:dyDescent="0.25">
      <c r="BR676226" s="2381"/>
    </row>
    <row r="676250" spans="70:70" x14ac:dyDescent="0.25">
      <c r="BR676250" s="2394"/>
    </row>
    <row r="676251" spans="70:70" x14ac:dyDescent="0.25">
      <c r="BR676251" s="2381"/>
    </row>
    <row r="676275" spans="70:70" x14ac:dyDescent="0.25">
      <c r="BR676275" s="2394"/>
    </row>
    <row r="676276" spans="70:70" x14ac:dyDescent="0.25">
      <c r="BR676276" s="2381"/>
    </row>
    <row r="676300" spans="70:70" x14ac:dyDescent="0.25">
      <c r="BR676300" s="2394"/>
    </row>
    <row r="676301" spans="70:70" x14ac:dyDescent="0.25">
      <c r="BR676301" s="2381"/>
    </row>
    <row r="676325" spans="70:70" x14ac:dyDescent="0.25">
      <c r="BR676325" s="2394"/>
    </row>
    <row r="676326" spans="70:70" x14ac:dyDescent="0.25">
      <c r="BR676326" s="2381"/>
    </row>
    <row r="676350" spans="70:70" x14ac:dyDescent="0.25">
      <c r="BR676350" s="2394"/>
    </row>
    <row r="676351" spans="70:70" x14ac:dyDescent="0.25">
      <c r="BR676351" s="2381"/>
    </row>
    <row r="676375" spans="70:70" x14ac:dyDescent="0.25">
      <c r="BR676375" s="2394"/>
    </row>
    <row r="676376" spans="70:70" x14ac:dyDescent="0.25">
      <c r="BR676376" s="2381"/>
    </row>
    <row r="676400" spans="70:70" x14ac:dyDescent="0.25">
      <c r="BR676400" s="2394"/>
    </row>
    <row r="676401" spans="70:70" x14ac:dyDescent="0.25">
      <c r="BR676401" s="2381"/>
    </row>
    <row r="676425" spans="70:70" x14ac:dyDescent="0.25">
      <c r="BR676425" s="2394"/>
    </row>
    <row r="676426" spans="70:70" x14ac:dyDescent="0.25">
      <c r="BR676426" s="2381"/>
    </row>
    <row r="676450" spans="70:70" x14ac:dyDescent="0.25">
      <c r="BR676450" s="2394"/>
    </row>
    <row r="676451" spans="70:70" x14ac:dyDescent="0.25">
      <c r="BR676451" s="2381"/>
    </row>
    <row r="676475" spans="70:70" x14ac:dyDescent="0.25">
      <c r="BR676475" s="2394"/>
    </row>
    <row r="676476" spans="70:70" x14ac:dyDescent="0.25">
      <c r="BR676476" s="2381"/>
    </row>
    <row r="676500" spans="70:70" x14ac:dyDescent="0.25">
      <c r="BR676500" s="2394"/>
    </row>
    <row r="676501" spans="70:70" x14ac:dyDescent="0.25">
      <c r="BR676501" s="2381"/>
    </row>
    <row r="676525" spans="70:70" x14ac:dyDescent="0.25">
      <c r="BR676525" s="2394"/>
    </row>
    <row r="676526" spans="70:70" x14ac:dyDescent="0.25">
      <c r="BR676526" s="2381"/>
    </row>
    <row r="676550" spans="70:70" x14ac:dyDescent="0.25">
      <c r="BR676550" s="2394"/>
    </row>
    <row r="676551" spans="70:70" x14ac:dyDescent="0.25">
      <c r="BR676551" s="2381"/>
    </row>
    <row r="676575" spans="70:70" x14ac:dyDescent="0.25">
      <c r="BR676575" s="2394"/>
    </row>
    <row r="676576" spans="70:70" x14ac:dyDescent="0.25">
      <c r="BR676576" s="2381"/>
    </row>
    <row r="676600" spans="70:70" x14ac:dyDescent="0.25">
      <c r="BR676600" s="2394"/>
    </row>
    <row r="676601" spans="70:70" x14ac:dyDescent="0.25">
      <c r="BR676601" s="2381"/>
    </row>
    <row r="676625" spans="70:70" x14ac:dyDescent="0.25">
      <c r="BR676625" s="2394"/>
    </row>
    <row r="676626" spans="70:70" x14ac:dyDescent="0.25">
      <c r="BR676626" s="2381"/>
    </row>
    <row r="676650" spans="70:70" x14ac:dyDescent="0.25">
      <c r="BR676650" s="2394"/>
    </row>
    <row r="676651" spans="70:70" x14ac:dyDescent="0.25">
      <c r="BR676651" s="2381"/>
    </row>
    <row r="676675" spans="70:70" x14ac:dyDescent="0.25">
      <c r="BR676675" s="2394"/>
    </row>
    <row r="676676" spans="70:70" x14ac:dyDescent="0.25">
      <c r="BR676676" s="2381"/>
    </row>
    <row r="676700" spans="70:70" x14ac:dyDescent="0.25">
      <c r="BR676700" s="2394"/>
    </row>
    <row r="676701" spans="70:70" x14ac:dyDescent="0.25">
      <c r="BR676701" s="2381"/>
    </row>
    <row r="676725" spans="70:70" x14ac:dyDescent="0.25">
      <c r="BR676725" s="2394"/>
    </row>
    <row r="676726" spans="70:70" x14ac:dyDescent="0.25">
      <c r="BR676726" s="2381"/>
    </row>
    <row r="676750" spans="70:70" x14ac:dyDescent="0.25">
      <c r="BR676750" s="2394"/>
    </row>
    <row r="676751" spans="70:70" x14ac:dyDescent="0.25">
      <c r="BR676751" s="2381"/>
    </row>
    <row r="676775" spans="70:70" x14ac:dyDescent="0.25">
      <c r="BR676775" s="2394"/>
    </row>
    <row r="676776" spans="70:70" x14ac:dyDescent="0.25">
      <c r="BR676776" s="2381"/>
    </row>
    <row r="676800" spans="70:70" x14ac:dyDescent="0.25">
      <c r="BR676800" s="2394"/>
    </row>
    <row r="676801" spans="70:70" x14ac:dyDescent="0.25">
      <c r="BR676801" s="2381"/>
    </row>
    <row r="676825" spans="70:70" x14ac:dyDescent="0.25">
      <c r="BR676825" s="2394"/>
    </row>
    <row r="676826" spans="70:70" x14ac:dyDescent="0.25">
      <c r="BR676826" s="2381"/>
    </row>
    <row r="676850" spans="70:70" x14ac:dyDescent="0.25">
      <c r="BR676850" s="2394"/>
    </row>
    <row r="676851" spans="70:70" x14ac:dyDescent="0.25">
      <c r="BR676851" s="2381"/>
    </row>
    <row r="676875" spans="70:70" x14ac:dyDescent="0.25">
      <c r="BR676875" s="2394"/>
    </row>
    <row r="676876" spans="70:70" x14ac:dyDescent="0.25">
      <c r="BR676876" s="2381"/>
    </row>
    <row r="676900" spans="70:70" x14ac:dyDescent="0.25">
      <c r="BR676900" s="2394"/>
    </row>
    <row r="676901" spans="70:70" x14ac:dyDescent="0.25">
      <c r="BR676901" s="2381"/>
    </row>
    <row r="676925" spans="70:70" x14ac:dyDescent="0.25">
      <c r="BR676925" s="2394"/>
    </row>
    <row r="676926" spans="70:70" x14ac:dyDescent="0.25">
      <c r="BR676926" s="2381"/>
    </row>
    <row r="676950" spans="70:70" x14ac:dyDescent="0.25">
      <c r="BR676950" s="2394"/>
    </row>
    <row r="676951" spans="70:70" x14ac:dyDescent="0.25">
      <c r="BR676951" s="2381"/>
    </row>
    <row r="676975" spans="70:70" x14ac:dyDescent="0.25">
      <c r="BR676975" s="2394"/>
    </row>
    <row r="676976" spans="70:70" x14ac:dyDescent="0.25">
      <c r="BR676976" s="2381"/>
    </row>
    <row r="677000" spans="70:70" x14ac:dyDescent="0.25">
      <c r="BR677000" s="2394"/>
    </row>
    <row r="677001" spans="70:70" x14ac:dyDescent="0.25">
      <c r="BR677001" s="2381"/>
    </row>
    <row r="677025" spans="70:70" x14ac:dyDescent="0.25">
      <c r="BR677025" s="2394"/>
    </row>
    <row r="677026" spans="70:70" x14ac:dyDescent="0.25">
      <c r="BR677026" s="2381"/>
    </row>
    <row r="677050" spans="70:70" x14ac:dyDescent="0.25">
      <c r="BR677050" s="2394"/>
    </row>
    <row r="677051" spans="70:70" x14ac:dyDescent="0.25">
      <c r="BR677051" s="2381"/>
    </row>
    <row r="677075" spans="70:70" x14ac:dyDescent="0.25">
      <c r="BR677075" s="2394"/>
    </row>
    <row r="677076" spans="70:70" x14ac:dyDescent="0.25">
      <c r="BR677076" s="2381"/>
    </row>
    <row r="677100" spans="70:70" x14ac:dyDescent="0.25">
      <c r="BR677100" s="2394"/>
    </row>
    <row r="677101" spans="70:70" x14ac:dyDescent="0.25">
      <c r="BR677101" s="2381"/>
    </row>
    <row r="677125" spans="70:70" x14ac:dyDescent="0.25">
      <c r="BR677125" s="2394"/>
    </row>
    <row r="677126" spans="70:70" x14ac:dyDescent="0.25">
      <c r="BR677126" s="2381"/>
    </row>
    <row r="677150" spans="70:70" x14ac:dyDescent="0.25">
      <c r="BR677150" s="2394"/>
    </row>
    <row r="677151" spans="70:70" x14ac:dyDescent="0.25">
      <c r="BR677151" s="2381"/>
    </row>
    <row r="677175" spans="70:70" x14ac:dyDescent="0.25">
      <c r="BR677175" s="2394"/>
    </row>
    <row r="677176" spans="70:70" x14ac:dyDescent="0.25">
      <c r="BR677176" s="2381"/>
    </row>
    <row r="677200" spans="70:70" x14ac:dyDescent="0.25">
      <c r="BR677200" s="2394"/>
    </row>
    <row r="677201" spans="70:70" x14ac:dyDescent="0.25">
      <c r="BR677201" s="2381"/>
    </row>
    <row r="677225" spans="70:70" x14ac:dyDescent="0.25">
      <c r="BR677225" s="2394"/>
    </row>
    <row r="677226" spans="70:70" x14ac:dyDescent="0.25">
      <c r="BR677226" s="2381"/>
    </row>
    <row r="677250" spans="70:70" x14ac:dyDescent="0.25">
      <c r="BR677250" s="2394"/>
    </row>
    <row r="677251" spans="70:70" x14ac:dyDescent="0.25">
      <c r="BR677251" s="2381"/>
    </row>
    <row r="677275" spans="70:70" x14ac:dyDescent="0.25">
      <c r="BR677275" s="2394"/>
    </row>
    <row r="677276" spans="70:70" x14ac:dyDescent="0.25">
      <c r="BR677276" s="2381"/>
    </row>
    <row r="677300" spans="70:70" x14ac:dyDescent="0.25">
      <c r="BR677300" s="2394"/>
    </row>
    <row r="677301" spans="70:70" x14ac:dyDescent="0.25">
      <c r="BR677301" s="2381"/>
    </row>
    <row r="677325" spans="70:70" x14ac:dyDescent="0.25">
      <c r="BR677325" s="2394"/>
    </row>
    <row r="677326" spans="70:70" x14ac:dyDescent="0.25">
      <c r="BR677326" s="2381"/>
    </row>
    <row r="677350" spans="70:70" x14ac:dyDescent="0.25">
      <c r="BR677350" s="2394"/>
    </row>
    <row r="677351" spans="70:70" x14ac:dyDescent="0.25">
      <c r="BR677351" s="2381"/>
    </row>
    <row r="677375" spans="70:70" x14ac:dyDescent="0.25">
      <c r="BR677375" s="2394"/>
    </row>
    <row r="677376" spans="70:70" x14ac:dyDescent="0.25">
      <c r="BR677376" s="2381"/>
    </row>
    <row r="677400" spans="70:70" x14ac:dyDescent="0.25">
      <c r="BR677400" s="2394"/>
    </row>
    <row r="677401" spans="70:70" x14ac:dyDescent="0.25">
      <c r="BR677401" s="2381"/>
    </row>
    <row r="677425" spans="70:70" x14ac:dyDescent="0.25">
      <c r="BR677425" s="2394"/>
    </row>
    <row r="677426" spans="70:70" x14ac:dyDescent="0.25">
      <c r="BR677426" s="2381"/>
    </row>
    <row r="677450" spans="70:70" x14ac:dyDescent="0.25">
      <c r="BR677450" s="2394"/>
    </row>
    <row r="677451" spans="70:70" x14ac:dyDescent="0.25">
      <c r="BR677451" s="2381"/>
    </row>
    <row r="677475" spans="70:70" x14ac:dyDescent="0.25">
      <c r="BR677475" s="2394"/>
    </row>
    <row r="677476" spans="70:70" x14ac:dyDescent="0.25">
      <c r="BR677476" s="2381"/>
    </row>
    <row r="677500" spans="70:70" x14ac:dyDescent="0.25">
      <c r="BR677500" s="2394"/>
    </row>
    <row r="677501" spans="70:70" x14ac:dyDescent="0.25">
      <c r="BR677501" s="2381"/>
    </row>
    <row r="677525" spans="70:70" x14ac:dyDescent="0.25">
      <c r="BR677525" s="2394"/>
    </row>
    <row r="677526" spans="70:70" x14ac:dyDescent="0.25">
      <c r="BR677526" s="2381"/>
    </row>
    <row r="677550" spans="70:70" x14ac:dyDescent="0.25">
      <c r="BR677550" s="2394"/>
    </row>
    <row r="677551" spans="70:70" x14ac:dyDescent="0.25">
      <c r="BR677551" s="2381"/>
    </row>
    <row r="677575" spans="70:70" x14ac:dyDescent="0.25">
      <c r="BR677575" s="2394"/>
    </row>
    <row r="677576" spans="70:70" x14ac:dyDescent="0.25">
      <c r="BR677576" s="2381"/>
    </row>
    <row r="677600" spans="70:70" x14ac:dyDescent="0.25">
      <c r="BR677600" s="2394"/>
    </row>
    <row r="677601" spans="70:70" x14ac:dyDescent="0.25">
      <c r="BR677601" s="2381"/>
    </row>
    <row r="677625" spans="70:70" x14ac:dyDescent="0.25">
      <c r="BR677625" s="2394"/>
    </row>
    <row r="677626" spans="70:70" x14ac:dyDescent="0.25">
      <c r="BR677626" s="2381"/>
    </row>
    <row r="677650" spans="70:70" x14ac:dyDescent="0.25">
      <c r="BR677650" s="2394"/>
    </row>
    <row r="677651" spans="70:70" x14ac:dyDescent="0.25">
      <c r="BR677651" s="2381"/>
    </row>
    <row r="677675" spans="70:70" x14ac:dyDescent="0.25">
      <c r="BR677675" s="2394"/>
    </row>
    <row r="677676" spans="70:70" x14ac:dyDescent="0.25">
      <c r="BR677676" s="2381"/>
    </row>
    <row r="677700" spans="70:70" x14ac:dyDescent="0.25">
      <c r="BR677700" s="2394"/>
    </row>
    <row r="677701" spans="70:70" x14ac:dyDescent="0.25">
      <c r="BR677701" s="2381"/>
    </row>
    <row r="677725" spans="70:70" x14ac:dyDescent="0.25">
      <c r="BR677725" s="2394"/>
    </row>
    <row r="677726" spans="70:70" x14ac:dyDescent="0.25">
      <c r="BR677726" s="2381"/>
    </row>
    <row r="677750" spans="70:70" x14ac:dyDescent="0.25">
      <c r="BR677750" s="2394"/>
    </row>
    <row r="677751" spans="70:70" x14ac:dyDescent="0.25">
      <c r="BR677751" s="2381"/>
    </row>
    <row r="677775" spans="70:70" x14ac:dyDescent="0.25">
      <c r="BR677775" s="2394"/>
    </row>
    <row r="677776" spans="70:70" x14ac:dyDescent="0.25">
      <c r="BR677776" s="2381"/>
    </row>
    <row r="677800" spans="70:70" x14ac:dyDescent="0.25">
      <c r="BR677800" s="2394"/>
    </row>
    <row r="677801" spans="70:70" x14ac:dyDescent="0.25">
      <c r="BR677801" s="2381"/>
    </row>
    <row r="677825" spans="70:70" x14ac:dyDescent="0.25">
      <c r="BR677825" s="2394"/>
    </row>
    <row r="677826" spans="70:70" x14ac:dyDescent="0.25">
      <c r="BR677826" s="2381"/>
    </row>
    <row r="677850" spans="70:70" x14ac:dyDescent="0.25">
      <c r="BR677850" s="2394"/>
    </row>
    <row r="677851" spans="70:70" x14ac:dyDescent="0.25">
      <c r="BR677851" s="2381"/>
    </row>
    <row r="677875" spans="70:70" x14ac:dyDescent="0.25">
      <c r="BR677875" s="2394"/>
    </row>
    <row r="677876" spans="70:70" x14ac:dyDescent="0.25">
      <c r="BR677876" s="2381"/>
    </row>
    <row r="677900" spans="70:70" x14ac:dyDescent="0.25">
      <c r="BR677900" s="2394"/>
    </row>
    <row r="677901" spans="70:70" x14ac:dyDescent="0.25">
      <c r="BR677901" s="2381"/>
    </row>
    <row r="677925" spans="70:70" x14ac:dyDescent="0.25">
      <c r="BR677925" s="2394"/>
    </row>
    <row r="677926" spans="70:70" x14ac:dyDescent="0.25">
      <c r="BR677926" s="2381"/>
    </row>
    <row r="677950" spans="70:70" x14ac:dyDescent="0.25">
      <c r="BR677950" s="2394"/>
    </row>
    <row r="677951" spans="70:70" x14ac:dyDescent="0.25">
      <c r="BR677951" s="2381"/>
    </row>
    <row r="677975" spans="70:70" x14ac:dyDescent="0.25">
      <c r="BR677975" s="2394"/>
    </row>
    <row r="677976" spans="70:70" x14ac:dyDescent="0.25">
      <c r="BR677976" s="2381"/>
    </row>
    <row r="678000" spans="70:70" x14ac:dyDescent="0.25">
      <c r="BR678000" s="2394"/>
    </row>
    <row r="678001" spans="70:70" x14ac:dyDescent="0.25">
      <c r="BR678001" s="2381"/>
    </row>
    <row r="678025" spans="70:70" x14ac:dyDescent="0.25">
      <c r="BR678025" s="2394"/>
    </row>
    <row r="678026" spans="70:70" x14ac:dyDescent="0.25">
      <c r="BR678026" s="2381"/>
    </row>
    <row r="678050" spans="70:70" x14ac:dyDescent="0.25">
      <c r="BR678050" s="2394"/>
    </row>
    <row r="678051" spans="70:70" x14ac:dyDescent="0.25">
      <c r="BR678051" s="2381"/>
    </row>
    <row r="678075" spans="70:70" x14ac:dyDescent="0.25">
      <c r="BR678075" s="2394"/>
    </row>
    <row r="678076" spans="70:70" x14ac:dyDescent="0.25">
      <c r="BR678076" s="2381"/>
    </row>
    <row r="678100" spans="70:70" x14ac:dyDescent="0.25">
      <c r="BR678100" s="2394"/>
    </row>
    <row r="678101" spans="70:70" x14ac:dyDescent="0.25">
      <c r="BR678101" s="2381"/>
    </row>
    <row r="678125" spans="70:70" x14ac:dyDescent="0.25">
      <c r="BR678125" s="2394"/>
    </row>
    <row r="678126" spans="70:70" x14ac:dyDescent="0.25">
      <c r="BR678126" s="2381"/>
    </row>
    <row r="678150" spans="70:70" x14ac:dyDescent="0.25">
      <c r="BR678150" s="2394"/>
    </row>
    <row r="678151" spans="70:70" x14ac:dyDescent="0.25">
      <c r="BR678151" s="2381"/>
    </row>
    <row r="678175" spans="70:70" x14ac:dyDescent="0.25">
      <c r="BR678175" s="2394"/>
    </row>
    <row r="678176" spans="70:70" x14ac:dyDescent="0.25">
      <c r="BR678176" s="2381"/>
    </row>
    <row r="678200" spans="70:70" x14ac:dyDescent="0.25">
      <c r="BR678200" s="2394"/>
    </row>
    <row r="678201" spans="70:70" x14ac:dyDescent="0.25">
      <c r="BR678201" s="2381"/>
    </row>
    <row r="678225" spans="70:70" x14ac:dyDescent="0.25">
      <c r="BR678225" s="2394"/>
    </row>
    <row r="678226" spans="70:70" x14ac:dyDescent="0.25">
      <c r="BR678226" s="2381"/>
    </row>
    <row r="678250" spans="70:70" x14ac:dyDescent="0.25">
      <c r="BR678250" s="2394"/>
    </row>
    <row r="678251" spans="70:70" x14ac:dyDescent="0.25">
      <c r="BR678251" s="2381"/>
    </row>
    <row r="678275" spans="70:70" x14ac:dyDescent="0.25">
      <c r="BR678275" s="2394"/>
    </row>
    <row r="678276" spans="70:70" x14ac:dyDescent="0.25">
      <c r="BR678276" s="2381"/>
    </row>
    <row r="678300" spans="70:70" x14ac:dyDescent="0.25">
      <c r="BR678300" s="2394"/>
    </row>
    <row r="678301" spans="70:70" x14ac:dyDescent="0.25">
      <c r="BR678301" s="2381"/>
    </row>
    <row r="678325" spans="70:70" x14ac:dyDescent="0.25">
      <c r="BR678325" s="2394"/>
    </row>
    <row r="678326" spans="70:70" x14ac:dyDescent="0.25">
      <c r="BR678326" s="2381"/>
    </row>
    <row r="678350" spans="70:70" x14ac:dyDescent="0.25">
      <c r="BR678350" s="2394"/>
    </row>
    <row r="678351" spans="70:70" x14ac:dyDescent="0.25">
      <c r="BR678351" s="2381"/>
    </row>
    <row r="678375" spans="70:70" x14ac:dyDescent="0.25">
      <c r="BR678375" s="2394"/>
    </row>
    <row r="678376" spans="70:70" x14ac:dyDescent="0.25">
      <c r="BR678376" s="2381"/>
    </row>
    <row r="678400" spans="70:70" x14ac:dyDescent="0.25">
      <c r="BR678400" s="2394"/>
    </row>
    <row r="678401" spans="70:70" x14ac:dyDescent="0.25">
      <c r="BR678401" s="2381"/>
    </row>
    <row r="678425" spans="70:70" x14ac:dyDescent="0.25">
      <c r="BR678425" s="2394"/>
    </row>
    <row r="678426" spans="70:70" x14ac:dyDescent="0.25">
      <c r="BR678426" s="2381"/>
    </row>
    <row r="678450" spans="70:70" x14ac:dyDescent="0.25">
      <c r="BR678450" s="2394"/>
    </row>
    <row r="678451" spans="70:70" x14ac:dyDescent="0.25">
      <c r="BR678451" s="2381"/>
    </row>
    <row r="678475" spans="70:70" x14ac:dyDescent="0.25">
      <c r="BR678475" s="2394"/>
    </row>
    <row r="678476" spans="70:70" x14ac:dyDescent="0.25">
      <c r="BR678476" s="2381"/>
    </row>
    <row r="678500" spans="70:70" x14ac:dyDescent="0.25">
      <c r="BR678500" s="2394"/>
    </row>
    <row r="678501" spans="70:70" x14ac:dyDescent="0.25">
      <c r="BR678501" s="2381"/>
    </row>
    <row r="678525" spans="70:70" x14ac:dyDescent="0.25">
      <c r="BR678525" s="2394"/>
    </row>
    <row r="678526" spans="70:70" x14ac:dyDescent="0.25">
      <c r="BR678526" s="2381"/>
    </row>
    <row r="678550" spans="70:70" x14ac:dyDescent="0.25">
      <c r="BR678550" s="2394"/>
    </row>
    <row r="678551" spans="70:70" x14ac:dyDescent="0.25">
      <c r="BR678551" s="2381"/>
    </row>
    <row r="678575" spans="70:70" x14ac:dyDescent="0.25">
      <c r="BR678575" s="2394"/>
    </row>
    <row r="678576" spans="70:70" x14ac:dyDescent="0.25">
      <c r="BR678576" s="2381"/>
    </row>
    <row r="678600" spans="70:70" x14ac:dyDescent="0.25">
      <c r="BR678600" s="2394"/>
    </row>
    <row r="678601" spans="70:70" x14ac:dyDescent="0.25">
      <c r="BR678601" s="2381"/>
    </row>
    <row r="678625" spans="70:70" x14ac:dyDescent="0.25">
      <c r="BR678625" s="2394"/>
    </row>
    <row r="678626" spans="70:70" x14ac:dyDescent="0.25">
      <c r="BR678626" s="2381"/>
    </row>
    <row r="678650" spans="70:70" x14ac:dyDescent="0.25">
      <c r="BR678650" s="2394"/>
    </row>
    <row r="678651" spans="70:70" x14ac:dyDescent="0.25">
      <c r="BR678651" s="2381"/>
    </row>
    <row r="678675" spans="70:70" x14ac:dyDescent="0.25">
      <c r="BR678675" s="2394"/>
    </row>
    <row r="678676" spans="70:70" x14ac:dyDescent="0.25">
      <c r="BR678676" s="2381"/>
    </row>
    <row r="678700" spans="70:70" x14ac:dyDescent="0.25">
      <c r="BR678700" s="2394"/>
    </row>
    <row r="678701" spans="70:70" x14ac:dyDescent="0.25">
      <c r="BR678701" s="2381"/>
    </row>
    <row r="678725" spans="70:70" x14ac:dyDescent="0.25">
      <c r="BR678725" s="2394"/>
    </row>
    <row r="678726" spans="70:70" x14ac:dyDescent="0.25">
      <c r="BR678726" s="2381"/>
    </row>
    <row r="678750" spans="70:70" x14ac:dyDescent="0.25">
      <c r="BR678750" s="2394"/>
    </row>
    <row r="678751" spans="70:70" x14ac:dyDescent="0.25">
      <c r="BR678751" s="2381"/>
    </row>
    <row r="678775" spans="70:70" x14ac:dyDescent="0.25">
      <c r="BR678775" s="2394"/>
    </row>
    <row r="678776" spans="70:70" x14ac:dyDescent="0.25">
      <c r="BR678776" s="2381"/>
    </row>
    <row r="678800" spans="70:70" x14ac:dyDescent="0.25">
      <c r="BR678800" s="2394"/>
    </row>
    <row r="678801" spans="70:70" x14ac:dyDescent="0.25">
      <c r="BR678801" s="2381"/>
    </row>
    <row r="678825" spans="70:70" x14ac:dyDescent="0.25">
      <c r="BR678825" s="2394"/>
    </row>
    <row r="678826" spans="70:70" x14ac:dyDescent="0.25">
      <c r="BR678826" s="2381"/>
    </row>
    <row r="678850" spans="70:70" x14ac:dyDescent="0.25">
      <c r="BR678850" s="2394"/>
    </row>
    <row r="678851" spans="70:70" x14ac:dyDescent="0.25">
      <c r="BR678851" s="2381"/>
    </row>
    <row r="678875" spans="70:70" x14ac:dyDescent="0.25">
      <c r="BR678875" s="2394"/>
    </row>
    <row r="678876" spans="70:70" x14ac:dyDescent="0.25">
      <c r="BR678876" s="2381"/>
    </row>
    <row r="678900" spans="70:70" x14ac:dyDescent="0.25">
      <c r="BR678900" s="2394"/>
    </row>
    <row r="678901" spans="70:70" x14ac:dyDescent="0.25">
      <c r="BR678901" s="2381"/>
    </row>
    <row r="678925" spans="70:70" x14ac:dyDescent="0.25">
      <c r="BR678925" s="2394"/>
    </row>
    <row r="678926" spans="70:70" x14ac:dyDescent="0.25">
      <c r="BR678926" s="2381"/>
    </row>
    <row r="678950" spans="70:70" x14ac:dyDescent="0.25">
      <c r="BR678950" s="2394"/>
    </row>
    <row r="678951" spans="70:70" x14ac:dyDescent="0.25">
      <c r="BR678951" s="2381"/>
    </row>
    <row r="678975" spans="70:70" x14ac:dyDescent="0.25">
      <c r="BR678975" s="2394"/>
    </row>
    <row r="678976" spans="70:70" x14ac:dyDescent="0.25">
      <c r="BR678976" s="2381"/>
    </row>
    <row r="679000" spans="70:70" x14ac:dyDescent="0.25">
      <c r="BR679000" s="2394"/>
    </row>
    <row r="679001" spans="70:70" x14ac:dyDescent="0.25">
      <c r="BR679001" s="2381"/>
    </row>
    <row r="679025" spans="70:70" x14ac:dyDescent="0.25">
      <c r="BR679025" s="2394"/>
    </row>
    <row r="679026" spans="70:70" x14ac:dyDescent="0.25">
      <c r="BR679026" s="2381"/>
    </row>
    <row r="679050" spans="70:70" x14ac:dyDescent="0.25">
      <c r="BR679050" s="2394"/>
    </row>
    <row r="679051" spans="70:70" x14ac:dyDescent="0.25">
      <c r="BR679051" s="2381"/>
    </row>
    <row r="679075" spans="70:70" x14ac:dyDescent="0.25">
      <c r="BR679075" s="2394"/>
    </row>
    <row r="679076" spans="70:70" x14ac:dyDescent="0.25">
      <c r="BR679076" s="2381"/>
    </row>
    <row r="679100" spans="70:70" x14ac:dyDescent="0.25">
      <c r="BR679100" s="2394"/>
    </row>
    <row r="679101" spans="70:70" x14ac:dyDescent="0.25">
      <c r="BR679101" s="2381"/>
    </row>
    <row r="679125" spans="70:70" x14ac:dyDescent="0.25">
      <c r="BR679125" s="2394"/>
    </row>
    <row r="679126" spans="70:70" x14ac:dyDescent="0.25">
      <c r="BR679126" s="2381"/>
    </row>
    <row r="679150" spans="70:70" x14ac:dyDescent="0.25">
      <c r="BR679150" s="2394"/>
    </row>
    <row r="679151" spans="70:70" x14ac:dyDescent="0.25">
      <c r="BR679151" s="2381"/>
    </row>
    <row r="679175" spans="70:70" x14ac:dyDescent="0.25">
      <c r="BR679175" s="2394"/>
    </row>
    <row r="679176" spans="70:70" x14ac:dyDescent="0.25">
      <c r="BR679176" s="2381"/>
    </row>
    <row r="679200" spans="70:70" x14ac:dyDescent="0.25">
      <c r="BR679200" s="2394"/>
    </row>
    <row r="679201" spans="70:70" x14ac:dyDescent="0.25">
      <c r="BR679201" s="2381"/>
    </row>
    <row r="679225" spans="70:70" x14ac:dyDescent="0.25">
      <c r="BR679225" s="2394"/>
    </row>
    <row r="679226" spans="70:70" x14ac:dyDescent="0.25">
      <c r="BR679226" s="2381"/>
    </row>
    <row r="679250" spans="70:70" x14ac:dyDescent="0.25">
      <c r="BR679250" s="2394"/>
    </row>
    <row r="679251" spans="70:70" x14ac:dyDescent="0.25">
      <c r="BR679251" s="2381"/>
    </row>
    <row r="679275" spans="70:70" x14ac:dyDescent="0.25">
      <c r="BR679275" s="2394"/>
    </row>
    <row r="679276" spans="70:70" x14ac:dyDescent="0.25">
      <c r="BR679276" s="2381"/>
    </row>
    <row r="679300" spans="70:70" x14ac:dyDescent="0.25">
      <c r="BR679300" s="2394"/>
    </row>
    <row r="679301" spans="70:70" x14ac:dyDescent="0.25">
      <c r="BR679301" s="2381"/>
    </row>
    <row r="679325" spans="70:70" x14ac:dyDescent="0.25">
      <c r="BR679325" s="2394"/>
    </row>
    <row r="679326" spans="70:70" x14ac:dyDescent="0.25">
      <c r="BR679326" s="2381"/>
    </row>
    <row r="679350" spans="70:70" x14ac:dyDescent="0.25">
      <c r="BR679350" s="2394"/>
    </row>
    <row r="679351" spans="70:70" x14ac:dyDescent="0.25">
      <c r="BR679351" s="2381"/>
    </row>
    <row r="679375" spans="70:70" x14ac:dyDescent="0.25">
      <c r="BR679375" s="2394"/>
    </row>
    <row r="679376" spans="70:70" x14ac:dyDescent="0.25">
      <c r="BR679376" s="2381"/>
    </row>
    <row r="679400" spans="70:70" x14ac:dyDescent="0.25">
      <c r="BR679400" s="2394"/>
    </row>
    <row r="679401" spans="70:70" x14ac:dyDescent="0.25">
      <c r="BR679401" s="2381"/>
    </row>
    <row r="679425" spans="70:70" x14ac:dyDescent="0.25">
      <c r="BR679425" s="2394"/>
    </row>
    <row r="679426" spans="70:70" x14ac:dyDescent="0.25">
      <c r="BR679426" s="2381"/>
    </row>
    <row r="679450" spans="70:70" x14ac:dyDescent="0.25">
      <c r="BR679450" s="2394"/>
    </row>
    <row r="679451" spans="70:70" x14ac:dyDescent="0.25">
      <c r="BR679451" s="2381"/>
    </row>
    <row r="679475" spans="70:70" x14ac:dyDescent="0.25">
      <c r="BR679475" s="2394"/>
    </row>
    <row r="679476" spans="70:70" x14ac:dyDescent="0.25">
      <c r="BR679476" s="2381"/>
    </row>
    <row r="679500" spans="70:70" x14ac:dyDescent="0.25">
      <c r="BR679500" s="2394"/>
    </row>
    <row r="679501" spans="70:70" x14ac:dyDescent="0.25">
      <c r="BR679501" s="2381"/>
    </row>
    <row r="679525" spans="70:70" x14ac:dyDescent="0.25">
      <c r="BR679525" s="2394"/>
    </row>
    <row r="679526" spans="70:70" x14ac:dyDescent="0.25">
      <c r="BR679526" s="2381"/>
    </row>
    <row r="679550" spans="70:70" x14ac:dyDescent="0.25">
      <c r="BR679550" s="2394"/>
    </row>
    <row r="679551" spans="70:70" x14ac:dyDescent="0.25">
      <c r="BR679551" s="2381"/>
    </row>
    <row r="679575" spans="70:70" x14ac:dyDescent="0.25">
      <c r="BR679575" s="2394"/>
    </row>
    <row r="679576" spans="70:70" x14ac:dyDescent="0.25">
      <c r="BR679576" s="2381"/>
    </row>
    <row r="679600" spans="70:70" x14ac:dyDescent="0.25">
      <c r="BR679600" s="2394"/>
    </row>
    <row r="679601" spans="70:70" x14ac:dyDescent="0.25">
      <c r="BR679601" s="2381"/>
    </row>
    <row r="679625" spans="70:70" x14ac:dyDescent="0.25">
      <c r="BR679625" s="2394"/>
    </row>
    <row r="679626" spans="70:70" x14ac:dyDescent="0.25">
      <c r="BR679626" s="2381"/>
    </row>
    <row r="679650" spans="70:70" x14ac:dyDescent="0.25">
      <c r="BR679650" s="2394"/>
    </row>
    <row r="679651" spans="70:70" x14ac:dyDescent="0.25">
      <c r="BR679651" s="2381"/>
    </row>
    <row r="679675" spans="70:70" x14ac:dyDescent="0.25">
      <c r="BR679675" s="2394"/>
    </row>
    <row r="679676" spans="70:70" x14ac:dyDescent="0.25">
      <c r="BR679676" s="2381"/>
    </row>
    <row r="679700" spans="70:70" x14ac:dyDescent="0.25">
      <c r="BR679700" s="2394"/>
    </row>
    <row r="679701" spans="70:70" x14ac:dyDescent="0.25">
      <c r="BR679701" s="2381"/>
    </row>
    <row r="679725" spans="70:70" x14ac:dyDescent="0.25">
      <c r="BR679725" s="2394"/>
    </row>
    <row r="679726" spans="70:70" x14ac:dyDescent="0.25">
      <c r="BR679726" s="2381"/>
    </row>
    <row r="679750" spans="70:70" x14ac:dyDescent="0.25">
      <c r="BR679750" s="2394"/>
    </row>
    <row r="679751" spans="70:70" x14ac:dyDescent="0.25">
      <c r="BR679751" s="2381"/>
    </row>
    <row r="679775" spans="70:70" x14ac:dyDescent="0.25">
      <c r="BR679775" s="2394"/>
    </row>
    <row r="679776" spans="70:70" x14ac:dyDescent="0.25">
      <c r="BR679776" s="2381"/>
    </row>
    <row r="679800" spans="70:70" x14ac:dyDescent="0.25">
      <c r="BR679800" s="2394"/>
    </row>
    <row r="679801" spans="70:70" x14ac:dyDescent="0.25">
      <c r="BR679801" s="2381"/>
    </row>
    <row r="679825" spans="70:70" x14ac:dyDescent="0.25">
      <c r="BR679825" s="2394"/>
    </row>
    <row r="679826" spans="70:70" x14ac:dyDescent="0.25">
      <c r="BR679826" s="2381"/>
    </row>
    <row r="679850" spans="70:70" x14ac:dyDescent="0.25">
      <c r="BR679850" s="2394"/>
    </row>
    <row r="679851" spans="70:70" x14ac:dyDescent="0.25">
      <c r="BR679851" s="2381"/>
    </row>
    <row r="679875" spans="70:70" x14ac:dyDescent="0.25">
      <c r="BR679875" s="2394"/>
    </row>
    <row r="679876" spans="70:70" x14ac:dyDescent="0.25">
      <c r="BR679876" s="2381"/>
    </row>
    <row r="679900" spans="70:70" x14ac:dyDescent="0.25">
      <c r="BR679900" s="2394"/>
    </row>
    <row r="679901" spans="70:70" x14ac:dyDescent="0.25">
      <c r="BR679901" s="2381"/>
    </row>
    <row r="679925" spans="70:70" x14ac:dyDescent="0.25">
      <c r="BR679925" s="2394"/>
    </row>
    <row r="679926" spans="70:70" x14ac:dyDescent="0.25">
      <c r="BR679926" s="2381"/>
    </row>
    <row r="679950" spans="70:70" x14ac:dyDescent="0.25">
      <c r="BR679950" s="2394"/>
    </row>
    <row r="679951" spans="70:70" x14ac:dyDescent="0.25">
      <c r="BR679951" s="2381"/>
    </row>
    <row r="679975" spans="70:70" x14ac:dyDescent="0.25">
      <c r="BR679975" s="2394"/>
    </row>
    <row r="679976" spans="70:70" x14ac:dyDescent="0.25">
      <c r="BR679976" s="2381"/>
    </row>
    <row r="680000" spans="70:70" x14ac:dyDescent="0.25">
      <c r="BR680000" s="2394"/>
    </row>
    <row r="680001" spans="70:70" x14ac:dyDescent="0.25">
      <c r="BR680001" s="2381"/>
    </row>
    <row r="680025" spans="70:70" x14ac:dyDescent="0.25">
      <c r="BR680025" s="2394"/>
    </row>
    <row r="680026" spans="70:70" x14ac:dyDescent="0.25">
      <c r="BR680026" s="2381"/>
    </row>
    <row r="680050" spans="70:70" x14ac:dyDescent="0.25">
      <c r="BR680050" s="2394"/>
    </row>
    <row r="680051" spans="70:70" x14ac:dyDescent="0.25">
      <c r="BR680051" s="2381"/>
    </row>
    <row r="680075" spans="70:70" x14ac:dyDescent="0.25">
      <c r="BR680075" s="2394"/>
    </row>
    <row r="680076" spans="70:70" x14ac:dyDescent="0.25">
      <c r="BR680076" s="2381"/>
    </row>
    <row r="680100" spans="70:70" x14ac:dyDescent="0.25">
      <c r="BR680100" s="2394"/>
    </row>
    <row r="680101" spans="70:70" x14ac:dyDescent="0.25">
      <c r="BR680101" s="2381"/>
    </row>
    <row r="680125" spans="70:70" x14ac:dyDescent="0.25">
      <c r="BR680125" s="2394"/>
    </row>
    <row r="680126" spans="70:70" x14ac:dyDescent="0.25">
      <c r="BR680126" s="2381"/>
    </row>
    <row r="680150" spans="70:70" x14ac:dyDescent="0.25">
      <c r="BR680150" s="2394"/>
    </row>
    <row r="680151" spans="70:70" x14ac:dyDescent="0.25">
      <c r="BR680151" s="2381"/>
    </row>
    <row r="680175" spans="70:70" x14ac:dyDescent="0.25">
      <c r="BR680175" s="2394"/>
    </row>
    <row r="680176" spans="70:70" x14ac:dyDescent="0.25">
      <c r="BR680176" s="2381"/>
    </row>
    <row r="680200" spans="70:70" x14ac:dyDescent="0.25">
      <c r="BR680200" s="2394"/>
    </row>
    <row r="680201" spans="70:70" x14ac:dyDescent="0.25">
      <c r="BR680201" s="2381"/>
    </row>
    <row r="680225" spans="70:70" x14ac:dyDescent="0.25">
      <c r="BR680225" s="2394"/>
    </row>
    <row r="680226" spans="70:70" x14ac:dyDescent="0.25">
      <c r="BR680226" s="2381"/>
    </row>
    <row r="680250" spans="70:70" x14ac:dyDescent="0.25">
      <c r="BR680250" s="2394"/>
    </row>
    <row r="680251" spans="70:70" x14ac:dyDescent="0.25">
      <c r="BR680251" s="2381"/>
    </row>
    <row r="680275" spans="70:70" x14ac:dyDescent="0.25">
      <c r="BR680275" s="2394"/>
    </row>
    <row r="680276" spans="70:70" x14ac:dyDescent="0.25">
      <c r="BR680276" s="2381"/>
    </row>
    <row r="680300" spans="70:70" x14ac:dyDescent="0.25">
      <c r="BR680300" s="2394"/>
    </row>
    <row r="680301" spans="70:70" x14ac:dyDescent="0.25">
      <c r="BR680301" s="2381"/>
    </row>
    <row r="680325" spans="70:70" x14ac:dyDescent="0.25">
      <c r="BR680325" s="2394"/>
    </row>
    <row r="680326" spans="70:70" x14ac:dyDescent="0.25">
      <c r="BR680326" s="2381"/>
    </row>
    <row r="680350" spans="70:70" x14ac:dyDescent="0.25">
      <c r="BR680350" s="2394"/>
    </row>
    <row r="680351" spans="70:70" x14ac:dyDescent="0.25">
      <c r="BR680351" s="2381"/>
    </row>
    <row r="680375" spans="70:70" x14ac:dyDescent="0.25">
      <c r="BR680375" s="2394"/>
    </row>
    <row r="680376" spans="70:70" x14ac:dyDescent="0.25">
      <c r="BR680376" s="2381"/>
    </row>
    <row r="680400" spans="70:70" x14ac:dyDescent="0.25">
      <c r="BR680400" s="2394"/>
    </row>
    <row r="680401" spans="70:70" x14ac:dyDescent="0.25">
      <c r="BR680401" s="2381"/>
    </row>
    <row r="680425" spans="70:70" x14ac:dyDescent="0.25">
      <c r="BR680425" s="2394"/>
    </row>
    <row r="680426" spans="70:70" x14ac:dyDescent="0.25">
      <c r="BR680426" s="2381"/>
    </row>
    <row r="680450" spans="70:70" x14ac:dyDescent="0.25">
      <c r="BR680450" s="2394"/>
    </row>
    <row r="680451" spans="70:70" x14ac:dyDescent="0.25">
      <c r="BR680451" s="2381"/>
    </row>
    <row r="680475" spans="70:70" x14ac:dyDescent="0.25">
      <c r="BR680475" s="2394"/>
    </row>
    <row r="680476" spans="70:70" x14ac:dyDescent="0.25">
      <c r="BR680476" s="2381"/>
    </row>
    <row r="680500" spans="70:70" x14ac:dyDescent="0.25">
      <c r="BR680500" s="2394"/>
    </row>
    <row r="680501" spans="70:70" x14ac:dyDescent="0.25">
      <c r="BR680501" s="2381"/>
    </row>
    <row r="680525" spans="70:70" x14ac:dyDescent="0.25">
      <c r="BR680525" s="2394"/>
    </row>
    <row r="680526" spans="70:70" x14ac:dyDescent="0.25">
      <c r="BR680526" s="2381"/>
    </row>
    <row r="680550" spans="70:70" x14ac:dyDescent="0.25">
      <c r="BR680550" s="2394"/>
    </row>
    <row r="680551" spans="70:70" x14ac:dyDescent="0.25">
      <c r="BR680551" s="2381"/>
    </row>
    <row r="680575" spans="70:70" x14ac:dyDescent="0.25">
      <c r="BR680575" s="2394"/>
    </row>
    <row r="680576" spans="70:70" x14ac:dyDescent="0.25">
      <c r="BR680576" s="2381"/>
    </row>
    <row r="680600" spans="70:70" x14ac:dyDescent="0.25">
      <c r="BR680600" s="2394"/>
    </row>
    <row r="680601" spans="70:70" x14ac:dyDescent="0.25">
      <c r="BR680601" s="2381"/>
    </row>
    <row r="680625" spans="70:70" x14ac:dyDescent="0.25">
      <c r="BR680625" s="2394"/>
    </row>
    <row r="680626" spans="70:70" x14ac:dyDescent="0.25">
      <c r="BR680626" s="2381"/>
    </row>
    <row r="680650" spans="70:70" x14ac:dyDescent="0.25">
      <c r="BR680650" s="2394"/>
    </row>
    <row r="680651" spans="70:70" x14ac:dyDescent="0.25">
      <c r="BR680651" s="2381"/>
    </row>
    <row r="680675" spans="70:70" x14ac:dyDescent="0.25">
      <c r="BR680675" s="2394"/>
    </row>
    <row r="680676" spans="70:70" x14ac:dyDescent="0.25">
      <c r="BR680676" s="2381"/>
    </row>
    <row r="680700" spans="70:70" x14ac:dyDescent="0.25">
      <c r="BR680700" s="2394"/>
    </row>
    <row r="680701" spans="70:70" x14ac:dyDescent="0.25">
      <c r="BR680701" s="2381"/>
    </row>
    <row r="680725" spans="70:70" x14ac:dyDescent="0.25">
      <c r="BR680725" s="2394"/>
    </row>
    <row r="680726" spans="70:70" x14ac:dyDescent="0.25">
      <c r="BR680726" s="2381"/>
    </row>
    <row r="680750" spans="70:70" x14ac:dyDescent="0.25">
      <c r="BR680750" s="2394"/>
    </row>
    <row r="680751" spans="70:70" x14ac:dyDescent="0.25">
      <c r="BR680751" s="2381"/>
    </row>
    <row r="680775" spans="70:70" x14ac:dyDescent="0.25">
      <c r="BR680775" s="2394"/>
    </row>
    <row r="680776" spans="70:70" x14ac:dyDescent="0.25">
      <c r="BR680776" s="2381"/>
    </row>
    <row r="680800" spans="70:70" x14ac:dyDescent="0.25">
      <c r="BR680800" s="2394"/>
    </row>
    <row r="680801" spans="70:70" x14ac:dyDescent="0.25">
      <c r="BR680801" s="2381"/>
    </row>
    <row r="680825" spans="70:70" x14ac:dyDescent="0.25">
      <c r="BR680825" s="2394"/>
    </row>
    <row r="680826" spans="70:70" x14ac:dyDescent="0.25">
      <c r="BR680826" s="2381"/>
    </row>
    <row r="680850" spans="70:70" x14ac:dyDescent="0.25">
      <c r="BR680850" s="2394"/>
    </row>
    <row r="680851" spans="70:70" x14ac:dyDescent="0.25">
      <c r="BR680851" s="2381"/>
    </row>
    <row r="680875" spans="70:70" x14ac:dyDescent="0.25">
      <c r="BR680875" s="2394"/>
    </row>
    <row r="680876" spans="70:70" x14ac:dyDescent="0.25">
      <c r="BR680876" s="2381"/>
    </row>
    <row r="680900" spans="70:70" x14ac:dyDescent="0.25">
      <c r="BR680900" s="2394"/>
    </row>
    <row r="680901" spans="70:70" x14ac:dyDescent="0.25">
      <c r="BR680901" s="2381"/>
    </row>
    <row r="680925" spans="70:70" x14ac:dyDescent="0.25">
      <c r="BR680925" s="2394"/>
    </row>
    <row r="680926" spans="70:70" x14ac:dyDescent="0.25">
      <c r="BR680926" s="2381"/>
    </row>
    <row r="680950" spans="70:70" x14ac:dyDescent="0.25">
      <c r="BR680950" s="2394"/>
    </row>
    <row r="680951" spans="70:70" x14ac:dyDescent="0.25">
      <c r="BR680951" s="2381"/>
    </row>
    <row r="680975" spans="70:70" x14ac:dyDescent="0.25">
      <c r="BR680975" s="2394"/>
    </row>
    <row r="680976" spans="70:70" x14ac:dyDescent="0.25">
      <c r="BR680976" s="2381"/>
    </row>
    <row r="681000" spans="70:70" x14ac:dyDescent="0.25">
      <c r="BR681000" s="2394"/>
    </row>
    <row r="681001" spans="70:70" x14ac:dyDescent="0.25">
      <c r="BR681001" s="2381"/>
    </row>
    <row r="681025" spans="70:70" x14ac:dyDescent="0.25">
      <c r="BR681025" s="2394"/>
    </row>
    <row r="681026" spans="70:70" x14ac:dyDescent="0.25">
      <c r="BR681026" s="2381"/>
    </row>
    <row r="681050" spans="70:70" x14ac:dyDescent="0.25">
      <c r="BR681050" s="2394"/>
    </row>
    <row r="681051" spans="70:70" x14ac:dyDescent="0.25">
      <c r="BR681051" s="2381"/>
    </row>
    <row r="681075" spans="70:70" x14ac:dyDescent="0.25">
      <c r="BR681075" s="2394"/>
    </row>
    <row r="681076" spans="70:70" x14ac:dyDescent="0.25">
      <c r="BR681076" s="2381"/>
    </row>
    <row r="681100" spans="70:70" x14ac:dyDescent="0.25">
      <c r="BR681100" s="2394"/>
    </row>
    <row r="681101" spans="70:70" x14ac:dyDescent="0.25">
      <c r="BR681101" s="2381"/>
    </row>
    <row r="681125" spans="70:70" x14ac:dyDescent="0.25">
      <c r="BR681125" s="2394"/>
    </row>
    <row r="681126" spans="70:70" x14ac:dyDescent="0.25">
      <c r="BR681126" s="2381"/>
    </row>
    <row r="681150" spans="70:70" x14ac:dyDescent="0.25">
      <c r="BR681150" s="2394"/>
    </row>
    <row r="681151" spans="70:70" x14ac:dyDescent="0.25">
      <c r="BR681151" s="2381"/>
    </row>
    <row r="681175" spans="70:70" x14ac:dyDescent="0.25">
      <c r="BR681175" s="2394"/>
    </row>
    <row r="681176" spans="70:70" x14ac:dyDescent="0.25">
      <c r="BR681176" s="2381"/>
    </row>
    <row r="681200" spans="70:70" x14ac:dyDescent="0.25">
      <c r="BR681200" s="2394"/>
    </row>
    <row r="681201" spans="70:70" x14ac:dyDescent="0.25">
      <c r="BR681201" s="2381"/>
    </row>
    <row r="681225" spans="70:70" x14ac:dyDescent="0.25">
      <c r="BR681225" s="2394"/>
    </row>
    <row r="681226" spans="70:70" x14ac:dyDescent="0.25">
      <c r="BR681226" s="2381"/>
    </row>
    <row r="681250" spans="70:70" x14ac:dyDescent="0.25">
      <c r="BR681250" s="2394"/>
    </row>
    <row r="681251" spans="70:70" x14ac:dyDescent="0.25">
      <c r="BR681251" s="2381"/>
    </row>
    <row r="681275" spans="70:70" x14ac:dyDescent="0.25">
      <c r="BR681275" s="2394"/>
    </row>
    <row r="681276" spans="70:70" x14ac:dyDescent="0.25">
      <c r="BR681276" s="2381"/>
    </row>
    <row r="681300" spans="70:70" x14ac:dyDescent="0.25">
      <c r="BR681300" s="2394"/>
    </row>
    <row r="681301" spans="70:70" x14ac:dyDescent="0.25">
      <c r="BR681301" s="2381"/>
    </row>
    <row r="681325" spans="70:70" x14ac:dyDescent="0.25">
      <c r="BR681325" s="2394"/>
    </row>
    <row r="681326" spans="70:70" x14ac:dyDescent="0.25">
      <c r="BR681326" s="2381"/>
    </row>
    <row r="681350" spans="70:70" x14ac:dyDescent="0.25">
      <c r="BR681350" s="2394"/>
    </row>
    <row r="681351" spans="70:70" x14ac:dyDescent="0.25">
      <c r="BR681351" s="2381"/>
    </row>
    <row r="681375" spans="70:70" x14ac:dyDescent="0.25">
      <c r="BR681375" s="2394"/>
    </row>
    <row r="681376" spans="70:70" x14ac:dyDescent="0.25">
      <c r="BR681376" s="2381"/>
    </row>
    <row r="681400" spans="70:70" x14ac:dyDescent="0.25">
      <c r="BR681400" s="2394"/>
    </row>
    <row r="681401" spans="70:70" x14ac:dyDescent="0.25">
      <c r="BR681401" s="2381"/>
    </row>
    <row r="681425" spans="70:70" x14ac:dyDescent="0.25">
      <c r="BR681425" s="2394"/>
    </row>
    <row r="681426" spans="70:70" x14ac:dyDescent="0.25">
      <c r="BR681426" s="2381"/>
    </row>
    <row r="681450" spans="70:70" x14ac:dyDescent="0.25">
      <c r="BR681450" s="2394"/>
    </row>
    <row r="681451" spans="70:70" x14ac:dyDescent="0.25">
      <c r="BR681451" s="2381"/>
    </row>
    <row r="681475" spans="70:70" x14ac:dyDescent="0.25">
      <c r="BR681475" s="2394"/>
    </row>
    <row r="681476" spans="70:70" x14ac:dyDescent="0.25">
      <c r="BR681476" s="2381"/>
    </row>
    <row r="681500" spans="70:70" x14ac:dyDescent="0.25">
      <c r="BR681500" s="2394"/>
    </row>
    <row r="681501" spans="70:70" x14ac:dyDescent="0.25">
      <c r="BR681501" s="2381"/>
    </row>
    <row r="681525" spans="70:70" x14ac:dyDescent="0.25">
      <c r="BR681525" s="2394"/>
    </row>
    <row r="681526" spans="70:70" x14ac:dyDescent="0.25">
      <c r="BR681526" s="2381"/>
    </row>
    <row r="681550" spans="70:70" x14ac:dyDescent="0.25">
      <c r="BR681550" s="2394"/>
    </row>
    <row r="681551" spans="70:70" x14ac:dyDescent="0.25">
      <c r="BR681551" s="2381"/>
    </row>
    <row r="681575" spans="70:70" x14ac:dyDescent="0.25">
      <c r="BR681575" s="2394"/>
    </row>
    <row r="681576" spans="70:70" x14ac:dyDescent="0.25">
      <c r="BR681576" s="2381"/>
    </row>
    <row r="681600" spans="70:70" x14ac:dyDescent="0.25">
      <c r="BR681600" s="2394"/>
    </row>
    <row r="681601" spans="70:70" x14ac:dyDescent="0.25">
      <c r="BR681601" s="2381"/>
    </row>
    <row r="681625" spans="70:70" x14ac:dyDescent="0.25">
      <c r="BR681625" s="2394"/>
    </row>
    <row r="681626" spans="70:70" x14ac:dyDescent="0.25">
      <c r="BR681626" s="2381"/>
    </row>
    <row r="681650" spans="70:70" x14ac:dyDescent="0.25">
      <c r="BR681650" s="2394"/>
    </row>
    <row r="681651" spans="70:70" x14ac:dyDescent="0.25">
      <c r="BR681651" s="2381"/>
    </row>
    <row r="681675" spans="70:70" x14ac:dyDescent="0.25">
      <c r="BR681675" s="2394"/>
    </row>
    <row r="681676" spans="70:70" x14ac:dyDescent="0.25">
      <c r="BR681676" s="2381"/>
    </row>
    <row r="681700" spans="70:70" x14ac:dyDescent="0.25">
      <c r="BR681700" s="2394"/>
    </row>
    <row r="681701" spans="70:70" x14ac:dyDescent="0.25">
      <c r="BR681701" s="2381"/>
    </row>
    <row r="681725" spans="70:70" x14ac:dyDescent="0.25">
      <c r="BR681725" s="2394"/>
    </row>
    <row r="681726" spans="70:70" x14ac:dyDescent="0.25">
      <c r="BR681726" s="2381"/>
    </row>
    <row r="681750" spans="70:70" x14ac:dyDescent="0.25">
      <c r="BR681750" s="2394"/>
    </row>
    <row r="681751" spans="70:70" x14ac:dyDescent="0.25">
      <c r="BR681751" s="2381"/>
    </row>
    <row r="681775" spans="70:70" x14ac:dyDescent="0.25">
      <c r="BR681775" s="2394"/>
    </row>
    <row r="681776" spans="70:70" x14ac:dyDescent="0.25">
      <c r="BR681776" s="2381"/>
    </row>
    <row r="681800" spans="70:70" x14ac:dyDescent="0.25">
      <c r="BR681800" s="2394"/>
    </row>
    <row r="681801" spans="70:70" x14ac:dyDescent="0.25">
      <c r="BR681801" s="2381"/>
    </row>
    <row r="681825" spans="70:70" x14ac:dyDescent="0.25">
      <c r="BR681825" s="2394"/>
    </row>
    <row r="681826" spans="70:70" x14ac:dyDescent="0.25">
      <c r="BR681826" s="2381"/>
    </row>
    <row r="681850" spans="70:70" x14ac:dyDescent="0.25">
      <c r="BR681850" s="2394"/>
    </row>
    <row r="681851" spans="70:70" x14ac:dyDescent="0.25">
      <c r="BR681851" s="2381"/>
    </row>
    <row r="681875" spans="70:70" x14ac:dyDescent="0.25">
      <c r="BR681875" s="2394"/>
    </row>
    <row r="681876" spans="70:70" x14ac:dyDescent="0.25">
      <c r="BR681876" s="2381"/>
    </row>
    <row r="681900" spans="70:70" x14ac:dyDescent="0.25">
      <c r="BR681900" s="2394"/>
    </row>
    <row r="681901" spans="70:70" x14ac:dyDescent="0.25">
      <c r="BR681901" s="2381"/>
    </row>
    <row r="681925" spans="70:70" x14ac:dyDescent="0.25">
      <c r="BR681925" s="2394"/>
    </row>
    <row r="681926" spans="70:70" x14ac:dyDescent="0.25">
      <c r="BR681926" s="2381"/>
    </row>
    <row r="681950" spans="70:70" x14ac:dyDescent="0.25">
      <c r="BR681950" s="2394"/>
    </row>
    <row r="681951" spans="70:70" x14ac:dyDescent="0.25">
      <c r="BR681951" s="2381"/>
    </row>
    <row r="681975" spans="70:70" x14ac:dyDescent="0.25">
      <c r="BR681975" s="2394"/>
    </row>
    <row r="681976" spans="70:70" x14ac:dyDescent="0.25">
      <c r="BR681976" s="2381"/>
    </row>
    <row r="682000" spans="70:70" x14ac:dyDescent="0.25">
      <c r="BR682000" s="2394"/>
    </row>
    <row r="682001" spans="70:70" x14ac:dyDescent="0.25">
      <c r="BR682001" s="2381"/>
    </row>
    <row r="682025" spans="70:70" x14ac:dyDescent="0.25">
      <c r="BR682025" s="2394"/>
    </row>
    <row r="682026" spans="70:70" x14ac:dyDescent="0.25">
      <c r="BR682026" s="2381"/>
    </row>
    <row r="682050" spans="70:70" x14ac:dyDescent="0.25">
      <c r="BR682050" s="2394"/>
    </row>
    <row r="682051" spans="70:70" x14ac:dyDescent="0.25">
      <c r="BR682051" s="2381"/>
    </row>
    <row r="682075" spans="70:70" x14ac:dyDescent="0.25">
      <c r="BR682075" s="2394"/>
    </row>
    <row r="682076" spans="70:70" x14ac:dyDescent="0.25">
      <c r="BR682076" s="2381"/>
    </row>
    <row r="682100" spans="70:70" x14ac:dyDescent="0.25">
      <c r="BR682100" s="2394"/>
    </row>
    <row r="682101" spans="70:70" x14ac:dyDescent="0.25">
      <c r="BR682101" s="2381"/>
    </row>
    <row r="682125" spans="70:70" x14ac:dyDescent="0.25">
      <c r="BR682125" s="2394"/>
    </row>
    <row r="682126" spans="70:70" x14ac:dyDescent="0.25">
      <c r="BR682126" s="2381"/>
    </row>
    <row r="682150" spans="70:70" x14ac:dyDescent="0.25">
      <c r="BR682150" s="2394"/>
    </row>
    <row r="682151" spans="70:70" x14ac:dyDescent="0.25">
      <c r="BR682151" s="2381"/>
    </row>
    <row r="682175" spans="70:70" x14ac:dyDescent="0.25">
      <c r="BR682175" s="2394"/>
    </row>
    <row r="682176" spans="70:70" x14ac:dyDescent="0.25">
      <c r="BR682176" s="2381"/>
    </row>
    <row r="682200" spans="70:70" x14ac:dyDescent="0.25">
      <c r="BR682200" s="2394"/>
    </row>
    <row r="682201" spans="70:70" x14ac:dyDescent="0.25">
      <c r="BR682201" s="2381"/>
    </row>
    <row r="682225" spans="70:70" x14ac:dyDescent="0.25">
      <c r="BR682225" s="2394"/>
    </row>
    <row r="682226" spans="70:70" x14ac:dyDescent="0.25">
      <c r="BR682226" s="2381"/>
    </row>
    <row r="682250" spans="70:70" x14ac:dyDescent="0.25">
      <c r="BR682250" s="2394"/>
    </row>
    <row r="682251" spans="70:70" x14ac:dyDescent="0.25">
      <c r="BR682251" s="2381"/>
    </row>
    <row r="682275" spans="70:70" x14ac:dyDescent="0.25">
      <c r="BR682275" s="2394"/>
    </row>
    <row r="682276" spans="70:70" x14ac:dyDescent="0.25">
      <c r="BR682276" s="2381"/>
    </row>
    <row r="682300" spans="70:70" x14ac:dyDescent="0.25">
      <c r="BR682300" s="2394"/>
    </row>
    <row r="682301" spans="70:70" x14ac:dyDescent="0.25">
      <c r="BR682301" s="2381"/>
    </row>
    <row r="682325" spans="70:70" x14ac:dyDescent="0.25">
      <c r="BR682325" s="2394"/>
    </row>
    <row r="682326" spans="70:70" x14ac:dyDescent="0.25">
      <c r="BR682326" s="2381"/>
    </row>
    <row r="682350" spans="70:70" x14ac:dyDescent="0.25">
      <c r="BR682350" s="2394"/>
    </row>
    <row r="682351" spans="70:70" x14ac:dyDescent="0.25">
      <c r="BR682351" s="2381"/>
    </row>
    <row r="682375" spans="70:70" x14ac:dyDescent="0.25">
      <c r="BR682375" s="2394"/>
    </row>
    <row r="682376" spans="70:70" x14ac:dyDescent="0.25">
      <c r="BR682376" s="2381"/>
    </row>
    <row r="682400" spans="70:70" x14ac:dyDescent="0.25">
      <c r="BR682400" s="2394"/>
    </row>
    <row r="682401" spans="70:70" x14ac:dyDescent="0.25">
      <c r="BR682401" s="2381"/>
    </row>
    <row r="682425" spans="70:70" x14ac:dyDescent="0.25">
      <c r="BR682425" s="2394"/>
    </row>
    <row r="682426" spans="70:70" x14ac:dyDescent="0.25">
      <c r="BR682426" s="2381"/>
    </row>
    <row r="682450" spans="70:70" x14ac:dyDescent="0.25">
      <c r="BR682450" s="2394"/>
    </row>
    <row r="682451" spans="70:70" x14ac:dyDescent="0.25">
      <c r="BR682451" s="2381"/>
    </row>
    <row r="682475" spans="70:70" x14ac:dyDescent="0.25">
      <c r="BR682475" s="2394"/>
    </row>
    <row r="682476" spans="70:70" x14ac:dyDescent="0.25">
      <c r="BR682476" s="2381"/>
    </row>
    <row r="682500" spans="70:70" x14ac:dyDescent="0.25">
      <c r="BR682500" s="2394"/>
    </row>
    <row r="682501" spans="70:70" x14ac:dyDescent="0.25">
      <c r="BR682501" s="2381"/>
    </row>
    <row r="682525" spans="70:70" x14ac:dyDescent="0.25">
      <c r="BR682525" s="2394"/>
    </row>
    <row r="682526" spans="70:70" x14ac:dyDescent="0.25">
      <c r="BR682526" s="2381"/>
    </row>
    <row r="682550" spans="70:70" x14ac:dyDescent="0.25">
      <c r="BR682550" s="2394"/>
    </row>
    <row r="682551" spans="70:70" x14ac:dyDescent="0.25">
      <c r="BR682551" s="2381"/>
    </row>
    <row r="682575" spans="70:70" x14ac:dyDescent="0.25">
      <c r="BR682575" s="2394"/>
    </row>
    <row r="682576" spans="70:70" x14ac:dyDescent="0.25">
      <c r="BR682576" s="2381"/>
    </row>
    <row r="682600" spans="70:70" x14ac:dyDescent="0.25">
      <c r="BR682600" s="2394"/>
    </row>
    <row r="682601" spans="70:70" x14ac:dyDescent="0.25">
      <c r="BR682601" s="2381"/>
    </row>
    <row r="682625" spans="70:70" x14ac:dyDescent="0.25">
      <c r="BR682625" s="2394"/>
    </row>
    <row r="682626" spans="70:70" x14ac:dyDescent="0.25">
      <c r="BR682626" s="2381"/>
    </row>
    <row r="682650" spans="70:70" x14ac:dyDescent="0.25">
      <c r="BR682650" s="2394"/>
    </row>
    <row r="682651" spans="70:70" x14ac:dyDescent="0.25">
      <c r="BR682651" s="2381"/>
    </row>
    <row r="682675" spans="70:70" x14ac:dyDescent="0.25">
      <c r="BR682675" s="2394"/>
    </row>
    <row r="682676" spans="70:70" x14ac:dyDescent="0.25">
      <c r="BR682676" s="2381"/>
    </row>
    <row r="682700" spans="70:70" x14ac:dyDescent="0.25">
      <c r="BR682700" s="2394"/>
    </row>
    <row r="682701" spans="70:70" x14ac:dyDescent="0.25">
      <c r="BR682701" s="2381"/>
    </row>
    <row r="682725" spans="70:70" x14ac:dyDescent="0.25">
      <c r="BR682725" s="2394"/>
    </row>
    <row r="682726" spans="70:70" x14ac:dyDescent="0.25">
      <c r="BR682726" s="2381"/>
    </row>
    <row r="682750" spans="70:70" x14ac:dyDescent="0.25">
      <c r="BR682750" s="2394"/>
    </row>
    <row r="682751" spans="70:70" x14ac:dyDescent="0.25">
      <c r="BR682751" s="2381"/>
    </row>
    <row r="682775" spans="70:70" x14ac:dyDescent="0.25">
      <c r="BR682775" s="2394"/>
    </row>
    <row r="682776" spans="70:70" x14ac:dyDescent="0.25">
      <c r="BR682776" s="2381"/>
    </row>
    <row r="682800" spans="70:70" x14ac:dyDescent="0.25">
      <c r="BR682800" s="2394"/>
    </row>
    <row r="682801" spans="70:70" x14ac:dyDescent="0.25">
      <c r="BR682801" s="2381"/>
    </row>
    <row r="682825" spans="70:70" x14ac:dyDescent="0.25">
      <c r="BR682825" s="2394"/>
    </row>
    <row r="682826" spans="70:70" x14ac:dyDescent="0.25">
      <c r="BR682826" s="2381"/>
    </row>
    <row r="682850" spans="70:70" x14ac:dyDescent="0.25">
      <c r="BR682850" s="2394"/>
    </row>
    <row r="682851" spans="70:70" x14ac:dyDescent="0.25">
      <c r="BR682851" s="2381"/>
    </row>
    <row r="682875" spans="70:70" x14ac:dyDescent="0.25">
      <c r="BR682875" s="2394"/>
    </row>
    <row r="682876" spans="70:70" x14ac:dyDescent="0.25">
      <c r="BR682876" s="2381"/>
    </row>
    <row r="682900" spans="70:70" x14ac:dyDescent="0.25">
      <c r="BR682900" s="2394"/>
    </row>
    <row r="682901" spans="70:70" x14ac:dyDescent="0.25">
      <c r="BR682901" s="2381"/>
    </row>
    <row r="682925" spans="70:70" x14ac:dyDescent="0.25">
      <c r="BR682925" s="2394"/>
    </row>
    <row r="682926" spans="70:70" x14ac:dyDescent="0.25">
      <c r="BR682926" s="2381"/>
    </row>
    <row r="682950" spans="70:70" x14ac:dyDescent="0.25">
      <c r="BR682950" s="2394"/>
    </row>
    <row r="682951" spans="70:70" x14ac:dyDescent="0.25">
      <c r="BR682951" s="2381"/>
    </row>
    <row r="682975" spans="70:70" x14ac:dyDescent="0.25">
      <c r="BR682975" s="2394"/>
    </row>
    <row r="682976" spans="70:70" x14ac:dyDescent="0.25">
      <c r="BR682976" s="2381"/>
    </row>
    <row r="683000" spans="70:70" x14ac:dyDescent="0.25">
      <c r="BR683000" s="2394"/>
    </row>
    <row r="683001" spans="70:70" x14ac:dyDescent="0.25">
      <c r="BR683001" s="2381"/>
    </row>
    <row r="683025" spans="70:70" x14ac:dyDescent="0.25">
      <c r="BR683025" s="2394"/>
    </row>
    <row r="683026" spans="70:70" x14ac:dyDescent="0.25">
      <c r="BR683026" s="2381"/>
    </row>
    <row r="683050" spans="70:70" x14ac:dyDescent="0.25">
      <c r="BR683050" s="2394"/>
    </row>
    <row r="683051" spans="70:70" x14ac:dyDescent="0.25">
      <c r="BR683051" s="2381"/>
    </row>
    <row r="683075" spans="70:70" x14ac:dyDescent="0.25">
      <c r="BR683075" s="2394"/>
    </row>
    <row r="683076" spans="70:70" x14ac:dyDescent="0.25">
      <c r="BR683076" s="2381"/>
    </row>
    <row r="683100" spans="70:70" x14ac:dyDescent="0.25">
      <c r="BR683100" s="2394"/>
    </row>
    <row r="683101" spans="70:70" x14ac:dyDescent="0.25">
      <c r="BR683101" s="2381"/>
    </row>
    <row r="683125" spans="70:70" x14ac:dyDescent="0.25">
      <c r="BR683125" s="2394"/>
    </row>
    <row r="683126" spans="70:70" x14ac:dyDescent="0.25">
      <c r="BR683126" s="2381"/>
    </row>
    <row r="683150" spans="70:70" x14ac:dyDescent="0.25">
      <c r="BR683150" s="2394"/>
    </row>
    <row r="683151" spans="70:70" x14ac:dyDescent="0.25">
      <c r="BR683151" s="2381"/>
    </row>
    <row r="683175" spans="70:70" x14ac:dyDescent="0.25">
      <c r="BR683175" s="2394"/>
    </row>
    <row r="683176" spans="70:70" x14ac:dyDescent="0.25">
      <c r="BR683176" s="2381"/>
    </row>
    <row r="683200" spans="70:70" x14ac:dyDescent="0.25">
      <c r="BR683200" s="2394"/>
    </row>
    <row r="683201" spans="70:70" x14ac:dyDescent="0.25">
      <c r="BR683201" s="2381"/>
    </row>
    <row r="683225" spans="70:70" x14ac:dyDescent="0.25">
      <c r="BR683225" s="2394"/>
    </row>
    <row r="683226" spans="70:70" x14ac:dyDescent="0.25">
      <c r="BR683226" s="2381"/>
    </row>
    <row r="683250" spans="70:70" x14ac:dyDescent="0.25">
      <c r="BR683250" s="2394"/>
    </row>
    <row r="683251" spans="70:70" x14ac:dyDescent="0.25">
      <c r="BR683251" s="2381"/>
    </row>
    <row r="683275" spans="70:70" x14ac:dyDescent="0.25">
      <c r="BR683275" s="2394"/>
    </row>
    <row r="683276" spans="70:70" x14ac:dyDescent="0.25">
      <c r="BR683276" s="2381"/>
    </row>
    <row r="683300" spans="70:70" x14ac:dyDescent="0.25">
      <c r="BR683300" s="2394"/>
    </row>
    <row r="683301" spans="70:70" x14ac:dyDescent="0.25">
      <c r="BR683301" s="2381"/>
    </row>
    <row r="683325" spans="70:70" x14ac:dyDescent="0.25">
      <c r="BR683325" s="2394"/>
    </row>
    <row r="683326" spans="70:70" x14ac:dyDescent="0.25">
      <c r="BR683326" s="2381"/>
    </row>
    <row r="683350" spans="70:70" x14ac:dyDescent="0.25">
      <c r="BR683350" s="2394"/>
    </row>
    <row r="683351" spans="70:70" x14ac:dyDescent="0.25">
      <c r="BR683351" s="2381"/>
    </row>
    <row r="683375" spans="70:70" x14ac:dyDescent="0.25">
      <c r="BR683375" s="2394"/>
    </row>
    <row r="683376" spans="70:70" x14ac:dyDescent="0.25">
      <c r="BR683376" s="2381"/>
    </row>
    <row r="683400" spans="70:70" x14ac:dyDescent="0.25">
      <c r="BR683400" s="2394"/>
    </row>
    <row r="683401" spans="70:70" x14ac:dyDescent="0.25">
      <c r="BR683401" s="2381"/>
    </row>
    <row r="683425" spans="70:70" x14ac:dyDescent="0.25">
      <c r="BR683425" s="2394"/>
    </row>
    <row r="683426" spans="70:70" x14ac:dyDescent="0.25">
      <c r="BR683426" s="2381"/>
    </row>
    <row r="683450" spans="70:70" x14ac:dyDescent="0.25">
      <c r="BR683450" s="2394"/>
    </row>
    <row r="683451" spans="70:70" x14ac:dyDescent="0.25">
      <c r="BR683451" s="2381"/>
    </row>
    <row r="683475" spans="70:70" x14ac:dyDescent="0.25">
      <c r="BR683475" s="2394"/>
    </row>
    <row r="683476" spans="70:70" x14ac:dyDescent="0.25">
      <c r="BR683476" s="2381"/>
    </row>
    <row r="683500" spans="70:70" x14ac:dyDescent="0.25">
      <c r="BR683500" s="2394"/>
    </row>
    <row r="683501" spans="70:70" x14ac:dyDescent="0.25">
      <c r="BR683501" s="2381"/>
    </row>
    <row r="683525" spans="70:70" x14ac:dyDescent="0.25">
      <c r="BR683525" s="2394"/>
    </row>
    <row r="683526" spans="70:70" x14ac:dyDescent="0.25">
      <c r="BR683526" s="2381"/>
    </row>
    <row r="683550" spans="70:70" x14ac:dyDescent="0.25">
      <c r="BR683550" s="2394"/>
    </row>
    <row r="683551" spans="70:70" x14ac:dyDescent="0.25">
      <c r="BR683551" s="2381"/>
    </row>
    <row r="683575" spans="70:70" x14ac:dyDescent="0.25">
      <c r="BR683575" s="2394"/>
    </row>
    <row r="683576" spans="70:70" x14ac:dyDescent="0.25">
      <c r="BR683576" s="2381"/>
    </row>
    <row r="683600" spans="70:70" x14ac:dyDescent="0.25">
      <c r="BR683600" s="2394"/>
    </row>
    <row r="683601" spans="70:70" x14ac:dyDescent="0.25">
      <c r="BR683601" s="2381"/>
    </row>
    <row r="683625" spans="70:70" x14ac:dyDescent="0.25">
      <c r="BR683625" s="2394"/>
    </row>
    <row r="683626" spans="70:70" x14ac:dyDescent="0.25">
      <c r="BR683626" s="2381"/>
    </row>
    <row r="683650" spans="70:70" x14ac:dyDescent="0.25">
      <c r="BR683650" s="2394"/>
    </row>
    <row r="683651" spans="70:70" x14ac:dyDescent="0.25">
      <c r="BR683651" s="2381"/>
    </row>
    <row r="683675" spans="70:70" x14ac:dyDescent="0.25">
      <c r="BR683675" s="2394"/>
    </row>
    <row r="683676" spans="70:70" x14ac:dyDescent="0.25">
      <c r="BR683676" s="2381"/>
    </row>
    <row r="683700" spans="70:70" x14ac:dyDescent="0.25">
      <c r="BR683700" s="2394"/>
    </row>
    <row r="683701" spans="70:70" x14ac:dyDescent="0.25">
      <c r="BR683701" s="2381"/>
    </row>
    <row r="683725" spans="70:70" x14ac:dyDescent="0.25">
      <c r="BR683725" s="2394"/>
    </row>
    <row r="683726" spans="70:70" x14ac:dyDescent="0.25">
      <c r="BR683726" s="2381"/>
    </row>
    <row r="683750" spans="70:70" x14ac:dyDescent="0.25">
      <c r="BR683750" s="2394"/>
    </row>
    <row r="683751" spans="70:70" x14ac:dyDescent="0.25">
      <c r="BR683751" s="2381"/>
    </row>
    <row r="683775" spans="70:70" x14ac:dyDescent="0.25">
      <c r="BR683775" s="2394"/>
    </row>
    <row r="683776" spans="70:70" x14ac:dyDescent="0.25">
      <c r="BR683776" s="2381"/>
    </row>
    <row r="683800" spans="70:70" x14ac:dyDescent="0.25">
      <c r="BR683800" s="2394"/>
    </row>
    <row r="683801" spans="70:70" x14ac:dyDescent="0.25">
      <c r="BR683801" s="2381"/>
    </row>
    <row r="683825" spans="70:70" x14ac:dyDescent="0.25">
      <c r="BR683825" s="2394"/>
    </row>
    <row r="683826" spans="70:70" x14ac:dyDescent="0.25">
      <c r="BR683826" s="2381"/>
    </row>
    <row r="683850" spans="70:70" x14ac:dyDescent="0.25">
      <c r="BR683850" s="2394"/>
    </row>
    <row r="683851" spans="70:70" x14ac:dyDescent="0.25">
      <c r="BR683851" s="2381"/>
    </row>
    <row r="683875" spans="70:70" x14ac:dyDescent="0.25">
      <c r="BR683875" s="2394"/>
    </row>
    <row r="683876" spans="70:70" x14ac:dyDescent="0.25">
      <c r="BR683876" s="2381"/>
    </row>
    <row r="683900" spans="70:70" x14ac:dyDescent="0.25">
      <c r="BR683900" s="2394"/>
    </row>
    <row r="683901" spans="70:70" x14ac:dyDescent="0.25">
      <c r="BR683901" s="2381"/>
    </row>
    <row r="683925" spans="70:70" x14ac:dyDescent="0.25">
      <c r="BR683925" s="2394"/>
    </row>
    <row r="683926" spans="70:70" x14ac:dyDescent="0.25">
      <c r="BR683926" s="2381"/>
    </row>
    <row r="683950" spans="70:70" x14ac:dyDescent="0.25">
      <c r="BR683950" s="2394"/>
    </row>
    <row r="683951" spans="70:70" x14ac:dyDescent="0.25">
      <c r="BR683951" s="2381"/>
    </row>
    <row r="683975" spans="70:70" x14ac:dyDescent="0.25">
      <c r="BR683975" s="2394"/>
    </row>
    <row r="683976" spans="70:70" x14ac:dyDescent="0.25">
      <c r="BR683976" s="2381"/>
    </row>
    <row r="684000" spans="70:70" x14ac:dyDescent="0.25">
      <c r="BR684000" s="2394"/>
    </row>
    <row r="684001" spans="70:70" x14ac:dyDescent="0.25">
      <c r="BR684001" s="2381"/>
    </row>
    <row r="684025" spans="70:70" x14ac:dyDescent="0.25">
      <c r="BR684025" s="2394"/>
    </row>
    <row r="684026" spans="70:70" x14ac:dyDescent="0.25">
      <c r="BR684026" s="2381"/>
    </row>
    <row r="684050" spans="70:70" x14ac:dyDescent="0.25">
      <c r="BR684050" s="2394"/>
    </row>
    <row r="684051" spans="70:70" x14ac:dyDescent="0.25">
      <c r="BR684051" s="2381"/>
    </row>
    <row r="684075" spans="70:70" x14ac:dyDescent="0.25">
      <c r="BR684075" s="2394"/>
    </row>
    <row r="684076" spans="70:70" x14ac:dyDescent="0.25">
      <c r="BR684076" s="2381"/>
    </row>
    <row r="684100" spans="70:70" x14ac:dyDescent="0.25">
      <c r="BR684100" s="2394"/>
    </row>
    <row r="684101" spans="70:70" x14ac:dyDescent="0.25">
      <c r="BR684101" s="2381"/>
    </row>
    <row r="684125" spans="70:70" x14ac:dyDescent="0.25">
      <c r="BR684125" s="2394"/>
    </row>
    <row r="684126" spans="70:70" x14ac:dyDescent="0.25">
      <c r="BR684126" s="2381"/>
    </row>
    <row r="684150" spans="70:70" x14ac:dyDescent="0.25">
      <c r="BR684150" s="2394"/>
    </row>
    <row r="684151" spans="70:70" x14ac:dyDescent="0.25">
      <c r="BR684151" s="2381"/>
    </row>
    <row r="684175" spans="70:70" x14ac:dyDescent="0.25">
      <c r="BR684175" s="2394"/>
    </row>
    <row r="684176" spans="70:70" x14ac:dyDescent="0.25">
      <c r="BR684176" s="2381"/>
    </row>
    <row r="684200" spans="70:70" x14ac:dyDescent="0.25">
      <c r="BR684200" s="2394"/>
    </row>
    <row r="684201" spans="70:70" x14ac:dyDescent="0.25">
      <c r="BR684201" s="2381"/>
    </row>
    <row r="684225" spans="70:70" x14ac:dyDescent="0.25">
      <c r="BR684225" s="2394"/>
    </row>
    <row r="684226" spans="70:70" x14ac:dyDescent="0.25">
      <c r="BR684226" s="2381"/>
    </row>
    <row r="684250" spans="70:70" x14ac:dyDescent="0.25">
      <c r="BR684250" s="2394"/>
    </row>
    <row r="684251" spans="70:70" x14ac:dyDescent="0.25">
      <c r="BR684251" s="2381"/>
    </row>
    <row r="684275" spans="70:70" x14ac:dyDescent="0.25">
      <c r="BR684275" s="2394"/>
    </row>
    <row r="684276" spans="70:70" x14ac:dyDescent="0.25">
      <c r="BR684276" s="2381"/>
    </row>
    <row r="684300" spans="70:70" x14ac:dyDescent="0.25">
      <c r="BR684300" s="2394"/>
    </row>
    <row r="684301" spans="70:70" x14ac:dyDescent="0.25">
      <c r="BR684301" s="2381"/>
    </row>
    <row r="684325" spans="70:70" x14ac:dyDescent="0.25">
      <c r="BR684325" s="2394"/>
    </row>
    <row r="684326" spans="70:70" x14ac:dyDescent="0.25">
      <c r="BR684326" s="2381"/>
    </row>
    <row r="684350" spans="70:70" x14ac:dyDescent="0.25">
      <c r="BR684350" s="2394"/>
    </row>
    <row r="684351" spans="70:70" x14ac:dyDescent="0.25">
      <c r="BR684351" s="2381"/>
    </row>
    <row r="684375" spans="70:70" x14ac:dyDescent="0.25">
      <c r="BR684375" s="2394"/>
    </row>
    <row r="684376" spans="70:70" x14ac:dyDescent="0.25">
      <c r="BR684376" s="2381"/>
    </row>
    <row r="684400" spans="70:70" x14ac:dyDescent="0.25">
      <c r="BR684400" s="2394"/>
    </row>
    <row r="684401" spans="70:70" x14ac:dyDescent="0.25">
      <c r="BR684401" s="2381"/>
    </row>
    <row r="684425" spans="70:70" x14ac:dyDescent="0.25">
      <c r="BR684425" s="2394"/>
    </row>
    <row r="684426" spans="70:70" x14ac:dyDescent="0.25">
      <c r="BR684426" s="2381"/>
    </row>
    <row r="684450" spans="70:70" x14ac:dyDescent="0.25">
      <c r="BR684450" s="2394"/>
    </row>
    <row r="684451" spans="70:70" x14ac:dyDescent="0.25">
      <c r="BR684451" s="2381"/>
    </row>
    <row r="684475" spans="70:70" x14ac:dyDescent="0.25">
      <c r="BR684475" s="2394"/>
    </row>
    <row r="684476" spans="70:70" x14ac:dyDescent="0.25">
      <c r="BR684476" s="2381"/>
    </row>
    <row r="684500" spans="70:70" x14ac:dyDescent="0.25">
      <c r="BR684500" s="2394"/>
    </row>
    <row r="684501" spans="70:70" x14ac:dyDescent="0.25">
      <c r="BR684501" s="2381"/>
    </row>
    <row r="684525" spans="70:70" x14ac:dyDescent="0.25">
      <c r="BR684525" s="2394"/>
    </row>
    <row r="684526" spans="70:70" x14ac:dyDescent="0.25">
      <c r="BR684526" s="2381"/>
    </row>
    <row r="684550" spans="70:70" x14ac:dyDescent="0.25">
      <c r="BR684550" s="2394"/>
    </row>
    <row r="684551" spans="70:70" x14ac:dyDescent="0.25">
      <c r="BR684551" s="2381"/>
    </row>
    <row r="684575" spans="70:70" x14ac:dyDescent="0.25">
      <c r="BR684575" s="2394"/>
    </row>
    <row r="684576" spans="70:70" x14ac:dyDescent="0.25">
      <c r="BR684576" s="2381"/>
    </row>
    <row r="684600" spans="70:70" x14ac:dyDescent="0.25">
      <c r="BR684600" s="2394"/>
    </row>
    <row r="684601" spans="70:70" x14ac:dyDescent="0.25">
      <c r="BR684601" s="2381"/>
    </row>
    <row r="684625" spans="70:70" x14ac:dyDescent="0.25">
      <c r="BR684625" s="2394"/>
    </row>
    <row r="684626" spans="70:70" x14ac:dyDescent="0.25">
      <c r="BR684626" s="2381"/>
    </row>
    <row r="684650" spans="70:70" x14ac:dyDescent="0.25">
      <c r="BR684650" s="2394"/>
    </row>
    <row r="684651" spans="70:70" x14ac:dyDescent="0.25">
      <c r="BR684651" s="2381"/>
    </row>
    <row r="684675" spans="70:70" x14ac:dyDescent="0.25">
      <c r="BR684675" s="2394"/>
    </row>
    <row r="684676" spans="70:70" x14ac:dyDescent="0.25">
      <c r="BR684676" s="2381"/>
    </row>
    <row r="684700" spans="70:70" x14ac:dyDescent="0.25">
      <c r="BR684700" s="2394"/>
    </row>
    <row r="684701" spans="70:70" x14ac:dyDescent="0.25">
      <c r="BR684701" s="2381"/>
    </row>
    <row r="684725" spans="70:70" x14ac:dyDescent="0.25">
      <c r="BR684725" s="2394"/>
    </row>
    <row r="684726" spans="70:70" x14ac:dyDescent="0.25">
      <c r="BR684726" s="2381"/>
    </row>
    <row r="684750" spans="70:70" x14ac:dyDescent="0.25">
      <c r="BR684750" s="2394"/>
    </row>
    <row r="684751" spans="70:70" x14ac:dyDescent="0.25">
      <c r="BR684751" s="2381"/>
    </row>
    <row r="684775" spans="70:70" x14ac:dyDescent="0.25">
      <c r="BR684775" s="2394"/>
    </row>
    <row r="684776" spans="70:70" x14ac:dyDescent="0.25">
      <c r="BR684776" s="2381"/>
    </row>
    <row r="684800" spans="70:70" x14ac:dyDescent="0.25">
      <c r="BR684800" s="2394"/>
    </row>
    <row r="684801" spans="70:70" x14ac:dyDescent="0.25">
      <c r="BR684801" s="2381"/>
    </row>
    <row r="684825" spans="70:70" x14ac:dyDescent="0.25">
      <c r="BR684825" s="2394"/>
    </row>
    <row r="684826" spans="70:70" x14ac:dyDescent="0.25">
      <c r="BR684826" s="2381"/>
    </row>
    <row r="684850" spans="70:70" x14ac:dyDescent="0.25">
      <c r="BR684850" s="2394"/>
    </row>
    <row r="684851" spans="70:70" x14ac:dyDescent="0.25">
      <c r="BR684851" s="2381"/>
    </row>
    <row r="684875" spans="70:70" x14ac:dyDescent="0.25">
      <c r="BR684875" s="2394"/>
    </row>
    <row r="684876" spans="70:70" x14ac:dyDescent="0.25">
      <c r="BR684876" s="2381"/>
    </row>
    <row r="684900" spans="70:70" x14ac:dyDescent="0.25">
      <c r="BR684900" s="2394"/>
    </row>
    <row r="684901" spans="70:70" x14ac:dyDescent="0.25">
      <c r="BR684901" s="2381"/>
    </row>
    <row r="684925" spans="70:70" x14ac:dyDescent="0.25">
      <c r="BR684925" s="2394"/>
    </row>
    <row r="684926" spans="70:70" x14ac:dyDescent="0.25">
      <c r="BR684926" s="2381"/>
    </row>
    <row r="684950" spans="70:70" x14ac:dyDescent="0.25">
      <c r="BR684950" s="2394"/>
    </row>
    <row r="684951" spans="70:70" x14ac:dyDescent="0.25">
      <c r="BR684951" s="2381"/>
    </row>
    <row r="684975" spans="70:70" x14ac:dyDescent="0.25">
      <c r="BR684975" s="2394"/>
    </row>
    <row r="684976" spans="70:70" x14ac:dyDescent="0.25">
      <c r="BR684976" s="2381"/>
    </row>
    <row r="685000" spans="70:70" x14ac:dyDescent="0.25">
      <c r="BR685000" s="2394"/>
    </row>
    <row r="685001" spans="70:70" x14ac:dyDescent="0.25">
      <c r="BR685001" s="2381"/>
    </row>
    <row r="685025" spans="70:70" x14ac:dyDescent="0.25">
      <c r="BR685025" s="2394"/>
    </row>
    <row r="685026" spans="70:70" x14ac:dyDescent="0.25">
      <c r="BR685026" s="2381"/>
    </row>
    <row r="685050" spans="70:70" x14ac:dyDescent="0.25">
      <c r="BR685050" s="2394"/>
    </row>
    <row r="685051" spans="70:70" x14ac:dyDescent="0.25">
      <c r="BR685051" s="2381"/>
    </row>
    <row r="685075" spans="70:70" x14ac:dyDescent="0.25">
      <c r="BR685075" s="2394"/>
    </row>
    <row r="685076" spans="70:70" x14ac:dyDescent="0.25">
      <c r="BR685076" s="2381"/>
    </row>
    <row r="685100" spans="70:70" x14ac:dyDescent="0.25">
      <c r="BR685100" s="2394"/>
    </row>
    <row r="685101" spans="70:70" x14ac:dyDescent="0.25">
      <c r="BR685101" s="2381"/>
    </row>
    <row r="685125" spans="70:70" x14ac:dyDescent="0.25">
      <c r="BR685125" s="2394"/>
    </row>
    <row r="685126" spans="70:70" x14ac:dyDescent="0.25">
      <c r="BR685126" s="2381"/>
    </row>
    <row r="685150" spans="70:70" x14ac:dyDescent="0.25">
      <c r="BR685150" s="2394"/>
    </row>
    <row r="685151" spans="70:70" x14ac:dyDescent="0.25">
      <c r="BR685151" s="2381"/>
    </row>
    <row r="685175" spans="70:70" x14ac:dyDescent="0.25">
      <c r="BR685175" s="2394"/>
    </row>
    <row r="685176" spans="70:70" x14ac:dyDescent="0.25">
      <c r="BR685176" s="2381"/>
    </row>
    <row r="685200" spans="70:70" x14ac:dyDescent="0.25">
      <c r="BR685200" s="2394"/>
    </row>
    <row r="685201" spans="70:70" x14ac:dyDescent="0.25">
      <c r="BR685201" s="2381"/>
    </row>
    <row r="685225" spans="70:70" x14ac:dyDescent="0.25">
      <c r="BR685225" s="2394"/>
    </row>
    <row r="685226" spans="70:70" x14ac:dyDescent="0.25">
      <c r="BR685226" s="2381"/>
    </row>
    <row r="685250" spans="70:70" x14ac:dyDescent="0.25">
      <c r="BR685250" s="2394"/>
    </row>
    <row r="685251" spans="70:70" x14ac:dyDescent="0.25">
      <c r="BR685251" s="2381"/>
    </row>
    <row r="685275" spans="70:70" x14ac:dyDescent="0.25">
      <c r="BR685275" s="2394"/>
    </row>
    <row r="685276" spans="70:70" x14ac:dyDescent="0.25">
      <c r="BR685276" s="2381"/>
    </row>
    <row r="685300" spans="70:70" x14ac:dyDescent="0.25">
      <c r="BR685300" s="2394"/>
    </row>
    <row r="685301" spans="70:70" x14ac:dyDescent="0.25">
      <c r="BR685301" s="2381"/>
    </row>
    <row r="685325" spans="70:70" x14ac:dyDescent="0.25">
      <c r="BR685325" s="2394"/>
    </row>
    <row r="685326" spans="70:70" x14ac:dyDescent="0.25">
      <c r="BR685326" s="2381"/>
    </row>
    <row r="685350" spans="70:70" x14ac:dyDescent="0.25">
      <c r="BR685350" s="2394"/>
    </row>
    <row r="685351" spans="70:70" x14ac:dyDescent="0.25">
      <c r="BR685351" s="2381"/>
    </row>
    <row r="685375" spans="70:70" x14ac:dyDescent="0.25">
      <c r="BR685375" s="2394"/>
    </row>
    <row r="685376" spans="70:70" x14ac:dyDescent="0.25">
      <c r="BR685376" s="2381"/>
    </row>
    <row r="685400" spans="70:70" x14ac:dyDescent="0.25">
      <c r="BR685400" s="2394"/>
    </row>
    <row r="685401" spans="70:70" x14ac:dyDescent="0.25">
      <c r="BR685401" s="2381"/>
    </row>
    <row r="685425" spans="70:70" x14ac:dyDescent="0.25">
      <c r="BR685425" s="2394"/>
    </row>
    <row r="685426" spans="70:70" x14ac:dyDescent="0.25">
      <c r="BR685426" s="2381"/>
    </row>
    <row r="685450" spans="70:70" x14ac:dyDescent="0.25">
      <c r="BR685450" s="2394"/>
    </row>
    <row r="685451" spans="70:70" x14ac:dyDescent="0.25">
      <c r="BR685451" s="2381"/>
    </row>
    <row r="685475" spans="70:70" x14ac:dyDescent="0.25">
      <c r="BR685475" s="2394"/>
    </row>
    <row r="685476" spans="70:70" x14ac:dyDescent="0.25">
      <c r="BR685476" s="2381"/>
    </row>
    <row r="685500" spans="70:70" x14ac:dyDescent="0.25">
      <c r="BR685500" s="2394"/>
    </row>
    <row r="685501" spans="70:70" x14ac:dyDescent="0.25">
      <c r="BR685501" s="2381"/>
    </row>
    <row r="685525" spans="70:70" x14ac:dyDescent="0.25">
      <c r="BR685525" s="2394"/>
    </row>
    <row r="685526" spans="70:70" x14ac:dyDescent="0.25">
      <c r="BR685526" s="2381"/>
    </row>
    <row r="685550" spans="70:70" x14ac:dyDescent="0.25">
      <c r="BR685550" s="2394"/>
    </row>
    <row r="685551" spans="70:70" x14ac:dyDescent="0.25">
      <c r="BR685551" s="2381"/>
    </row>
    <row r="685575" spans="70:70" x14ac:dyDescent="0.25">
      <c r="BR685575" s="2394"/>
    </row>
    <row r="685576" spans="70:70" x14ac:dyDescent="0.25">
      <c r="BR685576" s="2381"/>
    </row>
    <row r="685600" spans="70:70" x14ac:dyDescent="0.25">
      <c r="BR685600" s="2394"/>
    </row>
    <row r="685601" spans="70:70" x14ac:dyDescent="0.25">
      <c r="BR685601" s="2381"/>
    </row>
    <row r="685625" spans="70:70" x14ac:dyDescent="0.25">
      <c r="BR685625" s="2394"/>
    </row>
    <row r="685626" spans="70:70" x14ac:dyDescent="0.25">
      <c r="BR685626" s="2381"/>
    </row>
    <row r="685650" spans="70:70" x14ac:dyDescent="0.25">
      <c r="BR685650" s="2394"/>
    </row>
    <row r="685651" spans="70:70" x14ac:dyDescent="0.25">
      <c r="BR685651" s="2381"/>
    </row>
    <row r="685675" spans="70:70" x14ac:dyDescent="0.25">
      <c r="BR685675" s="2394"/>
    </row>
    <row r="685676" spans="70:70" x14ac:dyDescent="0.25">
      <c r="BR685676" s="2381"/>
    </row>
    <row r="685700" spans="70:70" x14ac:dyDescent="0.25">
      <c r="BR685700" s="2394"/>
    </row>
    <row r="685701" spans="70:70" x14ac:dyDescent="0.25">
      <c r="BR685701" s="2381"/>
    </row>
    <row r="685725" spans="70:70" x14ac:dyDescent="0.25">
      <c r="BR685725" s="2394"/>
    </row>
    <row r="685726" spans="70:70" x14ac:dyDescent="0.25">
      <c r="BR685726" s="2381"/>
    </row>
    <row r="685750" spans="70:70" x14ac:dyDescent="0.25">
      <c r="BR685750" s="2394"/>
    </row>
    <row r="685751" spans="70:70" x14ac:dyDescent="0.25">
      <c r="BR685751" s="2381"/>
    </row>
    <row r="685775" spans="70:70" x14ac:dyDescent="0.25">
      <c r="BR685775" s="2394"/>
    </row>
    <row r="685776" spans="70:70" x14ac:dyDescent="0.25">
      <c r="BR685776" s="2381"/>
    </row>
    <row r="685800" spans="70:70" x14ac:dyDescent="0.25">
      <c r="BR685800" s="2394"/>
    </row>
    <row r="685801" spans="70:70" x14ac:dyDescent="0.25">
      <c r="BR685801" s="2381"/>
    </row>
    <row r="685825" spans="70:70" x14ac:dyDescent="0.25">
      <c r="BR685825" s="2394"/>
    </row>
    <row r="685826" spans="70:70" x14ac:dyDescent="0.25">
      <c r="BR685826" s="2381"/>
    </row>
    <row r="685850" spans="70:70" x14ac:dyDescent="0.25">
      <c r="BR685850" s="2394"/>
    </row>
    <row r="685851" spans="70:70" x14ac:dyDescent="0.25">
      <c r="BR685851" s="2381"/>
    </row>
    <row r="685875" spans="70:70" x14ac:dyDescent="0.25">
      <c r="BR685875" s="2394"/>
    </row>
    <row r="685876" spans="70:70" x14ac:dyDescent="0.25">
      <c r="BR685876" s="2381"/>
    </row>
    <row r="685900" spans="70:70" x14ac:dyDescent="0.25">
      <c r="BR685900" s="2394"/>
    </row>
    <row r="685901" spans="70:70" x14ac:dyDescent="0.25">
      <c r="BR685901" s="2381"/>
    </row>
    <row r="685925" spans="70:70" x14ac:dyDescent="0.25">
      <c r="BR685925" s="2394"/>
    </row>
    <row r="685926" spans="70:70" x14ac:dyDescent="0.25">
      <c r="BR685926" s="2381"/>
    </row>
    <row r="685950" spans="70:70" x14ac:dyDescent="0.25">
      <c r="BR685950" s="2394"/>
    </row>
    <row r="685951" spans="70:70" x14ac:dyDescent="0.25">
      <c r="BR685951" s="2381"/>
    </row>
    <row r="685975" spans="70:70" x14ac:dyDescent="0.25">
      <c r="BR685975" s="2394"/>
    </row>
    <row r="685976" spans="70:70" x14ac:dyDescent="0.25">
      <c r="BR685976" s="2381"/>
    </row>
    <row r="686000" spans="70:70" x14ac:dyDescent="0.25">
      <c r="BR686000" s="2394"/>
    </row>
    <row r="686001" spans="70:70" x14ac:dyDescent="0.25">
      <c r="BR686001" s="2381"/>
    </row>
    <row r="686025" spans="70:70" x14ac:dyDescent="0.25">
      <c r="BR686025" s="2394"/>
    </row>
    <row r="686026" spans="70:70" x14ac:dyDescent="0.25">
      <c r="BR686026" s="2381"/>
    </row>
    <row r="686050" spans="70:70" x14ac:dyDescent="0.25">
      <c r="BR686050" s="2394"/>
    </row>
    <row r="686051" spans="70:70" x14ac:dyDescent="0.25">
      <c r="BR686051" s="2381"/>
    </row>
    <row r="686075" spans="70:70" x14ac:dyDescent="0.25">
      <c r="BR686075" s="2394"/>
    </row>
    <row r="686076" spans="70:70" x14ac:dyDescent="0.25">
      <c r="BR686076" s="2381"/>
    </row>
    <row r="686100" spans="70:70" x14ac:dyDescent="0.25">
      <c r="BR686100" s="2394"/>
    </row>
    <row r="686101" spans="70:70" x14ac:dyDescent="0.25">
      <c r="BR686101" s="2381"/>
    </row>
    <row r="686125" spans="70:70" x14ac:dyDescent="0.25">
      <c r="BR686125" s="2394"/>
    </row>
    <row r="686126" spans="70:70" x14ac:dyDescent="0.25">
      <c r="BR686126" s="2381"/>
    </row>
    <row r="686150" spans="70:70" x14ac:dyDescent="0.25">
      <c r="BR686150" s="2394"/>
    </row>
    <row r="686151" spans="70:70" x14ac:dyDescent="0.25">
      <c r="BR686151" s="2381"/>
    </row>
    <row r="686175" spans="70:70" x14ac:dyDescent="0.25">
      <c r="BR686175" s="2394"/>
    </row>
    <row r="686176" spans="70:70" x14ac:dyDescent="0.25">
      <c r="BR686176" s="2381"/>
    </row>
    <row r="686200" spans="70:70" x14ac:dyDescent="0.25">
      <c r="BR686200" s="2394"/>
    </row>
    <row r="686201" spans="70:70" x14ac:dyDescent="0.25">
      <c r="BR686201" s="2381"/>
    </row>
    <row r="686225" spans="70:70" x14ac:dyDescent="0.25">
      <c r="BR686225" s="2394"/>
    </row>
    <row r="686226" spans="70:70" x14ac:dyDescent="0.25">
      <c r="BR686226" s="2381"/>
    </row>
    <row r="686250" spans="70:70" x14ac:dyDescent="0.25">
      <c r="BR686250" s="2394"/>
    </row>
    <row r="686251" spans="70:70" x14ac:dyDescent="0.25">
      <c r="BR686251" s="2381"/>
    </row>
    <row r="686275" spans="70:70" x14ac:dyDescent="0.25">
      <c r="BR686275" s="2394"/>
    </row>
    <row r="686276" spans="70:70" x14ac:dyDescent="0.25">
      <c r="BR686276" s="2381"/>
    </row>
    <row r="686300" spans="70:70" x14ac:dyDescent="0.25">
      <c r="BR686300" s="2394"/>
    </row>
    <row r="686301" spans="70:70" x14ac:dyDescent="0.25">
      <c r="BR686301" s="2381"/>
    </row>
    <row r="686325" spans="70:70" x14ac:dyDescent="0.25">
      <c r="BR686325" s="2394"/>
    </row>
    <row r="686326" spans="70:70" x14ac:dyDescent="0.25">
      <c r="BR686326" s="2381"/>
    </row>
    <row r="686350" spans="70:70" x14ac:dyDescent="0.25">
      <c r="BR686350" s="2394"/>
    </row>
    <row r="686351" spans="70:70" x14ac:dyDescent="0.25">
      <c r="BR686351" s="2381"/>
    </row>
    <row r="686375" spans="70:70" x14ac:dyDescent="0.25">
      <c r="BR686375" s="2394"/>
    </row>
    <row r="686376" spans="70:70" x14ac:dyDescent="0.25">
      <c r="BR686376" s="2381"/>
    </row>
    <row r="686400" spans="70:70" x14ac:dyDescent="0.25">
      <c r="BR686400" s="2394"/>
    </row>
    <row r="686401" spans="70:70" x14ac:dyDescent="0.25">
      <c r="BR686401" s="2381"/>
    </row>
    <row r="686425" spans="70:70" x14ac:dyDescent="0.25">
      <c r="BR686425" s="2394"/>
    </row>
    <row r="686426" spans="70:70" x14ac:dyDescent="0.25">
      <c r="BR686426" s="2381"/>
    </row>
    <row r="686450" spans="70:70" x14ac:dyDescent="0.25">
      <c r="BR686450" s="2394"/>
    </row>
    <row r="686451" spans="70:70" x14ac:dyDescent="0.25">
      <c r="BR686451" s="2381"/>
    </row>
    <row r="686475" spans="70:70" x14ac:dyDescent="0.25">
      <c r="BR686475" s="2394"/>
    </row>
    <row r="686476" spans="70:70" x14ac:dyDescent="0.25">
      <c r="BR686476" s="2381"/>
    </row>
    <row r="686500" spans="70:70" x14ac:dyDescent="0.25">
      <c r="BR686500" s="2394"/>
    </row>
    <row r="686501" spans="70:70" x14ac:dyDescent="0.25">
      <c r="BR686501" s="2381"/>
    </row>
    <row r="686525" spans="70:70" x14ac:dyDescent="0.25">
      <c r="BR686525" s="2394"/>
    </row>
    <row r="686526" spans="70:70" x14ac:dyDescent="0.25">
      <c r="BR686526" s="2381"/>
    </row>
    <row r="686550" spans="70:70" x14ac:dyDescent="0.25">
      <c r="BR686550" s="2394"/>
    </row>
    <row r="686551" spans="70:70" x14ac:dyDescent="0.25">
      <c r="BR686551" s="2381"/>
    </row>
    <row r="686575" spans="70:70" x14ac:dyDescent="0.25">
      <c r="BR686575" s="2394"/>
    </row>
    <row r="686576" spans="70:70" x14ac:dyDescent="0.25">
      <c r="BR686576" s="2381"/>
    </row>
    <row r="686600" spans="70:70" x14ac:dyDescent="0.25">
      <c r="BR686600" s="2394"/>
    </row>
    <row r="686601" spans="70:70" x14ac:dyDescent="0.25">
      <c r="BR686601" s="2381"/>
    </row>
    <row r="686625" spans="70:70" x14ac:dyDescent="0.25">
      <c r="BR686625" s="2394"/>
    </row>
    <row r="686626" spans="70:70" x14ac:dyDescent="0.25">
      <c r="BR686626" s="2381"/>
    </row>
    <row r="686650" spans="70:70" x14ac:dyDescent="0.25">
      <c r="BR686650" s="2394"/>
    </row>
    <row r="686651" spans="70:70" x14ac:dyDescent="0.25">
      <c r="BR686651" s="2381"/>
    </row>
    <row r="686675" spans="70:70" x14ac:dyDescent="0.25">
      <c r="BR686675" s="2394"/>
    </row>
    <row r="686676" spans="70:70" x14ac:dyDescent="0.25">
      <c r="BR686676" s="2381"/>
    </row>
    <row r="686700" spans="70:70" x14ac:dyDescent="0.25">
      <c r="BR686700" s="2394"/>
    </row>
    <row r="686701" spans="70:70" x14ac:dyDescent="0.25">
      <c r="BR686701" s="2381"/>
    </row>
    <row r="686725" spans="70:70" x14ac:dyDescent="0.25">
      <c r="BR686725" s="2394"/>
    </row>
    <row r="686726" spans="70:70" x14ac:dyDescent="0.25">
      <c r="BR686726" s="2381"/>
    </row>
    <row r="686750" spans="70:70" x14ac:dyDescent="0.25">
      <c r="BR686750" s="2394"/>
    </row>
    <row r="686751" spans="70:70" x14ac:dyDescent="0.25">
      <c r="BR686751" s="2381"/>
    </row>
    <row r="686775" spans="70:70" x14ac:dyDescent="0.25">
      <c r="BR686775" s="2394"/>
    </row>
    <row r="686776" spans="70:70" x14ac:dyDescent="0.25">
      <c r="BR686776" s="2381"/>
    </row>
    <row r="686800" spans="70:70" x14ac:dyDescent="0.25">
      <c r="BR686800" s="2394"/>
    </row>
    <row r="686801" spans="70:70" x14ac:dyDescent="0.25">
      <c r="BR686801" s="2381"/>
    </row>
    <row r="686825" spans="70:70" x14ac:dyDescent="0.25">
      <c r="BR686825" s="2394"/>
    </row>
    <row r="686826" spans="70:70" x14ac:dyDescent="0.25">
      <c r="BR686826" s="2381"/>
    </row>
    <row r="686850" spans="70:70" x14ac:dyDescent="0.25">
      <c r="BR686850" s="2394"/>
    </row>
    <row r="686851" spans="70:70" x14ac:dyDescent="0.25">
      <c r="BR686851" s="2381"/>
    </row>
    <row r="686875" spans="70:70" x14ac:dyDescent="0.25">
      <c r="BR686875" s="2394"/>
    </row>
    <row r="686876" spans="70:70" x14ac:dyDescent="0.25">
      <c r="BR686876" s="2381"/>
    </row>
    <row r="686900" spans="70:70" x14ac:dyDescent="0.25">
      <c r="BR686900" s="2394"/>
    </row>
    <row r="686901" spans="70:70" x14ac:dyDescent="0.25">
      <c r="BR686901" s="2381"/>
    </row>
    <row r="686925" spans="70:70" x14ac:dyDescent="0.25">
      <c r="BR686925" s="2394"/>
    </row>
    <row r="686926" spans="70:70" x14ac:dyDescent="0.25">
      <c r="BR686926" s="2381"/>
    </row>
    <row r="686950" spans="70:70" x14ac:dyDescent="0.25">
      <c r="BR686950" s="2394"/>
    </row>
    <row r="686951" spans="70:70" x14ac:dyDescent="0.25">
      <c r="BR686951" s="2381"/>
    </row>
    <row r="686975" spans="70:70" x14ac:dyDescent="0.25">
      <c r="BR686975" s="2394"/>
    </row>
    <row r="686976" spans="70:70" x14ac:dyDescent="0.25">
      <c r="BR686976" s="2381"/>
    </row>
    <row r="687000" spans="70:70" x14ac:dyDescent="0.25">
      <c r="BR687000" s="2394"/>
    </row>
    <row r="687001" spans="70:70" x14ac:dyDescent="0.25">
      <c r="BR687001" s="2381"/>
    </row>
    <row r="687025" spans="70:70" x14ac:dyDescent="0.25">
      <c r="BR687025" s="2394"/>
    </row>
    <row r="687026" spans="70:70" x14ac:dyDescent="0.25">
      <c r="BR687026" s="2381"/>
    </row>
    <row r="687050" spans="70:70" x14ac:dyDescent="0.25">
      <c r="BR687050" s="2394"/>
    </row>
    <row r="687051" spans="70:70" x14ac:dyDescent="0.25">
      <c r="BR687051" s="2381"/>
    </row>
    <row r="687075" spans="70:70" x14ac:dyDescent="0.25">
      <c r="BR687075" s="2394"/>
    </row>
    <row r="687076" spans="70:70" x14ac:dyDescent="0.25">
      <c r="BR687076" s="2381"/>
    </row>
    <row r="687100" spans="70:70" x14ac:dyDescent="0.25">
      <c r="BR687100" s="2394"/>
    </row>
    <row r="687101" spans="70:70" x14ac:dyDescent="0.25">
      <c r="BR687101" s="2381"/>
    </row>
    <row r="687125" spans="70:70" x14ac:dyDescent="0.25">
      <c r="BR687125" s="2394"/>
    </row>
    <row r="687126" spans="70:70" x14ac:dyDescent="0.25">
      <c r="BR687126" s="2381"/>
    </row>
    <row r="687150" spans="70:70" x14ac:dyDescent="0.25">
      <c r="BR687150" s="2394"/>
    </row>
    <row r="687151" spans="70:70" x14ac:dyDescent="0.25">
      <c r="BR687151" s="2381"/>
    </row>
    <row r="687175" spans="70:70" x14ac:dyDescent="0.25">
      <c r="BR687175" s="2394"/>
    </row>
    <row r="687176" spans="70:70" x14ac:dyDescent="0.25">
      <c r="BR687176" s="2381"/>
    </row>
    <row r="687200" spans="70:70" x14ac:dyDescent="0.25">
      <c r="BR687200" s="2394"/>
    </row>
    <row r="687201" spans="70:70" x14ac:dyDescent="0.25">
      <c r="BR687201" s="2381"/>
    </row>
    <row r="687225" spans="70:70" x14ac:dyDescent="0.25">
      <c r="BR687225" s="2394"/>
    </row>
    <row r="687226" spans="70:70" x14ac:dyDescent="0.25">
      <c r="BR687226" s="2381"/>
    </row>
    <row r="687250" spans="70:70" x14ac:dyDescent="0.25">
      <c r="BR687250" s="2394"/>
    </row>
    <row r="687251" spans="70:70" x14ac:dyDescent="0.25">
      <c r="BR687251" s="2381"/>
    </row>
    <row r="687275" spans="70:70" x14ac:dyDescent="0.25">
      <c r="BR687275" s="2394"/>
    </row>
    <row r="687276" spans="70:70" x14ac:dyDescent="0.25">
      <c r="BR687276" s="2381"/>
    </row>
    <row r="687300" spans="70:70" x14ac:dyDescent="0.25">
      <c r="BR687300" s="2394"/>
    </row>
    <row r="687301" spans="70:70" x14ac:dyDescent="0.25">
      <c r="BR687301" s="2381"/>
    </row>
    <row r="687325" spans="70:70" x14ac:dyDescent="0.25">
      <c r="BR687325" s="2394"/>
    </row>
    <row r="687326" spans="70:70" x14ac:dyDescent="0.25">
      <c r="BR687326" s="2381"/>
    </row>
    <row r="687350" spans="70:70" x14ac:dyDescent="0.25">
      <c r="BR687350" s="2394"/>
    </row>
    <row r="687351" spans="70:70" x14ac:dyDescent="0.25">
      <c r="BR687351" s="2381"/>
    </row>
    <row r="687375" spans="70:70" x14ac:dyDescent="0.25">
      <c r="BR687375" s="2394"/>
    </row>
    <row r="687376" spans="70:70" x14ac:dyDescent="0.25">
      <c r="BR687376" s="2381"/>
    </row>
    <row r="687400" spans="70:70" x14ac:dyDescent="0.25">
      <c r="BR687400" s="2394"/>
    </row>
    <row r="687401" spans="70:70" x14ac:dyDescent="0.25">
      <c r="BR687401" s="2381"/>
    </row>
    <row r="687425" spans="70:70" x14ac:dyDescent="0.25">
      <c r="BR687425" s="2394"/>
    </row>
    <row r="687426" spans="70:70" x14ac:dyDescent="0.25">
      <c r="BR687426" s="2381"/>
    </row>
    <row r="687450" spans="70:70" x14ac:dyDescent="0.25">
      <c r="BR687450" s="2394"/>
    </row>
    <row r="687451" spans="70:70" x14ac:dyDescent="0.25">
      <c r="BR687451" s="2381"/>
    </row>
    <row r="687475" spans="70:70" x14ac:dyDescent="0.25">
      <c r="BR687475" s="2394"/>
    </row>
    <row r="687476" spans="70:70" x14ac:dyDescent="0.25">
      <c r="BR687476" s="2381"/>
    </row>
    <row r="687500" spans="70:70" x14ac:dyDescent="0.25">
      <c r="BR687500" s="2394"/>
    </row>
    <row r="687501" spans="70:70" x14ac:dyDescent="0.25">
      <c r="BR687501" s="2381"/>
    </row>
    <row r="687525" spans="70:70" x14ac:dyDescent="0.25">
      <c r="BR687525" s="2394"/>
    </row>
    <row r="687526" spans="70:70" x14ac:dyDescent="0.25">
      <c r="BR687526" s="2381"/>
    </row>
    <row r="687550" spans="70:70" x14ac:dyDescent="0.25">
      <c r="BR687550" s="2394"/>
    </row>
    <row r="687551" spans="70:70" x14ac:dyDescent="0.25">
      <c r="BR687551" s="2381"/>
    </row>
    <row r="687575" spans="70:70" x14ac:dyDescent="0.25">
      <c r="BR687575" s="2394"/>
    </row>
    <row r="687576" spans="70:70" x14ac:dyDescent="0.25">
      <c r="BR687576" s="2381"/>
    </row>
    <row r="687600" spans="70:70" x14ac:dyDescent="0.25">
      <c r="BR687600" s="2394"/>
    </row>
    <row r="687601" spans="70:70" x14ac:dyDescent="0.25">
      <c r="BR687601" s="2381"/>
    </row>
    <row r="687625" spans="70:70" x14ac:dyDescent="0.25">
      <c r="BR687625" s="2394"/>
    </row>
    <row r="687626" spans="70:70" x14ac:dyDescent="0.25">
      <c r="BR687626" s="2381"/>
    </row>
    <row r="687650" spans="70:70" x14ac:dyDescent="0.25">
      <c r="BR687650" s="2394"/>
    </row>
    <row r="687651" spans="70:70" x14ac:dyDescent="0.25">
      <c r="BR687651" s="2381"/>
    </row>
    <row r="687675" spans="70:70" x14ac:dyDescent="0.25">
      <c r="BR687675" s="2394"/>
    </row>
    <row r="687676" spans="70:70" x14ac:dyDescent="0.25">
      <c r="BR687676" s="2381"/>
    </row>
    <row r="687700" spans="70:70" x14ac:dyDescent="0.25">
      <c r="BR687700" s="2394"/>
    </row>
    <row r="687701" spans="70:70" x14ac:dyDescent="0.25">
      <c r="BR687701" s="2381"/>
    </row>
    <row r="687725" spans="70:70" x14ac:dyDescent="0.25">
      <c r="BR687725" s="2394"/>
    </row>
    <row r="687726" spans="70:70" x14ac:dyDescent="0.25">
      <c r="BR687726" s="2381"/>
    </row>
    <row r="687750" spans="70:70" x14ac:dyDescent="0.25">
      <c r="BR687750" s="2394"/>
    </row>
    <row r="687751" spans="70:70" x14ac:dyDescent="0.25">
      <c r="BR687751" s="2381"/>
    </row>
    <row r="687775" spans="70:70" x14ac:dyDescent="0.25">
      <c r="BR687775" s="2394"/>
    </row>
    <row r="687776" spans="70:70" x14ac:dyDescent="0.25">
      <c r="BR687776" s="2381"/>
    </row>
    <row r="687800" spans="70:70" x14ac:dyDescent="0.25">
      <c r="BR687800" s="2394"/>
    </row>
    <row r="687801" spans="70:70" x14ac:dyDescent="0.25">
      <c r="BR687801" s="2381"/>
    </row>
    <row r="687825" spans="70:70" x14ac:dyDescent="0.25">
      <c r="BR687825" s="2394"/>
    </row>
    <row r="687826" spans="70:70" x14ac:dyDescent="0.25">
      <c r="BR687826" s="2381"/>
    </row>
    <row r="687850" spans="70:70" x14ac:dyDescent="0.25">
      <c r="BR687850" s="2394"/>
    </row>
    <row r="687851" spans="70:70" x14ac:dyDescent="0.25">
      <c r="BR687851" s="2381"/>
    </row>
    <row r="687875" spans="70:70" x14ac:dyDescent="0.25">
      <c r="BR687875" s="2394"/>
    </row>
    <row r="687876" spans="70:70" x14ac:dyDescent="0.25">
      <c r="BR687876" s="2381"/>
    </row>
    <row r="687900" spans="70:70" x14ac:dyDescent="0.25">
      <c r="BR687900" s="2394"/>
    </row>
    <row r="687901" spans="70:70" x14ac:dyDescent="0.25">
      <c r="BR687901" s="2381"/>
    </row>
    <row r="687925" spans="70:70" x14ac:dyDescent="0.25">
      <c r="BR687925" s="2394"/>
    </row>
    <row r="687926" spans="70:70" x14ac:dyDescent="0.25">
      <c r="BR687926" s="2381"/>
    </row>
    <row r="687950" spans="70:70" x14ac:dyDescent="0.25">
      <c r="BR687950" s="2394"/>
    </row>
    <row r="687951" spans="70:70" x14ac:dyDescent="0.25">
      <c r="BR687951" s="2381"/>
    </row>
    <row r="687975" spans="70:70" x14ac:dyDescent="0.25">
      <c r="BR687975" s="2394"/>
    </row>
    <row r="687976" spans="70:70" x14ac:dyDescent="0.25">
      <c r="BR687976" s="2381"/>
    </row>
    <row r="688000" spans="70:70" x14ac:dyDescent="0.25">
      <c r="BR688000" s="2394"/>
    </row>
    <row r="688001" spans="70:70" x14ac:dyDescent="0.25">
      <c r="BR688001" s="2381"/>
    </row>
    <row r="688025" spans="70:70" x14ac:dyDescent="0.25">
      <c r="BR688025" s="2394"/>
    </row>
    <row r="688026" spans="70:70" x14ac:dyDescent="0.25">
      <c r="BR688026" s="2381"/>
    </row>
    <row r="688050" spans="70:70" x14ac:dyDescent="0.25">
      <c r="BR688050" s="2394"/>
    </row>
    <row r="688051" spans="70:70" x14ac:dyDescent="0.25">
      <c r="BR688051" s="2381"/>
    </row>
    <row r="688075" spans="70:70" x14ac:dyDescent="0.25">
      <c r="BR688075" s="2394"/>
    </row>
    <row r="688076" spans="70:70" x14ac:dyDescent="0.25">
      <c r="BR688076" s="2381"/>
    </row>
    <row r="688100" spans="70:70" x14ac:dyDescent="0.25">
      <c r="BR688100" s="2394"/>
    </row>
    <row r="688101" spans="70:70" x14ac:dyDescent="0.25">
      <c r="BR688101" s="2381"/>
    </row>
    <row r="688125" spans="70:70" x14ac:dyDescent="0.25">
      <c r="BR688125" s="2394"/>
    </row>
    <row r="688126" spans="70:70" x14ac:dyDescent="0.25">
      <c r="BR688126" s="2381"/>
    </row>
    <row r="688150" spans="70:70" x14ac:dyDescent="0.25">
      <c r="BR688150" s="2394"/>
    </row>
    <row r="688151" spans="70:70" x14ac:dyDescent="0.25">
      <c r="BR688151" s="2381"/>
    </row>
    <row r="688175" spans="70:70" x14ac:dyDescent="0.25">
      <c r="BR688175" s="2394"/>
    </row>
    <row r="688176" spans="70:70" x14ac:dyDescent="0.25">
      <c r="BR688176" s="2381"/>
    </row>
    <row r="688200" spans="70:70" x14ac:dyDescent="0.25">
      <c r="BR688200" s="2394"/>
    </row>
    <row r="688201" spans="70:70" x14ac:dyDescent="0.25">
      <c r="BR688201" s="2381"/>
    </row>
    <row r="688225" spans="70:70" x14ac:dyDescent="0.25">
      <c r="BR688225" s="2394"/>
    </row>
    <row r="688226" spans="70:70" x14ac:dyDescent="0.25">
      <c r="BR688226" s="2381"/>
    </row>
    <row r="688250" spans="70:70" x14ac:dyDescent="0.25">
      <c r="BR688250" s="2394"/>
    </row>
    <row r="688251" spans="70:70" x14ac:dyDescent="0.25">
      <c r="BR688251" s="2381"/>
    </row>
    <row r="688275" spans="70:70" x14ac:dyDescent="0.25">
      <c r="BR688275" s="2394"/>
    </row>
    <row r="688276" spans="70:70" x14ac:dyDescent="0.25">
      <c r="BR688276" s="2381"/>
    </row>
    <row r="688300" spans="70:70" x14ac:dyDescent="0.25">
      <c r="BR688300" s="2394"/>
    </row>
    <row r="688301" spans="70:70" x14ac:dyDescent="0.25">
      <c r="BR688301" s="2381"/>
    </row>
    <row r="688325" spans="70:70" x14ac:dyDescent="0.25">
      <c r="BR688325" s="2394"/>
    </row>
    <row r="688326" spans="70:70" x14ac:dyDescent="0.25">
      <c r="BR688326" s="2381"/>
    </row>
    <row r="688350" spans="70:70" x14ac:dyDescent="0.25">
      <c r="BR688350" s="2394"/>
    </row>
    <row r="688351" spans="70:70" x14ac:dyDescent="0.25">
      <c r="BR688351" s="2381"/>
    </row>
    <row r="688375" spans="70:70" x14ac:dyDescent="0.25">
      <c r="BR688375" s="2394"/>
    </row>
    <row r="688376" spans="70:70" x14ac:dyDescent="0.25">
      <c r="BR688376" s="2381"/>
    </row>
    <row r="688400" spans="70:70" x14ac:dyDescent="0.25">
      <c r="BR688400" s="2394"/>
    </row>
    <row r="688401" spans="70:70" x14ac:dyDescent="0.25">
      <c r="BR688401" s="2381"/>
    </row>
    <row r="688425" spans="70:70" x14ac:dyDescent="0.25">
      <c r="BR688425" s="2394"/>
    </row>
    <row r="688426" spans="70:70" x14ac:dyDescent="0.25">
      <c r="BR688426" s="2381"/>
    </row>
    <row r="688450" spans="70:70" x14ac:dyDescent="0.25">
      <c r="BR688450" s="2394"/>
    </row>
    <row r="688451" spans="70:70" x14ac:dyDescent="0.25">
      <c r="BR688451" s="2381"/>
    </row>
    <row r="688475" spans="70:70" x14ac:dyDescent="0.25">
      <c r="BR688475" s="2394"/>
    </row>
    <row r="688476" spans="70:70" x14ac:dyDescent="0.25">
      <c r="BR688476" s="2381"/>
    </row>
    <row r="688500" spans="70:70" x14ac:dyDescent="0.25">
      <c r="BR688500" s="2394"/>
    </row>
    <row r="688501" spans="70:70" x14ac:dyDescent="0.25">
      <c r="BR688501" s="2381"/>
    </row>
    <row r="688525" spans="70:70" x14ac:dyDescent="0.25">
      <c r="BR688525" s="2394"/>
    </row>
    <row r="688526" spans="70:70" x14ac:dyDescent="0.25">
      <c r="BR688526" s="2381"/>
    </row>
    <row r="688550" spans="70:70" x14ac:dyDescent="0.25">
      <c r="BR688550" s="2394"/>
    </row>
    <row r="688551" spans="70:70" x14ac:dyDescent="0.25">
      <c r="BR688551" s="2381"/>
    </row>
    <row r="688575" spans="70:70" x14ac:dyDescent="0.25">
      <c r="BR688575" s="2394"/>
    </row>
    <row r="688576" spans="70:70" x14ac:dyDescent="0.25">
      <c r="BR688576" s="2381"/>
    </row>
    <row r="688600" spans="70:70" x14ac:dyDescent="0.25">
      <c r="BR688600" s="2394"/>
    </row>
    <row r="688601" spans="70:70" x14ac:dyDescent="0.25">
      <c r="BR688601" s="2381"/>
    </row>
    <row r="688625" spans="70:70" x14ac:dyDescent="0.25">
      <c r="BR688625" s="2394"/>
    </row>
    <row r="688626" spans="70:70" x14ac:dyDescent="0.25">
      <c r="BR688626" s="2381"/>
    </row>
    <row r="688650" spans="70:70" x14ac:dyDescent="0.25">
      <c r="BR688650" s="2394"/>
    </row>
    <row r="688651" spans="70:70" x14ac:dyDescent="0.25">
      <c r="BR688651" s="2381"/>
    </row>
    <row r="688675" spans="70:70" x14ac:dyDescent="0.25">
      <c r="BR688675" s="2394"/>
    </row>
    <row r="688676" spans="70:70" x14ac:dyDescent="0.25">
      <c r="BR688676" s="2381"/>
    </row>
    <row r="688700" spans="70:70" x14ac:dyDescent="0.25">
      <c r="BR688700" s="2394"/>
    </row>
    <row r="688701" spans="70:70" x14ac:dyDescent="0.25">
      <c r="BR688701" s="2381"/>
    </row>
    <row r="688725" spans="70:70" x14ac:dyDescent="0.25">
      <c r="BR688725" s="2394"/>
    </row>
    <row r="688726" spans="70:70" x14ac:dyDescent="0.25">
      <c r="BR688726" s="2381"/>
    </row>
    <row r="688750" spans="70:70" x14ac:dyDescent="0.25">
      <c r="BR688750" s="2394"/>
    </row>
    <row r="688751" spans="70:70" x14ac:dyDescent="0.25">
      <c r="BR688751" s="2381"/>
    </row>
    <row r="688775" spans="70:70" x14ac:dyDescent="0.25">
      <c r="BR688775" s="2394"/>
    </row>
    <row r="688776" spans="70:70" x14ac:dyDescent="0.25">
      <c r="BR688776" s="2381"/>
    </row>
    <row r="688800" spans="70:70" x14ac:dyDescent="0.25">
      <c r="BR688800" s="2394"/>
    </row>
    <row r="688801" spans="70:70" x14ac:dyDescent="0.25">
      <c r="BR688801" s="2381"/>
    </row>
    <row r="688825" spans="70:70" x14ac:dyDescent="0.25">
      <c r="BR688825" s="2394"/>
    </row>
    <row r="688826" spans="70:70" x14ac:dyDescent="0.25">
      <c r="BR688826" s="2381"/>
    </row>
    <row r="688850" spans="70:70" x14ac:dyDescent="0.25">
      <c r="BR688850" s="2394"/>
    </row>
    <row r="688851" spans="70:70" x14ac:dyDescent="0.25">
      <c r="BR688851" s="2381"/>
    </row>
    <row r="688875" spans="70:70" x14ac:dyDescent="0.25">
      <c r="BR688875" s="2394"/>
    </row>
    <row r="688876" spans="70:70" x14ac:dyDescent="0.25">
      <c r="BR688876" s="2381"/>
    </row>
    <row r="688900" spans="70:70" x14ac:dyDescent="0.25">
      <c r="BR688900" s="2394"/>
    </row>
    <row r="688901" spans="70:70" x14ac:dyDescent="0.25">
      <c r="BR688901" s="2381"/>
    </row>
    <row r="688925" spans="70:70" x14ac:dyDescent="0.25">
      <c r="BR688925" s="2394"/>
    </row>
    <row r="688926" spans="70:70" x14ac:dyDescent="0.25">
      <c r="BR688926" s="2381"/>
    </row>
    <row r="688950" spans="70:70" x14ac:dyDescent="0.25">
      <c r="BR688950" s="2394"/>
    </row>
    <row r="688951" spans="70:70" x14ac:dyDescent="0.25">
      <c r="BR688951" s="2381"/>
    </row>
    <row r="688975" spans="70:70" x14ac:dyDescent="0.25">
      <c r="BR688975" s="2394"/>
    </row>
    <row r="688976" spans="70:70" x14ac:dyDescent="0.25">
      <c r="BR688976" s="2381"/>
    </row>
    <row r="689000" spans="70:70" x14ac:dyDescent="0.25">
      <c r="BR689000" s="2394"/>
    </row>
    <row r="689001" spans="70:70" x14ac:dyDescent="0.25">
      <c r="BR689001" s="2381"/>
    </row>
    <row r="689025" spans="70:70" x14ac:dyDescent="0.25">
      <c r="BR689025" s="2394"/>
    </row>
    <row r="689026" spans="70:70" x14ac:dyDescent="0.25">
      <c r="BR689026" s="2381"/>
    </row>
    <row r="689050" spans="70:70" x14ac:dyDescent="0.25">
      <c r="BR689050" s="2394"/>
    </row>
    <row r="689051" spans="70:70" x14ac:dyDescent="0.25">
      <c r="BR689051" s="2381"/>
    </row>
    <row r="689075" spans="70:70" x14ac:dyDescent="0.25">
      <c r="BR689075" s="2394"/>
    </row>
    <row r="689076" spans="70:70" x14ac:dyDescent="0.25">
      <c r="BR689076" s="2381"/>
    </row>
    <row r="689100" spans="70:70" x14ac:dyDescent="0.25">
      <c r="BR689100" s="2394"/>
    </row>
    <row r="689101" spans="70:70" x14ac:dyDescent="0.25">
      <c r="BR689101" s="2381"/>
    </row>
    <row r="689125" spans="70:70" x14ac:dyDescent="0.25">
      <c r="BR689125" s="2394"/>
    </row>
    <row r="689126" spans="70:70" x14ac:dyDescent="0.25">
      <c r="BR689126" s="2381"/>
    </row>
    <row r="689150" spans="70:70" x14ac:dyDescent="0.25">
      <c r="BR689150" s="2394"/>
    </row>
    <row r="689151" spans="70:70" x14ac:dyDescent="0.25">
      <c r="BR689151" s="2381"/>
    </row>
    <row r="689175" spans="70:70" x14ac:dyDescent="0.25">
      <c r="BR689175" s="2394"/>
    </row>
    <row r="689176" spans="70:70" x14ac:dyDescent="0.25">
      <c r="BR689176" s="2381"/>
    </row>
    <row r="689200" spans="70:70" x14ac:dyDescent="0.25">
      <c r="BR689200" s="2394"/>
    </row>
    <row r="689201" spans="70:70" x14ac:dyDescent="0.25">
      <c r="BR689201" s="2381"/>
    </row>
    <row r="689225" spans="70:70" x14ac:dyDescent="0.25">
      <c r="BR689225" s="2394"/>
    </row>
    <row r="689226" spans="70:70" x14ac:dyDescent="0.25">
      <c r="BR689226" s="2381"/>
    </row>
    <row r="689250" spans="70:70" x14ac:dyDescent="0.25">
      <c r="BR689250" s="2394"/>
    </row>
    <row r="689251" spans="70:70" x14ac:dyDescent="0.25">
      <c r="BR689251" s="2381"/>
    </row>
    <row r="689275" spans="70:70" x14ac:dyDescent="0.25">
      <c r="BR689275" s="2394"/>
    </row>
    <row r="689276" spans="70:70" x14ac:dyDescent="0.25">
      <c r="BR689276" s="2381"/>
    </row>
    <row r="689300" spans="70:70" x14ac:dyDescent="0.25">
      <c r="BR689300" s="2394"/>
    </row>
    <row r="689301" spans="70:70" x14ac:dyDescent="0.25">
      <c r="BR689301" s="2381"/>
    </row>
    <row r="689325" spans="70:70" x14ac:dyDescent="0.25">
      <c r="BR689325" s="2394"/>
    </row>
    <row r="689326" spans="70:70" x14ac:dyDescent="0.25">
      <c r="BR689326" s="2381"/>
    </row>
    <row r="689350" spans="70:70" x14ac:dyDescent="0.25">
      <c r="BR689350" s="2394"/>
    </row>
    <row r="689351" spans="70:70" x14ac:dyDescent="0.25">
      <c r="BR689351" s="2381"/>
    </row>
    <row r="689375" spans="70:70" x14ac:dyDescent="0.25">
      <c r="BR689375" s="2394"/>
    </row>
    <row r="689376" spans="70:70" x14ac:dyDescent="0.25">
      <c r="BR689376" s="2381"/>
    </row>
    <row r="689400" spans="70:70" x14ac:dyDescent="0.25">
      <c r="BR689400" s="2394"/>
    </row>
    <row r="689401" spans="70:70" x14ac:dyDescent="0.25">
      <c r="BR689401" s="2381"/>
    </row>
    <row r="689425" spans="70:70" x14ac:dyDescent="0.25">
      <c r="BR689425" s="2394"/>
    </row>
    <row r="689426" spans="70:70" x14ac:dyDescent="0.25">
      <c r="BR689426" s="2381"/>
    </row>
    <row r="689450" spans="70:70" x14ac:dyDescent="0.25">
      <c r="BR689450" s="2394"/>
    </row>
    <row r="689451" spans="70:70" x14ac:dyDescent="0.25">
      <c r="BR689451" s="2381"/>
    </row>
    <row r="689475" spans="70:70" x14ac:dyDescent="0.25">
      <c r="BR689475" s="2394"/>
    </row>
    <row r="689476" spans="70:70" x14ac:dyDescent="0.25">
      <c r="BR689476" s="2381"/>
    </row>
    <row r="689500" spans="70:70" x14ac:dyDescent="0.25">
      <c r="BR689500" s="2394"/>
    </row>
    <row r="689501" spans="70:70" x14ac:dyDescent="0.25">
      <c r="BR689501" s="2381"/>
    </row>
    <row r="689525" spans="70:70" x14ac:dyDescent="0.25">
      <c r="BR689525" s="2394"/>
    </row>
    <row r="689526" spans="70:70" x14ac:dyDescent="0.25">
      <c r="BR689526" s="2381"/>
    </row>
    <row r="689550" spans="70:70" x14ac:dyDescent="0.25">
      <c r="BR689550" s="2394"/>
    </row>
    <row r="689551" spans="70:70" x14ac:dyDescent="0.25">
      <c r="BR689551" s="2381"/>
    </row>
    <row r="689575" spans="70:70" x14ac:dyDescent="0.25">
      <c r="BR689575" s="2394"/>
    </row>
    <row r="689576" spans="70:70" x14ac:dyDescent="0.25">
      <c r="BR689576" s="2381"/>
    </row>
    <row r="689600" spans="70:70" x14ac:dyDescent="0.25">
      <c r="BR689600" s="2394"/>
    </row>
    <row r="689601" spans="70:70" x14ac:dyDescent="0.25">
      <c r="BR689601" s="2381"/>
    </row>
    <row r="689625" spans="70:70" x14ac:dyDescent="0.25">
      <c r="BR689625" s="2394"/>
    </row>
    <row r="689626" spans="70:70" x14ac:dyDescent="0.25">
      <c r="BR689626" s="2381"/>
    </row>
    <row r="689650" spans="70:70" x14ac:dyDescent="0.25">
      <c r="BR689650" s="2394"/>
    </row>
    <row r="689651" spans="70:70" x14ac:dyDescent="0.25">
      <c r="BR689651" s="2381"/>
    </row>
    <row r="689675" spans="70:70" x14ac:dyDescent="0.25">
      <c r="BR689675" s="2394"/>
    </row>
    <row r="689676" spans="70:70" x14ac:dyDescent="0.25">
      <c r="BR689676" s="2381"/>
    </row>
    <row r="689700" spans="70:70" x14ac:dyDescent="0.25">
      <c r="BR689700" s="2394"/>
    </row>
    <row r="689701" spans="70:70" x14ac:dyDescent="0.25">
      <c r="BR689701" s="2381"/>
    </row>
    <row r="689725" spans="70:70" x14ac:dyDescent="0.25">
      <c r="BR689725" s="2394"/>
    </row>
    <row r="689726" spans="70:70" x14ac:dyDescent="0.25">
      <c r="BR689726" s="2381"/>
    </row>
    <row r="689750" spans="70:70" x14ac:dyDescent="0.25">
      <c r="BR689750" s="2394"/>
    </row>
    <row r="689751" spans="70:70" x14ac:dyDescent="0.25">
      <c r="BR689751" s="2381"/>
    </row>
    <row r="689775" spans="70:70" x14ac:dyDescent="0.25">
      <c r="BR689775" s="2394"/>
    </row>
    <row r="689776" spans="70:70" x14ac:dyDescent="0.25">
      <c r="BR689776" s="2381"/>
    </row>
    <row r="689800" spans="70:70" x14ac:dyDescent="0.25">
      <c r="BR689800" s="2394"/>
    </row>
    <row r="689801" spans="70:70" x14ac:dyDescent="0.25">
      <c r="BR689801" s="2381"/>
    </row>
    <row r="689825" spans="70:70" x14ac:dyDescent="0.25">
      <c r="BR689825" s="2394"/>
    </row>
    <row r="689826" spans="70:70" x14ac:dyDescent="0.25">
      <c r="BR689826" s="2381"/>
    </row>
    <row r="689850" spans="70:70" x14ac:dyDescent="0.25">
      <c r="BR689850" s="2394"/>
    </row>
    <row r="689851" spans="70:70" x14ac:dyDescent="0.25">
      <c r="BR689851" s="2381"/>
    </row>
    <row r="689875" spans="70:70" x14ac:dyDescent="0.25">
      <c r="BR689875" s="2394"/>
    </row>
    <row r="689876" spans="70:70" x14ac:dyDescent="0.25">
      <c r="BR689876" s="2381"/>
    </row>
    <row r="689900" spans="70:70" x14ac:dyDescent="0.25">
      <c r="BR689900" s="2394"/>
    </row>
    <row r="689901" spans="70:70" x14ac:dyDescent="0.25">
      <c r="BR689901" s="2381"/>
    </row>
    <row r="689925" spans="70:70" x14ac:dyDescent="0.25">
      <c r="BR689925" s="2394"/>
    </row>
    <row r="689926" spans="70:70" x14ac:dyDescent="0.25">
      <c r="BR689926" s="2381"/>
    </row>
    <row r="689950" spans="70:70" x14ac:dyDescent="0.25">
      <c r="BR689950" s="2394"/>
    </row>
    <row r="689951" spans="70:70" x14ac:dyDescent="0.25">
      <c r="BR689951" s="2381"/>
    </row>
    <row r="689975" spans="70:70" x14ac:dyDescent="0.25">
      <c r="BR689975" s="2394"/>
    </row>
    <row r="689976" spans="70:70" x14ac:dyDescent="0.25">
      <c r="BR689976" s="2381"/>
    </row>
    <row r="690000" spans="70:70" x14ac:dyDescent="0.25">
      <c r="BR690000" s="2394"/>
    </row>
    <row r="690001" spans="70:70" x14ac:dyDescent="0.25">
      <c r="BR690001" s="2381"/>
    </row>
    <row r="690025" spans="70:70" x14ac:dyDescent="0.25">
      <c r="BR690025" s="2394"/>
    </row>
    <row r="690026" spans="70:70" x14ac:dyDescent="0.25">
      <c r="BR690026" s="2381"/>
    </row>
    <row r="690050" spans="70:70" x14ac:dyDescent="0.25">
      <c r="BR690050" s="2394"/>
    </row>
    <row r="690051" spans="70:70" x14ac:dyDescent="0.25">
      <c r="BR690051" s="2381"/>
    </row>
    <row r="690075" spans="70:70" x14ac:dyDescent="0.25">
      <c r="BR690075" s="2394"/>
    </row>
    <row r="690076" spans="70:70" x14ac:dyDescent="0.25">
      <c r="BR690076" s="2381"/>
    </row>
    <row r="690100" spans="70:70" x14ac:dyDescent="0.25">
      <c r="BR690100" s="2394"/>
    </row>
    <row r="690101" spans="70:70" x14ac:dyDescent="0.25">
      <c r="BR690101" s="2381"/>
    </row>
    <row r="690125" spans="70:70" x14ac:dyDescent="0.25">
      <c r="BR690125" s="2394"/>
    </row>
    <row r="690126" spans="70:70" x14ac:dyDescent="0.25">
      <c r="BR690126" s="2381"/>
    </row>
    <row r="690150" spans="70:70" x14ac:dyDescent="0.25">
      <c r="BR690150" s="2394"/>
    </row>
    <row r="690151" spans="70:70" x14ac:dyDescent="0.25">
      <c r="BR690151" s="2381"/>
    </row>
    <row r="690175" spans="70:70" x14ac:dyDescent="0.25">
      <c r="BR690175" s="2394"/>
    </row>
    <row r="690176" spans="70:70" x14ac:dyDescent="0.25">
      <c r="BR690176" s="2381"/>
    </row>
    <row r="690200" spans="70:70" x14ac:dyDescent="0.25">
      <c r="BR690200" s="2394"/>
    </row>
    <row r="690201" spans="70:70" x14ac:dyDescent="0.25">
      <c r="BR690201" s="2381"/>
    </row>
    <row r="690225" spans="70:70" x14ac:dyDescent="0.25">
      <c r="BR690225" s="2394"/>
    </row>
    <row r="690226" spans="70:70" x14ac:dyDescent="0.25">
      <c r="BR690226" s="2381"/>
    </row>
    <row r="690250" spans="70:70" x14ac:dyDescent="0.25">
      <c r="BR690250" s="2394"/>
    </row>
    <row r="690251" spans="70:70" x14ac:dyDescent="0.25">
      <c r="BR690251" s="2381"/>
    </row>
    <row r="690275" spans="70:70" x14ac:dyDescent="0.25">
      <c r="BR690275" s="2394"/>
    </row>
    <row r="690276" spans="70:70" x14ac:dyDescent="0.25">
      <c r="BR690276" s="2381"/>
    </row>
    <row r="690300" spans="70:70" x14ac:dyDescent="0.25">
      <c r="BR690300" s="2394"/>
    </row>
    <row r="690301" spans="70:70" x14ac:dyDescent="0.25">
      <c r="BR690301" s="2381"/>
    </row>
    <row r="690325" spans="70:70" x14ac:dyDescent="0.25">
      <c r="BR690325" s="2394"/>
    </row>
    <row r="690326" spans="70:70" x14ac:dyDescent="0.25">
      <c r="BR690326" s="2381"/>
    </row>
    <row r="690350" spans="70:70" x14ac:dyDescent="0.25">
      <c r="BR690350" s="2394"/>
    </row>
    <row r="690351" spans="70:70" x14ac:dyDescent="0.25">
      <c r="BR690351" s="2381"/>
    </row>
    <row r="690375" spans="70:70" x14ac:dyDescent="0.25">
      <c r="BR690375" s="2394"/>
    </row>
    <row r="690376" spans="70:70" x14ac:dyDescent="0.25">
      <c r="BR690376" s="2381"/>
    </row>
    <row r="690400" spans="70:70" x14ac:dyDescent="0.25">
      <c r="BR690400" s="2394"/>
    </row>
    <row r="690401" spans="70:70" x14ac:dyDescent="0.25">
      <c r="BR690401" s="2381"/>
    </row>
    <row r="690425" spans="70:70" x14ac:dyDescent="0.25">
      <c r="BR690425" s="2394"/>
    </row>
    <row r="690426" spans="70:70" x14ac:dyDescent="0.25">
      <c r="BR690426" s="2381"/>
    </row>
    <row r="690450" spans="70:70" x14ac:dyDescent="0.25">
      <c r="BR690450" s="2394"/>
    </row>
    <row r="690451" spans="70:70" x14ac:dyDescent="0.25">
      <c r="BR690451" s="2381"/>
    </row>
    <row r="690475" spans="70:70" x14ac:dyDescent="0.25">
      <c r="BR690475" s="2394"/>
    </row>
    <row r="690476" spans="70:70" x14ac:dyDescent="0.25">
      <c r="BR690476" s="2381"/>
    </row>
    <row r="690500" spans="70:70" x14ac:dyDescent="0.25">
      <c r="BR690500" s="2394"/>
    </row>
    <row r="690501" spans="70:70" x14ac:dyDescent="0.25">
      <c r="BR690501" s="2381"/>
    </row>
    <row r="690525" spans="70:70" x14ac:dyDescent="0.25">
      <c r="BR690525" s="2394"/>
    </row>
    <row r="690526" spans="70:70" x14ac:dyDescent="0.25">
      <c r="BR690526" s="2381"/>
    </row>
    <row r="690550" spans="70:70" x14ac:dyDescent="0.25">
      <c r="BR690550" s="2394"/>
    </row>
    <row r="690551" spans="70:70" x14ac:dyDescent="0.25">
      <c r="BR690551" s="2381"/>
    </row>
    <row r="690575" spans="70:70" x14ac:dyDescent="0.25">
      <c r="BR690575" s="2394"/>
    </row>
    <row r="690576" spans="70:70" x14ac:dyDescent="0.25">
      <c r="BR690576" s="2381"/>
    </row>
    <row r="690600" spans="70:70" x14ac:dyDescent="0.25">
      <c r="BR690600" s="2394"/>
    </row>
    <row r="690601" spans="70:70" x14ac:dyDescent="0.25">
      <c r="BR690601" s="2381"/>
    </row>
    <row r="690625" spans="70:70" x14ac:dyDescent="0.25">
      <c r="BR690625" s="2394"/>
    </row>
    <row r="690626" spans="70:70" x14ac:dyDescent="0.25">
      <c r="BR690626" s="2381"/>
    </row>
    <row r="690650" spans="70:70" x14ac:dyDescent="0.25">
      <c r="BR690650" s="2394"/>
    </row>
    <row r="690651" spans="70:70" x14ac:dyDescent="0.25">
      <c r="BR690651" s="2381"/>
    </row>
    <row r="690675" spans="70:70" x14ac:dyDescent="0.25">
      <c r="BR690675" s="2394"/>
    </row>
    <row r="690676" spans="70:70" x14ac:dyDescent="0.25">
      <c r="BR690676" s="2381"/>
    </row>
    <row r="690700" spans="70:70" x14ac:dyDescent="0.25">
      <c r="BR690700" s="2394"/>
    </row>
    <row r="690701" spans="70:70" x14ac:dyDescent="0.25">
      <c r="BR690701" s="2381"/>
    </row>
    <row r="690725" spans="70:70" x14ac:dyDescent="0.25">
      <c r="BR690725" s="2394"/>
    </row>
    <row r="690726" spans="70:70" x14ac:dyDescent="0.25">
      <c r="BR690726" s="2381"/>
    </row>
    <row r="690750" spans="70:70" x14ac:dyDescent="0.25">
      <c r="BR690750" s="2394"/>
    </row>
    <row r="690751" spans="70:70" x14ac:dyDescent="0.25">
      <c r="BR690751" s="2381"/>
    </row>
    <row r="690775" spans="70:70" x14ac:dyDescent="0.25">
      <c r="BR690775" s="2394"/>
    </row>
    <row r="690776" spans="70:70" x14ac:dyDescent="0.25">
      <c r="BR690776" s="2381"/>
    </row>
    <row r="690800" spans="70:70" x14ac:dyDescent="0.25">
      <c r="BR690800" s="2394"/>
    </row>
    <row r="690801" spans="70:70" x14ac:dyDescent="0.25">
      <c r="BR690801" s="2381"/>
    </row>
    <row r="690825" spans="70:70" x14ac:dyDescent="0.25">
      <c r="BR690825" s="2394"/>
    </row>
    <row r="690826" spans="70:70" x14ac:dyDescent="0.25">
      <c r="BR690826" s="2381"/>
    </row>
    <row r="690850" spans="70:70" x14ac:dyDescent="0.25">
      <c r="BR690850" s="2394"/>
    </row>
    <row r="690851" spans="70:70" x14ac:dyDescent="0.25">
      <c r="BR690851" s="2381"/>
    </row>
    <row r="690875" spans="70:70" x14ac:dyDescent="0.25">
      <c r="BR690875" s="2394"/>
    </row>
    <row r="690876" spans="70:70" x14ac:dyDescent="0.25">
      <c r="BR690876" s="2381"/>
    </row>
    <row r="690900" spans="70:70" x14ac:dyDescent="0.25">
      <c r="BR690900" s="2394"/>
    </row>
    <row r="690901" spans="70:70" x14ac:dyDescent="0.25">
      <c r="BR690901" s="2381"/>
    </row>
    <row r="690925" spans="70:70" x14ac:dyDescent="0.25">
      <c r="BR690925" s="2394"/>
    </row>
    <row r="690926" spans="70:70" x14ac:dyDescent="0.25">
      <c r="BR690926" s="2381"/>
    </row>
    <row r="690950" spans="70:70" x14ac:dyDescent="0.25">
      <c r="BR690950" s="2394"/>
    </row>
    <row r="690951" spans="70:70" x14ac:dyDescent="0.25">
      <c r="BR690951" s="2381"/>
    </row>
    <row r="690975" spans="70:70" x14ac:dyDescent="0.25">
      <c r="BR690975" s="2394"/>
    </row>
    <row r="690976" spans="70:70" x14ac:dyDescent="0.25">
      <c r="BR690976" s="2381"/>
    </row>
    <row r="691000" spans="70:70" x14ac:dyDescent="0.25">
      <c r="BR691000" s="2394"/>
    </row>
    <row r="691001" spans="70:70" x14ac:dyDescent="0.25">
      <c r="BR691001" s="2381"/>
    </row>
    <row r="691025" spans="70:70" x14ac:dyDescent="0.25">
      <c r="BR691025" s="2394"/>
    </row>
    <row r="691026" spans="70:70" x14ac:dyDescent="0.25">
      <c r="BR691026" s="2381"/>
    </row>
    <row r="691050" spans="70:70" x14ac:dyDescent="0.25">
      <c r="BR691050" s="2394"/>
    </row>
    <row r="691051" spans="70:70" x14ac:dyDescent="0.25">
      <c r="BR691051" s="2381"/>
    </row>
    <row r="691075" spans="70:70" x14ac:dyDescent="0.25">
      <c r="BR691075" s="2394"/>
    </row>
    <row r="691076" spans="70:70" x14ac:dyDescent="0.25">
      <c r="BR691076" s="2381"/>
    </row>
    <row r="691100" spans="70:70" x14ac:dyDescent="0.25">
      <c r="BR691100" s="2394"/>
    </row>
    <row r="691101" spans="70:70" x14ac:dyDescent="0.25">
      <c r="BR691101" s="2381"/>
    </row>
    <row r="691125" spans="70:70" x14ac:dyDescent="0.25">
      <c r="BR691125" s="2394"/>
    </row>
    <row r="691126" spans="70:70" x14ac:dyDescent="0.25">
      <c r="BR691126" s="2381"/>
    </row>
    <row r="691150" spans="70:70" x14ac:dyDescent="0.25">
      <c r="BR691150" s="2394"/>
    </row>
    <row r="691151" spans="70:70" x14ac:dyDescent="0.25">
      <c r="BR691151" s="2381"/>
    </row>
    <row r="691175" spans="70:70" x14ac:dyDescent="0.25">
      <c r="BR691175" s="2394"/>
    </row>
    <row r="691176" spans="70:70" x14ac:dyDescent="0.25">
      <c r="BR691176" s="2381"/>
    </row>
    <row r="691200" spans="70:70" x14ac:dyDescent="0.25">
      <c r="BR691200" s="2394"/>
    </row>
    <row r="691201" spans="70:70" x14ac:dyDescent="0.25">
      <c r="BR691201" s="2381"/>
    </row>
    <row r="691225" spans="70:70" x14ac:dyDescent="0.25">
      <c r="BR691225" s="2394"/>
    </row>
    <row r="691226" spans="70:70" x14ac:dyDescent="0.25">
      <c r="BR691226" s="2381"/>
    </row>
    <row r="691250" spans="70:70" x14ac:dyDescent="0.25">
      <c r="BR691250" s="2394"/>
    </row>
    <row r="691251" spans="70:70" x14ac:dyDescent="0.25">
      <c r="BR691251" s="2381"/>
    </row>
    <row r="691275" spans="70:70" x14ac:dyDescent="0.25">
      <c r="BR691275" s="2394"/>
    </row>
    <row r="691276" spans="70:70" x14ac:dyDescent="0.25">
      <c r="BR691276" s="2381"/>
    </row>
    <row r="691300" spans="70:70" x14ac:dyDescent="0.25">
      <c r="BR691300" s="2394"/>
    </row>
    <row r="691301" spans="70:70" x14ac:dyDescent="0.25">
      <c r="BR691301" s="2381"/>
    </row>
    <row r="691325" spans="70:70" x14ac:dyDescent="0.25">
      <c r="BR691325" s="2394"/>
    </row>
    <row r="691326" spans="70:70" x14ac:dyDescent="0.25">
      <c r="BR691326" s="2381"/>
    </row>
    <row r="691350" spans="70:70" x14ac:dyDescent="0.25">
      <c r="BR691350" s="2394"/>
    </row>
    <row r="691351" spans="70:70" x14ac:dyDescent="0.25">
      <c r="BR691351" s="2381"/>
    </row>
    <row r="691375" spans="70:70" x14ac:dyDescent="0.25">
      <c r="BR691375" s="2394"/>
    </row>
    <row r="691376" spans="70:70" x14ac:dyDescent="0.25">
      <c r="BR691376" s="2381"/>
    </row>
    <row r="691400" spans="70:70" x14ac:dyDescent="0.25">
      <c r="BR691400" s="2394"/>
    </row>
    <row r="691401" spans="70:70" x14ac:dyDescent="0.25">
      <c r="BR691401" s="2381"/>
    </row>
    <row r="691425" spans="70:70" x14ac:dyDescent="0.25">
      <c r="BR691425" s="2394"/>
    </row>
    <row r="691426" spans="70:70" x14ac:dyDescent="0.25">
      <c r="BR691426" s="2381"/>
    </row>
    <row r="691450" spans="70:70" x14ac:dyDescent="0.25">
      <c r="BR691450" s="2394"/>
    </row>
    <row r="691451" spans="70:70" x14ac:dyDescent="0.25">
      <c r="BR691451" s="2381"/>
    </row>
    <row r="691475" spans="70:70" x14ac:dyDescent="0.25">
      <c r="BR691475" s="2394"/>
    </row>
    <row r="691476" spans="70:70" x14ac:dyDescent="0.25">
      <c r="BR691476" s="2381"/>
    </row>
    <row r="691500" spans="70:70" x14ac:dyDescent="0.25">
      <c r="BR691500" s="2394"/>
    </row>
    <row r="691501" spans="70:70" x14ac:dyDescent="0.25">
      <c r="BR691501" s="2381"/>
    </row>
    <row r="691525" spans="70:70" x14ac:dyDescent="0.25">
      <c r="BR691525" s="2394"/>
    </row>
    <row r="691526" spans="70:70" x14ac:dyDescent="0.25">
      <c r="BR691526" s="2381"/>
    </row>
    <row r="691550" spans="70:70" x14ac:dyDescent="0.25">
      <c r="BR691550" s="2394"/>
    </row>
    <row r="691551" spans="70:70" x14ac:dyDescent="0.25">
      <c r="BR691551" s="2381"/>
    </row>
    <row r="691575" spans="70:70" x14ac:dyDescent="0.25">
      <c r="BR691575" s="2394"/>
    </row>
    <row r="691576" spans="70:70" x14ac:dyDescent="0.25">
      <c r="BR691576" s="2381"/>
    </row>
    <row r="691600" spans="70:70" x14ac:dyDescent="0.25">
      <c r="BR691600" s="2394"/>
    </row>
    <row r="691601" spans="70:70" x14ac:dyDescent="0.25">
      <c r="BR691601" s="2381"/>
    </row>
    <row r="691625" spans="70:70" x14ac:dyDescent="0.25">
      <c r="BR691625" s="2394"/>
    </row>
    <row r="691626" spans="70:70" x14ac:dyDescent="0.25">
      <c r="BR691626" s="2381"/>
    </row>
    <row r="691650" spans="70:70" x14ac:dyDescent="0.25">
      <c r="BR691650" s="2394"/>
    </row>
    <row r="691651" spans="70:70" x14ac:dyDescent="0.25">
      <c r="BR691651" s="2381"/>
    </row>
    <row r="691675" spans="70:70" x14ac:dyDescent="0.25">
      <c r="BR691675" s="2394"/>
    </row>
    <row r="691676" spans="70:70" x14ac:dyDescent="0.25">
      <c r="BR691676" s="2381"/>
    </row>
    <row r="691700" spans="70:70" x14ac:dyDescent="0.25">
      <c r="BR691700" s="2394"/>
    </row>
    <row r="691701" spans="70:70" x14ac:dyDescent="0.25">
      <c r="BR691701" s="2381"/>
    </row>
    <row r="691725" spans="70:70" x14ac:dyDescent="0.25">
      <c r="BR691725" s="2394"/>
    </row>
    <row r="691726" spans="70:70" x14ac:dyDescent="0.25">
      <c r="BR691726" s="2381"/>
    </row>
    <row r="691750" spans="70:70" x14ac:dyDescent="0.25">
      <c r="BR691750" s="2394"/>
    </row>
    <row r="691751" spans="70:70" x14ac:dyDescent="0.25">
      <c r="BR691751" s="2381"/>
    </row>
    <row r="691775" spans="70:70" x14ac:dyDescent="0.25">
      <c r="BR691775" s="2394"/>
    </row>
    <row r="691776" spans="70:70" x14ac:dyDescent="0.25">
      <c r="BR691776" s="2381"/>
    </row>
    <row r="691800" spans="70:70" x14ac:dyDescent="0.25">
      <c r="BR691800" s="2394"/>
    </row>
    <row r="691801" spans="70:70" x14ac:dyDescent="0.25">
      <c r="BR691801" s="2381"/>
    </row>
    <row r="691825" spans="70:70" x14ac:dyDescent="0.25">
      <c r="BR691825" s="2394"/>
    </row>
    <row r="691826" spans="70:70" x14ac:dyDescent="0.25">
      <c r="BR691826" s="2381"/>
    </row>
    <row r="691850" spans="70:70" x14ac:dyDescent="0.25">
      <c r="BR691850" s="2394"/>
    </row>
    <row r="691851" spans="70:70" x14ac:dyDescent="0.25">
      <c r="BR691851" s="2381"/>
    </row>
    <row r="691875" spans="70:70" x14ac:dyDescent="0.25">
      <c r="BR691875" s="2394"/>
    </row>
    <row r="691876" spans="70:70" x14ac:dyDescent="0.25">
      <c r="BR691876" s="2381"/>
    </row>
    <row r="691900" spans="70:70" x14ac:dyDescent="0.25">
      <c r="BR691900" s="2394"/>
    </row>
    <row r="691901" spans="70:70" x14ac:dyDescent="0.25">
      <c r="BR691901" s="2381"/>
    </row>
    <row r="691925" spans="70:70" x14ac:dyDescent="0.25">
      <c r="BR691925" s="2394"/>
    </row>
    <row r="691926" spans="70:70" x14ac:dyDescent="0.25">
      <c r="BR691926" s="2381"/>
    </row>
    <row r="691950" spans="70:70" x14ac:dyDescent="0.25">
      <c r="BR691950" s="2394"/>
    </row>
    <row r="691951" spans="70:70" x14ac:dyDescent="0.25">
      <c r="BR691951" s="2381"/>
    </row>
    <row r="691975" spans="70:70" x14ac:dyDescent="0.25">
      <c r="BR691975" s="2394"/>
    </row>
    <row r="691976" spans="70:70" x14ac:dyDescent="0.25">
      <c r="BR691976" s="2381"/>
    </row>
    <row r="692000" spans="70:70" x14ac:dyDescent="0.25">
      <c r="BR692000" s="2394"/>
    </row>
    <row r="692001" spans="70:70" x14ac:dyDescent="0.25">
      <c r="BR692001" s="2381"/>
    </row>
    <row r="692025" spans="70:70" x14ac:dyDescent="0.25">
      <c r="BR692025" s="2394"/>
    </row>
    <row r="692026" spans="70:70" x14ac:dyDescent="0.25">
      <c r="BR692026" s="2381"/>
    </row>
    <row r="692050" spans="70:70" x14ac:dyDescent="0.25">
      <c r="BR692050" s="2394"/>
    </row>
    <row r="692051" spans="70:70" x14ac:dyDescent="0.25">
      <c r="BR692051" s="2381"/>
    </row>
    <row r="692075" spans="70:70" x14ac:dyDescent="0.25">
      <c r="BR692075" s="2394"/>
    </row>
    <row r="692076" spans="70:70" x14ac:dyDescent="0.25">
      <c r="BR692076" s="2381"/>
    </row>
    <row r="692100" spans="70:70" x14ac:dyDescent="0.25">
      <c r="BR692100" s="2394"/>
    </row>
    <row r="692101" spans="70:70" x14ac:dyDescent="0.25">
      <c r="BR692101" s="2381"/>
    </row>
    <row r="692125" spans="70:70" x14ac:dyDescent="0.25">
      <c r="BR692125" s="2394"/>
    </row>
    <row r="692126" spans="70:70" x14ac:dyDescent="0.25">
      <c r="BR692126" s="2381"/>
    </row>
    <row r="692150" spans="70:70" x14ac:dyDescent="0.25">
      <c r="BR692150" s="2394"/>
    </row>
    <row r="692151" spans="70:70" x14ac:dyDescent="0.25">
      <c r="BR692151" s="2381"/>
    </row>
    <row r="692175" spans="70:70" x14ac:dyDescent="0.25">
      <c r="BR692175" s="2394"/>
    </row>
    <row r="692176" spans="70:70" x14ac:dyDescent="0.25">
      <c r="BR692176" s="2381"/>
    </row>
    <row r="692200" spans="70:70" x14ac:dyDescent="0.25">
      <c r="BR692200" s="2394"/>
    </row>
    <row r="692201" spans="70:70" x14ac:dyDescent="0.25">
      <c r="BR692201" s="2381"/>
    </row>
    <row r="692225" spans="70:70" x14ac:dyDescent="0.25">
      <c r="BR692225" s="2394"/>
    </row>
    <row r="692226" spans="70:70" x14ac:dyDescent="0.25">
      <c r="BR692226" s="2381"/>
    </row>
    <row r="692250" spans="70:70" x14ac:dyDescent="0.25">
      <c r="BR692250" s="2394"/>
    </row>
    <row r="692251" spans="70:70" x14ac:dyDescent="0.25">
      <c r="BR692251" s="2381"/>
    </row>
    <row r="692275" spans="70:70" x14ac:dyDescent="0.25">
      <c r="BR692275" s="2394"/>
    </row>
    <row r="692276" spans="70:70" x14ac:dyDescent="0.25">
      <c r="BR692276" s="2381"/>
    </row>
    <row r="692300" spans="70:70" x14ac:dyDescent="0.25">
      <c r="BR692300" s="2394"/>
    </row>
    <row r="692301" spans="70:70" x14ac:dyDescent="0.25">
      <c r="BR692301" s="2381"/>
    </row>
    <row r="692325" spans="70:70" x14ac:dyDescent="0.25">
      <c r="BR692325" s="2394"/>
    </row>
    <row r="692326" spans="70:70" x14ac:dyDescent="0.25">
      <c r="BR692326" s="2381"/>
    </row>
    <row r="692350" spans="70:70" x14ac:dyDescent="0.25">
      <c r="BR692350" s="2394"/>
    </row>
    <row r="692351" spans="70:70" x14ac:dyDescent="0.25">
      <c r="BR692351" s="2381"/>
    </row>
    <row r="692375" spans="70:70" x14ac:dyDescent="0.25">
      <c r="BR692375" s="2394"/>
    </row>
    <row r="692376" spans="70:70" x14ac:dyDescent="0.25">
      <c r="BR692376" s="2381"/>
    </row>
    <row r="692400" spans="70:70" x14ac:dyDescent="0.25">
      <c r="BR692400" s="2394"/>
    </row>
    <row r="692401" spans="70:70" x14ac:dyDescent="0.25">
      <c r="BR692401" s="2381"/>
    </row>
    <row r="692425" spans="70:70" x14ac:dyDescent="0.25">
      <c r="BR692425" s="2394"/>
    </row>
    <row r="692426" spans="70:70" x14ac:dyDescent="0.25">
      <c r="BR692426" s="2381"/>
    </row>
    <row r="692450" spans="70:70" x14ac:dyDescent="0.25">
      <c r="BR692450" s="2394"/>
    </row>
    <row r="692451" spans="70:70" x14ac:dyDescent="0.25">
      <c r="BR692451" s="2381"/>
    </row>
    <row r="692475" spans="70:70" x14ac:dyDescent="0.25">
      <c r="BR692475" s="2394"/>
    </row>
    <row r="692476" spans="70:70" x14ac:dyDescent="0.25">
      <c r="BR692476" s="2381"/>
    </row>
    <row r="692500" spans="70:70" x14ac:dyDescent="0.25">
      <c r="BR692500" s="2394"/>
    </row>
    <row r="692501" spans="70:70" x14ac:dyDescent="0.25">
      <c r="BR692501" s="2381"/>
    </row>
    <row r="692525" spans="70:70" x14ac:dyDescent="0.25">
      <c r="BR692525" s="2394"/>
    </row>
    <row r="692526" spans="70:70" x14ac:dyDescent="0.25">
      <c r="BR692526" s="2381"/>
    </row>
    <row r="692550" spans="70:70" x14ac:dyDescent="0.25">
      <c r="BR692550" s="2394"/>
    </row>
    <row r="692551" spans="70:70" x14ac:dyDescent="0.25">
      <c r="BR692551" s="2381"/>
    </row>
    <row r="692575" spans="70:70" x14ac:dyDescent="0.25">
      <c r="BR692575" s="2394"/>
    </row>
    <row r="692576" spans="70:70" x14ac:dyDescent="0.25">
      <c r="BR692576" s="2381"/>
    </row>
    <row r="692600" spans="70:70" x14ac:dyDescent="0.25">
      <c r="BR692600" s="2394"/>
    </row>
    <row r="692601" spans="70:70" x14ac:dyDescent="0.25">
      <c r="BR692601" s="2381"/>
    </row>
    <row r="692625" spans="70:70" x14ac:dyDescent="0.25">
      <c r="BR692625" s="2394"/>
    </row>
    <row r="692626" spans="70:70" x14ac:dyDescent="0.25">
      <c r="BR692626" s="2381"/>
    </row>
    <row r="692650" spans="70:70" x14ac:dyDescent="0.25">
      <c r="BR692650" s="2394"/>
    </row>
    <row r="692651" spans="70:70" x14ac:dyDescent="0.25">
      <c r="BR692651" s="2381"/>
    </row>
    <row r="692675" spans="70:70" x14ac:dyDescent="0.25">
      <c r="BR692675" s="2394"/>
    </row>
    <row r="692676" spans="70:70" x14ac:dyDescent="0.25">
      <c r="BR692676" s="2381"/>
    </row>
    <row r="692700" spans="70:70" x14ac:dyDescent="0.25">
      <c r="BR692700" s="2394"/>
    </row>
    <row r="692701" spans="70:70" x14ac:dyDescent="0.25">
      <c r="BR692701" s="2381"/>
    </row>
    <row r="692725" spans="70:70" x14ac:dyDescent="0.25">
      <c r="BR692725" s="2394"/>
    </row>
    <row r="692726" spans="70:70" x14ac:dyDescent="0.25">
      <c r="BR692726" s="2381"/>
    </row>
    <row r="692750" spans="70:70" x14ac:dyDescent="0.25">
      <c r="BR692750" s="2394"/>
    </row>
    <row r="692751" spans="70:70" x14ac:dyDescent="0.25">
      <c r="BR692751" s="2381"/>
    </row>
    <row r="692775" spans="70:70" x14ac:dyDescent="0.25">
      <c r="BR692775" s="2394"/>
    </row>
    <row r="692776" spans="70:70" x14ac:dyDescent="0.25">
      <c r="BR692776" s="2381"/>
    </row>
    <row r="692800" spans="70:70" x14ac:dyDescent="0.25">
      <c r="BR692800" s="2394"/>
    </row>
    <row r="692801" spans="70:70" x14ac:dyDescent="0.25">
      <c r="BR692801" s="2381"/>
    </row>
    <row r="692825" spans="70:70" x14ac:dyDescent="0.25">
      <c r="BR692825" s="2394"/>
    </row>
    <row r="692826" spans="70:70" x14ac:dyDescent="0.25">
      <c r="BR692826" s="2381"/>
    </row>
    <row r="692850" spans="70:70" x14ac:dyDescent="0.25">
      <c r="BR692850" s="2394"/>
    </row>
    <row r="692851" spans="70:70" x14ac:dyDescent="0.25">
      <c r="BR692851" s="2381"/>
    </row>
    <row r="692875" spans="70:70" x14ac:dyDescent="0.25">
      <c r="BR692875" s="2394"/>
    </row>
    <row r="692876" spans="70:70" x14ac:dyDescent="0.25">
      <c r="BR692876" s="2381"/>
    </row>
    <row r="692900" spans="70:70" x14ac:dyDescent="0.25">
      <c r="BR692900" s="2394"/>
    </row>
    <row r="692901" spans="70:70" x14ac:dyDescent="0.25">
      <c r="BR692901" s="2381"/>
    </row>
    <row r="692925" spans="70:70" x14ac:dyDescent="0.25">
      <c r="BR692925" s="2394"/>
    </row>
    <row r="692926" spans="70:70" x14ac:dyDescent="0.25">
      <c r="BR692926" s="2381"/>
    </row>
    <row r="692950" spans="70:70" x14ac:dyDescent="0.25">
      <c r="BR692950" s="2394"/>
    </row>
    <row r="692951" spans="70:70" x14ac:dyDescent="0.25">
      <c r="BR692951" s="2381"/>
    </row>
    <row r="692975" spans="70:70" x14ac:dyDescent="0.25">
      <c r="BR692975" s="2394"/>
    </row>
    <row r="692976" spans="70:70" x14ac:dyDescent="0.25">
      <c r="BR692976" s="2381"/>
    </row>
    <row r="693000" spans="70:70" x14ac:dyDescent="0.25">
      <c r="BR693000" s="2394"/>
    </row>
    <row r="693001" spans="70:70" x14ac:dyDescent="0.25">
      <c r="BR693001" s="2381"/>
    </row>
    <row r="693025" spans="70:70" x14ac:dyDescent="0.25">
      <c r="BR693025" s="2394"/>
    </row>
    <row r="693026" spans="70:70" x14ac:dyDescent="0.25">
      <c r="BR693026" s="2381"/>
    </row>
    <row r="693050" spans="70:70" x14ac:dyDescent="0.25">
      <c r="BR693050" s="2394"/>
    </row>
    <row r="693051" spans="70:70" x14ac:dyDescent="0.25">
      <c r="BR693051" s="2381"/>
    </row>
    <row r="693075" spans="70:70" x14ac:dyDescent="0.25">
      <c r="BR693075" s="2394"/>
    </row>
    <row r="693076" spans="70:70" x14ac:dyDescent="0.25">
      <c r="BR693076" s="2381"/>
    </row>
    <row r="693100" spans="70:70" x14ac:dyDescent="0.25">
      <c r="BR693100" s="2394"/>
    </row>
    <row r="693101" spans="70:70" x14ac:dyDescent="0.25">
      <c r="BR693101" s="2381"/>
    </row>
    <row r="693125" spans="70:70" x14ac:dyDescent="0.25">
      <c r="BR693125" s="2394"/>
    </row>
    <row r="693126" spans="70:70" x14ac:dyDescent="0.25">
      <c r="BR693126" s="2381"/>
    </row>
    <row r="693150" spans="70:70" x14ac:dyDescent="0.25">
      <c r="BR693150" s="2394"/>
    </row>
    <row r="693151" spans="70:70" x14ac:dyDescent="0.25">
      <c r="BR693151" s="2381"/>
    </row>
    <row r="693175" spans="70:70" x14ac:dyDescent="0.25">
      <c r="BR693175" s="2394"/>
    </row>
    <row r="693176" spans="70:70" x14ac:dyDescent="0.25">
      <c r="BR693176" s="2381"/>
    </row>
    <row r="693200" spans="70:70" x14ac:dyDescent="0.25">
      <c r="BR693200" s="2394"/>
    </row>
    <row r="693201" spans="70:70" x14ac:dyDescent="0.25">
      <c r="BR693201" s="2381"/>
    </row>
    <row r="693225" spans="70:70" x14ac:dyDescent="0.25">
      <c r="BR693225" s="2394"/>
    </row>
    <row r="693226" spans="70:70" x14ac:dyDescent="0.25">
      <c r="BR693226" s="2381"/>
    </row>
    <row r="693250" spans="70:70" x14ac:dyDescent="0.25">
      <c r="BR693250" s="2394"/>
    </row>
    <row r="693251" spans="70:70" x14ac:dyDescent="0.25">
      <c r="BR693251" s="2381"/>
    </row>
    <row r="693275" spans="70:70" x14ac:dyDescent="0.25">
      <c r="BR693275" s="2394"/>
    </row>
    <row r="693276" spans="70:70" x14ac:dyDescent="0.25">
      <c r="BR693276" s="2381"/>
    </row>
    <row r="693300" spans="70:70" x14ac:dyDescent="0.25">
      <c r="BR693300" s="2394"/>
    </row>
    <row r="693301" spans="70:70" x14ac:dyDescent="0.25">
      <c r="BR693301" s="2381"/>
    </row>
    <row r="693325" spans="70:70" x14ac:dyDescent="0.25">
      <c r="BR693325" s="2394"/>
    </row>
    <row r="693326" spans="70:70" x14ac:dyDescent="0.25">
      <c r="BR693326" s="2381"/>
    </row>
    <row r="693350" spans="70:70" x14ac:dyDescent="0.25">
      <c r="BR693350" s="2394"/>
    </row>
    <row r="693351" spans="70:70" x14ac:dyDescent="0.25">
      <c r="BR693351" s="2381"/>
    </row>
    <row r="693375" spans="70:70" x14ac:dyDescent="0.25">
      <c r="BR693375" s="2394"/>
    </row>
    <row r="693376" spans="70:70" x14ac:dyDescent="0.25">
      <c r="BR693376" s="2381"/>
    </row>
    <row r="693400" spans="70:70" x14ac:dyDescent="0.25">
      <c r="BR693400" s="2394"/>
    </row>
    <row r="693401" spans="70:70" x14ac:dyDescent="0.25">
      <c r="BR693401" s="2381"/>
    </row>
    <row r="693425" spans="70:70" x14ac:dyDescent="0.25">
      <c r="BR693425" s="2394"/>
    </row>
    <row r="693426" spans="70:70" x14ac:dyDescent="0.25">
      <c r="BR693426" s="2381"/>
    </row>
    <row r="693450" spans="70:70" x14ac:dyDescent="0.25">
      <c r="BR693450" s="2394"/>
    </row>
    <row r="693451" spans="70:70" x14ac:dyDescent="0.25">
      <c r="BR693451" s="2381"/>
    </row>
    <row r="693475" spans="70:70" x14ac:dyDescent="0.25">
      <c r="BR693475" s="2394"/>
    </row>
    <row r="693476" spans="70:70" x14ac:dyDescent="0.25">
      <c r="BR693476" s="2381"/>
    </row>
    <row r="693500" spans="70:70" x14ac:dyDescent="0.25">
      <c r="BR693500" s="2394"/>
    </row>
    <row r="693501" spans="70:70" x14ac:dyDescent="0.25">
      <c r="BR693501" s="2381"/>
    </row>
    <row r="693525" spans="70:70" x14ac:dyDescent="0.25">
      <c r="BR693525" s="2394"/>
    </row>
    <row r="693526" spans="70:70" x14ac:dyDescent="0.25">
      <c r="BR693526" s="2381"/>
    </row>
    <row r="693550" spans="70:70" x14ac:dyDescent="0.25">
      <c r="BR693550" s="2394"/>
    </row>
    <row r="693551" spans="70:70" x14ac:dyDescent="0.25">
      <c r="BR693551" s="2381"/>
    </row>
    <row r="693575" spans="70:70" x14ac:dyDescent="0.25">
      <c r="BR693575" s="2394"/>
    </row>
    <row r="693576" spans="70:70" x14ac:dyDescent="0.25">
      <c r="BR693576" s="2381"/>
    </row>
    <row r="693600" spans="70:70" x14ac:dyDescent="0.25">
      <c r="BR693600" s="2394"/>
    </row>
    <row r="693601" spans="70:70" x14ac:dyDescent="0.25">
      <c r="BR693601" s="2381"/>
    </row>
    <row r="693625" spans="70:70" x14ac:dyDescent="0.25">
      <c r="BR693625" s="2394"/>
    </row>
    <row r="693626" spans="70:70" x14ac:dyDescent="0.25">
      <c r="BR693626" s="2381"/>
    </row>
    <row r="693650" spans="70:70" x14ac:dyDescent="0.25">
      <c r="BR693650" s="2394"/>
    </row>
    <row r="693651" spans="70:70" x14ac:dyDescent="0.25">
      <c r="BR693651" s="2381"/>
    </row>
    <row r="693675" spans="70:70" x14ac:dyDescent="0.25">
      <c r="BR693675" s="2394"/>
    </row>
    <row r="693676" spans="70:70" x14ac:dyDescent="0.25">
      <c r="BR693676" s="2381"/>
    </row>
    <row r="693700" spans="70:70" x14ac:dyDescent="0.25">
      <c r="BR693700" s="2394"/>
    </row>
    <row r="693701" spans="70:70" x14ac:dyDescent="0.25">
      <c r="BR693701" s="2381"/>
    </row>
    <row r="693725" spans="70:70" x14ac:dyDescent="0.25">
      <c r="BR693725" s="2394"/>
    </row>
    <row r="693726" spans="70:70" x14ac:dyDescent="0.25">
      <c r="BR693726" s="2381"/>
    </row>
    <row r="693750" spans="70:70" x14ac:dyDescent="0.25">
      <c r="BR693750" s="2394"/>
    </row>
    <row r="693751" spans="70:70" x14ac:dyDescent="0.25">
      <c r="BR693751" s="2381"/>
    </row>
    <row r="693775" spans="70:70" x14ac:dyDescent="0.25">
      <c r="BR693775" s="2394"/>
    </row>
    <row r="693776" spans="70:70" x14ac:dyDescent="0.25">
      <c r="BR693776" s="2381"/>
    </row>
    <row r="693800" spans="70:70" x14ac:dyDescent="0.25">
      <c r="BR693800" s="2394"/>
    </row>
    <row r="693801" spans="70:70" x14ac:dyDescent="0.25">
      <c r="BR693801" s="2381"/>
    </row>
    <row r="693825" spans="70:70" x14ac:dyDescent="0.25">
      <c r="BR693825" s="2394"/>
    </row>
    <row r="693826" spans="70:70" x14ac:dyDescent="0.25">
      <c r="BR693826" s="2381"/>
    </row>
    <row r="693850" spans="70:70" x14ac:dyDescent="0.25">
      <c r="BR693850" s="2394"/>
    </row>
    <row r="693851" spans="70:70" x14ac:dyDescent="0.25">
      <c r="BR693851" s="2381"/>
    </row>
    <row r="693875" spans="70:70" x14ac:dyDescent="0.25">
      <c r="BR693875" s="2394"/>
    </row>
    <row r="693876" spans="70:70" x14ac:dyDescent="0.25">
      <c r="BR693876" s="2381"/>
    </row>
    <row r="693900" spans="70:70" x14ac:dyDescent="0.25">
      <c r="BR693900" s="2394"/>
    </row>
    <row r="693901" spans="70:70" x14ac:dyDescent="0.25">
      <c r="BR693901" s="2381"/>
    </row>
    <row r="693925" spans="70:70" x14ac:dyDescent="0.25">
      <c r="BR693925" s="2394"/>
    </row>
    <row r="693926" spans="70:70" x14ac:dyDescent="0.25">
      <c r="BR693926" s="2381"/>
    </row>
    <row r="693950" spans="70:70" x14ac:dyDescent="0.25">
      <c r="BR693950" s="2394"/>
    </row>
    <row r="693951" spans="70:70" x14ac:dyDescent="0.25">
      <c r="BR693951" s="2381"/>
    </row>
    <row r="693975" spans="70:70" x14ac:dyDescent="0.25">
      <c r="BR693975" s="2394"/>
    </row>
    <row r="693976" spans="70:70" x14ac:dyDescent="0.25">
      <c r="BR693976" s="2381"/>
    </row>
    <row r="694000" spans="70:70" x14ac:dyDescent="0.25">
      <c r="BR694000" s="2394"/>
    </row>
    <row r="694001" spans="70:70" x14ac:dyDescent="0.25">
      <c r="BR694001" s="2381"/>
    </row>
    <row r="694025" spans="70:70" x14ac:dyDescent="0.25">
      <c r="BR694025" s="2394"/>
    </row>
    <row r="694026" spans="70:70" x14ac:dyDescent="0.25">
      <c r="BR694026" s="2381"/>
    </row>
    <row r="694050" spans="70:70" x14ac:dyDescent="0.25">
      <c r="BR694050" s="2394"/>
    </row>
    <row r="694051" spans="70:70" x14ac:dyDescent="0.25">
      <c r="BR694051" s="2381"/>
    </row>
    <row r="694075" spans="70:70" x14ac:dyDescent="0.25">
      <c r="BR694075" s="2394"/>
    </row>
    <row r="694076" spans="70:70" x14ac:dyDescent="0.25">
      <c r="BR694076" s="2381"/>
    </row>
    <row r="694100" spans="70:70" x14ac:dyDescent="0.25">
      <c r="BR694100" s="2394"/>
    </row>
    <row r="694101" spans="70:70" x14ac:dyDescent="0.25">
      <c r="BR694101" s="2381"/>
    </row>
    <row r="694125" spans="70:70" x14ac:dyDescent="0.25">
      <c r="BR694125" s="2394"/>
    </row>
    <row r="694126" spans="70:70" x14ac:dyDescent="0.25">
      <c r="BR694126" s="2381"/>
    </row>
    <row r="694150" spans="70:70" x14ac:dyDescent="0.25">
      <c r="BR694150" s="2394"/>
    </row>
    <row r="694151" spans="70:70" x14ac:dyDescent="0.25">
      <c r="BR694151" s="2381"/>
    </row>
    <row r="694175" spans="70:70" x14ac:dyDescent="0.25">
      <c r="BR694175" s="2394"/>
    </row>
    <row r="694176" spans="70:70" x14ac:dyDescent="0.25">
      <c r="BR694176" s="2381"/>
    </row>
    <row r="694200" spans="70:70" x14ac:dyDescent="0.25">
      <c r="BR694200" s="2394"/>
    </row>
    <row r="694201" spans="70:70" x14ac:dyDescent="0.25">
      <c r="BR694201" s="2381"/>
    </row>
    <row r="694225" spans="70:70" x14ac:dyDescent="0.25">
      <c r="BR694225" s="2394"/>
    </row>
    <row r="694226" spans="70:70" x14ac:dyDescent="0.25">
      <c r="BR694226" s="2381"/>
    </row>
    <row r="694250" spans="70:70" x14ac:dyDescent="0.25">
      <c r="BR694250" s="2394"/>
    </row>
    <row r="694251" spans="70:70" x14ac:dyDescent="0.25">
      <c r="BR694251" s="2381"/>
    </row>
    <row r="694275" spans="70:70" x14ac:dyDescent="0.25">
      <c r="BR694275" s="2394"/>
    </row>
    <row r="694276" spans="70:70" x14ac:dyDescent="0.25">
      <c r="BR694276" s="2381"/>
    </row>
    <row r="694300" spans="70:70" x14ac:dyDescent="0.25">
      <c r="BR694300" s="2394"/>
    </row>
    <row r="694301" spans="70:70" x14ac:dyDescent="0.25">
      <c r="BR694301" s="2381"/>
    </row>
    <row r="694325" spans="70:70" x14ac:dyDescent="0.25">
      <c r="BR694325" s="2394"/>
    </row>
    <row r="694326" spans="70:70" x14ac:dyDescent="0.25">
      <c r="BR694326" s="2381"/>
    </row>
    <row r="694350" spans="70:70" x14ac:dyDescent="0.25">
      <c r="BR694350" s="2394"/>
    </row>
    <row r="694351" spans="70:70" x14ac:dyDescent="0.25">
      <c r="BR694351" s="2381"/>
    </row>
    <row r="694375" spans="70:70" x14ac:dyDescent="0.25">
      <c r="BR694375" s="2394"/>
    </row>
    <row r="694376" spans="70:70" x14ac:dyDescent="0.25">
      <c r="BR694376" s="2381"/>
    </row>
    <row r="694400" spans="70:70" x14ac:dyDescent="0.25">
      <c r="BR694400" s="2394"/>
    </row>
    <row r="694401" spans="70:70" x14ac:dyDescent="0.25">
      <c r="BR694401" s="2381"/>
    </row>
    <row r="694425" spans="70:70" x14ac:dyDescent="0.25">
      <c r="BR694425" s="2394"/>
    </row>
    <row r="694426" spans="70:70" x14ac:dyDescent="0.25">
      <c r="BR694426" s="2381"/>
    </row>
    <row r="694450" spans="70:70" x14ac:dyDescent="0.25">
      <c r="BR694450" s="2394"/>
    </row>
    <row r="694451" spans="70:70" x14ac:dyDescent="0.25">
      <c r="BR694451" s="2381"/>
    </row>
    <row r="694475" spans="70:70" x14ac:dyDescent="0.25">
      <c r="BR694475" s="2394"/>
    </row>
    <row r="694476" spans="70:70" x14ac:dyDescent="0.25">
      <c r="BR694476" s="2381"/>
    </row>
    <row r="694500" spans="70:70" x14ac:dyDescent="0.25">
      <c r="BR694500" s="2394"/>
    </row>
    <row r="694501" spans="70:70" x14ac:dyDescent="0.25">
      <c r="BR694501" s="2381"/>
    </row>
    <row r="694525" spans="70:70" x14ac:dyDescent="0.25">
      <c r="BR694525" s="2394"/>
    </row>
    <row r="694526" spans="70:70" x14ac:dyDescent="0.25">
      <c r="BR694526" s="2381"/>
    </row>
    <row r="694550" spans="70:70" x14ac:dyDescent="0.25">
      <c r="BR694550" s="2394"/>
    </row>
    <row r="694551" spans="70:70" x14ac:dyDescent="0.25">
      <c r="BR694551" s="2381"/>
    </row>
    <row r="694575" spans="70:70" x14ac:dyDescent="0.25">
      <c r="BR694575" s="2394"/>
    </row>
    <row r="694576" spans="70:70" x14ac:dyDescent="0.25">
      <c r="BR694576" s="2381"/>
    </row>
    <row r="694600" spans="70:70" x14ac:dyDescent="0.25">
      <c r="BR694600" s="2394"/>
    </row>
    <row r="694601" spans="70:70" x14ac:dyDescent="0.25">
      <c r="BR694601" s="2381"/>
    </row>
    <row r="694625" spans="70:70" x14ac:dyDescent="0.25">
      <c r="BR694625" s="2394"/>
    </row>
    <row r="694626" spans="70:70" x14ac:dyDescent="0.25">
      <c r="BR694626" s="2381"/>
    </row>
    <row r="694650" spans="70:70" x14ac:dyDescent="0.25">
      <c r="BR694650" s="2394"/>
    </row>
    <row r="694651" spans="70:70" x14ac:dyDescent="0.25">
      <c r="BR694651" s="2381"/>
    </row>
    <row r="694675" spans="70:70" x14ac:dyDescent="0.25">
      <c r="BR694675" s="2394"/>
    </row>
    <row r="694676" spans="70:70" x14ac:dyDescent="0.25">
      <c r="BR694676" s="2381"/>
    </row>
    <row r="694700" spans="70:70" x14ac:dyDescent="0.25">
      <c r="BR694700" s="2394"/>
    </row>
    <row r="694701" spans="70:70" x14ac:dyDescent="0.25">
      <c r="BR694701" s="2381"/>
    </row>
    <row r="694725" spans="70:70" x14ac:dyDescent="0.25">
      <c r="BR694725" s="2394"/>
    </row>
    <row r="694726" spans="70:70" x14ac:dyDescent="0.25">
      <c r="BR694726" s="2381"/>
    </row>
    <row r="694750" spans="70:70" x14ac:dyDescent="0.25">
      <c r="BR694750" s="2394"/>
    </row>
    <row r="694751" spans="70:70" x14ac:dyDescent="0.25">
      <c r="BR694751" s="2381"/>
    </row>
    <row r="694775" spans="70:70" x14ac:dyDescent="0.25">
      <c r="BR694775" s="2394"/>
    </row>
    <row r="694776" spans="70:70" x14ac:dyDescent="0.25">
      <c r="BR694776" s="2381"/>
    </row>
    <row r="694800" spans="70:70" x14ac:dyDescent="0.25">
      <c r="BR694800" s="2394"/>
    </row>
    <row r="694801" spans="70:70" x14ac:dyDescent="0.25">
      <c r="BR694801" s="2381"/>
    </row>
    <row r="694825" spans="70:70" x14ac:dyDescent="0.25">
      <c r="BR694825" s="2394"/>
    </row>
    <row r="694826" spans="70:70" x14ac:dyDescent="0.25">
      <c r="BR694826" s="2381"/>
    </row>
    <row r="694850" spans="70:70" x14ac:dyDescent="0.25">
      <c r="BR694850" s="2394"/>
    </row>
    <row r="694851" spans="70:70" x14ac:dyDescent="0.25">
      <c r="BR694851" s="2381"/>
    </row>
    <row r="694875" spans="70:70" x14ac:dyDescent="0.25">
      <c r="BR694875" s="2394"/>
    </row>
    <row r="694876" spans="70:70" x14ac:dyDescent="0.25">
      <c r="BR694876" s="2381"/>
    </row>
    <row r="694900" spans="70:70" x14ac:dyDescent="0.25">
      <c r="BR694900" s="2394"/>
    </row>
    <row r="694901" spans="70:70" x14ac:dyDescent="0.25">
      <c r="BR694901" s="2381"/>
    </row>
    <row r="694925" spans="70:70" x14ac:dyDescent="0.25">
      <c r="BR694925" s="2394"/>
    </row>
    <row r="694926" spans="70:70" x14ac:dyDescent="0.25">
      <c r="BR694926" s="2381"/>
    </row>
    <row r="694950" spans="70:70" x14ac:dyDescent="0.25">
      <c r="BR694950" s="2394"/>
    </row>
    <row r="694951" spans="70:70" x14ac:dyDescent="0.25">
      <c r="BR694951" s="2381"/>
    </row>
    <row r="694975" spans="70:70" x14ac:dyDescent="0.25">
      <c r="BR694975" s="2394"/>
    </row>
    <row r="694976" spans="70:70" x14ac:dyDescent="0.25">
      <c r="BR694976" s="2381"/>
    </row>
    <row r="695000" spans="70:70" x14ac:dyDescent="0.25">
      <c r="BR695000" s="2394"/>
    </row>
    <row r="695001" spans="70:70" x14ac:dyDescent="0.25">
      <c r="BR695001" s="2381"/>
    </row>
    <row r="695025" spans="70:70" x14ac:dyDescent="0.25">
      <c r="BR695025" s="2394"/>
    </row>
    <row r="695026" spans="70:70" x14ac:dyDescent="0.25">
      <c r="BR695026" s="2381"/>
    </row>
    <row r="695050" spans="70:70" x14ac:dyDescent="0.25">
      <c r="BR695050" s="2394"/>
    </row>
    <row r="695051" spans="70:70" x14ac:dyDescent="0.25">
      <c r="BR695051" s="2381"/>
    </row>
    <row r="695075" spans="70:70" x14ac:dyDescent="0.25">
      <c r="BR695075" s="2394"/>
    </row>
    <row r="695076" spans="70:70" x14ac:dyDescent="0.25">
      <c r="BR695076" s="2381"/>
    </row>
    <row r="695100" spans="70:70" x14ac:dyDescent="0.25">
      <c r="BR695100" s="2394"/>
    </row>
    <row r="695101" spans="70:70" x14ac:dyDescent="0.25">
      <c r="BR695101" s="2381"/>
    </row>
    <row r="695125" spans="70:70" x14ac:dyDescent="0.25">
      <c r="BR695125" s="2394"/>
    </row>
    <row r="695126" spans="70:70" x14ac:dyDescent="0.25">
      <c r="BR695126" s="2381"/>
    </row>
    <row r="695150" spans="70:70" x14ac:dyDescent="0.25">
      <c r="BR695150" s="2394"/>
    </row>
    <row r="695151" spans="70:70" x14ac:dyDescent="0.25">
      <c r="BR695151" s="2381"/>
    </row>
    <row r="695175" spans="70:70" x14ac:dyDescent="0.25">
      <c r="BR695175" s="2394"/>
    </row>
    <row r="695176" spans="70:70" x14ac:dyDescent="0.25">
      <c r="BR695176" s="2381"/>
    </row>
    <row r="695200" spans="70:70" x14ac:dyDescent="0.25">
      <c r="BR695200" s="2394"/>
    </row>
    <row r="695201" spans="70:70" x14ac:dyDescent="0.25">
      <c r="BR695201" s="2381"/>
    </row>
    <row r="695225" spans="70:70" x14ac:dyDescent="0.25">
      <c r="BR695225" s="2394"/>
    </row>
    <row r="695226" spans="70:70" x14ac:dyDescent="0.25">
      <c r="BR695226" s="2381"/>
    </row>
    <row r="695250" spans="70:70" x14ac:dyDescent="0.25">
      <c r="BR695250" s="2394"/>
    </row>
    <row r="695251" spans="70:70" x14ac:dyDescent="0.25">
      <c r="BR695251" s="2381"/>
    </row>
    <row r="695275" spans="70:70" x14ac:dyDescent="0.25">
      <c r="BR695275" s="2394"/>
    </row>
    <row r="695276" spans="70:70" x14ac:dyDescent="0.25">
      <c r="BR695276" s="2381"/>
    </row>
    <row r="695300" spans="70:70" x14ac:dyDescent="0.25">
      <c r="BR695300" s="2394"/>
    </row>
    <row r="695301" spans="70:70" x14ac:dyDescent="0.25">
      <c r="BR695301" s="2381"/>
    </row>
    <row r="695325" spans="70:70" x14ac:dyDescent="0.25">
      <c r="BR695325" s="2394"/>
    </row>
    <row r="695326" spans="70:70" x14ac:dyDescent="0.25">
      <c r="BR695326" s="2381"/>
    </row>
    <row r="695350" spans="70:70" x14ac:dyDescent="0.25">
      <c r="BR695350" s="2394"/>
    </row>
    <row r="695351" spans="70:70" x14ac:dyDescent="0.25">
      <c r="BR695351" s="2381"/>
    </row>
    <row r="695375" spans="70:70" x14ac:dyDescent="0.25">
      <c r="BR695375" s="2394"/>
    </row>
    <row r="695376" spans="70:70" x14ac:dyDescent="0.25">
      <c r="BR695376" s="2381"/>
    </row>
    <row r="695400" spans="70:70" x14ac:dyDescent="0.25">
      <c r="BR695400" s="2394"/>
    </row>
    <row r="695401" spans="70:70" x14ac:dyDescent="0.25">
      <c r="BR695401" s="2381"/>
    </row>
    <row r="695425" spans="70:70" x14ac:dyDescent="0.25">
      <c r="BR695425" s="2394"/>
    </row>
    <row r="695426" spans="70:70" x14ac:dyDescent="0.25">
      <c r="BR695426" s="2381"/>
    </row>
    <row r="695450" spans="70:70" x14ac:dyDescent="0.25">
      <c r="BR695450" s="2394"/>
    </row>
    <row r="695451" spans="70:70" x14ac:dyDescent="0.25">
      <c r="BR695451" s="2381"/>
    </row>
    <row r="695475" spans="70:70" x14ac:dyDescent="0.25">
      <c r="BR695475" s="2394"/>
    </row>
    <row r="695476" spans="70:70" x14ac:dyDescent="0.25">
      <c r="BR695476" s="2381"/>
    </row>
    <row r="695500" spans="70:70" x14ac:dyDescent="0.25">
      <c r="BR695500" s="2394"/>
    </row>
    <row r="695501" spans="70:70" x14ac:dyDescent="0.25">
      <c r="BR695501" s="2381"/>
    </row>
    <row r="695525" spans="70:70" x14ac:dyDescent="0.25">
      <c r="BR695525" s="2394"/>
    </row>
    <row r="695526" spans="70:70" x14ac:dyDescent="0.25">
      <c r="BR695526" s="2381"/>
    </row>
    <row r="695550" spans="70:70" x14ac:dyDescent="0.25">
      <c r="BR695550" s="2394"/>
    </row>
    <row r="695551" spans="70:70" x14ac:dyDescent="0.25">
      <c r="BR695551" s="2381"/>
    </row>
    <row r="695575" spans="70:70" x14ac:dyDescent="0.25">
      <c r="BR695575" s="2394"/>
    </row>
    <row r="695576" spans="70:70" x14ac:dyDescent="0.25">
      <c r="BR695576" s="2381"/>
    </row>
    <row r="695600" spans="70:70" x14ac:dyDescent="0.25">
      <c r="BR695600" s="2394"/>
    </row>
    <row r="695601" spans="70:70" x14ac:dyDescent="0.25">
      <c r="BR695601" s="2381"/>
    </row>
    <row r="695625" spans="70:70" x14ac:dyDescent="0.25">
      <c r="BR695625" s="2394"/>
    </row>
    <row r="695626" spans="70:70" x14ac:dyDescent="0.25">
      <c r="BR695626" s="2381"/>
    </row>
    <row r="695650" spans="70:70" x14ac:dyDescent="0.25">
      <c r="BR695650" s="2394"/>
    </row>
    <row r="695651" spans="70:70" x14ac:dyDescent="0.25">
      <c r="BR695651" s="2381"/>
    </row>
    <row r="695675" spans="70:70" x14ac:dyDescent="0.25">
      <c r="BR695675" s="2394"/>
    </row>
    <row r="695676" spans="70:70" x14ac:dyDescent="0.25">
      <c r="BR695676" s="2381"/>
    </row>
    <row r="695700" spans="70:70" x14ac:dyDescent="0.25">
      <c r="BR695700" s="2394"/>
    </row>
    <row r="695701" spans="70:70" x14ac:dyDescent="0.25">
      <c r="BR695701" s="2381"/>
    </row>
    <row r="695725" spans="70:70" x14ac:dyDescent="0.25">
      <c r="BR695725" s="2394"/>
    </row>
    <row r="695726" spans="70:70" x14ac:dyDescent="0.25">
      <c r="BR695726" s="2381"/>
    </row>
    <row r="695750" spans="70:70" x14ac:dyDescent="0.25">
      <c r="BR695750" s="2394"/>
    </row>
    <row r="695751" spans="70:70" x14ac:dyDescent="0.25">
      <c r="BR695751" s="2381"/>
    </row>
    <row r="695775" spans="70:70" x14ac:dyDescent="0.25">
      <c r="BR695775" s="2394"/>
    </row>
    <row r="695776" spans="70:70" x14ac:dyDescent="0.25">
      <c r="BR695776" s="2381"/>
    </row>
    <row r="695800" spans="70:70" x14ac:dyDescent="0.25">
      <c r="BR695800" s="2394"/>
    </row>
    <row r="695801" spans="70:70" x14ac:dyDescent="0.25">
      <c r="BR695801" s="2381"/>
    </row>
    <row r="695825" spans="70:70" x14ac:dyDescent="0.25">
      <c r="BR695825" s="2394"/>
    </row>
    <row r="695826" spans="70:70" x14ac:dyDescent="0.25">
      <c r="BR695826" s="2381"/>
    </row>
    <row r="695850" spans="70:70" x14ac:dyDescent="0.25">
      <c r="BR695850" s="2394"/>
    </row>
    <row r="695851" spans="70:70" x14ac:dyDescent="0.25">
      <c r="BR695851" s="2381"/>
    </row>
    <row r="695875" spans="70:70" x14ac:dyDescent="0.25">
      <c r="BR695875" s="2394"/>
    </row>
    <row r="695876" spans="70:70" x14ac:dyDescent="0.25">
      <c r="BR695876" s="2381"/>
    </row>
    <row r="695900" spans="70:70" x14ac:dyDescent="0.25">
      <c r="BR695900" s="2394"/>
    </row>
    <row r="695901" spans="70:70" x14ac:dyDescent="0.25">
      <c r="BR695901" s="2381"/>
    </row>
    <row r="695925" spans="70:70" x14ac:dyDescent="0.25">
      <c r="BR695925" s="2394"/>
    </row>
    <row r="695926" spans="70:70" x14ac:dyDescent="0.25">
      <c r="BR695926" s="2381"/>
    </row>
    <row r="695950" spans="70:70" x14ac:dyDescent="0.25">
      <c r="BR695950" s="2394"/>
    </row>
    <row r="695951" spans="70:70" x14ac:dyDescent="0.25">
      <c r="BR695951" s="2381"/>
    </row>
    <row r="695975" spans="70:70" x14ac:dyDescent="0.25">
      <c r="BR695975" s="2394"/>
    </row>
    <row r="695976" spans="70:70" x14ac:dyDescent="0.25">
      <c r="BR695976" s="2381"/>
    </row>
    <row r="696000" spans="70:70" x14ac:dyDescent="0.25">
      <c r="BR696000" s="2394"/>
    </row>
    <row r="696001" spans="70:70" x14ac:dyDescent="0.25">
      <c r="BR696001" s="2381"/>
    </row>
    <row r="696025" spans="70:70" x14ac:dyDescent="0.25">
      <c r="BR696025" s="2394"/>
    </row>
    <row r="696026" spans="70:70" x14ac:dyDescent="0.25">
      <c r="BR696026" s="2381"/>
    </row>
    <row r="696050" spans="70:70" x14ac:dyDescent="0.25">
      <c r="BR696050" s="2394"/>
    </row>
    <row r="696051" spans="70:70" x14ac:dyDescent="0.25">
      <c r="BR696051" s="2381"/>
    </row>
    <row r="696075" spans="70:70" x14ac:dyDescent="0.25">
      <c r="BR696075" s="2394"/>
    </row>
    <row r="696076" spans="70:70" x14ac:dyDescent="0.25">
      <c r="BR696076" s="2381"/>
    </row>
    <row r="696100" spans="70:70" x14ac:dyDescent="0.25">
      <c r="BR696100" s="2394"/>
    </row>
    <row r="696101" spans="70:70" x14ac:dyDescent="0.25">
      <c r="BR696101" s="2381"/>
    </row>
    <row r="696125" spans="70:70" x14ac:dyDescent="0.25">
      <c r="BR696125" s="2394"/>
    </row>
    <row r="696126" spans="70:70" x14ac:dyDescent="0.25">
      <c r="BR696126" s="2381"/>
    </row>
    <row r="696150" spans="70:70" x14ac:dyDescent="0.25">
      <c r="BR696150" s="2394"/>
    </row>
    <row r="696151" spans="70:70" x14ac:dyDescent="0.25">
      <c r="BR696151" s="2381"/>
    </row>
    <row r="696175" spans="70:70" x14ac:dyDescent="0.25">
      <c r="BR696175" s="2394"/>
    </row>
    <row r="696176" spans="70:70" x14ac:dyDescent="0.25">
      <c r="BR696176" s="2381"/>
    </row>
    <row r="696200" spans="70:70" x14ac:dyDescent="0.25">
      <c r="BR696200" s="2394"/>
    </row>
    <row r="696201" spans="70:70" x14ac:dyDescent="0.25">
      <c r="BR696201" s="2381"/>
    </row>
    <row r="696225" spans="70:70" x14ac:dyDescent="0.25">
      <c r="BR696225" s="2394"/>
    </row>
    <row r="696226" spans="70:70" x14ac:dyDescent="0.25">
      <c r="BR696226" s="2381"/>
    </row>
    <row r="696250" spans="70:70" x14ac:dyDescent="0.25">
      <c r="BR696250" s="2394"/>
    </row>
    <row r="696251" spans="70:70" x14ac:dyDescent="0.25">
      <c r="BR696251" s="2381"/>
    </row>
    <row r="696275" spans="70:70" x14ac:dyDescent="0.25">
      <c r="BR696275" s="2394"/>
    </row>
    <row r="696276" spans="70:70" x14ac:dyDescent="0.25">
      <c r="BR696276" s="2381"/>
    </row>
    <row r="696300" spans="70:70" x14ac:dyDescent="0.25">
      <c r="BR696300" s="2394"/>
    </row>
    <row r="696301" spans="70:70" x14ac:dyDescent="0.25">
      <c r="BR696301" s="2381"/>
    </row>
    <row r="696325" spans="70:70" x14ac:dyDescent="0.25">
      <c r="BR696325" s="2394"/>
    </row>
    <row r="696326" spans="70:70" x14ac:dyDescent="0.25">
      <c r="BR696326" s="2381"/>
    </row>
    <row r="696350" spans="70:70" x14ac:dyDescent="0.25">
      <c r="BR696350" s="2394"/>
    </row>
    <row r="696351" spans="70:70" x14ac:dyDescent="0.25">
      <c r="BR696351" s="2381"/>
    </row>
    <row r="696375" spans="70:70" x14ac:dyDescent="0.25">
      <c r="BR696375" s="2394"/>
    </row>
    <row r="696376" spans="70:70" x14ac:dyDescent="0.25">
      <c r="BR696376" s="2381"/>
    </row>
    <row r="696400" spans="70:70" x14ac:dyDescent="0.25">
      <c r="BR696400" s="2394"/>
    </row>
    <row r="696401" spans="70:70" x14ac:dyDescent="0.25">
      <c r="BR696401" s="2381"/>
    </row>
    <row r="696425" spans="70:70" x14ac:dyDescent="0.25">
      <c r="BR696425" s="2394"/>
    </row>
    <row r="696426" spans="70:70" x14ac:dyDescent="0.25">
      <c r="BR696426" s="2381"/>
    </row>
    <row r="696450" spans="70:70" x14ac:dyDescent="0.25">
      <c r="BR696450" s="2394"/>
    </row>
    <row r="696451" spans="70:70" x14ac:dyDescent="0.25">
      <c r="BR696451" s="2381"/>
    </row>
    <row r="696475" spans="70:70" x14ac:dyDescent="0.25">
      <c r="BR696475" s="2394"/>
    </row>
    <row r="696476" spans="70:70" x14ac:dyDescent="0.25">
      <c r="BR696476" s="2381"/>
    </row>
    <row r="696500" spans="70:70" x14ac:dyDescent="0.25">
      <c r="BR696500" s="2394"/>
    </row>
    <row r="696501" spans="70:70" x14ac:dyDescent="0.25">
      <c r="BR696501" s="2381"/>
    </row>
    <row r="696525" spans="70:70" x14ac:dyDescent="0.25">
      <c r="BR696525" s="2394"/>
    </row>
    <row r="696526" spans="70:70" x14ac:dyDescent="0.25">
      <c r="BR696526" s="2381"/>
    </row>
    <row r="696550" spans="70:70" x14ac:dyDescent="0.25">
      <c r="BR696550" s="2394"/>
    </row>
    <row r="696551" spans="70:70" x14ac:dyDescent="0.25">
      <c r="BR696551" s="2381"/>
    </row>
    <row r="696575" spans="70:70" x14ac:dyDescent="0.25">
      <c r="BR696575" s="2394"/>
    </row>
    <row r="696576" spans="70:70" x14ac:dyDescent="0.25">
      <c r="BR696576" s="2381"/>
    </row>
    <row r="696600" spans="70:70" x14ac:dyDescent="0.25">
      <c r="BR696600" s="2394"/>
    </row>
    <row r="696601" spans="70:70" x14ac:dyDescent="0.25">
      <c r="BR696601" s="2381"/>
    </row>
    <row r="696625" spans="70:70" x14ac:dyDescent="0.25">
      <c r="BR696625" s="2394"/>
    </row>
    <row r="696626" spans="70:70" x14ac:dyDescent="0.25">
      <c r="BR696626" s="2381"/>
    </row>
    <row r="696650" spans="70:70" x14ac:dyDescent="0.25">
      <c r="BR696650" s="2394"/>
    </row>
    <row r="696651" spans="70:70" x14ac:dyDescent="0.25">
      <c r="BR696651" s="2381"/>
    </row>
    <row r="696675" spans="70:70" x14ac:dyDescent="0.25">
      <c r="BR696675" s="2394"/>
    </row>
    <row r="696676" spans="70:70" x14ac:dyDescent="0.25">
      <c r="BR696676" s="2381"/>
    </row>
    <row r="696700" spans="70:70" x14ac:dyDescent="0.25">
      <c r="BR696700" s="2394"/>
    </row>
    <row r="696701" spans="70:70" x14ac:dyDescent="0.25">
      <c r="BR696701" s="2381"/>
    </row>
    <row r="696725" spans="70:70" x14ac:dyDescent="0.25">
      <c r="BR696725" s="2394"/>
    </row>
    <row r="696726" spans="70:70" x14ac:dyDescent="0.25">
      <c r="BR696726" s="2381"/>
    </row>
    <row r="696750" spans="70:70" x14ac:dyDescent="0.25">
      <c r="BR696750" s="2394"/>
    </row>
    <row r="696751" spans="70:70" x14ac:dyDescent="0.25">
      <c r="BR696751" s="2381"/>
    </row>
    <row r="696775" spans="70:70" x14ac:dyDescent="0.25">
      <c r="BR696775" s="2394"/>
    </row>
    <row r="696776" spans="70:70" x14ac:dyDescent="0.25">
      <c r="BR696776" s="2381"/>
    </row>
    <row r="696800" spans="70:70" x14ac:dyDescent="0.25">
      <c r="BR696800" s="2394"/>
    </row>
    <row r="696801" spans="70:70" x14ac:dyDescent="0.25">
      <c r="BR696801" s="2381"/>
    </row>
    <row r="696825" spans="70:70" x14ac:dyDescent="0.25">
      <c r="BR696825" s="2394"/>
    </row>
    <row r="696826" spans="70:70" x14ac:dyDescent="0.25">
      <c r="BR696826" s="2381"/>
    </row>
    <row r="696850" spans="70:70" x14ac:dyDescent="0.25">
      <c r="BR696850" s="2394"/>
    </row>
    <row r="696851" spans="70:70" x14ac:dyDescent="0.25">
      <c r="BR696851" s="2381"/>
    </row>
    <row r="696875" spans="70:70" x14ac:dyDescent="0.25">
      <c r="BR696875" s="2394"/>
    </row>
    <row r="696876" spans="70:70" x14ac:dyDescent="0.25">
      <c r="BR696876" s="2381"/>
    </row>
    <row r="696900" spans="70:70" x14ac:dyDescent="0.25">
      <c r="BR696900" s="2394"/>
    </row>
    <row r="696901" spans="70:70" x14ac:dyDescent="0.25">
      <c r="BR696901" s="2381"/>
    </row>
    <row r="696925" spans="70:70" x14ac:dyDescent="0.25">
      <c r="BR696925" s="2394"/>
    </row>
    <row r="696926" spans="70:70" x14ac:dyDescent="0.25">
      <c r="BR696926" s="2381"/>
    </row>
    <row r="696950" spans="70:70" x14ac:dyDescent="0.25">
      <c r="BR696950" s="2394"/>
    </row>
    <row r="696951" spans="70:70" x14ac:dyDescent="0.25">
      <c r="BR696951" s="2381"/>
    </row>
    <row r="696975" spans="70:70" x14ac:dyDescent="0.25">
      <c r="BR696975" s="2394"/>
    </row>
    <row r="696976" spans="70:70" x14ac:dyDescent="0.25">
      <c r="BR696976" s="2381"/>
    </row>
    <row r="697000" spans="70:70" x14ac:dyDescent="0.25">
      <c r="BR697000" s="2394"/>
    </row>
    <row r="697001" spans="70:70" x14ac:dyDescent="0.25">
      <c r="BR697001" s="2381"/>
    </row>
    <row r="697025" spans="70:70" x14ac:dyDescent="0.25">
      <c r="BR697025" s="2394"/>
    </row>
    <row r="697026" spans="70:70" x14ac:dyDescent="0.25">
      <c r="BR697026" s="2381"/>
    </row>
    <row r="697050" spans="70:70" x14ac:dyDescent="0.25">
      <c r="BR697050" s="2394"/>
    </row>
    <row r="697051" spans="70:70" x14ac:dyDescent="0.25">
      <c r="BR697051" s="2381"/>
    </row>
    <row r="697075" spans="70:70" x14ac:dyDescent="0.25">
      <c r="BR697075" s="2394"/>
    </row>
    <row r="697076" spans="70:70" x14ac:dyDescent="0.25">
      <c r="BR697076" s="2381"/>
    </row>
    <row r="697100" spans="70:70" x14ac:dyDescent="0.25">
      <c r="BR697100" s="2394"/>
    </row>
    <row r="697101" spans="70:70" x14ac:dyDescent="0.25">
      <c r="BR697101" s="2381"/>
    </row>
    <row r="697125" spans="70:70" x14ac:dyDescent="0.25">
      <c r="BR697125" s="2394"/>
    </row>
    <row r="697126" spans="70:70" x14ac:dyDescent="0.25">
      <c r="BR697126" s="2381"/>
    </row>
    <row r="697150" spans="70:70" x14ac:dyDescent="0.25">
      <c r="BR697150" s="2394"/>
    </row>
    <row r="697151" spans="70:70" x14ac:dyDescent="0.25">
      <c r="BR697151" s="2381"/>
    </row>
    <row r="697175" spans="70:70" x14ac:dyDescent="0.25">
      <c r="BR697175" s="2394"/>
    </row>
    <row r="697176" spans="70:70" x14ac:dyDescent="0.25">
      <c r="BR697176" s="2381"/>
    </row>
    <row r="697200" spans="70:70" x14ac:dyDescent="0.25">
      <c r="BR697200" s="2394"/>
    </row>
    <row r="697201" spans="70:70" x14ac:dyDescent="0.25">
      <c r="BR697201" s="2381"/>
    </row>
    <row r="697225" spans="70:70" x14ac:dyDescent="0.25">
      <c r="BR697225" s="2394"/>
    </row>
    <row r="697226" spans="70:70" x14ac:dyDescent="0.25">
      <c r="BR697226" s="2381"/>
    </row>
    <row r="697250" spans="70:70" x14ac:dyDescent="0.25">
      <c r="BR697250" s="2394"/>
    </row>
    <row r="697251" spans="70:70" x14ac:dyDescent="0.25">
      <c r="BR697251" s="2381"/>
    </row>
    <row r="697275" spans="70:70" x14ac:dyDescent="0.25">
      <c r="BR697275" s="2394"/>
    </row>
    <row r="697276" spans="70:70" x14ac:dyDescent="0.25">
      <c r="BR697276" s="2381"/>
    </row>
    <row r="697300" spans="70:70" x14ac:dyDescent="0.25">
      <c r="BR697300" s="2394"/>
    </row>
    <row r="697301" spans="70:70" x14ac:dyDescent="0.25">
      <c r="BR697301" s="2381"/>
    </row>
    <row r="697325" spans="70:70" x14ac:dyDescent="0.25">
      <c r="BR697325" s="2394"/>
    </row>
    <row r="697326" spans="70:70" x14ac:dyDescent="0.25">
      <c r="BR697326" s="2381"/>
    </row>
    <row r="697350" spans="70:70" x14ac:dyDescent="0.25">
      <c r="BR697350" s="2394"/>
    </row>
    <row r="697351" spans="70:70" x14ac:dyDescent="0.25">
      <c r="BR697351" s="2381"/>
    </row>
    <row r="697375" spans="70:70" x14ac:dyDescent="0.25">
      <c r="BR697375" s="2394"/>
    </row>
    <row r="697376" spans="70:70" x14ac:dyDescent="0.25">
      <c r="BR697376" s="2381"/>
    </row>
    <row r="697400" spans="70:70" x14ac:dyDescent="0.25">
      <c r="BR697400" s="2394"/>
    </row>
    <row r="697401" spans="70:70" x14ac:dyDescent="0.25">
      <c r="BR697401" s="2381"/>
    </row>
    <row r="697425" spans="70:70" x14ac:dyDescent="0.25">
      <c r="BR697425" s="2394"/>
    </row>
    <row r="697426" spans="70:70" x14ac:dyDescent="0.25">
      <c r="BR697426" s="2381"/>
    </row>
    <row r="697450" spans="70:70" x14ac:dyDescent="0.25">
      <c r="BR697450" s="2394"/>
    </row>
    <row r="697451" spans="70:70" x14ac:dyDescent="0.25">
      <c r="BR697451" s="2381"/>
    </row>
    <row r="697475" spans="70:70" x14ac:dyDescent="0.25">
      <c r="BR697475" s="2394"/>
    </row>
    <row r="697476" spans="70:70" x14ac:dyDescent="0.25">
      <c r="BR697476" s="2381"/>
    </row>
    <row r="697500" spans="70:70" x14ac:dyDescent="0.25">
      <c r="BR697500" s="2394"/>
    </row>
    <row r="697501" spans="70:70" x14ac:dyDescent="0.25">
      <c r="BR697501" s="2381"/>
    </row>
    <row r="697525" spans="70:70" x14ac:dyDescent="0.25">
      <c r="BR697525" s="2394"/>
    </row>
    <row r="697526" spans="70:70" x14ac:dyDescent="0.25">
      <c r="BR697526" s="2381"/>
    </row>
    <row r="697550" spans="70:70" x14ac:dyDescent="0.25">
      <c r="BR697550" s="2394"/>
    </row>
    <row r="697551" spans="70:70" x14ac:dyDescent="0.25">
      <c r="BR697551" s="2381"/>
    </row>
    <row r="697575" spans="70:70" x14ac:dyDescent="0.25">
      <c r="BR697575" s="2394"/>
    </row>
    <row r="697576" spans="70:70" x14ac:dyDescent="0.25">
      <c r="BR697576" s="2381"/>
    </row>
    <row r="697600" spans="70:70" x14ac:dyDescent="0.25">
      <c r="BR697600" s="2394"/>
    </row>
    <row r="697601" spans="70:70" x14ac:dyDescent="0.25">
      <c r="BR697601" s="2381"/>
    </row>
    <row r="697625" spans="70:70" x14ac:dyDescent="0.25">
      <c r="BR697625" s="2394"/>
    </row>
    <row r="697626" spans="70:70" x14ac:dyDescent="0.25">
      <c r="BR697626" s="2381"/>
    </row>
    <row r="697650" spans="70:70" x14ac:dyDescent="0.25">
      <c r="BR697650" s="2394"/>
    </row>
    <row r="697651" spans="70:70" x14ac:dyDescent="0.25">
      <c r="BR697651" s="2381"/>
    </row>
    <row r="697675" spans="70:70" x14ac:dyDescent="0.25">
      <c r="BR697675" s="2394"/>
    </row>
    <row r="697676" spans="70:70" x14ac:dyDescent="0.25">
      <c r="BR697676" s="2381"/>
    </row>
    <row r="697700" spans="70:70" x14ac:dyDescent="0.25">
      <c r="BR697700" s="2394"/>
    </row>
    <row r="697701" spans="70:70" x14ac:dyDescent="0.25">
      <c r="BR697701" s="2381"/>
    </row>
    <row r="697725" spans="70:70" x14ac:dyDescent="0.25">
      <c r="BR697725" s="2394"/>
    </row>
    <row r="697726" spans="70:70" x14ac:dyDescent="0.25">
      <c r="BR697726" s="2381"/>
    </row>
    <row r="697750" spans="70:70" x14ac:dyDescent="0.25">
      <c r="BR697750" s="2394"/>
    </row>
    <row r="697751" spans="70:70" x14ac:dyDescent="0.25">
      <c r="BR697751" s="2381"/>
    </row>
    <row r="697775" spans="70:70" x14ac:dyDescent="0.25">
      <c r="BR697775" s="2394"/>
    </row>
    <row r="697776" spans="70:70" x14ac:dyDescent="0.25">
      <c r="BR697776" s="2381"/>
    </row>
    <row r="697800" spans="70:70" x14ac:dyDescent="0.25">
      <c r="BR697800" s="2394"/>
    </row>
    <row r="697801" spans="70:70" x14ac:dyDescent="0.25">
      <c r="BR697801" s="2381"/>
    </row>
    <row r="697825" spans="70:70" x14ac:dyDescent="0.25">
      <c r="BR697825" s="2394"/>
    </row>
    <row r="697826" spans="70:70" x14ac:dyDescent="0.25">
      <c r="BR697826" s="2381"/>
    </row>
    <row r="697850" spans="70:70" x14ac:dyDescent="0.25">
      <c r="BR697850" s="2394"/>
    </row>
    <row r="697851" spans="70:70" x14ac:dyDescent="0.25">
      <c r="BR697851" s="2381"/>
    </row>
    <row r="697875" spans="70:70" x14ac:dyDescent="0.25">
      <c r="BR697875" s="2394"/>
    </row>
    <row r="697876" spans="70:70" x14ac:dyDescent="0.25">
      <c r="BR697876" s="2381"/>
    </row>
    <row r="697900" spans="70:70" x14ac:dyDescent="0.25">
      <c r="BR697900" s="2394"/>
    </row>
    <row r="697901" spans="70:70" x14ac:dyDescent="0.25">
      <c r="BR697901" s="2381"/>
    </row>
    <row r="697925" spans="70:70" x14ac:dyDescent="0.25">
      <c r="BR697925" s="2394"/>
    </row>
    <row r="697926" spans="70:70" x14ac:dyDescent="0.25">
      <c r="BR697926" s="2381"/>
    </row>
    <row r="697950" spans="70:70" x14ac:dyDescent="0.25">
      <c r="BR697950" s="2394"/>
    </row>
    <row r="697951" spans="70:70" x14ac:dyDescent="0.25">
      <c r="BR697951" s="2381"/>
    </row>
    <row r="697975" spans="70:70" x14ac:dyDescent="0.25">
      <c r="BR697975" s="2394"/>
    </row>
    <row r="697976" spans="70:70" x14ac:dyDescent="0.25">
      <c r="BR697976" s="2381"/>
    </row>
    <row r="698000" spans="70:70" x14ac:dyDescent="0.25">
      <c r="BR698000" s="2394"/>
    </row>
    <row r="698001" spans="70:70" x14ac:dyDescent="0.25">
      <c r="BR698001" s="2381"/>
    </row>
    <row r="698025" spans="70:70" x14ac:dyDescent="0.25">
      <c r="BR698025" s="2394"/>
    </row>
    <row r="698026" spans="70:70" x14ac:dyDescent="0.25">
      <c r="BR698026" s="2381"/>
    </row>
    <row r="698050" spans="70:70" x14ac:dyDescent="0.25">
      <c r="BR698050" s="2394"/>
    </row>
    <row r="698051" spans="70:70" x14ac:dyDescent="0.25">
      <c r="BR698051" s="2381"/>
    </row>
    <row r="698075" spans="70:70" x14ac:dyDescent="0.25">
      <c r="BR698075" s="2394"/>
    </row>
    <row r="698076" spans="70:70" x14ac:dyDescent="0.25">
      <c r="BR698076" s="2381"/>
    </row>
    <row r="698100" spans="70:70" x14ac:dyDescent="0.25">
      <c r="BR698100" s="2394"/>
    </row>
    <row r="698101" spans="70:70" x14ac:dyDescent="0.25">
      <c r="BR698101" s="2381"/>
    </row>
    <row r="698125" spans="70:70" x14ac:dyDescent="0.25">
      <c r="BR698125" s="2394"/>
    </row>
    <row r="698126" spans="70:70" x14ac:dyDescent="0.25">
      <c r="BR698126" s="2381"/>
    </row>
    <row r="698150" spans="70:70" x14ac:dyDescent="0.25">
      <c r="BR698150" s="2394"/>
    </row>
    <row r="698151" spans="70:70" x14ac:dyDescent="0.25">
      <c r="BR698151" s="2381"/>
    </row>
    <row r="698175" spans="70:70" x14ac:dyDescent="0.25">
      <c r="BR698175" s="2394"/>
    </row>
    <row r="698176" spans="70:70" x14ac:dyDescent="0.25">
      <c r="BR698176" s="2381"/>
    </row>
    <row r="698200" spans="70:70" x14ac:dyDescent="0.25">
      <c r="BR698200" s="2394"/>
    </row>
    <row r="698201" spans="70:70" x14ac:dyDescent="0.25">
      <c r="BR698201" s="2381"/>
    </row>
    <row r="698225" spans="70:70" x14ac:dyDescent="0.25">
      <c r="BR698225" s="2394"/>
    </row>
    <row r="698226" spans="70:70" x14ac:dyDescent="0.25">
      <c r="BR698226" s="2381"/>
    </row>
    <row r="698250" spans="70:70" x14ac:dyDescent="0.25">
      <c r="BR698250" s="2394"/>
    </row>
    <row r="698251" spans="70:70" x14ac:dyDescent="0.25">
      <c r="BR698251" s="2381"/>
    </row>
    <row r="698275" spans="70:70" x14ac:dyDescent="0.25">
      <c r="BR698275" s="2394"/>
    </row>
    <row r="698276" spans="70:70" x14ac:dyDescent="0.25">
      <c r="BR698276" s="2381"/>
    </row>
    <row r="698300" spans="70:70" x14ac:dyDescent="0.25">
      <c r="BR698300" s="2394"/>
    </row>
    <row r="698301" spans="70:70" x14ac:dyDescent="0.25">
      <c r="BR698301" s="2381"/>
    </row>
    <row r="698325" spans="70:70" x14ac:dyDescent="0.25">
      <c r="BR698325" s="2394"/>
    </row>
    <row r="698326" spans="70:70" x14ac:dyDescent="0.25">
      <c r="BR698326" s="2381"/>
    </row>
    <row r="698350" spans="70:70" x14ac:dyDescent="0.25">
      <c r="BR698350" s="2394"/>
    </row>
    <row r="698351" spans="70:70" x14ac:dyDescent="0.25">
      <c r="BR698351" s="2381"/>
    </row>
    <row r="698375" spans="70:70" x14ac:dyDescent="0.25">
      <c r="BR698375" s="2394"/>
    </row>
    <row r="698376" spans="70:70" x14ac:dyDescent="0.25">
      <c r="BR698376" s="2381"/>
    </row>
    <row r="698400" spans="70:70" x14ac:dyDescent="0.25">
      <c r="BR698400" s="2394"/>
    </row>
    <row r="698401" spans="70:70" x14ac:dyDescent="0.25">
      <c r="BR698401" s="2381"/>
    </row>
    <row r="698425" spans="70:70" x14ac:dyDescent="0.25">
      <c r="BR698425" s="2394"/>
    </row>
    <row r="698426" spans="70:70" x14ac:dyDescent="0.25">
      <c r="BR698426" s="2381"/>
    </row>
    <row r="698450" spans="70:70" x14ac:dyDescent="0.25">
      <c r="BR698450" s="2394"/>
    </row>
    <row r="698451" spans="70:70" x14ac:dyDescent="0.25">
      <c r="BR698451" s="2381"/>
    </row>
    <row r="698475" spans="70:70" x14ac:dyDescent="0.25">
      <c r="BR698475" s="2394"/>
    </row>
    <row r="698476" spans="70:70" x14ac:dyDescent="0.25">
      <c r="BR698476" s="2381"/>
    </row>
    <row r="698500" spans="70:70" x14ac:dyDescent="0.25">
      <c r="BR698500" s="2394"/>
    </row>
    <row r="698501" spans="70:70" x14ac:dyDescent="0.25">
      <c r="BR698501" s="2381"/>
    </row>
    <row r="698525" spans="70:70" x14ac:dyDescent="0.25">
      <c r="BR698525" s="2394"/>
    </row>
    <row r="698526" spans="70:70" x14ac:dyDescent="0.25">
      <c r="BR698526" s="2381"/>
    </row>
    <row r="698550" spans="70:70" x14ac:dyDescent="0.25">
      <c r="BR698550" s="2394"/>
    </row>
    <row r="698551" spans="70:70" x14ac:dyDescent="0.25">
      <c r="BR698551" s="2381"/>
    </row>
    <row r="698575" spans="70:70" x14ac:dyDescent="0.25">
      <c r="BR698575" s="2394"/>
    </row>
    <row r="698576" spans="70:70" x14ac:dyDescent="0.25">
      <c r="BR698576" s="2381"/>
    </row>
    <row r="698600" spans="70:70" x14ac:dyDescent="0.25">
      <c r="BR698600" s="2394"/>
    </row>
    <row r="698601" spans="70:70" x14ac:dyDescent="0.25">
      <c r="BR698601" s="2381"/>
    </row>
    <row r="698625" spans="70:70" x14ac:dyDescent="0.25">
      <c r="BR698625" s="2394"/>
    </row>
    <row r="698626" spans="70:70" x14ac:dyDescent="0.25">
      <c r="BR698626" s="2381"/>
    </row>
    <row r="698650" spans="70:70" x14ac:dyDescent="0.25">
      <c r="BR698650" s="2394"/>
    </row>
    <row r="698651" spans="70:70" x14ac:dyDescent="0.25">
      <c r="BR698651" s="2381"/>
    </row>
    <row r="698675" spans="70:70" x14ac:dyDescent="0.25">
      <c r="BR698675" s="2394"/>
    </row>
    <row r="698676" spans="70:70" x14ac:dyDescent="0.25">
      <c r="BR698676" s="2381"/>
    </row>
    <row r="698700" spans="70:70" x14ac:dyDescent="0.25">
      <c r="BR698700" s="2394"/>
    </row>
    <row r="698701" spans="70:70" x14ac:dyDescent="0.25">
      <c r="BR698701" s="2381"/>
    </row>
    <row r="698725" spans="70:70" x14ac:dyDescent="0.25">
      <c r="BR698725" s="2394"/>
    </row>
    <row r="698726" spans="70:70" x14ac:dyDescent="0.25">
      <c r="BR698726" s="2381"/>
    </row>
    <row r="698750" spans="70:70" x14ac:dyDescent="0.25">
      <c r="BR698750" s="2394"/>
    </row>
    <row r="698751" spans="70:70" x14ac:dyDescent="0.25">
      <c r="BR698751" s="2381"/>
    </row>
    <row r="698775" spans="70:70" x14ac:dyDescent="0.25">
      <c r="BR698775" s="2394"/>
    </row>
    <row r="698776" spans="70:70" x14ac:dyDescent="0.25">
      <c r="BR698776" s="2381"/>
    </row>
    <row r="698800" spans="70:70" x14ac:dyDescent="0.25">
      <c r="BR698800" s="2394"/>
    </row>
    <row r="698801" spans="70:70" x14ac:dyDescent="0.25">
      <c r="BR698801" s="2381"/>
    </row>
    <row r="698825" spans="70:70" x14ac:dyDescent="0.25">
      <c r="BR698825" s="2394"/>
    </row>
    <row r="698826" spans="70:70" x14ac:dyDescent="0.25">
      <c r="BR698826" s="2381"/>
    </row>
    <row r="698850" spans="70:70" x14ac:dyDescent="0.25">
      <c r="BR698850" s="2394"/>
    </row>
    <row r="698851" spans="70:70" x14ac:dyDescent="0.25">
      <c r="BR698851" s="2381"/>
    </row>
    <row r="698875" spans="70:70" x14ac:dyDescent="0.25">
      <c r="BR698875" s="2394"/>
    </row>
    <row r="698876" spans="70:70" x14ac:dyDescent="0.25">
      <c r="BR698876" s="2381"/>
    </row>
    <row r="698900" spans="70:70" x14ac:dyDescent="0.25">
      <c r="BR698900" s="2394"/>
    </row>
    <row r="698901" spans="70:70" x14ac:dyDescent="0.25">
      <c r="BR698901" s="2381"/>
    </row>
    <row r="698925" spans="70:70" x14ac:dyDescent="0.25">
      <c r="BR698925" s="2394"/>
    </row>
    <row r="698926" spans="70:70" x14ac:dyDescent="0.25">
      <c r="BR698926" s="2381"/>
    </row>
    <row r="698950" spans="70:70" x14ac:dyDescent="0.25">
      <c r="BR698950" s="2394"/>
    </row>
    <row r="698951" spans="70:70" x14ac:dyDescent="0.25">
      <c r="BR698951" s="2381"/>
    </row>
    <row r="698975" spans="70:70" x14ac:dyDescent="0.25">
      <c r="BR698975" s="2394"/>
    </row>
    <row r="698976" spans="70:70" x14ac:dyDescent="0.25">
      <c r="BR698976" s="2381"/>
    </row>
    <row r="699000" spans="70:70" x14ac:dyDescent="0.25">
      <c r="BR699000" s="2394"/>
    </row>
    <row r="699001" spans="70:70" x14ac:dyDescent="0.25">
      <c r="BR699001" s="2381"/>
    </row>
    <row r="699025" spans="70:70" x14ac:dyDescent="0.25">
      <c r="BR699025" s="2394"/>
    </row>
    <row r="699026" spans="70:70" x14ac:dyDescent="0.25">
      <c r="BR699026" s="2381"/>
    </row>
    <row r="699050" spans="70:70" x14ac:dyDescent="0.25">
      <c r="BR699050" s="2394"/>
    </row>
    <row r="699051" spans="70:70" x14ac:dyDescent="0.25">
      <c r="BR699051" s="2381"/>
    </row>
    <row r="699075" spans="70:70" x14ac:dyDescent="0.25">
      <c r="BR699075" s="2394"/>
    </row>
    <row r="699076" spans="70:70" x14ac:dyDescent="0.25">
      <c r="BR699076" s="2381"/>
    </row>
    <row r="699100" spans="70:70" x14ac:dyDescent="0.25">
      <c r="BR699100" s="2394"/>
    </row>
    <row r="699101" spans="70:70" x14ac:dyDescent="0.25">
      <c r="BR699101" s="2381"/>
    </row>
    <row r="699125" spans="70:70" x14ac:dyDescent="0.25">
      <c r="BR699125" s="2394"/>
    </row>
    <row r="699126" spans="70:70" x14ac:dyDescent="0.25">
      <c r="BR699126" s="2381"/>
    </row>
    <row r="699150" spans="70:70" x14ac:dyDescent="0.25">
      <c r="BR699150" s="2394"/>
    </row>
    <row r="699151" spans="70:70" x14ac:dyDescent="0.25">
      <c r="BR699151" s="2381"/>
    </row>
    <row r="699175" spans="70:70" x14ac:dyDescent="0.25">
      <c r="BR699175" s="2394"/>
    </row>
    <row r="699176" spans="70:70" x14ac:dyDescent="0.25">
      <c r="BR699176" s="2381"/>
    </row>
    <row r="699200" spans="70:70" x14ac:dyDescent="0.25">
      <c r="BR699200" s="2394"/>
    </row>
    <row r="699201" spans="70:70" x14ac:dyDescent="0.25">
      <c r="BR699201" s="2381"/>
    </row>
    <row r="699225" spans="70:70" x14ac:dyDescent="0.25">
      <c r="BR699225" s="2394"/>
    </row>
    <row r="699226" spans="70:70" x14ac:dyDescent="0.25">
      <c r="BR699226" s="2381"/>
    </row>
    <row r="699250" spans="70:70" x14ac:dyDescent="0.25">
      <c r="BR699250" s="2394"/>
    </row>
    <row r="699251" spans="70:70" x14ac:dyDescent="0.25">
      <c r="BR699251" s="2381"/>
    </row>
    <row r="699275" spans="70:70" x14ac:dyDescent="0.25">
      <c r="BR699275" s="2394"/>
    </row>
    <row r="699276" spans="70:70" x14ac:dyDescent="0.25">
      <c r="BR699276" s="2381"/>
    </row>
    <row r="699300" spans="70:70" x14ac:dyDescent="0.25">
      <c r="BR699300" s="2394"/>
    </row>
    <row r="699301" spans="70:70" x14ac:dyDescent="0.25">
      <c r="BR699301" s="2381"/>
    </row>
    <row r="699325" spans="70:70" x14ac:dyDescent="0.25">
      <c r="BR699325" s="2394"/>
    </row>
    <row r="699326" spans="70:70" x14ac:dyDescent="0.25">
      <c r="BR699326" s="2381"/>
    </row>
    <row r="699350" spans="70:70" x14ac:dyDescent="0.25">
      <c r="BR699350" s="2394"/>
    </row>
    <row r="699351" spans="70:70" x14ac:dyDescent="0.25">
      <c r="BR699351" s="2381"/>
    </row>
    <row r="699375" spans="70:70" x14ac:dyDescent="0.25">
      <c r="BR699375" s="2394"/>
    </row>
    <row r="699376" spans="70:70" x14ac:dyDescent="0.25">
      <c r="BR699376" s="2381"/>
    </row>
    <row r="699400" spans="70:70" x14ac:dyDescent="0.25">
      <c r="BR699400" s="2394"/>
    </row>
    <row r="699401" spans="70:70" x14ac:dyDescent="0.25">
      <c r="BR699401" s="2381"/>
    </row>
    <row r="699425" spans="70:70" x14ac:dyDescent="0.25">
      <c r="BR699425" s="2394"/>
    </row>
    <row r="699426" spans="70:70" x14ac:dyDescent="0.25">
      <c r="BR699426" s="2381"/>
    </row>
    <row r="699450" spans="70:70" x14ac:dyDescent="0.25">
      <c r="BR699450" s="2394"/>
    </row>
    <row r="699451" spans="70:70" x14ac:dyDescent="0.25">
      <c r="BR699451" s="2381"/>
    </row>
    <row r="699475" spans="70:70" x14ac:dyDescent="0.25">
      <c r="BR699475" s="2394"/>
    </row>
    <row r="699476" spans="70:70" x14ac:dyDescent="0.25">
      <c r="BR699476" s="2381"/>
    </row>
    <row r="699500" spans="70:70" x14ac:dyDescent="0.25">
      <c r="BR699500" s="2394"/>
    </row>
    <row r="699501" spans="70:70" x14ac:dyDescent="0.25">
      <c r="BR699501" s="2381"/>
    </row>
    <row r="699525" spans="70:70" x14ac:dyDescent="0.25">
      <c r="BR699525" s="2394"/>
    </row>
    <row r="699526" spans="70:70" x14ac:dyDescent="0.25">
      <c r="BR699526" s="2381"/>
    </row>
    <row r="699550" spans="70:70" x14ac:dyDescent="0.25">
      <c r="BR699550" s="2394"/>
    </row>
    <row r="699551" spans="70:70" x14ac:dyDescent="0.25">
      <c r="BR699551" s="2381"/>
    </row>
    <row r="699575" spans="70:70" x14ac:dyDescent="0.25">
      <c r="BR699575" s="2394"/>
    </row>
    <row r="699576" spans="70:70" x14ac:dyDescent="0.25">
      <c r="BR699576" s="2381"/>
    </row>
    <row r="699600" spans="70:70" x14ac:dyDescent="0.25">
      <c r="BR699600" s="2394"/>
    </row>
    <row r="699601" spans="70:70" x14ac:dyDescent="0.25">
      <c r="BR699601" s="2381"/>
    </row>
    <row r="699625" spans="70:70" x14ac:dyDescent="0.25">
      <c r="BR699625" s="2394"/>
    </row>
    <row r="699626" spans="70:70" x14ac:dyDescent="0.25">
      <c r="BR699626" s="2381"/>
    </row>
    <row r="699650" spans="70:70" x14ac:dyDescent="0.25">
      <c r="BR699650" s="2394"/>
    </row>
    <row r="699651" spans="70:70" x14ac:dyDescent="0.25">
      <c r="BR699651" s="2381"/>
    </row>
    <row r="699675" spans="70:70" x14ac:dyDescent="0.25">
      <c r="BR699675" s="2394"/>
    </row>
    <row r="699676" spans="70:70" x14ac:dyDescent="0.25">
      <c r="BR699676" s="2381"/>
    </row>
    <row r="699700" spans="70:70" x14ac:dyDescent="0.25">
      <c r="BR699700" s="2394"/>
    </row>
    <row r="699701" spans="70:70" x14ac:dyDescent="0.25">
      <c r="BR699701" s="2381"/>
    </row>
    <row r="699725" spans="70:70" x14ac:dyDescent="0.25">
      <c r="BR699725" s="2394"/>
    </row>
    <row r="699726" spans="70:70" x14ac:dyDescent="0.25">
      <c r="BR699726" s="2381"/>
    </row>
    <row r="699750" spans="70:70" x14ac:dyDescent="0.25">
      <c r="BR699750" s="2394"/>
    </row>
    <row r="699751" spans="70:70" x14ac:dyDescent="0.25">
      <c r="BR699751" s="2381"/>
    </row>
    <row r="699775" spans="70:70" x14ac:dyDescent="0.25">
      <c r="BR699775" s="2394"/>
    </row>
    <row r="699776" spans="70:70" x14ac:dyDescent="0.25">
      <c r="BR699776" s="2381"/>
    </row>
    <row r="699800" spans="70:70" x14ac:dyDescent="0.25">
      <c r="BR699800" s="2394"/>
    </row>
    <row r="699801" spans="70:70" x14ac:dyDescent="0.25">
      <c r="BR699801" s="2381"/>
    </row>
    <row r="699825" spans="70:70" x14ac:dyDescent="0.25">
      <c r="BR699825" s="2394"/>
    </row>
    <row r="699826" spans="70:70" x14ac:dyDescent="0.25">
      <c r="BR699826" s="2381"/>
    </row>
    <row r="699850" spans="70:70" x14ac:dyDescent="0.25">
      <c r="BR699850" s="2394"/>
    </row>
    <row r="699851" spans="70:70" x14ac:dyDescent="0.25">
      <c r="BR699851" s="2381"/>
    </row>
    <row r="699875" spans="70:70" x14ac:dyDescent="0.25">
      <c r="BR699875" s="2394"/>
    </row>
    <row r="699876" spans="70:70" x14ac:dyDescent="0.25">
      <c r="BR699876" s="2381"/>
    </row>
    <row r="699900" spans="70:70" x14ac:dyDescent="0.25">
      <c r="BR699900" s="2394"/>
    </row>
    <row r="699901" spans="70:70" x14ac:dyDescent="0.25">
      <c r="BR699901" s="2381"/>
    </row>
    <row r="699925" spans="70:70" x14ac:dyDescent="0.25">
      <c r="BR699925" s="2394"/>
    </row>
    <row r="699926" spans="70:70" x14ac:dyDescent="0.25">
      <c r="BR699926" s="2381"/>
    </row>
    <row r="699950" spans="70:70" x14ac:dyDescent="0.25">
      <c r="BR699950" s="2394"/>
    </row>
    <row r="699951" spans="70:70" x14ac:dyDescent="0.25">
      <c r="BR699951" s="2381"/>
    </row>
    <row r="699975" spans="70:70" x14ac:dyDescent="0.25">
      <c r="BR699975" s="2394"/>
    </row>
    <row r="699976" spans="70:70" x14ac:dyDescent="0.25">
      <c r="BR699976" s="2381"/>
    </row>
    <row r="700000" spans="70:70" x14ac:dyDescent="0.25">
      <c r="BR700000" s="2394"/>
    </row>
    <row r="700001" spans="70:70" x14ac:dyDescent="0.25">
      <c r="BR700001" s="2381"/>
    </row>
    <row r="700025" spans="70:70" x14ac:dyDescent="0.25">
      <c r="BR700025" s="2394"/>
    </row>
    <row r="700026" spans="70:70" x14ac:dyDescent="0.25">
      <c r="BR700026" s="2381"/>
    </row>
    <row r="700050" spans="70:70" x14ac:dyDescent="0.25">
      <c r="BR700050" s="2394"/>
    </row>
    <row r="700051" spans="70:70" x14ac:dyDescent="0.25">
      <c r="BR700051" s="2381"/>
    </row>
    <row r="700075" spans="70:70" x14ac:dyDescent="0.25">
      <c r="BR700075" s="2394"/>
    </row>
    <row r="700076" spans="70:70" x14ac:dyDescent="0.25">
      <c r="BR700076" s="2381"/>
    </row>
    <row r="700100" spans="70:70" x14ac:dyDescent="0.25">
      <c r="BR700100" s="2394"/>
    </row>
    <row r="700101" spans="70:70" x14ac:dyDescent="0.25">
      <c r="BR700101" s="2381"/>
    </row>
    <row r="700125" spans="70:70" x14ac:dyDescent="0.25">
      <c r="BR700125" s="2394"/>
    </row>
    <row r="700126" spans="70:70" x14ac:dyDescent="0.25">
      <c r="BR700126" s="2381"/>
    </row>
    <row r="700150" spans="70:70" x14ac:dyDescent="0.25">
      <c r="BR700150" s="2394"/>
    </row>
    <row r="700151" spans="70:70" x14ac:dyDescent="0.25">
      <c r="BR700151" s="2381"/>
    </row>
    <row r="700175" spans="70:70" x14ac:dyDescent="0.25">
      <c r="BR700175" s="2394"/>
    </row>
    <row r="700176" spans="70:70" x14ac:dyDescent="0.25">
      <c r="BR700176" s="2381"/>
    </row>
    <row r="700200" spans="70:70" x14ac:dyDescent="0.25">
      <c r="BR700200" s="2394"/>
    </row>
    <row r="700201" spans="70:70" x14ac:dyDescent="0.25">
      <c r="BR700201" s="2381"/>
    </row>
    <row r="700225" spans="70:70" x14ac:dyDescent="0.25">
      <c r="BR700225" s="2394"/>
    </row>
    <row r="700226" spans="70:70" x14ac:dyDescent="0.25">
      <c r="BR700226" s="2381"/>
    </row>
    <row r="700250" spans="70:70" x14ac:dyDescent="0.25">
      <c r="BR700250" s="2394"/>
    </row>
    <row r="700251" spans="70:70" x14ac:dyDescent="0.25">
      <c r="BR700251" s="2381"/>
    </row>
    <row r="700275" spans="70:70" x14ac:dyDescent="0.25">
      <c r="BR700275" s="2394"/>
    </row>
    <row r="700276" spans="70:70" x14ac:dyDescent="0.25">
      <c r="BR700276" s="2381"/>
    </row>
    <row r="700300" spans="70:70" x14ac:dyDescent="0.25">
      <c r="BR700300" s="2394"/>
    </row>
    <row r="700301" spans="70:70" x14ac:dyDescent="0.25">
      <c r="BR700301" s="2381"/>
    </row>
    <row r="700325" spans="70:70" x14ac:dyDescent="0.25">
      <c r="BR700325" s="2394"/>
    </row>
    <row r="700326" spans="70:70" x14ac:dyDescent="0.25">
      <c r="BR700326" s="2381"/>
    </row>
    <row r="700350" spans="70:70" x14ac:dyDescent="0.25">
      <c r="BR700350" s="2394"/>
    </row>
    <row r="700351" spans="70:70" x14ac:dyDescent="0.25">
      <c r="BR700351" s="2381"/>
    </row>
    <row r="700375" spans="70:70" x14ac:dyDescent="0.25">
      <c r="BR700375" s="2394"/>
    </row>
    <row r="700376" spans="70:70" x14ac:dyDescent="0.25">
      <c r="BR700376" s="2381"/>
    </row>
    <row r="700400" spans="70:70" x14ac:dyDescent="0.25">
      <c r="BR700400" s="2394"/>
    </row>
    <row r="700401" spans="70:70" x14ac:dyDescent="0.25">
      <c r="BR700401" s="2381"/>
    </row>
    <row r="700425" spans="70:70" x14ac:dyDescent="0.25">
      <c r="BR700425" s="2394"/>
    </row>
    <row r="700426" spans="70:70" x14ac:dyDescent="0.25">
      <c r="BR700426" s="2381"/>
    </row>
    <row r="700450" spans="70:70" x14ac:dyDescent="0.25">
      <c r="BR700450" s="2394"/>
    </row>
    <row r="700451" spans="70:70" x14ac:dyDescent="0.25">
      <c r="BR700451" s="2381"/>
    </row>
    <row r="700475" spans="70:70" x14ac:dyDescent="0.25">
      <c r="BR700475" s="2394"/>
    </row>
    <row r="700476" spans="70:70" x14ac:dyDescent="0.25">
      <c r="BR700476" s="2381"/>
    </row>
    <row r="700500" spans="70:70" x14ac:dyDescent="0.25">
      <c r="BR700500" s="2394"/>
    </row>
    <row r="700501" spans="70:70" x14ac:dyDescent="0.25">
      <c r="BR700501" s="2381"/>
    </row>
    <row r="700525" spans="70:70" x14ac:dyDescent="0.25">
      <c r="BR700525" s="2394"/>
    </row>
    <row r="700526" spans="70:70" x14ac:dyDescent="0.25">
      <c r="BR700526" s="2381"/>
    </row>
    <row r="700550" spans="70:70" x14ac:dyDescent="0.25">
      <c r="BR700550" s="2394"/>
    </row>
    <row r="700551" spans="70:70" x14ac:dyDescent="0.25">
      <c r="BR700551" s="2381"/>
    </row>
    <row r="700575" spans="70:70" x14ac:dyDescent="0.25">
      <c r="BR700575" s="2394"/>
    </row>
    <row r="700576" spans="70:70" x14ac:dyDescent="0.25">
      <c r="BR700576" s="2381"/>
    </row>
    <row r="700600" spans="70:70" x14ac:dyDescent="0.25">
      <c r="BR700600" s="2394"/>
    </row>
    <row r="700601" spans="70:70" x14ac:dyDescent="0.25">
      <c r="BR700601" s="2381"/>
    </row>
    <row r="700625" spans="70:70" x14ac:dyDescent="0.25">
      <c r="BR700625" s="2394"/>
    </row>
    <row r="700626" spans="70:70" x14ac:dyDescent="0.25">
      <c r="BR700626" s="2381"/>
    </row>
    <row r="700650" spans="70:70" x14ac:dyDescent="0.25">
      <c r="BR700650" s="2394"/>
    </row>
    <row r="700651" spans="70:70" x14ac:dyDescent="0.25">
      <c r="BR700651" s="2381"/>
    </row>
    <row r="700675" spans="70:70" x14ac:dyDescent="0.25">
      <c r="BR700675" s="2394"/>
    </row>
    <row r="700676" spans="70:70" x14ac:dyDescent="0.25">
      <c r="BR700676" s="2381"/>
    </row>
    <row r="700700" spans="70:70" x14ac:dyDescent="0.25">
      <c r="BR700700" s="2394"/>
    </row>
    <row r="700701" spans="70:70" x14ac:dyDescent="0.25">
      <c r="BR700701" s="2381"/>
    </row>
    <row r="700725" spans="70:70" x14ac:dyDescent="0.25">
      <c r="BR700725" s="2394"/>
    </row>
    <row r="700726" spans="70:70" x14ac:dyDescent="0.25">
      <c r="BR700726" s="2381"/>
    </row>
    <row r="700750" spans="70:70" x14ac:dyDescent="0.25">
      <c r="BR700750" s="2394"/>
    </row>
    <row r="700751" spans="70:70" x14ac:dyDescent="0.25">
      <c r="BR700751" s="2381"/>
    </row>
    <row r="700775" spans="70:70" x14ac:dyDescent="0.25">
      <c r="BR700775" s="2394"/>
    </row>
    <row r="700776" spans="70:70" x14ac:dyDescent="0.25">
      <c r="BR700776" s="2381"/>
    </row>
    <row r="700800" spans="70:70" x14ac:dyDescent="0.25">
      <c r="BR700800" s="2394"/>
    </row>
    <row r="700801" spans="70:70" x14ac:dyDescent="0.25">
      <c r="BR700801" s="2381"/>
    </row>
    <row r="700825" spans="70:70" x14ac:dyDescent="0.25">
      <c r="BR700825" s="2394"/>
    </row>
    <row r="700826" spans="70:70" x14ac:dyDescent="0.25">
      <c r="BR700826" s="2381"/>
    </row>
    <row r="700850" spans="70:70" x14ac:dyDescent="0.25">
      <c r="BR700850" s="2394"/>
    </row>
    <row r="700851" spans="70:70" x14ac:dyDescent="0.25">
      <c r="BR700851" s="2381"/>
    </row>
    <row r="700875" spans="70:70" x14ac:dyDescent="0.25">
      <c r="BR700875" s="2394"/>
    </row>
    <row r="700876" spans="70:70" x14ac:dyDescent="0.25">
      <c r="BR700876" s="2381"/>
    </row>
    <row r="700900" spans="70:70" x14ac:dyDescent="0.25">
      <c r="BR700900" s="2394"/>
    </row>
    <row r="700901" spans="70:70" x14ac:dyDescent="0.25">
      <c r="BR700901" s="2381"/>
    </row>
    <row r="700925" spans="70:70" x14ac:dyDescent="0.25">
      <c r="BR700925" s="2394"/>
    </row>
    <row r="700926" spans="70:70" x14ac:dyDescent="0.25">
      <c r="BR700926" s="2381"/>
    </row>
    <row r="700950" spans="70:70" x14ac:dyDescent="0.25">
      <c r="BR700950" s="2394"/>
    </row>
    <row r="700951" spans="70:70" x14ac:dyDescent="0.25">
      <c r="BR700951" s="2381"/>
    </row>
    <row r="700975" spans="70:70" x14ac:dyDescent="0.25">
      <c r="BR700975" s="2394"/>
    </row>
    <row r="700976" spans="70:70" x14ac:dyDescent="0.25">
      <c r="BR700976" s="2381"/>
    </row>
    <row r="701000" spans="70:70" x14ac:dyDescent="0.25">
      <c r="BR701000" s="2394"/>
    </row>
    <row r="701001" spans="70:70" x14ac:dyDescent="0.25">
      <c r="BR701001" s="2381"/>
    </row>
    <row r="701025" spans="70:70" x14ac:dyDescent="0.25">
      <c r="BR701025" s="2394"/>
    </row>
    <row r="701026" spans="70:70" x14ac:dyDescent="0.25">
      <c r="BR701026" s="2381"/>
    </row>
    <row r="701050" spans="70:70" x14ac:dyDescent="0.25">
      <c r="BR701050" s="2394"/>
    </row>
    <row r="701051" spans="70:70" x14ac:dyDescent="0.25">
      <c r="BR701051" s="2381"/>
    </row>
    <row r="701075" spans="70:70" x14ac:dyDescent="0.25">
      <c r="BR701075" s="2394"/>
    </row>
    <row r="701076" spans="70:70" x14ac:dyDescent="0.25">
      <c r="BR701076" s="2381"/>
    </row>
    <row r="701100" spans="70:70" x14ac:dyDescent="0.25">
      <c r="BR701100" s="2394"/>
    </row>
    <row r="701101" spans="70:70" x14ac:dyDescent="0.25">
      <c r="BR701101" s="2381"/>
    </row>
    <row r="701125" spans="70:70" x14ac:dyDescent="0.25">
      <c r="BR701125" s="2394"/>
    </row>
    <row r="701126" spans="70:70" x14ac:dyDescent="0.25">
      <c r="BR701126" s="2381"/>
    </row>
    <row r="701150" spans="70:70" x14ac:dyDescent="0.25">
      <c r="BR701150" s="2394"/>
    </row>
    <row r="701151" spans="70:70" x14ac:dyDescent="0.25">
      <c r="BR701151" s="2381"/>
    </row>
    <row r="701175" spans="70:70" x14ac:dyDescent="0.25">
      <c r="BR701175" s="2394"/>
    </row>
    <row r="701176" spans="70:70" x14ac:dyDescent="0.25">
      <c r="BR701176" s="2381"/>
    </row>
    <row r="701200" spans="70:70" x14ac:dyDescent="0.25">
      <c r="BR701200" s="2394"/>
    </row>
    <row r="701201" spans="70:70" x14ac:dyDescent="0.25">
      <c r="BR701201" s="2381"/>
    </row>
    <row r="701225" spans="70:70" x14ac:dyDescent="0.25">
      <c r="BR701225" s="2394"/>
    </row>
    <row r="701226" spans="70:70" x14ac:dyDescent="0.25">
      <c r="BR701226" s="2381"/>
    </row>
    <row r="701250" spans="70:70" x14ac:dyDescent="0.25">
      <c r="BR701250" s="2394"/>
    </row>
    <row r="701251" spans="70:70" x14ac:dyDescent="0.25">
      <c r="BR701251" s="2381"/>
    </row>
    <row r="701275" spans="70:70" x14ac:dyDescent="0.25">
      <c r="BR701275" s="2394"/>
    </row>
    <row r="701276" spans="70:70" x14ac:dyDescent="0.25">
      <c r="BR701276" s="2381"/>
    </row>
    <row r="701300" spans="70:70" x14ac:dyDescent="0.25">
      <c r="BR701300" s="2394"/>
    </row>
    <row r="701301" spans="70:70" x14ac:dyDescent="0.25">
      <c r="BR701301" s="2381"/>
    </row>
    <row r="701325" spans="70:70" x14ac:dyDescent="0.25">
      <c r="BR701325" s="2394"/>
    </row>
    <row r="701326" spans="70:70" x14ac:dyDescent="0.25">
      <c r="BR701326" s="2381"/>
    </row>
    <row r="701350" spans="70:70" x14ac:dyDescent="0.25">
      <c r="BR701350" s="2394"/>
    </row>
    <row r="701351" spans="70:70" x14ac:dyDescent="0.25">
      <c r="BR701351" s="2381"/>
    </row>
    <row r="701375" spans="70:70" x14ac:dyDescent="0.25">
      <c r="BR701375" s="2394"/>
    </row>
    <row r="701376" spans="70:70" x14ac:dyDescent="0.25">
      <c r="BR701376" s="2381"/>
    </row>
    <row r="701400" spans="70:70" x14ac:dyDescent="0.25">
      <c r="BR701400" s="2394"/>
    </row>
    <row r="701401" spans="70:70" x14ac:dyDescent="0.25">
      <c r="BR701401" s="2381"/>
    </row>
    <row r="701425" spans="70:70" x14ac:dyDescent="0.25">
      <c r="BR701425" s="2394"/>
    </row>
    <row r="701426" spans="70:70" x14ac:dyDescent="0.25">
      <c r="BR701426" s="2381"/>
    </row>
    <row r="701450" spans="70:70" x14ac:dyDescent="0.25">
      <c r="BR701450" s="2394"/>
    </row>
    <row r="701451" spans="70:70" x14ac:dyDescent="0.25">
      <c r="BR701451" s="2381"/>
    </row>
    <row r="701475" spans="70:70" x14ac:dyDescent="0.25">
      <c r="BR701475" s="2394"/>
    </row>
    <row r="701476" spans="70:70" x14ac:dyDescent="0.25">
      <c r="BR701476" s="2381"/>
    </row>
    <row r="701500" spans="70:70" x14ac:dyDescent="0.25">
      <c r="BR701500" s="2394"/>
    </row>
    <row r="701501" spans="70:70" x14ac:dyDescent="0.25">
      <c r="BR701501" s="2381"/>
    </row>
    <row r="701525" spans="70:70" x14ac:dyDescent="0.25">
      <c r="BR701525" s="2394"/>
    </row>
    <row r="701526" spans="70:70" x14ac:dyDescent="0.25">
      <c r="BR701526" s="2381"/>
    </row>
    <row r="701550" spans="70:70" x14ac:dyDescent="0.25">
      <c r="BR701550" s="2394"/>
    </row>
    <row r="701551" spans="70:70" x14ac:dyDescent="0.25">
      <c r="BR701551" s="2381"/>
    </row>
    <row r="701575" spans="70:70" x14ac:dyDescent="0.25">
      <c r="BR701575" s="2394"/>
    </row>
    <row r="701576" spans="70:70" x14ac:dyDescent="0.25">
      <c r="BR701576" s="2381"/>
    </row>
    <row r="701600" spans="70:70" x14ac:dyDescent="0.25">
      <c r="BR701600" s="2394"/>
    </row>
    <row r="701601" spans="70:70" x14ac:dyDescent="0.25">
      <c r="BR701601" s="2381"/>
    </row>
    <row r="701625" spans="70:70" x14ac:dyDescent="0.25">
      <c r="BR701625" s="2394"/>
    </row>
    <row r="701626" spans="70:70" x14ac:dyDescent="0.25">
      <c r="BR701626" s="2381"/>
    </row>
    <row r="701650" spans="70:70" x14ac:dyDescent="0.25">
      <c r="BR701650" s="2394"/>
    </row>
    <row r="701651" spans="70:70" x14ac:dyDescent="0.25">
      <c r="BR701651" s="2381"/>
    </row>
    <row r="701675" spans="70:70" x14ac:dyDescent="0.25">
      <c r="BR701675" s="2394"/>
    </row>
    <row r="701676" spans="70:70" x14ac:dyDescent="0.25">
      <c r="BR701676" s="2381"/>
    </row>
    <row r="701700" spans="70:70" x14ac:dyDescent="0.25">
      <c r="BR701700" s="2394"/>
    </row>
    <row r="701701" spans="70:70" x14ac:dyDescent="0.25">
      <c r="BR701701" s="2381"/>
    </row>
    <row r="701725" spans="70:70" x14ac:dyDescent="0.25">
      <c r="BR701725" s="2394"/>
    </row>
    <row r="701726" spans="70:70" x14ac:dyDescent="0.25">
      <c r="BR701726" s="2381"/>
    </row>
    <row r="701750" spans="70:70" x14ac:dyDescent="0.25">
      <c r="BR701750" s="2394"/>
    </row>
    <row r="701751" spans="70:70" x14ac:dyDescent="0.25">
      <c r="BR701751" s="2381"/>
    </row>
    <row r="701775" spans="70:70" x14ac:dyDescent="0.25">
      <c r="BR701775" s="2394"/>
    </row>
    <row r="701776" spans="70:70" x14ac:dyDescent="0.25">
      <c r="BR701776" s="2381"/>
    </row>
    <row r="701800" spans="70:70" x14ac:dyDescent="0.25">
      <c r="BR701800" s="2394"/>
    </row>
    <row r="701801" spans="70:70" x14ac:dyDescent="0.25">
      <c r="BR701801" s="2381"/>
    </row>
    <row r="701825" spans="70:70" x14ac:dyDescent="0.25">
      <c r="BR701825" s="2394"/>
    </row>
    <row r="701826" spans="70:70" x14ac:dyDescent="0.25">
      <c r="BR701826" s="2381"/>
    </row>
    <row r="701850" spans="70:70" x14ac:dyDescent="0.25">
      <c r="BR701850" s="2394"/>
    </row>
    <row r="701851" spans="70:70" x14ac:dyDescent="0.25">
      <c r="BR701851" s="2381"/>
    </row>
    <row r="701875" spans="70:70" x14ac:dyDescent="0.25">
      <c r="BR701875" s="2394"/>
    </row>
    <row r="701876" spans="70:70" x14ac:dyDescent="0.25">
      <c r="BR701876" s="2381"/>
    </row>
    <row r="701900" spans="70:70" x14ac:dyDescent="0.25">
      <c r="BR701900" s="2394"/>
    </row>
    <row r="701901" spans="70:70" x14ac:dyDescent="0.25">
      <c r="BR701901" s="2381"/>
    </row>
    <row r="701925" spans="70:70" x14ac:dyDescent="0.25">
      <c r="BR701925" s="2394"/>
    </row>
    <row r="701926" spans="70:70" x14ac:dyDescent="0.25">
      <c r="BR701926" s="2381"/>
    </row>
    <row r="701950" spans="70:70" x14ac:dyDescent="0.25">
      <c r="BR701950" s="2394"/>
    </row>
    <row r="701951" spans="70:70" x14ac:dyDescent="0.25">
      <c r="BR701951" s="2381"/>
    </row>
    <row r="701975" spans="70:70" x14ac:dyDescent="0.25">
      <c r="BR701975" s="2394"/>
    </row>
    <row r="701976" spans="70:70" x14ac:dyDescent="0.25">
      <c r="BR701976" s="2381"/>
    </row>
    <row r="702000" spans="70:70" x14ac:dyDescent="0.25">
      <c r="BR702000" s="2394"/>
    </row>
    <row r="702001" spans="70:70" x14ac:dyDescent="0.25">
      <c r="BR702001" s="2381"/>
    </row>
    <row r="702025" spans="70:70" x14ac:dyDescent="0.25">
      <c r="BR702025" s="2394"/>
    </row>
    <row r="702026" spans="70:70" x14ac:dyDescent="0.25">
      <c r="BR702026" s="2381"/>
    </row>
    <row r="702050" spans="70:70" x14ac:dyDescent="0.25">
      <c r="BR702050" s="2394"/>
    </row>
    <row r="702051" spans="70:70" x14ac:dyDescent="0.25">
      <c r="BR702051" s="2381"/>
    </row>
    <row r="702075" spans="70:70" x14ac:dyDescent="0.25">
      <c r="BR702075" s="2394"/>
    </row>
    <row r="702076" spans="70:70" x14ac:dyDescent="0.25">
      <c r="BR702076" s="2381"/>
    </row>
    <row r="702100" spans="70:70" x14ac:dyDescent="0.25">
      <c r="BR702100" s="2394"/>
    </row>
    <row r="702101" spans="70:70" x14ac:dyDescent="0.25">
      <c r="BR702101" s="2381"/>
    </row>
    <row r="702125" spans="70:70" x14ac:dyDescent="0.25">
      <c r="BR702125" s="2394"/>
    </row>
    <row r="702126" spans="70:70" x14ac:dyDescent="0.25">
      <c r="BR702126" s="2381"/>
    </row>
    <row r="702150" spans="70:70" x14ac:dyDescent="0.25">
      <c r="BR702150" s="2394"/>
    </row>
    <row r="702151" spans="70:70" x14ac:dyDescent="0.25">
      <c r="BR702151" s="2381"/>
    </row>
    <row r="702175" spans="70:70" x14ac:dyDescent="0.25">
      <c r="BR702175" s="2394"/>
    </row>
    <row r="702176" spans="70:70" x14ac:dyDescent="0.25">
      <c r="BR702176" s="2381"/>
    </row>
    <row r="702200" spans="70:70" x14ac:dyDescent="0.25">
      <c r="BR702200" s="2394"/>
    </row>
    <row r="702201" spans="70:70" x14ac:dyDescent="0.25">
      <c r="BR702201" s="2381"/>
    </row>
    <row r="702225" spans="70:70" x14ac:dyDescent="0.25">
      <c r="BR702225" s="2394"/>
    </row>
    <row r="702226" spans="70:70" x14ac:dyDescent="0.25">
      <c r="BR702226" s="2381"/>
    </row>
    <row r="702250" spans="70:70" x14ac:dyDescent="0.25">
      <c r="BR702250" s="2394"/>
    </row>
    <row r="702251" spans="70:70" x14ac:dyDescent="0.25">
      <c r="BR702251" s="2381"/>
    </row>
    <row r="702275" spans="70:70" x14ac:dyDescent="0.25">
      <c r="BR702275" s="2394"/>
    </row>
    <row r="702276" spans="70:70" x14ac:dyDescent="0.25">
      <c r="BR702276" s="2381"/>
    </row>
    <row r="702300" spans="70:70" x14ac:dyDescent="0.25">
      <c r="BR702300" s="2394"/>
    </row>
    <row r="702301" spans="70:70" x14ac:dyDescent="0.25">
      <c r="BR702301" s="2381"/>
    </row>
    <row r="702325" spans="70:70" x14ac:dyDescent="0.25">
      <c r="BR702325" s="2394"/>
    </row>
    <row r="702326" spans="70:70" x14ac:dyDescent="0.25">
      <c r="BR702326" s="2381"/>
    </row>
    <row r="702350" spans="70:70" x14ac:dyDescent="0.25">
      <c r="BR702350" s="2394"/>
    </row>
    <row r="702351" spans="70:70" x14ac:dyDescent="0.25">
      <c r="BR702351" s="2381"/>
    </row>
    <row r="702375" spans="70:70" x14ac:dyDescent="0.25">
      <c r="BR702375" s="2394"/>
    </row>
    <row r="702376" spans="70:70" x14ac:dyDescent="0.25">
      <c r="BR702376" s="2381"/>
    </row>
    <row r="702400" spans="70:70" x14ac:dyDescent="0.25">
      <c r="BR702400" s="2394"/>
    </row>
    <row r="702401" spans="70:70" x14ac:dyDescent="0.25">
      <c r="BR702401" s="2381"/>
    </row>
    <row r="702425" spans="70:70" x14ac:dyDescent="0.25">
      <c r="BR702425" s="2394"/>
    </row>
    <row r="702426" spans="70:70" x14ac:dyDescent="0.25">
      <c r="BR702426" s="2381"/>
    </row>
    <row r="702450" spans="70:70" x14ac:dyDescent="0.25">
      <c r="BR702450" s="2394"/>
    </row>
    <row r="702451" spans="70:70" x14ac:dyDescent="0.25">
      <c r="BR702451" s="2381"/>
    </row>
    <row r="702475" spans="70:70" x14ac:dyDescent="0.25">
      <c r="BR702475" s="2394"/>
    </row>
    <row r="702476" spans="70:70" x14ac:dyDescent="0.25">
      <c r="BR702476" s="2381"/>
    </row>
    <row r="702500" spans="70:70" x14ac:dyDescent="0.25">
      <c r="BR702500" s="2394"/>
    </row>
    <row r="702501" spans="70:70" x14ac:dyDescent="0.25">
      <c r="BR702501" s="2381"/>
    </row>
    <row r="702525" spans="70:70" x14ac:dyDescent="0.25">
      <c r="BR702525" s="2394"/>
    </row>
    <row r="702526" spans="70:70" x14ac:dyDescent="0.25">
      <c r="BR702526" s="2381"/>
    </row>
    <row r="702550" spans="70:70" x14ac:dyDescent="0.25">
      <c r="BR702550" s="2394"/>
    </row>
    <row r="702551" spans="70:70" x14ac:dyDescent="0.25">
      <c r="BR702551" s="2381"/>
    </row>
    <row r="702575" spans="70:70" x14ac:dyDescent="0.25">
      <c r="BR702575" s="2394"/>
    </row>
    <row r="702576" spans="70:70" x14ac:dyDescent="0.25">
      <c r="BR702576" s="2381"/>
    </row>
    <row r="702600" spans="70:70" x14ac:dyDescent="0.25">
      <c r="BR702600" s="2394"/>
    </row>
    <row r="702601" spans="70:70" x14ac:dyDescent="0.25">
      <c r="BR702601" s="2381"/>
    </row>
    <row r="702625" spans="70:70" x14ac:dyDescent="0.25">
      <c r="BR702625" s="2394"/>
    </row>
    <row r="702626" spans="70:70" x14ac:dyDescent="0.25">
      <c r="BR702626" s="2381"/>
    </row>
    <row r="702650" spans="70:70" x14ac:dyDescent="0.25">
      <c r="BR702650" s="2394"/>
    </row>
    <row r="702651" spans="70:70" x14ac:dyDescent="0.25">
      <c r="BR702651" s="2381"/>
    </row>
    <row r="702675" spans="70:70" x14ac:dyDescent="0.25">
      <c r="BR702675" s="2394"/>
    </row>
    <row r="702676" spans="70:70" x14ac:dyDescent="0.25">
      <c r="BR702676" s="2381"/>
    </row>
    <row r="702700" spans="70:70" x14ac:dyDescent="0.25">
      <c r="BR702700" s="2394"/>
    </row>
    <row r="702701" spans="70:70" x14ac:dyDescent="0.25">
      <c r="BR702701" s="2381"/>
    </row>
    <row r="702725" spans="70:70" x14ac:dyDescent="0.25">
      <c r="BR702725" s="2394"/>
    </row>
    <row r="702726" spans="70:70" x14ac:dyDescent="0.25">
      <c r="BR702726" s="2381"/>
    </row>
    <row r="702750" spans="70:70" x14ac:dyDescent="0.25">
      <c r="BR702750" s="2394"/>
    </row>
    <row r="702751" spans="70:70" x14ac:dyDescent="0.25">
      <c r="BR702751" s="2381"/>
    </row>
    <row r="702775" spans="70:70" x14ac:dyDescent="0.25">
      <c r="BR702775" s="2394"/>
    </row>
    <row r="702776" spans="70:70" x14ac:dyDescent="0.25">
      <c r="BR702776" s="2381"/>
    </row>
    <row r="702800" spans="70:70" x14ac:dyDescent="0.25">
      <c r="BR702800" s="2394"/>
    </row>
    <row r="702801" spans="70:70" x14ac:dyDescent="0.25">
      <c r="BR702801" s="2381"/>
    </row>
    <row r="702825" spans="70:70" x14ac:dyDescent="0.25">
      <c r="BR702825" s="2394"/>
    </row>
    <row r="702826" spans="70:70" x14ac:dyDescent="0.25">
      <c r="BR702826" s="2381"/>
    </row>
    <row r="702850" spans="70:70" x14ac:dyDescent="0.25">
      <c r="BR702850" s="2394"/>
    </row>
    <row r="702851" spans="70:70" x14ac:dyDescent="0.25">
      <c r="BR702851" s="2381"/>
    </row>
    <row r="702875" spans="70:70" x14ac:dyDescent="0.25">
      <c r="BR702875" s="2394"/>
    </row>
    <row r="702876" spans="70:70" x14ac:dyDescent="0.25">
      <c r="BR702876" s="2381"/>
    </row>
    <row r="702900" spans="70:70" x14ac:dyDescent="0.25">
      <c r="BR702900" s="2394"/>
    </row>
    <row r="702901" spans="70:70" x14ac:dyDescent="0.25">
      <c r="BR702901" s="2381"/>
    </row>
    <row r="702925" spans="70:70" x14ac:dyDescent="0.25">
      <c r="BR702925" s="2394"/>
    </row>
    <row r="702926" spans="70:70" x14ac:dyDescent="0.25">
      <c r="BR702926" s="2381"/>
    </row>
    <row r="702950" spans="70:70" x14ac:dyDescent="0.25">
      <c r="BR702950" s="2394"/>
    </row>
    <row r="702951" spans="70:70" x14ac:dyDescent="0.25">
      <c r="BR702951" s="2381"/>
    </row>
    <row r="702975" spans="70:70" x14ac:dyDescent="0.25">
      <c r="BR702975" s="2394"/>
    </row>
    <row r="702976" spans="70:70" x14ac:dyDescent="0.25">
      <c r="BR702976" s="2381"/>
    </row>
    <row r="703000" spans="70:70" x14ac:dyDescent="0.25">
      <c r="BR703000" s="2394"/>
    </row>
    <row r="703001" spans="70:70" x14ac:dyDescent="0.25">
      <c r="BR703001" s="2381"/>
    </row>
    <row r="703025" spans="70:70" x14ac:dyDescent="0.25">
      <c r="BR703025" s="2394"/>
    </row>
    <row r="703026" spans="70:70" x14ac:dyDescent="0.25">
      <c r="BR703026" s="2381"/>
    </row>
    <row r="703050" spans="70:70" x14ac:dyDescent="0.25">
      <c r="BR703050" s="2394"/>
    </row>
    <row r="703051" spans="70:70" x14ac:dyDescent="0.25">
      <c r="BR703051" s="2381"/>
    </row>
    <row r="703075" spans="70:70" x14ac:dyDescent="0.25">
      <c r="BR703075" s="2394"/>
    </row>
    <row r="703076" spans="70:70" x14ac:dyDescent="0.25">
      <c r="BR703076" s="2381"/>
    </row>
    <row r="703100" spans="70:70" x14ac:dyDescent="0.25">
      <c r="BR703100" s="2394"/>
    </row>
    <row r="703101" spans="70:70" x14ac:dyDescent="0.25">
      <c r="BR703101" s="2381"/>
    </row>
    <row r="703125" spans="70:70" x14ac:dyDescent="0.25">
      <c r="BR703125" s="2394"/>
    </row>
    <row r="703126" spans="70:70" x14ac:dyDescent="0.25">
      <c r="BR703126" s="2381"/>
    </row>
    <row r="703150" spans="70:70" x14ac:dyDescent="0.25">
      <c r="BR703150" s="2394"/>
    </row>
    <row r="703151" spans="70:70" x14ac:dyDescent="0.25">
      <c r="BR703151" s="2381"/>
    </row>
    <row r="703175" spans="70:70" x14ac:dyDescent="0.25">
      <c r="BR703175" s="2394"/>
    </row>
    <row r="703176" spans="70:70" x14ac:dyDescent="0.25">
      <c r="BR703176" s="2381"/>
    </row>
    <row r="703200" spans="70:70" x14ac:dyDescent="0.25">
      <c r="BR703200" s="2394"/>
    </row>
    <row r="703201" spans="70:70" x14ac:dyDescent="0.25">
      <c r="BR703201" s="2381"/>
    </row>
    <row r="703225" spans="70:70" x14ac:dyDescent="0.25">
      <c r="BR703225" s="2394"/>
    </row>
    <row r="703226" spans="70:70" x14ac:dyDescent="0.25">
      <c r="BR703226" s="2381"/>
    </row>
    <row r="703250" spans="70:70" x14ac:dyDescent="0.25">
      <c r="BR703250" s="2394"/>
    </row>
    <row r="703251" spans="70:70" x14ac:dyDescent="0.25">
      <c r="BR703251" s="2381"/>
    </row>
    <row r="703275" spans="70:70" x14ac:dyDescent="0.25">
      <c r="BR703275" s="2394"/>
    </row>
    <row r="703276" spans="70:70" x14ac:dyDescent="0.25">
      <c r="BR703276" s="2381"/>
    </row>
    <row r="703300" spans="70:70" x14ac:dyDescent="0.25">
      <c r="BR703300" s="2394"/>
    </row>
    <row r="703301" spans="70:70" x14ac:dyDescent="0.25">
      <c r="BR703301" s="2381"/>
    </row>
    <row r="703325" spans="70:70" x14ac:dyDescent="0.25">
      <c r="BR703325" s="2394"/>
    </row>
    <row r="703326" spans="70:70" x14ac:dyDescent="0.25">
      <c r="BR703326" s="2381"/>
    </row>
    <row r="703350" spans="70:70" x14ac:dyDescent="0.25">
      <c r="BR703350" s="2394"/>
    </row>
    <row r="703351" spans="70:70" x14ac:dyDescent="0.25">
      <c r="BR703351" s="2381"/>
    </row>
    <row r="703375" spans="70:70" x14ac:dyDescent="0.25">
      <c r="BR703375" s="2394"/>
    </row>
    <row r="703376" spans="70:70" x14ac:dyDescent="0.25">
      <c r="BR703376" s="2381"/>
    </row>
    <row r="703400" spans="70:70" x14ac:dyDescent="0.25">
      <c r="BR703400" s="2394"/>
    </row>
    <row r="703401" spans="70:70" x14ac:dyDescent="0.25">
      <c r="BR703401" s="2381"/>
    </row>
    <row r="703425" spans="70:70" x14ac:dyDescent="0.25">
      <c r="BR703425" s="2394"/>
    </row>
    <row r="703426" spans="70:70" x14ac:dyDescent="0.25">
      <c r="BR703426" s="2381"/>
    </row>
    <row r="703450" spans="70:70" x14ac:dyDescent="0.25">
      <c r="BR703450" s="2394"/>
    </row>
    <row r="703451" spans="70:70" x14ac:dyDescent="0.25">
      <c r="BR703451" s="2381"/>
    </row>
    <row r="703475" spans="70:70" x14ac:dyDescent="0.25">
      <c r="BR703475" s="2394"/>
    </row>
    <row r="703476" spans="70:70" x14ac:dyDescent="0.25">
      <c r="BR703476" s="2381"/>
    </row>
    <row r="703500" spans="70:70" x14ac:dyDescent="0.25">
      <c r="BR703500" s="2394"/>
    </row>
    <row r="703501" spans="70:70" x14ac:dyDescent="0.25">
      <c r="BR703501" s="2381"/>
    </row>
    <row r="703525" spans="70:70" x14ac:dyDescent="0.25">
      <c r="BR703525" s="2394"/>
    </row>
    <row r="703526" spans="70:70" x14ac:dyDescent="0.25">
      <c r="BR703526" s="2381"/>
    </row>
    <row r="703550" spans="70:70" x14ac:dyDescent="0.25">
      <c r="BR703550" s="2394"/>
    </row>
    <row r="703551" spans="70:70" x14ac:dyDescent="0.25">
      <c r="BR703551" s="2381"/>
    </row>
    <row r="703575" spans="70:70" x14ac:dyDescent="0.25">
      <c r="BR703575" s="2394"/>
    </row>
    <row r="703576" spans="70:70" x14ac:dyDescent="0.25">
      <c r="BR703576" s="2381"/>
    </row>
    <row r="703600" spans="70:70" x14ac:dyDescent="0.25">
      <c r="BR703600" s="2394"/>
    </row>
    <row r="703601" spans="70:70" x14ac:dyDescent="0.25">
      <c r="BR703601" s="2381"/>
    </row>
    <row r="703625" spans="70:70" x14ac:dyDescent="0.25">
      <c r="BR703625" s="2394"/>
    </row>
    <row r="703626" spans="70:70" x14ac:dyDescent="0.25">
      <c r="BR703626" s="2381"/>
    </row>
    <row r="703650" spans="70:70" x14ac:dyDescent="0.25">
      <c r="BR703650" s="2394"/>
    </row>
    <row r="703651" spans="70:70" x14ac:dyDescent="0.25">
      <c r="BR703651" s="2381"/>
    </row>
    <row r="703675" spans="70:70" x14ac:dyDescent="0.25">
      <c r="BR703675" s="2394"/>
    </row>
    <row r="703676" spans="70:70" x14ac:dyDescent="0.25">
      <c r="BR703676" s="2381"/>
    </row>
    <row r="703700" spans="70:70" x14ac:dyDescent="0.25">
      <c r="BR703700" s="2394"/>
    </row>
    <row r="703701" spans="70:70" x14ac:dyDescent="0.25">
      <c r="BR703701" s="2381"/>
    </row>
    <row r="703725" spans="70:70" x14ac:dyDescent="0.25">
      <c r="BR703725" s="2394"/>
    </row>
    <row r="703726" spans="70:70" x14ac:dyDescent="0.25">
      <c r="BR703726" s="2381"/>
    </row>
    <row r="703750" spans="70:70" x14ac:dyDescent="0.25">
      <c r="BR703750" s="2394"/>
    </row>
    <row r="703751" spans="70:70" x14ac:dyDescent="0.25">
      <c r="BR703751" s="2381"/>
    </row>
    <row r="703775" spans="70:70" x14ac:dyDescent="0.25">
      <c r="BR703775" s="2394"/>
    </row>
    <row r="703776" spans="70:70" x14ac:dyDescent="0.25">
      <c r="BR703776" s="2381"/>
    </row>
    <row r="703800" spans="70:70" x14ac:dyDescent="0.25">
      <c r="BR703800" s="2394"/>
    </row>
    <row r="703801" spans="70:70" x14ac:dyDescent="0.25">
      <c r="BR703801" s="2381"/>
    </row>
    <row r="703825" spans="70:70" x14ac:dyDescent="0.25">
      <c r="BR703825" s="2394"/>
    </row>
    <row r="703826" spans="70:70" x14ac:dyDescent="0.25">
      <c r="BR703826" s="2381"/>
    </row>
    <row r="703850" spans="70:70" x14ac:dyDescent="0.25">
      <c r="BR703850" s="2394"/>
    </row>
    <row r="703851" spans="70:70" x14ac:dyDescent="0.25">
      <c r="BR703851" s="2381"/>
    </row>
    <row r="703875" spans="70:70" x14ac:dyDescent="0.25">
      <c r="BR703875" s="2394"/>
    </row>
    <row r="703876" spans="70:70" x14ac:dyDescent="0.25">
      <c r="BR703876" s="2381"/>
    </row>
    <row r="703900" spans="70:70" x14ac:dyDescent="0.25">
      <c r="BR703900" s="2394"/>
    </row>
    <row r="703901" spans="70:70" x14ac:dyDescent="0.25">
      <c r="BR703901" s="2381"/>
    </row>
    <row r="703925" spans="70:70" x14ac:dyDescent="0.25">
      <c r="BR703925" s="2394"/>
    </row>
    <row r="703926" spans="70:70" x14ac:dyDescent="0.25">
      <c r="BR703926" s="2381"/>
    </row>
    <row r="703950" spans="70:70" x14ac:dyDescent="0.25">
      <c r="BR703950" s="2394"/>
    </row>
    <row r="703951" spans="70:70" x14ac:dyDescent="0.25">
      <c r="BR703951" s="2381"/>
    </row>
    <row r="703975" spans="70:70" x14ac:dyDescent="0.25">
      <c r="BR703975" s="2394"/>
    </row>
    <row r="703976" spans="70:70" x14ac:dyDescent="0.25">
      <c r="BR703976" s="2381"/>
    </row>
    <row r="704000" spans="70:70" x14ac:dyDescent="0.25">
      <c r="BR704000" s="2394"/>
    </row>
    <row r="704001" spans="70:70" x14ac:dyDescent="0.25">
      <c r="BR704001" s="2381"/>
    </row>
    <row r="704025" spans="70:70" x14ac:dyDescent="0.25">
      <c r="BR704025" s="2394"/>
    </row>
    <row r="704026" spans="70:70" x14ac:dyDescent="0.25">
      <c r="BR704026" s="2381"/>
    </row>
    <row r="704050" spans="70:70" x14ac:dyDescent="0.25">
      <c r="BR704050" s="2394"/>
    </row>
    <row r="704051" spans="70:70" x14ac:dyDescent="0.25">
      <c r="BR704051" s="2381"/>
    </row>
    <row r="704075" spans="70:70" x14ac:dyDescent="0.25">
      <c r="BR704075" s="2394"/>
    </row>
    <row r="704076" spans="70:70" x14ac:dyDescent="0.25">
      <c r="BR704076" s="2381"/>
    </row>
    <row r="704100" spans="70:70" x14ac:dyDescent="0.25">
      <c r="BR704100" s="2394"/>
    </row>
    <row r="704101" spans="70:70" x14ac:dyDescent="0.25">
      <c r="BR704101" s="2381"/>
    </row>
    <row r="704125" spans="70:70" x14ac:dyDescent="0.25">
      <c r="BR704125" s="2394"/>
    </row>
    <row r="704126" spans="70:70" x14ac:dyDescent="0.25">
      <c r="BR704126" s="2381"/>
    </row>
    <row r="704150" spans="70:70" x14ac:dyDescent="0.25">
      <c r="BR704150" s="2394"/>
    </row>
    <row r="704151" spans="70:70" x14ac:dyDescent="0.25">
      <c r="BR704151" s="2381"/>
    </row>
    <row r="704175" spans="70:70" x14ac:dyDescent="0.25">
      <c r="BR704175" s="2394"/>
    </row>
    <row r="704176" spans="70:70" x14ac:dyDescent="0.25">
      <c r="BR704176" s="2381"/>
    </row>
    <row r="704200" spans="70:70" x14ac:dyDescent="0.25">
      <c r="BR704200" s="2394"/>
    </row>
    <row r="704201" spans="70:70" x14ac:dyDescent="0.25">
      <c r="BR704201" s="2381"/>
    </row>
    <row r="704225" spans="70:70" x14ac:dyDescent="0.25">
      <c r="BR704225" s="2394"/>
    </row>
    <row r="704226" spans="70:70" x14ac:dyDescent="0.25">
      <c r="BR704226" s="2381"/>
    </row>
    <row r="704250" spans="70:70" x14ac:dyDescent="0.25">
      <c r="BR704250" s="2394"/>
    </row>
    <row r="704251" spans="70:70" x14ac:dyDescent="0.25">
      <c r="BR704251" s="2381"/>
    </row>
    <row r="704275" spans="70:70" x14ac:dyDescent="0.25">
      <c r="BR704275" s="2394"/>
    </row>
    <row r="704276" spans="70:70" x14ac:dyDescent="0.25">
      <c r="BR704276" s="2381"/>
    </row>
    <row r="704300" spans="70:70" x14ac:dyDescent="0.25">
      <c r="BR704300" s="2394"/>
    </row>
    <row r="704301" spans="70:70" x14ac:dyDescent="0.25">
      <c r="BR704301" s="2381"/>
    </row>
    <row r="704325" spans="70:70" x14ac:dyDescent="0.25">
      <c r="BR704325" s="2394"/>
    </row>
    <row r="704326" spans="70:70" x14ac:dyDescent="0.25">
      <c r="BR704326" s="2381"/>
    </row>
    <row r="704350" spans="70:70" x14ac:dyDescent="0.25">
      <c r="BR704350" s="2394"/>
    </row>
    <row r="704351" spans="70:70" x14ac:dyDescent="0.25">
      <c r="BR704351" s="2381"/>
    </row>
    <row r="704375" spans="70:70" x14ac:dyDescent="0.25">
      <c r="BR704375" s="2394"/>
    </row>
    <row r="704376" spans="70:70" x14ac:dyDescent="0.25">
      <c r="BR704376" s="2381"/>
    </row>
    <row r="704400" spans="70:70" x14ac:dyDescent="0.25">
      <c r="BR704400" s="2394"/>
    </row>
    <row r="704401" spans="70:70" x14ac:dyDescent="0.25">
      <c r="BR704401" s="2381"/>
    </row>
    <row r="704425" spans="70:70" x14ac:dyDescent="0.25">
      <c r="BR704425" s="2394"/>
    </row>
    <row r="704426" spans="70:70" x14ac:dyDescent="0.25">
      <c r="BR704426" s="2381"/>
    </row>
    <row r="704450" spans="70:70" x14ac:dyDescent="0.25">
      <c r="BR704450" s="2394"/>
    </row>
    <row r="704451" spans="70:70" x14ac:dyDescent="0.25">
      <c r="BR704451" s="2381"/>
    </row>
    <row r="704475" spans="70:70" x14ac:dyDescent="0.25">
      <c r="BR704475" s="2394"/>
    </row>
    <row r="704476" spans="70:70" x14ac:dyDescent="0.25">
      <c r="BR704476" s="2381"/>
    </row>
    <row r="704500" spans="70:70" x14ac:dyDescent="0.25">
      <c r="BR704500" s="2394"/>
    </row>
    <row r="704501" spans="70:70" x14ac:dyDescent="0.25">
      <c r="BR704501" s="2381"/>
    </row>
    <row r="704525" spans="70:70" x14ac:dyDescent="0.25">
      <c r="BR704525" s="2394"/>
    </row>
    <row r="704526" spans="70:70" x14ac:dyDescent="0.25">
      <c r="BR704526" s="2381"/>
    </row>
    <row r="704550" spans="70:70" x14ac:dyDescent="0.25">
      <c r="BR704550" s="2394"/>
    </row>
    <row r="704551" spans="70:70" x14ac:dyDescent="0.25">
      <c r="BR704551" s="2381"/>
    </row>
    <row r="704575" spans="70:70" x14ac:dyDescent="0.25">
      <c r="BR704575" s="2394"/>
    </row>
    <row r="704576" spans="70:70" x14ac:dyDescent="0.25">
      <c r="BR704576" s="2381"/>
    </row>
    <row r="704600" spans="70:70" x14ac:dyDescent="0.25">
      <c r="BR704600" s="2394"/>
    </row>
    <row r="704601" spans="70:70" x14ac:dyDescent="0.25">
      <c r="BR704601" s="2381"/>
    </row>
    <row r="704625" spans="70:70" x14ac:dyDescent="0.25">
      <c r="BR704625" s="2394"/>
    </row>
    <row r="704626" spans="70:70" x14ac:dyDescent="0.25">
      <c r="BR704626" s="2381"/>
    </row>
    <row r="704650" spans="70:70" x14ac:dyDescent="0.25">
      <c r="BR704650" s="2394"/>
    </row>
    <row r="704651" spans="70:70" x14ac:dyDescent="0.25">
      <c r="BR704651" s="2381"/>
    </row>
    <row r="704675" spans="70:70" x14ac:dyDescent="0.25">
      <c r="BR704675" s="2394"/>
    </row>
    <row r="704676" spans="70:70" x14ac:dyDescent="0.25">
      <c r="BR704676" s="2381"/>
    </row>
    <row r="704700" spans="70:70" x14ac:dyDescent="0.25">
      <c r="BR704700" s="2394"/>
    </row>
    <row r="704701" spans="70:70" x14ac:dyDescent="0.25">
      <c r="BR704701" s="2381"/>
    </row>
    <row r="704725" spans="70:70" x14ac:dyDescent="0.25">
      <c r="BR704725" s="2394"/>
    </row>
    <row r="704726" spans="70:70" x14ac:dyDescent="0.25">
      <c r="BR704726" s="2381"/>
    </row>
    <row r="704750" spans="70:70" x14ac:dyDescent="0.25">
      <c r="BR704750" s="2394"/>
    </row>
    <row r="704751" spans="70:70" x14ac:dyDescent="0.25">
      <c r="BR704751" s="2381"/>
    </row>
    <row r="704775" spans="70:70" x14ac:dyDescent="0.25">
      <c r="BR704775" s="2394"/>
    </row>
    <row r="704776" spans="70:70" x14ac:dyDescent="0.25">
      <c r="BR704776" s="2381"/>
    </row>
    <row r="704800" spans="70:70" x14ac:dyDescent="0.25">
      <c r="BR704800" s="2394"/>
    </row>
    <row r="704801" spans="70:70" x14ac:dyDescent="0.25">
      <c r="BR704801" s="2381"/>
    </row>
    <row r="704825" spans="70:70" x14ac:dyDescent="0.25">
      <c r="BR704825" s="2394"/>
    </row>
    <row r="704826" spans="70:70" x14ac:dyDescent="0.25">
      <c r="BR704826" s="2381"/>
    </row>
    <row r="704850" spans="70:70" x14ac:dyDescent="0.25">
      <c r="BR704850" s="2394"/>
    </row>
    <row r="704851" spans="70:70" x14ac:dyDescent="0.25">
      <c r="BR704851" s="2381"/>
    </row>
    <row r="704875" spans="70:70" x14ac:dyDescent="0.25">
      <c r="BR704875" s="2394"/>
    </row>
    <row r="704876" spans="70:70" x14ac:dyDescent="0.25">
      <c r="BR704876" s="2381"/>
    </row>
    <row r="704900" spans="70:70" x14ac:dyDescent="0.25">
      <c r="BR704900" s="2394"/>
    </row>
    <row r="704901" spans="70:70" x14ac:dyDescent="0.25">
      <c r="BR704901" s="2381"/>
    </row>
    <row r="704925" spans="70:70" x14ac:dyDescent="0.25">
      <c r="BR704925" s="2394"/>
    </row>
    <row r="704926" spans="70:70" x14ac:dyDescent="0.25">
      <c r="BR704926" s="2381"/>
    </row>
    <row r="704950" spans="70:70" x14ac:dyDescent="0.25">
      <c r="BR704950" s="2394"/>
    </row>
    <row r="704951" spans="70:70" x14ac:dyDescent="0.25">
      <c r="BR704951" s="2381"/>
    </row>
    <row r="704975" spans="70:70" x14ac:dyDescent="0.25">
      <c r="BR704975" s="2394"/>
    </row>
    <row r="704976" spans="70:70" x14ac:dyDescent="0.25">
      <c r="BR704976" s="2381"/>
    </row>
    <row r="705000" spans="70:70" x14ac:dyDescent="0.25">
      <c r="BR705000" s="2394"/>
    </row>
    <row r="705001" spans="70:70" x14ac:dyDescent="0.25">
      <c r="BR705001" s="2381"/>
    </row>
    <row r="705025" spans="70:70" x14ac:dyDescent="0.25">
      <c r="BR705025" s="2394"/>
    </row>
    <row r="705026" spans="70:70" x14ac:dyDescent="0.25">
      <c r="BR705026" s="2381"/>
    </row>
    <row r="705050" spans="70:70" x14ac:dyDescent="0.25">
      <c r="BR705050" s="2394"/>
    </row>
    <row r="705051" spans="70:70" x14ac:dyDescent="0.25">
      <c r="BR705051" s="2381"/>
    </row>
    <row r="705075" spans="70:70" x14ac:dyDescent="0.25">
      <c r="BR705075" s="2394"/>
    </row>
    <row r="705076" spans="70:70" x14ac:dyDescent="0.25">
      <c r="BR705076" s="2381"/>
    </row>
    <row r="705100" spans="70:70" x14ac:dyDescent="0.25">
      <c r="BR705100" s="2394"/>
    </row>
    <row r="705101" spans="70:70" x14ac:dyDescent="0.25">
      <c r="BR705101" s="2381"/>
    </row>
    <row r="705125" spans="70:70" x14ac:dyDescent="0.25">
      <c r="BR705125" s="2394"/>
    </row>
    <row r="705126" spans="70:70" x14ac:dyDescent="0.25">
      <c r="BR705126" s="2381"/>
    </row>
    <row r="705150" spans="70:70" x14ac:dyDescent="0.25">
      <c r="BR705150" s="2394"/>
    </row>
    <row r="705151" spans="70:70" x14ac:dyDescent="0.25">
      <c r="BR705151" s="2381"/>
    </row>
    <row r="705175" spans="70:70" x14ac:dyDescent="0.25">
      <c r="BR705175" s="2394"/>
    </row>
    <row r="705176" spans="70:70" x14ac:dyDescent="0.25">
      <c r="BR705176" s="2381"/>
    </row>
    <row r="705200" spans="70:70" x14ac:dyDescent="0.25">
      <c r="BR705200" s="2394"/>
    </row>
    <row r="705201" spans="70:70" x14ac:dyDescent="0.25">
      <c r="BR705201" s="2381"/>
    </row>
    <row r="705225" spans="70:70" x14ac:dyDescent="0.25">
      <c r="BR705225" s="2394"/>
    </row>
    <row r="705226" spans="70:70" x14ac:dyDescent="0.25">
      <c r="BR705226" s="2381"/>
    </row>
    <row r="705250" spans="70:70" x14ac:dyDescent="0.25">
      <c r="BR705250" s="2394"/>
    </row>
    <row r="705251" spans="70:70" x14ac:dyDescent="0.25">
      <c r="BR705251" s="2381"/>
    </row>
    <row r="705275" spans="70:70" x14ac:dyDescent="0.25">
      <c r="BR705275" s="2394"/>
    </row>
    <row r="705276" spans="70:70" x14ac:dyDescent="0.25">
      <c r="BR705276" s="2381"/>
    </row>
    <row r="705300" spans="70:70" x14ac:dyDescent="0.25">
      <c r="BR705300" s="2394"/>
    </row>
    <row r="705301" spans="70:70" x14ac:dyDescent="0.25">
      <c r="BR705301" s="2381"/>
    </row>
    <row r="705325" spans="70:70" x14ac:dyDescent="0.25">
      <c r="BR705325" s="2394"/>
    </row>
    <row r="705326" spans="70:70" x14ac:dyDescent="0.25">
      <c r="BR705326" s="2381"/>
    </row>
    <row r="705350" spans="70:70" x14ac:dyDescent="0.25">
      <c r="BR705350" s="2394"/>
    </row>
    <row r="705351" spans="70:70" x14ac:dyDescent="0.25">
      <c r="BR705351" s="2381"/>
    </row>
    <row r="705375" spans="70:70" x14ac:dyDescent="0.25">
      <c r="BR705375" s="2394"/>
    </row>
    <row r="705376" spans="70:70" x14ac:dyDescent="0.25">
      <c r="BR705376" s="2381"/>
    </row>
    <row r="705400" spans="70:70" x14ac:dyDescent="0.25">
      <c r="BR705400" s="2394"/>
    </row>
    <row r="705401" spans="70:70" x14ac:dyDescent="0.25">
      <c r="BR705401" s="2381"/>
    </row>
    <row r="705425" spans="70:70" x14ac:dyDescent="0.25">
      <c r="BR705425" s="2394"/>
    </row>
    <row r="705426" spans="70:70" x14ac:dyDescent="0.25">
      <c r="BR705426" s="2381"/>
    </row>
    <row r="705450" spans="70:70" x14ac:dyDescent="0.25">
      <c r="BR705450" s="2394"/>
    </row>
    <row r="705451" spans="70:70" x14ac:dyDescent="0.25">
      <c r="BR705451" s="2381"/>
    </row>
    <row r="705475" spans="70:70" x14ac:dyDescent="0.25">
      <c r="BR705475" s="2394"/>
    </row>
    <row r="705476" spans="70:70" x14ac:dyDescent="0.25">
      <c r="BR705476" s="2381"/>
    </row>
    <row r="705500" spans="70:70" x14ac:dyDescent="0.25">
      <c r="BR705500" s="2394"/>
    </row>
    <row r="705501" spans="70:70" x14ac:dyDescent="0.25">
      <c r="BR705501" s="2381"/>
    </row>
    <row r="705525" spans="70:70" x14ac:dyDescent="0.25">
      <c r="BR705525" s="2394"/>
    </row>
    <row r="705526" spans="70:70" x14ac:dyDescent="0.25">
      <c r="BR705526" s="2381"/>
    </row>
    <row r="705550" spans="70:70" x14ac:dyDescent="0.25">
      <c r="BR705550" s="2394"/>
    </row>
    <row r="705551" spans="70:70" x14ac:dyDescent="0.25">
      <c r="BR705551" s="2381"/>
    </row>
    <row r="705575" spans="70:70" x14ac:dyDescent="0.25">
      <c r="BR705575" s="2394"/>
    </row>
    <row r="705576" spans="70:70" x14ac:dyDescent="0.25">
      <c r="BR705576" s="2381"/>
    </row>
    <row r="705600" spans="70:70" x14ac:dyDescent="0.25">
      <c r="BR705600" s="2394"/>
    </row>
    <row r="705601" spans="70:70" x14ac:dyDescent="0.25">
      <c r="BR705601" s="2381"/>
    </row>
    <row r="705625" spans="70:70" x14ac:dyDescent="0.25">
      <c r="BR705625" s="2394"/>
    </row>
    <row r="705626" spans="70:70" x14ac:dyDescent="0.25">
      <c r="BR705626" s="2381"/>
    </row>
    <row r="705650" spans="70:70" x14ac:dyDescent="0.25">
      <c r="BR705650" s="2394"/>
    </row>
    <row r="705651" spans="70:70" x14ac:dyDescent="0.25">
      <c r="BR705651" s="2381"/>
    </row>
    <row r="705675" spans="70:70" x14ac:dyDescent="0.25">
      <c r="BR705675" s="2394"/>
    </row>
    <row r="705676" spans="70:70" x14ac:dyDescent="0.25">
      <c r="BR705676" s="2381"/>
    </row>
    <row r="705700" spans="70:70" x14ac:dyDescent="0.25">
      <c r="BR705700" s="2394"/>
    </row>
    <row r="705701" spans="70:70" x14ac:dyDescent="0.25">
      <c r="BR705701" s="2381"/>
    </row>
    <row r="705725" spans="70:70" x14ac:dyDescent="0.25">
      <c r="BR705725" s="2394"/>
    </row>
    <row r="705726" spans="70:70" x14ac:dyDescent="0.25">
      <c r="BR705726" s="2381"/>
    </row>
    <row r="705750" spans="70:70" x14ac:dyDescent="0.25">
      <c r="BR705750" s="2394"/>
    </row>
    <row r="705751" spans="70:70" x14ac:dyDescent="0.25">
      <c r="BR705751" s="2381"/>
    </row>
    <row r="705775" spans="70:70" x14ac:dyDescent="0.25">
      <c r="BR705775" s="2394"/>
    </row>
    <row r="705776" spans="70:70" x14ac:dyDescent="0.25">
      <c r="BR705776" s="2381"/>
    </row>
    <row r="705800" spans="70:70" x14ac:dyDescent="0.25">
      <c r="BR705800" s="2394"/>
    </row>
    <row r="705801" spans="70:70" x14ac:dyDescent="0.25">
      <c r="BR705801" s="2381"/>
    </row>
    <row r="705825" spans="70:70" x14ac:dyDescent="0.25">
      <c r="BR705825" s="2394"/>
    </row>
    <row r="705826" spans="70:70" x14ac:dyDescent="0.25">
      <c r="BR705826" s="2381"/>
    </row>
    <row r="705850" spans="70:70" x14ac:dyDescent="0.25">
      <c r="BR705850" s="2394"/>
    </row>
    <row r="705851" spans="70:70" x14ac:dyDescent="0.25">
      <c r="BR705851" s="2381"/>
    </row>
    <row r="705875" spans="70:70" x14ac:dyDescent="0.25">
      <c r="BR705875" s="2394"/>
    </row>
    <row r="705876" spans="70:70" x14ac:dyDescent="0.25">
      <c r="BR705876" s="2381"/>
    </row>
    <row r="705900" spans="70:70" x14ac:dyDescent="0.25">
      <c r="BR705900" s="2394"/>
    </row>
    <row r="705901" spans="70:70" x14ac:dyDescent="0.25">
      <c r="BR705901" s="2381"/>
    </row>
    <row r="705925" spans="70:70" x14ac:dyDescent="0.25">
      <c r="BR705925" s="2394"/>
    </row>
    <row r="705926" spans="70:70" x14ac:dyDescent="0.25">
      <c r="BR705926" s="2381"/>
    </row>
    <row r="705950" spans="70:70" x14ac:dyDescent="0.25">
      <c r="BR705950" s="2394"/>
    </row>
    <row r="705951" spans="70:70" x14ac:dyDescent="0.25">
      <c r="BR705951" s="2381"/>
    </row>
    <row r="705975" spans="70:70" x14ac:dyDescent="0.25">
      <c r="BR705975" s="2394"/>
    </row>
    <row r="705976" spans="70:70" x14ac:dyDescent="0.25">
      <c r="BR705976" s="2381"/>
    </row>
    <row r="706000" spans="70:70" x14ac:dyDescent="0.25">
      <c r="BR706000" s="2394"/>
    </row>
    <row r="706001" spans="70:70" x14ac:dyDescent="0.25">
      <c r="BR706001" s="2381"/>
    </row>
    <row r="706025" spans="70:70" x14ac:dyDescent="0.25">
      <c r="BR706025" s="2394"/>
    </row>
    <row r="706026" spans="70:70" x14ac:dyDescent="0.25">
      <c r="BR706026" s="2381"/>
    </row>
    <row r="706050" spans="70:70" x14ac:dyDescent="0.25">
      <c r="BR706050" s="2394"/>
    </row>
    <row r="706051" spans="70:70" x14ac:dyDescent="0.25">
      <c r="BR706051" s="2381"/>
    </row>
    <row r="706075" spans="70:70" x14ac:dyDescent="0.25">
      <c r="BR706075" s="2394"/>
    </row>
    <row r="706076" spans="70:70" x14ac:dyDescent="0.25">
      <c r="BR706076" s="2381"/>
    </row>
    <row r="706100" spans="70:70" x14ac:dyDescent="0.25">
      <c r="BR706100" s="2394"/>
    </row>
    <row r="706101" spans="70:70" x14ac:dyDescent="0.25">
      <c r="BR706101" s="2381"/>
    </row>
    <row r="706125" spans="70:70" x14ac:dyDescent="0.25">
      <c r="BR706125" s="2394"/>
    </row>
    <row r="706126" spans="70:70" x14ac:dyDescent="0.25">
      <c r="BR706126" s="2381"/>
    </row>
    <row r="706150" spans="70:70" x14ac:dyDescent="0.25">
      <c r="BR706150" s="2394"/>
    </row>
    <row r="706151" spans="70:70" x14ac:dyDescent="0.25">
      <c r="BR706151" s="2381"/>
    </row>
    <row r="706175" spans="70:70" x14ac:dyDescent="0.25">
      <c r="BR706175" s="2394"/>
    </row>
    <row r="706176" spans="70:70" x14ac:dyDescent="0.25">
      <c r="BR706176" s="2381"/>
    </row>
    <row r="706200" spans="70:70" x14ac:dyDescent="0.25">
      <c r="BR706200" s="2394"/>
    </row>
    <row r="706201" spans="70:70" x14ac:dyDescent="0.25">
      <c r="BR706201" s="2381"/>
    </row>
    <row r="706225" spans="70:70" x14ac:dyDescent="0.25">
      <c r="BR706225" s="2394"/>
    </row>
    <row r="706226" spans="70:70" x14ac:dyDescent="0.25">
      <c r="BR706226" s="2381"/>
    </row>
    <row r="706250" spans="70:70" x14ac:dyDescent="0.25">
      <c r="BR706250" s="2394"/>
    </row>
    <row r="706251" spans="70:70" x14ac:dyDescent="0.25">
      <c r="BR706251" s="2381"/>
    </row>
    <row r="706275" spans="70:70" x14ac:dyDescent="0.25">
      <c r="BR706275" s="2394"/>
    </row>
    <row r="706276" spans="70:70" x14ac:dyDescent="0.25">
      <c r="BR706276" s="2381"/>
    </row>
    <row r="706300" spans="70:70" x14ac:dyDescent="0.25">
      <c r="BR706300" s="2394"/>
    </row>
    <row r="706301" spans="70:70" x14ac:dyDescent="0.25">
      <c r="BR706301" s="2381"/>
    </row>
    <row r="706325" spans="70:70" x14ac:dyDescent="0.25">
      <c r="BR706325" s="2394"/>
    </row>
    <row r="706326" spans="70:70" x14ac:dyDescent="0.25">
      <c r="BR706326" s="2381"/>
    </row>
    <row r="706350" spans="70:70" x14ac:dyDescent="0.25">
      <c r="BR706350" s="2394"/>
    </row>
    <row r="706351" spans="70:70" x14ac:dyDescent="0.25">
      <c r="BR706351" s="2381"/>
    </row>
    <row r="706375" spans="70:70" x14ac:dyDescent="0.25">
      <c r="BR706375" s="2394"/>
    </row>
    <row r="706376" spans="70:70" x14ac:dyDescent="0.25">
      <c r="BR706376" s="2381"/>
    </row>
    <row r="706400" spans="70:70" x14ac:dyDescent="0.25">
      <c r="BR706400" s="2394"/>
    </row>
    <row r="706401" spans="70:70" x14ac:dyDescent="0.25">
      <c r="BR706401" s="2381"/>
    </row>
    <row r="706425" spans="70:70" x14ac:dyDescent="0.25">
      <c r="BR706425" s="2394"/>
    </row>
    <row r="706426" spans="70:70" x14ac:dyDescent="0.25">
      <c r="BR706426" s="2381"/>
    </row>
    <row r="706450" spans="70:70" x14ac:dyDescent="0.25">
      <c r="BR706450" s="2394"/>
    </row>
    <row r="706451" spans="70:70" x14ac:dyDescent="0.25">
      <c r="BR706451" s="2381"/>
    </row>
    <row r="706475" spans="70:70" x14ac:dyDescent="0.25">
      <c r="BR706475" s="2394"/>
    </row>
    <row r="706476" spans="70:70" x14ac:dyDescent="0.25">
      <c r="BR706476" s="2381"/>
    </row>
    <row r="706500" spans="70:70" x14ac:dyDescent="0.25">
      <c r="BR706500" s="2394"/>
    </row>
    <row r="706501" spans="70:70" x14ac:dyDescent="0.25">
      <c r="BR706501" s="2381"/>
    </row>
    <row r="706525" spans="70:70" x14ac:dyDescent="0.25">
      <c r="BR706525" s="2394"/>
    </row>
    <row r="706526" spans="70:70" x14ac:dyDescent="0.25">
      <c r="BR706526" s="2381"/>
    </row>
    <row r="706550" spans="70:70" x14ac:dyDescent="0.25">
      <c r="BR706550" s="2394"/>
    </row>
    <row r="706551" spans="70:70" x14ac:dyDescent="0.25">
      <c r="BR706551" s="2381"/>
    </row>
    <row r="706575" spans="70:70" x14ac:dyDescent="0.25">
      <c r="BR706575" s="2394"/>
    </row>
    <row r="706576" spans="70:70" x14ac:dyDescent="0.25">
      <c r="BR706576" s="2381"/>
    </row>
    <row r="706600" spans="70:70" x14ac:dyDescent="0.25">
      <c r="BR706600" s="2394"/>
    </row>
    <row r="706601" spans="70:70" x14ac:dyDescent="0.25">
      <c r="BR706601" s="2381"/>
    </row>
    <row r="706625" spans="70:70" x14ac:dyDescent="0.25">
      <c r="BR706625" s="2394"/>
    </row>
    <row r="706626" spans="70:70" x14ac:dyDescent="0.25">
      <c r="BR706626" s="2381"/>
    </row>
    <row r="706650" spans="70:70" x14ac:dyDescent="0.25">
      <c r="BR706650" s="2394"/>
    </row>
    <row r="706651" spans="70:70" x14ac:dyDescent="0.25">
      <c r="BR706651" s="2381"/>
    </row>
    <row r="706675" spans="70:70" x14ac:dyDescent="0.25">
      <c r="BR706675" s="2394"/>
    </row>
    <row r="706676" spans="70:70" x14ac:dyDescent="0.25">
      <c r="BR706676" s="2381"/>
    </row>
    <row r="706700" spans="70:70" x14ac:dyDescent="0.25">
      <c r="BR706700" s="2394"/>
    </row>
    <row r="706701" spans="70:70" x14ac:dyDescent="0.25">
      <c r="BR706701" s="2381"/>
    </row>
    <row r="706725" spans="70:70" x14ac:dyDescent="0.25">
      <c r="BR706725" s="2394"/>
    </row>
    <row r="706726" spans="70:70" x14ac:dyDescent="0.25">
      <c r="BR706726" s="2381"/>
    </row>
    <row r="706750" spans="70:70" x14ac:dyDescent="0.25">
      <c r="BR706750" s="2394"/>
    </row>
    <row r="706751" spans="70:70" x14ac:dyDescent="0.25">
      <c r="BR706751" s="2381"/>
    </row>
    <row r="706775" spans="70:70" x14ac:dyDescent="0.25">
      <c r="BR706775" s="2394"/>
    </row>
    <row r="706776" spans="70:70" x14ac:dyDescent="0.25">
      <c r="BR706776" s="2381"/>
    </row>
    <row r="706800" spans="70:70" x14ac:dyDescent="0.25">
      <c r="BR706800" s="2394"/>
    </row>
    <row r="706801" spans="70:70" x14ac:dyDescent="0.25">
      <c r="BR706801" s="2381"/>
    </row>
    <row r="706825" spans="70:70" x14ac:dyDescent="0.25">
      <c r="BR706825" s="2394"/>
    </row>
    <row r="706826" spans="70:70" x14ac:dyDescent="0.25">
      <c r="BR706826" s="2381"/>
    </row>
    <row r="706850" spans="70:70" x14ac:dyDescent="0.25">
      <c r="BR706850" s="2394"/>
    </row>
    <row r="706851" spans="70:70" x14ac:dyDescent="0.25">
      <c r="BR706851" s="2381"/>
    </row>
    <row r="706875" spans="70:70" x14ac:dyDescent="0.25">
      <c r="BR706875" s="2394"/>
    </row>
    <row r="706876" spans="70:70" x14ac:dyDescent="0.25">
      <c r="BR706876" s="2381"/>
    </row>
    <row r="706900" spans="70:70" x14ac:dyDescent="0.25">
      <c r="BR706900" s="2394"/>
    </row>
    <row r="706901" spans="70:70" x14ac:dyDescent="0.25">
      <c r="BR706901" s="2381"/>
    </row>
    <row r="706925" spans="70:70" x14ac:dyDescent="0.25">
      <c r="BR706925" s="2394"/>
    </row>
    <row r="706926" spans="70:70" x14ac:dyDescent="0.25">
      <c r="BR706926" s="2381"/>
    </row>
    <row r="706950" spans="70:70" x14ac:dyDescent="0.25">
      <c r="BR706950" s="2394"/>
    </row>
    <row r="706951" spans="70:70" x14ac:dyDescent="0.25">
      <c r="BR706951" s="2381"/>
    </row>
    <row r="706975" spans="70:70" x14ac:dyDescent="0.25">
      <c r="BR706975" s="2394"/>
    </row>
    <row r="706976" spans="70:70" x14ac:dyDescent="0.25">
      <c r="BR706976" s="2381"/>
    </row>
    <row r="707000" spans="70:70" x14ac:dyDescent="0.25">
      <c r="BR707000" s="2394"/>
    </row>
    <row r="707001" spans="70:70" x14ac:dyDescent="0.25">
      <c r="BR707001" s="2381"/>
    </row>
    <row r="707025" spans="70:70" x14ac:dyDescent="0.25">
      <c r="BR707025" s="2394"/>
    </row>
    <row r="707026" spans="70:70" x14ac:dyDescent="0.25">
      <c r="BR707026" s="2381"/>
    </row>
    <row r="707050" spans="70:70" x14ac:dyDescent="0.25">
      <c r="BR707050" s="2394"/>
    </row>
    <row r="707051" spans="70:70" x14ac:dyDescent="0.25">
      <c r="BR707051" s="2381"/>
    </row>
    <row r="707075" spans="70:70" x14ac:dyDescent="0.25">
      <c r="BR707075" s="2394"/>
    </row>
    <row r="707076" spans="70:70" x14ac:dyDescent="0.25">
      <c r="BR707076" s="2381"/>
    </row>
    <row r="707100" spans="70:70" x14ac:dyDescent="0.25">
      <c r="BR707100" s="2394"/>
    </row>
    <row r="707101" spans="70:70" x14ac:dyDescent="0.25">
      <c r="BR707101" s="2381"/>
    </row>
    <row r="707125" spans="70:70" x14ac:dyDescent="0.25">
      <c r="BR707125" s="2394"/>
    </row>
    <row r="707126" spans="70:70" x14ac:dyDescent="0.25">
      <c r="BR707126" s="2381"/>
    </row>
    <row r="707150" spans="70:70" x14ac:dyDescent="0.25">
      <c r="BR707150" s="2394"/>
    </row>
    <row r="707151" spans="70:70" x14ac:dyDescent="0.25">
      <c r="BR707151" s="2381"/>
    </row>
    <row r="707175" spans="70:70" x14ac:dyDescent="0.25">
      <c r="BR707175" s="2394"/>
    </row>
    <row r="707176" spans="70:70" x14ac:dyDescent="0.25">
      <c r="BR707176" s="2381"/>
    </row>
    <row r="707200" spans="70:70" x14ac:dyDescent="0.25">
      <c r="BR707200" s="2394"/>
    </row>
    <row r="707201" spans="70:70" x14ac:dyDescent="0.25">
      <c r="BR707201" s="2381"/>
    </row>
    <row r="707225" spans="70:70" x14ac:dyDescent="0.25">
      <c r="BR707225" s="2394"/>
    </row>
    <row r="707226" spans="70:70" x14ac:dyDescent="0.25">
      <c r="BR707226" s="2381"/>
    </row>
    <row r="707250" spans="70:70" x14ac:dyDescent="0.25">
      <c r="BR707250" s="2394"/>
    </row>
    <row r="707251" spans="70:70" x14ac:dyDescent="0.25">
      <c r="BR707251" s="2381"/>
    </row>
    <row r="707275" spans="70:70" x14ac:dyDescent="0.25">
      <c r="BR707275" s="2394"/>
    </row>
    <row r="707276" spans="70:70" x14ac:dyDescent="0.25">
      <c r="BR707276" s="2381"/>
    </row>
    <row r="707300" spans="70:70" x14ac:dyDescent="0.25">
      <c r="BR707300" s="2394"/>
    </row>
    <row r="707301" spans="70:70" x14ac:dyDescent="0.25">
      <c r="BR707301" s="2381"/>
    </row>
    <row r="707325" spans="70:70" x14ac:dyDescent="0.25">
      <c r="BR707325" s="2394"/>
    </row>
    <row r="707326" spans="70:70" x14ac:dyDescent="0.25">
      <c r="BR707326" s="2381"/>
    </row>
    <row r="707350" spans="70:70" x14ac:dyDescent="0.25">
      <c r="BR707350" s="2394"/>
    </row>
    <row r="707351" spans="70:70" x14ac:dyDescent="0.25">
      <c r="BR707351" s="2381"/>
    </row>
    <row r="707375" spans="70:70" x14ac:dyDescent="0.25">
      <c r="BR707375" s="2394"/>
    </row>
    <row r="707376" spans="70:70" x14ac:dyDescent="0.25">
      <c r="BR707376" s="2381"/>
    </row>
    <row r="707400" spans="70:70" x14ac:dyDescent="0.25">
      <c r="BR707400" s="2394"/>
    </row>
    <row r="707401" spans="70:70" x14ac:dyDescent="0.25">
      <c r="BR707401" s="2381"/>
    </row>
    <row r="707425" spans="70:70" x14ac:dyDescent="0.25">
      <c r="BR707425" s="2394"/>
    </row>
    <row r="707426" spans="70:70" x14ac:dyDescent="0.25">
      <c r="BR707426" s="2381"/>
    </row>
    <row r="707450" spans="70:70" x14ac:dyDescent="0.25">
      <c r="BR707450" s="2394"/>
    </row>
    <row r="707451" spans="70:70" x14ac:dyDescent="0.25">
      <c r="BR707451" s="2381"/>
    </row>
    <row r="707475" spans="70:70" x14ac:dyDescent="0.25">
      <c r="BR707475" s="2394"/>
    </row>
    <row r="707476" spans="70:70" x14ac:dyDescent="0.25">
      <c r="BR707476" s="2381"/>
    </row>
    <row r="707500" spans="70:70" x14ac:dyDescent="0.25">
      <c r="BR707500" s="2394"/>
    </row>
    <row r="707501" spans="70:70" x14ac:dyDescent="0.25">
      <c r="BR707501" s="2381"/>
    </row>
    <row r="707525" spans="70:70" x14ac:dyDescent="0.25">
      <c r="BR707525" s="2394"/>
    </row>
    <row r="707526" spans="70:70" x14ac:dyDescent="0.25">
      <c r="BR707526" s="2381"/>
    </row>
    <row r="707550" spans="70:70" x14ac:dyDescent="0.25">
      <c r="BR707550" s="2394"/>
    </row>
    <row r="707551" spans="70:70" x14ac:dyDescent="0.25">
      <c r="BR707551" s="2381"/>
    </row>
    <row r="707575" spans="70:70" x14ac:dyDescent="0.25">
      <c r="BR707575" s="2394"/>
    </row>
    <row r="707576" spans="70:70" x14ac:dyDescent="0.25">
      <c r="BR707576" s="2381"/>
    </row>
    <row r="707600" spans="70:70" x14ac:dyDescent="0.25">
      <c r="BR707600" s="2394"/>
    </row>
    <row r="707601" spans="70:70" x14ac:dyDescent="0.25">
      <c r="BR707601" s="2381"/>
    </row>
    <row r="707625" spans="70:70" x14ac:dyDescent="0.25">
      <c r="BR707625" s="2394"/>
    </row>
    <row r="707626" spans="70:70" x14ac:dyDescent="0.25">
      <c r="BR707626" s="2381"/>
    </row>
    <row r="707650" spans="70:70" x14ac:dyDescent="0.25">
      <c r="BR707650" s="2394"/>
    </row>
    <row r="707651" spans="70:70" x14ac:dyDescent="0.25">
      <c r="BR707651" s="2381"/>
    </row>
    <row r="707675" spans="70:70" x14ac:dyDescent="0.25">
      <c r="BR707675" s="2394"/>
    </row>
    <row r="707676" spans="70:70" x14ac:dyDescent="0.25">
      <c r="BR707676" s="2381"/>
    </row>
    <row r="707700" spans="70:70" x14ac:dyDescent="0.25">
      <c r="BR707700" s="2394"/>
    </row>
    <row r="707701" spans="70:70" x14ac:dyDescent="0.25">
      <c r="BR707701" s="2381"/>
    </row>
    <row r="707725" spans="70:70" x14ac:dyDescent="0.25">
      <c r="BR707725" s="2394"/>
    </row>
    <row r="707726" spans="70:70" x14ac:dyDescent="0.25">
      <c r="BR707726" s="2381"/>
    </row>
    <row r="707750" spans="70:70" x14ac:dyDescent="0.25">
      <c r="BR707750" s="2394"/>
    </row>
    <row r="707751" spans="70:70" x14ac:dyDescent="0.25">
      <c r="BR707751" s="2381"/>
    </row>
    <row r="707775" spans="70:70" x14ac:dyDescent="0.25">
      <c r="BR707775" s="2394"/>
    </row>
    <row r="707776" spans="70:70" x14ac:dyDescent="0.25">
      <c r="BR707776" s="2381"/>
    </row>
    <row r="707800" spans="70:70" x14ac:dyDescent="0.25">
      <c r="BR707800" s="2394"/>
    </row>
    <row r="707801" spans="70:70" x14ac:dyDescent="0.25">
      <c r="BR707801" s="2381"/>
    </row>
    <row r="707825" spans="70:70" x14ac:dyDescent="0.25">
      <c r="BR707825" s="2394"/>
    </row>
    <row r="707826" spans="70:70" x14ac:dyDescent="0.25">
      <c r="BR707826" s="2381"/>
    </row>
    <row r="707850" spans="70:70" x14ac:dyDescent="0.25">
      <c r="BR707850" s="2394"/>
    </row>
    <row r="707851" spans="70:70" x14ac:dyDescent="0.25">
      <c r="BR707851" s="2381"/>
    </row>
    <row r="707875" spans="70:70" x14ac:dyDescent="0.25">
      <c r="BR707875" s="2394"/>
    </row>
    <row r="707876" spans="70:70" x14ac:dyDescent="0.25">
      <c r="BR707876" s="2381"/>
    </row>
    <row r="707900" spans="70:70" x14ac:dyDescent="0.25">
      <c r="BR707900" s="2394"/>
    </row>
    <row r="707901" spans="70:70" x14ac:dyDescent="0.25">
      <c r="BR707901" s="2381"/>
    </row>
    <row r="707925" spans="70:70" x14ac:dyDescent="0.25">
      <c r="BR707925" s="2394"/>
    </row>
    <row r="707926" spans="70:70" x14ac:dyDescent="0.25">
      <c r="BR707926" s="2381"/>
    </row>
    <row r="707950" spans="70:70" x14ac:dyDescent="0.25">
      <c r="BR707950" s="2394"/>
    </row>
    <row r="707951" spans="70:70" x14ac:dyDescent="0.25">
      <c r="BR707951" s="2381"/>
    </row>
    <row r="707975" spans="70:70" x14ac:dyDescent="0.25">
      <c r="BR707975" s="2394"/>
    </row>
    <row r="707976" spans="70:70" x14ac:dyDescent="0.25">
      <c r="BR707976" s="2381"/>
    </row>
    <row r="708000" spans="70:70" x14ac:dyDescent="0.25">
      <c r="BR708000" s="2394"/>
    </row>
    <row r="708001" spans="70:70" x14ac:dyDescent="0.25">
      <c r="BR708001" s="2381"/>
    </row>
    <row r="708025" spans="70:70" x14ac:dyDescent="0.25">
      <c r="BR708025" s="2394"/>
    </row>
    <row r="708026" spans="70:70" x14ac:dyDescent="0.25">
      <c r="BR708026" s="2381"/>
    </row>
    <row r="708050" spans="70:70" x14ac:dyDescent="0.25">
      <c r="BR708050" s="2394"/>
    </row>
    <row r="708051" spans="70:70" x14ac:dyDescent="0.25">
      <c r="BR708051" s="2381"/>
    </row>
    <row r="708075" spans="70:70" x14ac:dyDescent="0.25">
      <c r="BR708075" s="2394"/>
    </row>
    <row r="708076" spans="70:70" x14ac:dyDescent="0.25">
      <c r="BR708076" s="2381"/>
    </row>
    <row r="708100" spans="70:70" x14ac:dyDescent="0.25">
      <c r="BR708100" s="2394"/>
    </row>
    <row r="708101" spans="70:70" x14ac:dyDescent="0.25">
      <c r="BR708101" s="2381"/>
    </row>
    <row r="708125" spans="70:70" x14ac:dyDescent="0.25">
      <c r="BR708125" s="2394"/>
    </row>
    <row r="708126" spans="70:70" x14ac:dyDescent="0.25">
      <c r="BR708126" s="2381"/>
    </row>
    <row r="708150" spans="70:70" x14ac:dyDescent="0.25">
      <c r="BR708150" s="2394"/>
    </row>
    <row r="708151" spans="70:70" x14ac:dyDescent="0.25">
      <c r="BR708151" s="2381"/>
    </row>
    <row r="708175" spans="70:70" x14ac:dyDescent="0.25">
      <c r="BR708175" s="2394"/>
    </row>
    <row r="708176" spans="70:70" x14ac:dyDescent="0.25">
      <c r="BR708176" s="2381"/>
    </row>
    <row r="708200" spans="70:70" x14ac:dyDescent="0.25">
      <c r="BR708200" s="2394"/>
    </row>
    <row r="708201" spans="70:70" x14ac:dyDescent="0.25">
      <c r="BR708201" s="2381"/>
    </row>
    <row r="708225" spans="70:70" x14ac:dyDescent="0.25">
      <c r="BR708225" s="2394"/>
    </row>
    <row r="708226" spans="70:70" x14ac:dyDescent="0.25">
      <c r="BR708226" s="2381"/>
    </row>
    <row r="708250" spans="70:70" x14ac:dyDescent="0.25">
      <c r="BR708250" s="2394"/>
    </row>
    <row r="708251" spans="70:70" x14ac:dyDescent="0.25">
      <c r="BR708251" s="2381"/>
    </row>
    <row r="708275" spans="70:70" x14ac:dyDescent="0.25">
      <c r="BR708275" s="2394"/>
    </row>
    <row r="708276" spans="70:70" x14ac:dyDescent="0.25">
      <c r="BR708276" s="2381"/>
    </row>
    <row r="708300" spans="70:70" x14ac:dyDescent="0.25">
      <c r="BR708300" s="2394"/>
    </row>
    <row r="708301" spans="70:70" x14ac:dyDescent="0.25">
      <c r="BR708301" s="2381"/>
    </row>
    <row r="708325" spans="70:70" x14ac:dyDescent="0.25">
      <c r="BR708325" s="2394"/>
    </row>
    <row r="708326" spans="70:70" x14ac:dyDescent="0.25">
      <c r="BR708326" s="2381"/>
    </row>
    <row r="708350" spans="70:70" x14ac:dyDescent="0.25">
      <c r="BR708350" s="2394"/>
    </row>
    <row r="708351" spans="70:70" x14ac:dyDescent="0.25">
      <c r="BR708351" s="2381"/>
    </row>
    <row r="708375" spans="70:70" x14ac:dyDescent="0.25">
      <c r="BR708375" s="2394"/>
    </row>
    <row r="708376" spans="70:70" x14ac:dyDescent="0.25">
      <c r="BR708376" s="2381"/>
    </row>
    <row r="708400" spans="70:70" x14ac:dyDescent="0.25">
      <c r="BR708400" s="2394"/>
    </row>
    <row r="708401" spans="70:70" x14ac:dyDescent="0.25">
      <c r="BR708401" s="2381"/>
    </row>
    <row r="708425" spans="70:70" x14ac:dyDescent="0.25">
      <c r="BR708425" s="2394"/>
    </row>
    <row r="708426" spans="70:70" x14ac:dyDescent="0.25">
      <c r="BR708426" s="2381"/>
    </row>
    <row r="708450" spans="70:70" x14ac:dyDescent="0.25">
      <c r="BR708450" s="2394"/>
    </row>
    <row r="708451" spans="70:70" x14ac:dyDescent="0.25">
      <c r="BR708451" s="2381"/>
    </row>
    <row r="708475" spans="70:70" x14ac:dyDescent="0.25">
      <c r="BR708475" s="2394"/>
    </row>
    <row r="708476" spans="70:70" x14ac:dyDescent="0.25">
      <c r="BR708476" s="2381"/>
    </row>
    <row r="708500" spans="70:70" x14ac:dyDescent="0.25">
      <c r="BR708500" s="2394"/>
    </row>
    <row r="708501" spans="70:70" x14ac:dyDescent="0.25">
      <c r="BR708501" s="2381"/>
    </row>
    <row r="708525" spans="70:70" x14ac:dyDescent="0.25">
      <c r="BR708525" s="2394"/>
    </row>
    <row r="708526" spans="70:70" x14ac:dyDescent="0.25">
      <c r="BR708526" s="2381"/>
    </row>
    <row r="708550" spans="70:70" x14ac:dyDescent="0.25">
      <c r="BR708550" s="2394"/>
    </row>
    <row r="708551" spans="70:70" x14ac:dyDescent="0.25">
      <c r="BR708551" s="2381"/>
    </row>
    <row r="708575" spans="70:70" x14ac:dyDescent="0.25">
      <c r="BR708575" s="2394"/>
    </row>
    <row r="708576" spans="70:70" x14ac:dyDescent="0.25">
      <c r="BR708576" s="2381"/>
    </row>
    <row r="708600" spans="70:70" x14ac:dyDescent="0.25">
      <c r="BR708600" s="2394"/>
    </row>
    <row r="708601" spans="70:70" x14ac:dyDescent="0.25">
      <c r="BR708601" s="2381"/>
    </row>
    <row r="708625" spans="70:70" x14ac:dyDescent="0.25">
      <c r="BR708625" s="2394"/>
    </row>
    <row r="708626" spans="70:70" x14ac:dyDescent="0.25">
      <c r="BR708626" s="2381"/>
    </row>
    <row r="708650" spans="70:70" x14ac:dyDescent="0.25">
      <c r="BR708650" s="2394"/>
    </row>
    <row r="708651" spans="70:70" x14ac:dyDescent="0.25">
      <c r="BR708651" s="2381"/>
    </row>
    <row r="708675" spans="70:70" x14ac:dyDescent="0.25">
      <c r="BR708675" s="2394"/>
    </row>
    <row r="708676" spans="70:70" x14ac:dyDescent="0.25">
      <c r="BR708676" s="2381"/>
    </row>
    <row r="708700" spans="70:70" x14ac:dyDescent="0.25">
      <c r="BR708700" s="2394"/>
    </row>
    <row r="708701" spans="70:70" x14ac:dyDescent="0.25">
      <c r="BR708701" s="2381"/>
    </row>
    <row r="708725" spans="70:70" x14ac:dyDescent="0.25">
      <c r="BR708725" s="2394"/>
    </row>
    <row r="708726" spans="70:70" x14ac:dyDescent="0.25">
      <c r="BR708726" s="2381"/>
    </row>
    <row r="708750" spans="70:70" x14ac:dyDescent="0.25">
      <c r="BR708750" s="2394"/>
    </row>
    <row r="708751" spans="70:70" x14ac:dyDescent="0.25">
      <c r="BR708751" s="2381"/>
    </row>
    <row r="708775" spans="70:70" x14ac:dyDescent="0.25">
      <c r="BR708775" s="2394"/>
    </row>
    <row r="708776" spans="70:70" x14ac:dyDescent="0.25">
      <c r="BR708776" s="2381"/>
    </row>
    <row r="708800" spans="70:70" x14ac:dyDescent="0.25">
      <c r="BR708800" s="2394"/>
    </row>
    <row r="708801" spans="70:70" x14ac:dyDescent="0.25">
      <c r="BR708801" s="2381"/>
    </row>
    <row r="708825" spans="70:70" x14ac:dyDescent="0.25">
      <c r="BR708825" s="2394"/>
    </row>
    <row r="708826" spans="70:70" x14ac:dyDescent="0.25">
      <c r="BR708826" s="2381"/>
    </row>
    <row r="708850" spans="70:70" x14ac:dyDescent="0.25">
      <c r="BR708850" s="2394"/>
    </row>
    <row r="708851" spans="70:70" x14ac:dyDescent="0.25">
      <c r="BR708851" s="2381"/>
    </row>
    <row r="708875" spans="70:70" x14ac:dyDescent="0.25">
      <c r="BR708875" s="2394"/>
    </row>
    <row r="708876" spans="70:70" x14ac:dyDescent="0.25">
      <c r="BR708876" s="2381"/>
    </row>
    <row r="708900" spans="70:70" x14ac:dyDescent="0.25">
      <c r="BR708900" s="2394"/>
    </row>
    <row r="708901" spans="70:70" x14ac:dyDescent="0.25">
      <c r="BR708901" s="2381"/>
    </row>
    <row r="708925" spans="70:70" x14ac:dyDescent="0.25">
      <c r="BR708925" s="2394"/>
    </row>
    <row r="708926" spans="70:70" x14ac:dyDescent="0.25">
      <c r="BR708926" s="2381"/>
    </row>
    <row r="708950" spans="70:70" x14ac:dyDescent="0.25">
      <c r="BR708950" s="2394"/>
    </row>
    <row r="708951" spans="70:70" x14ac:dyDescent="0.25">
      <c r="BR708951" s="2381"/>
    </row>
    <row r="708975" spans="70:70" x14ac:dyDescent="0.25">
      <c r="BR708975" s="2394"/>
    </row>
    <row r="708976" spans="70:70" x14ac:dyDescent="0.25">
      <c r="BR708976" s="2381"/>
    </row>
    <row r="709000" spans="70:70" x14ac:dyDescent="0.25">
      <c r="BR709000" s="2394"/>
    </row>
    <row r="709001" spans="70:70" x14ac:dyDescent="0.25">
      <c r="BR709001" s="2381"/>
    </row>
    <row r="709025" spans="70:70" x14ac:dyDescent="0.25">
      <c r="BR709025" s="2394"/>
    </row>
    <row r="709026" spans="70:70" x14ac:dyDescent="0.25">
      <c r="BR709026" s="2381"/>
    </row>
    <row r="709050" spans="70:70" x14ac:dyDescent="0.25">
      <c r="BR709050" s="2394"/>
    </row>
    <row r="709051" spans="70:70" x14ac:dyDescent="0.25">
      <c r="BR709051" s="2381"/>
    </row>
    <row r="709075" spans="70:70" x14ac:dyDescent="0.25">
      <c r="BR709075" s="2394"/>
    </row>
    <row r="709076" spans="70:70" x14ac:dyDescent="0.25">
      <c r="BR709076" s="2381"/>
    </row>
    <row r="709100" spans="70:70" x14ac:dyDescent="0.25">
      <c r="BR709100" s="2394"/>
    </row>
    <row r="709101" spans="70:70" x14ac:dyDescent="0.25">
      <c r="BR709101" s="2381"/>
    </row>
    <row r="709125" spans="70:70" x14ac:dyDescent="0.25">
      <c r="BR709125" s="2394"/>
    </row>
    <row r="709126" spans="70:70" x14ac:dyDescent="0.25">
      <c r="BR709126" s="2381"/>
    </row>
    <row r="709150" spans="70:70" x14ac:dyDescent="0.25">
      <c r="BR709150" s="2394"/>
    </row>
    <row r="709151" spans="70:70" x14ac:dyDescent="0.25">
      <c r="BR709151" s="2381"/>
    </row>
    <row r="709175" spans="70:70" x14ac:dyDescent="0.25">
      <c r="BR709175" s="2394"/>
    </row>
    <row r="709176" spans="70:70" x14ac:dyDescent="0.25">
      <c r="BR709176" s="2381"/>
    </row>
    <row r="709200" spans="70:70" x14ac:dyDescent="0.25">
      <c r="BR709200" s="2394"/>
    </row>
    <row r="709201" spans="70:70" x14ac:dyDescent="0.25">
      <c r="BR709201" s="2381"/>
    </row>
    <row r="709225" spans="70:70" x14ac:dyDescent="0.25">
      <c r="BR709225" s="2394"/>
    </row>
    <row r="709226" spans="70:70" x14ac:dyDescent="0.25">
      <c r="BR709226" s="2381"/>
    </row>
    <row r="709250" spans="70:70" x14ac:dyDescent="0.25">
      <c r="BR709250" s="2394"/>
    </row>
    <row r="709251" spans="70:70" x14ac:dyDescent="0.25">
      <c r="BR709251" s="2381"/>
    </row>
    <row r="709275" spans="70:70" x14ac:dyDescent="0.25">
      <c r="BR709275" s="2394"/>
    </row>
    <row r="709276" spans="70:70" x14ac:dyDescent="0.25">
      <c r="BR709276" s="2381"/>
    </row>
    <row r="709300" spans="70:70" x14ac:dyDescent="0.25">
      <c r="BR709300" s="2394"/>
    </row>
    <row r="709301" spans="70:70" x14ac:dyDescent="0.25">
      <c r="BR709301" s="2381"/>
    </row>
    <row r="709325" spans="70:70" x14ac:dyDescent="0.25">
      <c r="BR709325" s="2394"/>
    </row>
    <row r="709326" spans="70:70" x14ac:dyDescent="0.25">
      <c r="BR709326" s="2381"/>
    </row>
    <row r="709350" spans="70:70" x14ac:dyDescent="0.25">
      <c r="BR709350" s="2394"/>
    </row>
    <row r="709351" spans="70:70" x14ac:dyDescent="0.25">
      <c r="BR709351" s="2381"/>
    </row>
    <row r="709375" spans="70:70" x14ac:dyDescent="0.25">
      <c r="BR709375" s="2394"/>
    </row>
    <row r="709376" spans="70:70" x14ac:dyDescent="0.25">
      <c r="BR709376" s="2381"/>
    </row>
    <row r="709400" spans="70:70" x14ac:dyDescent="0.25">
      <c r="BR709400" s="2394"/>
    </row>
    <row r="709401" spans="70:70" x14ac:dyDescent="0.25">
      <c r="BR709401" s="2381"/>
    </row>
    <row r="709425" spans="70:70" x14ac:dyDescent="0.25">
      <c r="BR709425" s="2394"/>
    </row>
    <row r="709426" spans="70:70" x14ac:dyDescent="0.25">
      <c r="BR709426" s="2381"/>
    </row>
    <row r="709450" spans="70:70" x14ac:dyDescent="0.25">
      <c r="BR709450" s="2394"/>
    </row>
    <row r="709451" spans="70:70" x14ac:dyDescent="0.25">
      <c r="BR709451" s="2381"/>
    </row>
    <row r="709475" spans="70:70" x14ac:dyDescent="0.25">
      <c r="BR709475" s="2394"/>
    </row>
    <row r="709476" spans="70:70" x14ac:dyDescent="0.25">
      <c r="BR709476" s="2381"/>
    </row>
    <row r="709500" spans="70:70" x14ac:dyDescent="0.25">
      <c r="BR709500" s="2394"/>
    </row>
    <row r="709501" spans="70:70" x14ac:dyDescent="0.25">
      <c r="BR709501" s="2381"/>
    </row>
    <row r="709525" spans="70:70" x14ac:dyDescent="0.25">
      <c r="BR709525" s="2394"/>
    </row>
    <row r="709526" spans="70:70" x14ac:dyDescent="0.25">
      <c r="BR709526" s="2381"/>
    </row>
    <row r="709550" spans="70:70" x14ac:dyDescent="0.25">
      <c r="BR709550" s="2394"/>
    </row>
    <row r="709551" spans="70:70" x14ac:dyDescent="0.25">
      <c r="BR709551" s="2381"/>
    </row>
    <row r="709575" spans="70:70" x14ac:dyDescent="0.25">
      <c r="BR709575" s="2394"/>
    </row>
    <row r="709576" spans="70:70" x14ac:dyDescent="0.25">
      <c r="BR709576" s="2381"/>
    </row>
    <row r="709600" spans="70:70" x14ac:dyDescent="0.25">
      <c r="BR709600" s="2394"/>
    </row>
    <row r="709601" spans="70:70" x14ac:dyDescent="0.25">
      <c r="BR709601" s="2381"/>
    </row>
    <row r="709625" spans="70:70" x14ac:dyDescent="0.25">
      <c r="BR709625" s="2394"/>
    </row>
    <row r="709626" spans="70:70" x14ac:dyDescent="0.25">
      <c r="BR709626" s="2381"/>
    </row>
    <row r="709650" spans="70:70" x14ac:dyDescent="0.25">
      <c r="BR709650" s="2394"/>
    </row>
    <row r="709651" spans="70:70" x14ac:dyDescent="0.25">
      <c r="BR709651" s="2381"/>
    </row>
    <row r="709675" spans="70:70" x14ac:dyDescent="0.25">
      <c r="BR709675" s="2394"/>
    </row>
    <row r="709676" spans="70:70" x14ac:dyDescent="0.25">
      <c r="BR709676" s="2381"/>
    </row>
    <row r="709700" spans="70:70" x14ac:dyDescent="0.25">
      <c r="BR709700" s="2394"/>
    </row>
    <row r="709701" spans="70:70" x14ac:dyDescent="0.25">
      <c r="BR709701" s="2381"/>
    </row>
    <row r="709725" spans="70:70" x14ac:dyDescent="0.25">
      <c r="BR709725" s="2394"/>
    </row>
    <row r="709726" spans="70:70" x14ac:dyDescent="0.25">
      <c r="BR709726" s="2381"/>
    </row>
    <row r="709750" spans="70:70" x14ac:dyDescent="0.25">
      <c r="BR709750" s="2394"/>
    </row>
    <row r="709751" spans="70:70" x14ac:dyDescent="0.25">
      <c r="BR709751" s="2381"/>
    </row>
    <row r="709775" spans="70:70" x14ac:dyDescent="0.25">
      <c r="BR709775" s="2394"/>
    </row>
    <row r="709776" spans="70:70" x14ac:dyDescent="0.25">
      <c r="BR709776" s="2381"/>
    </row>
    <row r="709800" spans="70:70" x14ac:dyDescent="0.25">
      <c r="BR709800" s="2394"/>
    </row>
    <row r="709801" spans="70:70" x14ac:dyDescent="0.25">
      <c r="BR709801" s="2381"/>
    </row>
    <row r="709825" spans="70:70" x14ac:dyDescent="0.25">
      <c r="BR709825" s="2394"/>
    </row>
    <row r="709826" spans="70:70" x14ac:dyDescent="0.25">
      <c r="BR709826" s="2381"/>
    </row>
    <row r="709850" spans="70:70" x14ac:dyDescent="0.25">
      <c r="BR709850" s="2394"/>
    </row>
    <row r="709851" spans="70:70" x14ac:dyDescent="0.25">
      <c r="BR709851" s="2381"/>
    </row>
    <row r="709875" spans="70:70" x14ac:dyDescent="0.25">
      <c r="BR709875" s="2394"/>
    </row>
    <row r="709876" spans="70:70" x14ac:dyDescent="0.25">
      <c r="BR709876" s="2381"/>
    </row>
    <row r="709900" spans="70:70" x14ac:dyDescent="0.25">
      <c r="BR709900" s="2394"/>
    </row>
    <row r="709901" spans="70:70" x14ac:dyDescent="0.25">
      <c r="BR709901" s="2381"/>
    </row>
    <row r="709925" spans="70:70" x14ac:dyDescent="0.25">
      <c r="BR709925" s="2394"/>
    </row>
    <row r="709926" spans="70:70" x14ac:dyDescent="0.25">
      <c r="BR709926" s="2381"/>
    </row>
    <row r="709950" spans="70:70" x14ac:dyDescent="0.25">
      <c r="BR709950" s="2394"/>
    </row>
    <row r="709951" spans="70:70" x14ac:dyDescent="0.25">
      <c r="BR709951" s="2381"/>
    </row>
    <row r="709975" spans="70:70" x14ac:dyDescent="0.25">
      <c r="BR709975" s="2394"/>
    </row>
    <row r="709976" spans="70:70" x14ac:dyDescent="0.25">
      <c r="BR709976" s="2381"/>
    </row>
    <row r="710000" spans="70:70" x14ac:dyDescent="0.25">
      <c r="BR710000" s="2394"/>
    </row>
    <row r="710001" spans="70:70" x14ac:dyDescent="0.25">
      <c r="BR710001" s="2381"/>
    </row>
    <row r="710025" spans="70:70" x14ac:dyDescent="0.25">
      <c r="BR710025" s="2394"/>
    </row>
    <row r="710026" spans="70:70" x14ac:dyDescent="0.25">
      <c r="BR710026" s="2381"/>
    </row>
    <row r="710050" spans="70:70" x14ac:dyDescent="0.25">
      <c r="BR710050" s="2394"/>
    </row>
    <row r="710051" spans="70:70" x14ac:dyDescent="0.25">
      <c r="BR710051" s="2381"/>
    </row>
    <row r="710075" spans="70:70" x14ac:dyDescent="0.25">
      <c r="BR710075" s="2394"/>
    </row>
    <row r="710076" spans="70:70" x14ac:dyDescent="0.25">
      <c r="BR710076" s="2381"/>
    </row>
    <row r="710100" spans="70:70" x14ac:dyDescent="0.25">
      <c r="BR710100" s="2394"/>
    </row>
    <row r="710101" spans="70:70" x14ac:dyDescent="0.25">
      <c r="BR710101" s="2381"/>
    </row>
    <row r="710125" spans="70:70" x14ac:dyDescent="0.25">
      <c r="BR710125" s="2394"/>
    </row>
    <row r="710126" spans="70:70" x14ac:dyDescent="0.25">
      <c r="BR710126" s="2381"/>
    </row>
    <row r="710150" spans="70:70" x14ac:dyDescent="0.25">
      <c r="BR710150" s="2394"/>
    </row>
    <row r="710151" spans="70:70" x14ac:dyDescent="0.25">
      <c r="BR710151" s="2381"/>
    </row>
    <row r="710175" spans="70:70" x14ac:dyDescent="0.25">
      <c r="BR710175" s="2394"/>
    </row>
    <row r="710176" spans="70:70" x14ac:dyDescent="0.25">
      <c r="BR710176" s="2381"/>
    </row>
    <row r="710200" spans="70:70" x14ac:dyDescent="0.25">
      <c r="BR710200" s="2394"/>
    </row>
    <row r="710201" spans="70:70" x14ac:dyDescent="0.25">
      <c r="BR710201" s="2381"/>
    </row>
    <row r="710225" spans="70:70" x14ac:dyDescent="0.25">
      <c r="BR710225" s="2394"/>
    </row>
    <row r="710226" spans="70:70" x14ac:dyDescent="0.25">
      <c r="BR710226" s="2381"/>
    </row>
    <row r="710250" spans="70:70" x14ac:dyDescent="0.25">
      <c r="BR710250" s="2394"/>
    </row>
    <row r="710251" spans="70:70" x14ac:dyDescent="0.25">
      <c r="BR710251" s="2381"/>
    </row>
    <row r="710275" spans="70:70" x14ac:dyDescent="0.25">
      <c r="BR710275" s="2394"/>
    </row>
    <row r="710276" spans="70:70" x14ac:dyDescent="0.25">
      <c r="BR710276" s="2381"/>
    </row>
    <row r="710300" spans="70:70" x14ac:dyDescent="0.25">
      <c r="BR710300" s="2394"/>
    </row>
    <row r="710301" spans="70:70" x14ac:dyDescent="0.25">
      <c r="BR710301" s="2381"/>
    </row>
    <row r="710325" spans="70:70" x14ac:dyDescent="0.25">
      <c r="BR710325" s="2394"/>
    </row>
    <row r="710326" spans="70:70" x14ac:dyDescent="0.25">
      <c r="BR710326" s="2381"/>
    </row>
    <row r="710350" spans="70:70" x14ac:dyDescent="0.25">
      <c r="BR710350" s="2394"/>
    </row>
    <row r="710351" spans="70:70" x14ac:dyDescent="0.25">
      <c r="BR710351" s="2381"/>
    </row>
    <row r="710375" spans="70:70" x14ac:dyDescent="0.25">
      <c r="BR710375" s="2394"/>
    </row>
    <row r="710376" spans="70:70" x14ac:dyDescent="0.25">
      <c r="BR710376" s="2381"/>
    </row>
    <row r="710400" spans="70:70" x14ac:dyDescent="0.25">
      <c r="BR710400" s="2394"/>
    </row>
    <row r="710401" spans="70:70" x14ac:dyDescent="0.25">
      <c r="BR710401" s="2381"/>
    </row>
    <row r="710425" spans="70:70" x14ac:dyDescent="0.25">
      <c r="BR710425" s="2394"/>
    </row>
    <row r="710426" spans="70:70" x14ac:dyDescent="0.25">
      <c r="BR710426" s="2381"/>
    </row>
    <row r="710450" spans="70:70" x14ac:dyDescent="0.25">
      <c r="BR710450" s="2394"/>
    </row>
    <row r="710451" spans="70:70" x14ac:dyDescent="0.25">
      <c r="BR710451" s="2381"/>
    </row>
    <row r="710475" spans="70:70" x14ac:dyDescent="0.25">
      <c r="BR710475" s="2394"/>
    </row>
    <row r="710476" spans="70:70" x14ac:dyDescent="0.25">
      <c r="BR710476" s="2381"/>
    </row>
    <row r="710500" spans="70:70" x14ac:dyDescent="0.25">
      <c r="BR710500" s="2394"/>
    </row>
    <row r="710501" spans="70:70" x14ac:dyDescent="0.25">
      <c r="BR710501" s="2381"/>
    </row>
    <row r="710525" spans="70:70" x14ac:dyDescent="0.25">
      <c r="BR710525" s="2394"/>
    </row>
    <row r="710526" spans="70:70" x14ac:dyDescent="0.25">
      <c r="BR710526" s="2381"/>
    </row>
    <row r="710550" spans="70:70" x14ac:dyDescent="0.25">
      <c r="BR710550" s="2394"/>
    </row>
    <row r="710551" spans="70:70" x14ac:dyDescent="0.25">
      <c r="BR710551" s="2381"/>
    </row>
    <row r="710575" spans="70:70" x14ac:dyDescent="0.25">
      <c r="BR710575" s="2394"/>
    </row>
    <row r="710576" spans="70:70" x14ac:dyDescent="0.25">
      <c r="BR710576" s="2381"/>
    </row>
    <row r="710600" spans="70:70" x14ac:dyDescent="0.25">
      <c r="BR710600" s="2394"/>
    </row>
    <row r="710601" spans="70:70" x14ac:dyDescent="0.25">
      <c r="BR710601" s="2381"/>
    </row>
    <row r="710625" spans="70:70" x14ac:dyDescent="0.25">
      <c r="BR710625" s="2394"/>
    </row>
    <row r="710626" spans="70:70" x14ac:dyDescent="0.25">
      <c r="BR710626" s="2381"/>
    </row>
    <row r="710650" spans="70:70" x14ac:dyDescent="0.25">
      <c r="BR710650" s="2394"/>
    </row>
    <row r="710651" spans="70:70" x14ac:dyDescent="0.25">
      <c r="BR710651" s="2381"/>
    </row>
    <row r="710675" spans="70:70" x14ac:dyDescent="0.25">
      <c r="BR710675" s="2394"/>
    </row>
    <row r="710676" spans="70:70" x14ac:dyDescent="0.25">
      <c r="BR710676" s="2381"/>
    </row>
    <row r="710700" spans="70:70" x14ac:dyDescent="0.25">
      <c r="BR710700" s="2394"/>
    </row>
    <row r="710701" spans="70:70" x14ac:dyDescent="0.25">
      <c r="BR710701" s="2381"/>
    </row>
    <row r="710725" spans="70:70" x14ac:dyDescent="0.25">
      <c r="BR710725" s="2394"/>
    </row>
    <row r="710726" spans="70:70" x14ac:dyDescent="0.25">
      <c r="BR710726" s="2381"/>
    </row>
    <row r="710750" spans="70:70" x14ac:dyDescent="0.25">
      <c r="BR710750" s="2394"/>
    </row>
    <row r="710751" spans="70:70" x14ac:dyDescent="0.25">
      <c r="BR710751" s="2381"/>
    </row>
    <row r="710775" spans="70:70" x14ac:dyDescent="0.25">
      <c r="BR710775" s="2394"/>
    </row>
    <row r="710776" spans="70:70" x14ac:dyDescent="0.25">
      <c r="BR710776" s="2381"/>
    </row>
    <row r="710800" spans="70:70" x14ac:dyDescent="0.25">
      <c r="BR710800" s="2394"/>
    </row>
    <row r="710801" spans="70:70" x14ac:dyDescent="0.25">
      <c r="BR710801" s="2381"/>
    </row>
    <row r="710825" spans="70:70" x14ac:dyDescent="0.25">
      <c r="BR710825" s="2394"/>
    </row>
    <row r="710826" spans="70:70" x14ac:dyDescent="0.25">
      <c r="BR710826" s="2381"/>
    </row>
    <row r="710850" spans="70:70" x14ac:dyDescent="0.25">
      <c r="BR710850" s="2394"/>
    </row>
    <row r="710851" spans="70:70" x14ac:dyDescent="0.25">
      <c r="BR710851" s="2381"/>
    </row>
    <row r="710875" spans="70:70" x14ac:dyDescent="0.25">
      <c r="BR710875" s="2394"/>
    </row>
    <row r="710876" spans="70:70" x14ac:dyDescent="0.25">
      <c r="BR710876" s="2381"/>
    </row>
    <row r="710900" spans="70:70" x14ac:dyDescent="0.25">
      <c r="BR710900" s="2394"/>
    </row>
    <row r="710901" spans="70:70" x14ac:dyDescent="0.25">
      <c r="BR710901" s="2381"/>
    </row>
    <row r="710925" spans="70:70" x14ac:dyDescent="0.25">
      <c r="BR710925" s="2394"/>
    </row>
    <row r="710926" spans="70:70" x14ac:dyDescent="0.25">
      <c r="BR710926" s="2381"/>
    </row>
    <row r="710950" spans="70:70" x14ac:dyDescent="0.25">
      <c r="BR710950" s="2394"/>
    </row>
    <row r="710951" spans="70:70" x14ac:dyDescent="0.25">
      <c r="BR710951" s="2381"/>
    </row>
    <row r="710975" spans="70:70" x14ac:dyDescent="0.25">
      <c r="BR710975" s="2394"/>
    </row>
    <row r="710976" spans="70:70" x14ac:dyDescent="0.25">
      <c r="BR710976" s="2381"/>
    </row>
    <row r="711000" spans="70:70" x14ac:dyDescent="0.25">
      <c r="BR711000" s="2394"/>
    </row>
    <row r="711001" spans="70:70" x14ac:dyDescent="0.25">
      <c r="BR711001" s="2381"/>
    </row>
    <row r="711025" spans="70:70" x14ac:dyDescent="0.25">
      <c r="BR711025" s="2394"/>
    </row>
    <row r="711026" spans="70:70" x14ac:dyDescent="0.25">
      <c r="BR711026" s="2381"/>
    </row>
    <row r="711050" spans="70:70" x14ac:dyDescent="0.25">
      <c r="BR711050" s="2394"/>
    </row>
    <row r="711051" spans="70:70" x14ac:dyDescent="0.25">
      <c r="BR711051" s="2381"/>
    </row>
    <row r="711075" spans="70:70" x14ac:dyDescent="0.25">
      <c r="BR711075" s="2394"/>
    </row>
    <row r="711076" spans="70:70" x14ac:dyDescent="0.25">
      <c r="BR711076" s="2381"/>
    </row>
    <row r="711100" spans="70:70" x14ac:dyDescent="0.25">
      <c r="BR711100" s="2394"/>
    </row>
    <row r="711101" spans="70:70" x14ac:dyDescent="0.25">
      <c r="BR711101" s="2381"/>
    </row>
    <row r="711125" spans="70:70" x14ac:dyDescent="0.25">
      <c r="BR711125" s="2394"/>
    </row>
    <row r="711126" spans="70:70" x14ac:dyDescent="0.25">
      <c r="BR711126" s="2381"/>
    </row>
    <row r="711150" spans="70:70" x14ac:dyDescent="0.25">
      <c r="BR711150" s="2394"/>
    </row>
    <row r="711151" spans="70:70" x14ac:dyDescent="0.25">
      <c r="BR711151" s="2381"/>
    </row>
    <row r="711175" spans="70:70" x14ac:dyDescent="0.25">
      <c r="BR711175" s="2394"/>
    </row>
    <row r="711176" spans="70:70" x14ac:dyDescent="0.25">
      <c r="BR711176" s="2381"/>
    </row>
    <row r="711200" spans="70:70" x14ac:dyDescent="0.25">
      <c r="BR711200" s="2394"/>
    </row>
    <row r="711201" spans="70:70" x14ac:dyDescent="0.25">
      <c r="BR711201" s="2381"/>
    </row>
    <row r="711225" spans="70:70" x14ac:dyDescent="0.25">
      <c r="BR711225" s="2394"/>
    </row>
    <row r="711226" spans="70:70" x14ac:dyDescent="0.25">
      <c r="BR711226" s="2381"/>
    </row>
    <row r="711250" spans="70:70" x14ac:dyDescent="0.25">
      <c r="BR711250" s="2394"/>
    </row>
    <row r="711251" spans="70:70" x14ac:dyDescent="0.25">
      <c r="BR711251" s="2381"/>
    </row>
    <row r="711275" spans="70:70" x14ac:dyDescent="0.25">
      <c r="BR711275" s="2394"/>
    </row>
    <row r="711276" spans="70:70" x14ac:dyDescent="0.25">
      <c r="BR711276" s="2381"/>
    </row>
    <row r="711300" spans="70:70" x14ac:dyDescent="0.25">
      <c r="BR711300" s="2394"/>
    </row>
    <row r="711301" spans="70:70" x14ac:dyDescent="0.25">
      <c r="BR711301" s="2381"/>
    </row>
    <row r="711325" spans="70:70" x14ac:dyDescent="0.25">
      <c r="BR711325" s="2394"/>
    </row>
    <row r="711326" spans="70:70" x14ac:dyDescent="0.25">
      <c r="BR711326" s="2381"/>
    </row>
    <row r="711350" spans="70:70" x14ac:dyDescent="0.25">
      <c r="BR711350" s="2394"/>
    </row>
    <row r="711351" spans="70:70" x14ac:dyDescent="0.25">
      <c r="BR711351" s="2381"/>
    </row>
    <row r="711375" spans="70:70" x14ac:dyDescent="0.25">
      <c r="BR711375" s="2394"/>
    </row>
    <row r="711376" spans="70:70" x14ac:dyDescent="0.25">
      <c r="BR711376" s="2381"/>
    </row>
    <row r="711400" spans="70:70" x14ac:dyDescent="0.25">
      <c r="BR711400" s="2394"/>
    </row>
    <row r="711401" spans="70:70" x14ac:dyDescent="0.25">
      <c r="BR711401" s="2381"/>
    </row>
    <row r="711425" spans="70:70" x14ac:dyDescent="0.25">
      <c r="BR711425" s="2394"/>
    </row>
    <row r="711426" spans="70:70" x14ac:dyDescent="0.25">
      <c r="BR711426" s="2381"/>
    </row>
    <row r="711450" spans="70:70" x14ac:dyDescent="0.25">
      <c r="BR711450" s="2394"/>
    </row>
    <row r="711451" spans="70:70" x14ac:dyDescent="0.25">
      <c r="BR711451" s="2381"/>
    </row>
    <row r="711475" spans="70:70" x14ac:dyDescent="0.25">
      <c r="BR711475" s="2394"/>
    </row>
    <row r="711476" spans="70:70" x14ac:dyDescent="0.25">
      <c r="BR711476" s="2381"/>
    </row>
    <row r="711500" spans="70:70" x14ac:dyDescent="0.25">
      <c r="BR711500" s="2394"/>
    </row>
    <row r="711501" spans="70:70" x14ac:dyDescent="0.25">
      <c r="BR711501" s="2381"/>
    </row>
    <row r="711525" spans="70:70" x14ac:dyDescent="0.25">
      <c r="BR711525" s="2394"/>
    </row>
    <row r="711526" spans="70:70" x14ac:dyDescent="0.25">
      <c r="BR711526" s="2381"/>
    </row>
    <row r="711550" spans="70:70" x14ac:dyDescent="0.25">
      <c r="BR711550" s="2394"/>
    </row>
    <row r="711551" spans="70:70" x14ac:dyDescent="0.25">
      <c r="BR711551" s="2381"/>
    </row>
    <row r="711575" spans="70:70" x14ac:dyDescent="0.25">
      <c r="BR711575" s="2394"/>
    </row>
    <row r="711576" spans="70:70" x14ac:dyDescent="0.25">
      <c r="BR711576" s="2381"/>
    </row>
    <row r="711600" spans="70:70" x14ac:dyDescent="0.25">
      <c r="BR711600" s="2394"/>
    </row>
    <row r="711601" spans="70:70" x14ac:dyDescent="0.25">
      <c r="BR711601" s="2381"/>
    </row>
    <row r="711625" spans="70:70" x14ac:dyDescent="0.25">
      <c r="BR711625" s="2394"/>
    </row>
    <row r="711626" spans="70:70" x14ac:dyDescent="0.25">
      <c r="BR711626" s="2381"/>
    </row>
    <row r="711650" spans="70:70" x14ac:dyDescent="0.25">
      <c r="BR711650" s="2394"/>
    </row>
    <row r="711651" spans="70:70" x14ac:dyDescent="0.25">
      <c r="BR711651" s="2381"/>
    </row>
    <row r="711675" spans="70:70" x14ac:dyDescent="0.25">
      <c r="BR711675" s="2394"/>
    </row>
    <row r="711676" spans="70:70" x14ac:dyDescent="0.25">
      <c r="BR711676" s="2381"/>
    </row>
    <row r="711700" spans="70:70" x14ac:dyDescent="0.25">
      <c r="BR711700" s="2394"/>
    </row>
    <row r="711701" spans="70:70" x14ac:dyDescent="0.25">
      <c r="BR711701" s="2381"/>
    </row>
    <row r="711725" spans="70:70" x14ac:dyDescent="0.25">
      <c r="BR711725" s="2394"/>
    </row>
    <row r="711726" spans="70:70" x14ac:dyDescent="0.25">
      <c r="BR711726" s="2381"/>
    </row>
    <row r="711750" spans="70:70" x14ac:dyDescent="0.25">
      <c r="BR711750" s="2394"/>
    </row>
    <row r="711751" spans="70:70" x14ac:dyDescent="0.25">
      <c r="BR711751" s="2381"/>
    </row>
    <row r="711775" spans="70:70" x14ac:dyDescent="0.25">
      <c r="BR711775" s="2394"/>
    </row>
    <row r="711776" spans="70:70" x14ac:dyDescent="0.25">
      <c r="BR711776" s="2381"/>
    </row>
    <row r="711800" spans="70:70" x14ac:dyDescent="0.25">
      <c r="BR711800" s="2394"/>
    </row>
    <row r="711801" spans="70:70" x14ac:dyDescent="0.25">
      <c r="BR711801" s="2381"/>
    </row>
    <row r="711825" spans="70:70" x14ac:dyDescent="0.25">
      <c r="BR711825" s="2394"/>
    </row>
    <row r="711826" spans="70:70" x14ac:dyDescent="0.25">
      <c r="BR711826" s="2381"/>
    </row>
    <row r="711850" spans="70:70" x14ac:dyDescent="0.25">
      <c r="BR711850" s="2394"/>
    </row>
    <row r="711851" spans="70:70" x14ac:dyDescent="0.25">
      <c r="BR711851" s="2381"/>
    </row>
    <row r="711875" spans="70:70" x14ac:dyDescent="0.25">
      <c r="BR711875" s="2394"/>
    </row>
    <row r="711876" spans="70:70" x14ac:dyDescent="0.25">
      <c r="BR711876" s="2381"/>
    </row>
    <row r="711900" spans="70:70" x14ac:dyDescent="0.25">
      <c r="BR711900" s="2394"/>
    </row>
    <row r="711901" spans="70:70" x14ac:dyDescent="0.25">
      <c r="BR711901" s="2381"/>
    </row>
    <row r="711925" spans="70:70" x14ac:dyDescent="0.25">
      <c r="BR711925" s="2394"/>
    </row>
    <row r="711926" spans="70:70" x14ac:dyDescent="0.25">
      <c r="BR711926" s="2381"/>
    </row>
    <row r="711950" spans="70:70" x14ac:dyDescent="0.25">
      <c r="BR711950" s="2394"/>
    </row>
    <row r="711951" spans="70:70" x14ac:dyDescent="0.25">
      <c r="BR711951" s="2381"/>
    </row>
    <row r="711975" spans="70:70" x14ac:dyDescent="0.25">
      <c r="BR711975" s="2394"/>
    </row>
    <row r="711976" spans="70:70" x14ac:dyDescent="0.25">
      <c r="BR711976" s="2381"/>
    </row>
    <row r="712000" spans="70:70" x14ac:dyDescent="0.25">
      <c r="BR712000" s="2394"/>
    </row>
    <row r="712001" spans="70:70" x14ac:dyDescent="0.25">
      <c r="BR712001" s="2381"/>
    </row>
    <row r="712025" spans="70:70" x14ac:dyDescent="0.25">
      <c r="BR712025" s="2394"/>
    </row>
    <row r="712026" spans="70:70" x14ac:dyDescent="0.25">
      <c r="BR712026" s="2381"/>
    </row>
    <row r="712050" spans="70:70" x14ac:dyDescent="0.25">
      <c r="BR712050" s="2394"/>
    </row>
    <row r="712051" spans="70:70" x14ac:dyDescent="0.25">
      <c r="BR712051" s="2381"/>
    </row>
    <row r="712075" spans="70:70" x14ac:dyDescent="0.25">
      <c r="BR712075" s="2394"/>
    </row>
    <row r="712076" spans="70:70" x14ac:dyDescent="0.25">
      <c r="BR712076" s="2381"/>
    </row>
    <row r="712100" spans="70:70" x14ac:dyDescent="0.25">
      <c r="BR712100" s="2394"/>
    </row>
    <row r="712101" spans="70:70" x14ac:dyDescent="0.25">
      <c r="BR712101" s="2381"/>
    </row>
    <row r="712125" spans="70:70" x14ac:dyDescent="0.25">
      <c r="BR712125" s="2394"/>
    </row>
    <row r="712126" spans="70:70" x14ac:dyDescent="0.25">
      <c r="BR712126" s="2381"/>
    </row>
    <row r="712150" spans="70:70" x14ac:dyDescent="0.25">
      <c r="BR712150" s="2394"/>
    </row>
    <row r="712151" spans="70:70" x14ac:dyDescent="0.25">
      <c r="BR712151" s="2381"/>
    </row>
    <row r="712175" spans="70:70" x14ac:dyDescent="0.25">
      <c r="BR712175" s="2394"/>
    </row>
    <row r="712176" spans="70:70" x14ac:dyDescent="0.25">
      <c r="BR712176" s="2381"/>
    </row>
    <row r="712200" spans="70:70" x14ac:dyDescent="0.25">
      <c r="BR712200" s="2394"/>
    </row>
    <row r="712201" spans="70:70" x14ac:dyDescent="0.25">
      <c r="BR712201" s="2381"/>
    </row>
    <row r="712225" spans="70:70" x14ac:dyDescent="0.25">
      <c r="BR712225" s="2394"/>
    </row>
    <row r="712226" spans="70:70" x14ac:dyDescent="0.25">
      <c r="BR712226" s="2381"/>
    </row>
    <row r="712250" spans="70:70" x14ac:dyDescent="0.25">
      <c r="BR712250" s="2394"/>
    </row>
    <row r="712251" spans="70:70" x14ac:dyDescent="0.25">
      <c r="BR712251" s="2381"/>
    </row>
    <row r="712275" spans="70:70" x14ac:dyDescent="0.25">
      <c r="BR712275" s="2394"/>
    </row>
    <row r="712276" spans="70:70" x14ac:dyDescent="0.25">
      <c r="BR712276" s="2381"/>
    </row>
    <row r="712300" spans="70:70" x14ac:dyDescent="0.25">
      <c r="BR712300" s="2394"/>
    </row>
    <row r="712301" spans="70:70" x14ac:dyDescent="0.25">
      <c r="BR712301" s="2381"/>
    </row>
    <row r="712325" spans="70:70" x14ac:dyDescent="0.25">
      <c r="BR712325" s="2394"/>
    </row>
    <row r="712326" spans="70:70" x14ac:dyDescent="0.25">
      <c r="BR712326" s="2381"/>
    </row>
    <row r="712350" spans="70:70" x14ac:dyDescent="0.25">
      <c r="BR712350" s="2394"/>
    </row>
    <row r="712351" spans="70:70" x14ac:dyDescent="0.25">
      <c r="BR712351" s="2381"/>
    </row>
    <row r="712375" spans="70:70" x14ac:dyDescent="0.25">
      <c r="BR712375" s="2394"/>
    </row>
    <row r="712376" spans="70:70" x14ac:dyDescent="0.25">
      <c r="BR712376" s="2381"/>
    </row>
    <row r="712400" spans="70:70" x14ac:dyDescent="0.25">
      <c r="BR712400" s="2394"/>
    </row>
    <row r="712401" spans="70:70" x14ac:dyDescent="0.25">
      <c r="BR712401" s="2381"/>
    </row>
    <row r="712425" spans="70:70" x14ac:dyDescent="0.25">
      <c r="BR712425" s="2394"/>
    </row>
    <row r="712426" spans="70:70" x14ac:dyDescent="0.25">
      <c r="BR712426" s="2381"/>
    </row>
    <row r="712450" spans="70:70" x14ac:dyDescent="0.25">
      <c r="BR712450" s="2394"/>
    </row>
    <row r="712451" spans="70:70" x14ac:dyDescent="0.25">
      <c r="BR712451" s="2381"/>
    </row>
    <row r="712475" spans="70:70" x14ac:dyDescent="0.25">
      <c r="BR712475" s="2394"/>
    </row>
    <row r="712476" spans="70:70" x14ac:dyDescent="0.25">
      <c r="BR712476" s="2381"/>
    </row>
    <row r="712500" spans="70:70" x14ac:dyDescent="0.25">
      <c r="BR712500" s="2394"/>
    </row>
    <row r="712501" spans="70:70" x14ac:dyDescent="0.25">
      <c r="BR712501" s="2381"/>
    </row>
    <row r="712525" spans="70:70" x14ac:dyDescent="0.25">
      <c r="BR712525" s="2394"/>
    </row>
    <row r="712526" spans="70:70" x14ac:dyDescent="0.25">
      <c r="BR712526" s="2381"/>
    </row>
    <row r="712550" spans="70:70" x14ac:dyDescent="0.25">
      <c r="BR712550" s="2394"/>
    </row>
    <row r="712551" spans="70:70" x14ac:dyDescent="0.25">
      <c r="BR712551" s="2381"/>
    </row>
    <row r="712575" spans="70:70" x14ac:dyDescent="0.25">
      <c r="BR712575" s="2394"/>
    </row>
    <row r="712576" spans="70:70" x14ac:dyDescent="0.25">
      <c r="BR712576" s="2381"/>
    </row>
    <row r="712600" spans="70:70" x14ac:dyDescent="0.25">
      <c r="BR712600" s="2394"/>
    </row>
    <row r="712601" spans="70:70" x14ac:dyDescent="0.25">
      <c r="BR712601" s="2381"/>
    </row>
    <row r="712625" spans="70:70" x14ac:dyDescent="0.25">
      <c r="BR712625" s="2394"/>
    </row>
    <row r="712626" spans="70:70" x14ac:dyDescent="0.25">
      <c r="BR712626" s="2381"/>
    </row>
    <row r="712650" spans="70:70" x14ac:dyDescent="0.25">
      <c r="BR712650" s="2394"/>
    </row>
    <row r="712651" spans="70:70" x14ac:dyDescent="0.25">
      <c r="BR712651" s="2381"/>
    </row>
    <row r="712675" spans="70:70" x14ac:dyDescent="0.25">
      <c r="BR712675" s="2394"/>
    </row>
    <row r="712676" spans="70:70" x14ac:dyDescent="0.25">
      <c r="BR712676" s="2381"/>
    </row>
    <row r="712700" spans="70:70" x14ac:dyDescent="0.25">
      <c r="BR712700" s="2394"/>
    </row>
    <row r="712701" spans="70:70" x14ac:dyDescent="0.25">
      <c r="BR712701" s="2381"/>
    </row>
    <row r="712725" spans="70:70" x14ac:dyDescent="0.25">
      <c r="BR712725" s="2394"/>
    </row>
    <row r="712726" spans="70:70" x14ac:dyDescent="0.25">
      <c r="BR712726" s="2381"/>
    </row>
    <row r="712750" spans="70:70" x14ac:dyDescent="0.25">
      <c r="BR712750" s="2394"/>
    </row>
    <row r="712751" spans="70:70" x14ac:dyDescent="0.25">
      <c r="BR712751" s="2381"/>
    </row>
    <row r="712775" spans="70:70" x14ac:dyDescent="0.25">
      <c r="BR712775" s="2394"/>
    </row>
    <row r="712776" spans="70:70" x14ac:dyDescent="0.25">
      <c r="BR712776" s="2381"/>
    </row>
    <row r="712800" spans="70:70" x14ac:dyDescent="0.25">
      <c r="BR712800" s="2394"/>
    </row>
    <row r="712801" spans="70:70" x14ac:dyDescent="0.25">
      <c r="BR712801" s="2381"/>
    </row>
    <row r="712825" spans="70:70" x14ac:dyDescent="0.25">
      <c r="BR712825" s="2394"/>
    </row>
    <row r="712826" spans="70:70" x14ac:dyDescent="0.25">
      <c r="BR712826" s="2381"/>
    </row>
    <row r="712850" spans="70:70" x14ac:dyDescent="0.25">
      <c r="BR712850" s="2394"/>
    </row>
    <row r="712851" spans="70:70" x14ac:dyDescent="0.25">
      <c r="BR712851" s="2381"/>
    </row>
    <row r="712875" spans="70:70" x14ac:dyDescent="0.25">
      <c r="BR712875" s="2394"/>
    </row>
    <row r="712876" spans="70:70" x14ac:dyDescent="0.25">
      <c r="BR712876" s="2381"/>
    </row>
    <row r="712900" spans="70:70" x14ac:dyDescent="0.25">
      <c r="BR712900" s="2394"/>
    </row>
    <row r="712901" spans="70:70" x14ac:dyDescent="0.25">
      <c r="BR712901" s="2381"/>
    </row>
    <row r="712925" spans="70:70" x14ac:dyDescent="0.25">
      <c r="BR712925" s="2394"/>
    </row>
    <row r="712926" spans="70:70" x14ac:dyDescent="0.25">
      <c r="BR712926" s="2381"/>
    </row>
    <row r="712950" spans="70:70" x14ac:dyDescent="0.25">
      <c r="BR712950" s="2394"/>
    </row>
    <row r="712951" spans="70:70" x14ac:dyDescent="0.25">
      <c r="BR712951" s="2381"/>
    </row>
    <row r="712975" spans="70:70" x14ac:dyDescent="0.25">
      <c r="BR712975" s="2394"/>
    </row>
    <row r="712976" spans="70:70" x14ac:dyDescent="0.25">
      <c r="BR712976" s="2381"/>
    </row>
    <row r="713000" spans="70:70" x14ac:dyDescent="0.25">
      <c r="BR713000" s="2394"/>
    </row>
    <row r="713001" spans="70:70" x14ac:dyDescent="0.25">
      <c r="BR713001" s="2381"/>
    </row>
    <row r="713025" spans="70:70" x14ac:dyDescent="0.25">
      <c r="BR713025" s="2394"/>
    </row>
    <row r="713026" spans="70:70" x14ac:dyDescent="0.25">
      <c r="BR713026" s="2381"/>
    </row>
    <row r="713050" spans="70:70" x14ac:dyDescent="0.25">
      <c r="BR713050" s="2394"/>
    </row>
    <row r="713051" spans="70:70" x14ac:dyDescent="0.25">
      <c r="BR713051" s="2381"/>
    </row>
    <row r="713075" spans="70:70" x14ac:dyDescent="0.25">
      <c r="BR713075" s="2394"/>
    </row>
    <row r="713076" spans="70:70" x14ac:dyDescent="0.25">
      <c r="BR713076" s="2381"/>
    </row>
    <row r="713100" spans="70:70" x14ac:dyDescent="0.25">
      <c r="BR713100" s="2394"/>
    </row>
    <row r="713101" spans="70:70" x14ac:dyDescent="0.25">
      <c r="BR713101" s="2381"/>
    </row>
    <row r="713125" spans="70:70" x14ac:dyDescent="0.25">
      <c r="BR713125" s="2394"/>
    </row>
    <row r="713126" spans="70:70" x14ac:dyDescent="0.25">
      <c r="BR713126" s="2381"/>
    </row>
    <row r="713150" spans="70:70" x14ac:dyDescent="0.25">
      <c r="BR713150" s="2394"/>
    </row>
    <row r="713151" spans="70:70" x14ac:dyDescent="0.25">
      <c r="BR713151" s="2381"/>
    </row>
    <row r="713175" spans="70:70" x14ac:dyDescent="0.25">
      <c r="BR713175" s="2394"/>
    </row>
    <row r="713176" spans="70:70" x14ac:dyDescent="0.25">
      <c r="BR713176" s="2381"/>
    </row>
    <row r="713200" spans="70:70" x14ac:dyDescent="0.25">
      <c r="BR713200" s="2394"/>
    </row>
    <row r="713201" spans="70:70" x14ac:dyDescent="0.25">
      <c r="BR713201" s="2381"/>
    </row>
    <row r="713225" spans="70:70" x14ac:dyDescent="0.25">
      <c r="BR713225" s="2394"/>
    </row>
    <row r="713226" spans="70:70" x14ac:dyDescent="0.25">
      <c r="BR713226" s="2381"/>
    </row>
    <row r="713250" spans="70:70" x14ac:dyDescent="0.25">
      <c r="BR713250" s="2394"/>
    </row>
    <row r="713251" spans="70:70" x14ac:dyDescent="0.25">
      <c r="BR713251" s="2381"/>
    </row>
    <row r="713275" spans="70:70" x14ac:dyDescent="0.25">
      <c r="BR713275" s="2394"/>
    </row>
    <row r="713276" spans="70:70" x14ac:dyDescent="0.25">
      <c r="BR713276" s="2381"/>
    </row>
    <row r="713300" spans="70:70" x14ac:dyDescent="0.25">
      <c r="BR713300" s="2394"/>
    </row>
    <row r="713301" spans="70:70" x14ac:dyDescent="0.25">
      <c r="BR713301" s="2381"/>
    </row>
    <row r="713325" spans="70:70" x14ac:dyDescent="0.25">
      <c r="BR713325" s="2394"/>
    </row>
    <row r="713326" spans="70:70" x14ac:dyDescent="0.25">
      <c r="BR713326" s="2381"/>
    </row>
    <row r="713350" spans="70:70" x14ac:dyDescent="0.25">
      <c r="BR713350" s="2394"/>
    </row>
    <row r="713351" spans="70:70" x14ac:dyDescent="0.25">
      <c r="BR713351" s="2381"/>
    </row>
    <row r="713375" spans="70:70" x14ac:dyDescent="0.25">
      <c r="BR713375" s="2394"/>
    </row>
    <row r="713376" spans="70:70" x14ac:dyDescent="0.25">
      <c r="BR713376" s="2381"/>
    </row>
    <row r="713400" spans="70:70" x14ac:dyDescent="0.25">
      <c r="BR713400" s="2394"/>
    </row>
    <row r="713401" spans="70:70" x14ac:dyDescent="0.25">
      <c r="BR713401" s="2381"/>
    </row>
    <row r="713425" spans="70:70" x14ac:dyDescent="0.25">
      <c r="BR713425" s="2394"/>
    </row>
    <row r="713426" spans="70:70" x14ac:dyDescent="0.25">
      <c r="BR713426" s="2381"/>
    </row>
    <row r="713450" spans="70:70" x14ac:dyDescent="0.25">
      <c r="BR713450" s="2394"/>
    </row>
    <row r="713451" spans="70:70" x14ac:dyDescent="0.25">
      <c r="BR713451" s="2381"/>
    </row>
    <row r="713475" spans="70:70" x14ac:dyDescent="0.25">
      <c r="BR713475" s="2394"/>
    </row>
    <row r="713476" spans="70:70" x14ac:dyDescent="0.25">
      <c r="BR713476" s="2381"/>
    </row>
    <row r="713500" spans="70:70" x14ac:dyDescent="0.25">
      <c r="BR713500" s="2394"/>
    </row>
    <row r="713501" spans="70:70" x14ac:dyDescent="0.25">
      <c r="BR713501" s="2381"/>
    </row>
    <row r="713525" spans="70:70" x14ac:dyDescent="0.25">
      <c r="BR713525" s="2394"/>
    </row>
    <row r="713526" spans="70:70" x14ac:dyDescent="0.25">
      <c r="BR713526" s="2381"/>
    </row>
    <row r="713550" spans="70:70" x14ac:dyDescent="0.25">
      <c r="BR713550" s="2394"/>
    </row>
    <row r="713551" spans="70:70" x14ac:dyDescent="0.25">
      <c r="BR713551" s="2381"/>
    </row>
    <row r="713575" spans="70:70" x14ac:dyDescent="0.25">
      <c r="BR713575" s="2394"/>
    </row>
    <row r="713576" spans="70:70" x14ac:dyDescent="0.25">
      <c r="BR713576" s="2381"/>
    </row>
    <row r="713600" spans="70:70" x14ac:dyDescent="0.25">
      <c r="BR713600" s="2394"/>
    </row>
    <row r="713601" spans="70:70" x14ac:dyDescent="0.25">
      <c r="BR713601" s="2381"/>
    </row>
    <row r="713625" spans="70:70" x14ac:dyDescent="0.25">
      <c r="BR713625" s="2394"/>
    </row>
    <row r="713626" spans="70:70" x14ac:dyDescent="0.25">
      <c r="BR713626" s="2381"/>
    </row>
    <row r="713650" spans="70:70" x14ac:dyDescent="0.25">
      <c r="BR713650" s="2394"/>
    </row>
    <row r="713651" spans="70:70" x14ac:dyDescent="0.25">
      <c r="BR713651" s="2381"/>
    </row>
    <row r="713675" spans="70:70" x14ac:dyDescent="0.25">
      <c r="BR713675" s="2394"/>
    </row>
    <row r="713676" spans="70:70" x14ac:dyDescent="0.25">
      <c r="BR713676" s="2381"/>
    </row>
    <row r="713700" spans="70:70" x14ac:dyDescent="0.25">
      <c r="BR713700" s="2394"/>
    </row>
    <row r="713701" spans="70:70" x14ac:dyDescent="0.25">
      <c r="BR713701" s="2381"/>
    </row>
    <row r="713725" spans="70:70" x14ac:dyDescent="0.25">
      <c r="BR713725" s="2394"/>
    </row>
    <row r="713726" spans="70:70" x14ac:dyDescent="0.25">
      <c r="BR713726" s="2381"/>
    </row>
    <row r="713750" spans="70:70" x14ac:dyDescent="0.25">
      <c r="BR713750" s="2394"/>
    </row>
    <row r="713751" spans="70:70" x14ac:dyDescent="0.25">
      <c r="BR713751" s="2381"/>
    </row>
    <row r="713775" spans="70:70" x14ac:dyDescent="0.25">
      <c r="BR713775" s="2394"/>
    </row>
    <row r="713776" spans="70:70" x14ac:dyDescent="0.25">
      <c r="BR713776" s="2381"/>
    </row>
    <row r="713800" spans="70:70" x14ac:dyDescent="0.25">
      <c r="BR713800" s="2394"/>
    </row>
    <row r="713801" spans="70:70" x14ac:dyDescent="0.25">
      <c r="BR713801" s="2381"/>
    </row>
    <row r="713825" spans="70:70" x14ac:dyDescent="0.25">
      <c r="BR713825" s="2394"/>
    </row>
    <row r="713826" spans="70:70" x14ac:dyDescent="0.25">
      <c r="BR713826" s="2381"/>
    </row>
    <row r="713850" spans="70:70" x14ac:dyDescent="0.25">
      <c r="BR713850" s="2394"/>
    </row>
    <row r="713851" spans="70:70" x14ac:dyDescent="0.25">
      <c r="BR713851" s="2381"/>
    </row>
    <row r="713875" spans="70:70" x14ac:dyDescent="0.25">
      <c r="BR713875" s="2394"/>
    </row>
    <row r="713876" spans="70:70" x14ac:dyDescent="0.25">
      <c r="BR713876" s="2381"/>
    </row>
    <row r="713900" spans="70:70" x14ac:dyDescent="0.25">
      <c r="BR713900" s="2394"/>
    </row>
    <row r="713901" spans="70:70" x14ac:dyDescent="0.25">
      <c r="BR713901" s="2381"/>
    </row>
    <row r="713925" spans="70:70" x14ac:dyDescent="0.25">
      <c r="BR713925" s="2394"/>
    </row>
    <row r="713926" spans="70:70" x14ac:dyDescent="0.25">
      <c r="BR713926" s="2381"/>
    </row>
    <row r="713950" spans="70:70" x14ac:dyDescent="0.25">
      <c r="BR713950" s="2394"/>
    </row>
    <row r="713951" spans="70:70" x14ac:dyDescent="0.25">
      <c r="BR713951" s="2381"/>
    </row>
    <row r="713975" spans="70:70" x14ac:dyDescent="0.25">
      <c r="BR713975" s="2394"/>
    </row>
    <row r="713976" spans="70:70" x14ac:dyDescent="0.25">
      <c r="BR713976" s="2381"/>
    </row>
    <row r="714000" spans="70:70" x14ac:dyDescent="0.25">
      <c r="BR714000" s="2394"/>
    </row>
    <row r="714001" spans="70:70" x14ac:dyDescent="0.25">
      <c r="BR714001" s="2381"/>
    </row>
    <row r="714025" spans="70:70" x14ac:dyDescent="0.25">
      <c r="BR714025" s="2394"/>
    </row>
    <row r="714026" spans="70:70" x14ac:dyDescent="0.25">
      <c r="BR714026" s="2381"/>
    </row>
    <row r="714050" spans="70:70" x14ac:dyDescent="0.25">
      <c r="BR714050" s="2394"/>
    </row>
    <row r="714051" spans="70:70" x14ac:dyDescent="0.25">
      <c r="BR714051" s="2381"/>
    </row>
    <row r="714075" spans="70:70" x14ac:dyDescent="0.25">
      <c r="BR714075" s="2394"/>
    </row>
    <row r="714076" spans="70:70" x14ac:dyDescent="0.25">
      <c r="BR714076" s="2381"/>
    </row>
    <row r="714100" spans="70:70" x14ac:dyDescent="0.25">
      <c r="BR714100" s="2394"/>
    </row>
    <row r="714101" spans="70:70" x14ac:dyDescent="0.25">
      <c r="BR714101" s="2381"/>
    </row>
    <row r="714125" spans="70:70" x14ac:dyDescent="0.25">
      <c r="BR714125" s="2394"/>
    </row>
    <row r="714126" spans="70:70" x14ac:dyDescent="0.25">
      <c r="BR714126" s="2381"/>
    </row>
    <row r="714150" spans="70:70" x14ac:dyDescent="0.25">
      <c r="BR714150" s="2394"/>
    </row>
    <row r="714151" spans="70:70" x14ac:dyDescent="0.25">
      <c r="BR714151" s="2381"/>
    </row>
    <row r="714175" spans="70:70" x14ac:dyDescent="0.25">
      <c r="BR714175" s="2394"/>
    </row>
    <row r="714176" spans="70:70" x14ac:dyDescent="0.25">
      <c r="BR714176" s="2381"/>
    </row>
    <row r="714200" spans="70:70" x14ac:dyDescent="0.25">
      <c r="BR714200" s="2394"/>
    </row>
    <row r="714201" spans="70:70" x14ac:dyDescent="0.25">
      <c r="BR714201" s="2381"/>
    </row>
    <row r="714225" spans="70:70" x14ac:dyDescent="0.25">
      <c r="BR714225" s="2394"/>
    </row>
    <row r="714226" spans="70:70" x14ac:dyDescent="0.25">
      <c r="BR714226" s="2381"/>
    </row>
    <row r="714250" spans="70:70" x14ac:dyDescent="0.25">
      <c r="BR714250" s="2394"/>
    </row>
    <row r="714251" spans="70:70" x14ac:dyDescent="0.25">
      <c r="BR714251" s="2381"/>
    </row>
    <row r="714275" spans="70:70" x14ac:dyDescent="0.25">
      <c r="BR714275" s="2394"/>
    </row>
    <row r="714276" spans="70:70" x14ac:dyDescent="0.25">
      <c r="BR714276" s="2381"/>
    </row>
    <row r="714300" spans="70:70" x14ac:dyDescent="0.25">
      <c r="BR714300" s="2394"/>
    </row>
    <row r="714301" spans="70:70" x14ac:dyDescent="0.25">
      <c r="BR714301" s="2381"/>
    </row>
    <row r="714325" spans="70:70" x14ac:dyDescent="0.25">
      <c r="BR714325" s="2394"/>
    </row>
    <row r="714326" spans="70:70" x14ac:dyDescent="0.25">
      <c r="BR714326" s="2381"/>
    </row>
    <row r="714350" spans="70:70" x14ac:dyDescent="0.25">
      <c r="BR714350" s="2394"/>
    </row>
    <row r="714351" spans="70:70" x14ac:dyDescent="0.25">
      <c r="BR714351" s="2381"/>
    </row>
    <row r="714375" spans="70:70" x14ac:dyDescent="0.25">
      <c r="BR714375" s="2394"/>
    </row>
    <row r="714376" spans="70:70" x14ac:dyDescent="0.25">
      <c r="BR714376" s="2381"/>
    </row>
    <row r="714400" spans="70:70" x14ac:dyDescent="0.25">
      <c r="BR714400" s="2394"/>
    </row>
    <row r="714401" spans="70:70" x14ac:dyDescent="0.25">
      <c r="BR714401" s="2381"/>
    </row>
    <row r="714425" spans="70:70" x14ac:dyDescent="0.25">
      <c r="BR714425" s="2394"/>
    </row>
    <row r="714426" spans="70:70" x14ac:dyDescent="0.25">
      <c r="BR714426" s="2381"/>
    </row>
    <row r="714450" spans="70:70" x14ac:dyDescent="0.25">
      <c r="BR714450" s="2394"/>
    </row>
    <row r="714451" spans="70:70" x14ac:dyDescent="0.25">
      <c r="BR714451" s="2381"/>
    </row>
    <row r="714475" spans="70:70" x14ac:dyDescent="0.25">
      <c r="BR714475" s="2394"/>
    </row>
    <row r="714476" spans="70:70" x14ac:dyDescent="0.25">
      <c r="BR714476" s="2381"/>
    </row>
    <row r="714500" spans="70:70" x14ac:dyDescent="0.25">
      <c r="BR714500" s="2394"/>
    </row>
    <row r="714501" spans="70:70" x14ac:dyDescent="0.25">
      <c r="BR714501" s="2381"/>
    </row>
    <row r="714525" spans="70:70" x14ac:dyDescent="0.25">
      <c r="BR714525" s="2394"/>
    </row>
    <row r="714526" spans="70:70" x14ac:dyDescent="0.25">
      <c r="BR714526" s="2381"/>
    </row>
    <row r="714550" spans="70:70" x14ac:dyDescent="0.25">
      <c r="BR714550" s="2394"/>
    </row>
    <row r="714551" spans="70:70" x14ac:dyDescent="0.25">
      <c r="BR714551" s="2381"/>
    </row>
    <row r="714575" spans="70:70" x14ac:dyDescent="0.25">
      <c r="BR714575" s="2394"/>
    </row>
    <row r="714576" spans="70:70" x14ac:dyDescent="0.25">
      <c r="BR714576" s="2381"/>
    </row>
    <row r="714600" spans="70:70" x14ac:dyDescent="0.25">
      <c r="BR714600" s="2394"/>
    </row>
    <row r="714601" spans="70:70" x14ac:dyDescent="0.25">
      <c r="BR714601" s="2381"/>
    </row>
    <row r="714625" spans="70:70" x14ac:dyDescent="0.25">
      <c r="BR714625" s="2394"/>
    </row>
    <row r="714626" spans="70:70" x14ac:dyDescent="0.25">
      <c r="BR714626" s="2381"/>
    </row>
    <row r="714650" spans="70:70" x14ac:dyDescent="0.25">
      <c r="BR714650" s="2394"/>
    </row>
    <row r="714651" spans="70:70" x14ac:dyDescent="0.25">
      <c r="BR714651" s="2381"/>
    </row>
    <row r="714675" spans="70:70" x14ac:dyDescent="0.25">
      <c r="BR714675" s="2394"/>
    </row>
    <row r="714676" spans="70:70" x14ac:dyDescent="0.25">
      <c r="BR714676" s="2381"/>
    </row>
    <row r="714700" spans="70:70" x14ac:dyDescent="0.25">
      <c r="BR714700" s="2394"/>
    </row>
    <row r="714701" spans="70:70" x14ac:dyDescent="0.25">
      <c r="BR714701" s="2381"/>
    </row>
    <row r="714725" spans="70:70" x14ac:dyDescent="0.25">
      <c r="BR714725" s="2394"/>
    </row>
    <row r="714726" spans="70:70" x14ac:dyDescent="0.25">
      <c r="BR714726" s="2381"/>
    </row>
    <row r="714750" spans="70:70" x14ac:dyDescent="0.25">
      <c r="BR714750" s="2394"/>
    </row>
    <row r="714751" spans="70:70" x14ac:dyDescent="0.25">
      <c r="BR714751" s="2381"/>
    </row>
    <row r="714775" spans="70:70" x14ac:dyDescent="0.25">
      <c r="BR714775" s="2394"/>
    </row>
    <row r="714776" spans="70:70" x14ac:dyDescent="0.25">
      <c r="BR714776" s="2381"/>
    </row>
    <row r="714800" spans="70:70" x14ac:dyDescent="0.25">
      <c r="BR714800" s="2394"/>
    </row>
    <row r="714801" spans="70:70" x14ac:dyDescent="0.25">
      <c r="BR714801" s="2381"/>
    </row>
    <row r="714825" spans="70:70" x14ac:dyDescent="0.25">
      <c r="BR714825" s="2394"/>
    </row>
    <row r="714826" spans="70:70" x14ac:dyDescent="0.25">
      <c r="BR714826" s="2381"/>
    </row>
    <row r="714850" spans="70:70" x14ac:dyDescent="0.25">
      <c r="BR714850" s="2394"/>
    </row>
    <row r="714851" spans="70:70" x14ac:dyDescent="0.25">
      <c r="BR714851" s="2381"/>
    </row>
    <row r="714875" spans="70:70" x14ac:dyDescent="0.25">
      <c r="BR714875" s="2394"/>
    </row>
    <row r="714876" spans="70:70" x14ac:dyDescent="0.25">
      <c r="BR714876" s="2381"/>
    </row>
    <row r="714900" spans="70:70" x14ac:dyDescent="0.25">
      <c r="BR714900" s="2394"/>
    </row>
    <row r="714901" spans="70:70" x14ac:dyDescent="0.25">
      <c r="BR714901" s="2381"/>
    </row>
    <row r="714925" spans="70:70" x14ac:dyDescent="0.25">
      <c r="BR714925" s="2394"/>
    </row>
    <row r="714926" spans="70:70" x14ac:dyDescent="0.25">
      <c r="BR714926" s="2381"/>
    </row>
    <row r="714950" spans="70:70" x14ac:dyDescent="0.25">
      <c r="BR714950" s="2394"/>
    </row>
    <row r="714951" spans="70:70" x14ac:dyDescent="0.25">
      <c r="BR714951" s="2381"/>
    </row>
    <row r="714975" spans="70:70" x14ac:dyDescent="0.25">
      <c r="BR714975" s="2394"/>
    </row>
    <row r="714976" spans="70:70" x14ac:dyDescent="0.25">
      <c r="BR714976" s="2381"/>
    </row>
    <row r="715000" spans="70:70" x14ac:dyDescent="0.25">
      <c r="BR715000" s="2394"/>
    </row>
    <row r="715001" spans="70:70" x14ac:dyDescent="0.25">
      <c r="BR715001" s="2381"/>
    </row>
    <row r="715025" spans="70:70" x14ac:dyDescent="0.25">
      <c r="BR715025" s="2394"/>
    </row>
    <row r="715026" spans="70:70" x14ac:dyDescent="0.25">
      <c r="BR715026" s="2381"/>
    </row>
    <row r="715050" spans="70:70" x14ac:dyDescent="0.25">
      <c r="BR715050" s="2394"/>
    </row>
    <row r="715051" spans="70:70" x14ac:dyDescent="0.25">
      <c r="BR715051" s="2381"/>
    </row>
    <row r="715075" spans="70:70" x14ac:dyDescent="0.25">
      <c r="BR715075" s="2394"/>
    </row>
    <row r="715076" spans="70:70" x14ac:dyDescent="0.25">
      <c r="BR715076" s="2381"/>
    </row>
    <row r="715100" spans="70:70" x14ac:dyDescent="0.25">
      <c r="BR715100" s="2394"/>
    </row>
    <row r="715101" spans="70:70" x14ac:dyDescent="0.25">
      <c r="BR715101" s="2381"/>
    </row>
    <row r="715125" spans="70:70" x14ac:dyDescent="0.25">
      <c r="BR715125" s="2394"/>
    </row>
    <row r="715126" spans="70:70" x14ac:dyDescent="0.25">
      <c r="BR715126" s="2381"/>
    </row>
    <row r="715150" spans="70:70" x14ac:dyDescent="0.25">
      <c r="BR715150" s="2394"/>
    </row>
    <row r="715151" spans="70:70" x14ac:dyDescent="0.25">
      <c r="BR715151" s="2381"/>
    </row>
    <row r="715175" spans="70:70" x14ac:dyDescent="0.25">
      <c r="BR715175" s="2394"/>
    </row>
    <row r="715176" spans="70:70" x14ac:dyDescent="0.25">
      <c r="BR715176" s="2381"/>
    </row>
    <row r="715200" spans="70:70" x14ac:dyDescent="0.25">
      <c r="BR715200" s="2394"/>
    </row>
    <row r="715201" spans="70:70" x14ac:dyDescent="0.25">
      <c r="BR715201" s="2381"/>
    </row>
    <row r="715225" spans="70:70" x14ac:dyDescent="0.25">
      <c r="BR715225" s="2394"/>
    </row>
    <row r="715226" spans="70:70" x14ac:dyDescent="0.25">
      <c r="BR715226" s="2381"/>
    </row>
    <row r="715250" spans="70:70" x14ac:dyDescent="0.25">
      <c r="BR715250" s="2394"/>
    </row>
    <row r="715251" spans="70:70" x14ac:dyDescent="0.25">
      <c r="BR715251" s="2381"/>
    </row>
    <row r="715275" spans="70:70" x14ac:dyDescent="0.25">
      <c r="BR715275" s="2394"/>
    </row>
    <row r="715276" spans="70:70" x14ac:dyDescent="0.25">
      <c r="BR715276" s="2381"/>
    </row>
    <row r="715300" spans="70:70" x14ac:dyDescent="0.25">
      <c r="BR715300" s="2394"/>
    </row>
    <row r="715301" spans="70:70" x14ac:dyDescent="0.25">
      <c r="BR715301" s="2381"/>
    </row>
    <row r="715325" spans="70:70" x14ac:dyDescent="0.25">
      <c r="BR715325" s="2394"/>
    </row>
    <row r="715326" spans="70:70" x14ac:dyDescent="0.25">
      <c r="BR715326" s="2381"/>
    </row>
    <row r="715350" spans="70:70" x14ac:dyDescent="0.25">
      <c r="BR715350" s="2394"/>
    </row>
    <row r="715351" spans="70:70" x14ac:dyDescent="0.25">
      <c r="BR715351" s="2381"/>
    </row>
    <row r="715375" spans="70:70" x14ac:dyDescent="0.25">
      <c r="BR715375" s="2394"/>
    </row>
    <row r="715376" spans="70:70" x14ac:dyDescent="0.25">
      <c r="BR715376" s="2381"/>
    </row>
    <row r="715400" spans="70:70" x14ac:dyDescent="0.25">
      <c r="BR715400" s="2394"/>
    </row>
    <row r="715401" spans="70:70" x14ac:dyDescent="0.25">
      <c r="BR715401" s="2381"/>
    </row>
    <row r="715425" spans="70:70" x14ac:dyDescent="0.25">
      <c r="BR715425" s="2394"/>
    </row>
    <row r="715426" spans="70:70" x14ac:dyDescent="0.25">
      <c r="BR715426" s="2381"/>
    </row>
    <row r="715450" spans="70:70" x14ac:dyDescent="0.25">
      <c r="BR715450" s="2394"/>
    </row>
    <row r="715451" spans="70:70" x14ac:dyDescent="0.25">
      <c r="BR715451" s="2381"/>
    </row>
    <row r="715475" spans="70:70" x14ac:dyDescent="0.25">
      <c r="BR715475" s="2394"/>
    </row>
    <row r="715476" spans="70:70" x14ac:dyDescent="0.25">
      <c r="BR715476" s="2381"/>
    </row>
    <row r="715500" spans="70:70" x14ac:dyDescent="0.25">
      <c r="BR715500" s="2394"/>
    </row>
    <row r="715501" spans="70:70" x14ac:dyDescent="0.25">
      <c r="BR715501" s="2381"/>
    </row>
    <row r="715525" spans="70:70" x14ac:dyDescent="0.25">
      <c r="BR715525" s="2394"/>
    </row>
    <row r="715526" spans="70:70" x14ac:dyDescent="0.25">
      <c r="BR715526" s="2381"/>
    </row>
    <row r="715550" spans="70:70" x14ac:dyDescent="0.25">
      <c r="BR715550" s="2394"/>
    </row>
    <row r="715551" spans="70:70" x14ac:dyDescent="0.25">
      <c r="BR715551" s="2381"/>
    </row>
    <row r="715575" spans="70:70" x14ac:dyDescent="0.25">
      <c r="BR715575" s="2394"/>
    </row>
    <row r="715576" spans="70:70" x14ac:dyDescent="0.25">
      <c r="BR715576" s="2381"/>
    </row>
    <row r="715600" spans="70:70" x14ac:dyDescent="0.25">
      <c r="BR715600" s="2394"/>
    </row>
    <row r="715601" spans="70:70" x14ac:dyDescent="0.25">
      <c r="BR715601" s="2381"/>
    </row>
    <row r="715625" spans="70:70" x14ac:dyDescent="0.25">
      <c r="BR715625" s="2394"/>
    </row>
    <row r="715626" spans="70:70" x14ac:dyDescent="0.25">
      <c r="BR715626" s="2381"/>
    </row>
    <row r="715650" spans="70:70" x14ac:dyDescent="0.25">
      <c r="BR715650" s="2394"/>
    </row>
    <row r="715651" spans="70:70" x14ac:dyDescent="0.25">
      <c r="BR715651" s="2381"/>
    </row>
    <row r="715675" spans="70:70" x14ac:dyDescent="0.25">
      <c r="BR715675" s="2394"/>
    </row>
    <row r="715676" spans="70:70" x14ac:dyDescent="0.25">
      <c r="BR715676" s="2381"/>
    </row>
    <row r="715700" spans="70:70" x14ac:dyDescent="0.25">
      <c r="BR715700" s="2394"/>
    </row>
    <row r="715701" spans="70:70" x14ac:dyDescent="0.25">
      <c r="BR715701" s="2381"/>
    </row>
    <row r="715725" spans="70:70" x14ac:dyDescent="0.25">
      <c r="BR715725" s="2394"/>
    </row>
    <row r="715726" spans="70:70" x14ac:dyDescent="0.25">
      <c r="BR715726" s="2381"/>
    </row>
    <row r="715750" spans="70:70" x14ac:dyDescent="0.25">
      <c r="BR715750" s="2394"/>
    </row>
    <row r="715751" spans="70:70" x14ac:dyDescent="0.25">
      <c r="BR715751" s="2381"/>
    </row>
    <row r="715775" spans="70:70" x14ac:dyDescent="0.25">
      <c r="BR715775" s="2394"/>
    </row>
    <row r="715776" spans="70:70" x14ac:dyDescent="0.25">
      <c r="BR715776" s="2381"/>
    </row>
    <row r="715800" spans="70:70" x14ac:dyDescent="0.25">
      <c r="BR715800" s="2394"/>
    </row>
    <row r="715801" spans="70:70" x14ac:dyDescent="0.25">
      <c r="BR715801" s="2381"/>
    </row>
    <row r="715825" spans="70:70" x14ac:dyDescent="0.25">
      <c r="BR715825" s="2394"/>
    </row>
    <row r="715826" spans="70:70" x14ac:dyDescent="0.25">
      <c r="BR715826" s="2381"/>
    </row>
    <row r="715850" spans="70:70" x14ac:dyDescent="0.25">
      <c r="BR715850" s="2394"/>
    </row>
    <row r="715851" spans="70:70" x14ac:dyDescent="0.25">
      <c r="BR715851" s="2381"/>
    </row>
    <row r="715875" spans="70:70" x14ac:dyDescent="0.25">
      <c r="BR715875" s="2394"/>
    </row>
    <row r="715876" spans="70:70" x14ac:dyDescent="0.25">
      <c r="BR715876" s="2381"/>
    </row>
    <row r="715900" spans="70:70" x14ac:dyDescent="0.25">
      <c r="BR715900" s="2394"/>
    </row>
    <row r="715901" spans="70:70" x14ac:dyDescent="0.25">
      <c r="BR715901" s="2381"/>
    </row>
    <row r="715925" spans="70:70" x14ac:dyDescent="0.25">
      <c r="BR715925" s="2394"/>
    </row>
    <row r="715926" spans="70:70" x14ac:dyDescent="0.25">
      <c r="BR715926" s="2381"/>
    </row>
    <row r="715950" spans="70:70" x14ac:dyDescent="0.25">
      <c r="BR715950" s="2394"/>
    </row>
    <row r="715951" spans="70:70" x14ac:dyDescent="0.25">
      <c r="BR715951" s="2381"/>
    </row>
    <row r="715975" spans="70:70" x14ac:dyDescent="0.25">
      <c r="BR715975" s="2394"/>
    </row>
    <row r="715976" spans="70:70" x14ac:dyDescent="0.25">
      <c r="BR715976" s="2381"/>
    </row>
    <row r="716000" spans="70:70" x14ac:dyDescent="0.25">
      <c r="BR716000" s="2394"/>
    </row>
    <row r="716001" spans="70:70" x14ac:dyDescent="0.25">
      <c r="BR716001" s="2381"/>
    </row>
    <row r="716025" spans="70:70" x14ac:dyDescent="0.25">
      <c r="BR716025" s="2394"/>
    </row>
    <row r="716026" spans="70:70" x14ac:dyDescent="0.25">
      <c r="BR716026" s="2381"/>
    </row>
    <row r="716050" spans="70:70" x14ac:dyDescent="0.25">
      <c r="BR716050" s="2394"/>
    </row>
    <row r="716051" spans="70:70" x14ac:dyDescent="0.25">
      <c r="BR716051" s="2381"/>
    </row>
    <row r="716075" spans="70:70" x14ac:dyDescent="0.25">
      <c r="BR716075" s="2394"/>
    </row>
    <row r="716076" spans="70:70" x14ac:dyDescent="0.25">
      <c r="BR716076" s="2381"/>
    </row>
    <row r="716100" spans="70:70" x14ac:dyDescent="0.25">
      <c r="BR716100" s="2394"/>
    </row>
    <row r="716101" spans="70:70" x14ac:dyDescent="0.25">
      <c r="BR716101" s="2381"/>
    </row>
    <row r="716125" spans="70:70" x14ac:dyDescent="0.25">
      <c r="BR716125" s="2394"/>
    </row>
    <row r="716126" spans="70:70" x14ac:dyDescent="0.25">
      <c r="BR716126" s="2381"/>
    </row>
    <row r="716150" spans="70:70" x14ac:dyDescent="0.25">
      <c r="BR716150" s="2394"/>
    </row>
    <row r="716151" spans="70:70" x14ac:dyDescent="0.25">
      <c r="BR716151" s="2381"/>
    </row>
    <row r="716175" spans="70:70" x14ac:dyDescent="0.25">
      <c r="BR716175" s="2394"/>
    </row>
    <row r="716176" spans="70:70" x14ac:dyDescent="0.25">
      <c r="BR716176" s="2381"/>
    </row>
    <row r="716200" spans="70:70" x14ac:dyDescent="0.25">
      <c r="BR716200" s="2394"/>
    </row>
    <row r="716201" spans="70:70" x14ac:dyDescent="0.25">
      <c r="BR716201" s="2381"/>
    </row>
    <row r="716225" spans="70:70" x14ac:dyDescent="0.25">
      <c r="BR716225" s="2394"/>
    </row>
    <row r="716226" spans="70:70" x14ac:dyDescent="0.25">
      <c r="BR716226" s="2381"/>
    </row>
    <row r="716250" spans="70:70" x14ac:dyDescent="0.25">
      <c r="BR716250" s="2394"/>
    </row>
    <row r="716251" spans="70:70" x14ac:dyDescent="0.25">
      <c r="BR716251" s="2381"/>
    </row>
    <row r="716275" spans="70:70" x14ac:dyDescent="0.25">
      <c r="BR716275" s="2394"/>
    </row>
    <row r="716276" spans="70:70" x14ac:dyDescent="0.25">
      <c r="BR716276" s="2381"/>
    </row>
    <row r="716300" spans="70:70" x14ac:dyDescent="0.25">
      <c r="BR716300" s="2394"/>
    </row>
    <row r="716301" spans="70:70" x14ac:dyDescent="0.25">
      <c r="BR716301" s="2381"/>
    </row>
    <row r="716325" spans="70:70" x14ac:dyDescent="0.25">
      <c r="BR716325" s="2394"/>
    </row>
    <row r="716326" spans="70:70" x14ac:dyDescent="0.25">
      <c r="BR716326" s="2381"/>
    </row>
    <row r="716350" spans="70:70" x14ac:dyDescent="0.25">
      <c r="BR716350" s="2394"/>
    </row>
    <row r="716351" spans="70:70" x14ac:dyDescent="0.25">
      <c r="BR716351" s="2381"/>
    </row>
    <row r="716375" spans="70:70" x14ac:dyDescent="0.25">
      <c r="BR716375" s="2394"/>
    </row>
    <row r="716376" spans="70:70" x14ac:dyDescent="0.25">
      <c r="BR716376" s="2381"/>
    </row>
    <row r="716400" spans="70:70" x14ac:dyDescent="0.25">
      <c r="BR716400" s="2394"/>
    </row>
    <row r="716401" spans="70:70" x14ac:dyDescent="0.25">
      <c r="BR716401" s="2381"/>
    </row>
    <row r="716425" spans="70:70" x14ac:dyDescent="0.25">
      <c r="BR716425" s="2394"/>
    </row>
    <row r="716426" spans="70:70" x14ac:dyDescent="0.25">
      <c r="BR716426" s="2381"/>
    </row>
    <row r="716450" spans="70:70" x14ac:dyDescent="0.25">
      <c r="BR716450" s="2394"/>
    </row>
    <row r="716451" spans="70:70" x14ac:dyDescent="0.25">
      <c r="BR716451" s="2381"/>
    </row>
    <row r="716475" spans="70:70" x14ac:dyDescent="0.25">
      <c r="BR716475" s="2394"/>
    </row>
    <row r="716476" spans="70:70" x14ac:dyDescent="0.25">
      <c r="BR716476" s="2381"/>
    </row>
    <row r="716500" spans="70:70" x14ac:dyDescent="0.25">
      <c r="BR716500" s="2394"/>
    </row>
    <row r="716501" spans="70:70" x14ac:dyDescent="0.25">
      <c r="BR716501" s="2381"/>
    </row>
    <row r="716525" spans="70:70" x14ac:dyDescent="0.25">
      <c r="BR716525" s="2394"/>
    </row>
    <row r="716526" spans="70:70" x14ac:dyDescent="0.25">
      <c r="BR716526" s="2381"/>
    </row>
    <row r="716550" spans="70:70" x14ac:dyDescent="0.25">
      <c r="BR716550" s="2394"/>
    </row>
    <row r="716551" spans="70:70" x14ac:dyDescent="0.25">
      <c r="BR716551" s="2381"/>
    </row>
    <row r="716575" spans="70:70" x14ac:dyDescent="0.25">
      <c r="BR716575" s="2394"/>
    </row>
    <row r="716576" spans="70:70" x14ac:dyDescent="0.25">
      <c r="BR716576" s="2381"/>
    </row>
    <row r="716600" spans="70:70" x14ac:dyDescent="0.25">
      <c r="BR716600" s="2394"/>
    </row>
    <row r="716601" spans="70:70" x14ac:dyDescent="0.25">
      <c r="BR716601" s="2381"/>
    </row>
    <row r="716625" spans="70:70" x14ac:dyDescent="0.25">
      <c r="BR716625" s="2394"/>
    </row>
    <row r="716626" spans="70:70" x14ac:dyDescent="0.25">
      <c r="BR716626" s="2381"/>
    </row>
    <row r="716650" spans="70:70" x14ac:dyDescent="0.25">
      <c r="BR716650" s="2394"/>
    </row>
    <row r="716651" spans="70:70" x14ac:dyDescent="0.25">
      <c r="BR716651" s="2381"/>
    </row>
    <row r="716675" spans="70:70" x14ac:dyDescent="0.25">
      <c r="BR716675" s="2394"/>
    </row>
    <row r="716676" spans="70:70" x14ac:dyDescent="0.25">
      <c r="BR716676" s="2381"/>
    </row>
    <row r="716700" spans="70:70" x14ac:dyDescent="0.25">
      <c r="BR716700" s="2394"/>
    </row>
    <row r="716701" spans="70:70" x14ac:dyDescent="0.25">
      <c r="BR716701" s="2381"/>
    </row>
    <row r="716725" spans="70:70" x14ac:dyDescent="0.25">
      <c r="BR716725" s="2394"/>
    </row>
    <row r="716726" spans="70:70" x14ac:dyDescent="0.25">
      <c r="BR716726" s="2381"/>
    </row>
    <row r="716750" spans="70:70" x14ac:dyDescent="0.25">
      <c r="BR716750" s="2394"/>
    </row>
    <row r="716751" spans="70:70" x14ac:dyDescent="0.25">
      <c r="BR716751" s="2381"/>
    </row>
    <row r="716775" spans="70:70" x14ac:dyDescent="0.25">
      <c r="BR716775" s="2394"/>
    </row>
    <row r="716776" spans="70:70" x14ac:dyDescent="0.25">
      <c r="BR716776" s="2381"/>
    </row>
    <row r="716800" spans="70:70" x14ac:dyDescent="0.25">
      <c r="BR716800" s="2394"/>
    </row>
    <row r="716801" spans="70:70" x14ac:dyDescent="0.25">
      <c r="BR716801" s="2381"/>
    </row>
    <row r="716825" spans="70:70" x14ac:dyDescent="0.25">
      <c r="BR716825" s="2394"/>
    </row>
    <row r="716826" spans="70:70" x14ac:dyDescent="0.25">
      <c r="BR716826" s="2381"/>
    </row>
    <row r="716850" spans="70:70" x14ac:dyDescent="0.25">
      <c r="BR716850" s="2394"/>
    </row>
    <row r="716851" spans="70:70" x14ac:dyDescent="0.25">
      <c r="BR716851" s="2381"/>
    </row>
    <row r="716875" spans="70:70" x14ac:dyDescent="0.25">
      <c r="BR716875" s="2394"/>
    </row>
    <row r="716876" spans="70:70" x14ac:dyDescent="0.25">
      <c r="BR716876" s="2381"/>
    </row>
    <row r="716900" spans="70:70" x14ac:dyDescent="0.25">
      <c r="BR716900" s="2394"/>
    </row>
    <row r="716901" spans="70:70" x14ac:dyDescent="0.25">
      <c r="BR716901" s="2381"/>
    </row>
    <row r="716925" spans="70:70" x14ac:dyDescent="0.25">
      <c r="BR716925" s="2394"/>
    </row>
    <row r="716926" spans="70:70" x14ac:dyDescent="0.25">
      <c r="BR716926" s="2381"/>
    </row>
    <row r="716950" spans="70:70" x14ac:dyDescent="0.25">
      <c r="BR716950" s="2394"/>
    </row>
    <row r="716951" spans="70:70" x14ac:dyDescent="0.25">
      <c r="BR716951" s="2381"/>
    </row>
    <row r="716975" spans="70:70" x14ac:dyDescent="0.25">
      <c r="BR716975" s="2394"/>
    </row>
    <row r="716976" spans="70:70" x14ac:dyDescent="0.25">
      <c r="BR716976" s="2381"/>
    </row>
    <row r="717000" spans="70:70" x14ac:dyDescent="0.25">
      <c r="BR717000" s="2394"/>
    </row>
    <row r="717001" spans="70:70" x14ac:dyDescent="0.25">
      <c r="BR717001" s="2381"/>
    </row>
    <row r="717025" spans="70:70" x14ac:dyDescent="0.25">
      <c r="BR717025" s="2394"/>
    </row>
    <row r="717026" spans="70:70" x14ac:dyDescent="0.25">
      <c r="BR717026" s="2381"/>
    </row>
    <row r="717050" spans="70:70" x14ac:dyDescent="0.25">
      <c r="BR717050" s="2394"/>
    </row>
    <row r="717051" spans="70:70" x14ac:dyDescent="0.25">
      <c r="BR717051" s="2381"/>
    </row>
    <row r="717075" spans="70:70" x14ac:dyDescent="0.25">
      <c r="BR717075" s="2394"/>
    </row>
    <row r="717076" spans="70:70" x14ac:dyDescent="0.25">
      <c r="BR717076" s="2381"/>
    </row>
    <row r="717100" spans="70:70" x14ac:dyDescent="0.25">
      <c r="BR717100" s="2394"/>
    </row>
    <row r="717101" spans="70:70" x14ac:dyDescent="0.25">
      <c r="BR717101" s="2381"/>
    </row>
    <row r="717125" spans="70:70" x14ac:dyDescent="0.25">
      <c r="BR717125" s="2394"/>
    </row>
    <row r="717126" spans="70:70" x14ac:dyDescent="0.25">
      <c r="BR717126" s="2381"/>
    </row>
    <row r="717150" spans="70:70" x14ac:dyDescent="0.25">
      <c r="BR717150" s="2394"/>
    </row>
    <row r="717151" spans="70:70" x14ac:dyDescent="0.25">
      <c r="BR717151" s="2381"/>
    </row>
    <row r="717175" spans="70:70" x14ac:dyDescent="0.25">
      <c r="BR717175" s="2394"/>
    </row>
    <row r="717176" spans="70:70" x14ac:dyDescent="0.25">
      <c r="BR717176" s="2381"/>
    </row>
    <row r="717200" spans="70:70" x14ac:dyDescent="0.25">
      <c r="BR717200" s="2394"/>
    </row>
    <row r="717201" spans="70:70" x14ac:dyDescent="0.25">
      <c r="BR717201" s="2381"/>
    </row>
    <row r="717225" spans="70:70" x14ac:dyDescent="0.25">
      <c r="BR717225" s="2394"/>
    </row>
    <row r="717226" spans="70:70" x14ac:dyDescent="0.25">
      <c r="BR717226" s="2381"/>
    </row>
    <row r="717250" spans="70:70" x14ac:dyDescent="0.25">
      <c r="BR717250" s="2394"/>
    </row>
    <row r="717251" spans="70:70" x14ac:dyDescent="0.25">
      <c r="BR717251" s="2381"/>
    </row>
    <row r="717275" spans="70:70" x14ac:dyDescent="0.25">
      <c r="BR717275" s="2394"/>
    </row>
    <row r="717276" spans="70:70" x14ac:dyDescent="0.25">
      <c r="BR717276" s="2381"/>
    </row>
    <row r="717300" spans="70:70" x14ac:dyDescent="0.25">
      <c r="BR717300" s="2394"/>
    </row>
    <row r="717301" spans="70:70" x14ac:dyDescent="0.25">
      <c r="BR717301" s="2381"/>
    </row>
    <row r="717325" spans="70:70" x14ac:dyDescent="0.25">
      <c r="BR717325" s="2394"/>
    </row>
    <row r="717326" spans="70:70" x14ac:dyDescent="0.25">
      <c r="BR717326" s="2381"/>
    </row>
    <row r="717350" spans="70:70" x14ac:dyDescent="0.25">
      <c r="BR717350" s="2394"/>
    </row>
    <row r="717351" spans="70:70" x14ac:dyDescent="0.25">
      <c r="BR717351" s="2381"/>
    </row>
    <row r="717375" spans="70:70" x14ac:dyDescent="0.25">
      <c r="BR717375" s="2394"/>
    </row>
    <row r="717376" spans="70:70" x14ac:dyDescent="0.25">
      <c r="BR717376" s="2381"/>
    </row>
    <row r="717400" spans="70:70" x14ac:dyDescent="0.25">
      <c r="BR717400" s="2394"/>
    </row>
    <row r="717401" spans="70:70" x14ac:dyDescent="0.25">
      <c r="BR717401" s="2381"/>
    </row>
    <row r="717425" spans="70:70" x14ac:dyDescent="0.25">
      <c r="BR717425" s="2394"/>
    </row>
    <row r="717426" spans="70:70" x14ac:dyDescent="0.25">
      <c r="BR717426" s="2381"/>
    </row>
    <row r="717450" spans="70:70" x14ac:dyDescent="0.25">
      <c r="BR717450" s="2394"/>
    </row>
    <row r="717451" spans="70:70" x14ac:dyDescent="0.25">
      <c r="BR717451" s="2381"/>
    </row>
    <row r="717475" spans="70:70" x14ac:dyDescent="0.25">
      <c r="BR717475" s="2394"/>
    </row>
    <row r="717476" spans="70:70" x14ac:dyDescent="0.25">
      <c r="BR717476" s="2381"/>
    </row>
    <row r="717500" spans="70:70" x14ac:dyDescent="0.25">
      <c r="BR717500" s="2394"/>
    </row>
    <row r="717501" spans="70:70" x14ac:dyDescent="0.25">
      <c r="BR717501" s="2381"/>
    </row>
    <row r="717525" spans="70:70" x14ac:dyDescent="0.25">
      <c r="BR717525" s="2394"/>
    </row>
    <row r="717526" spans="70:70" x14ac:dyDescent="0.25">
      <c r="BR717526" s="2381"/>
    </row>
    <row r="717550" spans="70:70" x14ac:dyDescent="0.25">
      <c r="BR717550" s="2394"/>
    </row>
    <row r="717551" spans="70:70" x14ac:dyDescent="0.25">
      <c r="BR717551" s="2381"/>
    </row>
    <row r="717575" spans="70:70" x14ac:dyDescent="0.25">
      <c r="BR717575" s="2394"/>
    </row>
    <row r="717576" spans="70:70" x14ac:dyDescent="0.25">
      <c r="BR717576" s="2381"/>
    </row>
    <row r="717600" spans="70:70" x14ac:dyDescent="0.25">
      <c r="BR717600" s="2394"/>
    </row>
    <row r="717601" spans="70:70" x14ac:dyDescent="0.25">
      <c r="BR717601" s="2381"/>
    </row>
    <row r="717625" spans="70:70" x14ac:dyDescent="0.25">
      <c r="BR717625" s="2394"/>
    </row>
    <row r="717626" spans="70:70" x14ac:dyDescent="0.25">
      <c r="BR717626" s="2381"/>
    </row>
    <row r="717650" spans="70:70" x14ac:dyDescent="0.25">
      <c r="BR717650" s="2394"/>
    </row>
    <row r="717651" spans="70:70" x14ac:dyDescent="0.25">
      <c r="BR717651" s="2381"/>
    </row>
    <row r="717675" spans="70:70" x14ac:dyDescent="0.25">
      <c r="BR717675" s="2394"/>
    </row>
    <row r="717676" spans="70:70" x14ac:dyDescent="0.25">
      <c r="BR717676" s="2381"/>
    </row>
    <row r="717700" spans="70:70" x14ac:dyDescent="0.25">
      <c r="BR717700" s="2394"/>
    </row>
    <row r="717701" spans="70:70" x14ac:dyDescent="0.25">
      <c r="BR717701" s="2381"/>
    </row>
    <row r="717725" spans="70:70" x14ac:dyDescent="0.25">
      <c r="BR717725" s="2394"/>
    </row>
    <row r="717726" spans="70:70" x14ac:dyDescent="0.25">
      <c r="BR717726" s="2381"/>
    </row>
    <row r="717750" spans="70:70" x14ac:dyDescent="0.25">
      <c r="BR717750" s="2394"/>
    </row>
    <row r="717751" spans="70:70" x14ac:dyDescent="0.25">
      <c r="BR717751" s="2381"/>
    </row>
    <row r="717775" spans="70:70" x14ac:dyDescent="0.25">
      <c r="BR717775" s="2394"/>
    </row>
    <row r="717776" spans="70:70" x14ac:dyDescent="0.25">
      <c r="BR717776" s="2381"/>
    </row>
    <row r="717800" spans="70:70" x14ac:dyDescent="0.25">
      <c r="BR717800" s="2394"/>
    </row>
    <row r="717801" spans="70:70" x14ac:dyDescent="0.25">
      <c r="BR717801" s="2381"/>
    </row>
    <row r="717825" spans="70:70" x14ac:dyDescent="0.25">
      <c r="BR717825" s="2394"/>
    </row>
    <row r="717826" spans="70:70" x14ac:dyDescent="0.25">
      <c r="BR717826" s="2381"/>
    </row>
    <row r="717850" spans="70:70" x14ac:dyDescent="0.25">
      <c r="BR717850" s="2394"/>
    </row>
    <row r="717851" spans="70:70" x14ac:dyDescent="0.25">
      <c r="BR717851" s="2381"/>
    </row>
    <row r="717875" spans="70:70" x14ac:dyDescent="0.25">
      <c r="BR717875" s="2394"/>
    </row>
    <row r="717876" spans="70:70" x14ac:dyDescent="0.25">
      <c r="BR717876" s="2381"/>
    </row>
    <row r="717900" spans="70:70" x14ac:dyDescent="0.25">
      <c r="BR717900" s="2394"/>
    </row>
    <row r="717901" spans="70:70" x14ac:dyDescent="0.25">
      <c r="BR717901" s="2381"/>
    </row>
    <row r="717925" spans="70:70" x14ac:dyDescent="0.25">
      <c r="BR717925" s="2394"/>
    </row>
    <row r="717926" spans="70:70" x14ac:dyDescent="0.25">
      <c r="BR717926" s="2381"/>
    </row>
    <row r="717950" spans="70:70" x14ac:dyDescent="0.25">
      <c r="BR717950" s="2394"/>
    </row>
    <row r="717951" spans="70:70" x14ac:dyDescent="0.25">
      <c r="BR717951" s="2381"/>
    </row>
    <row r="717975" spans="70:70" x14ac:dyDescent="0.25">
      <c r="BR717975" s="2394"/>
    </row>
    <row r="717976" spans="70:70" x14ac:dyDescent="0.25">
      <c r="BR717976" s="2381"/>
    </row>
    <row r="718000" spans="70:70" x14ac:dyDescent="0.25">
      <c r="BR718000" s="2394"/>
    </row>
    <row r="718001" spans="70:70" x14ac:dyDescent="0.25">
      <c r="BR718001" s="2381"/>
    </row>
    <row r="718025" spans="70:70" x14ac:dyDescent="0.25">
      <c r="BR718025" s="2394"/>
    </row>
    <row r="718026" spans="70:70" x14ac:dyDescent="0.25">
      <c r="BR718026" s="2381"/>
    </row>
    <row r="718050" spans="70:70" x14ac:dyDescent="0.25">
      <c r="BR718050" s="2394"/>
    </row>
    <row r="718051" spans="70:70" x14ac:dyDescent="0.25">
      <c r="BR718051" s="2381"/>
    </row>
    <row r="718075" spans="70:70" x14ac:dyDescent="0.25">
      <c r="BR718075" s="2394"/>
    </row>
    <row r="718076" spans="70:70" x14ac:dyDescent="0.25">
      <c r="BR718076" s="2381"/>
    </row>
    <row r="718100" spans="70:70" x14ac:dyDescent="0.25">
      <c r="BR718100" s="2394"/>
    </row>
    <row r="718101" spans="70:70" x14ac:dyDescent="0.25">
      <c r="BR718101" s="2381"/>
    </row>
    <row r="718125" spans="70:70" x14ac:dyDescent="0.25">
      <c r="BR718125" s="2394"/>
    </row>
    <row r="718126" spans="70:70" x14ac:dyDescent="0.25">
      <c r="BR718126" s="2381"/>
    </row>
    <row r="718150" spans="70:70" x14ac:dyDescent="0.25">
      <c r="BR718150" s="2394"/>
    </row>
    <row r="718151" spans="70:70" x14ac:dyDescent="0.25">
      <c r="BR718151" s="2381"/>
    </row>
    <row r="718175" spans="70:70" x14ac:dyDescent="0.25">
      <c r="BR718175" s="2394"/>
    </row>
    <row r="718176" spans="70:70" x14ac:dyDescent="0.25">
      <c r="BR718176" s="2381"/>
    </row>
    <row r="718200" spans="70:70" x14ac:dyDescent="0.25">
      <c r="BR718200" s="2394"/>
    </row>
    <row r="718201" spans="70:70" x14ac:dyDescent="0.25">
      <c r="BR718201" s="2381"/>
    </row>
    <row r="718225" spans="70:70" x14ac:dyDescent="0.25">
      <c r="BR718225" s="2394"/>
    </row>
    <row r="718226" spans="70:70" x14ac:dyDescent="0.25">
      <c r="BR718226" s="2381"/>
    </row>
    <row r="718250" spans="70:70" x14ac:dyDescent="0.25">
      <c r="BR718250" s="2394"/>
    </row>
    <row r="718251" spans="70:70" x14ac:dyDescent="0.25">
      <c r="BR718251" s="2381"/>
    </row>
    <row r="718275" spans="70:70" x14ac:dyDescent="0.25">
      <c r="BR718275" s="2394"/>
    </row>
    <row r="718276" spans="70:70" x14ac:dyDescent="0.25">
      <c r="BR718276" s="2381"/>
    </row>
    <row r="718300" spans="70:70" x14ac:dyDescent="0.25">
      <c r="BR718300" s="2394"/>
    </row>
    <row r="718301" spans="70:70" x14ac:dyDescent="0.25">
      <c r="BR718301" s="2381"/>
    </row>
    <row r="718325" spans="70:70" x14ac:dyDescent="0.25">
      <c r="BR718325" s="2394"/>
    </row>
    <row r="718326" spans="70:70" x14ac:dyDescent="0.25">
      <c r="BR718326" s="2381"/>
    </row>
    <row r="718350" spans="70:70" x14ac:dyDescent="0.25">
      <c r="BR718350" s="2394"/>
    </row>
    <row r="718351" spans="70:70" x14ac:dyDescent="0.25">
      <c r="BR718351" s="2381"/>
    </row>
    <row r="718375" spans="70:70" x14ac:dyDescent="0.25">
      <c r="BR718375" s="2394"/>
    </row>
    <row r="718376" spans="70:70" x14ac:dyDescent="0.25">
      <c r="BR718376" s="2381"/>
    </row>
    <row r="718400" spans="70:70" x14ac:dyDescent="0.25">
      <c r="BR718400" s="2394"/>
    </row>
    <row r="718401" spans="70:70" x14ac:dyDescent="0.25">
      <c r="BR718401" s="2381"/>
    </row>
    <row r="718425" spans="70:70" x14ac:dyDescent="0.25">
      <c r="BR718425" s="2394"/>
    </row>
    <row r="718426" spans="70:70" x14ac:dyDescent="0.25">
      <c r="BR718426" s="2381"/>
    </row>
    <row r="718450" spans="70:70" x14ac:dyDescent="0.25">
      <c r="BR718450" s="2394"/>
    </row>
    <row r="718451" spans="70:70" x14ac:dyDescent="0.25">
      <c r="BR718451" s="2381"/>
    </row>
    <row r="718475" spans="70:70" x14ac:dyDescent="0.25">
      <c r="BR718475" s="2394"/>
    </row>
    <row r="718476" spans="70:70" x14ac:dyDescent="0.25">
      <c r="BR718476" s="2381"/>
    </row>
    <row r="718500" spans="70:70" x14ac:dyDescent="0.25">
      <c r="BR718500" s="2394"/>
    </row>
    <row r="718501" spans="70:70" x14ac:dyDescent="0.25">
      <c r="BR718501" s="2381"/>
    </row>
    <row r="718525" spans="70:70" x14ac:dyDescent="0.25">
      <c r="BR718525" s="2394"/>
    </row>
    <row r="718526" spans="70:70" x14ac:dyDescent="0.25">
      <c r="BR718526" s="2381"/>
    </row>
    <row r="718550" spans="70:70" x14ac:dyDescent="0.25">
      <c r="BR718550" s="2394"/>
    </row>
    <row r="718551" spans="70:70" x14ac:dyDescent="0.25">
      <c r="BR718551" s="2381"/>
    </row>
    <row r="718575" spans="70:70" x14ac:dyDescent="0.25">
      <c r="BR718575" s="2394"/>
    </row>
    <row r="718576" spans="70:70" x14ac:dyDescent="0.25">
      <c r="BR718576" s="2381"/>
    </row>
    <row r="718600" spans="70:70" x14ac:dyDescent="0.25">
      <c r="BR718600" s="2394"/>
    </row>
    <row r="718601" spans="70:70" x14ac:dyDescent="0.25">
      <c r="BR718601" s="2381"/>
    </row>
    <row r="718625" spans="70:70" x14ac:dyDescent="0.25">
      <c r="BR718625" s="2394"/>
    </row>
    <row r="718626" spans="70:70" x14ac:dyDescent="0.25">
      <c r="BR718626" s="2381"/>
    </row>
    <row r="718650" spans="70:70" x14ac:dyDescent="0.25">
      <c r="BR718650" s="2394"/>
    </row>
    <row r="718651" spans="70:70" x14ac:dyDescent="0.25">
      <c r="BR718651" s="2381"/>
    </row>
    <row r="718675" spans="70:70" x14ac:dyDescent="0.25">
      <c r="BR718675" s="2394"/>
    </row>
    <row r="718676" spans="70:70" x14ac:dyDescent="0.25">
      <c r="BR718676" s="2381"/>
    </row>
    <row r="718700" spans="70:70" x14ac:dyDescent="0.25">
      <c r="BR718700" s="2394"/>
    </row>
    <row r="718701" spans="70:70" x14ac:dyDescent="0.25">
      <c r="BR718701" s="2381"/>
    </row>
    <row r="718725" spans="70:70" x14ac:dyDescent="0.25">
      <c r="BR718725" s="2394"/>
    </row>
    <row r="718726" spans="70:70" x14ac:dyDescent="0.25">
      <c r="BR718726" s="2381"/>
    </row>
    <row r="718750" spans="70:70" x14ac:dyDescent="0.25">
      <c r="BR718750" s="2394"/>
    </row>
    <row r="718751" spans="70:70" x14ac:dyDescent="0.25">
      <c r="BR718751" s="2381"/>
    </row>
    <row r="718775" spans="70:70" x14ac:dyDescent="0.25">
      <c r="BR718775" s="2394"/>
    </row>
    <row r="718776" spans="70:70" x14ac:dyDescent="0.25">
      <c r="BR718776" s="2381"/>
    </row>
    <row r="718800" spans="70:70" x14ac:dyDescent="0.25">
      <c r="BR718800" s="2394"/>
    </row>
    <row r="718801" spans="70:70" x14ac:dyDescent="0.25">
      <c r="BR718801" s="2381"/>
    </row>
    <row r="718825" spans="70:70" x14ac:dyDescent="0.25">
      <c r="BR718825" s="2394"/>
    </row>
    <row r="718826" spans="70:70" x14ac:dyDescent="0.25">
      <c r="BR718826" s="2381"/>
    </row>
    <row r="718850" spans="70:70" x14ac:dyDescent="0.25">
      <c r="BR718850" s="2394"/>
    </row>
    <row r="718851" spans="70:70" x14ac:dyDescent="0.25">
      <c r="BR718851" s="2381"/>
    </row>
    <row r="718875" spans="70:70" x14ac:dyDescent="0.25">
      <c r="BR718875" s="2394"/>
    </row>
    <row r="718876" spans="70:70" x14ac:dyDescent="0.25">
      <c r="BR718876" s="2381"/>
    </row>
    <row r="718900" spans="70:70" x14ac:dyDescent="0.25">
      <c r="BR718900" s="2394"/>
    </row>
    <row r="718901" spans="70:70" x14ac:dyDescent="0.25">
      <c r="BR718901" s="2381"/>
    </row>
    <row r="718925" spans="70:70" x14ac:dyDescent="0.25">
      <c r="BR718925" s="2394"/>
    </row>
    <row r="718926" spans="70:70" x14ac:dyDescent="0.25">
      <c r="BR718926" s="2381"/>
    </row>
    <row r="718950" spans="70:70" x14ac:dyDescent="0.25">
      <c r="BR718950" s="2394"/>
    </row>
    <row r="718951" spans="70:70" x14ac:dyDescent="0.25">
      <c r="BR718951" s="2381"/>
    </row>
    <row r="718975" spans="70:70" x14ac:dyDescent="0.25">
      <c r="BR718975" s="2394"/>
    </row>
    <row r="718976" spans="70:70" x14ac:dyDescent="0.25">
      <c r="BR718976" s="2381"/>
    </row>
    <row r="719000" spans="70:70" x14ac:dyDescent="0.25">
      <c r="BR719000" s="2394"/>
    </row>
    <row r="719001" spans="70:70" x14ac:dyDescent="0.25">
      <c r="BR719001" s="2381"/>
    </row>
    <row r="719025" spans="70:70" x14ac:dyDescent="0.25">
      <c r="BR719025" s="2394"/>
    </row>
    <row r="719026" spans="70:70" x14ac:dyDescent="0.25">
      <c r="BR719026" s="2381"/>
    </row>
    <row r="719050" spans="70:70" x14ac:dyDescent="0.25">
      <c r="BR719050" s="2394"/>
    </row>
    <row r="719051" spans="70:70" x14ac:dyDescent="0.25">
      <c r="BR719051" s="2381"/>
    </row>
    <row r="719075" spans="70:70" x14ac:dyDescent="0.25">
      <c r="BR719075" s="2394"/>
    </row>
    <row r="719076" spans="70:70" x14ac:dyDescent="0.25">
      <c r="BR719076" s="2381"/>
    </row>
    <row r="719100" spans="70:70" x14ac:dyDescent="0.25">
      <c r="BR719100" s="2394"/>
    </row>
    <row r="719101" spans="70:70" x14ac:dyDescent="0.25">
      <c r="BR719101" s="2381"/>
    </row>
    <row r="719125" spans="70:70" x14ac:dyDescent="0.25">
      <c r="BR719125" s="2394"/>
    </row>
    <row r="719126" spans="70:70" x14ac:dyDescent="0.25">
      <c r="BR719126" s="2381"/>
    </row>
    <row r="719150" spans="70:70" x14ac:dyDescent="0.25">
      <c r="BR719150" s="2394"/>
    </row>
    <row r="719151" spans="70:70" x14ac:dyDescent="0.25">
      <c r="BR719151" s="2381"/>
    </row>
    <row r="719175" spans="70:70" x14ac:dyDescent="0.25">
      <c r="BR719175" s="2394"/>
    </row>
    <row r="719176" spans="70:70" x14ac:dyDescent="0.25">
      <c r="BR719176" s="2381"/>
    </row>
    <row r="719200" spans="70:70" x14ac:dyDescent="0.25">
      <c r="BR719200" s="2394"/>
    </row>
    <row r="719201" spans="70:70" x14ac:dyDescent="0.25">
      <c r="BR719201" s="2381"/>
    </row>
    <row r="719225" spans="70:70" x14ac:dyDescent="0.25">
      <c r="BR719225" s="2394"/>
    </row>
    <row r="719226" spans="70:70" x14ac:dyDescent="0.25">
      <c r="BR719226" s="2381"/>
    </row>
    <row r="719250" spans="70:70" x14ac:dyDescent="0.25">
      <c r="BR719250" s="2394"/>
    </row>
    <row r="719251" spans="70:70" x14ac:dyDescent="0.25">
      <c r="BR719251" s="2381"/>
    </row>
    <row r="719275" spans="70:70" x14ac:dyDescent="0.25">
      <c r="BR719275" s="2394"/>
    </row>
    <row r="719276" spans="70:70" x14ac:dyDescent="0.25">
      <c r="BR719276" s="2381"/>
    </row>
    <row r="719300" spans="70:70" x14ac:dyDescent="0.25">
      <c r="BR719300" s="2394"/>
    </row>
    <row r="719301" spans="70:70" x14ac:dyDescent="0.25">
      <c r="BR719301" s="2381"/>
    </row>
    <row r="719325" spans="70:70" x14ac:dyDescent="0.25">
      <c r="BR719325" s="2394"/>
    </row>
    <row r="719326" spans="70:70" x14ac:dyDescent="0.25">
      <c r="BR719326" s="2381"/>
    </row>
    <row r="719350" spans="70:70" x14ac:dyDescent="0.25">
      <c r="BR719350" s="2394"/>
    </row>
    <row r="719351" spans="70:70" x14ac:dyDescent="0.25">
      <c r="BR719351" s="2381"/>
    </row>
    <row r="719375" spans="70:70" x14ac:dyDescent="0.25">
      <c r="BR719375" s="2394"/>
    </row>
    <row r="719376" spans="70:70" x14ac:dyDescent="0.25">
      <c r="BR719376" s="2381"/>
    </row>
    <row r="719400" spans="70:70" x14ac:dyDescent="0.25">
      <c r="BR719400" s="2394"/>
    </row>
    <row r="719401" spans="70:70" x14ac:dyDescent="0.25">
      <c r="BR719401" s="2381"/>
    </row>
    <row r="719425" spans="70:70" x14ac:dyDescent="0.25">
      <c r="BR719425" s="2394"/>
    </row>
    <row r="719426" spans="70:70" x14ac:dyDescent="0.25">
      <c r="BR719426" s="2381"/>
    </row>
    <row r="719450" spans="70:70" x14ac:dyDescent="0.25">
      <c r="BR719450" s="2394"/>
    </row>
    <row r="719451" spans="70:70" x14ac:dyDescent="0.25">
      <c r="BR719451" s="2381"/>
    </row>
    <row r="719475" spans="70:70" x14ac:dyDescent="0.25">
      <c r="BR719475" s="2394"/>
    </row>
    <row r="719476" spans="70:70" x14ac:dyDescent="0.25">
      <c r="BR719476" s="2381"/>
    </row>
    <row r="719500" spans="70:70" x14ac:dyDescent="0.25">
      <c r="BR719500" s="2394"/>
    </row>
    <row r="719501" spans="70:70" x14ac:dyDescent="0.25">
      <c r="BR719501" s="2381"/>
    </row>
    <row r="719525" spans="70:70" x14ac:dyDescent="0.25">
      <c r="BR719525" s="2394"/>
    </row>
    <row r="719526" spans="70:70" x14ac:dyDescent="0.25">
      <c r="BR719526" s="2381"/>
    </row>
    <row r="719550" spans="70:70" x14ac:dyDescent="0.25">
      <c r="BR719550" s="2394"/>
    </row>
    <row r="719551" spans="70:70" x14ac:dyDescent="0.25">
      <c r="BR719551" s="2381"/>
    </row>
    <row r="719575" spans="70:70" x14ac:dyDescent="0.25">
      <c r="BR719575" s="2394"/>
    </row>
    <row r="719576" spans="70:70" x14ac:dyDescent="0.25">
      <c r="BR719576" s="2381"/>
    </row>
    <row r="719600" spans="70:70" x14ac:dyDescent="0.25">
      <c r="BR719600" s="2394"/>
    </row>
    <row r="719601" spans="70:70" x14ac:dyDescent="0.25">
      <c r="BR719601" s="2381"/>
    </row>
    <row r="719625" spans="70:70" x14ac:dyDescent="0.25">
      <c r="BR719625" s="2394"/>
    </row>
    <row r="719626" spans="70:70" x14ac:dyDescent="0.25">
      <c r="BR719626" s="2381"/>
    </row>
    <row r="719650" spans="70:70" x14ac:dyDescent="0.25">
      <c r="BR719650" s="2394"/>
    </row>
    <row r="719651" spans="70:70" x14ac:dyDescent="0.25">
      <c r="BR719651" s="2381"/>
    </row>
    <row r="719675" spans="70:70" x14ac:dyDescent="0.25">
      <c r="BR719675" s="2394"/>
    </row>
    <row r="719676" spans="70:70" x14ac:dyDescent="0.25">
      <c r="BR719676" s="2381"/>
    </row>
    <row r="719700" spans="70:70" x14ac:dyDescent="0.25">
      <c r="BR719700" s="2394"/>
    </row>
    <row r="719701" spans="70:70" x14ac:dyDescent="0.25">
      <c r="BR719701" s="2381"/>
    </row>
    <row r="719725" spans="70:70" x14ac:dyDescent="0.25">
      <c r="BR719725" s="2394"/>
    </row>
    <row r="719726" spans="70:70" x14ac:dyDescent="0.25">
      <c r="BR719726" s="2381"/>
    </row>
    <row r="719750" spans="70:70" x14ac:dyDescent="0.25">
      <c r="BR719750" s="2394"/>
    </row>
    <row r="719751" spans="70:70" x14ac:dyDescent="0.25">
      <c r="BR719751" s="2381"/>
    </row>
    <row r="719775" spans="70:70" x14ac:dyDescent="0.25">
      <c r="BR719775" s="2394"/>
    </row>
    <row r="719776" spans="70:70" x14ac:dyDescent="0.25">
      <c r="BR719776" s="2381"/>
    </row>
    <row r="719800" spans="70:70" x14ac:dyDescent="0.25">
      <c r="BR719800" s="2394"/>
    </row>
    <row r="719801" spans="70:70" x14ac:dyDescent="0.25">
      <c r="BR719801" s="2381"/>
    </row>
    <row r="719825" spans="70:70" x14ac:dyDescent="0.25">
      <c r="BR719825" s="2394"/>
    </row>
    <row r="719826" spans="70:70" x14ac:dyDescent="0.25">
      <c r="BR719826" s="2381"/>
    </row>
    <row r="719850" spans="70:70" x14ac:dyDescent="0.25">
      <c r="BR719850" s="2394"/>
    </row>
    <row r="719851" spans="70:70" x14ac:dyDescent="0.25">
      <c r="BR719851" s="2381"/>
    </row>
    <row r="719875" spans="70:70" x14ac:dyDescent="0.25">
      <c r="BR719875" s="2394"/>
    </row>
    <row r="719876" spans="70:70" x14ac:dyDescent="0.25">
      <c r="BR719876" s="2381"/>
    </row>
    <row r="719900" spans="70:70" x14ac:dyDescent="0.25">
      <c r="BR719900" s="2394"/>
    </row>
    <row r="719901" spans="70:70" x14ac:dyDescent="0.25">
      <c r="BR719901" s="2381"/>
    </row>
    <row r="719925" spans="70:70" x14ac:dyDescent="0.25">
      <c r="BR719925" s="2394"/>
    </row>
    <row r="719926" spans="70:70" x14ac:dyDescent="0.25">
      <c r="BR719926" s="2381"/>
    </row>
    <row r="719950" spans="70:70" x14ac:dyDescent="0.25">
      <c r="BR719950" s="2394"/>
    </row>
    <row r="719951" spans="70:70" x14ac:dyDescent="0.25">
      <c r="BR719951" s="2381"/>
    </row>
    <row r="719975" spans="70:70" x14ac:dyDescent="0.25">
      <c r="BR719975" s="2394"/>
    </row>
    <row r="719976" spans="70:70" x14ac:dyDescent="0.25">
      <c r="BR719976" s="2381"/>
    </row>
    <row r="720000" spans="70:70" x14ac:dyDescent="0.25">
      <c r="BR720000" s="2394"/>
    </row>
    <row r="720001" spans="70:70" x14ac:dyDescent="0.25">
      <c r="BR720001" s="2381"/>
    </row>
    <row r="720025" spans="70:70" x14ac:dyDescent="0.25">
      <c r="BR720025" s="2394"/>
    </row>
    <row r="720026" spans="70:70" x14ac:dyDescent="0.25">
      <c r="BR720026" s="2381"/>
    </row>
    <row r="720050" spans="70:70" x14ac:dyDescent="0.25">
      <c r="BR720050" s="2394"/>
    </row>
    <row r="720051" spans="70:70" x14ac:dyDescent="0.25">
      <c r="BR720051" s="2381"/>
    </row>
    <row r="720075" spans="70:70" x14ac:dyDescent="0.25">
      <c r="BR720075" s="2394"/>
    </row>
    <row r="720076" spans="70:70" x14ac:dyDescent="0.25">
      <c r="BR720076" s="2381"/>
    </row>
    <row r="720100" spans="70:70" x14ac:dyDescent="0.25">
      <c r="BR720100" s="2394"/>
    </row>
    <row r="720101" spans="70:70" x14ac:dyDescent="0.25">
      <c r="BR720101" s="2381"/>
    </row>
    <row r="720125" spans="70:70" x14ac:dyDescent="0.25">
      <c r="BR720125" s="2394"/>
    </row>
    <row r="720126" spans="70:70" x14ac:dyDescent="0.25">
      <c r="BR720126" s="2381"/>
    </row>
    <row r="720150" spans="70:70" x14ac:dyDescent="0.25">
      <c r="BR720150" s="2394"/>
    </row>
    <row r="720151" spans="70:70" x14ac:dyDescent="0.25">
      <c r="BR720151" s="2381"/>
    </row>
    <row r="720175" spans="70:70" x14ac:dyDescent="0.25">
      <c r="BR720175" s="2394"/>
    </row>
    <row r="720176" spans="70:70" x14ac:dyDescent="0.25">
      <c r="BR720176" s="2381"/>
    </row>
    <row r="720200" spans="70:70" x14ac:dyDescent="0.25">
      <c r="BR720200" s="2394"/>
    </row>
    <row r="720201" spans="70:70" x14ac:dyDescent="0.25">
      <c r="BR720201" s="2381"/>
    </row>
    <row r="720225" spans="70:70" x14ac:dyDescent="0.25">
      <c r="BR720225" s="2394"/>
    </row>
    <row r="720226" spans="70:70" x14ac:dyDescent="0.25">
      <c r="BR720226" s="2381"/>
    </row>
    <row r="720250" spans="70:70" x14ac:dyDescent="0.25">
      <c r="BR720250" s="2394"/>
    </row>
    <row r="720251" spans="70:70" x14ac:dyDescent="0.25">
      <c r="BR720251" s="2381"/>
    </row>
    <row r="720275" spans="70:70" x14ac:dyDescent="0.25">
      <c r="BR720275" s="2394"/>
    </row>
    <row r="720276" spans="70:70" x14ac:dyDescent="0.25">
      <c r="BR720276" s="2381"/>
    </row>
    <row r="720300" spans="70:70" x14ac:dyDescent="0.25">
      <c r="BR720300" s="2394"/>
    </row>
    <row r="720301" spans="70:70" x14ac:dyDescent="0.25">
      <c r="BR720301" s="2381"/>
    </row>
    <row r="720325" spans="70:70" x14ac:dyDescent="0.25">
      <c r="BR720325" s="2394"/>
    </row>
    <row r="720326" spans="70:70" x14ac:dyDescent="0.25">
      <c r="BR720326" s="2381"/>
    </row>
    <row r="720350" spans="70:70" x14ac:dyDescent="0.25">
      <c r="BR720350" s="2394"/>
    </row>
    <row r="720351" spans="70:70" x14ac:dyDescent="0.25">
      <c r="BR720351" s="2381"/>
    </row>
    <row r="720375" spans="70:70" x14ac:dyDescent="0.25">
      <c r="BR720375" s="2394"/>
    </row>
    <row r="720376" spans="70:70" x14ac:dyDescent="0.25">
      <c r="BR720376" s="2381"/>
    </row>
    <row r="720400" spans="70:70" x14ac:dyDescent="0.25">
      <c r="BR720400" s="2394"/>
    </row>
    <row r="720401" spans="70:70" x14ac:dyDescent="0.25">
      <c r="BR720401" s="2381"/>
    </row>
    <row r="720425" spans="70:70" x14ac:dyDescent="0.25">
      <c r="BR720425" s="2394"/>
    </row>
    <row r="720426" spans="70:70" x14ac:dyDescent="0.25">
      <c r="BR720426" s="2381"/>
    </row>
    <row r="720450" spans="70:70" x14ac:dyDescent="0.25">
      <c r="BR720450" s="2394"/>
    </row>
    <row r="720451" spans="70:70" x14ac:dyDescent="0.25">
      <c r="BR720451" s="2381"/>
    </row>
    <row r="720475" spans="70:70" x14ac:dyDescent="0.25">
      <c r="BR720475" s="2394"/>
    </row>
    <row r="720476" spans="70:70" x14ac:dyDescent="0.25">
      <c r="BR720476" s="2381"/>
    </row>
    <row r="720500" spans="70:70" x14ac:dyDescent="0.25">
      <c r="BR720500" s="2394"/>
    </row>
    <row r="720501" spans="70:70" x14ac:dyDescent="0.25">
      <c r="BR720501" s="2381"/>
    </row>
    <row r="720525" spans="70:70" x14ac:dyDescent="0.25">
      <c r="BR720525" s="2394"/>
    </row>
    <row r="720526" spans="70:70" x14ac:dyDescent="0.25">
      <c r="BR720526" s="2381"/>
    </row>
    <row r="720550" spans="70:70" x14ac:dyDescent="0.25">
      <c r="BR720550" s="2394"/>
    </row>
    <row r="720551" spans="70:70" x14ac:dyDescent="0.25">
      <c r="BR720551" s="2381"/>
    </row>
    <row r="720575" spans="70:70" x14ac:dyDescent="0.25">
      <c r="BR720575" s="2394"/>
    </row>
    <row r="720576" spans="70:70" x14ac:dyDescent="0.25">
      <c r="BR720576" s="2381"/>
    </row>
    <row r="720600" spans="70:70" x14ac:dyDescent="0.25">
      <c r="BR720600" s="2394"/>
    </row>
    <row r="720601" spans="70:70" x14ac:dyDescent="0.25">
      <c r="BR720601" s="2381"/>
    </row>
    <row r="720625" spans="70:70" x14ac:dyDescent="0.25">
      <c r="BR720625" s="2394"/>
    </row>
    <row r="720626" spans="70:70" x14ac:dyDescent="0.25">
      <c r="BR720626" s="2381"/>
    </row>
    <row r="720650" spans="70:70" x14ac:dyDescent="0.25">
      <c r="BR720650" s="2394"/>
    </row>
    <row r="720651" spans="70:70" x14ac:dyDescent="0.25">
      <c r="BR720651" s="2381"/>
    </row>
    <row r="720675" spans="70:70" x14ac:dyDescent="0.25">
      <c r="BR720675" s="2394"/>
    </row>
    <row r="720676" spans="70:70" x14ac:dyDescent="0.25">
      <c r="BR720676" s="2381"/>
    </row>
    <row r="720700" spans="70:70" x14ac:dyDescent="0.25">
      <c r="BR720700" s="2394"/>
    </row>
    <row r="720701" spans="70:70" x14ac:dyDescent="0.25">
      <c r="BR720701" s="2381"/>
    </row>
    <row r="720725" spans="70:70" x14ac:dyDescent="0.25">
      <c r="BR720725" s="2394"/>
    </row>
    <row r="720726" spans="70:70" x14ac:dyDescent="0.25">
      <c r="BR720726" s="2381"/>
    </row>
    <row r="720750" spans="70:70" x14ac:dyDescent="0.25">
      <c r="BR720750" s="2394"/>
    </row>
    <row r="720751" spans="70:70" x14ac:dyDescent="0.25">
      <c r="BR720751" s="2381"/>
    </row>
    <row r="720775" spans="70:70" x14ac:dyDescent="0.25">
      <c r="BR720775" s="2394"/>
    </row>
    <row r="720776" spans="70:70" x14ac:dyDescent="0.25">
      <c r="BR720776" s="2381"/>
    </row>
    <row r="720800" spans="70:70" x14ac:dyDescent="0.25">
      <c r="BR720800" s="2394"/>
    </row>
    <row r="720801" spans="70:70" x14ac:dyDescent="0.25">
      <c r="BR720801" s="2381"/>
    </row>
    <row r="720825" spans="70:70" x14ac:dyDescent="0.25">
      <c r="BR720825" s="2394"/>
    </row>
    <row r="720826" spans="70:70" x14ac:dyDescent="0.25">
      <c r="BR720826" s="2381"/>
    </row>
    <row r="720850" spans="70:70" x14ac:dyDescent="0.25">
      <c r="BR720850" s="2394"/>
    </row>
    <row r="720851" spans="70:70" x14ac:dyDescent="0.25">
      <c r="BR720851" s="2381"/>
    </row>
    <row r="720875" spans="70:70" x14ac:dyDescent="0.25">
      <c r="BR720875" s="2394"/>
    </row>
    <row r="720876" spans="70:70" x14ac:dyDescent="0.25">
      <c r="BR720876" s="2381"/>
    </row>
    <row r="720900" spans="70:70" x14ac:dyDescent="0.25">
      <c r="BR720900" s="2394"/>
    </row>
    <row r="720901" spans="70:70" x14ac:dyDescent="0.25">
      <c r="BR720901" s="2381"/>
    </row>
    <row r="720925" spans="70:70" x14ac:dyDescent="0.25">
      <c r="BR720925" s="2394"/>
    </row>
    <row r="720926" spans="70:70" x14ac:dyDescent="0.25">
      <c r="BR720926" s="2381"/>
    </row>
    <row r="720950" spans="70:70" x14ac:dyDescent="0.25">
      <c r="BR720950" s="2394"/>
    </row>
    <row r="720951" spans="70:70" x14ac:dyDescent="0.25">
      <c r="BR720951" s="2381"/>
    </row>
    <row r="720975" spans="70:70" x14ac:dyDescent="0.25">
      <c r="BR720975" s="2394"/>
    </row>
    <row r="720976" spans="70:70" x14ac:dyDescent="0.25">
      <c r="BR720976" s="2381"/>
    </row>
    <row r="721000" spans="70:70" x14ac:dyDescent="0.25">
      <c r="BR721000" s="2394"/>
    </row>
    <row r="721001" spans="70:70" x14ac:dyDescent="0.25">
      <c r="BR721001" s="2381"/>
    </row>
    <row r="721025" spans="70:70" x14ac:dyDescent="0.25">
      <c r="BR721025" s="2394"/>
    </row>
    <row r="721026" spans="70:70" x14ac:dyDescent="0.25">
      <c r="BR721026" s="2381"/>
    </row>
    <row r="721050" spans="70:70" x14ac:dyDescent="0.25">
      <c r="BR721050" s="2394"/>
    </row>
    <row r="721051" spans="70:70" x14ac:dyDescent="0.25">
      <c r="BR721051" s="2381"/>
    </row>
    <row r="721075" spans="70:70" x14ac:dyDescent="0.25">
      <c r="BR721075" s="2394"/>
    </row>
    <row r="721076" spans="70:70" x14ac:dyDescent="0.25">
      <c r="BR721076" s="2381"/>
    </row>
    <row r="721100" spans="70:70" x14ac:dyDescent="0.25">
      <c r="BR721100" s="2394"/>
    </row>
    <row r="721101" spans="70:70" x14ac:dyDescent="0.25">
      <c r="BR721101" s="2381"/>
    </row>
    <row r="721125" spans="70:70" x14ac:dyDescent="0.25">
      <c r="BR721125" s="2394"/>
    </row>
    <row r="721126" spans="70:70" x14ac:dyDescent="0.25">
      <c r="BR721126" s="2381"/>
    </row>
    <row r="721150" spans="70:70" x14ac:dyDescent="0.25">
      <c r="BR721150" s="2394"/>
    </row>
    <row r="721151" spans="70:70" x14ac:dyDescent="0.25">
      <c r="BR721151" s="2381"/>
    </row>
    <row r="721175" spans="70:70" x14ac:dyDescent="0.25">
      <c r="BR721175" s="2394"/>
    </row>
    <row r="721176" spans="70:70" x14ac:dyDescent="0.25">
      <c r="BR721176" s="2381"/>
    </row>
    <row r="721200" spans="70:70" x14ac:dyDescent="0.25">
      <c r="BR721200" s="2394"/>
    </row>
    <row r="721201" spans="70:70" x14ac:dyDescent="0.25">
      <c r="BR721201" s="2381"/>
    </row>
    <row r="721225" spans="70:70" x14ac:dyDescent="0.25">
      <c r="BR721225" s="2394"/>
    </row>
    <row r="721226" spans="70:70" x14ac:dyDescent="0.25">
      <c r="BR721226" s="2381"/>
    </row>
    <row r="721250" spans="70:70" x14ac:dyDescent="0.25">
      <c r="BR721250" s="2394"/>
    </row>
    <row r="721251" spans="70:70" x14ac:dyDescent="0.25">
      <c r="BR721251" s="2381"/>
    </row>
    <row r="721275" spans="70:70" x14ac:dyDescent="0.25">
      <c r="BR721275" s="2394"/>
    </row>
    <row r="721276" spans="70:70" x14ac:dyDescent="0.25">
      <c r="BR721276" s="2381"/>
    </row>
    <row r="721300" spans="70:70" x14ac:dyDescent="0.25">
      <c r="BR721300" s="2394"/>
    </row>
    <row r="721301" spans="70:70" x14ac:dyDescent="0.25">
      <c r="BR721301" s="2381"/>
    </row>
    <row r="721325" spans="70:70" x14ac:dyDescent="0.25">
      <c r="BR721325" s="2394"/>
    </row>
    <row r="721326" spans="70:70" x14ac:dyDescent="0.25">
      <c r="BR721326" s="2381"/>
    </row>
    <row r="721350" spans="70:70" x14ac:dyDescent="0.25">
      <c r="BR721350" s="2394"/>
    </row>
    <row r="721351" spans="70:70" x14ac:dyDescent="0.25">
      <c r="BR721351" s="2381"/>
    </row>
    <row r="721375" spans="70:70" x14ac:dyDescent="0.25">
      <c r="BR721375" s="2394"/>
    </row>
    <row r="721376" spans="70:70" x14ac:dyDescent="0.25">
      <c r="BR721376" s="2381"/>
    </row>
    <row r="721400" spans="70:70" x14ac:dyDescent="0.25">
      <c r="BR721400" s="2394"/>
    </row>
    <row r="721401" spans="70:70" x14ac:dyDescent="0.25">
      <c r="BR721401" s="2381"/>
    </row>
    <row r="721425" spans="70:70" x14ac:dyDescent="0.25">
      <c r="BR721425" s="2394"/>
    </row>
    <row r="721426" spans="70:70" x14ac:dyDescent="0.25">
      <c r="BR721426" s="2381"/>
    </row>
    <row r="721450" spans="70:70" x14ac:dyDescent="0.25">
      <c r="BR721450" s="2394"/>
    </row>
    <row r="721451" spans="70:70" x14ac:dyDescent="0.25">
      <c r="BR721451" s="2381"/>
    </row>
    <row r="721475" spans="70:70" x14ac:dyDescent="0.25">
      <c r="BR721475" s="2394"/>
    </row>
    <row r="721476" spans="70:70" x14ac:dyDescent="0.25">
      <c r="BR721476" s="2381"/>
    </row>
    <row r="721500" spans="70:70" x14ac:dyDescent="0.25">
      <c r="BR721500" s="2394"/>
    </row>
    <row r="721501" spans="70:70" x14ac:dyDescent="0.25">
      <c r="BR721501" s="2381"/>
    </row>
    <row r="721525" spans="70:70" x14ac:dyDescent="0.25">
      <c r="BR721525" s="2394"/>
    </row>
    <row r="721526" spans="70:70" x14ac:dyDescent="0.25">
      <c r="BR721526" s="2381"/>
    </row>
    <row r="721550" spans="70:70" x14ac:dyDescent="0.25">
      <c r="BR721550" s="2394"/>
    </row>
    <row r="721551" spans="70:70" x14ac:dyDescent="0.25">
      <c r="BR721551" s="2381"/>
    </row>
    <row r="721575" spans="70:70" x14ac:dyDescent="0.25">
      <c r="BR721575" s="2394"/>
    </row>
    <row r="721576" spans="70:70" x14ac:dyDescent="0.25">
      <c r="BR721576" s="2381"/>
    </row>
    <row r="721600" spans="70:70" x14ac:dyDescent="0.25">
      <c r="BR721600" s="2394"/>
    </row>
    <row r="721601" spans="70:70" x14ac:dyDescent="0.25">
      <c r="BR721601" s="2381"/>
    </row>
    <row r="721625" spans="70:70" x14ac:dyDescent="0.25">
      <c r="BR721625" s="2394"/>
    </row>
    <row r="721626" spans="70:70" x14ac:dyDescent="0.25">
      <c r="BR721626" s="2381"/>
    </row>
    <row r="721650" spans="70:70" x14ac:dyDescent="0.25">
      <c r="BR721650" s="2394"/>
    </row>
    <row r="721651" spans="70:70" x14ac:dyDescent="0.25">
      <c r="BR721651" s="2381"/>
    </row>
    <row r="721675" spans="70:70" x14ac:dyDescent="0.25">
      <c r="BR721675" s="2394"/>
    </row>
    <row r="721676" spans="70:70" x14ac:dyDescent="0.25">
      <c r="BR721676" s="2381"/>
    </row>
    <row r="721700" spans="70:70" x14ac:dyDescent="0.25">
      <c r="BR721700" s="2394"/>
    </row>
    <row r="721701" spans="70:70" x14ac:dyDescent="0.25">
      <c r="BR721701" s="2381"/>
    </row>
    <row r="721725" spans="70:70" x14ac:dyDescent="0.25">
      <c r="BR721725" s="2394"/>
    </row>
    <row r="721726" spans="70:70" x14ac:dyDescent="0.25">
      <c r="BR721726" s="2381"/>
    </row>
    <row r="721750" spans="70:70" x14ac:dyDescent="0.25">
      <c r="BR721750" s="2394"/>
    </row>
    <row r="721751" spans="70:70" x14ac:dyDescent="0.25">
      <c r="BR721751" s="2381"/>
    </row>
    <row r="721775" spans="70:70" x14ac:dyDescent="0.25">
      <c r="BR721775" s="2394"/>
    </row>
    <row r="721776" spans="70:70" x14ac:dyDescent="0.25">
      <c r="BR721776" s="2381"/>
    </row>
    <row r="721800" spans="70:70" x14ac:dyDescent="0.25">
      <c r="BR721800" s="2394"/>
    </row>
    <row r="721801" spans="70:70" x14ac:dyDescent="0.25">
      <c r="BR721801" s="2381"/>
    </row>
    <row r="721825" spans="70:70" x14ac:dyDescent="0.25">
      <c r="BR721825" s="2394"/>
    </row>
    <row r="721826" spans="70:70" x14ac:dyDescent="0.25">
      <c r="BR721826" s="2381"/>
    </row>
    <row r="721850" spans="70:70" x14ac:dyDescent="0.25">
      <c r="BR721850" s="2394"/>
    </row>
    <row r="721851" spans="70:70" x14ac:dyDescent="0.25">
      <c r="BR721851" s="2381"/>
    </row>
    <row r="721875" spans="70:70" x14ac:dyDescent="0.25">
      <c r="BR721875" s="2394"/>
    </row>
    <row r="721876" spans="70:70" x14ac:dyDescent="0.25">
      <c r="BR721876" s="2381"/>
    </row>
    <row r="721900" spans="70:70" x14ac:dyDescent="0.25">
      <c r="BR721900" s="2394"/>
    </row>
    <row r="721901" spans="70:70" x14ac:dyDescent="0.25">
      <c r="BR721901" s="2381"/>
    </row>
    <row r="721925" spans="70:70" x14ac:dyDescent="0.25">
      <c r="BR721925" s="2394"/>
    </row>
    <row r="721926" spans="70:70" x14ac:dyDescent="0.25">
      <c r="BR721926" s="2381"/>
    </row>
    <row r="721950" spans="70:70" x14ac:dyDescent="0.25">
      <c r="BR721950" s="2394"/>
    </row>
    <row r="721951" spans="70:70" x14ac:dyDescent="0.25">
      <c r="BR721951" s="2381"/>
    </row>
    <row r="721975" spans="70:70" x14ac:dyDescent="0.25">
      <c r="BR721975" s="2394"/>
    </row>
    <row r="721976" spans="70:70" x14ac:dyDescent="0.25">
      <c r="BR721976" s="2381"/>
    </row>
    <row r="722000" spans="70:70" x14ac:dyDescent="0.25">
      <c r="BR722000" s="2394"/>
    </row>
    <row r="722001" spans="70:70" x14ac:dyDescent="0.25">
      <c r="BR722001" s="2381"/>
    </row>
    <row r="722025" spans="70:70" x14ac:dyDescent="0.25">
      <c r="BR722025" s="2394"/>
    </row>
    <row r="722026" spans="70:70" x14ac:dyDescent="0.25">
      <c r="BR722026" s="2381"/>
    </row>
    <row r="722050" spans="70:70" x14ac:dyDescent="0.25">
      <c r="BR722050" s="2394"/>
    </row>
    <row r="722051" spans="70:70" x14ac:dyDescent="0.25">
      <c r="BR722051" s="2381"/>
    </row>
    <row r="722075" spans="70:70" x14ac:dyDescent="0.25">
      <c r="BR722075" s="2394"/>
    </row>
    <row r="722076" spans="70:70" x14ac:dyDescent="0.25">
      <c r="BR722076" s="2381"/>
    </row>
    <row r="722100" spans="70:70" x14ac:dyDescent="0.25">
      <c r="BR722100" s="2394"/>
    </row>
    <row r="722101" spans="70:70" x14ac:dyDescent="0.25">
      <c r="BR722101" s="2381"/>
    </row>
    <row r="722125" spans="70:70" x14ac:dyDescent="0.25">
      <c r="BR722125" s="2394"/>
    </row>
    <row r="722126" spans="70:70" x14ac:dyDescent="0.25">
      <c r="BR722126" s="2381"/>
    </row>
    <row r="722150" spans="70:70" x14ac:dyDescent="0.25">
      <c r="BR722150" s="2394"/>
    </row>
    <row r="722151" spans="70:70" x14ac:dyDescent="0.25">
      <c r="BR722151" s="2381"/>
    </row>
    <row r="722175" spans="70:70" x14ac:dyDescent="0.25">
      <c r="BR722175" s="2394"/>
    </row>
    <row r="722176" spans="70:70" x14ac:dyDescent="0.25">
      <c r="BR722176" s="2381"/>
    </row>
    <row r="722200" spans="70:70" x14ac:dyDescent="0.25">
      <c r="BR722200" s="2394"/>
    </row>
    <row r="722201" spans="70:70" x14ac:dyDescent="0.25">
      <c r="BR722201" s="2381"/>
    </row>
    <row r="722225" spans="70:70" x14ac:dyDescent="0.25">
      <c r="BR722225" s="2394"/>
    </row>
    <row r="722226" spans="70:70" x14ac:dyDescent="0.25">
      <c r="BR722226" s="2381"/>
    </row>
    <row r="722250" spans="70:70" x14ac:dyDescent="0.25">
      <c r="BR722250" s="2394"/>
    </row>
    <row r="722251" spans="70:70" x14ac:dyDescent="0.25">
      <c r="BR722251" s="2381"/>
    </row>
    <row r="722275" spans="70:70" x14ac:dyDescent="0.25">
      <c r="BR722275" s="2394"/>
    </row>
    <row r="722276" spans="70:70" x14ac:dyDescent="0.25">
      <c r="BR722276" s="2381"/>
    </row>
    <row r="722300" spans="70:70" x14ac:dyDescent="0.25">
      <c r="BR722300" s="2394"/>
    </row>
    <row r="722301" spans="70:70" x14ac:dyDescent="0.25">
      <c r="BR722301" s="2381"/>
    </row>
    <row r="722325" spans="70:70" x14ac:dyDescent="0.25">
      <c r="BR722325" s="2394"/>
    </row>
    <row r="722326" spans="70:70" x14ac:dyDescent="0.25">
      <c r="BR722326" s="2381"/>
    </row>
    <row r="722350" spans="70:70" x14ac:dyDescent="0.25">
      <c r="BR722350" s="2394"/>
    </row>
    <row r="722351" spans="70:70" x14ac:dyDescent="0.25">
      <c r="BR722351" s="2381"/>
    </row>
    <row r="722375" spans="70:70" x14ac:dyDescent="0.25">
      <c r="BR722375" s="2394"/>
    </row>
    <row r="722376" spans="70:70" x14ac:dyDescent="0.25">
      <c r="BR722376" s="2381"/>
    </row>
    <row r="722400" spans="70:70" x14ac:dyDescent="0.25">
      <c r="BR722400" s="2394"/>
    </row>
    <row r="722401" spans="70:70" x14ac:dyDescent="0.25">
      <c r="BR722401" s="2381"/>
    </row>
    <row r="722425" spans="70:70" x14ac:dyDescent="0.25">
      <c r="BR722425" s="2394"/>
    </row>
    <row r="722426" spans="70:70" x14ac:dyDescent="0.25">
      <c r="BR722426" s="2381"/>
    </row>
    <row r="722450" spans="70:70" x14ac:dyDescent="0.25">
      <c r="BR722450" s="2394"/>
    </row>
    <row r="722451" spans="70:70" x14ac:dyDescent="0.25">
      <c r="BR722451" s="2381"/>
    </row>
    <row r="722475" spans="70:70" x14ac:dyDescent="0.25">
      <c r="BR722475" s="2394"/>
    </row>
    <row r="722476" spans="70:70" x14ac:dyDescent="0.25">
      <c r="BR722476" s="2381"/>
    </row>
    <row r="722500" spans="70:70" x14ac:dyDescent="0.25">
      <c r="BR722500" s="2394"/>
    </row>
    <row r="722501" spans="70:70" x14ac:dyDescent="0.25">
      <c r="BR722501" s="2381"/>
    </row>
    <row r="722525" spans="70:70" x14ac:dyDescent="0.25">
      <c r="BR722525" s="2394"/>
    </row>
    <row r="722526" spans="70:70" x14ac:dyDescent="0.25">
      <c r="BR722526" s="2381"/>
    </row>
    <row r="722550" spans="70:70" x14ac:dyDescent="0.25">
      <c r="BR722550" s="2394"/>
    </row>
    <row r="722551" spans="70:70" x14ac:dyDescent="0.25">
      <c r="BR722551" s="2381"/>
    </row>
    <row r="722575" spans="70:70" x14ac:dyDescent="0.25">
      <c r="BR722575" s="2394"/>
    </row>
    <row r="722576" spans="70:70" x14ac:dyDescent="0.25">
      <c r="BR722576" s="2381"/>
    </row>
    <row r="722600" spans="70:70" x14ac:dyDescent="0.25">
      <c r="BR722600" s="2394"/>
    </row>
    <row r="722601" spans="70:70" x14ac:dyDescent="0.25">
      <c r="BR722601" s="2381"/>
    </row>
    <row r="722625" spans="70:70" x14ac:dyDescent="0.25">
      <c r="BR722625" s="2394"/>
    </row>
    <row r="722626" spans="70:70" x14ac:dyDescent="0.25">
      <c r="BR722626" s="2381"/>
    </row>
    <row r="722650" spans="70:70" x14ac:dyDescent="0.25">
      <c r="BR722650" s="2394"/>
    </row>
    <row r="722651" spans="70:70" x14ac:dyDescent="0.25">
      <c r="BR722651" s="2381"/>
    </row>
    <row r="722675" spans="70:70" x14ac:dyDescent="0.25">
      <c r="BR722675" s="2394"/>
    </row>
    <row r="722676" spans="70:70" x14ac:dyDescent="0.25">
      <c r="BR722676" s="2381"/>
    </row>
    <row r="722700" spans="70:70" x14ac:dyDescent="0.25">
      <c r="BR722700" s="2394"/>
    </row>
    <row r="722701" spans="70:70" x14ac:dyDescent="0.25">
      <c r="BR722701" s="2381"/>
    </row>
    <row r="722725" spans="70:70" x14ac:dyDescent="0.25">
      <c r="BR722725" s="2394"/>
    </row>
    <row r="722726" spans="70:70" x14ac:dyDescent="0.25">
      <c r="BR722726" s="2381"/>
    </row>
    <row r="722750" spans="70:70" x14ac:dyDescent="0.25">
      <c r="BR722750" s="2394"/>
    </row>
    <row r="722751" spans="70:70" x14ac:dyDescent="0.25">
      <c r="BR722751" s="2381"/>
    </row>
    <row r="722775" spans="70:70" x14ac:dyDescent="0.25">
      <c r="BR722775" s="2394"/>
    </row>
    <row r="722776" spans="70:70" x14ac:dyDescent="0.25">
      <c r="BR722776" s="2381"/>
    </row>
    <row r="722800" spans="70:70" x14ac:dyDescent="0.25">
      <c r="BR722800" s="2394"/>
    </row>
    <row r="722801" spans="70:70" x14ac:dyDescent="0.25">
      <c r="BR722801" s="2381"/>
    </row>
    <row r="722825" spans="70:70" x14ac:dyDescent="0.25">
      <c r="BR722825" s="2394"/>
    </row>
    <row r="722826" spans="70:70" x14ac:dyDescent="0.25">
      <c r="BR722826" s="2381"/>
    </row>
    <row r="722850" spans="70:70" x14ac:dyDescent="0.25">
      <c r="BR722850" s="2394"/>
    </row>
    <row r="722851" spans="70:70" x14ac:dyDescent="0.25">
      <c r="BR722851" s="2381"/>
    </row>
    <row r="722875" spans="70:70" x14ac:dyDescent="0.25">
      <c r="BR722875" s="2394"/>
    </row>
    <row r="722876" spans="70:70" x14ac:dyDescent="0.25">
      <c r="BR722876" s="2381"/>
    </row>
    <row r="722900" spans="70:70" x14ac:dyDescent="0.25">
      <c r="BR722900" s="2394"/>
    </row>
    <row r="722901" spans="70:70" x14ac:dyDescent="0.25">
      <c r="BR722901" s="2381"/>
    </row>
    <row r="722925" spans="70:70" x14ac:dyDescent="0.25">
      <c r="BR722925" s="2394"/>
    </row>
    <row r="722926" spans="70:70" x14ac:dyDescent="0.25">
      <c r="BR722926" s="2381"/>
    </row>
    <row r="722950" spans="70:70" x14ac:dyDescent="0.25">
      <c r="BR722950" s="2394"/>
    </row>
    <row r="722951" spans="70:70" x14ac:dyDescent="0.25">
      <c r="BR722951" s="2381"/>
    </row>
    <row r="722975" spans="70:70" x14ac:dyDescent="0.25">
      <c r="BR722975" s="2394"/>
    </row>
    <row r="722976" spans="70:70" x14ac:dyDescent="0.25">
      <c r="BR722976" s="2381"/>
    </row>
    <row r="723000" spans="70:70" x14ac:dyDescent="0.25">
      <c r="BR723000" s="2394"/>
    </row>
    <row r="723001" spans="70:70" x14ac:dyDescent="0.25">
      <c r="BR723001" s="2381"/>
    </row>
    <row r="723025" spans="70:70" x14ac:dyDescent="0.25">
      <c r="BR723025" s="2394"/>
    </row>
    <row r="723026" spans="70:70" x14ac:dyDescent="0.25">
      <c r="BR723026" s="2381"/>
    </row>
    <row r="723050" spans="70:70" x14ac:dyDescent="0.25">
      <c r="BR723050" s="2394"/>
    </row>
    <row r="723051" spans="70:70" x14ac:dyDescent="0.25">
      <c r="BR723051" s="2381"/>
    </row>
    <row r="723075" spans="70:70" x14ac:dyDescent="0.25">
      <c r="BR723075" s="2394"/>
    </row>
    <row r="723076" spans="70:70" x14ac:dyDescent="0.25">
      <c r="BR723076" s="2381"/>
    </row>
    <row r="723100" spans="70:70" x14ac:dyDescent="0.25">
      <c r="BR723100" s="2394"/>
    </row>
    <row r="723101" spans="70:70" x14ac:dyDescent="0.25">
      <c r="BR723101" s="2381"/>
    </row>
    <row r="723125" spans="70:70" x14ac:dyDescent="0.25">
      <c r="BR723125" s="2394"/>
    </row>
    <row r="723126" spans="70:70" x14ac:dyDescent="0.25">
      <c r="BR723126" s="2381"/>
    </row>
    <row r="723150" spans="70:70" x14ac:dyDescent="0.25">
      <c r="BR723150" s="2394"/>
    </row>
    <row r="723151" spans="70:70" x14ac:dyDescent="0.25">
      <c r="BR723151" s="2381"/>
    </row>
    <row r="723175" spans="70:70" x14ac:dyDescent="0.25">
      <c r="BR723175" s="2394"/>
    </row>
    <row r="723176" spans="70:70" x14ac:dyDescent="0.25">
      <c r="BR723176" s="2381"/>
    </row>
    <row r="723200" spans="70:70" x14ac:dyDescent="0.25">
      <c r="BR723200" s="2394"/>
    </row>
    <row r="723201" spans="70:70" x14ac:dyDescent="0.25">
      <c r="BR723201" s="2381"/>
    </row>
    <row r="723225" spans="70:70" x14ac:dyDescent="0.25">
      <c r="BR723225" s="2394"/>
    </row>
    <row r="723226" spans="70:70" x14ac:dyDescent="0.25">
      <c r="BR723226" s="2381"/>
    </row>
    <row r="723250" spans="70:70" x14ac:dyDescent="0.25">
      <c r="BR723250" s="2394"/>
    </row>
    <row r="723251" spans="70:70" x14ac:dyDescent="0.25">
      <c r="BR723251" s="2381"/>
    </row>
    <row r="723275" spans="70:70" x14ac:dyDescent="0.25">
      <c r="BR723275" s="2394"/>
    </row>
    <row r="723276" spans="70:70" x14ac:dyDescent="0.25">
      <c r="BR723276" s="2381"/>
    </row>
    <row r="723300" spans="70:70" x14ac:dyDescent="0.25">
      <c r="BR723300" s="2394"/>
    </row>
    <row r="723301" spans="70:70" x14ac:dyDescent="0.25">
      <c r="BR723301" s="2381"/>
    </row>
    <row r="723325" spans="70:70" x14ac:dyDescent="0.25">
      <c r="BR723325" s="2394"/>
    </row>
    <row r="723326" spans="70:70" x14ac:dyDescent="0.25">
      <c r="BR723326" s="2381"/>
    </row>
    <row r="723350" spans="70:70" x14ac:dyDescent="0.25">
      <c r="BR723350" s="2394"/>
    </row>
    <row r="723351" spans="70:70" x14ac:dyDescent="0.25">
      <c r="BR723351" s="2381"/>
    </row>
    <row r="723375" spans="70:70" x14ac:dyDescent="0.25">
      <c r="BR723375" s="2394"/>
    </row>
    <row r="723376" spans="70:70" x14ac:dyDescent="0.25">
      <c r="BR723376" s="2381"/>
    </row>
    <row r="723400" spans="70:70" x14ac:dyDescent="0.25">
      <c r="BR723400" s="2394"/>
    </row>
    <row r="723401" spans="70:70" x14ac:dyDescent="0.25">
      <c r="BR723401" s="2381"/>
    </row>
    <row r="723425" spans="70:70" x14ac:dyDescent="0.25">
      <c r="BR723425" s="2394"/>
    </row>
    <row r="723426" spans="70:70" x14ac:dyDescent="0.25">
      <c r="BR723426" s="2381"/>
    </row>
    <row r="723450" spans="70:70" x14ac:dyDescent="0.25">
      <c r="BR723450" s="2394"/>
    </row>
    <row r="723451" spans="70:70" x14ac:dyDescent="0.25">
      <c r="BR723451" s="2381"/>
    </row>
    <row r="723475" spans="70:70" x14ac:dyDescent="0.25">
      <c r="BR723475" s="2394"/>
    </row>
    <row r="723476" spans="70:70" x14ac:dyDescent="0.25">
      <c r="BR723476" s="2381"/>
    </row>
    <row r="723500" spans="70:70" x14ac:dyDescent="0.25">
      <c r="BR723500" s="2394"/>
    </row>
    <row r="723501" spans="70:70" x14ac:dyDescent="0.25">
      <c r="BR723501" s="2381"/>
    </row>
    <row r="723525" spans="70:70" x14ac:dyDescent="0.25">
      <c r="BR723525" s="2394"/>
    </row>
    <row r="723526" spans="70:70" x14ac:dyDescent="0.25">
      <c r="BR723526" s="2381"/>
    </row>
    <row r="723550" spans="70:70" x14ac:dyDescent="0.25">
      <c r="BR723550" s="2394"/>
    </row>
    <row r="723551" spans="70:70" x14ac:dyDescent="0.25">
      <c r="BR723551" s="2381"/>
    </row>
    <row r="723575" spans="70:70" x14ac:dyDescent="0.25">
      <c r="BR723575" s="2394"/>
    </row>
    <row r="723576" spans="70:70" x14ac:dyDescent="0.25">
      <c r="BR723576" s="2381"/>
    </row>
    <row r="723600" spans="70:70" x14ac:dyDescent="0.25">
      <c r="BR723600" s="2394"/>
    </row>
    <row r="723601" spans="70:70" x14ac:dyDescent="0.25">
      <c r="BR723601" s="2381"/>
    </row>
    <row r="723625" spans="70:70" x14ac:dyDescent="0.25">
      <c r="BR723625" s="2394"/>
    </row>
    <row r="723626" spans="70:70" x14ac:dyDescent="0.25">
      <c r="BR723626" s="2381"/>
    </row>
    <row r="723650" spans="70:70" x14ac:dyDescent="0.25">
      <c r="BR723650" s="2394"/>
    </row>
    <row r="723651" spans="70:70" x14ac:dyDescent="0.25">
      <c r="BR723651" s="2381"/>
    </row>
    <row r="723675" spans="70:70" x14ac:dyDescent="0.25">
      <c r="BR723675" s="2394"/>
    </row>
    <row r="723676" spans="70:70" x14ac:dyDescent="0.25">
      <c r="BR723676" s="2381"/>
    </row>
    <row r="723700" spans="70:70" x14ac:dyDescent="0.25">
      <c r="BR723700" s="2394"/>
    </row>
    <row r="723701" spans="70:70" x14ac:dyDescent="0.25">
      <c r="BR723701" s="2381"/>
    </row>
    <row r="723725" spans="70:70" x14ac:dyDescent="0.25">
      <c r="BR723725" s="2394"/>
    </row>
    <row r="723726" spans="70:70" x14ac:dyDescent="0.25">
      <c r="BR723726" s="2381"/>
    </row>
    <row r="723750" spans="70:70" x14ac:dyDescent="0.25">
      <c r="BR723750" s="2394"/>
    </row>
    <row r="723751" spans="70:70" x14ac:dyDescent="0.25">
      <c r="BR723751" s="2381"/>
    </row>
    <row r="723775" spans="70:70" x14ac:dyDescent="0.25">
      <c r="BR723775" s="2394"/>
    </row>
    <row r="723776" spans="70:70" x14ac:dyDescent="0.25">
      <c r="BR723776" s="2381"/>
    </row>
    <row r="723800" spans="70:70" x14ac:dyDescent="0.25">
      <c r="BR723800" s="2394"/>
    </row>
    <row r="723801" spans="70:70" x14ac:dyDescent="0.25">
      <c r="BR723801" s="2381"/>
    </row>
    <row r="723825" spans="70:70" x14ac:dyDescent="0.25">
      <c r="BR723825" s="2394"/>
    </row>
    <row r="723826" spans="70:70" x14ac:dyDescent="0.25">
      <c r="BR723826" s="2381"/>
    </row>
    <row r="723850" spans="70:70" x14ac:dyDescent="0.25">
      <c r="BR723850" s="2394"/>
    </row>
    <row r="723851" spans="70:70" x14ac:dyDescent="0.25">
      <c r="BR723851" s="2381"/>
    </row>
    <row r="723875" spans="70:70" x14ac:dyDescent="0.25">
      <c r="BR723875" s="2394"/>
    </row>
    <row r="723876" spans="70:70" x14ac:dyDescent="0.25">
      <c r="BR723876" s="2381"/>
    </row>
    <row r="723900" spans="70:70" x14ac:dyDescent="0.25">
      <c r="BR723900" s="2394"/>
    </row>
    <row r="723901" spans="70:70" x14ac:dyDescent="0.25">
      <c r="BR723901" s="2381"/>
    </row>
    <row r="723925" spans="70:70" x14ac:dyDescent="0.25">
      <c r="BR723925" s="2394"/>
    </row>
    <row r="723926" spans="70:70" x14ac:dyDescent="0.25">
      <c r="BR723926" s="2381"/>
    </row>
    <row r="723950" spans="70:70" x14ac:dyDescent="0.25">
      <c r="BR723950" s="2394"/>
    </row>
    <row r="723951" spans="70:70" x14ac:dyDescent="0.25">
      <c r="BR723951" s="2381"/>
    </row>
    <row r="723975" spans="70:70" x14ac:dyDescent="0.25">
      <c r="BR723975" s="2394"/>
    </row>
    <row r="723976" spans="70:70" x14ac:dyDescent="0.25">
      <c r="BR723976" s="2381"/>
    </row>
    <row r="724000" spans="70:70" x14ac:dyDescent="0.25">
      <c r="BR724000" s="2394"/>
    </row>
    <row r="724001" spans="70:70" x14ac:dyDescent="0.25">
      <c r="BR724001" s="2381"/>
    </row>
    <row r="724025" spans="70:70" x14ac:dyDescent="0.25">
      <c r="BR724025" s="2394"/>
    </row>
    <row r="724026" spans="70:70" x14ac:dyDescent="0.25">
      <c r="BR724026" s="2381"/>
    </row>
    <row r="724050" spans="70:70" x14ac:dyDescent="0.25">
      <c r="BR724050" s="2394"/>
    </row>
    <row r="724051" spans="70:70" x14ac:dyDescent="0.25">
      <c r="BR724051" s="2381"/>
    </row>
    <row r="724075" spans="70:70" x14ac:dyDescent="0.25">
      <c r="BR724075" s="2394"/>
    </row>
    <row r="724076" spans="70:70" x14ac:dyDescent="0.25">
      <c r="BR724076" s="2381"/>
    </row>
    <row r="724100" spans="70:70" x14ac:dyDescent="0.25">
      <c r="BR724100" s="2394"/>
    </row>
    <row r="724101" spans="70:70" x14ac:dyDescent="0.25">
      <c r="BR724101" s="2381"/>
    </row>
    <row r="724125" spans="70:70" x14ac:dyDescent="0.25">
      <c r="BR724125" s="2394"/>
    </row>
    <row r="724126" spans="70:70" x14ac:dyDescent="0.25">
      <c r="BR724126" s="2381"/>
    </row>
    <row r="724150" spans="70:70" x14ac:dyDescent="0.25">
      <c r="BR724150" s="2394"/>
    </row>
    <row r="724151" spans="70:70" x14ac:dyDescent="0.25">
      <c r="BR724151" s="2381"/>
    </row>
    <row r="724175" spans="70:70" x14ac:dyDescent="0.25">
      <c r="BR724175" s="2394"/>
    </row>
    <row r="724176" spans="70:70" x14ac:dyDescent="0.25">
      <c r="BR724176" s="2381"/>
    </row>
    <row r="724200" spans="70:70" x14ac:dyDescent="0.25">
      <c r="BR724200" s="2394"/>
    </row>
    <row r="724201" spans="70:70" x14ac:dyDescent="0.25">
      <c r="BR724201" s="2381"/>
    </row>
    <row r="724225" spans="70:70" x14ac:dyDescent="0.25">
      <c r="BR724225" s="2394"/>
    </row>
    <row r="724226" spans="70:70" x14ac:dyDescent="0.25">
      <c r="BR724226" s="2381"/>
    </row>
    <row r="724250" spans="70:70" x14ac:dyDescent="0.25">
      <c r="BR724250" s="2394"/>
    </row>
    <row r="724251" spans="70:70" x14ac:dyDescent="0.25">
      <c r="BR724251" s="2381"/>
    </row>
    <row r="724275" spans="70:70" x14ac:dyDescent="0.25">
      <c r="BR724275" s="2394"/>
    </row>
    <row r="724276" spans="70:70" x14ac:dyDescent="0.25">
      <c r="BR724276" s="2381"/>
    </row>
    <row r="724300" spans="70:70" x14ac:dyDescent="0.25">
      <c r="BR724300" s="2394"/>
    </row>
    <row r="724301" spans="70:70" x14ac:dyDescent="0.25">
      <c r="BR724301" s="2381"/>
    </row>
    <row r="724325" spans="70:70" x14ac:dyDescent="0.25">
      <c r="BR724325" s="2394"/>
    </row>
    <row r="724326" spans="70:70" x14ac:dyDescent="0.25">
      <c r="BR724326" s="2381"/>
    </row>
    <row r="724350" spans="70:70" x14ac:dyDescent="0.25">
      <c r="BR724350" s="2394"/>
    </row>
    <row r="724351" spans="70:70" x14ac:dyDescent="0.25">
      <c r="BR724351" s="2381"/>
    </row>
    <row r="724375" spans="70:70" x14ac:dyDescent="0.25">
      <c r="BR724375" s="2394"/>
    </row>
    <row r="724376" spans="70:70" x14ac:dyDescent="0.25">
      <c r="BR724376" s="2381"/>
    </row>
    <row r="724400" spans="70:70" x14ac:dyDescent="0.25">
      <c r="BR724400" s="2394"/>
    </row>
    <row r="724401" spans="70:70" x14ac:dyDescent="0.25">
      <c r="BR724401" s="2381"/>
    </row>
    <row r="724425" spans="70:70" x14ac:dyDescent="0.25">
      <c r="BR724425" s="2394"/>
    </row>
    <row r="724426" spans="70:70" x14ac:dyDescent="0.25">
      <c r="BR724426" s="2381"/>
    </row>
    <row r="724450" spans="70:70" x14ac:dyDescent="0.25">
      <c r="BR724450" s="2394"/>
    </row>
    <row r="724451" spans="70:70" x14ac:dyDescent="0.25">
      <c r="BR724451" s="2381"/>
    </row>
    <row r="724475" spans="70:70" x14ac:dyDescent="0.25">
      <c r="BR724475" s="2394"/>
    </row>
    <row r="724476" spans="70:70" x14ac:dyDescent="0.25">
      <c r="BR724476" s="2381"/>
    </row>
    <row r="724500" spans="70:70" x14ac:dyDescent="0.25">
      <c r="BR724500" s="2394"/>
    </row>
    <row r="724501" spans="70:70" x14ac:dyDescent="0.25">
      <c r="BR724501" s="2381"/>
    </row>
    <row r="724525" spans="70:70" x14ac:dyDescent="0.25">
      <c r="BR724525" s="2394"/>
    </row>
    <row r="724526" spans="70:70" x14ac:dyDescent="0.25">
      <c r="BR724526" s="2381"/>
    </row>
    <row r="724550" spans="70:70" x14ac:dyDescent="0.25">
      <c r="BR724550" s="2394"/>
    </row>
    <row r="724551" spans="70:70" x14ac:dyDescent="0.25">
      <c r="BR724551" s="2381"/>
    </row>
    <row r="724575" spans="70:70" x14ac:dyDescent="0.25">
      <c r="BR724575" s="2394"/>
    </row>
    <row r="724576" spans="70:70" x14ac:dyDescent="0.25">
      <c r="BR724576" s="2381"/>
    </row>
    <row r="724600" spans="70:70" x14ac:dyDescent="0.25">
      <c r="BR724600" s="2394"/>
    </row>
    <row r="724601" spans="70:70" x14ac:dyDescent="0.25">
      <c r="BR724601" s="2381"/>
    </row>
    <row r="724625" spans="70:70" x14ac:dyDescent="0.25">
      <c r="BR724625" s="2394"/>
    </row>
    <row r="724626" spans="70:70" x14ac:dyDescent="0.25">
      <c r="BR724626" s="2381"/>
    </row>
    <row r="724650" spans="70:70" x14ac:dyDescent="0.25">
      <c r="BR724650" s="2394"/>
    </row>
    <row r="724651" spans="70:70" x14ac:dyDescent="0.25">
      <c r="BR724651" s="2381"/>
    </row>
    <row r="724675" spans="70:70" x14ac:dyDescent="0.25">
      <c r="BR724675" s="2394"/>
    </row>
    <row r="724676" spans="70:70" x14ac:dyDescent="0.25">
      <c r="BR724676" s="2381"/>
    </row>
    <row r="724700" spans="70:70" x14ac:dyDescent="0.25">
      <c r="BR724700" s="2394"/>
    </row>
    <row r="724701" spans="70:70" x14ac:dyDescent="0.25">
      <c r="BR724701" s="2381"/>
    </row>
    <row r="724725" spans="70:70" x14ac:dyDescent="0.25">
      <c r="BR724725" s="2394"/>
    </row>
    <row r="724726" spans="70:70" x14ac:dyDescent="0.25">
      <c r="BR724726" s="2381"/>
    </row>
    <row r="724750" spans="70:70" x14ac:dyDescent="0.25">
      <c r="BR724750" s="2394"/>
    </row>
    <row r="724751" spans="70:70" x14ac:dyDescent="0.25">
      <c r="BR724751" s="2381"/>
    </row>
    <row r="724775" spans="70:70" x14ac:dyDescent="0.25">
      <c r="BR724775" s="2394"/>
    </row>
    <row r="724776" spans="70:70" x14ac:dyDescent="0.25">
      <c r="BR724776" s="2381"/>
    </row>
    <row r="724800" spans="70:70" x14ac:dyDescent="0.25">
      <c r="BR724800" s="2394"/>
    </row>
    <row r="724801" spans="70:70" x14ac:dyDescent="0.25">
      <c r="BR724801" s="2381"/>
    </row>
    <row r="724825" spans="70:70" x14ac:dyDescent="0.25">
      <c r="BR724825" s="2394"/>
    </row>
    <row r="724826" spans="70:70" x14ac:dyDescent="0.25">
      <c r="BR724826" s="2381"/>
    </row>
    <row r="724850" spans="70:70" x14ac:dyDescent="0.25">
      <c r="BR724850" s="2394"/>
    </row>
    <row r="724851" spans="70:70" x14ac:dyDescent="0.25">
      <c r="BR724851" s="2381"/>
    </row>
    <row r="724875" spans="70:70" x14ac:dyDescent="0.25">
      <c r="BR724875" s="2394"/>
    </row>
    <row r="724876" spans="70:70" x14ac:dyDescent="0.25">
      <c r="BR724876" s="2381"/>
    </row>
    <row r="724900" spans="70:70" x14ac:dyDescent="0.25">
      <c r="BR724900" s="2394"/>
    </row>
    <row r="724901" spans="70:70" x14ac:dyDescent="0.25">
      <c r="BR724901" s="2381"/>
    </row>
    <row r="724925" spans="70:70" x14ac:dyDescent="0.25">
      <c r="BR724925" s="2394"/>
    </row>
    <row r="724926" spans="70:70" x14ac:dyDescent="0.25">
      <c r="BR724926" s="2381"/>
    </row>
    <row r="724950" spans="70:70" x14ac:dyDescent="0.25">
      <c r="BR724950" s="2394"/>
    </row>
    <row r="724951" spans="70:70" x14ac:dyDescent="0.25">
      <c r="BR724951" s="2381"/>
    </row>
    <row r="724975" spans="70:70" x14ac:dyDescent="0.25">
      <c r="BR724975" s="2394"/>
    </row>
    <row r="724976" spans="70:70" x14ac:dyDescent="0.25">
      <c r="BR724976" s="2381"/>
    </row>
    <row r="725000" spans="70:70" x14ac:dyDescent="0.25">
      <c r="BR725000" s="2394"/>
    </row>
    <row r="725001" spans="70:70" x14ac:dyDescent="0.25">
      <c r="BR725001" s="2381"/>
    </row>
    <row r="725025" spans="70:70" x14ac:dyDescent="0.25">
      <c r="BR725025" s="2394"/>
    </row>
    <row r="725026" spans="70:70" x14ac:dyDescent="0.25">
      <c r="BR725026" s="2381"/>
    </row>
    <row r="725050" spans="70:70" x14ac:dyDescent="0.25">
      <c r="BR725050" s="2394"/>
    </row>
    <row r="725051" spans="70:70" x14ac:dyDescent="0.25">
      <c r="BR725051" s="2381"/>
    </row>
    <row r="725075" spans="70:70" x14ac:dyDescent="0.25">
      <c r="BR725075" s="2394"/>
    </row>
    <row r="725076" spans="70:70" x14ac:dyDescent="0.25">
      <c r="BR725076" s="2381"/>
    </row>
    <row r="725100" spans="70:70" x14ac:dyDescent="0.25">
      <c r="BR725100" s="2394"/>
    </row>
    <row r="725101" spans="70:70" x14ac:dyDescent="0.25">
      <c r="BR725101" s="2381"/>
    </row>
    <row r="725125" spans="70:70" x14ac:dyDescent="0.25">
      <c r="BR725125" s="2394"/>
    </row>
    <row r="725126" spans="70:70" x14ac:dyDescent="0.25">
      <c r="BR725126" s="2381"/>
    </row>
    <row r="725150" spans="70:70" x14ac:dyDescent="0.25">
      <c r="BR725150" s="2394"/>
    </row>
    <row r="725151" spans="70:70" x14ac:dyDescent="0.25">
      <c r="BR725151" s="2381"/>
    </row>
    <row r="725175" spans="70:70" x14ac:dyDescent="0.25">
      <c r="BR725175" s="2394"/>
    </row>
    <row r="725176" spans="70:70" x14ac:dyDescent="0.25">
      <c r="BR725176" s="2381"/>
    </row>
    <row r="725200" spans="70:70" x14ac:dyDescent="0.25">
      <c r="BR725200" s="2394"/>
    </row>
    <row r="725201" spans="70:70" x14ac:dyDescent="0.25">
      <c r="BR725201" s="2381"/>
    </row>
    <row r="725225" spans="70:70" x14ac:dyDescent="0.25">
      <c r="BR725225" s="2394"/>
    </row>
    <row r="725226" spans="70:70" x14ac:dyDescent="0.25">
      <c r="BR725226" s="2381"/>
    </row>
    <row r="725250" spans="70:70" x14ac:dyDescent="0.25">
      <c r="BR725250" s="2394"/>
    </row>
    <row r="725251" spans="70:70" x14ac:dyDescent="0.25">
      <c r="BR725251" s="2381"/>
    </row>
    <row r="725275" spans="70:70" x14ac:dyDescent="0.25">
      <c r="BR725275" s="2394"/>
    </row>
    <row r="725276" spans="70:70" x14ac:dyDescent="0.25">
      <c r="BR725276" s="2381"/>
    </row>
    <row r="725300" spans="70:70" x14ac:dyDescent="0.25">
      <c r="BR725300" s="2394"/>
    </row>
    <row r="725301" spans="70:70" x14ac:dyDescent="0.25">
      <c r="BR725301" s="2381"/>
    </row>
    <row r="725325" spans="70:70" x14ac:dyDescent="0.25">
      <c r="BR725325" s="2394"/>
    </row>
    <row r="725326" spans="70:70" x14ac:dyDescent="0.25">
      <c r="BR725326" s="2381"/>
    </row>
    <row r="725350" spans="70:70" x14ac:dyDescent="0.25">
      <c r="BR725350" s="2394"/>
    </row>
    <row r="725351" spans="70:70" x14ac:dyDescent="0.25">
      <c r="BR725351" s="2381"/>
    </row>
    <row r="725375" spans="70:70" x14ac:dyDescent="0.25">
      <c r="BR725375" s="2394"/>
    </row>
    <row r="725376" spans="70:70" x14ac:dyDescent="0.25">
      <c r="BR725376" s="2381"/>
    </row>
    <row r="725400" spans="70:70" x14ac:dyDescent="0.25">
      <c r="BR725400" s="2394"/>
    </row>
    <row r="725401" spans="70:70" x14ac:dyDescent="0.25">
      <c r="BR725401" s="2381"/>
    </row>
    <row r="725425" spans="70:70" x14ac:dyDescent="0.25">
      <c r="BR725425" s="2394"/>
    </row>
    <row r="725426" spans="70:70" x14ac:dyDescent="0.25">
      <c r="BR725426" s="2381"/>
    </row>
    <row r="725450" spans="70:70" x14ac:dyDescent="0.25">
      <c r="BR725450" s="2394"/>
    </row>
    <row r="725451" spans="70:70" x14ac:dyDescent="0.25">
      <c r="BR725451" s="2381"/>
    </row>
    <row r="725475" spans="70:70" x14ac:dyDescent="0.25">
      <c r="BR725475" s="2394"/>
    </row>
    <row r="725476" spans="70:70" x14ac:dyDescent="0.25">
      <c r="BR725476" s="2381"/>
    </row>
    <row r="725500" spans="70:70" x14ac:dyDescent="0.25">
      <c r="BR725500" s="2394"/>
    </row>
    <row r="725501" spans="70:70" x14ac:dyDescent="0.25">
      <c r="BR725501" s="2381"/>
    </row>
    <row r="725525" spans="70:70" x14ac:dyDescent="0.25">
      <c r="BR725525" s="2394"/>
    </row>
    <row r="725526" spans="70:70" x14ac:dyDescent="0.25">
      <c r="BR725526" s="2381"/>
    </row>
    <row r="725550" spans="70:70" x14ac:dyDescent="0.25">
      <c r="BR725550" s="2394"/>
    </row>
    <row r="725551" spans="70:70" x14ac:dyDescent="0.25">
      <c r="BR725551" s="2381"/>
    </row>
    <row r="725575" spans="70:70" x14ac:dyDescent="0.25">
      <c r="BR725575" s="2394"/>
    </row>
    <row r="725576" spans="70:70" x14ac:dyDescent="0.25">
      <c r="BR725576" s="2381"/>
    </row>
    <row r="725600" spans="70:70" x14ac:dyDescent="0.25">
      <c r="BR725600" s="2394"/>
    </row>
    <row r="725601" spans="70:70" x14ac:dyDescent="0.25">
      <c r="BR725601" s="2381"/>
    </row>
    <row r="725625" spans="70:70" x14ac:dyDescent="0.25">
      <c r="BR725625" s="2394"/>
    </row>
    <row r="725626" spans="70:70" x14ac:dyDescent="0.25">
      <c r="BR725626" s="2381"/>
    </row>
    <row r="725650" spans="70:70" x14ac:dyDescent="0.25">
      <c r="BR725650" s="2394"/>
    </row>
    <row r="725651" spans="70:70" x14ac:dyDescent="0.25">
      <c r="BR725651" s="2381"/>
    </row>
    <row r="725675" spans="70:70" x14ac:dyDescent="0.25">
      <c r="BR725675" s="2394"/>
    </row>
    <row r="725676" spans="70:70" x14ac:dyDescent="0.25">
      <c r="BR725676" s="2381"/>
    </row>
    <row r="725700" spans="70:70" x14ac:dyDescent="0.25">
      <c r="BR725700" s="2394"/>
    </row>
    <row r="725701" spans="70:70" x14ac:dyDescent="0.25">
      <c r="BR725701" s="2381"/>
    </row>
    <row r="725725" spans="70:70" x14ac:dyDescent="0.25">
      <c r="BR725725" s="2394"/>
    </row>
    <row r="725726" spans="70:70" x14ac:dyDescent="0.25">
      <c r="BR725726" s="2381"/>
    </row>
    <row r="725750" spans="70:70" x14ac:dyDescent="0.25">
      <c r="BR725750" s="2394"/>
    </row>
    <row r="725751" spans="70:70" x14ac:dyDescent="0.25">
      <c r="BR725751" s="2381"/>
    </row>
    <row r="725775" spans="70:70" x14ac:dyDescent="0.25">
      <c r="BR725775" s="2394"/>
    </row>
    <row r="725776" spans="70:70" x14ac:dyDescent="0.25">
      <c r="BR725776" s="2381"/>
    </row>
    <row r="725800" spans="70:70" x14ac:dyDescent="0.25">
      <c r="BR725800" s="2394"/>
    </row>
    <row r="725801" spans="70:70" x14ac:dyDescent="0.25">
      <c r="BR725801" s="2381"/>
    </row>
    <row r="725825" spans="70:70" x14ac:dyDescent="0.25">
      <c r="BR725825" s="2394"/>
    </row>
    <row r="725826" spans="70:70" x14ac:dyDescent="0.25">
      <c r="BR725826" s="2381"/>
    </row>
    <row r="725850" spans="70:70" x14ac:dyDescent="0.25">
      <c r="BR725850" s="2394"/>
    </row>
    <row r="725851" spans="70:70" x14ac:dyDescent="0.25">
      <c r="BR725851" s="2381"/>
    </row>
    <row r="725875" spans="70:70" x14ac:dyDescent="0.25">
      <c r="BR725875" s="2394"/>
    </row>
    <row r="725876" spans="70:70" x14ac:dyDescent="0.25">
      <c r="BR725876" s="2381"/>
    </row>
    <row r="725900" spans="70:70" x14ac:dyDescent="0.25">
      <c r="BR725900" s="2394"/>
    </row>
    <row r="725901" spans="70:70" x14ac:dyDescent="0.25">
      <c r="BR725901" s="2381"/>
    </row>
    <row r="725925" spans="70:70" x14ac:dyDescent="0.25">
      <c r="BR725925" s="2394"/>
    </row>
    <row r="725926" spans="70:70" x14ac:dyDescent="0.25">
      <c r="BR725926" s="2381"/>
    </row>
    <row r="725950" spans="70:70" x14ac:dyDescent="0.25">
      <c r="BR725950" s="2394"/>
    </row>
    <row r="725951" spans="70:70" x14ac:dyDescent="0.25">
      <c r="BR725951" s="2381"/>
    </row>
    <row r="725975" spans="70:70" x14ac:dyDescent="0.25">
      <c r="BR725975" s="2394"/>
    </row>
    <row r="725976" spans="70:70" x14ac:dyDescent="0.25">
      <c r="BR725976" s="2381"/>
    </row>
    <row r="726000" spans="70:70" x14ac:dyDescent="0.25">
      <c r="BR726000" s="2394"/>
    </row>
    <row r="726001" spans="70:70" x14ac:dyDescent="0.25">
      <c r="BR726001" s="2381"/>
    </row>
    <row r="726025" spans="70:70" x14ac:dyDescent="0.25">
      <c r="BR726025" s="2394"/>
    </row>
    <row r="726026" spans="70:70" x14ac:dyDescent="0.25">
      <c r="BR726026" s="2381"/>
    </row>
    <row r="726050" spans="70:70" x14ac:dyDescent="0.25">
      <c r="BR726050" s="2394"/>
    </row>
    <row r="726051" spans="70:70" x14ac:dyDescent="0.25">
      <c r="BR726051" s="2381"/>
    </row>
    <row r="726075" spans="70:70" x14ac:dyDescent="0.25">
      <c r="BR726075" s="2394"/>
    </row>
    <row r="726076" spans="70:70" x14ac:dyDescent="0.25">
      <c r="BR726076" s="2381"/>
    </row>
    <row r="726100" spans="70:70" x14ac:dyDescent="0.25">
      <c r="BR726100" s="2394"/>
    </row>
    <row r="726101" spans="70:70" x14ac:dyDescent="0.25">
      <c r="BR726101" s="2381"/>
    </row>
    <row r="726125" spans="70:70" x14ac:dyDescent="0.25">
      <c r="BR726125" s="2394"/>
    </row>
    <row r="726126" spans="70:70" x14ac:dyDescent="0.25">
      <c r="BR726126" s="2381"/>
    </row>
    <row r="726150" spans="70:70" x14ac:dyDescent="0.25">
      <c r="BR726150" s="2394"/>
    </row>
    <row r="726151" spans="70:70" x14ac:dyDescent="0.25">
      <c r="BR726151" s="2381"/>
    </row>
    <row r="726175" spans="70:70" x14ac:dyDescent="0.25">
      <c r="BR726175" s="2394"/>
    </row>
    <row r="726176" spans="70:70" x14ac:dyDescent="0.25">
      <c r="BR726176" s="2381"/>
    </row>
    <row r="726200" spans="70:70" x14ac:dyDescent="0.25">
      <c r="BR726200" s="2394"/>
    </row>
    <row r="726201" spans="70:70" x14ac:dyDescent="0.25">
      <c r="BR726201" s="2381"/>
    </row>
    <row r="726225" spans="70:70" x14ac:dyDescent="0.25">
      <c r="BR726225" s="2394"/>
    </row>
    <row r="726226" spans="70:70" x14ac:dyDescent="0.25">
      <c r="BR726226" s="2381"/>
    </row>
    <row r="726250" spans="70:70" x14ac:dyDescent="0.25">
      <c r="BR726250" s="2394"/>
    </row>
    <row r="726251" spans="70:70" x14ac:dyDescent="0.25">
      <c r="BR726251" s="2381"/>
    </row>
    <row r="726275" spans="70:70" x14ac:dyDescent="0.25">
      <c r="BR726275" s="2394"/>
    </row>
    <row r="726276" spans="70:70" x14ac:dyDescent="0.25">
      <c r="BR726276" s="2381"/>
    </row>
    <row r="726300" spans="70:70" x14ac:dyDescent="0.25">
      <c r="BR726300" s="2394"/>
    </row>
    <row r="726301" spans="70:70" x14ac:dyDescent="0.25">
      <c r="BR726301" s="2381"/>
    </row>
    <row r="726325" spans="70:70" x14ac:dyDescent="0.25">
      <c r="BR726325" s="2394"/>
    </row>
    <row r="726326" spans="70:70" x14ac:dyDescent="0.25">
      <c r="BR726326" s="2381"/>
    </row>
    <row r="726350" spans="70:70" x14ac:dyDescent="0.25">
      <c r="BR726350" s="2394"/>
    </row>
    <row r="726351" spans="70:70" x14ac:dyDescent="0.25">
      <c r="BR726351" s="2381"/>
    </row>
    <row r="726375" spans="70:70" x14ac:dyDescent="0.25">
      <c r="BR726375" s="2394"/>
    </row>
    <row r="726376" spans="70:70" x14ac:dyDescent="0.25">
      <c r="BR726376" s="2381"/>
    </row>
    <row r="726400" spans="70:70" x14ac:dyDescent="0.25">
      <c r="BR726400" s="2394"/>
    </row>
    <row r="726401" spans="70:70" x14ac:dyDescent="0.25">
      <c r="BR726401" s="2381"/>
    </row>
    <row r="726425" spans="70:70" x14ac:dyDescent="0.25">
      <c r="BR726425" s="2394"/>
    </row>
    <row r="726426" spans="70:70" x14ac:dyDescent="0.25">
      <c r="BR726426" s="2381"/>
    </row>
    <row r="726450" spans="70:70" x14ac:dyDescent="0.25">
      <c r="BR726450" s="2394"/>
    </row>
    <row r="726451" spans="70:70" x14ac:dyDescent="0.25">
      <c r="BR726451" s="2381"/>
    </row>
    <row r="726475" spans="70:70" x14ac:dyDescent="0.25">
      <c r="BR726475" s="2394"/>
    </row>
    <row r="726476" spans="70:70" x14ac:dyDescent="0.25">
      <c r="BR726476" s="2381"/>
    </row>
    <row r="726500" spans="70:70" x14ac:dyDescent="0.25">
      <c r="BR726500" s="2394"/>
    </row>
    <row r="726501" spans="70:70" x14ac:dyDescent="0.25">
      <c r="BR726501" s="2381"/>
    </row>
    <row r="726525" spans="70:70" x14ac:dyDescent="0.25">
      <c r="BR726525" s="2394"/>
    </row>
    <row r="726526" spans="70:70" x14ac:dyDescent="0.25">
      <c r="BR726526" s="2381"/>
    </row>
    <row r="726550" spans="70:70" x14ac:dyDescent="0.25">
      <c r="BR726550" s="2394"/>
    </row>
    <row r="726551" spans="70:70" x14ac:dyDescent="0.25">
      <c r="BR726551" s="2381"/>
    </row>
    <row r="726575" spans="70:70" x14ac:dyDescent="0.25">
      <c r="BR726575" s="2394"/>
    </row>
    <row r="726576" spans="70:70" x14ac:dyDescent="0.25">
      <c r="BR726576" s="2381"/>
    </row>
    <row r="726600" spans="70:70" x14ac:dyDescent="0.25">
      <c r="BR726600" s="2394"/>
    </row>
    <row r="726601" spans="70:70" x14ac:dyDescent="0.25">
      <c r="BR726601" s="2381"/>
    </row>
    <row r="726625" spans="70:70" x14ac:dyDescent="0.25">
      <c r="BR726625" s="2394"/>
    </row>
    <row r="726626" spans="70:70" x14ac:dyDescent="0.25">
      <c r="BR726626" s="2381"/>
    </row>
    <row r="726650" spans="70:70" x14ac:dyDescent="0.25">
      <c r="BR726650" s="2394"/>
    </row>
    <row r="726651" spans="70:70" x14ac:dyDescent="0.25">
      <c r="BR726651" s="2381"/>
    </row>
    <row r="726675" spans="70:70" x14ac:dyDescent="0.25">
      <c r="BR726675" s="2394"/>
    </row>
    <row r="726676" spans="70:70" x14ac:dyDescent="0.25">
      <c r="BR726676" s="2381"/>
    </row>
    <row r="726700" spans="70:70" x14ac:dyDescent="0.25">
      <c r="BR726700" s="2394"/>
    </row>
    <row r="726701" spans="70:70" x14ac:dyDescent="0.25">
      <c r="BR726701" s="2381"/>
    </row>
    <row r="726725" spans="70:70" x14ac:dyDescent="0.25">
      <c r="BR726725" s="2394"/>
    </row>
    <row r="726726" spans="70:70" x14ac:dyDescent="0.25">
      <c r="BR726726" s="2381"/>
    </row>
    <row r="726750" spans="70:70" x14ac:dyDescent="0.25">
      <c r="BR726750" s="2394"/>
    </row>
    <row r="726751" spans="70:70" x14ac:dyDescent="0.25">
      <c r="BR726751" s="2381"/>
    </row>
    <row r="726775" spans="70:70" x14ac:dyDescent="0.25">
      <c r="BR726775" s="2394"/>
    </row>
    <row r="726776" spans="70:70" x14ac:dyDescent="0.25">
      <c r="BR726776" s="2381"/>
    </row>
    <row r="726800" spans="70:70" x14ac:dyDescent="0.25">
      <c r="BR726800" s="2394"/>
    </row>
    <row r="726801" spans="70:70" x14ac:dyDescent="0.25">
      <c r="BR726801" s="2381"/>
    </row>
    <row r="726825" spans="70:70" x14ac:dyDescent="0.25">
      <c r="BR726825" s="2394"/>
    </row>
    <row r="726826" spans="70:70" x14ac:dyDescent="0.25">
      <c r="BR726826" s="2381"/>
    </row>
    <row r="726850" spans="70:70" x14ac:dyDescent="0.25">
      <c r="BR726850" s="2394"/>
    </row>
    <row r="726851" spans="70:70" x14ac:dyDescent="0.25">
      <c r="BR726851" s="2381"/>
    </row>
    <row r="726875" spans="70:70" x14ac:dyDescent="0.25">
      <c r="BR726875" s="2394"/>
    </row>
    <row r="726876" spans="70:70" x14ac:dyDescent="0.25">
      <c r="BR726876" s="2381"/>
    </row>
    <row r="726900" spans="70:70" x14ac:dyDescent="0.25">
      <c r="BR726900" s="2394"/>
    </row>
    <row r="726901" spans="70:70" x14ac:dyDescent="0.25">
      <c r="BR726901" s="2381"/>
    </row>
    <row r="726925" spans="70:70" x14ac:dyDescent="0.25">
      <c r="BR726925" s="2394"/>
    </row>
    <row r="726926" spans="70:70" x14ac:dyDescent="0.25">
      <c r="BR726926" s="2381"/>
    </row>
    <row r="726950" spans="70:70" x14ac:dyDescent="0.25">
      <c r="BR726950" s="2394"/>
    </row>
    <row r="726951" spans="70:70" x14ac:dyDescent="0.25">
      <c r="BR726951" s="2381"/>
    </row>
    <row r="726975" spans="70:70" x14ac:dyDescent="0.25">
      <c r="BR726975" s="2394"/>
    </row>
    <row r="726976" spans="70:70" x14ac:dyDescent="0.25">
      <c r="BR726976" s="2381"/>
    </row>
    <row r="727000" spans="70:70" x14ac:dyDescent="0.25">
      <c r="BR727000" s="2394"/>
    </row>
    <row r="727001" spans="70:70" x14ac:dyDescent="0.25">
      <c r="BR727001" s="2381"/>
    </row>
    <row r="727025" spans="70:70" x14ac:dyDescent="0.25">
      <c r="BR727025" s="2394"/>
    </row>
    <row r="727026" spans="70:70" x14ac:dyDescent="0.25">
      <c r="BR727026" s="2381"/>
    </row>
    <row r="727050" spans="70:70" x14ac:dyDescent="0.25">
      <c r="BR727050" s="2394"/>
    </row>
    <row r="727051" spans="70:70" x14ac:dyDescent="0.25">
      <c r="BR727051" s="2381"/>
    </row>
    <row r="727075" spans="70:70" x14ac:dyDescent="0.25">
      <c r="BR727075" s="2394"/>
    </row>
    <row r="727076" spans="70:70" x14ac:dyDescent="0.25">
      <c r="BR727076" s="2381"/>
    </row>
    <row r="727100" spans="70:70" x14ac:dyDescent="0.25">
      <c r="BR727100" s="2394"/>
    </row>
    <row r="727101" spans="70:70" x14ac:dyDescent="0.25">
      <c r="BR727101" s="2381"/>
    </row>
    <row r="727125" spans="70:70" x14ac:dyDescent="0.25">
      <c r="BR727125" s="2394"/>
    </row>
    <row r="727126" spans="70:70" x14ac:dyDescent="0.25">
      <c r="BR727126" s="2381"/>
    </row>
    <row r="727150" spans="70:70" x14ac:dyDescent="0.25">
      <c r="BR727150" s="2394"/>
    </row>
    <row r="727151" spans="70:70" x14ac:dyDescent="0.25">
      <c r="BR727151" s="2381"/>
    </row>
    <row r="727175" spans="70:70" x14ac:dyDescent="0.25">
      <c r="BR727175" s="2394"/>
    </row>
    <row r="727176" spans="70:70" x14ac:dyDescent="0.25">
      <c r="BR727176" s="2381"/>
    </row>
    <row r="727200" spans="70:70" x14ac:dyDescent="0.25">
      <c r="BR727200" s="2394"/>
    </row>
    <row r="727201" spans="70:70" x14ac:dyDescent="0.25">
      <c r="BR727201" s="2381"/>
    </row>
    <row r="727225" spans="70:70" x14ac:dyDescent="0.25">
      <c r="BR727225" s="2394"/>
    </row>
    <row r="727226" spans="70:70" x14ac:dyDescent="0.25">
      <c r="BR727226" s="2381"/>
    </row>
    <row r="727250" spans="70:70" x14ac:dyDescent="0.25">
      <c r="BR727250" s="2394"/>
    </row>
    <row r="727251" spans="70:70" x14ac:dyDescent="0.25">
      <c r="BR727251" s="2381"/>
    </row>
    <row r="727275" spans="70:70" x14ac:dyDescent="0.25">
      <c r="BR727275" s="2394"/>
    </row>
    <row r="727276" spans="70:70" x14ac:dyDescent="0.25">
      <c r="BR727276" s="2381"/>
    </row>
    <row r="727300" spans="70:70" x14ac:dyDescent="0.25">
      <c r="BR727300" s="2394"/>
    </row>
    <row r="727301" spans="70:70" x14ac:dyDescent="0.25">
      <c r="BR727301" s="2381"/>
    </row>
    <row r="727325" spans="70:70" x14ac:dyDescent="0.25">
      <c r="BR727325" s="2394"/>
    </row>
    <row r="727326" spans="70:70" x14ac:dyDescent="0.25">
      <c r="BR727326" s="2381"/>
    </row>
    <row r="727350" spans="70:70" x14ac:dyDescent="0.25">
      <c r="BR727350" s="2394"/>
    </row>
    <row r="727351" spans="70:70" x14ac:dyDescent="0.25">
      <c r="BR727351" s="2381"/>
    </row>
    <row r="727375" spans="70:70" x14ac:dyDescent="0.25">
      <c r="BR727375" s="2394"/>
    </row>
    <row r="727376" spans="70:70" x14ac:dyDescent="0.25">
      <c r="BR727376" s="2381"/>
    </row>
    <row r="727400" spans="70:70" x14ac:dyDescent="0.25">
      <c r="BR727400" s="2394"/>
    </row>
    <row r="727401" spans="70:70" x14ac:dyDescent="0.25">
      <c r="BR727401" s="2381"/>
    </row>
    <row r="727425" spans="70:70" x14ac:dyDescent="0.25">
      <c r="BR727425" s="2394"/>
    </row>
    <row r="727426" spans="70:70" x14ac:dyDescent="0.25">
      <c r="BR727426" s="2381"/>
    </row>
    <row r="727450" spans="70:70" x14ac:dyDescent="0.25">
      <c r="BR727450" s="2394"/>
    </row>
    <row r="727451" spans="70:70" x14ac:dyDescent="0.25">
      <c r="BR727451" s="2381"/>
    </row>
    <row r="727475" spans="70:70" x14ac:dyDescent="0.25">
      <c r="BR727475" s="2394"/>
    </row>
    <row r="727476" spans="70:70" x14ac:dyDescent="0.25">
      <c r="BR727476" s="2381"/>
    </row>
    <row r="727500" spans="70:70" x14ac:dyDescent="0.25">
      <c r="BR727500" s="2394"/>
    </row>
    <row r="727501" spans="70:70" x14ac:dyDescent="0.25">
      <c r="BR727501" s="2381"/>
    </row>
    <row r="727525" spans="70:70" x14ac:dyDescent="0.25">
      <c r="BR727525" s="2394"/>
    </row>
    <row r="727526" spans="70:70" x14ac:dyDescent="0.25">
      <c r="BR727526" s="2381"/>
    </row>
    <row r="727550" spans="70:70" x14ac:dyDescent="0.25">
      <c r="BR727550" s="2394"/>
    </row>
    <row r="727551" spans="70:70" x14ac:dyDescent="0.25">
      <c r="BR727551" s="2381"/>
    </row>
    <row r="727575" spans="70:70" x14ac:dyDescent="0.25">
      <c r="BR727575" s="2394"/>
    </row>
    <row r="727576" spans="70:70" x14ac:dyDescent="0.25">
      <c r="BR727576" s="2381"/>
    </row>
    <row r="727600" spans="70:70" x14ac:dyDescent="0.25">
      <c r="BR727600" s="2394"/>
    </row>
    <row r="727601" spans="70:70" x14ac:dyDescent="0.25">
      <c r="BR727601" s="2381"/>
    </row>
    <row r="727625" spans="70:70" x14ac:dyDescent="0.25">
      <c r="BR727625" s="2394"/>
    </row>
    <row r="727626" spans="70:70" x14ac:dyDescent="0.25">
      <c r="BR727626" s="2381"/>
    </row>
    <row r="727650" spans="70:70" x14ac:dyDescent="0.25">
      <c r="BR727650" s="2394"/>
    </row>
    <row r="727651" spans="70:70" x14ac:dyDescent="0.25">
      <c r="BR727651" s="2381"/>
    </row>
    <row r="727675" spans="70:70" x14ac:dyDescent="0.25">
      <c r="BR727675" s="2394"/>
    </row>
    <row r="727676" spans="70:70" x14ac:dyDescent="0.25">
      <c r="BR727676" s="2381"/>
    </row>
    <row r="727700" spans="70:70" x14ac:dyDescent="0.25">
      <c r="BR727700" s="2394"/>
    </row>
    <row r="727701" spans="70:70" x14ac:dyDescent="0.25">
      <c r="BR727701" s="2381"/>
    </row>
    <row r="727725" spans="70:70" x14ac:dyDescent="0.25">
      <c r="BR727725" s="2394"/>
    </row>
    <row r="727726" spans="70:70" x14ac:dyDescent="0.25">
      <c r="BR727726" s="2381"/>
    </row>
    <row r="727750" spans="70:70" x14ac:dyDescent="0.25">
      <c r="BR727750" s="2394"/>
    </row>
    <row r="727751" spans="70:70" x14ac:dyDescent="0.25">
      <c r="BR727751" s="2381"/>
    </row>
    <row r="727775" spans="70:70" x14ac:dyDescent="0.25">
      <c r="BR727775" s="2394"/>
    </row>
    <row r="727776" spans="70:70" x14ac:dyDescent="0.25">
      <c r="BR727776" s="2381"/>
    </row>
    <row r="727800" spans="70:70" x14ac:dyDescent="0.25">
      <c r="BR727800" s="2394"/>
    </row>
    <row r="727801" spans="70:70" x14ac:dyDescent="0.25">
      <c r="BR727801" s="2381"/>
    </row>
    <row r="727825" spans="70:70" x14ac:dyDescent="0.25">
      <c r="BR727825" s="2394"/>
    </row>
    <row r="727826" spans="70:70" x14ac:dyDescent="0.25">
      <c r="BR727826" s="2381"/>
    </row>
    <row r="727850" spans="70:70" x14ac:dyDescent="0.25">
      <c r="BR727850" s="2394"/>
    </row>
    <row r="727851" spans="70:70" x14ac:dyDescent="0.25">
      <c r="BR727851" s="2381"/>
    </row>
    <row r="727875" spans="70:70" x14ac:dyDescent="0.25">
      <c r="BR727875" s="2394"/>
    </row>
    <row r="727876" spans="70:70" x14ac:dyDescent="0.25">
      <c r="BR727876" s="2381"/>
    </row>
    <row r="727900" spans="70:70" x14ac:dyDescent="0.25">
      <c r="BR727900" s="2394"/>
    </row>
    <row r="727901" spans="70:70" x14ac:dyDescent="0.25">
      <c r="BR727901" s="2381"/>
    </row>
    <row r="727925" spans="70:70" x14ac:dyDescent="0.25">
      <c r="BR727925" s="2394"/>
    </row>
    <row r="727926" spans="70:70" x14ac:dyDescent="0.25">
      <c r="BR727926" s="2381"/>
    </row>
    <row r="727950" spans="70:70" x14ac:dyDescent="0.25">
      <c r="BR727950" s="2394"/>
    </row>
    <row r="727951" spans="70:70" x14ac:dyDescent="0.25">
      <c r="BR727951" s="2381"/>
    </row>
    <row r="727975" spans="70:70" x14ac:dyDescent="0.25">
      <c r="BR727975" s="2394"/>
    </row>
    <row r="727976" spans="70:70" x14ac:dyDescent="0.25">
      <c r="BR727976" s="2381"/>
    </row>
    <row r="728000" spans="70:70" x14ac:dyDescent="0.25">
      <c r="BR728000" s="2394"/>
    </row>
    <row r="728001" spans="70:70" x14ac:dyDescent="0.25">
      <c r="BR728001" s="2381"/>
    </row>
    <row r="728025" spans="70:70" x14ac:dyDescent="0.25">
      <c r="BR728025" s="2394"/>
    </row>
    <row r="728026" spans="70:70" x14ac:dyDescent="0.25">
      <c r="BR728026" s="2381"/>
    </row>
    <row r="728050" spans="70:70" x14ac:dyDescent="0.25">
      <c r="BR728050" s="2394"/>
    </row>
    <row r="728051" spans="70:70" x14ac:dyDescent="0.25">
      <c r="BR728051" s="2381"/>
    </row>
    <row r="728075" spans="70:70" x14ac:dyDescent="0.25">
      <c r="BR728075" s="2394"/>
    </row>
    <row r="728076" spans="70:70" x14ac:dyDescent="0.25">
      <c r="BR728076" s="2381"/>
    </row>
    <row r="728100" spans="70:70" x14ac:dyDescent="0.25">
      <c r="BR728100" s="2394"/>
    </row>
    <row r="728101" spans="70:70" x14ac:dyDescent="0.25">
      <c r="BR728101" s="2381"/>
    </row>
    <row r="728125" spans="70:70" x14ac:dyDescent="0.25">
      <c r="BR728125" s="2394"/>
    </row>
    <row r="728126" spans="70:70" x14ac:dyDescent="0.25">
      <c r="BR728126" s="2381"/>
    </row>
    <row r="728150" spans="70:70" x14ac:dyDescent="0.25">
      <c r="BR728150" s="2394"/>
    </row>
    <row r="728151" spans="70:70" x14ac:dyDescent="0.25">
      <c r="BR728151" s="2381"/>
    </row>
    <row r="728175" spans="70:70" x14ac:dyDescent="0.25">
      <c r="BR728175" s="2394"/>
    </row>
    <row r="728176" spans="70:70" x14ac:dyDescent="0.25">
      <c r="BR728176" s="2381"/>
    </row>
    <row r="728200" spans="70:70" x14ac:dyDescent="0.25">
      <c r="BR728200" s="2394"/>
    </row>
    <row r="728201" spans="70:70" x14ac:dyDescent="0.25">
      <c r="BR728201" s="2381"/>
    </row>
    <row r="728225" spans="70:70" x14ac:dyDescent="0.25">
      <c r="BR728225" s="2394"/>
    </row>
    <row r="728226" spans="70:70" x14ac:dyDescent="0.25">
      <c r="BR728226" s="2381"/>
    </row>
    <row r="728250" spans="70:70" x14ac:dyDescent="0.25">
      <c r="BR728250" s="2394"/>
    </row>
    <row r="728251" spans="70:70" x14ac:dyDescent="0.25">
      <c r="BR728251" s="2381"/>
    </row>
    <row r="728275" spans="70:70" x14ac:dyDescent="0.25">
      <c r="BR728275" s="2394"/>
    </row>
    <row r="728276" spans="70:70" x14ac:dyDescent="0.25">
      <c r="BR728276" s="2381"/>
    </row>
    <row r="728300" spans="70:70" x14ac:dyDescent="0.25">
      <c r="BR728300" s="2394"/>
    </row>
    <row r="728301" spans="70:70" x14ac:dyDescent="0.25">
      <c r="BR728301" s="2381"/>
    </row>
    <row r="728325" spans="70:70" x14ac:dyDescent="0.25">
      <c r="BR728325" s="2394"/>
    </row>
    <row r="728326" spans="70:70" x14ac:dyDescent="0.25">
      <c r="BR728326" s="2381"/>
    </row>
    <row r="728350" spans="70:70" x14ac:dyDescent="0.25">
      <c r="BR728350" s="2394"/>
    </row>
    <row r="728351" spans="70:70" x14ac:dyDescent="0.25">
      <c r="BR728351" s="2381"/>
    </row>
    <row r="728375" spans="70:70" x14ac:dyDescent="0.25">
      <c r="BR728375" s="2394"/>
    </row>
    <row r="728376" spans="70:70" x14ac:dyDescent="0.25">
      <c r="BR728376" s="2381"/>
    </row>
    <row r="728400" spans="70:70" x14ac:dyDescent="0.25">
      <c r="BR728400" s="2394"/>
    </row>
    <row r="728401" spans="70:70" x14ac:dyDescent="0.25">
      <c r="BR728401" s="2381"/>
    </row>
    <row r="728425" spans="70:70" x14ac:dyDescent="0.25">
      <c r="BR728425" s="2394"/>
    </row>
    <row r="728426" spans="70:70" x14ac:dyDescent="0.25">
      <c r="BR728426" s="2381"/>
    </row>
    <row r="728450" spans="70:70" x14ac:dyDescent="0.25">
      <c r="BR728450" s="2394"/>
    </row>
    <row r="728451" spans="70:70" x14ac:dyDescent="0.25">
      <c r="BR728451" s="2381"/>
    </row>
    <row r="728475" spans="70:70" x14ac:dyDescent="0.25">
      <c r="BR728475" s="2394"/>
    </row>
    <row r="728476" spans="70:70" x14ac:dyDescent="0.25">
      <c r="BR728476" s="2381"/>
    </row>
    <row r="728500" spans="70:70" x14ac:dyDescent="0.25">
      <c r="BR728500" s="2394"/>
    </row>
    <row r="728501" spans="70:70" x14ac:dyDescent="0.25">
      <c r="BR728501" s="2381"/>
    </row>
    <row r="728525" spans="70:70" x14ac:dyDescent="0.25">
      <c r="BR728525" s="2394"/>
    </row>
    <row r="728526" spans="70:70" x14ac:dyDescent="0.25">
      <c r="BR728526" s="2381"/>
    </row>
    <row r="728550" spans="70:70" x14ac:dyDescent="0.25">
      <c r="BR728550" s="2394"/>
    </row>
    <row r="728551" spans="70:70" x14ac:dyDescent="0.25">
      <c r="BR728551" s="2381"/>
    </row>
    <row r="728575" spans="70:70" x14ac:dyDescent="0.25">
      <c r="BR728575" s="2394"/>
    </row>
    <row r="728576" spans="70:70" x14ac:dyDescent="0.25">
      <c r="BR728576" s="2381"/>
    </row>
    <row r="728600" spans="70:70" x14ac:dyDescent="0.25">
      <c r="BR728600" s="2394"/>
    </row>
    <row r="728601" spans="70:70" x14ac:dyDescent="0.25">
      <c r="BR728601" s="2381"/>
    </row>
    <row r="728625" spans="70:70" x14ac:dyDescent="0.25">
      <c r="BR728625" s="2394"/>
    </row>
    <row r="728626" spans="70:70" x14ac:dyDescent="0.25">
      <c r="BR728626" s="2381"/>
    </row>
    <row r="728650" spans="70:70" x14ac:dyDescent="0.25">
      <c r="BR728650" s="2394"/>
    </row>
    <row r="728651" spans="70:70" x14ac:dyDescent="0.25">
      <c r="BR728651" s="2381"/>
    </row>
    <row r="728675" spans="70:70" x14ac:dyDescent="0.25">
      <c r="BR728675" s="2394"/>
    </row>
    <row r="728676" spans="70:70" x14ac:dyDescent="0.25">
      <c r="BR728676" s="2381"/>
    </row>
    <row r="728700" spans="70:70" x14ac:dyDescent="0.25">
      <c r="BR728700" s="2394"/>
    </row>
    <row r="728701" spans="70:70" x14ac:dyDescent="0.25">
      <c r="BR728701" s="2381"/>
    </row>
    <row r="728725" spans="70:70" x14ac:dyDescent="0.25">
      <c r="BR728725" s="2394"/>
    </row>
    <row r="728726" spans="70:70" x14ac:dyDescent="0.25">
      <c r="BR728726" s="2381"/>
    </row>
    <row r="728750" spans="70:70" x14ac:dyDescent="0.25">
      <c r="BR728750" s="2394"/>
    </row>
    <row r="728751" spans="70:70" x14ac:dyDescent="0.25">
      <c r="BR728751" s="2381"/>
    </row>
    <row r="728775" spans="70:70" x14ac:dyDescent="0.25">
      <c r="BR728775" s="2394"/>
    </row>
    <row r="728776" spans="70:70" x14ac:dyDescent="0.25">
      <c r="BR728776" s="2381"/>
    </row>
    <row r="728800" spans="70:70" x14ac:dyDescent="0.25">
      <c r="BR728800" s="2394"/>
    </row>
    <row r="728801" spans="70:70" x14ac:dyDescent="0.25">
      <c r="BR728801" s="2381"/>
    </row>
    <row r="728825" spans="70:70" x14ac:dyDescent="0.25">
      <c r="BR728825" s="2394"/>
    </row>
    <row r="728826" spans="70:70" x14ac:dyDescent="0.25">
      <c r="BR728826" s="2381"/>
    </row>
    <row r="728850" spans="70:70" x14ac:dyDescent="0.25">
      <c r="BR728850" s="2394"/>
    </row>
    <row r="728851" spans="70:70" x14ac:dyDescent="0.25">
      <c r="BR728851" s="2381"/>
    </row>
    <row r="728875" spans="70:70" x14ac:dyDescent="0.25">
      <c r="BR728875" s="2394"/>
    </row>
    <row r="728876" spans="70:70" x14ac:dyDescent="0.25">
      <c r="BR728876" s="2381"/>
    </row>
    <row r="728900" spans="70:70" x14ac:dyDescent="0.25">
      <c r="BR728900" s="2394"/>
    </row>
    <row r="728901" spans="70:70" x14ac:dyDescent="0.25">
      <c r="BR728901" s="2381"/>
    </row>
    <row r="728925" spans="70:70" x14ac:dyDescent="0.25">
      <c r="BR728925" s="2394"/>
    </row>
    <row r="728926" spans="70:70" x14ac:dyDescent="0.25">
      <c r="BR728926" s="2381"/>
    </row>
    <row r="728950" spans="70:70" x14ac:dyDescent="0.25">
      <c r="BR728950" s="2394"/>
    </row>
    <row r="728951" spans="70:70" x14ac:dyDescent="0.25">
      <c r="BR728951" s="2381"/>
    </row>
    <row r="728975" spans="70:70" x14ac:dyDescent="0.25">
      <c r="BR728975" s="2394"/>
    </row>
    <row r="728976" spans="70:70" x14ac:dyDescent="0.25">
      <c r="BR728976" s="2381"/>
    </row>
    <row r="729000" spans="70:70" x14ac:dyDescent="0.25">
      <c r="BR729000" s="2394"/>
    </row>
    <row r="729001" spans="70:70" x14ac:dyDescent="0.25">
      <c r="BR729001" s="2381"/>
    </row>
    <row r="729025" spans="70:70" x14ac:dyDescent="0.25">
      <c r="BR729025" s="2394"/>
    </row>
    <row r="729026" spans="70:70" x14ac:dyDescent="0.25">
      <c r="BR729026" s="2381"/>
    </row>
    <row r="729050" spans="70:70" x14ac:dyDescent="0.25">
      <c r="BR729050" s="2394"/>
    </row>
    <row r="729051" spans="70:70" x14ac:dyDescent="0.25">
      <c r="BR729051" s="2381"/>
    </row>
    <row r="729075" spans="70:70" x14ac:dyDescent="0.25">
      <c r="BR729075" s="2394"/>
    </row>
    <row r="729076" spans="70:70" x14ac:dyDescent="0.25">
      <c r="BR729076" s="2381"/>
    </row>
    <row r="729100" spans="70:70" x14ac:dyDescent="0.25">
      <c r="BR729100" s="2394"/>
    </row>
    <row r="729101" spans="70:70" x14ac:dyDescent="0.25">
      <c r="BR729101" s="2381"/>
    </row>
    <row r="729125" spans="70:70" x14ac:dyDescent="0.25">
      <c r="BR729125" s="2394"/>
    </row>
    <row r="729126" spans="70:70" x14ac:dyDescent="0.25">
      <c r="BR729126" s="2381"/>
    </row>
    <row r="729150" spans="70:70" x14ac:dyDescent="0.25">
      <c r="BR729150" s="2394"/>
    </row>
    <row r="729151" spans="70:70" x14ac:dyDescent="0.25">
      <c r="BR729151" s="2381"/>
    </row>
    <row r="729175" spans="70:70" x14ac:dyDescent="0.25">
      <c r="BR729175" s="2394"/>
    </row>
    <row r="729176" spans="70:70" x14ac:dyDescent="0.25">
      <c r="BR729176" s="2381"/>
    </row>
    <row r="729200" spans="70:70" x14ac:dyDescent="0.25">
      <c r="BR729200" s="2394"/>
    </row>
    <row r="729201" spans="70:70" x14ac:dyDescent="0.25">
      <c r="BR729201" s="2381"/>
    </row>
    <row r="729225" spans="70:70" x14ac:dyDescent="0.25">
      <c r="BR729225" s="2394"/>
    </row>
    <row r="729226" spans="70:70" x14ac:dyDescent="0.25">
      <c r="BR729226" s="2381"/>
    </row>
    <row r="729250" spans="70:70" x14ac:dyDescent="0.25">
      <c r="BR729250" s="2394"/>
    </row>
    <row r="729251" spans="70:70" x14ac:dyDescent="0.25">
      <c r="BR729251" s="2381"/>
    </row>
    <row r="729275" spans="70:70" x14ac:dyDescent="0.25">
      <c r="BR729275" s="2394"/>
    </row>
    <row r="729276" spans="70:70" x14ac:dyDescent="0.25">
      <c r="BR729276" s="2381"/>
    </row>
    <row r="729300" spans="70:70" x14ac:dyDescent="0.25">
      <c r="BR729300" s="2394"/>
    </row>
    <row r="729301" spans="70:70" x14ac:dyDescent="0.25">
      <c r="BR729301" s="2381"/>
    </row>
    <row r="729325" spans="70:70" x14ac:dyDescent="0.25">
      <c r="BR729325" s="2394"/>
    </row>
    <row r="729326" spans="70:70" x14ac:dyDescent="0.25">
      <c r="BR729326" s="2381"/>
    </row>
    <row r="729350" spans="70:70" x14ac:dyDescent="0.25">
      <c r="BR729350" s="2394"/>
    </row>
    <row r="729351" spans="70:70" x14ac:dyDescent="0.25">
      <c r="BR729351" s="2381"/>
    </row>
    <row r="729375" spans="70:70" x14ac:dyDescent="0.25">
      <c r="BR729375" s="2394"/>
    </row>
    <row r="729376" spans="70:70" x14ac:dyDescent="0.25">
      <c r="BR729376" s="2381"/>
    </row>
    <row r="729400" spans="70:70" x14ac:dyDescent="0.25">
      <c r="BR729400" s="2394"/>
    </row>
    <row r="729401" spans="70:70" x14ac:dyDescent="0.25">
      <c r="BR729401" s="2381"/>
    </row>
    <row r="729425" spans="70:70" x14ac:dyDescent="0.25">
      <c r="BR729425" s="2394"/>
    </row>
    <row r="729426" spans="70:70" x14ac:dyDescent="0.25">
      <c r="BR729426" s="2381"/>
    </row>
    <row r="729450" spans="70:70" x14ac:dyDescent="0.25">
      <c r="BR729450" s="2394"/>
    </row>
    <row r="729451" spans="70:70" x14ac:dyDescent="0.25">
      <c r="BR729451" s="2381"/>
    </row>
    <row r="729475" spans="70:70" x14ac:dyDescent="0.25">
      <c r="BR729475" s="2394"/>
    </row>
    <row r="729476" spans="70:70" x14ac:dyDescent="0.25">
      <c r="BR729476" s="2381"/>
    </row>
    <row r="729500" spans="70:70" x14ac:dyDescent="0.25">
      <c r="BR729500" s="2394"/>
    </row>
    <row r="729501" spans="70:70" x14ac:dyDescent="0.25">
      <c r="BR729501" s="2381"/>
    </row>
    <row r="729525" spans="70:70" x14ac:dyDescent="0.25">
      <c r="BR729525" s="2394"/>
    </row>
    <row r="729526" spans="70:70" x14ac:dyDescent="0.25">
      <c r="BR729526" s="2381"/>
    </row>
    <row r="729550" spans="70:70" x14ac:dyDescent="0.25">
      <c r="BR729550" s="2394"/>
    </row>
    <row r="729551" spans="70:70" x14ac:dyDescent="0.25">
      <c r="BR729551" s="2381"/>
    </row>
    <row r="729575" spans="70:70" x14ac:dyDescent="0.25">
      <c r="BR729575" s="2394"/>
    </row>
    <row r="729576" spans="70:70" x14ac:dyDescent="0.25">
      <c r="BR729576" s="2381"/>
    </row>
    <row r="729600" spans="70:70" x14ac:dyDescent="0.25">
      <c r="BR729600" s="2394"/>
    </row>
    <row r="729601" spans="70:70" x14ac:dyDescent="0.25">
      <c r="BR729601" s="2381"/>
    </row>
    <row r="729625" spans="70:70" x14ac:dyDescent="0.25">
      <c r="BR729625" s="2394"/>
    </row>
    <row r="729626" spans="70:70" x14ac:dyDescent="0.25">
      <c r="BR729626" s="2381"/>
    </row>
    <row r="729650" spans="70:70" x14ac:dyDescent="0.25">
      <c r="BR729650" s="2394"/>
    </row>
    <row r="729651" spans="70:70" x14ac:dyDescent="0.25">
      <c r="BR729651" s="2381"/>
    </row>
    <row r="729675" spans="70:70" x14ac:dyDescent="0.25">
      <c r="BR729675" s="2394"/>
    </row>
    <row r="729676" spans="70:70" x14ac:dyDescent="0.25">
      <c r="BR729676" s="2381"/>
    </row>
    <row r="729700" spans="70:70" x14ac:dyDescent="0.25">
      <c r="BR729700" s="2394"/>
    </row>
    <row r="729701" spans="70:70" x14ac:dyDescent="0.25">
      <c r="BR729701" s="2381"/>
    </row>
    <row r="729725" spans="70:70" x14ac:dyDescent="0.25">
      <c r="BR729725" s="2394"/>
    </row>
    <row r="729726" spans="70:70" x14ac:dyDescent="0.25">
      <c r="BR729726" s="2381"/>
    </row>
    <row r="729750" spans="70:70" x14ac:dyDescent="0.25">
      <c r="BR729750" s="2394"/>
    </row>
    <row r="729751" spans="70:70" x14ac:dyDescent="0.25">
      <c r="BR729751" s="2381"/>
    </row>
    <row r="729775" spans="70:70" x14ac:dyDescent="0.25">
      <c r="BR729775" s="2394"/>
    </row>
    <row r="729776" spans="70:70" x14ac:dyDescent="0.25">
      <c r="BR729776" s="2381"/>
    </row>
    <row r="729800" spans="70:70" x14ac:dyDescent="0.25">
      <c r="BR729800" s="2394"/>
    </row>
    <row r="729801" spans="70:70" x14ac:dyDescent="0.25">
      <c r="BR729801" s="2381"/>
    </row>
    <row r="729825" spans="70:70" x14ac:dyDescent="0.25">
      <c r="BR729825" s="2394"/>
    </row>
    <row r="729826" spans="70:70" x14ac:dyDescent="0.25">
      <c r="BR729826" s="2381"/>
    </row>
    <row r="729850" spans="70:70" x14ac:dyDescent="0.25">
      <c r="BR729850" s="2394"/>
    </row>
    <row r="729851" spans="70:70" x14ac:dyDescent="0.25">
      <c r="BR729851" s="2381"/>
    </row>
    <row r="729875" spans="70:70" x14ac:dyDescent="0.25">
      <c r="BR729875" s="2394"/>
    </row>
    <row r="729876" spans="70:70" x14ac:dyDescent="0.25">
      <c r="BR729876" s="2381"/>
    </row>
    <row r="729900" spans="70:70" x14ac:dyDescent="0.25">
      <c r="BR729900" s="2394"/>
    </row>
    <row r="729901" spans="70:70" x14ac:dyDescent="0.25">
      <c r="BR729901" s="2381"/>
    </row>
    <row r="729925" spans="70:70" x14ac:dyDescent="0.25">
      <c r="BR729925" s="2394"/>
    </row>
    <row r="729926" spans="70:70" x14ac:dyDescent="0.25">
      <c r="BR729926" s="2381"/>
    </row>
    <row r="729950" spans="70:70" x14ac:dyDescent="0.25">
      <c r="BR729950" s="2394"/>
    </row>
    <row r="729951" spans="70:70" x14ac:dyDescent="0.25">
      <c r="BR729951" s="2381"/>
    </row>
    <row r="729975" spans="70:70" x14ac:dyDescent="0.25">
      <c r="BR729975" s="2394"/>
    </row>
    <row r="729976" spans="70:70" x14ac:dyDescent="0.25">
      <c r="BR729976" s="2381"/>
    </row>
    <row r="730000" spans="70:70" x14ac:dyDescent="0.25">
      <c r="BR730000" s="2394"/>
    </row>
    <row r="730001" spans="70:70" x14ac:dyDescent="0.25">
      <c r="BR730001" s="2381"/>
    </row>
    <row r="730025" spans="70:70" x14ac:dyDescent="0.25">
      <c r="BR730025" s="2394"/>
    </row>
    <row r="730026" spans="70:70" x14ac:dyDescent="0.25">
      <c r="BR730026" s="2381"/>
    </row>
    <row r="730050" spans="70:70" x14ac:dyDescent="0.25">
      <c r="BR730050" s="2394"/>
    </row>
    <row r="730051" spans="70:70" x14ac:dyDescent="0.25">
      <c r="BR730051" s="2381"/>
    </row>
    <row r="730075" spans="70:70" x14ac:dyDescent="0.25">
      <c r="BR730075" s="2394"/>
    </row>
    <row r="730076" spans="70:70" x14ac:dyDescent="0.25">
      <c r="BR730076" s="2381"/>
    </row>
    <row r="730100" spans="70:70" x14ac:dyDescent="0.25">
      <c r="BR730100" s="2394"/>
    </row>
    <row r="730101" spans="70:70" x14ac:dyDescent="0.25">
      <c r="BR730101" s="2381"/>
    </row>
    <row r="730125" spans="70:70" x14ac:dyDescent="0.25">
      <c r="BR730125" s="2394"/>
    </row>
    <row r="730126" spans="70:70" x14ac:dyDescent="0.25">
      <c r="BR730126" s="2381"/>
    </row>
    <row r="730150" spans="70:70" x14ac:dyDescent="0.25">
      <c r="BR730150" s="2394"/>
    </row>
    <row r="730151" spans="70:70" x14ac:dyDescent="0.25">
      <c r="BR730151" s="2381"/>
    </row>
    <row r="730175" spans="70:70" x14ac:dyDescent="0.25">
      <c r="BR730175" s="2394"/>
    </row>
    <row r="730176" spans="70:70" x14ac:dyDescent="0.25">
      <c r="BR730176" s="2381"/>
    </row>
    <row r="730200" spans="70:70" x14ac:dyDescent="0.25">
      <c r="BR730200" s="2394"/>
    </row>
    <row r="730201" spans="70:70" x14ac:dyDescent="0.25">
      <c r="BR730201" s="2381"/>
    </row>
    <row r="730225" spans="70:70" x14ac:dyDescent="0.25">
      <c r="BR730225" s="2394"/>
    </row>
    <row r="730226" spans="70:70" x14ac:dyDescent="0.25">
      <c r="BR730226" s="2381"/>
    </row>
    <row r="730250" spans="70:70" x14ac:dyDescent="0.25">
      <c r="BR730250" s="2394"/>
    </row>
    <row r="730251" spans="70:70" x14ac:dyDescent="0.25">
      <c r="BR730251" s="2381"/>
    </row>
    <row r="730275" spans="70:70" x14ac:dyDescent="0.25">
      <c r="BR730275" s="2394"/>
    </row>
    <row r="730276" spans="70:70" x14ac:dyDescent="0.25">
      <c r="BR730276" s="2381"/>
    </row>
    <row r="730300" spans="70:70" x14ac:dyDescent="0.25">
      <c r="BR730300" s="2394"/>
    </row>
    <row r="730301" spans="70:70" x14ac:dyDescent="0.25">
      <c r="BR730301" s="2381"/>
    </row>
    <row r="730325" spans="70:70" x14ac:dyDescent="0.25">
      <c r="BR730325" s="2394"/>
    </row>
    <row r="730326" spans="70:70" x14ac:dyDescent="0.25">
      <c r="BR730326" s="2381"/>
    </row>
    <row r="730350" spans="70:70" x14ac:dyDescent="0.25">
      <c r="BR730350" s="2394"/>
    </row>
    <row r="730351" spans="70:70" x14ac:dyDescent="0.25">
      <c r="BR730351" s="2381"/>
    </row>
    <row r="730375" spans="70:70" x14ac:dyDescent="0.25">
      <c r="BR730375" s="2394"/>
    </row>
    <row r="730376" spans="70:70" x14ac:dyDescent="0.25">
      <c r="BR730376" s="2381"/>
    </row>
    <row r="730400" spans="70:70" x14ac:dyDescent="0.25">
      <c r="BR730400" s="2394"/>
    </row>
    <row r="730401" spans="70:70" x14ac:dyDescent="0.25">
      <c r="BR730401" s="2381"/>
    </row>
    <row r="730425" spans="70:70" x14ac:dyDescent="0.25">
      <c r="BR730425" s="2394"/>
    </row>
    <row r="730426" spans="70:70" x14ac:dyDescent="0.25">
      <c r="BR730426" s="2381"/>
    </row>
    <row r="730450" spans="70:70" x14ac:dyDescent="0.25">
      <c r="BR730450" s="2394"/>
    </row>
    <row r="730451" spans="70:70" x14ac:dyDescent="0.25">
      <c r="BR730451" s="2381"/>
    </row>
    <row r="730475" spans="70:70" x14ac:dyDescent="0.25">
      <c r="BR730475" s="2394"/>
    </row>
    <row r="730476" spans="70:70" x14ac:dyDescent="0.25">
      <c r="BR730476" s="2381"/>
    </row>
    <row r="730500" spans="70:70" x14ac:dyDescent="0.25">
      <c r="BR730500" s="2394"/>
    </row>
    <row r="730501" spans="70:70" x14ac:dyDescent="0.25">
      <c r="BR730501" s="2381"/>
    </row>
    <row r="730525" spans="70:70" x14ac:dyDescent="0.25">
      <c r="BR730525" s="2394"/>
    </row>
    <row r="730526" spans="70:70" x14ac:dyDescent="0.25">
      <c r="BR730526" s="2381"/>
    </row>
    <row r="730550" spans="70:70" x14ac:dyDescent="0.25">
      <c r="BR730550" s="2394"/>
    </row>
    <row r="730551" spans="70:70" x14ac:dyDescent="0.25">
      <c r="BR730551" s="2381"/>
    </row>
    <row r="730575" spans="70:70" x14ac:dyDescent="0.25">
      <c r="BR730575" s="2394"/>
    </row>
    <row r="730576" spans="70:70" x14ac:dyDescent="0.25">
      <c r="BR730576" s="2381"/>
    </row>
    <row r="730600" spans="70:70" x14ac:dyDescent="0.25">
      <c r="BR730600" s="2394"/>
    </row>
    <row r="730601" spans="70:70" x14ac:dyDescent="0.25">
      <c r="BR730601" s="2381"/>
    </row>
    <row r="730625" spans="70:70" x14ac:dyDescent="0.25">
      <c r="BR730625" s="2394"/>
    </row>
    <row r="730626" spans="70:70" x14ac:dyDescent="0.25">
      <c r="BR730626" s="2381"/>
    </row>
    <row r="730650" spans="70:70" x14ac:dyDescent="0.25">
      <c r="BR730650" s="2394"/>
    </row>
    <row r="730651" spans="70:70" x14ac:dyDescent="0.25">
      <c r="BR730651" s="2381"/>
    </row>
    <row r="730675" spans="70:70" x14ac:dyDescent="0.25">
      <c r="BR730675" s="2394"/>
    </row>
    <row r="730676" spans="70:70" x14ac:dyDescent="0.25">
      <c r="BR730676" s="2381"/>
    </row>
    <row r="730700" spans="70:70" x14ac:dyDescent="0.25">
      <c r="BR730700" s="2394"/>
    </row>
    <row r="730701" spans="70:70" x14ac:dyDescent="0.25">
      <c r="BR730701" s="2381"/>
    </row>
    <row r="730725" spans="70:70" x14ac:dyDescent="0.25">
      <c r="BR730725" s="2394"/>
    </row>
    <row r="730726" spans="70:70" x14ac:dyDescent="0.25">
      <c r="BR730726" s="2381"/>
    </row>
    <row r="730750" spans="70:70" x14ac:dyDescent="0.25">
      <c r="BR730750" s="2394"/>
    </row>
    <row r="730751" spans="70:70" x14ac:dyDescent="0.25">
      <c r="BR730751" s="2381"/>
    </row>
    <row r="730775" spans="70:70" x14ac:dyDescent="0.25">
      <c r="BR730775" s="2394"/>
    </row>
    <row r="730776" spans="70:70" x14ac:dyDescent="0.25">
      <c r="BR730776" s="2381"/>
    </row>
    <row r="730800" spans="70:70" x14ac:dyDescent="0.25">
      <c r="BR730800" s="2394"/>
    </row>
    <row r="730801" spans="70:70" x14ac:dyDescent="0.25">
      <c r="BR730801" s="2381"/>
    </row>
    <row r="730825" spans="70:70" x14ac:dyDescent="0.25">
      <c r="BR730825" s="2394"/>
    </row>
    <row r="730826" spans="70:70" x14ac:dyDescent="0.25">
      <c r="BR730826" s="2381"/>
    </row>
    <row r="730850" spans="70:70" x14ac:dyDescent="0.25">
      <c r="BR730850" s="2394"/>
    </row>
    <row r="730851" spans="70:70" x14ac:dyDescent="0.25">
      <c r="BR730851" s="2381"/>
    </row>
    <row r="730875" spans="70:70" x14ac:dyDescent="0.25">
      <c r="BR730875" s="2394"/>
    </row>
    <row r="730876" spans="70:70" x14ac:dyDescent="0.25">
      <c r="BR730876" s="2381"/>
    </row>
    <row r="730900" spans="70:70" x14ac:dyDescent="0.25">
      <c r="BR730900" s="2394"/>
    </row>
    <row r="730901" spans="70:70" x14ac:dyDescent="0.25">
      <c r="BR730901" s="2381"/>
    </row>
    <row r="730925" spans="70:70" x14ac:dyDescent="0.25">
      <c r="BR730925" s="2394"/>
    </row>
    <row r="730926" spans="70:70" x14ac:dyDescent="0.25">
      <c r="BR730926" s="2381"/>
    </row>
    <row r="730950" spans="70:70" x14ac:dyDescent="0.25">
      <c r="BR730950" s="2394"/>
    </row>
    <row r="730951" spans="70:70" x14ac:dyDescent="0.25">
      <c r="BR730951" s="2381"/>
    </row>
    <row r="730975" spans="70:70" x14ac:dyDescent="0.25">
      <c r="BR730975" s="2394"/>
    </row>
    <row r="730976" spans="70:70" x14ac:dyDescent="0.25">
      <c r="BR730976" s="2381"/>
    </row>
    <row r="731000" spans="70:70" x14ac:dyDescent="0.25">
      <c r="BR731000" s="2394"/>
    </row>
    <row r="731001" spans="70:70" x14ac:dyDescent="0.25">
      <c r="BR731001" s="2381"/>
    </row>
    <row r="731025" spans="70:70" x14ac:dyDescent="0.25">
      <c r="BR731025" s="2394"/>
    </row>
    <row r="731026" spans="70:70" x14ac:dyDescent="0.25">
      <c r="BR731026" s="2381"/>
    </row>
    <row r="731050" spans="70:70" x14ac:dyDescent="0.25">
      <c r="BR731050" s="2394"/>
    </row>
    <row r="731051" spans="70:70" x14ac:dyDescent="0.25">
      <c r="BR731051" s="2381"/>
    </row>
    <row r="731075" spans="70:70" x14ac:dyDescent="0.25">
      <c r="BR731075" s="2394"/>
    </row>
    <row r="731076" spans="70:70" x14ac:dyDescent="0.25">
      <c r="BR731076" s="2381"/>
    </row>
    <row r="731100" spans="70:70" x14ac:dyDescent="0.25">
      <c r="BR731100" s="2394"/>
    </row>
    <row r="731101" spans="70:70" x14ac:dyDescent="0.25">
      <c r="BR731101" s="2381"/>
    </row>
    <row r="731125" spans="70:70" x14ac:dyDescent="0.25">
      <c r="BR731125" s="2394"/>
    </row>
    <row r="731126" spans="70:70" x14ac:dyDescent="0.25">
      <c r="BR731126" s="2381"/>
    </row>
    <row r="731150" spans="70:70" x14ac:dyDescent="0.25">
      <c r="BR731150" s="2394"/>
    </row>
    <row r="731151" spans="70:70" x14ac:dyDescent="0.25">
      <c r="BR731151" s="2381"/>
    </row>
    <row r="731175" spans="70:70" x14ac:dyDescent="0.25">
      <c r="BR731175" s="2394"/>
    </row>
    <row r="731176" spans="70:70" x14ac:dyDescent="0.25">
      <c r="BR731176" s="2381"/>
    </row>
    <row r="731200" spans="70:70" x14ac:dyDescent="0.25">
      <c r="BR731200" s="2394"/>
    </row>
    <row r="731201" spans="70:70" x14ac:dyDescent="0.25">
      <c r="BR731201" s="2381"/>
    </row>
    <row r="731225" spans="70:70" x14ac:dyDescent="0.25">
      <c r="BR731225" s="2394"/>
    </row>
    <row r="731226" spans="70:70" x14ac:dyDescent="0.25">
      <c r="BR731226" s="2381"/>
    </row>
    <row r="731250" spans="70:70" x14ac:dyDescent="0.25">
      <c r="BR731250" s="2394"/>
    </row>
    <row r="731251" spans="70:70" x14ac:dyDescent="0.25">
      <c r="BR731251" s="2381"/>
    </row>
    <row r="731275" spans="70:70" x14ac:dyDescent="0.25">
      <c r="BR731275" s="2394"/>
    </row>
    <row r="731276" spans="70:70" x14ac:dyDescent="0.25">
      <c r="BR731276" s="2381"/>
    </row>
    <row r="731300" spans="70:70" x14ac:dyDescent="0.25">
      <c r="BR731300" s="2394"/>
    </row>
    <row r="731301" spans="70:70" x14ac:dyDescent="0.25">
      <c r="BR731301" s="2381"/>
    </row>
    <row r="731325" spans="70:70" x14ac:dyDescent="0.25">
      <c r="BR731325" s="2394"/>
    </row>
    <row r="731326" spans="70:70" x14ac:dyDescent="0.25">
      <c r="BR731326" s="2381"/>
    </row>
    <row r="731350" spans="70:70" x14ac:dyDescent="0.25">
      <c r="BR731350" s="2394"/>
    </row>
    <row r="731351" spans="70:70" x14ac:dyDescent="0.25">
      <c r="BR731351" s="2381"/>
    </row>
    <row r="731375" spans="70:70" x14ac:dyDescent="0.25">
      <c r="BR731375" s="2394"/>
    </row>
    <row r="731376" spans="70:70" x14ac:dyDescent="0.25">
      <c r="BR731376" s="2381"/>
    </row>
    <row r="731400" spans="70:70" x14ac:dyDescent="0.25">
      <c r="BR731400" s="2394"/>
    </row>
    <row r="731401" spans="70:70" x14ac:dyDescent="0.25">
      <c r="BR731401" s="2381"/>
    </row>
    <row r="731425" spans="70:70" x14ac:dyDescent="0.25">
      <c r="BR731425" s="2394"/>
    </row>
    <row r="731426" spans="70:70" x14ac:dyDescent="0.25">
      <c r="BR731426" s="2381"/>
    </row>
    <row r="731450" spans="70:70" x14ac:dyDescent="0.25">
      <c r="BR731450" s="2394"/>
    </row>
    <row r="731451" spans="70:70" x14ac:dyDescent="0.25">
      <c r="BR731451" s="2381"/>
    </row>
    <row r="731475" spans="70:70" x14ac:dyDescent="0.25">
      <c r="BR731475" s="2394"/>
    </row>
    <row r="731476" spans="70:70" x14ac:dyDescent="0.25">
      <c r="BR731476" s="2381"/>
    </row>
    <row r="731500" spans="70:70" x14ac:dyDescent="0.25">
      <c r="BR731500" s="2394"/>
    </row>
    <row r="731501" spans="70:70" x14ac:dyDescent="0.25">
      <c r="BR731501" s="2381"/>
    </row>
    <row r="731525" spans="70:70" x14ac:dyDescent="0.25">
      <c r="BR731525" s="2394"/>
    </row>
    <row r="731526" spans="70:70" x14ac:dyDescent="0.25">
      <c r="BR731526" s="2381"/>
    </row>
    <row r="731550" spans="70:70" x14ac:dyDescent="0.25">
      <c r="BR731550" s="2394"/>
    </row>
    <row r="731551" spans="70:70" x14ac:dyDescent="0.25">
      <c r="BR731551" s="2381"/>
    </row>
    <row r="731575" spans="70:70" x14ac:dyDescent="0.25">
      <c r="BR731575" s="2394"/>
    </row>
    <row r="731576" spans="70:70" x14ac:dyDescent="0.25">
      <c r="BR731576" s="2381"/>
    </row>
    <row r="731600" spans="70:70" x14ac:dyDescent="0.25">
      <c r="BR731600" s="2394"/>
    </row>
    <row r="731601" spans="70:70" x14ac:dyDescent="0.25">
      <c r="BR731601" s="2381"/>
    </row>
    <row r="731625" spans="70:70" x14ac:dyDescent="0.25">
      <c r="BR731625" s="2394"/>
    </row>
    <row r="731626" spans="70:70" x14ac:dyDescent="0.25">
      <c r="BR731626" s="2381"/>
    </row>
    <row r="731650" spans="70:70" x14ac:dyDescent="0.25">
      <c r="BR731650" s="2394"/>
    </row>
    <row r="731651" spans="70:70" x14ac:dyDescent="0.25">
      <c r="BR731651" s="2381"/>
    </row>
    <row r="731675" spans="70:70" x14ac:dyDescent="0.25">
      <c r="BR731675" s="2394"/>
    </row>
    <row r="731676" spans="70:70" x14ac:dyDescent="0.25">
      <c r="BR731676" s="2381"/>
    </row>
    <row r="731700" spans="70:70" x14ac:dyDescent="0.25">
      <c r="BR731700" s="2394"/>
    </row>
    <row r="731701" spans="70:70" x14ac:dyDescent="0.25">
      <c r="BR731701" s="2381"/>
    </row>
    <row r="731725" spans="70:70" x14ac:dyDescent="0.25">
      <c r="BR731725" s="2394"/>
    </row>
    <row r="731726" spans="70:70" x14ac:dyDescent="0.25">
      <c r="BR731726" s="2381"/>
    </row>
    <row r="731750" spans="70:70" x14ac:dyDescent="0.25">
      <c r="BR731750" s="2394"/>
    </row>
    <row r="731751" spans="70:70" x14ac:dyDescent="0.25">
      <c r="BR731751" s="2381"/>
    </row>
    <row r="731775" spans="70:70" x14ac:dyDescent="0.25">
      <c r="BR731775" s="2394"/>
    </row>
    <row r="731776" spans="70:70" x14ac:dyDescent="0.25">
      <c r="BR731776" s="2381"/>
    </row>
    <row r="731800" spans="70:70" x14ac:dyDescent="0.25">
      <c r="BR731800" s="2394"/>
    </row>
    <row r="731801" spans="70:70" x14ac:dyDescent="0.25">
      <c r="BR731801" s="2381"/>
    </row>
    <row r="731825" spans="70:70" x14ac:dyDescent="0.25">
      <c r="BR731825" s="2394"/>
    </row>
    <row r="731826" spans="70:70" x14ac:dyDescent="0.25">
      <c r="BR731826" s="2381"/>
    </row>
    <row r="731850" spans="70:70" x14ac:dyDescent="0.25">
      <c r="BR731850" s="2394"/>
    </row>
    <row r="731851" spans="70:70" x14ac:dyDescent="0.25">
      <c r="BR731851" s="2381"/>
    </row>
    <row r="731875" spans="70:70" x14ac:dyDescent="0.25">
      <c r="BR731875" s="2394"/>
    </row>
    <row r="731876" spans="70:70" x14ac:dyDescent="0.25">
      <c r="BR731876" s="2381"/>
    </row>
    <row r="731900" spans="70:70" x14ac:dyDescent="0.25">
      <c r="BR731900" s="2394"/>
    </row>
    <row r="731901" spans="70:70" x14ac:dyDescent="0.25">
      <c r="BR731901" s="2381"/>
    </row>
    <row r="731925" spans="70:70" x14ac:dyDescent="0.25">
      <c r="BR731925" s="2394"/>
    </row>
    <row r="731926" spans="70:70" x14ac:dyDescent="0.25">
      <c r="BR731926" s="2381"/>
    </row>
    <row r="731950" spans="70:70" x14ac:dyDescent="0.25">
      <c r="BR731950" s="2394"/>
    </row>
    <row r="731951" spans="70:70" x14ac:dyDescent="0.25">
      <c r="BR731951" s="2381"/>
    </row>
    <row r="731975" spans="70:70" x14ac:dyDescent="0.25">
      <c r="BR731975" s="2394"/>
    </row>
    <row r="731976" spans="70:70" x14ac:dyDescent="0.25">
      <c r="BR731976" s="2381"/>
    </row>
    <row r="732000" spans="70:70" x14ac:dyDescent="0.25">
      <c r="BR732000" s="2394"/>
    </row>
    <row r="732001" spans="70:70" x14ac:dyDescent="0.25">
      <c r="BR732001" s="2381"/>
    </row>
    <row r="732025" spans="70:70" x14ac:dyDescent="0.25">
      <c r="BR732025" s="2394"/>
    </row>
    <row r="732026" spans="70:70" x14ac:dyDescent="0.25">
      <c r="BR732026" s="2381"/>
    </row>
    <row r="732050" spans="70:70" x14ac:dyDescent="0.25">
      <c r="BR732050" s="2394"/>
    </row>
    <row r="732051" spans="70:70" x14ac:dyDescent="0.25">
      <c r="BR732051" s="2381"/>
    </row>
    <row r="732075" spans="70:70" x14ac:dyDescent="0.25">
      <c r="BR732075" s="2394"/>
    </row>
    <row r="732076" spans="70:70" x14ac:dyDescent="0.25">
      <c r="BR732076" s="2381"/>
    </row>
    <row r="732100" spans="70:70" x14ac:dyDescent="0.25">
      <c r="BR732100" s="2394"/>
    </row>
    <row r="732101" spans="70:70" x14ac:dyDescent="0.25">
      <c r="BR732101" s="2381"/>
    </row>
    <row r="732125" spans="70:70" x14ac:dyDescent="0.25">
      <c r="BR732125" s="2394"/>
    </row>
    <row r="732126" spans="70:70" x14ac:dyDescent="0.25">
      <c r="BR732126" s="2381"/>
    </row>
    <row r="732150" spans="70:70" x14ac:dyDescent="0.25">
      <c r="BR732150" s="2394"/>
    </row>
    <row r="732151" spans="70:70" x14ac:dyDescent="0.25">
      <c r="BR732151" s="2381"/>
    </row>
    <row r="732175" spans="70:70" x14ac:dyDescent="0.25">
      <c r="BR732175" s="2394"/>
    </row>
    <row r="732176" spans="70:70" x14ac:dyDescent="0.25">
      <c r="BR732176" s="2381"/>
    </row>
    <row r="732200" spans="70:70" x14ac:dyDescent="0.25">
      <c r="BR732200" s="2394"/>
    </row>
    <row r="732201" spans="70:70" x14ac:dyDescent="0.25">
      <c r="BR732201" s="2381"/>
    </row>
    <row r="732225" spans="70:70" x14ac:dyDescent="0.25">
      <c r="BR732225" s="2394"/>
    </row>
    <row r="732226" spans="70:70" x14ac:dyDescent="0.25">
      <c r="BR732226" s="2381"/>
    </row>
    <row r="732250" spans="70:70" x14ac:dyDescent="0.25">
      <c r="BR732250" s="2394"/>
    </row>
    <row r="732251" spans="70:70" x14ac:dyDescent="0.25">
      <c r="BR732251" s="2381"/>
    </row>
    <row r="732275" spans="70:70" x14ac:dyDescent="0.25">
      <c r="BR732275" s="2394"/>
    </row>
    <row r="732276" spans="70:70" x14ac:dyDescent="0.25">
      <c r="BR732276" s="2381"/>
    </row>
    <row r="732300" spans="70:70" x14ac:dyDescent="0.25">
      <c r="BR732300" s="2394"/>
    </row>
    <row r="732301" spans="70:70" x14ac:dyDescent="0.25">
      <c r="BR732301" s="2381"/>
    </row>
    <row r="732325" spans="70:70" x14ac:dyDescent="0.25">
      <c r="BR732325" s="2394"/>
    </row>
    <row r="732326" spans="70:70" x14ac:dyDescent="0.25">
      <c r="BR732326" s="2381"/>
    </row>
    <row r="732350" spans="70:70" x14ac:dyDescent="0.25">
      <c r="BR732350" s="2394"/>
    </row>
    <row r="732351" spans="70:70" x14ac:dyDescent="0.25">
      <c r="BR732351" s="2381"/>
    </row>
    <row r="732375" spans="70:70" x14ac:dyDescent="0.25">
      <c r="BR732375" s="2394"/>
    </row>
    <row r="732376" spans="70:70" x14ac:dyDescent="0.25">
      <c r="BR732376" s="2381"/>
    </row>
    <row r="732400" spans="70:70" x14ac:dyDescent="0.25">
      <c r="BR732400" s="2394"/>
    </row>
    <row r="732401" spans="70:70" x14ac:dyDescent="0.25">
      <c r="BR732401" s="2381"/>
    </row>
    <row r="732425" spans="70:70" x14ac:dyDescent="0.25">
      <c r="BR732425" s="2394"/>
    </row>
    <row r="732426" spans="70:70" x14ac:dyDescent="0.25">
      <c r="BR732426" s="2381"/>
    </row>
    <row r="732450" spans="70:70" x14ac:dyDescent="0.25">
      <c r="BR732450" s="2394"/>
    </row>
    <row r="732451" spans="70:70" x14ac:dyDescent="0.25">
      <c r="BR732451" s="2381"/>
    </row>
    <row r="732475" spans="70:70" x14ac:dyDescent="0.25">
      <c r="BR732475" s="2394"/>
    </row>
    <row r="732476" spans="70:70" x14ac:dyDescent="0.25">
      <c r="BR732476" s="2381"/>
    </row>
    <row r="732500" spans="70:70" x14ac:dyDescent="0.25">
      <c r="BR732500" s="2394"/>
    </row>
    <row r="732501" spans="70:70" x14ac:dyDescent="0.25">
      <c r="BR732501" s="2381"/>
    </row>
    <row r="732525" spans="70:70" x14ac:dyDescent="0.25">
      <c r="BR732525" s="2394"/>
    </row>
    <row r="732526" spans="70:70" x14ac:dyDescent="0.25">
      <c r="BR732526" s="2381"/>
    </row>
    <row r="732550" spans="70:70" x14ac:dyDescent="0.25">
      <c r="BR732550" s="2394"/>
    </row>
    <row r="732551" spans="70:70" x14ac:dyDescent="0.25">
      <c r="BR732551" s="2381"/>
    </row>
    <row r="732575" spans="70:70" x14ac:dyDescent="0.25">
      <c r="BR732575" s="2394"/>
    </row>
    <row r="732576" spans="70:70" x14ac:dyDescent="0.25">
      <c r="BR732576" s="2381"/>
    </row>
    <row r="732600" spans="70:70" x14ac:dyDescent="0.25">
      <c r="BR732600" s="2394"/>
    </row>
    <row r="732601" spans="70:70" x14ac:dyDescent="0.25">
      <c r="BR732601" s="2381"/>
    </row>
    <row r="732625" spans="70:70" x14ac:dyDescent="0.25">
      <c r="BR732625" s="2394"/>
    </row>
    <row r="732626" spans="70:70" x14ac:dyDescent="0.25">
      <c r="BR732626" s="2381"/>
    </row>
    <row r="732650" spans="70:70" x14ac:dyDescent="0.25">
      <c r="BR732650" s="2394"/>
    </row>
    <row r="732651" spans="70:70" x14ac:dyDescent="0.25">
      <c r="BR732651" s="2381"/>
    </row>
    <row r="732675" spans="70:70" x14ac:dyDescent="0.25">
      <c r="BR732675" s="2394"/>
    </row>
    <row r="732676" spans="70:70" x14ac:dyDescent="0.25">
      <c r="BR732676" s="2381"/>
    </row>
    <row r="732700" spans="70:70" x14ac:dyDescent="0.25">
      <c r="BR732700" s="2394"/>
    </row>
    <row r="732701" spans="70:70" x14ac:dyDescent="0.25">
      <c r="BR732701" s="2381"/>
    </row>
    <row r="732725" spans="70:70" x14ac:dyDescent="0.25">
      <c r="BR732725" s="2394"/>
    </row>
    <row r="732726" spans="70:70" x14ac:dyDescent="0.25">
      <c r="BR732726" s="2381"/>
    </row>
    <row r="732750" spans="70:70" x14ac:dyDescent="0.25">
      <c r="BR732750" s="2394"/>
    </row>
    <row r="732751" spans="70:70" x14ac:dyDescent="0.25">
      <c r="BR732751" s="2381"/>
    </row>
    <row r="732775" spans="70:70" x14ac:dyDescent="0.25">
      <c r="BR732775" s="2394"/>
    </row>
    <row r="732776" spans="70:70" x14ac:dyDescent="0.25">
      <c r="BR732776" s="2381"/>
    </row>
    <row r="732800" spans="70:70" x14ac:dyDescent="0.25">
      <c r="BR732800" s="2394"/>
    </row>
    <row r="732801" spans="70:70" x14ac:dyDescent="0.25">
      <c r="BR732801" s="2381"/>
    </row>
    <row r="732825" spans="70:70" x14ac:dyDescent="0.25">
      <c r="BR732825" s="2394"/>
    </row>
    <row r="732826" spans="70:70" x14ac:dyDescent="0.25">
      <c r="BR732826" s="2381"/>
    </row>
    <row r="732850" spans="70:70" x14ac:dyDescent="0.25">
      <c r="BR732850" s="2394"/>
    </row>
    <row r="732851" spans="70:70" x14ac:dyDescent="0.25">
      <c r="BR732851" s="2381"/>
    </row>
    <row r="732875" spans="70:70" x14ac:dyDescent="0.25">
      <c r="BR732875" s="2394"/>
    </row>
    <row r="732876" spans="70:70" x14ac:dyDescent="0.25">
      <c r="BR732876" s="2381"/>
    </row>
    <row r="732900" spans="70:70" x14ac:dyDescent="0.25">
      <c r="BR732900" s="2394"/>
    </row>
    <row r="732901" spans="70:70" x14ac:dyDescent="0.25">
      <c r="BR732901" s="2381"/>
    </row>
    <row r="732925" spans="70:70" x14ac:dyDescent="0.25">
      <c r="BR732925" s="2394"/>
    </row>
    <row r="732926" spans="70:70" x14ac:dyDescent="0.25">
      <c r="BR732926" s="2381"/>
    </row>
    <row r="732950" spans="70:70" x14ac:dyDescent="0.25">
      <c r="BR732950" s="2394"/>
    </row>
    <row r="732951" spans="70:70" x14ac:dyDescent="0.25">
      <c r="BR732951" s="2381"/>
    </row>
    <row r="732975" spans="70:70" x14ac:dyDescent="0.25">
      <c r="BR732975" s="2394"/>
    </row>
    <row r="732976" spans="70:70" x14ac:dyDescent="0.25">
      <c r="BR732976" s="2381"/>
    </row>
    <row r="733000" spans="70:70" x14ac:dyDescent="0.25">
      <c r="BR733000" s="2394"/>
    </row>
    <row r="733001" spans="70:70" x14ac:dyDescent="0.25">
      <c r="BR733001" s="2381"/>
    </row>
    <row r="733025" spans="70:70" x14ac:dyDescent="0.25">
      <c r="BR733025" s="2394"/>
    </row>
    <row r="733026" spans="70:70" x14ac:dyDescent="0.25">
      <c r="BR733026" s="2381"/>
    </row>
    <row r="733050" spans="70:70" x14ac:dyDescent="0.25">
      <c r="BR733050" s="2394"/>
    </row>
    <row r="733051" spans="70:70" x14ac:dyDescent="0.25">
      <c r="BR733051" s="2381"/>
    </row>
    <row r="733075" spans="70:70" x14ac:dyDescent="0.25">
      <c r="BR733075" s="2394"/>
    </row>
    <row r="733076" spans="70:70" x14ac:dyDescent="0.25">
      <c r="BR733076" s="2381"/>
    </row>
    <row r="733100" spans="70:70" x14ac:dyDescent="0.25">
      <c r="BR733100" s="2394"/>
    </row>
    <row r="733101" spans="70:70" x14ac:dyDescent="0.25">
      <c r="BR733101" s="2381"/>
    </row>
    <row r="733125" spans="70:70" x14ac:dyDescent="0.25">
      <c r="BR733125" s="2394"/>
    </row>
    <row r="733126" spans="70:70" x14ac:dyDescent="0.25">
      <c r="BR733126" s="2381"/>
    </row>
    <row r="733150" spans="70:70" x14ac:dyDescent="0.25">
      <c r="BR733150" s="2394"/>
    </row>
    <row r="733151" spans="70:70" x14ac:dyDescent="0.25">
      <c r="BR733151" s="2381"/>
    </row>
    <row r="733175" spans="70:70" x14ac:dyDescent="0.25">
      <c r="BR733175" s="2394"/>
    </row>
    <row r="733176" spans="70:70" x14ac:dyDescent="0.25">
      <c r="BR733176" s="2381"/>
    </row>
    <row r="733200" spans="70:70" x14ac:dyDescent="0.25">
      <c r="BR733200" s="2394"/>
    </row>
    <row r="733201" spans="70:70" x14ac:dyDescent="0.25">
      <c r="BR733201" s="2381"/>
    </row>
    <row r="733225" spans="70:70" x14ac:dyDescent="0.25">
      <c r="BR733225" s="2394"/>
    </row>
    <row r="733226" spans="70:70" x14ac:dyDescent="0.25">
      <c r="BR733226" s="2381"/>
    </row>
    <row r="733250" spans="70:70" x14ac:dyDescent="0.25">
      <c r="BR733250" s="2394"/>
    </row>
    <row r="733251" spans="70:70" x14ac:dyDescent="0.25">
      <c r="BR733251" s="2381"/>
    </row>
    <row r="733275" spans="70:70" x14ac:dyDescent="0.25">
      <c r="BR733275" s="2394"/>
    </row>
    <row r="733276" spans="70:70" x14ac:dyDescent="0.25">
      <c r="BR733276" s="2381"/>
    </row>
    <row r="733300" spans="70:70" x14ac:dyDescent="0.25">
      <c r="BR733300" s="2394"/>
    </row>
    <row r="733301" spans="70:70" x14ac:dyDescent="0.25">
      <c r="BR733301" s="2381"/>
    </row>
    <row r="733325" spans="70:70" x14ac:dyDescent="0.25">
      <c r="BR733325" s="2394"/>
    </row>
    <row r="733326" spans="70:70" x14ac:dyDescent="0.25">
      <c r="BR733326" s="2381"/>
    </row>
    <row r="733350" spans="70:70" x14ac:dyDescent="0.25">
      <c r="BR733350" s="2394"/>
    </row>
    <row r="733351" spans="70:70" x14ac:dyDescent="0.25">
      <c r="BR733351" s="2381"/>
    </row>
    <row r="733375" spans="70:70" x14ac:dyDescent="0.25">
      <c r="BR733375" s="2394"/>
    </row>
    <row r="733376" spans="70:70" x14ac:dyDescent="0.25">
      <c r="BR733376" s="2381"/>
    </row>
    <row r="733400" spans="70:70" x14ac:dyDescent="0.25">
      <c r="BR733400" s="2394"/>
    </row>
    <row r="733401" spans="70:70" x14ac:dyDescent="0.25">
      <c r="BR733401" s="2381"/>
    </row>
    <row r="733425" spans="70:70" x14ac:dyDescent="0.25">
      <c r="BR733425" s="2394"/>
    </row>
    <row r="733426" spans="70:70" x14ac:dyDescent="0.25">
      <c r="BR733426" s="2381"/>
    </row>
    <row r="733450" spans="70:70" x14ac:dyDescent="0.25">
      <c r="BR733450" s="2394"/>
    </row>
    <row r="733451" spans="70:70" x14ac:dyDescent="0.25">
      <c r="BR733451" s="2381"/>
    </row>
    <row r="733475" spans="70:70" x14ac:dyDescent="0.25">
      <c r="BR733475" s="2394"/>
    </row>
    <row r="733476" spans="70:70" x14ac:dyDescent="0.25">
      <c r="BR733476" s="2381"/>
    </row>
    <row r="733500" spans="70:70" x14ac:dyDescent="0.25">
      <c r="BR733500" s="2394"/>
    </row>
    <row r="733501" spans="70:70" x14ac:dyDescent="0.25">
      <c r="BR733501" s="2381"/>
    </row>
    <row r="733525" spans="70:70" x14ac:dyDescent="0.25">
      <c r="BR733525" s="2394"/>
    </row>
    <row r="733526" spans="70:70" x14ac:dyDescent="0.25">
      <c r="BR733526" s="2381"/>
    </row>
    <row r="733550" spans="70:70" x14ac:dyDescent="0.25">
      <c r="BR733550" s="2394"/>
    </row>
    <row r="733551" spans="70:70" x14ac:dyDescent="0.25">
      <c r="BR733551" s="2381"/>
    </row>
    <row r="733575" spans="70:70" x14ac:dyDescent="0.25">
      <c r="BR733575" s="2394"/>
    </row>
    <row r="733576" spans="70:70" x14ac:dyDescent="0.25">
      <c r="BR733576" s="2381"/>
    </row>
    <row r="733600" spans="70:70" x14ac:dyDescent="0.25">
      <c r="BR733600" s="2394"/>
    </row>
    <row r="733601" spans="70:70" x14ac:dyDescent="0.25">
      <c r="BR733601" s="2381"/>
    </row>
    <row r="733625" spans="70:70" x14ac:dyDescent="0.25">
      <c r="BR733625" s="2394"/>
    </row>
    <row r="733626" spans="70:70" x14ac:dyDescent="0.25">
      <c r="BR733626" s="2381"/>
    </row>
    <row r="733650" spans="70:70" x14ac:dyDescent="0.25">
      <c r="BR733650" s="2394"/>
    </row>
    <row r="733651" spans="70:70" x14ac:dyDescent="0.25">
      <c r="BR733651" s="2381"/>
    </row>
    <row r="733675" spans="70:70" x14ac:dyDescent="0.25">
      <c r="BR733675" s="2394"/>
    </row>
    <row r="733676" spans="70:70" x14ac:dyDescent="0.25">
      <c r="BR733676" s="2381"/>
    </row>
    <row r="733700" spans="70:70" x14ac:dyDescent="0.25">
      <c r="BR733700" s="2394"/>
    </row>
    <row r="733701" spans="70:70" x14ac:dyDescent="0.25">
      <c r="BR733701" s="2381"/>
    </row>
    <row r="733725" spans="70:70" x14ac:dyDescent="0.25">
      <c r="BR733725" s="2394"/>
    </row>
    <row r="733726" spans="70:70" x14ac:dyDescent="0.25">
      <c r="BR733726" s="2381"/>
    </row>
    <row r="733750" spans="70:70" x14ac:dyDescent="0.25">
      <c r="BR733750" s="2394"/>
    </row>
    <row r="733751" spans="70:70" x14ac:dyDescent="0.25">
      <c r="BR733751" s="2381"/>
    </row>
    <row r="733775" spans="70:70" x14ac:dyDescent="0.25">
      <c r="BR733775" s="2394"/>
    </row>
    <row r="733776" spans="70:70" x14ac:dyDescent="0.25">
      <c r="BR733776" s="2381"/>
    </row>
    <row r="733800" spans="70:70" x14ac:dyDescent="0.25">
      <c r="BR733800" s="2394"/>
    </row>
    <row r="733801" spans="70:70" x14ac:dyDescent="0.25">
      <c r="BR733801" s="2381"/>
    </row>
    <row r="733825" spans="70:70" x14ac:dyDescent="0.25">
      <c r="BR733825" s="2394"/>
    </row>
    <row r="733826" spans="70:70" x14ac:dyDescent="0.25">
      <c r="BR733826" s="2381"/>
    </row>
    <row r="733850" spans="70:70" x14ac:dyDescent="0.25">
      <c r="BR733850" s="2394"/>
    </row>
    <row r="733851" spans="70:70" x14ac:dyDescent="0.25">
      <c r="BR733851" s="2381"/>
    </row>
    <row r="733875" spans="70:70" x14ac:dyDescent="0.25">
      <c r="BR733875" s="2394"/>
    </row>
    <row r="733876" spans="70:70" x14ac:dyDescent="0.25">
      <c r="BR733876" s="2381"/>
    </row>
    <row r="733900" spans="70:70" x14ac:dyDescent="0.25">
      <c r="BR733900" s="2394"/>
    </row>
    <row r="733901" spans="70:70" x14ac:dyDescent="0.25">
      <c r="BR733901" s="2381"/>
    </row>
    <row r="733925" spans="70:70" x14ac:dyDescent="0.25">
      <c r="BR733925" s="2394"/>
    </row>
    <row r="733926" spans="70:70" x14ac:dyDescent="0.25">
      <c r="BR733926" s="2381"/>
    </row>
    <row r="733950" spans="70:70" x14ac:dyDescent="0.25">
      <c r="BR733950" s="2394"/>
    </row>
    <row r="733951" spans="70:70" x14ac:dyDescent="0.25">
      <c r="BR733951" s="2381"/>
    </row>
    <row r="733975" spans="70:70" x14ac:dyDescent="0.25">
      <c r="BR733975" s="2394"/>
    </row>
    <row r="733976" spans="70:70" x14ac:dyDescent="0.25">
      <c r="BR733976" s="2381"/>
    </row>
    <row r="734000" spans="70:70" x14ac:dyDescent="0.25">
      <c r="BR734000" s="2394"/>
    </row>
    <row r="734001" spans="70:70" x14ac:dyDescent="0.25">
      <c r="BR734001" s="2381"/>
    </row>
    <row r="734025" spans="70:70" x14ac:dyDescent="0.25">
      <c r="BR734025" s="2394"/>
    </row>
    <row r="734026" spans="70:70" x14ac:dyDescent="0.25">
      <c r="BR734026" s="2381"/>
    </row>
    <row r="734050" spans="70:70" x14ac:dyDescent="0.25">
      <c r="BR734050" s="2394"/>
    </row>
    <row r="734051" spans="70:70" x14ac:dyDescent="0.25">
      <c r="BR734051" s="2381"/>
    </row>
    <row r="734075" spans="70:70" x14ac:dyDescent="0.25">
      <c r="BR734075" s="2394"/>
    </row>
    <row r="734076" spans="70:70" x14ac:dyDescent="0.25">
      <c r="BR734076" s="2381"/>
    </row>
    <row r="734100" spans="70:70" x14ac:dyDescent="0.25">
      <c r="BR734100" s="2394"/>
    </row>
    <row r="734101" spans="70:70" x14ac:dyDescent="0.25">
      <c r="BR734101" s="2381"/>
    </row>
    <row r="734125" spans="70:70" x14ac:dyDescent="0.25">
      <c r="BR734125" s="2394"/>
    </row>
    <row r="734126" spans="70:70" x14ac:dyDescent="0.25">
      <c r="BR734126" s="2381"/>
    </row>
    <row r="734150" spans="70:70" x14ac:dyDescent="0.25">
      <c r="BR734150" s="2394"/>
    </row>
    <row r="734151" spans="70:70" x14ac:dyDescent="0.25">
      <c r="BR734151" s="2381"/>
    </row>
    <row r="734175" spans="70:70" x14ac:dyDescent="0.25">
      <c r="BR734175" s="2394"/>
    </row>
    <row r="734176" spans="70:70" x14ac:dyDescent="0.25">
      <c r="BR734176" s="2381"/>
    </row>
    <row r="734200" spans="70:70" x14ac:dyDescent="0.25">
      <c r="BR734200" s="2394"/>
    </row>
    <row r="734201" spans="70:70" x14ac:dyDescent="0.25">
      <c r="BR734201" s="2381"/>
    </row>
    <row r="734225" spans="70:70" x14ac:dyDescent="0.25">
      <c r="BR734225" s="2394"/>
    </row>
    <row r="734226" spans="70:70" x14ac:dyDescent="0.25">
      <c r="BR734226" s="2381"/>
    </row>
    <row r="734250" spans="70:70" x14ac:dyDescent="0.25">
      <c r="BR734250" s="2394"/>
    </row>
    <row r="734251" spans="70:70" x14ac:dyDescent="0.25">
      <c r="BR734251" s="2381"/>
    </row>
    <row r="734275" spans="70:70" x14ac:dyDescent="0.25">
      <c r="BR734275" s="2394"/>
    </row>
    <row r="734276" spans="70:70" x14ac:dyDescent="0.25">
      <c r="BR734276" s="2381"/>
    </row>
    <row r="734300" spans="70:70" x14ac:dyDescent="0.25">
      <c r="BR734300" s="2394"/>
    </row>
    <row r="734301" spans="70:70" x14ac:dyDescent="0.25">
      <c r="BR734301" s="2381"/>
    </row>
    <row r="734325" spans="70:70" x14ac:dyDescent="0.25">
      <c r="BR734325" s="2394"/>
    </row>
    <row r="734326" spans="70:70" x14ac:dyDescent="0.25">
      <c r="BR734326" s="2381"/>
    </row>
    <row r="734350" spans="70:70" x14ac:dyDescent="0.25">
      <c r="BR734350" s="2394"/>
    </row>
    <row r="734351" spans="70:70" x14ac:dyDescent="0.25">
      <c r="BR734351" s="2381"/>
    </row>
    <row r="734375" spans="70:70" x14ac:dyDescent="0.25">
      <c r="BR734375" s="2394"/>
    </row>
    <row r="734376" spans="70:70" x14ac:dyDescent="0.25">
      <c r="BR734376" s="2381"/>
    </row>
    <row r="734400" spans="70:70" x14ac:dyDescent="0.25">
      <c r="BR734400" s="2394"/>
    </row>
    <row r="734401" spans="70:70" x14ac:dyDescent="0.25">
      <c r="BR734401" s="2381"/>
    </row>
    <row r="734425" spans="70:70" x14ac:dyDescent="0.25">
      <c r="BR734425" s="2394"/>
    </row>
    <row r="734426" spans="70:70" x14ac:dyDescent="0.25">
      <c r="BR734426" s="2381"/>
    </row>
    <row r="734450" spans="70:70" x14ac:dyDescent="0.25">
      <c r="BR734450" s="2394"/>
    </row>
    <row r="734451" spans="70:70" x14ac:dyDescent="0.25">
      <c r="BR734451" s="2381"/>
    </row>
    <row r="734475" spans="70:70" x14ac:dyDescent="0.25">
      <c r="BR734475" s="2394"/>
    </row>
    <row r="734476" spans="70:70" x14ac:dyDescent="0.25">
      <c r="BR734476" s="2381"/>
    </row>
    <row r="734500" spans="70:70" x14ac:dyDescent="0.25">
      <c r="BR734500" s="2394"/>
    </row>
    <row r="734501" spans="70:70" x14ac:dyDescent="0.25">
      <c r="BR734501" s="2381"/>
    </row>
    <row r="734525" spans="70:70" x14ac:dyDescent="0.25">
      <c r="BR734525" s="2394"/>
    </row>
    <row r="734526" spans="70:70" x14ac:dyDescent="0.25">
      <c r="BR734526" s="2381"/>
    </row>
    <row r="734550" spans="70:70" x14ac:dyDescent="0.25">
      <c r="BR734550" s="2394"/>
    </row>
    <row r="734551" spans="70:70" x14ac:dyDescent="0.25">
      <c r="BR734551" s="2381"/>
    </row>
    <row r="734575" spans="70:70" x14ac:dyDescent="0.25">
      <c r="BR734575" s="2394"/>
    </row>
    <row r="734576" spans="70:70" x14ac:dyDescent="0.25">
      <c r="BR734576" s="2381"/>
    </row>
    <row r="734600" spans="70:70" x14ac:dyDescent="0.25">
      <c r="BR734600" s="2394"/>
    </row>
    <row r="734601" spans="70:70" x14ac:dyDescent="0.25">
      <c r="BR734601" s="2381"/>
    </row>
    <row r="734625" spans="70:70" x14ac:dyDescent="0.25">
      <c r="BR734625" s="2394"/>
    </row>
    <row r="734626" spans="70:70" x14ac:dyDescent="0.25">
      <c r="BR734626" s="2381"/>
    </row>
    <row r="734650" spans="70:70" x14ac:dyDescent="0.25">
      <c r="BR734650" s="2394"/>
    </row>
    <row r="734651" spans="70:70" x14ac:dyDescent="0.25">
      <c r="BR734651" s="2381"/>
    </row>
    <row r="734675" spans="70:70" x14ac:dyDescent="0.25">
      <c r="BR734675" s="2394"/>
    </row>
    <row r="734676" spans="70:70" x14ac:dyDescent="0.25">
      <c r="BR734676" s="2381"/>
    </row>
    <row r="734700" spans="70:70" x14ac:dyDescent="0.25">
      <c r="BR734700" s="2394"/>
    </row>
    <row r="734701" spans="70:70" x14ac:dyDescent="0.25">
      <c r="BR734701" s="2381"/>
    </row>
    <row r="734725" spans="70:70" x14ac:dyDescent="0.25">
      <c r="BR734725" s="2394"/>
    </row>
    <row r="734726" spans="70:70" x14ac:dyDescent="0.25">
      <c r="BR734726" s="2381"/>
    </row>
    <row r="734750" spans="70:70" x14ac:dyDescent="0.25">
      <c r="BR734750" s="2394"/>
    </row>
    <row r="734751" spans="70:70" x14ac:dyDescent="0.25">
      <c r="BR734751" s="2381"/>
    </row>
    <row r="734775" spans="70:70" x14ac:dyDescent="0.25">
      <c r="BR734775" s="2394"/>
    </row>
    <row r="734776" spans="70:70" x14ac:dyDescent="0.25">
      <c r="BR734776" s="2381"/>
    </row>
    <row r="734800" spans="70:70" x14ac:dyDescent="0.25">
      <c r="BR734800" s="2394"/>
    </row>
    <row r="734801" spans="70:70" x14ac:dyDescent="0.25">
      <c r="BR734801" s="2381"/>
    </row>
    <row r="734825" spans="70:70" x14ac:dyDescent="0.25">
      <c r="BR734825" s="2394"/>
    </row>
    <row r="734826" spans="70:70" x14ac:dyDescent="0.25">
      <c r="BR734826" s="2381"/>
    </row>
    <row r="734850" spans="70:70" x14ac:dyDescent="0.25">
      <c r="BR734850" s="2394"/>
    </row>
    <row r="734851" spans="70:70" x14ac:dyDescent="0.25">
      <c r="BR734851" s="2381"/>
    </row>
    <row r="734875" spans="70:70" x14ac:dyDescent="0.25">
      <c r="BR734875" s="2394"/>
    </row>
    <row r="734876" spans="70:70" x14ac:dyDescent="0.25">
      <c r="BR734876" s="2381"/>
    </row>
    <row r="734900" spans="70:70" x14ac:dyDescent="0.25">
      <c r="BR734900" s="2394"/>
    </row>
    <row r="734901" spans="70:70" x14ac:dyDescent="0.25">
      <c r="BR734901" s="2381"/>
    </row>
    <row r="734925" spans="70:70" x14ac:dyDescent="0.25">
      <c r="BR734925" s="2394"/>
    </row>
    <row r="734926" spans="70:70" x14ac:dyDescent="0.25">
      <c r="BR734926" s="2381"/>
    </row>
    <row r="734950" spans="70:70" x14ac:dyDescent="0.25">
      <c r="BR734950" s="2394"/>
    </row>
    <row r="734951" spans="70:70" x14ac:dyDescent="0.25">
      <c r="BR734951" s="2381"/>
    </row>
    <row r="734975" spans="70:70" x14ac:dyDescent="0.25">
      <c r="BR734975" s="2394"/>
    </row>
    <row r="734976" spans="70:70" x14ac:dyDescent="0.25">
      <c r="BR734976" s="2381"/>
    </row>
    <row r="735000" spans="70:70" x14ac:dyDescent="0.25">
      <c r="BR735000" s="2394"/>
    </row>
    <row r="735001" spans="70:70" x14ac:dyDescent="0.25">
      <c r="BR735001" s="2381"/>
    </row>
    <row r="735025" spans="70:70" x14ac:dyDescent="0.25">
      <c r="BR735025" s="2394"/>
    </row>
    <row r="735026" spans="70:70" x14ac:dyDescent="0.25">
      <c r="BR735026" s="2381"/>
    </row>
    <row r="735050" spans="70:70" x14ac:dyDescent="0.25">
      <c r="BR735050" s="2394"/>
    </row>
    <row r="735051" spans="70:70" x14ac:dyDescent="0.25">
      <c r="BR735051" s="2381"/>
    </row>
    <row r="735075" spans="70:70" x14ac:dyDescent="0.25">
      <c r="BR735075" s="2394"/>
    </row>
    <row r="735076" spans="70:70" x14ac:dyDescent="0.25">
      <c r="BR735076" s="2381"/>
    </row>
    <row r="735100" spans="70:70" x14ac:dyDescent="0.25">
      <c r="BR735100" s="2394"/>
    </row>
    <row r="735101" spans="70:70" x14ac:dyDescent="0.25">
      <c r="BR735101" s="2381"/>
    </row>
    <row r="735125" spans="70:70" x14ac:dyDescent="0.25">
      <c r="BR735125" s="2394"/>
    </row>
    <row r="735126" spans="70:70" x14ac:dyDescent="0.25">
      <c r="BR735126" s="2381"/>
    </row>
    <row r="735150" spans="70:70" x14ac:dyDescent="0.25">
      <c r="BR735150" s="2394"/>
    </row>
    <row r="735151" spans="70:70" x14ac:dyDescent="0.25">
      <c r="BR735151" s="2381"/>
    </row>
    <row r="735175" spans="70:70" x14ac:dyDescent="0.25">
      <c r="BR735175" s="2394"/>
    </row>
    <row r="735176" spans="70:70" x14ac:dyDescent="0.25">
      <c r="BR735176" s="2381"/>
    </row>
    <row r="735200" spans="70:70" x14ac:dyDescent="0.25">
      <c r="BR735200" s="2394"/>
    </row>
    <row r="735201" spans="70:70" x14ac:dyDescent="0.25">
      <c r="BR735201" s="2381"/>
    </row>
    <row r="735225" spans="70:70" x14ac:dyDescent="0.25">
      <c r="BR735225" s="2394"/>
    </row>
    <row r="735226" spans="70:70" x14ac:dyDescent="0.25">
      <c r="BR735226" s="2381"/>
    </row>
    <row r="735250" spans="70:70" x14ac:dyDescent="0.25">
      <c r="BR735250" s="2394"/>
    </row>
    <row r="735251" spans="70:70" x14ac:dyDescent="0.25">
      <c r="BR735251" s="2381"/>
    </row>
    <row r="735275" spans="70:70" x14ac:dyDescent="0.25">
      <c r="BR735275" s="2394"/>
    </row>
    <row r="735276" spans="70:70" x14ac:dyDescent="0.25">
      <c r="BR735276" s="2381"/>
    </row>
    <row r="735300" spans="70:70" x14ac:dyDescent="0.25">
      <c r="BR735300" s="2394"/>
    </row>
    <row r="735301" spans="70:70" x14ac:dyDescent="0.25">
      <c r="BR735301" s="2381"/>
    </row>
    <row r="735325" spans="70:70" x14ac:dyDescent="0.25">
      <c r="BR735325" s="2394"/>
    </row>
    <row r="735326" spans="70:70" x14ac:dyDescent="0.25">
      <c r="BR735326" s="2381"/>
    </row>
    <row r="735350" spans="70:70" x14ac:dyDescent="0.25">
      <c r="BR735350" s="2394"/>
    </row>
    <row r="735351" spans="70:70" x14ac:dyDescent="0.25">
      <c r="BR735351" s="2381"/>
    </row>
    <row r="735375" spans="70:70" x14ac:dyDescent="0.25">
      <c r="BR735375" s="2394"/>
    </row>
    <row r="735376" spans="70:70" x14ac:dyDescent="0.25">
      <c r="BR735376" s="2381"/>
    </row>
    <row r="735400" spans="70:70" x14ac:dyDescent="0.25">
      <c r="BR735400" s="2394"/>
    </row>
    <row r="735401" spans="70:70" x14ac:dyDescent="0.25">
      <c r="BR735401" s="2381"/>
    </row>
    <row r="735425" spans="70:70" x14ac:dyDescent="0.25">
      <c r="BR735425" s="2394"/>
    </row>
    <row r="735426" spans="70:70" x14ac:dyDescent="0.25">
      <c r="BR735426" s="2381"/>
    </row>
    <row r="735450" spans="70:70" x14ac:dyDescent="0.25">
      <c r="BR735450" s="2394"/>
    </row>
    <row r="735451" spans="70:70" x14ac:dyDescent="0.25">
      <c r="BR735451" s="2381"/>
    </row>
    <row r="735475" spans="70:70" x14ac:dyDescent="0.25">
      <c r="BR735475" s="2394"/>
    </row>
    <row r="735476" spans="70:70" x14ac:dyDescent="0.25">
      <c r="BR735476" s="2381"/>
    </row>
    <row r="735500" spans="70:70" x14ac:dyDescent="0.25">
      <c r="BR735500" s="2394"/>
    </row>
    <row r="735501" spans="70:70" x14ac:dyDescent="0.25">
      <c r="BR735501" s="2381"/>
    </row>
    <row r="735525" spans="70:70" x14ac:dyDescent="0.25">
      <c r="BR735525" s="2394"/>
    </row>
    <row r="735526" spans="70:70" x14ac:dyDescent="0.25">
      <c r="BR735526" s="2381"/>
    </row>
    <row r="735550" spans="70:70" x14ac:dyDescent="0.25">
      <c r="BR735550" s="2394"/>
    </row>
    <row r="735551" spans="70:70" x14ac:dyDescent="0.25">
      <c r="BR735551" s="2381"/>
    </row>
    <row r="735575" spans="70:70" x14ac:dyDescent="0.25">
      <c r="BR735575" s="2394"/>
    </row>
    <row r="735576" spans="70:70" x14ac:dyDescent="0.25">
      <c r="BR735576" s="2381"/>
    </row>
    <row r="735600" spans="70:70" x14ac:dyDescent="0.25">
      <c r="BR735600" s="2394"/>
    </row>
    <row r="735601" spans="70:70" x14ac:dyDescent="0.25">
      <c r="BR735601" s="2381"/>
    </row>
    <row r="735625" spans="70:70" x14ac:dyDescent="0.25">
      <c r="BR735625" s="2394"/>
    </row>
    <row r="735626" spans="70:70" x14ac:dyDescent="0.25">
      <c r="BR735626" s="2381"/>
    </row>
    <row r="735650" spans="70:70" x14ac:dyDescent="0.25">
      <c r="BR735650" s="2394"/>
    </row>
    <row r="735651" spans="70:70" x14ac:dyDescent="0.25">
      <c r="BR735651" s="2381"/>
    </row>
    <row r="735675" spans="70:70" x14ac:dyDescent="0.25">
      <c r="BR735675" s="2394"/>
    </row>
    <row r="735676" spans="70:70" x14ac:dyDescent="0.25">
      <c r="BR735676" s="2381"/>
    </row>
    <row r="735700" spans="70:70" x14ac:dyDescent="0.25">
      <c r="BR735700" s="2394"/>
    </row>
    <row r="735701" spans="70:70" x14ac:dyDescent="0.25">
      <c r="BR735701" s="2381"/>
    </row>
    <row r="735725" spans="70:70" x14ac:dyDescent="0.25">
      <c r="BR735725" s="2394"/>
    </row>
    <row r="735726" spans="70:70" x14ac:dyDescent="0.25">
      <c r="BR735726" s="2381"/>
    </row>
    <row r="735750" spans="70:70" x14ac:dyDescent="0.25">
      <c r="BR735750" s="2394"/>
    </row>
    <row r="735751" spans="70:70" x14ac:dyDescent="0.25">
      <c r="BR735751" s="2381"/>
    </row>
    <row r="735775" spans="70:70" x14ac:dyDescent="0.25">
      <c r="BR735775" s="2394"/>
    </row>
    <row r="735776" spans="70:70" x14ac:dyDescent="0.25">
      <c r="BR735776" s="2381"/>
    </row>
    <row r="735800" spans="70:70" x14ac:dyDescent="0.25">
      <c r="BR735800" s="2394"/>
    </row>
    <row r="735801" spans="70:70" x14ac:dyDescent="0.25">
      <c r="BR735801" s="2381"/>
    </row>
    <row r="735825" spans="70:70" x14ac:dyDescent="0.25">
      <c r="BR735825" s="2394"/>
    </row>
    <row r="735826" spans="70:70" x14ac:dyDescent="0.25">
      <c r="BR735826" s="2381"/>
    </row>
    <row r="735850" spans="70:70" x14ac:dyDescent="0.25">
      <c r="BR735850" s="2394"/>
    </row>
    <row r="735851" spans="70:70" x14ac:dyDescent="0.25">
      <c r="BR735851" s="2381"/>
    </row>
    <row r="735875" spans="70:70" x14ac:dyDescent="0.25">
      <c r="BR735875" s="2394"/>
    </row>
    <row r="735876" spans="70:70" x14ac:dyDescent="0.25">
      <c r="BR735876" s="2381"/>
    </row>
    <row r="735900" spans="70:70" x14ac:dyDescent="0.25">
      <c r="BR735900" s="2394"/>
    </row>
    <row r="735901" spans="70:70" x14ac:dyDescent="0.25">
      <c r="BR735901" s="2381"/>
    </row>
    <row r="735925" spans="70:70" x14ac:dyDescent="0.25">
      <c r="BR735925" s="2394"/>
    </row>
    <row r="735926" spans="70:70" x14ac:dyDescent="0.25">
      <c r="BR735926" s="2381"/>
    </row>
    <row r="735950" spans="70:70" x14ac:dyDescent="0.25">
      <c r="BR735950" s="2394"/>
    </row>
    <row r="735951" spans="70:70" x14ac:dyDescent="0.25">
      <c r="BR735951" s="2381"/>
    </row>
    <row r="735975" spans="70:70" x14ac:dyDescent="0.25">
      <c r="BR735975" s="2394"/>
    </row>
    <row r="735976" spans="70:70" x14ac:dyDescent="0.25">
      <c r="BR735976" s="2381"/>
    </row>
    <row r="736000" spans="70:70" x14ac:dyDescent="0.25">
      <c r="BR736000" s="2394"/>
    </row>
    <row r="736001" spans="70:70" x14ac:dyDescent="0.25">
      <c r="BR736001" s="2381"/>
    </row>
    <row r="736025" spans="70:70" x14ac:dyDescent="0.25">
      <c r="BR736025" s="2394"/>
    </row>
    <row r="736026" spans="70:70" x14ac:dyDescent="0.25">
      <c r="BR736026" s="2381"/>
    </row>
    <row r="736050" spans="70:70" x14ac:dyDescent="0.25">
      <c r="BR736050" s="2394"/>
    </row>
    <row r="736051" spans="70:70" x14ac:dyDescent="0.25">
      <c r="BR736051" s="2381"/>
    </row>
    <row r="736075" spans="70:70" x14ac:dyDescent="0.25">
      <c r="BR736075" s="2394"/>
    </row>
    <row r="736076" spans="70:70" x14ac:dyDescent="0.25">
      <c r="BR736076" s="2381"/>
    </row>
    <row r="736100" spans="70:70" x14ac:dyDescent="0.25">
      <c r="BR736100" s="2394"/>
    </row>
    <row r="736101" spans="70:70" x14ac:dyDescent="0.25">
      <c r="BR736101" s="2381"/>
    </row>
    <row r="736125" spans="70:70" x14ac:dyDescent="0.25">
      <c r="BR736125" s="2394"/>
    </row>
    <row r="736126" spans="70:70" x14ac:dyDescent="0.25">
      <c r="BR736126" s="2381"/>
    </row>
    <row r="736150" spans="70:70" x14ac:dyDescent="0.25">
      <c r="BR736150" s="2394"/>
    </row>
    <row r="736151" spans="70:70" x14ac:dyDescent="0.25">
      <c r="BR736151" s="2381"/>
    </row>
    <row r="736175" spans="70:70" x14ac:dyDescent="0.25">
      <c r="BR736175" s="2394"/>
    </row>
    <row r="736176" spans="70:70" x14ac:dyDescent="0.25">
      <c r="BR736176" s="2381"/>
    </row>
    <row r="736200" spans="70:70" x14ac:dyDescent="0.25">
      <c r="BR736200" s="2394"/>
    </row>
    <row r="736201" spans="70:70" x14ac:dyDescent="0.25">
      <c r="BR736201" s="2381"/>
    </row>
    <row r="736225" spans="70:70" x14ac:dyDescent="0.25">
      <c r="BR736225" s="2394"/>
    </row>
    <row r="736226" spans="70:70" x14ac:dyDescent="0.25">
      <c r="BR736226" s="2381"/>
    </row>
    <row r="736250" spans="70:70" x14ac:dyDescent="0.25">
      <c r="BR736250" s="2394"/>
    </row>
    <row r="736251" spans="70:70" x14ac:dyDescent="0.25">
      <c r="BR736251" s="2381"/>
    </row>
    <row r="736275" spans="70:70" x14ac:dyDescent="0.25">
      <c r="BR736275" s="2394"/>
    </row>
    <row r="736276" spans="70:70" x14ac:dyDescent="0.25">
      <c r="BR736276" s="2381"/>
    </row>
    <row r="736300" spans="70:70" x14ac:dyDescent="0.25">
      <c r="BR736300" s="2394"/>
    </row>
    <row r="736301" spans="70:70" x14ac:dyDescent="0.25">
      <c r="BR736301" s="2381"/>
    </row>
    <row r="736325" spans="70:70" x14ac:dyDescent="0.25">
      <c r="BR736325" s="2394"/>
    </row>
    <row r="736326" spans="70:70" x14ac:dyDescent="0.25">
      <c r="BR736326" s="2381"/>
    </row>
    <row r="736350" spans="70:70" x14ac:dyDescent="0.25">
      <c r="BR736350" s="2394"/>
    </row>
    <row r="736351" spans="70:70" x14ac:dyDescent="0.25">
      <c r="BR736351" s="2381"/>
    </row>
    <row r="736375" spans="70:70" x14ac:dyDescent="0.25">
      <c r="BR736375" s="2394"/>
    </row>
    <row r="736376" spans="70:70" x14ac:dyDescent="0.25">
      <c r="BR736376" s="2381"/>
    </row>
    <row r="736400" spans="70:70" x14ac:dyDescent="0.25">
      <c r="BR736400" s="2394"/>
    </row>
    <row r="736401" spans="70:70" x14ac:dyDescent="0.25">
      <c r="BR736401" s="2381"/>
    </row>
    <row r="736425" spans="70:70" x14ac:dyDescent="0.25">
      <c r="BR736425" s="2394"/>
    </row>
    <row r="736426" spans="70:70" x14ac:dyDescent="0.25">
      <c r="BR736426" s="2381"/>
    </row>
    <row r="736450" spans="70:70" x14ac:dyDescent="0.25">
      <c r="BR736450" s="2394"/>
    </row>
    <row r="736451" spans="70:70" x14ac:dyDescent="0.25">
      <c r="BR736451" s="2381"/>
    </row>
    <row r="736475" spans="70:70" x14ac:dyDescent="0.25">
      <c r="BR736475" s="2394"/>
    </row>
    <row r="736476" spans="70:70" x14ac:dyDescent="0.25">
      <c r="BR736476" s="2381"/>
    </row>
    <row r="736500" spans="70:70" x14ac:dyDescent="0.25">
      <c r="BR736500" s="2394"/>
    </row>
    <row r="736501" spans="70:70" x14ac:dyDescent="0.25">
      <c r="BR736501" s="2381"/>
    </row>
    <row r="736525" spans="70:70" x14ac:dyDescent="0.25">
      <c r="BR736525" s="2394"/>
    </row>
    <row r="736526" spans="70:70" x14ac:dyDescent="0.25">
      <c r="BR736526" s="2381"/>
    </row>
    <row r="736550" spans="70:70" x14ac:dyDescent="0.25">
      <c r="BR736550" s="2394"/>
    </row>
    <row r="736551" spans="70:70" x14ac:dyDescent="0.25">
      <c r="BR736551" s="2381"/>
    </row>
    <row r="736575" spans="70:70" x14ac:dyDescent="0.25">
      <c r="BR736575" s="2394"/>
    </row>
    <row r="736576" spans="70:70" x14ac:dyDescent="0.25">
      <c r="BR736576" s="2381"/>
    </row>
    <row r="736600" spans="70:70" x14ac:dyDescent="0.25">
      <c r="BR736600" s="2394"/>
    </row>
    <row r="736601" spans="70:70" x14ac:dyDescent="0.25">
      <c r="BR736601" s="2381"/>
    </row>
    <row r="736625" spans="70:70" x14ac:dyDescent="0.25">
      <c r="BR736625" s="2394"/>
    </row>
    <row r="736626" spans="70:70" x14ac:dyDescent="0.25">
      <c r="BR736626" s="2381"/>
    </row>
    <row r="736650" spans="70:70" x14ac:dyDescent="0.25">
      <c r="BR736650" s="2394"/>
    </row>
    <row r="736651" spans="70:70" x14ac:dyDescent="0.25">
      <c r="BR736651" s="2381"/>
    </row>
    <row r="736675" spans="70:70" x14ac:dyDescent="0.25">
      <c r="BR736675" s="2394"/>
    </row>
    <row r="736676" spans="70:70" x14ac:dyDescent="0.25">
      <c r="BR736676" s="2381"/>
    </row>
    <row r="736700" spans="70:70" x14ac:dyDescent="0.25">
      <c r="BR736700" s="2394"/>
    </row>
    <row r="736701" spans="70:70" x14ac:dyDescent="0.25">
      <c r="BR736701" s="2381"/>
    </row>
    <row r="736725" spans="70:70" x14ac:dyDescent="0.25">
      <c r="BR736725" s="2394"/>
    </row>
    <row r="736726" spans="70:70" x14ac:dyDescent="0.25">
      <c r="BR736726" s="2381"/>
    </row>
    <row r="736750" spans="70:70" x14ac:dyDescent="0.25">
      <c r="BR736750" s="2394"/>
    </row>
    <row r="736751" spans="70:70" x14ac:dyDescent="0.25">
      <c r="BR736751" s="2381"/>
    </row>
    <row r="736775" spans="70:70" x14ac:dyDescent="0.25">
      <c r="BR736775" s="2394"/>
    </row>
    <row r="736776" spans="70:70" x14ac:dyDescent="0.25">
      <c r="BR736776" s="2381"/>
    </row>
    <row r="736800" spans="70:70" x14ac:dyDescent="0.25">
      <c r="BR736800" s="2394"/>
    </row>
    <row r="736801" spans="70:70" x14ac:dyDescent="0.25">
      <c r="BR736801" s="2381"/>
    </row>
    <row r="736825" spans="70:70" x14ac:dyDescent="0.25">
      <c r="BR736825" s="2394"/>
    </row>
    <row r="736826" spans="70:70" x14ac:dyDescent="0.25">
      <c r="BR736826" s="2381"/>
    </row>
    <row r="736850" spans="70:70" x14ac:dyDescent="0.25">
      <c r="BR736850" s="2394"/>
    </row>
    <row r="736851" spans="70:70" x14ac:dyDescent="0.25">
      <c r="BR736851" s="2381"/>
    </row>
    <row r="736875" spans="70:70" x14ac:dyDescent="0.25">
      <c r="BR736875" s="2394"/>
    </row>
    <row r="736876" spans="70:70" x14ac:dyDescent="0.25">
      <c r="BR736876" s="2381"/>
    </row>
    <row r="736900" spans="70:70" x14ac:dyDescent="0.25">
      <c r="BR736900" s="2394"/>
    </row>
    <row r="736901" spans="70:70" x14ac:dyDescent="0.25">
      <c r="BR736901" s="2381"/>
    </row>
    <row r="736925" spans="70:70" x14ac:dyDescent="0.25">
      <c r="BR736925" s="2394"/>
    </row>
    <row r="736926" spans="70:70" x14ac:dyDescent="0.25">
      <c r="BR736926" s="2381"/>
    </row>
    <row r="736950" spans="70:70" x14ac:dyDescent="0.25">
      <c r="BR736950" s="2394"/>
    </row>
    <row r="736951" spans="70:70" x14ac:dyDescent="0.25">
      <c r="BR736951" s="2381"/>
    </row>
    <row r="736975" spans="70:70" x14ac:dyDescent="0.25">
      <c r="BR736975" s="2394"/>
    </row>
    <row r="736976" spans="70:70" x14ac:dyDescent="0.25">
      <c r="BR736976" s="2381"/>
    </row>
    <row r="737000" spans="70:70" x14ac:dyDescent="0.25">
      <c r="BR737000" s="2394"/>
    </row>
    <row r="737001" spans="70:70" x14ac:dyDescent="0.25">
      <c r="BR737001" s="2381"/>
    </row>
    <row r="737025" spans="70:70" x14ac:dyDescent="0.25">
      <c r="BR737025" s="2394"/>
    </row>
    <row r="737026" spans="70:70" x14ac:dyDescent="0.25">
      <c r="BR737026" s="2381"/>
    </row>
    <row r="737050" spans="70:70" x14ac:dyDescent="0.25">
      <c r="BR737050" s="2394"/>
    </row>
    <row r="737051" spans="70:70" x14ac:dyDescent="0.25">
      <c r="BR737051" s="2381"/>
    </row>
    <row r="737075" spans="70:70" x14ac:dyDescent="0.25">
      <c r="BR737075" s="2394"/>
    </row>
    <row r="737076" spans="70:70" x14ac:dyDescent="0.25">
      <c r="BR737076" s="2381"/>
    </row>
    <row r="737100" spans="70:70" x14ac:dyDescent="0.25">
      <c r="BR737100" s="2394"/>
    </row>
    <row r="737101" spans="70:70" x14ac:dyDescent="0.25">
      <c r="BR737101" s="2381"/>
    </row>
    <row r="737125" spans="70:70" x14ac:dyDescent="0.25">
      <c r="BR737125" s="2394"/>
    </row>
    <row r="737126" spans="70:70" x14ac:dyDescent="0.25">
      <c r="BR737126" s="2381"/>
    </row>
    <row r="737150" spans="70:70" x14ac:dyDescent="0.25">
      <c r="BR737150" s="2394"/>
    </row>
    <row r="737151" spans="70:70" x14ac:dyDescent="0.25">
      <c r="BR737151" s="2381"/>
    </row>
    <row r="737175" spans="70:70" x14ac:dyDescent="0.25">
      <c r="BR737175" s="2394"/>
    </row>
    <row r="737176" spans="70:70" x14ac:dyDescent="0.25">
      <c r="BR737176" s="2381"/>
    </row>
    <row r="737200" spans="70:70" x14ac:dyDescent="0.25">
      <c r="BR737200" s="2394"/>
    </row>
    <row r="737201" spans="70:70" x14ac:dyDescent="0.25">
      <c r="BR737201" s="2381"/>
    </row>
    <row r="737225" spans="70:70" x14ac:dyDescent="0.25">
      <c r="BR737225" s="2394"/>
    </row>
    <row r="737226" spans="70:70" x14ac:dyDescent="0.25">
      <c r="BR737226" s="2381"/>
    </row>
    <row r="737250" spans="70:70" x14ac:dyDescent="0.25">
      <c r="BR737250" s="2394"/>
    </row>
    <row r="737251" spans="70:70" x14ac:dyDescent="0.25">
      <c r="BR737251" s="2381"/>
    </row>
    <row r="737275" spans="70:70" x14ac:dyDescent="0.25">
      <c r="BR737275" s="2394"/>
    </row>
    <row r="737276" spans="70:70" x14ac:dyDescent="0.25">
      <c r="BR737276" s="2381"/>
    </row>
    <row r="737300" spans="70:70" x14ac:dyDescent="0.25">
      <c r="BR737300" s="2394"/>
    </row>
    <row r="737301" spans="70:70" x14ac:dyDescent="0.25">
      <c r="BR737301" s="2381"/>
    </row>
    <row r="737325" spans="70:70" x14ac:dyDescent="0.25">
      <c r="BR737325" s="2394"/>
    </row>
    <row r="737326" spans="70:70" x14ac:dyDescent="0.25">
      <c r="BR737326" s="2381"/>
    </row>
    <row r="737350" spans="70:70" x14ac:dyDescent="0.25">
      <c r="BR737350" s="2394"/>
    </row>
    <row r="737351" spans="70:70" x14ac:dyDescent="0.25">
      <c r="BR737351" s="2381"/>
    </row>
    <row r="737375" spans="70:70" x14ac:dyDescent="0.25">
      <c r="BR737375" s="2394"/>
    </row>
    <row r="737376" spans="70:70" x14ac:dyDescent="0.25">
      <c r="BR737376" s="2381"/>
    </row>
    <row r="737400" spans="70:70" x14ac:dyDescent="0.25">
      <c r="BR737400" s="2394"/>
    </row>
    <row r="737401" spans="70:70" x14ac:dyDescent="0.25">
      <c r="BR737401" s="2381"/>
    </row>
    <row r="737425" spans="70:70" x14ac:dyDescent="0.25">
      <c r="BR737425" s="2394"/>
    </row>
    <row r="737426" spans="70:70" x14ac:dyDescent="0.25">
      <c r="BR737426" s="2381"/>
    </row>
    <row r="737450" spans="70:70" x14ac:dyDescent="0.25">
      <c r="BR737450" s="2394"/>
    </row>
    <row r="737451" spans="70:70" x14ac:dyDescent="0.25">
      <c r="BR737451" s="2381"/>
    </row>
    <row r="737475" spans="70:70" x14ac:dyDescent="0.25">
      <c r="BR737475" s="2394"/>
    </row>
    <row r="737476" spans="70:70" x14ac:dyDescent="0.25">
      <c r="BR737476" s="2381"/>
    </row>
    <row r="737500" spans="70:70" x14ac:dyDescent="0.25">
      <c r="BR737500" s="2394"/>
    </row>
    <row r="737501" spans="70:70" x14ac:dyDescent="0.25">
      <c r="BR737501" s="2381"/>
    </row>
    <row r="737525" spans="70:70" x14ac:dyDescent="0.25">
      <c r="BR737525" s="2394"/>
    </row>
    <row r="737526" spans="70:70" x14ac:dyDescent="0.25">
      <c r="BR737526" s="2381"/>
    </row>
    <row r="737550" spans="70:70" x14ac:dyDescent="0.25">
      <c r="BR737550" s="2394"/>
    </row>
    <row r="737551" spans="70:70" x14ac:dyDescent="0.25">
      <c r="BR737551" s="2381"/>
    </row>
    <row r="737575" spans="70:70" x14ac:dyDescent="0.25">
      <c r="BR737575" s="2394"/>
    </row>
    <row r="737576" spans="70:70" x14ac:dyDescent="0.25">
      <c r="BR737576" s="2381"/>
    </row>
    <row r="737600" spans="70:70" x14ac:dyDescent="0.25">
      <c r="BR737600" s="2394"/>
    </row>
    <row r="737601" spans="70:70" x14ac:dyDescent="0.25">
      <c r="BR737601" s="2381"/>
    </row>
    <row r="737625" spans="70:70" x14ac:dyDescent="0.25">
      <c r="BR737625" s="2394"/>
    </row>
    <row r="737626" spans="70:70" x14ac:dyDescent="0.25">
      <c r="BR737626" s="2381"/>
    </row>
    <row r="737650" spans="70:70" x14ac:dyDescent="0.25">
      <c r="BR737650" s="2394"/>
    </row>
    <row r="737651" spans="70:70" x14ac:dyDescent="0.25">
      <c r="BR737651" s="2381"/>
    </row>
    <row r="737675" spans="70:70" x14ac:dyDescent="0.25">
      <c r="BR737675" s="2394"/>
    </row>
    <row r="737676" spans="70:70" x14ac:dyDescent="0.25">
      <c r="BR737676" s="2381"/>
    </row>
    <row r="737700" spans="70:70" x14ac:dyDescent="0.25">
      <c r="BR737700" s="2394"/>
    </row>
    <row r="737701" spans="70:70" x14ac:dyDescent="0.25">
      <c r="BR737701" s="2381"/>
    </row>
    <row r="737725" spans="70:70" x14ac:dyDescent="0.25">
      <c r="BR737725" s="2394"/>
    </row>
    <row r="737726" spans="70:70" x14ac:dyDescent="0.25">
      <c r="BR737726" s="2381"/>
    </row>
    <row r="737750" spans="70:70" x14ac:dyDescent="0.25">
      <c r="BR737750" s="2394"/>
    </row>
    <row r="737751" spans="70:70" x14ac:dyDescent="0.25">
      <c r="BR737751" s="2381"/>
    </row>
    <row r="737775" spans="70:70" x14ac:dyDescent="0.25">
      <c r="BR737775" s="2394"/>
    </row>
    <row r="737776" spans="70:70" x14ac:dyDescent="0.25">
      <c r="BR737776" s="2381"/>
    </row>
    <row r="737800" spans="70:70" x14ac:dyDescent="0.25">
      <c r="BR737800" s="2394"/>
    </row>
    <row r="737801" spans="70:70" x14ac:dyDescent="0.25">
      <c r="BR737801" s="2381"/>
    </row>
    <row r="737825" spans="70:70" x14ac:dyDescent="0.25">
      <c r="BR737825" s="2394"/>
    </row>
    <row r="737826" spans="70:70" x14ac:dyDescent="0.25">
      <c r="BR737826" s="2381"/>
    </row>
    <row r="737850" spans="70:70" x14ac:dyDescent="0.25">
      <c r="BR737850" s="2394"/>
    </row>
    <row r="737851" spans="70:70" x14ac:dyDescent="0.25">
      <c r="BR737851" s="2381"/>
    </row>
    <row r="737875" spans="70:70" x14ac:dyDescent="0.25">
      <c r="BR737875" s="2394"/>
    </row>
    <row r="737876" spans="70:70" x14ac:dyDescent="0.25">
      <c r="BR737876" s="2381"/>
    </row>
    <row r="737900" spans="70:70" x14ac:dyDescent="0.25">
      <c r="BR737900" s="2394"/>
    </row>
    <row r="737901" spans="70:70" x14ac:dyDescent="0.25">
      <c r="BR737901" s="2381"/>
    </row>
    <row r="737925" spans="70:70" x14ac:dyDescent="0.25">
      <c r="BR737925" s="2394"/>
    </row>
    <row r="737926" spans="70:70" x14ac:dyDescent="0.25">
      <c r="BR737926" s="2381"/>
    </row>
    <row r="737950" spans="70:70" x14ac:dyDescent="0.25">
      <c r="BR737950" s="2394"/>
    </row>
    <row r="737951" spans="70:70" x14ac:dyDescent="0.25">
      <c r="BR737951" s="2381"/>
    </row>
    <row r="737975" spans="70:70" x14ac:dyDescent="0.25">
      <c r="BR737975" s="2394"/>
    </row>
    <row r="737976" spans="70:70" x14ac:dyDescent="0.25">
      <c r="BR737976" s="2381"/>
    </row>
    <row r="738000" spans="70:70" x14ac:dyDescent="0.25">
      <c r="BR738000" s="2394"/>
    </row>
    <row r="738001" spans="70:70" x14ac:dyDescent="0.25">
      <c r="BR738001" s="2381"/>
    </row>
    <row r="738025" spans="70:70" x14ac:dyDescent="0.25">
      <c r="BR738025" s="2394"/>
    </row>
    <row r="738026" spans="70:70" x14ac:dyDescent="0.25">
      <c r="BR738026" s="2381"/>
    </row>
    <row r="738050" spans="70:70" x14ac:dyDescent="0.25">
      <c r="BR738050" s="2394"/>
    </row>
    <row r="738051" spans="70:70" x14ac:dyDescent="0.25">
      <c r="BR738051" s="2381"/>
    </row>
    <row r="738075" spans="70:70" x14ac:dyDescent="0.25">
      <c r="BR738075" s="2394"/>
    </row>
    <row r="738076" spans="70:70" x14ac:dyDescent="0.25">
      <c r="BR738076" s="2381"/>
    </row>
    <row r="738100" spans="70:70" x14ac:dyDescent="0.25">
      <c r="BR738100" s="2394"/>
    </row>
    <row r="738101" spans="70:70" x14ac:dyDescent="0.25">
      <c r="BR738101" s="2381"/>
    </row>
    <row r="738125" spans="70:70" x14ac:dyDescent="0.25">
      <c r="BR738125" s="2394"/>
    </row>
    <row r="738126" spans="70:70" x14ac:dyDescent="0.25">
      <c r="BR738126" s="2381"/>
    </row>
    <row r="738150" spans="70:70" x14ac:dyDescent="0.25">
      <c r="BR738150" s="2394"/>
    </row>
    <row r="738151" spans="70:70" x14ac:dyDescent="0.25">
      <c r="BR738151" s="2381"/>
    </row>
    <row r="738175" spans="70:70" x14ac:dyDescent="0.25">
      <c r="BR738175" s="2394"/>
    </row>
    <row r="738176" spans="70:70" x14ac:dyDescent="0.25">
      <c r="BR738176" s="2381"/>
    </row>
    <row r="738200" spans="70:70" x14ac:dyDescent="0.25">
      <c r="BR738200" s="2394"/>
    </row>
    <row r="738201" spans="70:70" x14ac:dyDescent="0.25">
      <c r="BR738201" s="2381"/>
    </row>
    <row r="738225" spans="70:70" x14ac:dyDescent="0.25">
      <c r="BR738225" s="2394"/>
    </row>
    <row r="738226" spans="70:70" x14ac:dyDescent="0.25">
      <c r="BR738226" s="2381"/>
    </row>
    <row r="738250" spans="70:70" x14ac:dyDescent="0.25">
      <c r="BR738250" s="2394"/>
    </row>
    <row r="738251" spans="70:70" x14ac:dyDescent="0.25">
      <c r="BR738251" s="2381"/>
    </row>
    <row r="738275" spans="70:70" x14ac:dyDescent="0.25">
      <c r="BR738275" s="2394"/>
    </row>
    <row r="738276" spans="70:70" x14ac:dyDescent="0.25">
      <c r="BR738276" s="2381"/>
    </row>
    <row r="738300" spans="70:70" x14ac:dyDescent="0.25">
      <c r="BR738300" s="2394"/>
    </row>
    <row r="738301" spans="70:70" x14ac:dyDescent="0.25">
      <c r="BR738301" s="2381"/>
    </row>
    <row r="738325" spans="70:70" x14ac:dyDescent="0.25">
      <c r="BR738325" s="2394"/>
    </row>
    <row r="738326" spans="70:70" x14ac:dyDescent="0.25">
      <c r="BR738326" s="2381"/>
    </row>
    <row r="738350" spans="70:70" x14ac:dyDescent="0.25">
      <c r="BR738350" s="2394"/>
    </row>
    <row r="738351" spans="70:70" x14ac:dyDescent="0.25">
      <c r="BR738351" s="2381"/>
    </row>
    <row r="738375" spans="70:70" x14ac:dyDescent="0.25">
      <c r="BR738375" s="2394"/>
    </row>
    <row r="738376" spans="70:70" x14ac:dyDescent="0.25">
      <c r="BR738376" s="2381"/>
    </row>
    <row r="738400" spans="70:70" x14ac:dyDescent="0.25">
      <c r="BR738400" s="2394"/>
    </row>
    <row r="738401" spans="70:70" x14ac:dyDescent="0.25">
      <c r="BR738401" s="2381"/>
    </row>
    <row r="738425" spans="70:70" x14ac:dyDescent="0.25">
      <c r="BR738425" s="2394"/>
    </row>
    <row r="738426" spans="70:70" x14ac:dyDescent="0.25">
      <c r="BR738426" s="2381"/>
    </row>
    <row r="738450" spans="70:70" x14ac:dyDescent="0.25">
      <c r="BR738450" s="2394"/>
    </row>
    <row r="738451" spans="70:70" x14ac:dyDescent="0.25">
      <c r="BR738451" s="2381"/>
    </row>
    <row r="738475" spans="70:70" x14ac:dyDescent="0.25">
      <c r="BR738475" s="2394"/>
    </row>
    <row r="738476" spans="70:70" x14ac:dyDescent="0.25">
      <c r="BR738476" s="2381"/>
    </row>
    <row r="738500" spans="70:70" x14ac:dyDescent="0.25">
      <c r="BR738500" s="2394"/>
    </row>
    <row r="738501" spans="70:70" x14ac:dyDescent="0.25">
      <c r="BR738501" s="2381"/>
    </row>
    <row r="738525" spans="70:70" x14ac:dyDescent="0.25">
      <c r="BR738525" s="2394"/>
    </row>
    <row r="738526" spans="70:70" x14ac:dyDescent="0.25">
      <c r="BR738526" s="2381"/>
    </row>
    <row r="738550" spans="70:70" x14ac:dyDescent="0.25">
      <c r="BR738550" s="2394"/>
    </row>
    <row r="738551" spans="70:70" x14ac:dyDescent="0.25">
      <c r="BR738551" s="2381"/>
    </row>
    <row r="738575" spans="70:70" x14ac:dyDescent="0.25">
      <c r="BR738575" s="2394"/>
    </row>
    <row r="738576" spans="70:70" x14ac:dyDescent="0.25">
      <c r="BR738576" s="2381"/>
    </row>
    <row r="738600" spans="70:70" x14ac:dyDescent="0.25">
      <c r="BR738600" s="2394"/>
    </row>
    <row r="738601" spans="70:70" x14ac:dyDescent="0.25">
      <c r="BR738601" s="2381"/>
    </row>
    <row r="738625" spans="70:70" x14ac:dyDescent="0.25">
      <c r="BR738625" s="2394"/>
    </row>
    <row r="738626" spans="70:70" x14ac:dyDescent="0.25">
      <c r="BR738626" s="2381"/>
    </row>
    <row r="738650" spans="70:70" x14ac:dyDescent="0.25">
      <c r="BR738650" s="2394"/>
    </row>
    <row r="738651" spans="70:70" x14ac:dyDescent="0.25">
      <c r="BR738651" s="2381"/>
    </row>
    <row r="738675" spans="70:70" x14ac:dyDescent="0.25">
      <c r="BR738675" s="2394"/>
    </row>
    <row r="738676" spans="70:70" x14ac:dyDescent="0.25">
      <c r="BR738676" s="2381"/>
    </row>
    <row r="738700" spans="70:70" x14ac:dyDescent="0.25">
      <c r="BR738700" s="2394"/>
    </row>
    <row r="738701" spans="70:70" x14ac:dyDescent="0.25">
      <c r="BR738701" s="2381"/>
    </row>
    <row r="738725" spans="70:70" x14ac:dyDescent="0.25">
      <c r="BR738725" s="2394"/>
    </row>
    <row r="738726" spans="70:70" x14ac:dyDescent="0.25">
      <c r="BR738726" s="2381"/>
    </row>
    <row r="738750" spans="70:70" x14ac:dyDescent="0.25">
      <c r="BR738750" s="2394"/>
    </row>
    <row r="738751" spans="70:70" x14ac:dyDescent="0.25">
      <c r="BR738751" s="2381"/>
    </row>
    <row r="738775" spans="70:70" x14ac:dyDescent="0.25">
      <c r="BR738775" s="2394"/>
    </row>
    <row r="738776" spans="70:70" x14ac:dyDescent="0.25">
      <c r="BR738776" s="2381"/>
    </row>
    <row r="738800" spans="70:70" x14ac:dyDescent="0.25">
      <c r="BR738800" s="2394"/>
    </row>
    <row r="738801" spans="70:70" x14ac:dyDescent="0.25">
      <c r="BR738801" s="2381"/>
    </row>
    <row r="738825" spans="70:70" x14ac:dyDescent="0.25">
      <c r="BR738825" s="2394"/>
    </row>
    <row r="738826" spans="70:70" x14ac:dyDescent="0.25">
      <c r="BR738826" s="2381"/>
    </row>
    <row r="738850" spans="70:70" x14ac:dyDescent="0.25">
      <c r="BR738850" s="2394"/>
    </row>
    <row r="738851" spans="70:70" x14ac:dyDescent="0.25">
      <c r="BR738851" s="2381"/>
    </row>
    <row r="738875" spans="70:70" x14ac:dyDescent="0.25">
      <c r="BR738875" s="2394"/>
    </row>
    <row r="738876" spans="70:70" x14ac:dyDescent="0.25">
      <c r="BR738876" s="2381"/>
    </row>
    <row r="738900" spans="70:70" x14ac:dyDescent="0.25">
      <c r="BR738900" s="2394"/>
    </row>
    <row r="738901" spans="70:70" x14ac:dyDescent="0.25">
      <c r="BR738901" s="2381"/>
    </row>
    <row r="738925" spans="70:70" x14ac:dyDescent="0.25">
      <c r="BR738925" s="2394"/>
    </row>
    <row r="738926" spans="70:70" x14ac:dyDescent="0.25">
      <c r="BR738926" s="2381"/>
    </row>
    <row r="738950" spans="70:70" x14ac:dyDescent="0.25">
      <c r="BR738950" s="2394"/>
    </row>
    <row r="738951" spans="70:70" x14ac:dyDescent="0.25">
      <c r="BR738951" s="2381"/>
    </row>
    <row r="738975" spans="70:70" x14ac:dyDescent="0.25">
      <c r="BR738975" s="2394"/>
    </row>
    <row r="738976" spans="70:70" x14ac:dyDescent="0.25">
      <c r="BR738976" s="2381"/>
    </row>
    <row r="739000" spans="70:70" x14ac:dyDescent="0.25">
      <c r="BR739000" s="2394"/>
    </row>
    <row r="739001" spans="70:70" x14ac:dyDescent="0.25">
      <c r="BR739001" s="2381"/>
    </row>
    <row r="739025" spans="70:70" x14ac:dyDescent="0.25">
      <c r="BR739025" s="2394"/>
    </row>
    <row r="739026" spans="70:70" x14ac:dyDescent="0.25">
      <c r="BR739026" s="2381"/>
    </row>
    <row r="739050" spans="70:70" x14ac:dyDescent="0.25">
      <c r="BR739050" s="2394"/>
    </row>
    <row r="739051" spans="70:70" x14ac:dyDescent="0.25">
      <c r="BR739051" s="2381"/>
    </row>
    <row r="739075" spans="70:70" x14ac:dyDescent="0.25">
      <c r="BR739075" s="2394"/>
    </row>
    <row r="739076" spans="70:70" x14ac:dyDescent="0.25">
      <c r="BR739076" s="2381"/>
    </row>
    <row r="739100" spans="70:70" x14ac:dyDescent="0.25">
      <c r="BR739100" s="2394"/>
    </row>
    <row r="739101" spans="70:70" x14ac:dyDescent="0.25">
      <c r="BR739101" s="2381"/>
    </row>
    <row r="739125" spans="70:70" x14ac:dyDescent="0.25">
      <c r="BR739125" s="2394"/>
    </row>
    <row r="739126" spans="70:70" x14ac:dyDescent="0.25">
      <c r="BR739126" s="2381"/>
    </row>
    <row r="739150" spans="70:70" x14ac:dyDescent="0.25">
      <c r="BR739150" s="2394"/>
    </row>
    <row r="739151" spans="70:70" x14ac:dyDescent="0.25">
      <c r="BR739151" s="2381"/>
    </row>
    <row r="739175" spans="70:70" x14ac:dyDescent="0.25">
      <c r="BR739175" s="2394"/>
    </row>
    <row r="739176" spans="70:70" x14ac:dyDescent="0.25">
      <c r="BR739176" s="2381"/>
    </row>
    <row r="739200" spans="70:70" x14ac:dyDescent="0.25">
      <c r="BR739200" s="2394"/>
    </row>
    <row r="739201" spans="70:70" x14ac:dyDescent="0.25">
      <c r="BR739201" s="2381"/>
    </row>
    <row r="739225" spans="70:70" x14ac:dyDescent="0.25">
      <c r="BR739225" s="2394"/>
    </row>
    <row r="739226" spans="70:70" x14ac:dyDescent="0.25">
      <c r="BR739226" s="2381"/>
    </row>
    <row r="739250" spans="70:70" x14ac:dyDescent="0.25">
      <c r="BR739250" s="2394"/>
    </row>
    <row r="739251" spans="70:70" x14ac:dyDescent="0.25">
      <c r="BR739251" s="2381"/>
    </row>
    <row r="739275" spans="70:70" x14ac:dyDescent="0.25">
      <c r="BR739275" s="2394"/>
    </row>
    <row r="739276" spans="70:70" x14ac:dyDescent="0.25">
      <c r="BR739276" s="2381"/>
    </row>
    <row r="739300" spans="70:70" x14ac:dyDescent="0.25">
      <c r="BR739300" s="2394"/>
    </row>
    <row r="739301" spans="70:70" x14ac:dyDescent="0.25">
      <c r="BR739301" s="2381"/>
    </row>
    <row r="739325" spans="70:70" x14ac:dyDescent="0.25">
      <c r="BR739325" s="2394"/>
    </row>
    <row r="739326" spans="70:70" x14ac:dyDescent="0.25">
      <c r="BR739326" s="2381"/>
    </row>
    <row r="739350" spans="70:70" x14ac:dyDescent="0.25">
      <c r="BR739350" s="2394"/>
    </row>
    <row r="739351" spans="70:70" x14ac:dyDescent="0.25">
      <c r="BR739351" s="2381"/>
    </row>
    <row r="739375" spans="70:70" x14ac:dyDescent="0.25">
      <c r="BR739375" s="2394"/>
    </row>
    <row r="739376" spans="70:70" x14ac:dyDescent="0.25">
      <c r="BR739376" s="2381"/>
    </row>
    <row r="739400" spans="70:70" x14ac:dyDescent="0.25">
      <c r="BR739400" s="2394"/>
    </row>
    <row r="739401" spans="70:70" x14ac:dyDescent="0.25">
      <c r="BR739401" s="2381"/>
    </row>
    <row r="739425" spans="70:70" x14ac:dyDescent="0.25">
      <c r="BR739425" s="2394"/>
    </row>
    <row r="739426" spans="70:70" x14ac:dyDescent="0.25">
      <c r="BR739426" s="2381"/>
    </row>
    <row r="739450" spans="70:70" x14ac:dyDescent="0.25">
      <c r="BR739450" s="2394"/>
    </row>
    <row r="739451" spans="70:70" x14ac:dyDescent="0.25">
      <c r="BR739451" s="2381"/>
    </row>
    <row r="739475" spans="70:70" x14ac:dyDescent="0.25">
      <c r="BR739475" s="2394"/>
    </row>
    <row r="739476" spans="70:70" x14ac:dyDescent="0.25">
      <c r="BR739476" s="2381"/>
    </row>
    <row r="739500" spans="70:70" x14ac:dyDescent="0.25">
      <c r="BR739500" s="2394"/>
    </row>
    <row r="739501" spans="70:70" x14ac:dyDescent="0.25">
      <c r="BR739501" s="2381"/>
    </row>
    <row r="739525" spans="70:70" x14ac:dyDescent="0.25">
      <c r="BR739525" s="2394"/>
    </row>
    <row r="739526" spans="70:70" x14ac:dyDescent="0.25">
      <c r="BR739526" s="2381"/>
    </row>
    <row r="739550" spans="70:70" x14ac:dyDescent="0.25">
      <c r="BR739550" s="2394"/>
    </row>
    <row r="739551" spans="70:70" x14ac:dyDescent="0.25">
      <c r="BR739551" s="2381"/>
    </row>
    <row r="739575" spans="70:70" x14ac:dyDescent="0.25">
      <c r="BR739575" s="2394"/>
    </row>
    <row r="739576" spans="70:70" x14ac:dyDescent="0.25">
      <c r="BR739576" s="2381"/>
    </row>
    <row r="739600" spans="70:70" x14ac:dyDescent="0.25">
      <c r="BR739600" s="2394"/>
    </row>
    <row r="739601" spans="70:70" x14ac:dyDescent="0.25">
      <c r="BR739601" s="2381"/>
    </row>
    <row r="739625" spans="70:70" x14ac:dyDescent="0.25">
      <c r="BR739625" s="2394"/>
    </row>
    <row r="739626" spans="70:70" x14ac:dyDescent="0.25">
      <c r="BR739626" s="2381"/>
    </row>
    <row r="739650" spans="70:70" x14ac:dyDescent="0.25">
      <c r="BR739650" s="2394"/>
    </row>
    <row r="739651" spans="70:70" x14ac:dyDescent="0.25">
      <c r="BR739651" s="2381"/>
    </row>
    <row r="739675" spans="70:70" x14ac:dyDescent="0.25">
      <c r="BR739675" s="2394"/>
    </row>
    <row r="739676" spans="70:70" x14ac:dyDescent="0.25">
      <c r="BR739676" s="2381"/>
    </row>
    <row r="739700" spans="70:70" x14ac:dyDescent="0.25">
      <c r="BR739700" s="2394"/>
    </row>
    <row r="739701" spans="70:70" x14ac:dyDescent="0.25">
      <c r="BR739701" s="2381"/>
    </row>
    <row r="739725" spans="70:70" x14ac:dyDescent="0.25">
      <c r="BR739725" s="2394"/>
    </row>
    <row r="739726" spans="70:70" x14ac:dyDescent="0.25">
      <c r="BR739726" s="2381"/>
    </row>
    <row r="739750" spans="70:70" x14ac:dyDescent="0.25">
      <c r="BR739750" s="2394"/>
    </row>
    <row r="739751" spans="70:70" x14ac:dyDescent="0.25">
      <c r="BR739751" s="2381"/>
    </row>
    <row r="739775" spans="70:70" x14ac:dyDescent="0.25">
      <c r="BR739775" s="2394"/>
    </row>
    <row r="739776" spans="70:70" x14ac:dyDescent="0.25">
      <c r="BR739776" s="2381"/>
    </row>
    <row r="739800" spans="70:70" x14ac:dyDescent="0.25">
      <c r="BR739800" s="2394"/>
    </row>
    <row r="739801" spans="70:70" x14ac:dyDescent="0.25">
      <c r="BR739801" s="2381"/>
    </row>
    <row r="739825" spans="70:70" x14ac:dyDescent="0.25">
      <c r="BR739825" s="2394"/>
    </row>
    <row r="739826" spans="70:70" x14ac:dyDescent="0.25">
      <c r="BR739826" s="2381"/>
    </row>
    <row r="739850" spans="70:70" x14ac:dyDescent="0.25">
      <c r="BR739850" s="2394"/>
    </row>
    <row r="739851" spans="70:70" x14ac:dyDescent="0.25">
      <c r="BR739851" s="2381"/>
    </row>
    <row r="739875" spans="70:70" x14ac:dyDescent="0.25">
      <c r="BR739875" s="2394"/>
    </row>
    <row r="739876" spans="70:70" x14ac:dyDescent="0.25">
      <c r="BR739876" s="2381"/>
    </row>
    <row r="739900" spans="70:70" x14ac:dyDescent="0.25">
      <c r="BR739900" s="2394"/>
    </row>
    <row r="739901" spans="70:70" x14ac:dyDescent="0.25">
      <c r="BR739901" s="2381"/>
    </row>
    <row r="739925" spans="70:70" x14ac:dyDescent="0.25">
      <c r="BR739925" s="2394"/>
    </row>
    <row r="739926" spans="70:70" x14ac:dyDescent="0.25">
      <c r="BR739926" s="2381"/>
    </row>
    <row r="739950" spans="70:70" x14ac:dyDescent="0.25">
      <c r="BR739950" s="2394"/>
    </row>
    <row r="739951" spans="70:70" x14ac:dyDescent="0.25">
      <c r="BR739951" s="2381"/>
    </row>
    <row r="739975" spans="70:70" x14ac:dyDescent="0.25">
      <c r="BR739975" s="2394"/>
    </row>
    <row r="739976" spans="70:70" x14ac:dyDescent="0.25">
      <c r="BR739976" s="2381"/>
    </row>
    <row r="740000" spans="70:70" x14ac:dyDescent="0.25">
      <c r="BR740000" s="2394"/>
    </row>
    <row r="740001" spans="70:70" x14ac:dyDescent="0.25">
      <c r="BR740001" s="2381"/>
    </row>
    <row r="740025" spans="70:70" x14ac:dyDescent="0.25">
      <c r="BR740025" s="2394"/>
    </row>
    <row r="740026" spans="70:70" x14ac:dyDescent="0.25">
      <c r="BR740026" s="2381"/>
    </row>
    <row r="740050" spans="70:70" x14ac:dyDescent="0.25">
      <c r="BR740050" s="2394"/>
    </row>
    <row r="740051" spans="70:70" x14ac:dyDescent="0.25">
      <c r="BR740051" s="2381"/>
    </row>
    <row r="740075" spans="70:70" x14ac:dyDescent="0.25">
      <c r="BR740075" s="2394"/>
    </row>
    <row r="740076" spans="70:70" x14ac:dyDescent="0.25">
      <c r="BR740076" s="2381"/>
    </row>
    <row r="740100" spans="70:70" x14ac:dyDescent="0.25">
      <c r="BR740100" s="2394"/>
    </row>
    <row r="740101" spans="70:70" x14ac:dyDescent="0.25">
      <c r="BR740101" s="2381"/>
    </row>
    <row r="740125" spans="70:70" x14ac:dyDescent="0.25">
      <c r="BR740125" s="2394"/>
    </row>
    <row r="740126" spans="70:70" x14ac:dyDescent="0.25">
      <c r="BR740126" s="2381"/>
    </row>
    <row r="740150" spans="70:70" x14ac:dyDescent="0.25">
      <c r="BR740150" s="2394"/>
    </row>
    <row r="740151" spans="70:70" x14ac:dyDescent="0.25">
      <c r="BR740151" s="2381"/>
    </row>
    <row r="740175" spans="70:70" x14ac:dyDescent="0.25">
      <c r="BR740175" s="2394"/>
    </row>
    <row r="740176" spans="70:70" x14ac:dyDescent="0.25">
      <c r="BR740176" s="2381"/>
    </row>
    <row r="740200" spans="70:70" x14ac:dyDescent="0.25">
      <c r="BR740200" s="2394"/>
    </row>
    <row r="740201" spans="70:70" x14ac:dyDescent="0.25">
      <c r="BR740201" s="2381"/>
    </row>
    <row r="740225" spans="70:70" x14ac:dyDescent="0.25">
      <c r="BR740225" s="2394"/>
    </row>
    <row r="740226" spans="70:70" x14ac:dyDescent="0.25">
      <c r="BR740226" s="2381"/>
    </row>
    <row r="740250" spans="70:70" x14ac:dyDescent="0.25">
      <c r="BR740250" s="2394"/>
    </row>
    <row r="740251" spans="70:70" x14ac:dyDescent="0.25">
      <c r="BR740251" s="2381"/>
    </row>
    <row r="740275" spans="70:70" x14ac:dyDescent="0.25">
      <c r="BR740275" s="2394"/>
    </row>
    <row r="740276" spans="70:70" x14ac:dyDescent="0.25">
      <c r="BR740276" s="2381"/>
    </row>
    <row r="740300" spans="70:70" x14ac:dyDescent="0.25">
      <c r="BR740300" s="2394"/>
    </row>
    <row r="740301" spans="70:70" x14ac:dyDescent="0.25">
      <c r="BR740301" s="2381"/>
    </row>
    <row r="740325" spans="70:70" x14ac:dyDescent="0.25">
      <c r="BR740325" s="2394"/>
    </row>
    <row r="740326" spans="70:70" x14ac:dyDescent="0.25">
      <c r="BR740326" s="2381"/>
    </row>
    <row r="740350" spans="70:70" x14ac:dyDescent="0.25">
      <c r="BR740350" s="2394"/>
    </row>
    <row r="740351" spans="70:70" x14ac:dyDescent="0.25">
      <c r="BR740351" s="2381"/>
    </row>
    <row r="740375" spans="70:70" x14ac:dyDescent="0.25">
      <c r="BR740375" s="2394"/>
    </row>
    <row r="740376" spans="70:70" x14ac:dyDescent="0.25">
      <c r="BR740376" s="2381"/>
    </row>
    <row r="740400" spans="70:70" x14ac:dyDescent="0.25">
      <c r="BR740400" s="2394"/>
    </row>
    <row r="740401" spans="70:70" x14ac:dyDescent="0.25">
      <c r="BR740401" s="2381"/>
    </row>
    <row r="740425" spans="70:70" x14ac:dyDescent="0.25">
      <c r="BR740425" s="2394"/>
    </row>
    <row r="740426" spans="70:70" x14ac:dyDescent="0.25">
      <c r="BR740426" s="2381"/>
    </row>
    <row r="740450" spans="70:70" x14ac:dyDescent="0.25">
      <c r="BR740450" s="2394"/>
    </row>
    <row r="740451" spans="70:70" x14ac:dyDescent="0.25">
      <c r="BR740451" s="2381"/>
    </row>
    <row r="740475" spans="70:70" x14ac:dyDescent="0.25">
      <c r="BR740475" s="2394"/>
    </row>
    <row r="740476" spans="70:70" x14ac:dyDescent="0.25">
      <c r="BR740476" s="2381"/>
    </row>
    <row r="740500" spans="70:70" x14ac:dyDescent="0.25">
      <c r="BR740500" s="2394"/>
    </row>
    <row r="740501" spans="70:70" x14ac:dyDescent="0.25">
      <c r="BR740501" s="2381"/>
    </row>
    <row r="740525" spans="70:70" x14ac:dyDescent="0.25">
      <c r="BR740525" s="2394"/>
    </row>
    <row r="740526" spans="70:70" x14ac:dyDescent="0.25">
      <c r="BR740526" s="2381"/>
    </row>
    <row r="740550" spans="70:70" x14ac:dyDescent="0.25">
      <c r="BR740550" s="2394"/>
    </row>
    <row r="740551" spans="70:70" x14ac:dyDescent="0.25">
      <c r="BR740551" s="2381"/>
    </row>
    <row r="740575" spans="70:70" x14ac:dyDescent="0.25">
      <c r="BR740575" s="2394"/>
    </row>
    <row r="740576" spans="70:70" x14ac:dyDescent="0.25">
      <c r="BR740576" s="2381"/>
    </row>
    <row r="740600" spans="70:70" x14ac:dyDescent="0.25">
      <c r="BR740600" s="2394"/>
    </row>
    <row r="740601" spans="70:70" x14ac:dyDescent="0.25">
      <c r="BR740601" s="2381"/>
    </row>
    <row r="740625" spans="70:70" x14ac:dyDescent="0.25">
      <c r="BR740625" s="2394"/>
    </row>
    <row r="740626" spans="70:70" x14ac:dyDescent="0.25">
      <c r="BR740626" s="2381"/>
    </row>
    <row r="740650" spans="70:70" x14ac:dyDescent="0.25">
      <c r="BR740650" s="2394"/>
    </row>
    <row r="740651" spans="70:70" x14ac:dyDescent="0.25">
      <c r="BR740651" s="2381"/>
    </row>
    <row r="740675" spans="70:70" x14ac:dyDescent="0.25">
      <c r="BR740675" s="2394"/>
    </row>
    <row r="740676" spans="70:70" x14ac:dyDescent="0.25">
      <c r="BR740676" s="2381"/>
    </row>
    <row r="740700" spans="70:70" x14ac:dyDescent="0.25">
      <c r="BR740700" s="2394"/>
    </row>
    <row r="740701" spans="70:70" x14ac:dyDescent="0.25">
      <c r="BR740701" s="2381"/>
    </row>
    <row r="740725" spans="70:70" x14ac:dyDescent="0.25">
      <c r="BR740725" s="2394"/>
    </row>
    <row r="740726" spans="70:70" x14ac:dyDescent="0.25">
      <c r="BR740726" s="2381"/>
    </row>
    <row r="740750" spans="70:70" x14ac:dyDescent="0.25">
      <c r="BR740750" s="2394"/>
    </row>
    <row r="740751" spans="70:70" x14ac:dyDescent="0.25">
      <c r="BR740751" s="2381"/>
    </row>
    <row r="740775" spans="70:70" x14ac:dyDescent="0.25">
      <c r="BR740775" s="2394"/>
    </row>
    <row r="740776" spans="70:70" x14ac:dyDescent="0.25">
      <c r="BR740776" s="2381"/>
    </row>
    <row r="740800" spans="70:70" x14ac:dyDescent="0.25">
      <c r="BR740800" s="2394"/>
    </row>
    <row r="740801" spans="70:70" x14ac:dyDescent="0.25">
      <c r="BR740801" s="2381"/>
    </row>
    <row r="740825" spans="70:70" x14ac:dyDescent="0.25">
      <c r="BR740825" s="2394"/>
    </row>
    <row r="740826" spans="70:70" x14ac:dyDescent="0.25">
      <c r="BR740826" s="2381"/>
    </row>
    <row r="740850" spans="70:70" x14ac:dyDescent="0.25">
      <c r="BR740850" s="2394"/>
    </row>
    <row r="740851" spans="70:70" x14ac:dyDescent="0.25">
      <c r="BR740851" s="2381"/>
    </row>
    <row r="740875" spans="70:70" x14ac:dyDescent="0.25">
      <c r="BR740875" s="2394"/>
    </row>
    <row r="740876" spans="70:70" x14ac:dyDescent="0.25">
      <c r="BR740876" s="2381"/>
    </row>
    <row r="740900" spans="70:70" x14ac:dyDescent="0.25">
      <c r="BR740900" s="2394"/>
    </row>
    <row r="740901" spans="70:70" x14ac:dyDescent="0.25">
      <c r="BR740901" s="2381"/>
    </row>
    <row r="740925" spans="70:70" x14ac:dyDescent="0.25">
      <c r="BR740925" s="2394"/>
    </row>
    <row r="740926" spans="70:70" x14ac:dyDescent="0.25">
      <c r="BR740926" s="2381"/>
    </row>
    <row r="740950" spans="70:70" x14ac:dyDescent="0.25">
      <c r="BR740950" s="2394"/>
    </row>
    <row r="740951" spans="70:70" x14ac:dyDescent="0.25">
      <c r="BR740951" s="2381"/>
    </row>
    <row r="740975" spans="70:70" x14ac:dyDescent="0.25">
      <c r="BR740975" s="2394"/>
    </row>
    <row r="740976" spans="70:70" x14ac:dyDescent="0.25">
      <c r="BR740976" s="2381"/>
    </row>
    <row r="741000" spans="70:70" x14ac:dyDescent="0.25">
      <c r="BR741000" s="2394"/>
    </row>
    <row r="741001" spans="70:70" x14ac:dyDescent="0.25">
      <c r="BR741001" s="2381"/>
    </row>
    <row r="741025" spans="70:70" x14ac:dyDescent="0.25">
      <c r="BR741025" s="2394"/>
    </row>
    <row r="741026" spans="70:70" x14ac:dyDescent="0.25">
      <c r="BR741026" s="2381"/>
    </row>
    <row r="741050" spans="70:70" x14ac:dyDescent="0.25">
      <c r="BR741050" s="2394"/>
    </row>
    <row r="741051" spans="70:70" x14ac:dyDescent="0.25">
      <c r="BR741051" s="2381"/>
    </row>
    <row r="741075" spans="70:70" x14ac:dyDescent="0.25">
      <c r="BR741075" s="2394"/>
    </row>
    <row r="741076" spans="70:70" x14ac:dyDescent="0.25">
      <c r="BR741076" s="2381"/>
    </row>
    <row r="741100" spans="70:70" x14ac:dyDescent="0.25">
      <c r="BR741100" s="2394"/>
    </row>
    <row r="741101" spans="70:70" x14ac:dyDescent="0.25">
      <c r="BR741101" s="2381"/>
    </row>
    <row r="741125" spans="70:70" x14ac:dyDescent="0.25">
      <c r="BR741125" s="2394"/>
    </row>
    <row r="741126" spans="70:70" x14ac:dyDescent="0.25">
      <c r="BR741126" s="2381"/>
    </row>
    <row r="741150" spans="70:70" x14ac:dyDescent="0.25">
      <c r="BR741150" s="2394"/>
    </row>
    <row r="741151" spans="70:70" x14ac:dyDescent="0.25">
      <c r="BR741151" s="2381"/>
    </row>
    <row r="741175" spans="70:70" x14ac:dyDescent="0.25">
      <c r="BR741175" s="2394"/>
    </row>
    <row r="741176" spans="70:70" x14ac:dyDescent="0.25">
      <c r="BR741176" s="2381"/>
    </row>
    <row r="741200" spans="70:70" x14ac:dyDescent="0.25">
      <c r="BR741200" s="2394"/>
    </row>
    <row r="741201" spans="70:70" x14ac:dyDescent="0.25">
      <c r="BR741201" s="2381"/>
    </row>
    <row r="741225" spans="70:70" x14ac:dyDescent="0.25">
      <c r="BR741225" s="2394"/>
    </row>
    <row r="741226" spans="70:70" x14ac:dyDescent="0.25">
      <c r="BR741226" s="2381"/>
    </row>
    <row r="741250" spans="70:70" x14ac:dyDescent="0.25">
      <c r="BR741250" s="2394"/>
    </row>
    <row r="741251" spans="70:70" x14ac:dyDescent="0.25">
      <c r="BR741251" s="2381"/>
    </row>
    <row r="741275" spans="70:70" x14ac:dyDescent="0.25">
      <c r="BR741275" s="2394"/>
    </row>
    <row r="741276" spans="70:70" x14ac:dyDescent="0.25">
      <c r="BR741276" s="2381"/>
    </row>
    <row r="741300" spans="70:70" x14ac:dyDescent="0.25">
      <c r="BR741300" s="2394"/>
    </row>
    <row r="741301" spans="70:70" x14ac:dyDescent="0.25">
      <c r="BR741301" s="2381"/>
    </row>
    <row r="741325" spans="70:70" x14ac:dyDescent="0.25">
      <c r="BR741325" s="2394"/>
    </row>
    <row r="741326" spans="70:70" x14ac:dyDescent="0.25">
      <c r="BR741326" s="2381"/>
    </row>
    <row r="741350" spans="70:70" x14ac:dyDescent="0.25">
      <c r="BR741350" s="2394"/>
    </row>
    <row r="741351" spans="70:70" x14ac:dyDescent="0.25">
      <c r="BR741351" s="2381"/>
    </row>
    <row r="741375" spans="70:70" x14ac:dyDescent="0.25">
      <c r="BR741375" s="2394"/>
    </row>
    <row r="741376" spans="70:70" x14ac:dyDescent="0.25">
      <c r="BR741376" s="2381"/>
    </row>
    <row r="741400" spans="70:70" x14ac:dyDescent="0.25">
      <c r="BR741400" s="2394"/>
    </row>
    <row r="741401" spans="70:70" x14ac:dyDescent="0.25">
      <c r="BR741401" s="2381"/>
    </row>
    <row r="741425" spans="70:70" x14ac:dyDescent="0.25">
      <c r="BR741425" s="2394"/>
    </row>
    <row r="741426" spans="70:70" x14ac:dyDescent="0.25">
      <c r="BR741426" s="2381"/>
    </row>
    <row r="741450" spans="70:70" x14ac:dyDescent="0.25">
      <c r="BR741450" s="2394"/>
    </row>
    <row r="741451" spans="70:70" x14ac:dyDescent="0.25">
      <c r="BR741451" s="2381"/>
    </row>
    <row r="741475" spans="70:70" x14ac:dyDescent="0.25">
      <c r="BR741475" s="2394"/>
    </row>
    <row r="741476" spans="70:70" x14ac:dyDescent="0.25">
      <c r="BR741476" s="2381"/>
    </row>
    <row r="741500" spans="70:70" x14ac:dyDescent="0.25">
      <c r="BR741500" s="2394"/>
    </row>
    <row r="741501" spans="70:70" x14ac:dyDescent="0.25">
      <c r="BR741501" s="2381"/>
    </row>
    <row r="741525" spans="70:70" x14ac:dyDescent="0.25">
      <c r="BR741525" s="2394"/>
    </row>
    <row r="741526" spans="70:70" x14ac:dyDescent="0.25">
      <c r="BR741526" s="2381"/>
    </row>
    <row r="741550" spans="70:70" x14ac:dyDescent="0.25">
      <c r="BR741550" s="2394"/>
    </row>
    <row r="741551" spans="70:70" x14ac:dyDescent="0.25">
      <c r="BR741551" s="2381"/>
    </row>
    <row r="741575" spans="70:70" x14ac:dyDescent="0.25">
      <c r="BR741575" s="2394"/>
    </row>
    <row r="741576" spans="70:70" x14ac:dyDescent="0.25">
      <c r="BR741576" s="2381"/>
    </row>
    <row r="741600" spans="70:70" x14ac:dyDescent="0.25">
      <c r="BR741600" s="2394"/>
    </row>
    <row r="741601" spans="70:70" x14ac:dyDescent="0.25">
      <c r="BR741601" s="2381"/>
    </row>
    <row r="741625" spans="70:70" x14ac:dyDescent="0.25">
      <c r="BR741625" s="2394"/>
    </row>
    <row r="741626" spans="70:70" x14ac:dyDescent="0.25">
      <c r="BR741626" s="2381"/>
    </row>
    <row r="741650" spans="70:70" x14ac:dyDescent="0.25">
      <c r="BR741650" s="2394"/>
    </row>
    <row r="741651" spans="70:70" x14ac:dyDescent="0.25">
      <c r="BR741651" s="2381"/>
    </row>
    <row r="741675" spans="70:70" x14ac:dyDescent="0.25">
      <c r="BR741675" s="2394"/>
    </row>
    <row r="741676" spans="70:70" x14ac:dyDescent="0.25">
      <c r="BR741676" s="2381"/>
    </row>
    <row r="741700" spans="70:70" x14ac:dyDescent="0.25">
      <c r="BR741700" s="2394"/>
    </row>
    <row r="741701" spans="70:70" x14ac:dyDescent="0.25">
      <c r="BR741701" s="2381"/>
    </row>
    <row r="741725" spans="70:70" x14ac:dyDescent="0.25">
      <c r="BR741725" s="2394"/>
    </row>
    <row r="741726" spans="70:70" x14ac:dyDescent="0.25">
      <c r="BR741726" s="2381"/>
    </row>
    <row r="741750" spans="70:70" x14ac:dyDescent="0.25">
      <c r="BR741750" s="2394"/>
    </row>
    <row r="741751" spans="70:70" x14ac:dyDescent="0.25">
      <c r="BR741751" s="2381"/>
    </row>
    <row r="741775" spans="70:70" x14ac:dyDescent="0.25">
      <c r="BR741775" s="2394"/>
    </row>
    <row r="741776" spans="70:70" x14ac:dyDescent="0.25">
      <c r="BR741776" s="2381"/>
    </row>
    <row r="741800" spans="70:70" x14ac:dyDescent="0.25">
      <c r="BR741800" s="2394"/>
    </row>
    <row r="741801" spans="70:70" x14ac:dyDescent="0.25">
      <c r="BR741801" s="2381"/>
    </row>
    <row r="741825" spans="70:70" x14ac:dyDescent="0.25">
      <c r="BR741825" s="2394"/>
    </row>
    <row r="741826" spans="70:70" x14ac:dyDescent="0.25">
      <c r="BR741826" s="2381"/>
    </row>
    <row r="741850" spans="70:70" x14ac:dyDescent="0.25">
      <c r="BR741850" s="2394"/>
    </row>
    <row r="741851" spans="70:70" x14ac:dyDescent="0.25">
      <c r="BR741851" s="2381"/>
    </row>
    <row r="741875" spans="70:70" x14ac:dyDescent="0.25">
      <c r="BR741875" s="2394"/>
    </row>
    <row r="741876" spans="70:70" x14ac:dyDescent="0.25">
      <c r="BR741876" s="2381"/>
    </row>
    <row r="741900" spans="70:70" x14ac:dyDescent="0.25">
      <c r="BR741900" s="2394"/>
    </row>
    <row r="741901" spans="70:70" x14ac:dyDescent="0.25">
      <c r="BR741901" s="2381"/>
    </row>
    <row r="741925" spans="70:70" x14ac:dyDescent="0.25">
      <c r="BR741925" s="2394"/>
    </row>
    <row r="741926" spans="70:70" x14ac:dyDescent="0.25">
      <c r="BR741926" s="2381"/>
    </row>
    <row r="741950" spans="70:70" x14ac:dyDescent="0.25">
      <c r="BR741950" s="2394"/>
    </row>
    <row r="741951" spans="70:70" x14ac:dyDescent="0.25">
      <c r="BR741951" s="2381"/>
    </row>
    <row r="741975" spans="70:70" x14ac:dyDescent="0.25">
      <c r="BR741975" s="2394"/>
    </row>
    <row r="741976" spans="70:70" x14ac:dyDescent="0.25">
      <c r="BR741976" s="2381"/>
    </row>
    <row r="742000" spans="70:70" x14ac:dyDescent="0.25">
      <c r="BR742000" s="2394"/>
    </row>
    <row r="742001" spans="70:70" x14ac:dyDescent="0.25">
      <c r="BR742001" s="2381"/>
    </row>
    <row r="742025" spans="70:70" x14ac:dyDescent="0.25">
      <c r="BR742025" s="2394"/>
    </row>
    <row r="742026" spans="70:70" x14ac:dyDescent="0.25">
      <c r="BR742026" s="2381"/>
    </row>
    <row r="742050" spans="70:70" x14ac:dyDescent="0.25">
      <c r="BR742050" s="2394"/>
    </row>
    <row r="742051" spans="70:70" x14ac:dyDescent="0.25">
      <c r="BR742051" s="2381"/>
    </row>
    <row r="742075" spans="70:70" x14ac:dyDescent="0.25">
      <c r="BR742075" s="2394"/>
    </row>
    <row r="742076" spans="70:70" x14ac:dyDescent="0.25">
      <c r="BR742076" s="2381"/>
    </row>
    <row r="742100" spans="70:70" x14ac:dyDescent="0.25">
      <c r="BR742100" s="2394"/>
    </row>
    <row r="742101" spans="70:70" x14ac:dyDescent="0.25">
      <c r="BR742101" s="2381"/>
    </row>
    <row r="742125" spans="70:70" x14ac:dyDescent="0.25">
      <c r="BR742125" s="2394"/>
    </row>
    <row r="742126" spans="70:70" x14ac:dyDescent="0.25">
      <c r="BR742126" s="2381"/>
    </row>
    <row r="742150" spans="70:70" x14ac:dyDescent="0.25">
      <c r="BR742150" s="2394"/>
    </row>
    <row r="742151" spans="70:70" x14ac:dyDescent="0.25">
      <c r="BR742151" s="2381"/>
    </row>
    <row r="742175" spans="70:70" x14ac:dyDescent="0.25">
      <c r="BR742175" s="2394"/>
    </row>
    <row r="742176" spans="70:70" x14ac:dyDescent="0.25">
      <c r="BR742176" s="2381"/>
    </row>
    <row r="742200" spans="70:70" x14ac:dyDescent="0.25">
      <c r="BR742200" s="2394"/>
    </row>
    <row r="742201" spans="70:70" x14ac:dyDescent="0.25">
      <c r="BR742201" s="2381"/>
    </row>
    <row r="742225" spans="70:70" x14ac:dyDescent="0.25">
      <c r="BR742225" s="2394"/>
    </row>
    <row r="742226" spans="70:70" x14ac:dyDescent="0.25">
      <c r="BR742226" s="2381"/>
    </row>
    <row r="742250" spans="70:70" x14ac:dyDescent="0.25">
      <c r="BR742250" s="2394"/>
    </row>
    <row r="742251" spans="70:70" x14ac:dyDescent="0.25">
      <c r="BR742251" s="2381"/>
    </row>
    <row r="742275" spans="70:70" x14ac:dyDescent="0.25">
      <c r="BR742275" s="2394"/>
    </row>
    <row r="742276" spans="70:70" x14ac:dyDescent="0.25">
      <c r="BR742276" s="2381"/>
    </row>
    <row r="742300" spans="70:70" x14ac:dyDescent="0.25">
      <c r="BR742300" s="2394"/>
    </row>
    <row r="742301" spans="70:70" x14ac:dyDescent="0.25">
      <c r="BR742301" s="2381"/>
    </row>
    <row r="742325" spans="70:70" x14ac:dyDescent="0.25">
      <c r="BR742325" s="2394"/>
    </row>
    <row r="742326" spans="70:70" x14ac:dyDescent="0.25">
      <c r="BR742326" s="2381"/>
    </row>
    <row r="742350" spans="70:70" x14ac:dyDescent="0.25">
      <c r="BR742350" s="2394"/>
    </row>
    <row r="742351" spans="70:70" x14ac:dyDescent="0.25">
      <c r="BR742351" s="2381"/>
    </row>
    <row r="742375" spans="70:70" x14ac:dyDescent="0.25">
      <c r="BR742375" s="2394"/>
    </row>
    <row r="742376" spans="70:70" x14ac:dyDescent="0.25">
      <c r="BR742376" s="2381"/>
    </row>
    <row r="742400" spans="70:70" x14ac:dyDescent="0.25">
      <c r="BR742400" s="2394"/>
    </row>
    <row r="742401" spans="70:70" x14ac:dyDescent="0.25">
      <c r="BR742401" s="2381"/>
    </row>
    <row r="742425" spans="70:70" x14ac:dyDescent="0.25">
      <c r="BR742425" s="2394"/>
    </row>
    <row r="742426" spans="70:70" x14ac:dyDescent="0.25">
      <c r="BR742426" s="2381"/>
    </row>
    <row r="742450" spans="70:70" x14ac:dyDescent="0.25">
      <c r="BR742450" s="2394"/>
    </row>
    <row r="742451" spans="70:70" x14ac:dyDescent="0.25">
      <c r="BR742451" s="2381"/>
    </row>
    <row r="742475" spans="70:70" x14ac:dyDescent="0.25">
      <c r="BR742475" s="2394"/>
    </row>
    <row r="742476" spans="70:70" x14ac:dyDescent="0.25">
      <c r="BR742476" s="2381"/>
    </row>
    <row r="742500" spans="70:70" x14ac:dyDescent="0.25">
      <c r="BR742500" s="2394"/>
    </row>
    <row r="742501" spans="70:70" x14ac:dyDescent="0.25">
      <c r="BR742501" s="2381"/>
    </row>
    <row r="742525" spans="70:70" x14ac:dyDescent="0.25">
      <c r="BR742525" s="2394"/>
    </row>
    <row r="742526" spans="70:70" x14ac:dyDescent="0.25">
      <c r="BR742526" s="2381"/>
    </row>
    <row r="742550" spans="70:70" x14ac:dyDescent="0.25">
      <c r="BR742550" s="2394"/>
    </row>
    <row r="742551" spans="70:70" x14ac:dyDescent="0.25">
      <c r="BR742551" s="2381"/>
    </row>
    <row r="742575" spans="70:70" x14ac:dyDescent="0.25">
      <c r="BR742575" s="2394"/>
    </row>
    <row r="742576" spans="70:70" x14ac:dyDescent="0.25">
      <c r="BR742576" s="2381"/>
    </row>
    <row r="742600" spans="70:70" x14ac:dyDescent="0.25">
      <c r="BR742600" s="2394"/>
    </row>
    <row r="742601" spans="70:70" x14ac:dyDescent="0.25">
      <c r="BR742601" s="2381"/>
    </row>
    <row r="742625" spans="70:70" x14ac:dyDescent="0.25">
      <c r="BR742625" s="2394"/>
    </row>
    <row r="742626" spans="70:70" x14ac:dyDescent="0.25">
      <c r="BR742626" s="2381"/>
    </row>
    <row r="742650" spans="70:70" x14ac:dyDescent="0.25">
      <c r="BR742650" s="2394"/>
    </row>
    <row r="742651" spans="70:70" x14ac:dyDescent="0.25">
      <c r="BR742651" s="2381"/>
    </row>
    <row r="742675" spans="70:70" x14ac:dyDescent="0.25">
      <c r="BR742675" s="2394"/>
    </row>
    <row r="742676" spans="70:70" x14ac:dyDescent="0.25">
      <c r="BR742676" s="2381"/>
    </row>
    <row r="742700" spans="70:70" x14ac:dyDescent="0.25">
      <c r="BR742700" s="2394"/>
    </row>
    <row r="742701" spans="70:70" x14ac:dyDescent="0.25">
      <c r="BR742701" s="2381"/>
    </row>
    <row r="742725" spans="70:70" x14ac:dyDescent="0.25">
      <c r="BR742725" s="2394"/>
    </row>
    <row r="742726" spans="70:70" x14ac:dyDescent="0.25">
      <c r="BR742726" s="2381"/>
    </row>
    <row r="742750" spans="70:70" x14ac:dyDescent="0.25">
      <c r="BR742750" s="2394"/>
    </row>
    <row r="742751" spans="70:70" x14ac:dyDescent="0.25">
      <c r="BR742751" s="2381"/>
    </row>
    <row r="742775" spans="70:70" x14ac:dyDescent="0.25">
      <c r="BR742775" s="2394"/>
    </row>
    <row r="742776" spans="70:70" x14ac:dyDescent="0.25">
      <c r="BR742776" s="2381"/>
    </row>
    <row r="742800" spans="70:70" x14ac:dyDescent="0.25">
      <c r="BR742800" s="2394"/>
    </row>
    <row r="742801" spans="70:70" x14ac:dyDescent="0.25">
      <c r="BR742801" s="2381"/>
    </row>
    <row r="742825" spans="70:70" x14ac:dyDescent="0.25">
      <c r="BR742825" s="2394"/>
    </row>
    <row r="742826" spans="70:70" x14ac:dyDescent="0.25">
      <c r="BR742826" s="2381"/>
    </row>
    <row r="742850" spans="70:70" x14ac:dyDescent="0.25">
      <c r="BR742850" s="2394"/>
    </row>
    <row r="742851" spans="70:70" x14ac:dyDescent="0.25">
      <c r="BR742851" s="2381"/>
    </row>
    <row r="742875" spans="70:70" x14ac:dyDescent="0.25">
      <c r="BR742875" s="2394"/>
    </row>
    <row r="742876" spans="70:70" x14ac:dyDescent="0.25">
      <c r="BR742876" s="2381"/>
    </row>
    <row r="742900" spans="70:70" x14ac:dyDescent="0.25">
      <c r="BR742900" s="2394"/>
    </row>
    <row r="742901" spans="70:70" x14ac:dyDescent="0.25">
      <c r="BR742901" s="2381"/>
    </row>
    <row r="742925" spans="70:70" x14ac:dyDescent="0.25">
      <c r="BR742925" s="2394"/>
    </row>
    <row r="742926" spans="70:70" x14ac:dyDescent="0.25">
      <c r="BR742926" s="2381"/>
    </row>
    <row r="742950" spans="70:70" x14ac:dyDescent="0.25">
      <c r="BR742950" s="2394"/>
    </row>
    <row r="742951" spans="70:70" x14ac:dyDescent="0.25">
      <c r="BR742951" s="2381"/>
    </row>
    <row r="742975" spans="70:70" x14ac:dyDescent="0.25">
      <c r="BR742975" s="2394"/>
    </row>
    <row r="742976" spans="70:70" x14ac:dyDescent="0.25">
      <c r="BR742976" s="2381"/>
    </row>
    <row r="743000" spans="70:70" x14ac:dyDescent="0.25">
      <c r="BR743000" s="2394"/>
    </row>
    <row r="743001" spans="70:70" x14ac:dyDescent="0.25">
      <c r="BR743001" s="2381"/>
    </row>
    <row r="743025" spans="70:70" x14ac:dyDescent="0.25">
      <c r="BR743025" s="2394"/>
    </row>
    <row r="743026" spans="70:70" x14ac:dyDescent="0.25">
      <c r="BR743026" s="2381"/>
    </row>
    <row r="743050" spans="70:70" x14ac:dyDescent="0.25">
      <c r="BR743050" s="2394"/>
    </row>
    <row r="743051" spans="70:70" x14ac:dyDescent="0.25">
      <c r="BR743051" s="2381"/>
    </row>
    <row r="743075" spans="70:70" x14ac:dyDescent="0.25">
      <c r="BR743075" s="2394"/>
    </row>
    <row r="743076" spans="70:70" x14ac:dyDescent="0.25">
      <c r="BR743076" s="2381"/>
    </row>
    <row r="743100" spans="70:70" x14ac:dyDescent="0.25">
      <c r="BR743100" s="2394"/>
    </row>
    <row r="743101" spans="70:70" x14ac:dyDescent="0.25">
      <c r="BR743101" s="2381"/>
    </row>
    <row r="743125" spans="70:70" x14ac:dyDescent="0.25">
      <c r="BR743125" s="2394"/>
    </row>
    <row r="743126" spans="70:70" x14ac:dyDescent="0.25">
      <c r="BR743126" s="2381"/>
    </row>
    <row r="743150" spans="70:70" x14ac:dyDescent="0.25">
      <c r="BR743150" s="2394"/>
    </row>
    <row r="743151" spans="70:70" x14ac:dyDescent="0.25">
      <c r="BR743151" s="2381"/>
    </row>
    <row r="743175" spans="70:70" x14ac:dyDescent="0.25">
      <c r="BR743175" s="2394"/>
    </row>
    <row r="743176" spans="70:70" x14ac:dyDescent="0.25">
      <c r="BR743176" s="2381"/>
    </row>
    <row r="743200" spans="70:70" x14ac:dyDescent="0.25">
      <c r="BR743200" s="2394"/>
    </row>
    <row r="743201" spans="70:70" x14ac:dyDescent="0.25">
      <c r="BR743201" s="2381"/>
    </row>
    <row r="743225" spans="70:70" x14ac:dyDescent="0.25">
      <c r="BR743225" s="2394"/>
    </row>
    <row r="743226" spans="70:70" x14ac:dyDescent="0.25">
      <c r="BR743226" s="2381"/>
    </row>
    <row r="743250" spans="70:70" x14ac:dyDescent="0.25">
      <c r="BR743250" s="2394"/>
    </row>
    <row r="743251" spans="70:70" x14ac:dyDescent="0.25">
      <c r="BR743251" s="2381"/>
    </row>
    <row r="743275" spans="70:70" x14ac:dyDescent="0.25">
      <c r="BR743275" s="2394"/>
    </row>
    <row r="743276" spans="70:70" x14ac:dyDescent="0.25">
      <c r="BR743276" s="2381"/>
    </row>
    <row r="743300" spans="70:70" x14ac:dyDescent="0.25">
      <c r="BR743300" s="2394"/>
    </row>
    <row r="743301" spans="70:70" x14ac:dyDescent="0.25">
      <c r="BR743301" s="2381"/>
    </row>
    <row r="743325" spans="70:70" x14ac:dyDescent="0.25">
      <c r="BR743325" s="2394"/>
    </row>
    <row r="743326" spans="70:70" x14ac:dyDescent="0.25">
      <c r="BR743326" s="2381"/>
    </row>
    <row r="743350" spans="70:70" x14ac:dyDescent="0.25">
      <c r="BR743350" s="2394"/>
    </row>
    <row r="743351" spans="70:70" x14ac:dyDescent="0.25">
      <c r="BR743351" s="2381"/>
    </row>
    <row r="743375" spans="70:70" x14ac:dyDescent="0.25">
      <c r="BR743375" s="2394"/>
    </row>
    <row r="743376" spans="70:70" x14ac:dyDescent="0.25">
      <c r="BR743376" s="2381"/>
    </row>
    <row r="743400" spans="70:70" x14ac:dyDescent="0.25">
      <c r="BR743400" s="2394"/>
    </row>
    <row r="743401" spans="70:70" x14ac:dyDescent="0.25">
      <c r="BR743401" s="2381"/>
    </row>
    <row r="743425" spans="70:70" x14ac:dyDescent="0.25">
      <c r="BR743425" s="2394"/>
    </row>
    <row r="743426" spans="70:70" x14ac:dyDescent="0.25">
      <c r="BR743426" s="2381"/>
    </row>
    <row r="743450" spans="70:70" x14ac:dyDescent="0.25">
      <c r="BR743450" s="2394"/>
    </row>
    <row r="743451" spans="70:70" x14ac:dyDescent="0.25">
      <c r="BR743451" s="2381"/>
    </row>
    <row r="743475" spans="70:70" x14ac:dyDescent="0.25">
      <c r="BR743475" s="2394"/>
    </row>
    <row r="743476" spans="70:70" x14ac:dyDescent="0.25">
      <c r="BR743476" s="2381"/>
    </row>
    <row r="743500" spans="70:70" x14ac:dyDescent="0.25">
      <c r="BR743500" s="2394"/>
    </row>
    <row r="743501" spans="70:70" x14ac:dyDescent="0.25">
      <c r="BR743501" s="2381"/>
    </row>
    <row r="743525" spans="70:70" x14ac:dyDescent="0.25">
      <c r="BR743525" s="2394"/>
    </row>
    <row r="743526" spans="70:70" x14ac:dyDescent="0.25">
      <c r="BR743526" s="2381"/>
    </row>
    <row r="743550" spans="70:70" x14ac:dyDescent="0.25">
      <c r="BR743550" s="2394"/>
    </row>
    <row r="743551" spans="70:70" x14ac:dyDescent="0.25">
      <c r="BR743551" s="2381"/>
    </row>
    <row r="743575" spans="70:70" x14ac:dyDescent="0.25">
      <c r="BR743575" s="2394"/>
    </row>
    <row r="743576" spans="70:70" x14ac:dyDescent="0.25">
      <c r="BR743576" s="2381"/>
    </row>
    <row r="743600" spans="70:70" x14ac:dyDescent="0.25">
      <c r="BR743600" s="2394"/>
    </row>
    <row r="743601" spans="70:70" x14ac:dyDescent="0.25">
      <c r="BR743601" s="2381"/>
    </row>
    <row r="743625" spans="70:70" x14ac:dyDescent="0.25">
      <c r="BR743625" s="2394"/>
    </row>
    <row r="743626" spans="70:70" x14ac:dyDescent="0.25">
      <c r="BR743626" s="2381"/>
    </row>
    <row r="743650" spans="70:70" x14ac:dyDescent="0.25">
      <c r="BR743650" s="2394"/>
    </row>
    <row r="743651" spans="70:70" x14ac:dyDescent="0.25">
      <c r="BR743651" s="2381"/>
    </row>
    <row r="743675" spans="70:70" x14ac:dyDescent="0.25">
      <c r="BR743675" s="2394"/>
    </row>
    <row r="743676" spans="70:70" x14ac:dyDescent="0.25">
      <c r="BR743676" s="2381"/>
    </row>
    <row r="743700" spans="70:70" x14ac:dyDescent="0.25">
      <c r="BR743700" s="2394"/>
    </row>
    <row r="743701" spans="70:70" x14ac:dyDescent="0.25">
      <c r="BR743701" s="2381"/>
    </row>
    <row r="743725" spans="70:70" x14ac:dyDescent="0.25">
      <c r="BR743725" s="2394"/>
    </row>
    <row r="743726" spans="70:70" x14ac:dyDescent="0.25">
      <c r="BR743726" s="2381"/>
    </row>
    <row r="743750" spans="70:70" x14ac:dyDescent="0.25">
      <c r="BR743750" s="2394"/>
    </row>
    <row r="743751" spans="70:70" x14ac:dyDescent="0.25">
      <c r="BR743751" s="2381"/>
    </row>
    <row r="743775" spans="70:70" x14ac:dyDescent="0.25">
      <c r="BR743775" s="2394"/>
    </row>
    <row r="743776" spans="70:70" x14ac:dyDescent="0.25">
      <c r="BR743776" s="2381"/>
    </row>
    <row r="743800" spans="70:70" x14ac:dyDescent="0.25">
      <c r="BR743800" s="2394"/>
    </row>
    <row r="743801" spans="70:70" x14ac:dyDescent="0.25">
      <c r="BR743801" s="2381"/>
    </row>
    <row r="743825" spans="70:70" x14ac:dyDescent="0.25">
      <c r="BR743825" s="2394"/>
    </row>
    <row r="743826" spans="70:70" x14ac:dyDescent="0.25">
      <c r="BR743826" s="2381"/>
    </row>
    <row r="743850" spans="70:70" x14ac:dyDescent="0.25">
      <c r="BR743850" s="2394"/>
    </row>
    <row r="743851" spans="70:70" x14ac:dyDescent="0.25">
      <c r="BR743851" s="2381"/>
    </row>
    <row r="743875" spans="70:70" x14ac:dyDescent="0.25">
      <c r="BR743875" s="2394"/>
    </row>
    <row r="743876" spans="70:70" x14ac:dyDescent="0.25">
      <c r="BR743876" s="2381"/>
    </row>
    <row r="743900" spans="70:70" x14ac:dyDescent="0.25">
      <c r="BR743900" s="2394"/>
    </row>
    <row r="743901" spans="70:70" x14ac:dyDescent="0.25">
      <c r="BR743901" s="2381"/>
    </row>
    <row r="743925" spans="70:70" x14ac:dyDescent="0.25">
      <c r="BR743925" s="2394"/>
    </row>
    <row r="743926" spans="70:70" x14ac:dyDescent="0.25">
      <c r="BR743926" s="2381"/>
    </row>
    <row r="743950" spans="70:70" x14ac:dyDescent="0.25">
      <c r="BR743950" s="2394"/>
    </row>
    <row r="743951" spans="70:70" x14ac:dyDescent="0.25">
      <c r="BR743951" s="2381"/>
    </row>
    <row r="743975" spans="70:70" x14ac:dyDescent="0.25">
      <c r="BR743975" s="2394"/>
    </row>
    <row r="743976" spans="70:70" x14ac:dyDescent="0.25">
      <c r="BR743976" s="2381"/>
    </row>
    <row r="744000" spans="70:70" x14ac:dyDescent="0.25">
      <c r="BR744000" s="2394"/>
    </row>
    <row r="744001" spans="70:70" x14ac:dyDescent="0.25">
      <c r="BR744001" s="2381"/>
    </row>
    <row r="744025" spans="70:70" x14ac:dyDescent="0.25">
      <c r="BR744025" s="2394"/>
    </row>
    <row r="744026" spans="70:70" x14ac:dyDescent="0.25">
      <c r="BR744026" s="2381"/>
    </row>
    <row r="744050" spans="70:70" x14ac:dyDescent="0.25">
      <c r="BR744050" s="2394"/>
    </row>
    <row r="744051" spans="70:70" x14ac:dyDescent="0.25">
      <c r="BR744051" s="2381"/>
    </row>
    <row r="744075" spans="70:70" x14ac:dyDescent="0.25">
      <c r="BR744075" s="2394"/>
    </row>
    <row r="744076" spans="70:70" x14ac:dyDescent="0.25">
      <c r="BR744076" s="2381"/>
    </row>
    <row r="744100" spans="70:70" x14ac:dyDescent="0.25">
      <c r="BR744100" s="2394"/>
    </row>
    <row r="744101" spans="70:70" x14ac:dyDescent="0.25">
      <c r="BR744101" s="2381"/>
    </row>
    <row r="744125" spans="70:70" x14ac:dyDescent="0.25">
      <c r="BR744125" s="2394"/>
    </row>
    <row r="744126" spans="70:70" x14ac:dyDescent="0.25">
      <c r="BR744126" s="2381"/>
    </row>
    <row r="744150" spans="70:70" x14ac:dyDescent="0.25">
      <c r="BR744150" s="2394"/>
    </row>
    <row r="744151" spans="70:70" x14ac:dyDescent="0.25">
      <c r="BR744151" s="2381"/>
    </row>
    <row r="744175" spans="70:70" x14ac:dyDescent="0.25">
      <c r="BR744175" s="2394"/>
    </row>
    <row r="744176" spans="70:70" x14ac:dyDescent="0.25">
      <c r="BR744176" s="2381"/>
    </row>
    <row r="744200" spans="70:70" x14ac:dyDescent="0.25">
      <c r="BR744200" s="2394"/>
    </row>
    <row r="744201" spans="70:70" x14ac:dyDescent="0.25">
      <c r="BR744201" s="2381"/>
    </row>
    <row r="744225" spans="70:70" x14ac:dyDescent="0.25">
      <c r="BR744225" s="2394"/>
    </row>
    <row r="744226" spans="70:70" x14ac:dyDescent="0.25">
      <c r="BR744226" s="2381"/>
    </row>
    <row r="744250" spans="70:70" x14ac:dyDescent="0.25">
      <c r="BR744250" s="2394"/>
    </row>
    <row r="744251" spans="70:70" x14ac:dyDescent="0.25">
      <c r="BR744251" s="2381"/>
    </row>
    <row r="744275" spans="70:70" x14ac:dyDescent="0.25">
      <c r="BR744275" s="2394"/>
    </row>
    <row r="744276" spans="70:70" x14ac:dyDescent="0.25">
      <c r="BR744276" s="2381"/>
    </row>
    <row r="744300" spans="70:70" x14ac:dyDescent="0.25">
      <c r="BR744300" s="2394"/>
    </row>
    <row r="744301" spans="70:70" x14ac:dyDescent="0.25">
      <c r="BR744301" s="2381"/>
    </row>
    <row r="744325" spans="70:70" x14ac:dyDescent="0.25">
      <c r="BR744325" s="2394"/>
    </row>
    <row r="744326" spans="70:70" x14ac:dyDescent="0.25">
      <c r="BR744326" s="2381"/>
    </row>
    <row r="744350" spans="70:70" x14ac:dyDescent="0.25">
      <c r="BR744350" s="2394"/>
    </row>
    <row r="744351" spans="70:70" x14ac:dyDescent="0.25">
      <c r="BR744351" s="2381"/>
    </row>
    <row r="744375" spans="70:70" x14ac:dyDescent="0.25">
      <c r="BR744375" s="2394"/>
    </row>
    <row r="744376" spans="70:70" x14ac:dyDescent="0.25">
      <c r="BR744376" s="2381"/>
    </row>
    <row r="744400" spans="70:70" x14ac:dyDescent="0.25">
      <c r="BR744400" s="2394"/>
    </row>
    <row r="744401" spans="70:70" x14ac:dyDescent="0.25">
      <c r="BR744401" s="2381"/>
    </row>
    <row r="744425" spans="70:70" x14ac:dyDescent="0.25">
      <c r="BR744425" s="2394"/>
    </row>
    <row r="744426" spans="70:70" x14ac:dyDescent="0.25">
      <c r="BR744426" s="2381"/>
    </row>
    <row r="744450" spans="70:70" x14ac:dyDescent="0.25">
      <c r="BR744450" s="2394"/>
    </row>
    <row r="744451" spans="70:70" x14ac:dyDescent="0.25">
      <c r="BR744451" s="2381"/>
    </row>
    <row r="744475" spans="70:70" x14ac:dyDescent="0.25">
      <c r="BR744475" s="2394"/>
    </row>
    <row r="744476" spans="70:70" x14ac:dyDescent="0.25">
      <c r="BR744476" s="2381"/>
    </row>
    <row r="744500" spans="70:70" x14ac:dyDescent="0.25">
      <c r="BR744500" s="2394"/>
    </row>
    <row r="744501" spans="70:70" x14ac:dyDescent="0.25">
      <c r="BR744501" s="2381"/>
    </row>
    <row r="744525" spans="70:70" x14ac:dyDescent="0.25">
      <c r="BR744525" s="2394"/>
    </row>
    <row r="744526" spans="70:70" x14ac:dyDescent="0.25">
      <c r="BR744526" s="2381"/>
    </row>
    <row r="744550" spans="70:70" x14ac:dyDescent="0.25">
      <c r="BR744550" s="2394"/>
    </row>
    <row r="744551" spans="70:70" x14ac:dyDescent="0.25">
      <c r="BR744551" s="2381"/>
    </row>
    <row r="744575" spans="70:70" x14ac:dyDescent="0.25">
      <c r="BR744575" s="2394"/>
    </row>
    <row r="744576" spans="70:70" x14ac:dyDescent="0.25">
      <c r="BR744576" s="2381"/>
    </row>
    <row r="744600" spans="70:70" x14ac:dyDescent="0.25">
      <c r="BR744600" s="2394"/>
    </row>
    <row r="744601" spans="70:70" x14ac:dyDescent="0.25">
      <c r="BR744601" s="2381"/>
    </row>
    <row r="744625" spans="70:70" x14ac:dyDescent="0.25">
      <c r="BR744625" s="2394"/>
    </row>
    <row r="744626" spans="70:70" x14ac:dyDescent="0.25">
      <c r="BR744626" s="2381"/>
    </row>
    <row r="744650" spans="70:70" x14ac:dyDescent="0.25">
      <c r="BR744650" s="2394"/>
    </row>
    <row r="744651" spans="70:70" x14ac:dyDescent="0.25">
      <c r="BR744651" s="2381"/>
    </row>
    <row r="744675" spans="70:70" x14ac:dyDescent="0.25">
      <c r="BR744675" s="2394"/>
    </row>
    <row r="744676" spans="70:70" x14ac:dyDescent="0.25">
      <c r="BR744676" s="2381"/>
    </row>
    <row r="744700" spans="70:70" x14ac:dyDescent="0.25">
      <c r="BR744700" s="2394"/>
    </row>
    <row r="744701" spans="70:70" x14ac:dyDescent="0.25">
      <c r="BR744701" s="2381"/>
    </row>
    <row r="744725" spans="70:70" x14ac:dyDescent="0.25">
      <c r="BR744725" s="2394"/>
    </row>
    <row r="744726" spans="70:70" x14ac:dyDescent="0.25">
      <c r="BR744726" s="2381"/>
    </row>
    <row r="744750" spans="70:70" x14ac:dyDescent="0.25">
      <c r="BR744750" s="2394"/>
    </row>
    <row r="744751" spans="70:70" x14ac:dyDescent="0.25">
      <c r="BR744751" s="2381"/>
    </row>
    <row r="744775" spans="70:70" x14ac:dyDescent="0.25">
      <c r="BR744775" s="2394"/>
    </row>
    <row r="744776" spans="70:70" x14ac:dyDescent="0.25">
      <c r="BR744776" s="2381"/>
    </row>
    <row r="744800" spans="70:70" x14ac:dyDescent="0.25">
      <c r="BR744800" s="2394"/>
    </row>
    <row r="744801" spans="70:70" x14ac:dyDescent="0.25">
      <c r="BR744801" s="2381"/>
    </row>
    <row r="744825" spans="70:70" x14ac:dyDescent="0.25">
      <c r="BR744825" s="2394"/>
    </row>
    <row r="744826" spans="70:70" x14ac:dyDescent="0.25">
      <c r="BR744826" s="2381"/>
    </row>
    <row r="744850" spans="70:70" x14ac:dyDescent="0.25">
      <c r="BR744850" s="2394"/>
    </row>
    <row r="744851" spans="70:70" x14ac:dyDescent="0.25">
      <c r="BR744851" s="2381"/>
    </row>
    <row r="744875" spans="70:70" x14ac:dyDescent="0.25">
      <c r="BR744875" s="2394"/>
    </row>
    <row r="744876" spans="70:70" x14ac:dyDescent="0.25">
      <c r="BR744876" s="2381"/>
    </row>
    <row r="744900" spans="70:70" x14ac:dyDescent="0.25">
      <c r="BR744900" s="2394"/>
    </row>
    <row r="744901" spans="70:70" x14ac:dyDescent="0.25">
      <c r="BR744901" s="2381"/>
    </row>
    <row r="744925" spans="70:70" x14ac:dyDescent="0.25">
      <c r="BR744925" s="2394"/>
    </row>
    <row r="744926" spans="70:70" x14ac:dyDescent="0.25">
      <c r="BR744926" s="2381"/>
    </row>
    <row r="744950" spans="70:70" x14ac:dyDescent="0.25">
      <c r="BR744950" s="2394"/>
    </row>
    <row r="744951" spans="70:70" x14ac:dyDescent="0.25">
      <c r="BR744951" s="2381"/>
    </row>
    <row r="744975" spans="70:70" x14ac:dyDescent="0.25">
      <c r="BR744975" s="2394"/>
    </row>
    <row r="744976" spans="70:70" x14ac:dyDescent="0.25">
      <c r="BR744976" s="2381"/>
    </row>
    <row r="745000" spans="70:70" x14ac:dyDescent="0.25">
      <c r="BR745000" s="2394"/>
    </row>
    <row r="745001" spans="70:70" x14ac:dyDescent="0.25">
      <c r="BR745001" s="2381"/>
    </row>
    <row r="745025" spans="70:70" x14ac:dyDescent="0.25">
      <c r="BR745025" s="2394"/>
    </row>
    <row r="745026" spans="70:70" x14ac:dyDescent="0.25">
      <c r="BR745026" s="2381"/>
    </row>
    <row r="745050" spans="70:70" x14ac:dyDescent="0.25">
      <c r="BR745050" s="2394"/>
    </row>
    <row r="745051" spans="70:70" x14ac:dyDescent="0.25">
      <c r="BR745051" s="2381"/>
    </row>
    <row r="745075" spans="70:70" x14ac:dyDescent="0.25">
      <c r="BR745075" s="2394"/>
    </row>
    <row r="745076" spans="70:70" x14ac:dyDescent="0.25">
      <c r="BR745076" s="2381"/>
    </row>
    <row r="745100" spans="70:70" x14ac:dyDescent="0.25">
      <c r="BR745100" s="2394"/>
    </row>
    <row r="745101" spans="70:70" x14ac:dyDescent="0.25">
      <c r="BR745101" s="2381"/>
    </row>
    <row r="745125" spans="70:70" x14ac:dyDescent="0.25">
      <c r="BR745125" s="2394"/>
    </row>
    <row r="745126" spans="70:70" x14ac:dyDescent="0.25">
      <c r="BR745126" s="2381"/>
    </row>
    <row r="745150" spans="70:70" x14ac:dyDescent="0.25">
      <c r="BR745150" s="2394"/>
    </row>
    <row r="745151" spans="70:70" x14ac:dyDescent="0.25">
      <c r="BR745151" s="2381"/>
    </row>
    <row r="745175" spans="70:70" x14ac:dyDescent="0.25">
      <c r="BR745175" s="2394"/>
    </row>
    <row r="745176" spans="70:70" x14ac:dyDescent="0.25">
      <c r="BR745176" s="2381"/>
    </row>
    <row r="745200" spans="70:70" x14ac:dyDescent="0.25">
      <c r="BR745200" s="2394"/>
    </row>
    <row r="745201" spans="70:70" x14ac:dyDescent="0.25">
      <c r="BR745201" s="2381"/>
    </row>
    <row r="745225" spans="70:70" x14ac:dyDescent="0.25">
      <c r="BR745225" s="2394"/>
    </row>
    <row r="745226" spans="70:70" x14ac:dyDescent="0.25">
      <c r="BR745226" s="2381"/>
    </row>
    <row r="745250" spans="70:70" x14ac:dyDescent="0.25">
      <c r="BR745250" s="2394"/>
    </row>
    <row r="745251" spans="70:70" x14ac:dyDescent="0.25">
      <c r="BR745251" s="2381"/>
    </row>
    <row r="745275" spans="70:70" x14ac:dyDescent="0.25">
      <c r="BR745275" s="2394"/>
    </row>
    <row r="745276" spans="70:70" x14ac:dyDescent="0.25">
      <c r="BR745276" s="2381"/>
    </row>
    <row r="745300" spans="70:70" x14ac:dyDescent="0.25">
      <c r="BR745300" s="2394"/>
    </row>
    <row r="745301" spans="70:70" x14ac:dyDescent="0.25">
      <c r="BR745301" s="2381"/>
    </row>
    <row r="745325" spans="70:70" x14ac:dyDescent="0.25">
      <c r="BR745325" s="2394"/>
    </row>
    <row r="745326" spans="70:70" x14ac:dyDescent="0.25">
      <c r="BR745326" s="2381"/>
    </row>
    <row r="745350" spans="70:70" x14ac:dyDescent="0.25">
      <c r="BR745350" s="2394"/>
    </row>
    <row r="745351" spans="70:70" x14ac:dyDescent="0.25">
      <c r="BR745351" s="2381"/>
    </row>
    <row r="745375" spans="70:70" x14ac:dyDescent="0.25">
      <c r="BR745375" s="2394"/>
    </row>
    <row r="745376" spans="70:70" x14ac:dyDescent="0.25">
      <c r="BR745376" s="2381"/>
    </row>
    <row r="745400" spans="70:70" x14ac:dyDescent="0.25">
      <c r="BR745400" s="2394"/>
    </row>
    <row r="745401" spans="70:70" x14ac:dyDescent="0.25">
      <c r="BR745401" s="2381"/>
    </row>
    <row r="745425" spans="70:70" x14ac:dyDescent="0.25">
      <c r="BR745425" s="2394"/>
    </row>
    <row r="745426" spans="70:70" x14ac:dyDescent="0.25">
      <c r="BR745426" s="2381"/>
    </row>
    <row r="745450" spans="70:70" x14ac:dyDescent="0.25">
      <c r="BR745450" s="2394"/>
    </row>
    <row r="745451" spans="70:70" x14ac:dyDescent="0.25">
      <c r="BR745451" s="2381"/>
    </row>
    <row r="745475" spans="70:70" x14ac:dyDescent="0.25">
      <c r="BR745475" s="2394"/>
    </row>
    <row r="745476" spans="70:70" x14ac:dyDescent="0.25">
      <c r="BR745476" s="2381"/>
    </row>
    <row r="745500" spans="70:70" x14ac:dyDescent="0.25">
      <c r="BR745500" s="2394"/>
    </row>
    <row r="745501" spans="70:70" x14ac:dyDescent="0.25">
      <c r="BR745501" s="2381"/>
    </row>
    <row r="745525" spans="70:70" x14ac:dyDescent="0.25">
      <c r="BR745525" s="2394"/>
    </row>
    <row r="745526" spans="70:70" x14ac:dyDescent="0.25">
      <c r="BR745526" s="2381"/>
    </row>
    <row r="745550" spans="70:70" x14ac:dyDescent="0.25">
      <c r="BR745550" s="2394"/>
    </row>
    <row r="745551" spans="70:70" x14ac:dyDescent="0.25">
      <c r="BR745551" s="2381"/>
    </row>
    <row r="745575" spans="70:70" x14ac:dyDescent="0.25">
      <c r="BR745575" s="2394"/>
    </row>
    <row r="745576" spans="70:70" x14ac:dyDescent="0.25">
      <c r="BR745576" s="2381"/>
    </row>
    <row r="745600" spans="70:70" x14ac:dyDescent="0.25">
      <c r="BR745600" s="2394"/>
    </row>
    <row r="745601" spans="70:70" x14ac:dyDescent="0.25">
      <c r="BR745601" s="2381"/>
    </row>
    <row r="745625" spans="70:70" x14ac:dyDescent="0.25">
      <c r="BR745625" s="2394"/>
    </row>
    <row r="745626" spans="70:70" x14ac:dyDescent="0.25">
      <c r="BR745626" s="2381"/>
    </row>
    <row r="745650" spans="70:70" x14ac:dyDescent="0.25">
      <c r="BR745650" s="2394"/>
    </row>
    <row r="745651" spans="70:70" x14ac:dyDescent="0.25">
      <c r="BR745651" s="2381"/>
    </row>
    <row r="745675" spans="70:70" x14ac:dyDescent="0.25">
      <c r="BR745675" s="2394"/>
    </row>
    <row r="745676" spans="70:70" x14ac:dyDescent="0.25">
      <c r="BR745676" s="2381"/>
    </row>
    <row r="745700" spans="70:70" x14ac:dyDescent="0.25">
      <c r="BR745700" s="2394"/>
    </row>
    <row r="745701" spans="70:70" x14ac:dyDescent="0.25">
      <c r="BR745701" s="2381"/>
    </row>
    <row r="745725" spans="70:70" x14ac:dyDescent="0.25">
      <c r="BR745725" s="2394"/>
    </row>
    <row r="745726" spans="70:70" x14ac:dyDescent="0.25">
      <c r="BR745726" s="2381"/>
    </row>
    <row r="745750" spans="70:70" x14ac:dyDescent="0.25">
      <c r="BR745750" s="2394"/>
    </row>
    <row r="745751" spans="70:70" x14ac:dyDescent="0.25">
      <c r="BR745751" s="2381"/>
    </row>
    <row r="745775" spans="70:70" x14ac:dyDescent="0.25">
      <c r="BR745775" s="2394"/>
    </row>
    <row r="745776" spans="70:70" x14ac:dyDescent="0.25">
      <c r="BR745776" s="2381"/>
    </row>
    <row r="745800" spans="70:70" x14ac:dyDescent="0.25">
      <c r="BR745800" s="2394"/>
    </row>
    <row r="745801" spans="70:70" x14ac:dyDescent="0.25">
      <c r="BR745801" s="2381"/>
    </row>
    <row r="745825" spans="70:70" x14ac:dyDescent="0.25">
      <c r="BR745825" s="2394"/>
    </row>
    <row r="745826" spans="70:70" x14ac:dyDescent="0.25">
      <c r="BR745826" s="2381"/>
    </row>
    <row r="745850" spans="70:70" x14ac:dyDescent="0.25">
      <c r="BR745850" s="2394"/>
    </row>
    <row r="745851" spans="70:70" x14ac:dyDescent="0.25">
      <c r="BR745851" s="2381"/>
    </row>
    <row r="745875" spans="70:70" x14ac:dyDescent="0.25">
      <c r="BR745875" s="2394"/>
    </row>
    <row r="745876" spans="70:70" x14ac:dyDescent="0.25">
      <c r="BR745876" s="2381"/>
    </row>
    <row r="745900" spans="70:70" x14ac:dyDescent="0.25">
      <c r="BR745900" s="2394"/>
    </row>
    <row r="745901" spans="70:70" x14ac:dyDescent="0.25">
      <c r="BR745901" s="2381"/>
    </row>
    <row r="745925" spans="70:70" x14ac:dyDescent="0.25">
      <c r="BR745925" s="2394"/>
    </row>
    <row r="745926" spans="70:70" x14ac:dyDescent="0.25">
      <c r="BR745926" s="2381"/>
    </row>
    <row r="745950" spans="70:70" x14ac:dyDescent="0.25">
      <c r="BR745950" s="2394"/>
    </row>
    <row r="745951" spans="70:70" x14ac:dyDescent="0.25">
      <c r="BR745951" s="2381"/>
    </row>
    <row r="745975" spans="70:70" x14ac:dyDescent="0.25">
      <c r="BR745975" s="2394"/>
    </row>
    <row r="745976" spans="70:70" x14ac:dyDescent="0.25">
      <c r="BR745976" s="2381"/>
    </row>
    <row r="746000" spans="70:70" x14ac:dyDescent="0.25">
      <c r="BR746000" s="2394"/>
    </row>
    <row r="746001" spans="70:70" x14ac:dyDescent="0.25">
      <c r="BR746001" s="2381"/>
    </row>
    <row r="746025" spans="70:70" x14ac:dyDescent="0.25">
      <c r="BR746025" s="2394"/>
    </row>
    <row r="746026" spans="70:70" x14ac:dyDescent="0.25">
      <c r="BR746026" s="2381"/>
    </row>
    <row r="746050" spans="70:70" x14ac:dyDescent="0.25">
      <c r="BR746050" s="2394"/>
    </row>
    <row r="746051" spans="70:70" x14ac:dyDescent="0.25">
      <c r="BR746051" s="2381"/>
    </row>
    <row r="746075" spans="70:70" x14ac:dyDescent="0.25">
      <c r="BR746075" s="2394"/>
    </row>
    <row r="746076" spans="70:70" x14ac:dyDescent="0.25">
      <c r="BR746076" s="2381"/>
    </row>
    <row r="746100" spans="70:70" x14ac:dyDescent="0.25">
      <c r="BR746100" s="2394"/>
    </row>
    <row r="746101" spans="70:70" x14ac:dyDescent="0.25">
      <c r="BR746101" s="2381"/>
    </row>
    <row r="746125" spans="70:70" x14ac:dyDescent="0.25">
      <c r="BR746125" s="2394"/>
    </row>
    <row r="746126" spans="70:70" x14ac:dyDescent="0.25">
      <c r="BR746126" s="2381"/>
    </row>
    <row r="746150" spans="70:70" x14ac:dyDescent="0.25">
      <c r="BR746150" s="2394"/>
    </row>
    <row r="746151" spans="70:70" x14ac:dyDescent="0.25">
      <c r="BR746151" s="2381"/>
    </row>
    <row r="746175" spans="70:70" x14ac:dyDescent="0.25">
      <c r="BR746175" s="2394"/>
    </row>
    <row r="746176" spans="70:70" x14ac:dyDescent="0.25">
      <c r="BR746176" s="2381"/>
    </row>
    <row r="746200" spans="70:70" x14ac:dyDescent="0.25">
      <c r="BR746200" s="2394"/>
    </row>
    <row r="746201" spans="70:70" x14ac:dyDescent="0.25">
      <c r="BR746201" s="2381"/>
    </row>
    <row r="746225" spans="70:70" x14ac:dyDescent="0.25">
      <c r="BR746225" s="2394"/>
    </row>
    <row r="746226" spans="70:70" x14ac:dyDescent="0.25">
      <c r="BR746226" s="2381"/>
    </row>
    <row r="746250" spans="70:70" x14ac:dyDescent="0.25">
      <c r="BR746250" s="2394"/>
    </row>
    <row r="746251" spans="70:70" x14ac:dyDescent="0.25">
      <c r="BR746251" s="2381"/>
    </row>
    <row r="746275" spans="70:70" x14ac:dyDescent="0.25">
      <c r="BR746275" s="2394"/>
    </row>
    <row r="746276" spans="70:70" x14ac:dyDescent="0.25">
      <c r="BR746276" s="2381"/>
    </row>
    <row r="746300" spans="70:70" x14ac:dyDescent="0.25">
      <c r="BR746300" s="2394"/>
    </row>
    <row r="746301" spans="70:70" x14ac:dyDescent="0.25">
      <c r="BR746301" s="2381"/>
    </row>
    <row r="746325" spans="70:70" x14ac:dyDescent="0.25">
      <c r="BR746325" s="2394"/>
    </row>
    <row r="746326" spans="70:70" x14ac:dyDescent="0.25">
      <c r="BR746326" s="2381"/>
    </row>
    <row r="746350" spans="70:70" x14ac:dyDescent="0.25">
      <c r="BR746350" s="2394"/>
    </row>
    <row r="746351" spans="70:70" x14ac:dyDescent="0.25">
      <c r="BR746351" s="2381"/>
    </row>
    <row r="746375" spans="70:70" x14ac:dyDescent="0.25">
      <c r="BR746375" s="2394"/>
    </row>
    <row r="746376" spans="70:70" x14ac:dyDescent="0.25">
      <c r="BR746376" s="2381"/>
    </row>
    <row r="746400" spans="70:70" x14ac:dyDescent="0.25">
      <c r="BR746400" s="2394"/>
    </row>
    <row r="746401" spans="70:70" x14ac:dyDescent="0.25">
      <c r="BR746401" s="2381"/>
    </row>
    <row r="746425" spans="70:70" x14ac:dyDescent="0.25">
      <c r="BR746425" s="2394"/>
    </row>
    <row r="746426" spans="70:70" x14ac:dyDescent="0.25">
      <c r="BR746426" s="2381"/>
    </row>
    <row r="746450" spans="70:70" x14ac:dyDescent="0.25">
      <c r="BR746450" s="2394"/>
    </row>
    <row r="746451" spans="70:70" x14ac:dyDescent="0.25">
      <c r="BR746451" s="2381"/>
    </row>
    <row r="746475" spans="70:70" x14ac:dyDescent="0.25">
      <c r="BR746475" s="2394"/>
    </row>
    <row r="746476" spans="70:70" x14ac:dyDescent="0.25">
      <c r="BR746476" s="2381"/>
    </row>
    <row r="746500" spans="70:70" x14ac:dyDescent="0.25">
      <c r="BR746500" s="2394"/>
    </row>
    <row r="746501" spans="70:70" x14ac:dyDescent="0.25">
      <c r="BR746501" s="2381"/>
    </row>
    <row r="746525" spans="70:70" x14ac:dyDescent="0.25">
      <c r="BR746525" s="2394"/>
    </row>
    <row r="746526" spans="70:70" x14ac:dyDescent="0.25">
      <c r="BR746526" s="2381"/>
    </row>
    <row r="746550" spans="70:70" x14ac:dyDescent="0.25">
      <c r="BR746550" s="2394"/>
    </row>
    <row r="746551" spans="70:70" x14ac:dyDescent="0.25">
      <c r="BR746551" s="2381"/>
    </row>
    <row r="746575" spans="70:70" x14ac:dyDescent="0.25">
      <c r="BR746575" s="2394"/>
    </row>
    <row r="746576" spans="70:70" x14ac:dyDescent="0.25">
      <c r="BR746576" s="2381"/>
    </row>
    <row r="746600" spans="70:70" x14ac:dyDescent="0.25">
      <c r="BR746600" s="2394"/>
    </row>
    <row r="746601" spans="70:70" x14ac:dyDescent="0.25">
      <c r="BR746601" s="2381"/>
    </row>
    <row r="746625" spans="70:70" x14ac:dyDescent="0.25">
      <c r="BR746625" s="2394"/>
    </row>
    <row r="746626" spans="70:70" x14ac:dyDescent="0.25">
      <c r="BR746626" s="2381"/>
    </row>
    <row r="746650" spans="70:70" x14ac:dyDescent="0.25">
      <c r="BR746650" s="2394"/>
    </row>
    <row r="746651" spans="70:70" x14ac:dyDescent="0.25">
      <c r="BR746651" s="2381"/>
    </row>
    <row r="746675" spans="70:70" x14ac:dyDescent="0.25">
      <c r="BR746675" s="2394"/>
    </row>
    <row r="746676" spans="70:70" x14ac:dyDescent="0.25">
      <c r="BR746676" s="2381"/>
    </row>
    <row r="746700" spans="70:70" x14ac:dyDescent="0.25">
      <c r="BR746700" s="2394"/>
    </row>
    <row r="746701" spans="70:70" x14ac:dyDescent="0.25">
      <c r="BR746701" s="2381"/>
    </row>
    <row r="746725" spans="70:70" x14ac:dyDescent="0.25">
      <c r="BR746725" s="2394"/>
    </row>
    <row r="746726" spans="70:70" x14ac:dyDescent="0.25">
      <c r="BR746726" s="2381"/>
    </row>
    <row r="746750" spans="70:70" x14ac:dyDescent="0.25">
      <c r="BR746750" s="2394"/>
    </row>
    <row r="746751" spans="70:70" x14ac:dyDescent="0.25">
      <c r="BR746751" s="2381"/>
    </row>
    <row r="746775" spans="70:70" x14ac:dyDescent="0.25">
      <c r="BR746775" s="2394"/>
    </row>
    <row r="746776" spans="70:70" x14ac:dyDescent="0.25">
      <c r="BR746776" s="2381"/>
    </row>
    <row r="746800" spans="70:70" x14ac:dyDescent="0.25">
      <c r="BR746800" s="2394"/>
    </row>
    <row r="746801" spans="70:70" x14ac:dyDescent="0.25">
      <c r="BR746801" s="2381"/>
    </row>
    <row r="746825" spans="70:70" x14ac:dyDescent="0.25">
      <c r="BR746825" s="2394"/>
    </row>
    <row r="746826" spans="70:70" x14ac:dyDescent="0.25">
      <c r="BR746826" s="2381"/>
    </row>
    <row r="746850" spans="70:70" x14ac:dyDescent="0.25">
      <c r="BR746850" s="2394"/>
    </row>
    <row r="746851" spans="70:70" x14ac:dyDescent="0.25">
      <c r="BR746851" s="2381"/>
    </row>
    <row r="746875" spans="70:70" x14ac:dyDescent="0.25">
      <c r="BR746875" s="2394"/>
    </row>
    <row r="746876" spans="70:70" x14ac:dyDescent="0.25">
      <c r="BR746876" s="2381"/>
    </row>
    <row r="746900" spans="70:70" x14ac:dyDescent="0.25">
      <c r="BR746900" s="2394"/>
    </row>
    <row r="746901" spans="70:70" x14ac:dyDescent="0.25">
      <c r="BR746901" s="2381"/>
    </row>
    <row r="746925" spans="70:70" x14ac:dyDescent="0.25">
      <c r="BR746925" s="2394"/>
    </row>
    <row r="746926" spans="70:70" x14ac:dyDescent="0.25">
      <c r="BR746926" s="2381"/>
    </row>
    <row r="746950" spans="70:70" x14ac:dyDescent="0.25">
      <c r="BR746950" s="2394"/>
    </row>
    <row r="746951" spans="70:70" x14ac:dyDescent="0.25">
      <c r="BR746951" s="2381"/>
    </row>
    <row r="746975" spans="70:70" x14ac:dyDescent="0.25">
      <c r="BR746975" s="2394"/>
    </row>
    <row r="746976" spans="70:70" x14ac:dyDescent="0.25">
      <c r="BR746976" s="2381"/>
    </row>
    <row r="747000" spans="70:70" x14ac:dyDescent="0.25">
      <c r="BR747000" s="2394"/>
    </row>
    <row r="747001" spans="70:70" x14ac:dyDescent="0.25">
      <c r="BR747001" s="2381"/>
    </row>
    <row r="747025" spans="70:70" x14ac:dyDescent="0.25">
      <c r="BR747025" s="2394"/>
    </row>
    <row r="747026" spans="70:70" x14ac:dyDescent="0.25">
      <c r="BR747026" s="2381"/>
    </row>
    <row r="747050" spans="70:70" x14ac:dyDescent="0.25">
      <c r="BR747050" s="2394"/>
    </row>
    <row r="747051" spans="70:70" x14ac:dyDescent="0.25">
      <c r="BR747051" s="2381"/>
    </row>
    <row r="747075" spans="70:70" x14ac:dyDescent="0.25">
      <c r="BR747075" s="2394"/>
    </row>
    <row r="747076" spans="70:70" x14ac:dyDescent="0.25">
      <c r="BR747076" s="2381"/>
    </row>
    <row r="747100" spans="70:70" x14ac:dyDescent="0.25">
      <c r="BR747100" s="2394"/>
    </row>
    <row r="747101" spans="70:70" x14ac:dyDescent="0.25">
      <c r="BR747101" s="2381"/>
    </row>
    <row r="747125" spans="70:70" x14ac:dyDescent="0.25">
      <c r="BR747125" s="2394"/>
    </row>
    <row r="747126" spans="70:70" x14ac:dyDescent="0.25">
      <c r="BR747126" s="2381"/>
    </row>
    <row r="747150" spans="70:70" x14ac:dyDescent="0.25">
      <c r="BR747150" s="2394"/>
    </row>
    <row r="747151" spans="70:70" x14ac:dyDescent="0.25">
      <c r="BR747151" s="2381"/>
    </row>
    <row r="747175" spans="70:70" x14ac:dyDescent="0.25">
      <c r="BR747175" s="2394"/>
    </row>
    <row r="747176" spans="70:70" x14ac:dyDescent="0.25">
      <c r="BR747176" s="2381"/>
    </row>
    <row r="747200" spans="70:70" x14ac:dyDescent="0.25">
      <c r="BR747200" s="2394"/>
    </row>
    <row r="747201" spans="70:70" x14ac:dyDescent="0.25">
      <c r="BR747201" s="2381"/>
    </row>
    <row r="747225" spans="70:70" x14ac:dyDescent="0.25">
      <c r="BR747225" s="2394"/>
    </row>
    <row r="747226" spans="70:70" x14ac:dyDescent="0.25">
      <c r="BR747226" s="2381"/>
    </row>
    <row r="747250" spans="70:70" x14ac:dyDescent="0.25">
      <c r="BR747250" s="2394"/>
    </row>
    <row r="747251" spans="70:70" x14ac:dyDescent="0.25">
      <c r="BR747251" s="2381"/>
    </row>
    <row r="747275" spans="70:70" x14ac:dyDescent="0.25">
      <c r="BR747275" s="2394"/>
    </row>
    <row r="747276" spans="70:70" x14ac:dyDescent="0.25">
      <c r="BR747276" s="2381"/>
    </row>
    <row r="747300" spans="70:70" x14ac:dyDescent="0.25">
      <c r="BR747300" s="2394"/>
    </row>
    <row r="747301" spans="70:70" x14ac:dyDescent="0.25">
      <c r="BR747301" s="2381"/>
    </row>
    <row r="747325" spans="70:70" x14ac:dyDescent="0.25">
      <c r="BR747325" s="2394"/>
    </row>
    <row r="747326" spans="70:70" x14ac:dyDescent="0.25">
      <c r="BR747326" s="2381"/>
    </row>
    <row r="747350" spans="70:70" x14ac:dyDescent="0.25">
      <c r="BR747350" s="2394"/>
    </row>
    <row r="747351" spans="70:70" x14ac:dyDescent="0.25">
      <c r="BR747351" s="2381"/>
    </row>
    <row r="747375" spans="70:70" x14ac:dyDescent="0.25">
      <c r="BR747375" s="2394"/>
    </row>
    <row r="747376" spans="70:70" x14ac:dyDescent="0.25">
      <c r="BR747376" s="2381"/>
    </row>
    <row r="747400" spans="70:70" x14ac:dyDescent="0.25">
      <c r="BR747400" s="2394"/>
    </row>
    <row r="747401" spans="70:70" x14ac:dyDescent="0.25">
      <c r="BR747401" s="2381"/>
    </row>
    <row r="747425" spans="70:70" x14ac:dyDescent="0.25">
      <c r="BR747425" s="2394"/>
    </row>
    <row r="747426" spans="70:70" x14ac:dyDescent="0.25">
      <c r="BR747426" s="2381"/>
    </row>
    <row r="747450" spans="70:70" x14ac:dyDescent="0.25">
      <c r="BR747450" s="2394"/>
    </row>
    <row r="747451" spans="70:70" x14ac:dyDescent="0.25">
      <c r="BR747451" s="2381"/>
    </row>
    <row r="747475" spans="70:70" x14ac:dyDescent="0.25">
      <c r="BR747475" s="2394"/>
    </row>
    <row r="747476" spans="70:70" x14ac:dyDescent="0.25">
      <c r="BR747476" s="2381"/>
    </row>
    <row r="747500" spans="70:70" x14ac:dyDescent="0.25">
      <c r="BR747500" s="2394"/>
    </row>
    <row r="747501" spans="70:70" x14ac:dyDescent="0.25">
      <c r="BR747501" s="2381"/>
    </row>
    <row r="747525" spans="70:70" x14ac:dyDescent="0.25">
      <c r="BR747525" s="2394"/>
    </row>
    <row r="747526" spans="70:70" x14ac:dyDescent="0.25">
      <c r="BR747526" s="2381"/>
    </row>
    <row r="747550" spans="70:70" x14ac:dyDescent="0.25">
      <c r="BR747550" s="2394"/>
    </row>
    <row r="747551" spans="70:70" x14ac:dyDescent="0.25">
      <c r="BR747551" s="2381"/>
    </row>
    <row r="747575" spans="70:70" x14ac:dyDescent="0.25">
      <c r="BR747575" s="2394"/>
    </row>
    <row r="747576" spans="70:70" x14ac:dyDescent="0.25">
      <c r="BR747576" s="2381"/>
    </row>
    <row r="747600" spans="70:70" x14ac:dyDescent="0.25">
      <c r="BR747600" s="2394"/>
    </row>
    <row r="747601" spans="70:70" x14ac:dyDescent="0.25">
      <c r="BR747601" s="2381"/>
    </row>
    <row r="747625" spans="70:70" x14ac:dyDescent="0.25">
      <c r="BR747625" s="2394"/>
    </row>
    <row r="747626" spans="70:70" x14ac:dyDescent="0.25">
      <c r="BR747626" s="2381"/>
    </row>
    <row r="747650" spans="70:70" x14ac:dyDescent="0.25">
      <c r="BR747650" s="2394"/>
    </row>
    <row r="747651" spans="70:70" x14ac:dyDescent="0.25">
      <c r="BR747651" s="2381"/>
    </row>
    <row r="747675" spans="70:70" x14ac:dyDescent="0.25">
      <c r="BR747675" s="2394"/>
    </row>
    <row r="747676" spans="70:70" x14ac:dyDescent="0.25">
      <c r="BR747676" s="2381"/>
    </row>
    <row r="747700" spans="70:70" x14ac:dyDescent="0.25">
      <c r="BR747700" s="2394"/>
    </row>
    <row r="747701" spans="70:70" x14ac:dyDescent="0.25">
      <c r="BR747701" s="2381"/>
    </row>
    <row r="747725" spans="70:70" x14ac:dyDescent="0.25">
      <c r="BR747725" s="2394"/>
    </row>
    <row r="747726" spans="70:70" x14ac:dyDescent="0.25">
      <c r="BR747726" s="2381"/>
    </row>
    <row r="747750" spans="70:70" x14ac:dyDescent="0.25">
      <c r="BR747750" s="2394"/>
    </row>
    <row r="747751" spans="70:70" x14ac:dyDescent="0.25">
      <c r="BR747751" s="2381"/>
    </row>
    <row r="747775" spans="70:70" x14ac:dyDescent="0.25">
      <c r="BR747775" s="2394"/>
    </row>
    <row r="747776" spans="70:70" x14ac:dyDescent="0.25">
      <c r="BR747776" s="2381"/>
    </row>
    <row r="747800" spans="70:70" x14ac:dyDescent="0.25">
      <c r="BR747800" s="2394"/>
    </row>
    <row r="747801" spans="70:70" x14ac:dyDescent="0.25">
      <c r="BR747801" s="2381"/>
    </row>
    <row r="747825" spans="70:70" x14ac:dyDescent="0.25">
      <c r="BR747825" s="2394"/>
    </row>
    <row r="747826" spans="70:70" x14ac:dyDescent="0.25">
      <c r="BR747826" s="2381"/>
    </row>
    <row r="747850" spans="70:70" x14ac:dyDescent="0.25">
      <c r="BR747850" s="2394"/>
    </row>
    <row r="747851" spans="70:70" x14ac:dyDescent="0.25">
      <c r="BR747851" s="2381"/>
    </row>
    <row r="747875" spans="70:70" x14ac:dyDescent="0.25">
      <c r="BR747875" s="2394"/>
    </row>
    <row r="747876" spans="70:70" x14ac:dyDescent="0.25">
      <c r="BR747876" s="2381"/>
    </row>
    <row r="747900" spans="70:70" x14ac:dyDescent="0.25">
      <c r="BR747900" s="2394"/>
    </row>
    <row r="747901" spans="70:70" x14ac:dyDescent="0.25">
      <c r="BR747901" s="2381"/>
    </row>
    <row r="747925" spans="70:70" x14ac:dyDescent="0.25">
      <c r="BR747925" s="2394"/>
    </row>
    <row r="747926" spans="70:70" x14ac:dyDescent="0.25">
      <c r="BR747926" s="2381"/>
    </row>
    <row r="747950" spans="70:70" x14ac:dyDescent="0.25">
      <c r="BR747950" s="2394"/>
    </row>
    <row r="747951" spans="70:70" x14ac:dyDescent="0.25">
      <c r="BR747951" s="2381"/>
    </row>
    <row r="747975" spans="70:70" x14ac:dyDescent="0.25">
      <c r="BR747975" s="2394"/>
    </row>
    <row r="747976" spans="70:70" x14ac:dyDescent="0.25">
      <c r="BR747976" s="2381"/>
    </row>
    <row r="748000" spans="70:70" x14ac:dyDescent="0.25">
      <c r="BR748000" s="2394"/>
    </row>
    <row r="748001" spans="70:70" x14ac:dyDescent="0.25">
      <c r="BR748001" s="2381"/>
    </row>
    <row r="748025" spans="70:70" x14ac:dyDescent="0.25">
      <c r="BR748025" s="2394"/>
    </row>
    <row r="748026" spans="70:70" x14ac:dyDescent="0.25">
      <c r="BR748026" s="2381"/>
    </row>
    <row r="748050" spans="70:70" x14ac:dyDescent="0.25">
      <c r="BR748050" s="2394"/>
    </row>
    <row r="748051" spans="70:70" x14ac:dyDescent="0.25">
      <c r="BR748051" s="2381"/>
    </row>
    <row r="748075" spans="70:70" x14ac:dyDescent="0.25">
      <c r="BR748075" s="2394"/>
    </row>
    <row r="748076" spans="70:70" x14ac:dyDescent="0.25">
      <c r="BR748076" s="2381"/>
    </row>
    <row r="748100" spans="70:70" x14ac:dyDescent="0.25">
      <c r="BR748100" s="2394"/>
    </row>
    <row r="748101" spans="70:70" x14ac:dyDescent="0.25">
      <c r="BR748101" s="2381"/>
    </row>
    <row r="748125" spans="70:70" x14ac:dyDescent="0.25">
      <c r="BR748125" s="2394"/>
    </row>
    <row r="748126" spans="70:70" x14ac:dyDescent="0.25">
      <c r="BR748126" s="2381"/>
    </row>
    <row r="748150" spans="70:70" x14ac:dyDescent="0.25">
      <c r="BR748150" s="2394"/>
    </row>
    <row r="748151" spans="70:70" x14ac:dyDescent="0.25">
      <c r="BR748151" s="2381"/>
    </row>
    <row r="748175" spans="70:70" x14ac:dyDescent="0.25">
      <c r="BR748175" s="2394"/>
    </row>
    <row r="748176" spans="70:70" x14ac:dyDescent="0.25">
      <c r="BR748176" s="2381"/>
    </row>
    <row r="748200" spans="70:70" x14ac:dyDescent="0.25">
      <c r="BR748200" s="2394"/>
    </row>
    <row r="748201" spans="70:70" x14ac:dyDescent="0.25">
      <c r="BR748201" s="2381"/>
    </row>
    <row r="748225" spans="70:70" x14ac:dyDescent="0.25">
      <c r="BR748225" s="2394"/>
    </row>
    <row r="748226" spans="70:70" x14ac:dyDescent="0.25">
      <c r="BR748226" s="2381"/>
    </row>
    <row r="748250" spans="70:70" x14ac:dyDescent="0.25">
      <c r="BR748250" s="2394"/>
    </row>
    <row r="748251" spans="70:70" x14ac:dyDescent="0.25">
      <c r="BR748251" s="2381"/>
    </row>
    <row r="748275" spans="70:70" x14ac:dyDescent="0.25">
      <c r="BR748275" s="2394"/>
    </row>
    <row r="748276" spans="70:70" x14ac:dyDescent="0.25">
      <c r="BR748276" s="2381"/>
    </row>
    <row r="748300" spans="70:70" x14ac:dyDescent="0.25">
      <c r="BR748300" s="2394"/>
    </row>
    <row r="748301" spans="70:70" x14ac:dyDescent="0.25">
      <c r="BR748301" s="2381"/>
    </row>
    <row r="748325" spans="70:70" x14ac:dyDescent="0.25">
      <c r="BR748325" s="2394"/>
    </row>
    <row r="748326" spans="70:70" x14ac:dyDescent="0.25">
      <c r="BR748326" s="2381"/>
    </row>
    <row r="748350" spans="70:70" x14ac:dyDescent="0.25">
      <c r="BR748350" s="2394"/>
    </row>
    <row r="748351" spans="70:70" x14ac:dyDescent="0.25">
      <c r="BR748351" s="2381"/>
    </row>
    <row r="748375" spans="70:70" x14ac:dyDescent="0.25">
      <c r="BR748375" s="2394"/>
    </row>
    <row r="748376" spans="70:70" x14ac:dyDescent="0.25">
      <c r="BR748376" s="2381"/>
    </row>
    <row r="748400" spans="70:70" x14ac:dyDescent="0.25">
      <c r="BR748400" s="2394"/>
    </row>
    <row r="748401" spans="70:70" x14ac:dyDescent="0.25">
      <c r="BR748401" s="2381"/>
    </row>
    <row r="748425" spans="70:70" x14ac:dyDescent="0.25">
      <c r="BR748425" s="2394"/>
    </row>
    <row r="748426" spans="70:70" x14ac:dyDescent="0.25">
      <c r="BR748426" s="2381"/>
    </row>
    <row r="748450" spans="70:70" x14ac:dyDescent="0.25">
      <c r="BR748450" s="2394"/>
    </row>
    <row r="748451" spans="70:70" x14ac:dyDescent="0.25">
      <c r="BR748451" s="2381"/>
    </row>
    <row r="748475" spans="70:70" x14ac:dyDescent="0.25">
      <c r="BR748475" s="2394"/>
    </row>
    <row r="748476" spans="70:70" x14ac:dyDescent="0.25">
      <c r="BR748476" s="2381"/>
    </row>
    <row r="748500" spans="70:70" x14ac:dyDescent="0.25">
      <c r="BR748500" s="2394"/>
    </row>
    <row r="748501" spans="70:70" x14ac:dyDescent="0.25">
      <c r="BR748501" s="2381"/>
    </row>
    <row r="748525" spans="70:70" x14ac:dyDescent="0.25">
      <c r="BR748525" s="2394"/>
    </row>
    <row r="748526" spans="70:70" x14ac:dyDescent="0.25">
      <c r="BR748526" s="2381"/>
    </row>
    <row r="748550" spans="70:70" x14ac:dyDescent="0.25">
      <c r="BR748550" s="2394"/>
    </row>
    <row r="748551" spans="70:70" x14ac:dyDescent="0.25">
      <c r="BR748551" s="2381"/>
    </row>
    <row r="748575" spans="70:70" x14ac:dyDescent="0.25">
      <c r="BR748575" s="2394"/>
    </row>
    <row r="748576" spans="70:70" x14ac:dyDescent="0.25">
      <c r="BR748576" s="2381"/>
    </row>
    <row r="748600" spans="70:70" x14ac:dyDescent="0.25">
      <c r="BR748600" s="2394"/>
    </row>
    <row r="748601" spans="70:70" x14ac:dyDescent="0.25">
      <c r="BR748601" s="2381"/>
    </row>
    <row r="748625" spans="70:70" x14ac:dyDescent="0.25">
      <c r="BR748625" s="2394"/>
    </row>
    <row r="748626" spans="70:70" x14ac:dyDescent="0.25">
      <c r="BR748626" s="2381"/>
    </row>
    <row r="748650" spans="70:70" x14ac:dyDescent="0.25">
      <c r="BR748650" s="2394"/>
    </row>
    <row r="748651" spans="70:70" x14ac:dyDescent="0.25">
      <c r="BR748651" s="2381"/>
    </row>
    <row r="748675" spans="70:70" x14ac:dyDescent="0.25">
      <c r="BR748675" s="2394"/>
    </row>
    <row r="748676" spans="70:70" x14ac:dyDescent="0.25">
      <c r="BR748676" s="2381"/>
    </row>
    <row r="748700" spans="70:70" x14ac:dyDescent="0.25">
      <c r="BR748700" s="2394"/>
    </row>
    <row r="748701" spans="70:70" x14ac:dyDescent="0.25">
      <c r="BR748701" s="2381"/>
    </row>
    <row r="748725" spans="70:70" x14ac:dyDescent="0.25">
      <c r="BR748725" s="2394"/>
    </row>
    <row r="748726" spans="70:70" x14ac:dyDescent="0.25">
      <c r="BR748726" s="2381"/>
    </row>
    <row r="748750" spans="70:70" x14ac:dyDescent="0.25">
      <c r="BR748750" s="2394"/>
    </row>
    <row r="748751" spans="70:70" x14ac:dyDescent="0.25">
      <c r="BR748751" s="2381"/>
    </row>
    <row r="748775" spans="70:70" x14ac:dyDescent="0.25">
      <c r="BR748775" s="2394"/>
    </row>
    <row r="748776" spans="70:70" x14ac:dyDescent="0.25">
      <c r="BR748776" s="2381"/>
    </row>
    <row r="748800" spans="70:70" x14ac:dyDescent="0.25">
      <c r="BR748800" s="2394"/>
    </row>
    <row r="748801" spans="70:70" x14ac:dyDescent="0.25">
      <c r="BR748801" s="2381"/>
    </row>
    <row r="748825" spans="70:70" x14ac:dyDescent="0.25">
      <c r="BR748825" s="2394"/>
    </row>
    <row r="748826" spans="70:70" x14ac:dyDescent="0.25">
      <c r="BR748826" s="2381"/>
    </row>
    <row r="748850" spans="70:70" x14ac:dyDescent="0.25">
      <c r="BR748850" s="2394"/>
    </row>
    <row r="748851" spans="70:70" x14ac:dyDescent="0.25">
      <c r="BR748851" s="2381"/>
    </row>
    <row r="748875" spans="70:70" x14ac:dyDescent="0.25">
      <c r="BR748875" s="2394"/>
    </row>
    <row r="748876" spans="70:70" x14ac:dyDescent="0.25">
      <c r="BR748876" s="2381"/>
    </row>
    <row r="748900" spans="70:70" x14ac:dyDescent="0.25">
      <c r="BR748900" s="2394"/>
    </row>
    <row r="748901" spans="70:70" x14ac:dyDescent="0.25">
      <c r="BR748901" s="2381"/>
    </row>
    <row r="748925" spans="70:70" x14ac:dyDescent="0.25">
      <c r="BR748925" s="2394"/>
    </row>
    <row r="748926" spans="70:70" x14ac:dyDescent="0.25">
      <c r="BR748926" s="2381"/>
    </row>
    <row r="748950" spans="70:70" x14ac:dyDescent="0.25">
      <c r="BR748950" s="2394"/>
    </row>
    <row r="748951" spans="70:70" x14ac:dyDescent="0.25">
      <c r="BR748951" s="2381"/>
    </row>
    <row r="748975" spans="70:70" x14ac:dyDescent="0.25">
      <c r="BR748975" s="2394"/>
    </row>
    <row r="748976" spans="70:70" x14ac:dyDescent="0.25">
      <c r="BR748976" s="2381"/>
    </row>
    <row r="749000" spans="70:70" x14ac:dyDescent="0.25">
      <c r="BR749000" s="2394"/>
    </row>
    <row r="749001" spans="70:70" x14ac:dyDescent="0.25">
      <c r="BR749001" s="2381"/>
    </row>
    <row r="749025" spans="70:70" x14ac:dyDescent="0.25">
      <c r="BR749025" s="2394"/>
    </row>
    <row r="749026" spans="70:70" x14ac:dyDescent="0.25">
      <c r="BR749026" s="2381"/>
    </row>
    <row r="749050" spans="70:70" x14ac:dyDescent="0.25">
      <c r="BR749050" s="2394"/>
    </row>
    <row r="749051" spans="70:70" x14ac:dyDescent="0.25">
      <c r="BR749051" s="2381"/>
    </row>
    <row r="749075" spans="70:70" x14ac:dyDescent="0.25">
      <c r="BR749075" s="2394"/>
    </row>
    <row r="749076" spans="70:70" x14ac:dyDescent="0.25">
      <c r="BR749076" s="2381"/>
    </row>
    <row r="749100" spans="70:70" x14ac:dyDescent="0.25">
      <c r="BR749100" s="2394"/>
    </row>
    <row r="749101" spans="70:70" x14ac:dyDescent="0.25">
      <c r="BR749101" s="2381"/>
    </row>
    <row r="749125" spans="70:70" x14ac:dyDescent="0.25">
      <c r="BR749125" s="2394"/>
    </row>
    <row r="749126" spans="70:70" x14ac:dyDescent="0.25">
      <c r="BR749126" s="2381"/>
    </row>
    <row r="749150" spans="70:70" x14ac:dyDescent="0.25">
      <c r="BR749150" s="2394"/>
    </row>
    <row r="749151" spans="70:70" x14ac:dyDescent="0.25">
      <c r="BR749151" s="2381"/>
    </row>
    <row r="749175" spans="70:70" x14ac:dyDescent="0.25">
      <c r="BR749175" s="2394"/>
    </row>
    <row r="749176" spans="70:70" x14ac:dyDescent="0.25">
      <c r="BR749176" s="2381"/>
    </row>
    <row r="749200" spans="70:70" x14ac:dyDescent="0.25">
      <c r="BR749200" s="2394"/>
    </row>
    <row r="749201" spans="70:70" x14ac:dyDescent="0.25">
      <c r="BR749201" s="2381"/>
    </row>
    <row r="749225" spans="70:70" x14ac:dyDescent="0.25">
      <c r="BR749225" s="2394"/>
    </row>
    <row r="749226" spans="70:70" x14ac:dyDescent="0.25">
      <c r="BR749226" s="2381"/>
    </row>
    <row r="749250" spans="70:70" x14ac:dyDescent="0.25">
      <c r="BR749250" s="2394"/>
    </row>
    <row r="749251" spans="70:70" x14ac:dyDescent="0.25">
      <c r="BR749251" s="2381"/>
    </row>
    <row r="749275" spans="70:70" x14ac:dyDescent="0.25">
      <c r="BR749275" s="2394"/>
    </row>
    <row r="749276" spans="70:70" x14ac:dyDescent="0.25">
      <c r="BR749276" s="2381"/>
    </row>
    <row r="749300" spans="70:70" x14ac:dyDescent="0.25">
      <c r="BR749300" s="2394"/>
    </row>
    <row r="749301" spans="70:70" x14ac:dyDescent="0.25">
      <c r="BR749301" s="2381"/>
    </row>
    <row r="749325" spans="70:70" x14ac:dyDescent="0.25">
      <c r="BR749325" s="2394"/>
    </row>
    <row r="749326" spans="70:70" x14ac:dyDescent="0.25">
      <c r="BR749326" s="2381"/>
    </row>
    <row r="749350" spans="70:70" x14ac:dyDescent="0.25">
      <c r="BR749350" s="2394"/>
    </row>
    <row r="749351" spans="70:70" x14ac:dyDescent="0.25">
      <c r="BR749351" s="2381"/>
    </row>
    <row r="749375" spans="70:70" x14ac:dyDescent="0.25">
      <c r="BR749375" s="2394"/>
    </row>
    <row r="749376" spans="70:70" x14ac:dyDescent="0.25">
      <c r="BR749376" s="2381"/>
    </row>
    <row r="749400" spans="70:70" x14ac:dyDescent="0.25">
      <c r="BR749400" s="2394"/>
    </row>
    <row r="749401" spans="70:70" x14ac:dyDescent="0.25">
      <c r="BR749401" s="2381"/>
    </row>
    <row r="749425" spans="70:70" x14ac:dyDescent="0.25">
      <c r="BR749425" s="2394"/>
    </row>
    <row r="749426" spans="70:70" x14ac:dyDescent="0.25">
      <c r="BR749426" s="2381"/>
    </row>
    <row r="749450" spans="70:70" x14ac:dyDescent="0.25">
      <c r="BR749450" s="2394"/>
    </row>
    <row r="749451" spans="70:70" x14ac:dyDescent="0.25">
      <c r="BR749451" s="2381"/>
    </row>
    <row r="749475" spans="70:70" x14ac:dyDescent="0.25">
      <c r="BR749475" s="2394"/>
    </row>
    <row r="749476" spans="70:70" x14ac:dyDescent="0.25">
      <c r="BR749476" s="2381"/>
    </row>
    <row r="749500" spans="70:70" x14ac:dyDescent="0.25">
      <c r="BR749500" s="2394"/>
    </row>
    <row r="749501" spans="70:70" x14ac:dyDescent="0.25">
      <c r="BR749501" s="2381"/>
    </row>
    <row r="749525" spans="70:70" x14ac:dyDescent="0.25">
      <c r="BR749525" s="2394"/>
    </row>
    <row r="749526" spans="70:70" x14ac:dyDescent="0.25">
      <c r="BR749526" s="2381"/>
    </row>
    <row r="749550" spans="70:70" x14ac:dyDescent="0.25">
      <c r="BR749550" s="2394"/>
    </row>
    <row r="749551" spans="70:70" x14ac:dyDescent="0.25">
      <c r="BR749551" s="2381"/>
    </row>
    <row r="749575" spans="70:70" x14ac:dyDescent="0.25">
      <c r="BR749575" s="2394"/>
    </row>
    <row r="749576" spans="70:70" x14ac:dyDescent="0.25">
      <c r="BR749576" s="2381"/>
    </row>
    <row r="749600" spans="70:70" x14ac:dyDescent="0.25">
      <c r="BR749600" s="2394"/>
    </row>
    <row r="749601" spans="70:70" x14ac:dyDescent="0.25">
      <c r="BR749601" s="2381"/>
    </row>
    <row r="749625" spans="70:70" x14ac:dyDescent="0.25">
      <c r="BR749625" s="2394"/>
    </row>
    <row r="749626" spans="70:70" x14ac:dyDescent="0.25">
      <c r="BR749626" s="2381"/>
    </row>
    <row r="749650" spans="70:70" x14ac:dyDescent="0.25">
      <c r="BR749650" s="2394"/>
    </row>
    <row r="749651" spans="70:70" x14ac:dyDescent="0.25">
      <c r="BR749651" s="2381"/>
    </row>
    <row r="749675" spans="70:70" x14ac:dyDescent="0.25">
      <c r="BR749675" s="2394"/>
    </row>
    <row r="749676" spans="70:70" x14ac:dyDescent="0.25">
      <c r="BR749676" s="2381"/>
    </row>
    <row r="749700" spans="70:70" x14ac:dyDescent="0.25">
      <c r="BR749700" s="2394"/>
    </row>
    <row r="749701" spans="70:70" x14ac:dyDescent="0.25">
      <c r="BR749701" s="2381"/>
    </row>
    <row r="749725" spans="70:70" x14ac:dyDescent="0.25">
      <c r="BR749725" s="2394"/>
    </row>
    <row r="749726" spans="70:70" x14ac:dyDescent="0.25">
      <c r="BR749726" s="2381"/>
    </row>
    <row r="749750" spans="70:70" x14ac:dyDescent="0.25">
      <c r="BR749750" s="2394"/>
    </row>
    <row r="749751" spans="70:70" x14ac:dyDescent="0.25">
      <c r="BR749751" s="2381"/>
    </row>
    <row r="749775" spans="70:70" x14ac:dyDescent="0.25">
      <c r="BR749775" s="2394"/>
    </row>
    <row r="749776" spans="70:70" x14ac:dyDescent="0.25">
      <c r="BR749776" s="2381"/>
    </row>
    <row r="749800" spans="70:70" x14ac:dyDescent="0.25">
      <c r="BR749800" s="2394"/>
    </row>
    <row r="749801" spans="70:70" x14ac:dyDescent="0.25">
      <c r="BR749801" s="2381"/>
    </row>
    <row r="749825" spans="70:70" x14ac:dyDescent="0.25">
      <c r="BR749825" s="2394"/>
    </row>
    <row r="749826" spans="70:70" x14ac:dyDescent="0.25">
      <c r="BR749826" s="2381"/>
    </row>
    <row r="749850" spans="70:70" x14ac:dyDescent="0.25">
      <c r="BR749850" s="2394"/>
    </row>
    <row r="749851" spans="70:70" x14ac:dyDescent="0.25">
      <c r="BR749851" s="2381"/>
    </row>
    <row r="749875" spans="70:70" x14ac:dyDescent="0.25">
      <c r="BR749875" s="2394"/>
    </row>
    <row r="749876" spans="70:70" x14ac:dyDescent="0.25">
      <c r="BR749876" s="2381"/>
    </row>
    <row r="749900" spans="70:70" x14ac:dyDescent="0.25">
      <c r="BR749900" s="2394"/>
    </row>
    <row r="749901" spans="70:70" x14ac:dyDescent="0.25">
      <c r="BR749901" s="2381"/>
    </row>
    <row r="749925" spans="70:70" x14ac:dyDescent="0.25">
      <c r="BR749925" s="2394"/>
    </row>
    <row r="749926" spans="70:70" x14ac:dyDescent="0.25">
      <c r="BR749926" s="2381"/>
    </row>
    <row r="749950" spans="70:70" x14ac:dyDescent="0.25">
      <c r="BR749950" s="2394"/>
    </row>
    <row r="749951" spans="70:70" x14ac:dyDescent="0.25">
      <c r="BR749951" s="2381"/>
    </row>
    <row r="749975" spans="70:70" x14ac:dyDescent="0.25">
      <c r="BR749975" s="2394"/>
    </row>
    <row r="749976" spans="70:70" x14ac:dyDescent="0.25">
      <c r="BR749976" s="2381"/>
    </row>
    <row r="750000" spans="70:70" x14ac:dyDescent="0.25">
      <c r="BR750000" s="2394"/>
    </row>
    <row r="750001" spans="70:70" x14ac:dyDescent="0.25">
      <c r="BR750001" s="2381"/>
    </row>
    <row r="750025" spans="70:70" x14ac:dyDescent="0.25">
      <c r="BR750025" s="2394"/>
    </row>
    <row r="750026" spans="70:70" x14ac:dyDescent="0.25">
      <c r="BR750026" s="2381"/>
    </row>
    <row r="750050" spans="70:70" x14ac:dyDescent="0.25">
      <c r="BR750050" s="2394"/>
    </row>
    <row r="750051" spans="70:70" x14ac:dyDescent="0.25">
      <c r="BR750051" s="2381"/>
    </row>
    <row r="750075" spans="70:70" x14ac:dyDescent="0.25">
      <c r="BR750075" s="2394"/>
    </row>
    <row r="750076" spans="70:70" x14ac:dyDescent="0.25">
      <c r="BR750076" s="2381"/>
    </row>
    <row r="750100" spans="70:70" x14ac:dyDescent="0.25">
      <c r="BR750100" s="2394"/>
    </row>
    <row r="750101" spans="70:70" x14ac:dyDescent="0.25">
      <c r="BR750101" s="2381"/>
    </row>
    <row r="750125" spans="70:70" x14ac:dyDescent="0.25">
      <c r="BR750125" s="2394"/>
    </row>
    <row r="750126" spans="70:70" x14ac:dyDescent="0.25">
      <c r="BR750126" s="2381"/>
    </row>
    <row r="750150" spans="70:70" x14ac:dyDescent="0.25">
      <c r="BR750150" s="2394"/>
    </row>
    <row r="750151" spans="70:70" x14ac:dyDescent="0.25">
      <c r="BR750151" s="2381"/>
    </row>
    <row r="750175" spans="70:70" x14ac:dyDescent="0.25">
      <c r="BR750175" s="2394"/>
    </row>
    <row r="750176" spans="70:70" x14ac:dyDescent="0.25">
      <c r="BR750176" s="2381"/>
    </row>
    <row r="750200" spans="70:70" x14ac:dyDescent="0.25">
      <c r="BR750200" s="2394"/>
    </row>
    <row r="750201" spans="70:70" x14ac:dyDescent="0.25">
      <c r="BR750201" s="2381"/>
    </row>
    <row r="750225" spans="70:70" x14ac:dyDescent="0.25">
      <c r="BR750225" s="2394"/>
    </row>
    <row r="750226" spans="70:70" x14ac:dyDescent="0.25">
      <c r="BR750226" s="2381"/>
    </row>
    <row r="750250" spans="70:70" x14ac:dyDescent="0.25">
      <c r="BR750250" s="2394"/>
    </row>
    <row r="750251" spans="70:70" x14ac:dyDescent="0.25">
      <c r="BR750251" s="2381"/>
    </row>
    <row r="750275" spans="70:70" x14ac:dyDescent="0.25">
      <c r="BR750275" s="2394"/>
    </row>
    <row r="750276" spans="70:70" x14ac:dyDescent="0.25">
      <c r="BR750276" s="2381"/>
    </row>
    <row r="750300" spans="70:70" x14ac:dyDescent="0.25">
      <c r="BR750300" s="2394"/>
    </row>
    <row r="750301" spans="70:70" x14ac:dyDescent="0.25">
      <c r="BR750301" s="2381"/>
    </row>
    <row r="750325" spans="70:70" x14ac:dyDescent="0.25">
      <c r="BR750325" s="2394"/>
    </row>
    <row r="750326" spans="70:70" x14ac:dyDescent="0.25">
      <c r="BR750326" s="2381"/>
    </row>
    <row r="750350" spans="70:70" x14ac:dyDescent="0.25">
      <c r="BR750350" s="2394"/>
    </row>
    <row r="750351" spans="70:70" x14ac:dyDescent="0.25">
      <c r="BR750351" s="2381"/>
    </row>
    <row r="750375" spans="70:70" x14ac:dyDescent="0.25">
      <c r="BR750375" s="2394"/>
    </row>
    <row r="750376" spans="70:70" x14ac:dyDescent="0.25">
      <c r="BR750376" s="2381"/>
    </row>
    <row r="750400" spans="70:70" x14ac:dyDescent="0.25">
      <c r="BR750400" s="2394"/>
    </row>
    <row r="750401" spans="70:70" x14ac:dyDescent="0.25">
      <c r="BR750401" s="2381"/>
    </row>
    <row r="750425" spans="70:70" x14ac:dyDescent="0.25">
      <c r="BR750425" s="2394"/>
    </row>
    <row r="750426" spans="70:70" x14ac:dyDescent="0.25">
      <c r="BR750426" s="2381"/>
    </row>
    <row r="750450" spans="70:70" x14ac:dyDescent="0.25">
      <c r="BR750450" s="2394"/>
    </row>
    <row r="750451" spans="70:70" x14ac:dyDescent="0.25">
      <c r="BR750451" s="2381"/>
    </row>
    <row r="750475" spans="70:70" x14ac:dyDescent="0.25">
      <c r="BR750475" s="2394"/>
    </row>
    <row r="750476" spans="70:70" x14ac:dyDescent="0.25">
      <c r="BR750476" s="2381"/>
    </row>
    <row r="750500" spans="70:70" x14ac:dyDescent="0.25">
      <c r="BR750500" s="2394"/>
    </row>
    <row r="750501" spans="70:70" x14ac:dyDescent="0.25">
      <c r="BR750501" s="2381"/>
    </row>
    <row r="750525" spans="70:70" x14ac:dyDescent="0.25">
      <c r="BR750525" s="2394"/>
    </row>
    <row r="750526" spans="70:70" x14ac:dyDescent="0.25">
      <c r="BR750526" s="2381"/>
    </row>
    <row r="750550" spans="70:70" x14ac:dyDescent="0.25">
      <c r="BR750550" s="2394"/>
    </row>
    <row r="750551" spans="70:70" x14ac:dyDescent="0.25">
      <c r="BR750551" s="2381"/>
    </row>
    <row r="750575" spans="70:70" x14ac:dyDescent="0.25">
      <c r="BR750575" s="2394"/>
    </row>
    <row r="750576" spans="70:70" x14ac:dyDescent="0.25">
      <c r="BR750576" s="2381"/>
    </row>
    <row r="750600" spans="70:70" x14ac:dyDescent="0.25">
      <c r="BR750600" s="2394"/>
    </row>
    <row r="750601" spans="70:70" x14ac:dyDescent="0.25">
      <c r="BR750601" s="2381"/>
    </row>
    <row r="750625" spans="70:70" x14ac:dyDescent="0.25">
      <c r="BR750625" s="2394"/>
    </row>
    <row r="750626" spans="70:70" x14ac:dyDescent="0.25">
      <c r="BR750626" s="2381"/>
    </row>
    <row r="750650" spans="70:70" x14ac:dyDescent="0.25">
      <c r="BR750650" s="2394"/>
    </row>
    <row r="750651" spans="70:70" x14ac:dyDescent="0.25">
      <c r="BR750651" s="2381"/>
    </row>
    <row r="750675" spans="70:70" x14ac:dyDescent="0.25">
      <c r="BR750675" s="2394"/>
    </row>
    <row r="750676" spans="70:70" x14ac:dyDescent="0.25">
      <c r="BR750676" s="2381"/>
    </row>
    <row r="750700" spans="70:70" x14ac:dyDescent="0.25">
      <c r="BR750700" s="2394"/>
    </row>
    <row r="750701" spans="70:70" x14ac:dyDescent="0.25">
      <c r="BR750701" s="2381"/>
    </row>
    <row r="750725" spans="70:70" x14ac:dyDescent="0.25">
      <c r="BR750725" s="2394"/>
    </row>
    <row r="750726" spans="70:70" x14ac:dyDescent="0.25">
      <c r="BR750726" s="2381"/>
    </row>
    <row r="750750" spans="70:70" x14ac:dyDescent="0.25">
      <c r="BR750750" s="2394"/>
    </row>
    <row r="750751" spans="70:70" x14ac:dyDescent="0.25">
      <c r="BR750751" s="2381"/>
    </row>
    <row r="750775" spans="70:70" x14ac:dyDescent="0.25">
      <c r="BR750775" s="2394"/>
    </row>
    <row r="750776" spans="70:70" x14ac:dyDescent="0.25">
      <c r="BR750776" s="2381"/>
    </row>
    <row r="750800" spans="70:70" x14ac:dyDescent="0.25">
      <c r="BR750800" s="2394"/>
    </row>
    <row r="750801" spans="70:70" x14ac:dyDescent="0.25">
      <c r="BR750801" s="2381"/>
    </row>
    <row r="750825" spans="70:70" x14ac:dyDescent="0.25">
      <c r="BR750825" s="2394"/>
    </row>
    <row r="750826" spans="70:70" x14ac:dyDescent="0.25">
      <c r="BR750826" s="2381"/>
    </row>
    <row r="750850" spans="70:70" x14ac:dyDescent="0.25">
      <c r="BR750850" s="2394"/>
    </row>
    <row r="750851" spans="70:70" x14ac:dyDescent="0.25">
      <c r="BR750851" s="2381"/>
    </row>
    <row r="750875" spans="70:70" x14ac:dyDescent="0.25">
      <c r="BR750875" s="2394"/>
    </row>
    <row r="750876" spans="70:70" x14ac:dyDescent="0.25">
      <c r="BR750876" s="2381"/>
    </row>
    <row r="750900" spans="70:70" x14ac:dyDescent="0.25">
      <c r="BR750900" s="2394"/>
    </row>
    <row r="750901" spans="70:70" x14ac:dyDescent="0.25">
      <c r="BR750901" s="2381"/>
    </row>
    <row r="750925" spans="70:70" x14ac:dyDescent="0.25">
      <c r="BR750925" s="2394"/>
    </row>
    <row r="750926" spans="70:70" x14ac:dyDescent="0.25">
      <c r="BR750926" s="2381"/>
    </row>
    <row r="750950" spans="70:70" x14ac:dyDescent="0.25">
      <c r="BR750950" s="2394"/>
    </row>
    <row r="750951" spans="70:70" x14ac:dyDescent="0.25">
      <c r="BR750951" s="2381"/>
    </row>
    <row r="750975" spans="70:70" x14ac:dyDescent="0.25">
      <c r="BR750975" s="2394"/>
    </row>
    <row r="750976" spans="70:70" x14ac:dyDescent="0.25">
      <c r="BR750976" s="2381"/>
    </row>
    <row r="751000" spans="70:70" x14ac:dyDescent="0.25">
      <c r="BR751000" s="2394"/>
    </row>
    <row r="751001" spans="70:70" x14ac:dyDescent="0.25">
      <c r="BR751001" s="2381"/>
    </row>
    <row r="751025" spans="70:70" x14ac:dyDescent="0.25">
      <c r="BR751025" s="2394"/>
    </row>
    <row r="751026" spans="70:70" x14ac:dyDescent="0.25">
      <c r="BR751026" s="2381"/>
    </row>
    <row r="751050" spans="70:70" x14ac:dyDescent="0.25">
      <c r="BR751050" s="2394"/>
    </row>
    <row r="751051" spans="70:70" x14ac:dyDescent="0.25">
      <c r="BR751051" s="2381"/>
    </row>
    <row r="751075" spans="70:70" x14ac:dyDescent="0.25">
      <c r="BR751075" s="2394"/>
    </row>
    <row r="751076" spans="70:70" x14ac:dyDescent="0.25">
      <c r="BR751076" s="2381"/>
    </row>
    <row r="751100" spans="70:70" x14ac:dyDescent="0.25">
      <c r="BR751100" s="2394"/>
    </row>
    <row r="751101" spans="70:70" x14ac:dyDescent="0.25">
      <c r="BR751101" s="2381"/>
    </row>
    <row r="751125" spans="70:70" x14ac:dyDescent="0.25">
      <c r="BR751125" s="2394"/>
    </row>
    <row r="751126" spans="70:70" x14ac:dyDescent="0.25">
      <c r="BR751126" s="2381"/>
    </row>
    <row r="751150" spans="70:70" x14ac:dyDescent="0.25">
      <c r="BR751150" s="2394"/>
    </row>
    <row r="751151" spans="70:70" x14ac:dyDescent="0.25">
      <c r="BR751151" s="2381"/>
    </row>
    <row r="751175" spans="70:70" x14ac:dyDescent="0.25">
      <c r="BR751175" s="2394"/>
    </row>
    <row r="751176" spans="70:70" x14ac:dyDescent="0.25">
      <c r="BR751176" s="2381"/>
    </row>
    <row r="751200" spans="70:70" x14ac:dyDescent="0.25">
      <c r="BR751200" s="2394"/>
    </row>
    <row r="751201" spans="70:70" x14ac:dyDescent="0.25">
      <c r="BR751201" s="2381"/>
    </row>
    <row r="751225" spans="70:70" x14ac:dyDescent="0.25">
      <c r="BR751225" s="2394"/>
    </row>
    <row r="751226" spans="70:70" x14ac:dyDescent="0.25">
      <c r="BR751226" s="2381"/>
    </row>
    <row r="751250" spans="70:70" x14ac:dyDescent="0.25">
      <c r="BR751250" s="2394"/>
    </row>
    <row r="751251" spans="70:70" x14ac:dyDescent="0.25">
      <c r="BR751251" s="2381"/>
    </row>
    <row r="751275" spans="70:70" x14ac:dyDescent="0.25">
      <c r="BR751275" s="2394"/>
    </row>
    <row r="751276" spans="70:70" x14ac:dyDescent="0.25">
      <c r="BR751276" s="2381"/>
    </row>
    <row r="751300" spans="70:70" x14ac:dyDescent="0.25">
      <c r="BR751300" s="2394"/>
    </row>
    <row r="751301" spans="70:70" x14ac:dyDescent="0.25">
      <c r="BR751301" s="2381"/>
    </row>
    <row r="751325" spans="70:70" x14ac:dyDescent="0.25">
      <c r="BR751325" s="2394"/>
    </row>
    <row r="751326" spans="70:70" x14ac:dyDescent="0.25">
      <c r="BR751326" s="2381"/>
    </row>
    <row r="751350" spans="70:70" x14ac:dyDescent="0.25">
      <c r="BR751350" s="2394"/>
    </row>
    <row r="751351" spans="70:70" x14ac:dyDescent="0.25">
      <c r="BR751351" s="2381"/>
    </row>
    <row r="751375" spans="70:70" x14ac:dyDescent="0.25">
      <c r="BR751375" s="2394"/>
    </row>
    <row r="751376" spans="70:70" x14ac:dyDescent="0.25">
      <c r="BR751376" s="2381"/>
    </row>
    <row r="751400" spans="70:70" x14ac:dyDescent="0.25">
      <c r="BR751400" s="2394"/>
    </row>
    <row r="751401" spans="70:70" x14ac:dyDescent="0.25">
      <c r="BR751401" s="2381"/>
    </row>
    <row r="751425" spans="70:70" x14ac:dyDescent="0.25">
      <c r="BR751425" s="2394"/>
    </row>
    <row r="751426" spans="70:70" x14ac:dyDescent="0.25">
      <c r="BR751426" s="2381"/>
    </row>
    <row r="751450" spans="70:70" x14ac:dyDescent="0.25">
      <c r="BR751450" s="2394"/>
    </row>
    <row r="751451" spans="70:70" x14ac:dyDescent="0.25">
      <c r="BR751451" s="2381"/>
    </row>
    <row r="751475" spans="70:70" x14ac:dyDescent="0.25">
      <c r="BR751475" s="2394"/>
    </row>
    <row r="751476" spans="70:70" x14ac:dyDescent="0.25">
      <c r="BR751476" s="2381"/>
    </row>
    <row r="751500" spans="70:70" x14ac:dyDescent="0.25">
      <c r="BR751500" s="2394"/>
    </row>
    <row r="751501" spans="70:70" x14ac:dyDescent="0.25">
      <c r="BR751501" s="2381"/>
    </row>
    <row r="751525" spans="70:70" x14ac:dyDescent="0.25">
      <c r="BR751525" s="2394"/>
    </row>
    <row r="751526" spans="70:70" x14ac:dyDescent="0.25">
      <c r="BR751526" s="2381"/>
    </row>
    <row r="751550" spans="70:70" x14ac:dyDescent="0.25">
      <c r="BR751550" s="2394"/>
    </row>
    <row r="751551" spans="70:70" x14ac:dyDescent="0.25">
      <c r="BR751551" s="2381"/>
    </row>
    <row r="751575" spans="70:70" x14ac:dyDescent="0.25">
      <c r="BR751575" s="2394"/>
    </row>
    <row r="751576" spans="70:70" x14ac:dyDescent="0.25">
      <c r="BR751576" s="2381"/>
    </row>
    <row r="751600" spans="70:70" x14ac:dyDescent="0.25">
      <c r="BR751600" s="2394"/>
    </row>
    <row r="751601" spans="70:70" x14ac:dyDescent="0.25">
      <c r="BR751601" s="2381"/>
    </row>
    <row r="751625" spans="70:70" x14ac:dyDescent="0.25">
      <c r="BR751625" s="2394"/>
    </row>
    <row r="751626" spans="70:70" x14ac:dyDescent="0.25">
      <c r="BR751626" s="2381"/>
    </row>
    <row r="751650" spans="70:70" x14ac:dyDescent="0.25">
      <c r="BR751650" s="2394"/>
    </row>
    <row r="751651" spans="70:70" x14ac:dyDescent="0.25">
      <c r="BR751651" s="2381"/>
    </row>
    <row r="751675" spans="70:70" x14ac:dyDescent="0.25">
      <c r="BR751675" s="2394"/>
    </row>
    <row r="751676" spans="70:70" x14ac:dyDescent="0.25">
      <c r="BR751676" s="2381"/>
    </row>
    <row r="751700" spans="70:70" x14ac:dyDescent="0.25">
      <c r="BR751700" s="2394"/>
    </row>
    <row r="751701" spans="70:70" x14ac:dyDescent="0.25">
      <c r="BR751701" s="2381"/>
    </row>
    <row r="751725" spans="70:70" x14ac:dyDescent="0.25">
      <c r="BR751725" s="2394"/>
    </row>
    <row r="751726" spans="70:70" x14ac:dyDescent="0.25">
      <c r="BR751726" s="2381"/>
    </row>
    <row r="751750" spans="70:70" x14ac:dyDescent="0.25">
      <c r="BR751750" s="2394"/>
    </row>
    <row r="751751" spans="70:70" x14ac:dyDescent="0.25">
      <c r="BR751751" s="2381"/>
    </row>
    <row r="751775" spans="70:70" x14ac:dyDescent="0.25">
      <c r="BR751775" s="2394"/>
    </row>
    <row r="751776" spans="70:70" x14ac:dyDescent="0.25">
      <c r="BR751776" s="2381"/>
    </row>
    <row r="751800" spans="70:70" x14ac:dyDescent="0.25">
      <c r="BR751800" s="2394"/>
    </row>
    <row r="751801" spans="70:70" x14ac:dyDescent="0.25">
      <c r="BR751801" s="2381"/>
    </row>
    <row r="751825" spans="70:70" x14ac:dyDescent="0.25">
      <c r="BR751825" s="2394"/>
    </row>
    <row r="751826" spans="70:70" x14ac:dyDescent="0.25">
      <c r="BR751826" s="2381"/>
    </row>
    <row r="751850" spans="70:70" x14ac:dyDescent="0.25">
      <c r="BR751850" s="2394"/>
    </row>
    <row r="751851" spans="70:70" x14ac:dyDescent="0.25">
      <c r="BR751851" s="2381"/>
    </row>
    <row r="751875" spans="70:70" x14ac:dyDescent="0.25">
      <c r="BR751875" s="2394"/>
    </row>
    <row r="751876" spans="70:70" x14ac:dyDescent="0.25">
      <c r="BR751876" s="2381"/>
    </row>
    <row r="751900" spans="70:70" x14ac:dyDescent="0.25">
      <c r="BR751900" s="2394"/>
    </row>
    <row r="751901" spans="70:70" x14ac:dyDescent="0.25">
      <c r="BR751901" s="2381"/>
    </row>
    <row r="751925" spans="70:70" x14ac:dyDescent="0.25">
      <c r="BR751925" s="2394"/>
    </row>
    <row r="751926" spans="70:70" x14ac:dyDescent="0.25">
      <c r="BR751926" s="2381"/>
    </row>
    <row r="751950" spans="70:70" x14ac:dyDescent="0.25">
      <c r="BR751950" s="2394"/>
    </row>
    <row r="751951" spans="70:70" x14ac:dyDescent="0.25">
      <c r="BR751951" s="2381"/>
    </row>
    <row r="751975" spans="70:70" x14ac:dyDescent="0.25">
      <c r="BR751975" s="2394"/>
    </row>
    <row r="751976" spans="70:70" x14ac:dyDescent="0.25">
      <c r="BR751976" s="2381"/>
    </row>
    <row r="752000" spans="70:70" x14ac:dyDescent="0.25">
      <c r="BR752000" s="2394"/>
    </row>
    <row r="752001" spans="70:70" x14ac:dyDescent="0.25">
      <c r="BR752001" s="2381"/>
    </row>
    <row r="752025" spans="70:70" x14ac:dyDescent="0.25">
      <c r="BR752025" s="2394"/>
    </row>
    <row r="752026" spans="70:70" x14ac:dyDescent="0.25">
      <c r="BR752026" s="2381"/>
    </row>
    <row r="752050" spans="70:70" x14ac:dyDescent="0.25">
      <c r="BR752050" s="2394"/>
    </row>
    <row r="752051" spans="70:70" x14ac:dyDescent="0.25">
      <c r="BR752051" s="2381"/>
    </row>
    <row r="752075" spans="70:70" x14ac:dyDescent="0.25">
      <c r="BR752075" s="2394"/>
    </row>
    <row r="752076" spans="70:70" x14ac:dyDescent="0.25">
      <c r="BR752076" s="2381"/>
    </row>
    <row r="752100" spans="70:70" x14ac:dyDescent="0.25">
      <c r="BR752100" s="2394"/>
    </row>
    <row r="752101" spans="70:70" x14ac:dyDescent="0.25">
      <c r="BR752101" s="2381"/>
    </row>
    <row r="752125" spans="70:70" x14ac:dyDescent="0.25">
      <c r="BR752125" s="2394"/>
    </row>
    <row r="752126" spans="70:70" x14ac:dyDescent="0.25">
      <c r="BR752126" s="2381"/>
    </row>
    <row r="752150" spans="70:70" x14ac:dyDescent="0.25">
      <c r="BR752150" s="2394"/>
    </row>
    <row r="752151" spans="70:70" x14ac:dyDescent="0.25">
      <c r="BR752151" s="2381"/>
    </row>
    <row r="752175" spans="70:70" x14ac:dyDescent="0.25">
      <c r="BR752175" s="2394"/>
    </row>
    <row r="752176" spans="70:70" x14ac:dyDescent="0.25">
      <c r="BR752176" s="2381"/>
    </row>
    <row r="752200" spans="70:70" x14ac:dyDescent="0.25">
      <c r="BR752200" s="2394"/>
    </row>
    <row r="752201" spans="70:70" x14ac:dyDescent="0.25">
      <c r="BR752201" s="2381"/>
    </row>
    <row r="752225" spans="70:70" x14ac:dyDescent="0.25">
      <c r="BR752225" s="2394"/>
    </row>
    <row r="752226" spans="70:70" x14ac:dyDescent="0.25">
      <c r="BR752226" s="2381"/>
    </row>
    <row r="752250" spans="70:70" x14ac:dyDescent="0.25">
      <c r="BR752250" s="2394"/>
    </row>
    <row r="752251" spans="70:70" x14ac:dyDescent="0.25">
      <c r="BR752251" s="2381"/>
    </row>
    <row r="752275" spans="70:70" x14ac:dyDescent="0.25">
      <c r="BR752275" s="2394"/>
    </row>
    <row r="752276" spans="70:70" x14ac:dyDescent="0.25">
      <c r="BR752276" s="2381"/>
    </row>
    <row r="752300" spans="70:70" x14ac:dyDescent="0.25">
      <c r="BR752300" s="2394"/>
    </row>
    <row r="752301" spans="70:70" x14ac:dyDescent="0.25">
      <c r="BR752301" s="2381"/>
    </row>
    <row r="752325" spans="70:70" x14ac:dyDescent="0.25">
      <c r="BR752325" s="2394"/>
    </row>
    <row r="752326" spans="70:70" x14ac:dyDescent="0.25">
      <c r="BR752326" s="2381"/>
    </row>
    <row r="752350" spans="70:70" x14ac:dyDescent="0.25">
      <c r="BR752350" s="2394"/>
    </row>
    <row r="752351" spans="70:70" x14ac:dyDescent="0.25">
      <c r="BR752351" s="2381"/>
    </row>
    <row r="752375" spans="70:70" x14ac:dyDescent="0.25">
      <c r="BR752375" s="2394"/>
    </row>
    <row r="752376" spans="70:70" x14ac:dyDescent="0.25">
      <c r="BR752376" s="2381"/>
    </row>
    <row r="752400" spans="70:70" x14ac:dyDescent="0.25">
      <c r="BR752400" s="2394"/>
    </row>
    <row r="752401" spans="70:70" x14ac:dyDescent="0.25">
      <c r="BR752401" s="2381"/>
    </row>
    <row r="752425" spans="70:70" x14ac:dyDescent="0.25">
      <c r="BR752425" s="2394"/>
    </row>
    <row r="752426" spans="70:70" x14ac:dyDescent="0.25">
      <c r="BR752426" s="2381"/>
    </row>
    <row r="752450" spans="70:70" x14ac:dyDescent="0.25">
      <c r="BR752450" s="2394"/>
    </row>
    <row r="752451" spans="70:70" x14ac:dyDescent="0.25">
      <c r="BR752451" s="2381"/>
    </row>
    <row r="752475" spans="70:70" x14ac:dyDescent="0.25">
      <c r="BR752475" s="2394"/>
    </row>
    <row r="752476" spans="70:70" x14ac:dyDescent="0.25">
      <c r="BR752476" s="2381"/>
    </row>
    <row r="752500" spans="70:70" x14ac:dyDescent="0.25">
      <c r="BR752500" s="2394"/>
    </row>
    <row r="752501" spans="70:70" x14ac:dyDescent="0.25">
      <c r="BR752501" s="2381"/>
    </row>
    <row r="752525" spans="70:70" x14ac:dyDescent="0.25">
      <c r="BR752525" s="2394"/>
    </row>
    <row r="752526" spans="70:70" x14ac:dyDescent="0.25">
      <c r="BR752526" s="2381"/>
    </row>
    <row r="752550" spans="70:70" x14ac:dyDescent="0.25">
      <c r="BR752550" s="2394"/>
    </row>
    <row r="752551" spans="70:70" x14ac:dyDescent="0.25">
      <c r="BR752551" s="2381"/>
    </row>
    <row r="752575" spans="70:70" x14ac:dyDescent="0.25">
      <c r="BR752575" s="2394"/>
    </row>
    <row r="752576" spans="70:70" x14ac:dyDescent="0.25">
      <c r="BR752576" s="2381"/>
    </row>
    <row r="752600" spans="70:70" x14ac:dyDescent="0.25">
      <c r="BR752600" s="2394"/>
    </row>
    <row r="752601" spans="70:70" x14ac:dyDescent="0.25">
      <c r="BR752601" s="2381"/>
    </row>
    <row r="752625" spans="70:70" x14ac:dyDescent="0.25">
      <c r="BR752625" s="2394"/>
    </row>
    <row r="752626" spans="70:70" x14ac:dyDescent="0.25">
      <c r="BR752626" s="2381"/>
    </row>
    <row r="752650" spans="70:70" x14ac:dyDescent="0.25">
      <c r="BR752650" s="2394"/>
    </row>
    <row r="752651" spans="70:70" x14ac:dyDescent="0.25">
      <c r="BR752651" s="2381"/>
    </row>
    <row r="752675" spans="70:70" x14ac:dyDescent="0.25">
      <c r="BR752675" s="2394"/>
    </row>
    <row r="752676" spans="70:70" x14ac:dyDescent="0.25">
      <c r="BR752676" s="2381"/>
    </row>
    <row r="752700" spans="70:70" x14ac:dyDescent="0.25">
      <c r="BR752700" s="2394"/>
    </row>
    <row r="752701" spans="70:70" x14ac:dyDescent="0.25">
      <c r="BR752701" s="2381"/>
    </row>
    <row r="752725" spans="70:70" x14ac:dyDescent="0.25">
      <c r="BR752725" s="2394"/>
    </row>
    <row r="752726" spans="70:70" x14ac:dyDescent="0.25">
      <c r="BR752726" s="2381"/>
    </row>
    <row r="752750" spans="70:70" x14ac:dyDescent="0.25">
      <c r="BR752750" s="2394"/>
    </row>
    <row r="752751" spans="70:70" x14ac:dyDescent="0.25">
      <c r="BR752751" s="2381"/>
    </row>
    <row r="752775" spans="70:70" x14ac:dyDescent="0.25">
      <c r="BR752775" s="2394"/>
    </row>
    <row r="752776" spans="70:70" x14ac:dyDescent="0.25">
      <c r="BR752776" s="2381"/>
    </row>
    <row r="752800" spans="70:70" x14ac:dyDescent="0.25">
      <c r="BR752800" s="2394"/>
    </row>
    <row r="752801" spans="70:70" x14ac:dyDescent="0.25">
      <c r="BR752801" s="2381"/>
    </row>
    <row r="752825" spans="70:70" x14ac:dyDescent="0.25">
      <c r="BR752825" s="2394"/>
    </row>
    <row r="752826" spans="70:70" x14ac:dyDescent="0.25">
      <c r="BR752826" s="2381"/>
    </row>
    <row r="752850" spans="70:70" x14ac:dyDescent="0.25">
      <c r="BR752850" s="2394"/>
    </row>
    <row r="752851" spans="70:70" x14ac:dyDescent="0.25">
      <c r="BR752851" s="2381"/>
    </row>
    <row r="752875" spans="70:70" x14ac:dyDescent="0.25">
      <c r="BR752875" s="2394"/>
    </row>
    <row r="752876" spans="70:70" x14ac:dyDescent="0.25">
      <c r="BR752876" s="2381"/>
    </row>
    <row r="752900" spans="70:70" x14ac:dyDescent="0.25">
      <c r="BR752900" s="2394"/>
    </row>
    <row r="752901" spans="70:70" x14ac:dyDescent="0.25">
      <c r="BR752901" s="2381"/>
    </row>
    <row r="752925" spans="70:70" x14ac:dyDescent="0.25">
      <c r="BR752925" s="2394"/>
    </row>
    <row r="752926" spans="70:70" x14ac:dyDescent="0.25">
      <c r="BR752926" s="2381"/>
    </row>
    <row r="752950" spans="70:70" x14ac:dyDescent="0.25">
      <c r="BR752950" s="2394"/>
    </row>
    <row r="752951" spans="70:70" x14ac:dyDescent="0.25">
      <c r="BR752951" s="2381"/>
    </row>
    <row r="752975" spans="70:70" x14ac:dyDescent="0.25">
      <c r="BR752975" s="2394"/>
    </row>
    <row r="752976" spans="70:70" x14ac:dyDescent="0.25">
      <c r="BR752976" s="2381"/>
    </row>
    <row r="753000" spans="70:70" x14ac:dyDescent="0.25">
      <c r="BR753000" s="2394"/>
    </row>
    <row r="753001" spans="70:70" x14ac:dyDescent="0.25">
      <c r="BR753001" s="2381"/>
    </row>
    <row r="753025" spans="70:70" x14ac:dyDescent="0.25">
      <c r="BR753025" s="2394"/>
    </row>
    <row r="753026" spans="70:70" x14ac:dyDescent="0.25">
      <c r="BR753026" s="2381"/>
    </row>
    <row r="753050" spans="70:70" x14ac:dyDescent="0.25">
      <c r="BR753050" s="2394"/>
    </row>
    <row r="753051" spans="70:70" x14ac:dyDescent="0.25">
      <c r="BR753051" s="2381"/>
    </row>
    <row r="753075" spans="70:70" x14ac:dyDescent="0.25">
      <c r="BR753075" s="2394"/>
    </row>
    <row r="753076" spans="70:70" x14ac:dyDescent="0.25">
      <c r="BR753076" s="2381"/>
    </row>
    <row r="753100" spans="70:70" x14ac:dyDescent="0.25">
      <c r="BR753100" s="2394"/>
    </row>
    <row r="753101" spans="70:70" x14ac:dyDescent="0.25">
      <c r="BR753101" s="2381"/>
    </row>
    <row r="753125" spans="70:70" x14ac:dyDescent="0.25">
      <c r="BR753125" s="2394"/>
    </row>
    <row r="753126" spans="70:70" x14ac:dyDescent="0.25">
      <c r="BR753126" s="2381"/>
    </row>
    <row r="753150" spans="70:70" x14ac:dyDescent="0.25">
      <c r="BR753150" s="2394"/>
    </row>
    <row r="753151" spans="70:70" x14ac:dyDescent="0.25">
      <c r="BR753151" s="2381"/>
    </row>
    <row r="753175" spans="70:70" x14ac:dyDescent="0.25">
      <c r="BR753175" s="2394"/>
    </row>
    <row r="753176" spans="70:70" x14ac:dyDescent="0.25">
      <c r="BR753176" s="2381"/>
    </row>
    <row r="753200" spans="70:70" x14ac:dyDescent="0.25">
      <c r="BR753200" s="2394"/>
    </row>
    <row r="753201" spans="70:70" x14ac:dyDescent="0.25">
      <c r="BR753201" s="2381"/>
    </row>
    <row r="753225" spans="70:70" x14ac:dyDescent="0.25">
      <c r="BR753225" s="2394"/>
    </row>
    <row r="753226" spans="70:70" x14ac:dyDescent="0.25">
      <c r="BR753226" s="2381"/>
    </row>
    <row r="753250" spans="70:70" x14ac:dyDescent="0.25">
      <c r="BR753250" s="2394"/>
    </row>
    <row r="753251" spans="70:70" x14ac:dyDescent="0.25">
      <c r="BR753251" s="2381"/>
    </row>
    <row r="753275" spans="70:70" x14ac:dyDescent="0.25">
      <c r="BR753275" s="2394"/>
    </row>
    <row r="753276" spans="70:70" x14ac:dyDescent="0.25">
      <c r="BR753276" s="2381"/>
    </row>
    <row r="753300" spans="70:70" x14ac:dyDescent="0.25">
      <c r="BR753300" s="2394"/>
    </row>
    <row r="753301" spans="70:70" x14ac:dyDescent="0.25">
      <c r="BR753301" s="2381"/>
    </row>
    <row r="753325" spans="70:70" x14ac:dyDescent="0.25">
      <c r="BR753325" s="2394"/>
    </row>
    <row r="753326" spans="70:70" x14ac:dyDescent="0.25">
      <c r="BR753326" s="2381"/>
    </row>
    <row r="753350" spans="70:70" x14ac:dyDescent="0.25">
      <c r="BR753350" s="2394"/>
    </row>
    <row r="753351" spans="70:70" x14ac:dyDescent="0.25">
      <c r="BR753351" s="2381"/>
    </row>
    <row r="753375" spans="70:70" x14ac:dyDescent="0.25">
      <c r="BR753375" s="2394"/>
    </row>
    <row r="753376" spans="70:70" x14ac:dyDescent="0.25">
      <c r="BR753376" s="2381"/>
    </row>
    <row r="753400" spans="70:70" x14ac:dyDescent="0.25">
      <c r="BR753400" s="2394"/>
    </row>
    <row r="753401" spans="70:70" x14ac:dyDescent="0.25">
      <c r="BR753401" s="2381"/>
    </row>
    <row r="753425" spans="70:70" x14ac:dyDescent="0.25">
      <c r="BR753425" s="2394"/>
    </row>
    <row r="753426" spans="70:70" x14ac:dyDescent="0.25">
      <c r="BR753426" s="2381"/>
    </row>
    <row r="753450" spans="70:70" x14ac:dyDescent="0.25">
      <c r="BR753450" s="2394"/>
    </row>
    <row r="753451" spans="70:70" x14ac:dyDescent="0.25">
      <c r="BR753451" s="2381"/>
    </row>
    <row r="753475" spans="70:70" x14ac:dyDescent="0.25">
      <c r="BR753475" s="2394"/>
    </row>
    <row r="753476" spans="70:70" x14ac:dyDescent="0.25">
      <c r="BR753476" s="2381"/>
    </row>
    <row r="753500" spans="70:70" x14ac:dyDescent="0.25">
      <c r="BR753500" s="2394"/>
    </row>
    <row r="753501" spans="70:70" x14ac:dyDescent="0.25">
      <c r="BR753501" s="2381"/>
    </row>
    <row r="753525" spans="70:70" x14ac:dyDescent="0.25">
      <c r="BR753525" s="2394"/>
    </row>
    <row r="753526" spans="70:70" x14ac:dyDescent="0.25">
      <c r="BR753526" s="2381"/>
    </row>
    <row r="753550" spans="70:70" x14ac:dyDescent="0.25">
      <c r="BR753550" s="2394"/>
    </row>
    <row r="753551" spans="70:70" x14ac:dyDescent="0.25">
      <c r="BR753551" s="2381"/>
    </row>
    <row r="753575" spans="70:70" x14ac:dyDescent="0.25">
      <c r="BR753575" s="2394"/>
    </row>
    <row r="753576" spans="70:70" x14ac:dyDescent="0.25">
      <c r="BR753576" s="2381"/>
    </row>
    <row r="753600" spans="70:70" x14ac:dyDescent="0.25">
      <c r="BR753600" s="2394"/>
    </row>
    <row r="753601" spans="70:70" x14ac:dyDescent="0.25">
      <c r="BR753601" s="2381"/>
    </row>
    <row r="753625" spans="70:70" x14ac:dyDescent="0.25">
      <c r="BR753625" s="2394"/>
    </row>
    <row r="753626" spans="70:70" x14ac:dyDescent="0.25">
      <c r="BR753626" s="2381"/>
    </row>
    <row r="753650" spans="70:70" x14ac:dyDescent="0.25">
      <c r="BR753650" s="2394"/>
    </row>
    <row r="753651" spans="70:70" x14ac:dyDescent="0.25">
      <c r="BR753651" s="2381"/>
    </row>
    <row r="753675" spans="70:70" x14ac:dyDescent="0.25">
      <c r="BR753675" s="2394"/>
    </row>
    <row r="753676" spans="70:70" x14ac:dyDescent="0.25">
      <c r="BR753676" s="2381"/>
    </row>
    <row r="753700" spans="70:70" x14ac:dyDescent="0.25">
      <c r="BR753700" s="2394"/>
    </row>
    <row r="753701" spans="70:70" x14ac:dyDescent="0.25">
      <c r="BR753701" s="2381"/>
    </row>
    <row r="753725" spans="70:70" x14ac:dyDescent="0.25">
      <c r="BR753725" s="2394"/>
    </row>
    <row r="753726" spans="70:70" x14ac:dyDescent="0.25">
      <c r="BR753726" s="2381"/>
    </row>
    <row r="753750" spans="70:70" x14ac:dyDescent="0.25">
      <c r="BR753750" s="2394"/>
    </row>
    <row r="753751" spans="70:70" x14ac:dyDescent="0.25">
      <c r="BR753751" s="2381"/>
    </row>
    <row r="753775" spans="70:70" x14ac:dyDescent="0.25">
      <c r="BR753775" s="2394"/>
    </row>
    <row r="753776" spans="70:70" x14ac:dyDescent="0.25">
      <c r="BR753776" s="2381"/>
    </row>
    <row r="753800" spans="70:70" x14ac:dyDescent="0.25">
      <c r="BR753800" s="2394"/>
    </row>
    <row r="753801" spans="70:70" x14ac:dyDescent="0.25">
      <c r="BR753801" s="2381"/>
    </row>
    <row r="753825" spans="70:70" x14ac:dyDescent="0.25">
      <c r="BR753825" s="2394"/>
    </row>
    <row r="753826" spans="70:70" x14ac:dyDescent="0.25">
      <c r="BR753826" s="2381"/>
    </row>
    <row r="753850" spans="70:70" x14ac:dyDescent="0.25">
      <c r="BR753850" s="2394"/>
    </row>
    <row r="753851" spans="70:70" x14ac:dyDescent="0.25">
      <c r="BR753851" s="2381"/>
    </row>
    <row r="753875" spans="70:70" x14ac:dyDescent="0.25">
      <c r="BR753875" s="2394"/>
    </row>
    <row r="753876" spans="70:70" x14ac:dyDescent="0.25">
      <c r="BR753876" s="2381"/>
    </row>
    <row r="753900" spans="70:70" x14ac:dyDescent="0.25">
      <c r="BR753900" s="2394"/>
    </row>
    <row r="753901" spans="70:70" x14ac:dyDescent="0.25">
      <c r="BR753901" s="2381"/>
    </row>
    <row r="753925" spans="70:70" x14ac:dyDescent="0.25">
      <c r="BR753925" s="2394"/>
    </row>
    <row r="753926" spans="70:70" x14ac:dyDescent="0.25">
      <c r="BR753926" s="2381"/>
    </row>
    <row r="753950" spans="70:70" x14ac:dyDescent="0.25">
      <c r="BR753950" s="2394"/>
    </row>
    <row r="753951" spans="70:70" x14ac:dyDescent="0.25">
      <c r="BR753951" s="2381"/>
    </row>
    <row r="753975" spans="70:70" x14ac:dyDescent="0.25">
      <c r="BR753975" s="2394"/>
    </row>
    <row r="753976" spans="70:70" x14ac:dyDescent="0.25">
      <c r="BR753976" s="2381"/>
    </row>
    <row r="754000" spans="70:70" x14ac:dyDescent="0.25">
      <c r="BR754000" s="2394"/>
    </row>
    <row r="754001" spans="70:70" x14ac:dyDescent="0.25">
      <c r="BR754001" s="2381"/>
    </row>
    <row r="754025" spans="70:70" x14ac:dyDescent="0.25">
      <c r="BR754025" s="2394"/>
    </row>
    <row r="754026" spans="70:70" x14ac:dyDescent="0.25">
      <c r="BR754026" s="2381"/>
    </row>
    <row r="754050" spans="70:70" x14ac:dyDescent="0.25">
      <c r="BR754050" s="2394"/>
    </row>
    <row r="754051" spans="70:70" x14ac:dyDescent="0.25">
      <c r="BR754051" s="2381"/>
    </row>
    <row r="754075" spans="70:70" x14ac:dyDescent="0.25">
      <c r="BR754075" s="2394"/>
    </row>
    <row r="754076" spans="70:70" x14ac:dyDescent="0.25">
      <c r="BR754076" s="2381"/>
    </row>
    <row r="754100" spans="70:70" x14ac:dyDescent="0.25">
      <c r="BR754100" s="2394"/>
    </row>
    <row r="754101" spans="70:70" x14ac:dyDescent="0.25">
      <c r="BR754101" s="2381"/>
    </row>
    <row r="754125" spans="70:70" x14ac:dyDescent="0.25">
      <c r="BR754125" s="2394"/>
    </row>
    <row r="754126" spans="70:70" x14ac:dyDescent="0.25">
      <c r="BR754126" s="2381"/>
    </row>
    <row r="754150" spans="70:70" x14ac:dyDescent="0.25">
      <c r="BR754150" s="2394"/>
    </row>
    <row r="754151" spans="70:70" x14ac:dyDescent="0.25">
      <c r="BR754151" s="2381"/>
    </row>
    <row r="754175" spans="70:70" x14ac:dyDescent="0.25">
      <c r="BR754175" s="2394"/>
    </row>
    <row r="754176" spans="70:70" x14ac:dyDescent="0.25">
      <c r="BR754176" s="2381"/>
    </row>
    <row r="754200" spans="70:70" x14ac:dyDescent="0.25">
      <c r="BR754200" s="2394"/>
    </row>
    <row r="754201" spans="70:70" x14ac:dyDescent="0.25">
      <c r="BR754201" s="2381"/>
    </row>
    <row r="754225" spans="70:70" x14ac:dyDescent="0.25">
      <c r="BR754225" s="2394"/>
    </row>
    <row r="754226" spans="70:70" x14ac:dyDescent="0.25">
      <c r="BR754226" s="2381"/>
    </row>
    <row r="754250" spans="70:70" x14ac:dyDescent="0.25">
      <c r="BR754250" s="2394"/>
    </row>
    <row r="754251" spans="70:70" x14ac:dyDescent="0.25">
      <c r="BR754251" s="2381"/>
    </row>
    <row r="754275" spans="70:70" x14ac:dyDescent="0.25">
      <c r="BR754275" s="2394"/>
    </row>
    <row r="754276" spans="70:70" x14ac:dyDescent="0.25">
      <c r="BR754276" s="2381"/>
    </row>
    <row r="754300" spans="70:70" x14ac:dyDescent="0.25">
      <c r="BR754300" s="2394"/>
    </row>
    <row r="754301" spans="70:70" x14ac:dyDescent="0.25">
      <c r="BR754301" s="2381"/>
    </row>
    <row r="754325" spans="70:70" x14ac:dyDescent="0.25">
      <c r="BR754325" s="2394"/>
    </row>
    <row r="754326" spans="70:70" x14ac:dyDescent="0.25">
      <c r="BR754326" s="2381"/>
    </row>
    <row r="754350" spans="70:70" x14ac:dyDescent="0.25">
      <c r="BR754350" s="2394"/>
    </row>
    <row r="754351" spans="70:70" x14ac:dyDescent="0.25">
      <c r="BR754351" s="2381"/>
    </row>
    <row r="754375" spans="70:70" x14ac:dyDescent="0.25">
      <c r="BR754375" s="2394"/>
    </row>
    <row r="754376" spans="70:70" x14ac:dyDescent="0.25">
      <c r="BR754376" s="2381"/>
    </row>
    <row r="754400" spans="70:70" x14ac:dyDescent="0.25">
      <c r="BR754400" s="2394"/>
    </row>
    <row r="754401" spans="70:70" x14ac:dyDescent="0.25">
      <c r="BR754401" s="2381"/>
    </row>
    <row r="754425" spans="70:70" x14ac:dyDescent="0.25">
      <c r="BR754425" s="2394"/>
    </row>
    <row r="754426" spans="70:70" x14ac:dyDescent="0.25">
      <c r="BR754426" s="2381"/>
    </row>
    <row r="754450" spans="70:70" x14ac:dyDescent="0.25">
      <c r="BR754450" s="2394"/>
    </row>
    <row r="754451" spans="70:70" x14ac:dyDescent="0.25">
      <c r="BR754451" s="2381"/>
    </row>
    <row r="754475" spans="70:70" x14ac:dyDescent="0.25">
      <c r="BR754475" s="2394"/>
    </row>
    <row r="754476" spans="70:70" x14ac:dyDescent="0.25">
      <c r="BR754476" s="2381"/>
    </row>
    <row r="754500" spans="70:70" x14ac:dyDescent="0.25">
      <c r="BR754500" s="2394"/>
    </row>
    <row r="754501" spans="70:70" x14ac:dyDescent="0.25">
      <c r="BR754501" s="2381"/>
    </row>
    <row r="754525" spans="70:70" x14ac:dyDescent="0.25">
      <c r="BR754525" s="2394"/>
    </row>
    <row r="754526" spans="70:70" x14ac:dyDescent="0.25">
      <c r="BR754526" s="2381"/>
    </row>
    <row r="754550" spans="70:70" x14ac:dyDescent="0.25">
      <c r="BR754550" s="2394"/>
    </row>
    <row r="754551" spans="70:70" x14ac:dyDescent="0.25">
      <c r="BR754551" s="2381"/>
    </row>
    <row r="754575" spans="70:70" x14ac:dyDescent="0.25">
      <c r="BR754575" s="2394"/>
    </row>
    <row r="754576" spans="70:70" x14ac:dyDescent="0.25">
      <c r="BR754576" s="2381"/>
    </row>
    <row r="754600" spans="70:70" x14ac:dyDescent="0.25">
      <c r="BR754600" s="2394"/>
    </row>
    <row r="754601" spans="70:70" x14ac:dyDescent="0.25">
      <c r="BR754601" s="2381"/>
    </row>
    <row r="754625" spans="70:70" x14ac:dyDescent="0.25">
      <c r="BR754625" s="2394"/>
    </row>
    <row r="754626" spans="70:70" x14ac:dyDescent="0.25">
      <c r="BR754626" s="2381"/>
    </row>
    <row r="754650" spans="70:70" x14ac:dyDescent="0.25">
      <c r="BR754650" s="2394"/>
    </row>
    <row r="754651" spans="70:70" x14ac:dyDescent="0.25">
      <c r="BR754651" s="2381"/>
    </row>
    <row r="754675" spans="70:70" x14ac:dyDescent="0.25">
      <c r="BR754675" s="2394"/>
    </row>
    <row r="754676" spans="70:70" x14ac:dyDescent="0.25">
      <c r="BR754676" s="2381"/>
    </row>
    <row r="754700" spans="70:70" x14ac:dyDescent="0.25">
      <c r="BR754700" s="2394"/>
    </row>
    <row r="754701" spans="70:70" x14ac:dyDescent="0.25">
      <c r="BR754701" s="2381"/>
    </row>
    <row r="754725" spans="70:70" x14ac:dyDescent="0.25">
      <c r="BR754725" s="2394"/>
    </row>
    <row r="754726" spans="70:70" x14ac:dyDescent="0.25">
      <c r="BR754726" s="2381"/>
    </row>
    <row r="754750" spans="70:70" x14ac:dyDescent="0.25">
      <c r="BR754750" s="2394"/>
    </row>
    <row r="754751" spans="70:70" x14ac:dyDescent="0.25">
      <c r="BR754751" s="2381"/>
    </row>
    <row r="754775" spans="70:70" x14ac:dyDescent="0.25">
      <c r="BR754775" s="2394"/>
    </row>
    <row r="754776" spans="70:70" x14ac:dyDescent="0.25">
      <c r="BR754776" s="2381"/>
    </row>
    <row r="754800" spans="70:70" x14ac:dyDescent="0.25">
      <c r="BR754800" s="2394"/>
    </row>
    <row r="754801" spans="70:70" x14ac:dyDescent="0.25">
      <c r="BR754801" s="2381"/>
    </row>
    <row r="754825" spans="70:70" x14ac:dyDescent="0.25">
      <c r="BR754825" s="2394"/>
    </row>
    <row r="754826" spans="70:70" x14ac:dyDescent="0.25">
      <c r="BR754826" s="2381"/>
    </row>
    <row r="754850" spans="70:70" x14ac:dyDescent="0.25">
      <c r="BR754850" s="2394"/>
    </row>
    <row r="754851" spans="70:70" x14ac:dyDescent="0.25">
      <c r="BR754851" s="2381"/>
    </row>
    <row r="754875" spans="70:70" x14ac:dyDescent="0.25">
      <c r="BR754875" s="2394"/>
    </row>
    <row r="754876" spans="70:70" x14ac:dyDescent="0.25">
      <c r="BR754876" s="2381"/>
    </row>
    <row r="754900" spans="70:70" x14ac:dyDescent="0.25">
      <c r="BR754900" s="2394"/>
    </row>
    <row r="754901" spans="70:70" x14ac:dyDescent="0.25">
      <c r="BR754901" s="2381"/>
    </row>
    <row r="754925" spans="70:70" x14ac:dyDescent="0.25">
      <c r="BR754925" s="2394"/>
    </row>
    <row r="754926" spans="70:70" x14ac:dyDescent="0.25">
      <c r="BR754926" s="2381"/>
    </row>
    <row r="754950" spans="70:70" x14ac:dyDescent="0.25">
      <c r="BR754950" s="2394"/>
    </row>
    <row r="754951" spans="70:70" x14ac:dyDescent="0.25">
      <c r="BR754951" s="2381"/>
    </row>
    <row r="754975" spans="70:70" x14ac:dyDescent="0.25">
      <c r="BR754975" s="2394"/>
    </row>
    <row r="754976" spans="70:70" x14ac:dyDescent="0.25">
      <c r="BR754976" s="2381"/>
    </row>
    <row r="755000" spans="70:70" x14ac:dyDescent="0.25">
      <c r="BR755000" s="2394"/>
    </row>
    <row r="755001" spans="70:70" x14ac:dyDescent="0.25">
      <c r="BR755001" s="2381"/>
    </row>
    <row r="755025" spans="70:70" x14ac:dyDescent="0.25">
      <c r="BR755025" s="2394"/>
    </row>
    <row r="755026" spans="70:70" x14ac:dyDescent="0.25">
      <c r="BR755026" s="2381"/>
    </row>
    <row r="755050" spans="70:70" x14ac:dyDescent="0.25">
      <c r="BR755050" s="2394"/>
    </row>
    <row r="755051" spans="70:70" x14ac:dyDescent="0.25">
      <c r="BR755051" s="2381"/>
    </row>
    <row r="755075" spans="70:70" x14ac:dyDescent="0.25">
      <c r="BR755075" s="2394"/>
    </row>
    <row r="755076" spans="70:70" x14ac:dyDescent="0.25">
      <c r="BR755076" s="2381"/>
    </row>
    <row r="755100" spans="70:70" x14ac:dyDescent="0.25">
      <c r="BR755100" s="2394"/>
    </row>
    <row r="755101" spans="70:70" x14ac:dyDescent="0.25">
      <c r="BR755101" s="2381"/>
    </row>
    <row r="755125" spans="70:70" x14ac:dyDescent="0.25">
      <c r="BR755125" s="2394"/>
    </row>
    <row r="755126" spans="70:70" x14ac:dyDescent="0.25">
      <c r="BR755126" s="2381"/>
    </row>
    <row r="755150" spans="70:70" x14ac:dyDescent="0.25">
      <c r="BR755150" s="2394"/>
    </row>
    <row r="755151" spans="70:70" x14ac:dyDescent="0.25">
      <c r="BR755151" s="2381"/>
    </row>
    <row r="755175" spans="70:70" x14ac:dyDescent="0.25">
      <c r="BR755175" s="2394"/>
    </row>
    <row r="755176" spans="70:70" x14ac:dyDescent="0.25">
      <c r="BR755176" s="2381"/>
    </row>
    <row r="755200" spans="70:70" x14ac:dyDescent="0.25">
      <c r="BR755200" s="2394"/>
    </row>
    <row r="755201" spans="70:70" x14ac:dyDescent="0.25">
      <c r="BR755201" s="2381"/>
    </row>
    <row r="755225" spans="70:70" x14ac:dyDescent="0.25">
      <c r="BR755225" s="2394"/>
    </row>
    <row r="755226" spans="70:70" x14ac:dyDescent="0.25">
      <c r="BR755226" s="2381"/>
    </row>
    <row r="755250" spans="70:70" x14ac:dyDescent="0.25">
      <c r="BR755250" s="2394"/>
    </row>
    <row r="755251" spans="70:70" x14ac:dyDescent="0.25">
      <c r="BR755251" s="2381"/>
    </row>
    <row r="755275" spans="70:70" x14ac:dyDescent="0.25">
      <c r="BR755275" s="2394"/>
    </row>
    <row r="755276" spans="70:70" x14ac:dyDescent="0.25">
      <c r="BR755276" s="2381"/>
    </row>
    <row r="755300" spans="70:70" x14ac:dyDescent="0.25">
      <c r="BR755300" s="2394"/>
    </row>
    <row r="755301" spans="70:70" x14ac:dyDescent="0.25">
      <c r="BR755301" s="2381"/>
    </row>
    <row r="755325" spans="70:70" x14ac:dyDescent="0.25">
      <c r="BR755325" s="2394"/>
    </row>
    <row r="755326" spans="70:70" x14ac:dyDescent="0.25">
      <c r="BR755326" s="2381"/>
    </row>
    <row r="755350" spans="70:70" x14ac:dyDescent="0.25">
      <c r="BR755350" s="2394"/>
    </row>
    <row r="755351" spans="70:70" x14ac:dyDescent="0.25">
      <c r="BR755351" s="2381"/>
    </row>
    <row r="755375" spans="70:70" x14ac:dyDescent="0.25">
      <c r="BR755375" s="2394"/>
    </row>
    <row r="755376" spans="70:70" x14ac:dyDescent="0.25">
      <c r="BR755376" s="2381"/>
    </row>
    <row r="755400" spans="70:70" x14ac:dyDescent="0.25">
      <c r="BR755400" s="2394"/>
    </row>
    <row r="755401" spans="70:70" x14ac:dyDescent="0.25">
      <c r="BR755401" s="2381"/>
    </row>
    <row r="755425" spans="70:70" x14ac:dyDescent="0.25">
      <c r="BR755425" s="2394"/>
    </row>
    <row r="755426" spans="70:70" x14ac:dyDescent="0.25">
      <c r="BR755426" s="2381"/>
    </row>
    <row r="755450" spans="70:70" x14ac:dyDescent="0.25">
      <c r="BR755450" s="2394"/>
    </row>
    <row r="755451" spans="70:70" x14ac:dyDescent="0.25">
      <c r="BR755451" s="2381"/>
    </row>
    <row r="755475" spans="70:70" x14ac:dyDescent="0.25">
      <c r="BR755475" s="2394"/>
    </row>
    <row r="755476" spans="70:70" x14ac:dyDescent="0.25">
      <c r="BR755476" s="2381"/>
    </row>
    <row r="755500" spans="70:70" x14ac:dyDescent="0.25">
      <c r="BR755500" s="2394"/>
    </row>
    <row r="755501" spans="70:70" x14ac:dyDescent="0.25">
      <c r="BR755501" s="2381"/>
    </row>
    <row r="755525" spans="70:70" x14ac:dyDescent="0.25">
      <c r="BR755525" s="2394"/>
    </row>
    <row r="755526" spans="70:70" x14ac:dyDescent="0.25">
      <c r="BR755526" s="2381"/>
    </row>
    <row r="755550" spans="70:70" x14ac:dyDescent="0.25">
      <c r="BR755550" s="2394"/>
    </row>
    <row r="755551" spans="70:70" x14ac:dyDescent="0.25">
      <c r="BR755551" s="2381"/>
    </row>
    <row r="755575" spans="70:70" x14ac:dyDescent="0.25">
      <c r="BR755575" s="2394"/>
    </row>
    <row r="755576" spans="70:70" x14ac:dyDescent="0.25">
      <c r="BR755576" s="2381"/>
    </row>
    <row r="755600" spans="70:70" x14ac:dyDescent="0.25">
      <c r="BR755600" s="2394"/>
    </row>
    <row r="755601" spans="70:70" x14ac:dyDescent="0.25">
      <c r="BR755601" s="2381"/>
    </row>
    <row r="755625" spans="70:70" x14ac:dyDescent="0.25">
      <c r="BR755625" s="2394"/>
    </row>
    <row r="755626" spans="70:70" x14ac:dyDescent="0.25">
      <c r="BR755626" s="2381"/>
    </row>
    <row r="755650" spans="70:70" x14ac:dyDescent="0.25">
      <c r="BR755650" s="2394"/>
    </row>
    <row r="755651" spans="70:70" x14ac:dyDescent="0.25">
      <c r="BR755651" s="2381"/>
    </row>
    <row r="755675" spans="70:70" x14ac:dyDescent="0.25">
      <c r="BR755675" s="2394"/>
    </row>
    <row r="755676" spans="70:70" x14ac:dyDescent="0.25">
      <c r="BR755676" s="2381"/>
    </row>
    <row r="755700" spans="70:70" x14ac:dyDescent="0.25">
      <c r="BR755700" s="2394"/>
    </row>
    <row r="755701" spans="70:70" x14ac:dyDescent="0.25">
      <c r="BR755701" s="2381"/>
    </row>
    <row r="755725" spans="70:70" x14ac:dyDescent="0.25">
      <c r="BR755725" s="2394"/>
    </row>
    <row r="755726" spans="70:70" x14ac:dyDescent="0.25">
      <c r="BR755726" s="2381"/>
    </row>
    <row r="755750" spans="70:70" x14ac:dyDescent="0.25">
      <c r="BR755750" s="2394"/>
    </row>
    <row r="755751" spans="70:70" x14ac:dyDescent="0.25">
      <c r="BR755751" s="2381"/>
    </row>
    <row r="755775" spans="70:70" x14ac:dyDescent="0.25">
      <c r="BR755775" s="2394"/>
    </row>
    <row r="755776" spans="70:70" x14ac:dyDescent="0.25">
      <c r="BR755776" s="2381"/>
    </row>
    <row r="755800" spans="70:70" x14ac:dyDescent="0.25">
      <c r="BR755800" s="2394"/>
    </row>
    <row r="755801" spans="70:70" x14ac:dyDescent="0.25">
      <c r="BR755801" s="2381"/>
    </row>
    <row r="755825" spans="70:70" x14ac:dyDescent="0.25">
      <c r="BR755825" s="2394"/>
    </row>
    <row r="755826" spans="70:70" x14ac:dyDescent="0.25">
      <c r="BR755826" s="2381"/>
    </row>
    <row r="755850" spans="70:70" x14ac:dyDescent="0.25">
      <c r="BR755850" s="2394"/>
    </row>
    <row r="755851" spans="70:70" x14ac:dyDescent="0.25">
      <c r="BR755851" s="2381"/>
    </row>
    <row r="755875" spans="70:70" x14ac:dyDescent="0.25">
      <c r="BR755875" s="2394"/>
    </row>
    <row r="755876" spans="70:70" x14ac:dyDescent="0.25">
      <c r="BR755876" s="2381"/>
    </row>
    <row r="755900" spans="70:70" x14ac:dyDescent="0.25">
      <c r="BR755900" s="2394"/>
    </row>
    <row r="755901" spans="70:70" x14ac:dyDescent="0.25">
      <c r="BR755901" s="2381"/>
    </row>
    <row r="755925" spans="70:70" x14ac:dyDescent="0.25">
      <c r="BR755925" s="2394"/>
    </row>
    <row r="755926" spans="70:70" x14ac:dyDescent="0.25">
      <c r="BR755926" s="2381"/>
    </row>
    <row r="755950" spans="70:70" x14ac:dyDescent="0.25">
      <c r="BR755950" s="2394"/>
    </row>
    <row r="755951" spans="70:70" x14ac:dyDescent="0.25">
      <c r="BR755951" s="2381"/>
    </row>
    <row r="755975" spans="70:70" x14ac:dyDescent="0.25">
      <c r="BR755975" s="2394"/>
    </row>
    <row r="755976" spans="70:70" x14ac:dyDescent="0.25">
      <c r="BR755976" s="2381"/>
    </row>
    <row r="756000" spans="70:70" x14ac:dyDescent="0.25">
      <c r="BR756000" s="2394"/>
    </row>
    <row r="756001" spans="70:70" x14ac:dyDescent="0.25">
      <c r="BR756001" s="2381"/>
    </row>
    <row r="756025" spans="70:70" x14ac:dyDescent="0.25">
      <c r="BR756025" s="2394"/>
    </row>
    <row r="756026" spans="70:70" x14ac:dyDescent="0.25">
      <c r="BR756026" s="2381"/>
    </row>
    <row r="756050" spans="70:70" x14ac:dyDescent="0.25">
      <c r="BR756050" s="2394"/>
    </row>
    <row r="756051" spans="70:70" x14ac:dyDescent="0.25">
      <c r="BR756051" s="2381"/>
    </row>
    <row r="756075" spans="70:70" x14ac:dyDescent="0.25">
      <c r="BR756075" s="2394"/>
    </row>
    <row r="756076" spans="70:70" x14ac:dyDescent="0.25">
      <c r="BR756076" s="2381"/>
    </row>
    <row r="756100" spans="70:70" x14ac:dyDescent="0.25">
      <c r="BR756100" s="2394"/>
    </row>
    <row r="756101" spans="70:70" x14ac:dyDescent="0.25">
      <c r="BR756101" s="2381"/>
    </row>
    <row r="756125" spans="70:70" x14ac:dyDescent="0.25">
      <c r="BR756125" s="2394"/>
    </row>
    <row r="756126" spans="70:70" x14ac:dyDescent="0.25">
      <c r="BR756126" s="2381"/>
    </row>
    <row r="756150" spans="70:70" x14ac:dyDescent="0.25">
      <c r="BR756150" s="2394"/>
    </row>
    <row r="756151" spans="70:70" x14ac:dyDescent="0.25">
      <c r="BR756151" s="2381"/>
    </row>
    <row r="756175" spans="70:70" x14ac:dyDescent="0.25">
      <c r="BR756175" s="2394"/>
    </row>
    <row r="756176" spans="70:70" x14ac:dyDescent="0.25">
      <c r="BR756176" s="2381"/>
    </row>
    <row r="756200" spans="70:70" x14ac:dyDescent="0.25">
      <c r="BR756200" s="2394"/>
    </row>
    <row r="756201" spans="70:70" x14ac:dyDescent="0.25">
      <c r="BR756201" s="2381"/>
    </row>
    <row r="756225" spans="70:70" x14ac:dyDescent="0.25">
      <c r="BR756225" s="2394"/>
    </row>
    <row r="756226" spans="70:70" x14ac:dyDescent="0.25">
      <c r="BR756226" s="2381"/>
    </row>
    <row r="756250" spans="70:70" x14ac:dyDescent="0.25">
      <c r="BR756250" s="2394"/>
    </row>
    <row r="756251" spans="70:70" x14ac:dyDescent="0.25">
      <c r="BR756251" s="2381"/>
    </row>
    <row r="756275" spans="70:70" x14ac:dyDescent="0.25">
      <c r="BR756275" s="2394"/>
    </row>
    <row r="756276" spans="70:70" x14ac:dyDescent="0.25">
      <c r="BR756276" s="2381"/>
    </row>
    <row r="756300" spans="70:70" x14ac:dyDescent="0.25">
      <c r="BR756300" s="2394"/>
    </row>
    <row r="756301" spans="70:70" x14ac:dyDescent="0.25">
      <c r="BR756301" s="2381"/>
    </row>
    <row r="756325" spans="70:70" x14ac:dyDescent="0.25">
      <c r="BR756325" s="2394"/>
    </row>
    <row r="756326" spans="70:70" x14ac:dyDescent="0.25">
      <c r="BR756326" s="2381"/>
    </row>
    <row r="756350" spans="70:70" x14ac:dyDescent="0.25">
      <c r="BR756350" s="2394"/>
    </row>
    <row r="756351" spans="70:70" x14ac:dyDescent="0.25">
      <c r="BR756351" s="2381"/>
    </row>
    <row r="756375" spans="70:70" x14ac:dyDescent="0.25">
      <c r="BR756375" s="2394"/>
    </row>
    <row r="756376" spans="70:70" x14ac:dyDescent="0.25">
      <c r="BR756376" s="2381"/>
    </row>
    <row r="756400" spans="70:70" x14ac:dyDescent="0.25">
      <c r="BR756400" s="2394"/>
    </row>
    <row r="756401" spans="70:70" x14ac:dyDescent="0.25">
      <c r="BR756401" s="2381"/>
    </row>
    <row r="756425" spans="70:70" x14ac:dyDescent="0.25">
      <c r="BR756425" s="2394"/>
    </row>
    <row r="756426" spans="70:70" x14ac:dyDescent="0.25">
      <c r="BR756426" s="2381"/>
    </row>
    <row r="756450" spans="70:70" x14ac:dyDescent="0.25">
      <c r="BR756450" s="2394"/>
    </row>
    <row r="756451" spans="70:70" x14ac:dyDescent="0.25">
      <c r="BR756451" s="2381"/>
    </row>
    <row r="756475" spans="70:70" x14ac:dyDescent="0.25">
      <c r="BR756475" s="2394"/>
    </row>
    <row r="756476" spans="70:70" x14ac:dyDescent="0.25">
      <c r="BR756476" s="2381"/>
    </row>
    <row r="756500" spans="70:70" x14ac:dyDescent="0.25">
      <c r="BR756500" s="2394"/>
    </row>
    <row r="756501" spans="70:70" x14ac:dyDescent="0.25">
      <c r="BR756501" s="2381"/>
    </row>
    <row r="756525" spans="70:70" x14ac:dyDescent="0.25">
      <c r="BR756525" s="2394"/>
    </row>
    <row r="756526" spans="70:70" x14ac:dyDescent="0.25">
      <c r="BR756526" s="2381"/>
    </row>
    <row r="756550" spans="70:70" x14ac:dyDescent="0.25">
      <c r="BR756550" s="2394"/>
    </row>
    <row r="756551" spans="70:70" x14ac:dyDescent="0.25">
      <c r="BR756551" s="2381"/>
    </row>
    <row r="756575" spans="70:70" x14ac:dyDescent="0.25">
      <c r="BR756575" s="2394"/>
    </row>
    <row r="756576" spans="70:70" x14ac:dyDescent="0.25">
      <c r="BR756576" s="2381"/>
    </row>
    <row r="756600" spans="70:70" x14ac:dyDescent="0.25">
      <c r="BR756600" s="2394"/>
    </row>
    <row r="756601" spans="70:70" x14ac:dyDescent="0.25">
      <c r="BR756601" s="2381"/>
    </row>
    <row r="756625" spans="70:70" x14ac:dyDescent="0.25">
      <c r="BR756625" s="2394"/>
    </row>
    <row r="756626" spans="70:70" x14ac:dyDescent="0.25">
      <c r="BR756626" s="2381"/>
    </row>
    <row r="756650" spans="70:70" x14ac:dyDescent="0.25">
      <c r="BR756650" s="2394"/>
    </row>
    <row r="756651" spans="70:70" x14ac:dyDescent="0.25">
      <c r="BR756651" s="2381"/>
    </row>
    <row r="756675" spans="70:70" x14ac:dyDescent="0.25">
      <c r="BR756675" s="2394"/>
    </row>
    <row r="756676" spans="70:70" x14ac:dyDescent="0.25">
      <c r="BR756676" s="2381"/>
    </row>
    <row r="756700" spans="70:70" x14ac:dyDescent="0.25">
      <c r="BR756700" s="2394"/>
    </row>
    <row r="756701" spans="70:70" x14ac:dyDescent="0.25">
      <c r="BR756701" s="2381"/>
    </row>
    <row r="756725" spans="70:70" x14ac:dyDescent="0.25">
      <c r="BR756725" s="2394"/>
    </row>
    <row r="756726" spans="70:70" x14ac:dyDescent="0.25">
      <c r="BR756726" s="2381"/>
    </row>
    <row r="756750" spans="70:70" x14ac:dyDescent="0.25">
      <c r="BR756750" s="2394"/>
    </row>
    <row r="756751" spans="70:70" x14ac:dyDescent="0.25">
      <c r="BR756751" s="2381"/>
    </row>
    <row r="756775" spans="70:70" x14ac:dyDescent="0.25">
      <c r="BR756775" s="2394"/>
    </row>
    <row r="756776" spans="70:70" x14ac:dyDescent="0.25">
      <c r="BR756776" s="2381"/>
    </row>
    <row r="756800" spans="70:70" x14ac:dyDescent="0.25">
      <c r="BR756800" s="2394"/>
    </row>
    <row r="756801" spans="70:70" x14ac:dyDescent="0.25">
      <c r="BR756801" s="2381"/>
    </row>
    <row r="756825" spans="70:70" x14ac:dyDescent="0.25">
      <c r="BR756825" s="2394"/>
    </row>
    <row r="756826" spans="70:70" x14ac:dyDescent="0.25">
      <c r="BR756826" s="2381"/>
    </row>
    <row r="756850" spans="70:70" x14ac:dyDescent="0.25">
      <c r="BR756850" s="2394"/>
    </row>
    <row r="756851" spans="70:70" x14ac:dyDescent="0.25">
      <c r="BR756851" s="2381"/>
    </row>
    <row r="756875" spans="70:70" x14ac:dyDescent="0.25">
      <c r="BR756875" s="2394"/>
    </row>
    <row r="756876" spans="70:70" x14ac:dyDescent="0.25">
      <c r="BR756876" s="2381"/>
    </row>
    <row r="756900" spans="70:70" x14ac:dyDescent="0.25">
      <c r="BR756900" s="2394"/>
    </row>
    <row r="756901" spans="70:70" x14ac:dyDescent="0.25">
      <c r="BR756901" s="2381"/>
    </row>
    <row r="756925" spans="70:70" x14ac:dyDescent="0.25">
      <c r="BR756925" s="2394"/>
    </row>
    <row r="756926" spans="70:70" x14ac:dyDescent="0.25">
      <c r="BR756926" s="2381"/>
    </row>
    <row r="756950" spans="70:70" x14ac:dyDescent="0.25">
      <c r="BR756950" s="2394"/>
    </row>
    <row r="756951" spans="70:70" x14ac:dyDescent="0.25">
      <c r="BR756951" s="2381"/>
    </row>
    <row r="756975" spans="70:70" x14ac:dyDescent="0.25">
      <c r="BR756975" s="2394"/>
    </row>
    <row r="756976" spans="70:70" x14ac:dyDescent="0.25">
      <c r="BR756976" s="2381"/>
    </row>
    <row r="757000" spans="70:70" x14ac:dyDescent="0.25">
      <c r="BR757000" s="2394"/>
    </row>
    <row r="757001" spans="70:70" x14ac:dyDescent="0.25">
      <c r="BR757001" s="2381"/>
    </row>
    <row r="757025" spans="70:70" x14ac:dyDescent="0.25">
      <c r="BR757025" s="2394"/>
    </row>
    <row r="757026" spans="70:70" x14ac:dyDescent="0.25">
      <c r="BR757026" s="2381"/>
    </row>
    <row r="757050" spans="70:70" x14ac:dyDescent="0.25">
      <c r="BR757050" s="2394"/>
    </row>
    <row r="757051" spans="70:70" x14ac:dyDescent="0.25">
      <c r="BR757051" s="2381"/>
    </row>
    <row r="757075" spans="70:70" x14ac:dyDescent="0.25">
      <c r="BR757075" s="2394"/>
    </row>
    <row r="757076" spans="70:70" x14ac:dyDescent="0.25">
      <c r="BR757076" s="2381"/>
    </row>
    <row r="757100" spans="70:70" x14ac:dyDescent="0.25">
      <c r="BR757100" s="2394"/>
    </row>
    <row r="757101" spans="70:70" x14ac:dyDescent="0.25">
      <c r="BR757101" s="2381"/>
    </row>
    <row r="757125" spans="70:70" x14ac:dyDescent="0.25">
      <c r="BR757125" s="2394"/>
    </row>
    <row r="757126" spans="70:70" x14ac:dyDescent="0.25">
      <c r="BR757126" s="2381"/>
    </row>
    <row r="757150" spans="70:70" x14ac:dyDescent="0.25">
      <c r="BR757150" s="2394"/>
    </row>
    <row r="757151" spans="70:70" x14ac:dyDescent="0.25">
      <c r="BR757151" s="2381"/>
    </row>
    <row r="757175" spans="70:70" x14ac:dyDescent="0.25">
      <c r="BR757175" s="2394"/>
    </row>
    <row r="757176" spans="70:70" x14ac:dyDescent="0.25">
      <c r="BR757176" s="2381"/>
    </row>
    <row r="757200" spans="70:70" x14ac:dyDescent="0.25">
      <c r="BR757200" s="2394"/>
    </row>
    <row r="757201" spans="70:70" x14ac:dyDescent="0.25">
      <c r="BR757201" s="2381"/>
    </row>
    <row r="757225" spans="70:70" x14ac:dyDescent="0.25">
      <c r="BR757225" s="2394"/>
    </row>
    <row r="757226" spans="70:70" x14ac:dyDescent="0.25">
      <c r="BR757226" s="2381"/>
    </row>
    <row r="757250" spans="70:70" x14ac:dyDescent="0.25">
      <c r="BR757250" s="2394"/>
    </row>
    <row r="757251" spans="70:70" x14ac:dyDescent="0.25">
      <c r="BR757251" s="2381"/>
    </row>
    <row r="757275" spans="70:70" x14ac:dyDescent="0.25">
      <c r="BR757275" s="2394"/>
    </row>
    <row r="757276" spans="70:70" x14ac:dyDescent="0.25">
      <c r="BR757276" s="2381"/>
    </row>
    <row r="757300" spans="70:70" x14ac:dyDescent="0.25">
      <c r="BR757300" s="2394"/>
    </row>
    <row r="757301" spans="70:70" x14ac:dyDescent="0.25">
      <c r="BR757301" s="2381"/>
    </row>
    <row r="757325" spans="70:70" x14ac:dyDescent="0.25">
      <c r="BR757325" s="2394"/>
    </row>
    <row r="757326" spans="70:70" x14ac:dyDescent="0.25">
      <c r="BR757326" s="2381"/>
    </row>
    <row r="757350" spans="70:70" x14ac:dyDescent="0.25">
      <c r="BR757350" s="2394"/>
    </row>
    <row r="757351" spans="70:70" x14ac:dyDescent="0.25">
      <c r="BR757351" s="2381"/>
    </row>
    <row r="757375" spans="70:70" x14ac:dyDescent="0.25">
      <c r="BR757375" s="2394"/>
    </row>
    <row r="757376" spans="70:70" x14ac:dyDescent="0.25">
      <c r="BR757376" s="2381"/>
    </row>
    <row r="757400" spans="70:70" x14ac:dyDescent="0.25">
      <c r="BR757400" s="2394"/>
    </row>
    <row r="757401" spans="70:70" x14ac:dyDescent="0.25">
      <c r="BR757401" s="2381"/>
    </row>
    <row r="757425" spans="70:70" x14ac:dyDescent="0.25">
      <c r="BR757425" s="2394"/>
    </row>
    <row r="757426" spans="70:70" x14ac:dyDescent="0.25">
      <c r="BR757426" s="2381"/>
    </row>
    <row r="757450" spans="70:70" x14ac:dyDescent="0.25">
      <c r="BR757450" s="2394"/>
    </row>
    <row r="757451" spans="70:70" x14ac:dyDescent="0.25">
      <c r="BR757451" s="2381"/>
    </row>
    <row r="757475" spans="70:70" x14ac:dyDescent="0.25">
      <c r="BR757475" s="2394"/>
    </row>
    <row r="757476" spans="70:70" x14ac:dyDescent="0.25">
      <c r="BR757476" s="2381"/>
    </row>
    <row r="757500" spans="70:70" x14ac:dyDescent="0.25">
      <c r="BR757500" s="2394"/>
    </row>
    <row r="757501" spans="70:70" x14ac:dyDescent="0.25">
      <c r="BR757501" s="2381"/>
    </row>
    <row r="757525" spans="70:70" x14ac:dyDescent="0.25">
      <c r="BR757525" s="2394"/>
    </row>
    <row r="757526" spans="70:70" x14ac:dyDescent="0.25">
      <c r="BR757526" s="2381"/>
    </row>
    <row r="757550" spans="70:70" x14ac:dyDescent="0.25">
      <c r="BR757550" s="2394"/>
    </row>
    <row r="757551" spans="70:70" x14ac:dyDescent="0.25">
      <c r="BR757551" s="2381"/>
    </row>
    <row r="757575" spans="70:70" x14ac:dyDescent="0.25">
      <c r="BR757575" s="2394"/>
    </row>
    <row r="757576" spans="70:70" x14ac:dyDescent="0.25">
      <c r="BR757576" s="2381"/>
    </row>
    <row r="757600" spans="70:70" x14ac:dyDescent="0.25">
      <c r="BR757600" s="2394"/>
    </row>
    <row r="757601" spans="70:70" x14ac:dyDescent="0.25">
      <c r="BR757601" s="2381"/>
    </row>
    <row r="757625" spans="70:70" x14ac:dyDescent="0.25">
      <c r="BR757625" s="2394"/>
    </row>
    <row r="757626" spans="70:70" x14ac:dyDescent="0.25">
      <c r="BR757626" s="2381"/>
    </row>
    <row r="757650" spans="70:70" x14ac:dyDescent="0.25">
      <c r="BR757650" s="2394"/>
    </row>
    <row r="757651" spans="70:70" x14ac:dyDescent="0.25">
      <c r="BR757651" s="2381"/>
    </row>
    <row r="757675" spans="70:70" x14ac:dyDescent="0.25">
      <c r="BR757675" s="2394"/>
    </row>
    <row r="757676" spans="70:70" x14ac:dyDescent="0.25">
      <c r="BR757676" s="2381"/>
    </row>
    <row r="757700" spans="70:70" x14ac:dyDescent="0.25">
      <c r="BR757700" s="2394"/>
    </row>
    <row r="757701" spans="70:70" x14ac:dyDescent="0.25">
      <c r="BR757701" s="2381"/>
    </row>
    <row r="757725" spans="70:70" x14ac:dyDescent="0.25">
      <c r="BR757725" s="2394"/>
    </row>
    <row r="757726" spans="70:70" x14ac:dyDescent="0.25">
      <c r="BR757726" s="2381"/>
    </row>
    <row r="757750" spans="70:70" x14ac:dyDescent="0.25">
      <c r="BR757750" s="2394"/>
    </row>
    <row r="757751" spans="70:70" x14ac:dyDescent="0.25">
      <c r="BR757751" s="2381"/>
    </row>
    <row r="757775" spans="70:70" x14ac:dyDescent="0.25">
      <c r="BR757775" s="2394"/>
    </row>
    <row r="757776" spans="70:70" x14ac:dyDescent="0.25">
      <c r="BR757776" s="2381"/>
    </row>
    <row r="757800" spans="70:70" x14ac:dyDescent="0.25">
      <c r="BR757800" s="2394"/>
    </row>
    <row r="757801" spans="70:70" x14ac:dyDescent="0.25">
      <c r="BR757801" s="2381"/>
    </row>
    <row r="757825" spans="70:70" x14ac:dyDescent="0.25">
      <c r="BR757825" s="2394"/>
    </row>
    <row r="757826" spans="70:70" x14ac:dyDescent="0.25">
      <c r="BR757826" s="2381"/>
    </row>
    <row r="757850" spans="70:70" x14ac:dyDescent="0.25">
      <c r="BR757850" s="2394"/>
    </row>
    <row r="757851" spans="70:70" x14ac:dyDescent="0.25">
      <c r="BR757851" s="2381"/>
    </row>
    <row r="757875" spans="70:70" x14ac:dyDescent="0.25">
      <c r="BR757875" s="2394"/>
    </row>
    <row r="757876" spans="70:70" x14ac:dyDescent="0.25">
      <c r="BR757876" s="2381"/>
    </row>
    <row r="757900" spans="70:70" x14ac:dyDescent="0.25">
      <c r="BR757900" s="2394"/>
    </row>
    <row r="757901" spans="70:70" x14ac:dyDescent="0.25">
      <c r="BR757901" s="2381"/>
    </row>
    <row r="757925" spans="70:70" x14ac:dyDescent="0.25">
      <c r="BR757925" s="2394"/>
    </row>
    <row r="757926" spans="70:70" x14ac:dyDescent="0.25">
      <c r="BR757926" s="2381"/>
    </row>
    <row r="757950" spans="70:70" x14ac:dyDescent="0.25">
      <c r="BR757950" s="2394"/>
    </row>
    <row r="757951" spans="70:70" x14ac:dyDescent="0.25">
      <c r="BR757951" s="2381"/>
    </row>
    <row r="757975" spans="70:70" x14ac:dyDescent="0.25">
      <c r="BR757975" s="2394"/>
    </row>
    <row r="757976" spans="70:70" x14ac:dyDescent="0.25">
      <c r="BR757976" s="2381"/>
    </row>
    <row r="758000" spans="70:70" x14ac:dyDescent="0.25">
      <c r="BR758000" s="2394"/>
    </row>
    <row r="758001" spans="70:70" x14ac:dyDescent="0.25">
      <c r="BR758001" s="2381"/>
    </row>
    <row r="758025" spans="70:70" x14ac:dyDescent="0.25">
      <c r="BR758025" s="2394"/>
    </row>
    <row r="758026" spans="70:70" x14ac:dyDescent="0.25">
      <c r="BR758026" s="2381"/>
    </row>
    <row r="758050" spans="70:70" x14ac:dyDescent="0.25">
      <c r="BR758050" s="2394"/>
    </row>
    <row r="758051" spans="70:70" x14ac:dyDescent="0.25">
      <c r="BR758051" s="2381"/>
    </row>
    <row r="758075" spans="70:70" x14ac:dyDescent="0.25">
      <c r="BR758075" s="2394"/>
    </row>
    <row r="758076" spans="70:70" x14ac:dyDescent="0.25">
      <c r="BR758076" s="2381"/>
    </row>
    <row r="758100" spans="70:70" x14ac:dyDescent="0.25">
      <c r="BR758100" s="2394"/>
    </row>
    <row r="758101" spans="70:70" x14ac:dyDescent="0.25">
      <c r="BR758101" s="2381"/>
    </row>
    <row r="758125" spans="70:70" x14ac:dyDescent="0.25">
      <c r="BR758125" s="2394"/>
    </row>
    <row r="758126" spans="70:70" x14ac:dyDescent="0.25">
      <c r="BR758126" s="2381"/>
    </row>
    <row r="758150" spans="70:70" x14ac:dyDescent="0.25">
      <c r="BR758150" s="2394"/>
    </row>
    <row r="758151" spans="70:70" x14ac:dyDescent="0.25">
      <c r="BR758151" s="2381"/>
    </row>
    <row r="758175" spans="70:70" x14ac:dyDescent="0.25">
      <c r="BR758175" s="2394"/>
    </row>
    <row r="758176" spans="70:70" x14ac:dyDescent="0.25">
      <c r="BR758176" s="2381"/>
    </row>
    <row r="758200" spans="70:70" x14ac:dyDescent="0.25">
      <c r="BR758200" s="2394"/>
    </row>
    <row r="758201" spans="70:70" x14ac:dyDescent="0.25">
      <c r="BR758201" s="2381"/>
    </row>
    <row r="758225" spans="70:70" x14ac:dyDescent="0.25">
      <c r="BR758225" s="2394"/>
    </row>
    <row r="758226" spans="70:70" x14ac:dyDescent="0.25">
      <c r="BR758226" s="2381"/>
    </row>
    <row r="758250" spans="70:70" x14ac:dyDescent="0.25">
      <c r="BR758250" s="2394"/>
    </row>
    <row r="758251" spans="70:70" x14ac:dyDescent="0.25">
      <c r="BR758251" s="2381"/>
    </row>
    <row r="758275" spans="70:70" x14ac:dyDescent="0.25">
      <c r="BR758275" s="2394"/>
    </row>
    <row r="758276" spans="70:70" x14ac:dyDescent="0.25">
      <c r="BR758276" s="2381"/>
    </row>
    <row r="758300" spans="70:70" x14ac:dyDescent="0.25">
      <c r="BR758300" s="2394"/>
    </row>
    <row r="758301" spans="70:70" x14ac:dyDescent="0.25">
      <c r="BR758301" s="2381"/>
    </row>
    <row r="758325" spans="70:70" x14ac:dyDescent="0.25">
      <c r="BR758325" s="2394"/>
    </row>
    <row r="758326" spans="70:70" x14ac:dyDescent="0.25">
      <c r="BR758326" s="2381"/>
    </row>
    <row r="758350" spans="70:70" x14ac:dyDescent="0.25">
      <c r="BR758350" s="2394"/>
    </row>
    <row r="758351" spans="70:70" x14ac:dyDescent="0.25">
      <c r="BR758351" s="2381"/>
    </row>
    <row r="758375" spans="70:70" x14ac:dyDescent="0.25">
      <c r="BR758375" s="2394"/>
    </row>
    <row r="758376" spans="70:70" x14ac:dyDescent="0.25">
      <c r="BR758376" s="2381"/>
    </row>
    <row r="758400" spans="70:70" x14ac:dyDescent="0.25">
      <c r="BR758400" s="2394"/>
    </row>
    <row r="758401" spans="70:70" x14ac:dyDescent="0.25">
      <c r="BR758401" s="2381"/>
    </row>
    <row r="758425" spans="70:70" x14ac:dyDescent="0.25">
      <c r="BR758425" s="2394"/>
    </row>
    <row r="758426" spans="70:70" x14ac:dyDescent="0.25">
      <c r="BR758426" s="2381"/>
    </row>
    <row r="758450" spans="70:70" x14ac:dyDescent="0.25">
      <c r="BR758450" s="2394"/>
    </row>
    <row r="758451" spans="70:70" x14ac:dyDescent="0.25">
      <c r="BR758451" s="2381"/>
    </row>
    <row r="758475" spans="70:70" x14ac:dyDescent="0.25">
      <c r="BR758475" s="2394"/>
    </row>
    <row r="758476" spans="70:70" x14ac:dyDescent="0.25">
      <c r="BR758476" s="2381"/>
    </row>
    <row r="758500" spans="70:70" x14ac:dyDescent="0.25">
      <c r="BR758500" s="2394"/>
    </row>
    <row r="758501" spans="70:70" x14ac:dyDescent="0.25">
      <c r="BR758501" s="2381"/>
    </row>
    <row r="758525" spans="70:70" x14ac:dyDescent="0.25">
      <c r="BR758525" s="2394"/>
    </row>
    <row r="758526" spans="70:70" x14ac:dyDescent="0.25">
      <c r="BR758526" s="2381"/>
    </row>
    <row r="758550" spans="70:70" x14ac:dyDescent="0.25">
      <c r="BR758550" s="2394"/>
    </row>
    <row r="758551" spans="70:70" x14ac:dyDescent="0.25">
      <c r="BR758551" s="2381"/>
    </row>
    <row r="758575" spans="70:70" x14ac:dyDescent="0.25">
      <c r="BR758575" s="2394"/>
    </row>
    <row r="758576" spans="70:70" x14ac:dyDescent="0.25">
      <c r="BR758576" s="2381"/>
    </row>
    <row r="758600" spans="70:70" x14ac:dyDescent="0.25">
      <c r="BR758600" s="2394"/>
    </row>
    <row r="758601" spans="70:70" x14ac:dyDescent="0.25">
      <c r="BR758601" s="2381"/>
    </row>
    <row r="758625" spans="70:70" x14ac:dyDescent="0.25">
      <c r="BR758625" s="2394"/>
    </row>
    <row r="758626" spans="70:70" x14ac:dyDescent="0.25">
      <c r="BR758626" s="2381"/>
    </row>
    <row r="758650" spans="70:70" x14ac:dyDescent="0.25">
      <c r="BR758650" s="2394"/>
    </row>
    <row r="758651" spans="70:70" x14ac:dyDescent="0.25">
      <c r="BR758651" s="2381"/>
    </row>
    <row r="758675" spans="70:70" x14ac:dyDescent="0.25">
      <c r="BR758675" s="2394"/>
    </row>
    <row r="758676" spans="70:70" x14ac:dyDescent="0.25">
      <c r="BR758676" s="2381"/>
    </row>
    <row r="758700" spans="70:70" x14ac:dyDescent="0.25">
      <c r="BR758700" s="2394"/>
    </row>
    <row r="758701" spans="70:70" x14ac:dyDescent="0.25">
      <c r="BR758701" s="2381"/>
    </row>
    <row r="758725" spans="70:70" x14ac:dyDescent="0.25">
      <c r="BR758725" s="2394"/>
    </row>
    <row r="758726" spans="70:70" x14ac:dyDescent="0.25">
      <c r="BR758726" s="2381"/>
    </row>
    <row r="758750" spans="70:70" x14ac:dyDescent="0.25">
      <c r="BR758750" s="2394"/>
    </row>
    <row r="758751" spans="70:70" x14ac:dyDescent="0.25">
      <c r="BR758751" s="2381"/>
    </row>
    <row r="758775" spans="70:70" x14ac:dyDescent="0.25">
      <c r="BR758775" s="2394"/>
    </row>
    <row r="758776" spans="70:70" x14ac:dyDescent="0.25">
      <c r="BR758776" s="2381"/>
    </row>
    <row r="758800" spans="70:70" x14ac:dyDescent="0.25">
      <c r="BR758800" s="2394"/>
    </row>
    <row r="758801" spans="70:70" x14ac:dyDescent="0.25">
      <c r="BR758801" s="2381"/>
    </row>
    <row r="758825" spans="70:70" x14ac:dyDescent="0.25">
      <c r="BR758825" s="2394"/>
    </row>
    <row r="758826" spans="70:70" x14ac:dyDescent="0.25">
      <c r="BR758826" s="2381"/>
    </row>
    <row r="758850" spans="70:70" x14ac:dyDescent="0.25">
      <c r="BR758850" s="2394"/>
    </row>
    <row r="758851" spans="70:70" x14ac:dyDescent="0.25">
      <c r="BR758851" s="2381"/>
    </row>
    <row r="758875" spans="70:70" x14ac:dyDescent="0.25">
      <c r="BR758875" s="2394"/>
    </row>
    <row r="758876" spans="70:70" x14ac:dyDescent="0.25">
      <c r="BR758876" s="2381"/>
    </row>
    <row r="758900" spans="70:70" x14ac:dyDescent="0.25">
      <c r="BR758900" s="2394"/>
    </row>
    <row r="758901" spans="70:70" x14ac:dyDescent="0.25">
      <c r="BR758901" s="2381"/>
    </row>
    <row r="758925" spans="70:70" x14ac:dyDescent="0.25">
      <c r="BR758925" s="2394"/>
    </row>
    <row r="758926" spans="70:70" x14ac:dyDescent="0.25">
      <c r="BR758926" s="2381"/>
    </row>
    <row r="758950" spans="70:70" x14ac:dyDescent="0.25">
      <c r="BR758950" s="2394"/>
    </row>
    <row r="758951" spans="70:70" x14ac:dyDescent="0.25">
      <c r="BR758951" s="2381"/>
    </row>
    <row r="758975" spans="70:70" x14ac:dyDescent="0.25">
      <c r="BR758975" s="2394"/>
    </row>
    <row r="758976" spans="70:70" x14ac:dyDescent="0.25">
      <c r="BR758976" s="2381"/>
    </row>
    <row r="759000" spans="70:70" x14ac:dyDescent="0.25">
      <c r="BR759000" s="2394"/>
    </row>
    <row r="759001" spans="70:70" x14ac:dyDescent="0.25">
      <c r="BR759001" s="2381"/>
    </row>
    <row r="759025" spans="70:70" x14ac:dyDescent="0.25">
      <c r="BR759025" s="2394"/>
    </row>
    <row r="759026" spans="70:70" x14ac:dyDescent="0.25">
      <c r="BR759026" s="2381"/>
    </row>
    <row r="759050" spans="70:70" x14ac:dyDescent="0.25">
      <c r="BR759050" s="2394"/>
    </row>
    <row r="759051" spans="70:70" x14ac:dyDescent="0.25">
      <c r="BR759051" s="2381"/>
    </row>
    <row r="759075" spans="70:70" x14ac:dyDescent="0.25">
      <c r="BR759075" s="2394"/>
    </row>
    <row r="759076" spans="70:70" x14ac:dyDescent="0.25">
      <c r="BR759076" s="2381"/>
    </row>
    <row r="759100" spans="70:70" x14ac:dyDescent="0.25">
      <c r="BR759100" s="2394"/>
    </row>
    <row r="759101" spans="70:70" x14ac:dyDescent="0.25">
      <c r="BR759101" s="2381"/>
    </row>
    <row r="759125" spans="70:70" x14ac:dyDescent="0.25">
      <c r="BR759125" s="2394"/>
    </row>
    <row r="759126" spans="70:70" x14ac:dyDescent="0.25">
      <c r="BR759126" s="2381"/>
    </row>
    <row r="759150" spans="70:70" x14ac:dyDescent="0.25">
      <c r="BR759150" s="2394"/>
    </row>
    <row r="759151" spans="70:70" x14ac:dyDescent="0.25">
      <c r="BR759151" s="2381"/>
    </row>
    <row r="759175" spans="70:70" x14ac:dyDescent="0.25">
      <c r="BR759175" s="2394"/>
    </row>
    <row r="759176" spans="70:70" x14ac:dyDescent="0.25">
      <c r="BR759176" s="2381"/>
    </row>
    <row r="759200" spans="70:70" x14ac:dyDescent="0.25">
      <c r="BR759200" s="2394"/>
    </row>
    <row r="759201" spans="70:70" x14ac:dyDescent="0.25">
      <c r="BR759201" s="2381"/>
    </row>
    <row r="759225" spans="70:70" x14ac:dyDescent="0.25">
      <c r="BR759225" s="2394"/>
    </row>
    <row r="759226" spans="70:70" x14ac:dyDescent="0.25">
      <c r="BR759226" s="2381"/>
    </row>
    <row r="759250" spans="70:70" x14ac:dyDescent="0.25">
      <c r="BR759250" s="2394"/>
    </row>
    <row r="759251" spans="70:70" x14ac:dyDescent="0.25">
      <c r="BR759251" s="2381"/>
    </row>
    <row r="759275" spans="70:70" x14ac:dyDescent="0.25">
      <c r="BR759275" s="2394"/>
    </row>
    <row r="759276" spans="70:70" x14ac:dyDescent="0.25">
      <c r="BR759276" s="2381"/>
    </row>
    <row r="759300" spans="70:70" x14ac:dyDescent="0.25">
      <c r="BR759300" s="2394"/>
    </row>
    <row r="759301" spans="70:70" x14ac:dyDescent="0.25">
      <c r="BR759301" s="2381"/>
    </row>
    <row r="759325" spans="70:70" x14ac:dyDescent="0.25">
      <c r="BR759325" s="2394"/>
    </row>
    <row r="759326" spans="70:70" x14ac:dyDescent="0.25">
      <c r="BR759326" s="2381"/>
    </row>
    <row r="759350" spans="70:70" x14ac:dyDescent="0.25">
      <c r="BR759350" s="2394"/>
    </row>
    <row r="759351" spans="70:70" x14ac:dyDescent="0.25">
      <c r="BR759351" s="2381"/>
    </row>
    <row r="759375" spans="70:70" x14ac:dyDescent="0.25">
      <c r="BR759375" s="2394"/>
    </row>
    <row r="759376" spans="70:70" x14ac:dyDescent="0.25">
      <c r="BR759376" s="2381"/>
    </row>
    <row r="759400" spans="70:70" x14ac:dyDescent="0.25">
      <c r="BR759400" s="2394"/>
    </row>
    <row r="759401" spans="70:70" x14ac:dyDescent="0.25">
      <c r="BR759401" s="2381"/>
    </row>
    <row r="759425" spans="70:70" x14ac:dyDescent="0.25">
      <c r="BR759425" s="2394"/>
    </row>
    <row r="759426" spans="70:70" x14ac:dyDescent="0.25">
      <c r="BR759426" s="2381"/>
    </row>
    <row r="759450" spans="70:70" x14ac:dyDescent="0.25">
      <c r="BR759450" s="2394"/>
    </row>
    <row r="759451" spans="70:70" x14ac:dyDescent="0.25">
      <c r="BR759451" s="2381"/>
    </row>
    <row r="759475" spans="70:70" x14ac:dyDescent="0.25">
      <c r="BR759475" s="2394"/>
    </row>
    <row r="759476" spans="70:70" x14ac:dyDescent="0.25">
      <c r="BR759476" s="2381"/>
    </row>
    <row r="759500" spans="70:70" x14ac:dyDescent="0.25">
      <c r="BR759500" s="2394"/>
    </row>
    <row r="759501" spans="70:70" x14ac:dyDescent="0.25">
      <c r="BR759501" s="2381"/>
    </row>
    <row r="759525" spans="70:70" x14ac:dyDescent="0.25">
      <c r="BR759525" s="2394"/>
    </row>
    <row r="759526" spans="70:70" x14ac:dyDescent="0.25">
      <c r="BR759526" s="2381"/>
    </row>
    <row r="759550" spans="70:70" x14ac:dyDescent="0.25">
      <c r="BR759550" s="2394"/>
    </row>
    <row r="759551" spans="70:70" x14ac:dyDescent="0.25">
      <c r="BR759551" s="2381"/>
    </row>
    <row r="759575" spans="70:70" x14ac:dyDescent="0.25">
      <c r="BR759575" s="2394"/>
    </row>
    <row r="759576" spans="70:70" x14ac:dyDescent="0.25">
      <c r="BR759576" s="2381"/>
    </row>
    <row r="759600" spans="70:70" x14ac:dyDescent="0.25">
      <c r="BR759600" s="2394"/>
    </row>
    <row r="759601" spans="70:70" x14ac:dyDescent="0.25">
      <c r="BR759601" s="2381"/>
    </row>
    <row r="759625" spans="70:70" x14ac:dyDescent="0.25">
      <c r="BR759625" s="2394"/>
    </row>
    <row r="759626" spans="70:70" x14ac:dyDescent="0.25">
      <c r="BR759626" s="2381"/>
    </row>
    <row r="759650" spans="70:70" x14ac:dyDescent="0.25">
      <c r="BR759650" s="2394"/>
    </row>
    <row r="759651" spans="70:70" x14ac:dyDescent="0.25">
      <c r="BR759651" s="2381"/>
    </row>
    <row r="759675" spans="70:70" x14ac:dyDescent="0.25">
      <c r="BR759675" s="2394"/>
    </row>
    <row r="759676" spans="70:70" x14ac:dyDescent="0.25">
      <c r="BR759676" s="2381"/>
    </row>
    <row r="759700" spans="70:70" x14ac:dyDescent="0.25">
      <c r="BR759700" s="2394"/>
    </row>
    <row r="759701" spans="70:70" x14ac:dyDescent="0.25">
      <c r="BR759701" s="2381"/>
    </row>
    <row r="759725" spans="70:70" x14ac:dyDescent="0.25">
      <c r="BR759725" s="2394"/>
    </row>
    <row r="759726" spans="70:70" x14ac:dyDescent="0.25">
      <c r="BR759726" s="2381"/>
    </row>
    <row r="759750" spans="70:70" x14ac:dyDescent="0.25">
      <c r="BR759750" s="2394"/>
    </row>
    <row r="759751" spans="70:70" x14ac:dyDescent="0.25">
      <c r="BR759751" s="2381"/>
    </row>
    <row r="759775" spans="70:70" x14ac:dyDescent="0.25">
      <c r="BR759775" s="2394"/>
    </row>
    <row r="759776" spans="70:70" x14ac:dyDescent="0.25">
      <c r="BR759776" s="2381"/>
    </row>
    <row r="759800" spans="70:70" x14ac:dyDescent="0.25">
      <c r="BR759800" s="2394"/>
    </row>
    <row r="759801" spans="70:70" x14ac:dyDescent="0.25">
      <c r="BR759801" s="2381"/>
    </row>
    <row r="759825" spans="70:70" x14ac:dyDescent="0.25">
      <c r="BR759825" s="2394"/>
    </row>
    <row r="759826" spans="70:70" x14ac:dyDescent="0.25">
      <c r="BR759826" s="2381"/>
    </row>
    <row r="759850" spans="70:70" x14ac:dyDescent="0.25">
      <c r="BR759850" s="2394"/>
    </row>
    <row r="759851" spans="70:70" x14ac:dyDescent="0.25">
      <c r="BR759851" s="2381"/>
    </row>
    <row r="759875" spans="70:70" x14ac:dyDescent="0.25">
      <c r="BR759875" s="2394"/>
    </row>
    <row r="759876" spans="70:70" x14ac:dyDescent="0.25">
      <c r="BR759876" s="2381"/>
    </row>
    <row r="759900" spans="70:70" x14ac:dyDescent="0.25">
      <c r="BR759900" s="2394"/>
    </row>
    <row r="759901" spans="70:70" x14ac:dyDescent="0.25">
      <c r="BR759901" s="2381"/>
    </row>
    <row r="759925" spans="70:70" x14ac:dyDescent="0.25">
      <c r="BR759925" s="2394"/>
    </row>
    <row r="759926" spans="70:70" x14ac:dyDescent="0.25">
      <c r="BR759926" s="2381"/>
    </row>
    <row r="759950" spans="70:70" x14ac:dyDescent="0.25">
      <c r="BR759950" s="2394"/>
    </row>
    <row r="759951" spans="70:70" x14ac:dyDescent="0.25">
      <c r="BR759951" s="2381"/>
    </row>
    <row r="759975" spans="70:70" x14ac:dyDescent="0.25">
      <c r="BR759975" s="2394"/>
    </row>
    <row r="759976" spans="70:70" x14ac:dyDescent="0.25">
      <c r="BR759976" s="2381"/>
    </row>
    <row r="760000" spans="70:70" x14ac:dyDescent="0.25">
      <c r="BR760000" s="2394"/>
    </row>
    <row r="760001" spans="70:70" x14ac:dyDescent="0.25">
      <c r="BR760001" s="2381"/>
    </row>
    <row r="760025" spans="70:70" x14ac:dyDescent="0.25">
      <c r="BR760025" s="2394"/>
    </row>
    <row r="760026" spans="70:70" x14ac:dyDescent="0.25">
      <c r="BR760026" s="2381"/>
    </row>
    <row r="760050" spans="70:70" x14ac:dyDescent="0.25">
      <c r="BR760050" s="2394"/>
    </row>
    <row r="760051" spans="70:70" x14ac:dyDescent="0.25">
      <c r="BR760051" s="2381"/>
    </row>
    <row r="760075" spans="70:70" x14ac:dyDescent="0.25">
      <c r="BR760075" s="2394"/>
    </row>
    <row r="760076" spans="70:70" x14ac:dyDescent="0.25">
      <c r="BR760076" s="2381"/>
    </row>
    <row r="760100" spans="70:70" x14ac:dyDescent="0.25">
      <c r="BR760100" s="2394"/>
    </row>
    <row r="760101" spans="70:70" x14ac:dyDescent="0.25">
      <c r="BR760101" s="2381"/>
    </row>
    <row r="760125" spans="70:70" x14ac:dyDescent="0.25">
      <c r="BR760125" s="2394"/>
    </row>
    <row r="760126" spans="70:70" x14ac:dyDescent="0.25">
      <c r="BR760126" s="2381"/>
    </row>
    <row r="760150" spans="70:70" x14ac:dyDescent="0.25">
      <c r="BR760150" s="2394"/>
    </row>
    <row r="760151" spans="70:70" x14ac:dyDescent="0.25">
      <c r="BR760151" s="2381"/>
    </row>
    <row r="760175" spans="70:70" x14ac:dyDescent="0.25">
      <c r="BR760175" s="2394"/>
    </row>
    <row r="760176" spans="70:70" x14ac:dyDescent="0.25">
      <c r="BR760176" s="2381"/>
    </row>
    <row r="760200" spans="70:70" x14ac:dyDescent="0.25">
      <c r="BR760200" s="2394"/>
    </row>
    <row r="760201" spans="70:70" x14ac:dyDescent="0.25">
      <c r="BR760201" s="2381"/>
    </row>
    <row r="760225" spans="70:70" x14ac:dyDescent="0.25">
      <c r="BR760225" s="2394"/>
    </row>
    <row r="760226" spans="70:70" x14ac:dyDescent="0.25">
      <c r="BR760226" s="2381"/>
    </row>
    <row r="760250" spans="70:70" x14ac:dyDescent="0.25">
      <c r="BR760250" s="2394"/>
    </row>
    <row r="760251" spans="70:70" x14ac:dyDescent="0.25">
      <c r="BR760251" s="2381"/>
    </row>
    <row r="760275" spans="70:70" x14ac:dyDescent="0.25">
      <c r="BR760275" s="2394"/>
    </row>
    <row r="760276" spans="70:70" x14ac:dyDescent="0.25">
      <c r="BR760276" s="2381"/>
    </row>
    <row r="760300" spans="70:70" x14ac:dyDescent="0.25">
      <c r="BR760300" s="2394"/>
    </row>
    <row r="760301" spans="70:70" x14ac:dyDescent="0.25">
      <c r="BR760301" s="2381"/>
    </row>
    <row r="760325" spans="70:70" x14ac:dyDescent="0.25">
      <c r="BR760325" s="2394"/>
    </row>
    <row r="760326" spans="70:70" x14ac:dyDescent="0.25">
      <c r="BR760326" s="2381"/>
    </row>
    <row r="760350" spans="70:70" x14ac:dyDescent="0.25">
      <c r="BR760350" s="2394"/>
    </row>
    <row r="760351" spans="70:70" x14ac:dyDescent="0.25">
      <c r="BR760351" s="2381"/>
    </row>
    <row r="760375" spans="70:70" x14ac:dyDescent="0.25">
      <c r="BR760375" s="2394"/>
    </row>
    <row r="760376" spans="70:70" x14ac:dyDescent="0.25">
      <c r="BR760376" s="2381"/>
    </row>
    <row r="760400" spans="70:70" x14ac:dyDescent="0.25">
      <c r="BR760400" s="2394"/>
    </row>
    <row r="760401" spans="70:70" x14ac:dyDescent="0.25">
      <c r="BR760401" s="2381"/>
    </row>
    <row r="760425" spans="70:70" x14ac:dyDescent="0.25">
      <c r="BR760425" s="2394"/>
    </row>
    <row r="760426" spans="70:70" x14ac:dyDescent="0.25">
      <c r="BR760426" s="2381"/>
    </row>
    <row r="760450" spans="70:70" x14ac:dyDescent="0.25">
      <c r="BR760450" s="2394"/>
    </row>
    <row r="760451" spans="70:70" x14ac:dyDescent="0.25">
      <c r="BR760451" s="2381"/>
    </row>
    <row r="760475" spans="70:70" x14ac:dyDescent="0.25">
      <c r="BR760475" s="2394"/>
    </row>
    <row r="760476" spans="70:70" x14ac:dyDescent="0.25">
      <c r="BR760476" s="2381"/>
    </row>
    <row r="760500" spans="70:70" x14ac:dyDescent="0.25">
      <c r="BR760500" s="2394"/>
    </row>
    <row r="760501" spans="70:70" x14ac:dyDescent="0.25">
      <c r="BR760501" s="2381"/>
    </row>
    <row r="760525" spans="70:70" x14ac:dyDescent="0.25">
      <c r="BR760525" s="2394"/>
    </row>
    <row r="760526" spans="70:70" x14ac:dyDescent="0.25">
      <c r="BR760526" s="2381"/>
    </row>
    <row r="760550" spans="70:70" x14ac:dyDescent="0.25">
      <c r="BR760550" s="2394"/>
    </row>
    <row r="760551" spans="70:70" x14ac:dyDescent="0.25">
      <c r="BR760551" s="2381"/>
    </row>
    <row r="760575" spans="70:70" x14ac:dyDescent="0.25">
      <c r="BR760575" s="2394"/>
    </row>
    <row r="760576" spans="70:70" x14ac:dyDescent="0.25">
      <c r="BR760576" s="2381"/>
    </row>
    <row r="760600" spans="70:70" x14ac:dyDescent="0.25">
      <c r="BR760600" s="2394"/>
    </row>
    <row r="760601" spans="70:70" x14ac:dyDescent="0.25">
      <c r="BR760601" s="2381"/>
    </row>
    <row r="760625" spans="70:70" x14ac:dyDescent="0.25">
      <c r="BR760625" s="2394"/>
    </row>
    <row r="760626" spans="70:70" x14ac:dyDescent="0.25">
      <c r="BR760626" s="2381"/>
    </row>
    <row r="760650" spans="70:70" x14ac:dyDescent="0.25">
      <c r="BR760650" s="2394"/>
    </row>
    <row r="760651" spans="70:70" x14ac:dyDescent="0.25">
      <c r="BR760651" s="2381"/>
    </row>
    <row r="760675" spans="70:70" x14ac:dyDescent="0.25">
      <c r="BR760675" s="2394"/>
    </row>
    <row r="760676" spans="70:70" x14ac:dyDescent="0.25">
      <c r="BR760676" s="2381"/>
    </row>
    <row r="760700" spans="70:70" x14ac:dyDescent="0.25">
      <c r="BR760700" s="2394"/>
    </row>
    <row r="760701" spans="70:70" x14ac:dyDescent="0.25">
      <c r="BR760701" s="2381"/>
    </row>
    <row r="760725" spans="70:70" x14ac:dyDescent="0.25">
      <c r="BR760725" s="2394"/>
    </row>
    <row r="760726" spans="70:70" x14ac:dyDescent="0.25">
      <c r="BR760726" s="2381"/>
    </row>
    <row r="760750" spans="70:70" x14ac:dyDescent="0.25">
      <c r="BR760750" s="2394"/>
    </row>
    <row r="760751" spans="70:70" x14ac:dyDescent="0.25">
      <c r="BR760751" s="2381"/>
    </row>
    <row r="760775" spans="70:70" x14ac:dyDescent="0.25">
      <c r="BR760775" s="2394"/>
    </row>
    <row r="760776" spans="70:70" x14ac:dyDescent="0.25">
      <c r="BR760776" s="2381"/>
    </row>
    <row r="760800" spans="70:70" x14ac:dyDescent="0.25">
      <c r="BR760800" s="2394"/>
    </row>
    <row r="760801" spans="70:70" x14ac:dyDescent="0.25">
      <c r="BR760801" s="2381"/>
    </row>
    <row r="760825" spans="70:70" x14ac:dyDescent="0.25">
      <c r="BR760825" s="2394"/>
    </row>
    <row r="760826" spans="70:70" x14ac:dyDescent="0.25">
      <c r="BR760826" s="2381"/>
    </row>
    <row r="760850" spans="70:70" x14ac:dyDescent="0.25">
      <c r="BR760850" s="2394"/>
    </row>
    <row r="760851" spans="70:70" x14ac:dyDescent="0.25">
      <c r="BR760851" s="2381"/>
    </row>
    <row r="760875" spans="70:70" x14ac:dyDescent="0.25">
      <c r="BR760875" s="2394"/>
    </row>
    <row r="760876" spans="70:70" x14ac:dyDescent="0.25">
      <c r="BR760876" s="2381"/>
    </row>
    <row r="760900" spans="70:70" x14ac:dyDescent="0.25">
      <c r="BR760900" s="2394"/>
    </row>
    <row r="760901" spans="70:70" x14ac:dyDescent="0.25">
      <c r="BR760901" s="2381"/>
    </row>
    <row r="760925" spans="70:70" x14ac:dyDescent="0.25">
      <c r="BR760925" s="2394"/>
    </row>
    <row r="760926" spans="70:70" x14ac:dyDescent="0.25">
      <c r="BR760926" s="2381"/>
    </row>
    <row r="760950" spans="70:70" x14ac:dyDescent="0.25">
      <c r="BR760950" s="2394"/>
    </row>
    <row r="760951" spans="70:70" x14ac:dyDescent="0.25">
      <c r="BR760951" s="2381"/>
    </row>
    <row r="760975" spans="70:70" x14ac:dyDescent="0.25">
      <c r="BR760975" s="2394"/>
    </row>
    <row r="760976" spans="70:70" x14ac:dyDescent="0.25">
      <c r="BR760976" s="2381"/>
    </row>
    <row r="761000" spans="70:70" x14ac:dyDescent="0.25">
      <c r="BR761000" s="2394"/>
    </row>
    <row r="761001" spans="70:70" x14ac:dyDescent="0.25">
      <c r="BR761001" s="2381"/>
    </row>
    <row r="761025" spans="70:70" x14ac:dyDescent="0.25">
      <c r="BR761025" s="2394"/>
    </row>
    <row r="761026" spans="70:70" x14ac:dyDescent="0.25">
      <c r="BR761026" s="2381"/>
    </row>
    <row r="761050" spans="70:70" x14ac:dyDescent="0.25">
      <c r="BR761050" s="2394"/>
    </row>
    <row r="761051" spans="70:70" x14ac:dyDescent="0.25">
      <c r="BR761051" s="2381"/>
    </row>
    <row r="761075" spans="70:70" x14ac:dyDescent="0.25">
      <c r="BR761075" s="2394"/>
    </row>
    <row r="761076" spans="70:70" x14ac:dyDescent="0.25">
      <c r="BR761076" s="2381"/>
    </row>
    <row r="761100" spans="70:70" x14ac:dyDescent="0.25">
      <c r="BR761100" s="2394"/>
    </row>
    <row r="761101" spans="70:70" x14ac:dyDescent="0.25">
      <c r="BR761101" s="2381"/>
    </row>
    <row r="761125" spans="70:70" x14ac:dyDescent="0.25">
      <c r="BR761125" s="2394"/>
    </row>
    <row r="761126" spans="70:70" x14ac:dyDescent="0.25">
      <c r="BR761126" s="2381"/>
    </row>
    <row r="761150" spans="70:70" x14ac:dyDescent="0.25">
      <c r="BR761150" s="2394"/>
    </row>
    <row r="761151" spans="70:70" x14ac:dyDescent="0.25">
      <c r="BR761151" s="2381"/>
    </row>
    <row r="761175" spans="70:70" x14ac:dyDescent="0.25">
      <c r="BR761175" s="2394"/>
    </row>
    <row r="761176" spans="70:70" x14ac:dyDescent="0.25">
      <c r="BR761176" s="2381"/>
    </row>
    <row r="761200" spans="70:70" x14ac:dyDescent="0.25">
      <c r="BR761200" s="2394"/>
    </row>
    <row r="761201" spans="70:70" x14ac:dyDescent="0.25">
      <c r="BR761201" s="2381"/>
    </row>
    <row r="761225" spans="70:70" x14ac:dyDescent="0.25">
      <c r="BR761225" s="2394"/>
    </row>
    <row r="761226" spans="70:70" x14ac:dyDescent="0.25">
      <c r="BR761226" s="2381"/>
    </row>
    <row r="761250" spans="70:70" x14ac:dyDescent="0.25">
      <c r="BR761250" s="2394"/>
    </row>
    <row r="761251" spans="70:70" x14ac:dyDescent="0.25">
      <c r="BR761251" s="2381"/>
    </row>
    <row r="761275" spans="70:70" x14ac:dyDescent="0.25">
      <c r="BR761275" s="2394"/>
    </row>
    <row r="761276" spans="70:70" x14ac:dyDescent="0.25">
      <c r="BR761276" s="2381"/>
    </row>
    <row r="761300" spans="70:70" x14ac:dyDescent="0.25">
      <c r="BR761300" s="2394"/>
    </row>
    <row r="761301" spans="70:70" x14ac:dyDescent="0.25">
      <c r="BR761301" s="2381"/>
    </row>
    <row r="761325" spans="70:70" x14ac:dyDescent="0.25">
      <c r="BR761325" s="2394"/>
    </row>
    <row r="761326" spans="70:70" x14ac:dyDescent="0.25">
      <c r="BR761326" s="2381"/>
    </row>
    <row r="761350" spans="70:70" x14ac:dyDescent="0.25">
      <c r="BR761350" s="2394"/>
    </row>
    <row r="761351" spans="70:70" x14ac:dyDescent="0.25">
      <c r="BR761351" s="2381"/>
    </row>
    <row r="761375" spans="70:70" x14ac:dyDescent="0.25">
      <c r="BR761375" s="2394"/>
    </row>
    <row r="761376" spans="70:70" x14ac:dyDescent="0.25">
      <c r="BR761376" s="2381"/>
    </row>
    <row r="761400" spans="70:70" x14ac:dyDescent="0.25">
      <c r="BR761400" s="2394"/>
    </row>
    <row r="761401" spans="70:70" x14ac:dyDescent="0.25">
      <c r="BR761401" s="2381"/>
    </row>
    <row r="761425" spans="70:70" x14ac:dyDescent="0.25">
      <c r="BR761425" s="2394"/>
    </row>
    <row r="761426" spans="70:70" x14ac:dyDescent="0.25">
      <c r="BR761426" s="2381"/>
    </row>
    <row r="761450" spans="70:70" x14ac:dyDescent="0.25">
      <c r="BR761450" s="2394"/>
    </row>
    <row r="761451" spans="70:70" x14ac:dyDescent="0.25">
      <c r="BR761451" s="2381"/>
    </row>
    <row r="761475" spans="70:70" x14ac:dyDescent="0.25">
      <c r="BR761475" s="2394"/>
    </row>
    <row r="761476" spans="70:70" x14ac:dyDescent="0.25">
      <c r="BR761476" s="2381"/>
    </row>
    <row r="761500" spans="70:70" x14ac:dyDescent="0.25">
      <c r="BR761500" s="2394"/>
    </row>
    <row r="761501" spans="70:70" x14ac:dyDescent="0.25">
      <c r="BR761501" s="2381"/>
    </row>
    <row r="761525" spans="70:70" x14ac:dyDescent="0.25">
      <c r="BR761525" s="2394"/>
    </row>
    <row r="761526" spans="70:70" x14ac:dyDescent="0.25">
      <c r="BR761526" s="2381"/>
    </row>
    <row r="761550" spans="70:70" x14ac:dyDescent="0.25">
      <c r="BR761550" s="2394"/>
    </row>
    <row r="761551" spans="70:70" x14ac:dyDescent="0.25">
      <c r="BR761551" s="2381"/>
    </row>
    <row r="761575" spans="70:70" x14ac:dyDescent="0.25">
      <c r="BR761575" s="2394"/>
    </row>
    <row r="761576" spans="70:70" x14ac:dyDescent="0.25">
      <c r="BR761576" s="2381"/>
    </row>
    <row r="761600" spans="70:70" x14ac:dyDescent="0.25">
      <c r="BR761600" s="2394"/>
    </row>
    <row r="761601" spans="70:70" x14ac:dyDescent="0.25">
      <c r="BR761601" s="2381"/>
    </row>
    <row r="761625" spans="70:70" x14ac:dyDescent="0.25">
      <c r="BR761625" s="2394"/>
    </row>
    <row r="761626" spans="70:70" x14ac:dyDescent="0.25">
      <c r="BR761626" s="2381"/>
    </row>
    <row r="761650" spans="70:70" x14ac:dyDescent="0.25">
      <c r="BR761650" s="2394"/>
    </row>
    <row r="761651" spans="70:70" x14ac:dyDescent="0.25">
      <c r="BR761651" s="2381"/>
    </row>
    <row r="761675" spans="70:70" x14ac:dyDescent="0.25">
      <c r="BR761675" s="2394"/>
    </row>
    <row r="761676" spans="70:70" x14ac:dyDescent="0.25">
      <c r="BR761676" s="2381"/>
    </row>
    <row r="761700" spans="70:70" x14ac:dyDescent="0.25">
      <c r="BR761700" s="2394"/>
    </row>
    <row r="761701" spans="70:70" x14ac:dyDescent="0.25">
      <c r="BR761701" s="2381"/>
    </row>
    <row r="761725" spans="70:70" x14ac:dyDescent="0.25">
      <c r="BR761725" s="2394"/>
    </row>
    <row r="761726" spans="70:70" x14ac:dyDescent="0.25">
      <c r="BR761726" s="2381"/>
    </row>
    <row r="761750" spans="70:70" x14ac:dyDescent="0.25">
      <c r="BR761750" s="2394"/>
    </row>
    <row r="761751" spans="70:70" x14ac:dyDescent="0.25">
      <c r="BR761751" s="2381"/>
    </row>
    <row r="761775" spans="70:70" x14ac:dyDescent="0.25">
      <c r="BR761775" s="2394"/>
    </row>
    <row r="761776" spans="70:70" x14ac:dyDescent="0.25">
      <c r="BR761776" s="2381"/>
    </row>
    <row r="761800" spans="70:70" x14ac:dyDescent="0.25">
      <c r="BR761800" s="2394"/>
    </row>
    <row r="761801" spans="70:70" x14ac:dyDescent="0.25">
      <c r="BR761801" s="2381"/>
    </row>
    <row r="761825" spans="70:70" x14ac:dyDescent="0.25">
      <c r="BR761825" s="2394"/>
    </row>
    <row r="761826" spans="70:70" x14ac:dyDescent="0.25">
      <c r="BR761826" s="2381"/>
    </row>
    <row r="761850" spans="70:70" x14ac:dyDescent="0.25">
      <c r="BR761850" s="2394"/>
    </row>
    <row r="761851" spans="70:70" x14ac:dyDescent="0.25">
      <c r="BR761851" s="2381"/>
    </row>
    <row r="761875" spans="70:70" x14ac:dyDescent="0.25">
      <c r="BR761875" s="2394"/>
    </row>
    <row r="761876" spans="70:70" x14ac:dyDescent="0.25">
      <c r="BR761876" s="2381"/>
    </row>
    <row r="761900" spans="70:70" x14ac:dyDescent="0.25">
      <c r="BR761900" s="2394"/>
    </row>
    <row r="761901" spans="70:70" x14ac:dyDescent="0.25">
      <c r="BR761901" s="2381"/>
    </row>
    <row r="761925" spans="70:70" x14ac:dyDescent="0.25">
      <c r="BR761925" s="2394"/>
    </row>
    <row r="761926" spans="70:70" x14ac:dyDescent="0.25">
      <c r="BR761926" s="2381"/>
    </row>
    <row r="761950" spans="70:70" x14ac:dyDescent="0.25">
      <c r="BR761950" s="2394"/>
    </row>
    <row r="761951" spans="70:70" x14ac:dyDescent="0.25">
      <c r="BR761951" s="2381"/>
    </row>
    <row r="761975" spans="70:70" x14ac:dyDescent="0.25">
      <c r="BR761975" s="2394"/>
    </row>
    <row r="761976" spans="70:70" x14ac:dyDescent="0.25">
      <c r="BR761976" s="2381"/>
    </row>
    <row r="762000" spans="70:70" x14ac:dyDescent="0.25">
      <c r="BR762000" s="2394"/>
    </row>
    <row r="762001" spans="70:70" x14ac:dyDescent="0.25">
      <c r="BR762001" s="2381"/>
    </row>
    <row r="762025" spans="70:70" x14ac:dyDescent="0.25">
      <c r="BR762025" s="2394"/>
    </row>
    <row r="762026" spans="70:70" x14ac:dyDescent="0.25">
      <c r="BR762026" s="2381"/>
    </row>
    <row r="762050" spans="70:70" x14ac:dyDescent="0.25">
      <c r="BR762050" s="2394"/>
    </row>
    <row r="762051" spans="70:70" x14ac:dyDescent="0.25">
      <c r="BR762051" s="2381"/>
    </row>
    <row r="762075" spans="70:70" x14ac:dyDescent="0.25">
      <c r="BR762075" s="2394"/>
    </row>
    <row r="762076" spans="70:70" x14ac:dyDescent="0.25">
      <c r="BR762076" s="2381"/>
    </row>
    <row r="762100" spans="70:70" x14ac:dyDescent="0.25">
      <c r="BR762100" s="2394"/>
    </row>
    <row r="762101" spans="70:70" x14ac:dyDescent="0.25">
      <c r="BR762101" s="2381"/>
    </row>
    <row r="762125" spans="70:70" x14ac:dyDescent="0.25">
      <c r="BR762125" s="2394"/>
    </row>
    <row r="762126" spans="70:70" x14ac:dyDescent="0.25">
      <c r="BR762126" s="2381"/>
    </row>
    <row r="762150" spans="70:70" x14ac:dyDescent="0.25">
      <c r="BR762150" s="2394"/>
    </row>
    <row r="762151" spans="70:70" x14ac:dyDescent="0.25">
      <c r="BR762151" s="2381"/>
    </row>
    <row r="762175" spans="70:70" x14ac:dyDescent="0.25">
      <c r="BR762175" s="2394"/>
    </row>
    <row r="762176" spans="70:70" x14ac:dyDescent="0.25">
      <c r="BR762176" s="2381"/>
    </row>
    <row r="762200" spans="70:70" x14ac:dyDescent="0.25">
      <c r="BR762200" s="2394"/>
    </row>
    <row r="762201" spans="70:70" x14ac:dyDescent="0.25">
      <c r="BR762201" s="2381"/>
    </row>
    <row r="762225" spans="70:70" x14ac:dyDescent="0.25">
      <c r="BR762225" s="2394"/>
    </row>
    <row r="762226" spans="70:70" x14ac:dyDescent="0.25">
      <c r="BR762226" s="2381"/>
    </row>
    <row r="762250" spans="70:70" x14ac:dyDescent="0.25">
      <c r="BR762250" s="2394"/>
    </row>
    <row r="762251" spans="70:70" x14ac:dyDescent="0.25">
      <c r="BR762251" s="2381"/>
    </row>
    <row r="762275" spans="70:70" x14ac:dyDescent="0.25">
      <c r="BR762275" s="2394"/>
    </row>
    <row r="762276" spans="70:70" x14ac:dyDescent="0.25">
      <c r="BR762276" s="2381"/>
    </row>
    <row r="762300" spans="70:70" x14ac:dyDescent="0.25">
      <c r="BR762300" s="2394"/>
    </row>
    <row r="762301" spans="70:70" x14ac:dyDescent="0.25">
      <c r="BR762301" s="2381"/>
    </row>
    <row r="762325" spans="70:70" x14ac:dyDescent="0.25">
      <c r="BR762325" s="2394"/>
    </row>
    <row r="762326" spans="70:70" x14ac:dyDescent="0.25">
      <c r="BR762326" s="2381"/>
    </row>
    <row r="762350" spans="70:70" x14ac:dyDescent="0.25">
      <c r="BR762350" s="2394"/>
    </row>
    <row r="762351" spans="70:70" x14ac:dyDescent="0.25">
      <c r="BR762351" s="2381"/>
    </row>
    <row r="762375" spans="70:70" x14ac:dyDescent="0.25">
      <c r="BR762375" s="2394"/>
    </row>
    <row r="762376" spans="70:70" x14ac:dyDescent="0.25">
      <c r="BR762376" s="2381"/>
    </row>
    <row r="762400" spans="70:70" x14ac:dyDescent="0.25">
      <c r="BR762400" s="2394"/>
    </row>
    <row r="762401" spans="70:70" x14ac:dyDescent="0.25">
      <c r="BR762401" s="2381"/>
    </row>
    <row r="762425" spans="70:70" x14ac:dyDescent="0.25">
      <c r="BR762425" s="2394"/>
    </row>
    <row r="762426" spans="70:70" x14ac:dyDescent="0.25">
      <c r="BR762426" s="2381"/>
    </row>
    <row r="762450" spans="70:70" x14ac:dyDescent="0.25">
      <c r="BR762450" s="2394"/>
    </row>
    <row r="762451" spans="70:70" x14ac:dyDescent="0.25">
      <c r="BR762451" s="2381"/>
    </row>
    <row r="762475" spans="70:70" x14ac:dyDescent="0.25">
      <c r="BR762475" s="2394"/>
    </row>
    <row r="762476" spans="70:70" x14ac:dyDescent="0.25">
      <c r="BR762476" s="2381"/>
    </row>
    <row r="762500" spans="70:70" x14ac:dyDescent="0.25">
      <c r="BR762500" s="2394"/>
    </row>
    <row r="762501" spans="70:70" x14ac:dyDescent="0.25">
      <c r="BR762501" s="2381"/>
    </row>
    <row r="762525" spans="70:70" x14ac:dyDescent="0.25">
      <c r="BR762525" s="2394"/>
    </row>
    <row r="762526" spans="70:70" x14ac:dyDescent="0.25">
      <c r="BR762526" s="2381"/>
    </row>
    <row r="762550" spans="70:70" x14ac:dyDescent="0.25">
      <c r="BR762550" s="2394"/>
    </row>
    <row r="762551" spans="70:70" x14ac:dyDescent="0.25">
      <c r="BR762551" s="2381"/>
    </row>
    <row r="762575" spans="70:70" x14ac:dyDescent="0.25">
      <c r="BR762575" s="2394"/>
    </row>
    <row r="762576" spans="70:70" x14ac:dyDescent="0.25">
      <c r="BR762576" s="2381"/>
    </row>
    <row r="762600" spans="70:70" x14ac:dyDescent="0.25">
      <c r="BR762600" s="2394"/>
    </row>
    <row r="762601" spans="70:70" x14ac:dyDescent="0.25">
      <c r="BR762601" s="2381"/>
    </row>
    <row r="762625" spans="70:70" x14ac:dyDescent="0.25">
      <c r="BR762625" s="2394"/>
    </row>
    <row r="762626" spans="70:70" x14ac:dyDescent="0.25">
      <c r="BR762626" s="2381"/>
    </row>
    <row r="762650" spans="70:70" x14ac:dyDescent="0.25">
      <c r="BR762650" s="2394"/>
    </row>
    <row r="762651" spans="70:70" x14ac:dyDescent="0.25">
      <c r="BR762651" s="2381"/>
    </row>
    <row r="762675" spans="70:70" x14ac:dyDescent="0.25">
      <c r="BR762675" s="2394"/>
    </row>
    <row r="762676" spans="70:70" x14ac:dyDescent="0.25">
      <c r="BR762676" s="2381"/>
    </row>
    <row r="762700" spans="70:70" x14ac:dyDescent="0.25">
      <c r="BR762700" s="2394"/>
    </row>
    <row r="762701" spans="70:70" x14ac:dyDescent="0.25">
      <c r="BR762701" s="2381"/>
    </row>
    <row r="762725" spans="70:70" x14ac:dyDescent="0.25">
      <c r="BR762725" s="2394"/>
    </row>
    <row r="762726" spans="70:70" x14ac:dyDescent="0.25">
      <c r="BR762726" s="2381"/>
    </row>
    <row r="762750" spans="70:70" x14ac:dyDescent="0.25">
      <c r="BR762750" s="2394"/>
    </row>
    <row r="762751" spans="70:70" x14ac:dyDescent="0.25">
      <c r="BR762751" s="2381"/>
    </row>
    <row r="762775" spans="70:70" x14ac:dyDescent="0.25">
      <c r="BR762775" s="2394"/>
    </row>
    <row r="762776" spans="70:70" x14ac:dyDescent="0.25">
      <c r="BR762776" s="2381"/>
    </row>
    <row r="762800" spans="70:70" x14ac:dyDescent="0.25">
      <c r="BR762800" s="2394"/>
    </row>
    <row r="762801" spans="70:70" x14ac:dyDescent="0.25">
      <c r="BR762801" s="2381"/>
    </row>
    <row r="762825" spans="70:70" x14ac:dyDescent="0.25">
      <c r="BR762825" s="2394"/>
    </row>
    <row r="762826" spans="70:70" x14ac:dyDescent="0.25">
      <c r="BR762826" s="2381"/>
    </row>
    <row r="762850" spans="70:70" x14ac:dyDescent="0.25">
      <c r="BR762850" s="2394"/>
    </row>
    <row r="762851" spans="70:70" x14ac:dyDescent="0.25">
      <c r="BR762851" s="2381"/>
    </row>
    <row r="762875" spans="70:70" x14ac:dyDescent="0.25">
      <c r="BR762875" s="2394"/>
    </row>
    <row r="762876" spans="70:70" x14ac:dyDescent="0.25">
      <c r="BR762876" s="2381"/>
    </row>
    <row r="762900" spans="70:70" x14ac:dyDescent="0.25">
      <c r="BR762900" s="2394"/>
    </row>
    <row r="762901" spans="70:70" x14ac:dyDescent="0.25">
      <c r="BR762901" s="2381"/>
    </row>
    <row r="762925" spans="70:70" x14ac:dyDescent="0.25">
      <c r="BR762925" s="2394"/>
    </row>
    <row r="762926" spans="70:70" x14ac:dyDescent="0.25">
      <c r="BR762926" s="2381"/>
    </row>
    <row r="762950" spans="70:70" x14ac:dyDescent="0.25">
      <c r="BR762950" s="2394"/>
    </row>
    <row r="762951" spans="70:70" x14ac:dyDescent="0.25">
      <c r="BR762951" s="2381"/>
    </row>
    <row r="762975" spans="70:70" x14ac:dyDescent="0.25">
      <c r="BR762975" s="2394"/>
    </row>
    <row r="762976" spans="70:70" x14ac:dyDescent="0.25">
      <c r="BR762976" s="2381"/>
    </row>
    <row r="763000" spans="70:70" x14ac:dyDescent="0.25">
      <c r="BR763000" s="2394"/>
    </row>
    <row r="763001" spans="70:70" x14ac:dyDescent="0.25">
      <c r="BR763001" s="2381"/>
    </row>
    <row r="763025" spans="70:70" x14ac:dyDescent="0.25">
      <c r="BR763025" s="2394"/>
    </row>
    <row r="763026" spans="70:70" x14ac:dyDescent="0.25">
      <c r="BR763026" s="2381"/>
    </row>
    <row r="763050" spans="70:70" x14ac:dyDescent="0.25">
      <c r="BR763050" s="2394"/>
    </row>
    <row r="763051" spans="70:70" x14ac:dyDescent="0.25">
      <c r="BR763051" s="2381"/>
    </row>
    <row r="763075" spans="70:70" x14ac:dyDescent="0.25">
      <c r="BR763075" s="2394"/>
    </row>
    <row r="763076" spans="70:70" x14ac:dyDescent="0.25">
      <c r="BR763076" s="2381"/>
    </row>
    <row r="763100" spans="70:70" x14ac:dyDescent="0.25">
      <c r="BR763100" s="2394"/>
    </row>
    <row r="763101" spans="70:70" x14ac:dyDescent="0.25">
      <c r="BR763101" s="2381"/>
    </row>
    <row r="763125" spans="70:70" x14ac:dyDescent="0.25">
      <c r="BR763125" s="2394"/>
    </row>
    <row r="763126" spans="70:70" x14ac:dyDescent="0.25">
      <c r="BR763126" s="2381"/>
    </row>
    <row r="763150" spans="70:70" x14ac:dyDescent="0.25">
      <c r="BR763150" s="2394"/>
    </row>
    <row r="763151" spans="70:70" x14ac:dyDescent="0.25">
      <c r="BR763151" s="2381"/>
    </row>
    <row r="763175" spans="70:70" x14ac:dyDescent="0.25">
      <c r="BR763175" s="2394"/>
    </row>
    <row r="763176" spans="70:70" x14ac:dyDescent="0.25">
      <c r="BR763176" s="2381"/>
    </row>
    <row r="763200" spans="70:70" x14ac:dyDescent="0.25">
      <c r="BR763200" s="2394"/>
    </row>
    <row r="763201" spans="70:70" x14ac:dyDescent="0.25">
      <c r="BR763201" s="2381"/>
    </row>
    <row r="763225" spans="70:70" x14ac:dyDescent="0.25">
      <c r="BR763225" s="2394"/>
    </row>
    <row r="763226" spans="70:70" x14ac:dyDescent="0.25">
      <c r="BR763226" s="2381"/>
    </row>
    <row r="763250" spans="70:70" x14ac:dyDescent="0.25">
      <c r="BR763250" s="2394"/>
    </row>
    <row r="763251" spans="70:70" x14ac:dyDescent="0.25">
      <c r="BR763251" s="2381"/>
    </row>
    <row r="763275" spans="70:70" x14ac:dyDescent="0.25">
      <c r="BR763275" s="2394"/>
    </row>
    <row r="763276" spans="70:70" x14ac:dyDescent="0.25">
      <c r="BR763276" s="2381"/>
    </row>
    <row r="763300" spans="70:70" x14ac:dyDescent="0.25">
      <c r="BR763300" s="2394"/>
    </row>
    <row r="763301" spans="70:70" x14ac:dyDescent="0.25">
      <c r="BR763301" s="2381"/>
    </row>
    <row r="763325" spans="70:70" x14ac:dyDescent="0.25">
      <c r="BR763325" s="2394"/>
    </row>
    <row r="763326" spans="70:70" x14ac:dyDescent="0.25">
      <c r="BR763326" s="2381"/>
    </row>
    <row r="763350" spans="70:70" x14ac:dyDescent="0.25">
      <c r="BR763350" s="2394"/>
    </row>
    <row r="763351" spans="70:70" x14ac:dyDescent="0.25">
      <c r="BR763351" s="2381"/>
    </row>
    <row r="763375" spans="70:70" x14ac:dyDescent="0.25">
      <c r="BR763375" s="2394"/>
    </row>
    <row r="763376" spans="70:70" x14ac:dyDescent="0.25">
      <c r="BR763376" s="2381"/>
    </row>
    <row r="763400" spans="70:70" x14ac:dyDescent="0.25">
      <c r="BR763400" s="2394"/>
    </row>
    <row r="763401" spans="70:70" x14ac:dyDescent="0.25">
      <c r="BR763401" s="2381"/>
    </row>
    <row r="763425" spans="70:70" x14ac:dyDescent="0.25">
      <c r="BR763425" s="2394"/>
    </row>
    <row r="763426" spans="70:70" x14ac:dyDescent="0.25">
      <c r="BR763426" s="2381"/>
    </row>
    <row r="763450" spans="70:70" x14ac:dyDescent="0.25">
      <c r="BR763450" s="2394"/>
    </row>
    <row r="763451" spans="70:70" x14ac:dyDescent="0.25">
      <c r="BR763451" s="2381"/>
    </row>
    <row r="763475" spans="70:70" x14ac:dyDescent="0.25">
      <c r="BR763475" s="2394"/>
    </row>
    <row r="763476" spans="70:70" x14ac:dyDescent="0.25">
      <c r="BR763476" s="2381"/>
    </row>
    <row r="763500" spans="70:70" x14ac:dyDescent="0.25">
      <c r="BR763500" s="2394"/>
    </row>
    <row r="763501" spans="70:70" x14ac:dyDescent="0.25">
      <c r="BR763501" s="2381"/>
    </row>
    <row r="763525" spans="70:70" x14ac:dyDescent="0.25">
      <c r="BR763525" s="2394"/>
    </row>
    <row r="763526" spans="70:70" x14ac:dyDescent="0.25">
      <c r="BR763526" s="2381"/>
    </row>
    <row r="763550" spans="70:70" x14ac:dyDescent="0.25">
      <c r="BR763550" s="2394"/>
    </row>
    <row r="763551" spans="70:70" x14ac:dyDescent="0.25">
      <c r="BR763551" s="2381"/>
    </row>
    <row r="763575" spans="70:70" x14ac:dyDescent="0.25">
      <c r="BR763575" s="2394"/>
    </row>
    <row r="763576" spans="70:70" x14ac:dyDescent="0.25">
      <c r="BR763576" s="2381"/>
    </row>
    <row r="763600" spans="70:70" x14ac:dyDescent="0.25">
      <c r="BR763600" s="2394"/>
    </row>
    <row r="763601" spans="70:70" x14ac:dyDescent="0.25">
      <c r="BR763601" s="2381"/>
    </row>
    <row r="763625" spans="70:70" x14ac:dyDescent="0.25">
      <c r="BR763625" s="2394"/>
    </row>
    <row r="763626" spans="70:70" x14ac:dyDescent="0.25">
      <c r="BR763626" s="2381"/>
    </row>
    <row r="763650" spans="70:70" x14ac:dyDescent="0.25">
      <c r="BR763650" s="2394"/>
    </row>
    <row r="763651" spans="70:70" x14ac:dyDescent="0.25">
      <c r="BR763651" s="2381"/>
    </row>
    <row r="763675" spans="70:70" x14ac:dyDescent="0.25">
      <c r="BR763675" s="2394"/>
    </row>
    <row r="763676" spans="70:70" x14ac:dyDescent="0.25">
      <c r="BR763676" s="2381"/>
    </row>
    <row r="763700" spans="70:70" x14ac:dyDescent="0.25">
      <c r="BR763700" s="2394"/>
    </row>
    <row r="763701" spans="70:70" x14ac:dyDescent="0.25">
      <c r="BR763701" s="2381"/>
    </row>
    <row r="763725" spans="70:70" x14ac:dyDescent="0.25">
      <c r="BR763725" s="2394"/>
    </row>
    <row r="763726" spans="70:70" x14ac:dyDescent="0.25">
      <c r="BR763726" s="2381"/>
    </row>
    <row r="763750" spans="70:70" x14ac:dyDescent="0.25">
      <c r="BR763750" s="2394"/>
    </row>
    <row r="763751" spans="70:70" x14ac:dyDescent="0.25">
      <c r="BR763751" s="2381"/>
    </row>
    <row r="763775" spans="70:70" x14ac:dyDescent="0.25">
      <c r="BR763775" s="2394"/>
    </row>
    <row r="763776" spans="70:70" x14ac:dyDescent="0.25">
      <c r="BR763776" s="2381"/>
    </row>
    <row r="763800" spans="70:70" x14ac:dyDescent="0.25">
      <c r="BR763800" s="2394"/>
    </row>
    <row r="763801" spans="70:70" x14ac:dyDescent="0.25">
      <c r="BR763801" s="2381"/>
    </row>
    <row r="763825" spans="70:70" x14ac:dyDescent="0.25">
      <c r="BR763825" s="2394"/>
    </row>
    <row r="763826" spans="70:70" x14ac:dyDescent="0.25">
      <c r="BR763826" s="2381"/>
    </row>
    <row r="763850" spans="70:70" x14ac:dyDescent="0.25">
      <c r="BR763850" s="2394"/>
    </row>
    <row r="763851" spans="70:70" x14ac:dyDescent="0.25">
      <c r="BR763851" s="2381"/>
    </row>
    <row r="763875" spans="70:70" x14ac:dyDescent="0.25">
      <c r="BR763875" s="2394"/>
    </row>
    <row r="763876" spans="70:70" x14ac:dyDescent="0.25">
      <c r="BR763876" s="2381"/>
    </row>
    <row r="763900" spans="70:70" x14ac:dyDescent="0.25">
      <c r="BR763900" s="2394"/>
    </row>
    <row r="763901" spans="70:70" x14ac:dyDescent="0.25">
      <c r="BR763901" s="2381"/>
    </row>
    <row r="763925" spans="70:70" x14ac:dyDescent="0.25">
      <c r="BR763925" s="2394"/>
    </row>
    <row r="763926" spans="70:70" x14ac:dyDescent="0.25">
      <c r="BR763926" s="2381"/>
    </row>
    <row r="763950" spans="70:70" x14ac:dyDescent="0.25">
      <c r="BR763950" s="2394"/>
    </row>
    <row r="763951" spans="70:70" x14ac:dyDescent="0.25">
      <c r="BR763951" s="2381"/>
    </row>
    <row r="763975" spans="70:70" x14ac:dyDescent="0.25">
      <c r="BR763975" s="2394"/>
    </row>
    <row r="763976" spans="70:70" x14ac:dyDescent="0.25">
      <c r="BR763976" s="2381"/>
    </row>
    <row r="764000" spans="70:70" x14ac:dyDescent="0.25">
      <c r="BR764000" s="2394"/>
    </row>
    <row r="764001" spans="70:70" x14ac:dyDescent="0.25">
      <c r="BR764001" s="2381"/>
    </row>
    <row r="764025" spans="70:70" x14ac:dyDescent="0.25">
      <c r="BR764025" s="2394"/>
    </row>
    <row r="764026" spans="70:70" x14ac:dyDescent="0.25">
      <c r="BR764026" s="2381"/>
    </row>
    <row r="764050" spans="70:70" x14ac:dyDescent="0.25">
      <c r="BR764050" s="2394"/>
    </row>
    <row r="764051" spans="70:70" x14ac:dyDescent="0.25">
      <c r="BR764051" s="2381"/>
    </row>
    <row r="764075" spans="70:70" x14ac:dyDescent="0.25">
      <c r="BR764075" s="2394"/>
    </row>
    <row r="764076" spans="70:70" x14ac:dyDescent="0.25">
      <c r="BR764076" s="2381"/>
    </row>
    <row r="764100" spans="70:70" x14ac:dyDescent="0.25">
      <c r="BR764100" s="2394"/>
    </row>
    <row r="764101" spans="70:70" x14ac:dyDescent="0.25">
      <c r="BR764101" s="2381"/>
    </row>
    <row r="764125" spans="70:70" x14ac:dyDescent="0.25">
      <c r="BR764125" s="2394"/>
    </row>
    <row r="764126" spans="70:70" x14ac:dyDescent="0.25">
      <c r="BR764126" s="2381"/>
    </row>
    <row r="764150" spans="70:70" x14ac:dyDescent="0.25">
      <c r="BR764150" s="2394"/>
    </row>
    <row r="764151" spans="70:70" x14ac:dyDescent="0.25">
      <c r="BR764151" s="2381"/>
    </row>
    <row r="764175" spans="70:70" x14ac:dyDescent="0.25">
      <c r="BR764175" s="2394"/>
    </row>
    <row r="764176" spans="70:70" x14ac:dyDescent="0.25">
      <c r="BR764176" s="2381"/>
    </row>
    <row r="764200" spans="70:70" x14ac:dyDescent="0.25">
      <c r="BR764200" s="2394"/>
    </row>
    <row r="764201" spans="70:70" x14ac:dyDescent="0.25">
      <c r="BR764201" s="2381"/>
    </row>
    <row r="764225" spans="70:70" x14ac:dyDescent="0.25">
      <c r="BR764225" s="2394"/>
    </row>
    <row r="764226" spans="70:70" x14ac:dyDescent="0.25">
      <c r="BR764226" s="2381"/>
    </row>
    <row r="764250" spans="70:70" x14ac:dyDescent="0.25">
      <c r="BR764250" s="2394"/>
    </row>
    <row r="764251" spans="70:70" x14ac:dyDescent="0.25">
      <c r="BR764251" s="2381"/>
    </row>
    <row r="764275" spans="70:70" x14ac:dyDescent="0.25">
      <c r="BR764275" s="2394"/>
    </row>
    <row r="764276" spans="70:70" x14ac:dyDescent="0.25">
      <c r="BR764276" s="2381"/>
    </row>
    <row r="764300" spans="70:70" x14ac:dyDescent="0.25">
      <c r="BR764300" s="2394"/>
    </row>
    <row r="764301" spans="70:70" x14ac:dyDescent="0.25">
      <c r="BR764301" s="2381"/>
    </row>
    <row r="764325" spans="70:70" x14ac:dyDescent="0.25">
      <c r="BR764325" s="2394"/>
    </row>
    <row r="764326" spans="70:70" x14ac:dyDescent="0.25">
      <c r="BR764326" s="2381"/>
    </row>
    <row r="764350" spans="70:70" x14ac:dyDescent="0.25">
      <c r="BR764350" s="2394"/>
    </row>
    <row r="764351" spans="70:70" x14ac:dyDescent="0.25">
      <c r="BR764351" s="2381"/>
    </row>
    <row r="764375" spans="70:70" x14ac:dyDescent="0.25">
      <c r="BR764375" s="2394"/>
    </row>
    <row r="764376" spans="70:70" x14ac:dyDescent="0.25">
      <c r="BR764376" s="2381"/>
    </row>
    <row r="764400" spans="70:70" x14ac:dyDescent="0.25">
      <c r="BR764400" s="2394"/>
    </row>
    <row r="764401" spans="70:70" x14ac:dyDescent="0.25">
      <c r="BR764401" s="2381"/>
    </row>
    <row r="764425" spans="70:70" x14ac:dyDescent="0.25">
      <c r="BR764425" s="2394"/>
    </row>
    <row r="764426" spans="70:70" x14ac:dyDescent="0.25">
      <c r="BR764426" s="2381"/>
    </row>
    <row r="764450" spans="70:70" x14ac:dyDescent="0.25">
      <c r="BR764450" s="2394"/>
    </row>
    <row r="764451" spans="70:70" x14ac:dyDescent="0.25">
      <c r="BR764451" s="2381"/>
    </row>
    <row r="764475" spans="70:70" x14ac:dyDescent="0.25">
      <c r="BR764475" s="2394"/>
    </row>
    <row r="764476" spans="70:70" x14ac:dyDescent="0.25">
      <c r="BR764476" s="2381"/>
    </row>
    <row r="764500" spans="70:70" x14ac:dyDescent="0.25">
      <c r="BR764500" s="2394"/>
    </row>
    <row r="764501" spans="70:70" x14ac:dyDescent="0.25">
      <c r="BR764501" s="2381"/>
    </row>
    <row r="764525" spans="70:70" x14ac:dyDescent="0.25">
      <c r="BR764525" s="2394"/>
    </row>
    <row r="764526" spans="70:70" x14ac:dyDescent="0.25">
      <c r="BR764526" s="2381"/>
    </row>
    <row r="764550" spans="70:70" x14ac:dyDescent="0.25">
      <c r="BR764550" s="2394"/>
    </row>
    <row r="764551" spans="70:70" x14ac:dyDescent="0.25">
      <c r="BR764551" s="2381"/>
    </row>
    <row r="764575" spans="70:70" x14ac:dyDescent="0.25">
      <c r="BR764575" s="2394"/>
    </row>
    <row r="764576" spans="70:70" x14ac:dyDescent="0.25">
      <c r="BR764576" s="2381"/>
    </row>
    <row r="764600" spans="70:70" x14ac:dyDescent="0.25">
      <c r="BR764600" s="2394"/>
    </row>
    <row r="764601" spans="70:70" x14ac:dyDescent="0.25">
      <c r="BR764601" s="2381"/>
    </row>
    <row r="764625" spans="70:70" x14ac:dyDescent="0.25">
      <c r="BR764625" s="2394"/>
    </row>
    <row r="764626" spans="70:70" x14ac:dyDescent="0.25">
      <c r="BR764626" s="2381"/>
    </row>
    <row r="764650" spans="70:70" x14ac:dyDescent="0.25">
      <c r="BR764650" s="2394"/>
    </row>
    <row r="764651" spans="70:70" x14ac:dyDescent="0.25">
      <c r="BR764651" s="2381"/>
    </row>
    <row r="764675" spans="70:70" x14ac:dyDescent="0.25">
      <c r="BR764675" s="2394"/>
    </row>
    <row r="764676" spans="70:70" x14ac:dyDescent="0.25">
      <c r="BR764676" s="2381"/>
    </row>
    <row r="764700" spans="70:70" x14ac:dyDescent="0.25">
      <c r="BR764700" s="2394"/>
    </row>
    <row r="764701" spans="70:70" x14ac:dyDescent="0.25">
      <c r="BR764701" s="2381"/>
    </row>
    <row r="764725" spans="70:70" x14ac:dyDescent="0.25">
      <c r="BR764725" s="2394"/>
    </row>
    <row r="764726" spans="70:70" x14ac:dyDescent="0.25">
      <c r="BR764726" s="2381"/>
    </row>
    <row r="764750" spans="70:70" x14ac:dyDescent="0.25">
      <c r="BR764750" s="2394"/>
    </row>
    <row r="764751" spans="70:70" x14ac:dyDescent="0.25">
      <c r="BR764751" s="2381"/>
    </row>
    <row r="764775" spans="70:70" x14ac:dyDescent="0.25">
      <c r="BR764775" s="2394"/>
    </row>
    <row r="764776" spans="70:70" x14ac:dyDescent="0.25">
      <c r="BR764776" s="2381"/>
    </row>
    <row r="764800" spans="70:70" x14ac:dyDescent="0.25">
      <c r="BR764800" s="2394"/>
    </row>
    <row r="764801" spans="70:70" x14ac:dyDescent="0.25">
      <c r="BR764801" s="2381"/>
    </row>
    <row r="764825" spans="70:70" x14ac:dyDescent="0.25">
      <c r="BR764825" s="2394"/>
    </row>
    <row r="764826" spans="70:70" x14ac:dyDescent="0.25">
      <c r="BR764826" s="2381"/>
    </row>
    <row r="764850" spans="70:70" x14ac:dyDescent="0.25">
      <c r="BR764850" s="2394"/>
    </row>
    <row r="764851" spans="70:70" x14ac:dyDescent="0.25">
      <c r="BR764851" s="2381"/>
    </row>
    <row r="764875" spans="70:70" x14ac:dyDescent="0.25">
      <c r="BR764875" s="2394"/>
    </row>
    <row r="764876" spans="70:70" x14ac:dyDescent="0.25">
      <c r="BR764876" s="2381"/>
    </row>
    <row r="764900" spans="70:70" x14ac:dyDescent="0.25">
      <c r="BR764900" s="2394"/>
    </row>
    <row r="764901" spans="70:70" x14ac:dyDescent="0.25">
      <c r="BR764901" s="2381"/>
    </row>
    <row r="764925" spans="70:70" x14ac:dyDescent="0.25">
      <c r="BR764925" s="2394"/>
    </row>
    <row r="764926" spans="70:70" x14ac:dyDescent="0.25">
      <c r="BR764926" s="2381"/>
    </row>
    <row r="764950" spans="70:70" x14ac:dyDescent="0.25">
      <c r="BR764950" s="2394"/>
    </row>
    <row r="764951" spans="70:70" x14ac:dyDescent="0.25">
      <c r="BR764951" s="2381"/>
    </row>
    <row r="764975" spans="70:70" x14ac:dyDescent="0.25">
      <c r="BR764975" s="2394"/>
    </row>
    <row r="764976" spans="70:70" x14ac:dyDescent="0.25">
      <c r="BR764976" s="2381"/>
    </row>
    <row r="765000" spans="70:70" x14ac:dyDescent="0.25">
      <c r="BR765000" s="2394"/>
    </row>
    <row r="765001" spans="70:70" x14ac:dyDescent="0.25">
      <c r="BR765001" s="2381"/>
    </row>
    <row r="765025" spans="70:70" x14ac:dyDescent="0.25">
      <c r="BR765025" s="2394"/>
    </row>
    <row r="765026" spans="70:70" x14ac:dyDescent="0.25">
      <c r="BR765026" s="2381"/>
    </row>
    <row r="765050" spans="70:70" x14ac:dyDescent="0.25">
      <c r="BR765050" s="2394"/>
    </row>
    <row r="765051" spans="70:70" x14ac:dyDescent="0.25">
      <c r="BR765051" s="2381"/>
    </row>
    <row r="765075" spans="70:70" x14ac:dyDescent="0.25">
      <c r="BR765075" s="2394"/>
    </row>
    <row r="765076" spans="70:70" x14ac:dyDescent="0.25">
      <c r="BR765076" s="2381"/>
    </row>
    <row r="765100" spans="70:70" x14ac:dyDescent="0.25">
      <c r="BR765100" s="2394"/>
    </row>
    <row r="765101" spans="70:70" x14ac:dyDescent="0.25">
      <c r="BR765101" s="2381"/>
    </row>
    <row r="765125" spans="70:70" x14ac:dyDescent="0.25">
      <c r="BR765125" s="2394"/>
    </row>
    <row r="765126" spans="70:70" x14ac:dyDescent="0.25">
      <c r="BR765126" s="2381"/>
    </row>
    <row r="765150" spans="70:70" x14ac:dyDescent="0.25">
      <c r="BR765150" s="2394"/>
    </row>
    <row r="765151" spans="70:70" x14ac:dyDescent="0.25">
      <c r="BR765151" s="2381"/>
    </row>
    <row r="765175" spans="70:70" x14ac:dyDescent="0.25">
      <c r="BR765175" s="2394"/>
    </row>
    <row r="765176" spans="70:70" x14ac:dyDescent="0.25">
      <c r="BR765176" s="2381"/>
    </row>
    <row r="765200" spans="70:70" x14ac:dyDescent="0.25">
      <c r="BR765200" s="2394"/>
    </row>
    <row r="765201" spans="70:70" x14ac:dyDescent="0.25">
      <c r="BR765201" s="2381"/>
    </row>
    <row r="765225" spans="70:70" x14ac:dyDescent="0.25">
      <c r="BR765225" s="2394"/>
    </row>
    <row r="765226" spans="70:70" x14ac:dyDescent="0.25">
      <c r="BR765226" s="2381"/>
    </row>
    <row r="765250" spans="70:70" x14ac:dyDescent="0.25">
      <c r="BR765250" s="2394"/>
    </row>
    <row r="765251" spans="70:70" x14ac:dyDescent="0.25">
      <c r="BR765251" s="2381"/>
    </row>
    <row r="765275" spans="70:70" x14ac:dyDescent="0.25">
      <c r="BR765275" s="2394"/>
    </row>
    <row r="765276" spans="70:70" x14ac:dyDescent="0.25">
      <c r="BR765276" s="2381"/>
    </row>
    <row r="765300" spans="70:70" x14ac:dyDescent="0.25">
      <c r="BR765300" s="2394"/>
    </row>
    <row r="765301" spans="70:70" x14ac:dyDescent="0.25">
      <c r="BR765301" s="2381"/>
    </row>
    <row r="765325" spans="70:70" x14ac:dyDescent="0.25">
      <c r="BR765325" s="2394"/>
    </row>
    <row r="765326" spans="70:70" x14ac:dyDescent="0.25">
      <c r="BR765326" s="2381"/>
    </row>
    <row r="765350" spans="70:70" x14ac:dyDescent="0.25">
      <c r="BR765350" s="2394"/>
    </row>
    <row r="765351" spans="70:70" x14ac:dyDescent="0.25">
      <c r="BR765351" s="2381"/>
    </row>
    <row r="765375" spans="70:70" x14ac:dyDescent="0.25">
      <c r="BR765375" s="2394"/>
    </row>
    <row r="765376" spans="70:70" x14ac:dyDescent="0.25">
      <c r="BR765376" s="2381"/>
    </row>
    <row r="765400" spans="70:70" x14ac:dyDescent="0.25">
      <c r="BR765400" s="2394"/>
    </row>
    <row r="765401" spans="70:70" x14ac:dyDescent="0.25">
      <c r="BR765401" s="2381"/>
    </row>
    <row r="765425" spans="70:70" x14ac:dyDescent="0.25">
      <c r="BR765425" s="2394"/>
    </row>
    <row r="765426" spans="70:70" x14ac:dyDescent="0.25">
      <c r="BR765426" s="2381"/>
    </row>
    <row r="765450" spans="70:70" x14ac:dyDescent="0.25">
      <c r="BR765450" s="2394"/>
    </row>
    <row r="765451" spans="70:70" x14ac:dyDescent="0.25">
      <c r="BR765451" s="2381"/>
    </row>
    <row r="765475" spans="70:70" x14ac:dyDescent="0.25">
      <c r="BR765475" s="2394"/>
    </row>
    <row r="765476" spans="70:70" x14ac:dyDescent="0.25">
      <c r="BR765476" s="2381"/>
    </row>
    <row r="765500" spans="70:70" x14ac:dyDescent="0.25">
      <c r="BR765500" s="2394"/>
    </row>
    <row r="765501" spans="70:70" x14ac:dyDescent="0.25">
      <c r="BR765501" s="2381"/>
    </row>
    <row r="765525" spans="70:70" x14ac:dyDescent="0.25">
      <c r="BR765525" s="2394"/>
    </row>
    <row r="765526" spans="70:70" x14ac:dyDescent="0.25">
      <c r="BR765526" s="2381"/>
    </row>
    <row r="765550" spans="70:70" x14ac:dyDescent="0.25">
      <c r="BR765550" s="2394"/>
    </row>
    <row r="765551" spans="70:70" x14ac:dyDescent="0.25">
      <c r="BR765551" s="2381"/>
    </row>
    <row r="765575" spans="70:70" x14ac:dyDescent="0.25">
      <c r="BR765575" s="2394"/>
    </row>
    <row r="765576" spans="70:70" x14ac:dyDescent="0.25">
      <c r="BR765576" s="2381"/>
    </row>
    <row r="765600" spans="70:70" x14ac:dyDescent="0.25">
      <c r="BR765600" s="2394"/>
    </row>
    <row r="765601" spans="70:70" x14ac:dyDescent="0.25">
      <c r="BR765601" s="2381"/>
    </row>
    <row r="765625" spans="70:70" x14ac:dyDescent="0.25">
      <c r="BR765625" s="2394"/>
    </row>
    <row r="765626" spans="70:70" x14ac:dyDescent="0.25">
      <c r="BR765626" s="2381"/>
    </row>
    <row r="765650" spans="70:70" x14ac:dyDescent="0.25">
      <c r="BR765650" s="2394"/>
    </row>
    <row r="765651" spans="70:70" x14ac:dyDescent="0.25">
      <c r="BR765651" s="2381"/>
    </row>
    <row r="765675" spans="70:70" x14ac:dyDescent="0.25">
      <c r="BR765675" s="2394"/>
    </row>
    <row r="765676" spans="70:70" x14ac:dyDescent="0.25">
      <c r="BR765676" s="2381"/>
    </row>
    <row r="765700" spans="70:70" x14ac:dyDescent="0.25">
      <c r="BR765700" s="2394"/>
    </row>
    <row r="765701" spans="70:70" x14ac:dyDescent="0.25">
      <c r="BR765701" s="2381"/>
    </row>
    <row r="765725" spans="70:70" x14ac:dyDescent="0.25">
      <c r="BR765725" s="2394"/>
    </row>
    <row r="765726" spans="70:70" x14ac:dyDescent="0.25">
      <c r="BR765726" s="2381"/>
    </row>
    <row r="765750" spans="70:70" x14ac:dyDescent="0.25">
      <c r="BR765750" s="2394"/>
    </row>
    <row r="765751" spans="70:70" x14ac:dyDescent="0.25">
      <c r="BR765751" s="2381"/>
    </row>
    <row r="765775" spans="70:70" x14ac:dyDescent="0.25">
      <c r="BR765775" s="2394"/>
    </row>
    <row r="765776" spans="70:70" x14ac:dyDescent="0.25">
      <c r="BR765776" s="2381"/>
    </row>
    <row r="765800" spans="70:70" x14ac:dyDescent="0.25">
      <c r="BR765800" s="2394"/>
    </row>
    <row r="765801" spans="70:70" x14ac:dyDescent="0.25">
      <c r="BR765801" s="2381"/>
    </row>
    <row r="765825" spans="70:70" x14ac:dyDescent="0.25">
      <c r="BR765825" s="2394"/>
    </row>
    <row r="765826" spans="70:70" x14ac:dyDescent="0.25">
      <c r="BR765826" s="2381"/>
    </row>
    <row r="765850" spans="70:70" x14ac:dyDescent="0.25">
      <c r="BR765850" s="2394"/>
    </row>
    <row r="765851" spans="70:70" x14ac:dyDescent="0.25">
      <c r="BR765851" s="2381"/>
    </row>
    <row r="765875" spans="70:70" x14ac:dyDescent="0.25">
      <c r="BR765875" s="2394"/>
    </row>
    <row r="765876" spans="70:70" x14ac:dyDescent="0.25">
      <c r="BR765876" s="2381"/>
    </row>
    <row r="765900" spans="70:70" x14ac:dyDescent="0.25">
      <c r="BR765900" s="2394"/>
    </row>
    <row r="765901" spans="70:70" x14ac:dyDescent="0.25">
      <c r="BR765901" s="2381"/>
    </row>
    <row r="765925" spans="70:70" x14ac:dyDescent="0.25">
      <c r="BR765925" s="2394"/>
    </row>
    <row r="765926" spans="70:70" x14ac:dyDescent="0.25">
      <c r="BR765926" s="2381"/>
    </row>
    <row r="765950" spans="70:70" x14ac:dyDescent="0.25">
      <c r="BR765950" s="2394"/>
    </row>
    <row r="765951" spans="70:70" x14ac:dyDescent="0.25">
      <c r="BR765951" s="2381"/>
    </row>
    <row r="765975" spans="70:70" x14ac:dyDescent="0.25">
      <c r="BR765975" s="2394"/>
    </row>
    <row r="765976" spans="70:70" x14ac:dyDescent="0.25">
      <c r="BR765976" s="2381"/>
    </row>
    <row r="766000" spans="70:70" x14ac:dyDescent="0.25">
      <c r="BR766000" s="2394"/>
    </row>
    <row r="766001" spans="70:70" x14ac:dyDescent="0.25">
      <c r="BR766001" s="2381"/>
    </row>
    <row r="766025" spans="70:70" x14ac:dyDescent="0.25">
      <c r="BR766025" s="2394"/>
    </row>
    <row r="766026" spans="70:70" x14ac:dyDescent="0.25">
      <c r="BR766026" s="2381"/>
    </row>
    <row r="766050" spans="70:70" x14ac:dyDescent="0.25">
      <c r="BR766050" s="2394"/>
    </row>
    <row r="766051" spans="70:70" x14ac:dyDescent="0.25">
      <c r="BR766051" s="2381"/>
    </row>
    <row r="766075" spans="70:70" x14ac:dyDescent="0.25">
      <c r="BR766075" s="2394"/>
    </row>
    <row r="766076" spans="70:70" x14ac:dyDescent="0.25">
      <c r="BR766076" s="2381"/>
    </row>
    <row r="766100" spans="70:70" x14ac:dyDescent="0.25">
      <c r="BR766100" s="2394"/>
    </row>
    <row r="766101" spans="70:70" x14ac:dyDescent="0.25">
      <c r="BR766101" s="2381"/>
    </row>
    <row r="766125" spans="70:70" x14ac:dyDescent="0.25">
      <c r="BR766125" s="2394"/>
    </row>
    <row r="766126" spans="70:70" x14ac:dyDescent="0.25">
      <c r="BR766126" s="2381"/>
    </row>
    <row r="766150" spans="70:70" x14ac:dyDescent="0.25">
      <c r="BR766150" s="2394"/>
    </row>
    <row r="766151" spans="70:70" x14ac:dyDescent="0.25">
      <c r="BR766151" s="2381"/>
    </row>
    <row r="766175" spans="70:70" x14ac:dyDescent="0.25">
      <c r="BR766175" s="2394"/>
    </row>
    <row r="766176" spans="70:70" x14ac:dyDescent="0.25">
      <c r="BR766176" s="2381"/>
    </row>
    <row r="766200" spans="70:70" x14ac:dyDescent="0.25">
      <c r="BR766200" s="2394"/>
    </row>
    <row r="766201" spans="70:70" x14ac:dyDescent="0.25">
      <c r="BR766201" s="2381"/>
    </row>
    <row r="766225" spans="70:70" x14ac:dyDescent="0.25">
      <c r="BR766225" s="2394"/>
    </row>
    <row r="766226" spans="70:70" x14ac:dyDescent="0.25">
      <c r="BR766226" s="2381"/>
    </row>
    <row r="766250" spans="70:70" x14ac:dyDescent="0.25">
      <c r="BR766250" s="2394"/>
    </row>
    <row r="766251" spans="70:70" x14ac:dyDescent="0.25">
      <c r="BR766251" s="2381"/>
    </row>
    <row r="766275" spans="70:70" x14ac:dyDescent="0.25">
      <c r="BR766275" s="2394"/>
    </row>
    <row r="766276" spans="70:70" x14ac:dyDescent="0.25">
      <c r="BR766276" s="2381"/>
    </row>
    <row r="766300" spans="70:70" x14ac:dyDescent="0.25">
      <c r="BR766300" s="2394"/>
    </row>
    <row r="766301" spans="70:70" x14ac:dyDescent="0.25">
      <c r="BR766301" s="2381"/>
    </row>
    <row r="766325" spans="70:70" x14ac:dyDescent="0.25">
      <c r="BR766325" s="2394"/>
    </row>
    <row r="766326" spans="70:70" x14ac:dyDescent="0.25">
      <c r="BR766326" s="2381"/>
    </row>
    <row r="766350" spans="70:70" x14ac:dyDescent="0.25">
      <c r="BR766350" s="2394"/>
    </row>
    <row r="766351" spans="70:70" x14ac:dyDescent="0.25">
      <c r="BR766351" s="2381"/>
    </row>
    <row r="766375" spans="70:70" x14ac:dyDescent="0.25">
      <c r="BR766375" s="2394"/>
    </row>
    <row r="766376" spans="70:70" x14ac:dyDescent="0.25">
      <c r="BR766376" s="2381"/>
    </row>
    <row r="766400" spans="70:70" x14ac:dyDescent="0.25">
      <c r="BR766400" s="2394"/>
    </row>
    <row r="766401" spans="70:70" x14ac:dyDescent="0.25">
      <c r="BR766401" s="2381"/>
    </row>
    <row r="766425" spans="70:70" x14ac:dyDescent="0.25">
      <c r="BR766425" s="2394"/>
    </row>
    <row r="766426" spans="70:70" x14ac:dyDescent="0.25">
      <c r="BR766426" s="2381"/>
    </row>
    <row r="766450" spans="70:70" x14ac:dyDescent="0.25">
      <c r="BR766450" s="2394"/>
    </row>
    <row r="766451" spans="70:70" x14ac:dyDescent="0.25">
      <c r="BR766451" s="2381"/>
    </row>
    <row r="766475" spans="70:70" x14ac:dyDescent="0.25">
      <c r="BR766475" s="2394"/>
    </row>
    <row r="766476" spans="70:70" x14ac:dyDescent="0.25">
      <c r="BR766476" s="2381"/>
    </row>
    <row r="766500" spans="70:70" x14ac:dyDescent="0.25">
      <c r="BR766500" s="2394"/>
    </row>
    <row r="766501" spans="70:70" x14ac:dyDescent="0.25">
      <c r="BR766501" s="2381"/>
    </row>
    <row r="766525" spans="70:70" x14ac:dyDescent="0.25">
      <c r="BR766525" s="2394"/>
    </row>
    <row r="766526" spans="70:70" x14ac:dyDescent="0.25">
      <c r="BR766526" s="2381"/>
    </row>
    <row r="766550" spans="70:70" x14ac:dyDescent="0.25">
      <c r="BR766550" s="2394"/>
    </row>
    <row r="766551" spans="70:70" x14ac:dyDescent="0.25">
      <c r="BR766551" s="2381"/>
    </row>
    <row r="766575" spans="70:70" x14ac:dyDescent="0.25">
      <c r="BR766575" s="2394"/>
    </row>
    <row r="766576" spans="70:70" x14ac:dyDescent="0.25">
      <c r="BR766576" s="2381"/>
    </row>
    <row r="766600" spans="70:70" x14ac:dyDescent="0.25">
      <c r="BR766600" s="2394"/>
    </row>
    <row r="766601" spans="70:70" x14ac:dyDescent="0.25">
      <c r="BR766601" s="2381"/>
    </row>
    <row r="766625" spans="70:70" x14ac:dyDescent="0.25">
      <c r="BR766625" s="2394"/>
    </row>
    <row r="766626" spans="70:70" x14ac:dyDescent="0.25">
      <c r="BR766626" s="2381"/>
    </row>
    <row r="766650" spans="70:70" x14ac:dyDescent="0.25">
      <c r="BR766650" s="2394"/>
    </row>
    <row r="766651" spans="70:70" x14ac:dyDescent="0.25">
      <c r="BR766651" s="2381"/>
    </row>
    <row r="766675" spans="70:70" x14ac:dyDescent="0.25">
      <c r="BR766675" s="2394"/>
    </row>
    <row r="766676" spans="70:70" x14ac:dyDescent="0.25">
      <c r="BR766676" s="2381"/>
    </row>
    <row r="766700" spans="70:70" x14ac:dyDescent="0.25">
      <c r="BR766700" s="2394"/>
    </row>
    <row r="766701" spans="70:70" x14ac:dyDescent="0.25">
      <c r="BR766701" s="2381"/>
    </row>
    <row r="766725" spans="70:70" x14ac:dyDescent="0.25">
      <c r="BR766725" s="2394"/>
    </row>
    <row r="766726" spans="70:70" x14ac:dyDescent="0.25">
      <c r="BR766726" s="2381"/>
    </row>
    <row r="766750" spans="70:70" x14ac:dyDescent="0.25">
      <c r="BR766750" s="2394"/>
    </row>
    <row r="766751" spans="70:70" x14ac:dyDescent="0.25">
      <c r="BR766751" s="2381"/>
    </row>
    <row r="766775" spans="70:70" x14ac:dyDescent="0.25">
      <c r="BR766775" s="2394"/>
    </row>
    <row r="766776" spans="70:70" x14ac:dyDescent="0.25">
      <c r="BR766776" s="2381"/>
    </row>
    <row r="766800" spans="70:70" x14ac:dyDescent="0.25">
      <c r="BR766800" s="2394"/>
    </row>
    <row r="766801" spans="70:70" x14ac:dyDescent="0.25">
      <c r="BR766801" s="2381"/>
    </row>
    <row r="766825" spans="70:70" x14ac:dyDescent="0.25">
      <c r="BR766825" s="2394"/>
    </row>
    <row r="766826" spans="70:70" x14ac:dyDescent="0.25">
      <c r="BR766826" s="2381"/>
    </row>
    <row r="766850" spans="70:70" x14ac:dyDescent="0.25">
      <c r="BR766850" s="2394"/>
    </row>
    <row r="766851" spans="70:70" x14ac:dyDescent="0.25">
      <c r="BR766851" s="2381"/>
    </row>
    <row r="766875" spans="70:70" x14ac:dyDescent="0.25">
      <c r="BR766875" s="2394"/>
    </row>
    <row r="766876" spans="70:70" x14ac:dyDescent="0.25">
      <c r="BR766876" s="2381"/>
    </row>
    <row r="766900" spans="70:70" x14ac:dyDescent="0.25">
      <c r="BR766900" s="2394"/>
    </row>
    <row r="766901" spans="70:70" x14ac:dyDescent="0.25">
      <c r="BR766901" s="2381"/>
    </row>
    <row r="766925" spans="70:70" x14ac:dyDescent="0.25">
      <c r="BR766925" s="2394"/>
    </row>
    <row r="766926" spans="70:70" x14ac:dyDescent="0.25">
      <c r="BR766926" s="2381"/>
    </row>
    <row r="766950" spans="70:70" x14ac:dyDescent="0.25">
      <c r="BR766950" s="2394"/>
    </row>
    <row r="766951" spans="70:70" x14ac:dyDescent="0.25">
      <c r="BR766951" s="2381"/>
    </row>
    <row r="766975" spans="70:70" x14ac:dyDescent="0.25">
      <c r="BR766975" s="2394"/>
    </row>
    <row r="766976" spans="70:70" x14ac:dyDescent="0.25">
      <c r="BR766976" s="2381"/>
    </row>
    <row r="767000" spans="70:70" x14ac:dyDescent="0.25">
      <c r="BR767000" s="2394"/>
    </row>
    <row r="767001" spans="70:70" x14ac:dyDescent="0.25">
      <c r="BR767001" s="2381"/>
    </row>
    <row r="767025" spans="70:70" x14ac:dyDescent="0.25">
      <c r="BR767025" s="2394"/>
    </row>
    <row r="767026" spans="70:70" x14ac:dyDescent="0.25">
      <c r="BR767026" s="2381"/>
    </row>
    <row r="767050" spans="70:70" x14ac:dyDescent="0.25">
      <c r="BR767050" s="2394"/>
    </row>
    <row r="767051" spans="70:70" x14ac:dyDescent="0.25">
      <c r="BR767051" s="2381"/>
    </row>
    <row r="767075" spans="70:70" x14ac:dyDescent="0.25">
      <c r="BR767075" s="2394"/>
    </row>
    <row r="767076" spans="70:70" x14ac:dyDescent="0.25">
      <c r="BR767076" s="2381"/>
    </row>
    <row r="767100" spans="70:70" x14ac:dyDescent="0.25">
      <c r="BR767100" s="2394"/>
    </row>
    <row r="767101" spans="70:70" x14ac:dyDescent="0.25">
      <c r="BR767101" s="2381"/>
    </row>
    <row r="767125" spans="70:70" x14ac:dyDescent="0.25">
      <c r="BR767125" s="2394"/>
    </row>
    <row r="767126" spans="70:70" x14ac:dyDescent="0.25">
      <c r="BR767126" s="2381"/>
    </row>
    <row r="767150" spans="70:70" x14ac:dyDescent="0.25">
      <c r="BR767150" s="2394"/>
    </row>
    <row r="767151" spans="70:70" x14ac:dyDescent="0.25">
      <c r="BR767151" s="2381"/>
    </row>
    <row r="767175" spans="70:70" x14ac:dyDescent="0.25">
      <c r="BR767175" s="2394"/>
    </row>
    <row r="767176" spans="70:70" x14ac:dyDescent="0.25">
      <c r="BR767176" s="2381"/>
    </row>
    <row r="767200" spans="70:70" x14ac:dyDescent="0.25">
      <c r="BR767200" s="2394"/>
    </row>
    <row r="767201" spans="70:70" x14ac:dyDescent="0.25">
      <c r="BR767201" s="2381"/>
    </row>
    <row r="767225" spans="70:70" x14ac:dyDescent="0.25">
      <c r="BR767225" s="2394"/>
    </row>
    <row r="767226" spans="70:70" x14ac:dyDescent="0.25">
      <c r="BR767226" s="2381"/>
    </row>
    <row r="767250" spans="70:70" x14ac:dyDescent="0.25">
      <c r="BR767250" s="2394"/>
    </row>
    <row r="767251" spans="70:70" x14ac:dyDescent="0.25">
      <c r="BR767251" s="2381"/>
    </row>
    <row r="767275" spans="70:70" x14ac:dyDescent="0.25">
      <c r="BR767275" s="2394"/>
    </row>
    <row r="767276" spans="70:70" x14ac:dyDescent="0.25">
      <c r="BR767276" s="2381"/>
    </row>
    <row r="767300" spans="70:70" x14ac:dyDescent="0.25">
      <c r="BR767300" s="2394"/>
    </row>
    <row r="767301" spans="70:70" x14ac:dyDescent="0.25">
      <c r="BR767301" s="2381"/>
    </row>
    <row r="767325" spans="70:70" x14ac:dyDescent="0.25">
      <c r="BR767325" s="2394"/>
    </row>
    <row r="767326" spans="70:70" x14ac:dyDescent="0.25">
      <c r="BR767326" s="2381"/>
    </row>
    <row r="767350" spans="70:70" x14ac:dyDescent="0.25">
      <c r="BR767350" s="2394"/>
    </row>
    <row r="767351" spans="70:70" x14ac:dyDescent="0.25">
      <c r="BR767351" s="2381"/>
    </row>
    <row r="767375" spans="70:70" x14ac:dyDescent="0.25">
      <c r="BR767375" s="2394"/>
    </row>
    <row r="767376" spans="70:70" x14ac:dyDescent="0.25">
      <c r="BR767376" s="2381"/>
    </row>
    <row r="767400" spans="70:70" x14ac:dyDescent="0.25">
      <c r="BR767400" s="2394"/>
    </row>
    <row r="767401" spans="70:70" x14ac:dyDescent="0.25">
      <c r="BR767401" s="2381"/>
    </row>
    <row r="767425" spans="70:70" x14ac:dyDescent="0.25">
      <c r="BR767425" s="2394"/>
    </row>
    <row r="767426" spans="70:70" x14ac:dyDescent="0.25">
      <c r="BR767426" s="2381"/>
    </row>
    <row r="767450" spans="70:70" x14ac:dyDescent="0.25">
      <c r="BR767450" s="2394"/>
    </row>
    <row r="767451" spans="70:70" x14ac:dyDescent="0.25">
      <c r="BR767451" s="2381"/>
    </row>
    <row r="767475" spans="70:70" x14ac:dyDescent="0.25">
      <c r="BR767475" s="2394"/>
    </row>
    <row r="767476" spans="70:70" x14ac:dyDescent="0.25">
      <c r="BR767476" s="2381"/>
    </row>
    <row r="767500" spans="70:70" x14ac:dyDescent="0.25">
      <c r="BR767500" s="2394"/>
    </row>
    <row r="767501" spans="70:70" x14ac:dyDescent="0.25">
      <c r="BR767501" s="2381"/>
    </row>
    <row r="767525" spans="70:70" x14ac:dyDescent="0.25">
      <c r="BR767525" s="2394"/>
    </row>
    <row r="767526" spans="70:70" x14ac:dyDescent="0.25">
      <c r="BR767526" s="2381"/>
    </row>
    <row r="767550" spans="70:70" x14ac:dyDescent="0.25">
      <c r="BR767550" s="2394"/>
    </row>
    <row r="767551" spans="70:70" x14ac:dyDescent="0.25">
      <c r="BR767551" s="2381"/>
    </row>
    <row r="767575" spans="70:70" x14ac:dyDescent="0.25">
      <c r="BR767575" s="2394"/>
    </row>
    <row r="767576" spans="70:70" x14ac:dyDescent="0.25">
      <c r="BR767576" s="2381"/>
    </row>
    <row r="767600" spans="70:70" x14ac:dyDescent="0.25">
      <c r="BR767600" s="2394"/>
    </row>
    <row r="767601" spans="70:70" x14ac:dyDescent="0.25">
      <c r="BR767601" s="2381"/>
    </row>
    <row r="767625" spans="70:70" x14ac:dyDescent="0.25">
      <c r="BR767625" s="2394"/>
    </row>
    <row r="767626" spans="70:70" x14ac:dyDescent="0.25">
      <c r="BR767626" s="2381"/>
    </row>
    <row r="767650" spans="70:70" x14ac:dyDescent="0.25">
      <c r="BR767650" s="2394"/>
    </row>
    <row r="767651" spans="70:70" x14ac:dyDescent="0.25">
      <c r="BR767651" s="2381"/>
    </row>
    <row r="767675" spans="70:70" x14ac:dyDescent="0.25">
      <c r="BR767675" s="2394"/>
    </row>
    <row r="767676" spans="70:70" x14ac:dyDescent="0.25">
      <c r="BR767676" s="2381"/>
    </row>
    <row r="767700" spans="70:70" x14ac:dyDescent="0.25">
      <c r="BR767700" s="2394"/>
    </row>
    <row r="767701" spans="70:70" x14ac:dyDescent="0.25">
      <c r="BR767701" s="2381"/>
    </row>
    <row r="767725" spans="70:70" x14ac:dyDescent="0.25">
      <c r="BR767725" s="2394"/>
    </row>
    <row r="767726" spans="70:70" x14ac:dyDescent="0.25">
      <c r="BR767726" s="2381"/>
    </row>
    <row r="767750" spans="70:70" x14ac:dyDescent="0.25">
      <c r="BR767750" s="2394"/>
    </row>
    <row r="767751" spans="70:70" x14ac:dyDescent="0.25">
      <c r="BR767751" s="2381"/>
    </row>
    <row r="767775" spans="70:70" x14ac:dyDescent="0.25">
      <c r="BR767775" s="2394"/>
    </row>
    <row r="767776" spans="70:70" x14ac:dyDescent="0.25">
      <c r="BR767776" s="2381"/>
    </row>
    <row r="767800" spans="70:70" x14ac:dyDescent="0.25">
      <c r="BR767800" s="2394"/>
    </row>
    <row r="767801" spans="70:70" x14ac:dyDescent="0.25">
      <c r="BR767801" s="2381"/>
    </row>
    <row r="767825" spans="70:70" x14ac:dyDescent="0.25">
      <c r="BR767825" s="2394"/>
    </row>
    <row r="767826" spans="70:70" x14ac:dyDescent="0.25">
      <c r="BR767826" s="2381"/>
    </row>
    <row r="767850" spans="70:70" x14ac:dyDescent="0.25">
      <c r="BR767850" s="2394"/>
    </row>
    <row r="767851" spans="70:70" x14ac:dyDescent="0.25">
      <c r="BR767851" s="2381"/>
    </row>
    <row r="767875" spans="70:70" x14ac:dyDescent="0.25">
      <c r="BR767875" s="2394"/>
    </row>
    <row r="767876" spans="70:70" x14ac:dyDescent="0.25">
      <c r="BR767876" s="2381"/>
    </row>
    <row r="767900" spans="70:70" x14ac:dyDescent="0.25">
      <c r="BR767900" s="2394"/>
    </row>
    <row r="767901" spans="70:70" x14ac:dyDescent="0.25">
      <c r="BR767901" s="2381"/>
    </row>
    <row r="767925" spans="70:70" x14ac:dyDescent="0.25">
      <c r="BR767925" s="2394"/>
    </row>
    <row r="767926" spans="70:70" x14ac:dyDescent="0.25">
      <c r="BR767926" s="2381"/>
    </row>
    <row r="767950" spans="70:70" x14ac:dyDescent="0.25">
      <c r="BR767950" s="2394"/>
    </row>
    <row r="767951" spans="70:70" x14ac:dyDescent="0.25">
      <c r="BR767951" s="2381"/>
    </row>
    <row r="767975" spans="70:70" x14ac:dyDescent="0.25">
      <c r="BR767975" s="2394"/>
    </row>
    <row r="767976" spans="70:70" x14ac:dyDescent="0.25">
      <c r="BR767976" s="2381"/>
    </row>
    <row r="768000" spans="70:70" x14ac:dyDescent="0.25">
      <c r="BR768000" s="2394"/>
    </row>
    <row r="768001" spans="70:70" x14ac:dyDescent="0.25">
      <c r="BR768001" s="2381"/>
    </row>
    <row r="768025" spans="70:70" x14ac:dyDescent="0.25">
      <c r="BR768025" s="2394"/>
    </row>
    <row r="768026" spans="70:70" x14ac:dyDescent="0.25">
      <c r="BR768026" s="2381"/>
    </row>
    <row r="768050" spans="70:70" x14ac:dyDescent="0.25">
      <c r="BR768050" s="2394"/>
    </row>
    <row r="768051" spans="70:70" x14ac:dyDescent="0.25">
      <c r="BR768051" s="2381"/>
    </row>
    <row r="768075" spans="70:70" x14ac:dyDescent="0.25">
      <c r="BR768075" s="2394"/>
    </row>
    <row r="768076" spans="70:70" x14ac:dyDescent="0.25">
      <c r="BR768076" s="2381"/>
    </row>
    <row r="768100" spans="70:70" x14ac:dyDescent="0.25">
      <c r="BR768100" s="2394"/>
    </row>
    <row r="768101" spans="70:70" x14ac:dyDescent="0.25">
      <c r="BR768101" s="2381"/>
    </row>
    <row r="768125" spans="70:70" x14ac:dyDescent="0.25">
      <c r="BR768125" s="2394"/>
    </row>
    <row r="768126" spans="70:70" x14ac:dyDescent="0.25">
      <c r="BR768126" s="2381"/>
    </row>
    <row r="768150" spans="70:70" x14ac:dyDescent="0.25">
      <c r="BR768150" s="2394"/>
    </row>
    <row r="768151" spans="70:70" x14ac:dyDescent="0.25">
      <c r="BR768151" s="2381"/>
    </row>
    <row r="768175" spans="70:70" x14ac:dyDescent="0.25">
      <c r="BR768175" s="2394"/>
    </row>
    <row r="768176" spans="70:70" x14ac:dyDescent="0.25">
      <c r="BR768176" s="2381"/>
    </row>
    <row r="768200" spans="70:70" x14ac:dyDescent="0.25">
      <c r="BR768200" s="2394"/>
    </row>
    <row r="768201" spans="70:70" x14ac:dyDescent="0.25">
      <c r="BR768201" s="2381"/>
    </row>
    <row r="768225" spans="70:70" x14ac:dyDescent="0.25">
      <c r="BR768225" s="2394"/>
    </row>
    <row r="768226" spans="70:70" x14ac:dyDescent="0.25">
      <c r="BR768226" s="2381"/>
    </row>
    <row r="768250" spans="70:70" x14ac:dyDescent="0.25">
      <c r="BR768250" s="2394"/>
    </row>
    <row r="768251" spans="70:70" x14ac:dyDescent="0.25">
      <c r="BR768251" s="2381"/>
    </row>
    <row r="768275" spans="70:70" x14ac:dyDescent="0.25">
      <c r="BR768275" s="2394"/>
    </row>
    <row r="768276" spans="70:70" x14ac:dyDescent="0.25">
      <c r="BR768276" s="2381"/>
    </row>
    <row r="768300" spans="70:70" x14ac:dyDescent="0.25">
      <c r="BR768300" s="2394"/>
    </row>
    <row r="768301" spans="70:70" x14ac:dyDescent="0.25">
      <c r="BR768301" s="2381"/>
    </row>
    <row r="768325" spans="70:70" x14ac:dyDescent="0.25">
      <c r="BR768325" s="2394"/>
    </row>
    <row r="768326" spans="70:70" x14ac:dyDescent="0.25">
      <c r="BR768326" s="2381"/>
    </row>
    <row r="768350" spans="70:70" x14ac:dyDescent="0.25">
      <c r="BR768350" s="2394"/>
    </row>
    <row r="768351" spans="70:70" x14ac:dyDescent="0.25">
      <c r="BR768351" s="2381"/>
    </row>
    <row r="768375" spans="70:70" x14ac:dyDescent="0.25">
      <c r="BR768375" s="2394"/>
    </row>
    <row r="768376" spans="70:70" x14ac:dyDescent="0.25">
      <c r="BR768376" s="2381"/>
    </row>
    <row r="768400" spans="70:70" x14ac:dyDescent="0.25">
      <c r="BR768400" s="2394"/>
    </row>
    <row r="768401" spans="70:70" x14ac:dyDescent="0.25">
      <c r="BR768401" s="2381"/>
    </row>
    <row r="768425" spans="70:70" x14ac:dyDescent="0.25">
      <c r="BR768425" s="2394"/>
    </row>
    <row r="768426" spans="70:70" x14ac:dyDescent="0.25">
      <c r="BR768426" s="2381"/>
    </row>
    <row r="768450" spans="70:70" x14ac:dyDescent="0.25">
      <c r="BR768450" s="2394"/>
    </row>
    <row r="768451" spans="70:70" x14ac:dyDescent="0.25">
      <c r="BR768451" s="2381"/>
    </row>
    <row r="768475" spans="70:70" x14ac:dyDescent="0.25">
      <c r="BR768475" s="2394"/>
    </row>
    <row r="768476" spans="70:70" x14ac:dyDescent="0.25">
      <c r="BR768476" s="2381"/>
    </row>
    <row r="768500" spans="70:70" x14ac:dyDescent="0.25">
      <c r="BR768500" s="2394"/>
    </row>
    <row r="768501" spans="70:70" x14ac:dyDescent="0.25">
      <c r="BR768501" s="2381"/>
    </row>
    <row r="768525" spans="70:70" x14ac:dyDescent="0.25">
      <c r="BR768525" s="2394"/>
    </row>
    <row r="768526" spans="70:70" x14ac:dyDescent="0.25">
      <c r="BR768526" s="2381"/>
    </row>
    <row r="768550" spans="70:70" x14ac:dyDescent="0.25">
      <c r="BR768550" s="2394"/>
    </row>
    <row r="768551" spans="70:70" x14ac:dyDescent="0.25">
      <c r="BR768551" s="2381"/>
    </row>
    <row r="768575" spans="70:70" x14ac:dyDescent="0.25">
      <c r="BR768575" s="2394"/>
    </row>
    <row r="768576" spans="70:70" x14ac:dyDescent="0.25">
      <c r="BR768576" s="2381"/>
    </row>
    <row r="768600" spans="70:70" x14ac:dyDescent="0.25">
      <c r="BR768600" s="2394"/>
    </row>
    <row r="768601" spans="70:70" x14ac:dyDescent="0.25">
      <c r="BR768601" s="2381"/>
    </row>
    <row r="768625" spans="70:70" x14ac:dyDescent="0.25">
      <c r="BR768625" s="2394"/>
    </row>
    <row r="768626" spans="70:70" x14ac:dyDescent="0.25">
      <c r="BR768626" s="2381"/>
    </row>
    <row r="768650" spans="70:70" x14ac:dyDescent="0.25">
      <c r="BR768650" s="2394"/>
    </row>
    <row r="768651" spans="70:70" x14ac:dyDescent="0.25">
      <c r="BR768651" s="2381"/>
    </row>
    <row r="768675" spans="70:70" x14ac:dyDescent="0.25">
      <c r="BR768675" s="2394"/>
    </row>
    <row r="768676" spans="70:70" x14ac:dyDescent="0.25">
      <c r="BR768676" s="2381"/>
    </row>
    <row r="768700" spans="70:70" x14ac:dyDescent="0.25">
      <c r="BR768700" s="2394"/>
    </row>
    <row r="768701" spans="70:70" x14ac:dyDescent="0.25">
      <c r="BR768701" s="2381"/>
    </row>
    <row r="768725" spans="70:70" x14ac:dyDescent="0.25">
      <c r="BR768725" s="2394"/>
    </row>
    <row r="768726" spans="70:70" x14ac:dyDescent="0.25">
      <c r="BR768726" s="2381"/>
    </row>
    <row r="768750" spans="70:70" x14ac:dyDescent="0.25">
      <c r="BR768750" s="2394"/>
    </row>
    <row r="768751" spans="70:70" x14ac:dyDescent="0.25">
      <c r="BR768751" s="2381"/>
    </row>
    <row r="768775" spans="70:70" x14ac:dyDescent="0.25">
      <c r="BR768775" s="2394"/>
    </row>
    <row r="768776" spans="70:70" x14ac:dyDescent="0.25">
      <c r="BR768776" s="2381"/>
    </row>
    <row r="768800" spans="70:70" x14ac:dyDescent="0.25">
      <c r="BR768800" s="2394"/>
    </row>
    <row r="768801" spans="70:70" x14ac:dyDescent="0.25">
      <c r="BR768801" s="2381"/>
    </row>
    <row r="768825" spans="70:70" x14ac:dyDescent="0.25">
      <c r="BR768825" s="2394"/>
    </row>
    <row r="768826" spans="70:70" x14ac:dyDescent="0.25">
      <c r="BR768826" s="2381"/>
    </row>
    <row r="768850" spans="70:70" x14ac:dyDescent="0.25">
      <c r="BR768850" s="2394"/>
    </row>
    <row r="768851" spans="70:70" x14ac:dyDescent="0.25">
      <c r="BR768851" s="2381"/>
    </row>
    <row r="768875" spans="70:70" x14ac:dyDescent="0.25">
      <c r="BR768875" s="2394"/>
    </row>
    <row r="768876" spans="70:70" x14ac:dyDescent="0.25">
      <c r="BR768876" s="2381"/>
    </row>
    <row r="768900" spans="70:70" x14ac:dyDescent="0.25">
      <c r="BR768900" s="2394"/>
    </row>
    <row r="768901" spans="70:70" x14ac:dyDescent="0.25">
      <c r="BR768901" s="2381"/>
    </row>
    <row r="768925" spans="70:70" x14ac:dyDescent="0.25">
      <c r="BR768925" s="2394"/>
    </row>
    <row r="768926" spans="70:70" x14ac:dyDescent="0.25">
      <c r="BR768926" s="2381"/>
    </row>
    <row r="768950" spans="70:70" x14ac:dyDescent="0.25">
      <c r="BR768950" s="2394"/>
    </row>
    <row r="768951" spans="70:70" x14ac:dyDescent="0.25">
      <c r="BR768951" s="2381"/>
    </row>
    <row r="768975" spans="70:70" x14ac:dyDescent="0.25">
      <c r="BR768975" s="2394"/>
    </row>
    <row r="768976" spans="70:70" x14ac:dyDescent="0.25">
      <c r="BR768976" s="2381"/>
    </row>
    <row r="769000" spans="70:70" x14ac:dyDescent="0.25">
      <c r="BR769000" s="2394"/>
    </row>
    <row r="769001" spans="70:70" x14ac:dyDescent="0.25">
      <c r="BR769001" s="2381"/>
    </row>
    <row r="769025" spans="70:70" x14ac:dyDescent="0.25">
      <c r="BR769025" s="2394"/>
    </row>
    <row r="769026" spans="70:70" x14ac:dyDescent="0.25">
      <c r="BR769026" s="2381"/>
    </row>
    <row r="769050" spans="70:70" x14ac:dyDescent="0.25">
      <c r="BR769050" s="2394"/>
    </row>
    <row r="769051" spans="70:70" x14ac:dyDescent="0.25">
      <c r="BR769051" s="2381"/>
    </row>
    <row r="769075" spans="70:70" x14ac:dyDescent="0.25">
      <c r="BR769075" s="2394"/>
    </row>
    <row r="769076" spans="70:70" x14ac:dyDescent="0.25">
      <c r="BR769076" s="2381"/>
    </row>
    <row r="769100" spans="70:70" x14ac:dyDescent="0.25">
      <c r="BR769100" s="2394"/>
    </row>
    <row r="769101" spans="70:70" x14ac:dyDescent="0.25">
      <c r="BR769101" s="2381"/>
    </row>
    <row r="769125" spans="70:70" x14ac:dyDescent="0.25">
      <c r="BR769125" s="2394"/>
    </row>
    <row r="769126" spans="70:70" x14ac:dyDescent="0.25">
      <c r="BR769126" s="2381"/>
    </row>
    <row r="769150" spans="70:70" x14ac:dyDescent="0.25">
      <c r="BR769150" s="2394"/>
    </row>
    <row r="769151" spans="70:70" x14ac:dyDescent="0.25">
      <c r="BR769151" s="2381"/>
    </row>
    <row r="769175" spans="70:70" x14ac:dyDescent="0.25">
      <c r="BR769175" s="2394"/>
    </row>
    <row r="769176" spans="70:70" x14ac:dyDescent="0.25">
      <c r="BR769176" s="2381"/>
    </row>
    <row r="769200" spans="70:70" x14ac:dyDescent="0.25">
      <c r="BR769200" s="2394"/>
    </row>
    <row r="769201" spans="70:70" x14ac:dyDescent="0.25">
      <c r="BR769201" s="2381"/>
    </row>
    <row r="769225" spans="70:70" x14ac:dyDescent="0.25">
      <c r="BR769225" s="2394"/>
    </row>
    <row r="769226" spans="70:70" x14ac:dyDescent="0.25">
      <c r="BR769226" s="2381"/>
    </row>
    <row r="769250" spans="70:70" x14ac:dyDescent="0.25">
      <c r="BR769250" s="2394"/>
    </row>
    <row r="769251" spans="70:70" x14ac:dyDescent="0.25">
      <c r="BR769251" s="2381"/>
    </row>
    <row r="769275" spans="70:70" x14ac:dyDescent="0.25">
      <c r="BR769275" s="2394"/>
    </row>
    <row r="769276" spans="70:70" x14ac:dyDescent="0.25">
      <c r="BR769276" s="2381"/>
    </row>
    <row r="769300" spans="70:70" x14ac:dyDescent="0.25">
      <c r="BR769300" s="2394"/>
    </row>
    <row r="769301" spans="70:70" x14ac:dyDescent="0.25">
      <c r="BR769301" s="2381"/>
    </row>
    <row r="769325" spans="70:70" x14ac:dyDescent="0.25">
      <c r="BR769325" s="2394"/>
    </row>
    <row r="769326" spans="70:70" x14ac:dyDescent="0.25">
      <c r="BR769326" s="2381"/>
    </row>
    <row r="769350" spans="70:70" x14ac:dyDescent="0.25">
      <c r="BR769350" s="2394"/>
    </row>
    <row r="769351" spans="70:70" x14ac:dyDescent="0.25">
      <c r="BR769351" s="2381"/>
    </row>
    <row r="769375" spans="70:70" x14ac:dyDescent="0.25">
      <c r="BR769375" s="2394"/>
    </row>
    <row r="769376" spans="70:70" x14ac:dyDescent="0.25">
      <c r="BR769376" s="2381"/>
    </row>
    <row r="769400" spans="70:70" x14ac:dyDescent="0.25">
      <c r="BR769400" s="2394"/>
    </row>
    <row r="769401" spans="70:70" x14ac:dyDescent="0.25">
      <c r="BR769401" s="2381"/>
    </row>
    <row r="769425" spans="70:70" x14ac:dyDescent="0.25">
      <c r="BR769425" s="2394"/>
    </row>
    <row r="769426" spans="70:70" x14ac:dyDescent="0.25">
      <c r="BR769426" s="2381"/>
    </row>
    <row r="769450" spans="70:70" x14ac:dyDescent="0.25">
      <c r="BR769450" s="2394"/>
    </row>
    <row r="769451" spans="70:70" x14ac:dyDescent="0.25">
      <c r="BR769451" s="2381"/>
    </row>
    <row r="769475" spans="70:70" x14ac:dyDescent="0.25">
      <c r="BR769475" s="2394"/>
    </row>
    <row r="769476" spans="70:70" x14ac:dyDescent="0.25">
      <c r="BR769476" s="2381"/>
    </row>
    <row r="769500" spans="70:70" x14ac:dyDescent="0.25">
      <c r="BR769500" s="2394"/>
    </row>
    <row r="769501" spans="70:70" x14ac:dyDescent="0.25">
      <c r="BR769501" s="2381"/>
    </row>
    <row r="769525" spans="70:70" x14ac:dyDescent="0.25">
      <c r="BR769525" s="2394"/>
    </row>
    <row r="769526" spans="70:70" x14ac:dyDescent="0.25">
      <c r="BR769526" s="2381"/>
    </row>
    <row r="769550" spans="70:70" x14ac:dyDescent="0.25">
      <c r="BR769550" s="2394"/>
    </row>
    <row r="769551" spans="70:70" x14ac:dyDescent="0.25">
      <c r="BR769551" s="2381"/>
    </row>
    <row r="769575" spans="70:70" x14ac:dyDescent="0.25">
      <c r="BR769575" s="2394"/>
    </row>
    <row r="769576" spans="70:70" x14ac:dyDescent="0.25">
      <c r="BR769576" s="2381"/>
    </row>
    <row r="769600" spans="70:70" x14ac:dyDescent="0.25">
      <c r="BR769600" s="2394"/>
    </row>
    <row r="769601" spans="70:70" x14ac:dyDescent="0.25">
      <c r="BR769601" s="2381"/>
    </row>
    <row r="769625" spans="70:70" x14ac:dyDescent="0.25">
      <c r="BR769625" s="2394"/>
    </row>
    <row r="769626" spans="70:70" x14ac:dyDescent="0.25">
      <c r="BR769626" s="2381"/>
    </row>
    <row r="769650" spans="70:70" x14ac:dyDescent="0.25">
      <c r="BR769650" s="2394"/>
    </row>
    <row r="769651" spans="70:70" x14ac:dyDescent="0.25">
      <c r="BR769651" s="2381"/>
    </row>
    <row r="769675" spans="70:70" x14ac:dyDescent="0.25">
      <c r="BR769675" s="2394"/>
    </row>
    <row r="769676" spans="70:70" x14ac:dyDescent="0.25">
      <c r="BR769676" s="2381"/>
    </row>
    <row r="769700" spans="70:70" x14ac:dyDescent="0.25">
      <c r="BR769700" s="2394"/>
    </row>
    <row r="769701" spans="70:70" x14ac:dyDescent="0.25">
      <c r="BR769701" s="2381"/>
    </row>
    <row r="769725" spans="70:70" x14ac:dyDescent="0.25">
      <c r="BR769725" s="2394"/>
    </row>
    <row r="769726" spans="70:70" x14ac:dyDescent="0.25">
      <c r="BR769726" s="2381"/>
    </row>
    <row r="769750" spans="70:70" x14ac:dyDescent="0.25">
      <c r="BR769750" s="2394"/>
    </row>
    <row r="769751" spans="70:70" x14ac:dyDescent="0.25">
      <c r="BR769751" s="2381"/>
    </row>
    <row r="769775" spans="70:70" x14ac:dyDescent="0.25">
      <c r="BR769775" s="2394"/>
    </row>
    <row r="769776" spans="70:70" x14ac:dyDescent="0.25">
      <c r="BR769776" s="2381"/>
    </row>
    <row r="769800" spans="70:70" x14ac:dyDescent="0.25">
      <c r="BR769800" s="2394"/>
    </row>
    <row r="769801" spans="70:70" x14ac:dyDescent="0.25">
      <c r="BR769801" s="2381"/>
    </row>
    <row r="769825" spans="70:70" x14ac:dyDescent="0.25">
      <c r="BR769825" s="2394"/>
    </row>
    <row r="769826" spans="70:70" x14ac:dyDescent="0.25">
      <c r="BR769826" s="2381"/>
    </row>
    <row r="769850" spans="70:70" x14ac:dyDescent="0.25">
      <c r="BR769850" s="2394"/>
    </row>
    <row r="769851" spans="70:70" x14ac:dyDescent="0.25">
      <c r="BR769851" s="2381"/>
    </row>
    <row r="769875" spans="70:70" x14ac:dyDescent="0.25">
      <c r="BR769875" s="2394"/>
    </row>
    <row r="769876" spans="70:70" x14ac:dyDescent="0.25">
      <c r="BR769876" s="2381"/>
    </row>
    <row r="769900" spans="70:70" x14ac:dyDescent="0.25">
      <c r="BR769900" s="2394"/>
    </row>
    <row r="769901" spans="70:70" x14ac:dyDescent="0.25">
      <c r="BR769901" s="2381"/>
    </row>
    <row r="769925" spans="70:70" x14ac:dyDescent="0.25">
      <c r="BR769925" s="2394"/>
    </row>
    <row r="769926" spans="70:70" x14ac:dyDescent="0.25">
      <c r="BR769926" s="2381"/>
    </row>
    <row r="769950" spans="70:70" x14ac:dyDescent="0.25">
      <c r="BR769950" s="2394"/>
    </row>
    <row r="769951" spans="70:70" x14ac:dyDescent="0.25">
      <c r="BR769951" s="2381"/>
    </row>
    <row r="769975" spans="70:70" x14ac:dyDescent="0.25">
      <c r="BR769975" s="2394"/>
    </row>
    <row r="769976" spans="70:70" x14ac:dyDescent="0.25">
      <c r="BR769976" s="2381"/>
    </row>
    <row r="770000" spans="70:70" x14ac:dyDescent="0.25">
      <c r="BR770000" s="2394"/>
    </row>
    <row r="770001" spans="70:70" x14ac:dyDescent="0.25">
      <c r="BR770001" s="2381"/>
    </row>
    <row r="770025" spans="70:70" x14ac:dyDescent="0.25">
      <c r="BR770025" s="2394"/>
    </row>
    <row r="770026" spans="70:70" x14ac:dyDescent="0.25">
      <c r="BR770026" s="2381"/>
    </row>
    <row r="770050" spans="70:70" x14ac:dyDescent="0.25">
      <c r="BR770050" s="2394"/>
    </row>
    <row r="770051" spans="70:70" x14ac:dyDescent="0.25">
      <c r="BR770051" s="2381"/>
    </row>
    <row r="770075" spans="70:70" x14ac:dyDescent="0.25">
      <c r="BR770075" s="2394"/>
    </row>
    <row r="770076" spans="70:70" x14ac:dyDescent="0.25">
      <c r="BR770076" s="2381"/>
    </row>
    <row r="770100" spans="70:70" x14ac:dyDescent="0.25">
      <c r="BR770100" s="2394"/>
    </row>
    <row r="770101" spans="70:70" x14ac:dyDescent="0.25">
      <c r="BR770101" s="2381"/>
    </row>
    <row r="770125" spans="70:70" x14ac:dyDescent="0.25">
      <c r="BR770125" s="2394"/>
    </row>
    <row r="770126" spans="70:70" x14ac:dyDescent="0.25">
      <c r="BR770126" s="2381"/>
    </row>
    <row r="770150" spans="70:70" x14ac:dyDescent="0.25">
      <c r="BR770150" s="2394"/>
    </row>
    <row r="770151" spans="70:70" x14ac:dyDescent="0.25">
      <c r="BR770151" s="2381"/>
    </row>
    <row r="770175" spans="70:70" x14ac:dyDescent="0.25">
      <c r="BR770175" s="2394"/>
    </row>
    <row r="770176" spans="70:70" x14ac:dyDescent="0.25">
      <c r="BR770176" s="2381"/>
    </row>
    <row r="770200" spans="70:70" x14ac:dyDescent="0.25">
      <c r="BR770200" s="2394"/>
    </row>
    <row r="770201" spans="70:70" x14ac:dyDescent="0.25">
      <c r="BR770201" s="2381"/>
    </row>
    <row r="770225" spans="70:70" x14ac:dyDescent="0.25">
      <c r="BR770225" s="2394"/>
    </row>
    <row r="770226" spans="70:70" x14ac:dyDescent="0.25">
      <c r="BR770226" s="2381"/>
    </row>
    <row r="770250" spans="70:70" x14ac:dyDescent="0.25">
      <c r="BR770250" s="2394"/>
    </row>
    <row r="770251" spans="70:70" x14ac:dyDescent="0.25">
      <c r="BR770251" s="2381"/>
    </row>
    <row r="770275" spans="70:70" x14ac:dyDescent="0.25">
      <c r="BR770275" s="2394"/>
    </row>
    <row r="770276" spans="70:70" x14ac:dyDescent="0.25">
      <c r="BR770276" s="2381"/>
    </row>
    <row r="770300" spans="70:70" x14ac:dyDescent="0.25">
      <c r="BR770300" s="2394"/>
    </row>
    <row r="770301" spans="70:70" x14ac:dyDescent="0.25">
      <c r="BR770301" s="2381"/>
    </row>
    <row r="770325" spans="70:70" x14ac:dyDescent="0.25">
      <c r="BR770325" s="2394"/>
    </row>
    <row r="770326" spans="70:70" x14ac:dyDescent="0.25">
      <c r="BR770326" s="2381"/>
    </row>
    <row r="770350" spans="70:70" x14ac:dyDescent="0.25">
      <c r="BR770350" s="2394"/>
    </row>
    <row r="770351" spans="70:70" x14ac:dyDescent="0.25">
      <c r="BR770351" s="2381"/>
    </row>
    <row r="770375" spans="70:70" x14ac:dyDescent="0.25">
      <c r="BR770375" s="2394"/>
    </row>
    <row r="770376" spans="70:70" x14ac:dyDescent="0.25">
      <c r="BR770376" s="2381"/>
    </row>
    <row r="770400" spans="70:70" x14ac:dyDescent="0.25">
      <c r="BR770400" s="2394"/>
    </row>
    <row r="770401" spans="70:70" x14ac:dyDescent="0.25">
      <c r="BR770401" s="2381"/>
    </row>
    <row r="770425" spans="70:70" x14ac:dyDescent="0.25">
      <c r="BR770425" s="2394"/>
    </row>
    <row r="770426" spans="70:70" x14ac:dyDescent="0.25">
      <c r="BR770426" s="2381"/>
    </row>
    <row r="770450" spans="70:70" x14ac:dyDescent="0.25">
      <c r="BR770450" s="2394"/>
    </row>
    <row r="770451" spans="70:70" x14ac:dyDescent="0.25">
      <c r="BR770451" s="2381"/>
    </row>
    <row r="770475" spans="70:70" x14ac:dyDescent="0.25">
      <c r="BR770475" s="2394"/>
    </row>
    <row r="770476" spans="70:70" x14ac:dyDescent="0.25">
      <c r="BR770476" s="2381"/>
    </row>
    <row r="770500" spans="70:70" x14ac:dyDescent="0.25">
      <c r="BR770500" s="2394"/>
    </row>
    <row r="770501" spans="70:70" x14ac:dyDescent="0.25">
      <c r="BR770501" s="2381"/>
    </row>
    <row r="770525" spans="70:70" x14ac:dyDescent="0.25">
      <c r="BR770525" s="2394"/>
    </row>
    <row r="770526" spans="70:70" x14ac:dyDescent="0.25">
      <c r="BR770526" s="2381"/>
    </row>
    <row r="770550" spans="70:70" x14ac:dyDescent="0.25">
      <c r="BR770550" s="2394"/>
    </row>
    <row r="770551" spans="70:70" x14ac:dyDescent="0.25">
      <c r="BR770551" s="2381"/>
    </row>
    <row r="770575" spans="70:70" x14ac:dyDescent="0.25">
      <c r="BR770575" s="2394"/>
    </row>
    <row r="770576" spans="70:70" x14ac:dyDescent="0.25">
      <c r="BR770576" s="2381"/>
    </row>
    <row r="770600" spans="70:70" x14ac:dyDescent="0.25">
      <c r="BR770600" s="2394"/>
    </row>
    <row r="770601" spans="70:70" x14ac:dyDescent="0.25">
      <c r="BR770601" s="2381"/>
    </row>
    <row r="770625" spans="70:70" x14ac:dyDescent="0.25">
      <c r="BR770625" s="2394"/>
    </row>
    <row r="770626" spans="70:70" x14ac:dyDescent="0.25">
      <c r="BR770626" s="2381"/>
    </row>
    <row r="770650" spans="70:70" x14ac:dyDescent="0.25">
      <c r="BR770650" s="2394"/>
    </row>
    <row r="770651" spans="70:70" x14ac:dyDescent="0.25">
      <c r="BR770651" s="2381"/>
    </row>
    <row r="770675" spans="70:70" x14ac:dyDescent="0.25">
      <c r="BR770675" s="2394"/>
    </row>
    <row r="770676" spans="70:70" x14ac:dyDescent="0.25">
      <c r="BR770676" s="2381"/>
    </row>
    <row r="770700" spans="70:70" x14ac:dyDescent="0.25">
      <c r="BR770700" s="2394"/>
    </row>
    <row r="770701" spans="70:70" x14ac:dyDescent="0.25">
      <c r="BR770701" s="2381"/>
    </row>
    <row r="770725" spans="70:70" x14ac:dyDescent="0.25">
      <c r="BR770725" s="2394"/>
    </row>
    <row r="770726" spans="70:70" x14ac:dyDescent="0.25">
      <c r="BR770726" s="2381"/>
    </row>
    <row r="770750" spans="70:70" x14ac:dyDescent="0.25">
      <c r="BR770750" s="2394"/>
    </row>
    <row r="770751" spans="70:70" x14ac:dyDescent="0.25">
      <c r="BR770751" s="2381"/>
    </row>
    <row r="770775" spans="70:70" x14ac:dyDescent="0.25">
      <c r="BR770775" s="2394"/>
    </row>
    <row r="770776" spans="70:70" x14ac:dyDescent="0.25">
      <c r="BR770776" s="2381"/>
    </row>
    <row r="770800" spans="70:70" x14ac:dyDescent="0.25">
      <c r="BR770800" s="2394"/>
    </row>
    <row r="770801" spans="70:70" x14ac:dyDescent="0.25">
      <c r="BR770801" s="2381"/>
    </row>
    <row r="770825" spans="70:70" x14ac:dyDescent="0.25">
      <c r="BR770825" s="2394"/>
    </row>
    <row r="770826" spans="70:70" x14ac:dyDescent="0.25">
      <c r="BR770826" s="2381"/>
    </row>
    <row r="770850" spans="70:70" x14ac:dyDescent="0.25">
      <c r="BR770850" s="2394"/>
    </row>
    <row r="770851" spans="70:70" x14ac:dyDescent="0.25">
      <c r="BR770851" s="2381"/>
    </row>
    <row r="770875" spans="70:70" x14ac:dyDescent="0.25">
      <c r="BR770875" s="2394"/>
    </row>
    <row r="770876" spans="70:70" x14ac:dyDescent="0.25">
      <c r="BR770876" s="2381"/>
    </row>
    <row r="770900" spans="70:70" x14ac:dyDescent="0.25">
      <c r="BR770900" s="2394"/>
    </row>
    <row r="770901" spans="70:70" x14ac:dyDescent="0.25">
      <c r="BR770901" s="2381"/>
    </row>
    <row r="770925" spans="70:70" x14ac:dyDescent="0.25">
      <c r="BR770925" s="2394"/>
    </row>
    <row r="770926" spans="70:70" x14ac:dyDescent="0.25">
      <c r="BR770926" s="2381"/>
    </row>
    <row r="770950" spans="70:70" x14ac:dyDescent="0.25">
      <c r="BR770950" s="2394"/>
    </row>
    <row r="770951" spans="70:70" x14ac:dyDescent="0.25">
      <c r="BR770951" s="2381"/>
    </row>
    <row r="770975" spans="70:70" x14ac:dyDescent="0.25">
      <c r="BR770975" s="2394"/>
    </row>
    <row r="770976" spans="70:70" x14ac:dyDescent="0.25">
      <c r="BR770976" s="2381"/>
    </row>
    <row r="771000" spans="70:70" x14ac:dyDescent="0.25">
      <c r="BR771000" s="2394"/>
    </row>
    <row r="771001" spans="70:70" x14ac:dyDescent="0.25">
      <c r="BR771001" s="2381"/>
    </row>
    <row r="771025" spans="70:70" x14ac:dyDescent="0.25">
      <c r="BR771025" s="2394"/>
    </row>
    <row r="771026" spans="70:70" x14ac:dyDescent="0.25">
      <c r="BR771026" s="2381"/>
    </row>
    <row r="771050" spans="70:70" x14ac:dyDescent="0.25">
      <c r="BR771050" s="2394"/>
    </row>
    <row r="771051" spans="70:70" x14ac:dyDescent="0.25">
      <c r="BR771051" s="2381"/>
    </row>
    <row r="771075" spans="70:70" x14ac:dyDescent="0.25">
      <c r="BR771075" s="2394"/>
    </row>
    <row r="771076" spans="70:70" x14ac:dyDescent="0.25">
      <c r="BR771076" s="2381"/>
    </row>
    <row r="771100" spans="70:70" x14ac:dyDescent="0.25">
      <c r="BR771100" s="2394"/>
    </row>
    <row r="771101" spans="70:70" x14ac:dyDescent="0.25">
      <c r="BR771101" s="2381"/>
    </row>
    <row r="771125" spans="70:70" x14ac:dyDescent="0.25">
      <c r="BR771125" s="2394"/>
    </row>
    <row r="771126" spans="70:70" x14ac:dyDescent="0.25">
      <c r="BR771126" s="2381"/>
    </row>
    <row r="771150" spans="70:70" x14ac:dyDescent="0.25">
      <c r="BR771150" s="2394"/>
    </row>
    <row r="771151" spans="70:70" x14ac:dyDescent="0.25">
      <c r="BR771151" s="2381"/>
    </row>
    <row r="771175" spans="70:70" x14ac:dyDescent="0.25">
      <c r="BR771175" s="2394"/>
    </row>
    <row r="771176" spans="70:70" x14ac:dyDescent="0.25">
      <c r="BR771176" s="2381"/>
    </row>
    <row r="771200" spans="70:70" x14ac:dyDescent="0.25">
      <c r="BR771200" s="2394"/>
    </row>
    <row r="771201" spans="70:70" x14ac:dyDescent="0.25">
      <c r="BR771201" s="2381"/>
    </row>
    <row r="771225" spans="70:70" x14ac:dyDescent="0.25">
      <c r="BR771225" s="2394"/>
    </row>
    <row r="771226" spans="70:70" x14ac:dyDescent="0.25">
      <c r="BR771226" s="2381"/>
    </row>
    <row r="771250" spans="70:70" x14ac:dyDescent="0.25">
      <c r="BR771250" s="2394"/>
    </row>
    <row r="771251" spans="70:70" x14ac:dyDescent="0.25">
      <c r="BR771251" s="2381"/>
    </row>
    <row r="771275" spans="70:70" x14ac:dyDescent="0.25">
      <c r="BR771275" s="2394"/>
    </row>
    <row r="771276" spans="70:70" x14ac:dyDescent="0.25">
      <c r="BR771276" s="2381"/>
    </row>
    <row r="771300" spans="70:70" x14ac:dyDescent="0.25">
      <c r="BR771300" s="2394"/>
    </row>
    <row r="771301" spans="70:70" x14ac:dyDescent="0.25">
      <c r="BR771301" s="2381"/>
    </row>
    <row r="771325" spans="70:70" x14ac:dyDescent="0.25">
      <c r="BR771325" s="2394"/>
    </row>
    <row r="771326" spans="70:70" x14ac:dyDescent="0.25">
      <c r="BR771326" s="2381"/>
    </row>
    <row r="771350" spans="70:70" x14ac:dyDescent="0.25">
      <c r="BR771350" s="2394"/>
    </row>
    <row r="771351" spans="70:70" x14ac:dyDescent="0.25">
      <c r="BR771351" s="2381"/>
    </row>
    <row r="771375" spans="70:70" x14ac:dyDescent="0.25">
      <c r="BR771375" s="2394"/>
    </row>
    <row r="771376" spans="70:70" x14ac:dyDescent="0.25">
      <c r="BR771376" s="2381"/>
    </row>
    <row r="771400" spans="70:70" x14ac:dyDescent="0.25">
      <c r="BR771400" s="2394"/>
    </row>
    <row r="771401" spans="70:70" x14ac:dyDescent="0.25">
      <c r="BR771401" s="2381"/>
    </row>
    <row r="771425" spans="70:70" x14ac:dyDescent="0.25">
      <c r="BR771425" s="2394"/>
    </row>
    <row r="771426" spans="70:70" x14ac:dyDescent="0.25">
      <c r="BR771426" s="2381"/>
    </row>
    <row r="771450" spans="70:70" x14ac:dyDescent="0.25">
      <c r="BR771450" s="2394"/>
    </row>
    <row r="771451" spans="70:70" x14ac:dyDescent="0.25">
      <c r="BR771451" s="2381"/>
    </row>
    <row r="771475" spans="70:70" x14ac:dyDescent="0.25">
      <c r="BR771475" s="2394"/>
    </row>
    <row r="771476" spans="70:70" x14ac:dyDescent="0.25">
      <c r="BR771476" s="2381"/>
    </row>
    <row r="771500" spans="70:70" x14ac:dyDescent="0.25">
      <c r="BR771500" s="2394"/>
    </row>
    <row r="771501" spans="70:70" x14ac:dyDescent="0.25">
      <c r="BR771501" s="2381"/>
    </row>
    <row r="771525" spans="70:70" x14ac:dyDescent="0.25">
      <c r="BR771525" s="2394"/>
    </row>
    <row r="771526" spans="70:70" x14ac:dyDescent="0.25">
      <c r="BR771526" s="2381"/>
    </row>
    <row r="771550" spans="70:70" x14ac:dyDescent="0.25">
      <c r="BR771550" s="2394"/>
    </row>
    <row r="771551" spans="70:70" x14ac:dyDescent="0.25">
      <c r="BR771551" s="2381"/>
    </row>
    <row r="771575" spans="70:70" x14ac:dyDescent="0.25">
      <c r="BR771575" s="2394"/>
    </row>
    <row r="771576" spans="70:70" x14ac:dyDescent="0.25">
      <c r="BR771576" s="2381"/>
    </row>
    <row r="771600" spans="70:70" x14ac:dyDescent="0.25">
      <c r="BR771600" s="2394"/>
    </row>
    <row r="771601" spans="70:70" x14ac:dyDescent="0.25">
      <c r="BR771601" s="2381"/>
    </row>
    <row r="771625" spans="70:70" x14ac:dyDescent="0.25">
      <c r="BR771625" s="2394"/>
    </row>
    <row r="771626" spans="70:70" x14ac:dyDescent="0.25">
      <c r="BR771626" s="2381"/>
    </row>
    <row r="771650" spans="70:70" x14ac:dyDescent="0.25">
      <c r="BR771650" s="2394"/>
    </row>
    <row r="771651" spans="70:70" x14ac:dyDescent="0.25">
      <c r="BR771651" s="2381"/>
    </row>
    <row r="771675" spans="70:70" x14ac:dyDescent="0.25">
      <c r="BR771675" s="2394"/>
    </row>
    <row r="771676" spans="70:70" x14ac:dyDescent="0.25">
      <c r="BR771676" s="2381"/>
    </row>
    <row r="771700" spans="70:70" x14ac:dyDescent="0.25">
      <c r="BR771700" s="2394"/>
    </row>
    <row r="771701" spans="70:70" x14ac:dyDescent="0.25">
      <c r="BR771701" s="2381"/>
    </row>
    <row r="771725" spans="70:70" x14ac:dyDescent="0.25">
      <c r="BR771725" s="2394"/>
    </row>
    <row r="771726" spans="70:70" x14ac:dyDescent="0.25">
      <c r="BR771726" s="2381"/>
    </row>
    <row r="771750" spans="70:70" x14ac:dyDescent="0.25">
      <c r="BR771750" s="2394"/>
    </row>
    <row r="771751" spans="70:70" x14ac:dyDescent="0.25">
      <c r="BR771751" s="2381"/>
    </row>
    <row r="771775" spans="70:70" x14ac:dyDescent="0.25">
      <c r="BR771775" s="2394"/>
    </row>
    <row r="771776" spans="70:70" x14ac:dyDescent="0.25">
      <c r="BR771776" s="2381"/>
    </row>
    <row r="771800" spans="70:70" x14ac:dyDescent="0.25">
      <c r="BR771800" s="2394"/>
    </row>
    <row r="771801" spans="70:70" x14ac:dyDescent="0.25">
      <c r="BR771801" s="2381"/>
    </row>
    <row r="771825" spans="70:70" x14ac:dyDescent="0.25">
      <c r="BR771825" s="2394"/>
    </row>
    <row r="771826" spans="70:70" x14ac:dyDescent="0.25">
      <c r="BR771826" s="2381"/>
    </row>
    <row r="771850" spans="70:70" x14ac:dyDescent="0.25">
      <c r="BR771850" s="2394"/>
    </row>
    <row r="771851" spans="70:70" x14ac:dyDescent="0.25">
      <c r="BR771851" s="2381"/>
    </row>
    <row r="771875" spans="70:70" x14ac:dyDescent="0.25">
      <c r="BR771875" s="2394"/>
    </row>
    <row r="771876" spans="70:70" x14ac:dyDescent="0.25">
      <c r="BR771876" s="2381"/>
    </row>
    <row r="771900" spans="70:70" x14ac:dyDescent="0.25">
      <c r="BR771900" s="2394"/>
    </row>
    <row r="771901" spans="70:70" x14ac:dyDescent="0.25">
      <c r="BR771901" s="2381"/>
    </row>
    <row r="771925" spans="70:70" x14ac:dyDescent="0.25">
      <c r="BR771925" s="2394"/>
    </row>
    <row r="771926" spans="70:70" x14ac:dyDescent="0.25">
      <c r="BR771926" s="2381"/>
    </row>
    <row r="771950" spans="70:70" x14ac:dyDescent="0.25">
      <c r="BR771950" s="2394"/>
    </row>
    <row r="771951" spans="70:70" x14ac:dyDescent="0.25">
      <c r="BR771951" s="2381"/>
    </row>
    <row r="771975" spans="70:70" x14ac:dyDescent="0.25">
      <c r="BR771975" s="2394"/>
    </row>
    <row r="771976" spans="70:70" x14ac:dyDescent="0.25">
      <c r="BR771976" s="2381"/>
    </row>
    <row r="772000" spans="70:70" x14ac:dyDescent="0.25">
      <c r="BR772000" s="2394"/>
    </row>
    <row r="772001" spans="70:70" x14ac:dyDescent="0.25">
      <c r="BR772001" s="2381"/>
    </row>
    <row r="772025" spans="70:70" x14ac:dyDescent="0.25">
      <c r="BR772025" s="2394"/>
    </row>
    <row r="772026" spans="70:70" x14ac:dyDescent="0.25">
      <c r="BR772026" s="2381"/>
    </row>
    <row r="772050" spans="70:70" x14ac:dyDescent="0.25">
      <c r="BR772050" s="2394"/>
    </row>
    <row r="772051" spans="70:70" x14ac:dyDescent="0.25">
      <c r="BR772051" s="2381"/>
    </row>
    <row r="772075" spans="70:70" x14ac:dyDescent="0.25">
      <c r="BR772075" s="2394"/>
    </row>
    <row r="772076" spans="70:70" x14ac:dyDescent="0.25">
      <c r="BR772076" s="2381"/>
    </row>
    <row r="772100" spans="70:70" x14ac:dyDescent="0.25">
      <c r="BR772100" s="2394"/>
    </row>
    <row r="772101" spans="70:70" x14ac:dyDescent="0.25">
      <c r="BR772101" s="2381"/>
    </row>
    <row r="772125" spans="70:70" x14ac:dyDescent="0.25">
      <c r="BR772125" s="2394"/>
    </row>
    <row r="772126" spans="70:70" x14ac:dyDescent="0.25">
      <c r="BR772126" s="2381"/>
    </row>
    <row r="772150" spans="70:70" x14ac:dyDescent="0.25">
      <c r="BR772150" s="2394"/>
    </row>
    <row r="772151" spans="70:70" x14ac:dyDescent="0.25">
      <c r="BR772151" s="2381"/>
    </row>
    <row r="772175" spans="70:70" x14ac:dyDescent="0.25">
      <c r="BR772175" s="2394"/>
    </row>
    <row r="772176" spans="70:70" x14ac:dyDescent="0.25">
      <c r="BR772176" s="2381"/>
    </row>
    <row r="772200" spans="70:70" x14ac:dyDescent="0.25">
      <c r="BR772200" s="2394"/>
    </row>
    <row r="772201" spans="70:70" x14ac:dyDescent="0.25">
      <c r="BR772201" s="2381"/>
    </row>
    <row r="772225" spans="70:70" x14ac:dyDescent="0.25">
      <c r="BR772225" s="2394"/>
    </row>
    <row r="772226" spans="70:70" x14ac:dyDescent="0.25">
      <c r="BR772226" s="2381"/>
    </row>
    <row r="772250" spans="70:70" x14ac:dyDescent="0.25">
      <c r="BR772250" s="2394"/>
    </row>
    <row r="772251" spans="70:70" x14ac:dyDescent="0.25">
      <c r="BR772251" s="2381"/>
    </row>
    <row r="772275" spans="70:70" x14ac:dyDescent="0.25">
      <c r="BR772275" s="2394"/>
    </row>
    <row r="772276" spans="70:70" x14ac:dyDescent="0.25">
      <c r="BR772276" s="2381"/>
    </row>
    <row r="772300" spans="70:70" x14ac:dyDescent="0.25">
      <c r="BR772300" s="2394"/>
    </row>
    <row r="772301" spans="70:70" x14ac:dyDescent="0.25">
      <c r="BR772301" s="2381"/>
    </row>
    <row r="772325" spans="70:70" x14ac:dyDescent="0.25">
      <c r="BR772325" s="2394"/>
    </row>
    <row r="772326" spans="70:70" x14ac:dyDescent="0.25">
      <c r="BR772326" s="2381"/>
    </row>
    <row r="772350" spans="70:70" x14ac:dyDescent="0.25">
      <c r="BR772350" s="2394"/>
    </row>
    <row r="772351" spans="70:70" x14ac:dyDescent="0.25">
      <c r="BR772351" s="2381"/>
    </row>
    <row r="772375" spans="70:70" x14ac:dyDescent="0.25">
      <c r="BR772375" s="2394"/>
    </row>
    <row r="772376" spans="70:70" x14ac:dyDescent="0.25">
      <c r="BR772376" s="2381"/>
    </row>
    <row r="772400" spans="70:70" x14ac:dyDescent="0.25">
      <c r="BR772400" s="2394"/>
    </row>
    <row r="772401" spans="70:70" x14ac:dyDescent="0.25">
      <c r="BR772401" s="2381"/>
    </row>
    <row r="772425" spans="70:70" x14ac:dyDescent="0.25">
      <c r="BR772425" s="2394"/>
    </row>
    <row r="772426" spans="70:70" x14ac:dyDescent="0.25">
      <c r="BR772426" s="2381"/>
    </row>
    <row r="772450" spans="70:70" x14ac:dyDescent="0.25">
      <c r="BR772450" s="2394"/>
    </row>
    <row r="772451" spans="70:70" x14ac:dyDescent="0.25">
      <c r="BR772451" s="2381"/>
    </row>
    <row r="772475" spans="70:70" x14ac:dyDescent="0.25">
      <c r="BR772475" s="2394"/>
    </row>
    <row r="772476" spans="70:70" x14ac:dyDescent="0.25">
      <c r="BR772476" s="2381"/>
    </row>
    <row r="772500" spans="70:70" x14ac:dyDescent="0.25">
      <c r="BR772500" s="2394"/>
    </row>
    <row r="772501" spans="70:70" x14ac:dyDescent="0.25">
      <c r="BR772501" s="2381"/>
    </row>
    <row r="772525" spans="70:70" x14ac:dyDescent="0.25">
      <c r="BR772525" s="2394"/>
    </row>
    <row r="772526" spans="70:70" x14ac:dyDescent="0.25">
      <c r="BR772526" s="2381"/>
    </row>
    <row r="772550" spans="70:70" x14ac:dyDescent="0.25">
      <c r="BR772550" s="2394"/>
    </row>
    <row r="772551" spans="70:70" x14ac:dyDescent="0.25">
      <c r="BR772551" s="2381"/>
    </row>
    <row r="772575" spans="70:70" x14ac:dyDescent="0.25">
      <c r="BR772575" s="2394"/>
    </row>
    <row r="772576" spans="70:70" x14ac:dyDescent="0.25">
      <c r="BR772576" s="2381"/>
    </row>
    <row r="772600" spans="70:70" x14ac:dyDescent="0.25">
      <c r="BR772600" s="2394"/>
    </row>
    <row r="772601" spans="70:70" x14ac:dyDescent="0.25">
      <c r="BR772601" s="2381"/>
    </row>
    <row r="772625" spans="70:70" x14ac:dyDescent="0.25">
      <c r="BR772625" s="2394"/>
    </row>
    <row r="772626" spans="70:70" x14ac:dyDescent="0.25">
      <c r="BR772626" s="2381"/>
    </row>
    <row r="772650" spans="70:70" x14ac:dyDescent="0.25">
      <c r="BR772650" s="2394"/>
    </row>
    <row r="772651" spans="70:70" x14ac:dyDescent="0.25">
      <c r="BR772651" s="2381"/>
    </row>
    <row r="772675" spans="70:70" x14ac:dyDescent="0.25">
      <c r="BR772675" s="2394"/>
    </row>
    <row r="772676" spans="70:70" x14ac:dyDescent="0.25">
      <c r="BR772676" s="2381"/>
    </row>
    <row r="772700" spans="70:70" x14ac:dyDescent="0.25">
      <c r="BR772700" s="2394"/>
    </row>
    <row r="772701" spans="70:70" x14ac:dyDescent="0.25">
      <c r="BR772701" s="2381"/>
    </row>
    <row r="772725" spans="70:70" x14ac:dyDescent="0.25">
      <c r="BR772725" s="2394"/>
    </row>
    <row r="772726" spans="70:70" x14ac:dyDescent="0.25">
      <c r="BR772726" s="2381"/>
    </row>
    <row r="772750" spans="70:70" x14ac:dyDescent="0.25">
      <c r="BR772750" s="2394"/>
    </row>
    <row r="772751" spans="70:70" x14ac:dyDescent="0.25">
      <c r="BR772751" s="2381"/>
    </row>
    <row r="772775" spans="70:70" x14ac:dyDescent="0.25">
      <c r="BR772775" s="2394"/>
    </row>
    <row r="772776" spans="70:70" x14ac:dyDescent="0.25">
      <c r="BR772776" s="2381"/>
    </row>
    <row r="772800" spans="70:70" x14ac:dyDescent="0.25">
      <c r="BR772800" s="2394"/>
    </row>
    <row r="772801" spans="70:70" x14ac:dyDescent="0.25">
      <c r="BR772801" s="2381"/>
    </row>
    <row r="772825" spans="70:70" x14ac:dyDescent="0.25">
      <c r="BR772825" s="2394"/>
    </row>
    <row r="772826" spans="70:70" x14ac:dyDescent="0.25">
      <c r="BR772826" s="2381"/>
    </row>
    <row r="772850" spans="70:70" x14ac:dyDescent="0.25">
      <c r="BR772850" s="2394"/>
    </row>
    <row r="772851" spans="70:70" x14ac:dyDescent="0.25">
      <c r="BR772851" s="2381"/>
    </row>
    <row r="772875" spans="70:70" x14ac:dyDescent="0.25">
      <c r="BR772875" s="2394"/>
    </row>
    <row r="772876" spans="70:70" x14ac:dyDescent="0.25">
      <c r="BR772876" s="2381"/>
    </row>
    <row r="772900" spans="70:70" x14ac:dyDescent="0.25">
      <c r="BR772900" s="2394"/>
    </row>
    <row r="772901" spans="70:70" x14ac:dyDescent="0.25">
      <c r="BR772901" s="2381"/>
    </row>
    <row r="772925" spans="70:70" x14ac:dyDescent="0.25">
      <c r="BR772925" s="2394"/>
    </row>
    <row r="772926" spans="70:70" x14ac:dyDescent="0.25">
      <c r="BR772926" s="2381"/>
    </row>
    <row r="772950" spans="70:70" x14ac:dyDescent="0.25">
      <c r="BR772950" s="2394"/>
    </row>
    <row r="772951" spans="70:70" x14ac:dyDescent="0.25">
      <c r="BR772951" s="2381"/>
    </row>
    <row r="772975" spans="70:70" x14ac:dyDescent="0.25">
      <c r="BR772975" s="2394"/>
    </row>
    <row r="772976" spans="70:70" x14ac:dyDescent="0.25">
      <c r="BR772976" s="2381"/>
    </row>
    <row r="773000" spans="70:70" x14ac:dyDescent="0.25">
      <c r="BR773000" s="2394"/>
    </row>
    <row r="773001" spans="70:70" x14ac:dyDescent="0.25">
      <c r="BR773001" s="2381"/>
    </row>
    <row r="773025" spans="70:70" x14ac:dyDescent="0.25">
      <c r="BR773025" s="2394"/>
    </row>
    <row r="773026" spans="70:70" x14ac:dyDescent="0.25">
      <c r="BR773026" s="2381"/>
    </row>
    <row r="773050" spans="70:70" x14ac:dyDescent="0.25">
      <c r="BR773050" s="2394"/>
    </row>
    <row r="773051" spans="70:70" x14ac:dyDescent="0.25">
      <c r="BR773051" s="2381"/>
    </row>
    <row r="773075" spans="70:70" x14ac:dyDescent="0.25">
      <c r="BR773075" s="2394"/>
    </row>
    <row r="773076" spans="70:70" x14ac:dyDescent="0.25">
      <c r="BR773076" s="2381"/>
    </row>
    <row r="773100" spans="70:70" x14ac:dyDescent="0.25">
      <c r="BR773100" s="2394"/>
    </row>
    <row r="773101" spans="70:70" x14ac:dyDescent="0.25">
      <c r="BR773101" s="2381"/>
    </row>
    <row r="773125" spans="70:70" x14ac:dyDescent="0.25">
      <c r="BR773125" s="2394"/>
    </row>
    <row r="773126" spans="70:70" x14ac:dyDescent="0.25">
      <c r="BR773126" s="2381"/>
    </row>
    <row r="773150" spans="70:70" x14ac:dyDescent="0.25">
      <c r="BR773150" s="2394"/>
    </row>
    <row r="773151" spans="70:70" x14ac:dyDescent="0.25">
      <c r="BR773151" s="2381"/>
    </row>
    <row r="773175" spans="70:70" x14ac:dyDescent="0.25">
      <c r="BR773175" s="2394"/>
    </row>
    <row r="773176" spans="70:70" x14ac:dyDescent="0.25">
      <c r="BR773176" s="2381"/>
    </row>
    <row r="773200" spans="70:70" x14ac:dyDescent="0.25">
      <c r="BR773200" s="2394"/>
    </row>
    <row r="773201" spans="70:70" x14ac:dyDescent="0.25">
      <c r="BR773201" s="2381"/>
    </row>
    <row r="773225" spans="70:70" x14ac:dyDescent="0.25">
      <c r="BR773225" s="2394"/>
    </row>
    <row r="773226" spans="70:70" x14ac:dyDescent="0.25">
      <c r="BR773226" s="2381"/>
    </row>
    <row r="773250" spans="70:70" x14ac:dyDescent="0.25">
      <c r="BR773250" s="2394"/>
    </row>
    <row r="773251" spans="70:70" x14ac:dyDescent="0.25">
      <c r="BR773251" s="2381"/>
    </row>
    <row r="773275" spans="70:70" x14ac:dyDescent="0.25">
      <c r="BR773275" s="2394"/>
    </row>
    <row r="773276" spans="70:70" x14ac:dyDescent="0.25">
      <c r="BR773276" s="2381"/>
    </row>
    <row r="773300" spans="70:70" x14ac:dyDescent="0.25">
      <c r="BR773300" s="2394"/>
    </row>
    <row r="773301" spans="70:70" x14ac:dyDescent="0.25">
      <c r="BR773301" s="2381"/>
    </row>
    <row r="773325" spans="70:70" x14ac:dyDescent="0.25">
      <c r="BR773325" s="2394"/>
    </row>
    <row r="773326" spans="70:70" x14ac:dyDescent="0.25">
      <c r="BR773326" s="2381"/>
    </row>
    <row r="773350" spans="70:70" x14ac:dyDescent="0.25">
      <c r="BR773350" s="2394"/>
    </row>
    <row r="773351" spans="70:70" x14ac:dyDescent="0.25">
      <c r="BR773351" s="2381"/>
    </row>
    <row r="773375" spans="70:70" x14ac:dyDescent="0.25">
      <c r="BR773375" s="2394"/>
    </row>
    <row r="773376" spans="70:70" x14ac:dyDescent="0.25">
      <c r="BR773376" s="2381"/>
    </row>
    <row r="773400" spans="70:70" x14ac:dyDescent="0.25">
      <c r="BR773400" s="2394"/>
    </row>
    <row r="773401" spans="70:70" x14ac:dyDescent="0.25">
      <c r="BR773401" s="2381"/>
    </row>
    <row r="773425" spans="70:70" x14ac:dyDescent="0.25">
      <c r="BR773425" s="2394"/>
    </row>
    <row r="773426" spans="70:70" x14ac:dyDescent="0.25">
      <c r="BR773426" s="2381"/>
    </row>
    <row r="773450" spans="70:70" x14ac:dyDescent="0.25">
      <c r="BR773450" s="2394"/>
    </row>
    <row r="773451" spans="70:70" x14ac:dyDescent="0.25">
      <c r="BR773451" s="2381"/>
    </row>
    <row r="773475" spans="70:70" x14ac:dyDescent="0.25">
      <c r="BR773475" s="2394"/>
    </row>
    <row r="773476" spans="70:70" x14ac:dyDescent="0.25">
      <c r="BR773476" s="2381"/>
    </row>
    <row r="773500" spans="70:70" x14ac:dyDescent="0.25">
      <c r="BR773500" s="2394"/>
    </row>
    <row r="773501" spans="70:70" x14ac:dyDescent="0.25">
      <c r="BR773501" s="2381"/>
    </row>
    <row r="773525" spans="70:70" x14ac:dyDescent="0.25">
      <c r="BR773525" s="2394"/>
    </row>
    <row r="773526" spans="70:70" x14ac:dyDescent="0.25">
      <c r="BR773526" s="2381"/>
    </row>
    <row r="773550" spans="70:70" x14ac:dyDescent="0.25">
      <c r="BR773550" s="2394"/>
    </row>
    <row r="773551" spans="70:70" x14ac:dyDescent="0.25">
      <c r="BR773551" s="2381"/>
    </row>
    <row r="773575" spans="70:70" x14ac:dyDescent="0.25">
      <c r="BR773575" s="2394"/>
    </row>
    <row r="773576" spans="70:70" x14ac:dyDescent="0.25">
      <c r="BR773576" s="2381"/>
    </row>
    <row r="773600" spans="70:70" x14ac:dyDescent="0.25">
      <c r="BR773600" s="2394"/>
    </row>
    <row r="773601" spans="70:70" x14ac:dyDescent="0.25">
      <c r="BR773601" s="2381"/>
    </row>
    <row r="773625" spans="70:70" x14ac:dyDescent="0.25">
      <c r="BR773625" s="2394"/>
    </row>
    <row r="773626" spans="70:70" x14ac:dyDescent="0.25">
      <c r="BR773626" s="2381"/>
    </row>
    <row r="773650" spans="70:70" x14ac:dyDescent="0.25">
      <c r="BR773650" s="2394"/>
    </row>
    <row r="773651" spans="70:70" x14ac:dyDescent="0.25">
      <c r="BR773651" s="2381"/>
    </row>
    <row r="773675" spans="70:70" x14ac:dyDescent="0.25">
      <c r="BR773675" s="2394"/>
    </row>
    <row r="773676" spans="70:70" x14ac:dyDescent="0.25">
      <c r="BR773676" s="2381"/>
    </row>
    <row r="773700" spans="70:70" x14ac:dyDescent="0.25">
      <c r="BR773700" s="2394"/>
    </row>
    <row r="773701" spans="70:70" x14ac:dyDescent="0.25">
      <c r="BR773701" s="2381"/>
    </row>
    <row r="773725" spans="70:70" x14ac:dyDescent="0.25">
      <c r="BR773725" s="2394"/>
    </row>
    <row r="773726" spans="70:70" x14ac:dyDescent="0.25">
      <c r="BR773726" s="2381"/>
    </row>
    <row r="773750" spans="70:70" x14ac:dyDescent="0.25">
      <c r="BR773750" s="2394"/>
    </row>
    <row r="773751" spans="70:70" x14ac:dyDescent="0.25">
      <c r="BR773751" s="2381"/>
    </row>
    <row r="773775" spans="70:70" x14ac:dyDescent="0.25">
      <c r="BR773775" s="2394"/>
    </row>
    <row r="773776" spans="70:70" x14ac:dyDescent="0.25">
      <c r="BR773776" s="2381"/>
    </row>
    <row r="773800" spans="70:70" x14ac:dyDescent="0.25">
      <c r="BR773800" s="2394"/>
    </row>
    <row r="773801" spans="70:70" x14ac:dyDescent="0.25">
      <c r="BR773801" s="2381"/>
    </row>
    <row r="773825" spans="70:70" x14ac:dyDescent="0.25">
      <c r="BR773825" s="2394"/>
    </row>
    <row r="773826" spans="70:70" x14ac:dyDescent="0.25">
      <c r="BR773826" s="2381"/>
    </row>
    <row r="773850" spans="70:70" x14ac:dyDescent="0.25">
      <c r="BR773850" s="2394"/>
    </row>
    <row r="773851" spans="70:70" x14ac:dyDescent="0.25">
      <c r="BR773851" s="2381"/>
    </row>
    <row r="773875" spans="70:70" x14ac:dyDescent="0.25">
      <c r="BR773875" s="2394"/>
    </row>
    <row r="773876" spans="70:70" x14ac:dyDescent="0.25">
      <c r="BR773876" s="2381"/>
    </row>
    <row r="773900" spans="70:70" x14ac:dyDescent="0.25">
      <c r="BR773900" s="2394"/>
    </row>
    <row r="773901" spans="70:70" x14ac:dyDescent="0.25">
      <c r="BR773901" s="2381"/>
    </row>
    <row r="773925" spans="70:70" x14ac:dyDescent="0.25">
      <c r="BR773925" s="2394"/>
    </row>
    <row r="773926" spans="70:70" x14ac:dyDescent="0.25">
      <c r="BR773926" s="2381"/>
    </row>
    <row r="773950" spans="70:70" x14ac:dyDescent="0.25">
      <c r="BR773950" s="2394"/>
    </row>
    <row r="773951" spans="70:70" x14ac:dyDescent="0.25">
      <c r="BR773951" s="2381"/>
    </row>
    <row r="773975" spans="70:70" x14ac:dyDescent="0.25">
      <c r="BR773975" s="2394"/>
    </row>
    <row r="773976" spans="70:70" x14ac:dyDescent="0.25">
      <c r="BR773976" s="2381"/>
    </row>
    <row r="774000" spans="70:70" x14ac:dyDescent="0.25">
      <c r="BR774000" s="2394"/>
    </row>
    <row r="774001" spans="70:70" x14ac:dyDescent="0.25">
      <c r="BR774001" s="2381"/>
    </row>
    <row r="774025" spans="70:70" x14ac:dyDescent="0.25">
      <c r="BR774025" s="2394"/>
    </row>
    <row r="774026" spans="70:70" x14ac:dyDescent="0.25">
      <c r="BR774026" s="2381"/>
    </row>
    <row r="774050" spans="70:70" x14ac:dyDescent="0.25">
      <c r="BR774050" s="2394"/>
    </row>
    <row r="774051" spans="70:70" x14ac:dyDescent="0.25">
      <c r="BR774051" s="2381"/>
    </row>
    <row r="774075" spans="70:70" x14ac:dyDescent="0.25">
      <c r="BR774075" s="2394"/>
    </row>
    <row r="774076" spans="70:70" x14ac:dyDescent="0.25">
      <c r="BR774076" s="2381"/>
    </row>
    <row r="774100" spans="70:70" x14ac:dyDescent="0.25">
      <c r="BR774100" s="2394"/>
    </row>
    <row r="774101" spans="70:70" x14ac:dyDescent="0.25">
      <c r="BR774101" s="2381"/>
    </row>
    <row r="774125" spans="70:70" x14ac:dyDescent="0.25">
      <c r="BR774125" s="2394"/>
    </row>
    <row r="774126" spans="70:70" x14ac:dyDescent="0.25">
      <c r="BR774126" s="2381"/>
    </row>
    <row r="774150" spans="70:70" x14ac:dyDescent="0.25">
      <c r="BR774150" s="2394"/>
    </row>
    <row r="774151" spans="70:70" x14ac:dyDescent="0.25">
      <c r="BR774151" s="2381"/>
    </row>
    <row r="774175" spans="70:70" x14ac:dyDescent="0.25">
      <c r="BR774175" s="2394"/>
    </row>
    <row r="774176" spans="70:70" x14ac:dyDescent="0.25">
      <c r="BR774176" s="2381"/>
    </row>
    <row r="774200" spans="70:70" x14ac:dyDescent="0.25">
      <c r="BR774200" s="2394"/>
    </row>
    <row r="774201" spans="70:70" x14ac:dyDescent="0.25">
      <c r="BR774201" s="2381"/>
    </row>
    <row r="774225" spans="70:70" x14ac:dyDescent="0.25">
      <c r="BR774225" s="2394"/>
    </row>
    <row r="774226" spans="70:70" x14ac:dyDescent="0.25">
      <c r="BR774226" s="2381"/>
    </row>
    <row r="774250" spans="70:70" x14ac:dyDescent="0.25">
      <c r="BR774250" s="2394"/>
    </row>
    <row r="774251" spans="70:70" x14ac:dyDescent="0.25">
      <c r="BR774251" s="2381"/>
    </row>
    <row r="774275" spans="70:70" x14ac:dyDescent="0.25">
      <c r="BR774275" s="2394"/>
    </row>
    <row r="774276" spans="70:70" x14ac:dyDescent="0.25">
      <c r="BR774276" s="2381"/>
    </row>
    <row r="774300" spans="70:70" x14ac:dyDescent="0.25">
      <c r="BR774300" s="2394"/>
    </row>
    <row r="774301" spans="70:70" x14ac:dyDescent="0.25">
      <c r="BR774301" s="2381"/>
    </row>
    <row r="774325" spans="70:70" x14ac:dyDescent="0.25">
      <c r="BR774325" s="2394"/>
    </row>
    <row r="774326" spans="70:70" x14ac:dyDescent="0.25">
      <c r="BR774326" s="2381"/>
    </row>
    <row r="774350" spans="70:70" x14ac:dyDescent="0.25">
      <c r="BR774350" s="2394"/>
    </row>
    <row r="774351" spans="70:70" x14ac:dyDescent="0.25">
      <c r="BR774351" s="2381"/>
    </row>
    <row r="774375" spans="70:70" x14ac:dyDescent="0.25">
      <c r="BR774375" s="2394"/>
    </row>
    <row r="774376" spans="70:70" x14ac:dyDescent="0.25">
      <c r="BR774376" s="2381"/>
    </row>
    <row r="774400" spans="70:70" x14ac:dyDescent="0.25">
      <c r="BR774400" s="2394"/>
    </row>
    <row r="774401" spans="70:70" x14ac:dyDescent="0.25">
      <c r="BR774401" s="2381"/>
    </row>
    <row r="774425" spans="70:70" x14ac:dyDescent="0.25">
      <c r="BR774425" s="2394"/>
    </row>
    <row r="774426" spans="70:70" x14ac:dyDescent="0.25">
      <c r="BR774426" s="2381"/>
    </row>
    <row r="774450" spans="70:70" x14ac:dyDescent="0.25">
      <c r="BR774450" s="2394"/>
    </row>
    <row r="774451" spans="70:70" x14ac:dyDescent="0.25">
      <c r="BR774451" s="2381"/>
    </row>
    <row r="774475" spans="70:70" x14ac:dyDescent="0.25">
      <c r="BR774475" s="2394"/>
    </row>
    <row r="774476" spans="70:70" x14ac:dyDescent="0.25">
      <c r="BR774476" s="2381"/>
    </row>
    <row r="774500" spans="70:70" x14ac:dyDescent="0.25">
      <c r="BR774500" s="2394"/>
    </row>
    <row r="774501" spans="70:70" x14ac:dyDescent="0.25">
      <c r="BR774501" s="2381"/>
    </row>
    <row r="774525" spans="70:70" x14ac:dyDescent="0.25">
      <c r="BR774525" s="2394"/>
    </row>
    <row r="774526" spans="70:70" x14ac:dyDescent="0.25">
      <c r="BR774526" s="2381"/>
    </row>
    <row r="774550" spans="70:70" x14ac:dyDescent="0.25">
      <c r="BR774550" s="2394"/>
    </row>
    <row r="774551" spans="70:70" x14ac:dyDescent="0.25">
      <c r="BR774551" s="2381"/>
    </row>
    <row r="774575" spans="70:70" x14ac:dyDescent="0.25">
      <c r="BR774575" s="2394"/>
    </row>
    <row r="774576" spans="70:70" x14ac:dyDescent="0.25">
      <c r="BR774576" s="2381"/>
    </row>
    <row r="774600" spans="70:70" x14ac:dyDescent="0.25">
      <c r="BR774600" s="2394"/>
    </row>
    <row r="774601" spans="70:70" x14ac:dyDescent="0.25">
      <c r="BR774601" s="2381"/>
    </row>
    <row r="774625" spans="70:70" x14ac:dyDescent="0.25">
      <c r="BR774625" s="2394"/>
    </row>
    <row r="774626" spans="70:70" x14ac:dyDescent="0.25">
      <c r="BR774626" s="2381"/>
    </row>
    <row r="774650" spans="70:70" x14ac:dyDescent="0.25">
      <c r="BR774650" s="2394"/>
    </row>
    <row r="774651" spans="70:70" x14ac:dyDescent="0.25">
      <c r="BR774651" s="2381"/>
    </row>
    <row r="774675" spans="70:70" x14ac:dyDescent="0.25">
      <c r="BR774675" s="2394"/>
    </row>
    <row r="774676" spans="70:70" x14ac:dyDescent="0.25">
      <c r="BR774676" s="2381"/>
    </row>
    <row r="774700" spans="70:70" x14ac:dyDescent="0.25">
      <c r="BR774700" s="2394"/>
    </row>
    <row r="774701" spans="70:70" x14ac:dyDescent="0.25">
      <c r="BR774701" s="2381"/>
    </row>
    <row r="774725" spans="70:70" x14ac:dyDescent="0.25">
      <c r="BR774725" s="2394"/>
    </row>
    <row r="774726" spans="70:70" x14ac:dyDescent="0.25">
      <c r="BR774726" s="2381"/>
    </row>
    <row r="774750" spans="70:70" x14ac:dyDescent="0.25">
      <c r="BR774750" s="2394"/>
    </row>
    <row r="774751" spans="70:70" x14ac:dyDescent="0.25">
      <c r="BR774751" s="2381"/>
    </row>
    <row r="774775" spans="70:70" x14ac:dyDescent="0.25">
      <c r="BR774775" s="2394"/>
    </row>
    <row r="774776" spans="70:70" x14ac:dyDescent="0.25">
      <c r="BR774776" s="2381"/>
    </row>
    <row r="774800" spans="70:70" x14ac:dyDescent="0.25">
      <c r="BR774800" s="2394"/>
    </row>
    <row r="774801" spans="70:70" x14ac:dyDescent="0.25">
      <c r="BR774801" s="2381"/>
    </row>
    <row r="774825" spans="70:70" x14ac:dyDescent="0.25">
      <c r="BR774825" s="2394"/>
    </row>
    <row r="774826" spans="70:70" x14ac:dyDescent="0.25">
      <c r="BR774826" s="2381"/>
    </row>
    <row r="774850" spans="70:70" x14ac:dyDescent="0.25">
      <c r="BR774850" s="2394"/>
    </row>
    <row r="774851" spans="70:70" x14ac:dyDescent="0.25">
      <c r="BR774851" s="2381"/>
    </row>
    <row r="774875" spans="70:70" x14ac:dyDescent="0.25">
      <c r="BR774875" s="2394"/>
    </row>
    <row r="774876" spans="70:70" x14ac:dyDescent="0.25">
      <c r="BR774876" s="2381"/>
    </row>
    <row r="774900" spans="70:70" x14ac:dyDescent="0.25">
      <c r="BR774900" s="2394"/>
    </row>
    <row r="774901" spans="70:70" x14ac:dyDescent="0.25">
      <c r="BR774901" s="2381"/>
    </row>
    <row r="774925" spans="70:70" x14ac:dyDescent="0.25">
      <c r="BR774925" s="2394"/>
    </row>
    <row r="774926" spans="70:70" x14ac:dyDescent="0.25">
      <c r="BR774926" s="2381"/>
    </row>
    <row r="774950" spans="70:70" x14ac:dyDescent="0.25">
      <c r="BR774950" s="2394"/>
    </row>
    <row r="774951" spans="70:70" x14ac:dyDescent="0.25">
      <c r="BR774951" s="2381"/>
    </row>
    <row r="774975" spans="70:70" x14ac:dyDescent="0.25">
      <c r="BR774975" s="2394"/>
    </row>
    <row r="774976" spans="70:70" x14ac:dyDescent="0.25">
      <c r="BR774976" s="2381"/>
    </row>
    <row r="775000" spans="70:70" x14ac:dyDescent="0.25">
      <c r="BR775000" s="2394"/>
    </row>
    <row r="775001" spans="70:70" x14ac:dyDescent="0.25">
      <c r="BR775001" s="2381"/>
    </row>
    <row r="775025" spans="70:70" x14ac:dyDescent="0.25">
      <c r="BR775025" s="2394"/>
    </row>
    <row r="775026" spans="70:70" x14ac:dyDescent="0.25">
      <c r="BR775026" s="2381"/>
    </row>
    <row r="775050" spans="70:70" x14ac:dyDescent="0.25">
      <c r="BR775050" s="2394"/>
    </row>
    <row r="775051" spans="70:70" x14ac:dyDescent="0.25">
      <c r="BR775051" s="2381"/>
    </row>
    <row r="775075" spans="70:70" x14ac:dyDescent="0.25">
      <c r="BR775075" s="2394"/>
    </row>
    <row r="775076" spans="70:70" x14ac:dyDescent="0.25">
      <c r="BR775076" s="2381"/>
    </row>
    <row r="775100" spans="70:70" x14ac:dyDescent="0.25">
      <c r="BR775100" s="2394"/>
    </row>
    <row r="775101" spans="70:70" x14ac:dyDescent="0.25">
      <c r="BR775101" s="2381"/>
    </row>
    <row r="775125" spans="70:70" x14ac:dyDescent="0.25">
      <c r="BR775125" s="2394"/>
    </row>
    <row r="775126" spans="70:70" x14ac:dyDescent="0.25">
      <c r="BR775126" s="2381"/>
    </row>
    <row r="775150" spans="70:70" x14ac:dyDescent="0.25">
      <c r="BR775150" s="2394"/>
    </row>
    <row r="775151" spans="70:70" x14ac:dyDescent="0.25">
      <c r="BR775151" s="2381"/>
    </row>
    <row r="775175" spans="70:70" x14ac:dyDescent="0.25">
      <c r="BR775175" s="2394"/>
    </row>
    <row r="775176" spans="70:70" x14ac:dyDescent="0.25">
      <c r="BR775176" s="2381"/>
    </row>
    <row r="775200" spans="70:70" x14ac:dyDescent="0.25">
      <c r="BR775200" s="2394"/>
    </row>
    <row r="775201" spans="70:70" x14ac:dyDescent="0.25">
      <c r="BR775201" s="2381"/>
    </row>
    <row r="775225" spans="70:70" x14ac:dyDescent="0.25">
      <c r="BR775225" s="2394"/>
    </row>
    <row r="775226" spans="70:70" x14ac:dyDescent="0.25">
      <c r="BR775226" s="2381"/>
    </row>
    <row r="775250" spans="70:70" x14ac:dyDescent="0.25">
      <c r="BR775250" s="2394"/>
    </row>
    <row r="775251" spans="70:70" x14ac:dyDescent="0.25">
      <c r="BR775251" s="2381"/>
    </row>
    <row r="775275" spans="70:70" x14ac:dyDescent="0.25">
      <c r="BR775275" s="2394"/>
    </row>
    <row r="775276" spans="70:70" x14ac:dyDescent="0.25">
      <c r="BR775276" s="2381"/>
    </row>
    <row r="775300" spans="70:70" x14ac:dyDescent="0.25">
      <c r="BR775300" s="2394"/>
    </row>
    <row r="775301" spans="70:70" x14ac:dyDescent="0.25">
      <c r="BR775301" s="2381"/>
    </row>
    <row r="775325" spans="70:70" x14ac:dyDescent="0.25">
      <c r="BR775325" s="2394"/>
    </row>
    <row r="775326" spans="70:70" x14ac:dyDescent="0.25">
      <c r="BR775326" s="2381"/>
    </row>
    <row r="775350" spans="70:70" x14ac:dyDescent="0.25">
      <c r="BR775350" s="2394"/>
    </row>
    <row r="775351" spans="70:70" x14ac:dyDescent="0.25">
      <c r="BR775351" s="2381"/>
    </row>
    <row r="775375" spans="70:70" x14ac:dyDescent="0.25">
      <c r="BR775375" s="2394"/>
    </row>
    <row r="775376" spans="70:70" x14ac:dyDescent="0.25">
      <c r="BR775376" s="2381"/>
    </row>
    <row r="775400" spans="70:70" x14ac:dyDescent="0.25">
      <c r="BR775400" s="2394"/>
    </row>
    <row r="775401" spans="70:70" x14ac:dyDescent="0.25">
      <c r="BR775401" s="2381"/>
    </row>
    <row r="775425" spans="70:70" x14ac:dyDescent="0.25">
      <c r="BR775425" s="2394"/>
    </row>
    <row r="775426" spans="70:70" x14ac:dyDescent="0.25">
      <c r="BR775426" s="2381"/>
    </row>
    <row r="775450" spans="70:70" x14ac:dyDescent="0.25">
      <c r="BR775450" s="2394"/>
    </row>
    <row r="775451" spans="70:70" x14ac:dyDescent="0.25">
      <c r="BR775451" s="2381"/>
    </row>
    <row r="775475" spans="70:70" x14ac:dyDescent="0.25">
      <c r="BR775475" s="2394"/>
    </row>
    <row r="775476" spans="70:70" x14ac:dyDescent="0.25">
      <c r="BR775476" s="2381"/>
    </row>
    <row r="775500" spans="70:70" x14ac:dyDescent="0.25">
      <c r="BR775500" s="2394"/>
    </row>
    <row r="775501" spans="70:70" x14ac:dyDescent="0.25">
      <c r="BR775501" s="2381"/>
    </row>
    <row r="775525" spans="70:70" x14ac:dyDescent="0.25">
      <c r="BR775525" s="2394"/>
    </row>
    <row r="775526" spans="70:70" x14ac:dyDescent="0.25">
      <c r="BR775526" s="2381"/>
    </row>
    <row r="775550" spans="70:70" x14ac:dyDescent="0.25">
      <c r="BR775550" s="2394"/>
    </row>
    <row r="775551" spans="70:70" x14ac:dyDescent="0.25">
      <c r="BR775551" s="2381"/>
    </row>
    <row r="775575" spans="70:70" x14ac:dyDescent="0.25">
      <c r="BR775575" s="2394"/>
    </row>
    <row r="775576" spans="70:70" x14ac:dyDescent="0.25">
      <c r="BR775576" s="2381"/>
    </row>
    <row r="775600" spans="70:70" x14ac:dyDescent="0.25">
      <c r="BR775600" s="2394"/>
    </row>
    <row r="775601" spans="70:70" x14ac:dyDescent="0.25">
      <c r="BR775601" s="2381"/>
    </row>
    <row r="775625" spans="70:70" x14ac:dyDescent="0.25">
      <c r="BR775625" s="2394"/>
    </row>
    <row r="775626" spans="70:70" x14ac:dyDescent="0.25">
      <c r="BR775626" s="2381"/>
    </row>
    <row r="775650" spans="70:70" x14ac:dyDescent="0.25">
      <c r="BR775650" s="2394"/>
    </row>
    <row r="775651" spans="70:70" x14ac:dyDescent="0.25">
      <c r="BR775651" s="2381"/>
    </row>
    <row r="775675" spans="70:70" x14ac:dyDescent="0.25">
      <c r="BR775675" s="2394"/>
    </row>
    <row r="775676" spans="70:70" x14ac:dyDescent="0.25">
      <c r="BR775676" s="2381"/>
    </row>
    <row r="775700" spans="70:70" x14ac:dyDescent="0.25">
      <c r="BR775700" s="2394"/>
    </row>
    <row r="775701" spans="70:70" x14ac:dyDescent="0.25">
      <c r="BR775701" s="2381"/>
    </row>
    <row r="775725" spans="70:70" x14ac:dyDescent="0.25">
      <c r="BR775725" s="2394"/>
    </row>
    <row r="775726" spans="70:70" x14ac:dyDescent="0.25">
      <c r="BR775726" s="2381"/>
    </row>
    <row r="775750" spans="70:70" x14ac:dyDescent="0.25">
      <c r="BR775750" s="2394"/>
    </row>
    <row r="775751" spans="70:70" x14ac:dyDescent="0.25">
      <c r="BR775751" s="2381"/>
    </row>
    <row r="775775" spans="70:70" x14ac:dyDescent="0.25">
      <c r="BR775775" s="2394"/>
    </row>
    <row r="775776" spans="70:70" x14ac:dyDescent="0.25">
      <c r="BR775776" s="2381"/>
    </row>
    <row r="775800" spans="70:70" x14ac:dyDescent="0.25">
      <c r="BR775800" s="2394"/>
    </row>
    <row r="775801" spans="70:70" x14ac:dyDescent="0.25">
      <c r="BR775801" s="2381"/>
    </row>
    <row r="775825" spans="70:70" x14ac:dyDescent="0.25">
      <c r="BR775825" s="2394"/>
    </row>
    <row r="775826" spans="70:70" x14ac:dyDescent="0.25">
      <c r="BR775826" s="2381"/>
    </row>
    <row r="775850" spans="70:70" x14ac:dyDescent="0.25">
      <c r="BR775850" s="2394"/>
    </row>
    <row r="775851" spans="70:70" x14ac:dyDescent="0.25">
      <c r="BR775851" s="2381"/>
    </row>
    <row r="775875" spans="70:70" x14ac:dyDescent="0.25">
      <c r="BR775875" s="2394"/>
    </row>
    <row r="775876" spans="70:70" x14ac:dyDescent="0.25">
      <c r="BR775876" s="2381"/>
    </row>
    <row r="775900" spans="70:70" x14ac:dyDescent="0.25">
      <c r="BR775900" s="2394"/>
    </row>
    <row r="775901" spans="70:70" x14ac:dyDescent="0.25">
      <c r="BR775901" s="2381"/>
    </row>
    <row r="775925" spans="70:70" x14ac:dyDescent="0.25">
      <c r="BR775925" s="2394"/>
    </row>
    <row r="775926" spans="70:70" x14ac:dyDescent="0.25">
      <c r="BR775926" s="2381"/>
    </row>
    <row r="775950" spans="70:70" x14ac:dyDescent="0.25">
      <c r="BR775950" s="2394"/>
    </row>
    <row r="775951" spans="70:70" x14ac:dyDescent="0.25">
      <c r="BR775951" s="2381"/>
    </row>
    <row r="775975" spans="70:70" x14ac:dyDescent="0.25">
      <c r="BR775975" s="2394"/>
    </row>
    <row r="775976" spans="70:70" x14ac:dyDescent="0.25">
      <c r="BR775976" s="2381"/>
    </row>
    <row r="776000" spans="70:70" x14ac:dyDescent="0.25">
      <c r="BR776000" s="2394"/>
    </row>
    <row r="776001" spans="70:70" x14ac:dyDescent="0.25">
      <c r="BR776001" s="2381"/>
    </row>
    <row r="776025" spans="70:70" x14ac:dyDescent="0.25">
      <c r="BR776025" s="2394"/>
    </row>
    <row r="776026" spans="70:70" x14ac:dyDescent="0.25">
      <c r="BR776026" s="2381"/>
    </row>
    <row r="776050" spans="70:70" x14ac:dyDescent="0.25">
      <c r="BR776050" s="2394"/>
    </row>
    <row r="776051" spans="70:70" x14ac:dyDescent="0.25">
      <c r="BR776051" s="2381"/>
    </row>
    <row r="776075" spans="70:70" x14ac:dyDescent="0.25">
      <c r="BR776075" s="2394"/>
    </row>
    <row r="776076" spans="70:70" x14ac:dyDescent="0.25">
      <c r="BR776076" s="2381"/>
    </row>
    <row r="776100" spans="70:70" x14ac:dyDescent="0.25">
      <c r="BR776100" s="2394"/>
    </row>
    <row r="776101" spans="70:70" x14ac:dyDescent="0.25">
      <c r="BR776101" s="2381"/>
    </row>
    <row r="776125" spans="70:70" x14ac:dyDescent="0.25">
      <c r="BR776125" s="2394"/>
    </row>
    <row r="776126" spans="70:70" x14ac:dyDescent="0.25">
      <c r="BR776126" s="2381"/>
    </row>
    <row r="776150" spans="70:70" x14ac:dyDescent="0.25">
      <c r="BR776150" s="2394"/>
    </row>
    <row r="776151" spans="70:70" x14ac:dyDescent="0.25">
      <c r="BR776151" s="2381"/>
    </row>
    <row r="776175" spans="70:70" x14ac:dyDescent="0.25">
      <c r="BR776175" s="2394"/>
    </row>
    <row r="776176" spans="70:70" x14ac:dyDescent="0.25">
      <c r="BR776176" s="2381"/>
    </row>
    <row r="776200" spans="70:70" x14ac:dyDescent="0.25">
      <c r="BR776200" s="2394"/>
    </row>
    <row r="776201" spans="70:70" x14ac:dyDescent="0.25">
      <c r="BR776201" s="2381"/>
    </row>
    <row r="776225" spans="70:70" x14ac:dyDescent="0.25">
      <c r="BR776225" s="2394"/>
    </row>
    <row r="776226" spans="70:70" x14ac:dyDescent="0.25">
      <c r="BR776226" s="2381"/>
    </row>
    <row r="776250" spans="70:70" x14ac:dyDescent="0.25">
      <c r="BR776250" s="2394"/>
    </row>
    <row r="776251" spans="70:70" x14ac:dyDescent="0.25">
      <c r="BR776251" s="2381"/>
    </row>
    <row r="776275" spans="70:70" x14ac:dyDescent="0.25">
      <c r="BR776275" s="2394"/>
    </row>
    <row r="776276" spans="70:70" x14ac:dyDescent="0.25">
      <c r="BR776276" s="2381"/>
    </row>
    <row r="776300" spans="70:70" x14ac:dyDescent="0.25">
      <c r="BR776300" s="2394"/>
    </row>
    <row r="776301" spans="70:70" x14ac:dyDescent="0.25">
      <c r="BR776301" s="2381"/>
    </row>
    <row r="776325" spans="70:70" x14ac:dyDescent="0.25">
      <c r="BR776325" s="2394"/>
    </row>
    <row r="776326" spans="70:70" x14ac:dyDescent="0.25">
      <c r="BR776326" s="2381"/>
    </row>
    <row r="776350" spans="70:70" x14ac:dyDescent="0.25">
      <c r="BR776350" s="2394"/>
    </row>
    <row r="776351" spans="70:70" x14ac:dyDescent="0.25">
      <c r="BR776351" s="2381"/>
    </row>
    <row r="776375" spans="70:70" x14ac:dyDescent="0.25">
      <c r="BR776375" s="2394"/>
    </row>
    <row r="776376" spans="70:70" x14ac:dyDescent="0.25">
      <c r="BR776376" s="2381"/>
    </row>
    <row r="776400" spans="70:70" x14ac:dyDescent="0.25">
      <c r="BR776400" s="2394"/>
    </row>
    <row r="776401" spans="70:70" x14ac:dyDescent="0.25">
      <c r="BR776401" s="2381"/>
    </row>
    <row r="776425" spans="70:70" x14ac:dyDescent="0.25">
      <c r="BR776425" s="2394"/>
    </row>
    <row r="776426" spans="70:70" x14ac:dyDescent="0.25">
      <c r="BR776426" s="2381"/>
    </row>
    <row r="776450" spans="70:70" x14ac:dyDescent="0.25">
      <c r="BR776450" s="2394"/>
    </row>
    <row r="776451" spans="70:70" x14ac:dyDescent="0.25">
      <c r="BR776451" s="2381"/>
    </row>
    <row r="776475" spans="70:70" x14ac:dyDescent="0.25">
      <c r="BR776475" s="2394"/>
    </row>
    <row r="776476" spans="70:70" x14ac:dyDescent="0.25">
      <c r="BR776476" s="2381"/>
    </row>
    <row r="776500" spans="70:70" x14ac:dyDescent="0.25">
      <c r="BR776500" s="2394"/>
    </row>
    <row r="776501" spans="70:70" x14ac:dyDescent="0.25">
      <c r="BR776501" s="2381"/>
    </row>
    <row r="776525" spans="70:70" x14ac:dyDescent="0.25">
      <c r="BR776525" s="2394"/>
    </row>
    <row r="776526" spans="70:70" x14ac:dyDescent="0.25">
      <c r="BR776526" s="2381"/>
    </row>
    <row r="776550" spans="70:70" x14ac:dyDescent="0.25">
      <c r="BR776550" s="2394"/>
    </row>
    <row r="776551" spans="70:70" x14ac:dyDescent="0.25">
      <c r="BR776551" s="2381"/>
    </row>
    <row r="776575" spans="70:70" x14ac:dyDescent="0.25">
      <c r="BR776575" s="2394"/>
    </row>
    <row r="776576" spans="70:70" x14ac:dyDescent="0.25">
      <c r="BR776576" s="2381"/>
    </row>
    <row r="776600" spans="70:70" x14ac:dyDescent="0.25">
      <c r="BR776600" s="2394"/>
    </row>
    <row r="776601" spans="70:70" x14ac:dyDescent="0.25">
      <c r="BR776601" s="2381"/>
    </row>
    <row r="776625" spans="70:70" x14ac:dyDescent="0.25">
      <c r="BR776625" s="2394"/>
    </row>
    <row r="776626" spans="70:70" x14ac:dyDescent="0.25">
      <c r="BR776626" s="2381"/>
    </row>
    <row r="776650" spans="70:70" x14ac:dyDescent="0.25">
      <c r="BR776650" s="2394"/>
    </row>
    <row r="776651" spans="70:70" x14ac:dyDescent="0.25">
      <c r="BR776651" s="2381"/>
    </row>
    <row r="776675" spans="70:70" x14ac:dyDescent="0.25">
      <c r="BR776675" s="2394"/>
    </row>
    <row r="776676" spans="70:70" x14ac:dyDescent="0.25">
      <c r="BR776676" s="2381"/>
    </row>
    <row r="776700" spans="70:70" x14ac:dyDescent="0.25">
      <c r="BR776700" s="2394"/>
    </row>
    <row r="776701" spans="70:70" x14ac:dyDescent="0.25">
      <c r="BR776701" s="2381"/>
    </row>
    <row r="776725" spans="70:70" x14ac:dyDescent="0.25">
      <c r="BR776725" s="2394"/>
    </row>
    <row r="776726" spans="70:70" x14ac:dyDescent="0.25">
      <c r="BR776726" s="2381"/>
    </row>
    <row r="776750" spans="70:70" x14ac:dyDescent="0.25">
      <c r="BR776750" s="2394"/>
    </row>
    <row r="776751" spans="70:70" x14ac:dyDescent="0.25">
      <c r="BR776751" s="2381"/>
    </row>
    <row r="776775" spans="70:70" x14ac:dyDescent="0.25">
      <c r="BR776775" s="2394"/>
    </row>
    <row r="776776" spans="70:70" x14ac:dyDescent="0.25">
      <c r="BR776776" s="2381"/>
    </row>
    <row r="776800" spans="70:70" x14ac:dyDescent="0.25">
      <c r="BR776800" s="2394"/>
    </row>
    <row r="776801" spans="70:70" x14ac:dyDescent="0.25">
      <c r="BR776801" s="2381"/>
    </row>
    <row r="776825" spans="70:70" x14ac:dyDescent="0.25">
      <c r="BR776825" s="2394"/>
    </row>
    <row r="776826" spans="70:70" x14ac:dyDescent="0.25">
      <c r="BR776826" s="2381"/>
    </row>
    <row r="776850" spans="70:70" x14ac:dyDescent="0.25">
      <c r="BR776850" s="2394"/>
    </row>
    <row r="776851" spans="70:70" x14ac:dyDescent="0.25">
      <c r="BR776851" s="2381"/>
    </row>
    <row r="776875" spans="70:70" x14ac:dyDescent="0.25">
      <c r="BR776875" s="2394"/>
    </row>
    <row r="776876" spans="70:70" x14ac:dyDescent="0.25">
      <c r="BR776876" s="2381"/>
    </row>
    <row r="776900" spans="70:70" x14ac:dyDescent="0.25">
      <c r="BR776900" s="2394"/>
    </row>
    <row r="776901" spans="70:70" x14ac:dyDescent="0.25">
      <c r="BR776901" s="2381"/>
    </row>
    <row r="776925" spans="70:70" x14ac:dyDescent="0.25">
      <c r="BR776925" s="2394"/>
    </row>
    <row r="776926" spans="70:70" x14ac:dyDescent="0.25">
      <c r="BR776926" s="2381"/>
    </row>
    <row r="776950" spans="70:70" x14ac:dyDescent="0.25">
      <c r="BR776950" s="2394"/>
    </row>
    <row r="776951" spans="70:70" x14ac:dyDescent="0.25">
      <c r="BR776951" s="2381"/>
    </row>
    <row r="776975" spans="70:70" x14ac:dyDescent="0.25">
      <c r="BR776975" s="2394"/>
    </row>
    <row r="776976" spans="70:70" x14ac:dyDescent="0.25">
      <c r="BR776976" s="2381"/>
    </row>
    <row r="777000" spans="70:70" x14ac:dyDescent="0.25">
      <c r="BR777000" s="2394"/>
    </row>
    <row r="777001" spans="70:70" x14ac:dyDescent="0.25">
      <c r="BR777001" s="2381"/>
    </row>
    <row r="777025" spans="70:70" x14ac:dyDescent="0.25">
      <c r="BR777025" s="2394"/>
    </row>
    <row r="777026" spans="70:70" x14ac:dyDescent="0.25">
      <c r="BR777026" s="2381"/>
    </row>
    <row r="777050" spans="70:70" x14ac:dyDescent="0.25">
      <c r="BR777050" s="2394"/>
    </row>
    <row r="777051" spans="70:70" x14ac:dyDescent="0.25">
      <c r="BR777051" s="2381"/>
    </row>
    <row r="777075" spans="70:70" x14ac:dyDescent="0.25">
      <c r="BR777075" s="2394"/>
    </row>
    <row r="777076" spans="70:70" x14ac:dyDescent="0.25">
      <c r="BR777076" s="2381"/>
    </row>
    <row r="777100" spans="70:70" x14ac:dyDescent="0.25">
      <c r="BR777100" s="2394"/>
    </row>
    <row r="777101" spans="70:70" x14ac:dyDescent="0.25">
      <c r="BR777101" s="2381"/>
    </row>
    <row r="777125" spans="70:70" x14ac:dyDescent="0.25">
      <c r="BR777125" s="2394"/>
    </row>
    <row r="777126" spans="70:70" x14ac:dyDescent="0.25">
      <c r="BR777126" s="2381"/>
    </row>
    <row r="777150" spans="70:70" x14ac:dyDescent="0.25">
      <c r="BR777150" s="2394"/>
    </row>
    <row r="777151" spans="70:70" x14ac:dyDescent="0.25">
      <c r="BR777151" s="2381"/>
    </row>
    <row r="777175" spans="70:70" x14ac:dyDescent="0.25">
      <c r="BR777175" s="2394"/>
    </row>
    <row r="777176" spans="70:70" x14ac:dyDescent="0.25">
      <c r="BR777176" s="2381"/>
    </row>
    <row r="777200" spans="70:70" x14ac:dyDescent="0.25">
      <c r="BR777200" s="2394"/>
    </row>
    <row r="777201" spans="70:70" x14ac:dyDescent="0.25">
      <c r="BR777201" s="2381"/>
    </row>
    <row r="777225" spans="70:70" x14ac:dyDescent="0.25">
      <c r="BR777225" s="2394"/>
    </row>
    <row r="777226" spans="70:70" x14ac:dyDescent="0.25">
      <c r="BR777226" s="2381"/>
    </row>
    <row r="777250" spans="70:70" x14ac:dyDescent="0.25">
      <c r="BR777250" s="2394"/>
    </row>
    <row r="777251" spans="70:70" x14ac:dyDescent="0.25">
      <c r="BR777251" s="2381"/>
    </row>
    <row r="777275" spans="70:70" x14ac:dyDescent="0.25">
      <c r="BR777275" s="2394"/>
    </row>
    <row r="777276" spans="70:70" x14ac:dyDescent="0.25">
      <c r="BR777276" s="2381"/>
    </row>
    <row r="777300" spans="70:70" x14ac:dyDescent="0.25">
      <c r="BR777300" s="2394"/>
    </row>
    <row r="777301" spans="70:70" x14ac:dyDescent="0.25">
      <c r="BR777301" s="2381"/>
    </row>
    <row r="777325" spans="70:70" x14ac:dyDescent="0.25">
      <c r="BR777325" s="2394"/>
    </row>
    <row r="777326" spans="70:70" x14ac:dyDescent="0.25">
      <c r="BR777326" s="2381"/>
    </row>
    <row r="777350" spans="70:70" x14ac:dyDescent="0.25">
      <c r="BR777350" s="2394"/>
    </row>
    <row r="777351" spans="70:70" x14ac:dyDescent="0.25">
      <c r="BR777351" s="2381"/>
    </row>
    <row r="777375" spans="70:70" x14ac:dyDescent="0.25">
      <c r="BR777375" s="2394"/>
    </row>
    <row r="777376" spans="70:70" x14ac:dyDescent="0.25">
      <c r="BR777376" s="2381"/>
    </row>
    <row r="777400" spans="70:70" x14ac:dyDescent="0.25">
      <c r="BR777400" s="2394"/>
    </row>
    <row r="777401" spans="70:70" x14ac:dyDescent="0.25">
      <c r="BR777401" s="2381"/>
    </row>
    <row r="777425" spans="70:70" x14ac:dyDescent="0.25">
      <c r="BR777425" s="2394"/>
    </row>
    <row r="777426" spans="70:70" x14ac:dyDescent="0.25">
      <c r="BR777426" s="2381"/>
    </row>
    <row r="777450" spans="70:70" x14ac:dyDescent="0.25">
      <c r="BR777450" s="2394"/>
    </row>
    <row r="777451" spans="70:70" x14ac:dyDescent="0.25">
      <c r="BR777451" s="2381"/>
    </row>
    <row r="777475" spans="70:70" x14ac:dyDescent="0.25">
      <c r="BR777475" s="2394"/>
    </row>
    <row r="777476" spans="70:70" x14ac:dyDescent="0.25">
      <c r="BR777476" s="2381"/>
    </row>
    <row r="777500" spans="70:70" x14ac:dyDescent="0.25">
      <c r="BR777500" s="2394"/>
    </row>
    <row r="777501" spans="70:70" x14ac:dyDescent="0.25">
      <c r="BR777501" s="2381"/>
    </row>
    <row r="777525" spans="70:70" x14ac:dyDescent="0.25">
      <c r="BR777525" s="2394"/>
    </row>
    <row r="777526" spans="70:70" x14ac:dyDescent="0.25">
      <c r="BR777526" s="2381"/>
    </row>
    <row r="777550" spans="70:70" x14ac:dyDescent="0.25">
      <c r="BR777550" s="2394"/>
    </row>
    <row r="777551" spans="70:70" x14ac:dyDescent="0.25">
      <c r="BR777551" s="2381"/>
    </row>
    <row r="777575" spans="70:70" x14ac:dyDescent="0.25">
      <c r="BR777575" s="2394"/>
    </row>
    <row r="777576" spans="70:70" x14ac:dyDescent="0.25">
      <c r="BR777576" s="2381"/>
    </row>
    <row r="777600" spans="70:70" x14ac:dyDescent="0.25">
      <c r="BR777600" s="2394"/>
    </row>
    <row r="777601" spans="70:70" x14ac:dyDescent="0.25">
      <c r="BR777601" s="2381"/>
    </row>
    <row r="777625" spans="70:70" x14ac:dyDescent="0.25">
      <c r="BR777625" s="2394"/>
    </row>
    <row r="777626" spans="70:70" x14ac:dyDescent="0.25">
      <c r="BR777626" s="2381"/>
    </row>
    <row r="777650" spans="70:70" x14ac:dyDescent="0.25">
      <c r="BR777650" s="2394"/>
    </row>
    <row r="777651" spans="70:70" x14ac:dyDescent="0.25">
      <c r="BR777651" s="2381"/>
    </row>
    <row r="777675" spans="70:70" x14ac:dyDescent="0.25">
      <c r="BR777675" s="2394"/>
    </row>
    <row r="777676" spans="70:70" x14ac:dyDescent="0.25">
      <c r="BR777676" s="2381"/>
    </row>
    <row r="777700" spans="70:70" x14ac:dyDescent="0.25">
      <c r="BR777700" s="2394"/>
    </row>
    <row r="777701" spans="70:70" x14ac:dyDescent="0.25">
      <c r="BR777701" s="2381"/>
    </row>
    <row r="777725" spans="70:70" x14ac:dyDescent="0.25">
      <c r="BR777725" s="2394"/>
    </row>
    <row r="777726" spans="70:70" x14ac:dyDescent="0.25">
      <c r="BR777726" s="2381"/>
    </row>
    <row r="777750" spans="70:70" x14ac:dyDescent="0.25">
      <c r="BR777750" s="2394"/>
    </row>
    <row r="777751" spans="70:70" x14ac:dyDescent="0.25">
      <c r="BR777751" s="2381"/>
    </row>
    <row r="777775" spans="70:70" x14ac:dyDescent="0.25">
      <c r="BR777775" s="2394"/>
    </row>
    <row r="777776" spans="70:70" x14ac:dyDescent="0.25">
      <c r="BR777776" s="2381"/>
    </row>
    <row r="777800" spans="70:70" x14ac:dyDescent="0.25">
      <c r="BR777800" s="2394"/>
    </row>
    <row r="777801" spans="70:70" x14ac:dyDescent="0.25">
      <c r="BR777801" s="2381"/>
    </row>
    <row r="777825" spans="70:70" x14ac:dyDescent="0.25">
      <c r="BR777825" s="2394"/>
    </row>
    <row r="777826" spans="70:70" x14ac:dyDescent="0.25">
      <c r="BR777826" s="2381"/>
    </row>
    <row r="777850" spans="70:70" x14ac:dyDescent="0.25">
      <c r="BR777850" s="2394"/>
    </row>
    <row r="777851" spans="70:70" x14ac:dyDescent="0.25">
      <c r="BR777851" s="2381"/>
    </row>
    <row r="777875" spans="70:70" x14ac:dyDescent="0.25">
      <c r="BR777875" s="2394"/>
    </row>
    <row r="777876" spans="70:70" x14ac:dyDescent="0.25">
      <c r="BR777876" s="2381"/>
    </row>
    <row r="777900" spans="70:70" x14ac:dyDescent="0.25">
      <c r="BR777900" s="2394"/>
    </row>
    <row r="777901" spans="70:70" x14ac:dyDescent="0.25">
      <c r="BR777901" s="2381"/>
    </row>
    <row r="777925" spans="70:70" x14ac:dyDescent="0.25">
      <c r="BR777925" s="2394"/>
    </row>
    <row r="777926" spans="70:70" x14ac:dyDescent="0.25">
      <c r="BR777926" s="2381"/>
    </row>
    <row r="777950" spans="70:70" x14ac:dyDescent="0.25">
      <c r="BR777950" s="2394"/>
    </row>
    <row r="777951" spans="70:70" x14ac:dyDescent="0.25">
      <c r="BR777951" s="2381"/>
    </row>
    <row r="777975" spans="70:70" x14ac:dyDescent="0.25">
      <c r="BR777975" s="2394"/>
    </row>
    <row r="777976" spans="70:70" x14ac:dyDescent="0.25">
      <c r="BR777976" s="2381"/>
    </row>
    <row r="778000" spans="70:70" x14ac:dyDescent="0.25">
      <c r="BR778000" s="2394"/>
    </row>
    <row r="778001" spans="70:70" x14ac:dyDescent="0.25">
      <c r="BR778001" s="2381"/>
    </row>
    <row r="778025" spans="70:70" x14ac:dyDescent="0.25">
      <c r="BR778025" s="2394"/>
    </row>
    <row r="778026" spans="70:70" x14ac:dyDescent="0.25">
      <c r="BR778026" s="2381"/>
    </row>
    <row r="778050" spans="70:70" x14ac:dyDescent="0.25">
      <c r="BR778050" s="2394"/>
    </row>
    <row r="778051" spans="70:70" x14ac:dyDescent="0.25">
      <c r="BR778051" s="2381"/>
    </row>
    <row r="778075" spans="70:70" x14ac:dyDescent="0.25">
      <c r="BR778075" s="2394"/>
    </row>
    <row r="778076" spans="70:70" x14ac:dyDescent="0.25">
      <c r="BR778076" s="2381"/>
    </row>
    <row r="778100" spans="70:70" x14ac:dyDescent="0.25">
      <c r="BR778100" s="2394"/>
    </row>
    <row r="778101" spans="70:70" x14ac:dyDescent="0.25">
      <c r="BR778101" s="2381"/>
    </row>
    <row r="778125" spans="70:70" x14ac:dyDescent="0.25">
      <c r="BR778125" s="2394"/>
    </row>
    <row r="778126" spans="70:70" x14ac:dyDescent="0.25">
      <c r="BR778126" s="2381"/>
    </row>
    <row r="778150" spans="70:70" x14ac:dyDescent="0.25">
      <c r="BR778150" s="2394"/>
    </row>
    <row r="778151" spans="70:70" x14ac:dyDescent="0.25">
      <c r="BR778151" s="2381"/>
    </row>
    <row r="778175" spans="70:70" x14ac:dyDescent="0.25">
      <c r="BR778175" s="2394"/>
    </row>
    <row r="778176" spans="70:70" x14ac:dyDescent="0.25">
      <c r="BR778176" s="2381"/>
    </row>
    <row r="778200" spans="70:70" x14ac:dyDescent="0.25">
      <c r="BR778200" s="2394"/>
    </row>
    <row r="778201" spans="70:70" x14ac:dyDescent="0.25">
      <c r="BR778201" s="2381"/>
    </row>
    <row r="778225" spans="70:70" x14ac:dyDescent="0.25">
      <c r="BR778225" s="2394"/>
    </row>
    <row r="778226" spans="70:70" x14ac:dyDescent="0.25">
      <c r="BR778226" s="2381"/>
    </row>
    <row r="778250" spans="70:70" x14ac:dyDescent="0.25">
      <c r="BR778250" s="2394"/>
    </row>
    <row r="778251" spans="70:70" x14ac:dyDescent="0.25">
      <c r="BR778251" s="2381"/>
    </row>
    <row r="778275" spans="70:70" x14ac:dyDescent="0.25">
      <c r="BR778275" s="2394"/>
    </row>
    <row r="778276" spans="70:70" x14ac:dyDescent="0.25">
      <c r="BR778276" s="2381"/>
    </row>
    <row r="778300" spans="70:70" x14ac:dyDescent="0.25">
      <c r="BR778300" s="2394"/>
    </row>
    <row r="778301" spans="70:70" x14ac:dyDescent="0.25">
      <c r="BR778301" s="2381"/>
    </row>
    <row r="778325" spans="70:70" x14ac:dyDescent="0.25">
      <c r="BR778325" s="2394"/>
    </row>
    <row r="778326" spans="70:70" x14ac:dyDescent="0.25">
      <c r="BR778326" s="2381"/>
    </row>
    <row r="778350" spans="70:70" x14ac:dyDescent="0.25">
      <c r="BR778350" s="2394"/>
    </row>
    <row r="778351" spans="70:70" x14ac:dyDescent="0.25">
      <c r="BR778351" s="2381"/>
    </row>
    <row r="778375" spans="70:70" x14ac:dyDescent="0.25">
      <c r="BR778375" s="2394"/>
    </row>
    <row r="778376" spans="70:70" x14ac:dyDescent="0.25">
      <c r="BR778376" s="2381"/>
    </row>
    <row r="778400" spans="70:70" x14ac:dyDescent="0.25">
      <c r="BR778400" s="2394"/>
    </row>
    <row r="778401" spans="70:70" x14ac:dyDescent="0.25">
      <c r="BR778401" s="2381"/>
    </row>
    <row r="778425" spans="70:70" x14ac:dyDescent="0.25">
      <c r="BR778425" s="2394"/>
    </row>
    <row r="778426" spans="70:70" x14ac:dyDescent="0.25">
      <c r="BR778426" s="2381"/>
    </row>
    <row r="778450" spans="70:70" x14ac:dyDescent="0.25">
      <c r="BR778450" s="2394"/>
    </row>
    <row r="778451" spans="70:70" x14ac:dyDescent="0.25">
      <c r="BR778451" s="2381"/>
    </row>
    <row r="778475" spans="70:70" x14ac:dyDescent="0.25">
      <c r="BR778475" s="2394"/>
    </row>
    <row r="778476" spans="70:70" x14ac:dyDescent="0.25">
      <c r="BR778476" s="2381"/>
    </row>
    <row r="778500" spans="70:70" x14ac:dyDescent="0.25">
      <c r="BR778500" s="2394"/>
    </row>
    <row r="778501" spans="70:70" x14ac:dyDescent="0.25">
      <c r="BR778501" s="2381"/>
    </row>
    <row r="778525" spans="70:70" x14ac:dyDescent="0.25">
      <c r="BR778525" s="2394"/>
    </row>
    <row r="778526" spans="70:70" x14ac:dyDescent="0.25">
      <c r="BR778526" s="2381"/>
    </row>
    <row r="778550" spans="70:70" x14ac:dyDescent="0.25">
      <c r="BR778550" s="2394"/>
    </row>
    <row r="778551" spans="70:70" x14ac:dyDescent="0.25">
      <c r="BR778551" s="2381"/>
    </row>
    <row r="778575" spans="70:70" x14ac:dyDescent="0.25">
      <c r="BR778575" s="2394"/>
    </row>
    <row r="778576" spans="70:70" x14ac:dyDescent="0.25">
      <c r="BR778576" s="2381"/>
    </row>
    <row r="778600" spans="70:70" x14ac:dyDescent="0.25">
      <c r="BR778600" s="2394"/>
    </row>
    <row r="778601" spans="70:70" x14ac:dyDescent="0.25">
      <c r="BR778601" s="2381"/>
    </row>
    <row r="778625" spans="70:70" x14ac:dyDescent="0.25">
      <c r="BR778625" s="2394"/>
    </row>
    <row r="778626" spans="70:70" x14ac:dyDescent="0.25">
      <c r="BR778626" s="2381"/>
    </row>
    <row r="778650" spans="70:70" x14ac:dyDescent="0.25">
      <c r="BR778650" s="2394"/>
    </row>
    <row r="778651" spans="70:70" x14ac:dyDescent="0.25">
      <c r="BR778651" s="2381"/>
    </row>
    <row r="778675" spans="70:70" x14ac:dyDescent="0.25">
      <c r="BR778675" s="2394"/>
    </row>
    <row r="778676" spans="70:70" x14ac:dyDescent="0.25">
      <c r="BR778676" s="2381"/>
    </row>
    <row r="778700" spans="70:70" x14ac:dyDescent="0.25">
      <c r="BR778700" s="2394"/>
    </row>
    <row r="778701" spans="70:70" x14ac:dyDescent="0.25">
      <c r="BR778701" s="2381"/>
    </row>
    <row r="778725" spans="70:70" x14ac:dyDescent="0.25">
      <c r="BR778725" s="2394"/>
    </row>
    <row r="778726" spans="70:70" x14ac:dyDescent="0.25">
      <c r="BR778726" s="2381"/>
    </row>
    <row r="778750" spans="70:70" x14ac:dyDescent="0.25">
      <c r="BR778750" s="2394"/>
    </row>
    <row r="778751" spans="70:70" x14ac:dyDescent="0.25">
      <c r="BR778751" s="2381"/>
    </row>
    <row r="778775" spans="70:70" x14ac:dyDescent="0.25">
      <c r="BR778775" s="2394"/>
    </row>
    <row r="778776" spans="70:70" x14ac:dyDescent="0.25">
      <c r="BR778776" s="2381"/>
    </row>
    <row r="778800" spans="70:70" x14ac:dyDescent="0.25">
      <c r="BR778800" s="2394"/>
    </row>
    <row r="778801" spans="70:70" x14ac:dyDescent="0.25">
      <c r="BR778801" s="2381"/>
    </row>
    <row r="778825" spans="70:70" x14ac:dyDescent="0.25">
      <c r="BR778825" s="2394"/>
    </row>
    <row r="778826" spans="70:70" x14ac:dyDescent="0.25">
      <c r="BR778826" s="2381"/>
    </row>
    <row r="778850" spans="70:70" x14ac:dyDescent="0.25">
      <c r="BR778850" s="2394"/>
    </row>
    <row r="778851" spans="70:70" x14ac:dyDescent="0.25">
      <c r="BR778851" s="2381"/>
    </row>
    <row r="778875" spans="70:70" x14ac:dyDescent="0.25">
      <c r="BR778875" s="2394"/>
    </row>
    <row r="778876" spans="70:70" x14ac:dyDescent="0.25">
      <c r="BR778876" s="2381"/>
    </row>
    <row r="778900" spans="70:70" x14ac:dyDescent="0.25">
      <c r="BR778900" s="2394"/>
    </row>
    <row r="778901" spans="70:70" x14ac:dyDescent="0.25">
      <c r="BR778901" s="2381"/>
    </row>
    <row r="778925" spans="70:70" x14ac:dyDescent="0.25">
      <c r="BR778925" s="2394"/>
    </row>
    <row r="778926" spans="70:70" x14ac:dyDescent="0.25">
      <c r="BR778926" s="2381"/>
    </row>
    <row r="778950" spans="70:70" x14ac:dyDescent="0.25">
      <c r="BR778950" s="2394"/>
    </row>
    <row r="778951" spans="70:70" x14ac:dyDescent="0.25">
      <c r="BR778951" s="2381"/>
    </row>
    <row r="778975" spans="70:70" x14ac:dyDescent="0.25">
      <c r="BR778975" s="2394"/>
    </row>
    <row r="778976" spans="70:70" x14ac:dyDescent="0.25">
      <c r="BR778976" s="2381"/>
    </row>
    <row r="779000" spans="70:70" x14ac:dyDescent="0.25">
      <c r="BR779000" s="2394"/>
    </row>
    <row r="779001" spans="70:70" x14ac:dyDescent="0.25">
      <c r="BR779001" s="2381"/>
    </row>
    <row r="779025" spans="70:70" x14ac:dyDescent="0.25">
      <c r="BR779025" s="2394"/>
    </row>
    <row r="779026" spans="70:70" x14ac:dyDescent="0.25">
      <c r="BR779026" s="2381"/>
    </row>
    <row r="779050" spans="70:70" x14ac:dyDescent="0.25">
      <c r="BR779050" s="2394"/>
    </row>
    <row r="779051" spans="70:70" x14ac:dyDescent="0.25">
      <c r="BR779051" s="2381"/>
    </row>
    <row r="779075" spans="70:70" x14ac:dyDescent="0.25">
      <c r="BR779075" s="2394"/>
    </row>
    <row r="779076" spans="70:70" x14ac:dyDescent="0.25">
      <c r="BR779076" s="2381"/>
    </row>
    <row r="779100" spans="70:70" x14ac:dyDescent="0.25">
      <c r="BR779100" s="2394"/>
    </row>
    <row r="779101" spans="70:70" x14ac:dyDescent="0.25">
      <c r="BR779101" s="2381"/>
    </row>
    <row r="779125" spans="70:70" x14ac:dyDescent="0.25">
      <c r="BR779125" s="2394"/>
    </row>
    <row r="779126" spans="70:70" x14ac:dyDescent="0.25">
      <c r="BR779126" s="2381"/>
    </row>
    <row r="779150" spans="70:70" x14ac:dyDescent="0.25">
      <c r="BR779150" s="2394"/>
    </row>
    <row r="779151" spans="70:70" x14ac:dyDescent="0.25">
      <c r="BR779151" s="2381"/>
    </row>
    <row r="779175" spans="70:70" x14ac:dyDescent="0.25">
      <c r="BR779175" s="2394"/>
    </row>
    <row r="779176" spans="70:70" x14ac:dyDescent="0.25">
      <c r="BR779176" s="2381"/>
    </row>
    <row r="779200" spans="70:70" x14ac:dyDescent="0.25">
      <c r="BR779200" s="2394"/>
    </row>
    <row r="779201" spans="70:70" x14ac:dyDescent="0.25">
      <c r="BR779201" s="2381"/>
    </row>
    <row r="779225" spans="70:70" x14ac:dyDescent="0.25">
      <c r="BR779225" s="2394"/>
    </row>
    <row r="779226" spans="70:70" x14ac:dyDescent="0.25">
      <c r="BR779226" s="2381"/>
    </row>
    <row r="779250" spans="70:70" x14ac:dyDescent="0.25">
      <c r="BR779250" s="2394"/>
    </row>
    <row r="779251" spans="70:70" x14ac:dyDescent="0.25">
      <c r="BR779251" s="2381"/>
    </row>
    <row r="779275" spans="70:70" x14ac:dyDescent="0.25">
      <c r="BR779275" s="2394"/>
    </row>
    <row r="779276" spans="70:70" x14ac:dyDescent="0.25">
      <c r="BR779276" s="2381"/>
    </row>
    <row r="779300" spans="70:70" x14ac:dyDescent="0.25">
      <c r="BR779300" s="2394"/>
    </row>
    <row r="779301" spans="70:70" x14ac:dyDescent="0.25">
      <c r="BR779301" s="2381"/>
    </row>
    <row r="779325" spans="70:70" x14ac:dyDescent="0.25">
      <c r="BR779325" s="2394"/>
    </row>
    <row r="779326" spans="70:70" x14ac:dyDescent="0.25">
      <c r="BR779326" s="2381"/>
    </row>
    <row r="779350" spans="70:70" x14ac:dyDescent="0.25">
      <c r="BR779350" s="2394"/>
    </row>
    <row r="779351" spans="70:70" x14ac:dyDescent="0.25">
      <c r="BR779351" s="2381"/>
    </row>
    <row r="779375" spans="70:70" x14ac:dyDescent="0.25">
      <c r="BR779375" s="2394"/>
    </row>
    <row r="779376" spans="70:70" x14ac:dyDescent="0.25">
      <c r="BR779376" s="2381"/>
    </row>
    <row r="779400" spans="70:70" x14ac:dyDescent="0.25">
      <c r="BR779400" s="2394"/>
    </row>
    <row r="779401" spans="70:70" x14ac:dyDescent="0.25">
      <c r="BR779401" s="2381"/>
    </row>
    <row r="779425" spans="70:70" x14ac:dyDescent="0.25">
      <c r="BR779425" s="2394"/>
    </row>
    <row r="779426" spans="70:70" x14ac:dyDescent="0.25">
      <c r="BR779426" s="2381"/>
    </row>
    <row r="779450" spans="70:70" x14ac:dyDescent="0.25">
      <c r="BR779450" s="2394"/>
    </row>
    <row r="779451" spans="70:70" x14ac:dyDescent="0.25">
      <c r="BR779451" s="2381"/>
    </row>
    <row r="779475" spans="70:70" x14ac:dyDescent="0.25">
      <c r="BR779475" s="2394"/>
    </row>
    <row r="779476" spans="70:70" x14ac:dyDescent="0.25">
      <c r="BR779476" s="2381"/>
    </row>
    <row r="779500" spans="70:70" x14ac:dyDescent="0.25">
      <c r="BR779500" s="2394"/>
    </row>
    <row r="779501" spans="70:70" x14ac:dyDescent="0.25">
      <c r="BR779501" s="2381"/>
    </row>
    <row r="779525" spans="70:70" x14ac:dyDescent="0.25">
      <c r="BR779525" s="2394"/>
    </row>
    <row r="779526" spans="70:70" x14ac:dyDescent="0.25">
      <c r="BR779526" s="2381"/>
    </row>
    <row r="779550" spans="70:70" x14ac:dyDescent="0.25">
      <c r="BR779550" s="2394"/>
    </row>
    <row r="779551" spans="70:70" x14ac:dyDescent="0.25">
      <c r="BR779551" s="2381"/>
    </row>
    <row r="779575" spans="70:70" x14ac:dyDescent="0.25">
      <c r="BR779575" s="2394"/>
    </row>
    <row r="779576" spans="70:70" x14ac:dyDescent="0.25">
      <c r="BR779576" s="2381"/>
    </row>
    <row r="779600" spans="70:70" x14ac:dyDescent="0.25">
      <c r="BR779600" s="2394"/>
    </row>
    <row r="779601" spans="70:70" x14ac:dyDescent="0.25">
      <c r="BR779601" s="2381"/>
    </row>
    <row r="779625" spans="70:70" x14ac:dyDescent="0.25">
      <c r="BR779625" s="2394"/>
    </row>
    <row r="779626" spans="70:70" x14ac:dyDescent="0.25">
      <c r="BR779626" s="2381"/>
    </row>
    <row r="779650" spans="70:70" x14ac:dyDescent="0.25">
      <c r="BR779650" s="2394"/>
    </row>
    <row r="779651" spans="70:70" x14ac:dyDescent="0.25">
      <c r="BR779651" s="2381"/>
    </row>
    <row r="779675" spans="70:70" x14ac:dyDescent="0.25">
      <c r="BR779675" s="2394"/>
    </row>
    <row r="779676" spans="70:70" x14ac:dyDescent="0.25">
      <c r="BR779676" s="2381"/>
    </row>
    <row r="779700" spans="70:70" x14ac:dyDescent="0.25">
      <c r="BR779700" s="2394"/>
    </row>
    <row r="779701" spans="70:70" x14ac:dyDescent="0.25">
      <c r="BR779701" s="2381"/>
    </row>
    <row r="779725" spans="70:70" x14ac:dyDescent="0.25">
      <c r="BR779725" s="2394"/>
    </row>
    <row r="779726" spans="70:70" x14ac:dyDescent="0.25">
      <c r="BR779726" s="2381"/>
    </row>
    <row r="779750" spans="70:70" x14ac:dyDescent="0.25">
      <c r="BR779750" s="2394"/>
    </row>
    <row r="779751" spans="70:70" x14ac:dyDescent="0.25">
      <c r="BR779751" s="2381"/>
    </row>
    <row r="779775" spans="70:70" x14ac:dyDescent="0.25">
      <c r="BR779775" s="2394"/>
    </row>
    <row r="779776" spans="70:70" x14ac:dyDescent="0.25">
      <c r="BR779776" s="2381"/>
    </row>
    <row r="779800" spans="70:70" x14ac:dyDescent="0.25">
      <c r="BR779800" s="2394"/>
    </row>
    <row r="779801" spans="70:70" x14ac:dyDescent="0.25">
      <c r="BR779801" s="2381"/>
    </row>
    <row r="779825" spans="70:70" x14ac:dyDescent="0.25">
      <c r="BR779825" s="2394"/>
    </row>
    <row r="779826" spans="70:70" x14ac:dyDescent="0.25">
      <c r="BR779826" s="2381"/>
    </row>
    <row r="779850" spans="70:70" x14ac:dyDescent="0.25">
      <c r="BR779850" s="2394"/>
    </row>
    <row r="779851" spans="70:70" x14ac:dyDescent="0.25">
      <c r="BR779851" s="2381"/>
    </row>
    <row r="779875" spans="70:70" x14ac:dyDescent="0.25">
      <c r="BR779875" s="2394"/>
    </row>
    <row r="779876" spans="70:70" x14ac:dyDescent="0.25">
      <c r="BR779876" s="2381"/>
    </row>
    <row r="779900" spans="70:70" x14ac:dyDescent="0.25">
      <c r="BR779900" s="2394"/>
    </row>
    <row r="779901" spans="70:70" x14ac:dyDescent="0.25">
      <c r="BR779901" s="2381"/>
    </row>
    <row r="779925" spans="70:70" x14ac:dyDescent="0.25">
      <c r="BR779925" s="2394"/>
    </row>
    <row r="779926" spans="70:70" x14ac:dyDescent="0.25">
      <c r="BR779926" s="2381"/>
    </row>
    <row r="779950" spans="70:70" x14ac:dyDescent="0.25">
      <c r="BR779950" s="2394"/>
    </row>
    <row r="779951" spans="70:70" x14ac:dyDescent="0.25">
      <c r="BR779951" s="2381"/>
    </row>
    <row r="779975" spans="70:70" x14ac:dyDescent="0.25">
      <c r="BR779975" s="2394"/>
    </row>
    <row r="779976" spans="70:70" x14ac:dyDescent="0.25">
      <c r="BR779976" s="2381"/>
    </row>
    <row r="780000" spans="70:70" x14ac:dyDescent="0.25">
      <c r="BR780000" s="2394"/>
    </row>
    <row r="780001" spans="70:70" x14ac:dyDescent="0.25">
      <c r="BR780001" s="2381"/>
    </row>
    <row r="780025" spans="70:70" x14ac:dyDescent="0.25">
      <c r="BR780025" s="2394"/>
    </row>
    <row r="780026" spans="70:70" x14ac:dyDescent="0.25">
      <c r="BR780026" s="2381"/>
    </row>
    <row r="780050" spans="70:70" x14ac:dyDescent="0.25">
      <c r="BR780050" s="2394"/>
    </row>
    <row r="780051" spans="70:70" x14ac:dyDescent="0.25">
      <c r="BR780051" s="2381"/>
    </row>
    <row r="780075" spans="70:70" x14ac:dyDescent="0.25">
      <c r="BR780075" s="2394"/>
    </row>
    <row r="780076" spans="70:70" x14ac:dyDescent="0.25">
      <c r="BR780076" s="2381"/>
    </row>
    <row r="780100" spans="70:70" x14ac:dyDescent="0.25">
      <c r="BR780100" s="2394"/>
    </row>
    <row r="780101" spans="70:70" x14ac:dyDescent="0.25">
      <c r="BR780101" s="2381"/>
    </row>
    <row r="780125" spans="70:70" x14ac:dyDescent="0.25">
      <c r="BR780125" s="2394"/>
    </row>
    <row r="780126" spans="70:70" x14ac:dyDescent="0.25">
      <c r="BR780126" s="2381"/>
    </row>
    <row r="780150" spans="70:70" x14ac:dyDescent="0.25">
      <c r="BR780150" s="2394"/>
    </row>
    <row r="780151" spans="70:70" x14ac:dyDescent="0.25">
      <c r="BR780151" s="2381"/>
    </row>
    <row r="780175" spans="70:70" x14ac:dyDescent="0.25">
      <c r="BR780175" s="2394"/>
    </row>
    <row r="780176" spans="70:70" x14ac:dyDescent="0.25">
      <c r="BR780176" s="2381"/>
    </row>
    <row r="780200" spans="70:70" x14ac:dyDescent="0.25">
      <c r="BR780200" s="2394"/>
    </row>
    <row r="780201" spans="70:70" x14ac:dyDescent="0.25">
      <c r="BR780201" s="2381"/>
    </row>
    <row r="780225" spans="70:70" x14ac:dyDescent="0.25">
      <c r="BR780225" s="2394"/>
    </row>
    <row r="780226" spans="70:70" x14ac:dyDescent="0.25">
      <c r="BR780226" s="2381"/>
    </row>
    <row r="780250" spans="70:70" x14ac:dyDescent="0.25">
      <c r="BR780250" s="2394"/>
    </row>
    <row r="780251" spans="70:70" x14ac:dyDescent="0.25">
      <c r="BR780251" s="2381"/>
    </row>
    <row r="780275" spans="70:70" x14ac:dyDescent="0.25">
      <c r="BR780275" s="2394"/>
    </row>
    <row r="780276" spans="70:70" x14ac:dyDescent="0.25">
      <c r="BR780276" s="2381"/>
    </row>
    <row r="780300" spans="70:70" x14ac:dyDescent="0.25">
      <c r="BR780300" s="2394"/>
    </row>
    <row r="780301" spans="70:70" x14ac:dyDescent="0.25">
      <c r="BR780301" s="2381"/>
    </row>
    <row r="780325" spans="70:70" x14ac:dyDescent="0.25">
      <c r="BR780325" s="2394"/>
    </row>
    <row r="780326" spans="70:70" x14ac:dyDescent="0.25">
      <c r="BR780326" s="2381"/>
    </row>
    <row r="780350" spans="70:70" x14ac:dyDescent="0.25">
      <c r="BR780350" s="2394"/>
    </row>
    <row r="780351" spans="70:70" x14ac:dyDescent="0.25">
      <c r="BR780351" s="2381"/>
    </row>
    <row r="780375" spans="70:70" x14ac:dyDescent="0.25">
      <c r="BR780375" s="2394"/>
    </row>
    <row r="780376" spans="70:70" x14ac:dyDescent="0.25">
      <c r="BR780376" s="2381"/>
    </row>
    <row r="780400" spans="70:70" x14ac:dyDescent="0.25">
      <c r="BR780400" s="2394"/>
    </row>
    <row r="780401" spans="70:70" x14ac:dyDescent="0.25">
      <c r="BR780401" s="2381"/>
    </row>
    <row r="780425" spans="70:70" x14ac:dyDescent="0.25">
      <c r="BR780425" s="2394"/>
    </row>
    <row r="780426" spans="70:70" x14ac:dyDescent="0.25">
      <c r="BR780426" s="2381"/>
    </row>
    <row r="780450" spans="70:70" x14ac:dyDescent="0.25">
      <c r="BR780450" s="2394"/>
    </row>
    <row r="780451" spans="70:70" x14ac:dyDescent="0.25">
      <c r="BR780451" s="2381"/>
    </row>
    <row r="780475" spans="70:70" x14ac:dyDescent="0.25">
      <c r="BR780475" s="2394"/>
    </row>
    <row r="780476" spans="70:70" x14ac:dyDescent="0.25">
      <c r="BR780476" s="2381"/>
    </row>
    <row r="780500" spans="70:70" x14ac:dyDescent="0.25">
      <c r="BR780500" s="2394"/>
    </row>
    <row r="780501" spans="70:70" x14ac:dyDescent="0.25">
      <c r="BR780501" s="2381"/>
    </row>
    <row r="780525" spans="70:70" x14ac:dyDescent="0.25">
      <c r="BR780525" s="2394"/>
    </row>
    <row r="780526" spans="70:70" x14ac:dyDescent="0.25">
      <c r="BR780526" s="2381"/>
    </row>
    <row r="780550" spans="70:70" x14ac:dyDescent="0.25">
      <c r="BR780550" s="2394"/>
    </row>
    <row r="780551" spans="70:70" x14ac:dyDescent="0.25">
      <c r="BR780551" s="2381"/>
    </row>
    <row r="780575" spans="70:70" x14ac:dyDescent="0.25">
      <c r="BR780575" s="2394"/>
    </row>
    <row r="780576" spans="70:70" x14ac:dyDescent="0.25">
      <c r="BR780576" s="2381"/>
    </row>
    <row r="780600" spans="70:70" x14ac:dyDescent="0.25">
      <c r="BR780600" s="2394"/>
    </row>
    <row r="780601" spans="70:70" x14ac:dyDescent="0.25">
      <c r="BR780601" s="2381"/>
    </row>
    <row r="780625" spans="70:70" x14ac:dyDescent="0.25">
      <c r="BR780625" s="2394"/>
    </row>
    <row r="780626" spans="70:70" x14ac:dyDescent="0.25">
      <c r="BR780626" s="2381"/>
    </row>
    <row r="780650" spans="70:70" x14ac:dyDescent="0.25">
      <c r="BR780650" s="2394"/>
    </row>
    <row r="780651" spans="70:70" x14ac:dyDescent="0.25">
      <c r="BR780651" s="2381"/>
    </row>
    <row r="780675" spans="70:70" x14ac:dyDescent="0.25">
      <c r="BR780675" s="2394"/>
    </row>
    <row r="780676" spans="70:70" x14ac:dyDescent="0.25">
      <c r="BR780676" s="2381"/>
    </row>
    <row r="780700" spans="70:70" x14ac:dyDescent="0.25">
      <c r="BR780700" s="2394"/>
    </row>
    <row r="780701" spans="70:70" x14ac:dyDescent="0.25">
      <c r="BR780701" s="2381"/>
    </row>
    <row r="780725" spans="70:70" x14ac:dyDescent="0.25">
      <c r="BR780725" s="2394"/>
    </row>
    <row r="780726" spans="70:70" x14ac:dyDescent="0.25">
      <c r="BR780726" s="2381"/>
    </row>
    <row r="780750" spans="70:70" x14ac:dyDescent="0.25">
      <c r="BR780750" s="2394"/>
    </row>
    <row r="780751" spans="70:70" x14ac:dyDescent="0.25">
      <c r="BR780751" s="2381"/>
    </row>
    <row r="780775" spans="70:70" x14ac:dyDescent="0.25">
      <c r="BR780775" s="2394"/>
    </row>
    <row r="780776" spans="70:70" x14ac:dyDescent="0.25">
      <c r="BR780776" s="2381"/>
    </row>
    <row r="780800" spans="70:70" x14ac:dyDescent="0.25">
      <c r="BR780800" s="2394"/>
    </row>
    <row r="780801" spans="70:70" x14ac:dyDescent="0.25">
      <c r="BR780801" s="2381"/>
    </row>
    <row r="780825" spans="70:70" x14ac:dyDescent="0.25">
      <c r="BR780825" s="2394"/>
    </row>
    <row r="780826" spans="70:70" x14ac:dyDescent="0.25">
      <c r="BR780826" s="2381"/>
    </row>
    <row r="780850" spans="70:70" x14ac:dyDescent="0.25">
      <c r="BR780850" s="2394"/>
    </row>
    <row r="780851" spans="70:70" x14ac:dyDescent="0.25">
      <c r="BR780851" s="2381"/>
    </row>
    <row r="780875" spans="70:70" x14ac:dyDescent="0.25">
      <c r="BR780875" s="2394"/>
    </row>
    <row r="780876" spans="70:70" x14ac:dyDescent="0.25">
      <c r="BR780876" s="2381"/>
    </row>
    <row r="780900" spans="70:70" x14ac:dyDescent="0.25">
      <c r="BR780900" s="2394"/>
    </row>
    <row r="780901" spans="70:70" x14ac:dyDescent="0.25">
      <c r="BR780901" s="2381"/>
    </row>
    <row r="780925" spans="70:70" x14ac:dyDescent="0.25">
      <c r="BR780925" s="2394"/>
    </row>
    <row r="780926" spans="70:70" x14ac:dyDescent="0.25">
      <c r="BR780926" s="2381"/>
    </row>
    <row r="780950" spans="70:70" x14ac:dyDescent="0.25">
      <c r="BR780950" s="2394"/>
    </row>
    <row r="780951" spans="70:70" x14ac:dyDescent="0.25">
      <c r="BR780951" s="2381"/>
    </row>
    <row r="780975" spans="70:70" x14ac:dyDescent="0.25">
      <c r="BR780975" s="2394"/>
    </row>
    <row r="780976" spans="70:70" x14ac:dyDescent="0.25">
      <c r="BR780976" s="2381"/>
    </row>
    <row r="781000" spans="70:70" x14ac:dyDescent="0.25">
      <c r="BR781000" s="2394"/>
    </row>
    <row r="781001" spans="70:70" x14ac:dyDescent="0.25">
      <c r="BR781001" s="2381"/>
    </row>
    <row r="781025" spans="70:70" x14ac:dyDescent="0.25">
      <c r="BR781025" s="2394"/>
    </row>
    <row r="781026" spans="70:70" x14ac:dyDescent="0.25">
      <c r="BR781026" s="2381"/>
    </row>
    <row r="781050" spans="70:70" x14ac:dyDescent="0.25">
      <c r="BR781050" s="2394"/>
    </row>
    <row r="781051" spans="70:70" x14ac:dyDescent="0.25">
      <c r="BR781051" s="2381"/>
    </row>
    <row r="781075" spans="70:70" x14ac:dyDescent="0.25">
      <c r="BR781075" s="2394"/>
    </row>
    <row r="781076" spans="70:70" x14ac:dyDescent="0.25">
      <c r="BR781076" s="2381"/>
    </row>
    <row r="781100" spans="70:70" x14ac:dyDescent="0.25">
      <c r="BR781100" s="2394"/>
    </row>
    <row r="781101" spans="70:70" x14ac:dyDescent="0.25">
      <c r="BR781101" s="2381"/>
    </row>
    <row r="781125" spans="70:70" x14ac:dyDescent="0.25">
      <c r="BR781125" s="2394"/>
    </row>
    <row r="781126" spans="70:70" x14ac:dyDescent="0.25">
      <c r="BR781126" s="2381"/>
    </row>
    <row r="781150" spans="70:70" x14ac:dyDescent="0.25">
      <c r="BR781150" s="2394"/>
    </row>
    <row r="781151" spans="70:70" x14ac:dyDescent="0.25">
      <c r="BR781151" s="2381"/>
    </row>
    <row r="781175" spans="70:70" x14ac:dyDescent="0.25">
      <c r="BR781175" s="2394"/>
    </row>
    <row r="781176" spans="70:70" x14ac:dyDescent="0.25">
      <c r="BR781176" s="2381"/>
    </row>
    <row r="781200" spans="70:70" x14ac:dyDescent="0.25">
      <c r="BR781200" s="2394"/>
    </row>
    <row r="781201" spans="70:70" x14ac:dyDescent="0.25">
      <c r="BR781201" s="2381"/>
    </row>
    <row r="781225" spans="70:70" x14ac:dyDescent="0.25">
      <c r="BR781225" s="2394"/>
    </row>
    <row r="781226" spans="70:70" x14ac:dyDescent="0.25">
      <c r="BR781226" s="2381"/>
    </row>
    <row r="781250" spans="70:70" x14ac:dyDescent="0.25">
      <c r="BR781250" s="2394"/>
    </row>
    <row r="781251" spans="70:70" x14ac:dyDescent="0.25">
      <c r="BR781251" s="2381"/>
    </row>
    <row r="781275" spans="70:70" x14ac:dyDescent="0.25">
      <c r="BR781275" s="2394"/>
    </row>
    <row r="781276" spans="70:70" x14ac:dyDescent="0.25">
      <c r="BR781276" s="2381"/>
    </row>
    <row r="781300" spans="70:70" x14ac:dyDescent="0.25">
      <c r="BR781300" s="2394"/>
    </row>
    <row r="781301" spans="70:70" x14ac:dyDescent="0.25">
      <c r="BR781301" s="2381"/>
    </row>
    <row r="781325" spans="70:70" x14ac:dyDescent="0.25">
      <c r="BR781325" s="2394"/>
    </row>
    <row r="781326" spans="70:70" x14ac:dyDescent="0.25">
      <c r="BR781326" s="2381"/>
    </row>
    <row r="781350" spans="70:70" x14ac:dyDescent="0.25">
      <c r="BR781350" s="2394"/>
    </row>
    <row r="781351" spans="70:70" x14ac:dyDescent="0.25">
      <c r="BR781351" s="2381"/>
    </row>
    <row r="781375" spans="70:70" x14ac:dyDescent="0.25">
      <c r="BR781375" s="2394"/>
    </row>
    <row r="781376" spans="70:70" x14ac:dyDescent="0.25">
      <c r="BR781376" s="2381"/>
    </row>
    <row r="781400" spans="70:70" x14ac:dyDescent="0.25">
      <c r="BR781400" s="2394"/>
    </row>
    <row r="781401" spans="70:70" x14ac:dyDescent="0.25">
      <c r="BR781401" s="2381"/>
    </row>
    <row r="781425" spans="70:70" x14ac:dyDescent="0.25">
      <c r="BR781425" s="2394"/>
    </row>
    <row r="781426" spans="70:70" x14ac:dyDescent="0.25">
      <c r="BR781426" s="2381"/>
    </row>
    <row r="781450" spans="70:70" x14ac:dyDescent="0.25">
      <c r="BR781450" s="2394"/>
    </row>
    <row r="781451" spans="70:70" x14ac:dyDescent="0.25">
      <c r="BR781451" s="2381"/>
    </row>
    <row r="781475" spans="70:70" x14ac:dyDescent="0.25">
      <c r="BR781475" s="2394"/>
    </row>
    <row r="781476" spans="70:70" x14ac:dyDescent="0.25">
      <c r="BR781476" s="2381"/>
    </row>
    <row r="781500" spans="70:70" x14ac:dyDescent="0.25">
      <c r="BR781500" s="2394"/>
    </row>
    <row r="781501" spans="70:70" x14ac:dyDescent="0.25">
      <c r="BR781501" s="2381"/>
    </row>
    <row r="781525" spans="70:70" x14ac:dyDescent="0.25">
      <c r="BR781525" s="2394"/>
    </row>
    <row r="781526" spans="70:70" x14ac:dyDescent="0.25">
      <c r="BR781526" s="2381"/>
    </row>
    <row r="781550" spans="70:70" x14ac:dyDescent="0.25">
      <c r="BR781550" s="2394"/>
    </row>
    <row r="781551" spans="70:70" x14ac:dyDescent="0.25">
      <c r="BR781551" s="2381"/>
    </row>
    <row r="781575" spans="70:70" x14ac:dyDescent="0.25">
      <c r="BR781575" s="2394"/>
    </row>
    <row r="781576" spans="70:70" x14ac:dyDescent="0.25">
      <c r="BR781576" s="2381"/>
    </row>
    <row r="781600" spans="70:70" x14ac:dyDescent="0.25">
      <c r="BR781600" s="2394"/>
    </row>
    <row r="781601" spans="70:70" x14ac:dyDescent="0.25">
      <c r="BR781601" s="2381"/>
    </row>
    <row r="781625" spans="70:70" x14ac:dyDescent="0.25">
      <c r="BR781625" s="2394"/>
    </row>
    <row r="781626" spans="70:70" x14ac:dyDescent="0.25">
      <c r="BR781626" s="2381"/>
    </row>
    <row r="781650" spans="70:70" x14ac:dyDescent="0.25">
      <c r="BR781650" s="2394"/>
    </row>
    <row r="781651" spans="70:70" x14ac:dyDescent="0.25">
      <c r="BR781651" s="2381"/>
    </row>
    <row r="781675" spans="70:70" x14ac:dyDescent="0.25">
      <c r="BR781675" s="2394"/>
    </row>
    <row r="781676" spans="70:70" x14ac:dyDescent="0.25">
      <c r="BR781676" s="2381"/>
    </row>
    <row r="781700" spans="70:70" x14ac:dyDescent="0.25">
      <c r="BR781700" s="2394"/>
    </row>
    <row r="781701" spans="70:70" x14ac:dyDescent="0.25">
      <c r="BR781701" s="2381"/>
    </row>
    <row r="781725" spans="70:70" x14ac:dyDescent="0.25">
      <c r="BR781725" s="2394"/>
    </row>
    <row r="781726" spans="70:70" x14ac:dyDescent="0.25">
      <c r="BR781726" s="2381"/>
    </row>
    <row r="781750" spans="70:70" x14ac:dyDescent="0.25">
      <c r="BR781750" s="2394"/>
    </row>
    <row r="781751" spans="70:70" x14ac:dyDescent="0.25">
      <c r="BR781751" s="2381"/>
    </row>
    <row r="781775" spans="70:70" x14ac:dyDescent="0.25">
      <c r="BR781775" s="2394"/>
    </row>
    <row r="781776" spans="70:70" x14ac:dyDescent="0.25">
      <c r="BR781776" s="2381"/>
    </row>
    <row r="781800" spans="70:70" x14ac:dyDescent="0.25">
      <c r="BR781800" s="2394"/>
    </row>
    <row r="781801" spans="70:70" x14ac:dyDescent="0.25">
      <c r="BR781801" s="2381"/>
    </row>
    <row r="781825" spans="70:70" x14ac:dyDescent="0.25">
      <c r="BR781825" s="2394"/>
    </row>
    <row r="781826" spans="70:70" x14ac:dyDescent="0.25">
      <c r="BR781826" s="2381"/>
    </row>
    <row r="781850" spans="70:70" x14ac:dyDescent="0.25">
      <c r="BR781850" s="2394"/>
    </row>
    <row r="781851" spans="70:70" x14ac:dyDescent="0.25">
      <c r="BR781851" s="2381"/>
    </row>
    <row r="781875" spans="70:70" x14ac:dyDescent="0.25">
      <c r="BR781875" s="2394"/>
    </row>
    <row r="781876" spans="70:70" x14ac:dyDescent="0.25">
      <c r="BR781876" s="2381"/>
    </row>
    <row r="781900" spans="70:70" x14ac:dyDescent="0.25">
      <c r="BR781900" s="2394"/>
    </row>
    <row r="781901" spans="70:70" x14ac:dyDescent="0.25">
      <c r="BR781901" s="2381"/>
    </row>
    <row r="781925" spans="70:70" x14ac:dyDescent="0.25">
      <c r="BR781925" s="2394"/>
    </row>
    <row r="781926" spans="70:70" x14ac:dyDescent="0.25">
      <c r="BR781926" s="2381"/>
    </row>
    <row r="781950" spans="70:70" x14ac:dyDescent="0.25">
      <c r="BR781950" s="2394"/>
    </row>
    <row r="781951" spans="70:70" x14ac:dyDescent="0.25">
      <c r="BR781951" s="2381"/>
    </row>
    <row r="781975" spans="70:70" x14ac:dyDescent="0.25">
      <c r="BR781975" s="2394"/>
    </row>
    <row r="781976" spans="70:70" x14ac:dyDescent="0.25">
      <c r="BR781976" s="2381"/>
    </row>
    <row r="782000" spans="70:70" x14ac:dyDescent="0.25">
      <c r="BR782000" s="2394"/>
    </row>
    <row r="782001" spans="70:70" x14ac:dyDescent="0.25">
      <c r="BR782001" s="2381"/>
    </row>
    <row r="782025" spans="70:70" x14ac:dyDescent="0.25">
      <c r="BR782025" s="2394"/>
    </row>
    <row r="782026" spans="70:70" x14ac:dyDescent="0.25">
      <c r="BR782026" s="2381"/>
    </row>
    <row r="782050" spans="70:70" x14ac:dyDescent="0.25">
      <c r="BR782050" s="2394"/>
    </row>
    <row r="782051" spans="70:70" x14ac:dyDescent="0.25">
      <c r="BR782051" s="2381"/>
    </row>
    <row r="782075" spans="70:70" x14ac:dyDescent="0.25">
      <c r="BR782075" s="2394"/>
    </row>
    <row r="782076" spans="70:70" x14ac:dyDescent="0.25">
      <c r="BR782076" s="2381"/>
    </row>
    <row r="782100" spans="70:70" x14ac:dyDescent="0.25">
      <c r="BR782100" s="2394"/>
    </row>
    <row r="782101" spans="70:70" x14ac:dyDescent="0.25">
      <c r="BR782101" s="2381"/>
    </row>
    <row r="782125" spans="70:70" x14ac:dyDescent="0.25">
      <c r="BR782125" s="2394"/>
    </row>
    <row r="782126" spans="70:70" x14ac:dyDescent="0.25">
      <c r="BR782126" s="2381"/>
    </row>
    <row r="782150" spans="70:70" x14ac:dyDescent="0.25">
      <c r="BR782150" s="2394"/>
    </row>
    <row r="782151" spans="70:70" x14ac:dyDescent="0.25">
      <c r="BR782151" s="2381"/>
    </row>
    <row r="782175" spans="70:70" x14ac:dyDescent="0.25">
      <c r="BR782175" s="2394"/>
    </row>
    <row r="782176" spans="70:70" x14ac:dyDescent="0.25">
      <c r="BR782176" s="2381"/>
    </row>
    <row r="782200" spans="70:70" x14ac:dyDescent="0.25">
      <c r="BR782200" s="2394"/>
    </row>
    <row r="782201" spans="70:70" x14ac:dyDescent="0.25">
      <c r="BR782201" s="2381"/>
    </row>
    <row r="782225" spans="70:70" x14ac:dyDescent="0.25">
      <c r="BR782225" s="2394"/>
    </row>
    <row r="782226" spans="70:70" x14ac:dyDescent="0.25">
      <c r="BR782226" s="2381"/>
    </row>
    <row r="782250" spans="70:70" x14ac:dyDescent="0.25">
      <c r="BR782250" s="2394"/>
    </row>
    <row r="782251" spans="70:70" x14ac:dyDescent="0.25">
      <c r="BR782251" s="2381"/>
    </row>
    <row r="782275" spans="70:70" x14ac:dyDescent="0.25">
      <c r="BR782275" s="2394"/>
    </row>
    <row r="782276" spans="70:70" x14ac:dyDescent="0.25">
      <c r="BR782276" s="2381"/>
    </row>
    <row r="782300" spans="70:70" x14ac:dyDescent="0.25">
      <c r="BR782300" s="2394"/>
    </row>
    <row r="782301" spans="70:70" x14ac:dyDescent="0.25">
      <c r="BR782301" s="2381"/>
    </row>
    <row r="782325" spans="70:70" x14ac:dyDescent="0.25">
      <c r="BR782325" s="2394"/>
    </row>
    <row r="782326" spans="70:70" x14ac:dyDescent="0.25">
      <c r="BR782326" s="2381"/>
    </row>
    <row r="782350" spans="70:70" x14ac:dyDescent="0.25">
      <c r="BR782350" s="2394"/>
    </row>
    <row r="782351" spans="70:70" x14ac:dyDescent="0.25">
      <c r="BR782351" s="2381"/>
    </row>
    <row r="782375" spans="70:70" x14ac:dyDescent="0.25">
      <c r="BR782375" s="2394"/>
    </row>
    <row r="782376" spans="70:70" x14ac:dyDescent="0.25">
      <c r="BR782376" s="2381"/>
    </row>
    <row r="782400" spans="70:70" x14ac:dyDescent="0.25">
      <c r="BR782400" s="2394"/>
    </row>
    <row r="782401" spans="70:70" x14ac:dyDescent="0.25">
      <c r="BR782401" s="2381"/>
    </row>
    <row r="782425" spans="70:70" x14ac:dyDescent="0.25">
      <c r="BR782425" s="2394"/>
    </row>
    <row r="782426" spans="70:70" x14ac:dyDescent="0.25">
      <c r="BR782426" s="2381"/>
    </row>
    <row r="782450" spans="70:70" x14ac:dyDescent="0.25">
      <c r="BR782450" s="2394"/>
    </row>
    <row r="782451" spans="70:70" x14ac:dyDescent="0.25">
      <c r="BR782451" s="2381"/>
    </row>
    <row r="782475" spans="70:70" x14ac:dyDescent="0.25">
      <c r="BR782475" s="2394"/>
    </row>
    <row r="782476" spans="70:70" x14ac:dyDescent="0.25">
      <c r="BR782476" s="2381"/>
    </row>
    <row r="782500" spans="70:70" x14ac:dyDescent="0.25">
      <c r="BR782500" s="2394"/>
    </row>
    <row r="782501" spans="70:70" x14ac:dyDescent="0.25">
      <c r="BR782501" s="2381"/>
    </row>
    <row r="782525" spans="70:70" x14ac:dyDescent="0.25">
      <c r="BR782525" s="2394"/>
    </row>
    <row r="782526" spans="70:70" x14ac:dyDescent="0.25">
      <c r="BR782526" s="2381"/>
    </row>
    <row r="782550" spans="70:70" x14ac:dyDescent="0.25">
      <c r="BR782550" s="2394"/>
    </row>
    <row r="782551" spans="70:70" x14ac:dyDescent="0.25">
      <c r="BR782551" s="2381"/>
    </row>
    <row r="782575" spans="70:70" x14ac:dyDescent="0.25">
      <c r="BR782575" s="2394"/>
    </row>
    <row r="782576" spans="70:70" x14ac:dyDescent="0.25">
      <c r="BR782576" s="2381"/>
    </row>
    <row r="782600" spans="70:70" x14ac:dyDescent="0.25">
      <c r="BR782600" s="2394"/>
    </row>
    <row r="782601" spans="70:70" x14ac:dyDescent="0.25">
      <c r="BR782601" s="2381"/>
    </row>
    <row r="782625" spans="70:70" x14ac:dyDescent="0.25">
      <c r="BR782625" s="2394"/>
    </row>
    <row r="782626" spans="70:70" x14ac:dyDescent="0.25">
      <c r="BR782626" s="2381"/>
    </row>
    <row r="782650" spans="70:70" x14ac:dyDescent="0.25">
      <c r="BR782650" s="2394"/>
    </row>
    <row r="782651" spans="70:70" x14ac:dyDescent="0.25">
      <c r="BR782651" s="2381"/>
    </row>
    <row r="782675" spans="70:70" x14ac:dyDescent="0.25">
      <c r="BR782675" s="2394"/>
    </row>
    <row r="782676" spans="70:70" x14ac:dyDescent="0.25">
      <c r="BR782676" s="2381"/>
    </row>
    <row r="782700" spans="70:70" x14ac:dyDescent="0.25">
      <c r="BR782700" s="2394"/>
    </row>
    <row r="782701" spans="70:70" x14ac:dyDescent="0.25">
      <c r="BR782701" s="2381"/>
    </row>
    <row r="782725" spans="70:70" x14ac:dyDescent="0.25">
      <c r="BR782725" s="2394"/>
    </row>
    <row r="782726" spans="70:70" x14ac:dyDescent="0.25">
      <c r="BR782726" s="2381"/>
    </row>
    <row r="782750" spans="70:70" x14ac:dyDescent="0.25">
      <c r="BR782750" s="2394"/>
    </row>
    <row r="782751" spans="70:70" x14ac:dyDescent="0.25">
      <c r="BR782751" s="2381"/>
    </row>
    <row r="782775" spans="70:70" x14ac:dyDescent="0.25">
      <c r="BR782775" s="2394"/>
    </row>
    <row r="782776" spans="70:70" x14ac:dyDescent="0.25">
      <c r="BR782776" s="2381"/>
    </row>
    <row r="782800" spans="70:70" x14ac:dyDescent="0.25">
      <c r="BR782800" s="2394"/>
    </row>
    <row r="782801" spans="70:70" x14ac:dyDescent="0.25">
      <c r="BR782801" s="2381"/>
    </row>
    <row r="782825" spans="70:70" x14ac:dyDescent="0.25">
      <c r="BR782825" s="2394"/>
    </row>
    <row r="782826" spans="70:70" x14ac:dyDescent="0.25">
      <c r="BR782826" s="2381"/>
    </row>
    <row r="782850" spans="70:70" x14ac:dyDescent="0.25">
      <c r="BR782850" s="2394"/>
    </row>
    <row r="782851" spans="70:70" x14ac:dyDescent="0.25">
      <c r="BR782851" s="2381"/>
    </row>
    <row r="782875" spans="70:70" x14ac:dyDescent="0.25">
      <c r="BR782875" s="2394"/>
    </row>
    <row r="782876" spans="70:70" x14ac:dyDescent="0.25">
      <c r="BR782876" s="2381"/>
    </row>
    <row r="782900" spans="70:70" x14ac:dyDescent="0.25">
      <c r="BR782900" s="2394"/>
    </row>
    <row r="782901" spans="70:70" x14ac:dyDescent="0.25">
      <c r="BR782901" s="2381"/>
    </row>
    <row r="782925" spans="70:70" x14ac:dyDescent="0.25">
      <c r="BR782925" s="2394"/>
    </row>
    <row r="782926" spans="70:70" x14ac:dyDescent="0.25">
      <c r="BR782926" s="2381"/>
    </row>
    <row r="782950" spans="70:70" x14ac:dyDescent="0.25">
      <c r="BR782950" s="2394"/>
    </row>
    <row r="782951" spans="70:70" x14ac:dyDescent="0.25">
      <c r="BR782951" s="2381"/>
    </row>
    <row r="782975" spans="70:70" x14ac:dyDescent="0.25">
      <c r="BR782975" s="2394"/>
    </row>
    <row r="782976" spans="70:70" x14ac:dyDescent="0.25">
      <c r="BR782976" s="2381"/>
    </row>
    <row r="783000" spans="70:70" x14ac:dyDescent="0.25">
      <c r="BR783000" s="2394"/>
    </row>
    <row r="783001" spans="70:70" x14ac:dyDescent="0.25">
      <c r="BR783001" s="2381"/>
    </row>
    <row r="783025" spans="70:70" x14ac:dyDescent="0.25">
      <c r="BR783025" s="2394"/>
    </row>
    <row r="783026" spans="70:70" x14ac:dyDescent="0.25">
      <c r="BR783026" s="2381"/>
    </row>
    <row r="783050" spans="70:70" x14ac:dyDescent="0.25">
      <c r="BR783050" s="2394"/>
    </row>
    <row r="783051" spans="70:70" x14ac:dyDescent="0.25">
      <c r="BR783051" s="2381"/>
    </row>
    <row r="783075" spans="70:70" x14ac:dyDescent="0.25">
      <c r="BR783075" s="2394"/>
    </row>
    <row r="783076" spans="70:70" x14ac:dyDescent="0.25">
      <c r="BR783076" s="2381"/>
    </row>
    <row r="783100" spans="70:70" x14ac:dyDescent="0.25">
      <c r="BR783100" s="2394"/>
    </row>
    <row r="783101" spans="70:70" x14ac:dyDescent="0.25">
      <c r="BR783101" s="2381"/>
    </row>
    <row r="783125" spans="70:70" x14ac:dyDescent="0.25">
      <c r="BR783125" s="2394"/>
    </row>
    <row r="783126" spans="70:70" x14ac:dyDescent="0.25">
      <c r="BR783126" s="2381"/>
    </row>
    <row r="783150" spans="70:70" x14ac:dyDescent="0.25">
      <c r="BR783150" s="2394"/>
    </row>
    <row r="783151" spans="70:70" x14ac:dyDescent="0.25">
      <c r="BR783151" s="2381"/>
    </row>
    <row r="783175" spans="70:70" x14ac:dyDescent="0.25">
      <c r="BR783175" s="2394"/>
    </row>
    <row r="783176" spans="70:70" x14ac:dyDescent="0.25">
      <c r="BR783176" s="2381"/>
    </row>
    <row r="783200" spans="70:70" x14ac:dyDescent="0.25">
      <c r="BR783200" s="2394"/>
    </row>
    <row r="783201" spans="70:70" x14ac:dyDescent="0.25">
      <c r="BR783201" s="2381"/>
    </row>
    <row r="783225" spans="70:70" x14ac:dyDescent="0.25">
      <c r="BR783225" s="2394"/>
    </row>
    <row r="783226" spans="70:70" x14ac:dyDescent="0.25">
      <c r="BR783226" s="2381"/>
    </row>
    <row r="783250" spans="70:70" x14ac:dyDescent="0.25">
      <c r="BR783250" s="2394"/>
    </row>
    <row r="783251" spans="70:70" x14ac:dyDescent="0.25">
      <c r="BR783251" s="2381"/>
    </row>
    <row r="783275" spans="70:70" x14ac:dyDescent="0.25">
      <c r="BR783275" s="2394"/>
    </row>
    <row r="783276" spans="70:70" x14ac:dyDescent="0.25">
      <c r="BR783276" s="2381"/>
    </row>
    <row r="783300" spans="70:70" x14ac:dyDescent="0.25">
      <c r="BR783300" s="2394"/>
    </row>
    <row r="783301" spans="70:70" x14ac:dyDescent="0.25">
      <c r="BR783301" s="2381"/>
    </row>
    <row r="783325" spans="70:70" x14ac:dyDescent="0.25">
      <c r="BR783325" s="2394"/>
    </row>
    <row r="783326" spans="70:70" x14ac:dyDescent="0.25">
      <c r="BR783326" s="2381"/>
    </row>
    <row r="783350" spans="70:70" x14ac:dyDescent="0.25">
      <c r="BR783350" s="2394"/>
    </row>
    <row r="783351" spans="70:70" x14ac:dyDescent="0.25">
      <c r="BR783351" s="2381"/>
    </row>
    <row r="783375" spans="70:70" x14ac:dyDescent="0.25">
      <c r="BR783375" s="2394"/>
    </row>
    <row r="783376" spans="70:70" x14ac:dyDescent="0.25">
      <c r="BR783376" s="2381"/>
    </row>
    <row r="783400" spans="70:70" x14ac:dyDescent="0.25">
      <c r="BR783400" s="2394"/>
    </row>
    <row r="783401" spans="70:70" x14ac:dyDescent="0.25">
      <c r="BR783401" s="2381"/>
    </row>
    <row r="783425" spans="70:70" x14ac:dyDescent="0.25">
      <c r="BR783425" s="2394"/>
    </row>
    <row r="783426" spans="70:70" x14ac:dyDescent="0.25">
      <c r="BR783426" s="2381"/>
    </row>
    <row r="783450" spans="70:70" x14ac:dyDescent="0.25">
      <c r="BR783450" s="2394"/>
    </row>
    <row r="783451" spans="70:70" x14ac:dyDescent="0.25">
      <c r="BR783451" s="2381"/>
    </row>
    <row r="783475" spans="70:70" x14ac:dyDescent="0.25">
      <c r="BR783475" s="2394"/>
    </row>
    <row r="783476" spans="70:70" x14ac:dyDescent="0.25">
      <c r="BR783476" s="2381"/>
    </row>
    <row r="783500" spans="70:70" x14ac:dyDescent="0.25">
      <c r="BR783500" s="2394"/>
    </row>
    <row r="783501" spans="70:70" x14ac:dyDescent="0.25">
      <c r="BR783501" s="2381"/>
    </row>
    <row r="783525" spans="70:70" x14ac:dyDescent="0.25">
      <c r="BR783525" s="2394"/>
    </row>
    <row r="783526" spans="70:70" x14ac:dyDescent="0.25">
      <c r="BR783526" s="2381"/>
    </row>
    <row r="783550" spans="70:70" x14ac:dyDescent="0.25">
      <c r="BR783550" s="2394"/>
    </row>
    <row r="783551" spans="70:70" x14ac:dyDescent="0.25">
      <c r="BR783551" s="2381"/>
    </row>
    <row r="783575" spans="70:70" x14ac:dyDescent="0.25">
      <c r="BR783575" s="2394"/>
    </row>
    <row r="783576" spans="70:70" x14ac:dyDescent="0.25">
      <c r="BR783576" s="2381"/>
    </row>
    <row r="783600" spans="70:70" x14ac:dyDescent="0.25">
      <c r="BR783600" s="2394"/>
    </row>
    <row r="783601" spans="70:70" x14ac:dyDescent="0.25">
      <c r="BR783601" s="2381"/>
    </row>
    <row r="783625" spans="70:70" x14ac:dyDescent="0.25">
      <c r="BR783625" s="2394"/>
    </row>
    <row r="783626" spans="70:70" x14ac:dyDescent="0.25">
      <c r="BR783626" s="2381"/>
    </row>
    <row r="783650" spans="70:70" x14ac:dyDescent="0.25">
      <c r="BR783650" s="2394"/>
    </row>
    <row r="783651" spans="70:70" x14ac:dyDescent="0.25">
      <c r="BR783651" s="2381"/>
    </row>
    <row r="783675" spans="70:70" x14ac:dyDescent="0.25">
      <c r="BR783675" s="2394"/>
    </row>
    <row r="783676" spans="70:70" x14ac:dyDescent="0.25">
      <c r="BR783676" s="2381"/>
    </row>
    <row r="783700" spans="70:70" x14ac:dyDescent="0.25">
      <c r="BR783700" s="2394"/>
    </row>
    <row r="783701" spans="70:70" x14ac:dyDescent="0.25">
      <c r="BR783701" s="2381"/>
    </row>
    <row r="783725" spans="70:70" x14ac:dyDescent="0.25">
      <c r="BR783725" s="2394"/>
    </row>
    <row r="783726" spans="70:70" x14ac:dyDescent="0.25">
      <c r="BR783726" s="2381"/>
    </row>
    <row r="783750" spans="70:70" x14ac:dyDescent="0.25">
      <c r="BR783750" s="2394"/>
    </row>
    <row r="783751" spans="70:70" x14ac:dyDescent="0.25">
      <c r="BR783751" s="2381"/>
    </row>
    <row r="783775" spans="70:70" x14ac:dyDescent="0.25">
      <c r="BR783775" s="2394"/>
    </row>
    <row r="783776" spans="70:70" x14ac:dyDescent="0.25">
      <c r="BR783776" s="2381"/>
    </row>
    <row r="783800" spans="70:70" x14ac:dyDescent="0.25">
      <c r="BR783800" s="2394"/>
    </row>
    <row r="783801" spans="70:70" x14ac:dyDescent="0.25">
      <c r="BR783801" s="2381"/>
    </row>
    <row r="783825" spans="70:70" x14ac:dyDescent="0.25">
      <c r="BR783825" s="2394"/>
    </row>
    <row r="783826" spans="70:70" x14ac:dyDescent="0.25">
      <c r="BR783826" s="2381"/>
    </row>
    <row r="783850" spans="70:70" x14ac:dyDescent="0.25">
      <c r="BR783850" s="2394"/>
    </row>
    <row r="783851" spans="70:70" x14ac:dyDescent="0.25">
      <c r="BR783851" s="2381"/>
    </row>
    <row r="783875" spans="70:70" x14ac:dyDescent="0.25">
      <c r="BR783875" s="2394"/>
    </row>
    <row r="783876" spans="70:70" x14ac:dyDescent="0.25">
      <c r="BR783876" s="2381"/>
    </row>
    <row r="783900" spans="70:70" x14ac:dyDescent="0.25">
      <c r="BR783900" s="2394"/>
    </row>
    <row r="783901" spans="70:70" x14ac:dyDescent="0.25">
      <c r="BR783901" s="2381"/>
    </row>
    <row r="783925" spans="70:70" x14ac:dyDescent="0.25">
      <c r="BR783925" s="2394"/>
    </row>
    <row r="783926" spans="70:70" x14ac:dyDescent="0.25">
      <c r="BR783926" s="2381"/>
    </row>
    <row r="783950" spans="70:70" x14ac:dyDescent="0.25">
      <c r="BR783950" s="2394"/>
    </row>
    <row r="783951" spans="70:70" x14ac:dyDescent="0.25">
      <c r="BR783951" s="2381"/>
    </row>
    <row r="783975" spans="70:70" x14ac:dyDescent="0.25">
      <c r="BR783975" s="2394"/>
    </row>
    <row r="783976" spans="70:70" x14ac:dyDescent="0.25">
      <c r="BR783976" s="2381"/>
    </row>
    <row r="784000" spans="70:70" x14ac:dyDescent="0.25">
      <c r="BR784000" s="2394"/>
    </row>
    <row r="784001" spans="70:70" x14ac:dyDescent="0.25">
      <c r="BR784001" s="2381"/>
    </row>
    <row r="784025" spans="70:70" x14ac:dyDescent="0.25">
      <c r="BR784025" s="2394"/>
    </row>
    <row r="784026" spans="70:70" x14ac:dyDescent="0.25">
      <c r="BR784026" s="2381"/>
    </row>
    <row r="784050" spans="70:70" x14ac:dyDescent="0.25">
      <c r="BR784050" s="2394"/>
    </row>
    <row r="784051" spans="70:70" x14ac:dyDescent="0.25">
      <c r="BR784051" s="2381"/>
    </row>
    <row r="784075" spans="70:70" x14ac:dyDescent="0.25">
      <c r="BR784075" s="2394"/>
    </row>
    <row r="784076" spans="70:70" x14ac:dyDescent="0.25">
      <c r="BR784076" s="2381"/>
    </row>
    <row r="784100" spans="70:70" x14ac:dyDescent="0.25">
      <c r="BR784100" s="2394"/>
    </row>
    <row r="784101" spans="70:70" x14ac:dyDescent="0.25">
      <c r="BR784101" s="2381"/>
    </row>
    <row r="784125" spans="70:70" x14ac:dyDescent="0.25">
      <c r="BR784125" s="2394"/>
    </row>
    <row r="784126" spans="70:70" x14ac:dyDescent="0.25">
      <c r="BR784126" s="2381"/>
    </row>
    <row r="784150" spans="70:70" x14ac:dyDescent="0.25">
      <c r="BR784150" s="2394"/>
    </row>
    <row r="784151" spans="70:70" x14ac:dyDescent="0.25">
      <c r="BR784151" s="2381"/>
    </row>
    <row r="784175" spans="70:70" x14ac:dyDescent="0.25">
      <c r="BR784175" s="2394"/>
    </row>
    <row r="784176" spans="70:70" x14ac:dyDescent="0.25">
      <c r="BR784176" s="2381"/>
    </row>
    <row r="784200" spans="70:70" x14ac:dyDescent="0.25">
      <c r="BR784200" s="2394"/>
    </row>
    <row r="784201" spans="70:70" x14ac:dyDescent="0.25">
      <c r="BR784201" s="2381"/>
    </row>
    <row r="784225" spans="70:70" x14ac:dyDescent="0.25">
      <c r="BR784225" s="2394"/>
    </row>
    <row r="784226" spans="70:70" x14ac:dyDescent="0.25">
      <c r="BR784226" s="2381"/>
    </row>
    <row r="784250" spans="70:70" x14ac:dyDescent="0.25">
      <c r="BR784250" s="2394"/>
    </row>
    <row r="784251" spans="70:70" x14ac:dyDescent="0.25">
      <c r="BR784251" s="2381"/>
    </row>
    <row r="784275" spans="70:70" x14ac:dyDescent="0.25">
      <c r="BR784275" s="2394"/>
    </row>
    <row r="784276" spans="70:70" x14ac:dyDescent="0.25">
      <c r="BR784276" s="2381"/>
    </row>
    <row r="784300" spans="70:70" x14ac:dyDescent="0.25">
      <c r="BR784300" s="2394"/>
    </row>
    <row r="784301" spans="70:70" x14ac:dyDescent="0.25">
      <c r="BR784301" s="2381"/>
    </row>
    <row r="784325" spans="70:70" x14ac:dyDescent="0.25">
      <c r="BR784325" s="2394"/>
    </row>
    <row r="784326" spans="70:70" x14ac:dyDescent="0.25">
      <c r="BR784326" s="2381"/>
    </row>
    <row r="784350" spans="70:70" x14ac:dyDescent="0.25">
      <c r="BR784350" s="2394"/>
    </row>
    <row r="784351" spans="70:70" x14ac:dyDescent="0.25">
      <c r="BR784351" s="2381"/>
    </row>
    <row r="784375" spans="70:70" x14ac:dyDescent="0.25">
      <c r="BR784375" s="2394"/>
    </row>
    <row r="784376" spans="70:70" x14ac:dyDescent="0.25">
      <c r="BR784376" s="2381"/>
    </row>
    <row r="784400" spans="70:70" x14ac:dyDescent="0.25">
      <c r="BR784400" s="2394"/>
    </row>
    <row r="784401" spans="70:70" x14ac:dyDescent="0.25">
      <c r="BR784401" s="2381"/>
    </row>
    <row r="784425" spans="70:70" x14ac:dyDescent="0.25">
      <c r="BR784425" s="2394"/>
    </row>
    <row r="784426" spans="70:70" x14ac:dyDescent="0.25">
      <c r="BR784426" s="2381"/>
    </row>
    <row r="784450" spans="70:70" x14ac:dyDescent="0.25">
      <c r="BR784450" s="2394"/>
    </row>
    <row r="784451" spans="70:70" x14ac:dyDescent="0.25">
      <c r="BR784451" s="2381"/>
    </row>
    <row r="784475" spans="70:70" x14ac:dyDescent="0.25">
      <c r="BR784475" s="2394"/>
    </row>
    <row r="784476" spans="70:70" x14ac:dyDescent="0.25">
      <c r="BR784476" s="2381"/>
    </row>
    <row r="784500" spans="70:70" x14ac:dyDescent="0.25">
      <c r="BR784500" s="2394"/>
    </row>
    <row r="784501" spans="70:70" x14ac:dyDescent="0.25">
      <c r="BR784501" s="2381"/>
    </row>
    <row r="784525" spans="70:70" x14ac:dyDescent="0.25">
      <c r="BR784525" s="2394"/>
    </row>
    <row r="784526" spans="70:70" x14ac:dyDescent="0.25">
      <c r="BR784526" s="2381"/>
    </row>
    <row r="784550" spans="70:70" x14ac:dyDescent="0.25">
      <c r="BR784550" s="2394"/>
    </row>
    <row r="784551" spans="70:70" x14ac:dyDescent="0.25">
      <c r="BR784551" s="2381"/>
    </row>
    <row r="784575" spans="70:70" x14ac:dyDescent="0.25">
      <c r="BR784575" s="2394"/>
    </row>
    <row r="784576" spans="70:70" x14ac:dyDescent="0.25">
      <c r="BR784576" s="2381"/>
    </row>
    <row r="784600" spans="70:70" x14ac:dyDescent="0.25">
      <c r="BR784600" s="2394"/>
    </row>
    <row r="784601" spans="70:70" x14ac:dyDescent="0.25">
      <c r="BR784601" s="2381"/>
    </row>
    <row r="784625" spans="70:70" x14ac:dyDescent="0.25">
      <c r="BR784625" s="2394"/>
    </row>
    <row r="784626" spans="70:70" x14ac:dyDescent="0.25">
      <c r="BR784626" s="2381"/>
    </row>
    <row r="784650" spans="70:70" x14ac:dyDescent="0.25">
      <c r="BR784650" s="2394"/>
    </row>
    <row r="784651" spans="70:70" x14ac:dyDescent="0.25">
      <c r="BR784651" s="2381"/>
    </row>
    <row r="784675" spans="70:70" x14ac:dyDescent="0.25">
      <c r="BR784675" s="2394"/>
    </row>
    <row r="784676" spans="70:70" x14ac:dyDescent="0.25">
      <c r="BR784676" s="2381"/>
    </row>
    <row r="784700" spans="70:70" x14ac:dyDescent="0.25">
      <c r="BR784700" s="2394"/>
    </row>
    <row r="784701" spans="70:70" x14ac:dyDescent="0.25">
      <c r="BR784701" s="2381"/>
    </row>
    <row r="784725" spans="70:70" x14ac:dyDescent="0.25">
      <c r="BR784725" s="2394"/>
    </row>
    <row r="784726" spans="70:70" x14ac:dyDescent="0.25">
      <c r="BR784726" s="2381"/>
    </row>
    <row r="784750" spans="70:70" x14ac:dyDescent="0.25">
      <c r="BR784750" s="2394"/>
    </row>
    <row r="784751" spans="70:70" x14ac:dyDescent="0.25">
      <c r="BR784751" s="2381"/>
    </row>
    <row r="784775" spans="70:70" x14ac:dyDescent="0.25">
      <c r="BR784775" s="2394"/>
    </row>
    <row r="784776" spans="70:70" x14ac:dyDescent="0.25">
      <c r="BR784776" s="2381"/>
    </row>
    <row r="784800" spans="70:70" x14ac:dyDescent="0.25">
      <c r="BR784800" s="2394"/>
    </row>
    <row r="784801" spans="70:70" x14ac:dyDescent="0.25">
      <c r="BR784801" s="2381"/>
    </row>
    <row r="784825" spans="70:70" x14ac:dyDescent="0.25">
      <c r="BR784825" s="2394"/>
    </row>
    <row r="784826" spans="70:70" x14ac:dyDescent="0.25">
      <c r="BR784826" s="2381"/>
    </row>
    <row r="784850" spans="70:70" x14ac:dyDescent="0.25">
      <c r="BR784850" s="2394"/>
    </row>
    <row r="784851" spans="70:70" x14ac:dyDescent="0.25">
      <c r="BR784851" s="2381"/>
    </row>
    <row r="784875" spans="70:70" x14ac:dyDescent="0.25">
      <c r="BR784875" s="2394"/>
    </row>
    <row r="784876" spans="70:70" x14ac:dyDescent="0.25">
      <c r="BR784876" s="2381"/>
    </row>
    <row r="784900" spans="70:70" x14ac:dyDescent="0.25">
      <c r="BR784900" s="2394"/>
    </row>
    <row r="784901" spans="70:70" x14ac:dyDescent="0.25">
      <c r="BR784901" s="2381"/>
    </row>
    <row r="784925" spans="70:70" x14ac:dyDescent="0.25">
      <c r="BR784925" s="2394"/>
    </row>
    <row r="784926" spans="70:70" x14ac:dyDescent="0.25">
      <c r="BR784926" s="2381"/>
    </row>
    <row r="784950" spans="70:70" x14ac:dyDescent="0.25">
      <c r="BR784950" s="2394"/>
    </row>
    <row r="784951" spans="70:70" x14ac:dyDescent="0.25">
      <c r="BR784951" s="2381"/>
    </row>
    <row r="784975" spans="70:70" x14ac:dyDescent="0.25">
      <c r="BR784975" s="2394"/>
    </row>
    <row r="784976" spans="70:70" x14ac:dyDescent="0.25">
      <c r="BR784976" s="2381"/>
    </row>
    <row r="785000" spans="70:70" x14ac:dyDescent="0.25">
      <c r="BR785000" s="2394"/>
    </row>
    <row r="785001" spans="70:70" x14ac:dyDescent="0.25">
      <c r="BR785001" s="2381"/>
    </row>
    <row r="785025" spans="70:70" x14ac:dyDescent="0.25">
      <c r="BR785025" s="2394"/>
    </row>
    <row r="785026" spans="70:70" x14ac:dyDescent="0.25">
      <c r="BR785026" s="2381"/>
    </row>
    <row r="785050" spans="70:70" x14ac:dyDescent="0.25">
      <c r="BR785050" s="2394"/>
    </row>
    <row r="785051" spans="70:70" x14ac:dyDescent="0.25">
      <c r="BR785051" s="2381"/>
    </row>
    <row r="785075" spans="70:70" x14ac:dyDescent="0.25">
      <c r="BR785075" s="2394"/>
    </row>
    <row r="785076" spans="70:70" x14ac:dyDescent="0.25">
      <c r="BR785076" s="2381"/>
    </row>
    <row r="785100" spans="70:70" x14ac:dyDescent="0.25">
      <c r="BR785100" s="2394"/>
    </row>
    <row r="785101" spans="70:70" x14ac:dyDescent="0.25">
      <c r="BR785101" s="2381"/>
    </row>
    <row r="785125" spans="70:70" x14ac:dyDescent="0.25">
      <c r="BR785125" s="2394"/>
    </row>
    <row r="785126" spans="70:70" x14ac:dyDescent="0.25">
      <c r="BR785126" s="2381"/>
    </row>
    <row r="785150" spans="70:70" x14ac:dyDescent="0.25">
      <c r="BR785150" s="2394"/>
    </row>
    <row r="785151" spans="70:70" x14ac:dyDescent="0.25">
      <c r="BR785151" s="2381"/>
    </row>
    <row r="785175" spans="70:70" x14ac:dyDescent="0.25">
      <c r="BR785175" s="2394"/>
    </row>
    <row r="785176" spans="70:70" x14ac:dyDescent="0.25">
      <c r="BR785176" s="2381"/>
    </row>
    <row r="785200" spans="70:70" x14ac:dyDescent="0.25">
      <c r="BR785200" s="2394"/>
    </row>
    <row r="785201" spans="70:70" x14ac:dyDescent="0.25">
      <c r="BR785201" s="2381"/>
    </row>
    <row r="785225" spans="70:70" x14ac:dyDescent="0.25">
      <c r="BR785225" s="2394"/>
    </row>
    <row r="785226" spans="70:70" x14ac:dyDescent="0.25">
      <c r="BR785226" s="2381"/>
    </row>
    <row r="785250" spans="70:70" x14ac:dyDescent="0.25">
      <c r="BR785250" s="2394"/>
    </row>
    <row r="785251" spans="70:70" x14ac:dyDescent="0.25">
      <c r="BR785251" s="2381"/>
    </row>
    <row r="785275" spans="70:70" x14ac:dyDescent="0.25">
      <c r="BR785275" s="2394"/>
    </row>
    <row r="785276" spans="70:70" x14ac:dyDescent="0.25">
      <c r="BR785276" s="2381"/>
    </row>
    <row r="785300" spans="70:70" x14ac:dyDescent="0.25">
      <c r="BR785300" s="2394"/>
    </row>
    <row r="785301" spans="70:70" x14ac:dyDescent="0.25">
      <c r="BR785301" s="2381"/>
    </row>
    <row r="785325" spans="70:70" x14ac:dyDescent="0.25">
      <c r="BR785325" s="2394"/>
    </row>
    <row r="785326" spans="70:70" x14ac:dyDescent="0.25">
      <c r="BR785326" s="2381"/>
    </row>
    <row r="785350" spans="70:70" x14ac:dyDescent="0.25">
      <c r="BR785350" s="2394"/>
    </row>
    <row r="785351" spans="70:70" x14ac:dyDescent="0.25">
      <c r="BR785351" s="2381"/>
    </row>
    <row r="785375" spans="70:70" x14ac:dyDescent="0.25">
      <c r="BR785375" s="2394"/>
    </row>
    <row r="785376" spans="70:70" x14ac:dyDescent="0.25">
      <c r="BR785376" s="2381"/>
    </row>
    <row r="785400" spans="70:70" x14ac:dyDescent="0.25">
      <c r="BR785400" s="2394"/>
    </row>
    <row r="785401" spans="70:70" x14ac:dyDescent="0.25">
      <c r="BR785401" s="2381"/>
    </row>
    <row r="785425" spans="70:70" x14ac:dyDescent="0.25">
      <c r="BR785425" s="2394"/>
    </row>
    <row r="785426" spans="70:70" x14ac:dyDescent="0.25">
      <c r="BR785426" s="2381"/>
    </row>
    <row r="785450" spans="70:70" x14ac:dyDescent="0.25">
      <c r="BR785450" s="2394"/>
    </row>
    <row r="785451" spans="70:70" x14ac:dyDescent="0.25">
      <c r="BR785451" s="2381"/>
    </row>
    <row r="785475" spans="70:70" x14ac:dyDescent="0.25">
      <c r="BR785475" s="2394"/>
    </row>
    <row r="785476" spans="70:70" x14ac:dyDescent="0.25">
      <c r="BR785476" s="2381"/>
    </row>
    <row r="785500" spans="70:70" x14ac:dyDescent="0.25">
      <c r="BR785500" s="2394"/>
    </row>
    <row r="785501" spans="70:70" x14ac:dyDescent="0.25">
      <c r="BR785501" s="2381"/>
    </row>
    <row r="785525" spans="70:70" x14ac:dyDescent="0.25">
      <c r="BR785525" s="2394"/>
    </row>
    <row r="785526" spans="70:70" x14ac:dyDescent="0.25">
      <c r="BR785526" s="2381"/>
    </row>
    <row r="785550" spans="70:70" x14ac:dyDescent="0.25">
      <c r="BR785550" s="2394"/>
    </row>
    <row r="785551" spans="70:70" x14ac:dyDescent="0.25">
      <c r="BR785551" s="2381"/>
    </row>
    <row r="785575" spans="70:70" x14ac:dyDescent="0.25">
      <c r="BR785575" s="2394"/>
    </row>
    <row r="785576" spans="70:70" x14ac:dyDescent="0.25">
      <c r="BR785576" s="2381"/>
    </row>
    <row r="785600" spans="70:70" x14ac:dyDescent="0.25">
      <c r="BR785600" s="2394"/>
    </row>
    <row r="785601" spans="70:70" x14ac:dyDescent="0.25">
      <c r="BR785601" s="2381"/>
    </row>
    <row r="785625" spans="70:70" x14ac:dyDescent="0.25">
      <c r="BR785625" s="2394"/>
    </row>
    <row r="785626" spans="70:70" x14ac:dyDescent="0.25">
      <c r="BR785626" s="2381"/>
    </row>
    <row r="785650" spans="70:70" x14ac:dyDescent="0.25">
      <c r="BR785650" s="2394"/>
    </row>
    <row r="785651" spans="70:70" x14ac:dyDescent="0.25">
      <c r="BR785651" s="2381"/>
    </row>
    <row r="785675" spans="70:70" x14ac:dyDescent="0.25">
      <c r="BR785675" s="2394"/>
    </row>
    <row r="785676" spans="70:70" x14ac:dyDescent="0.25">
      <c r="BR785676" s="2381"/>
    </row>
    <row r="785700" spans="70:70" x14ac:dyDescent="0.25">
      <c r="BR785700" s="2394"/>
    </row>
    <row r="785701" spans="70:70" x14ac:dyDescent="0.25">
      <c r="BR785701" s="2381"/>
    </row>
    <row r="785725" spans="70:70" x14ac:dyDescent="0.25">
      <c r="BR785725" s="2394"/>
    </row>
    <row r="785726" spans="70:70" x14ac:dyDescent="0.25">
      <c r="BR785726" s="2381"/>
    </row>
    <row r="785750" spans="70:70" x14ac:dyDescent="0.25">
      <c r="BR785750" s="2394"/>
    </row>
    <row r="785751" spans="70:70" x14ac:dyDescent="0.25">
      <c r="BR785751" s="2381"/>
    </row>
    <row r="785775" spans="70:70" x14ac:dyDescent="0.25">
      <c r="BR785775" s="2394"/>
    </row>
    <row r="785776" spans="70:70" x14ac:dyDescent="0.25">
      <c r="BR785776" s="2381"/>
    </row>
    <row r="785800" spans="70:70" x14ac:dyDescent="0.25">
      <c r="BR785800" s="2394"/>
    </row>
    <row r="785801" spans="70:70" x14ac:dyDescent="0.25">
      <c r="BR785801" s="2381"/>
    </row>
    <row r="785825" spans="70:70" x14ac:dyDescent="0.25">
      <c r="BR785825" s="2394"/>
    </row>
    <row r="785826" spans="70:70" x14ac:dyDescent="0.25">
      <c r="BR785826" s="2381"/>
    </row>
    <row r="785850" spans="70:70" x14ac:dyDescent="0.25">
      <c r="BR785850" s="2394"/>
    </row>
    <row r="785851" spans="70:70" x14ac:dyDescent="0.25">
      <c r="BR785851" s="2381"/>
    </row>
    <row r="785875" spans="70:70" x14ac:dyDescent="0.25">
      <c r="BR785875" s="2394"/>
    </row>
    <row r="785876" spans="70:70" x14ac:dyDescent="0.25">
      <c r="BR785876" s="2381"/>
    </row>
    <row r="785900" spans="70:70" x14ac:dyDescent="0.25">
      <c r="BR785900" s="2394"/>
    </row>
    <row r="785901" spans="70:70" x14ac:dyDescent="0.25">
      <c r="BR785901" s="2381"/>
    </row>
    <row r="785925" spans="70:70" x14ac:dyDescent="0.25">
      <c r="BR785925" s="2394"/>
    </row>
    <row r="785926" spans="70:70" x14ac:dyDescent="0.25">
      <c r="BR785926" s="2381"/>
    </row>
    <row r="785950" spans="70:70" x14ac:dyDescent="0.25">
      <c r="BR785950" s="2394"/>
    </row>
    <row r="785951" spans="70:70" x14ac:dyDescent="0.25">
      <c r="BR785951" s="2381"/>
    </row>
    <row r="785975" spans="70:70" x14ac:dyDescent="0.25">
      <c r="BR785975" s="2394"/>
    </row>
    <row r="785976" spans="70:70" x14ac:dyDescent="0.25">
      <c r="BR785976" s="2381"/>
    </row>
    <row r="786000" spans="70:70" x14ac:dyDescent="0.25">
      <c r="BR786000" s="2394"/>
    </row>
    <row r="786001" spans="70:70" x14ac:dyDescent="0.25">
      <c r="BR786001" s="2381"/>
    </row>
    <row r="786025" spans="70:70" x14ac:dyDescent="0.25">
      <c r="BR786025" s="2394"/>
    </row>
    <row r="786026" spans="70:70" x14ac:dyDescent="0.25">
      <c r="BR786026" s="2381"/>
    </row>
    <row r="786050" spans="70:70" x14ac:dyDescent="0.25">
      <c r="BR786050" s="2394"/>
    </row>
    <row r="786051" spans="70:70" x14ac:dyDescent="0.25">
      <c r="BR786051" s="2381"/>
    </row>
    <row r="786075" spans="70:70" x14ac:dyDescent="0.25">
      <c r="BR786075" s="2394"/>
    </row>
    <row r="786076" spans="70:70" x14ac:dyDescent="0.25">
      <c r="BR786076" s="2381"/>
    </row>
    <row r="786100" spans="70:70" x14ac:dyDescent="0.25">
      <c r="BR786100" s="2394"/>
    </row>
    <row r="786101" spans="70:70" x14ac:dyDescent="0.25">
      <c r="BR786101" s="2381"/>
    </row>
    <row r="786125" spans="70:70" x14ac:dyDescent="0.25">
      <c r="BR786125" s="2394"/>
    </row>
    <row r="786126" spans="70:70" x14ac:dyDescent="0.25">
      <c r="BR786126" s="2381"/>
    </row>
    <row r="786150" spans="70:70" x14ac:dyDescent="0.25">
      <c r="BR786150" s="2394"/>
    </row>
    <row r="786151" spans="70:70" x14ac:dyDescent="0.25">
      <c r="BR786151" s="2381"/>
    </row>
    <row r="786175" spans="70:70" x14ac:dyDescent="0.25">
      <c r="BR786175" s="2394"/>
    </row>
    <row r="786176" spans="70:70" x14ac:dyDescent="0.25">
      <c r="BR786176" s="2381"/>
    </row>
    <row r="786200" spans="70:70" x14ac:dyDescent="0.25">
      <c r="BR786200" s="2394"/>
    </row>
    <row r="786201" spans="70:70" x14ac:dyDescent="0.25">
      <c r="BR786201" s="2381"/>
    </row>
    <row r="786225" spans="70:70" x14ac:dyDescent="0.25">
      <c r="BR786225" s="2394"/>
    </row>
    <row r="786226" spans="70:70" x14ac:dyDescent="0.25">
      <c r="BR786226" s="2381"/>
    </row>
    <row r="786250" spans="70:70" x14ac:dyDescent="0.25">
      <c r="BR786250" s="2394"/>
    </row>
    <row r="786251" spans="70:70" x14ac:dyDescent="0.25">
      <c r="BR786251" s="2381"/>
    </row>
    <row r="786275" spans="70:70" x14ac:dyDescent="0.25">
      <c r="BR786275" s="2394"/>
    </row>
    <row r="786276" spans="70:70" x14ac:dyDescent="0.25">
      <c r="BR786276" s="2381"/>
    </row>
    <row r="786300" spans="70:70" x14ac:dyDescent="0.25">
      <c r="BR786300" s="2394"/>
    </row>
    <row r="786301" spans="70:70" x14ac:dyDescent="0.25">
      <c r="BR786301" s="2381"/>
    </row>
    <row r="786325" spans="70:70" x14ac:dyDescent="0.25">
      <c r="BR786325" s="2394"/>
    </row>
    <row r="786326" spans="70:70" x14ac:dyDescent="0.25">
      <c r="BR786326" s="2381"/>
    </row>
    <row r="786350" spans="70:70" x14ac:dyDescent="0.25">
      <c r="BR786350" s="2394"/>
    </row>
    <row r="786351" spans="70:70" x14ac:dyDescent="0.25">
      <c r="BR786351" s="2381"/>
    </row>
    <row r="786375" spans="70:70" x14ac:dyDescent="0.25">
      <c r="BR786375" s="2394"/>
    </row>
    <row r="786376" spans="70:70" x14ac:dyDescent="0.25">
      <c r="BR786376" s="2381"/>
    </row>
    <row r="786400" spans="70:70" x14ac:dyDescent="0.25">
      <c r="BR786400" s="2394"/>
    </row>
    <row r="786401" spans="70:70" x14ac:dyDescent="0.25">
      <c r="BR786401" s="2381"/>
    </row>
    <row r="786425" spans="70:70" x14ac:dyDescent="0.25">
      <c r="BR786425" s="2394"/>
    </row>
    <row r="786426" spans="70:70" x14ac:dyDescent="0.25">
      <c r="BR786426" s="2381"/>
    </row>
    <row r="786450" spans="70:70" x14ac:dyDescent="0.25">
      <c r="BR786450" s="2394"/>
    </row>
    <row r="786451" spans="70:70" x14ac:dyDescent="0.25">
      <c r="BR786451" s="2381"/>
    </row>
    <row r="786475" spans="70:70" x14ac:dyDescent="0.25">
      <c r="BR786475" s="2394"/>
    </row>
    <row r="786476" spans="70:70" x14ac:dyDescent="0.25">
      <c r="BR786476" s="2381"/>
    </row>
    <row r="786500" spans="70:70" x14ac:dyDescent="0.25">
      <c r="BR786500" s="2394"/>
    </row>
    <row r="786501" spans="70:70" x14ac:dyDescent="0.25">
      <c r="BR786501" s="2381"/>
    </row>
    <row r="786525" spans="70:70" x14ac:dyDescent="0.25">
      <c r="BR786525" s="2394"/>
    </row>
    <row r="786526" spans="70:70" x14ac:dyDescent="0.25">
      <c r="BR786526" s="2381"/>
    </row>
    <row r="786550" spans="70:70" x14ac:dyDescent="0.25">
      <c r="BR786550" s="2394"/>
    </row>
    <row r="786551" spans="70:70" x14ac:dyDescent="0.25">
      <c r="BR786551" s="2381"/>
    </row>
    <row r="786575" spans="70:70" x14ac:dyDescent="0.25">
      <c r="BR786575" s="2394"/>
    </row>
    <row r="786576" spans="70:70" x14ac:dyDescent="0.25">
      <c r="BR786576" s="2381"/>
    </row>
    <row r="786600" spans="70:70" x14ac:dyDescent="0.25">
      <c r="BR786600" s="2394"/>
    </row>
    <row r="786601" spans="70:70" x14ac:dyDescent="0.25">
      <c r="BR786601" s="2381"/>
    </row>
    <row r="786625" spans="70:70" x14ac:dyDescent="0.25">
      <c r="BR786625" s="2394"/>
    </row>
    <row r="786626" spans="70:70" x14ac:dyDescent="0.25">
      <c r="BR786626" s="2381"/>
    </row>
    <row r="786650" spans="70:70" x14ac:dyDescent="0.25">
      <c r="BR786650" s="2394"/>
    </row>
    <row r="786651" spans="70:70" x14ac:dyDescent="0.25">
      <c r="BR786651" s="2381"/>
    </row>
    <row r="786675" spans="70:70" x14ac:dyDescent="0.25">
      <c r="BR786675" s="2394"/>
    </row>
    <row r="786676" spans="70:70" x14ac:dyDescent="0.25">
      <c r="BR786676" s="2381"/>
    </row>
    <row r="786700" spans="70:70" x14ac:dyDescent="0.25">
      <c r="BR786700" s="2394"/>
    </row>
    <row r="786701" spans="70:70" x14ac:dyDescent="0.25">
      <c r="BR786701" s="2381"/>
    </row>
    <row r="786725" spans="70:70" x14ac:dyDescent="0.25">
      <c r="BR786725" s="2394"/>
    </row>
    <row r="786726" spans="70:70" x14ac:dyDescent="0.25">
      <c r="BR786726" s="2381"/>
    </row>
    <row r="786750" spans="70:70" x14ac:dyDescent="0.25">
      <c r="BR786750" s="2394"/>
    </row>
    <row r="786751" spans="70:70" x14ac:dyDescent="0.25">
      <c r="BR786751" s="2381"/>
    </row>
    <row r="786775" spans="70:70" x14ac:dyDescent="0.25">
      <c r="BR786775" s="2394"/>
    </row>
    <row r="786776" spans="70:70" x14ac:dyDescent="0.25">
      <c r="BR786776" s="2381"/>
    </row>
    <row r="786800" spans="70:70" x14ac:dyDescent="0.25">
      <c r="BR786800" s="2394"/>
    </row>
    <row r="786801" spans="70:70" x14ac:dyDescent="0.25">
      <c r="BR786801" s="2381"/>
    </row>
    <row r="786825" spans="70:70" x14ac:dyDescent="0.25">
      <c r="BR786825" s="2394"/>
    </row>
    <row r="786826" spans="70:70" x14ac:dyDescent="0.25">
      <c r="BR786826" s="2381"/>
    </row>
    <row r="786850" spans="70:70" x14ac:dyDescent="0.25">
      <c r="BR786850" s="2394"/>
    </row>
    <row r="786851" spans="70:70" x14ac:dyDescent="0.25">
      <c r="BR786851" s="2381"/>
    </row>
    <row r="786875" spans="70:70" x14ac:dyDescent="0.25">
      <c r="BR786875" s="2394"/>
    </row>
    <row r="786876" spans="70:70" x14ac:dyDescent="0.25">
      <c r="BR786876" s="2381"/>
    </row>
    <row r="786900" spans="70:70" x14ac:dyDescent="0.25">
      <c r="BR786900" s="2394"/>
    </row>
    <row r="786901" spans="70:70" x14ac:dyDescent="0.25">
      <c r="BR786901" s="2381"/>
    </row>
    <row r="786925" spans="70:70" x14ac:dyDescent="0.25">
      <c r="BR786925" s="2394"/>
    </row>
    <row r="786926" spans="70:70" x14ac:dyDescent="0.25">
      <c r="BR786926" s="2381"/>
    </row>
    <row r="786950" spans="70:70" x14ac:dyDescent="0.25">
      <c r="BR786950" s="2394"/>
    </row>
    <row r="786951" spans="70:70" x14ac:dyDescent="0.25">
      <c r="BR786951" s="2381"/>
    </row>
    <row r="786975" spans="70:70" x14ac:dyDescent="0.25">
      <c r="BR786975" s="2394"/>
    </row>
    <row r="786976" spans="70:70" x14ac:dyDescent="0.25">
      <c r="BR786976" s="2381"/>
    </row>
    <row r="787000" spans="70:70" x14ac:dyDescent="0.25">
      <c r="BR787000" s="2394"/>
    </row>
    <row r="787001" spans="70:70" x14ac:dyDescent="0.25">
      <c r="BR787001" s="2381"/>
    </row>
    <row r="787025" spans="70:70" x14ac:dyDescent="0.25">
      <c r="BR787025" s="2394"/>
    </row>
    <row r="787026" spans="70:70" x14ac:dyDescent="0.25">
      <c r="BR787026" s="2381"/>
    </row>
    <row r="787050" spans="70:70" x14ac:dyDescent="0.25">
      <c r="BR787050" s="2394"/>
    </row>
    <row r="787051" spans="70:70" x14ac:dyDescent="0.25">
      <c r="BR787051" s="2381"/>
    </row>
    <row r="787075" spans="70:70" x14ac:dyDescent="0.25">
      <c r="BR787075" s="2394"/>
    </row>
    <row r="787076" spans="70:70" x14ac:dyDescent="0.25">
      <c r="BR787076" s="2381"/>
    </row>
    <row r="787100" spans="70:70" x14ac:dyDescent="0.25">
      <c r="BR787100" s="2394"/>
    </row>
    <row r="787101" spans="70:70" x14ac:dyDescent="0.25">
      <c r="BR787101" s="2381"/>
    </row>
    <row r="787125" spans="70:70" x14ac:dyDescent="0.25">
      <c r="BR787125" s="2394"/>
    </row>
    <row r="787126" spans="70:70" x14ac:dyDescent="0.25">
      <c r="BR787126" s="2381"/>
    </row>
    <row r="787150" spans="70:70" x14ac:dyDescent="0.25">
      <c r="BR787150" s="2394"/>
    </row>
    <row r="787151" spans="70:70" x14ac:dyDescent="0.25">
      <c r="BR787151" s="2381"/>
    </row>
    <row r="787175" spans="70:70" x14ac:dyDescent="0.25">
      <c r="BR787175" s="2394"/>
    </row>
    <row r="787176" spans="70:70" x14ac:dyDescent="0.25">
      <c r="BR787176" s="2381"/>
    </row>
    <row r="787200" spans="70:70" x14ac:dyDescent="0.25">
      <c r="BR787200" s="2394"/>
    </row>
    <row r="787201" spans="70:70" x14ac:dyDescent="0.25">
      <c r="BR787201" s="2381"/>
    </row>
    <row r="787225" spans="70:70" x14ac:dyDescent="0.25">
      <c r="BR787225" s="2394"/>
    </row>
    <row r="787226" spans="70:70" x14ac:dyDescent="0.25">
      <c r="BR787226" s="2381"/>
    </row>
    <row r="787250" spans="70:70" x14ac:dyDescent="0.25">
      <c r="BR787250" s="2394"/>
    </row>
    <row r="787251" spans="70:70" x14ac:dyDescent="0.25">
      <c r="BR787251" s="2381"/>
    </row>
    <row r="787275" spans="70:70" x14ac:dyDescent="0.25">
      <c r="BR787275" s="2394"/>
    </row>
    <row r="787276" spans="70:70" x14ac:dyDescent="0.25">
      <c r="BR787276" s="2381"/>
    </row>
    <row r="787300" spans="70:70" x14ac:dyDescent="0.25">
      <c r="BR787300" s="2394"/>
    </row>
    <row r="787301" spans="70:70" x14ac:dyDescent="0.25">
      <c r="BR787301" s="2381"/>
    </row>
    <row r="787325" spans="70:70" x14ac:dyDescent="0.25">
      <c r="BR787325" s="2394"/>
    </row>
    <row r="787326" spans="70:70" x14ac:dyDescent="0.25">
      <c r="BR787326" s="2381"/>
    </row>
    <row r="787350" spans="70:70" x14ac:dyDescent="0.25">
      <c r="BR787350" s="2394"/>
    </row>
    <row r="787351" spans="70:70" x14ac:dyDescent="0.25">
      <c r="BR787351" s="2381"/>
    </row>
    <row r="787375" spans="70:70" x14ac:dyDescent="0.25">
      <c r="BR787375" s="2394"/>
    </row>
    <row r="787376" spans="70:70" x14ac:dyDescent="0.25">
      <c r="BR787376" s="2381"/>
    </row>
    <row r="787400" spans="70:70" x14ac:dyDescent="0.25">
      <c r="BR787400" s="2394"/>
    </row>
    <row r="787401" spans="70:70" x14ac:dyDescent="0.25">
      <c r="BR787401" s="2381"/>
    </row>
    <row r="787425" spans="70:70" x14ac:dyDescent="0.25">
      <c r="BR787425" s="2394"/>
    </row>
    <row r="787426" spans="70:70" x14ac:dyDescent="0.25">
      <c r="BR787426" s="2381"/>
    </row>
    <row r="787450" spans="70:70" x14ac:dyDescent="0.25">
      <c r="BR787450" s="2394"/>
    </row>
    <row r="787451" spans="70:70" x14ac:dyDescent="0.25">
      <c r="BR787451" s="2381"/>
    </row>
    <row r="787475" spans="70:70" x14ac:dyDescent="0.25">
      <c r="BR787475" s="2394"/>
    </row>
    <row r="787476" spans="70:70" x14ac:dyDescent="0.25">
      <c r="BR787476" s="2381"/>
    </row>
    <row r="787500" spans="70:70" x14ac:dyDescent="0.25">
      <c r="BR787500" s="2394"/>
    </row>
    <row r="787501" spans="70:70" x14ac:dyDescent="0.25">
      <c r="BR787501" s="2381"/>
    </row>
    <row r="787525" spans="70:70" x14ac:dyDescent="0.25">
      <c r="BR787525" s="2394"/>
    </row>
    <row r="787526" spans="70:70" x14ac:dyDescent="0.25">
      <c r="BR787526" s="2381"/>
    </row>
    <row r="787550" spans="70:70" x14ac:dyDescent="0.25">
      <c r="BR787550" s="2394"/>
    </row>
    <row r="787551" spans="70:70" x14ac:dyDescent="0.25">
      <c r="BR787551" s="2381"/>
    </row>
    <row r="787575" spans="70:70" x14ac:dyDescent="0.25">
      <c r="BR787575" s="2394"/>
    </row>
    <row r="787576" spans="70:70" x14ac:dyDescent="0.25">
      <c r="BR787576" s="2381"/>
    </row>
    <row r="787600" spans="70:70" x14ac:dyDescent="0.25">
      <c r="BR787600" s="2394"/>
    </row>
    <row r="787601" spans="70:70" x14ac:dyDescent="0.25">
      <c r="BR787601" s="2381"/>
    </row>
    <row r="787625" spans="70:70" x14ac:dyDescent="0.25">
      <c r="BR787625" s="2394"/>
    </row>
    <row r="787626" spans="70:70" x14ac:dyDescent="0.25">
      <c r="BR787626" s="2381"/>
    </row>
    <row r="787650" spans="70:70" x14ac:dyDescent="0.25">
      <c r="BR787650" s="2394"/>
    </row>
    <row r="787651" spans="70:70" x14ac:dyDescent="0.25">
      <c r="BR787651" s="2381"/>
    </row>
    <row r="787675" spans="70:70" x14ac:dyDescent="0.25">
      <c r="BR787675" s="2394"/>
    </row>
    <row r="787676" spans="70:70" x14ac:dyDescent="0.25">
      <c r="BR787676" s="2381"/>
    </row>
    <row r="787700" spans="70:70" x14ac:dyDescent="0.25">
      <c r="BR787700" s="2394"/>
    </row>
    <row r="787701" spans="70:70" x14ac:dyDescent="0.25">
      <c r="BR787701" s="2381"/>
    </row>
    <row r="787725" spans="70:70" x14ac:dyDescent="0.25">
      <c r="BR787725" s="2394"/>
    </row>
    <row r="787726" spans="70:70" x14ac:dyDescent="0.25">
      <c r="BR787726" s="2381"/>
    </row>
    <row r="787750" spans="70:70" x14ac:dyDescent="0.25">
      <c r="BR787750" s="2394"/>
    </row>
    <row r="787751" spans="70:70" x14ac:dyDescent="0.25">
      <c r="BR787751" s="2381"/>
    </row>
    <row r="787775" spans="70:70" x14ac:dyDescent="0.25">
      <c r="BR787775" s="2394"/>
    </row>
    <row r="787776" spans="70:70" x14ac:dyDescent="0.25">
      <c r="BR787776" s="2381"/>
    </row>
    <row r="787800" spans="70:70" x14ac:dyDescent="0.25">
      <c r="BR787800" s="2394"/>
    </row>
    <row r="787801" spans="70:70" x14ac:dyDescent="0.25">
      <c r="BR787801" s="2381"/>
    </row>
    <row r="787825" spans="70:70" x14ac:dyDescent="0.25">
      <c r="BR787825" s="2394"/>
    </row>
    <row r="787826" spans="70:70" x14ac:dyDescent="0.25">
      <c r="BR787826" s="2381"/>
    </row>
    <row r="787850" spans="70:70" x14ac:dyDescent="0.25">
      <c r="BR787850" s="2394"/>
    </row>
    <row r="787851" spans="70:70" x14ac:dyDescent="0.25">
      <c r="BR787851" s="2381"/>
    </row>
    <row r="787875" spans="70:70" x14ac:dyDescent="0.25">
      <c r="BR787875" s="2394"/>
    </row>
    <row r="787876" spans="70:70" x14ac:dyDescent="0.25">
      <c r="BR787876" s="2381"/>
    </row>
    <row r="787900" spans="70:70" x14ac:dyDescent="0.25">
      <c r="BR787900" s="2394"/>
    </row>
    <row r="787901" spans="70:70" x14ac:dyDescent="0.25">
      <c r="BR787901" s="2381"/>
    </row>
    <row r="787925" spans="70:70" x14ac:dyDescent="0.25">
      <c r="BR787925" s="2394"/>
    </row>
    <row r="787926" spans="70:70" x14ac:dyDescent="0.25">
      <c r="BR787926" s="2381"/>
    </row>
    <row r="787950" spans="70:70" x14ac:dyDescent="0.25">
      <c r="BR787950" s="2394"/>
    </row>
    <row r="787951" spans="70:70" x14ac:dyDescent="0.25">
      <c r="BR787951" s="2381"/>
    </row>
    <row r="787975" spans="70:70" x14ac:dyDescent="0.25">
      <c r="BR787975" s="2394"/>
    </row>
    <row r="787976" spans="70:70" x14ac:dyDescent="0.25">
      <c r="BR787976" s="2381"/>
    </row>
    <row r="788000" spans="70:70" x14ac:dyDescent="0.25">
      <c r="BR788000" s="2394"/>
    </row>
    <row r="788001" spans="70:70" x14ac:dyDescent="0.25">
      <c r="BR788001" s="2381"/>
    </row>
    <row r="788025" spans="70:70" x14ac:dyDescent="0.25">
      <c r="BR788025" s="2394"/>
    </row>
    <row r="788026" spans="70:70" x14ac:dyDescent="0.25">
      <c r="BR788026" s="2381"/>
    </row>
    <row r="788050" spans="70:70" x14ac:dyDescent="0.25">
      <c r="BR788050" s="2394"/>
    </row>
    <row r="788051" spans="70:70" x14ac:dyDescent="0.25">
      <c r="BR788051" s="2381"/>
    </row>
    <row r="788075" spans="70:70" x14ac:dyDescent="0.25">
      <c r="BR788075" s="2394"/>
    </row>
    <row r="788076" spans="70:70" x14ac:dyDescent="0.25">
      <c r="BR788076" s="2381"/>
    </row>
    <row r="788100" spans="70:70" x14ac:dyDescent="0.25">
      <c r="BR788100" s="2394"/>
    </row>
    <row r="788101" spans="70:70" x14ac:dyDescent="0.25">
      <c r="BR788101" s="2381"/>
    </row>
    <row r="788125" spans="70:70" x14ac:dyDescent="0.25">
      <c r="BR788125" s="2394"/>
    </row>
    <row r="788126" spans="70:70" x14ac:dyDescent="0.25">
      <c r="BR788126" s="2381"/>
    </row>
    <row r="788150" spans="70:70" x14ac:dyDescent="0.25">
      <c r="BR788150" s="2394"/>
    </row>
    <row r="788151" spans="70:70" x14ac:dyDescent="0.25">
      <c r="BR788151" s="2381"/>
    </row>
    <row r="788175" spans="70:70" x14ac:dyDescent="0.25">
      <c r="BR788175" s="2394"/>
    </row>
    <row r="788176" spans="70:70" x14ac:dyDescent="0.25">
      <c r="BR788176" s="2381"/>
    </row>
    <row r="788200" spans="70:70" x14ac:dyDescent="0.25">
      <c r="BR788200" s="2394"/>
    </row>
    <row r="788201" spans="70:70" x14ac:dyDescent="0.25">
      <c r="BR788201" s="2381"/>
    </row>
    <row r="788225" spans="70:70" x14ac:dyDescent="0.25">
      <c r="BR788225" s="2394"/>
    </row>
    <row r="788226" spans="70:70" x14ac:dyDescent="0.25">
      <c r="BR788226" s="2381"/>
    </row>
    <row r="788250" spans="70:70" x14ac:dyDescent="0.25">
      <c r="BR788250" s="2394"/>
    </row>
    <row r="788251" spans="70:70" x14ac:dyDescent="0.25">
      <c r="BR788251" s="2381"/>
    </row>
    <row r="788275" spans="70:70" x14ac:dyDescent="0.25">
      <c r="BR788275" s="2394"/>
    </row>
    <row r="788276" spans="70:70" x14ac:dyDescent="0.25">
      <c r="BR788276" s="2381"/>
    </row>
    <row r="788300" spans="70:70" x14ac:dyDescent="0.25">
      <c r="BR788300" s="2394"/>
    </row>
    <row r="788301" spans="70:70" x14ac:dyDescent="0.25">
      <c r="BR788301" s="2381"/>
    </row>
    <row r="788325" spans="70:70" x14ac:dyDescent="0.25">
      <c r="BR788325" s="2394"/>
    </row>
    <row r="788326" spans="70:70" x14ac:dyDescent="0.25">
      <c r="BR788326" s="2381"/>
    </row>
    <row r="788350" spans="70:70" x14ac:dyDescent="0.25">
      <c r="BR788350" s="2394"/>
    </row>
    <row r="788351" spans="70:70" x14ac:dyDescent="0.25">
      <c r="BR788351" s="2381"/>
    </row>
    <row r="788375" spans="70:70" x14ac:dyDescent="0.25">
      <c r="BR788375" s="2394"/>
    </row>
    <row r="788376" spans="70:70" x14ac:dyDescent="0.25">
      <c r="BR788376" s="2381"/>
    </row>
    <row r="788400" spans="70:70" x14ac:dyDescent="0.25">
      <c r="BR788400" s="2394"/>
    </row>
    <row r="788401" spans="70:70" x14ac:dyDescent="0.25">
      <c r="BR788401" s="2381"/>
    </row>
    <row r="788425" spans="70:70" x14ac:dyDescent="0.25">
      <c r="BR788425" s="2394"/>
    </row>
    <row r="788426" spans="70:70" x14ac:dyDescent="0.25">
      <c r="BR788426" s="2381"/>
    </row>
    <row r="788450" spans="70:70" x14ac:dyDescent="0.25">
      <c r="BR788450" s="2394"/>
    </row>
    <row r="788451" spans="70:70" x14ac:dyDescent="0.25">
      <c r="BR788451" s="2381"/>
    </row>
    <row r="788475" spans="70:70" x14ac:dyDescent="0.25">
      <c r="BR788475" s="2394"/>
    </row>
    <row r="788476" spans="70:70" x14ac:dyDescent="0.25">
      <c r="BR788476" s="2381"/>
    </row>
    <row r="788500" spans="70:70" x14ac:dyDescent="0.25">
      <c r="BR788500" s="2394"/>
    </row>
    <row r="788501" spans="70:70" x14ac:dyDescent="0.25">
      <c r="BR788501" s="2381"/>
    </row>
    <row r="788525" spans="70:70" x14ac:dyDescent="0.25">
      <c r="BR788525" s="2394"/>
    </row>
    <row r="788526" spans="70:70" x14ac:dyDescent="0.25">
      <c r="BR788526" s="2381"/>
    </row>
    <row r="788550" spans="70:70" x14ac:dyDescent="0.25">
      <c r="BR788550" s="2394"/>
    </row>
    <row r="788551" spans="70:70" x14ac:dyDescent="0.25">
      <c r="BR788551" s="2381"/>
    </row>
    <row r="788575" spans="70:70" x14ac:dyDescent="0.25">
      <c r="BR788575" s="2394"/>
    </row>
    <row r="788576" spans="70:70" x14ac:dyDescent="0.25">
      <c r="BR788576" s="2381"/>
    </row>
    <row r="788600" spans="70:70" x14ac:dyDescent="0.25">
      <c r="BR788600" s="2394"/>
    </row>
    <row r="788601" spans="70:70" x14ac:dyDescent="0.25">
      <c r="BR788601" s="2381"/>
    </row>
    <row r="788625" spans="70:70" x14ac:dyDescent="0.25">
      <c r="BR788625" s="2394"/>
    </row>
    <row r="788626" spans="70:70" x14ac:dyDescent="0.25">
      <c r="BR788626" s="2381"/>
    </row>
    <row r="788650" spans="70:70" x14ac:dyDescent="0.25">
      <c r="BR788650" s="2394"/>
    </row>
    <row r="788651" spans="70:70" x14ac:dyDescent="0.25">
      <c r="BR788651" s="2381"/>
    </row>
    <row r="788675" spans="70:70" x14ac:dyDescent="0.25">
      <c r="BR788675" s="2394"/>
    </row>
    <row r="788676" spans="70:70" x14ac:dyDescent="0.25">
      <c r="BR788676" s="2381"/>
    </row>
    <row r="788700" spans="70:70" x14ac:dyDescent="0.25">
      <c r="BR788700" s="2394"/>
    </row>
    <row r="788701" spans="70:70" x14ac:dyDescent="0.25">
      <c r="BR788701" s="2381"/>
    </row>
    <row r="788725" spans="70:70" x14ac:dyDescent="0.25">
      <c r="BR788725" s="2394"/>
    </row>
    <row r="788726" spans="70:70" x14ac:dyDescent="0.25">
      <c r="BR788726" s="2381"/>
    </row>
    <row r="788750" spans="70:70" x14ac:dyDescent="0.25">
      <c r="BR788750" s="2394"/>
    </row>
    <row r="788751" spans="70:70" x14ac:dyDescent="0.25">
      <c r="BR788751" s="2381"/>
    </row>
    <row r="788775" spans="70:70" x14ac:dyDescent="0.25">
      <c r="BR788775" s="2394"/>
    </row>
    <row r="788776" spans="70:70" x14ac:dyDescent="0.25">
      <c r="BR788776" s="2381"/>
    </row>
    <row r="788800" spans="70:70" x14ac:dyDescent="0.25">
      <c r="BR788800" s="2394"/>
    </row>
    <row r="788801" spans="70:70" x14ac:dyDescent="0.25">
      <c r="BR788801" s="2381"/>
    </row>
    <row r="788825" spans="70:70" x14ac:dyDescent="0.25">
      <c r="BR788825" s="2394"/>
    </row>
    <row r="788826" spans="70:70" x14ac:dyDescent="0.25">
      <c r="BR788826" s="2381"/>
    </row>
    <row r="788850" spans="70:70" x14ac:dyDescent="0.25">
      <c r="BR788850" s="2394"/>
    </row>
    <row r="788851" spans="70:70" x14ac:dyDescent="0.25">
      <c r="BR788851" s="2381"/>
    </row>
    <row r="788875" spans="70:70" x14ac:dyDescent="0.25">
      <c r="BR788875" s="2394"/>
    </row>
    <row r="788876" spans="70:70" x14ac:dyDescent="0.25">
      <c r="BR788876" s="2381"/>
    </row>
    <row r="788900" spans="70:70" x14ac:dyDescent="0.25">
      <c r="BR788900" s="2394"/>
    </row>
    <row r="788901" spans="70:70" x14ac:dyDescent="0.25">
      <c r="BR788901" s="2381"/>
    </row>
    <row r="788925" spans="70:70" x14ac:dyDescent="0.25">
      <c r="BR788925" s="2394"/>
    </row>
    <row r="788926" spans="70:70" x14ac:dyDescent="0.25">
      <c r="BR788926" s="2381"/>
    </row>
    <row r="788950" spans="70:70" x14ac:dyDescent="0.25">
      <c r="BR788950" s="2394"/>
    </row>
    <row r="788951" spans="70:70" x14ac:dyDescent="0.25">
      <c r="BR788951" s="2381"/>
    </row>
    <row r="788975" spans="70:70" x14ac:dyDescent="0.25">
      <c r="BR788975" s="2394"/>
    </row>
    <row r="788976" spans="70:70" x14ac:dyDescent="0.25">
      <c r="BR788976" s="2381"/>
    </row>
    <row r="789000" spans="70:70" x14ac:dyDescent="0.25">
      <c r="BR789000" s="2394"/>
    </row>
    <row r="789001" spans="70:70" x14ac:dyDescent="0.25">
      <c r="BR789001" s="2381"/>
    </row>
    <row r="789025" spans="70:70" x14ac:dyDescent="0.25">
      <c r="BR789025" s="2394"/>
    </row>
    <row r="789026" spans="70:70" x14ac:dyDescent="0.25">
      <c r="BR789026" s="2381"/>
    </row>
    <row r="789050" spans="70:70" x14ac:dyDescent="0.25">
      <c r="BR789050" s="2394"/>
    </row>
    <row r="789051" spans="70:70" x14ac:dyDescent="0.25">
      <c r="BR789051" s="2381"/>
    </row>
    <row r="789075" spans="70:70" x14ac:dyDescent="0.25">
      <c r="BR789075" s="2394"/>
    </row>
    <row r="789076" spans="70:70" x14ac:dyDescent="0.25">
      <c r="BR789076" s="2381"/>
    </row>
    <row r="789100" spans="70:70" x14ac:dyDescent="0.25">
      <c r="BR789100" s="2394"/>
    </row>
    <row r="789101" spans="70:70" x14ac:dyDescent="0.25">
      <c r="BR789101" s="2381"/>
    </row>
    <row r="789125" spans="70:70" x14ac:dyDescent="0.25">
      <c r="BR789125" s="2394"/>
    </row>
    <row r="789126" spans="70:70" x14ac:dyDescent="0.25">
      <c r="BR789126" s="2381"/>
    </row>
    <row r="789150" spans="70:70" x14ac:dyDescent="0.25">
      <c r="BR789150" s="2394"/>
    </row>
    <row r="789151" spans="70:70" x14ac:dyDescent="0.25">
      <c r="BR789151" s="2381"/>
    </row>
    <row r="789175" spans="70:70" x14ac:dyDescent="0.25">
      <c r="BR789175" s="2394"/>
    </row>
    <row r="789176" spans="70:70" x14ac:dyDescent="0.25">
      <c r="BR789176" s="2381"/>
    </row>
    <row r="789200" spans="70:70" x14ac:dyDescent="0.25">
      <c r="BR789200" s="2394"/>
    </row>
    <row r="789201" spans="70:70" x14ac:dyDescent="0.25">
      <c r="BR789201" s="2381"/>
    </row>
    <row r="789225" spans="70:70" x14ac:dyDescent="0.25">
      <c r="BR789225" s="2394"/>
    </row>
    <row r="789226" spans="70:70" x14ac:dyDescent="0.25">
      <c r="BR789226" s="2381"/>
    </row>
    <row r="789250" spans="70:70" x14ac:dyDescent="0.25">
      <c r="BR789250" s="2394"/>
    </row>
    <row r="789251" spans="70:70" x14ac:dyDescent="0.25">
      <c r="BR789251" s="2381"/>
    </row>
    <row r="789275" spans="70:70" x14ac:dyDescent="0.25">
      <c r="BR789275" s="2394"/>
    </row>
    <row r="789276" spans="70:70" x14ac:dyDescent="0.25">
      <c r="BR789276" s="2381"/>
    </row>
    <row r="789300" spans="70:70" x14ac:dyDescent="0.25">
      <c r="BR789300" s="2394"/>
    </row>
    <row r="789301" spans="70:70" x14ac:dyDescent="0.25">
      <c r="BR789301" s="2381"/>
    </row>
    <row r="789325" spans="70:70" x14ac:dyDescent="0.25">
      <c r="BR789325" s="2394"/>
    </row>
    <row r="789326" spans="70:70" x14ac:dyDescent="0.25">
      <c r="BR789326" s="2381"/>
    </row>
    <row r="789350" spans="70:70" x14ac:dyDescent="0.25">
      <c r="BR789350" s="2394"/>
    </row>
    <row r="789351" spans="70:70" x14ac:dyDescent="0.25">
      <c r="BR789351" s="2381"/>
    </row>
    <row r="789375" spans="70:70" x14ac:dyDescent="0.25">
      <c r="BR789375" s="2394"/>
    </row>
    <row r="789376" spans="70:70" x14ac:dyDescent="0.25">
      <c r="BR789376" s="2381"/>
    </row>
    <row r="789400" spans="70:70" x14ac:dyDescent="0.25">
      <c r="BR789400" s="2394"/>
    </row>
    <row r="789401" spans="70:70" x14ac:dyDescent="0.25">
      <c r="BR789401" s="2381"/>
    </row>
    <row r="789425" spans="70:70" x14ac:dyDescent="0.25">
      <c r="BR789425" s="2394"/>
    </row>
    <row r="789426" spans="70:70" x14ac:dyDescent="0.25">
      <c r="BR789426" s="2381"/>
    </row>
    <row r="789450" spans="70:70" x14ac:dyDescent="0.25">
      <c r="BR789450" s="2394"/>
    </row>
    <row r="789451" spans="70:70" x14ac:dyDescent="0.25">
      <c r="BR789451" s="2381"/>
    </row>
    <row r="789475" spans="70:70" x14ac:dyDescent="0.25">
      <c r="BR789475" s="2394"/>
    </row>
    <row r="789476" spans="70:70" x14ac:dyDescent="0.25">
      <c r="BR789476" s="2381"/>
    </row>
    <row r="789500" spans="70:70" x14ac:dyDescent="0.25">
      <c r="BR789500" s="2394"/>
    </row>
    <row r="789501" spans="70:70" x14ac:dyDescent="0.25">
      <c r="BR789501" s="2381"/>
    </row>
    <row r="789525" spans="70:70" x14ac:dyDescent="0.25">
      <c r="BR789525" s="2394"/>
    </row>
    <row r="789526" spans="70:70" x14ac:dyDescent="0.25">
      <c r="BR789526" s="2381"/>
    </row>
    <row r="789550" spans="70:70" x14ac:dyDescent="0.25">
      <c r="BR789550" s="2394"/>
    </row>
    <row r="789551" spans="70:70" x14ac:dyDescent="0.25">
      <c r="BR789551" s="2381"/>
    </row>
    <row r="789575" spans="70:70" x14ac:dyDescent="0.25">
      <c r="BR789575" s="2394"/>
    </row>
    <row r="789576" spans="70:70" x14ac:dyDescent="0.25">
      <c r="BR789576" s="2381"/>
    </row>
    <row r="789600" spans="70:70" x14ac:dyDescent="0.25">
      <c r="BR789600" s="2394"/>
    </row>
    <row r="789601" spans="70:70" x14ac:dyDescent="0.25">
      <c r="BR789601" s="2381"/>
    </row>
    <row r="789625" spans="70:70" x14ac:dyDescent="0.25">
      <c r="BR789625" s="2394"/>
    </row>
    <row r="789626" spans="70:70" x14ac:dyDescent="0.25">
      <c r="BR789626" s="2381"/>
    </row>
    <row r="789650" spans="70:70" x14ac:dyDescent="0.25">
      <c r="BR789650" s="2394"/>
    </row>
    <row r="789651" spans="70:70" x14ac:dyDescent="0.25">
      <c r="BR789651" s="2381"/>
    </row>
    <row r="789675" spans="70:70" x14ac:dyDescent="0.25">
      <c r="BR789675" s="2394"/>
    </row>
    <row r="789676" spans="70:70" x14ac:dyDescent="0.25">
      <c r="BR789676" s="2381"/>
    </row>
    <row r="789700" spans="70:70" x14ac:dyDescent="0.25">
      <c r="BR789700" s="2394"/>
    </row>
    <row r="789701" spans="70:70" x14ac:dyDescent="0.25">
      <c r="BR789701" s="2381"/>
    </row>
    <row r="789725" spans="70:70" x14ac:dyDescent="0.25">
      <c r="BR789725" s="2394"/>
    </row>
    <row r="789726" spans="70:70" x14ac:dyDescent="0.25">
      <c r="BR789726" s="2381"/>
    </row>
    <row r="789750" spans="70:70" x14ac:dyDescent="0.25">
      <c r="BR789750" s="2394"/>
    </row>
    <row r="789751" spans="70:70" x14ac:dyDescent="0.25">
      <c r="BR789751" s="2381"/>
    </row>
    <row r="789775" spans="70:70" x14ac:dyDescent="0.25">
      <c r="BR789775" s="2394"/>
    </row>
    <row r="789776" spans="70:70" x14ac:dyDescent="0.25">
      <c r="BR789776" s="2381"/>
    </row>
    <row r="789800" spans="70:70" x14ac:dyDescent="0.25">
      <c r="BR789800" s="2394"/>
    </row>
    <row r="789801" spans="70:70" x14ac:dyDescent="0.25">
      <c r="BR789801" s="2381"/>
    </row>
    <row r="789825" spans="70:70" x14ac:dyDescent="0.25">
      <c r="BR789825" s="2394"/>
    </row>
    <row r="789826" spans="70:70" x14ac:dyDescent="0.25">
      <c r="BR789826" s="2381"/>
    </row>
    <row r="789850" spans="70:70" x14ac:dyDescent="0.25">
      <c r="BR789850" s="2394"/>
    </row>
    <row r="789851" spans="70:70" x14ac:dyDescent="0.25">
      <c r="BR789851" s="2381"/>
    </row>
    <row r="789875" spans="70:70" x14ac:dyDescent="0.25">
      <c r="BR789875" s="2394"/>
    </row>
    <row r="789876" spans="70:70" x14ac:dyDescent="0.25">
      <c r="BR789876" s="2381"/>
    </row>
    <row r="789900" spans="70:70" x14ac:dyDescent="0.25">
      <c r="BR789900" s="2394"/>
    </row>
    <row r="789901" spans="70:70" x14ac:dyDescent="0.25">
      <c r="BR789901" s="2381"/>
    </row>
    <row r="789925" spans="70:70" x14ac:dyDescent="0.25">
      <c r="BR789925" s="2394"/>
    </row>
    <row r="789926" spans="70:70" x14ac:dyDescent="0.25">
      <c r="BR789926" s="2381"/>
    </row>
    <row r="789950" spans="70:70" x14ac:dyDescent="0.25">
      <c r="BR789950" s="2394"/>
    </row>
    <row r="789951" spans="70:70" x14ac:dyDescent="0.25">
      <c r="BR789951" s="2381"/>
    </row>
    <row r="789975" spans="70:70" x14ac:dyDescent="0.25">
      <c r="BR789975" s="2394"/>
    </row>
    <row r="789976" spans="70:70" x14ac:dyDescent="0.25">
      <c r="BR789976" s="2381"/>
    </row>
    <row r="790000" spans="70:70" x14ac:dyDescent="0.25">
      <c r="BR790000" s="2394"/>
    </row>
    <row r="790001" spans="70:70" x14ac:dyDescent="0.25">
      <c r="BR790001" s="2381"/>
    </row>
    <row r="790025" spans="70:70" x14ac:dyDescent="0.25">
      <c r="BR790025" s="2394"/>
    </row>
    <row r="790026" spans="70:70" x14ac:dyDescent="0.25">
      <c r="BR790026" s="2381"/>
    </row>
    <row r="790050" spans="70:70" x14ac:dyDescent="0.25">
      <c r="BR790050" s="2394"/>
    </row>
    <row r="790051" spans="70:70" x14ac:dyDescent="0.25">
      <c r="BR790051" s="2381"/>
    </row>
    <row r="790075" spans="70:70" x14ac:dyDescent="0.25">
      <c r="BR790075" s="2394"/>
    </row>
    <row r="790076" spans="70:70" x14ac:dyDescent="0.25">
      <c r="BR790076" s="2381"/>
    </row>
    <row r="790100" spans="70:70" x14ac:dyDescent="0.25">
      <c r="BR790100" s="2394"/>
    </row>
    <row r="790101" spans="70:70" x14ac:dyDescent="0.25">
      <c r="BR790101" s="2381"/>
    </row>
    <row r="790125" spans="70:70" x14ac:dyDescent="0.25">
      <c r="BR790125" s="2394"/>
    </row>
    <row r="790126" spans="70:70" x14ac:dyDescent="0.25">
      <c r="BR790126" s="2381"/>
    </row>
    <row r="790150" spans="70:70" x14ac:dyDescent="0.25">
      <c r="BR790150" s="2394"/>
    </row>
    <row r="790151" spans="70:70" x14ac:dyDescent="0.25">
      <c r="BR790151" s="2381"/>
    </row>
    <row r="790175" spans="70:70" x14ac:dyDescent="0.25">
      <c r="BR790175" s="2394"/>
    </row>
    <row r="790176" spans="70:70" x14ac:dyDescent="0.25">
      <c r="BR790176" s="2381"/>
    </row>
    <row r="790200" spans="70:70" x14ac:dyDescent="0.25">
      <c r="BR790200" s="2394"/>
    </row>
    <row r="790201" spans="70:70" x14ac:dyDescent="0.25">
      <c r="BR790201" s="2381"/>
    </row>
    <row r="790225" spans="70:70" x14ac:dyDescent="0.25">
      <c r="BR790225" s="2394"/>
    </row>
    <row r="790226" spans="70:70" x14ac:dyDescent="0.25">
      <c r="BR790226" s="2381"/>
    </row>
    <row r="790250" spans="70:70" x14ac:dyDescent="0.25">
      <c r="BR790250" s="2394"/>
    </row>
    <row r="790251" spans="70:70" x14ac:dyDescent="0.25">
      <c r="BR790251" s="2381"/>
    </row>
    <row r="790275" spans="70:70" x14ac:dyDescent="0.25">
      <c r="BR790275" s="2394"/>
    </row>
    <row r="790276" spans="70:70" x14ac:dyDescent="0.25">
      <c r="BR790276" s="2381"/>
    </row>
    <row r="790300" spans="70:70" x14ac:dyDescent="0.25">
      <c r="BR790300" s="2394"/>
    </row>
    <row r="790301" spans="70:70" x14ac:dyDescent="0.25">
      <c r="BR790301" s="2381"/>
    </row>
    <row r="790325" spans="70:70" x14ac:dyDescent="0.25">
      <c r="BR790325" s="2394"/>
    </row>
    <row r="790326" spans="70:70" x14ac:dyDescent="0.25">
      <c r="BR790326" s="2381"/>
    </row>
    <row r="790350" spans="70:70" x14ac:dyDescent="0.25">
      <c r="BR790350" s="2394"/>
    </row>
    <row r="790351" spans="70:70" x14ac:dyDescent="0.25">
      <c r="BR790351" s="2381"/>
    </row>
    <row r="790375" spans="70:70" x14ac:dyDescent="0.25">
      <c r="BR790375" s="2394"/>
    </row>
    <row r="790376" spans="70:70" x14ac:dyDescent="0.25">
      <c r="BR790376" s="2381"/>
    </row>
    <row r="790400" spans="70:70" x14ac:dyDescent="0.25">
      <c r="BR790400" s="2394"/>
    </row>
    <row r="790401" spans="70:70" x14ac:dyDescent="0.25">
      <c r="BR790401" s="2381"/>
    </row>
    <row r="790425" spans="70:70" x14ac:dyDescent="0.25">
      <c r="BR790425" s="2394"/>
    </row>
    <row r="790426" spans="70:70" x14ac:dyDescent="0.25">
      <c r="BR790426" s="2381"/>
    </row>
    <row r="790450" spans="70:70" x14ac:dyDescent="0.25">
      <c r="BR790450" s="2394"/>
    </row>
    <row r="790451" spans="70:70" x14ac:dyDescent="0.25">
      <c r="BR790451" s="2381"/>
    </row>
    <row r="790475" spans="70:70" x14ac:dyDescent="0.25">
      <c r="BR790475" s="2394"/>
    </row>
    <row r="790476" spans="70:70" x14ac:dyDescent="0.25">
      <c r="BR790476" s="2381"/>
    </row>
    <row r="790500" spans="70:70" x14ac:dyDescent="0.25">
      <c r="BR790500" s="2394"/>
    </row>
    <row r="790501" spans="70:70" x14ac:dyDescent="0.25">
      <c r="BR790501" s="2381"/>
    </row>
    <row r="790525" spans="70:70" x14ac:dyDescent="0.25">
      <c r="BR790525" s="2394"/>
    </row>
    <row r="790526" spans="70:70" x14ac:dyDescent="0.25">
      <c r="BR790526" s="2381"/>
    </row>
    <row r="790550" spans="70:70" x14ac:dyDescent="0.25">
      <c r="BR790550" s="2394"/>
    </row>
    <row r="790551" spans="70:70" x14ac:dyDescent="0.25">
      <c r="BR790551" s="2381"/>
    </row>
    <row r="790575" spans="70:70" x14ac:dyDescent="0.25">
      <c r="BR790575" s="2394"/>
    </row>
    <row r="790576" spans="70:70" x14ac:dyDescent="0.25">
      <c r="BR790576" s="2381"/>
    </row>
    <row r="790600" spans="70:70" x14ac:dyDescent="0.25">
      <c r="BR790600" s="2394"/>
    </row>
    <row r="790601" spans="70:70" x14ac:dyDescent="0.25">
      <c r="BR790601" s="2381"/>
    </row>
    <row r="790625" spans="70:70" x14ac:dyDescent="0.25">
      <c r="BR790625" s="2394"/>
    </row>
    <row r="790626" spans="70:70" x14ac:dyDescent="0.25">
      <c r="BR790626" s="2381"/>
    </row>
    <row r="790650" spans="70:70" x14ac:dyDescent="0.25">
      <c r="BR790650" s="2394"/>
    </row>
    <row r="790651" spans="70:70" x14ac:dyDescent="0.25">
      <c r="BR790651" s="2381"/>
    </row>
    <row r="790675" spans="70:70" x14ac:dyDescent="0.25">
      <c r="BR790675" s="2394"/>
    </row>
    <row r="790676" spans="70:70" x14ac:dyDescent="0.25">
      <c r="BR790676" s="2381"/>
    </row>
    <row r="790700" spans="70:70" x14ac:dyDescent="0.25">
      <c r="BR790700" s="2394"/>
    </row>
    <row r="790701" spans="70:70" x14ac:dyDescent="0.25">
      <c r="BR790701" s="2381"/>
    </row>
    <row r="790725" spans="70:70" x14ac:dyDescent="0.25">
      <c r="BR790725" s="2394"/>
    </row>
    <row r="790726" spans="70:70" x14ac:dyDescent="0.25">
      <c r="BR790726" s="2381"/>
    </row>
    <row r="790750" spans="70:70" x14ac:dyDescent="0.25">
      <c r="BR790750" s="2394"/>
    </row>
    <row r="790751" spans="70:70" x14ac:dyDescent="0.25">
      <c r="BR790751" s="2381"/>
    </row>
    <row r="790775" spans="70:70" x14ac:dyDescent="0.25">
      <c r="BR790775" s="2394"/>
    </row>
    <row r="790776" spans="70:70" x14ac:dyDescent="0.25">
      <c r="BR790776" s="2381"/>
    </row>
    <row r="790800" spans="70:70" x14ac:dyDescent="0.25">
      <c r="BR790800" s="2394"/>
    </row>
    <row r="790801" spans="70:70" x14ac:dyDescent="0.25">
      <c r="BR790801" s="2381"/>
    </row>
    <row r="790825" spans="70:70" x14ac:dyDescent="0.25">
      <c r="BR790825" s="2394"/>
    </row>
    <row r="790826" spans="70:70" x14ac:dyDescent="0.25">
      <c r="BR790826" s="2381"/>
    </row>
    <row r="790850" spans="70:70" x14ac:dyDescent="0.25">
      <c r="BR790850" s="2394"/>
    </row>
    <row r="790851" spans="70:70" x14ac:dyDescent="0.25">
      <c r="BR790851" s="2381"/>
    </row>
    <row r="790875" spans="70:70" x14ac:dyDescent="0.25">
      <c r="BR790875" s="2394"/>
    </row>
    <row r="790876" spans="70:70" x14ac:dyDescent="0.25">
      <c r="BR790876" s="2381"/>
    </row>
    <row r="790900" spans="70:70" x14ac:dyDescent="0.25">
      <c r="BR790900" s="2394"/>
    </row>
    <row r="790901" spans="70:70" x14ac:dyDescent="0.25">
      <c r="BR790901" s="2381"/>
    </row>
    <row r="790925" spans="70:70" x14ac:dyDescent="0.25">
      <c r="BR790925" s="2394"/>
    </row>
    <row r="790926" spans="70:70" x14ac:dyDescent="0.25">
      <c r="BR790926" s="2381"/>
    </row>
    <row r="790950" spans="70:70" x14ac:dyDescent="0.25">
      <c r="BR790950" s="2394"/>
    </row>
    <row r="790951" spans="70:70" x14ac:dyDescent="0.25">
      <c r="BR790951" s="2381"/>
    </row>
    <row r="790975" spans="70:70" x14ac:dyDescent="0.25">
      <c r="BR790975" s="2394"/>
    </row>
    <row r="790976" spans="70:70" x14ac:dyDescent="0.25">
      <c r="BR790976" s="2381"/>
    </row>
    <row r="791000" spans="70:70" x14ac:dyDescent="0.25">
      <c r="BR791000" s="2394"/>
    </row>
    <row r="791001" spans="70:70" x14ac:dyDescent="0.25">
      <c r="BR791001" s="2381"/>
    </row>
    <row r="791025" spans="70:70" x14ac:dyDescent="0.25">
      <c r="BR791025" s="2394"/>
    </row>
    <row r="791026" spans="70:70" x14ac:dyDescent="0.25">
      <c r="BR791026" s="2381"/>
    </row>
    <row r="791050" spans="70:70" x14ac:dyDescent="0.25">
      <c r="BR791050" s="2394"/>
    </row>
    <row r="791051" spans="70:70" x14ac:dyDescent="0.25">
      <c r="BR791051" s="2381"/>
    </row>
    <row r="791075" spans="70:70" x14ac:dyDescent="0.25">
      <c r="BR791075" s="2394"/>
    </row>
    <row r="791076" spans="70:70" x14ac:dyDescent="0.25">
      <c r="BR791076" s="2381"/>
    </row>
    <row r="791100" spans="70:70" x14ac:dyDescent="0.25">
      <c r="BR791100" s="2394"/>
    </row>
    <row r="791101" spans="70:70" x14ac:dyDescent="0.25">
      <c r="BR791101" s="2381"/>
    </row>
    <row r="791125" spans="70:70" x14ac:dyDescent="0.25">
      <c r="BR791125" s="2394"/>
    </row>
    <row r="791126" spans="70:70" x14ac:dyDescent="0.25">
      <c r="BR791126" s="2381"/>
    </row>
    <row r="791150" spans="70:70" x14ac:dyDescent="0.25">
      <c r="BR791150" s="2394"/>
    </row>
    <row r="791151" spans="70:70" x14ac:dyDescent="0.25">
      <c r="BR791151" s="2381"/>
    </row>
    <row r="791175" spans="70:70" x14ac:dyDescent="0.25">
      <c r="BR791175" s="2394"/>
    </row>
    <row r="791176" spans="70:70" x14ac:dyDescent="0.25">
      <c r="BR791176" s="2381"/>
    </row>
    <row r="791200" spans="70:70" x14ac:dyDescent="0.25">
      <c r="BR791200" s="2394"/>
    </row>
    <row r="791201" spans="70:70" x14ac:dyDescent="0.25">
      <c r="BR791201" s="2381"/>
    </row>
    <row r="791225" spans="70:70" x14ac:dyDescent="0.25">
      <c r="BR791225" s="2394"/>
    </row>
    <row r="791226" spans="70:70" x14ac:dyDescent="0.25">
      <c r="BR791226" s="2381"/>
    </row>
    <row r="791250" spans="70:70" x14ac:dyDescent="0.25">
      <c r="BR791250" s="2394"/>
    </row>
    <row r="791251" spans="70:70" x14ac:dyDescent="0.25">
      <c r="BR791251" s="2381"/>
    </row>
    <row r="791275" spans="70:70" x14ac:dyDescent="0.25">
      <c r="BR791275" s="2394"/>
    </row>
    <row r="791276" spans="70:70" x14ac:dyDescent="0.25">
      <c r="BR791276" s="2381"/>
    </row>
    <row r="791300" spans="70:70" x14ac:dyDescent="0.25">
      <c r="BR791300" s="2394"/>
    </row>
    <row r="791301" spans="70:70" x14ac:dyDescent="0.25">
      <c r="BR791301" s="2381"/>
    </row>
    <row r="791325" spans="70:70" x14ac:dyDescent="0.25">
      <c r="BR791325" s="2394"/>
    </row>
    <row r="791326" spans="70:70" x14ac:dyDescent="0.25">
      <c r="BR791326" s="2381"/>
    </row>
    <row r="791350" spans="70:70" x14ac:dyDescent="0.25">
      <c r="BR791350" s="2394"/>
    </row>
    <row r="791351" spans="70:70" x14ac:dyDescent="0.25">
      <c r="BR791351" s="2381"/>
    </row>
    <row r="791375" spans="70:70" x14ac:dyDescent="0.25">
      <c r="BR791375" s="2394"/>
    </row>
    <row r="791376" spans="70:70" x14ac:dyDescent="0.25">
      <c r="BR791376" s="2381"/>
    </row>
    <row r="791400" spans="70:70" x14ac:dyDescent="0.25">
      <c r="BR791400" s="2394"/>
    </row>
    <row r="791401" spans="70:70" x14ac:dyDescent="0.25">
      <c r="BR791401" s="2381"/>
    </row>
    <row r="791425" spans="70:70" x14ac:dyDescent="0.25">
      <c r="BR791425" s="2394"/>
    </row>
    <row r="791426" spans="70:70" x14ac:dyDescent="0.25">
      <c r="BR791426" s="2381"/>
    </row>
    <row r="791450" spans="70:70" x14ac:dyDescent="0.25">
      <c r="BR791450" s="2394"/>
    </row>
    <row r="791451" spans="70:70" x14ac:dyDescent="0.25">
      <c r="BR791451" s="2381"/>
    </row>
    <row r="791475" spans="70:70" x14ac:dyDescent="0.25">
      <c r="BR791475" s="2394"/>
    </row>
    <row r="791476" spans="70:70" x14ac:dyDescent="0.25">
      <c r="BR791476" s="2381"/>
    </row>
    <row r="791500" spans="70:70" x14ac:dyDescent="0.25">
      <c r="BR791500" s="2394"/>
    </row>
    <row r="791501" spans="70:70" x14ac:dyDescent="0.25">
      <c r="BR791501" s="2381"/>
    </row>
    <row r="791525" spans="70:70" x14ac:dyDescent="0.25">
      <c r="BR791525" s="2394"/>
    </row>
    <row r="791526" spans="70:70" x14ac:dyDescent="0.25">
      <c r="BR791526" s="2381"/>
    </row>
    <row r="791550" spans="70:70" x14ac:dyDescent="0.25">
      <c r="BR791550" s="2394"/>
    </row>
    <row r="791551" spans="70:70" x14ac:dyDescent="0.25">
      <c r="BR791551" s="2381"/>
    </row>
    <row r="791575" spans="70:70" x14ac:dyDescent="0.25">
      <c r="BR791575" s="2394"/>
    </row>
    <row r="791576" spans="70:70" x14ac:dyDescent="0.25">
      <c r="BR791576" s="2381"/>
    </row>
    <row r="791600" spans="70:70" x14ac:dyDescent="0.25">
      <c r="BR791600" s="2394"/>
    </row>
    <row r="791601" spans="70:70" x14ac:dyDescent="0.25">
      <c r="BR791601" s="2381"/>
    </row>
    <row r="791625" spans="70:70" x14ac:dyDescent="0.25">
      <c r="BR791625" s="2394"/>
    </row>
    <row r="791626" spans="70:70" x14ac:dyDescent="0.25">
      <c r="BR791626" s="2381"/>
    </row>
    <row r="791650" spans="70:70" x14ac:dyDescent="0.25">
      <c r="BR791650" s="2394"/>
    </row>
    <row r="791651" spans="70:70" x14ac:dyDescent="0.25">
      <c r="BR791651" s="2381"/>
    </row>
    <row r="791675" spans="70:70" x14ac:dyDescent="0.25">
      <c r="BR791675" s="2394"/>
    </row>
    <row r="791676" spans="70:70" x14ac:dyDescent="0.25">
      <c r="BR791676" s="2381"/>
    </row>
    <row r="791700" spans="70:70" x14ac:dyDescent="0.25">
      <c r="BR791700" s="2394"/>
    </row>
    <row r="791701" spans="70:70" x14ac:dyDescent="0.25">
      <c r="BR791701" s="2381"/>
    </row>
    <row r="791725" spans="70:70" x14ac:dyDescent="0.25">
      <c r="BR791725" s="2394"/>
    </row>
    <row r="791726" spans="70:70" x14ac:dyDescent="0.25">
      <c r="BR791726" s="2381"/>
    </row>
    <row r="791750" spans="70:70" x14ac:dyDescent="0.25">
      <c r="BR791750" s="2394"/>
    </row>
    <row r="791751" spans="70:70" x14ac:dyDescent="0.25">
      <c r="BR791751" s="2381"/>
    </row>
    <row r="791775" spans="70:70" x14ac:dyDescent="0.25">
      <c r="BR791775" s="2394"/>
    </row>
    <row r="791776" spans="70:70" x14ac:dyDescent="0.25">
      <c r="BR791776" s="2381"/>
    </row>
    <row r="791800" spans="70:70" x14ac:dyDescent="0.25">
      <c r="BR791800" s="2394"/>
    </row>
    <row r="791801" spans="70:70" x14ac:dyDescent="0.25">
      <c r="BR791801" s="2381"/>
    </row>
    <row r="791825" spans="70:70" x14ac:dyDescent="0.25">
      <c r="BR791825" s="2394"/>
    </row>
    <row r="791826" spans="70:70" x14ac:dyDescent="0.25">
      <c r="BR791826" s="2381"/>
    </row>
    <row r="791850" spans="70:70" x14ac:dyDescent="0.25">
      <c r="BR791850" s="2394"/>
    </row>
    <row r="791851" spans="70:70" x14ac:dyDescent="0.25">
      <c r="BR791851" s="2381"/>
    </row>
    <row r="791875" spans="70:70" x14ac:dyDescent="0.25">
      <c r="BR791875" s="2394"/>
    </row>
    <row r="791876" spans="70:70" x14ac:dyDescent="0.25">
      <c r="BR791876" s="2381"/>
    </row>
    <row r="791900" spans="70:70" x14ac:dyDescent="0.25">
      <c r="BR791900" s="2394"/>
    </row>
    <row r="791901" spans="70:70" x14ac:dyDescent="0.25">
      <c r="BR791901" s="2381"/>
    </row>
    <row r="791925" spans="70:70" x14ac:dyDescent="0.25">
      <c r="BR791925" s="2394"/>
    </row>
    <row r="791926" spans="70:70" x14ac:dyDescent="0.25">
      <c r="BR791926" s="2381"/>
    </row>
    <row r="791950" spans="70:70" x14ac:dyDescent="0.25">
      <c r="BR791950" s="2394"/>
    </row>
    <row r="791951" spans="70:70" x14ac:dyDescent="0.25">
      <c r="BR791951" s="2381"/>
    </row>
    <row r="791975" spans="70:70" x14ac:dyDescent="0.25">
      <c r="BR791975" s="2394"/>
    </row>
    <row r="791976" spans="70:70" x14ac:dyDescent="0.25">
      <c r="BR791976" s="2381"/>
    </row>
    <row r="792000" spans="70:70" x14ac:dyDescent="0.25">
      <c r="BR792000" s="2394"/>
    </row>
    <row r="792001" spans="70:70" x14ac:dyDescent="0.25">
      <c r="BR792001" s="2381"/>
    </row>
    <row r="792025" spans="70:70" x14ac:dyDescent="0.25">
      <c r="BR792025" s="2394"/>
    </row>
    <row r="792026" spans="70:70" x14ac:dyDescent="0.25">
      <c r="BR792026" s="2381"/>
    </row>
    <row r="792050" spans="70:70" x14ac:dyDescent="0.25">
      <c r="BR792050" s="2394"/>
    </row>
    <row r="792051" spans="70:70" x14ac:dyDescent="0.25">
      <c r="BR792051" s="2381"/>
    </row>
    <row r="792075" spans="70:70" x14ac:dyDescent="0.25">
      <c r="BR792075" s="2394"/>
    </row>
    <row r="792076" spans="70:70" x14ac:dyDescent="0.25">
      <c r="BR792076" s="2381"/>
    </row>
    <row r="792100" spans="70:70" x14ac:dyDescent="0.25">
      <c r="BR792100" s="2394"/>
    </row>
    <row r="792101" spans="70:70" x14ac:dyDescent="0.25">
      <c r="BR792101" s="2381"/>
    </row>
    <row r="792125" spans="70:70" x14ac:dyDescent="0.25">
      <c r="BR792125" s="2394"/>
    </row>
    <row r="792126" spans="70:70" x14ac:dyDescent="0.25">
      <c r="BR792126" s="2381"/>
    </row>
    <row r="792150" spans="70:70" x14ac:dyDescent="0.25">
      <c r="BR792150" s="2394"/>
    </row>
    <row r="792151" spans="70:70" x14ac:dyDescent="0.25">
      <c r="BR792151" s="2381"/>
    </row>
    <row r="792175" spans="70:70" x14ac:dyDescent="0.25">
      <c r="BR792175" s="2394"/>
    </row>
    <row r="792176" spans="70:70" x14ac:dyDescent="0.25">
      <c r="BR792176" s="2381"/>
    </row>
    <row r="792200" spans="70:70" x14ac:dyDescent="0.25">
      <c r="BR792200" s="2394"/>
    </row>
    <row r="792201" spans="70:70" x14ac:dyDescent="0.25">
      <c r="BR792201" s="2381"/>
    </row>
    <row r="792225" spans="70:70" x14ac:dyDescent="0.25">
      <c r="BR792225" s="2394"/>
    </row>
    <row r="792226" spans="70:70" x14ac:dyDescent="0.25">
      <c r="BR792226" s="2381"/>
    </row>
    <row r="792250" spans="70:70" x14ac:dyDescent="0.25">
      <c r="BR792250" s="2394"/>
    </row>
    <row r="792251" spans="70:70" x14ac:dyDescent="0.25">
      <c r="BR792251" s="2381"/>
    </row>
    <row r="792275" spans="70:70" x14ac:dyDescent="0.25">
      <c r="BR792275" s="2394"/>
    </row>
    <row r="792276" spans="70:70" x14ac:dyDescent="0.25">
      <c r="BR792276" s="2381"/>
    </row>
    <row r="792300" spans="70:70" x14ac:dyDescent="0.25">
      <c r="BR792300" s="2394"/>
    </row>
    <row r="792301" spans="70:70" x14ac:dyDescent="0.25">
      <c r="BR792301" s="2381"/>
    </row>
    <row r="792325" spans="70:70" x14ac:dyDescent="0.25">
      <c r="BR792325" s="2394"/>
    </row>
    <row r="792326" spans="70:70" x14ac:dyDescent="0.25">
      <c r="BR792326" s="2381"/>
    </row>
    <row r="792350" spans="70:70" x14ac:dyDescent="0.25">
      <c r="BR792350" s="2394"/>
    </row>
    <row r="792351" spans="70:70" x14ac:dyDescent="0.25">
      <c r="BR792351" s="2381"/>
    </row>
    <row r="792375" spans="70:70" x14ac:dyDescent="0.25">
      <c r="BR792375" s="2394"/>
    </row>
    <row r="792376" spans="70:70" x14ac:dyDescent="0.25">
      <c r="BR792376" s="2381"/>
    </row>
    <row r="792400" spans="70:70" x14ac:dyDescent="0.25">
      <c r="BR792400" s="2394"/>
    </row>
    <row r="792401" spans="70:70" x14ac:dyDescent="0.25">
      <c r="BR792401" s="2381"/>
    </row>
    <row r="792425" spans="70:70" x14ac:dyDescent="0.25">
      <c r="BR792425" s="2394"/>
    </row>
    <row r="792426" spans="70:70" x14ac:dyDescent="0.25">
      <c r="BR792426" s="2381"/>
    </row>
    <row r="792450" spans="70:70" x14ac:dyDescent="0.25">
      <c r="BR792450" s="2394"/>
    </row>
    <row r="792451" spans="70:70" x14ac:dyDescent="0.25">
      <c r="BR792451" s="2381"/>
    </row>
    <row r="792475" spans="70:70" x14ac:dyDescent="0.25">
      <c r="BR792475" s="2394"/>
    </row>
    <row r="792476" spans="70:70" x14ac:dyDescent="0.25">
      <c r="BR792476" s="2381"/>
    </row>
    <row r="792500" spans="70:70" x14ac:dyDescent="0.25">
      <c r="BR792500" s="2394"/>
    </row>
    <row r="792501" spans="70:70" x14ac:dyDescent="0.25">
      <c r="BR792501" s="2381"/>
    </row>
    <row r="792525" spans="70:70" x14ac:dyDescent="0.25">
      <c r="BR792525" s="2394"/>
    </row>
    <row r="792526" spans="70:70" x14ac:dyDescent="0.25">
      <c r="BR792526" s="2381"/>
    </row>
    <row r="792550" spans="70:70" x14ac:dyDescent="0.25">
      <c r="BR792550" s="2394"/>
    </row>
    <row r="792551" spans="70:70" x14ac:dyDescent="0.25">
      <c r="BR792551" s="2381"/>
    </row>
    <row r="792575" spans="70:70" x14ac:dyDescent="0.25">
      <c r="BR792575" s="2394"/>
    </row>
    <row r="792576" spans="70:70" x14ac:dyDescent="0.25">
      <c r="BR792576" s="2381"/>
    </row>
    <row r="792600" spans="70:70" x14ac:dyDescent="0.25">
      <c r="BR792600" s="2394"/>
    </row>
    <row r="792601" spans="70:70" x14ac:dyDescent="0.25">
      <c r="BR792601" s="2381"/>
    </row>
    <row r="792625" spans="70:70" x14ac:dyDescent="0.25">
      <c r="BR792625" s="2394"/>
    </row>
    <row r="792626" spans="70:70" x14ac:dyDescent="0.25">
      <c r="BR792626" s="2381"/>
    </row>
    <row r="792650" spans="70:70" x14ac:dyDescent="0.25">
      <c r="BR792650" s="2394"/>
    </row>
    <row r="792651" spans="70:70" x14ac:dyDescent="0.25">
      <c r="BR792651" s="2381"/>
    </row>
    <row r="792675" spans="70:70" x14ac:dyDescent="0.25">
      <c r="BR792675" s="2394"/>
    </row>
    <row r="792676" spans="70:70" x14ac:dyDescent="0.25">
      <c r="BR792676" s="2381"/>
    </row>
    <row r="792700" spans="70:70" x14ac:dyDescent="0.25">
      <c r="BR792700" s="2394"/>
    </row>
    <row r="792701" spans="70:70" x14ac:dyDescent="0.25">
      <c r="BR792701" s="2381"/>
    </row>
    <row r="792725" spans="70:70" x14ac:dyDescent="0.25">
      <c r="BR792725" s="2394"/>
    </row>
    <row r="792726" spans="70:70" x14ac:dyDescent="0.25">
      <c r="BR792726" s="2381"/>
    </row>
    <row r="792750" spans="70:70" x14ac:dyDescent="0.25">
      <c r="BR792750" s="2394"/>
    </row>
    <row r="792751" spans="70:70" x14ac:dyDescent="0.25">
      <c r="BR792751" s="2381"/>
    </row>
    <row r="792775" spans="70:70" x14ac:dyDescent="0.25">
      <c r="BR792775" s="2394"/>
    </row>
    <row r="792776" spans="70:70" x14ac:dyDescent="0.25">
      <c r="BR792776" s="2381"/>
    </row>
    <row r="792800" spans="70:70" x14ac:dyDescent="0.25">
      <c r="BR792800" s="2394"/>
    </row>
    <row r="792801" spans="70:70" x14ac:dyDescent="0.25">
      <c r="BR792801" s="2381"/>
    </row>
    <row r="792825" spans="70:70" x14ac:dyDescent="0.25">
      <c r="BR792825" s="2394"/>
    </row>
    <row r="792826" spans="70:70" x14ac:dyDescent="0.25">
      <c r="BR792826" s="2381"/>
    </row>
    <row r="792850" spans="70:70" x14ac:dyDescent="0.25">
      <c r="BR792850" s="2394"/>
    </row>
    <row r="792851" spans="70:70" x14ac:dyDescent="0.25">
      <c r="BR792851" s="2381"/>
    </row>
    <row r="792875" spans="70:70" x14ac:dyDescent="0.25">
      <c r="BR792875" s="2394"/>
    </row>
    <row r="792876" spans="70:70" x14ac:dyDescent="0.25">
      <c r="BR792876" s="2381"/>
    </row>
    <row r="792900" spans="70:70" x14ac:dyDescent="0.25">
      <c r="BR792900" s="2394"/>
    </row>
    <row r="792901" spans="70:70" x14ac:dyDescent="0.25">
      <c r="BR792901" s="2381"/>
    </row>
    <row r="792925" spans="70:70" x14ac:dyDescent="0.25">
      <c r="BR792925" s="2394"/>
    </row>
    <row r="792926" spans="70:70" x14ac:dyDescent="0.25">
      <c r="BR792926" s="2381"/>
    </row>
    <row r="792950" spans="70:70" x14ac:dyDescent="0.25">
      <c r="BR792950" s="2394"/>
    </row>
    <row r="792951" spans="70:70" x14ac:dyDescent="0.25">
      <c r="BR792951" s="2381"/>
    </row>
    <row r="792975" spans="70:70" x14ac:dyDescent="0.25">
      <c r="BR792975" s="2394"/>
    </row>
    <row r="792976" spans="70:70" x14ac:dyDescent="0.25">
      <c r="BR792976" s="2381"/>
    </row>
    <row r="793000" spans="70:70" x14ac:dyDescent="0.25">
      <c r="BR793000" s="2394"/>
    </row>
    <row r="793001" spans="70:70" x14ac:dyDescent="0.25">
      <c r="BR793001" s="2381"/>
    </row>
    <row r="793025" spans="70:70" x14ac:dyDescent="0.25">
      <c r="BR793025" s="2394"/>
    </row>
    <row r="793026" spans="70:70" x14ac:dyDescent="0.25">
      <c r="BR793026" s="2381"/>
    </row>
    <row r="793050" spans="70:70" x14ac:dyDescent="0.25">
      <c r="BR793050" s="2394"/>
    </row>
    <row r="793051" spans="70:70" x14ac:dyDescent="0.25">
      <c r="BR793051" s="2381"/>
    </row>
    <row r="793075" spans="70:70" x14ac:dyDescent="0.25">
      <c r="BR793075" s="2394"/>
    </row>
    <row r="793076" spans="70:70" x14ac:dyDescent="0.25">
      <c r="BR793076" s="2381"/>
    </row>
    <row r="793100" spans="70:70" x14ac:dyDescent="0.25">
      <c r="BR793100" s="2394"/>
    </row>
    <row r="793101" spans="70:70" x14ac:dyDescent="0.25">
      <c r="BR793101" s="2381"/>
    </row>
    <row r="793125" spans="70:70" x14ac:dyDescent="0.25">
      <c r="BR793125" s="2394"/>
    </row>
    <row r="793126" spans="70:70" x14ac:dyDescent="0.25">
      <c r="BR793126" s="2381"/>
    </row>
    <row r="793150" spans="70:70" x14ac:dyDescent="0.25">
      <c r="BR793150" s="2394"/>
    </row>
    <row r="793151" spans="70:70" x14ac:dyDescent="0.25">
      <c r="BR793151" s="2381"/>
    </row>
    <row r="793175" spans="70:70" x14ac:dyDescent="0.25">
      <c r="BR793175" s="2394"/>
    </row>
    <row r="793176" spans="70:70" x14ac:dyDescent="0.25">
      <c r="BR793176" s="2381"/>
    </row>
    <row r="793200" spans="70:70" x14ac:dyDescent="0.25">
      <c r="BR793200" s="2394"/>
    </row>
    <row r="793201" spans="70:70" x14ac:dyDescent="0.25">
      <c r="BR793201" s="2381"/>
    </row>
    <row r="793225" spans="70:70" x14ac:dyDescent="0.25">
      <c r="BR793225" s="2394"/>
    </row>
    <row r="793226" spans="70:70" x14ac:dyDescent="0.25">
      <c r="BR793226" s="2381"/>
    </row>
    <row r="793250" spans="70:70" x14ac:dyDescent="0.25">
      <c r="BR793250" s="2394"/>
    </row>
    <row r="793251" spans="70:70" x14ac:dyDescent="0.25">
      <c r="BR793251" s="2381"/>
    </row>
    <row r="793275" spans="70:70" x14ac:dyDescent="0.25">
      <c r="BR793275" s="2394"/>
    </row>
    <row r="793276" spans="70:70" x14ac:dyDescent="0.25">
      <c r="BR793276" s="2381"/>
    </row>
    <row r="793300" spans="70:70" x14ac:dyDescent="0.25">
      <c r="BR793300" s="2394"/>
    </row>
    <row r="793301" spans="70:70" x14ac:dyDescent="0.25">
      <c r="BR793301" s="2381"/>
    </row>
    <row r="793325" spans="70:70" x14ac:dyDescent="0.25">
      <c r="BR793325" s="2394"/>
    </row>
    <row r="793326" spans="70:70" x14ac:dyDescent="0.25">
      <c r="BR793326" s="2381"/>
    </row>
    <row r="793350" spans="70:70" x14ac:dyDescent="0.25">
      <c r="BR793350" s="2394"/>
    </row>
    <row r="793351" spans="70:70" x14ac:dyDescent="0.25">
      <c r="BR793351" s="2381"/>
    </row>
    <row r="793375" spans="70:70" x14ac:dyDescent="0.25">
      <c r="BR793375" s="2394"/>
    </row>
    <row r="793376" spans="70:70" x14ac:dyDescent="0.25">
      <c r="BR793376" s="2381"/>
    </row>
    <row r="793400" spans="70:70" x14ac:dyDescent="0.25">
      <c r="BR793400" s="2394"/>
    </row>
    <row r="793401" spans="70:70" x14ac:dyDescent="0.25">
      <c r="BR793401" s="2381"/>
    </row>
    <row r="793425" spans="70:70" x14ac:dyDescent="0.25">
      <c r="BR793425" s="2394"/>
    </row>
    <row r="793426" spans="70:70" x14ac:dyDescent="0.25">
      <c r="BR793426" s="2381"/>
    </row>
    <row r="793450" spans="70:70" x14ac:dyDescent="0.25">
      <c r="BR793450" s="2394"/>
    </row>
    <row r="793451" spans="70:70" x14ac:dyDescent="0.25">
      <c r="BR793451" s="2381"/>
    </row>
    <row r="793475" spans="70:70" x14ac:dyDescent="0.25">
      <c r="BR793475" s="2394"/>
    </row>
    <row r="793476" spans="70:70" x14ac:dyDescent="0.25">
      <c r="BR793476" s="2381"/>
    </row>
    <row r="793500" spans="70:70" x14ac:dyDescent="0.25">
      <c r="BR793500" s="2394"/>
    </row>
    <row r="793501" spans="70:70" x14ac:dyDescent="0.25">
      <c r="BR793501" s="2381"/>
    </row>
    <row r="793525" spans="70:70" x14ac:dyDescent="0.25">
      <c r="BR793525" s="2394"/>
    </row>
    <row r="793526" spans="70:70" x14ac:dyDescent="0.25">
      <c r="BR793526" s="2381"/>
    </row>
    <row r="793550" spans="70:70" x14ac:dyDescent="0.25">
      <c r="BR793550" s="2394"/>
    </row>
    <row r="793551" spans="70:70" x14ac:dyDescent="0.25">
      <c r="BR793551" s="2381"/>
    </row>
    <row r="793575" spans="70:70" x14ac:dyDescent="0.25">
      <c r="BR793575" s="2394"/>
    </row>
    <row r="793576" spans="70:70" x14ac:dyDescent="0.25">
      <c r="BR793576" s="2381"/>
    </row>
    <row r="793600" spans="70:70" x14ac:dyDescent="0.25">
      <c r="BR793600" s="2394"/>
    </row>
    <row r="793601" spans="70:70" x14ac:dyDescent="0.25">
      <c r="BR793601" s="2381"/>
    </row>
    <row r="793625" spans="70:70" x14ac:dyDescent="0.25">
      <c r="BR793625" s="2394"/>
    </row>
    <row r="793626" spans="70:70" x14ac:dyDescent="0.25">
      <c r="BR793626" s="2381"/>
    </row>
    <row r="793650" spans="70:70" x14ac:dyDescent="0.25">
      <c r="BR793650" s="2394"/>
    </row>
    <row r="793651" spans="70:70" x14ac:dyDescent="0.25">
      <c r="BR793651" s="2381"/>
    </row>
    <row r="793675" spans="70:70" x14ac:dyDescent="0.25">
      <c r="BR793675" s="2394"/>
    </row>
    <row r="793676" spans="70:70" x14ac:dyDescent="0.25">
      <c r="BR793676" s="2381"/>
    </row>
    <row r="793700" spans="70:70" x14ac:dyDescent="0.25">
      <c r="BR793700" s="2394"/>
    </row>
    <row r="793701" spans="70:70" x14ac:dyDescent="0.25">
      <c r="BR793701" s="2381"/>
    </row>
    <row r="793725" spans="70:70" x14ac:dyDescent="0.25">
      <c r="BR793725" s="2394"/>
    </row>
    <row r="793726" spans="70:70" x14ac:dyDescent="0.25">
      <c r="BR793726" s="2381"/>
    </row>
    <row r="793750" spans="70:70" x14ac:dyDescent="0.25">
      <c r="BR793750" s="2394"/>
    </row>
    <row r="793751" spans="70:70" x14ac:dyDescent="0.25">
      <c r="BR793751" s="2381"/>
    </row>
    <row r="793775" spans="70:70" x14ac:dyDescent="0.25">
      <c r="BR793775" s="2394"/>
    </row>
    <row r="793776" spans="70:70" x14ac:dyDescent="0.25">
      <c r="BR793776" s="2381"/>
    </row>
    <row r="793800" spans="70:70" x14ac:dyDescent="0.25">
      <c r="BR793800" s="2394"/>
    </row>
    <row r="793801" spans="70:70" x14ac:dyDescent="0.25">
      <c r="BR793801" s="2381"/>
    </row>
    <row r="793825" spans="70:70" x14ac:dyDescent="0.25">
      <c r="BR793825" s="2394"/>
    </row>
    <row r="793826" spans="70:70" x14ac:dyDescent="0.25">
      <c r="BR793826" s="2381"/>
    </row>
    <row r="793850" spans="70:70" x14ac:dyDescent="0.25">
      <c r="BR793850" s="2394"/>
    </row>
    <row r="793851" spans="70:70" x14ac:dyDescent="0.25">
      <c r="BR793851" s="2381"/>
    </row>
    <row r="793875" spans="70:70" x14ac:dyDescent="0.25">
      <c r="BR793875" s="2394"/>
    </row>
    <row r="793876" spans="70:70" x14ac:dyDescent="0.25">
      <c r="BR793876" s="2381"/>
    </row>
    <row r="793900" spans="70:70" x14ac:dyDescent="0.25">
      <c r="BR793900" s="2394"/>
    </row>
    <row r="793901" spans="70:70" x14ac:dyDescent="0.25">
      <c r="BR793901" s="2381"/>
    </row>
    <row r="793925" spans="70:70" x14ac:dyDescent="0.25">
      <c r="BR793925" s="2394"/>
    </row>
    <row r="793926" spans="70:70" x14ac:dyDescent="0.25">
      <c r="BR793926" s="2381"/>
    </row>
    <row r="793950" spans="70:70" x14ac:dyDescent="0.25">
      <c r="BR793950" s="2394"/>
    </row>
    <row r="793951" spans="70:70" x14ac:dyDescent="0.25">
      <c r="BR793951" s="2381"/>
    </row>
    <row r="793975" spans="70:70" x14ac:dyDescent="0.25">
      <c r="BR793975" s="2394"/>
    </row>
    <row r="793976" spans="70:70" x14ac:dyDescent="0.25">
      <c r="BR793976" s="2381"/>
    </row>
    <row r="794000" spans="70:70" x14ac:dyDescent="0.25">
      <c r="BR794000" s="2394"/>
    </row>
    <row r="794001" spans="70:70" x14ac:dyDescent="0.25">
      <c r="BR794001" s="2381"/>
    </row>
    <row r="794025" spans="70:70" x14ac:dyDescent="0.25">
      <c r="BR794025" s="2394"/>
    </row>
    <row r="794026" spans="70:70" x14ac:dyDescent="0.25">
      <c r="BR794026" s="2381"/>
    </row>
    <row r="794050" spans="70:70" x14ac:dyDescent="0.25">
      <c r="BR794050" s="2394"/>
    </row>
    <row r="794051" spans="70:70" x14ac:dyDescent="0.25">
      <c r="BR794051" s="2381"/>
    </row>
    <row r="794075" spans="70:70" x14ac:dyDescent="0.25">
      <c r="BR794075" s="2394"/>
    </row>
    <row r="794076" spans="70:70" x14ac:dyDescent="0.25">
      <c r="BR794076" s="2381"/>
    </row>
    <row r="794100" spans="70:70" x14ac:dyDescent="0.25">
      <c r="BR794100" s="2394"/>
    </row>
    <row r="794101" spans="70:70" x14ac:dyDescent="0.25">
      <c r="BR794101" s="2381"/>
    </row>
    <row r="794125" spans="70:70" x14ac:dyDescent="0.25">
      <c r="BR794125" s="2394"/>
    </row>
    <row r="794126" spans="70:70" x14ac:dyDescent="0.25">
      <c r="BR794126" s="2381"/>
    </row>
    <row r="794150" spans="70:70" x14ac:dyDescent="0.25">
      <c r="BR794150" s="2394"/>
    </row>
    <row r="794151" spans="70:70" x14ac:dyDescent="0.25">
      <c r="BR794151" s="2381"/>
    </row>
    <row r="794175" spans="70:70" x14ac:dyDescent="0.25">
      <c r="BR794175" s="2394"/>
    </row>
    <row r="794176" spans="70:70" x14ac:dyDescent="0.25">
      <c r="BR794176" s="2381"/>
    </row>
    <row r="794200" spans="70:70" x14ac:dyDescent="0.25">
      <c r="BR794200" s="2394"/>
    </row>
    <row r="794201" spans="70:70" x14ac:dyDescent="0.25">
      <c r="BR794201" s="2381"/>
    </row>
    <row r="794225" spans="70:70" x14ac:dyDescent="0.25">
      <c r="BR794225" s="2394"/>
    </row>
    <row r="794226" spans="70:70" x14ac:dyDescent="0.25">
      <c r="BR794226" s="2381"/>
    </row>
    <row r="794250" spans="70:70" x14ac:dyDescent="0.25">
      <c r="BR794250" s="2394"/>
    </row>
    <row r="794251" spans="70:70" x14ac:dyDescent="0.25">
      <c r="BR794251" s="2381"/>
    </row>
    <row r="794275" spans="70:70" x14ac:dyDescent="0.25">
      <c r="BR794275" s="2394"/>
    </row>
    <row r="794276" spans="70:70" x14ac:dyDescent="0.25">
      <c r="BR794276" s="2381"/>
    </row>
    <row r="794300" spans="70:70" x14ac:dyDescent="0.25">
      <c r="BR794300" s="2394"/>
    </row>
    <row r="794301" spans="70:70" x14ac:dyDescent="0.25">
      <c r="BR794301" s="2381"/>
    </row>
    <row r="794325" spans="70:70" x14ac:dyDescent="0.25">
      <c r="BR794325" s="2394"/>
    </row>
    <row r="794326" spans="70:70" x14ac:dyDescent="0.25">
      <c r="BR794326" s="2381"/>
    </row>
    <row r="794350" spans="70:70" x14ac:dyDescent="0.25">
      <c r="BR794350" s="2394"/>
    </row>
    <row r="794351" spans="70:70" x14ac:dyDescent="0.25">
      <c r="BR794351" s="2381"/>
    </row>
    <row r="794375" spans="70:70" x14ac:dyDescent="0.25">
      <c r="BR794375" s="2394"/>
    </row>
    <row r="794376" spans="70:70" x14ac:dyDescent="0.25">
      <c r="BR794376" s="2381"/>
    </row>
    <row r="794400" spans="70:70" x14ac:dyDescent="0.25">
      <c r="BR794400" s="2394"/>
    </row>
    <row r="794401" spans="70:70" x14ac:dyDescent="0.25">
      <c r="BR794401" s="2381"/>
    </row>
    <row r="794425" spans="70:70" x14ac:dyDescent="0.25">
      <c r="BR794425" s="2394"/>
    </row>
    <row r="794426" spans="70:70" x14ac:dyDescent="0.25">
      <c r="BR794426" s="2381"/>
    </row>
    <row r="794450" spans="70:70" x14ac:dyDescent="0.25">
      <c r="BR794450" s="2394"/>
    </row>
    <row r="794451" spans="70:70" x14ac:dyDescent="0.25">
      <c r="BR794451" s="2381"/>
    </row>
    <row r="794475" spans="70:70" x14ac:dyDescent="0.25">
      <c r="BR794475" s="2394"/>
    </row>
    <row r="794476" spans="70:70" x14ac:dyDescent="0.25">
      <c r="BR794476" s="2381"/>
    </row>
    <row r="794500" spans="70:70" x14ac:dyDescent="0.25">
      <c r="BR794500" s="2394"/>
    </row>
    <row r="794501" spans="70:70" x14ac:dyDescent="0.25">
      <c r="BR794501" s="2381"/>
    </row>
    <row r="794525" spans="70:70" x14ac:dyDescent="0.25">
      <c r="BR794525" s="2394"/>
    </row>
    <row r="794526" spans="70:70" x14ac:dyDescent="0.25">
      <c r="BR794526" s="2381"/>
    </row>
    <row r="794550" spans="70:70" x14ac:dyDescent="0.25">
      <c r="BR794550" s="2394"/>
    </row>
    <row r="794551" spans="70:70" x14ac:dyDescent="0.25">
      <c r="BR794551" s="2381"/>
    </row>
    <row r="794575" spans="70:70" x14ac:dyDescent="0.25">
      <c r="BR794575" s="2394"/>
    </row>
    <row r="794576" spans="70:70" x14ac:dyDescent="0.25">
      <c r="BR794576" s="2381"/>
    </row>
    <row r="794600" spans="70:70" x14ac:dyDescent="0.25">
      <c r="BR794600" s="2394"/>
    </row>
    <row r="794601" spans="70:70" x14ac:dyDescent="0.25">
      <c r="BR794601" s="2381"/>
    </row>
    <row r="794625" spans="70:70" x14ac:dyDescent="0.25">
      <c r="BR794625" s="2394"/>
    </row>
    <row r="794626" spans="70:70" x14ac:dyDescent="0.25">
      <c r="BR794626" s="2381"/>
    </row>
    <row r="794650" spans="70:70" x14ac:dyDescent="0.25">
      <c r="BR794650" s="2394"/>
    </row>
    <row r="794651" spans="70:70" x14ac:dyDescent="0.25">
      <c r="BR794651" s="2381"/>
    </row>
    <row r="794675" spans="70:70" x14ac:dyDescent="0.25">
      <c r="BR794675" s="2394"/>
    </row>
    <row r="794676" spans="70:70" x14ac:dyDescent="0.25">
      <c r="BR794676" s="2381"/>
    </row>
    <row r="794700" spans="70:70" x14ac:dyDescent="0.25">
      <c r="BR794700" s="2394"/>
    </row>
    <row r="794701" spans="70:70" x14ac:dyDescent="0.25">
      <c r="BR794701" s="2381"/>
    </row>
    <row r="794725" spans="70:70" x14ac:dyDescent="0.25">
      <c r="BR794725" s="2394"/>
    </row>
    <row r="794726" spans="70:70" x14ac:dyDescent="0.25">
      <c r="BR794726" s="2381"/>
    </row>
    <row r="794750" spans="70:70" x14ac:dyDescent="0.25">
      <c r="BR794750" s="2394"/>
    </row>
    <row r="794751" spans="70:70" x14ac:dyDescent="0.25">
      <c r="BR794751" s="2381"/>
    </row>
    <row r="794775" spans="70:70" x14ac:dyDescent="0.25">
      <c r="BR794775" s="2394"/>
    </row>
    <row r="794776" spans="70:70" x14ac:dyDescent="0.25">
      <c r="BR794776" s="2381"/>
    </row>
    <row r="794800" spans="70:70" x14ac:dyDescent="0.25">
      <c r="BR794800" s="2394"/>
    </row>
    <row r="794801" spans="70:70" x14ac:dyDescent="0.25">
      <c r="BR794801" s="2381"/>
    </row>
    <row r="794825" spans="70:70" x14ac:dyDescent="0.25">
      <c r="BR794825" s="2394"/>
    </row>
    <row r="794826" spans="70:70" x14ac:dyDescent="0.25">
      <c r="BR794826" s="2381"/>
    </row>
    <row r="794850" spans="70:70" x14ac:dyDescent="0.25">
      <c r="BR794850" s="2394"/>
    </row>
    <row r="794851" spans="70:70" x14ac:dyDescent="0.25">
      <c r="BR794851" s="2381"/>
    </row>
    <row r="794875" spans="70:70" x14ac:dyDescent="0.25">
      <c r="BR794875" s="2394"/>
    </row>
    <row r="794876" spans="70:70" x14ac:dyDescent="0.25">
      <c r="BR794876" s="2381"/>
    </row>
    <row r="794900" spans="70:70" x14ac:dyDescent="0.25">
      <c r="BR794900" s="2394"/>
    </row>
    <row r="794901" spans="70:70" x14ac:dyDescent="0.25">
      <c r="BR794901" s="2381"/>
    </row>
    <row r="794925" spans="70:70" x14ac:dyDescent="0.25">
      <c r="BR794925" s="2394"/>
    </row>
    <row r="794926" spans="70:70" x14ac:dyDescent="0.25">
      <c r="BR794926" s="2381"/>
    </row>
    <row r="794950" spans="70:70" x14ac:dyDescent="0.25">
      <c r="BR794950" s="2394"/>
    </row>
    <row r="794951" spans="70:70" x14ac:dyDescent="0.25">
      <c r="BR794951" s="2381"/>
    </row>
    <row r="794975" spans="70:70" x14ac:dyDescent="0.25">
      <c r="BR794975" s="2394"/>
    </row>
    <row r="794976" spans="70:70" x14ac:dyDescent="0.25">
      <c r="BR794976" s="2381"/>
    </row>
    <row r="795000" spans="70:70" x14ac:dyDescent="0.25">
      <c r="BR795000" s="2394"/>
    </row>
    <row r="795001" spans="70:70" x14ac:dyDescent="0.25">
      <c r="BR795001" s="2381"/>
    </row>
    <row r="795025" spans="70:70" x14ac:dyDescent="0.25">
      <c r="BR795025" s="2394"/>
    </row>
    <row r="795026" spans="70:70" x14ac:dyDescent="0.25">
      <c r="BR795026" s="2381"/>
    </row>
    <row r="795050" spans="70:70" x14ac:dyDescent="0.25">
      <c r="BR795050" s="2394"/>
    </row>
    <row r="795051" spans="70:70" x14ac:dyDescent="0.25">
      <c r="BR795051" s="2381"/>
    </row>
    <row r="795075" spans="70:70" x14ac:dyDescent="0.25">
      <c r="BR795075" s="2394"/>
    </row>
    <row r="795076" spans="70:70" x14ac:dyDescent="0.25">
      <c r="BR795076" s="2381"/>
    </row>
    <row r="795100" spans="70:70" x14ac:dyDescent="0.25">
      <c r="BR795100" s="2394"/>
    </row>
    <row r="795101" spans="70:70" x14ac:dyDescent="0.25">
      <c r="BR795101" s="2381"/>
    </row>
    <row r="795125" spans="70:70" x14ac:dyDescent="0.25">
      <c r="BR795125" s="2394"/>
    </row>
    <row r="795126" spans="70:70" x14ac:dyDescent="0.25">
      <c r="BR795126" s="2381"/>
    </row>
    <row r="795150" spans="70:70" x14ac:dyDescent="0.25">
      <c r="BR795150" s="2394"/>
    </row>
    <row r="795151" spans="70:70" x14ac:dyDescent="0.25">
      <c r="BR795151" s="2381"/>
    </row>
    <row r="795175" spans="70:70" x14ac:dyDescent="0.25">
      <c r="BR795175" s="2394"/>
    </row>
    <row r="795176" spans="70:70" x14ac:dyDescent="0.25">
      <c r="BR795176" s="2381"/>
    </row>
    <row r="795200" spans="70:70" x14ac:dyDescent="0.25">
      <c r="BR795200" s="2394"/>
    </row>
    <row r="795201" spans="70:70" x14ac:dyDescent="0.25">
      <c r="BR795201" s="2381"/>
    </row>
    <row r="795225" spans="70:70" x14ac:dyDescent="0.25">
      <c r="BR795225" s="2394"/>
    </row>
    <row r="795226" spans="70:70" x14ac:dyDescent="0.25">
      <c r="BR795226" s="2381"/>
    </row>
    <row r="795250" spans="70:70" x14ac:dyDescent="0.25">
      <c r="BR795250" s="2394"/>
    </row>
    <row r="795251" spans="70:70" x14ac:dyDescent="0.25">
      <c r="BR795251" s="2381"/>
    </row>
    <row r="795275" spans="70:70" x14ac:dyDescent="0.25">
      <c r="BR795275" s="2394"/>
    </row>
    <row r="795276" spans="70:70" x14ac:dyDescent="0.25">
      <c r="BR795276" s="2381"/>
    </row>
    <row r="795300" spans="70:70" x14ac:dyDescent="0.25">
      <c r="BR795300" s="2394"/>
    </row>
    <row r="795301" spans="70:70" x14ac:dyDescent="0.25">
      <c r="BR795301" s="2381"/>
    </row>
    <row r="795325" spans="70:70" x14ac:dyDescent="0.25">
      <c r="BR795325" s="2394"/>
    </row>
    <row r="795326" spans="70:70" x14ac:dyDescent="0.25">
      <c r="BR795326" s="2381"/>
    </row>
    <row r="795350" spans="70:70" x14ac:dyDescent="0.25">
      <c r="BR795350" s="2394"/>
    </row>
    <row r="795351" spans="70:70" x14ac:dyDescent="0.25">
      <c r="BR795351" s="2381"/>
    </row>
    <row r="795375" spans="70:70" x14ac:dyDescent="0.25">
      <c r="BR795375" s="2394"/>
    </row>
    <row r="795376" spans="70:70" x14ac:dyDescent="0.25">
      <c r="BR795376" s="2381"/>
    </row>
    <row r="795400" spans="70:70" x14ac:dyDescent="0.25">
      <c r="BR795400" s="2394"/>
    </row>
    <row r="795401" spans="70:70" x14ac:dyDescent="0.25">
      <c r="BR795401" s="2381"/>
    </row>
    <row r="795425" spans="70:70" x14ac:dyDescent="0.25">
      <c r="BR795425" s="2394"/>
    </row>
    <row r="795426" spans="70:70" x14ac:dyDescent="0.25">
      <c r="BR795426" s="2381"/>
    </row>
    <row r="795450" spans="70:70" x14ac:dyDescent="0.25">
      <c r="BR795450" s="2394"/>
    </row>
    <row r="795451" spans="70:70" x14ac:dyDescent="0.25">
      <c r="BR795451" s="2381"/>
    </row>
    <row r="795475" spans="70:70" x14ac:dyDescent="0.25">
      <c r="BR795475" s="2394"/>
    </row>
    <row r="795476" spans="70:70" x14ac:dyDescent="0.25">
      <c r="BR795476" s="2381"/>
    </row>
    <row r="795500" spans="70:70" x14ac:dyDescent="0.25">
      <c r="BR795500" s="2394"/>
    </row>
    <row r="795501" spans="70:70" x14ac:dyDescent="0.25">
      <c r="BR795501" s="2381"/>
    </row>
    <row r="795525" spans="70:70" x14ac:dyDescent="0.25">
      <c r="BR795525" s="2394"/>
    </row>
    <row r="795526" spans="70:70" x14ac:dyDescent="0.25">
      <c r="BR795526" s="2381"/>
    </row>
    <row r="795550" spans="70:70" x14ac:dyDescent="0.25">
      <c r="BR795550" s="2394"/>
    </row>
    <row r="795551" spans="70:70" x14ac:dyDescent="0.25">
      <c r="BR795551" s="2381"/>
    </row>
    <row r="795575" spans="70:70" x14ac:dyDescent="0.25">
      <c r="BR795575" s="2394"/>
    </row>
    <row r="795576" spans="70:70" x14ac:dyDescent="0.25">
      <c r="BR795576" s="2381"/>
    </row>
    <row r="795600" spans="70:70" x14ac:dyDescent="0.25">
      <c r="BR795600" s="2394"/>
    </row>
    <row r="795601" spans="70:70" x14ac:dyDescent="0.25">
      <c r="BR795601" s="2381"/>
    </row>
    <row r="795625" spans="70:70" x14ac:dyDescent="0.25">
      <c r="BR795625" s="2394"/>
    </row>
    <row r="795626" spans="70:70" x14ac:dyDescent="0.25">
      <c r="BR795626" s="2381"/>
    </row>
    <row r="795650" spans="70:70" x14ac:dyDescent="0.25">
      <c r="BR795650" s="2394"/>
    </row>
    <row r="795651" spans="70:70" x14ac:dyDescent="0.25">
      <c r="BR795651" s="2381"/>
    </row>
    <row r="795675" spans="70:70" x14ac:dyDescent="0.25">
      <c r="BR795675" s="2394"/>
    </row>
    <row r="795676" spans="70:70" x14ac:dyDescent="0.25">
      <c r="BR795676" s="2381"/>
    </row>
    <row r="795700" spans="70:70" x14ac:dyDescent="0.25">
      <c r="BR795700" s="2394"/>
    </row>
    <row r="795701" spans="70:70" x14ac:dyDescent="0.25">
      <c r="BR795701" s="2381"/>
    </row>
    <row r="795725" spans="70:70" x14ac:dyDescent="0.25">
      <c r="BR795725" s="2394"/>
    </row>
    <row r="795726" spans="70:70" x14ac:dyDescent="0.25">
      <c r="BR795726" s="2381"/>
    </row>
    <row r="795750" spans="70:70" x14ac:dyDescent="0.25">
      <c r="BR795750" s="2394"/>
    </row>
    <row r="795751" spans="70:70" x14ac:dyDescent="0.25">
      <c r="BR795751" s="2381"/>
    </row>
    <row r="795775" spans="70:70" x14ac:dyDescent="0.25">
      <c r="BR795775" s="2394"/>
    </row>
    <row r="795776" spans="70:70" x14ac:dyDescent="0.25">
      <c r="BR795776" s="2381"/>
    </row>
    <row r="795800" spans="70:70" x14ac:dyDescent="0.25">
      <c r="BR795800" s="2394"/>
    </row>
    <row r="795801" spans="70:70" x14ac:dyDescent="0.25">
      <c r="BR795801" s="2381"/>
    </row>
    <row r="795825" spans="70:70" x14ac:dyDescent="0.25">
      <c r="BR795825" s="2394"/>
    </row>
    <row r="795826" spans="70:70" x14ac:dyDescent="0.25">
      <c r="BR795826" s="2381"/>
    </row>
    <row r="795850" spans="70:70" x14ac:dyDescent="0.25">
      <c r="BR795850" s="2394"/>
    </row>
    <row r="795851" spans="70:70" x14ac:dyDescent="0.25">
      <c r="BR795851" s="2381"/>
    </row>
    <row r="795875" spans="70:70" x14ac:dyDescent="0.25">
      <c r="BR795875" s="2394"/>
    </row>
    <row r="795876" spans="70:70" x14ac:dyDescent="0.25">
      <c r="BR795876" s="2381"/>
    </row>
    <row r="795900" spans="70:70" x14ac:dyDescent="0.25">
      <c r="BR795900" s="2394"/>
    </row>
    <row r="795901" spans="70:70" x14ac:dyDescent="0.25">
      <c r="BR795901" s="2381"/>
    </row>
    <row r="795925" spans="70:70" x14ac:dyDescent="0.25">
      <c r="BR795925" s="2394"/>
    </row>
    <row r="795926" spans="70:70" x14ac:dyDescent="0.25">
      <c r="BR795926" s="2381"/>
    </row>
    <row r="795950" spans="70:70" x14ac:dyDescent="0.25">
      <c r="BR795950" s="2394"/>
    </row>
    <row r="795951" spans="70:70" x14ac:dyDescent="0.25">
      <c r="BR795951" s="2381"/>
    </row>
    <row r="795975" spans="70:70" x14ac:dyDescent="0.25">
      <c r="BR795975" s="2394"/>
    </row>
    <row r="795976" spans="70:70" x14ac:dyDescent="0.25">
      <c r="BR795976" s="2381"/>
    </row>
    <row r="796000" spans="70:70" x14ac:dyDescent="0.25">
      <c r="BR796000" s="2394"/>
    </row>
    <row r="796001" spans="70:70" x14ac:dyDescent="0.25">
      <c r="BR796001" s="2381"/>
    </row>
    <row r="796025" spans="70:70" x14ac:dyDescent="0.25">
      <c r="BR796025" s="2394"/>
    </row>
    <row r="796026" spans="70:70" x14ac:dyDescent="0.25">
      <c r="BR796026" s="2381"/>
    </row>
    <row r="796050" spans="70:70" x14ac:dyDescent="0.25">
      <c r="BR796050" s="2394"/>
    </row>
    <row r="796051" spans="70:70" x14ac:dyDescent="0.25">
      <c r="BR796051" s="2381"/>
    </row>
    <row r="796075" spans="70:70" x14ac:dyDescent="0.25">
      <c r="BR796075" s="2394"/>
    </row>
    <row r="796076" spans="70:70" x14ac:dyDescent="0.25">
      <c r="BR796076" s="2381"/>
    </row>
    <row r="796100" spans="70:70" x14ac:dyDescent="0.25">
      <c r="BR796100" s="2394"/>
    </row>
    <row r="796101" spans="70:70" x14ac:dyDescent="0.25">
      <c r="BR796101" s="2381"/>
    </row>
    <row r="796125" spans="70:70" x14ac:dyDescent="0.25">
      <c r="BR796125" s="2394"/>
    </row>
    <row r="796126" spans="70:70" x14ac:dyDescent="0.25">
      <c r="BR796126" s="2381"/>
    </row>
    <row r="796150" spans="70:70" x14ac:dyDescent="0.25">
      <c r="BR796150" s="2394"/>
    </row>
    <row r="796151" spans="70:70" x14ac:dyDescent="0.25">
      <c r="BR796151" s="2381"/>
    </row>
    <row r="796175" spans="70:70" x14ac:dyDescent="0.25">
      <c r="BR796175" s="2394"/>
    </row>
    <row r="796176" spans="70:70" x14ac:dyDescent="0.25">
      <c r="BR796176" s="2381"/>
    </row>
    <row r="796200" spans="70:70" x14ac:dyDescent="0.25">
      <c r="BR796200" s="2394"/>
    </row>
    <row r="796201" spans="70:70" x14ac:dyDescent="0.25">
      <c r="BR796201" s="2381"/>
    </row>
    <row r="796225" spans="70:70" x14ac:dyDescent="0.25">
      <c r="BR796225" s="2394"/>
    </row>
    <row r="796226" spans="70:70" x14ac:dyDescent="0.25">
      <c r="BR796226" s="2381"/>
    </row>
    <row r="796250" spans="70:70" x14ac:dyDescent="0.25">
      <c r="BR796250" s="2394"/>
    </row>
    <row r="796251" spans="70:70" x14ac:dyDescent="0.25">
      <c r="BR796251" s="2381"/>
    </row>
    <row r="796275" spans="70:70" x14ac:dyDescent="0.25">
      <c r="BR796275" s="2394"/>
    </row>
    <row r="796276" spans="70:70" x14ac:dyDescent="0.25">
      <c r="BR796276" s="2381"/>
    </row>
    <row r="796300" spans="70:70" x14ac:dyDescent="0.25">
      <c r="BR796300" s="2394"/>
    </row>
    <row r="796301" spans="70:70" x14ac:dyDescent="0.25">
      <c r="BR796301" s="2381"/>
    </row>
    <row r="796325" spans="70:70" x14ac:dyDescent="0.25">
      <c r="BR796325" s="2394"/>
    </row>
    <row r="796326" spans="70:70" x14ac:dyDescent="0.25">
      <c r="BR796326" s="2381"/>
    </row>
    <row r="796350" spans="70:70" x14ac:dyDescent="0.25">
      <c r="BR796350" s="2394"/>
    </row>
    <row r="796351" spans="70:70" x14ac:dyDescent="0.25">
      <c r="BR796351" s="2381"/>
    </row>
    <row r="796375" spans="70:70" x14ac:dyDescent="0.25">
      <c r="BR796375" s="2394"/>
    </row>
    <row r="796376" spans="70:70" x14ac:dyDescent="0.25">
      <c r="BR796376" s="2381"/>
    </row>
    <row r="796400" spans="70:70" x14ac:dyDescent="0.25">
      <c r="BR796400" s="2394"/>
    </row>
    <row r="796401" spans="70:70" x14ac:dyDescent="0.25">
      <c r="BR796401" s="2381"/>
    </row>
    <row r="796425" spans="70:70" x14ac:dyDescent="0.25">
      <c r="BR796425" s="2394"/>
    </row>
    <row r="796426" spans="70:70" x14ac:dyDescent="0.25">
      <c r="BR796426" s="2381"/>
    </row>
    <row r="796450" spans="70:70" x14ac:dyDescent="0.25">
      <c r="BR796450" s="2394"/>
    </row>
    <row r="796451" spans="70:70" x14ac:dyDescent="0.25">
      <c r="BR796451" s="2381"/>
    </row>
    <row r="796475" spans="70:70" x14ac:dyDescent="0.25">
      <c r="BR796475" s="2394"/>
    </row>
    <row r="796476" spans="70:70" x14ac:dyDescent="0.25">
      <c r="BR796476" s="2381"/>
    </row>
    <row r="796500" spans="70:70" x14ac:dyDescent="0.25">
      <c r="BR796500" s="2394"/>
    </row>
    <row r="796501" spans="70:70" x14ac:dyDescent="0.25">
      <c r="BR796501" s="2381"/>
    </row>
    <row r="796525" spans="70:70" x14ac:dyDescent="0.25">
      <c r="BR796525" s="2394"/>
    </row>
    <row r="796526" spans="70:70" x14ac:dyDescent="0.25">
      <c r="BR796526" s="2381"/>
    </row>
    <row r="796550" spans="70:70" x14ac:dyDescent="0.25">
      <c r="BR796550" s="2394"/>
    </row>
    <row r="796551" spans="70:70" x14ac:dyDescent="0.25">
      <c r="BR796551" s="2381"/>
    </row>
    <row r="796575" spans="70:70" x14ac:dyDescent="0.25">
      <c r="BR796575" s="2394"/>
    </row>
    <row r="796576" spans="70:70" x14ac:dyDescent="0.25">
      <c r="BR796576" s="2381"/>
    </row>
    <row r="796600" spans="70:70" x14ac:dyDescent="0.25">
      <c r="BR796600" s="2394"/>
    </row>
    <row r="796601" spans="70:70" x14ac:dyDescent="0.25">
      <c r="BR796601" s="2381"/>
    </row>
    <row r="796625" spans="70:70" x14ac:dyDescent="0.25">
      <c r="BR796625" s="2394"/>
    </row>
    <row r="796626" spans="70:70" x14ac:dyDescent="0.25">
      <c r="BR796626" s="2381"/>
    </row>
    <row r="796650" spans="70:70" x14ac:dyDescent="0.25">
      <c r="BR796650" s="2394"/>
    </row>
    <row r="796651" spans="70:70" x14ac:dyDescent="0.25">
      <c r="BR796651" s="2381"/>
    </row>
    <row r="796675" spans="70:70" x14ac:dyDescent="0.25">
      <c r="BR796675" s="2394"/>
    </row>
    <row r="796676" spans="70:70" x14ac:dyDescent="0.25">
      <c r="BR796676" s="2381"/>
    </row>
    <row r="796700" spans="70:70" x14ac:dyDescent="0.25">
      <c r="BR796700" s="2394"/>
    </row>
    <row r="796701" spans="70:70" x14ac:dyDescent="0.25">
      <c r="BR796701" s="2381"/>
    </row>
    <row r="796725" spans="70:70" x14ac:dyDescent="0.25">
      <c r="BR796725" s="2394"/>
    </row>
    <row r="796726" spans="70:70" x14ac:dyDescent="0.25">
      <c r="BR796726" s="2381"/>
    </row>
    <row r="796750" spans="70:70" x14ac:dyDescent="0.25">
      <c r="BR796750" s="2394"/>
    </row>
    <row r="796751" spans="70:70" x14ac:dyDescent="0.25">
      <c r="BR796751" s="2381"/>
    </row>
    <row r="796775" spans="70:70" x14ac:dyDescent="0.25">
      <c r="BR796775" s="2394"/>
    </row>
    <row r="796776" spans="70:70" x14ac:dyDescent="0.25">
      <c r="BR796776" s="2381"/>
    </row>
    <row r="796800" spans="70:70" x14ac:dyDescent="0.25">
      <c r="BR796800" s="2394"/>
    </row>
    <row r="796801" spans="70:70" x14ac:dyDescent="0.25">
      <c r="BR796801" s="2381"/>
    </row>
    <row r="796825" spans="70:70" x14ac:dyDescent="0.25">
      <c r="BR796825" s="2394"/>
    </row>
    <row r="796826" spans="70:70" x14ac:dyDescent="0.25">
      <c r="BR796826" s="2381"/>
    </row>
    <row r="796850" spans="70:70" x14ac:dyDescent="0.25">
      <c r="BR796850" s="2394"/>
    </row>
    <row r="796851" spans="70:70" x14ac:dyDescent="0.25">
      <c r="BR796851" s="2381"/>
    </row>
    <row r="796875" spans="70:70" x14ac:dyDescent="0.25">
      <c r="BR796875" s="2394"/>
    </row>
    <row r="796876" spans="70:70" x14ac:dyDescent="0.25">
      <c r="BR796876" s="2381"/>
    </row>
    <row r="796900" spans="70:70" x14ac:dyDescent="0.25">
      <c r="BR796900" s="2394"/>
    </row>
    <row r="796901" spans="70:70" x14ac:dyDescent="0.25">
      <c r="BR796901" s="2381"/>
    </row>
    <row r="796925" spans="70:70" x14ac:dyDescent="0.25">
      <c r="BR796925" s="2394"/>
    </row>
    <row r="796926" spans="70:70" x14ac:dyDescent="0.25">
      <c r="BR796926" s="2381"/>
    </row>
    <row r="796950" spans="70:70" x14ac:dyDescent="0.25">
      <c r="BR796950" s="2394"/>
    </row>
    <row r="796951" spans="70:70" x14ac:dyDescent="0.25">
      <c r="BR796951" s="2381"/>
    </row>
    <row r="796975" spans="70:70" x14ac:dyDescent="0.25">
      <c r="BR796975" s="2394"/>
    </row>
    <row r="796976" spans="70:70" x14ac:dyDescent="0.25">
      <c r="BR796976" s="2381"/>
    </row>
    <row r="797000" spans="70:70" x14ac:dyDescent="0.25">
      <c r="BR797000" s="2394"/>
    </row>
    <row r="797001" spans="70:70" x14ac:dyDescent="0.25">
      <c r="BR797001" s="2381"/>
    </row>
    <row r="797025" spans="70:70" x14ac:dyDescent="0.25">
      <c r="BR797025" s="2394"/>
    </row>
    <row r="797026" spans="70:70" x14ac:dyDescent="0.25">
      <c r="BR797026" s="2381"/>
    </row>
    <row r="797050" spans="70:70" x14ac:dyDescent="0.25">
      <c r="BR797050" s="2394"/>
    </row>
    <row r="797051" spans="70:70" x14ac:dyDescent="0.25">
      <c r="BR797051" s="2381"/>
    </row>
    <row r="797075" spans="70:70" x14ac:dyDescent="0.25">
      <c r="BR797075" s="2394"/>
    </row>
    <row r="797076" spans="70:70" x14ac:dyDescent="0.25">
      <c r="BR797076" s="2381"/>
    </row>
    <row r="797100" spans="70:70" x14ac:dyDescent="0.25">
      <c r="BR797100" s="2394"/>
    </row>
    <row r="797101" spans="70:70" x14ac:dyDescent="0.25">
      <c r="BR797101" s="2381"/>
    </row>
    <row r="797125" spans="70:70" x14ac:dyDescent="0.25">
      <c r="BR797125" s="2394"/>
    </row>
    <row r="797126" spans="70:70" x14ac:dyDescent="0.25">
      <c r="BR797126" s="2381"/>
    </row>
    <row r="797150" spans="70:70" x14ac:dyDescent="0.25">
      <c r="BR797150" s="2394"/>
    </row>
    <row r="797151" spans="70:70" x14ac:dyDescent="0.25">
      <c r="BR797151" s="2381"/>
    </row>
    <row r="797175" spans="70:70" x14ac:dyDescent="0.25">
      <c r="BR797175" s="2394"/>
    </row>
    <row r="797176" spans="70:70" x14ac:dyDescent="0.25">
      <c r="BR797176" s="2381"/>
    </row>
    <row r="797200" spans="70:70" x14ac:dyDescent="0.25">
      <c r="BR797200" s="2394"/>
    </row>
    <row r="797201" spans="70:70" x14ac:dyDescent="0.25">
      <c r="BR797201" s="2381"/>
    </row>
    <row r="797225" spans="70:70" x14ac:dyDescent="0.25">
      <c r="BR797225" s="2394"/>
    </row>
    <row r="797226" spans="70:70" x14ac:dyDescent="0.25">
      <c r="BR797226" s="2381"/>
    </row>
    <row r="797250" spans="70:70" x14ac:dyDescent="0.25">
      <c r="BR797250" s="2394"/>
    </row>
    <row r="797251" spans="70:70" x14ac:dyDescent="0.25">
      <c r="BR797251" s="2381"/>
    </row>
    <row r="797275" spans="70:70" x14ac:dyDescent="0.25">
      <c r="BR797275" s="2394"/>
    </row>
    <row r="797276" spans="70:70" x14ac:dyDescent="0.25">
      <c r="BR797276" s="2381"/>
    </row>
    <row r="797300" spans="70:70" x14ac:dyDescent="0.25">
      <c r="BR797300" s="2394"/>
    </row>
    <row r="797301" spans="70:70" x14ac:dyDescent="0.25">
      <c r="BR797301" s="2381"/>
    </row>
    <row r="797325" spans="70:70" x14ac:dyDescent="0.25">
      <c r="BR797325" s="2394"/>
    </row>
    <row r="797326" spans="70:70" x14ac:dyDescent="0.25">
      <c r="BR797326" s="2381"/>
    </row>
    <row r="797350" spans="70:70" x14ac:dyDescent="0.25">
      <c r="BR797350" s="2394"/>
    </row>
    <row r="797351" spans="70:70" x14ac:dyDescent="0.25">
      <c r="BR797351" s="2381"/>
    </row>
    <row r="797375" spans="70:70" x14ac:dyDescent="0.25">
      <c r="BR797375" s="2394"/>
    </row>
    <row r="797376" spans="70:70" x14ac:dyDescent="0.25">
      <c r="BR797376" s="2381"/>
    </row>
    <row r="797400" spans="70:70" x14ac:dyDescent="0.25">
      <c r="BR797400" s="2394"/>
    </row>
    <row r="797401" spans="70:70" x14ac:dyDescent="0.25">
      <c r="BR797401" s="2381"/>
    </row>
    <row r="797425" spans="70:70" x14ac:dyDescent="0.25">
      <c r="BR797425" s="2394"/>
    </row>
    <row r="797426" spans="70:70" x14ac:dyDescent="0.25">
      <c r="BR797426" s="2381"/>
    </row>
    <row r="797450" spans="70:70" x14ac:dyDescent="0.25">
      <c r="BR797450" s="2394"/>
    </row>
    <row r="797451" spans="70:70" x14ac:dyDescent="0.25">
      <c r="BR797451" s="2381"/>
    </row>
    <row r="797475" spans="70:70" x14ac:dyDescent="0.25">
      <c r="BR797475" s="2394"/>
    </row>
    <row r="797476" spans="70:70" x14ac:dyDescent="0.25">
      <c r="BR797476" s="2381"/>
    </row>
    <row r="797500" spans="70:70" x14ac:dyDescent="0.25">
      <c r="BR797500" s="2394"/>
    </row>
    <row r="797501" spans="70:70" x14ac:dyDescent="0.25">
      <c r="BR797501" s="2381"/>
    </row>
    <row r="797525" spans="70:70" x14ac:dyDescent="0.25">
      <c r="BR797525" s="2394"/>
    </row>
    <row r="797526" spans="70:70" x14ac:dyDescent="0.25">
      <c r="BR797526" s="2381"/>
    </row>
    <row r="797550" spans="70:70" x14ac:dyDescent="0.25">
      <c r="BR797550" s="2394"/>
    </row>
    <row r="797551" spans="70:70" x14ac:dyDescent="0.25">
      <c r="BR797551" s="2381"/>
    </row>
    <row r="797575" spans="70:70" x14ac:dyDescent="0.25">
      <c r="BR797575" s="2394"/>
    </row>
    <row r="797576" spans="70:70" x14ac:dyDescent="0.25">
      <c r="BR797576" s="2381"/>
    </row>
    <row r="797600" spans="70:70" x14ac:dyDescent="0.25">
      <c r="BR797600" s="2394"/>
    </row>
    <row r="797601" spans="70:70" x14ac:dyDescent="0.25">
      <c r="BR797601" s="2381"/>
    </row>
    <row r="797625" spans="70:70" x14ac:dyDescent="0.25">
      <c r="BR797625" s="2394"/>
    </row>
    <row r="797626" spans="70:70" x14ac:dyDescent="0.25">
      <c r="BR797626" s="2381"/>
    </row>
    <row r="797650" spans="70:70" x14ac:dyDescent="0.25">
      <c r="BR797650" s="2394"/>
    </row>
    <row r="797651" spans="70:70" x14ac:dyDescent="0.25">
      <c r="BR797651" s="2381"/>
    </row>
    <row r="797675" spans="70:70" x14ac:dyDescent="0.25">
      <c r="BR797675" s="2394"/>
    </row>
    <row r="797676" spans="70:70" x14ac:dyDescent="0.25">
      <c r="BR797676" s="2381"/>
    </row>
    <row r="797700" spans="70:70" x14ac:dyDescent="0.25">
      <c r="BR797700" s="2394"/>
    </row>
    <row r="797701" spans="70:70" x14ac:dyDescent="0.25">
      <c r="BR797701" s="2381"/>
    </row>
    <row r="797725" spans="70:70" x14ac:dyDescent="0.25">
      <c r="BR797725" s="2394"/>
    </row>
    <row r="797726" spans="70:70" x14ac:dyDescent="0.25">
      <c r="BR797726" s="2381"/>
    </row>
    <row r="797750" spans="70:70" x14ac:dyDescent="0.25">
      <c r="BR797750" s="2394"/>
    </row>
    <row r="797751" spans="70:70" x14ac:dyDescent="0.25">
      <c r="BR797751" s="2381"/>
    </row>
    <row r="797775" spans="70:70" x14ac:dyDescent="0.25">
      <c r="BR797775" s="2394"/>
    </row>
    <row r="797776" spans="70:70" x14ac:dyDescent="0.25">
      <c r="BR797776" s="2381"/>
    </row>
    <row r="797800" spans="70:70" x14ac:dyDescent="0.25">
      <c r="BR797800" s="2394"/>
    </row>
    <row r="797801" spans="70:70" x14ac:dyDescent="0.25">
      <c r="BR797801" s="2381"/>
    </row>
    <row r="797825" spans="70:70" x14ac:dyDescent="0.25">
      <c r="BR797825" s="2394"/>
    </row>
    <row r="797826" spans="70:70" x14ac:dyDescent="0.25">
      <c r="BR797826" s="2381"/>
    </row>
    <row r="797850" spans="70:70" x14ac:dyDescent="0.25">
      <c r="BR797850" s="2394"/>
    </row>
    <row r="797851" spans="70:70" x14ac:dyDescent="0.25">
      <c r="BR797851" s="2381"/>
    </row>
    <row r="797875" spans="70:70" x14ac:dyDescent="0.25">
      <c r="BR797875" s="2394"/>
    </row>
    <row r="797876" spans="70:70" x14ac:dyDescent="0.25">
      <c r="BR797876" s="2381"/>
    </row>
    <row r="797900" spans="70:70" x14ac:dyDescent="0.25">
      <c r="BR797900" s="2394"/>
    </row>
    <row r="797901" spans="70:70" x14ac:dyDescent="0.25">
      <c r="BR797901" s="2381"/>
    </row>
    <row r="797925" spans="70:70" x14ac:dyDescent="0.25">
      <c r="BR797925" s="2394"/>
    </row>
    <row r="797926" spans="70:70" x14ac:dyDescent="0.25">
      <c r="BR797926" s="2381"/>
    </row>
    <row r="797950" spans="70:70" x14ac:dyDescent="0.25">
      <c r="BR797950" s="2394"/>
    </row>
    <row r="797951" spans="70:70" x14ac:dyDescent="0.25">
      <c r="BR797951" s="2381"/>
    </row>
    <row r="797975" spans="70:70" x14ac:dyDescent="0.25">
      <c r="BR797975" s="2394"/>
    </row>
    <row r="797976" spans="70:70" x14ac:dyDescent="0.25">
      <c r="BR797976" s="2381"/>
    </row>
    <row r="798000" spans="70:70" x14ac:dyDescent="0.25">
      <c r="BR798000" s="2394"/>
    </row>
    <row r="798001" spans="70:70" x14ac:dyDescent="0.25">
      <c r="BR798001" s="2381"/>
    </row>
    <row r="798025" spans="70:70" x14ac:dyDescent="0.25">
      <c r="BR798025" s="2394"/>
    </row>
    <row r="798026" spans="70:70" x14ac:dyDescent="0.25">
      <c r="BR798026" s="2381"/>
    </row>
    <row r="798050" spans="70:70" x14ac:dyDescent="0.25">
      <c r="BR798050" s="2394"/>
    </row>
    <row r="798051" spans="70:70" x14ac:dyDescent="0.25">
      <c r="BR798051" s="2381"/>
    </row>
    <row r="798075" spans="70:70" x14ac:dyDescent="0.25">
      <c r="BR798075" s="2394"/>
    </row>
    <row r="798076" spans="70:70" x14ac:dyDescent="0.25">
      <c r="BR798076" s="2381"/>
    </row>
    <row r="798100" spans="70:70" x14ac:dyDescent="0.25">
      <c r="BR798100" s="2394"/>
    </row>
    <row r="798101" spans="70:70" x14ac:dyDescent="0.25">
      <c r="BR798101" s="2381"/>
    </row>
    <row r="798125" spans="70:70" x14ac:dyDescent="0.25">
      <c r="BR798125" s="2394"/>
    </row>
    <row r="798126" spans="70:70" x14ac:dyDescent="0.25">
      <c r="BR798126" s="2381"/>
    </row>
    <row r="798150" spans="70:70" x14ac:dyDescent="0.25">
      <c r="BR798150" s="2394"/>
    </row>
    <row r="798151" spans="70:70" x14ac:dyDescent="0.25">
      <c r="BR798151" s="2381"/>
    </row>
    <row r="798175" spans="70:70" x14ac:dyDescent="0.25">
      <c r="BR798175" s="2394"/>
    </row>
    <row r="798176" spans="70:70" x14ac:dyDescent="0.25">
      <c r="BR798176" s="2381"/>
    </row>
    <row r="798200" spans="70:70" x14ac:dyDescent="0.25">
      <c r="BR798200" s="2394"/>
    </row>
    <row r="798201" spans="70:70" x14ac:dyDescent="0.25">
      <c r="BR798201" s="2381"/>
    </row>
    <row r="798225" spans="70:70" x14ac:dyDescent="0.25">
      <c r="BR798225" s="2394"/>
    </row>
    <row r="798226" spans="70:70" x14ac:dyDescent="0.25">
      <c r="BR798226" s="2381"/>
    </row>
    <row r="798250" spans="70:70" x14ac:dyDescent="0.25">
      <c r="BR798250" s="2394"/>
    </row>
    <row r="798251" spans="70:70" x14ac:dyDescent="0.25">
      <c r="BR798251" s="2381"/>
    </row>
    <row r="798275" spans="70:70" x14ac:dyDescent="0.25">
      <c r="BR798275" s="2394"/>
    </row>
    <row r="798276" spans="70:70" x14ac:dyDescent="0.25">
      <c r="BR798276" s="2381"/>
    </row>
    <row r="798300" spans="70:70" x14ac:dyDescent="0.25">
      <c r="BR798300" s="2394"/>
    </row>
    <row r="798301" spans="70:70" x14ac:dyDescent="0.25">
      <c r="BR798301" s="2381"/>
    </row>
    <row r="798325" spans="70:70" x14ac:dyDescent="0.25">
      <c r="BR798325" s="2394"/>
    </row>
    <row r="798326" spans="70:70" x14ac:dyDescent="0.25">
      <c r="BR798326" s="2381"/>
    </row>
    <row r="798350" spans="70:70" x14ac:dyDescent="0.25">
      <c r="BR798350" s="2394"/>
    </row>
    <row r="798351" spans="70:70" x14ac:dyDescent="0.25">
      <c r="BR798351" s="2381"/>
    </row>
    <row r="798375" spans="70:70" x14ac:dyDescent="0.25">
      <c r="BR798375" s="2394"/>
    </row>
    <row r="798376" spans="70:70" x14ac:dyDescent="0.25">
      <c r="BR798376" s="2381"/>
    </row>
    <row r="798400" spans="70:70" x14ac:dyDescent="0.25">
      <c r="BR798400" s="2394"/>
    </row>
    <row r="798401" spans="70:70" x14ac:dyDescent="0.25">
      <c r="BR798401" s="2381"/>
    </row>
    <row r="798425" spans="70:70" x14ac:dyDescent="0.25">
      <c r="BR798425" s="2394"/>
    </row>
    <row r="798426" spans="70:70" x14ac:dyDescent="0.25">
      <c r="BR798426" s="2381"/>
    </row>
    <row r="798450" spans="70:70" x14ac:dyDescent="0.25">
      <c r="BR798450" s="2394"/>
    </row>
    <row r="798451" spans="70:70" x14ac:dyDescent="0.25">
      <c r="BR798451" s="2381"/>
    </row>
    <row r="798475" spans="70:70" x14ac:dyDescent="0.25">
      <c r="BR798475" s="2394"/>
    </row>
    <row r="798476" spans="70:70" x14ac:dyDescent="0.25">
      <c r="BR798476" s="2381"/>
    </row>
    <row r="798500" spans="70:70" x14ac:dyDescent="0.25">
      <c r="BR798500" s="2394"/>
    </row>
    <row r="798501" spans="70:70" x14ac:dyDescent="0.25">
      <c r="BR798501" s="2381"/>
    </row>
    <row r="798525" spans="70:70" x14ac:dyDescent="0.25">
      <c r="BR798525" s="2394"/>
    </row>
    <row r="798526" spans="70:70" x14ac:dyDescent="0.25">
      <c r="BR798526" s="2381"/>
    </row>
    <row r="798550" spans="70:70" x14ac:dyDescent="0.25">
      <c r="BR798550" s="2394"/>
    </row>
    <row r="798551" spans="70:70" x14ac:dyDescent="0.25">
      <c r="BR798551" s="2381"/>
    </row>
    <row r="798575" spans="70:70" x14ac:dyDescent="0.25">
      <c r="BR798575" s="2394"/>
    </row>
    <row r="798576" spans="70:70" x14ac:dyDescent="0.25">
      <c r="BR798576" s="2381"/>
    </row>
    <row r="798600" spans="70:70" x14ac:dyDescent="0.25">
      <c r="BR798600" s="2394"/>
    </row>
    <row r="798601" spans="70:70" x14ac:dyDescent="0.25">
      <c r="BR798601" s="2381"/>
    </row>
    <row r="798625" spans="70:70" x14ac:dyDescent="0.25">
      <c r="BR798625" s="2394"/>
    </row>
    <row r="798626" spans="70:70" x14ac:dyDescent="0.25">
      <c r="BR798626" s="2381"/>
    </row>
    <row r="798650" spans="70:70" x14ac:dyDescent="0.25">
      <c r="BR798650" s="2394"/>
    </row>
    <row r="798651" spans="70:70" x14ac:dyDescent="0.25">
      <c r="BR798651" s="2381"/>
    </row>
    <row r="798675" spans="70:70" x14ac:dyDescent="0.25">
      <c r="BR798675" s="2394"/>
    </row>
    <row r="798676" spans="70:70" x14ac:dyDescent="0.25">
      <c r="BR798676" s="2381"/>
    </row>
    <row r="798700" spans="70:70" x14ac:dyDescent="0.25">
      <c r="BR798700" s="2394"/>
    </row>
    <row r="798701" spans="70:70" x14ac:dyDescent="0.25">
      <c r="BR798701" s="2381"/>
    </row>
    <row r="798725" spans="70:70" x14ac:dyDescent="0.25">
      <c r="BR798725" s="2394"/>
    </row>
    <row r="798726" spans="70:70" x14ac:dyDescent="0.25">
      <c r="BR798726" s="2381"/>
    </row>
    <row r="798750" spans="70:70" x14ac:dyDescent="0.25">
      <c r="BR798750" s="2394"/>
    </row>
    <row r="798751" spans="70:70" x14ac:dyDescent="0.25">
      <c r="BR798751" s="2381"/>
    </row>
    <row r="798775" spans="70:70" x14ac:dyDescent="0.25">
      <c r="BR798775" s="2394"/>
    </row>
    <row r="798776" spans="70:70" x14ac:dyDescent="0.25">
      <c r="BR798776" s="2381"/>
    </row>
    <row r="798800" spans="70:70" x14ac:dyDescent="0.25">
      <c r="BR798800" s="2394"/>
    </row>
    <row r="798801" spans="70:70" x14ac:dyDescent="0.25">
      <c r="BR798801" s="2381"/>
    </row>
    <row r="798825" spans="70:70" x14ac:dyDescent="0.25">
      <c r="BR798825" s="2394"/>
    </row>
    <row r="798826" spans="70:70" x14ac:dyDescent="0.25">
      <c r="BR798826" s="2381"/>
    </row>
    <row r="798850" spans="70:70" x14ac:dyDescent="0.25">
      <c r="BR798850" s="2394"/>
    </row>
    <row r="798851" spans="70:70" x14ac:dyDescent="0.25">
      <c r="BR798851" s="2381"/>
    </row>
    <row r="798875" spans="70:70" x14ac:dyDescent="0.25">
      <c r="BR798875" s="2394"/>
    </row>
    <row r="798876" spans="70:70" x14ac:dyDescent="0.25">
      <c r="BR798876" s="2381"/>
    </row>
    <row r="798900" spans="70:70" x14ac:dyDescent="0.25">
      <c r="BR798900" s="2394"/>
    </row>
    <row r="798901" spans="70:70" x14ac:dyDescent="0.25">
      <c r="BR798901" s="2381"/>
    </row>
    <row r="798925" spans="70:70" x14ac:dyDescent="0.25">
      <c r="BR798925" s="2394"/>
    </row>
    <row r="798926" spans="70:70" x14ac:dyDescent="0.25">
      <c r="BR798926" s="2381"/>
    </row>
    <row r="798950" spans="70:70" x14ac:dyDescent="0.25">
      <c r="BR798950" s="2394"/>
    </row>
    <row r="798951" spans="70:70" x14ac:dyDescent="0.25">
      <c r="BR798951" s="2381"/>
    </row>
    <row r="798975" spans="70:70" x14ac:dyDescent="0.25">
      <c r="BR798975" s="2394"/>
    </row>
    <row r="798976" spans="70:70" x14ac:dyDescent="0.25">
      <c r="BR798976" s="2381"/>
    </row>
    <row r="799000" spans="70:70" x14ac:dyDescent="0.25">
      <c r="BR799000" s="2394"/>
    </row>
    <row r="799001" spans="70:70" x14ac:dyDescent="0.25">
      <c r="BR799001" s="2381"/>
    </row>
    <row r="799025" spans="70:70" x14ac:dyDescent="0.25">
      <c r="BR799025" s="2394"/>
    </row>
    <row r="799026" spans="70:70" x14ac:dyDescent="0.25">
      <c r="BR799026" s="2381"/>
    </row>
    <row r="799050" spans="70:70" x14ac:dyDescent="0.25">
      <c r="BR799050" s="2394"/>
    </row>
    <row r="799051" spans="70:70" x14ac:dyDescent="0.25">
      <c r="BR799051" s="2381"/>
    </row>
    <row r="799075" spans="70:70" x14ac:dyDescent="0.25">
      <c r="BR799075" s="2394"/>
    </row>
    <row r="799076" spans="70:70" x14ac:dyDescent="0.25">
      <c r="BR799076" s="2381"/>
    </row>
    <row r="799100" spans="70:70" x14ac:dyDescent="0.25">
      <c r="BR799100" s="2394"/>
    </row>
    <row r="799101" spans="70:70" x14ac:dyDescent="0.25">
      <c r="BR799101" s="2381"/>
    </row>
    <row r="799125" spans="70:70" x14ac:dyDescent="0.25">
      <c r="BR799125" s="2394"/>
    </row>
    <row r="799126" spans="70:70" x14ac:dyDescent="0.25">
      <c r="BR799126" s="2381"/>
    </row>
    <row r="799150" spans="70:70" x14ac:dyDescent="0.25">
      <c r="BR799150" s="2394"/>
    </row>
    <row r="799151" spans="70:70" x14ac:dyDescent="0.25">
      <c r="BR799151" s="2381"/>
    </row>
    <row r="799175" spans="70:70" x14ac:dyDescent="0.25">
      <c r="BR799175" s="2394"/>
    </row>
    <row r="799176" spans="70:70" x14ac:dyDescent="0.25">
      <c r="BR799176" s="2381"/>
    </row>
    <row r="799200" spans="70:70" x14ac:dyDescent="0.25">
      <c r="BR799200" s="2394"/>
    </row>
    <row r="799201" spans="70:70" x14ac:dyDescent="0.25">
      <c r="BR799201" s="2381"/>
    </row>
    <row r="799225" spans="70:70" x14ac:dyDescent="0.25">
      <c r="BR799225" s="2394"/>
    </row>
    <row r="799226" spans="70:70" x14ac:dyDescent="0.25">
      <c r="BR799226" s="2381"/>
    </row>
    <row r="799250" spans="70:70" x14ac:dyDescent="0.25">
      <c r="BR799250" s="2394"/>
    </row>
    <row r="799251" spans="70:70" x14ac:dyDescent="0.25">
      <c r="BR799251" s="2381"/>
    </row>
    <row r="799275" spans="70:70" x14ac:dyDescent="0.25">
      <c r="BR799275" s="2394"/>
    </row>
    <row r="799276" spans="70:70" x14ac:dyDescent="0.25">
      <c r="BR799276" s="2381"/>
    </row>
    <row r="799300" spans="70:70" x14ac:dyDescent="0.25">
      <c r="BR799300" s="2394"/>
    </row>
    <row r="799301" spans="70:70" x14ac:dyDescent="0.25">
      <c r="BR799301" s="2381"/>
    </row>
    <row r="799325" spans="70:70" x14ac:dyDescent="0.25">
      <c r="BR799325" s="2394"/>
    </row>
    <row r="799326" spans="70:70" x14ac:dyDescent="0.25">
      <c r="BR799326" s="2381"/>
    </row>
    <row r="799350" spans="70:70" x14ac:dyDescent="0.25">
      <c r="BR799350" s="2394"/>
    </row>
    <row r="799351" spans="70:70" x14ac:dyDescent="0.25">
      <c r="BR799351" s="2381"/>
    </row>
    <row r="799375" spans="70:70" x14ac:dyDescent="0.25">
      <c r="BR799375" s="2394"/>
    </row>
    <row r="799376" spans="70:70" x14ac:dyDescent="0.25">
      <c r="BR799376" s="2381"/>
    </row>
    <row r="799400" spans="70:70" x14ac:dyDescent="0.25">
      <c r="BR799400" s="2394"/>
    </row>
    <row r="799401" spans="70:70" x14ac:dyDescent="0.25">
      <c r="BR799401" s="2381"/>
    </row>
    <row r="799425" spans="70:70" x14ac:dyDescent="0.25">
      <c r="BR799425" s="2394"/>
    </row>
    <row r="799426" spans="70:70" x14ac:dyDescent="0.25">
      <c r="BR799426" s="2381"/>
    </row>
    <row r="799450" spans="70:70" x14ac:dyDescent="0.25">
      <c r="BR799450" s="2394"/>
    </row>
    <row r="799451" spans="70:70" x14ac:dyDescent="0.25">
      <c r="BR799451" s="2381"/>
    </row>
    <row r="799475" spans="70:70" x14ac:dyDescent="0.25">
      <c r="BR799475" s="2394"/>
    </row>
    <row r="799476" spans="70:70" x14ac:dyDescent="0.25">
      <c r="BR799476" s="2381"/>
    </row>
    <row r="799500" spans="70:70" x14ac:dyDescent="0.25">
      <c r="BR799500" s="2394"/>
    </row>
    <row r="799501" spans="70:70" x14ac:dyDescent="0.25">
      <c r="BR799501" s="2381"/>
    </row>
    <row r="799525" spans="70:70" x14ac:dyDescent="0.25">
      <c r="BR799525" s="2394"/>
    </row>
    <row r="799526" spans="70:70" x14ac:dyDescent="0.25">
      <c r="BR799526" s="2381"/>
    </row>
    <row r="799550" spans="70:70" x14ac:dyDescent="0.25">
      <c r="BR799550" s="2394"/>
    </row>
    <row r="799551" spans="70:70" x14ac:dyDescent="0.25">
      <c r="BR799551" s="2381"/>
    </row>
    <row r="799575" spans="70:70" x14ac:dyDescent="0.25">
      <c r="BR799575" s="2394"/>
    </row>
    <row r="799576" spans="70:70" x14ac:dyDescent="0.25">
      <c r="BR799576" s="2381"/>
    </row>
    <row r="799600" spans="70:70" x14ac:dyDescent="0.25">
      <c r="BR799600" s="2394"/>
    </row>
    <row r="799601" spans="70:70" x14ac:dyDescent="0.25">
      <c r="BR799601" s="2381"/>
    </row>
    <row r="799625" spans="70:70" x14ac:dyDescent="0.25">
      <c r="BR799625" s="2394"/>
    </row>
    <row r="799626" spans="70:70" x14ac:dyDescent="0.25">
      <c r="BR799626" s="2381"/>
    </row>
    <row r="799650" spans="70:70" x14ac:dyDescent="0.25">
      <c r="BR799650" s="2394"/>
    </row>
    <row r="799651" spans="70:70" x14ac:dyDescent="0.25">
      <c r="BR799651" s="2381"/>
    </row>
    <row r="799675" spans="70:70" x14ac:dyDescent="0.25">
      <c r="BR799675" s="2394"/>
    </row>
    <row r="799676" spans="70:70" x14ac:dyDescent="0.25">
      <c r="BR799676" s="2381"/>
    </row>
    <row r="799700" spans="70:70" x14ac:dyDescent="0.25">
      <c r="BR799700" s="2394"/>
    </row>
    <row r="799701" spans="70:70" x14ac:dyDescent="0.25">
      <c r="BR799701" s="2381"/>
    </row>
    <row r="799725" spans="70:70" x14ac:dyDescent="0.25">
      <c r="BR799725" s="2394"/>
    </row>
    <row r="799726" spans="70:70" x14ac:dyDescent="0.25">
      <c r="BR799726" s="2381"/>
    </row>
    <row r="799750" spans="70:70" x14ac:dyDescent="0.25">
      <c r="BR799750" s="2394"/>
    </row>
    <row r="799751" spans="70:70" x14ac:dyDescent="0.25">
      <c r="BR799751" s="2381"/>
    </row>
    <row r="799775" spans="70:70" x14ac:dyDescent="0.25">
      <c r="BR799775" s="2394"/>
    </row>
    <row r="799776" spans="70:70" x14ac:dyDescent="0.25">
      <c r="BR799776" s="2381"/>
    </row>
    <row r="799800" spans="70:70" x14ac:dyDescent="0.25">
      <c r="BR799800" s="2394"/>
    </row>
    <row r="799801" spans="70:70" x14ac:dyDescent="0.25">
      <c r="BR799801" s="2381"/>
    </row>
    <row r="799825" spans="70:70" x14ac:dyDescent="0.25">
      <c r="BR799825" s="2394"/>
    </row>
    <row r="799826" spans="70:70" x14ac:dyDescent="0.25">
      <c r="BR799826" s="2381"/>
    </row>
    <row r="799850" spans="70:70" x14ac:dyDescent="0.25">
      <c r="BR799850" s="2394"/>
    </row>
    <row r="799851" spans="70:70" x14ac:dyDescent="0.25">
      <c r="BR799851" s="2381"/>
    </row>
    <row r="799875" spans="70:70" x14ac:dyDescent="0.25">
      <c r="BR799875" s="2394"/>
    </row>
    <row r="799876" spans="70:70" x14ac:dyDescent="0.25">
      <c r="BR799876" s="2381"/>
    </row>
    <row r="799900" spans="70:70" x14ac:dyDescent="0.25">
      <c r="BR799900" s="2394"/>
    </row>
    <row r="799901" spans="70:70" x14ac:dyDescent="0.25">
      <c r="BR799901" s="2381"/>
    </row>
    <row r="799925" spans="70:70" x14ac:dyDescent="0.25">
      <c r="BR799925" s="2394"/>
    </row>
    <row r="799926" spans="70:70" x14ac:dyDescent="0.25">
      <c r="BR799926" s="2381"/>
    </row>
    <row r="799950" spans="70:70" x14ac:dyDescent="0.25">
      <c r="BR799950" s="2394"/>
    </row>
    <row r="799951" spans="70:70" x14ac:dyDescent="0.25">
      <c r="BR799951" s="2381"/>
    </row>
    <row r="799975" spans="70:70" x14ac:dyDescent="0.25">
      <c r="BR799975" s="2394"/>
    </row>
    <row r="799976" spans="70:70" x14ac:dyDescent="0.25">
      <c r="BR799976" s="2381"/>
    </row>
    <row r="800000" spans="70:70" x14ac:dyDescent="0.25">
      <c r="BR800000" s="2394"/>
    </row>
    <row r="800001" spans="70:70" x14ac:dyDescent="0.25">
      <c r="BR800001" s="2381"/>
    </row>
    <row r="800025" spans="70:70" x14ac:dyDescent="0.25">
      <c r="BR800025" s="2394"/>
    </row>
    <row r="800026" spans="70:70" x14ac:dyDescent="0.25">
      <c r="BR800026" s="2381"/>
    </row>
    <row r="800050" spans="70:70" x14ac:dyDescent="0.25">
      <c r="BR800050" s="2394"/>
    </row>
    <row r="800051" spans="70:70" x14ac:dyDescent="0.25">
      <c r="BR800051" s="2381"/>
    </row>
    <row r="800075" spans="70:70" x14ac:dyDescent="0.25">
      <c r="BR800075" s="2394"/>
    </row>
    <row r="800076" spans="70:70" x14ac:dyDescent="0.25">
      <c r="BR800076" s="2381"/>
    </row>
    <row r="800100" spans="70:70" x14ac:dyDescent="0.25">
      <c r="BR800100" s="2394"/>
    </row>
    <row r="800101" spans="70:70" x14ac:dyDescent="0.25">
      <c r="BR800101" s="2381"/>
    </row>
    <row r="800125" spans="70:70" x14ac:dyDescent="0.25">
      <c r="BR800125" s="2394"/>
    </row>
    <row r="800126" spans="70:70" x14ac:dyDescent="0.25">
      <c r="BR800126" s="2381"/>
    </row>
    <row r="800150" spans="70:70" x14ac:dyDescent="0.25">
      <c r="BR800150" s="2394"/>
    </row>
    <row r="800151" spans="70:70" x14ac:dyDescent="0.25">
      <c r="BR800151" s="2381"/>
    </row>
    <row r="800175" spans="70:70" x14ac:dyDescent="0.25">
      <c r="BR800175" s="2394"/>
    </row>
    <row r="800176" spans="70:70" x14ac:dyDescent="0.25">
      <c r="BR800176" s="2381"/>
    </row>
    <row r="800200" spans="70:70" x14ac:dyDescent="0.25">
      <c r="BR800200" s="2394"/>
    </row>
    <row r="800201" spans="70:70" x14ac:dyDescent="0.25">
      <c r="BR800201" s="2381"/>
    </row>
    <row r="800225" spans="70:70" x14ac:dyDescent="0.25">
      <c r="BR800225" s="2394"/>
    </row>
    <row r="800226" spans="70:70" x14ac:dyDescent="0.25">
      <c r="BR800226" s="2381"/>
    </row>
    <row r="800250" spans="70:70" x14ac:dyDescent="0.25">
      <c r="BR800250" s="2394"/>
    </row>
    <row r="800251" spans="70:70" x14ac:dyDescent="0.25">
      <c r="BR800251" s="2381"/>
    </row>
    <row r="800275" spans="70:70" x14ac:dyDescent="0.25">
      <c r="BR800275" s="2394"/>
    </row>
    <row r="800276" spans="70:70" x14ac:dyDescent="0.25">
      <c r="BR800276" s="2381"/>
    </row>
    <row r="800300" spans="70:70" x14ac:dyDescent="0.25">
      <c r="BR800300" s="2394"/>
    </row>
    <row r="800301" spans="70:70" x14ac:dyDescent="0.25">
      <c r="BR800301" s="2381"/>
    </row>
    <row r="800325" spans="70:70" x14ac:dyDescent="0.25">
      <c r="BR800325" s="2394"/>
    </row>
    <row r="800326" spans="70:70" x14ac:dyDescent="0.25">
      <c r="BR800326" s="2381"/>
    </row>
    <row r="800350" spans="70:70" x14ac:dyDescent="0.25">
      <c r="BR800350" s="2394"/>
    </row>
    <row r="800351" spans="70:70" x14ac:dyDescent="0.25">
      <c r="BR800351" s="2381"/>
    </row>
    <row r="800375" spans="70:70" x14ac:dyDescent="0.25">
      <c r="BR800375" s="2394"/>
    </row>
    <row r="800376" spans="70:70" x14ac:dyDescent="0.25">
      <c r="BR800376" s="2381"/>
    </row>
    <row r="800400" spans="70:70" x14ac:dyDescent="0.25">
      <c r="BR800400" s="2394"/>
    </row>
    <row r="800401" spans="70:70" x14ac:dyDescent="0.25">
      <c r="BR800401" s="2381"/>
    </row>
    <row r="800425" spans="70:70" x14ac:dyDescent="0.25">
      <c r="BR800425" s="2394"/>
    </row>
    <row r="800426" spans="70:70" x14ac:dyDescent="0.25">
      <c r="BR800426" s="2381"/>
    </row>
    <row r="800450" spans="70:70" x14ac:dyDescent="0.25">
      <c r="BR800450" s="2394"/>
    </row>
    <row r="800451" spans="70:70" x14ac:dyDescent="0.25">
      <c r="BR800451" s="2381"/>
    </row>
    <row r="800475" spans="70:70" x14ac:dyDescent="0.25">
      <c r="BR800475" s="2394"/>
    </row>
    <row r="800476" spans="70:70" x14ac:dyDescent="0.25">
      <c r="BR800476" s="2381"/>
    </row>
    <row r="800500" spans="70:70" x14ac:dyDescent="0.25">
      <c r="BR800500" s="2394"/>
    </row>
    <row r="800501" spans="70:70" x14ac:dyDescent="0.25">
      <c r="BR800501" s="2381"/>
    </row>
    <row r="800525" spans="70:70" x14ac:dyDescent="0.25">
      <c r="BR800525" s="2394"/>
    </row>
    <row r="800526" spans="70:70" x14ac:dyDescent="0.25">
      <c r="BR800526" s="2381"/>
    </row>
    <row r="800550" spans="70:70" x14ac:dyDescent="0.25">
      <c r="BR800550" s="2394"/>
    </row>
    <row r="800551" spans="70:70" x14ac:dyDescent="0.25">
      <c r="BR800551" s="2381"/>
    </row>
    <row r="800575" spans="70:70" x14ac:dyDescent="0.25">
      <c r="BR800575" s="2394"/>
    </row>
    <row r="800576" spans="70:70" x14ac:dyDescent="0.25">
      <c r="BR800576" s="2381"/>
    </row>
    <row r="800600" spans="70:70" x14ac:dyDescent="0.25">
      <c r="BR800600" s="2394"/>
    </row>
    <row r="800601" spans="70:70" x14ac:dyDescent="0.25">
      <c r="BR800601" s="2381"/>
    </row>
    <row r="800625" spans="70:70" x14ac:dyDescent="0.25">
      <c r="BR800625" s="2394"/>
    </row>
    <row r="800626" spans="70:70" x14ac:dyDescent="0.25">
      <c r="BR800626" s="2381"/>
    </row>
    <row r="800650" spans="70:70" x14ac:dyDescent="0.25">
      <c r="BR800650" s="2394"/>
    </row>
    <row r="800651" spans="70:70" x14ac:dyDescent="0.25">
      <c r="BR800651" s="2381"/>
    </row>
    <row r="800675" spans="70:70" x14ac:dyDescent="0.25">
      <c r="BR800675" s="2394"/>
    </row>
    <row r="800676" spans="70:70" x14ac:dyDescent="0.25">
      <c r="BR800676" s="2381"/>
    </row>
    <row r="800700" spans="70:70" x14ac:dyDescent="0.25">
      <c r="BR800700" s="2394"/>
    </row>
    <row r="800701" spans="70:70" x14ac:dyDescent="0.25">
      <c r="BR800701" s="2381"/>
    </row>
    <row r="800725" spans="70:70" x14ac:dyDescent="0.25">
      <c r="BR800725" s="2394"/>
    </row>
    <row r="800726" spans="70:70" x14ac:dyDescent="0.25">
      <c r="BR800726" s="2381"/>
    </row>
    <row r="800750" spans="70:70" x14ac:dyDescent="0.25">
      <c r="BR800750" s="2394"/>
    </row>
    <row r="800751" spans="70:70" x14ac:dyDescent="0.25">
      <c r="BR800751" s="2381"/>
    </row>
    <row r="800775" spans="70:70" x14ac:dyDescent="0.25">
      <c r="BR800775" s="2394"/>
    </row>
    <row r="800776" spans="70:70" x14ac:dyDescent="0.25">
      <c r="BR800776" s="2381"/>
    </row>
    <row r="800800" spans="70:70" x14ac:dyDescent="0.25">
      <c r="BR800800" s="2394"/>
    </row>
    <row r="800801" spans="70:70" x14ac:dyDescent="0.25">
      <c r="BR800801" s="2381"/>
    </row>
    <row r="800825" spans="70:70" x14ac:dyDescent="0.25">
      <c r="BR800825" s="2394"/>
    </row>
    <row r="800826" spans="70:70" x14ac:dyDescent="0.25">
      <c r="BR800826" s="2381"/>
    </row>
    <row r="800850" spans="70:70" x14ac:dyDescent="0.25">
      <c r="BR800850" s="2394"/>
    </row>
    <row r="800851" spans="70:70" x14ac:dyDescent="0.25">
      <c r="BR800851" s="2381"/>
    </row>
    <row r="800875" spans="70:70" x14ac:dyDescent="0.25">
      <c r="BR800875" s="2394"/>
    </row>
    <row r="800876" spans="70:70" x14ac:dyDescent="0.25">
      <c r="BR800876" s="2381"/>
    </row>
    <row r="800900" spans="70:70" x14ac:dyDescent="0.25">
      <c r="BR800900" s="2394"/>
    </row>
    <row r="800901" spans="70:70" x14ac:dyDescent="0.25">
      <c r="BR800901" s="2381"/>
    </row>
    <row r="800925" spans="70:70" x14ac:dyDescent="0.25">
      <c r="BR800925" s="2394"/>
    </row>
    <row r="800926" spans="70:70" x14ac:dyDescent="0.25">
      <c r="BR800926" s="2381"/>
    </row>
    <row r="800950" spans="70:70" x14ac:dyDescent="0.25">
      <c r="BR800950" s="2394"/>
    </row>
    <row r="800951" spans="70:70" x14ac:dyDescent="0.25">
      <c r="BR800951" s="2381"/>
    </row>
    <row r="800975" spans="70:70" x14ac:dyDescent="0.25">
      <c r="BR800975" s="2394"/>
    </row>
    <row r="800976" spans="70:70" x14ac:dyDescent="0.25">
      <c r="BR800976" s="2381"/>
    </row>
    <row r="801000" spans="70:70" x14ac:dyDescent="0.25">
      <c r="BR801000" s="2394"/>
    </row>
    <row r="801001" spans="70:70" x14ac:dyDescent="0.25">
      <c r="BR801001" s="2381"/>
    </row>
    <row r="801025" spans="70:70" x14ac:dyDescent="0.25">
      <c r="BR801025" s="2394"/>
    </row>
    <row r="801026" spans="70:70" x14ac:dyDescent="0.25">
      <c r="BR801026" s="2381"/>
    </row>
    <row r="801050" spans="70:70" x14ac:dyDescent="0.25">
      <c r="BR801050" s="2394"/>
    </row>
    <row r="801051" spans="70:70" x14ac:dyDescent="0.25">
      <c r="BR801051" s="2381"/>
    </row>
    <row r="801075" spans="70:70" x14ac:dyDescent="0.25">
      <c r="BR801075" s="2394"/>
    </row>
    <row r="801076" spans="70:70" x14ac:dyDescent="0.25">
      <c r="BR801076" s="2381"/>
    </row>
    <row r="801100" spans="70:70" x14ac:dyDescent="0.25">
      <c r="BR801100" s="2394"/>
    </row>
    <row r="801101" spans="70:70" x14ac:dyDescent="0.25">
      <c r="BR801101" s="2381"/>
    </row>
    <row r="801125" spans="70:70" x14ac:dyDescent="0.25">
      <c r="BR801125" s="2394"/>
    </row>
    <row r="801126" spans="70:70" x14ac:dyDescent="0.25">
      <c r="BR801126" s="2381"/>
    </row>
    <row r="801150" spans="70:70" x14ac:dyDescent="0.25">
      <c r="BR801150" s="2394"/>
    </row>
    <row r="801151" spans="70:70" x14ac:dyDescent="0.25">
      <c r="BR801151" s="2381"/>
    </row>
    <row r="801175" spans="70:70" x14ac:dyDescent="0.25">
      <c r="BR801175" s="2394"/>
    </row>
    <row r="801176" spans="70:70" x14ac:dyDescent="0.25">
      <c r="BR801176" s="2381"/>
    </row>
    <row r="801200" spans="70:70" x14ac:dyDescent="0.25">
      <c r="BR801200" s="2394"/>
    </row>
    <row r="801201" spans="70:70" x14ac:dyDescent="0.25">
      <c r="BR801201" s="2381"/>
    </row>
    <row r="801225" spans="70:70" x14ac:dyDescent="0.25">
      <c r="BR801225" s="2394"/>
    </row>
    <row r="801226" spans="70:70" x14ac:dyDescent="0.25">
      <c r="BR801226" s="2381"/>
    </row>
    <row r="801250" spans="70:70" x14ac:dyDescent="0.25">
      <c r="BR801250" s="2394"/>
    </row>
    <row r="801251" spans="70:70" x14ac:dyDescent="0.25">
      <c r="BR801251" s="2381"/>
    </row>
    <row r="801275" spans="70:70" x14ac:dyDescent="0.25">
      <c r="BR801275" s="2394"/>
    </row>
    <row r="801276" spans="70:70" x14ac:dyDescent="0.25">
      <c r="BR801276" s="2381"/>
    </row>
    <row r="801300" spans="70:70" x14ac:dyDescent="0.25">
      <c r="BR801300" s="2394"/>
    </row>
    <row r="801301" spans="70:70" x14ac:dyDescent="0.25">
      <c r="BR801301" s="2381"/>
    </row>
    <row r="801325" spans="70:70" x14ac:dyDescent="0.25">
      <c r="BR801325" s="2394"/>
    </row>
    <row r="801326" spans="70:70" x14ac:dyDescent="0.25">
      <c r="BR801326" s="2381"/>
    </row>
    <row r="801350" spans="70:70" x14ac:dyDescent="0.25">
      <c r="BR801350" s="2394"/>
    </row>
    <row r="801351" spans="70:70" x14ac:dyDescent="0.25">
      <c r="BR801351" s="2381"/>
    </row>
    <row r="801375" spans="70:70" x14ac:dyDescent="0.25">
      <c r="BR801375" s="2394"/>
    </row>
    <row r="801376" spans="70:70" x14ac:dyDescent="0.25">
      <c r="BR801376" s="2381"/>
    </row>
    <row r="801400" spans="70:70" x14ac:dyDescent="0.25">
      <c r="BR801400" s="2394"/>
    </row>
    <row r="801401" spans="70:70" x14ac:dyDescent="0.25">
      <c r="BR801401" s="2381"/>
    </row>
    <row r="801425" spans="70:70" x14ac:dyDescent="0.25">
      <c r="BR801425" s="2394"/>
    </row>
    <row r="801426" spans="70:70" x14ac:dyDescent="0.25">
      <c r="BR801426" s="2381"/>
    </row>
    <row r="801450" spans="70:70" x14ac:dyDescent="0.25">
      <c r="BR801450" s="2394"/>
    </row>
    <row r="801451" spans="70:70" x14ac:dyDescent="0.25">
      <c r="BR801451" s="2381"/>
    </row>
    <row r="801475" spans="70:70" x14ac:dyDescent="0.25">
      <c r="BR801475" s="2394"/>
    </row>
    <row r="801476" spans="70:70" x14ac:dyDescent="0.25">
      <c r="BR801476" s="2381"/>
    </row>
    <row r="801500" spans="70:70" x14ac:dyDescent="0.25">
      <c r="BR801500" s="2394"/>
    </row>
    <row r="801501" spans="70:70" x14ac:dyDescent="0.25">
      <c r="BR801501" s="2381"/>
    </row>
    <row r="801525" spans="70:70" x14ac:dyDescent="0.25">
      <c r="BR801525" s="2394"/>
    </row>
    <row r="801526" spans="70:70" x14ac:dyDescent="0.25">
      <c r="BR801526" s="2381"/>
    </row>
    <row r="801550" spans="70:70" x14ac:dyDescent="0.25">
      <c r="BR801550" s="2394"/>
    </row>
    <row r="801551" spans="70:70" x14ac:dyDescent="0.25">
      <c r="BR801551" s="2381"/>
    </row>
    <row r="801575" spans="70:70" x14ac:dyDescent="0.25">
      <c r="BR801575" s="2394"/>
    </row>
    <row r="801576" spans="70:70" x14ac:dyDescent="0.25">
      <c r="BR801576" s="2381"/>
    </row>
    <row r="801600" spans="70:70" x14ac:dyDescent="0.25">
      <c r="BR801600" s="2394"/>
    </row>
    <row r="801601" spans="70:70" x14ac:dyDescent="0.25">
      <c r="BR801601" s="2381"/>
    </row>
    <row r="801625" spans="70:70" x14ac:dyDescent="0.25">
      <c r="BR801625" s="2394"/>
    </row>
    <row r="801626" spans="70:70" x14ac:dyDescent="0.25">
      <c r="BR801626" s="2381"/>
    </row>
    <row r="801650" spans="70:70" x14ac:dyDescent="0.25">
      <c r="BR801650" s="2394"/>
    </row>
    <row r="801651" spans="70:70" x14ac:dyDescent="0.25">
      <c r="BR801651" s="2381"/>
    </row>
    <row r="801675" spans="70:70" x14ac:dyDescent="0.25">
      <c r="BR801675" s="2394"/>
    </row>
    <row r="801676" spans="70:70" x14ac:dyDescent="0.25">
      <c r="BR801676" s="2381"/>
    </row>
    <row r="801700" spans="70:70" x14ac:dyDescent="0.25">
      <c r="BR801700" s="2394"/>
    </row>
    <row r="801701" spans="70:70" x14ac:dyDescent="0.25">
      <c r="BR801701" s="2381"/>
    </row>
    <row r="801725" spans="70:70" x14ac:dyDescent="0.25">
      <c r="BR801725" s="2394"/>
    </row>
    <row r="801726" spans="70:70" x14ac:dyDescent="0.25">
      <c r="BR801726" s="2381"/>
    </row>
    <row r="801750" spans="70:70" x14ac:dyDescent="0.25">
      <c r="BR801750" s="2394"/>
    </row>
    <row r="801751" spans="70:70" x14ac:dyDescent="0.25">
      <c r="BR801751" s="2381"/>
    </row>
    <row r="801775" spans="70:70" x14ac:dyDescent="0.25">
      <c r="BR801775" s="2394"/>
    </row>
    <row r="801776" spans="70:70" x14ac:dyDescent="0.25">
      <c r="BR801776" s="2381"/>
    </row>
    <row r="801800" spans="70:70" x14ac:dyDescent="0.25">
      <c r="BR801800" s="2394"/>
    </row>
    <row r="801801" spans="70:70" x14ac:dyDescent="0.25">
      <c r="BR801801" s="2381"/>
    </row>
    <row r="801825" spans="70:70" x14ac:dyDescent="0.25">
      <c r="BR801825" s="2394"/>
    </row>
    <row r="801826" spans="70:70" x14ac:dyDescent="0.25">
      <c r="BR801826" s="2381"/>
    </row>
    <row r="801850" spans="70:70" x14ac:dyDescent="0.25">
      <c r="BR801850" s="2394"/>
    </row>
    <row r="801851" spans="70:70" x14ac:dyDescent="0.25">
      <c r="BR801851" s="2381"/>
    </row>
    <row r="801875" spans="70:70" x14ac:dyDescent="0.25">
      <c r="BR801875" s="2394"/>
    </row>
    <row r="801876" spans="70:70" x14ac:dyDescent="0.25">
      <c r="BR801876" s="2381"/>
    </row>
    <row r="801900" spans="70:70" x14ac:dyDescent="0.25">
      <c r="BR801900" s="2394"/>
    </row>
    <row r="801901" spans="70:70" x14ac:dyDescent="0.25">
      <c r="BR801901" s="2381"/>
    </row>
    <row r="801925" spans="70:70" x14ac:dyDescent="0.25">
      <c r="BR801925" s="2394"/>
    </row>
    <row r="801926" spans="70:70" x14ac:dyDescent="0.25">
      <c r="BR801926" s="2381"/>
    </row>
    <row r="801950" spans="70:70" x14ac:dyDescent="0.25">
      <c r="BR801950" s="2394"/>
    </row>
    <row r="801951" spans="70:70" x14ac:dyDescent="0.25">
      <c r="BR801951" s="2381"/>
    </row>
    <row r="801975" spans="70:70" x14ac:dyDescent="0.25">
      <c r="BR801975" s="2394"/>
    </row>
    <row r="801976" spans="70:70" x14ac:dyDescent="0.25">
      <c r="BR801976" s="2381"/>
    </row>
    <row r="802000" spans="70:70" x14ac:dyDescent="0.25">
      <c r="BR802000" s="2394"/>
    </row>
    <row r="802001" spans="70:70" x14ac:dyDescent="0.25">
      <c r="BR802001" s="2381"/>
    </row>
    <row r="802025" spans="70:70" x14ac:dyDescent="0.25">
      <c r="BR802025" s="2394"/>
    </row>
    <row r="802026" spans="70:70" x14ac:dyDescent="0.25">
      <c r="BR802026" s="2381"/>
    </row>
    <row r="802050" spans="70:70" x14ac:dyDescent="0.25">
      <c r="BR802050" s="2394"/>
    </row>
    <row r="802051" spans="70:70" x14ac:dyDescent="0.25">
      <c r="BR802051" s="2381"/>
    </row>
    <row r="802075" spans="70:70" x14ac:dyDescent="0.25">
      <c r="BR802075" s="2394"/>
    </row>
    <row r="802076" spans="70:70" x14ac:dyDescent="0.25">
      <c r="BR802076" s="2381"/>
    </row>
    <row r="802100" spans="70:70" x14ac:dyDescent="0.25">
      <c r="BR802100" s="2394"/>
    </row>
    <row r="802101" spans="70:70" x14ac:dyDescent="0.25">
      <c r="BR802101" s="2381"/>
    </row>
    <row r="802125" spans="70:70" x14ac:dyDescent="0.25">
      <c r="BR802125" s="2394"/>
    </row>
    <row r="802126" spans="70:70" x14ac:dyDescent="0.25">
      <c r="BR802126" s="2381"/>
    </row>
    <row r="802150" spans="70:70" x14ac:dyDescent="0.25">
      <c r="BR802150" s="2394"/>
    </row>
    <row r="802151" spans="70:70" x14ac:dyDescent="0.25">
      <c r="BR802151" s="2381"/>
    </row>
    <row r="802175" spans="70:70" x14ac:dyDescent="0.25">
      <c r="BR802175" s="2394"/>
    </row>
    <row r="802176" spans="70:70" x14ac:dyDescent="0.25">
      <c r="BR802176" s="2381"/>
    </row>
    <row r="802200" spans="70:70" x14ac:dyDescent="0.25">
      <c r="BR802200" s="2394"/>
    </row>
    <row r="802201" spans="70:70" x14ac:dyDescent="0.25">
      <c r="BR802201" s="2381"/>
    </row>
    <row r="802225" spans="70:70" x14ac:dyDescent="0.25">
      <c r="BR802225" s="2394"/>
    </row>
    <row r="802226" spans="70:70" x14ac:dyDescent="0.25">
      <c r="BR802226" s="2381"/>
    </row>
    <row r="802250" spans="70:70" x14ac:dyDescent="0.25">
      <c r="BR802250" s="2394"/>
    </row>
    <row r="802251" spans="70:70" x14ac:dyDescent="0.25">
      <c r="BR802251" s="2381"/>
    </row>
    <row r="802275" spans="70:70" x14ac:dyDescent="0.25">
      <c r="BR802275" s="2394"/>
    </row>
    <row r="802276" spans="70:70" x14ac:dyDescent="0.25">
      <c r="BR802276" s="2381"/>
    </row>
    <row r="802300" spans="70:70" x14ac:dyDescent="0.25">
      <c r="BR802300" s="2394"/>
    </row>
    <row r="802301" spans="70:70" x14ac:dyDescent="0.25">
      <c r="BR802301" s="2381"/>
    </row>
    <row r="802325" spans="70:70" x14ac:dyDescent="0.25">
      <c r="BR802325" s="2394"/>
    </row>
    <row r="802326" spans="70:70" x14ac:dyDescent="0.25">
      <c r="BR802326" s="2381"/>
    </row>
    <row r="802350" spans="70:70" x14ac:dyDescent="0.25">
      <c r="BR802350" s="2394"/>
    </row>
    <row r="802351" spans="70:70" x14ac:dyDescent="0.25">
      <c r="BR802351" s="2381"/>
    </row>
    <row r="802375" spans="70:70" x14ac:dyDescent="0.25">
      <c r="BR802375" s="2394"/>
    </row>
    <row r="802376" spans="70:70" x14ac:dyDescent="0.25">
      <c r="BR802376" s="2381"/>
    </row>
    <row r="802400" spans="70:70" x14ac:dyDescent="0.25">
      <c r="BR802400" s="2394"/>
    </row>
    <row r="802401" spans="70:70" x14ac:dyDescent="0.25">
      <c r="BR802401" s="2381"/>
    </row>
    <row r="802425" spans="70:70" x14ac:dyDescent="0.25">
      <c r="BR802425" s="2394"/>
    </row>
    <row r="802426" spans="70:70" x14ac:dyDescent="0.25">
      <c r="BR802426" s="2381"/>
    </row>
    <row r="802450" spans="70:70" x14ac:dyDescent="0.25">
      <c r="BR802450" s="2394"/>
    </row>
    <row r="802451" spans="70:70" x14ac:dyDescent="0.25">
      <c r="BR802451" s="2381"/>
    </row>
    <row r="802475" spans="70:70" x14ac:dyDescent="0.25">
      <c r="BR802475" s="2394"/>
    </row>
    <row r="802476" spans="70:70" x14ac:dyDescent="0.25">
      <c r="BR802476" s="2381"/>
    </row>
    <row r="802500" spans="70:70" x14ac:dyDescent="0.25">
      <c r="BR802500" s="2394"/>
    </row>
    <row r="802501" spans="70:70" x14ac:dyDescent="0.25">
      <c r="BR802501" s="2381"/>
    </row>
    <row r="802525" spans="70:70" x14ac:dyDescent="0.25">
      <c r="BR802525" s="2394"/>
    </row>
    <row r="802526" spans="70:70" x14ac:dyDescent="0.25">
      <c r="BR802526" s="2381"/>
    </row>
    <row r="802550" spans="70:70" x14ac:dyDescent="0.25">
      <c r="BR802550" s="2394"/>
    </row>
    <row r="802551" spans="70:70" x14ac:dyDescent="0.25">
      <c r="BR802551" s="2381"/>
    </row>
    <row r="802575" spans="70:70" x14ac:dyDescent="0.25">
      <c r="BR802575" s="2394"/>
    </row>
    <row r="802576" spans="70:70" x14ac:dyDescent="0.25">
      <c r="BR802576" s="2381"/>
    </row>
    <row r="802600" spans="70:70" x14ac:dyDescent="0.25">
      <c r="BR802600" s="2394"/>
    </row>
    <row r="802601" spans="70:70" x14ac:dyDescent="0.25">
      <c r="BR802601" s="2381"/>
    </row>
    <row r="802625" spans="70:70" x14ac:dyDescent="0.25">
      <c r="BR802625" s="2394"/>
    </row>
    <row r="802626" spans="70:70" x14ac:dyDescent="0.25">
      <c r="BR802626" s="2381"/>
    </row>
    <row r="802650" spans="70:70" x14ac:dyDescent="0.25">
      <c r="BR802650" s="2394"/>
    </row>
    <row r="802651" spans="70:70" x14ac:dyDescent="0.25">
      <c r="BR802651" s="2381"/>
    </row>
    <row r="802675" spans="70:70" x14ac:dyDescent="0.25">
      <c r="BR802675" s="2394"/>
    </row>
    <row r="802676" spans="70:70" x14ac:dyDescent="0.25">
      <c r="BR802676" s="2381"/>
    </row>
    <row r="802700" spans="70:70" x14ac:dyDescent="0.25">
      <c r="BR802700" s="2394"/>
    </row>
    <row r="802701" spans="70:70" x14ac:dyDescent="0.25">
      <c r="BR802701" s="2381"/>
    </row>
    <row r="802725" spans="70:70" x14ac:dyDescent="0.25">
      <c r="BR802725" s="2394"/>
    </row>
    <row r="802726" spans="70:70" x14ac:dyDescent="0.25">
      <c r="BR802726" s="2381"/>
    </row>
    <row r="802750" spans="70:70" x14ac:dyDescent="0.25">
      <c r="BR802750" s="2394"/>
    </row>
    <row r="802751" spans="70:70" x14ac:dyDescent="0.25">
      <c r="BR802751" s="2381"/>
    </row>
    <row r="802775" spans="70:70" x14ac:dyDescent="0.25">
      <c r="BR802775" s="2394"/>
    </row>
    <row r="802776" spans="70:70" x14ac:dyDescent="0.25">
      <c r="BR802776" s="2381"/>
    </row>
    <row r="802800" spans="70:70" x14ac:dyDescent="0.25">
      <c r="BR802800" s="2394"/>
    </row>
    <row r="802801" spans="70:70" x14ac:dyDescent="0.25">
      <c r="BR802801" s="2381"/>
    </row>
    <row r="802825" spans="70:70" x14ac:dyDescent="0.25">
      <c r="BR802825" s="2394"/>
    </row>
    <row r="802826" spans="70:70" x14ac:dyDescent="0.25">
      <c r="BR802826" s="2381"/>
    </row>
    <row r="802850" spans="70:70" x14ac:dyDescent="0.25">
      <c r="BR802850" s="2394"/>
    </row>
    <row r="802851" spans="70:70" x14ac:dyDescent="0.25">
      <c r="BR802851" s="2381"/>
    </row>
    <row r="802875" spans="70:70" x14ac:dyDescent="0.25">
      <c r="BR802875" s="2394"/>
    </row>
    <row r="802876" spans="70:70" x14ac:dyDescent="0.25">
      <c r="BR802876" s="2381"/>
    </row>
    <row r="802900" spans="70:70" x14ac:dyDescent="0.25">
      <c r="BR802900" s="2394"/>
    </row>
    <row r="802901" spans="70:70" x14ac:dyDescent="0.25">
      <c r="BR802901" s="2381"/>
    </row>
    <row r="802925" spans="70:70" x14ac:dyDescent="0.25">
      <c r="BR802925" s="2394"/>
    </row>
    <row r="802926" spans="70:70" x14ac:dyDescent="0.25">
      <c r="BR802926" s="2381"/>
    </row>
    <row r="802950" spans="70:70" x14ac:dyDescent="0.25">
      <c r="BR802950" s="2394"/>
    </row>
    <row r="802951" spans="70:70" x14ac:dyDescent="0.25">
      <c r="BR802951" s="2381"/>
    </row>
    <row r="802975" spans="70:70" x14ac:dyDescent="0.25">
      <c r="BR802975" s="2394"/>
    </row>
    <row r="802976" spans="70:70" x14ac:dyDescent="0.25">
      <c r="BR802976" s="2381"/>
    </row>
    <row r="803000" spans="70:70" x14ac:dyDescent="0.25">
      <c r="BR803000" s="2394"/>
    </row>
    <row r="803001" spans="70:70" x14ac:dyDescent="0.25">
      <c r="BR803001" s="2381"/>
    </row>
    <row r="803025" spans="70:70" x14ac:dyDescent="0.25">
      <c r="BR803025" s="2394"/>
    </row>
    <row r="803026" spans="70:70" x14ac:dyDescent="0.25">
      <c r="BR803026" s="2381"/>
    </row>
    <row r="803050" spans="70:70" x14ac:dyDescent="0.25">
      <c r="BR803050" s="2394"/>
    </row>
    <row r="803051" spans="70:70" x14ac:dyDescent="0.25">
      <c r="BR803051" s="2381"/>
    </row>
    <row r="803075" spans="70:70" x14ac:dyDescent="0.25">
      <c r="BR803075" s="2394"/>
    </row>
    <row r="803076" spans="70:70" x14ac:dyDescent="0.25">
      <c r="BR803076" s="2381"/>
    </row>
    <row r="803100" spans="70:70" x14ac:dyDescent="0.25">
      <c r="BR803100" s="2394"/>
    </row>
    <row r="803101" spans="70:70" x14ac:dyDescent="0.25">
      <c r="BR803101" s="2381"/>
    </row>
    <row r="803125" spans="70:70" x14ac:dyDescent="0.25">
      <c r="BR803125" s="2394"/>
    </row>
    <row r="803126" spans="70:70" x14ac:dyDescent="0.25">
      <c r="BR803126" s="2381"/>
    </row>
    <row r="803150" spans="70:70" x14ac:dyDescent="0.25">
      <c r="BR803150" s="2394"/>
    </row>
    <row r="803151" spans="70:70" x14ac:dyDescent="0.25">
      <c r="BR803151" s="2381"/>
    </row>
    <row r="803175" spans="70:70" x14ac:dyDescent="0.25">
      <c r="BR803175" s="2394"/>
    </row>
    <row r="803176" spans="70:70" x14ac:dyDescent="0.25">
      <c r="BR803176" s="2381"/>
    </row>
    <row r="803200" spans="70:70" x14ac:dyDescent="0.25">
      <c r="BR803200" s="2394"/>
    </row>
    <row r="803201" spans="70:70" x14ac:dyDescent="0.25">
      <c r="BR803201" s="2381"/>
    </row>
    <row r="803225" spans="70:70" x14ac:dyDescent="0.25">
      <c r="BR803225" s="2394"/>
    </row>
    <row r="803226" spans="70:70" x14ac:dyDescent="0.25">
      <c r="BR803226" s="2381"/>
    </row>
    <row r="803250" spans="70:70" x14ac:dyDescent="0.25">
      <c r="BR803250" s="2394"/>
    </row>
    <row r="803251" spans="70:70" x14ac:dyDescent="0.25">
      <c r="BR803251" s="2381"/>
    </row>
    <row r="803275" spans="70:70" x14ac:dyDescent="0.25">
      <c r="BR803275" s="2394"/>
    </row>
    <row r="803276" spans="70:70" x14ac:dyDescent="0.25">
      <c r="BR803276" s="2381"/>
    </row>
    <row r="803300" spans="70:70" x14ac:dyDescent="0.25">
      <c r="BR803300" s="2394"/>
    </row>
    <row r="803301" spans="70:70" x14ac:dyDescent="0.25">
      <c r="BR803301" s="2381"/>
    </row>
    <row r="803325" spans="70:70" x14ac:dyDescent="0.25">
      <c r="BR803325" s="2394"/>
    </row>
    <row r="803326" spans="70:70" x14ac:dyDescent="0.25">
      <c r="BR803326" s="2381"/>
    </row>
    <row r="803350" spans="70:70" x14ac:dyDescent="0.25">
      <c r="BR803350" s="2394"/>
    </row>
    <row r="803351" spans="70:70" x14ac:dyDescent="0.25">
      <c r="BR803351" s="2381"/>
    </row>
    <row r="803375" spans="70:70" x14ac:dyDescent="0.25">
      <c r="BR803375" s="2394"/>
    </row>
    <row r="803376" spans="70:70" x14ac:dyDescent="0.25">
      <c r="BR803376" s="2381"/>
    </row>
    <row r="803400" spans="70:70" x14ac:dyDescent="0.25">
      <c r="BR803400" s="2394"/>
    </row>
    <row r="803401" spans="70:70" x14ac:dyDescent="0.25">
      <c r="BR803401" s="2381"/>
    </row>
    <row r="803425" spans="70:70" x14ac:dyDescent="0.25">
      <c r="BR803425" s="2394"/>
    </row>
    <row r="803426" spans="70:70" x14ac:dyDescent="0.25">
      <c r="BR803426" s="2381"/>
    </row>
    <row r="803450" spans="70:70" x14ac:dyDescent="0.25">
      <c r="BR803450" s="2394"/>
    </row>
    <row r="803451" spans="70:70" x14ac:dyDescent="0.25">
      <c r="BR803451" s="2381"/>
    </row>
    <row r="803475" spans="70:70" x14ac:dyDescent="0.25">
      <c r="BR803475" s="2394"/>
    </row>
    <row r="803476" spans="70:70" x14ac:dyDescent="0.25">
      <c r="BR803476" s="2381"/>
    </row>
    <row r="803500" spans="70:70" x14ac:dyDescent="0.25">
      <c r="BR803500" s="2394"/>
    </row>
    <row r="803501" spans="70:70" x14ac:dyDescent="0.25">
      <c r="BR803501" s="2381"/>
    </row>
    <row r="803525" spans="70:70" x14ac:dyDescent="0.25">
      <c r="BR803525" s="2394"/>
    </row>
    <row r="803526" spans="70:70" x14ac:dyDescent="0.25">
      <c r="BR803526" s="2381"/>
    </row>
    <row r="803550" spans="70:70" x14ac:dyDescent="0.25">
      <c r="BR803550" s="2394"/>
    </row>
    <row r="803551" spans="70:70" x14ac:dyDescent="0.25">
      <c r="BR803551" s="2381"/>
    </row>
    <row r="803575" spans="70:70" x14ac:dyDescent="0.25">
      <c r="BR803575" s="2394"/>
    </row>
    <row r="803576" spans="70:70" x14ac:dyDescent="0.25">
      <c r="BR803576" s="2381"/>
    </row>
    <row r="803600" spans="70:70" x14ac:dyDescent="0.25">
      <c r="BR803600" s="2394"/>
    </row>
    <row r="803601" spans="70:70" x14ac:dyDescent="0.25">
      <c r="BR803601" s="2381"/>
    </row>
    <row r="803625" spans="70:70" x14ac:dyDescent="0.25">
      <c r="BR803625" s="2394"/>
    </row>
    <row r="803626" spans="70:70" x14ac:dyDescent="0.25">
      <c r="BR803626" s="2381"/>
    </row>
    <row r="803650" spans="70:70" x14ac:dyDescent="0.25">
      <c r="BR803650" s="2394"/>
    </row>
    <row r="803651" spans="70:70" x14ac:dyDescent="0.25">
      <c r="BR803651" s="2381"/>
    </row>
    <row r="803675" spans="70:70" x14ac:dyDescent="0.25">
      <c r="BR803675" s="2394"/>
    </row>
    <row r="803676" spans="70:70" x14ac:dyDescent="0.25">
      <c r="BR803676" s="2381"/>
    </row>
    <row r="803700" spans="70:70" x14ac:dyDescent="0.25">
      <c r="BR803700" s="2394"/>
    </row>
    <row r="803701" spans="70:70" x14ac:dyDescent="0.25">
      <c r="BR803701" s="2381"/>
    </row>
    <row r="803725" spans="70:70" x14ac:dyDescent="0.25">
      <c r="BR803725" s="2394"/>
    </row>
    <row r="803726" spans="70:70" x14ac:dyDescent="0.25">
      <c r="BR803726" s="2381"/>
    </row>
    <row r="803750" spans="70:70" x14ac:dyDescent="0.25">
      <c r="BR803750" s="2394"/>
    </row>
    <row r="803751" spans="70:70" x14ac:dyDescent="0.25">
      <c r="BR803751" s="2381"/>
    </row>
    <row r="803775" spans="70:70" x14ac:dyDescent="0.25">
      <c r="BR803775" s="2394"/>
    </row>
    <row r="803776" spans="70:70" x14ac:dyDescent="0.25">
      <c r="BR803776" s="2381"/>
    </row>
    <row r="803800" spans="70:70" x14ac:dyDescent="0.25">
      <c r="BR803800" s="2394"/>
    </row>
    <row r="803801" spans="70:70" x14ac:dyDescent="0.25">
      <c r="BR803801" s="2381"/>
    </row>
    <row r="803825" spans="70:70" x14ac:dyDescent="0.25">
      <c r="BR803825" s="2394"/>
    </row>
    <row r="803826" spans="70:70" x14ac:dyDescent="0.25">
      <c r="BR803826" s="2381"/>
    </row>
    <row r="803850" spans="70:70" x14ac:dyDescent="0.25">
      <c r="BR803850" s="2394"/>
    </row>
    <row r="803851" spans="70:70" x14ac:dyDescent="0.25">
      <c r="BR803851" s="2381"/>
    </row>
    <row r="803875" spans="70:70" x14ac:dyDescent="0.25">
      <c r="BR803875" s="2394"/>
    </row>
    <row r="803876" spans="70:70" x14ac:dyDescent="0.25">
      <c r="BR803876" s="2381"/>
    </row>
    <row r="803900" spans="70:70" x14ac:dyDescent="0.25">
      <c r="BR803900" s="2394"/>
    </row>
    <row r="803901" spans="70:70" x14ac:dyDescent="0.25">
      <c r="BR803901" s="2381"/>
    </row>
    <row r="803925" spans="70:70" x14ac:dyDescent="0.25">
      <c r="BR803925" s="2394"/>
    </row>
    <row r="803926" spans="70:70" x14ac:dyDescent="0.25">
      <c r="BR803926" s="2381"/>
    </row>
    <row r="803950" spans="70:70" x14ac:dyDescent="0.25">
      <c r="BR803950" s="2394"/>
    </row>
    <row r="803951" spans="70:70" x14ac:dyDescent="0.25">
      <c r="BR803951" s="2381"/>
    </row>
    <row r="803975" spans="70:70" x14ac:dyDescent="0.25">
      <c r="BR803975" s="2394"/>
    </row>
    <row r="803976" spans="70:70" x14ac:dyDescent="0.25">
      <c r="BR803976" s="2381"/>
    </row>
    <row r="804000" spans="70:70" x14ac:dyDescent="0.25">
      <c r="BR804000" s="2394"/>
    </row>
    <row r="804001" spans="70:70" x14ac:dyDescent="0.25">
      <c r="BR804001" s="2381"/>
    </row>
    <row r="804025" spans="70:70" x14ac:dyDescent="0.25">
      <c r="BR804025" s="2394"/>
    </row>
    <row r="804026" spans="70:70" x14ac:dyDescent="0.25">
      <c r="BR804026" s="2381"/>
    </row>
    <row r="804050" spans="70:70" x14ac:dyDescent="0.25">
      <c r="BR804050" s="2394"/>
    </row>
    <row r="804051" spans="70:70" x14ac:dyDescent="0.25">
      <c r="BR804051" s="2381"/>
    </row>
    <row r="804075" spans="70:70" x14ac:dyDescent="0.25">
      <c r="BR804075" s="2394"/>
    </row>
    <row r="804076" spans="70:70" x14ac:dyDescent="0.25">
      <c r="BR804076" s="2381"/>
    </row>
    <row r="804100" spans="70:70" x14ac:dyDescent="0.25">
      <c r="BR804100" s="2394"/>
    </row>
    <row r="804101" spans="70:70" x14ac:dyDescent="0.25">
      <c r="BR804101" s="2381"/>
    </row>
    <row r="804125" spans="70:70" x14ac:dyDescent="0.25">
      <c r="BR804125" s="2394"/>
    </row>
    <row r="804126" spans="70:70" x14ac:dyDescent="0.25">
      <c r="BR804126" s="2381"/>
    </row>
    <row r="804150" spans="70:70" x14ac:dyDescent="0.25">
      <c r="BR804150" s="2394"/>
    </row>
    <row r="804151" spans="70:70" x14ac:dyDescent="0.25">
      <c r="BR804151" s="2381"/>
    </row>
    <row r="804175" spans="70:70" x14ac:dyDescent="0.25">
      <c r="BR804175" s="2394"/>
    </row>
    <row r="804176" spans="70:70" x14ac:dyDescent="0.25">
      <c r="BR804176" s="2381"/>
    </row>
    <row r="804200" spans="70:70" x14ac:dyDescent="0.25">
      <c r="BR804200" s="2394"/>
    </row>
    <row r="804201" spans="70:70" x14ac:dyDescent="0.25">
      <c r="BR804201" s="2381"/>
    </row>
    <row r="804225" spans="70:70" x14ac:dyDescent="0.25">
      <c r="BR804225" s="2394"/>
    </row>
    <row r="804226" spans="70:70" x14ac:dyDescent="0.25">
      <c r="BR804226" s="2381"/>
    </row>
    <row r="804250" spans="70:70" x14ac:dyDescent="0.25">
      <c r="BR804250" s="2394"/>
    </row>
    <row r="804251" spans="70:70" x14ac:dyDescent="0.25">
      <c r="BR804251" s="2381"/>
    </row>
    <row r="804275" spans="70:70" x14ac:dyDescent="0.25">
      <c r="BR804275" s="2394"/>
    </row>
    <row r="804276" spans="70:70" x14ac:dyDescent="0.25">
      <c r="BR804276" s="2381"/>
    </row>
    <row r="804300" spans="70:70" x14ac:dyDescent="0.25">
      <c r="BR804300" s="2394"/>
    </row>
    <row r="804301" spans="70:70" x14ac:dyDescent="0.25">
      <c r="BR804301" s="2381"/>
    </row>
    <row r="804325" spans="70:70" x14ac:dyDescent="0.25">
      <c r="BR804325" s="2394"/>
    </row>
    <row r="804326" spans="70:70" x14ac:dyDescent="0.25">
      <c r="BR804326" s="2381"/>
    </row>
    <row r="804350" spans="70:70" x14ac:dyDescent="0.25">
      <c r="BR804350" s="2394"/>
    </row>
    <row r="804351" spans="70:70" x14ac:dyDescent="0.25">
      <c r="BR804351" s="2381"/>
    </row>
    <row r="804375" spans="70:70" x14ac:dyDescent="0.25">
      <c r="BR804375" s="2394"/>
    </row>
    <row r="804376" spans="70:70" x14ac:dyDescent="0.25">
      <c r="BR804376" s="2381"/>
    </row>
    <row r="804400" spans="70:70" x14ac:dyDescent="0.25">
      <c r="BR804400" s="2394"/>
    </row>
    <row r="804401" spans="70:70" x14ac:dyDescent="0.25">
      <c r="BR804401" s="2381"/>
    </row>
    <row r="804425" spans="70:70" x14ac:dyDescent="0.25">
      <c r="BR804425" s="2394"/>
    </row>
    <row r="804426" spans="70:70" x14ac:dyDescent="0.25">
      <c r="BR804426" s="2381"/>
    </row>
    <row r="804450" spans="70:70" x14ac:dyDescent="0.25">
      <c r="BR804450" s="2394"/>
    </row>
    <row r="804451" spans="70:70" x14ac:dyDescent="0.25">
      <c r="BR804451" s="2381"/>
    </row>
    <row r="804475" spans="70:70" x14ac:dyDescent="0.25">
      <c r="BR804475" s="2394"/>
    </row>
    <row r="804476" spans="70:70" x14ac:dyDescent="0.25">
      <c r="BR804476" s="2381"/>
    </row>
    <row r="804500" spans="70:70" x14ac:dyDescent="0.25">
      <c r="BR804500" s="2394"/>
    </row>
    <row r="804501" spans="70:70" x14ac:dyDescent="0.25">
      <c r="BR804501" s="2381"/>
    </row>
    <row r="804525" spans="70:70" x14ac:dyDescent="0.25">
      <c r="BR804525" s="2394"/>
    </row>
    <row r="804526" spans="70:70" x14ac:dyDescent="0.25">
      <c r="BR804526" s="2381"/>
    </row>
    <row r="804550" spans="70:70" x14ac:dyDescent="0.25">
      <c r="BR804550" s="2394"/>
    </row>
    <row r="804551" spans="70:70" x14ac:dyDescent="0.25">
      <c r="BR804551" s="2381"/>
    </row>
    <row r="804575" spans="70:70" x14ac:dyDescent="0.25">
      <c r="BR804575" s="2394"/>
    </row>
    <row r="804576" spans="70:70" x14ac:dyDescent="0.25">
      <c r="BR804576" s="2381"/>
    </row>
    <row r="804600" spans="70:70" x14ac:dyDescent="0.25">
      <c r="BR804600" s="2394"/>
    </row>
    <row r="804601" spans="70:70" x14ac:dyDescent="0.25">
      <c r="BR804601" s="2381"/>
    </row>
    <row r="804625" spans="70:70" x14ac:dyDescent="0.25">
      <c r="BR804625" s="2394"/>
    </row>
    <row r="804626" spans="70:70" x14ac:dyDescent="0.25">
      <c r="BR804626" s="2381"/>
    </row>
    <row r="804650" spans="70:70" x14ac:dyDescent="0.25">
      <c r="BR804650" s="2394"/>
    </row>
    <row r="804651" spans="70:70" x14ac:dyDescent="0.25">
      <c r="BR804651" s="2381"/>
    </row>
    <row r="804675" spans="70:70" x14ac:dyDescent="0.25">
      <c r="BR804675" s="2394"/>
    </row>
    <row r="804676" spans="70:70" x14ac:dyDescent="0.25">
      <c r="BR804676" s="2381"/>
    </row>
    <row r="804700" spans="70:70" x14ac:dyDescent="0.25">
      <c r="BR804700" s="2394"/>
    </row>
    <row r="804701" spans="70:70" x14ac:dyDescent="0.25">
      <c r="BR804701" s="2381"/>
    </row>
    <row r="804725" spans="70:70" x14ac:dyDescent="0.25">
      <c r="BR804725" s="2394"/>
    </row>
    <row r="804726" spans="70:70" x14ac:dyDescent="0.25">
      <c r="BR804726" s="2381"/>
    </row>
    <row r="804750" spans="70:70" x14ac:dyDescent="0.25">
      <c r="BR804750" s="2394"/>
    </row>
    <row r="804751" spans="70:70" x14ac:dyDescent="0.25">
      <c r="BR804751" s="2381"/>
    </row>
    <row r="804775" spans="70:70" x14ac:dyDescent="0.25">
      <c r="BR804775" s="2394"/>
    </row>
    <row r="804776" spans="70:70" x14ac:dyDescent="0.25">
      <c r="BR804776" s="2381"/>
    </row>
    <row r="804800" spans="70:70" x14ac:dyDescent="0.25">
      <c r="BR804800" s="2394"/>
    </row>
    <row r="804801" spans="70:70" x14ac:dyDescent="0.25">
      <c r="BR804801" s="2381"/>
    </row>
    <row r="804825" spans="70:70" x14ac:dyDescent="0.25">
      <c r="BR804825" s="2394"/>
    </row>
    <row r="804826" spans="70:70" x14ac:dyDescent="0.25">
      <c r="BR804826" s="2381"/>
    </row>
    <row r="804850" spans="70:70" x14ac:dyDescent="0.25">
      <c r="BR804850" s="2394"/>
    </row>
    <row r="804851" spans="70:70" x14ac:dyDescent="0.25">
      <c r="BR804851" s="2381"/>
    </row>
    <row r="804875" spans="70:70" x14ac:dyDescent="0.25">
      <c r="BR804875" s="2394"/>
    </row>
    <row r="804876" spans="70:70" x14ac:dyDescent="0.25">
      <c r="BR804876" s="2381"/>
    </row>
    <row r="804900" spans="70:70" x14ac:dyDescent="0.25">
      <c r="BR804900" s="2394"/>
    </row>
    <row r="804901" spans="70:70" x14ac:dyDescent="0.25">
      <c r="BR804901" s="2381"/>
    </row>
    <row r="804925" spans="70:70" x14ac:dyDescent="0.25">
      <c r="BR804925" s="2394"/>
    </row>
    <row r="804926" spans="70:70" x14ac:dyDescent="0.25">
      <c r="BR804926" s="2381"/>
    </row>
    <row r="804950" spans="70:70" x14ac:dyDescent="0.25">
      <c r="BR804950" s="2394"/>
    </row>
    <row r="804951" spans="70:70" x14ac:dyDescent="0.25">
      <c r="BR804951" s="2381"/>
    </row>
    <row r="804975" spans="70:70" x14ac:dyDescent="0.25">
      <c r="BR804975" s="2394"/>
    </row>
    <row r="804976" spans="70:70" x14ac:dyDescent="0.25">
      <c r="BR804976" s="2381"/>
    </row>
    <row r="805000" spans="70:70" x14ac:dyDescent="0.25">
      <c r="BR805000" s="2394"/>
    </row>
    <row r="805001" spans="70:70" x14ac:dyDescent="0.25">
      <c r="BR805001" s="2381"/>
    </row>
    <row r="805025" spans="70:70" x14ac:dyDescent="0.25">
      <c r="BR805025" s="2394"/>
    </row>
    <row r="805026" spans="70:70" x14ac:dyDescent="0.25">
      <c r="BR805026" s="2381"/>
    </row>
    <row r="805050" spans="70:70" x14ac:dyDescent="0.25">
      <c r="BR805050" s="2394"/>
    </row>
    <row r="805051" spans="70:70" x14ac:dyDescent="0.25">
      <c r="BR805051" s="2381"/>
    </row>
    <row r="805075" spans="70:70" x14ac:dyDescent="0.25">
      <c r="BR805075" s="2394"/>
    </row>
    <row r="805076" spans="70:70" x14ac:dyDescent="0.25">
      <c r="BR805076" s="2381"/>
    </row>
    <row r="805100" spans="70:70" x14ac:dyDescent="0.25">
      <c r="BR805100" s="2394"/>
    </row>
    <row r="805101" spans="70:70" x14ac:dyDescent="0.25">
      <c r="BR805101" s="2381"/>
    </row>
    <row r="805125" spans="70:70" x14ac:dyDescent="0.25">
      <c r="BR805125" s="2394"/>
    </row>
    <row r="805126" spans="70:70" x14ac:dyDescent="0.25">
      <c r="BR805126" s="2381"/>
    </row>
    <row r="805150" spans="70:70" x14ac:dyDescent="0.25">
      <c r="BR805150" s="2394"/>
    </row>
    <row r="805151" spans="70:70" x14ac:dyDescent="0.25">
      <c r="BR805151" s="2381"/>
    </row>
    <row r="805175" spans="70:70" x14ac:dyDescent="0.25">
      <c r="BR805175" s="2394"/>
    </row>
    <row r="805176" spans="70:70" x14ac:dyDescent="0.25">
      <c r="BR805176" s="2381"/>
    </row>
    <row r="805200" spans="70:70" x14ac:dyDescent="0.25">
      <c r="BR805200" s="2394"/>
    </row>
    <row r="805201" spans="70:70" x14ac:dyDescent="0.25">
      <c r="BR805201" s="2381"/>
    </row>
    <row r="805225" spans="70:70" x14ac:dyDescent="0.25">
      <c r="BR805225" s="2394"/>
    </row>
    <row r="805226" spans="70:70" x14ac:dyDescent="0.25">
      <c r="BR805226" s="2381"/>
    </row>
    <row r="805250" spans="70:70" x14ac:dyDescent="0.25">
      <c r="BR805250" s="2394"/>
    </row>
    <row r="805251" spans="70:70" x14ac:dyDescent="0.25">
      <c r="BR805251" s="2381"/>
    </row>
    <row r="805275" spans="70:70" x14ac:dyDescent="0.25">
      <c r="BR805275" s="2394"/>
    </row>
    <row r="805276" spans="70:70" x14ac:dyDescent="0.25">
      <c r="BR805276" s="2381"/>
    </row>
    <row r="805300" spans="70:70" x14ac:dyDescent="0.25">
      <c r="BR805300" s="2394"/>
    </row>
    <row r="805301" spans="70:70" x14ac:dyDescent="0.25">
      <c r="BR805301" s="2381"/>
    </row>
    <row r="805325" spans="70:70" x14ac:dyDescent="0.25">
      <c r="BR805325" s="2394"/>
    </row>
    <row r="805326" spans="70:70" x14ac:dyDescent="0.25">
      <c r="BR805326" s="2381"/>
    </row>
    <row r="805350" spans="70:70" x14ac:dyDescent="0.25">
      <c r="BR805350" s="2394"/>
    </row>
    <row r="805351" spans="70:70" x14ac:dyDescent="0.25">
      <c r="BR805351" s="2381"/>
    </row>
    <row r="805375" spans="70:70" x14ac:dyDescent="0.25">
      <c r="BR805375" s="2394"/>
    </row>
    <row r="805376" spans="70:70" x14ac:dyDescent="0.25">
      <c r="BR805376" s="2381"/>
    </row>
    <row r="805400" spans="70:70" x14ac:dyDescent="0.25">
      <c r="BR805400" s="2394"/>
    </row>
    <row r="805401" spans="70:70" x14ac:dyDescent="0.25">
      <c r="BR805401" s="2381"/>
    </row>
    <row r="805425" spans="70:70" x14ac:dyDescent="0.25">
      <c r="BR805425" s="2394"/>
    </row>
    <row r="805426" spans="70:70" x14ac:dyDescent="0.25">
      <c r="BR805426" s="2381"/>
    </row>
    <row r="805450" spans="70:70" x14ac:dyDescent="0.25">
      <c r="BR805450" s="2394"/>
    </row>
    <row r="805451" spans="70:70" x14ac:dyDescent="0.25">
      <c r="BR805451" s="2381"/>
    </row>
    <row r="805475" spans="70:70" x14ac:dyDescent="0.25">
      <c r="BR805475" s="2394"/>
    </row>
    <row r="805476" spans="70:70" x14ac:dyDescent="0.25">
      <c r="BR805476" s="2381"/>
    </row>
    <row r="805500" spans="70:70" x14ac:dyDescent="0.25">
      <c r="BR805500" s="2394"/>
    </row>
    <row r="805501" spans="70:70" x14ac:dyDescent="0.25">
      <c r="BR805501" s="2381"/>
    </row>
    <row r="805525" spans="70:70" x14ac:dyDescent="0.25">
      <c r="BR805525" s="2394"/>
    </row>
    <row r="805526" spans="70:70" x14ac:dyDescent="0.25">
      <c r="BR805526" s="2381"/>
    </row>
    <row r="805550" spans="70:70" x14ac:dyDescent="0.25">
      <c r="BR805550" s="2394"/>
    </row>
    <row r="805551" spans="70:70" x14ac:dyDescent="0.25">
      <c r="BR805551" s="2381"/>
    </row>
    <row r="805575" spans="70:70" x14ac:dyDescent="0.25">
      <c r="BR805575" s="2394"/>
    </row>
    <row r="805576" spans="70:70" x14ac:dyDescent="0.25">
      <c r="BR805576" s="2381"/>
    </row>
    <row r="805600" spans="70:70" x14ac:dyDescent="0.25">
      <c r="BR805600" s="2394"/>
    </row>
    <row r="805601" spans="70:70" x14ac:dyDescent="0.25">
      <c r="BR805601" s="2381"/>
    </row>
    <row r="805625" spans="70:70" x14ac:dyDescent="0.25">
      <c r="BR805625" s="2394"/>
    </row>
    <row r="805626" spans="70:70" x14ac:dyDescent="0.25">
      <c r="BR805626" s="2381"/>
    </row>
    <row r="805650" spans="70:70" x14ac:dyDescent="0.25">
      <c r="BR805650" s="2394"/>
    </row>
    <row r="805651" spans="70:70" x14ac:dyDescent="0.25">
      <c r="BR805651" s="2381"/>
    </row>
    <row r="805675" spans="70:70" x14ac:dyDescent="0.25">
      <c r="BR805675" s="2394"/>
    </row>
    <row r="805676" spans="70:70" x14ac:dyDescent="0.25">
      <c r="BR805676" s="2381"/>
    </row>
    <row r="805700" spans="70:70" x14ac:dyDescent="0.25">
      <c r="BR805700" s="2394"/>
    </row>
    <row r="805701" spans="70:70" x14ac:dyDescent="0.25">
      <c r="BR805701" s="2381"/>
    </row>
    <row r="805725" spans="70:70" x14ac:dyDescent="0.25">
      <c r="BR805725" s="2394"/>
    </row>
    <row r="805726" spans="70:70" x14ac:dyDescent="0.25">
      <c r="BR805726" s="2381"/>
    </row>
    <row r="805750" spans="70:70" x14ac:dyDescent="0.25">
      <c r="BR805750" s="2394"/>
    </row>
    <row r="805751" spans="70:70" x14ac:dyDescent="0.25">
      <c r="BR805751" s="2381"/>
    </row>
    <row r="805775" spans="70:70" x14ac:dyDescent="0.25">
      <c r="BR805775" s="2394"/>
    </row>
    <row r="805776" spans="70:70" x14ac:dyDescent="0.25">
      <c r="BR805776" s="2381"/>
    </row>
    <row r="805800" spans="70:70" x14ac:dyDescent="0.25">
      <c r="BR805800" s="2394"/>
    </row>
    <row r="805801" spans="70:70" x14ac:dyDescent="0.25">
      <c r="BR805801" s="2381"/>
    </row>
    <row r="805825" spans="70:70" x14ac:dyDescent="0.25">
      <c r="BR805825" s="2394"/>
    </row>
    <row r="805826" spans="70:70" x14ac:dyDescent="0.25">
      <c r="BR805826" s="2381"/>
    </row>
    <row r="805850" spans="70:70" x14ac:dyDescent="0.25">
      <c r="BR805850" s="2394"/>
    </row>
    <row r="805851" spans="70:70" x14ac:dyDescent="0.25">
      <c r="BR805851" s="2381"/>
    </row>
    <row r="805875" spans="70:70" x14ac:dyDescent="0.25">
      <c r="BR805875" s="2394"/>
    </row>
    <row r="805876" spans="70:70" x14ac:dyDescent="0.25">
      <c r="BR805876" s="2381"/>
    </row>
    <row r="805900" spans="70:70" x14ac:dyDescent="0.25">
      <c r="BR805900" s="2394"/>
    </row>
    <row r="805901" spans="70:70" x14ac:dyDescent="0.25">
      <c r="BR805901" s="2381"/>
    </row>
    <row r="805925" spans="70:70" x14ac:dyDescent="0.25">
      <c r="BR805925" s="2394"/>
    </row>
    <row r="805926" spans="70:70" x14ac:dyDescent="0.25">
      <c r="BR805926" s="2381"/>
    </row>
    <row r="805950" spans="70:70" x14ac:dyDescent="0.25">
      <c r="BR805950" s="2394"/>
    </row>
    <row r="805951" spans="70:70" x14ac:dyDescent="0.25">
      <c r="BR805951" s="2381"/>
    </row>
    <row r="805975" spans="70:70" x14ac:dyDescent="0.25">
      <c r="BR805975" s="2394"/>
    </row>
    <row r="805976" spans="70:70" x14ac:dyDescent="0.25">
      <c r="BR805976" s="2381"/>
    </row>
    <row r="806000" spans="70:70" x14ac:dyDescent="0.25">
      <c r="BR806000" s="2394"/>
    </row>
    <row r="806001" spans="70:70" x14ac:dyDescent="0.25">
      <c r="BR806001" s="2381"/>
    </row>
    <row r="806025" spans="70:70" x14ac:dyDescent="0.25">
      <c r="BR806025" s="2394"/>
    </row>
    <row r="806026" spans="70:70" x14ac:dyDescent="0.25">
      <c r="BR806026" s="2381"/>
    </row>
    <row r="806050" spans="70:70" x14ac:dyDescent="0.25">
      <c r="BR806050" s="2394"/>
    </row>
    <row r="806051" spans="70:70" x14ac:dyDescent="0.25">
      <c r="BR806051" s="2381"/>
    </row>
    <row r="806075" spans="70:70" x14ac:dyDescent="0.25">
      <c r="BR806075" s="2394"/>
    </row>
    <row r="806076" spans="70:70" x14ac:dyDescent="0.25">
      <c r="BR806076" s="2381"/>
    </row>
    <row r="806100" spans="70:70" x14ac:dyDescent="0.25">
      <c r="BR806100" s="2394"/>
    </row>
    <row r="806101" spans="70:70" x14ac:dyDescent="0.25">
      <c r="BR806101" s="2381"/>
    </row>
    <row r="806125" spans="70:70" x14ac:dyDescent="0.25">
      <c r="BR806125" s="2394"/>
    </row>
    <row r="806126" spans="70:70" x14ac:dyDescent="0.25">
      <c r="BR806126" s="2381"/>
    </row>
    <row r="806150" spans="70:70" x14ac:dyDescent="0.25">
      <c r="BR806150" s="2394"/>
    </row>
    <row r="806151" spans="70:70" x14ac:dyDescent="0.25">
      <c r="BR806151" s="2381"/>
    </row>
    <row r="806175" spans="70:70" x14ac:dyDescent="0.25">
      <c r="BR806175" s="2394"/>
    </row>
    <row r="806176" spans="70:70" x14ac:dyDescent="0.25">
      <c r="BR806176" s="2381"/>
    </row>
    <row r="806200" spans="70:70" x14ac:dyDescent="0.25">
      <c r="BR806200" s="2394"/>
    </row>
    <row r="806201" spans="70:70" x14ac:dyDescent="0.25">
      <c r="BR806201" s="2381"/>
    </row>
    <row r="806225" spans="70:70" x14ac:dyDescent="0.25">
      <c r="BR806225" s="2394"/>
    </row>
    <row r="806226" spans="70:70" x14ac:dyDescent="0.25">
      <c r="BR806226" s="2381"/>
    </row>
    <row r="806250" spans="70:70" x14ac:dyDescent="0.25">
      <c r="BR806250" s="2394"/>
    </row>
    <row r="806251" spans="70:70" x14ac:dyDescent="0.25">
      <c r="BR806251" s="2381"/>
    </row>
    <row r="806275" spans="70:70" x14ac:dyDescent="0.25">
      <c r="BR806275" s="2394"/>
    </row>
    <row r="806276" spans="70:70" x14ac:dyDescent="0.25">
      <c r="BR806276" s="2381"/>
    </row>
    <row r="806300" spans="70:70" x14ac:dyDescent="0.25">
      <c r="BR806300" s="2394"/>
    </row>
    <row r="806301" spans="70:70" x14ac:dyDescent="0.25">
      <c r="BR806301" s="2381"/>
    </row>
    <row r="806325" spans="70:70" x14ac:dyDescent="0.25">
      <c r="BR806325" s="2394"/>
    </row>
    <row r="806326" spans="70:70" x14ac:dyDescent="0.25">
      <c r="BR806326" s="2381"/>
    </row>
    <row r="806350" spans="70:70" x14ac:dyDescent="0.25">
      <c r="BR806350" s="2394"/>
    </row>
    <row r="806351" spans="70:70" x14ac:dyDescent="0.25">
      <c r="BR806351" s="2381"/>
    </row>
    <row r="806375" spans="70:70" x14ac:dyDescent="0.25">
      <c r="BR806375" s="2394"/>
    </row>
    <row r="806376" spans="70:70" x14ac:dyDescent="0.25">
      <c r="BR806376" s="2381"/>
    </row>
    <row r="806400" spans="70:70" x14ac:dyDescent="0.25">
      <c r="BR806400" s="2394"/>
    </row>
    <row r="806401" spans="70:70" x14ac:dyDescent="0.25">
      <c r="BR806401" s="2381"/>
    </row>
    <row r="806425" spans="70:70" x14ac:dyDescent="0.25">
      <c r="BR806425" s="2394"/>
    </row>
    <row r="806426" spans="70:70" x14ac:dyDescent="0.25">
      <c r="BR806426" s="2381"/>
    </row>
    <row r="806450" spans="70:70" x14ac:dyDescent="0.25">
      <c r="BR806450" s="2394"/>
    </row>
    <row r="806451" spans="70:70" x14ac:dyDescent="0.25">
      <c r="BR806451" s="2381"/>
    </row>
    <row r="806475" spans="70:70" x14ac:dyDescent="0.25">
      <c r="BR806475" s="2394"/>
    </row>
    <row r="806476" spans="70:70" x14ac:dyDescent="0.25">
      <c r="BR806476" s="2381"/>
    </row>
    <row r="806500" spans="70:70" x14ac:dyDescent="0.25">
      <c r="BR806500" s="2394"/>
    </row>
    <row r="806501" spans="70:70" x14ac:dyDescent="0.25">
      <c r="BR806501" s="2381"/>
    </row>
    <row r="806525" spans="70:70" x14ac:dyDescent="0.25">
      <c r="BR806525" s="2394"/>
    </row>
    <row r="806526" spans="70:70" x14ac:dyDescent="0.25">
      <c r="BR806526" s="2381"/>
    </row>
    <row r="806550" spans="70:70" x14ac:dyDescent="0.25">
      <c r="BR806550" s="2394"/>
    </row>
    <row r="806551" spans="70:70" x14ac:dyDescent="0.25">
      <c r="BR806551" s="2381"/>
    </row>
    <row r="806575" spans="70:70" x14ac:dyDescent="0.25">
      <c r="BR806575" s="2394"/>
    </row>
    <row r="806576" spans="70:70" x14ac:dyDescent="0.25">
      <c r="BR806576" s="2381"/>
    </row>
    <row r="806600" spans="70:70" x14ac:dyDescent="0.25">
      <c r="BR806600" s="2394"/>
    </row>
    <row r="806601" spans="70:70" x14ac:dyDescent="0.25">
      <c r="BR806601" s="2381"/>
    </row>
    <row r="806625" spans="70:70" x14ac:dyDescent="0.25">
      <c r="BR806625" s="2394"/>
    </row>
    <row r="806626" spans="70:70" x14ac:dyDescent="0.25">
      <c r="BR806626" s="2381"/>
    </row>
    <row r="806650" spans="70:70" x14ac:dyDescent="0.25">
      <c r="BR806650" s="2394"/>
    </row>
    <row r="806651" spans="70:70" x14ac:dyDescent="0.25">
      <c r="BR806651" s="2381"/>
    </row>
    <row r="806675" spans="70:70" x14ac:dyDescent="0.25">
      <c r="BR806675" s="2394"/>
    </row>
    <row r="806676" spans="70:70" x14ac:dyDescent="0.25">
      <c r="BR806676" s="2381"/>
    </row>
    <row r="806700" spans="70:70" x14ac:dyDescent="0.25">
      <c r="BR806700" s="2394"/>
    </row>
    <row r="806701" spans="70:70" x14ac:dyDescent="0.25">
      <c r="BR806701" s="2381"/>
    </row>
    <row r="806725" spans="70:70" x14ac:dyDescent="0.25">
      <c r="BR806725" s="2394"/>
    </row>
    <row r="806726" spans="70:70" x14ac:dyDescent="0.25">
      <c r="BR806726" s="2381"/>
    </row>
    <row r="806750" spans="70:70" x14ac:dyDescent="0.25">
      <c r="BR806750" s="2394"/>
    </row>
    <row r="806751" spans="70:70" x14ac:dyDescent="0.25">
      <c r="BR806751" s="2381"/>
    </row>
    <row r="806775" spans="70:70" x14ac:dyDescent="0.25">
      <c r="BR806775" s="2394"/>
    </row>
    <row r="806776" spans="70:70" x14ac:dyDescent="0.25">
      <c r="BR806776" s="2381"/>
    </row>
    <row r="806800" spans="70:70" x14ac:dyDescent="0.25">
      <c r="BR806800" s="2394"/>
    </row>
    <row r="806801" spans="70:70" x14ac:dyDescent="0.25">
      <c r="BR806801" s="2381"/>
    </row>
    <row r="806825" spans="70:70" x14ac:dyDescent="0.25">
      <c r="BR806825" s="2394"/>
    </row>
    <row r="806826" spans="70:70" x14ac:dyDescent="0.25">
      <c r="BR806826" s="2381"/>
    </row>
    <row r="806850" spans="70:70" x14ac:dyDescent="0.25">
      <c r="BR806850" s="2394"/>
    </row>
    <row r="806851" spans="70:70" x14ac:dyDescent="0.25">
      <c r="BR806851" s="2381"/>
    </row>
    <row r="806875" spans="70:70" x14ac:dyDescent="0.25">
      <c r="BR806875" s="2394"/>
    </row>
    <row r="806876" spans="70:70" x14ac:dyDescent="0.25">
      <c r="BR806876" s="2381"/>
    </row>
    <row r="806900" spans="70:70" x14ac:dyDescent="0.25">
      <c r="BR806900" s="2394"/>
    </row>
    <row r="806901" spans="70:70" x14ac:dyDescent="0.25">
      <c r="BR806901" s="2381"/>
    </row>
    <row r="806925" spans="70:70" x14ac:dyDescent="0.25">
      <c r="BR806925" s="2394"/>
    </row>
    <row r="806926" spans="70:70" x14ac:dyDescent="0.25">
      <c r="BR806926" s="2381"/>
    </row>
    <row r="806950" spans="70:70" x14ac:dyDescent="0.25">
      <c r="BR806950" s="2394"/>
    </row>
    <row r="806951" spans="70:70" x14ac:dyDescent="0.25">
      <c r="BR806951" s="2381"/>
    </row>
    <row r="806975" spans="70:70" x14ac:dyDescent="0.25">
      <c r="BR806975" s="2394"/>
    </row>
    <row r="806976" spans="70:70" x14ac:dyDescent="0.25">
      <c r="BR806976" s="2381"/>
    </row>
    <row r="807000" spans="70:70" x14ac:dyDescent="0.25">
      <c r="BR807000" s="2394"/>
    </row>
    <row r="807001" spans="70:70" x14ac:dyDescent="0.25">
      <c r="BR807001" s="2381"/>
    </row>
    <row r="807025" spans="70:70" x14ac:dyDescent="0.25">
      <c r="BR807025" s="2394"/>
    </row>
    <row r="807026" spans="70:70" x14ac:dyDescent="0.25">
      <c r="BR807026" s="2381"/>
    </row>
    <row r="807050" spans="70:70" x14ac:dyDescent="0.25">
      <c r="BR807050" s="2394"/>
    </row>
    <row r="807051" spans="70:70" x14ac:dyDescent="0.25">
      <c r="BR807051" s="2381"/>
    </row>
    <row r="807075" spans="70:70" x14ac:dyDescent="0.25">
      <c r="BR807075" s="2394"/>
    </row>
    <row r="807076" spans="70:70" x14ac:dyDescent="0.25">
      <c r="BR807076" s="2381"/>
    </row>
    <row r="807100" spans="70:70" x14ac:dyDescent="0.25">
      <c r="BR807100" s="2394"/>
    </row>
    <row r="807101" spans="70:70" x14ac:dyDescent="0.25">
      <c r="BR807101" s="2381"/>
    </row>
    <row r="807125" spans="70:70" x14ac:dyDescent="0.25">
      <c r="BR807125" s="2394"/>
    </row>
    <row r="807126" spans="70:70" x14ac:dyDescent="0.25">
      <c r="BR807126" s="2381"/>
    </row>
    <row r="807150" spans="70:70" x14ac:dyDescent="0.25">
      <c r="BR807150" s="2394"/>
    </row>
    <row r="807151" spans="70:70" x14ac:dyDescent="0.25">
      <c r="BR807151" s="2381"/>
    </row>
    <row r="807175" spans="70:70" x14ac:dyDescent="0.25">
      <c r="BR807175" s="2394"/>
    </row>
    <row r="807176" spans="70:70" x14ac:dyDescent="0.25">
      <c r="BR807176" s="2381"/>
    </row>
    <row r="807200" spans="70:70" x14ac:dyDescent="0.25">
      <c r="BR807200" s="2394"/>
    </row>
    <row r="807201" spans="70:70" x14ac:dyDescent="0.25">
      <c r="BR807201" s="2381"/>
    </row>
    <row r="807225" spans="70:70" x14ac:dyDescent="0.25">
      <c r="BR807225" s="2394"/>
    </row>
    <row r="807226" spans="70:70" x14ac:dyDescent="0.25">
      <c r="BR807226" s="2381"/>
    </row>
    <row r="807250" spans="70:70" x14ac:dyDescent="0.25">
      <c r="BR807250" s="2394"/>
    </row>
    <row r="807251" spans="70:70" x14ac:dyDescent="0.25">
      <c r="BR807251" s="2381"/>
    </row>
    <row r="807275" spans="70:70" x14ac:dyDescent="0.25">
      <c r="BR807275" s="2394"/>
    </row>
    <row r="807276" spans="70:70" x14ac:dyDescent="0.25">
      <c r="BR807276" s="2381"/>
    </row>
    <row r="807300" spans="70:70" x14ac:dyDescent="0.25">
      <c r="BR807300" s="2394"/>
    </row>
    <row r="807301" spans="70:70" x14ac:dyDescent="0.25">
      <c r="BR807301" s="2381"/>
    </row>
    <row r="807325" spans="70:70" x14ac:dyDescent="0.25">
      <c r="BR807325" s="2394"/>
    </row>
    <row r="807326" spans="70:70" x14ac:dyDescent="0.25">
      <c r="BR807326" s="2381"/>
    </row>
    <row r="807350" spans="70:70" x14ac:dyDescent="0.25">
      <c r="BR807350" s="2394"/>
    </row>
    <row r="807351" spans="70:70" x14ac:dyDescent="0.25">
      <c r="BR807351" s="2381"/>
    </row>
    <row r="807375" spans="70:70" x14ac:dyDescent="0.25">
      <c r="BR807375" s="2394"/>
    </row>
    <row r="807376" spans="70:70" x14ac:dyDescent="0.25">
      <c r="BR807376" s="2381"/>
    </row>
    <row r="807400" spans="70:70" x14ac:dyDescent="0.25">
      <c r="BR807400" s="2394"/>
    </row>
    <row r="807401" spans="70:70" x14ac:dyDescent="0.25">
      <c r="BR807401" s="2381"/>
    </row>
    <row r="807425" spans="70:70" x14ac:dyDescent="0.25">
      <c r="BR807425" s="2394"/>
    </row>
    <row r="807426" spans="70:70" x14ac:dyDescent="0.25">
      <c r="BR807426" s="2381"/>
    </row>
    <row r="807450" spans="70:70" x14ac:dyDescent="0.25">
      <c r="BR807450" s="2394"/>
    </row>
    <row r="807451" spans="70:70" x14ac:dyDescent="0.25">
      <c r="BR807451" s="2381"/>
    </row>
    <row r="807475" spans="70:70" x14ac:dyDescent="0.25">
      <c r="BR807475" s="2394"/>
    </row>
    <row r="807476" spans="70:70" x14ac:dyDescent="0.25">
      <c r="BR807476" s="2381"/>
    </row>
    <row r="807500" spans="70:70" x14ac:dyDescent="0.25">
      <c r="BR807500" s="2394"/>
    </row>
    <row r="807501" spans="70:70" x14ac:dyDescent="0.25">
      <c r="BR807501" s="2381"/>
    </row>
    <row r="807525" spans="70:70" x14ac:dyDescent="0.25">
      <c r="BR807525" s="2394"/>
    </row>
    <row r="807526" spans="70:70" x14ac:dyDescent="0.25">
      <c r="BR807526" s="2381"/>
    </row>
    <row r="807550" spans="70:70" x14ac:dyDescent="0.25">
      <c r="BR807550" s="2394"/>
    </row>
    <row r="807551" spans="70:70" x14ac:dyDescent="0.25">
      <c r="BR807551" s="2381"/>
    </row>
    <row r="807575" spans="70:70" x14ac:dyDescent="0.25">
      <c r="BR807575" s="2394"/>
    </row>
    <row r="807576" spans="70:70" x14ac:dyDescent="0.25">
      <c r="BR807576" s="2381"/>
    </row>
    <row r="807600" spans="70:70" x14ac:dyDescent="0.25">
      <c r="BR807600" s="2394"/>
    </row>
    <row r="807601" spans="70:70" x14ac:dyDescent="0.25">
      <c r="BR807601" s="2381"/>
    </row>
    <row r="807625" spans="70:70" x14ac:dyDescent="0.25">
      <c r="BR807625" s="2394"/>
    </row>
    <row r="807626" spans="70:70" x14ac:dyDescent="0.25">
      <c r="BR807626" s="2381"/>
    </row>
    <row r="807650" spans="70:70" x14ac:dyDescent="0.25">
      <c r="BR807650" s="2394"/>
    </row>
    <row r="807651" spans="70:70" x14ac:dyDescent="0.25">
      <c r="BR807651" s="2381"/>
    </row>
    <row r="807675" spans="70:70" x14ac:dyDescent="0.25">
      <c r="BR807675" s="2394"/>
    </row>
    <row r="807676" spans="70:70" x14ac:dyDescent="0.25">
      <c r="BR807676" s="2381"/>
    </row>
    <row r="807700" spans="70:70" x14ac:dyDescent="0.25">
      <c r="BR807700" s="2394"/>
    </row>
    <row r="807701" spans="70:70" x14ac:dyDescent="0.25">
      <c r="BR807701" s="2381"/>
    </row>
    <row r="807725" spans="70:70" x14ac:dyDescent="0.25">
      <c r="BR807725" s="2394"/>
    </row>
    <row r="807726" spans="70:70" x14ac:dyDescent="0.25">
      <c r="BR807726" s="2381"/>
    </row>
    <row r="807750" spans="70:70" x14ac:dyDescent="0.25">
      <c r="BR807750" s="2394"/>
    </row>
    <row r="807751" spans="70:70" x14ac:dyDescent="0.25">
      <c r="BR807751" s="2381"/>
    </row>
    <row r="807775" spans="70:70" x14ac:dyDescent="0.25">
      <c r="BR807775" s="2394"/>
    </row>
    <row r="807776" spans="70:70" x14ac:dyDescent="0.25">
      <c r="BR807776" s="2381"/>
    </row>
    <row r="807800" spans="70:70" x14ac:dyDescent="0.25">
      <c r="BR807800" s="2394"/>
    </row>
    <row r="807801" spans="70:70" x14ac:dyDescent="0.25">
      <c r="BR807801" s="2381"/>
    </row>
    <row r="807825" spans="70:70" x14ac:dyDescent="0.25">
      <c r="BR807825" s="2394"/>
    </row>
    <row r="807826" spans="70:70" x14ac:dyDescent="0.25">
      <c r="BR807826" s="2381"/>
    </row>
    <row r="807850" spans="70:70" x14ac:dyDescent="0.25">
      <c r="BR807850" s="2394"/>
    </row>
    <row r="807851" spans="70:70" x14ac:dyDescent="0.25">
      <c r="BR807851" s="2381"/>
    </row>
    <row r="807875" spans="70:70" x14ac:dyDescent="0.25">
      <c r="BR807875" s="2394"/>
    </row>
    <row r="807876" spans="70:70" x14ac:dyDescent="0.25">
      <c r="BR807876" s="2381"/>
    </row>
    <row r="807900" spans="70:70" x14ac:dyDescent="0.25">
      <c r="BR807900" s="2394"/>
    </row>
    <row r="807901" spans="70:70" x14ac:dyDescent="0.25">
      <c r="BR807901" s="2381"/>
    </row>
    <row r="807925" spans="70:70" x14ac:dyDescent="0.25">
      <c r="BR807925" s="2394"/>
    </row>
    <row r="807926" spans="70:70" x14ac:dyDescent="0.25">
      <c r="BR807926" s="2381"/>
    </row>
    <row r="807950" spans="70:70" x14ac:dyDescent="0.25">
      <c r="BR807950" s="2394"/>
    </row>
    <row r="807951" spans="70:70" x14ac:dyDescent="0.25">
      <c r="BR807951" s="2381"/>
    </row>
    <row r="807975" spans="70:70" x14ac:dyDescent="0.25">
      <c r="BR807975" s="2394"/>
    </row>
    <row r="807976" spans="70:70" x14ac:dyDescent="0.25">
      <c r="BR807976" s="2381"/>
    </row>
    <row r="808000" spans="70:70" x14ac:dyDescent="0.25">
      <c r="BR808000" s="2394"/>
    </row>
    <row r="808001" spans="70:70" x14ac:dyDescent="0.25">
      <c r="BR808001" s="2381"/>
    </row>
    <row r="808025" spans="70:70" x14ac:dyDescent="0.25">
      <c r="BR808025" s="2394"/>
    </row>
    <row r="808026" spans="70:70" x14ac:dyDescent="0.25">
      <c r="BR808026" s="2381"/>
    </row>
    <row r="808050" spans="70:70" x14ac:dyDescent="0.25">
      <c r="BR808050" s="2394"/>
    </row>
    <row r="808051" spans="70:70" x14ac:dyDescent="0.25">
      <c r="BR808051" s="2381"/>
    </row>
    <row r="808075" spans="70:70" x14ac:dyDescent="0.25">
      <c r="BR808075" s="2394"/>
    </row>
    <row r="808076" spans="70:70" x14ac:dyDescent="0.25">
      <c r="BR808076" s="2381"/>
    </row>
    <row r="808100" spans="70:70" x14ac:dyDescent="0.25">
      <c r="BR808100" s="2394"/>
    </row>
    <row r="808101" spans="70:70" x14ac:dyDescent="0.25">
      <c r="BR808101" s="2381"/>
    </row>
    <row r="808125" spans="70:70" x14ac:dyDescent="0.25">
      <c r="BR808125" s="2394"/>
    </row>
    <row r="808126" spans="70:70" x14ac:dyDescent="0.25">
      <c r="BR808126" s="2381"/>
    </row>
    <row r="808150" spans="70:70" x14ac:dyDescent="0.25">
      <c r="BR808150" s="2394"/>
    </row>
    <row r="808151" spans="70:70" x14ac:dyDescent="0.25">
      <c r="BR808151" s="2381"/>
    </row>
    <row r="808175" spans="70:70" x14ac:dyDescent="0.25">
      <c r="BR808175" s="2394"/>
    </row>
    <row r="808176" spans="70:70" x14ac:dyDescent="0.25">
      <c r="BR808176" s="2381"/>
    </row>
    <row r="808200" spans="70:70" x14ac:dyDescent="0.25">
      <c r="BR808200" s="2394"/>
    </row>
    <row r="808201" spans="70:70" x14ac:dyDescent="0.25">
      <c r="BR808201" s="2381"/>
    </row>
    <row r="808225" spans="70:70" x14ac:dyDescent="0.25">
      <c r="BR808225" s="2394"/>
    </row>
    <row r="808226" spans="70:70" x14ac:dyDescent="0.25">
      <c r="BR808226" s="2381"/>
    </row>
    <row r="808250" spans="70:70" x14ac:dyDescent="0.25">
      <c r="BR808250" s="2394"/>
    </row>
    <row r="808251" spans="70:70" x14ac:dyDescent="0.25">
      <c r="BR808251" s="2381"/>
    </row>
    <row r="808275" spans="70:70" x14ac:dyDescent="0.25">
      <c r="BR808275" s="2394"/>
    </row>
    <row r="808276" spans="70:70" x14ac:dyDescent="0.25">
      <c r="BR808276" s="2381"/>
    </row>
    <row r="808300" spans="70:70" x14ac:dyDescent="0.25">
      <c r="BR808300" s="2394"/>
    </row>
    <row r="808301" spans="70:70" x14ac:dyDescent="0.25">
      <c r="BR808301" s="2381"/>
    </row>
    <row r="808325" spans="70:70" x14ac:dyDescent="0.25">
      <c r="BR808325" s="2394"/>
    </row>
    <row r="808326" spans="70:70" x14ac:dyDescent="0.25">
      <c r="BR808326" s="2381"/>
    </row>
    <row r="808350" spans="70:70" x14ac:dyDescent="0.25">
      <c r="BR808350" s="2394"/>
    </row>
    <row r="808351" spans="70:70" x14ac:dyDescent="0.25">
      <c r="BR808351" s="2381"/>
    </row>
    <row r="808375" spans="70:70" x14ac:dyDescent="0.25">
      <c r="BR808375" s="2394"/>
    </row>
    <row r="808376" spans="70:70" x14ac:dyDescent="0.25">
      <c r="BR808376" s="2381"/>
    </row>
    <row r="808400" spans="70:70" x14ac:dyDescent="0.25">
      <c r="BR808400" s="2394"/>
    </row>
    <row r="808401" spans="70:70" x14ac:dyDescent="0.25">
      <c r="BR808401" s="2381"/>
    </row>
    <row r="808425" spans="70:70" x14ac:dyDescent="0.25">
      <c r="BR808425" s="2394"/>
    </row>
    <row r="808426" spans="70:70" x14ac:dyDescent="0.25">
      <c r="BR808426" s="2381"/>
    </row>
    <row r="808450" spans="70:70" x14ac:dyDescent="0.25">
      <c r="BR808450" s="2394"/>
    </row>
    <row r="808451" spans="70:70" x14ac:dyDescent="0.25">
      <c r="BR808451" s="2381"/>
    </row>
    <row r="808475" spans="70:70" x14ac:dyDescent="0.25">
      <c r="BR808475" s="2394"/>
    </row>
    <row r="808476" spans="70:70" x14ac:dyDescent="0.25">
      <c r="BR808476" s="2381"/>
    </row>
    <row r="808500" spans="70:70" x14ac:dyDescent="0.25">
      <c r="BR808500" s="2394"/>
    </row>
    <row r="808501" spans="70:70" x14ac:dyDescent="0.25">
      <c r="BR808501" s="2381"/>
    </row>
    <row r="808525" spans="70:70" x14ac:dyDescent="0.25">
      <c r="BR808525" s="2394"/>
    </row>
    <row r="808526" spans="70:70" x14ac:dyDescent="0.25">
      <c r="BR808526" s="2381"/>
    </row>
    <row r="808550" spans="70:70" x14ac:dyDescent="0.25">
      <c r="BR808550" s="2394"/>
    </row>
    <row r="808551" spans="70:70" x14ac:dyDescent="0.25">
      <c r="BR808551" s="2381"/>
    </row>
    <row r="808575" spans="70:70" x14ac:dyDescent="0.25">
      <c r="BR808575" s="2394"/>
    </row>
    <row r="808576" spans="70:70" x14ac:dyDescent="0.25">
      <c r="BR808576" s="2381"/>
    </row>
    <row r="808600" spans="70:70" x14ac:dyDescent="0.25">
      <c r="BR808600" s="2394"/>
    </row>
    <row r="808601" spans="70:70" x14ac:dyDescent="0.25">
      <c r="BR808601" s="2381"/>
    </row>
    <row r="808625" spans="70:70" x14ac:dyDescent="0.25">
      <c r="BR808625" s="2394"/>
    </row>
    <row r="808626" spans="70:70" x14ac:dyDescent="0.25">
      <c r="BR808626" s="2381"/>
    </row>
    <row r="808650" spans="70:70" x14ac:dyDescent="0.25">
      <c r="BR808650" s="2394"/>
    </row>
    <row r="808651" spans="70:70" x14ac:dyDescent="0.25">
      <c r="BR808651" s="2381"/>
    </row>
    <row r="808675" spans="70:70" x14ac:dyDescent="0.25">
      <c r="BR808675" s="2394"/>
    </row>
    <row r="808676" spans="70:70" x14ac:dyDescent="0.25">
      <c r="BR808676" s="2381"/>
    </row>
    <row r="808700" spans="70:70" x14ac:dyDescent="0.25">
      <c r="BR808700" s="2394"/>
    </row>
    <row r="808701" spans="70:70" x14ac:dyDescent="0.25">
      <c r="BR808701" s="2381"/>
    </row>
    <row r="808725" spans="70:70" x14ac:dyDescent="0.25">
      <c r="BR808725" s="2394"/>
    </row>
    <row r="808726" spans="70:70" x14ac:dyDescent="0.25">
      <c r="BR808726" s="2381"/>
    </row>
    <row r="808750" spans="70:70" x14ac:dyDescent="0.25">
      <c r="BR808750" s="2394"/>
    </row>
    <row r="808751" spans="70:70" x14ac:dyDescent="0.25">
      <c r="BR808751" s="2381"/>
    </row>
    <row r="808775" spans="70:70" x14ac:dyDescent="0.25">
      <c r="BR808775" s="2394"/>
    </row>
    <row r="808776" spans="70:70" x14ac:dyDescent="0.25">
      <c r="BR808776" s="2381"/>
    </row>
    <row r="808800" spans="70:70" x14ac:dyDescent="0.25">
      <c r="BR808800" s="2394"/>
    </row>
    <row r="808801" spans="70:70" x14ac:dyDescent="0.25">
      <c r="BR808801" s="2381"/>
    </row>
    <row r="808825" spans="70:70" x14ac:dyDescent="0.25">
      <c r="BR808825" s="2394"/>
    </row>
    <row r="808826" spans="70:70" x14ac:dyDescent="0.25">
      <c r="BR808826" s="2381"/>
    </row>
    <row r="808850" spans="70:70" x14ac:dyDescent="0.25">
      <c r="BR808850" s="2394"/>
    </row>
    <row r="808851" spans="70:70" x14ac:dyDescent="0.25">
      <c r="BR808851" s="2381"/>
    </row>
    <row r="808875" spans="70:70" x14ac:dyDescent="0.25">
      <c r="BR808875" s="2394"/>
    </row>
    <row r="808876" spans="70:70" x14ac:dyDescent="0.25">
      <c r="BR808876" s="2381"/>
    </row>
    <row r="808900" spans="70:70" x14ac:dyDescent="0.25">
      <c r="BR808900" s="2394"/>
    </row>
    <row r="808901" spans="70:70" x14ac:dyDescent="0.25">
      <c r="BR808901" s="2381"/>
    </row>
    <row r="808925" spans="70:70" x14ac:dyDescent="0.25">
      <c r="BR808925" s="2394"/>
    </row>
    <row r="808926" spans="70:70" x14ac:dyDescent="0.25">
      <c r="BR808926" s="2381"/>
    </row>
    <row r="808950" spans="70:70" x14ac:dyDescent="0.25">
      <c r="BR808950" s="2394"/>
    </row>
    <row r="808951" spans="70:70" x14ac:dyDescent="0.25">
      <c r="BR808951" s="2381"/>
    </row>
    <row r="808975" spans="70:70" x14ac:dyDescent="0.25">
      <c r="BR808975" s="2394"/>
    </row>
    <row r="808976" spans="70:70" x14ac:dyDescent="0.25">
      <c r="BR808976" s="2381"/>
    </row>
    <row r="809000" spans="70:70" x14ac:dyDescent="0.25">
      <c r="BR809000" s="2394"/>
    </row>
    <row r="809001" spans="70:70" x14ac:dyDescent="0.25">
      <c r="BR809001" s="2381"/>
    </row>
    <row r="809025" spans="70:70" x14ac:dyDescent="0.25">
      <c r="BR809025" s="2394"/>
    </row>
    <row r="809026" spans="70:70" x14ac:dyDescent="0.25">
      <c r="BR809026" s="2381"/>
    </row>
    <row r="809050" spans="70:70" x14ac:dyDescent="0.25">
      <c r="BR809050" s="2394"/>
    </row>
    <row r="809051" spans="70:70" x14ac:dyDescent="0.25">
      <c r="BR809051" s="2381"/>
    </row>
    <row r="809075" spans="70:70" x14ac:dyDescent="0.25">
      <c r="BR809075" s="2394"/>
    </row>
    <row r="809076" spans="70:70" x14ac:dyDescent="0.25">
      <c r="BR809076" s="2381"/>
    </row>
    <row r="809100" spans="70:70" x14ac:dyDescent="0.25">
      <c r="BR809100" s="2394"/>
    </row>
    <row r="809101" spans="70:70" x14ac:dyDescent="0.25">
      <c r="BR809101" s="2381"/>
    </row>
    <row r="809125" spans="70:70" x14ac:dyDescent="0.25">
      <c r="BR809125" s="2394"/>
    </row>
    <row r="809126" spans="70:70" x14ac:dyDescent="0.25">
      <c r="BR809126" s="2381"/>
    </row>
    <row r="809150" spans="70:70" x14ac:dyDescent="0.25">
      <c r="BR809150" s="2394"/>
    </row>
    <row r="809151" spans="70:70" x14ac:dyDescent="0.25">
      <c r="BR809151" s="2381"/>
    </row>
    <row r="809175" spans="70:70" x14ac:dyDescent="0.25">
      <c r="BR809175" s="2394"/>
    </row>
    <row r="809176" spans="70:70" x14ac:dyDescent="0.25">
      <c r="BR809176" s="2381"/>
    </row>
    <row r="809200" spans="70:70" x14ac:dyDescent="0.25">
      <c r="BR809200" s="2394"/>
    </row>
    <row r="809201" spans="70:70" x14ac:dyDescent="0.25">
      <c r="BR809201" s="2381"/>
    </row>
    <row r="809225" spans="70:70" x14ac:dyDescent="0.25">
      <c r="BR809225" s="2394"/>
    </row>
    <row r="809226" spans="70:70" x14ac:dyDescent="0.25">
      <c r="BR809226" s="2381"/>
    </row>
    <row r="809250" spans="70:70" x14ac:dyDescent="0.25">
      <c r="BR809250" s="2394"/>
    </row>
    <row r="809251" spans="70:70" x14ac:dyDescent="0.25">
      <c r="BR809251" s="2381"/>
    </row>
    <row r="809275" spans="70:70" x14ac:dyDescent="0.25">
      <c r="BR809275" s="2394"/>
    </row>
    <row r="809276" spans="70:70" x14ac:dyDescent="0.25">
      <c r="BR809276" s="2381"/>
    </row>
    <row r="809300" spans="70:70" x14ac:dyDescent="0.25">
      <c r="BR809300" s="2394"/>
    </row>
    <row r="809301" spans="70:70" x14ac:dyDescent="0.25">
      <c r="BR809301" s="2381"/>
    </row>
    <row r="809325" spans="70:70" x14ac:dyDescent="0.25">
      <c r="BR809325" s="2394"/>
    </row>
    <row r="809326" spans="70:70" x14ac:dyDescent="0.25">
      <c r="BR809326" s="2381"/>
    </row>
    <row r="809350" spans="70:70" x14ac:dyDescent="0.25">
      <c r="BR809350" s="2394"/>
    </row>
    <row r="809351" spans="70:70" x14ac:dyDescent="0.25">
      <c r="BR809351" s="2381"/>
    </row>
    <row r="809375" spans="70:70" x14ac:dyDescent="0.25">
      <c r="BR809375" s="2394"/>
    </row>
    <row r="809376" spans="70:70" x14ac:dyDescent="0.25">
      <c r="BR809376" s="2381"/>
    </row>
    <row r="809400" spans="70:70" x14ac:dyDescent="0.25">
      <c r="BR809400" s="2394"/>
    </row>
    <row r="809401" spans="70:70" x14ac:dyDescent="0.25">
      <c r="BR809401" s="2381"/>
    </row>
    <row r="809425" spans="70:70" x14ac:dyDescent="0.25">
      <c r="BR809425" s="2394"/>
    </row>
    <row r="809426" spans="70:70" x14ac:dyDescent="0.25">
      <c r="BR809426" s="2381"/>
    </row>
    <row r="809450" spans="70:70" x14ac:dyDescent="0.25">
      <c r="BR809450" s="2394"/>
    </row>
    <row r="809451" spans="70:70" x14ac:dyDescent="0.25">
      <c r="BR809451" s="2381"/>
    </row>
    <row r="809475" spans="70:70" x14ac:dyDescent="0.25">
      <c r="BR809475" s="2394"/>
    </row>
    <row r="809476" spans="70:70" x14ac:dyDescent="0.25">
      <c r="BR809476" s="2381"/>
    </row>
    <row r="809500" spans="70:70" x14ac:dyDescent="0.25">
      <c r="BR809500" s="2394"/>
    </row>
    <row r="809501" spans="70:70" x14ac:dyDescent="0.25">
      <c r="BR809501" s="2381"/>
    </row>
    <row r="809525" spans="70:70" x14ac:dyDescent="0.25">
      <c r="BR809525" s="2394"/>
    </row>
    <row r="809526" spans="70:70" x14ac:dyDescent="0.25">
      <c r="BR809526" s="2381"/>
    </row>
    <row r="809550" spans="70:70" x14ac:dyDescent="0.25">
      <c r="BR809550" s="2394"/>
    </row>
    <row r="809551" spans="70:70" x14ac:dyDescent="0.25">
      <c r="BR809551" s="2381"/>
    </row>
    <row r="809575" spans="70:70" x14ac:dyDescent="0.25">
      <c r="BR809575" s="2394"/>
    </row>
    <row r="809576" spans="70:70" x14ac:dyDescent="0.25">
      <c r="BR809576" s="2381"/>
    </row>
    <row r="809600" spans="70:70" x14ac:dyDescent="0.25">
      <c r="BR809600" s="2394"/>
    </row>
    <row r="809601" spans="70:70" x14ac:dyDescent="0.25">
      <c r="BR809601" s="2381"/>
    </row>
    <row r="809625" spans="70:70" x14ac:dyDescent="0.25">
      <c r="BR809625" s="2394"/>
    </row>
    <row r="809626" spans="70:70" x14ac:dyDescent="0.25">
      <c r="BR809626" s="2381"/>
    </row>
    <row r="809650" spans="70:70" x14ac:dyDescent="0.25">
      <c r="BR809650" s="2394"/>
    </row>
    <row r="809651" spans="70:70" x14ac:dyDescent="0.25">
      <c r="BR809651" s="2381"/>
    </row>
    <row r="809675" spans="70:70" x14ac:dyDescent="0.25">
      <c r="BR809675" s="2394"/>
    </row>
    <row r="809676" spans="70:70" x14ac:dyDescent="0.25">
      <c r="BR809676" s="2381"/>
    </row>
    <row r="809700" spans="70:70" x14ac:dyDescent="0.25">
      <c r="BR809700" s="2394"/>
    </row>
    <row r="809701" spans="70:70" x14ac:dyDescent="0.25">
      <c r="BR809701" s="2381"/>
    </row>
    <row r="809725" spans="70:70" x14ac:dyDescent="0.25">
      <c r="BR809725" s="2394"/>
    </row>
    <row r="809726" spans="70:70" x14ac:dyDescent="0.25">
      <c r="BR809726" s="2381"/>
    </row>
    <row r="809750" spans="70:70" x14ac:dyDescent="0.25">
      <c r="BR809750" s="2394"/>
    </row>
    <row r="809751" spans="70:70" x14ac:dyDescent="0.25">
      <c r="BR809751" s="2381"/>
    </row>
    <row r="809775" spans="70:70" x14ac:dyDescent="0.25">
      <c r="BR809775" s="2394"/>
    </row>
    <row r="809776" spans="70:70" x14ac:dyDescent="0.25">
      <c r="BR809776" s="2381"/>
    </row>
    <row r="809800" spans="70:70" x14ac:dyDescent="0.25">
      <c r="BR809800" s="2394"/>
    </row>
    <row r="809801" spans="70:70" x14ac:dyDescent="0.25">
      <c r="BR809801" s="2381"/>
    </row>
    <row r="809825" spans="70:70" x14ac:dyDescent="0.25">
      <c r="BR809825" s="2394"/>
    </row>
    <row r="809826" spans="70:70" x14ac:dyDescent="0.25">
      <c r="BR809826" s="2381"/>
    </row>
    <row r="809850" spans="70:70" x14ac:dyDescent="0.25">
      <c r="BR809850" s="2394"/>
    </row>
    <row r="809851" spans="70:70" x14ac:dyDescent="0.25">
      <c r="BR809851" s="2381"/>
    </row>
    <row r="809875" spans="70:70" x14ac:dyDescent="0.25">
      <c r="BR809875" s="2394"/>
    </row>
    <row r="809876" spans="70:70" x14ac:dyDescent="0.25">
      <c r="BR809876" s="2381"/>
    </row>
    <row r="809900" spans="70:70" x14ac:dyDescent="0.25">
      <c r="BR809900" s="2394"/>
    </row>
    <row r="809901" spans="70:70" x14ac:dyDescent="0.25">
      <c r="BR809901" s="2381"/>
    </row>
    <row r="809925" spans="70:70" x14ac:dyDescent="0.25">
      <c r="BR809925" s="2394"/>
    </row>
    <row r="809926" spans="70:70" x14ac:dyDescent="0.25">
      <c r="BR809926" s="2381"/>
    </row>
    <row r="809950" spans="70:70" x14ac:dyDescent="0.25">
      <c r="BR809950" s="2394"/>
    </row>
    <row r="809951" spans="70:70" x14ac:dyDescent="0.25">
      <c r="BR809951" s="2381"/>
    </row>
    <row r="809975" spans="70:70" x14ac:dyDescent="0.25">
      <c r="BR809975" s="2394"/>
    </row>
    <row r="809976" spans="70:70" x14ac:dyDescent="0.25">
      <c r="BR809976" s="2381"/>
    </row>
    <row r="810000" spans="70:70" x14ac:dyDescent="0.25">
      <c r="BR810000" s="2394"/>
    </row>
    <row r="810001" spans="70:70" x14ac:dyDescent="0.25">
      <c r="BR810001" s="2381"/>
    </row>
    <row r="810025" spans="70:70" x14ac:dyDescent="0.25">
      <c r="BR810025" s="2394"/>
    </row>
    <row r="810026" spans="70:70" x14ac:dyDescent="0.25">
      <c r="BR810026" s="2381"/>
    </row>
    <row r="810050" spans="70:70" x14ac:dyDescent="0.25">
      <c r="BR810050" s="2394"/>
    </row>
    <row r="810051" spans="70:70" x14ac:dyDescent="0.25">
      <c r="BR810051" s="2381"/>
    </row>
    <row r="810075" spans="70:70" x14ac:dyDescent="0.25">
      <c r="BR810075" s="2394"/>
    </row>
    <row r="810076" spans="70:70" x14ac:dyDescent="0.25">
      <c r="BR810076" s="2381"/>
    </row>
    <row r="810100" spans="70:70" x14ac:dyDescent="0.25">
      <c r="BR810100" s="2394"/>
    </row>
    <row r="810101" spans="70:70" x14ac:dyDescent="0.25">
      <c r="BR810101" s="2381"/>
    </row>
    <row r="810125" spans="70:70" x14ac:dyDescent="0.25">
      <c r="BR810125" s="2394"/>
    </row>
    <row r="810126" spans="70:70" x14ac:dyDescent="0.25">
      <c r="BR810126" s="2381"/>
    </row>
    <row r="810150" spans="70:70" x14ac:dyDescent="0.25">
      <c r="BR810150" s="2394"/>
    </row>
    <row r="810151" spans="70:70" x14ac:dyDescent="0.25">
      <c r="BR810151" s="2381"/>
    </row>
    <row r="810175" spans="70:70" x14ac:dyDescent="0.25">
      <c r="BR810175" s="2394"/>
    </row>
    <row r="810176" spans="70:70" x14ac:dyDescent="0.25">
      <c r="BR810176" s="2381"/>
    </row>
    <row r="810200" spans="70:70" x14ac:dyDescent="0.25">
      <c r="BR810200" s="2394"/>
    </row>
    <row r="810201" spans="70:70" x14ac:dyDescent="0.25">
      <c r="BR810201" s="2381"/>
    </row>
    <row r="810225" spans="70:70" x14ac:dyDescent="0.25">
      <c r="BR810225" s="2394"/>
    </row>
    <row r="810226" spans="70:70" x14ac:dyDescent="0.25">
      <c r="BR810226" s="2381"/>
    </row>
    <row r="810250" spans="70:70" x14ac:dyDescent="0.25">
      <c r="BR810250" s="2394"/>
    </row>
    <row r="810251" spans="70:70" x14ac:dyDescent="0.25">
      <c r="BR810251" s="2381"/>
    </row>
    <row r="810275" spans="70:70" x14ac:dyDescent="0.25">
      <c r="BR810275" s="2394"/>
    </row>
    <row r="810276" spans="70:70" x14ac:dyDescent="0.25">
      <c r="BR810276" s="2381"/>
    </row>
    <row r="810300" spans="70:70" x14ac:dyDescent="0.25">
      <c r="BR810300" s="2394"/>
    </row>
    <row r="810301" spans="70:70" x14ac:dyDescent="0.25">
      <c r="BR810301" s="2381"/>
    </row>
    <row r="810325" spans="70:70" x14ac:dyDescent="0.25">
      <c r="BR810325" s="2394"/>
    </row>
    <row r="810326" spans="70:70" x14ac:dyDescent="0.25">
      <c r="BR810326" s="2381"/>
    </row>
    <row r="810350" spans="70:70" x14ac:dyDescent="0.25">
      <c r="BR810350" s="2394"/>
    </row>
    <row r="810351" spans="70:70" x14ac:dyDescent="0.25">
      <c r="BR810351" s="2381"/>
    </row>
    <row r="810375" spans="70:70" x14ac:dyDescent="0.25">
      <c r="BR810375" s="2394"/>
    </row>
    <row r="810376" spans="70:70" x14ac:dyDescent="0.25">
      <c r="BR810376" s="2381"/>
    </row>
    <row r="810400" spans="70:70" x14ac:dyDescent="0.25">
      <c r="BR810400" s="2394"/>
    </row>
    <row r="810401" spans="70:70" x14ac:dyDescent="0.25">
      <c r="BR810401" s="2381"/>
    </row>
    <row r="810425" spans="70:70" x14ac:dyDescent="0.25">
      <c r="BR810425" s="2394"/>
    </row>
    <row r="810426" spans="70:70" x14ac:dyDescent="0.25">
      <c r="BR810426" s="2381"/>
    </row>
    <row r="810450" spans="70:70" x14ac:dyDescent="0.25">
      <c r="BR810450" s="2394"/>
    </row>
    <row r="810451" spans="70:70" x14ac:dyDescent="0.25">
      <c r="BR810451" s="2381"/>
    </row>
    <row r="810475" spans="70:70" x14ac:dyDescent="0.25">
      <c r="BR810475" s="2394"/>
    </row>
    <row r="810476" spans="70:70" x14ac:dyDescent="0.25">
      <c r="BR810476" s="2381"/>
    </row>
    <row r="810500" spans="70:70" x14ac:dyDescent="0.25">
      <c r="BR810500" s="2394"/>
    </row>
    <row r="810501" spans="70:70" x14ac:dyDescent="0.25">
      <c r="BR810501" s="2381"/>
    </row>
    <row r="810525" spans="70:70" x14ac:dyDescent="0.25">
      <c r="BR810525" s="2394"/>
    </row>
    <row r="810526" spans="70:70" x14ac:dyDescent="0.25">
      <c r="BR810526" s="2381"/>
    </row>
    <row r="810550" spans="70:70" x14ac:dyDescent="0.25">
      <c r="BR810550" s="2394"/>
    </row>
    <row r="810551" spans="70:70" x14ac:dyDescent="0.25">
      <c r="BR810551" s="2381"/>
    </row>
    <row r="810575" spans="70:70" x14ac:dyDescent="0.25">
      <c r="BR810575" s="2394"/>
    </row>
    <row r="810576" spans="70:70" x14ac:dyDescent="0.25">
      <c r="BR810576" s="2381"/>
    </row>
    <row r="810600" spans="70:70" x14ac:dyDescent="0.25">
      <c r="BR810600" s="2394"/>
    </row>
    <row r="810601" spans="70:70" x14ac:dyDescent="0.25">
      <c r="BR810601" s="2381"/>
    </row>
    <row r="810625" spans="70:70" x14ac:dyDescent="0.25">
      <c r="BR810625" s="2394"/>
    </row>
    <row r="810626" spans="70:70" x14ac:dyDescent="0.25">
      <c r="BR810626" s="2381"/>
    </row>
    <row r="810650" spans="70:70" x14ac:dyDescent="0.25">
      <c r="BR810650" s="2394"/>
    </row>
    <row r="810651" spans="70:70" x14ac:dyDescent="0.25">
      <c r="BR810651" s="2381"/>
    </row>
    <row r="810675" spans="70:70" x14ac:dyDescent="0.25">
      <c r="BR810675" s="2394"/>
    </row>
    <row r="810676" spans="70:70" x14ac:dyDescent="0.25">
      <c r="BR810676" s="2381"/>
    </row>
    <row r="810700" spans="70:70" x14ac:dyDescent="0.25">
      <c r="BR810700" s="2394"/>
    </row>
    <row r="810701" spans="70:70" x14ac:dyDescent="0.25">
      <c r="BR810701" s="2381"/>
    </row>
    <row r="810725" spans="70:70" x14ac:dyDescent="0.25">
      <c r="BR810725" s="2394"/>
    </row>
    <row r="810726" spans="70:70" x14ac:dyDescent="0.25">
      <c r="BR810726" s="2381"/>
    </row>
    <row r="810750" spans="70:70" x14ac:dyDescent="0.25">
      <c r="BR810750" s="2394"/>
    </row>
    <row r="810751" spans="70:70" x14ac:dyDescent="0.25">
      <c r="BR810751" s="2381"/>
    </row>
    <row r="810775" spans="70:70" x14ac:dyDescent="0.25">
      <c r="BR810775" s="2394"/>
    </row>
    <row r="810776" spans="70:70" x14ac:dyDescent="0.25">
      <c r="BR810776" s="2381"/>
    </row>
    <row r="810800" spans="70:70" x14ac:dyDescent="0.25">
      <c r="BR810800" s="2394"/>
    </row>
    <row r="810801" spans="70:70" x14ac:dyDescent="0.25">
      <c r="BR810801" s="2381"/>
    </row>
    <row r="810825" spans="70:70" x14ac:dyDescent="0.25">
      <c r="BR810825" s="2394"/>
    </row>
    <row r="810826" spans="70:70" x14ac:dyDescent="0.25">
      <c r="BR810826" s="2381"/>
    </row>
    <row r="810850" spans="70:70" x14ac:dyDescent="0.25">
      <c r="BR810850" s="2394"/>
    </row>
    <row r="810851" spans="70:70" x14ac:dyDescent="0.25">
      <c r="BR810851" s="2381"/>
    </row>
    <row r="810875" spans="70:70" x14ac:dyDescent="0.25">
      <c r="BR810875" s="2394"/>
    </row>
    <row r="810876" spans="70:70" x14ac:dyDescent="0.25">
      <c r="BR810876" s="2381"/>
    </row>
    <row r="810900" spans="70:70" x14ac:dyDescent="0.25">
      <c r="BR810900" s="2394"/>
    </row>
    <row r="810901" spans="70:70" x14ac:dyDescent="0.25">
      <c r="BR810901" s="2381"/>
    </row>
    <row r="810925" spans="70:70" x14ac:dyDescent="0.25">
      <c r="BR810925" s="2394"/>
    </row>
    <row r="810926" spans="70:70" x14ac:dyDescent="0.25">
      <c r="BR810926" s="2381"/>
    </row>
    <row r="810950" spans="70:70" x14ac:dyDescent="0.25">
      <c r="BR810950" s="2394"/>
    </row>
    <row r="810951" spans="70:70" x14ac:dyDescent="0.25">
      <c r="BR810951" s="2381"/>
    </row>
    <row r="810975" spans="70:70" x14ac:dyDescent="0.25">
      <c r="BR810975" s="2394"/>
    </row>
    <row r="810976" spans="70:70" x14ac:dyDescent="0.25">
      <c r="BR810976" s="2381"/>
    </row>
    <row r="811000" spans="70:70" x14ac:dyDescent="0.25">
      <c r="BR811000" s="2394"/>
    </row>
    <row r="811001" spans="70:70" x14ac:dyDescent="0.25">
      <c r="BR811001" s="2381"/>
    </row>
    <row r="811025" spans="70:70" x14ac:dyDescent="0.25">
      <c r="BR811025" s="2394"/>
    </row>
    <row r="811026" spans="70:70" x14ac:dyDescent="0.25">
      <c r="BR811026" s="2381"/>
    </row>
    <row r="811050" spans="70:70" x14ac:dyDescent="0.25">
      <c r="BR811050" s="2394"/>
    </row>
    <row r="811051" spans="70:70" x14ac:dyDescent="0.25">
      <c r="BR811051" s="2381"/>
    </row>
    <row r="811075" spans="70:70" x14ac:dyDescent="0.25">
      <c r="BR811075" s="2394"/>
    </row>
    <row r="811076" spans="70:70" x14ac:dyDescent="0.25">
      <c r="BR811076" s="2381"/>
    </row>
    <row r="811100" spans="70:70" x14ac:dyDescent="0.25">
      <c r="BR811100" s="2394"/>
    </row>
    <row r="811101" spans="70:70" x14ac:dyDescent="0.25">
      <c r="BR811101" s="2381"/>
    </row>
    <row r="811125" spans="70:70" x14ac:dyDescent="0.25">
      <c r="BR811125" s="2394"/>
    </row>
    <row r="811126" spans="70:70" x14ac:dyDescent="0.25">
      <c r="BR811126" s="2381"/>
    </row>
    <row r="811150" spans="70:70" x14ac:dyDescent="0.25">
      <c r="BR811150" s="2394"/>
    </row>
    <row r="811151" spans="70:70" x14ac:dyDescent="0.25">
      <c r="BR811151" s="2381"/>
    </row>
    <row r="811175" spans="70:70" x14ac:dyDescent="0.25">
      <c r="BR811175" s="2394"/>
    </row>
    <row r="811176" spans="70:70" x14ac:dyDescent="0.25">
      <c r="BR811176" s="2381"/>
    </row>
    <row r="811200" spans="70:70" x14ac:dyDescent="0.25">
      <c r="BR811200" s="2394"/>
    </row>
    <row r="811201" spans="70:70" x14ac:dyDescent="0.25">
      <c r="BR811201" s="2381"/>
    </row>
    <row r="811225" spans="70:70" x14ac:dyDescent="0.25">
      <c r="BR811225" s="2394"/>
    </row>
    <row r="811226" spans="70:70" x14ac:dyDescent="0.25">
      <c r="BR811226" s="2381"/>
    </row>
    <row r="811250" spans="70:70" x14ac:dyDescent="0.25">
      <c r="BR811250" s="2394"/>
    </row>
    <row r="811251" spans="70:70" x14ac:dyDescent="0.25">
      <c r="BR811251" s="2381"/>
    </row>
    <row r="811275" spans="70:70" x14ac:dyDescent="0.25">
      <c r="BR811275" s="2394"/>
    </row>
    <row r="811276" spans="70:70" x14ac:dyDescent="0.25">
      <c r="BR811276" s="2381"/>
    </row>
    <row r="811300" spans="70:70" x14ac:dyDescent="0.25">
      <c r="BR811300" s="2394"/>
    </row>
    <row r="811301" spans="70:70" x14ac:dyDescent="0.25">
      <c r="BR811301" s="2381"/>
    </row>
    <row r="811325" spans="70:70" x14ac:dyDescent="0.25">
      <c r="BR811325" s="2394"/>
    </row>
    <row r="811326" spans="70:70" x14ac:dyDescent="0.25">
      <c r="BR811326" s="2381"/>
    </row>
    <row r="811350" spans="70:70" x14ac:dyDescent="0.25">
      <c r="BR811350" s="2394"/>
    </row>
    <row r="811351" spans="70:70" x14ac:dyDescent="0.25">
      <c r="BR811351" s="2381"/>
    </row>
    <row r="811375" spans="70:70" x14ac:dyDescent="0.25">
      <c r="BR811375" s="2394"/>
    </row>
    <row r="811376" spans="70:70" x14ac:dyDescent="0.25">
      <c r="BR811376" s="2381"/>
    </row>
    <row r="811400" spans="70:70" x14ac:dyDescent="0.25">
      <c r="BR811400" s="2394"/>
    </row>
    <row r="811401" spans="70:70" x14ac:dyDescent="0.25">
      <c r="BR811401" s="2381"/>
    </row>
    <row r="811425" spans="70:70" x14ac:dyDescent="0.25">
      <c r="BR811425" s="2394"/>
    </row>
    <row r="811426" spans="70:70" x14ac:dyDescent="0.25">
      <c r="BR811426" s="2381"/>
    </row>
    <row r="811450" spans="70:70" x14ac:dyDescent="0.25">
      <c r="BR811450" s="2394"/>
    </row>
    <row r="811451" spans="70:70" x14ac:dyDescent="0.25">
      <c r="BR811451" s="2381"/>
    </row>
    <row r="811475" spans="70:70" x14ac:dyDescent="0.25">
      <c r="BR811475" s="2394"/>
    </row>
    <row r="811476" spans="70:70" x14ac:dyDescent="0.25">
      <c r="BR811476" s="2381"/>
    </row>
    <row r="811500" spans="70:70" x14ac:dyDescent="0.25">
      <c r="BR811500" s="2394"/>
    </row>
    <row r="811501" spans="70:70" x14ac:dyDescent="0.25">
      <c r="BR811501" s="2381"/>
    </row>
    <row r="811525" spans="70:70" x14ac:dyDescent="0.25">
      <c r="BR811525" s="2394"/>
    </row>
    <row r="811526" spans="70:70" x14ac:dyDescent="0.25">
      <c r="BR811526" s="2381"/>
    </row>
    <row r="811550" spans="70:70" x14ac:dyDescent="0.25">
      <c r="BR811550" s="2394"/>
    </row>
    <row r="811551" spans="70:70" x14ac:dyDescent="0.25">
      <c r="BR811551" s="2381"/>
    </row>
    <row r="811575" spans="70:70" x14ac:dyDescent="0.25">
      <c r="BR811575" s="2394"/>
    </row>
    <row r="811576" spans="70:70" x14ac:dyDescent="0.25">
      <c r="BR811576" s="2381"/>
    </row>
    <row r="811600" spans="70:70" x14ac:dyDescent="0.25">
      <c r="BR811600" s="2394"/>
    </row>
    <row r="811601" spans="70:70" x14ac:dyDescent="0.25">
      <c r="BR811601" s="2381"/>
    </row>
    <row r="811625" spans="70:70" x14ac:dyDescent="0.25">
      <c r="BR811625" s="2394"/>
    </row>
    <row r="811626" spans="70:70" x14ac:dyDescent="0.25">
      <c r="BR811626" s="2381"/>
    </row>
    <row r="811650" spans="70:70" x14ac:dyDescent="0.25">
      <c r="BR811650" s="2394"/>
    </row>
    <row r="811651" spans="70:70" x14ac:dyDescent="0.25">
      <c r="BR811651" s="2381"/>
    </row>
    <row r="811675" spans="70:70" x14ac:dyDescent="0.25">
      <c r="BR811675" s="2394"/>
    </row>
    <row r="811676" spans="70:70" x14ac:dyDescent="0.25">
      <c r="BR811676" s="2381"/>
    </row>
    <row r="811700" spans="70:70" x14ac:dyDescent="0.25">
      <c r="BR811700" s="2394"/>
    </row>
    <row r="811701" spans="70:70" x14ac:dyDescent="0.25">
      <c r="BR811701" s="2381"/>
    </row>
    <row r="811725" spans="70:70" x14ac:dyDescent="0.25">
      <c r="BR811725" s="2394"/>
    </row>
    <row r="811726" spans="70:70" x14ac:dyDescent="0.25">
      <c r="BR811726" s="2381"/>
    </row>
    <row r="811750" spans="70:70" x14ac:dyDescent="0.25">
      <c r="BR811750" s="2394"/>
    </row>
    <row r="811751" spans="70:70" x14ac:dyDescent="0.25">
      <c r="BR811751" s="2381"/>
    </row>
    <row r="811775" spans="70:70" x14ac:dyDescent="0.25">
      <c r="BR811775" s="2394"/>
    </row>
    <row r="811776" spans="70:70" x14ac:dyDescent="0.25">
      <c r="BR811776" s="2381"/>
    </row>
    <row r="811800" spans="70:70" x14ac:dyDescent="0.25">
      <c r="BR811800" s="2394"/>
    </row>
    <row r="811801" spans="70:70" x14ac:dyDescent="0.25">
      <c r="BR811801" s="2381"/>
    </row>
    <row r="811825" spans="70:70" x14ac:dyDescent="0.25">
      <c r="BR811825" s="2394"/>
    </row>
    <row r="811826" spans="70:70" x14ac:dyDescent="0.25">
      <c r="BR811826" s="2381"/>
    </row>
    <row r="811850" spans="70:70" x14ac:dyDescent="0.25">
      <c r="BR811850" s="2394"/>
    </row>
    <row r="811851" spans="70:70" x14ac:dyDescent="0.25">
      <c r="BR811851" s="2381"/>
    </row>
    <row r="811875" spans="70:70" x14ac:dyDescent="0.25">
      <c r="BR811875" s="2394"/>
    </row>
    <row r="811876" spans="70:70" x14ac:dyDescent="0.25">
      <c r="BR811876" s="2381"/>
    </row>
    <row r="811900" spans="70:70" x14ac:dyDescent="0.25">
      <c r="BR811900" s="2394"/>
    </row>
    <row r="811901" spans="70:70" x14ac:dyDescent="0.25">
      <c r="BR811901" s="2381"/>
    </row>
    <row r="811925" spans="70:70" x14ac:dyDescent="0.25">
      <c r="BR811925" s="2394"/>
    </row>
    <row r="811926" spans="70:70" x14ac:dyDescent="0.25">
      <c r="BR811926" s="2381"/>
    </row>
    <row r="811950" spans="70:70" x14ac:dyDescent="0.25">
      <c r="BR811950" s="2394"/>
    </row>
    <row r="811951" spans="70:70" x14ac:dyDescent="0.25">
      <c r="BR811951" s="2381"/>
    </row>
    <row r="811975" spans="70:70" x14ac:dyDescent="0.25">
      <c r="BR811975" s="2394"/>
    </row>
    <row r="811976" spans="70:70" x14ac:dyDescent="0.25">
      <c r="BR811976" s="2381"/>
    </row>
    <row r="812000" spans="70:70" x14ac:dyDescent="0.25">
      <c r="BR812000" s="2394"/>
    </row>
    <row r="812001" spans="70:70" x14ac:dyDescent="0.25">
      <c r="BR812001" s="2381"/>
    </row>
    <row r="812025" spans="70:70" x14ac:dyDescent="0.25">
      <c r="BR812025" s="2394"/>
    </row>
    <row r="812026" spans="70:70" x14ac:dyDescent="0.25">
      <c r="BR812026" s="2381"/>
    </row>
    <row r="812050" spans="70:70" x14ac:dyDescent="0.25">
      <c r="BR812050" s="2394"/>
    </row>
    <row r="812051" spans="70:70" x14ac:dyDescent="0.25">
      <c r="BR812051" s="2381"/>
    </row>
    <row r="812075" spans="70:70" x14ac:dyDescent="0.25">
      <c r="BR812075" s="2394"/>
    </row>
    <row r="812076" spans="70:70" x14ac:dyDescent="0.25">
      <c r="BR812076" s="2381"/>
    </row>
    <row r="812100" spans="70:70" x14ac:dyDescent="0.25">
      <c r="BR812100" s="2394"/>
    </row>
    <row r="812101" spans="70:70" x14ac:dyDescent="0.25">
      <c r="BR812101" s="2381"/>
    </row>
    <row r="812125" spans="70:70" x14ac:dyDescent="0.25">
      <c r="BR812125" s="2394"/>
    </row>
    <row r="812126" spans="70:70" x14ac:dyDescent="0.25">
      <c r="BR812126" s="2381"/>
    </row>
    <row r="812150" spans="70:70" x14ac:dyDescent="0.25">
      <c r="BR812150" s="2394"/>
    </row>
    <row r="812151" spans="70:70" x14ac:dyDescent="0.25">
      <c r="BR812151" s="2381"/>
    </row>
    <row r="812175" spans="70:70" x14ac:dyDescent="0.25">
      <c r="BR812175" s="2394"/>
    </row>
    <row r="812176" spans="70:70" x14ac:dyDescent="0.25">
      <c r="BR812176" s="2381"/>
    </row>
    <row r="812200" spans="70:70" x14ac:dyDescent="0.25">
      <c r="BR812200" s="2394"/>
    </row>
    <row r="812201" spans="70:70" x14ac:dyDescent="0.25">
      <c r="BR812201" s="2381"/>
    </row>
    <row r="812225" spans="70:70" x14ac:dyDescent="0.25">
      <c r="BR812225" s="2394"/>
    </row>
    <row r="812226" spans="70:70" x14ac:dyDescent="0.25">
      <c r="BR812226" s="2381"/>
    </row>
    <row r="812250" spans="70:70" x14ac:dyDescent="0.25">
      <c r="BR812250" s="2394"/>
    </row>
    <row r="812251" spans="70:70" x14ac:dyDescent="0.25">
      <c r="BR812251" s="2381"/>
    </row>
    <row r="812275" spans="70:70" x14ac:dyDescent="0.25">
      <c r="BR812275" s="2394"/>
    </row>
    <row r="812276" spans="70:70" x14ac:dyDescent="0.25">
      <c r="BR812276" s="2381"/>
    </row>
    <row r="812300" spans="70:70" x14ac:dyDescent="0.25">
      <c r="BR812300" s="2394"/>
    </row>
    <row r="812301" spans="70:70" x14ac:dyDescent="0.25">
      <c r="BR812301" s="2381"/>
    </row>
    <row r="812325" spans="70:70" x14ac:dyDescent="0.25">
      <c r="BR812325" s="2394"/>
    </row>
    <row r="812326" spans="70:70" x14ac:dyDescent="0.25">
      <c r="BR812326" s="2381"/>
    </row>
    <row r="812350" spans="70:70" x14ac:dyDescent="0.25">
      <c r="BR812350" s="2394"/>
    </row>
    <row r="812351" spans="70:70" x14ac:dyDescent="0.25">
      <c r="BR812351" s="2381"/>
    </row>
    <row r="812375" spans="70:70" x14ac:dyDescent="0.25">
      <c r="BR812375" s="2394"/>
    </row>
    <row r="812376" spans="70:70" x14ac:dyDescent="0.25">
      <c r="BR812376" s="2381"/>
    </row>
    <row r="812400" spans="70:70" x14ac:dyDescent="0.25">
      <c r="BR812400" s="2394"/>
    </row>
    <row r="812401" spans="70:70" x14ac:dyDescent="0.25">
      <c r="BR812401" s="2381"/>
    </row>
    <row r="812425" spans="70:70" x14ac:dyDescent="0.25">
      <c r="BR812425" s="2394"/>
    </row>
    <row r="812426" spans="70:70" x14ac:dyDescent="0.25">
      <c r="BR812426" s="2381"/>
    </row>
    <row r="812450" spans="70:70" x14ac:dyDescent="0.25">
      <c r="BR812450" s="2394"/>
    </row>
    <row r="812451" spans="70:70" x14ac:dyDescent="0.25">
      <c r="BR812451" s="2381"/>
    </row>
    <row r="812475" spans="70:70" x14ac:dyDescent="0.25">
      <c r="BR812475" s="2394"/>
    </row>
    <row r="812476" spans="70:70" x14ac:dyDescent="0.25">
      <c r="BR812476" s="2381"/>
    </row>
    <row r="812500" spans="70:70" x14ac:dyDescent="0.25">
      <c r="BR812500" s="2394"/>
    </row>
    <row r="812501" spans="70:70" x14ac:dyDescent="0.25">
      <c r="BR812501" s="2381"/>
    </row>
    <row r="812525" spans="70:70" x14ac:dyDescent="0.25">
      <c r="BR812525" s="2394"/>
    </row>
    <row r="812526" spans="70:70" x14ac:dyDescent="0.25">
      <c r="BR812526" s="2381"/>
    </row>
    <row r="812550" spans="70:70" x14ac:dyDescent="0.25">
      <c r="BR812550" s="2394"/>
    </row>
    <row r="812551" spans="70:70" x14ac:dyDescent="0.25">
      <c r="BR812551" s="2381"/>
    </row>
    <row r="812575" spans="70:70" x14ac:dyDescent="0.25">
      <c r="BR812575" s="2394"/>
    </row>
    <row r="812576" spans="70:70" x14ac:dyDescent="0.25">
      <c r="BR812576" s="2381"/>
    </row>
    <row r="812600" spans="70:70" x14ac:dyDescent="0.25">
      <c r="BR812600" s="2394"/>
    </row>
    <row r="812601" spans="70:70" x14ac:dyDescent="0.25">
      <c r="BR812601" s="2381"/>
    </row>
    <row r="812625" spans="70:70" x14ac:dyDescent="0.25">
      <c r="BR812625" s="2394"/>
    </row>
    <row r="812626" spans="70:70" x14ac:dyDescent="0.25">
      <c r="BR812626" s="2381"/>
    </row>
    <row r="812650" spans="70:70" x14ac:dyDescent="0.25">
      <c r="BR812650" s="2394"/>
    </row>
    <row r="812651" spans="70:70" x14ac:dyDescent="0.25">
      <c r="BR812651" s="2381"/>
    </row>
    <row r="812675" spans="70:70" x14ac:dyDescent="0.25">
      <c r="BR812675" s="2394"/>
    </row>
    <row r="812676" spans="70:70" x14ac:dyDescent="0.25">
      <c r="BR812676" s="2381"/>
    </row>
    <row r="812700" spans="70:70" x14ac:dyDescent="0.25">
      <c r="BR812700" s="2394"/>
    </row>
    <row r="812701" spans="70:70" x14ac:dyDescent="0.25">
      <c r="BR812701" s="2381"/>
    </row>
    <row r="812725" spans="70:70" x14ac:dyDescent="0.25">
      <c r="BR812725" s="2394"/>
    </row>
    <row r="812726" spans="70:70" x14ac:dyDescent="0.25">
      <c r="BR812726" s="2381"/>
    </row>
    <row r="812750" spans="70:70" x14ac:dyDescent="0.25">
      <c r="BR812750" s="2394"/>
    </row>
    <row r="812751" spans="70:70" x14ac:dyDescent="0.25">
      <c r="BR812751" s="2381"/>
    </row>
    <row r="812775" spans="70:70" x14ac:dyDescent="0.25">
      <c r="BR812775" s="2394"/>
    </row>
    <row r="812776" spans="70:70" x14ac:dyDescent="0.25">
      <c r="BR812776" s="2381"/>
    </row>
    <row r="812800" spans="70:70" x14ac:dyDescent="0.25">
      <c r="BR812800" s="2394"/>
    </row>
    <row r="812801" spans="70:70" x14ac:dyDescent="0.25">
      <c r="BR812801" s="2381"/>
    </row>
    <row r="812825" spans="70:70" x14ac:dyDescent="0.25">
      <c r="BR812825" s="2394"/>
    </row>
    <row r="812826" spans="70:70" x14ac:dyDescent="0.25">
      <c r="BR812826" s="2381"/>
    </row>
    <row r="812850" spans="70:70" x14ac:dyDescent="0.25">
      <c r="BR812850" s="2394"/>
    </row>
    <row r="812851" spans="70:70" x14ac:dyDescent="0.25">
      <c r="BR812851" s="2381"/>
    </row>
    <row r="812875" spans="70:70" x14ac:dyDescent="0.25">
      <c r="BR812875" s="2394"/>
    </row>
    <row r="812876" spans="70:70" x14ac:dyDescent="0.25">
      <c r="BR812876" s="2381"/>
    </row>
    <row r="812900" spans="70:70" x14ac:dyDescent="0.25">
      <c r="BR812900" s="2394"/>
    </row>
    <row r="812901" spans="70:70" x14ac:dyDescent="0.25">
      <c r="BR812901" s="2381"/>
    </row>
    <row r="812925" spans="70:70" x14ac:dyDescent="0.25">
      <c r="BR812925" s="2394"/>
    </row>
    <row r="812926" spans="70:70" x14ac:dyDescent="0.25">
      <c r="BR812926" s="2381"/>
    </row>
    <row r="812950" spans="70:70" x14ac:dyDescent="0.25">
      <c r="BR812950" s="2394"/>
    </row>
    <row r="812951" spans="70:70" x14ac:dyDescent="0.25">
      <c r="BR812951" s="2381"/>
    </row>
    <row r="812975" spans="70:70" x14ac:dyDescent="0.25">
      <c r="BR812975" s="2394"/>
    </row>
    <row r="812976" spans="70:70" x14ac:dyDescent="0.25">
      <c r="BR812976" s="2381"/>
    </row>
    <row r="813000" spans="70:70" x14ac:dyDescent="0.25">
      <c r="BR813000" s="2394"/>
    </row>
    <row r="813001" spans="70:70" x14ac:dyDescent="0.25">
      <c r="BR813001" s="2381"/>
    </row>
    <row r="813025" spans="70:70" x14ac:dyDescent="0.25">
      <c r="BR813025" s="2394"/>
    </row>
    <row r="813026" spans="70:70" x14ac:dyDescent="0.25">
      <c r="BR813026" s="2381"/>
    </row>
    <row r="813050" spans="70:70" x14ac:dyDescent="0.25">
      <c r="BR813050" s="2394"/>
    </row>
    <row r="813051" spans="70:70" x14ac:dyDescent="0.25">
      <c r="BR813051" s="2381"/>
    </row>
    <row r="813075" spans="70:70" x14ac:dyDescent="0.25">
      <c r="BR813075" s="2394"/>
    </row>
    <row r="813076" spans="70:70" x14ac:dyDescent="0.25">
      <c r="BR813076" s="2381"/>
    </row>
    <row r="813100" spans="70:70" x14ac:dyDescent="0.25">
      <c r="BR813100" s="2394"/>
    </row>
    <row r="813101" spans="70:70" x14ac:dyDescent="0.25">
      <c r="BR813101" s="2381"/>
    </row>
    <row r="813125" spans="70:70" x14ac:dyDescent="0.25">
      <c r="BR813125" s="2394"/>
    </row>
    <row r="813126" spans="70:70" x14ac:dyDescent="0.25">
      <c r="BR813126" s="2381"/>
    </row>
    <row r="813150" spans="70:70" x14ac:dyDescent="0.25">
      <c r="BR813150" s="2394"/>
    </row>
    <row r="813151" spans="70:70" x14ac:dyDescent="0.25">
      <c r="BR813151" s="2381"/>
    </row>
    <row r="813175" spans="70:70" x14ac:dyDescent="0.25">
      <c r="BR813175" s="2394"/>
    </row>
    <row r="813176" spans="70:70" x14ac:dyDescent="0.25">
      <c r="BR813176" s="2381"/>
    </row>
    <row r="813200" spans="70:70" x14ac:dyDescent="0.25">
      <c r="BR813200" s="2394"/>
    </row>
    <row r="813201" spans="70:70" x14ac:dyDescent="0.25">
      <c r="BR813201" s="2381"/>
    </row>
    <row r="813225" spans="70:70" x14ac:dyDescent="0.25">
      <c r="BR813225" s="2394"/>
    </row>
    <row r="813226" spans="70:70" x14ac:dyDescent="0.25">
      <c r="BR813226" s="2381"/>
    </row>
    <row r="813250" spans="70:70" x14ac:dyDescent="0.25">
      <c r="BR813250" s="2394"/>
    </row>
    <row r="813251" spans="70:70" x14ac:dyDescent="0.25">
      <c r="BR813251" s="2381"/>
    </row>
    <row r="813275" spans="70:70" x14ac:dyDescent="0.25">
      <c r="BR813275" s="2394"/>
    </row>
    <row r="813276" spans="70:70" x14ac:dyDescent="0.25">
      <c r="BR813276" s="2381"/>
    </row>
    <row r="813300" spans="70:70" x14ac:dyDescent="0.25">
      <c r="BR813300" s="2394"/>
    </row>
    <row r="813301" spans="70:70" x14ac:dyDescent="0.25">
      <c r="BR813301" s="2381"/>
    </row>
    <row r="813325" spans="70:70" x14ac:dyDescent="0.25">
      <c r="BR813325" s="2394"/>
    </row>
    <row r="813326" spans="70:70" x14ac:dyDescent="0.25">
      <c r="BR813326" s="2381"/>
    </row>
    <row r="813350" spans="70:70" x14ac:dyDescent="0.25">
      <c r="BR813350" s="2394"/>
    </row>
    <row r="813351" spans="70:70" x14ac:dyDescent="0.25">
      <c r="BR813351" s="2381"/>
    </row>
    <row r="813375" spans="70:70" x14ac:dyDescent="0.25">
      <c r="BR813375" s="2394"/>
    </row>
    <row r="813376" spans="70:70" x14ac:dyDescent="0.25">
      <c r="BR813376" s="2381"/>
    </row>
    <row r="813400" spans="70:70" x14ac:dyDescent="0.25">
      <c r="BR813400" s="2394"/>
    </row>
    <row r="813401" spans="70:70" x14ac:dyDescent="0.25">
      <c r="BR813401" s="2381"/>
    </row>
    <row r="813425" spans="70:70" x14ac:dyDescent="0.25">
      <c r="BR813425" s="2394"/>
    </row>
    <row r="813426" spans="70:70" x14ac:dyDescent="0.25">
      <c r="BR813426" s="2381"/>
    </row>
    <row r="813450" spans="70:70" x14ac:dyDescent="0.25">
      <c r="BR813450" s="2394"/>
    </row>
    <row r="813451" spans="70:70" x14ac:dyDescent="0.25">
      <c r="BR813451" s="2381"/>
    </row>
    <row r="813475" spans="70:70" x14ac:dyDescent="0.25">
      <c r="BR813475" s="2394"/>
    </row>
    <row r="813476" spans="70:70" x14ac:dyDescent="0.25">
      <c r="BR813476" s="2381"/>
    </row>
    <row r="813500" spans="70:70" x14ac:dyDescent="0.25">
      <c r="BR813500" s="2394"/>
    </row>
    <row r="813501" spans="70:70" x14ac:dyDescent="0.25">
      <c r="BR813501" s="2381"/>
    </row>
    <row r="813525" spans="70:70" x14ac:dyDescent="0.25">
      <c r="BR813525" s="2394"/>
    </row>
    <row r="813526" spans="70:70" x14ac:dyDescent="0.25">
      <c r="BR813526" s="2381"/>
    </row>
    <row r="813550" spans="70:70" x14ac:dyDescent="0.25">
      <c r="BR813550" s="2394"/>
    </row>
    <row r="813551" spans="70:70" x14ac:dyDescent="0.25">
      <c r="BR813551" s="2381"/>
    </row>
    <row r="813575" spans="70:70" x14ac:dyDescent="0.25">
      <c r="BR813575" s="2394"/>
    </row>
    <row r="813576" spans="70:70" x14ac:dyDescent="0.25">
      <c r="BR813576" s="2381"/>
    </row>
    <row r="813600" spans="70:70" x14ac:dyDescent="0.25">
      <c r="BR813600" s="2394"/>
    </row>
    <row r="813601" spans="70:70" x14ac:dyDescent="0.25">
      <c r="BR813601" s="2381"/>
    </row>
    <row r="813625" spans="70:70" x14ac:dyDescent="0.25">
      <c r="BR813625" s="2394"/>
    </row>
    <row r="813626" spans="70:70" x14ac:dyDescent="0.25">
      <c r="BR813626" s="2381"/>
    </row>
    <row r="813650" spans="70:70" x14ac:dyDescent="0.25">
      <c r="BR813650" s="2394"/>
    </row>
    <row r="813651" spans="70:70" x14ac:dyDescent="0.25">
      <c r="BR813651" s="2381"/>
    </row>
    <row r="813675" spans="70:70" x14ac:dyDescent="0.25">
      <c r="BR813675" s="2394"/>
    </row>
    <row r="813676" spans="70:70" x14ac:dyDescent="0.25">
      <c r="BR813676" s="2381"/>
    </row>
    <row r="813700" spans="70:70" x14ac:dyDescent="0.25">
      <c r="BR813700" s="2394"/>
    </row>
    <row r="813701" spans="70:70" x14ac:dyDescent="0.25">
      <c r="BR813701" s="2381"/>
    </row>
    <row r="813725" spans="70:70" x14ac:dyDescent="0.25">
      <c r="BR813725" s="2394"/>
    </row>
    <row r="813726" spans="70:70" x14ac:dyDescent="0.25">
      <c r="BR813726" s="2381"/>
    </row>
    <row r="813750" spans="70:70" x14ac:dyDescent="0.25">
      <c r="BR813750" s="2394"/>
    </row>
    <row r="813751" spans="70:70" x14ac:dyDescent="0.25">
      <c r="BR813751" s="2381"/>
    </row>
    <row r="813775" spans="70:70" x14ac:dyDescent="0.25">
      <c r="BR813775" s="2394"/>
    </row>
    <row r="813776" spans="70:70" x14ac:dyDescent="0.25">
      <c r="BR813776" s="2381"/>
    </row>
    <row r="813800" spans="70:70" x14ac:dyDescent="0.25">
      <c r="BR813800" s="2394"/>
    </row>
    <row r="813801" spans="70:70" x14ac:dyDescent="0.25">
      <c r="BR813801" s="2381"/>
    </row>
    <row r="813825" spans="70:70" x14ac:dyDescent="0.25">
      <c r="BR813825" s="2394"/>
    </row>
    <row r="813826" spans="70:70" x14ac:dyDescent="0.25">
      <c r="BR813826" s="2381"/>
    </row>
    <row r="813850" spans="70:70" x14ac:dyDescent="0.25">
      <c r="BR813850" s="2394"/>
    </row>
    <row r="813851" spans="70:70" x14ac:dyDescent="0.25">
      <c r="BR813851" s="2381"/>
    </row>
    <row r="813875" spans="70:70" x14ac:dyDescent="0.25">
      <c r="BR813875" s="2394"/>
    </row>
    <row r="813876" spans="70:70" x14ac:dyDescent="0.25">
      <c r="BR813876" s="2381"/>
    </row>
    <row r="813900" spans="70:70" x14ac:dyDescent="0.25">
      <c r="BR813900" s="2394"/>
    </row>
    <row r="813901" spans="70:70" x14ac:dyDescent="0.25">
      <c r="BR813901" s="2381"/>
    </row>
    <row r="813925" spans="70:70" x14ac:dyDescent="0.25">
      <c r="BR813925" s="2394"/>
    </row>
    <row r="813926" spans="70:70" x14ac:dyDescent="0.25">
      <c r="BR813926" s="2381"/>
    </row>
    <row r="813950" spans="70:70" x14ac:dyDescent="0.25">
      <c r="BR813950" s="2394"/>
    </row>
    <row r="813951" spans="70:70" x14ac:dyDescent="0.25">
      <c r="BR813951" s="2381"/>
    </row>
    <row r="813975" spans="70:70" x14ac:dyDescent="0.25">
      <c r="BR813975" s="2394"/>
    </row>
    <row r="813976" spans="70:70" x14ac:dyDescent="0.25">
      <c r="BR813976" s="2381"/>
    </row>
    <row r="814000" spans="70:70" x14ac:dyDescent="0.25">
      <c r="BR814000" s="2394"/>
    </row>
    <row r="814001" spans="70:70" x14ac:dyDescent="0.25">
      <c r="BR814001" s="2381"/>
    </row>
    <row r="814025" spans="70:70" x14ac:dyDescent="0.25">
      <c r="BR814025" s="2394"/>
    </row>
    <row r="814026" spans="70:70" x14ac:dyDescent="0.25">
      <c r="BR814026" s="2381"/>
    </row>
    <row r="814050" spans="70:70" x14ac:dyDescent="0.25">
      <c r="BR814050" s="2394"/>
    </row>
    <row r="814051" spans="70:70" x14ac:dyDescent="0.25">
      <c r="BR814051" s="2381"/>
    </row>
    <row r="814075" spans="70:70" x14ac:dyDescent="0.25">
      <c r="BR814075" s="2394"/>
    </row>
    <row r="814076" spans="70:70" x14ac:dyDescent="0.25">
      <c r="BR814076" s="2381"/>
    </row>
    <row r="814100" spans="70:70" x14ac:dyDescent="0.25">
      <c r="BR814100" s="2394"/>
    </row>
    <row r="814101" spans="70:70" x14ac:dyDescent="0.25">
      <c r="BR814101" s="2381"/>
    </row>
    <row r="814125" spans="70:70" x14ac:dyDescent="0.25">
      <c r="BR814125" s="2394"/>
    </row>
    <row r="814126" spans="70:70" x14ac:dyDescent="0.25">
      <c r="BR814126" s="2381"/>
    </row>
    <row r="814150" spans="70:70" x14ac:dyDescent="0.25">
      <c r="BR814150" s="2394"/>
    </row>
    <row r="814151" spans="70:70" x14ac:dyDescent="0.25">
      <c r="BR814151" s="2381"/>
    </row>
    <row r="814175" spans="70:70" x14ac:dyDescent="0.25">
      <c r="BR814175" s="2394"/>
    </row>
    <row r="814176" spans="70:70" x14ac:dyDescent="0.25">
      <c r="BR814176" s="2381"/>
    </row>
    <row r="814200" spans="70:70" x14ac:dyDescent="0.25">
      <c r="BR814200" s="2394"/>
    </row>
    <row r="814201" spans="70:70" x14ac:dyDescent="0.25">
      <c r="BR814201" s="2381"/>
    </row>
    <row r="814225" spans="70:70" x14ac:dyDescent="0.25">
      <c r="BR814225" s="2394"/>
    </row>
    <row r="814226" spans="70:70" x14ac:dyDescent="0.25">
      <c r="BR814226" s="2381"/>
    </row>
    <row r="814250" spans="70:70" x14ac:dyDescent="0.25">
      <c r="BR814250" s="2394"/>
    </row>
    <row r="814251" spans="70:70" x14ac:dyDescent="0.25">
      <c r="BR814251" s="2381"/>
    </row>
    <row r="814275" spans="70:70" x14ac:dyDescent="0.25">
      <c r="BR814275" s="2394"/>
    </row>
    <row r="814276" spans="70:70" x14ac:dyDescent="0.25">
      <c r="BR814276" s="2381"/>
    </row>
    <row r="814300" spans="70:70" x14ac:dyDescent="0.25">
      <c r="BR814300" s="2394"/>
    </row>
    <row r="814301" spans="70:70" x14ac:dyDescent="0.25">
      <c r="BR814301" s="2381"/>
    </row>
    <row r="814325" spans="70:70" x14ac:dyDescent="0.25">
      <c r="BR814325" s="2394"/>
    </row>
    <row r="814326" spans="70:70" x14ac:dyDescent="0.25">
      <c r="BR814326" s="2381"/>
    </row>
    <row r="814350" spans="70:70" x14ac:dyDescent="0.25">
      <c r="BR814350" s="2394"/>
    </row>
    <row r="814351" spans="70:70" x14ac:dyDescent="0.25">
      <c r="BR814351" s="2381"/>
    </row>
    <row r="814375" spans="70:70" x14ac:dyDescent="0.25">
      <c r="BR814375" s="2394"/>
    </row>
    <row r="814376" spans="70:70" x14ac:dyDescent="0.25">
      <c r="BR814376" s="2381"/>
    </row>
    <row r="814400" spans="70:70" x14ac:dyDescent="0.25">
      <c r="BR814400" s="2394"/>
    </row>
    <row r="814401" spans="70:70" x14ac:dyDescent="0.25">
      <c r="BR814401" s="2381"/>
    </row>
    <row r="814425" spans="70:70" x14ac:dyDescent="0.25">
      <c r="BR814425" s="2394"/>
    </row>
    <row r="814426" spans="70:70" x14ac:dyDescent="0.25">
      <c r="BR814426" s="2381"/>
    </row>
    <row r="814450" spans="70:70" x14ac:dyDescent="0.25">
      <c r="BR814450" s="2394"/>
    </row>
    <row r="814451" spans="70:70" x14ac:dyDescent="0.25">
      <c r="BR814451" s="2381"/>
    </row>
    <row r="814475" spans="70:70" x14ac:dyDescent="0.25">
      <c r="BR814475" s="2394"/>
    </row>
    <row r="814476" spans="70:70" x14ac:dyDescent="0.25">
      <c r="BR814476" s="2381"/>
    </row>
    <row r="814500" spans="70:70" x14ac:dyDescent="0.25">
      <c r="BR814500" s="2394"/>
    </row>
    <row r="814501" spans="70:70" x14ac:dyDescent="0.25">
      <c r="BR814501" s="2381"/>
    </row>
    <row r="814525" spans="70:70" x14ac:dyDescent="0.25">
      <c r="BR814525" s="2394"/>
    </row>
    <row r="814526" spans="70:70" x14ac:dyDescent="0.25">
      <c r="BR814526" s="2381"/>
    </row>
    <row r="814550" spans="70:70" x14ac:dyDescent="0.25">
      <c r="BR814550" s="2394"/>
    </row>
    <row r="814551" spans="70:70" x14ac:dyDescent="0.25">
      <c r="BR814551" s="2381"/>
    </row>
    <row r="814575" spans="70:70" x14ac:dyDescent="0.25">
      <c r="BR814575" s="2394"/>
    </row>
    <row r="814576" spans="70:70" x14ac:dyDescent="0.25">
      <c r="BR814576" s="2381"/>
    </row>
    <row r="814600" spans="70:70" x14ac:dyDescent="0.25">
      <c r="BR814600" s="2394"/>
    </row>
    <row r="814601" spans="70:70" x14ac:dyDescent="0.25">
      <c r="BR814601" s="2381"/>
    </row>
    <row r="814625" spans="70:70" x14ac:dyDescent="0.25">
      <c r="BR814625" s="2394"/>
    </row>
    <row r="814626" spans="70:70" x14ac:dyDescent="0.25">
      <c r="BR814626" s="2381"/>
    </row>
    <row r="814650" spans="70:70" x14ac:dyDescent="0.25">
      <c r="BR814650" s="2394"/>
    </row>
    <row r="814651" spans="70:70" x14ac:dyDescent="0.25">
      <c r="BR814651" s="2381"/>
    </row>
    <row r="814675" spans="70:70" x14ac:dyDescent="0.25">
      <c r="BR814675" s="2394"/>
    </row>
    <row r="814676" spans="70:70" x14ac:dyDescent="0.25">
      <c r="BR814676" s="2381"/>
    </row>
    <row r="814700" spans="70:70" x14ac:dyDescent="0.25">
      <c r="BR814700" s="2394"/>
    </row>
    <row r="814701" spans="70:70" x14ac:dyDescent="0.25">
      <c r="BR814701" s="2381"/>
    </row>
    <row r="814725" spans="70:70" x14ac:dyDescent="0.25">
      <c r="BR814725" s="2394"/>
    </row>
    <row r="814726" spans="70:70" x14ac:dyDescent="0.25">
      <c r="BR814726" s="2381"/>
    </row>
    <row r="814750" spans="70:70" x14ac:dyDescent="0.25">
      <c r="BR814750" s="2394"/>
    </row>
    <row r="814751" spans="70:70" x14ac:dyDescent="0.25">
      <c r="BR814751" s="2381"/>
    </row>
    <row r="814775" spans="70:70" x14ac:dyDescent="0.25">
      <c r="BR814775" s="2394"/>
    </row>
    <row r="814776" spans="70:70" x14ac:dyDescent="0.25">
      <c r="BR814776" s="2381"/>
    </row>
    <row r="814800" spans="70:70" x14ac:dyDescent="0.25">
      <c r="BR814800" s="2394"/>
    </row>
    <row r="814801" spans="70:70" x14ac:dyDescent="0.25">
      <c r="BR814801" s="2381"/>
    </row>
    <row r="814825" spans="70:70" x14ac:dyDescent="0.25">
      <c r="BR814825" s="2394"/>
    </row>
    <row r="814826" spans="70:70" x14ac:dyDescent="0.25">
      <c r="BR814826" s="2381"/>
    </row>
    <row r="814850" spans="70:70" x14ac:dyDescent="0.25">
      <c r="BR814850" s="2394"/>
    </row>
    <row r="814851" spans="70:70" x14ac:dyDescent="0.25">
      <c r="BR814851" s="2381"/>
    </row>
    <row r="814875" spans="70:70" x14ac:dyDescent="0.25">
      <c r="BR814875" s="2394"/>
    </row>
    <row r="814876" spans="70:70" x14ac:dyDescent="0.25">
      <c r="BR814876" s="2381"/>
    </row>
    <row r="814900" spans="70:70" x14ac:dyDescent="0.25">
      <c r="BR814900" s="2394"/>
    </row>
    <row r="814901" spans="70:70" x14ac:dyDescent="0.25">
      <c r="BR814901" s="2381"/>
    </row>
    <row r="814925" spans="70:70" x14ac:dyDescent="0.25">
      <c r="BR814925" s="2394"/>
    </row>
    <row r="814926" spans="70:70" x14ac:dyDescent="0.25">
      <c r="BR814926" s="2381"/>
    </row>
    <row r="814950" spans="70:70" x14ac:dyDescent="0.25">
      <c r="BR814950" s="2394"/>
    </row>
    <row r="814951" spans="70:70" x14ac:dyDescent="0.25">
      <c r="BR814951" s="2381"/>
    </row>
    <row r="814975" spans="70:70" x14ac:dyDescent="0.25">
      <c r="BR814975" s="2394"/>
    </row>
    <row r="814976" spans="70:70" x14ac:dyDescent="0.25">
      <c r="BR814976" s="2381"/>
    </row>
    <row r="815000" spans="70:70" x14ac:dyDescent="0.25">
      <c r="BR815000" s="2394"/>
    </row>
    <row r="815001" spans="70:70" x14ac:dyDescent="0.25">
      <c r="BR815001" s="2381"/>
    </row>
    <row r="815025" spans="70:70" x14ac:dyDescent="0.25">
      <c r="BR815025" s="2394"/>
    </row>
    <row r="815026" spans="70:70" x14ac:dyDescent="0.25">
      <c r="BR815026" s="2381"/>
    </row>
    <row r="815050" spans="70:70" x14ac:dyDescent="0.25">
      <c r="BR815050" s="2394"/>
    </row>
    <row r="815051" spans="70:70" x14ac:dyDescent="0.25">
      <c r="BR815051" s="2381"/>
    </row>
    <row r="815075" spans="70:70" x14ac:dyDescent="0.25">
      <c r="BR815075" s="2394"/>
    </row>
    <row r="815076" spans="70:70" x14ac:dyDescent="0.25">
      <c r="BR815076" s="2381"/>
    </row>
    <row r="815100" spans="70:70" x14ac:dyDescent="0.25">
      <c r="BR815100" s="2394"/>
    </row>
    <row r="815101" spans="70:70" x14ac:dyDescent="0.25">
      <c r="BR815101" s="2381"/>
    </row>
    <row r="815125" spans="70:70" x14ac:dyDescent="0.25">
      <c r="BR815125" s="2394"/>
    </row>
    <row r="815126" spans="70:70" x14ac:dyDescent="0.25">
      <c r="BR815126" s="2381"/>
    </row>
    <row r="815150" spans="70:70" x14ac:dyDescent="0.25">
      <c r="BR815150" s="2394"/>
    </row>
    <row r="815151" spans="70:70" x14ac:dyDescent="0.25">
      <c r="BR815151" s="2381"/>
    </row>
    <row r="815175" spans="70:70" x14ac:dyDescent="0.25">
      <c r="BR815175" s="2394"/>
    </row>
    <row r="815176" spans="70:70" x14ac:dyDescent="0.25">
      <c r="BR815176" s="2381"/>
    </row>
    <row r="815200" spans="70:70" x14ac:dyDescent="0.25">
      <c r="BR815200" s="2394"/>
    </row>
    <row r="815201" spans="70:70" x14ac:dyDescent="0.25">
      <c r="BR815201" s="2381"/>
    </row>
    <row r="815225" spans="70:70" x14ac:dyDescent="0.25">
      <c r="BR815225" s="2394"/>
    </row>
    <row r="815226" spans="70:70" x14ac:dyDescent="0.25">
      <c r="BR815226" s="2381"/>
    </row>
    <row r="815250" spans="70:70" x14ac:dyDescent="0.25">
      <c r="BR815250" s="2394"/>
    </row>
    <row r="815251" spans="70:70" x14ac:dyDescent="0.25">
      <c r="BR815251" s="2381"/>
    </row>
    <row r="815275" spans="70:70" x14ac:dyDescent="0.25">
      <c r="BR815275" s="2394"/>
    </row>
    <row r="815276" spans="70:70" x14ac:dyDescent="0.25">
      <c r="BR815276" s="2381"/>
    </row>
    <row r="815300" spans="70:70" x14ac:dyDescent="0.25">
      <c r="BR815300" s="2394"/>
    </row>
    <row r="815301" spans="70:70" x14ac:dyDescent="0.25">
      <c r="BR815301" s="2381"/>
    </row>
    <row r="815325" spans="70:70" x14ac:dyDescent="0.25">
      <c r="BR815325" s="2394"/>
    </row>
    <row r="815326" spans="70:70" x14ac:dyDescent="0.25">
      <c r="BR815326" s="2381"/>
    </row>
    <row r="815350" spans="70:70" x14ac:dyDescent="0.25">
      <c r="BR815350" s="2394"/>
    </row>
    <row r="815351" spans="70:70" x14ac:dyDescent="0.25">
      <c r="BR815351" s="2381"/>
    </row>
    <row r="815375" spans="70:70" x14ac:dyDescent="0.25">
      <c r="BR815375" s="2394"/>
    </row>
    <row r="815376" spans="70:70" x14ac:dyDescent="0.25">
      <c r="BR815376" s="2381"/>
    </row>
    <row r="815400" spans="70:70" x14ac:dyDescent="0.25">
      <c r="BR815400" s="2394"/>
    </row>
    <row r="815401" spans="70:70" x14ac:dyDescent="0.25">
      <c r="BR815401" s="2381"/>
    </row>
    <row r="815425" spans="70:70" x14ac:dyDescent="0.25">
      <c r="BR815425" s="2394"/>
    </row>
    <row r="815426" spans="70:70" x14ac:dyDescent="0.25">
      <c r="BR815426" s="2381"/>
    </row>
    <row r="815450" spans="70:70" x14ac:dyDescent="0.25">
      <c r="BR815450" s="2394"/>
    </row>
    <row r="815451" spans="70:70" x14ac:dyDescent="0.25">
      <c r="BR815451" s="2381"/>
    </row>
    <row r="815475" spans="70:70" x14ac:dyDescent="0.25">
      <c r="BR815475" s="2394"/>
    </row>
    <row r="815476" spans="70:70" x14ac:dyDescent="0.25">
      <c r="BR815476" s="2381"/>
    </row>
    <row r="815500" spans="70:70" x14ac:dyDescent="0.25">
      <c r="BR815500" s="2394"/>
    </row>
    <row r="815501" spans="70:70" x14ac:dyDescent="0.25">
      <c r="BR815501" s="2381"/>
    </row>
    <row r="815525" spans="70:70" x14ac:dyDescent="0.25">
      <c r="BR815525" s="2394"/>
    </row>
    <row r="815526" spans="70:70" x14ac:dyDescent="0.25">
      <c r="BR815526" s="2381"/>
    </row>
    <row r="815550" spans="70:70" x14ac:dyDescent="0.25">
      <c r="BR815550" s="2394"/>
    </row>
    <row r="815551" spans="70:70" x14ac:dyDescent="0.25">
      <c r="BR815551" s="2381"/>
    </row>
    <row r="815575" spans="70:70" x14ac:dyDescent="0.25">
      <c r="BR815575" s="2394"/>
    </row>
    <row r="815576" spans="70:70" x14ac:dyDescent="0.25">
      <c r="BR815576" s="2381"/>
    </row>
    <row r="815600" spans="70:70" x14ac:dyDescent="0.25">
      <c r="BR815600" s="2394"/>
    </row>
    <row r="815601" spans="70:70" x14ac:dyDescent="0.25">
      <c r="BR815601" s="2381"/>
    </row>
    <row r="815625" spans="70:70" x14ac:dyDescent="0.25">
      <c r="BR815625" s="2394"/>
    </row>
    <row r="815626" spans="70:70" x14ac:dyDescent="0.25">
      <c r="BR815626" s="2381"/>
    </row>
    <row r="815650" spans="70:70" x14ac:dyDescent="0.25">
      <c r="BR815650" s="2394"/>
    </row>
    <row r="815651" spans="70:70" x14ac:dyDescent="0.25">
      <c r="BR815651" s="2381"/>
    </row>
    <row r="815675" spans="70:70" x14ac:dyDescent="0.25">
      <c r="BR815675" s="2394"/>
    </row>
    <row r="815676" spans="70:70" x14ac:dyDescent="0.25">
      <c r="BR815676" s="2381"/>
    </row>
    <row r="815700" spans="70:70" x14ac:dyDescent="0.25">
      <c r="BR815700" s="2394"/>
    </row>
    <row r="815701" spans="70:70" x14ac:dyDescent="0.25">
      <c r="BR815701" s="2381"/>
    </row>
    <row r="815725" spans="70:70" x14ac:dyDescent="0.25">
      <c r="BR815725" s="2394"/>
    </row>
    <row r="815726" spans="70:70" x14ac:dyDescent="0.25">
      <c r="BR815726" s="2381"/>
    </row>
    <row r="815750" spans="70:70" x14ac:dyDescent="0.25">
      <c r="BR815750" s="2394"/>
    </row>
    <row r="815751" spans="70:70" x14ac:dyDescent="0.25">
      <c r="BR815751" s="2381"/>
    </row>
    <row r="815775" spans="70:70" x14ac:dyDescent="0.25">
      <c r="BR815775" s="2394"/>
    </row>
    <row r="815776" spans="70:70" x14ac:dyDescent="0.25">
      <c r="BR815776" s="2381"/>
    </row>
    <row r="815800" spans="70:70" x14ac:dyDescent="0.25">
      <c r="BR815800" s="2394"/>
    </row>
    <row r="815801" spans="70:70" x14ac:dyDescent="0.25">
      <c r="BR815801" s="2381"/>
    </row>
    <row r="815825" spans="70:70" x14ac:dyDescent="0.25">
      <c r="BR815825" s="2394"/>
    </row>
    <row r="815826" spans="70:70" x14ac:dyDescent="0.25">
      <c r="BR815826" s="2381"/>
    </row>
    <row r="815850" spans="70:70" x14ac:dyDescent="0.25">
      <c r="BR815850" s="2394"/>
    </row>
    <row r="815851" spans="70:70" x14ac:dyDescent="0.25">
      <c r="BR815851" s="2381"/>
    </row>
    <row r="815875" spans="70:70" x14ac:dyDescent="0.25">
      <c r="BR815875" s="2394"/>
    </row>
    <row r="815876" spans="70:70" x14ac:dyDescent="0.25">
      <c r="BR815876" s="2381"/>
    </row>
    <row r="815900" spans="70:70" x14ac:dyDescent="0.25">
      <c r="BR815900" s="2394"/>
    </row>
    <row r="815901" spans="70:70" x14ac:dyDescent="0.25">
      <c r="BR815901" s="2381"/>
    </row>
    <row r="815925" spans="70:70" x14ac:dyDescent="0.25">
      <c r="BR815925" s="2394"/>
    </row>
    <row r="815926" spans="70:70" x14ac:dyDescent="0.25">
      <c r="BR815926" s="2381"/>
    </row>
    <row r="815950" spans="70:70" x14ac:dyDescent="0.25">
      <c r="BR815950" s="2394"/>
    </row>
    <row r="815951" spans="70:70" x14ac:dyDescent="0.25">
      <c r="BR815951" s="2381"/>
    </row>
    <row r="815975" spans="70:70" x14ac:dyDescent="0.25">
      <c r="BR815975" s="2394"/>
    </row>
    <row r="815976" spans="70:70" x14ac:dyDescent="0.25">
      <c r="BR815976" s="2381"/>
    </row>
    <row r="816000" spans="70:70" x14ac:dyDescent="0.25">
      <c r="BR816000" s="2394"/>
    </row>
    <row r="816001" spans="70:70" x14ac:dyDescent="0.25">
      <c r="BR816001" s="2381"/>
    </row>
    <row r="816025" spans="70:70" x14ac:dyDescent="0.25">
      <c r="BR816025" s="2394"/>
    </row>
    <row r="816026" spans="70:70" x14ac:dyDescent="0.25">
      <c r="BR816026" s="2381"/>
    </row>
    <row r="816050" spans="70:70" x14ac:dyDescent="0.25">
      <c r="BR816050" s="2394"/>
    </row>
    <row r="816051" spans="70:70" x14ac:dyDescent="0.25">
      <c r="BR816051" s="2381"/>
    </row>
    <row r="816075" spans="70:70" x14ac:dyDescent="0.25">
      <c r="BR816075" s="2394"/>
    </row>
    <row r="816076" spans="70:70" x14ac:dyDescent="0.25">
      <c r="BR816076" s="2381"/>
    </row>
    <row r="816100" spans="70:70" x14ac:dyDescent="0.25">
      <c r="BR816100" s="2394"/>
    </row>
    <row r="816101" spans="70:70" x14ac:dyDescent="0.25">
      <c r="BR816101" s="2381"/>
    </row>
    <row r="816125" spans="70:70" x14ac:dyDescent="0.25">
      <c r="BR816125" s="2394"/>
    </row>
    <row r="816126" spans="70:70" x14ac:dyDescent="0.25">
      <c r="BR816126" s="2381"/>
    </row>
    <row r="816150" spans="70:70" x14ac:dyDescent="0.25">
      <c r="BR816150" s="2394"/>
    </row>
    <row r="816151" spans="70:70" x14ac:dyDescent="0.25">
      <c r="BR816151" s="2381"/>
    </row>
    <row r="816175" spans="70:70" x14ac:dyDescent="0.25">
      <c r="BR816175" s="2394"/>
    </row>
    <row r="816176" spans="70:70" x14ac:dyDescent="0.25">
      <c r="BR816176" s="2381"/>
    </row>
    <row r="816200" spans="70:70" x14ac:dyDescent="0.25">
      <c r="BR816200" s="2394"/>
    </row>
    <row r="816201" spans="70:70" x14ac:dyDescent="0.25">
      <c r="BR816201" s="2381"/>
    </row>
    <row r="816225" spans="70:70" x14ac:dyDescent="0.25">
      <c r="BR816225" s="2394"/>
    </row>
    <row r="816226" spans="70:70" x14ac:dyDescent="0.25">
      <c r="BR816226" s="2381"/>
    </row>
    <row r="816250" spans="70:70" x14ac:dyDescent="0.25">
      <c r="BR816250" s="2394"/>
    </row>
    <row r="816251" spans="70:70" x14ac:dyDescent="0.25">
      <c r="BR816251" s="2381"/>
    </row>
    <row r="816275" spans="70:70" x14ac:dyDescent="0.25">
      <c r="BR816275" s="2394"/>
    </row>
    <row r="816276" spans="70:70" x14ac:dyDescent="0.25">
      <c r="BR816276" s="2381"/>
    </row>
    <row r="816300" spans="70:70" x14ac:dyDescent="0.25">
      <c r="BR816300" s="2394"/>
    </row>
    <row r="816301" spans="70:70" x14ac:dyDescent="0.25">
      <c r="BR816301" s="2381"/>
    </row>
    <row r="816325" spans="70:70" x14ac:dyDescent="0.25">
      <c r="BR816325" s="2394"/>
    </row>
    <row r="816326" spans="70:70" x14ac:dyDescent="0.25">
      <c r="BR816326" s="2381"/>
    </row>
    <row r="816350" spans="70:70" x14ac:dyDescent="0.25">
      <c r="BR816350" s="2394"/>
    </row>
    <row r="816351" spans="70:70" x14ac:dyDescent="0.25">
      <c r="BR816351" s="2381"/>
    </row>
    <row r="816375" spans="70:70" x14ac:dyDescent="0.25">
      <c r="BR816375" s="2394"/>
    </row>
    <row r="816376" spans="70:70" x14ac:dyDescent="0.25">
      <c r="BR816376" s="2381"/>
    </row>
    <row r="816400" spans="70:70" x14ac:dyDescent="0.25">
      <c r="BR816400" s="2394"/>
    </row>
    <row r="816401" spans="70:70" x14ac:dyDescent="0.25">
      <c r="BR816401" s="2381"/>
    </row>
    <row r="816425" spans="70:70" x14ac:dyDescent="0.25">
      <c r="BR816425" s="2394"/>
    </row>
    <row r="816426" spans="70:70" x14ac:dyDescent="0.25">
      <c r="BR816426" s="2381"/>
    </row>
    <row r="816450" spans="70:70" x14ac:dyDescent="0.25">
      <c r="BR816450" s="2394"/>
    </row>
    <row r="816451" spans="70:70" x14ac:dyDescent="0.25">
      <c r="BR816451" s="2381"/>
    </row>
    <row r="816475" spans="70:70" x14ac:dyDescent="0.25">
      <c r="BR816475" s="2394"/>
    </row>
    <row r="816476" spans="70:70" x14ac:dyDescent="0.25">
      <c r="BR816476" s="2381"/>
    </row>
    <row r="816500" spans="70:70" x14ac:dyDescent="0.25">
      <c r="BR816500" s="2394"/>
    </row>
    <row r="816501" spans="70:70" x14ac:dyDescent="0.25">
      <c r="BR816501" s="2381"/>
    </row>
    <row r="816525" spans="70:70" x14ac:dyDescent="0.25">
      <c r="BR816525" s="2394"/>
    </row>
    <row r="816526" spans="70:70" x14ac:dyDescent="0.25">
      <c r="BR816526" s="2381"/>
    </row>
    <row r="816550" spans="70:70" x14ac:dyDescent="0.25">
      <c r="BR816550" s="2394"/>
    </row>
    <row r="816551" spans="70:70" x14ac:dyDescent="0.25">
      <c r="BR816551" s="2381"/>
    </row>
    <row r="816575" spans="70:70" x14ac:dyDescent="0.25">
      <c r="BR816575" s="2394"/>
    </row>
    <row r="816576" spans="70:70" x14ac:dyDescent="0.25">
      <c r="BR816576" s="2381"/>
    </row>
    <row r="816600" spans="70:70" x14ac:dyDescent="0.25">
      <c r="BR816600" s="2394"/>
    </row>
    <row r="816601" spans="70:70" x14ac:dyDescent="0.25">
      <c r="BR816601" s="2381"/>
    </row>
    <row r="816625" spans="70:70" x14ac:dyDescent="0.25">
      <c r="BR816625" s="2394"/>
    </row>
    <row r="816626" spans="70:70" x14ac:dyDescent="0.25">
      <c r="BR816626" s="2381"/>
    </row>
    <row r="816650" spans="70:70" x14ac:dyDescent="0.25">
      <c r="BR816650" s="2394"/>
    </row>
    <row r="816651" spans="70:70" x14ac:dyDescent="0.25">
      <c r="BR816651" s="2381"/>
    </row>
    <row r="816675" spans="70:70" x14ac:dyDescent="0.25">
      <c r="BR816675" s="2394"/>
    </row>
    <row r="816676" spans="70:70" x14ac:dyDescent="0.25">
      <c r="BR816676" s="2381"/>
    </row>
    <row r="816700" spans="70:70" x14ac:dyDescent="0.25">
      <c r="BR816700" s="2394"/>
    </row>
    <row r="816701" spans="70:70" x14ac:dyDescent="0.25">
      <c r="BR816701" s="2381"/>
    </row>
    <row r="816725" spans="70:70" x14ac:dyDescent="0.25">
      <c r="BR816725" s="2394"/>
    </row>
    <row r="816726" spans="70:70" x14ac:dyDescent="0.25">
      <c r="BR816726" s="2381"/>
    </row>
    <row r="816750" spans="70:70" x14ac:dyDescent="0.25">
      <c r="BR816750" s="2394"/>
    </row>
    <row r="816751" spans="70:70" x14ac:dyDescent="0.25">
      <c r="BR816751" s="2381"/>
    </row>
    <row r="816775" spans="70:70" x14ac:dyDescent="0.25">
      <c r="BR816775" s="2394"/>
    </row>
    <row r="816776" spans="70:70" x14ac:dyDescent="0.25">
      <c r="BR816776" s="2381"/>
    </row>
    <row r="816800" spans="70:70" x14ac:dyDescent="0.25">
      <c r="BR816800" s="2394"/>
    </row>
    <row r="816801" spans="70:70" x14ac:dyDescent="0.25">
      <c r="BR816801" s="2381"/>
    </row>
    <row r="816825" spans="70:70" x14ac:dyDescent="0.25">
      <c r="BR816825" s="2394"/>
    </row>
    <row r="816826" spans="70:70" x14ac:dyDescent="0.25">
      <c r="BR816826" s="2381"/>
    </row>
    <row r="816850" spans="70:70" x14ac:dyDescent="0.25">
      <c r="BR816850" s="2394"/>
    </row>
    <row r="816851" spans="70:70" x14ac:dyDescent="0.25">
      <c r="BR816851" s="2381"/>
    </row>
    <row r="816875" spans="70:70" x14ac:dyDescent="0.25">
      <c r="BR816875" s="2394"/>
    </row>
    <row r="816876" spans="70:70" x14ac:dyDescent="0.25">
      <c r="BR816876" s="2381"/>
    </row>
    <row r="816900" spans="70:70" x14ac:dyDescent="0.25">
      <c r="BR816900" s="2394"/>
    </row>
    <row r="816901" spans="70:70" x14ac:dyDescent="0.25">
      <c r="BR816901" s="2381"/>
    </row>
    <row r="816925" spans="70:70" x14ac:dyDescent="0.25">
      <c r="BR816925" s="2394"/>
    </row>
    <row r="816926" spans="70:70" x14ac:dyDescent="0.25">
      <c r="BR816926" s="2381"/>
    </row>
    <row r="816950" spans="70:70" x14ac:dyDescent="0.25">
      <c r="BR816950" s="2394"/>
    </row>
    <row r="816951" spans="70:70" x14ac:dyDescent="0.25">
      <c r="BR816951" s="2381"/>
    </row>
    <row r="816975" spans="70:70" x14ac:dyDescent="0.25">
      <c r="BR816975" s="2394"/>
    </row>
    <row r="816976" spans="70:70" x14ac:dyDescent="0.25">
      <c r="BR816976" s="2381"/>
    </row>
    <row r="817000" spans="70:70" x14ac:dyDescent="0.25">
      <c r="BR817000" s="2394"/>
    </row>
    <row r="817001" spans="70:70" x14ac:dyDescent="0.25">
      <c r="BR817001" s="2381"/>
    </row>
    <row r="817025" spans="70:70" x14ac:dyDescent="0.25">
      <c r="BR817025" s="2394"/>
    </row>
    <row r="817026" spans="70:70" x14ac:dyDescent="0.25">
      <c r="BR817026" s="2381"/>
    </row>
    <row r="817050" spans="70:70" x14ac:dyDescent="0.25">
      <c r="BR817050" s="2394"/>
    </row>
    <row r="817051" spans="70:70" x14ac:dyDescent="0.25">
      <c r="BR817051" s="2381"/>
    </row>
    <row r="817075" spans="70:70" x14ac:dyDescent="0.25">
      <c r="BR817075" s="2394"/>
    </row>
    <row r="817076" spans="70:70" x14ac:dyDescent="0.25">
      <c r="BR817076" s="2381"/>
    </row>
    <row r="817100" spans="70:70" x14ac:dyDescent="0.25">
      <c r="BR817100" s="2394"/>
    </row>
    <row r="817101" spans="70:70" x14ac:dyDescent="0.25">
      <c r="BR817101" s="2381"/>
    </row>
    <row r="817125" spans="70:70" x14ac:dyDescent="0.25">
      <c r="BR817125" s="2394"/>
    </row>
    <row r="817126" spans="70:70" x14ac:dyDescent="0.25">
      <c r="BR817126" s="2381"/>
    </row>
    <row r="817150" spans="70:70" x14ac:dyDescent="0.25">
      <c r="BR817150" s="2394"/>
    </row>
    <row r="817151" spans="70:70" x14ac:dyDescent="0.25">
      <c r="BR817151" s="2381"/>
    </row>
    <row r="817175" spans="70:70" x14ac:dyDescent="0.25">
      <c r="BR817175" s="2394"/>
    </row>
    <row r="817176" spans="70:70" x14ac:dyDescent="0.25">
      <c r="BR817176" s="2381"/>
    </row>
    <row r="817200" spans="70:70" x14ac:dyDescent="0.25">
      <c r="BR817200" s="2394"/>
    </row>
    <row r="817201" spans="70:70" x14ac:dyDescent="0.25">
      <c r="BR817201" s="2381"/>
    </row>
    <row r="817225" spans="70:70" x14ac:dyDescent="0.25">
      <c r="BR817225" s="2394"/>
    </row>
    <row r="817226" spans="70:70" x14ac:dyDescent="0.25">
      <c r="BR817226" s="2381"/>
    </row>
    <row r="817250" spans="70:70" x14ac:dyDescent="0.25">
      <c r="BR817250" s="2394"/>
    </row>
    <row r="817251" spans="70:70" x14ac:dyDescent="0.25">
      <c r="BR817251" s="2381"/>
    </row>
    <row r="817275" spans="70:70" x14ac:dyDescent="0.25">
      <c r="BR817275" s="2394"/>
    </row>
    <row r="817276" spans="70:70" x14ac:dyDescent="0.25">
      <c r="BR817276" s="2381"/>
    </row>
    <row r="817300" spans="70:70" x14ac:dyDescent="0.25">
      <c r="BR817300" s="2394"/>
    </row>
    <row r="817301" spans="70:70" x14ac:dyDescent="0.25">
      <c r="BR817301" s="2381"/>
    </row>
    <row r="817325" spans="70:70" x14ac:dyDescent="0.25">
      <c r="BR817325" s="2394"/>
    </row>
    <row r="817326" spans="70:70" x14ac:dyDescent="0.25">
      <c r="BR817326" s="2381"/>
    </row>
    <row r="817350" spans="70:70" x14ac:dyDescent="0.25">
      <c r="BR817350" s="2394"/>
    </row>
    <row r="817351" spans="70:70" x14ac:dyDescent="0.25">
      <c r="BR817351" s="2381"/>
    </row>
    <row r="817375" spans="70:70" x14ac:dyDescent="0.25">
      <c r="BR817375" s="2394"/>
    </row>
    <row r="817376" spans="70:70" x14ac:dyDescent="0.25">
      <c r="BR817376" s="2381"/>
    </row>
    <row r="817400" spans="70:70" x14ac:dyDescent="0.25">
      <c r="BR817400" s="2394"/>
    </row>
    <row r="817401" spans="70:70" x14ac:dyDescent="0.25">
      <c r="BR817401" s="2381"/>
    </row>
    <row r="817425" spans="70:70" x14ac:dyDescent="0.25">
      <c r="BR817425" s="2394"/>
    </row>
    <row r="817426" spans="70:70" x14ac:dyDescent="0.25">
      <c r="BR817426" s="2381"/>
    </row>
    <row r="817450" spans="70:70" x14ac:dyDescent="0.25">
      <c r="BR817450" s="2394"/>
    </row>
    <row r="817451" spans="70:70" x14ac:dyDescent="0.25">
      <c r="BR817451" s="2381"/>
    </row>
    <row r="817475" spans="70:70" x14ac:dyDescent="0.25">
      <c r="BR817475" s="2394"/>
    </row>
    <row r="817476" spans="70:70" x14ac:dyDescent="0.25">
      <c r="BR817476" s="2381"/>
    </row>
    <row r="817500" spans="70:70" x14ac:dyDescent="0.25">
      <c r="BR817500" s="2394"/>
    </row>
    <row r="817501" spans="70:70" x14ac:dyDescent="0.25">
      <c r="BR817501" s="2381"/>
    </row>
    <row r="817525" spans="70:70" x14ac:dyDescent="0.25">
      <c r="BR817525" s="2394"/>
    </row>
    <row r="817526" spans="70:70" x14ac:dyDescent="0.25">
      <c r="BR817526" s="2381"/>
    </row>
    <row r="817550" spans="70:70" x14ac:dyDescent="0.25">
      <c r="BR817550" s="2394"/>
    </row>
    <row r="817551" spans="70:70" x14ac:dyDescent="0.25">
      <c r="BR817551" s="2381"/>
    </row>
    <row r="817575" spans="70:70" x14ac:dyDescent="0.25">
      <c r="BR817575" s="2394"/>
    </row>
    <row r="817576" spans="70:70" x14ac:dyDescent="0.25">
      <c r="BR817576" s="2381"/>
    </row>
    <row r="817600" spans="70:70" x14ac:dyDescent="0.25">
      <c r="BR817600" s="2394"/>
    </row>
    <row r="817601" spans="70:70" x14ac:dyDescent="0.25">
      <c r="BR817601" s="2381"/>
    </row>
    <row r="817625" spans="70:70" x14ac:dyDescent="0.25">
      <c r="BR817625" s="2394"/>
    </row>
    <row r="817626" spans="70:70" x14ac:dyDescent="0.25">
      <c r="BR817626" s="2381"/>
    </row>
    <row r="817650" spans="70:70" x14ac:dyDescent="0.25">
      <c r="BR817650" s="2394"/>
    </row>
    <row r="817651" spans="70:70" x14ac:dyDescent="0.25">
      <c r="BR817651" s="2381"/>
    </row>
    <row r="817675" spans="70:70" x14ac:dyDescent="0.25">
      <c r="BR817675" s="2394"/>
    </row>
    <row r="817676" spans="70:70" x14ac:dyDescent="0.25">
      <c r="BR817676" s="2381"/>
    </row>
    <row r="817700" spans="70:70" x14ac:dyDescent="0.25">
      <c r="BR817700" s="2394"/>
    </row>
    <row r="817701" spans="70:70" x14ac:dyDescent="0.25">
      <c r="BR817701" s="2381"/>
    </row>
    <row r="817725" spans="70:70" x14ac:dyDescent="0.25">
      <c r="BR817725" s="2394"/>
    </row>
    <row r="817726" spans="70:70" x14ac:dyDescent="0.25">
      <c r="BR817726" s="2381"/>
    </row>
    <row r="817750" spans="70:70" x14ac:dyDescent="0.25">
      <c r="BR817750" s="2394"/>
    </row>
    <row r="817751" spans="70:70" x14ac:dyDescent="0.25">
      <c r="BR817751" s="2381"/>
    </row>
    <row r="817775" spans="70:70" x14ac:dyDescent="0.25">
      <c r="BR817775" s="2394"/>
    </row>
    <row r="817776" spans="70:70" x14ac:dyDescent="0.25">
      <c r="BR817776" s="2381"/>
    </row>
    <row r="817800" spans="70:70" x14ac:dyDescent="0.25">
      <c r="BR817800" s="2394"/>
    </row>
    <row r="817801" spans="70:70" x14ac:dyDescent="0.25">
      <c r="BR817801" s="2381"/>
    </row>
    <row r="817825" spans="70:70" x14ac:dyDescent="0.25">
      <c r="BR817825" s="2394"/>
    </row>
    <row r="817826" spans="70:70" x14ac:dyDescent="0.25">
      <c r="BR817826" s="2381"/>
    </row>
    <row r="817850" spans="70:70" x14ac:dyDescent="0.25">
      <c r="BR817850" s="2394"/>
    </row>
    <row r="817851" spans="70:70" x14ac:dyDescent="0.25">
      <c r="BR817851" s="2381"/>
    </row>
    <row r="817875" spans="70:70" x14ac:dyDescent="0.25">
      <c r="BR817875" s="2394"/>
    </row>
    <row r="817876" spans="70:70" x14ac:dyDescent="0.25">
      <c r="BR817876" s="2381"/>
    </row>
    <row r="817900" spans="70:70" x14ac:dyDescent="0.25">
      <c r="BR817900" s="2394"/>
    </row>
    <row r="817901" spans="70:70" x14ac:dyDescent="0.25">
      <c r="BR817901" s="2381"/>
    </row>
    <row r="817925" spans="70:70" x14ac:dyDescent="0.25">
      <c r="BR817925" s="2394"/>
    </row>
    <row r="817926" spans="70:70" x14ac:dyDescent="0.25">
      <c r="BR817926" s="2381"/>
    </row>
    <row r="817950" spans="70:70" x14ac:dyDescent="0.25">
      <c r="BR817950" s="2394"/>
    </row>
    <row r="817951" spans="70:70" x14ac:dyDescent="0.25">
      <c r="BR817951" s="2381"/>
    </row>
    <row r="817975" spans="70:70" x14ac:dyDescent="0.25">
      <c r="BR817975" s="2394"/>
    </row>
    <row r="817976" spans="70:70" x14ac:dyDescent="0.25">
      <c r="BR817976" s="2381"/>
    </row>
    <row r="818000" spans="70:70" x14ac:dyDescent="0.25">
      <c r="BR818000" s="2394"/>
    </row>
    <row r="818001" spans="70:70" x14ac:dyDescent="0.25">
      <c r="BR818001" s="2381"/>
    </row>
    <row r="818025" spans="70:70" x14ac:dyDescent="0.25">
      <c r="BR818025" s="2394"/>
    </row>
    <row r="818026" spans="70:70" x14ac:dyDescent="0.25">
      <c r="BR818026" s="2381"/>
    </row>
    <row r="818050" spans="70:70" x14ac:dyDescent="0.25">
      <c r="BR818050" s="2394"/>
    </row>
    <row r="818051" spans="70:70" x14ac:dyDescent="0.25">
      <c r="BR818051" s="2381"/>
    </row>
    <row r="818075" spans="70:70" x14ac:dyDescent="0.25">
      <c r="BR818075" s="2394"/>
    </row>
    <row r="818076" spans="70:70" x14ac:dyDescent="0.25">
      <c r="BR818076" s="2381"/>
    </row>
    <row r="818100" spans="70:70" x14ac:dyDescent="0.25">
      <c r="BR818100" s="2394"/>
    </row>
    <row r="818101" spans="70:70" x14ac:dyDescent="0.25">
      <c r="BR818101" s="2381"/>
    </row>
    <row r="818125" spans="70:70" x14ac:dyDescent="0.25">
      <c r="BR818125" s="2394"/>
    </row>
    <row r="818126" spans="70:70" x14ac:dyDescent="0.25">
      <c r="BR818126" s="2381"/>
    </row>
    <row r="818150" spans="70:70" x14ac:dyDescent="0.25">
      <c r="BR818150" s="2394"/>
    </row>
    <row r="818151" spans="70:70" x14ac:dyDescent="0.25">
      <c r="BR818151" s="2381"/>
    </row>
    <row r="818175" spans="70:70" x14ac:dyDescent="0.25">
      <c r="BR818175" s="2394"/>
    </row>
    <row r="818176" spans="70:70" x14ac:dyDescent="0.25">
      <c r="BR818176" s="2381"/>
    </row>
    <row r="818200" spans="70:70" x14ac:dyDescent="0.25">
      <c r="BR818200" s="2394"/>
    </row>
    <row r="818201" spans="70:70" x14ac:dyDescent="0.25">
      <c r="BR818201" s="2381"/>
    </row>
    <row r="818225" spans="70:70" x14ac:dyDescent="0.25">
      <c r="BR818225" s="2394"/>
    </row>
    <row r="818226" spans="70:70" x14ac:dyDescent="0.25">
      <c r="BR818226" s="2381"/>
    </row>
    <row r="818250" spans="70:70" x14ac:dyDescent="0.25">
      <c r="BR818250" s="2394"/>
    </row>
    <row r="818251" spans="70:70" x14ac:dyDescent="0.25">
      <c r="BR818251" s="2381"/>
    </row>
    <row r="818275" spans="70:70" x14ac:dyDescent="0.25">
      <c r="BR818275" s="2394"/>
    </row>
    <row r="818276" spans="70:70" x14ac:dyDescent="0.25">
      <c r="BR818276" s="2381"/>
    </row>
    <row r="818300" spans="70:70" x14ac:dyDescent="0.25">
      <c r="BR818300" s="2394"/>
    </row>
    <row r="818301" spans="70:70" x14ac:dyDescent="0.25">
      <c r="BR818301" s="2381"/>
    </row>
    <row r="818325" spans="70:70" x14ac:dyDescent="0.25">
      <c r="BR818325" s="2394"/>
    </row>
    <row r="818326" spans="70:70" x14ac:dyDescent="0.25">
      <c r="BR818326" s="2381"/>
    </row>
    <row r="818350" spans="70:70" x14ac:dyDescent="0.25">
      <c r="BR818350" s="2394"/>
    </row>
    <row r="818351" spans="70:70" x14ac:dyDescent="0.25">
      <c r="BR818351" s="2381"/>
    </row>
    <row r="818375" spans="70:70" x14ac:dyDescent="0.25">
      <c r="BR818375" s="2394"/>
    </row>
    <row r="818376" spans="70:70" x14ac:dyDescent="0.25">
      <c r="BR818376" s="2381"/>
    </row>
    <row r="818400" spans="70:70" x14ac:dyDescent="0.25">
      <c r="BR818400" s="2394"/>
    </row>
    <row r="818401" spans="70:70" x14ac:dyDescent="0.25">
      <c r="BR818401" s="2381"/>
    </row>
    <row r="818425" spans="70:70" x14ac:dyDescent="0.25">
      <c r="BR818425" s="2394"/>
    </row>
    <row r="818426" spans="70:70" x14ac:dyDescent="0.25">
      <c r="BR818426" s="2381"/>
    </row>
    <row r="818450" spans="70:70" x14ac:dyDescent="0.25">
      <c r="BR818450" s="2394"/>
    </row>
    <row r="818451" spans="70:70" x14ac:dyDescent="0.25">
      <c r="BR818451" s="2381"/>
    </row>
    <row r="818475" spans="70:70" x14ac:dyDescent="0.25">
      <c r="BR818475" s="2394"/>
    </row>
    <row r="818476" spans="70:70" x14ac:dyDescent="0.25">
      <c r="BR818476" s="2381"/>
    </row>
    <row r="818500" spans="70:70" x14ac:dyDescent="0.25">
      <c r="BR818500" s="2394"/>
    </row>
    <row r="818501" spans="70:70" x14ac:dyDescent="0.25">
      <c r="BR818501" s="2381"/>
    </row>
    <row r="818525" spans="70:70" x14ac:dyDescent="0.25">
      <c r="BR818525" s="2394"/>
    </row>
    <row r="818526" spans="70:70" x14ac:dyDescent="0.25">
      <c r="BR818526" s="2381"/>
    </row>
    <row r="818550" spans="70:70" x14ac:dyDescent="0.25">
      <c r="BR818550" s="2394"/>
    </row>
    <row r="818551" spans="70:70" x14ac:dyDescent="0.25">
      <c r="BR818551" s="2381"/>
    </row>
    <row r="818575" spans="70:70" x14ac:dyDescent="0.25">
      <c r="BR818575" s="2394"/>
    </row>
    <row r="818576" spans="70:70" x14ac:dyDescent="0.25">
      <c r="BR818576" s="2381"/>
    </row>
    <row r="818600" spans="70:70" x14ac:dyDescent="0.25">
      <c r="BR818600" s="2394"/>
    </row>
    <row r="818601" spans="70:70" x14ac:dyDescent="0.25">
      <c r="BR818601" s="2381"/>
    </row>
    <row r="818625" spans="70:70" x14ac:dyDescent="0.25">
      <c r="BR818625" s="2394"/>
    </row>
    <row r="818626" spans="70:70" x14ac:dyDescent="0.25">
      <c r="BR818626" s="2381"/>
    </row>
    <row r="818650" spans="70:70" x14ac:dyDescent="0.25">
      <c r="BR818650" s="2394"/>
    </row>
    <row r="818651" spans="70:70" x14ac:dyDescent="0.25">
      <c r="BR818651" s="2381"/>
    </row>
    <row r="818675" spans="70:70" x14ac:dyDescent="0.25">
      <c r="BR818675" s="2394"/>
    </row>
    <row r="818676" spans="70:70" x14ac:dyDescent="0.25">
      <c r="BR818676" s="2381"/>
    </row>
    <row r="818700" spans="70:70" x14ac:dyDescent="0.25">
      <c r="BR818700" s="2394"/>
    </row>
    <row r="818701" spans="70:70" x14ac:dyDescent="0.25">
      <c r="BR818701" s="2381"/>
    </row>
    <row r="818725" spans="70:70" x14ac:dyDescent="0.25">
      <c r="BR818725" s="2394"/>
    </row>
    <row r="818726" spans="70:70" x14ac:dyDescent="0.25">
      <c r="BR818726" s="2381"/>
    </row>
    <row r="818750" spans="70:70" x14ac:dyDescent="0.25">
      <c r="BR818750" s="2394"/>
    </row>
    <row r="818751" spans="70:70" x14ac:dyDescent="0.25">
      <c r="BR818751" s="2381"/>
    </row>
    <row r="818775" spans="70:70" x14ac:dyDescent="0.25">
      <c r="BR818775" s="2394"/>
    </row>
    <row r="818776" spans="70:70" x14ac:dyDescent="0.25">
      <c r="BR818776" s="2381"/>
    </row>
    <row r="818800" spans="70:70" x14ac:dyDescent="0.25">
      <c r="BR818800" s="2394"/>
    </row>
    <row r="818801" spans="70:70" x14ac:dyDescent="0.25">
      <c r="BR818801" s="2381"/>
    </row>
    <row r="818825" spans="70:70" x14ac:dyDescent="0.25">
      <c r="BR818825" s="2394"/>
    </row>
    <row r="818826" spans="70:70" x14ac:dyDescent="0.25">
      <c r="BR818826" s="2381"/>
    </row>
    <row r="818850" spans="70:70" x14ac:dyDescent="0.25">
      <c r="BR818850" s="2394"/>
    </row>
    <row r="818851" spans="70:70" x14ac:dyDescent="0.25">
      <c r="BR818851" s="2381"/>
    </row>
    <row r="818875" spans="70:70" x14ac:dyDescent="0.25">
      <c r="BR818875" s="2394"/>
    </row>
    <row r="818876" spans="70:70" x14ac:dyDescent="0.25">
      <c r="BR818876" s="2381"/>
    </row>
    <row r="818900" spans="70:70" x14ac:dyDescent="0.25">
      <c r="BR818900" s="2394"/>
    </row>
    <row r="818901" spans="70:70" x14ac:dyDescent="0.25">
      <c r="BR818901" s="2381"/>
    </row>
    <row r="818925" spans="70:70" x14ac:dyDescent="0.25">
      <c r="BR818925" s="2394"/>
    </row>
    <row r="818926" spans="70:70" x14ac:dyDescent="0.25">
      <c r="BR818926" s="2381"/>
    </row>
    <row r="818950" spans="70:70" x14ac:dyDescent="0.25">
      <c r="BR818950" s="2394"/>
    </row>
    <row r="818951" spans="70:70" x14ac:dyDescent="0.25">
      <c r="BR818951" s="2381"/>
    </row>
    <row r="818975" spans="70:70" x14ac:dyDescent="0.25">
      <c r="BR818975" s="2394"/>
    </row>
    <row r="818976" spans="70:70" x14ac:dyDescent="0.25">
      <c r="BR818976" s="2381"/>
    </row>
    <row r="819000" spans="70:70" x14ac:dyDescent="0.25">
      <c r="BR819000" s="2394"/>
    </row>
    <row r="819001" spans="70:70" x14ac:dyDescent="0.25">
      <c r="BR819001" s="2381"/>
    </row>
    <row r="819025" spans="70:70" x14ac:dyDescent="0.25">
      <c r="BR819025" s="2394"/>
    </row>
    <row r="819026" spans="70:70" x14ac:dyDescent="0.25">
      <c r="BR819026" s="2381"/>
    </row>
    <row r="819050" spans="70:70" x14ac:dyDescent="0.25">
      <c r="BR819050" s="2394"/>
    </row>
    <row r="819051" spans="70:70" x14ac:dyDescent="0.25">
      <c r="BR819051" s="2381"/>
    </row>
    <row r="819075" spans="70:70" x14ac:dyDescent="0.25">
      <c r="BR819075" s="2394"/>
    </row>
    <row r="819076" spans="70:70" x14ac:dyDescent="0.25">
      <c r="BR819076" s="2381"/>
    </row>
    <row r="819100" spans="70:70" x14ac:dyDescent="0.25">
      <c r="BR819100" s="2394"/>
    </row>
    <row r="819101" spans="70:70" x14ac:dyDescent="0.25">
      <c r="BR819101" s="2381"/>
    </row>
    <row r="819125" spans="70:70" x14ac:dyDescent="0.25">
      <c r="BR819125" s="2394"/>
    </row>
    <row r="819126" spans="70:70" x14ac:dyDescent="0.25">
      <c r="BR819126" s="2381"/>
    </row>
    <row r="819150" spans="70:70" x14ac:dyDescent="0.25">
      <c r="BR819150" s="2394"/>
    </row>
    <row r="819151" spans="70:70" x14ac:dyDescent="0.25">
      <c r="BR819151" s="2381"/>
    </row>
    <row r="819175" spans="70:70" x14ac:dyDescent="0.25">
      <c r="BR819175" s="2394"/>
    </row>
    <row r="819176" spans="70:70" x14ac:dyDescent="0.25">
      <c r="BR819176" s="2381"/>
    </row>
    <row r="819200" spans="70:70" x14ac:dyDescent="0.25">
      <c r="BR819200" s="2394"/>
    </row>
    <row r="819201" spans="70:70" x14ac:dyDescent="0.25">
      <c r="BR819201" s="2381"/>
    </row>
    <row r="819225" spans="70:70" x14ac:dyDescent="0.25">
      <c r="BR819225" s="2394"/>
    </row>
    <row r="819226" spans="70:70" x14ac:dyDescent="0.25">
      <c r="BR819226" s="2381"/>
    </row>
    <row r="819250" spans="70:70" x14ac:dyDescent="0.25">
      <c r="BR819250" s="2394"/>
    </row>
    <row r="819251" spans="70:70" x14ac:dyDescent="0.25">
      <c r="BR819251" s="2381"/>
    </row>
    <row r="819275" spans="70:70" x14ac:dyDescent="0.25">
      <c r="BR819275" s="2394"/>
    </row>
    <row r="819276" spans="70:70" x14ac:dyDescent="0.25">
      <c r="BR819276" s="2381"/>
    </row>
    <row r="819300" spans="70:70" x14ac:dyDescent="0.25">
      <c r="BR819300" s="2394"/>
    </row>
    <row r="819301" spans="70:70" x14ac:dyDescent="0.25">
      <c r="BR819301" s="2381"/>
    </row>
    <row r="819325" spans="70:70" x14ac:dyDescent="0.25">
      <c r="BR819325" s="2394"/>
    </row>
    <row r="819326" spans="70:70" x14ac:dyDescent="0.25">
      <c r="BR819326" s="2381"/>
    </row>
    <row r="819350" spans="70:70" x14ac:dyDescent="0.25">
      <c r="BR819350" s="2394"/>
    </row>
    <row r="819351" spans="70:70" x14ac:dyDescent="0.25">
      <c r="BR819351" s="2381"/>
    </row>
    <row r="819375" spans="70:70" x14ac:dyDescent="0.25">
      <c r="BR819375" s="2394"/>
    </row>
    <row r="819376" spans="70:70" x14ac:dyDescent="0.25">
      <c r="BR819376" s="2381"/>
    </row>
    <row r="819400" spans="70:70" x14ac:dyDescent="0.25">
      <c r="BR819400" s="2394"/>
    </row>
    <row r="819401" spans="70:70" x14ac:dyDescent="0.25">
      <c r="BR819401" s="2381"/>
    </row>
    <row r="819425" spans="70:70" x14ac:dyDescent="0.25">
      <c r="BR819425" s="2394"/>
    </row>
    <row r="819426" spans="70:70" x14ac:dyDescent="0.25">
      <c r="BR819426" s="2381"/>
    </row>
    <row r="819450" spans="70:70" x14ac:dyDescent="0.25">
      <c r="BR819450" s="2394"/>
    </row>
    <row r="819451" spans="70:70" x14ac:dyDescent="0.25">
      <c r="BR819451" s="2381"/>
    </row>
    <row r="819475" spans="70:70" x14ac:dyDescent="0.25">
      <c r="BR819475" s="2394"/>
    </row>
    <row r="819476" spans="70:70" x14ac:dyDescent="0.25">
      <c r="BR819476" s="2381"/>
    </row>
    <row r="819500" spans="70:70" x14ac:dyDescent="0.25">
      <c r="BR819500" s="2394"/>
    </row>
    <row r="819501" spans="70:70" x14ac:dyDescent="0.25">
      <c r="BR819501" s="2381"/>
    </row>
    <row r="819525" spans="70:70" x14ac:dyDescent="0.25">
      <c r="BR819525" s="2394"/>
    </row>
    <row r="819526" spans="70:70" x14ac:dyDescent="0.25">
      <c r="BR819526" s="2381"/>
    </row>
    <row r="819550" spans="70:70" x14ac:dyDescent="0.25">
      <c r="BR819550" s="2394"/>
    </row>
    <row r="819551" spans="70:70" x14ac:dyDescent="0.25">
      <c r="BR819551" s="2381"/>
    </row>
    <row r="819575" spans="70:70" x14ac:dyDescent="0.25">
      <c r="BR819575" s="2394"/>
    </row>
    <row r="819576" spans="70:70" x14ac:dyDescent="0.25">
      <c r="BR819576" s="2381"/>
    </row>
    <row r="819600" spans="70:70" x14ac:dyDescent="0.25">
      <c r="BR819600" s="2394"/>
    </row>
    <row r="819601" spans="70:70" x14ac:dyDescent="0.25">
      <c r="BR819601" s="2381"/>
    </row>
    <row r="819625" spans="70:70" x14ac:dyDescent="0.25">
      <c r="BR819625" s="2394"/>
    </row>
    <row r="819626" spans="70:70" x14ac:dyDescent="0.25">
      <c r="BR819626" s="2381"/>
    </row>
    <row r="819650" spans="70:70" x14ac:dyDescent="0.25">
      <c r="BR819650" s="2394"/>
    </row>
    <row r="819651" spans="70:70" x14ac:dyDescent="0.25">
      <c r="BR819651" s="2381"/>
    </row>
    <row r="819675" spans="70:70" x14ac:dyDescent="0.25">
      <c r="BR819675" s="2394"/>
    </row>
    <row r="819676" spans="70:70" x14ac:dyDescent="0.25">
      <c r="BR819676" s="2381"/>
    </row>
    <row r="819700" spans="70:70" x14ac:dyDescent="0.25">
      <c r="BR819700" s="2394"/>
    </row>
    <row r="819701" spans="70:70" x14ac:dyDescent="0.25">
      <c r="BR819701" s="2381"/>
    </row>
    <row r="819725" spans="70:70" x14ac:dyDescent="0.25">
      <c r="BR819725" s="2394"/>
    </row>
    <row r="819726" spans="70:70" x14ac:dyDescent="0.25">
      <c r="BR819726" s="2381"/>
    </row>
    <row r="819750" spans="70:70" x14ac:dyDescent="0.25">
      <c r="BR819750" s="2394"/>
    </row>
    <row r="819751" spans="70:70" x14ac:dyDescent="0.25">
      <c r="BR819751" s="2381"/>
    </row>
    <row r="819775" spans="70:70" x14ac:dyDescent="0.25">
      <c r="BR819775" s="2394"/>
    </row>
    <row r="819776" spans="70:70" x14ac:dyDescent="0.25">
      <c r="BR819776" s="2381"/>
    </row>
    <row r="819800" spans="70:70" x14ac:dyDescent="0.25">
      <c r="BR819800" s="2394"/>
    </row>
    <row r="819801" spans="70:70" x14ac:dyDescent="0.25">
      <c r="BR819801" s="2381"/>
    </row>
    <row r="819825" spans="70:70" x14ac:dyDescent="0.25">
      <c r="BR819825" s="2394"/>
    </row>
    <row r="819826" spans="70:70" x14ac:dyDescent="0.25">
      <c r="BR819826" s="2381"/>
    </row>
    <row r="819850" spans="70:70" x14ac:dyDescent="0.25">
      <c r="BR819850" s="2394"/>
    </row>
    <row r="819851" spans="70:70" x14ac:dyDescent="0.25">
      <c r="BR819851" s="2381"/>
    </row>
    <row r="819875" spans="70:70" x14ac:dyDescent="0.25">
      <c r="BR819875" s="2394"/>
    </row>
    <row r="819876" spans="70:70" x14ac:dyDescent="0.25">
      <c r="BR819876" s="2381"/>
    </row>
    <row r="819900" spans="70:70" x14ac:dyDescent="0.25">
      <c r="BR819900" s="2394"/>
    </row>
    <row r="819901" spans="70:70" x14ac:dyDescent="0.25">
      <c r="BR819901" s="2381"/>
    </row>
    <row r="819925" spans="70:70" x14ac:dyDescent="0.25">
      <c r="BR819925" s="2394"/>
    </row>
    <row r="819926" spans="70:70" x14ac:dyDescent="0.25">
      <c r="BR819926" s="2381"/>
    </row>
    <row r="819950" spans="70:70" x14ac:dyDescent="0.25">
      <c r="BR819950" s="2394"/>
    </row>
    <row r="819951" spans="70:70" x14ac:dyDescent="0.25">
      <c r="BR819951" s="2381"/>
    </row>
    <row r="819975" spans="70:70" x14ac:dyDescent="0.25">
      <c r="BR819975" s="2394"/>
    </row>
    <row r="819976" spans="70:70" x14ac:dyDescent="0.25">
      <c r="BR819976" s="2381"/>
    </row>
    <row r="820000" spans="70:70" x14ac:dyDescent="0.25">
      <c r="BR820000" s="2394"/>
    </row>
    <row r="820001" spans="70:70" x14ac:dyDescent="0.25">
      <c r="BR820001" s="2381"/>
    </row>
    <row r="820025" spans="70:70" x14ac:dyDescent="0.25">
      <c r="BR820025" s="2394"/>
    </row>
    <row r="820026" spans="70:70" x14ac:dyDescent="0.25">
      <c r="BR820026" s="2381"/>
    </row>
    <row r="820050" spans="70:70" x14ac:dyDescent="0.25">
      <c r="BR820050" s="2394"/>
    </row>
    <row r="820051" spans="70:70" x14ac:dyDescent="0.25">
      <c r="BR820051" s="2381"/>
    </row>
    <row r="820075" spans="70:70" x14ac:dyDescent="0.25">
      <c r="BR820075" s="2394"/>
    </row>
    <row r="820076" spans="70:70" x14ac:dyDescent="0.25">
      <c r="BR820076" s="2381"/>
    </row>
    <row r="820100" spans="70:70" x14ac:dyDescent="0.25">
      <c r="BR820100" s="2394"/>
    </row>
    <row r="820101" spans="70:70" x14ac:dyDescent="0.25">
      <c r="BR820101" s="2381"/>
    </row>
    <row r="820125" spans="70:70" x14ac:dyDescent="0.25">
      <c r="BR820125" s="2394"/>
    </row>
    <row r="820126" spans="70:70" x14ac:dyDescent="0.25">
      <c r="BR820126" s="2381"/>
    </row>
    <row r="820150" spans="70:70" x14ac:dyDescent="0.25">
      <c r="BR820150" s="2394"/>
    </row>
    <row r="820151" spans="70:70" x14ac:dyDescent="0.25">
      <c r="BR820151" s="2381"/>
    </row>
    <row r="820175" spans="70:70" x14ac:dyDescent="0.25">
      <c r="BR820175" s="2394"/>
    </row>
    <row r="820176" spans="70:70" x14ac:dyDescent="0.25">
      <c r="BR820176" s="2381"/>
    </row>
    <row r="820200" spans="70:70" x14ac:dyDescent="0.25">
      <c r="BR820200" s="2394"/>
    </row>
    <row r="820201" spans="70:70" x14ac:dyDescent="0.25">
      <c r="BR820201" s="2381"/>
    </row>
    <row r="820225" spans="70:70" x14ac:dyDescent="0.25">
      <c r="BR820225" s="2394"/>
    </row>
    <row r="820226" spans="70:70" x14ac:dyDescent="0.25">
      <c r="BR820226" s="2381"/>
    </row>
    <row r="820250" spans="70:70" x14ac:dyDescent="0.25">
      <c r="BR820250" s="2394"/>
    </row>
    <row r="820251" spans="70:70" x14ac:dyDescent="0.25">
      <c r="BR820251" s="2381"/>
    </row>
    <row r="820275" spans="70:70" x14ac:dyDescent="0.25">
      <c r="BR820275" s="2394"/>
    </row>
    <row r="820276" spans="70:70" x14ac:dyDescent="0.25">
      <c r="BR820276" s="2381"/>
    </row>
    <row r="820300" spans="70:70" x14ac:dyDescent="0.25">
      <c r="BR820300" s="2394"/>
    </row>
    <row r="820301" spans="70:70" x14ac:dyDescent="0.25">
      <c r="BR820301" s="2381"/>
    </row>
    <row r="820325" spans="70:70" x14ac:dyDescent="0.25">
      <c r="BR820325" s="2394"/>
    </row>
    <row r="820326" spans="70:70" x14ac:dyDescent="0.25">
      <c r="BR820326" s="2381"/>
    </row>
    <row r="820350" spans="70:70" x14ac:dyDescent="0.25">
      <c r="BR820350" s="2394"/>
    </row>
    <row r="820351" spans="70:70" x14ac:dyDescent="0.25">
      <c r="BR820351" s="2381"/>
    </row>
    <row r="820375" spans="70:70" x14ac:dyDescent="0.25">
      <c r="BR820375" s="2394"/>
    </row>
    <row r="820376" spans="70:70" x14ac:dyDescent="0.25">
      <c r="BR820376" s="2381"/>
    </row>
    <row r="820400" spans="70:70" x14ac:dyDescent="0.25">
      <c r="BR820400" s="2394"/>
    </row>
    <row r="820401" spans="70:70" x14ac:dyDescent="0.25">
      <c r="BR820401" s="2381"/>
    </row>
    <row r="820425" spans="70:70" x14ac:dyDescent="0.25">
      <c r="BR820425" s="2394"/>
    </row>
    <row r="820426" spans="70:70" x14ac:dyDescent="0.25">
      <c r="BR820426" s="2381"/>
    </row>
    <row r="820450" spans="70:70" x14ac:dyDescent="0.25">
      <c r="BR820450" s="2394"/>
    </row>
    <row r="820451" spans="70:70" x14ac:dyDescent="0.25">
      <c r="BR820451" s="2381"/>
    </row>
    <row r="820475" spans="70:70" x14ac:dyDescent="0.25">
      <c r="BR820475" s="2394"/>
    </row>
    <row r="820476" spans="70:70" x14ac:dyDescent="0.25">
      <c r="BR820476" s="2381"/>
    </row>
    <row r="820500" spans="70:70" x14ac:dyDescent="0.25">
      <c r="BR820500" s="2394"/>
    </row>
    <row r="820501" spans="70:70" x14ac:dyDescent="0.25">
      <c r="BR820501" s="2381"/>
    </row>
    <row r="820525" spans="70:70" x14ac:dyDescent="0.25">
      <c r="BR820525" s="2394"/>
    </row>
    <row r="820526" spans="70:70" x14ac:dyDescent="0.25">
      <c r="BR820526" s="2381"/>
    </row>
    <row r="820550" spans="70:70" x14ac:dyDescent="0.25">
      <c r="BR820550" s="2394"/>
    </row>
    <row r="820551" spans="70:70" x14ac:dyDescent="0.25">
      <c r="BR820551" s="2381"/>
    </row>
    <row r="820575" spans="70:70" x14ac:dyDescent="0.25">
      <c r="BR820575" s="2394"/>
    </row>
    <row r="820576" spans="70:70" x14ac:dyDescent="0.25">
      <c r="BR820576" s="2381"/>
    </row>
    <row r="820600" spans="70:70" x14ac:dyDescent="0.25">
      <c r="BR820600" s="2394"/>
    </row>
    <row r="820601" spans="70:70" x14ac:dyDescent="0.25">
      <c r="BR820601" s="2381"/>
    </row>
    <row r="820625" spans="70:70" x14ac:dyDescent="0.25">
      <c r="BR820625" s="2394"/>
    </row>
    <row r="820626" spans="70:70" x14ac:dyDescent="0.25">
      <c r="BR820626" s="2381"/>
    </row>
    <row r="820650" spans="70:70" x14ac:dyDescent="0.25">
      <c r="BR820650" s="2394"/>
    </row>
    <row r="820651" spans="70:70" x14ac:dyDescent="0.25">
      <c r="BR820651" s="2381"/>
    </row>
    <row r="820675" spans="70:70" x14ac:dyDescent="0.25">
      <c r="BR820675" s="2394"/>
    </row>
    <row r="820676" spans="70:70" x14ac:dyDescent="0.25">
      <c r="BR820676" s="2381"/>
    </row>
    <row r="820700" spans="70:70" x14ac:dyDescent="0.25">
      <c r="BR820700" s="2394"/>
    </row>
    <row r="820701" spans="70:70" x14ac:dyDescent="0.25">
      <c r="BR820701" s="2381"/>
    </row>
    <row r="820725" spans="70:70" x14ac:dyDescent="0.25">
      <c r="BR820725" s="2394"/>
    </row>
    <row r="820726" spans="70:70" x14ac:dyDescent="0.25">
      <c r="BR820726" s="2381"/>
    </row>
    <row r="820750" spans="70:70" x14ac:dyDescent="0.25">
      <c r="BR820750" s="2394"/>
    </row>
    <row r="820751" spans="70:70" x14ac:dyDescent="0.25">
      <c r="BR820751" s="2381"/>
    </row>
    <row r="820775" spans="70:70" x14ac:dyDescent="0.25">
      <c r="BR820775" s="2394"/>
    </row>
    <row r="820776" spans="70:70" x14ac:dyDescent="0.25">
      <c r="BR820776" s="2381"/>
    </row>
    <row r="820800" spans="70:70" x14ac:dyDescent="0.25">
      <c r="BR820800" s="2394"/>
    </row>
    <row r="820801" spans="70:70" x14ac:dyDescent="0.25">
      <c r="BR820801" s="2381"/>
    </row>
    <row r="820825" spans="70:70" x14ac:dyDescent="0.25">
      <c r="BR820825" s="2394"/>
    </row>
    <row r="820826" spans="70:70" x14ac:dyDescent="0.25">
      <c r="BR820826" s="2381"/>
    </row>
    <row r="820850" spans="70:70" x14ac:dyDescent="0.25">
      <c r="BR820850" s="2394"/>
    </row>
    <row r="820851" spans="70:70" x14ac:dyDescent="0.25">
      <c r="BR820851" s="2381"/>
    </row>
    <row r="820875" spans="70:70" x14ac:dyDescent="0.25">
      <c r="BR820875" s="2394"/>
    </row>
    <row r="820876" spans="70:70" x14ac:dyDescent="0.25">
      <c r="BR820876" s="2381"/>
    </row>
    <row r="820900" spans="70:70" x14ac:dyDescent="0.25">
      <c r="BR820900" s="2394"/>
    </row>
    <row r="820901" spans="70:70" x14ac:dyDescent="0.25">
      <c r="BR820901" s="2381"/>
    </row>
    <row r="820925" spans="70:70" x14ac:dyDescent="0.25">
      <c r="BR820925" s="2394"/>
    </row>
    <row r="820926" spans="70:70" x14ac:dyDescent="0.25">
      <c r="BR820926" s="2381"/>
    </row>
    <row r="820950" spans="70:70" x14ac:dyDescent="0.25">
      <c r="BR820950" s="2394"/>
    </row>
    <row r="820951" spans="70:70" x14ac:dyDescent="0.25">
      <c r="BR820951" s="2381"/>
    </row>
    <row r="820975" spans="70:70" x14ac:dyDescent="0.25">
      <c r="BR820975" s="2394"/>
    </row>
    <row r="820976" spans="70:70" x14ac:dyDescent="0.25">
      <c r="BR820976" s="2381"/>
    </row>
    <row r="821000" spans="70:70" x14ac:dyDescent="0.25">
      <c r="BR821000" s="2394"/>
    </row>
    <row r="821001" spans="70:70" x14ac:dyDescent="0.25">
      <c r="BR821001" s="2381"/>
    </row>
    <row r="821025" spans="70:70" x14ac:dyDescent="0.25">
      <c r="BR821025" s="2394"/>
    </row>
    <row r="821026" spans="70:70" x14ac:dyDescent="0.25">
      <c r="BR821026" s="2381"/>
    </row>
    <row r="821050" spans="70:70" x14ac:dyDescent="0.25">
      <c r="BR821050" s="2394"/>
    </row>
    <row r="821051" spans="70:70" x14ac:dyDescent="0.25">
      <c r="BR821051" s="2381"/>
    </row>
    <row r="821075" spans="70:70" x14ac:dyDescent="0.25">
      <c r="BR821075" s="2394"/>
    </row>
    <row r="821076" spans="70:70" x14ac:dyDescent="0.25">
      <c r="BR821076" s="2381"/>
    </row>
    <row r="821100" spans="70:70" x14ac:dyDescent="0.25">
      <c r="BR821100" s="2394"/>
    </row>
    <row r="821101" spans="70:70" x14ac:dyDescent="0.25">
      <c r="BR821101" s="2381"/>
    </row>
    <row r="821125" spans="70:70" x14ac:dyDescent="0.25">
      <c r="BR821125" s="2394"/>
    </row>
    <row r="821126" spans="70:70" x14ac:dyDescent="0.25">
      <c r="BR821126" s="2381"/>
    </row>
    <row r="821150" spans="70:70" x14ac:dyDescent="0.25">
      <c r="BR821150" s="2394"/>
    </row>
    <row r="821151" spans="70:70" x14ac:dyDescent="0.25">
      <c r="BR821151" s="2381"/>
    </row>
    <row r="821175" spans="70:70" x14ac:dyDescent="0.25">
      <c r="BR821175" s="2394"/>
    </row>
    <row r="821176" spans="70:70" x14ac:dyDescent="0.25">
      <c r="BR821176" s="2381"/>
    </row>
    <row r="821200" spans="70:70" x14ac:dyDescent="0.25">
      <c r="BR821200" s="2394"/>
    </row>
    <row r="821201" spans="70:70" x14ac:dyDescent="0.25">
      <c r="BR821201" s="2381"/>
    </row>
    <row r="821225" spans="70:70" x14ac:dyDescent="0.25">
      <c r="BR821225" s="2394"/>
    </row>
    <row r="821226" spans="70:70" x14ac:dyDescent="0.25">
      <c r="BR821226" s="2381"/>
    </row>
    <row r="821250" spans="70:70" x14ac:dyDescent="0.25">
      <c r="BR821250" s="2394"/>
    </row>
    <row r="821251" spans="70:70" x14ac:dyDescent="0.25">
      <c r="BR821251" s="2381"/>
    </row>
    <row r="821275" spans="70:70" x14ac:dyDescent="0.25">
      <c r="BR821275" s="2394"/>
    </row>
    <row r="821276" spans="70:70" x14ac:dyDescent="0.25">
      <c r="BR821276" s="2381"/>
    </row>
    <row r="821300" spans="70:70" x14ac:dyDescent="0.25">
      <c r="BR821300" s="2394"/>
    </row>
    <row r="821301" spans="70:70" x14ac:dyDescent="0.25">
      <c r="BR821301" s="2381"/>
    </row>
    <row r="821325" spans="70:70" x14ac:dyDescent="0.25">
      <c r="BR821325" s="2394"/>
    </row>
    <row r="821326" spans="70:70" x14ac:dyDescent="0.25">
      <c r="BR821326" s="2381"/>
    </row>
    <row r="821350" spans="70:70" x14ac:dyDescent="0.25">
      <c r="BR821350" s="2394"/>
    </row>
    <row r="821351" spans="70:70" x14ac:dyDescent="0.25">
      <c r="BR821351" s="2381"/>
    </row>
    <row r="821375" spans="70:70" x14ac:dyDescent="0.25">
      <c r="BR821375" s="2394"/>
    </row>
    <row r="821376" spans="70:70" x14ac:dyDescent="0.25">
      <c r="BR821376" s="2381"/>
    </row>
    <row r="821400" spans="70:70" x14ac:dyDescent="0.25">
      <c r="BR821400" s="2394"/>
    </row>
    <row r="821401" spans="70:70" x14ac:dyDescent="0.25">
      <c r="BR821401" s="2381"/>
    </row>
    <row r="821425" spans="70:70" x14ac:dyDescent="0.25">
      <c r="BR821425" s="2394"/>
    </row>
    <row r="821426" spans="70:70" x14ac:dyDescent="0.25">
      <c r="BR821426" s="2381"/>
    </row>
    <row r="821450" spans="70:70" x14ac:dyDescent="0.25">
      <c r="BR821450" s="2394"/>
    </row>
    <row r="821451" spans="70:70" x14ac:dyDescent="0.25">
      <c r="BR821451" s="2381"/>
    </row>
    <row r="821475" spans="70:70" x14ac:dyDescent="0.25">
      <c r="BR821475" s="2394"/>
    </row>
    <row r="821476" spans="70:70" x14ac:dyDescent="0.25">
      <c r="BR821476" s="2381"/>
    </row>
    <row r="821500" spans="70:70" x14ac:dyDescent="0.25">
      <c r="BR821500" s="2394"/>
    </row>
    <row r="821501" spans="70:70" x14ac:dyDescent="0.25">
      <c r="BR821501" s="2381"/>
    </row>
    <row r="821525" spans="70:70" x14ac:dyDescent="0.25">
      <c r="BR821525" s="2394"/>
    </row>
    <row r="821526" spans="70:70" x14ac:dyDescent="0.25">
      <c r="BR821526" s="2381"/>
    </row>
    <row r="821550" spans="70:70" x14ac:dyDescent="0.25">
      <c r="BR821550" s="2394"/>
    </row>
    <row r="821551" spans="70:70" x14ac:dyDescent="0.25">
      <c r="BR821551" s="2381"/>
    </row>
    <row r="821575" spans="70:70" x14ac:dyDescent="0.25">
      <c r="BR821575" s="2394"/>
    </row>
    <row r="821576" spans="70:70" x14ac:dyDescent="0.25">
      <c r="BR821576" s="2381"/>
    </row>
    <row r="821600" spans="70:70" x14ac:dyDescent="0.25">
      <c r="BR821600" s="2394"/>
    </row>
    <row r="821601" spans="70:70" x14ac:dyDescent="0.25">
      <c r="BR821601" s="2381"/>
    </row>
    <row r="821625" spans="70:70" x14ac:dyDescent="0.25">
      <c r="BR821625" s="2394"/>
    </row>
    <row r="821626" spans="70:70" x14ac:dyDescent="0.25">
      <c r="BR821626" s="2381"/>
    </row>
    <row r="821650" spans="70:70" x14ac:dyDescent="0.25">
      <c r="BR821650" s="2394"/>
    </row>
    <row r="821651" spans="70:70" x14ac:dyDescent="0.25">
      <c r="BR821651" s="2381"/>
    </row>
    <row r="821675" spans="70:70" x14ac:dyDescent="0.25">
      <c r="BR821675" s="2394"/>
    </row>
    <row r="821676" spans="70:70" x14ac:dyDescent="0.25">
      <c r="BR821676" s="2381"/>
    </row>
    <row r="821700" spans="70:70" x14ac:dyDescent="0.25">
      <c r="BR821700" s="2394"/>
    </row>
    <row r="821701" spans="70:70" x14ac:dyDescent="0.25">
      <c r="BR821701" s="2381"/>
    </row>
    <row r="821725" spans="70:70" x14ac:dyDescent="0.25">
      <c r="BR821725" s="2394"/>
    </row>
    <row r="821726" spans="70:70" x14ac:dyDescent="0.25">
      <c r="BR821726" s="2381"/>
    </row>
    <row r="821750" spans="70:70" x14ac:dyDescent="0.25">
      <c r="BR821750" s="2394"/>
    </row>
    <row r="821751" spans="70:70" x14ac:dyDescent="0.25">
      <c r="BR821751" s="2381"/>
    </row>
    <row r="821775" spans="70:70" x14ac:dyDescent="0.25">
      <c r="BR821775" s="2394"/>
    </row>
    <row r="821776" spans="70:70" x14ac:dyDescent="0.25">
      <c r="BR821776" s="2381"/>
    </row>
    <row r="821800" spans="70:70" x14ac:dyDescent="0.25">
      <c r="BR821800" s="2394"/>
    </row>
    <row r="821801" spans="70:70" x14ac:dyDescent="0.25">
      <c r="BR821801" s="2381"/>
    </row>
    <row r="821825" spans="70:70" x14ac:dyDescent="0.25">
      <c r="BR821825" s="2394"/>
    </row>
    <row r="821826" spans="70:70" x14ac:dyDescent="0.25">
      <c r="BR821826" s="2381"/>
    </row>
    <row r="821850" spans="70:70" x14ac:dyDescent="0.25">
      <c r="BR821850" s="2394"/>
    </row>
    <row r="821851" spans="70:70" x14ac:dyDescent="0.25">
      <c r="BR821851" s="2381"/>
    </row>
    <row r="821875" spans="70:70" x14ac:dyDescent="0.25">
      <c r="BR821875" s="2394"/>
    </row>
    <row r="821876" spans="70:70" x14ac:dyDescent="0.25">
      <c r="BR821876" s="2381"/>
    </row>
    <row r="821900" spans="70:70" x14ac:dyDescent="0.25">
      <c r="BR821900" s="2394"/>
    </row>
    <row r="821901" spans="70:70" x14ac:dyDescent="0.25">
      <c r="BR821901" s="2381"/>
    </row>
    <row r="821925" spans="70:70" x14ac:dyDescent="0.25">
      <c r="BR821925" s="2394"/>
    </row>
    <row r="821926" spans="70:70" x14ac:dyDescent="0.25">
      <c r="BR821926" s="2381"/>
    </row>
    <row r="821950" spans="70:70" x14ac:dyDescent="0.25">
      <c r="BR821950" s="2394"/>
    </row>
    <row r="821951" spans="70:70" x14ac:dyDescent="0.25">
      <c r="BR821951" s="2381"/>
    </row>
    <row r="821975" spans="70:70" x14ac:dyDescent="0.25">
      <c r="BR821975" s="2394"/>
    </row>
    <row r="821976" spans="70:70" x14ac:dyDescent="0.25">
      <c r="BR821976" s="2381"/>
    </row>
    <row r="822000" spans="70:70" x14ac:dyDescent="0.25">
      <c r="BR822000" s="2394"/>
    </row>
    <row r="822001" spans="70:70" x14ac:dyDescent="0.25">
      <c r="BR822001" s="2381"/>
    </row>
    <row r="822025" spans="70:70" x14ac:dyDescent="0.25">
      <c r="BR822025" s="2394"/>
    </row>
    <row r="822026" spans="70:70" x14ac:dyDescent="0.25">
      <c r="BR822026" s="2381"/>
    </row>
    <row r="822050" spans="70:70" x14ac:dyDescent="0.25">
      <c r="BR822050" s="2394"/>
    </row>
    <row r="822051" spans="70:70" x14ac:dyDescent="0.25">
      <c r="BR822051" s="2381"/>
    </row>
    <row r="822075" spans="70:70" x14ac:dyDescent="0.25">
      <c r="BR822075" s="2394"/>
    </row>
    <row r="822076" spans="70:70" x14ac:dyDescent="0.25">
      <c r="BR822076" s="2381"/>
    </row>
    <row r="822100" spans="70:70" x14ac:dyDescent="0.25">
      <c r="BR822100" s="2394"/>
    </row>
    <row r="822101" spans="70:70" x14ac:dyDescent="0.25">
      <c r="BR822101" s="2381"/>
    </row>
    <row r="822125" spans="70:70" x14ac:dyDescent="0.25">
      <c r="BR822125" s="2394"/>
    </row>
    <row r="822126" spans="70:70" x14ac:dyDescent="0.25">
      <c r="BR822126" s="2381"/>
    </row>
    <row r="822150" spans="70:70" x14ac:dyDescent="0.25">
      <c r="BR822150" s="2394"/>
    </row>
    <row r="822151" spans="70:70" x14ac:dyDescent="0.25">
      <c r="BR822151" s="2381"/>
    </row>
    <row r="822175" spans="70:70" x14ac:dyDescent="0.25">
      <c r="BR822175" s="2394"/>
    </row>
    <row r="822176" spans="70:70" x14ac:dyDescent="0.25">
      <c r="BR822176" s="2381"/>
    </row>
    <row r="822200" spans="70:70" x14ac:dyDescent="0.25">
      <c r="BR822200" s="2394"/>
    </row>
    <row r="822201" spans="70:70" x14ac:dyDescent="0.25">
      <c r="BR822201" s="2381"/>
    </row>
    <row r="822225" spans="70:70" x14ac:dyDescent="0.25">
      <c r="BR822225" s="2394"/>
    </row>
    <row r="822226" spans="70:70" x14ac:dyDescent="0.25">
      <c r="BR822226" s="2381"/>
    </row>
    <row r="822250" spans="70:70" x14ac:dyDescent="0.25">
      <c r="BR822250" s="2394"/>
    </row>
    <row r="822251" spans="70:70" x14ac:dyDescent="0.25">
      <c r="BR822251" s="2381"/>
    </row>
    <row r="822275" spans="70:70" x14ac:dyDescent="0.25">
      <c r="BR822275" s="2394"/>
    </row>
    <row r="822276" spans="70:70" x14ac:dyDescent="0.25">
      <c r="BR822276" s="2381"/>
    </row>
    <row r="822300" spans="70:70" x14ac:dyDescent="0.25">
      <c r="BR822300" s="2394"/>
    </row>
    <row r="822301" spans="70:70" x14ac:dyDescent="0.25">
      <c r="BR822301" s="2381"/>
    </row>
    <row r="822325" spans="70:70" x14ac:dyDescent="0.25">
      <c r="BR822325" s="2394"/>
    </row>
    <row r="822326" spans="70:70" x14ac:dyDescent="0.25">
      <c r="BR822326" s="2381"/>
    </row>
    <row r="822350" spans="70:70" x14ac:dyDescent="0.25">
      <c r="BR822350" s="2394"/>
    </row>
    <row r="822351" spans="70:70" x14ac:dyDescent="0.25">
      <c r="BR822351" s="2381"/>
    </row>
    <row r="822375" spans="70:70" x14ac:dyDescent="0.25">
      <c r="BR822375" s="2394"/>
    </row>
    <row r="822376" spans="70:70" x14ac:dyDescent="0.25">
      <c r="BR822376" s="2381"/>
    </row>
    <row r="822400" spans="70:70" x14ac:dyDescent="0.25">
      <c r="BR822400" s="2394"/>
    </row>
    <row r="822401" spans="70:70" x14ac:dyDescent="0.25">
      <c r="BR822401" s="2381"/>
    </row>
    <row r="822425" spans="70:70" x14ac:dyDescent="0.25">
      <c r="BR822425" s="2394"/>
    </row>
    <row r="822426" spans="70:70" x14ac:dyDescent="0.25">
      <c r="BR822426" s="2381"/>
    </row>
    <row r="822450" spans="70:70" x14ac:dyDescent="0.25">
      <c r="BR822450" s="2394"/>
    </row>
    <row r="822451" spans="70:70" x14ac:dyDescent="0.25">
      <c r="BR822451" s="2381"/>
    </row>
    <row r="822475" spans="70:70" x14ac:dyDescent="0.25">
      <c r="BR822475" s="2394"/>
    </row>
    <row r="822476" spans="70:70" x14ac:dyDescent="0.25">
      <c r="BR822476" s="2381"/>
    </row>
    <row r="822500" spans="70:70" x14ac:dyDescent="0.25">
      <c r="BR822500" s="2394"/>
    </row>
    <row r="822501" spans="70:70" x14ac:dyDescent="0.25">
      <c r="BR822501" s="2381"/>
    </row>
    <row r="822525" spans="70:70" x14ac:dyDescent="0.25">
      <c r="BR822525" s="2394"/>
    </row>
    <row r="822526" spans="70:70" x14ac:dyDescent="0.25">
      <c r="BR822526" s="2381"/>
    </row>
    <row r="822550" spans="70:70" x14ac:dyDescent="0.25">
      <c r="BR822550" s="2394"/>
    </row>
    <row r="822551" spans="70:70" x14ac:dyDescent="0.25">
      <c r="BR822551" s="2381"/>
    </row>
    <row r="822575" spans="70:70" x14ac:dyDescent="0.25">
      <c r="BR822575" s="2394"/>
    </row>
    <row r="822576" spans="70:70" x14ac:dyDescent="0.25">
      <c r="BR822576" s="2381"/>
    </row>
    <row r="822600" spans="70:70" x14ac:dyDescent="0.25">
      <c r="BR822600" s="2394"/>
    </row>
    <row r="822601" spans="70:70" x14ac:dyDescent="0.25">
      <c r="BR822601" s="2381"/>
    </row>
    <row r="822625" spans="70:70" x14ac:dyDescent="0.25">
      <c r="BR822625" s="2394"/>
    </row>
    <row r="822626" spans="70:70" x14ac:dyDescent="0.25">
      <c r="BR822626" s="2381"/>
    </row>
    <row r="822650" spans="70:70" x14ac:dyDescent="0.25">
      <c r="BR822650" s="2394"/>
    </row>
    <row r="822651" spans="70:70" x14ac:dyDescent="0.25">
      <c r="BR822651" s="2381"/>
    </row>
    <row r="822675" spans="70:70" x14ac:dyDescent="0.25">
      <c r="BR822675" s="2394"/>
    </row>
    <row r="822676" spans="70:70" x14ac:dyDescent="0.25">
      <c r="BR822676" s="2381"/>
    </row>
    <row r="822700" spans="70:70" x14ac:dyDescent="0.25">
      <c r="BR822700" s="2394"/>
    </row>
    <row r="822701" spans="70:70" x14ac:dyDescent="0.25">
      <c r="BR822701" s="2381"/>
    </row>
    <row r="822725" spans="70:70" x14ac:dyDescent="0.25">
      <c r="BR822725" s="2394"/>
    </row>
    <row r="822726" spans="70:70" x14ac:dyDescent="0.25">
      <c r="BR822726" s="2381"/>
    </row>
    <row r="822750" spans="70:70" x14ac:dyDescent="0.25">
      <c r="BR822750" s="2394"/>
    </row>
    <row r="822751" spans="70:70" x14ac:dyDescent="0.25">
      <c r="BR822751" s="2381"/>
    </row>
    <row r="822775" spans="70:70" x14ac:dyDescent="0.25">
      <c r="BR822775" s="2394"/>
    </row>
    <row r="822776" spans="70:70" x14ac:dyDescent="0.25">
      <c r="BR822776" s="2381"/>
    </row>
    <row r="822800" spans="70:70" x14ac:dyDescent="0.25">
      <c r="BR822800" s="2394"/>
    </row>
    <row r="822801" spans="70:70" x14ac:dyDescent="0.25">
      <c r="BR822801" s="2381"/>
    </row>
    <row r="822825" spans="70:70" x14ac:dyDescent="0.25">
      <c r="BR822825" s="2394"/>
    </row>
    <row r="822826" spans="70:70" x14ac:dyDescent="0.25">
      <c r="BR822826" s="2381"/>
    </row>
    <row r="822850" spans="70:70" x14ac:dyDescent="0.25">
      <c r="BR822850" s="2394"/>
    </row>
    <row r="822851" spans="70:70" x14ac:dyDescent="0.25">
      <c r="BR822851" s="2381"/>
    </row>
    <row r="822875" spans="70:70" x14ac:dyDescent="0.25">
      <c r="BR822875" s="2394"/>
    </row>
    <row r="822876" spans="70:70" x14ac:dyDescent="0.25">
      <c r="BR822876" s="2381"/>
    </row>
    <row r="822900" spans="70:70" x14ac:dyDescent="0.25">
      <c r="BR822900" s="2394"/>
    </row>
    <row r="822901" spans="70:70" x14ac:dyDescent="0.25">
      <c r="BR822901" s="2381"/>
    </row>
    <row r="822925" spans="70:70" x14ac:dyDescent="0.25">
      <c r="BR822925" s="2394"/>
    </row>
    <row r="822926" spans="70:70" x14ac:dyDescent="0.25">
      <c r="BR822926" s="2381"/>
    </row>
    <row r="822950" spans="70:70" x14ac:dyDescent="0.25">
      <c r="BR822950" s="2394"/>
    </row>
    <row r="822951" spans="70:70" x14ac:dyDescent="0.25">
      <c r="BR822951" s="2381"/>
    </row>
    <row r="822975" spans="70:70" x14ac:dyDescent="0.25">
      <c r="BR822975" s="2394"/>
    </row>
    <row r="822976" spans="70:70" x14ac:dyDescent="0.25">
      <c r="BR822976" s="2381"/>
    </row>
    <row r="823000" spans="70:70" x14ac:dyDescent="0.25">
      <c r="BR823000" s="2394"/>
    </row>
    <row r="823001" spans="70:70" x14ac:dyDescent="0.25">
      <c r="BR823001" s="2381"/>
    </row>
    <row r="823025" spans="70:70" x14ac:dyDescent="0.25">
      <c r="BR823025" s="2394"/>
    </row>
    <row r="823026" spans="70:70" x14ac:dyDescent="0.25">
      <c r="BR823026" s="2381"/>
    </row>
    <row r="823050" spans="70:70" x14ac:dyDescent="0.25">
      <c r="BR823050" s="2394"/>
    </row>
    <row r="823051" spans="70:70" x14ac:dyDescent="0.25">
      <c r="BR823051" s="2381"/>
    </row>
    <row r="823075" spans="70:70" x14ac:dyDescent="0.25">
      <c r="BR823075" s="2394"/>
    </row>
    <row r="823076" spans="70:70" x14ac:dyDescent="0.25">
      <c r="BR823076" s="2381"/>
    </row>
    <row r="823100" spans="70:70" x14ac:dyDescent="0.25">
      <c r="BR823100" s="2394"/>
    </row>
    <row r="823101" spans="70:70" x14ac:dyDescent="0.25">
      <c r="BR823101" s="2381"/>
    </row>
    <row r="823125" spans="70:70" x14ac:dyDescent="0.25">
      <c r="BR823125" s="2394"/>
    </row>
    <row r="823126" spans="70:70" x14ac:dyDescent="0.25">
      <c r="BR823126" s="2381"/>
    </row>
    <row r="823150" spans="70:70" x14ac:dyDescent="0.25">
      <c r="BR823150" s="2394"/>
    </row>
    <row r="823151" spans="70:70" x14ac:dyDescent="0.25">
      <c r="BR823151" s="2381"/>
    </row>
    <row r="823175" spans="70:70" x14ac:dyDescent="0.25">
      <c r="BR823175" s="2394"/>
    </row>
    <row r="823176" spans="70:70" x14ac:dyDescent="0.25">
      <c r="BR823176" s="2381"/>
    </row>
    <row r="823200" spans="70:70" x14ac:dyDescent="0.25">
      <c r="BR823200" s="2394"/>
    </row>
    <row r="823201" spans="70:70" x14ac:dyDescent="0.25">
      <c r="BR823201" s="2381"/>
    </row>
    <row r="823225" spans="70:70" x14ac:dyDescent="0.25">
      <c r="BR823225" s="2394"/>
    </row>
    <row r="823226" spans="70:70" x14ac:dyDescent="0.25">
      <c r="BR823226" s="2381"/>
    </row>
    <row r="823250" spans="70:70" x14ac:dyDescent="0.25">
      <c r="BR823250" s="2394"/>
    </row>
    <row r="823251" spans="70:70" x14ac:dyDescent="0.25">
      <c r="BR823251" s="2381"/>
    </row>
    <row r="823275" spans="70:70" x14ac:dyDescent="0.25">
      <c r="BR823275" s="2394"/>
    </row>
    <row r="823276" spans="70:70" x14ac:dyDescent="0.25">
      <c r="BR823276" s="2381"/>
    </row>
    <row r="823300" spans="70:70" x14ac:dyDescent="0.25">
      <c r="BR823300" s="2394"/>
    </row>
    <row r="823301" spans="70:70" x14ac:dyDescent="0.25">
      <c r="BR823301" s="2381"/>
    </row>
    <row r="823325" spans="70:70" x14ac:dyDescent="0.25">
      <c r="BR823325" s="2394"/>
    </row>
    <row r="823326" spans="70:70" x14ac:dyDescent="0.25">
      <c r="BR823326" s="2381"/>
    </row>
    <row r="823350" spans="70:70" x14ac:dyDescent="0.25">
      <c r="BR823350" s="2394"/>
    </row>
    <row r="823351" spans="70:70" x14ac:dyDescent="0.25">
      <c r="BR823351" s="2381"/>
    </row>
    <row r="823375" spans="70:70" x14ac:dyDescent="0.25">
      <c r="BR823375" s="2394"/>
    </row>
    <row r="823376" spans="70:70" x14ac:dyDescent="0.25">
      <c r="BR823376" s="2381"/>
    </row>
    <row r="823400" spans="70:70" x14ac:dyDescent="0.25">
      <c r="BR823400" s="2394"/>
    </row>
    <row r="823401" spans="70:70" x14ac:dyDescent="0.25">
      <c r="BR823401" s="2381"/>
    </row>
    <row r="823425" spans="70:70" x14ac:dyDescent="0.25">
      <c r="BR823425" s="2394"/>
    </row>
    <row r="823426" spans="70:70" x14ac:dyDescent="0.25">
      <c r="BR823426" s="2381"/>
    </row>
    <row r="823450" spans="70:70" x14ac:dyDescent="0.25">
      <c r="BR823450" s="2394"/>
    </row>
    <row r="823451" spans="70:70" x14ac:dyDescent="0.25">
      <c r="BR823451" s="2381"/>
    </row>
    <row r="823475" spans="70:70" x14ac:dyDescent="0.25">
      <c r="BR823475" s="2394"/>
    </row>
    <row r="823476" spans="70:70" x14ac:dyDescent="0.25">
      <c r="BR823476" s="2381"/>
    </row>
    <row r="823500" spans="70:70" x14ac:dyDescent="0.25">
      <c r="BR823500" s="2394"/>
    </row>
    <row r="823501" spans="70:70" x14ac:dyDescent="0.25">
      <c r="BR823501" s="2381"/>
    </row>
    <row r="823525" spans="70:70" x14ac:dyDescent="0.25">
      <c r="BR823525" s="2394"/>
    </row>
    <row r="823526" spans="70:70" x14ac:dyDescent="0.25">
      <c r="BR823526" s="2381"/>
    </row>
    <row r="823550" spans="70:70" x14ac:dyDescent="0.25">
      <c r="BR823550" s="2394"/>
    </row>
    <row r="823551" spans="70:70" x14ac:dyDescent="0.25">
      <c r="BR823551" s="2381"/>
    </row>
    <row r="823575" spans="70:70" x14ac:dyDescent="0.25">
      <c r="BR823575" s="2394"/>
    </row>
    <row r="823576" spans="70:70" x14ac:dyDescent="0.25">
      <c r="BR823576" s="2381"/>
    </row>
    <row r="823600" spans="70:70" x14ac:dyDescent="0.25">
      <c r="BR823600" s="2394"/>
    </row>
    <row r="823601" spans="70:70" x14ac:dyDescent="0.25">
      <c r="BR823601" s="2381"/>
    </row>
    <row r="823625" spans="70:70" x14ac:dyDescent="0.25">
      <c r="BR823625" s="2394"/>
    </row>
    <row r="823626" spans="70:70" x14ac:dyDescent="0.25">
      <c r="BR823626" s="2381"/>
    </row>
    <row r="823650" spans="70:70" x14ac:dyDescent="0.25">
      <c r="BR823650" s="2394"/>
    </row>
    <row r="823651" spans="70:70" x14ac:dyDescent="0.25">
      <c r="BR823651" s="2381"/>
    </row>
    <row r="823675" spans="70:70" x14ac:dyDescent="0.25">
      <c r="BR823675" s="2394"/>
    </row>
    <row r="823676" spans="70:70" x14ac:dyDescent="0.25">
      <c r="BR823676" s="2381"/>
    </row>
    <row r="823700" spans="70:70" x14ac:dyDescent="0.25">
      <c r="BR823700" s="2394"/>
    </row>
    <row r="823701" spans="70:70" x14ac:dyDescent="0.25">
      <c r="BR823701" s="2381"/>
    </row>
    <row r="823725" spans="70:70" x14ac:dyDescent="0.25">
      <c r="BR823725" s="2394"/>
    </row>
    <row r="823726" spans="70:70" x14ac:dyDescent="0.25">
      <c r="BR823726" s="2381"/>
    </row>
    <row r="823750" spans="70:70" x14ac:dyDescent="0.25">
      <c r="BR823750" s="2394"/>
    </row>
    <row r="823751" spans="70:70" x14ac:dyDescent="0.25">
      <c r="BR823751" s="2381"/>
    </row>
    <row r="823775" spans="70:70" x14ac:dyDescent="0.25">
      <c r="BR823775" s="2394"/>
    </row>
    <row r="823776" spans="70:70" x14ac:dyDescent="0.25">
      <c r="BR823776" s="2381"/>
    </row>
    <row r="823800" spans="70:70" x14ac:dyDescent="0.25">
      <c r="BR823800" s="2394"/>
    </row>
    <row r="823801" spans="70:70" x14ac:dyDescent="0.25">
      <c r="BR823801" s="2381"/>
    </row>
    <row r="823825" spans="70:70" x14ac:dyDescent="0.25">
      <c r="BR823825" s="2394"/>
    </row>
    <row r="823826" spans="70:70" x14ac:dyDescent="0.25">
      <c r="BR823826" s="2381"/>
    </row>
    <row r="823850" spans="70:70" x14ac:dyDescent="0.25">
      <c r="BR823850" s="2394"/>
    </row>
    <row r="823851" spans="70:70" x14ac:dyDescent="0.25">
      <c r="BR823851" s="2381"/>
    </row>
    <row r="823875" spans="70:70" x14ac:dyDescent="0.25">
      <c r="BR823875" s="2394"/>
    </row>
    <row r="823876" spans="70:70" x14ac:dyDescent="0.25">
      <c r="BR823876" s="2381"/>
    </row>
    <row r="823900" spans="70:70" x14ac:dyDescent="0.25">
      <c r="BR823900" s="2394"/>
    </row>
    <row r="823901" spans="70:70" x14ac:dyDescent="0.25">
      <c r="BR823901" s="2381"/>
    </row>
    <row r="823925" spans="70:70" x14ac:dyDescent="0.25">
      <c r="BR823925" s="2394"/>
    </row>
    <row r="823926" spans="70:70" x14ac:dyDescent="0.25">
      <c r="BR823926" s="2381"/>
    </row>
    <row r="823950" spans="70:70" x14ac:dyDescent="0.25">
      <c r="BR823950" s="2394"/>
    </row>
    <row r="823951" spans="70:70" x14ac:dyDescent="0.25">
      <c r="BR823951" s="2381"/>
    </row>
    <row r="823975" spans="70:70" x14ac:dyDescent="0.25">
      <c r="BR823975" s="2394"/>
    </row>
    <row r="823976" spans="70:70" x14ac:dyDescent="0.25">
      <c r="BR823976" s="2381"/>
    </row>
    <row r="824000" spans="70:70" x14ac:dyDescent="0.25">
      <c r="BR824000" s="2394"/>
    </row>
    <row r="824001" spans="70:70" x14ac:dyDescent="0.25">
      <c r="BR824001" s="2381"/>
    </row>
    <row r="824025" spans="70:70" x14ac:dyDescent="0.25">
      <c r="BR824025" s="2394"/>
    </row>
    <row r="824026" spans="70:70" x14ac:dyDescent="0.25">
      <c r="BR824026" s="2381"/>
    </row>
    <row r="824050" spans="70:70" x14ac:dyDescent="0.25">
      <c r="BR824050" s="2394"/>
    </row>
    <row r="824051" spans="70:70" x14ac:dyDescent="0.25">
      <c r="BR824051" s="2381"/>
    </row>
    <row r="824075" spans="70:70" x14ac:dyDescent="0.25">
      <c r="BR824075" s="2394"/>
    </row>
    <row r="824076" spans="70:70" x14ac:dyDescent="0.25">
      <c r="BR824076" s="2381"/>
    </row>
    <row r="824100" spans="70:70" x14ac:dyDescent="0.25">
      <c r="BR824100" s="2394"/>
    </row>
    <row r="824101" spans="70:70" x14ac:dyDescent="0.25">
      <c r="BR824101" s="2381"/>
    </row>
    <row r="824125" spans="70:70" x14ac:dyDescent="0.25">
      <c r="BR824125" s="2394"/>
    </row>
    <row r="824126" spans="70:70" x14ac:dyDescent="0.25">
      <c r="BR824126" s="2381"/>
    </row>
    <row r="824150" spans="70:70" x14ac:dyDescent="0.25">
      <c r="BR824150" s="2394"/>
    </row>
    <row r="824151" spans="70:70" x14ac:dyDescent="0.25">
      <c r="BR824151" s="2381"/>
    </row>
    <row r="824175" spans="70:70" x14ac:dyDescent="0.25">
      <c r="BR824175" s="2394"/>
    </row>
    <row r="824176" spans="70:70" x14ac:dyDescent="0.25">
      <c r="BR824176" s="2381"/>
    </row>
    <row r="824200" spans="70:70" x14ac:dyDescent="0.25">
      <c r="BR824200" s="2394"/>
    </row>
    <row r="824201" spans="70:70" x14ac:dyDescent="0.25">
      <c r="BR824201" s="2381"/>
    </row>
    <row r="824225" spans="70:70" x14ac:dyDescent="0.25">
      <c r="BR824225" s="2394"/>
    </row>
    <row r="824226" spans="70:70" x14ac:dyDescent="0.25">
      <c r="BR824226" s="2381"/>
    </row>
    <row r="824250" spans="70:70" x14ac:dyDescent="0.25">
      <c r="BR824250" s="2394"/>
    </row>
    <row r="824251" spans="70:70" x14ac:dyDescent="0.25">
      <c r="BR824251" s="2381"/>
    </row>
    <row r="824275" spans="70:70" x14ac:dyDescent="0.25">
      <c r="BR824275" s="2394"/>
    </row>
    <row r="824276" spans="70:70" x14ac:dyDescent="0.25">
      <c r="BR824276" s="2381"/>
    </row>
    <row r="824300" spans="70:70" x14ac:dyDescent="0.25">
      <c r="BR824300" s="2394"/>
    </row>
    <row r="824301" spans="70:70" x14ac:dyDescent="0.25">
      <c r="BR824301" s="2381"/>
    </row>
    <row r="824325" spans="70:70" x14ac:dyDescent="0.25">
      <c r="BR824325" s="2394"/>
    </row>
    <row r="824326" spans="70:70" x14ac:dyDescent="0.25">
      <c r="BR824326" s="2381"/>
    </row>
    <row r="824350" spans="70:70" x14ac:dyDescent="0.25">
      <c r="BR824350" s="2394"/>
    </row>
    <row r="824351" spans="70:70" x14ac:dyDescent="0.25">
      <c r="BR824351" s="2381"/>
    </row>
    <row r="824375" spans="70:70" x14ac:dyDescent="0.25">
      <c r="BR824375" s="2394"/>
    </row>
    <row r="824376" spans="70:70" x14ac:dyDescent="0.25">
      <c r="BR824376" s="2381"/>
    </row>
    <row r="824400" spans="70:70" x14ac:dyDescent="0.25">
      <c r="BR824400" s="2394"/>
    </row>
    <row r="824401" spans="70:70" x14ac:dyDescent="0.25">
      <c r="BR824401" s="2381"/>
    </row>
    <row r="824425" spans="70:70" x14ac:dyDescent="0.25">
      <c r="BR824425" s="2394"/>
    </row>
    <row r="824426" spans="70:70" x14ac:dyDescent="0.25">
      <c r="BR824426" s="2381"/>
    </row>
    <row r="824450" spans="70:70" x14ac:dyDescent="0.25">
      <c r="BR824450" s="2394"/>
    </row>
    <row r="824451" spans="70:70" x14ac:dyDescent="0.25">
      <c r="BR824451" s="2381"/>
    </row>
    <row r="824475" spans="70:70" x14ac:dyDescent="0.25">
      <c r="BR824475" s="2394"/>
    </row>
    <row r="824476" spans="70:70" x14ac:dyDescent="0.25">
      <c r="BR824476" s="2381"/>
    </row>
    <row r="824500" spans="70:70" x14ac:dyDescent="0.25">
      <c r="BR824500" s="2394"/>
    </row>
    <row r="824501" spans="70:70" x14ac:dyDescent="0.25">
      <c r="BR824501" s="2381"/>
    </row>
    <row r="824525" spans="70:70" x14ac:dyDescent="0.25">
      <c r="BR824525" s="2394"/>
    </row>
    <row r="824526" spans="70:70" x14ac:dyDescent="0.25">
      <c r="BR824526" s="2381"/>
    </row>
    <row r="824550" spans="70:70" x14ac:dyDescent="0.25">
      <c r="BR824550" s="2394"/>
    </row>
    <row r="824551" spans="70:70" x14ac:dyDescent="0.25">
      <c r="BR824551" s="2381"/>
    </row>
    <row r="824575" spans="70:70" x14ac:dyDescent="0.25">
      <c r="BR824575" s="2394"/>
    </row>
    <row r="824576" spans="70:70" x14ac:dyDescent="0.25">
      <c r="BR824576" s="2381"/>
    </row>
    <row r="824600" spans="70:70" x14ac:dyDescent="0.25">
      <c r="BR824600" s="2394"/>
    </row>
    <row r="824601" spans="70:70" x14ac:dyDescent="0.25">
      <c r="BR824601" s="2381"/>
    </row>
    <row r="824625" spans="70:70" x14ac:dyDescent="0.25">
      <c r="BR824625" s="2394"/>
    </row>
    <row r="824626" spans="70:70" x14ac:dyDescent="0.25">
      <c r="BR824626" s="2381"/>
    </row>
    <row r="824650" spans="70:70" x14ac:dyDescent="0.25">
      <c r="BR824650" s="2394"/>
    </row>
    <row r="824651" spans="70:70" x14ac:dyDescent="0.25">
      <c r="BR824651" s="2381"/>
    </row>
    <row r="824675" spans="70:70" x14ac:dyDescent="0.25">
      <c r="BR824675" s="2394"/>
    </row>
    <row r="824676" spans="70:70" x14ac:dyDescent="0.25">
      <c r="BR824676" s="2381"/>
    </row>
    <row r="824700" spans="70:70" x14ac:dyDescent="0.25">
      <c r="BR824700" s="2394"/>
    </row>
    <row r="824701" spans="70:70" x14ac:dyDescent="0.25">
      <c r="BR824701" s="2381"/>
    </row>
    <row r="824725" spans="70:70" x14ac:dyDescent="0.25">
      <c r="BR824725" s="2394"/>
    </row>
    <row r="824726" spans="70:70" x14ac:dyDescent="0.25">
      <c r="BR824726" s="2381"/>
    </row>
    <row r="824750" spans="70:70" x14ac:dyDescent="0.25">
      <c r="BR824750" s="2394"/>
    </row>
    <row r="824751" spans="70:70" x14ac:dyDescent="0.25">
      <c r="BR824751" s="2381"/>
    </row>
    <row r="824775" spans="70:70" x14ac:dyDescent="0.25">
      <c r="BR824775" s="2394"/>
    </row>
    <row r="824776" spans="70:70" x14ac:dyDescent="0.25">
      <c r="BR824776" s="2381"/>
    </row>
    <row r="824800" spans="70:70" x14ac:dyDescent="0.25">
      <c r="BR824800" s="2394"/>
    </row>
    <row r="824801" spans="70:70" x14ac:dyDescent="0.25">
      <c r="BR824801" s="2381"/>
    </row>
    <row r="824825" spans="70:70" x14ac:dyDescent="0.25">
      <c r="BR824825" s="2394"/>
    </row>
    <row r="824826" spans="70:70" x14ac:dyDescent="0.25">
      <c r="BR824826" s="2381"/>
    </row>
    <row r="824850" spans="70:70" x14ac:dyDescent="0.25">
      <c r="BR824850" s="2394"/>
    </row>
    <row r="824851" spans="70:70" x14ac:dyDescent="0.25">
      <c r="BR824851" s="2381"/>
    </row>
    <row r="824875" spans="70:70" x14ac:dyDescent="0.25">
      <c r="BR824875" s="2394"/>
    </row>
    <row r="824876" spans="70:70" x14ac:dyDescent="0.25">
      <c r="BR824876" s="2381"/>
    </row>
    <row r="824900" spans="70:70" x14ac:dyDescent="0.25">
      <c r="BR824900" s="2394"/>
    </row>
    <row r="824901" spans="70:70" x14ac:dyDescent="0.25">
      <c r="BR824901" s="2381"/>
    </row>
    <row r="824925" spans="70:70" x14ac:dyDescent="0.25">
      <c r="BR824925" s="2394"/>
    </row>
    <row r="824926" spans="70:70" x14ac:dyDescent="0.25">
      <c r="BR824926" s="2381"/>
    </row>
    <row r="824950" spans="70:70" x14ac:dyDescent="0.25">
      <c r="BR824950" s="2394"/>
    </row>
    <row r="824951" spans="70:70" x14ac:dyDescent="0.25">
      <c r="BR824951" s="2381"/>
    </row>
    <row r="824975" spans="70:70" x14ac:dyDescent="0.25">
      <c r="BR824975" s="2394"/>
    </row>
    <row r="824976" spans="70:70" x14ac:dyDescent="0.25">
      <c r="BR824976" s="2381"/>
    </row>
    <row r="825000" spans="70:70" x14ac:dyDescent="0.25">
      <c r="BR825000" s="2394"/>
    </row>
    <row r="825001" spans="70:70" x14ac:dyDescent="0.25">
      <c r="BR825001" s="2381"/>
    </row>
    <row r="825025" spans="70:70" x14ac:dyDescent="0.25">
      <c r="BR825025" s="2394"/>
    </row>
    <row r="825026" spans="70:70" x14ac:dyDescent="0.25">
      <c r="BR825026" s="2381"/>
    </row>
    <row r="825050" spans="70:70" x14ac:dyDescent="0.25">
      <c r="BR825050" s="2394"/>
    </row>
    <row r="825051" spans="70:70" x14ac:dyDescent="0.25">
      <c r="BR825051" s="2381"/>
    </row>
    <row r="825075" spans="70:70" x14ac:dyDescent="0.25">
      <c r="BR825075" s="2394"/>
    </row>
    <row r="825076" spans="70:70" x14ac:dyDescent="0.25">
      <c r="BR825076" s="2381"/>
    </row>
    <row r="825100" spans="70:70" x14ac:dyDescent="0.25">
      <c r="BR825100" s="2394"/>
    </row>
    <row r="825101" spans="70:70" x14ac:dyDescent="0.25">
      <c r="BR825101" s="2381"/>
    </row>
    <row r="825125" spans="70:70" x14ac:dyDescent="0.25">
      <c r="BR825125" s="2394"/>
    </row>
    <row r="825126" spans="70:70" x14ac:dyDescent="0.25">
      <c r="BR825126" s="2381"/>
    </row>
    <row r="825150" spans="70:70" x14ac:dyDescent="0.25">
      <c r="BR825150" s="2394"/>
    </row>
    <row r="825151" spans="70:70" x14ac:dyDescent="0.25">
      <c r="BR825151" s="2381"/>
    </row>
    <row r="825175" spans="70:70" x14ac:dyDescent="0.25">
      <c r="BR825175" s="2394"/>
    </row>
    <row r="825176" spans="70:70" x14ac:dyDescent="0.25">
      <c r="BR825176" s="2381"/>
    </row>
    <row r="825200" spans="70:70" x14ac:dyDescent="0.25">
      <c r="BR825200" s="2394"/>
    </row>
    <row r="825201" spans="70:70" x14ac:dyDescent="0.25">
      <c r="BR825201" s="2381"/>
    </row>
    <row r="825225" spans="70:70" x14ac:dyDescent="0.25">
      <c r="BR825225" s="2394"/>
    </row>
    <row r="825226" spans="70:70" x14ac:dyDescent="0.25">
      <c r="BR825226" s="2381"/>
    </row>
    <row r="825250" spans="70:70" x14ac:dyDescent="0.25">
      <c r="BR825250" s="2394"/>
    </row>
    <row r="825251" spans="70:70" x14ac:dyDescent="0.25">
      <c r="BR825251" s="2381"/>
    </row>
    <row r="825275" spans="70:70" x14ac:dyDescent="0.25">
      <c r="BR825275" s="2394"/>
    </row>
    <row r="825276" spans="70:70" x14ac:dyDescent="0.25">
      <c r="BR825276" s="2381"/>
    </row>
    <row r="825300" spans="70:70" x14ac:dyDescent="0.25">
      <c r="BR825300" s="2394"/>
    </row>
    <row r="825301" spans="70:70" x14ac:dyDescent="0.25">
      <c r="BR825301" s="2381"/>
    </row>
    <row r="825325" spans="70:70" x14ac:dyDescent="0.25">
      <c r="BR825325" s="2394"/>
    </row>
    <row r="825326" spans="70:70" x14ac:dyDescent="0.25">
      <c r="BR825326" s="2381"/>
    </row>
    <row r="825350" spans="70:70" x14ac:dyDescent="0.25">
      <c r="BR825350" s="2394"/>
    </row>
    <row r="825351" spans="70:70" x14ac:dyDescent="0.25">
      <c r="BR825351" s="2381"/>
    </row>
    <row r="825375" spans="70:70" x14ac:dyDescent="0.25">
      <c r="BR825375" s="2394"/>
    </row>
    <row r="825376" spans="70:70" x14ac:dyDescent="0.25">
      <c r="BR825376" s="2381"/>
    </row>
    <row r="825400" spans="70:70" x14ac:dyDescent="0.25">
      <c r="BR825400" s="2394"/>
    </row>
    <row r="825401" spans="70:70" x14ac:dyDescent="0.25">
      <c r="BR825401" s="2381"/>
    </row>
    <row r="825425" spans="70:70" x14ac:dyDescent="0.25">
      <c r="BR825425" s="2394"/>
    </row>
    <row r="825426" spans="70:70" x14ac:dyDescent="0.25">
      <c r="BR825426" s="2381"/>
    </row>
    <row r="825450" spans="70:70" x14ac:dyDescent="0.25">
      <c r="BR825450" s="2394"/>
    </row>
    <row r="825451" spans="70:70" x14ac:dyDescent="0.25">
      <c r="BR825451" s="2381"/>
    </row>
    <row r="825475" spans="70:70" x14ac:dyDescent="0.25">
      <c r="BR825475" s="2394"/>
    </row>
    <row r="825476" spans="70:70" x14ac:dyDescent="0.25">
      <c r="BR825476" s="2381"/>
    </row>
    <row r="825500" spans="70:70" x14ac:dyDescent="0.25">
      <c r="BR825500" s="2394"/>
    </row>
    <row r="825501" spans="70:70" x14ac:dyDescent="0.25">
      <c r="BR825501" s="2381"/>
    </row>
    <row r="825525" spans="70:70" x14ac:dyDescent="0.25">
      <c r="BR825525" s="2394"/>
    </row>
    <row r="825526" spans="70:70" x14ac:dyDescent="0.25">
      <c r="BR825526" s="2381"/>
    </row>
    <row r="825550" spans="70:70" x14ac:dyDescent="0.25">
      <c r="BR825550" s="2394"/>
    </row>
    <row r="825551" spans="70:70" x14ac:dyDescent="0.25">
      <c r="BR825551" s="2381"/>
    </row>
    <row r="825575" spans="70:70" x14ac:dyDescent="0.25">
      <c r="BR825575" s="2394"/>
    </row>
    <row r="825576" spans="70:70" x14ac:dyDescent="0.25">
      <c r="BR825576" s="2381"/>
    </row>
    <row r="825600" spans="70:70" x14ac:dyDescent="0.25">
      <c r="BR825600" s="2394"/>
    </row>
    <row r="825601" spans="70:70" x14ac:dyDescent="0.25">
      <c r="BR825601" s="2381"/>
    </row>
    <row r="825625" spans="70:70" x14ac:dyDescent="0.25">
      <c r="BR825625" s="2394"/>
    </row>
    <row r="825626" spans="70:70" x14ac:dyDescent="0.25">
      <c r="BR825626" s="2381"/>
    </row>
    <row r="825650" spans="70:70" x14ac:dyDescent="0.25">
      <c r="BR825650" s="2394"/>
    </row>
    <row r="825651" spans="70:70" x14ac:dyDescent="0.25">
      <c r="BR825651" s="2381"/>
    </row>
    <row r="825675" spans="70:70" x14ac:dyDescent="0.25">
      <c r="BR825675" s="2394"/>
    </row>
    <row r="825676" spans="70:70" x14ac:dyDescent="0.25">
      <c r="BR825676" s="2381"/>
    </row>
    <row r="825700" spans="70:70" x14ac:dyDescent="0.25">
      <c r="BR825700" s="2394"/>
    </row>
    <row r="825701" spans="70:70" x14ac:dyDescent="0.25">
      <c r="BR825701" s="2381"/>
    </row>
    <row r="825725" spans="70:70" x14ac:dyDescent="0.25">
      <c r="BR825725" s="2394"/>
    </row>
    <row r="825726" spans="70:70" x14ac:dyDescent="0.25">
      <c r="BR825726" s="2381"/>
    </row>
    <row r="825750" spans="70:70" x14ac:dyDescent="0.25">
      <c r="BR825750" s="2394"/>
    </row>
    <row r="825751" spans="70:70" x14ac:dyDescent="0.25">
      <c r="BR825751" s="2381"/>
    </row>
    <row r="825775" spans="70:70" x14ac:dyDescent="0.25">
      <c r="BR825775" s="2394"/>
    </row>
    <row r="825776" spans="70:70" x14ac:dyDescent="0.25">
      <c r="BR825776" s="2381"/>
    </row>
    <row r="825800" spans="70:70" x14ac:dyDescent="0.25">
      <c r="BR825800" s="2394"/>
    </row>
    <row r="825801" spans="70:70" x14ac:dyDescent="0.25">
      <c r="BR825801" s="2381"/>
    </row>
    <row r="825825" spans="70:70" x14ac:dyDescent="0.25">
      <c r="BR825825" s="2394"/>
    </row>
    <row r="825826" spans="70:70" x14ac:dyDescent="0.25">
      <c r="BR825826" s="2381"/>
    </row>
    <row r="825850" spans="70:70" x14ac:dyDescent="0.25">
      <c r="BR825850" s="2394"/>
    </row>
    <row r="825851" spans="70:70" x14ac:dyDescent="0.25">
      <c r="BR825851" s="2381"/>
    </row>
    <row r="825875" spans="70:70" x14ac:dyDescent="0.25">
      <c r="BR825875" s="2394"/>
    </row>
    <row r="825876" spans="70:70" x14ac:dyDescent="0.25">
      <c r="BR825876" s="2381"/>
    </row>
    <row r="825900" spans="70:70" x14ac:dyDescent="0.25">
      <c r="BR825900" s="2394"/>
    </row>
    <row r="825901" spans="70:70" x14ac:dyDescent="0.25">
      <c r="BR825901" s="2381"/>
    </row>
    <row r="825925" spans="70:70" x14ac:dyDescent="0.25">
      <c r="BR825925" s="2394"/>
    </row>
    <row r="825926" spans="70:70" x14ac:dyDescent="0.25">
      <c r="BR825926" s="2381"/>
    </row>
    <row r="825950" spans="70:70" x14ac:dyDescent="0.25">
      <c r="BR825950" s="2394"/>
    </row>
    <row r="825951" spans="70:70" x14ac:dyDescent="0.25">
      <c r="BR825951" s="2381"/>
    </row>
    <row r="825975" spans="70:70" x14ac:dyDescent="0.25">
      <c r="BR825975" s="2394"/>
    </row>
    <row r="825976" spans="70:70" x14ac:dyDescent="0.25">
      <c r="BR825976" s="2381"/>
    </row>
    <row r="826000" spans="70:70" x14ac:dyDescent="0.25">
      <c r="BR826000" s="2394"/>
    </row>
    <row r="826001" spans="70:70" x14ac:dyDescent="0.25">
      <c r="BR826001" s="2381"/>
    </row>
    <row r="826025" spans="70:70" x14ac:dyDescent="0.25">
      <c r="BR826025" s="2394"/>
    </row>
    <row r="826026" spans="70:70" x14ac:dyDescent="0.25">
      <c r="BR826026" s="2381"/>
    </row>
    <row r="826050" spans="70:70" x14ac:dyDescent="0.25">
      <c r="BR826050" s="2394"/>
    </row>
    <row r="826051" spans="70:70" x14ac:dyDescent="0.25">
      <c r="BR826051" s="2381"/>
    </row>
    <row r="826075" spans="70:70" x14ac:dyDescent="0.25">
      <c r="BR826075" s="2394"/>
    </row>
    <row r="826076" spans="70:70" x14ac:dyDescent="0.25">
      <c r="BR826076" s="2381"/>
    </row>
    <row r="826100" spans="70:70" x14ac:dyDescent="0.25">
      <c r="BR826100" s="2394"/>
    </row>
    <row r="826101" spans="70:70" x14ac:dyDescent="0.25">
      <c r="BR826101" s="2381"/>
    </row>
    <row r="826125" spans="70:70" x14ac:dyDescent="0.25">
      <c r="BR826125" s="2394"/>
    </row>
    <row r="826126" spans="70:70" x14ac:dyDescent="0.25">
      <c r="BR826126" s="2381"/>
    </row>
    <row r="826150" spans="70:70" x14ac:dyDescent="0.25">
      <c r="BR826150" s="2394"/>
    </row>
    <row r="826151" spans="70:70" x14ac:dyDescent="0.25">
      <c r="BR826151" s="2381"/>
    </row>
    <row r="826175" spans="70:70" x14ac:dyDescent="0.25">
      <c r="BR826175" s="2394"/>
    </row>
    <row r="826176" spans="70:70" x14ac:dyDescent="0.25">
      <c r="BR826176" s="2381"/>
    </row>
    <row r="826200" spans="70:70" x14ac:dyDescent="0.25">
      <c r="BR826200" s="2394"/>
    </row>
    <row r="826201" spans="70:70" x14ac:dyDescent="0.25">
      <c r="BR826201" s="2381"/>
    </row>
    <row r="826225" spans="70:70" x14ac:dyDescent="0.25">
      <c r="BR826225" s="2394"/>
    </row>
    <row r="826226" spans="70:70" x14ac:dyDescent="0.25">
      <c r="BR826226" s="2381"/>
    </row>
    <row r="826250" spans="70:70" x14ac:dyDescent="0.25">
      <c r="BR826250" s="2394"/>
    </row>
    <row r="826251" spans="70:70" x14ac:dyDescent="0.25">
      <c r="BR826251" s="2381"/>
    </row>
    <row r="826275" spans="70:70" x14ac:dyDescent="0.25">
      <c r="BR826275" s="2394"/>
    </row>
    <row r="826276" spans="70:70" x14ac:dyDescent="0.25">
      <c r="BR826276" s="2381"/>
    </row>
    <row r="826300" spans="70:70" x14ac:dyDescent="0.25">
      <c r="BR826300" s="2394"/>
    </row>
    <row r="826301" spans="70:70" x14ac:dyDescent="0.25">
      <c r="BR826301" s="2381"/>
    </row>
    <row r="826325" spans="70:70" x14ac:dyDescent="0.25">
      <c r="BR826325" s="2394"/>
    </row>
    <row r="826326" spans="70:70" x14ac:dyDescent="0.25">
      <c r="BR826326" s="2381"/>
    </row>
    <row r="826350" spans="70:70" x14ac:dyDescent="0.25">
      <c r="BR826350" s="2394"/>
    </row>
    <row r="826351" spans="70:70" x14ac:dyDescent="0.25">
      <c r="BR826351" s="2381"/>
    </row>
    <row r="826375" spans="70:70" x14ac:dyDescent="0.25">
      <c r="BR826375" s="2394"/>
    </row>
    <row r="826376" spans="70:70" x14ac:dyDescent="0.25">
      <c r="BR826376" s="2381"/>
    </row>
    <row r="826400" spans="70:70" x14ac:dyDescent="0.25">
      <c r="BR826400" s="2394"/>
    </row>
    <row r="826401" spans="70:70" x14ac:dyDescent="0.25">
      <c r="BR826401" s="2381"/>
    </row>
    <row r="826425" spans="70:70" x14ac:dyDescent="0.25">
      <c r="BR826425" s="2394"/>
    </row>
    <row r="826426" spans="70:70" x14ac:dyDescent="0.25">
      <c r="BR826426" s="2381"/>
    </row>
    <row r="826450" spans="70:70" x14ac:dyDescent="0.25">
      <c r="BR826450" s="2394"/>
    </row>
    <row r="826451" spans="70:70" x14ac:dyDescent="0.25">
      <c r="BR826451" s="2381"/>
    </row>
    <row r="826475" spans="70:70" x14ac:dyDescent="0.25">
      <c r="BR826475" s="2394"/>
    </row>
    <row r="826476" spans="70:70" x14ac:dyDescent="0.25">
      <c r="BR826476" s="2381"/>
    </row>
    <row r="826500" spans="70:70" x14ac:dyDescent="0.25">
      <c r="BR826500" s="2394"/>
    </row>
    <row r="826501" spans="70:70" x14ac:dyDescent="0.25">
      <c r="BR826501" s="2381"/>
    </row>
    <row r="826525" spans="70:70" x14ac:dyDescent="0.25">
      <c r="BR826525" s="2394"/>
    </row>
    <row r="826526" spans="70:70" x14ac:dyDescent="0.25">
      <c r="BR826526" s="2381"/>
    </row>
    <row r="826550" spans="70:70" x14ac:dyDescent="0.25">
      <c r="BR826550" s="2394"/>
    </row>
    <row r="826551" spans="70:70" x14ac:dyDescent="0.25">
      <c r="BR826551" s="2381"/>
    </row>
    <row r="826575" spans="70:70" x14ac:dyDescent="0.25">
      <c r="BR826575" s="2394"/>
    </row>
    <row r="826576" spans="70:70" x14ac:dyDescent="0.25">
      <c r="BR826576" s="2381"/>
    </row>
    <row r="826600" spans="70:70" x14ac:dyDescent="0.25">
      <c r="BR826600" s="2394"/>
    </row>
    <row r="826601" spans="70:70" x14ac:dyDescent="0.25">
      <c r="BR826601" s="2381"/>
    </row>
    <row r="826625" spans="70:70" x14ac:dyDescent="0.25">
      <c r="BR826625" s="2394"/>
    </row>
    <row r="826626" spans="70:70" x14ac:dyDescent="0.25">
      <c r="BR826626" s="2381"/>
    </row>
    <row r="826650" spans="70:70" x14ac:dyDescent="0.25">
      <c r="BR826650" s="2394"/>
    </row>
    <row r="826651" spans="70:70" x14ac:dyDescent="0.25">
      <c r="BR826651" s="2381"/>
    </row>
    <row r="826675" spans="70:70" x14ac:dyDescent="0.25">
      <c r="BR826675" s="2394"/>
    </row>
    <row r="826676" spans="70:70" x14ac:dyDescent="0.25">
      <c r="BR826676" s="2381"/>
    </row>
    <row r="826700" spans="70:70" x14ac:dyDescent="0.25">
      <c r="BR826700" s="2394"/>
    </row>
    <row r="826701" spans="70:70" x14ac:dyDescent="0.25">
      <c r="BR826701" s="2381"/>
    </row>
    <row r="826725" spans="70:70" x14ac:dyDescent="0.25">
      <c r="BR826725" s="2394"/>
    </row>
    <row r="826726" spans="70:70" x14ac:dyDescent="0.25">
      <c r="BR826726" s="2381"/>
    </row>
    <row r="826750" spans="70:70" x14ac:dyDescent="0.25">
      <c r="BR826750" s="2394"/>
    </row>
    <row r="826751" spans="70:70" x14ac:dyDescent="0.25">
      <c r="BR826751" s="2381"/>
    </row>
    <row r="826775" spans="70:70" x14ac:dyDescent="0.25">
      <c r="BR826775" s="2394"/>
    </row>
    <row r="826776" spans="70:70" x14ac:dyDescent="0.25">
      <c r="BR826776" s="2381"/>
    </row>
    <row r="826800" spans="70:70" x14ac:dyDescent="0.25">
      <c r="BR826800" s="2394"/>
    </row>
    <row r="826801" spans="70:70" x14ac:dyDescent="0.25">
      <c r="BR826801" s="2381"/>
    </row>
    <row r="826825" spans="70:70" x14ac:dyDescent="0.25">
      <c r="BR826825" s="2394"/>
    </row>
    <row r="826826" spans="70:70" x14ac:dyDescent="0.25">
      <c r="BR826826" s="2381"/>
    </row>
    <row r="826850" spans="70:70" x14ac:dyDescent="0.25">
      <c r="BR826850" s="2394"/>
    </row>
    <row r="826851" spans="70:70" x14ac:dyDescent="0.25">
      <c r="BR826851" s="2381"/>
    </row>
    <row r="826875" spans="70:70" x14ac:dyDescent="0.25">
      <c r="BR826875" s="2394"/>
    </row>
    <row r="826876" spans="70:70" x14ac:dyDescent="0.25">
      <c r="BR826876" s="2381"/>
    </row>
    <row r="826900" spans="70:70" x14ac:dyDescent="0.25">
      <c r="BR826900" s="2394"/>
    </row>
    <row r="826901" spans="70:70" x14ac:dyDescent="0.25">
      <c r="BR826901" s="2381"/>
    </row>
    <row r="826925" spans="70:70" x14ac:dyDescent="0.25">
      <c r="BR826925" s="2394"/>
    </row>
    <row r="826926" spans="70:70" x14ac:dyDescent="0.25">
      <c r="BR826926" s="2381"/>
    </row>
    <row r="826950" spans="70:70" x14ac:dyDescent="0.25">
      <c r="BR826950" s="2394"/>
    </row>
    <row r="826951" spans="70:70" x14ac:dyDescent="0.25">
      <c r="BR826951" s="2381"/>
    </row>
    <row r="826975" spans="70:70" x14ac:dyDescent="0.25">
      <c r="BR826975" s="2394"/>
    </row>
    <row r="826976" spans="70:70" x14ac:dyDescent="0.25">
      <c r="BR826976" s="2381"/>
    </row>
    <row r="827000" spans="70:70" x14ac:dyDescent="0.25">
      <c r="BR827000" s="2394"/>
    </row>
    <row r="827001" spans="70:70" x14ac:dyDescent="0.25">
      <c r="BR827001" s="2381"/>
    </row>
    <row r="827025" spans="70:70" x14ac:dyDescent="0.25">
      <c r="BR827025" s="2394"/>
    </row>
    <row r="827026" spans="70:70" x14ac:dyDescent="0.25">
      <c r="BR827026" s="2381"/>
    </row>
    <row r="827050" spans="70:70" x14ac:dyDescent="0.25">
      <c r="BR827050" s="2394"/>
    </row>
    <row r="827051" spans="70:70" x14ac:dyDescent="0.25">
      <c r="BR827051" s="2381"/>
    </row>
    <row r="827075" spans="70:70" x14ac:dyDescent="0.25">
      <c r="BR827075" s="2394"/>
    </row>
    <row r="827076" spans="70:70" x14ac:dyDescent="0.25">
      <c r="BR827076" s="2381"/>
    </row>
    <row r="827100" spans="70:70" x14ac:dyDescent="0.25">
      <c r="BR827100" s="2394"/>
    </row>
    <row r="827101" spans="70:70" x14ac:dyDescent="0.25">
      <c r="BR827101" s="2381"/>
    </row>
    <row r="827125" spans="70:70" x14ac:dyDescent="0.25">
      <c r="BR827125" s="2394"/>
    </row>
    <row r="827126" spans="70:70" x14ac:dyDescent="0.25">
      <c r="BR827126" s="2381"/>
    </row>
    <row r="827150" spans="70:70" x14ac:dyDescent="0.25">
      <c r="BR827150" s="2394"/>
    </row>
    <row r="827151" spans="70:70" x14ac:dyDescent="0.25">
      <c r="BR827151" s="2381"/>
    </row>
    <row r="827175" spans="70:70" x14ac:dyDescent="0.25">
      <c r="BR827175" s="2394"/>
    </row>
    <row r="827176" spans="70:70" x14ac:dyDescent="0.25">
      <c r="BR827176" s="2381"/>
    </row>
    <row r="827200" spans="70:70" x14ac:dyDescent="0.25">
      <c r="BR827200" s="2394"/>
    </row>
    <row r="827201" spans="70:70" x14ac:dyDescent="0.25">
      <c r="BR827201" s="2381"/>
    </row>
    <row r="827225" spans="70:70" x14ac:dyDescent="0.25">
      <c r="BR827225" s="2394"/>
    </row>
    <row r="827226" spans="70:70" x14ac:dyDescent="0.25">
      <c r="BR827226" s="2381"/>
    </row>
    <row r="827250" spans="70:70" x14ac:dyDescent="0.25">
      <c r="BR827250" s="2394"/>
    </row>
    <row r="827251" spans="70:70" x14ac:dyDescent="0.25">
      <c r="BR827251" s="2381"/>
    </row>
    <row r="827275" spans="70:70" x14ac:dyDescent="0.25">
      <c r="BR827275" s="2394"/>
    </row>
    <row r="827276" spans="70:70" x14ac:dyDescent="0.25">
      <c r="BR827276" s="2381"/>
    </row>
    <row r="827300" spans="70:70" x14ac:dyDescent="0.25">
      <c r="BR827300" s="2394"/>
    </row>
    <row r="827301" spans="70:70" x14ac:dyDescent="0.25">
      <c r="BR827301" s="2381"/>
    </row>
    <row r="827325" spans="70:70" x14ac:dyDescent="0.25">
      <c r="BR827325" s="2394"/>
    </row>
    <row r="827326" spans="70:70" x14ac:dyDescent="0.25">
      <c r="BR827326" s="2381"/>
    </row>
    <row r="827350" spans="70:70" x14ac:dyDescent="0.25">
      <c r="BR827350" s="2394"/>
    </row>
    <row r="827351" spans="70:70" x14ac:dyDescent="0.25">
      <c r="BR827351" s="2381"/>
    </row>
    <row r="827375" spans="70:70" x14ac:dyDescent="0.25">
      <c r="BR827375" s="2394"/>
    </row>
    <row r="827376" spans="70:70" x14ac:dyDescent="0.25">
      <c r="BR827376" s="2381"/>
    </row>
    <row r="827400" spans="70:70" x14ac:dyDescent="0.25">
      <c r="BR827400" s="2394"/>
    </row>
    <row r="827401" spans="70:70" x14ac:dyDescent="0.25">
      <c r="BR827401" s="2381"/>
    </row>
    <row r="827425" spans="70:70" x14ac:dyDescent="0.25">
      <c r="BR827425" s="2394"/>
    </row>
    <row r="827426" spans="70:70" x14ac:dyDescent="0.25">
      <c r="BR827426" s="2381"/>
    </row>
    <row r="827450" spans="70:70" x14ac:dyDescent="0.25">
      <c r="BR827450" s="2394"/>
    </row>
    <row r="827451" spans="70:70" x14ac:dyDescent="0.25">
      <c r="BR827451" s="2381"/>
    </row>
    <row r="827475" spans="70:70" x14ac:dyDescent="0.25">
      <c r="BR827475" s="2394"/>
    </row>
    <row r="827476" spans="70:70" x14ac:dyDescent="0.25">
      <c r="BR827476" s="2381"/>
    </row>
    <row r="827500" spans="70:70" x14ac:dyDescent="0.25">
      <c r="BR827500" s="2394"/>
    </row>
    <row r="827501" spans="70:70" x14ac:dyDescent="0.25">
      <c r="BR827501" s="2381"/>
    </row>
    <row r="827525" spans="70:70" x14ac:dyDescent="0.25">
      <c r="BR827525" s="2394"/>
    </row>
    <row r="827526" spans="70:70" x14ac:dyDescent="0.25">
      <c r="BR827526" s="2381"/>
    </row>
    <row r="827550" spans="70:70" x14ac:dyDescent="0.25">
      <c r="BR827550" s="2394"/>
    </row>
    <row r="827551" spans="70:70" x14ac:dyDescent="0.25">
      <c r="BR827551" s="2381"/>
    </row>
    <row r="827575" spans="70:70" x14ac:dyDescent="0.25">
      <c r="BR827575" s="2394"/>
    </row>
    <row r="827576" spans="70:70" x14ac:dyDescent="0.25">
      <c r="BR827576" s="2381"/>
    </row>
    <row r="827600" spans="70:70" x14ac:dyDescent="0.25">
      <c r="BR827600" s="2394"/>
    </row>
    <row r="827601" spans="70:70" x14ac:dyDescent="0.25">
      <c r="BR827601" s="2381"/>
    </row>
    <row r="827625" spans="70:70" x14ac:dyDescent="0.25">
      <c r="BR827625" s="2394"/>
    </row>
    <row r="827626" spans="70:70" x14ac:dyDescent="0.25">
      <c r="BR827626" s="2381"/>
    </row>
    <row r="827650" spans="70:70" x14ac:dyDescent="0.25">
      <c r="BR827650" s="2394"/>
    </row>
    <row r="827651" spans="70:70" x14ac:dyDescent="0.25">
      <c r="BR827651" s="2381"/>
    </row>
    <row r="827675" spans="70:70" x14ac:dyDescent="0.25">
      <c r="BR827675" s="2394"/>
    </row>
    <row r="827676" spans="70:70" x14ac:dyDescent="0.25">
      <c r="BR827676" s="2381"/>
    </row>
    <row r="827700" spans="70:70" x14ac:dyDescent="0.25">
      <c r="BR827700" s="2394"/>
    </row>
    <row r="827701" spans="70:70" x14ac:dyDescent="0.25">
      <c r="BR827701" s="2381"/>
    </row>
    <row r="827725" spans="70:70" x14ac:dyDescent="0.25">
      <c r="BR827725" s="2394"/>
    </row>
    <row r="827726" spans="70:70" x14ac:dyDescent="0.25">
      <c r="BR827726" s="2381"/>
    </row>
    <row r="827750" spans="70:70" x14ac:dyDescent="0.25">
      <c r="BR827750" s="2394"/>
    </row>
    <row r="827751" spans="70:70" x14ac:dyDescent="0.25">
      <c r="BR827751" s="2381"/>
    </row>
    <row r="827775" spans="70:70" x14ac:dyDescent="0.25">
      <c r="BR827775" s="2394"/>
    </row>
    <row r="827776" spans="70:70" x14ac:dyDescent="0.25">
      <c r="BR827776" s="2381"/>
    </row>
    <row r="827800" spans="70:70" x14ac:dyDescent="0.25">
      <c r="BR827800" s="2394"/>
    </row>
    <row r="827801" spans="70:70" x14ac:dyDescent="0.25">
      <c r="BR827801" s="2381"/>
    </row>
    <row r="827825" spans="70:70" x14ac:dyDescent="0.25">
      <c r="BR827825" s="2394"/>
    </row>
    <row r="827826" spans="70:70" x14ac:dyDescent="0.25">
      <c r="BR827826" s="2381"/>
    </row>
    <row r="827850" spans="70:70" x14ac:dyDescent="0.25">
      <c r="BR827850" s="2394"/>
    </row>
    <row r="827851" spans="70:70" x14ac:dyDescent="0.25">
      <c r="BR827851" s="2381"/>
    </row>
    <row r="827875" spans="70:70" x14ac:dyDescent="0.25">
      <c r="BR827875" s="2394"/>
    </row>
    <row r="827876" spans="70:70" x14ac:dyDescent="0.25">
      <c r="BR827876" s="2381"/>
    </row>
    <row r="827900" spans="70:70" x14ac:dyDescent="0.25">
      <c r="BR827900" s="2394"/>
    </row>
    <row r="827901" spans="70:70" x14ac:dyDescent="0.25">
      <c r="BR827901" s="2381"/>
    </row>
    <row r="827925" spans="70:70" x14ac:dyDescent="0.25">
      <c r="BR827925" s="2394"/>
    </row>
    <row r="827926" spans="70:70" x14ac:dyDescent="0.25">
      <c r="BR827926" s="2381"/>
    </row>
    <row r="827950" spans="70:70" x14ac:dyDescent="0.25">
      <c r="BR827950" s="2394"/>
    </row>
    <row r="827951" spans="70:70" x14ac:dyDescent="0.25">
      <c r="BR827951" s="2381"/>
    </row>
    <row r="827975" spans="70:70" x14ac:dyDescent="0.25">
      <c r="BR827975" s="2394"/>
    </row>
    <row r="827976" spans="70:70" x14ac:dyDescent="0.25">
      <c r="BR827976" s="2381"/>
    </row>
    <row r="828000" spans="70:70" x14ac:dyDescent="0.25">
      <c r="BR828000" s="2394"/>
    </row>
    <row r="828001" spans="70:70" x14ac:dyDescent="0.25">
      <c r="BR828001" s="2381"/>
    </row>
    <row r="828025" spans="70:70" x14ac:dyDescent="0.25">
      <c r="BR828025" s="2394"/>
    </row>
    <row r="828026" spans="70:70" x14ac:dyDescent="0.25">
      <c r="BR828026" s="2381"/>
    </row>
    <row r="828050" spans="70:70" x14ac:dyDescent="0.25">
      <c r="BR828050" s="2394"/>
    </row>
    <row r="828051" spans="70:70" x14ac:dyDescent="0.25">
      <c r="BR828051" s="2381"/>
    </row>
    <row r="828075" spans="70:70" x14ac:dyDescent="0.25">
      <c r="BR828075" s="2394"/>
    </row>
    <row r="828076" spans="70:70" x14ac:dyDescent="0.25">
      <c r="BR828076" s="2381"/>
    </row>
    <row r="828100" spans="70:70" x14ac:dyDescent="0.25">
      <c r="BR828100" s="2394"/>
    </row>
    <row r="828101" spans="70:70" x14ac:dyDescent="0.25">
      <c r="BR828101" s="2381"/>
    </row>
    <row r="828125" spans="70:70" x14ac:dyDescent="0.25">
      <c r="BR828125" s="2394"/>
    </row>
    <row r="828126" spans="70:70" x14ac:dyDescent="0.25">
      <c r="BR828126" s="2381"/>
    </row>
    <row r="828150" spans="70:70" x14ac:dyDescent="0.25">
      <c r="BR828150" s="2394"/>
    </row>
    <row r="828151" spans="70:70" x14ac:dyDescent="0.25">
      <c r="BR828151" s="2381"/>
    </row>
    <row r="828175" spans="70:70" x14ac:dyDescent="0.25">
      <c r="BR828175" s="2394"/>
    </row>
    <row r="828176" spans="70:70" x14ac:dyDescent="0.25">
      <c r="BR828176" s="2381"/>
    </row>
    <row r="828200" spans="70:70" x14ac:dyDescent="0.25">
      <c r="BR828200" s="2394"/>
    </row>
    <row r="828201" spans="70:70" x14ac:dyDescent="0.25">
      <c r="BR828201" s="2381"/>
    </row>
    <row r="828225" spans="70:70" x14ac:dyDescent="0.25">
      <c r="BR828225" s="2394"/>
    </row>
    <row r="828226" spans="70:70" x14ac:dyDescent="0.25">
      <c r="BR828226" s="2381"/>
    </row>
    <row r="828250" spans="70:70" x14ac:dyDescent="0.25">
      <c r="BR828250" s="2394"/>
    </row>
    <row r="828251" spans="70:70" x14ac:dyDescent="0.25">
      <c r="BR828251" s="2381"/>
    </row>
    <row r="828275" spans="70:70" x14ac:dyDescent="0.25">
      <c r="BR828275" s="2394"/>
    </row>
    <row r="828276" spans="70:70" x14ac:dyDescent="0.25">
      <c r="BR828276" s="2381"/>
    </row>
    <row r="828300" spans="70:70" x14ac:dyDescent="0.25">
      <c r="BR828300" s="2394"/>
    </row>
    <row r="828301" spans="70:70" x14ac:dyDescent="0.25">
      <c r="BR828301" s="2381"/>
    </row>
    <row r="828325" spans="70:70" x14ac:dyDescent="0.25">
      <c r="BR828325" s="2394"/>
    </row>
    <row r="828326" spans="70:70" x14ac:dyDescent="0.25">
      <c r="BR828326" s="2381"/>
    </row>
    <row r="828350" spans="70:70" x14ac:dyDescent="0.25">
      <c r="BR828350" s="2394"/>
    </row>
    <row r="828351" spans="70:70" x14ac:dyDescent="0.25">
      <c r="BR828351" s="2381"/>
    </row>
    <row r="828375" spans="70:70" x14ac:dyDescent="0.25">
      <c r="BR828375" s="2394"/>
    </row>
    <row r="828376" spans="70:70" x14ac:dyDescent="0.25">
      <c r="BR828376" s="2381"/>
    </row>
    <row r="828400" spans="70:70" x14ac:dyDescent="0.25">
      <c r="BR828400" s="2394"/>
    </row>
    <row r="828401" spans="70:70" x14ac:dyDescent="0.25">
      <c r="BR828401" s="2381"/>
    </row>
    <row r="828425" spans="70:70" x14ac:dyDescent="0.25">
      <c r="BR828425" s="2394"/>
    </row>
    <row r="828426" spans="70:70" x14ac:dyDescent="0.25">
      <c r="BR828426" s="2381"/>
    </row>
    <row r="828450" spans="70:70" x14ac:dyDescent="0.25">
      <c r="BR828450" s="2394"/>
    </row>
    <row r="828451" spans="70:70" x14ac:dyDescent="0.25">
      <c r="BR828451" s="2381"/>
    </row>
    <row r="828475" spans="70:70" x14ac:dyDescent="0.25">
      <c r="BR828475" s="2394"/>
    </row>
    <row r="828476" spans="70:70" x14ac:dyDescent="0.25">
      <c r="BR828476" s="2381"/>
    </row>
    <row r="828500" spans="70:70" x14ac:dyDescent="0.25">
      <c r="BR828500" s="2394"/>
    </row>
    <row r="828501" spans="70:70" x14ac:dyDescent="0.25">
      <c r="BR828501" s="2381"/>
    </row>
    <row r="828525" spans="70:70" x14ac:dyDescent="0.25">
      <c r="BR828525" s="2394"/>
    </row>
    <row r="828526" spans="70:70" x14ac:dyDescent="0.25">
      <c r="BR828526" s="2381"/>
    </row>
    <row r="828550" spans="70:70" x14ac:dyDescent="0.25">
      <c r="BR828550" s="2394"/>
    </row>
    <row r="828551" spans="70:70" x14ac:dyDescent="0.25">
      <c r="BR828551" s="2381"/>
    </row>
    <row r="828575" spans="70:70" x14ac:dyDescent="0.25">
      <c r="BR828575" s="2394"/>
    </row>
    <row r="828576" spans="70:70" x14ac:dyDescent="0.25">
      <c r="BR828576" s="2381"/>
    </row>
    <row r="828600" spans="70:70" x14ac:dyDescent="0.25">
      <c r="BR828600" s="2394"/>
    </row>
    <row r="828601" spans="70:70" x14ac:dyDescent="0.25">
      <c r="BR828601" s="2381"/>
    </row>
    <row r="828625" spans="70:70" x14ac:dyDescent="0.25">
      <c r="BR828625" s="2394"/>
    </row>
    <row r="828626" spans="70:70" x14ac:dyDescent="0.25">
      <c r="BR828626" s="2381"/>
    </row>
    <row r="828650" spans="70:70" x14ac:dyDescent="0.25">
      <c r="BR828650" s="2394"/>
    </row>
    <row r="828651" spans="70:70" x14ac:dyDescent="0.25">
      <c r="BR828651" s="2381"/>
    </row>
    <row r="828675" spans="70:70" x14ac:dyDescent="0.25">
      <c r="BR828675" s="2394"/>
    </row>
    <row r="828676" spans="70:70" x14ac:dyDescent="0.25">
      <c r="BR828676" s="2381"/>
    </row>
    <row r="828700" spans="70:70" x14ac:dyDescent="0.25">
      <c r="BR828700" s="2394"/>
    </row>
    <row r="828701" spans="70:70" x14ac:dyDescent="0.25">
      <c r="BR828701" s="2381"/>
    </row>
    <row r="828725" spans="70:70" x14ac:dyDescent="0.25">
      <c r="BR828725" s="2394"/>
    </row>
    <row r="828726" spans="70:70" x14ac:dyDescent="0.25">
      <c r="BR828726" s="2381"/>
    </row>
    <row r="828750" spans="70:70" x14ac:dyDescent="0.25">
      <c r="BR828750" s="2394"/>
    </row>
    <row r="828751" spans="70:70" x14ac:dyDescent="0.25">
      <c r="BR828751" s="2381"/>
    </row>
    <row r="828775" spans="70:70" x14ac:dyDescent="0.25">
      <c r="BR828775" s="2394"/>
    </row>
    <row r="828776" spans="70:70" x14ac:dyDescent="0.25">
      <c r="BR828776" s="2381"/>
    </row>
    <row r="828800" spans="70:70" x14ac:dyDescent="0.25">
      <c r="BR828800" s="2394"/>
    </row>
    <row r="828801" spans="70:70" x14ac:dyDescent="0.25">
      <c r="BR828801" s="2381"/>
    </row>
    <row r="828825" spans="70:70" x14ac:dyDescent="0.25">
      <c r="BR828825" s="2394"/>
    </row>
    <row r="828826" spans="70:70" x14ac:dyDescent="0.25">
      <c r="BR828826" s="2381"/>
    </row>
    <row r="828850" spans="70:70" x14ac:dyDescent="0.25">
      <c r="BR828850" s="2394"/>
    </row>
    <row r="828851" spans="70:70" x14ac:dyDescent="0.25">
      <c r="BR828851" s="2381"/>
    </row>
    <row r="828875" spans="70:70" x14ac:dyDescent="0.25">
      <c r="BR828875" s="2394"/>
    </row>
    <row r="828876" spans="70:70" x14ac:dyDescent="0.25">
      <c r="BR828876" s="2381"/>
    </row>
    <row r="828900" spans="70:70" x14ac:dyDescent="0.25">
      <c r="BR828900" s="2394"/>
    </row>
    <row r="828901" spans="70:70" x14ac:dyDescent="0.25">
      <c r="BR828901" s="2381"/>
    </row>
    <row r="828925" spans="70:70" x14ac:dyDescent="0.25">
      <c r="BR828925" s="2394"/>
    </row>
    <row r="828926" spans="70:70" x14ac:dyDescent="0.25">
      <c r="BR828926" s="2381"/>
    </row>
    <row r="828950" spans="70:70" x14ac:dyDescent="0.25">
      <c r="BR828950" s="2394"/>
    </row>
    <row r="828951" spans="70:70" x14ac:dyDescent="0.25">
      <c r="BR828951" s="2381"/>
    </row>
    <row r="828975" spans="70:70" x14ac:dyDescent="0.25">
      <c r="BR828975" s="2394"/>
    </row>
    <row r="828976" spans="70:70" x14ac:dyDescent="0.25">
      <c r="BR828976" s="2381"/>
    </row>
    <row r="829000" spans="70:70" x14ac:dyDescent="0.25">
      <c r="BR829000" s="2394"/>
    </row>
    <row r="829001" spans="70:70" x14ac:dyDescent="0.25">
      <c r="BR829001" s="2381"/>
    </row>
    <row r="829025" spans="70:70" x14ac:dyDescent="0.25">
      <c r="BR829025" s="2394"/>
    </row>
    <row r="829026" spans="70:70" x14ac:dyDescent="0.25">
      <c r="BR829026" s="2381"/>
    </row>
    <row r="829050" spans="70:70" x14ac:dyDescent="0.25">
      <c r="BR829050" s="2394"/>
    </row>
    <row r="829051" spans="70:70" x14ac:dyDescent="0.25">
      <c r="BR829051" s="2381"/>
    </row>
    <row r="829075" spans="70:70" x14ac:dyDescent="0.25">
      <c r="BR829075" s="2394"/>
    </row>
    <row r="829076" spans="70:70" x14ac:dyDescent="0.25">
      <c r="BR829076" s="2381"/>
    </row>
    <row r="829100" spans="70:70" x14ac:dyDescent="0.25">
      <c r="BR829100" s="2394"/>
    </row>
    <row r="829101" spans="70:70" x14ac:dyDescent="0.25">
      <c r="BR829101" s="2381"/>
    </row>
    <row r="829125" spans="70:70" x14ac:dyDescent="0.25">
      <c r="BR829125" s="2394"/>
    </row>
    <row r="829126" spans="70:70" x14ac:dyDescent="0.25">
      <c r="BR829126" s="2381"/>
    </row>
    <row r="829150" spans="70:70" x14ac:dyDescent="0.25">
      <c r="BR829150" s="2394"/>
    </row>
    <row r="829151" spans="70:70" x14ac:dyDescent="0.25">
      <c r="BR829151" s="2381"/>
    </row>
    <row r="829175" spans="70:70" x14ac:dyDescent="0.25">
      <c r="BR829175" s="2394"/>
    </row>
    <row r="829176" spans="70:70" x14ac:dyDescent="0.25">
      <c r="BR829176" s="2381"/>
    </row>
    <row r="829200" spans="70:70" x14ac:dyDescent="0.25">
      <c r="BR829200" s="2394"/>
    </row>
    <row r="829201" spans="70:70" x14ac:dyDescent="0.25">
      <c r="BR829201" s="2381"/>
    </row>
    <row r="829225" spans="70:70" x14ac:dyDescent="0.25">
      <c r="BR829225" s="2394"/>
    </row>
    <row r="829226" spans="70:70" x14ac:dyDescent="0.25">
      <c r="BR829226" s="2381"/>
    </row>
    <row r="829250" spans="70:70" x14ac:dyDescent="0.25">
      <c r="BR829250" s="2394"/>
    </row>
    <row r="829251" spans="70:70" x14ac:dyDescent="0.25">
      <c r="BR829251" s="2381"/>
    </row>
    <row r="829275" spans="70:70" x14ac:dyDescent="0.25">
      <c r="BR829275" s="2394"/>
    </row>
    <row r="829276" spans="70:70" x14ac:dyDescent="0.25">
      <c r="BR829276" s="2381"/>
    </row>
    <row r="829300" spans="70:70" x14ac:dyDescent="0.25">
      <c r="BR829300" s="2394"/>
    </row>
    <row r="829301" spans="70:70" x14ac:dyDescent="0.25">
      <c r="BR829301" s="2381"/>
    </row>
    <row r="829325" spans="70:70" x14ac:dyDescent="0.25">
      <c r="BR829325" s="2394"/>
    </row>
    <row r="829326" spans="70:70" x14ac:dyDescent="0.25">
      <c r="BR829326" s="2381"/>
    </row>
    <row r="829350" spans="70:70" x14ac:dyDescent="0.25">
      <c r="BR829350" s="2394"/>
    </row>
    <row r="829351" spans="70:70" x14ac:dyDescent="0.25">
      <c r="BR829351" s="2381"/>
    </row>
    <row r="829375" spans="70:70" x14ac:dyDescent="0.25">
      <c r="BR829375" s="2394"/>
    </row>
    <row r="829376" spans="70:70" x14ac:dyDescent="0.25">
      <c r="BR829376" s="2381"/>
    </row>
    <row r="829400" spans="70:70" x14ac:dyDescent="0.25">
      <c r="BR829400" s="2394"/>
    </row>
    <row r="829401" spans="70:70" x14ac:dyDescent="0.25">
      <c r="BR829401" s="2381"/>
    </row>
    <row r="829425" spans="70:70" x14ac:dyDescent="0.25">
      <c r="BR829425" s="2394"/>
    </row>
    <row r="829426" spans="70:70" x14ac:dyDescent="0.25">
      <c r="BR829426" s="2381"/>
    </row>
    <row r="829450" spans="70:70" x14ac:dyDescent="0.25">
      <c r="BR829450" s="2394"/>
    </row>
    <row r="829451" spans="70:70" x14ac:dyDescent="0.25">
      <c r="BR829451" s="2381"/>
    </row>
    <row r="829475" spans="70:70" x14ac:dyDescent="0.25">
      <c r="BR829475" s="2394"/>
    </row>
    <row r="829476" spans="70:70" x14ac:dyDescent="0.25">
      <c r="BR829476" s="2381"/>
    </row>
    <row r="829500" spans="70:70" x14ac:dyDescent="0.25">
      <c r="BR829500" s="2394"/>
    </row>
    <row r="829501" spans="70:70" x14ac:dyDescent="0.25">
      <c r="BR829501" s="2381"/>
    </row>
    <row r="829525" spans="70:70" x14ac:dyDescent="0.25">
      <c r="BR829525" s="2394"/>
    </row>
    <row r="829526" spans="70:70" x14ac:dyDescent="0.25">
      <c r="BR829526" s="2381"/>
    </row>
    <row r="829550" spans="70:70" x14ac:dyDescent="0.25">
      <c r="BR829550" s="2394"/>
    </row>
    <row r="829551" spans="70:70" x14ac:dyDescent="0.25">
      <c r="BR829551" s="2381"/>
    </row>
    <row r="829575" spans="70:70" x14ac:dyDescent="0.25">
      <c r="BR829575" s="2394"/>
    </row>
    <row r="829576" spans="70:70" x14ac:dyDescent="0.25">
      <c r="BR829576" s="2381"/>
    </row>
    <row r="829600" spans="70:70" x14ac:dyDescent="0.25">
      <c r="BR829600" s="2394"/>
    </row>
    <row r="829601" spans="70:70" x14ac:dyDescent="0.25">
      <c r="BR829601" s="2381"/>
    </row>
    <row r="829625" spans="70:70" x14ac:dyDescent="0.25">
      <c r="BR829625" s="2394"/>
    </row>
    <row r="829626" spans="70:70" x14ac:dyDescent="0.25">
      <c r="BR829626" s="2381"/>
    </row>
    <row r="829650" spans="70:70" x14ac:dyDescent="0.25">
      <c r="BR829650" s="2394"/>
    </row>
    <row r="829651" spans="70:70" x14ac:dyDescent="0.25">
      <c r="BR829651" s="2381"/>
    </row>
    <row r="829675" spans="70:70" x14ac:dyDescent="0.25">
      <c r="BR829675" s="2394"/>
    </row>
    <row r="829676" spans="70:70" x14ac:dyDescent="0.25">
      <c r="BR829676" s="2381"/>
    </row>
    <row r="829700" spans="70:70" x14ac:dyDescent="0.25">
      <c r="BR829700" s="2394"/>
    </row>
    <row r="829701" spans="70:70" x14ac:dyDescent="0.25">
      <c r="BR829701" s="2381"/>
    </row>
    <row r="829725" spans="70:70" x14ac:dyDescent="0.25">
      <c r="BR829725" s="2394"/>
    </row>
    <row r="829726" spans="70:70" x14ac:dyDescent="0.25">
      <c r="BR829726" s="2381"/>
    </row>
    <row r="829750" spans="70:70" x14ac:dyDescent="0.25">
      <c r="BR829750" s="2394"/>
    </row>
    <row r="829751" spans="70:70" x14ac:dyDescent="0.25">
      <c r="BR829751" s="2381"/>
    </row>
    <row r="829775" spans="70:70" x14ac:dyDescent="0.25">
      <c r="BR829775" s="2394"/>
    </row>
    <row r="829776" spans="70:70" x14ac:dyDescent="0.25">
      <c r="BR829776" s="2381"/>
    </row>
    <row r="829800" spans="70:70" x14ac:dyDescent="0.25">
      <c r="BR829800" s="2394"/>
    </row>
    <row r="829801" spans="70:70" x14ac:dyDescent="0.25">
      <c r="BR829801" s="2381"/>
    </row>
    <row r="829825" spans="70:70" x14ac:dyDescent="0.25">
      <c r="BR829825" s="2394"/>
    </row>
    <row r="829826" spans="70:70" x14ac:dyDescent="0.25">
      <c r="BR829826" s="2381"/>
    </row>
    <row r="829850" spans="70:70" x14ac:dyDescent="0.25">
      <c r="BR829850" s="2394"/>
    </row>
    <row r="829851" spans="70:70" x14ac:dyDescent="0.25">
      <c r="BR829851" s="2381"/>
    </row>
    <row r="829875" spans="70:70" x14ac:dyDescent="0.25">
      <c r="BR829875" s="2394"/>
    </row>
    <row r="829876" spans="70:70" x14ac:dyDescent="0.25">
      <c r="BR829876" s="2381"/>
    </row>
    <row r="829900" spans="70:70" x14ac:dyDescent="0.25">
      <c r="BR829900" s="2394"/>
    </row>
    <row r="829901" spans="70:70" x14ac:dyDescent="0.25">
      <c r="BR829901" s="2381"/>
    </row>
    <row r="829925" spans="70:70" x14ac:dyDescent="0.25">
      <c r="BR829925" s="2394"/>
    </row>
    <row r="829926" spans="70:70" x14ac:dyDescent="0.25">
      <c r="BR829926" s="2381"/>
    </row>
    <row r="829950" spans="70:70" x14ac:dyDescent="0.25">
      <c r="BR829950" s="2394"/>
    </row>
    <row r="829951" spans="70:70" x14ac:dyDescent="0.25">
      <c r="BR829951" s="2381"/>
    </row>
    <row r="829975" spans="70:70" x14ac:dyDescent="0.25">
      <c r="BR829975" s="2394"/>
    </row>
    <row r="829976" spans="70:70" x14ac:dyDescent="0.25">
      <c r="BR829976" s="2381"/>
    </row>
    <row r="830000" spans="70:70" x14ac:dyDescent="0.25">
      <c r="BR830000" s="2394"/>
    </row>
    <row r="830001" spans="70:70" x14ac:dyDescent="0.25">
      <c r="BR830001" s="2381"/>
    </row>
    <row r="830025" spans="70:70" x14ac:dyDescent="0.25">
      <c r="BR830025" s="2394"/>
    </row>
    <row r="830026" spans="70:70" x14ac:dyDescent="0.25">
      <c r="BR830026" s="2381"/>
    </row>
    <row r="830050" spans="70:70" x14ac:dyDescent="0.25">
      <c r="BR830050" s="2394"/>
    </row>
    <row r="830051" spans="70:70" x14ac:dyDescent="0.25">
      <c r="BR830051" s="2381"/>
    </row>
    <row r="830075" spans="70:70" x14ac:dyDescent="0.25">
      <c r="BR830075" s="2394"/>
    </row>
    <row r="830076" spans="70:70" x14ac:dyDescent="0.25">
      <c r="BR830076" s="2381"/>
    </row>
    <row r="830100" spans="70:70" x14ac:dyDescent="0.25">
      <c r="BR830100" s="2394"/>
    </row>
    <row r="830101" spans="70:70" x14ac:dyDescent="0.25">
      <c r="BR830101" s="2381"/>
    </row>
    <row r="830125" spans="70:70" x14ac:dyDescent="0.25">
      <c r="BR830125" s="2394"/>
    </row>
    <row r="830126" spans="70:70" x14ac:dyDescent="0.25">
      <c r="BR830126" s="2381"/>
    </row>
    <row r="830150" spans="70:70" x14ac:dyDescent="0.25">
      <c r="BR830150" s="2394"/>
    </row>
    <row r="830151" spans="70:70" x14ac:dyDescent="0.25">
      <c r="BR830151" s="2381"/>
    </row>
    <row r="830175" spans="70:70" x14ac:dyDescent="0.25">
      <c r="BR830175" s="2394"/>
    </row>
    <row r="830176" spans="70:70" x14ac:dyDescent="0.25">
      <c r="BR830176" s="2381"/>
    </row>
    <row r="830200" spans="70:70" x14ac:dyDescent="0.25">
      <c r="BR830200" s="2394"/>
    </row>
    <row r="830201" spans="70:70" x14ac:dyDescent="0.25">
      <c r="BR830201" s="2381"/>
    </row>
    <row r="830225" spans="70:70" x14ac:dyDescent="0.25">
      <c r="BR830225" s="2394"/>
    </row>
    <row r="830226" spans="70:70" x14ac:dyDescent="0.25">
      <c r="BR830226" s="2381"/>
    </row>
    <row r="830250" spans="70:70" x14ac:dyDescent="0.25">
      <c r="BR830250" s="2394"/>
    </row>
    <row r="830251" spans="70:70" x14ac:dyDescent="0.25">
      <c r="BR830251" s="2381"/>
    </row>
    <row r="830275" spans="70:70" x14ac:dyDescent="0.25">
      <c r="BR830275" s="2394"/>
    </row>
    <row r="830276" spans="70:70" x14ac:dyDescent="0.25">
      <c r="BR830276" s="2381"/>
    </row>
    <row r="830300" spans="70:70" x14ac:dyDescent="0.25">
      <c r="BR830300" s="2394"/>
    </row>
    <row r="830301" spans="70:70" x14ac:dyDescent="0.25">
      <c r="BR830301" s="2381"/>
    </row>
    <row r="830325" spans="70:70" x14ac:dyDescent="0.25">
      <c r="BR830325" s="2394"/>
    </row>
    <row r="830326" spans="70:70" x14ac:dyDescent="0.25">
      <c r="BR830326" s="2381"/>
    </row>
    <row r="830350" spans="70:70" x14ac:dyDescent="0.25">
      <c r="BR830350" s="2394"/>
    </row>
    <row r="830351" spans="70:70" x14ac:dyDescent="0.25">
      <c r="BR830351" s="2381"/>
    </row>
    <row r="830375" spans="70:70" x14ac:dyDescent="0.25">
      <c r="BR830375" s="2394"/>
    </row>
    <row r="830376" spans="70:70" x14ac:dyDescent="0.25">
      <c r="BR830376" s="2381"/>
    </row>
    <row r="830400" spans="70:70" x14ac:dyDescent="0.25">
      <c r="BR830400" s="2394"/>
    </row>
    <row r="830401" spans="70:70" x14ac:dyDescent="0.25">
      <c r="BR830401" s="2381"/>
    </row>
    <row r="830425" spans="70:70" x14ac:dyDescent="0.25">
      <c r="BR830425" s="2394"/>
    </row>
    <row r="830426" spans="70:70" x14ac:dyDescent="0.25">
      <c r="BR830426" s="2381"/>
    </row>
    <row r="830450" spans="70:70" x14ac:dyDescent="0.25">
      <c r="BR830450" s="2394"/>
    </row>
    <row r="830451" spans="70:70" x14ac:dyDescent="0.25">
      <c r="BR830451" s="2381"/>
    </row>
    <row r="830475" spans="70:70" x14ac:dyDescent="0.25">
      <c r="BR830475" s="2394"/>
    </row>
    <row r="830476" spans="70:70" x14ac:dyDescent="0.25">
      <c r="BR830476" s="2381"/>
    </row>
    <row r="830500" spans="70:70" x14ac:dyDescent="0.25">
      <c r="BR830500" s="2394"/>
    </row>
    <row r="830501" spans="70:70" x14ac:dyDescent="0.25">
      <c r="BR830501" s="2381"/>
    </row>
    <row r="830525" spans="70:70" x14ac:dyDescent="0.25">
      <c r="BR830525" s="2394"/>
    </row>
    <row r="830526" spans="70:70" x14ac:dyDescent="0.25">
      <c r="BR830526" s="2381"/>
    </row>
    <row r="830550" spans="70:70" x14ac:dyDescent="0.25">
      <c r="BR830550" s="2394"/>
    </row>
    <row r="830551" spans="70:70" x14ac:dyDescent="0.25">
      <c r="BR830551" s="2381"/>
    </row>
    <row r="830575" spans="70:70" x14ac:dyDescent="0.25">
      <c r="BR830575" s="2394"/>
    </row>
    <row r="830576" spans="70:70" x14ac:dyDescent="0.25">
      <c r="BR830576" s="2381"/>
    </row>
    <row r="830600" spans="70:70" x14ac:dyDescent="0.25">
      <c r="BR830600" s="2394"/>
    </row>
    <row r="830601" spans="70:70" x14ac:dyDescent="0.25">
      <c r="BR830601" s="2381"/>
    </row>
    <row r="830625" spans="70:70" x14ac:dyDescent="0.25">
      <c r="BR830625" s="2394"/>
    </row>
    <row r="830626" spans="70:70" x14ac:dyDescent="0.25">
      <c r="BR830626" s="2381"/>
    </row>
    <row r="830650" spans="70:70" x14ac:dyDescent="0.25">
      <c r="BR830650" s="2394"/>
    </row>
    <row r="830651" spans="70:70" x14ac:dyDescent="0.25">
      <c r="BR830651" s="2381"/>
    </row>
    <row r="830675" spans="70:70" x14ac:dyDescent="0.25">
      <c r="BR830675" s="2394"/>
    </row>
    <row r="830676" spans="70:70" x14ac:dyDescent="0.25">
      <c r="BR830676" s="2381"/>
    </row>
    <row r="830700" spans="70:70" x14ac:dyDescent="0.25">
      <c r="BR830700" s="2394"/>
    </row>
    <row r="830701" spans="70:70" x14ac:dyDescent="0.25">
      <c r="BR830701" s="2381"/>
    </row>
    <row r="830725" spans="70:70" x14ac:dyDescent="0.25">
      <c r="BR830725" s="2394"/>
    </row>
    <row r="830726" spans="70:70" x14ac:dyDescent="0.25">
      <c r="BR830726" s="2381"/>
    </row>
    <row r="830750" spans="70:70" x14ac:dyDescent="0.25">
      <c r="BR830750" s="2394"/>
    </row>
    <row r="830751" spans="70:70" x14ac:dyDescent="0.25">
      <c r="BR830751" s="2381"/>
    </row>
    <row r="830775" spans="70:70" x14ac:dyDescent="0.25">
      <c r="BR830775" s="2394"/>
    </row>
    <row r="830776" spans="70:70" x14ac:dyDescent="0.25">
      <c r="BR830776" s="2381"/>
    </row>
    <row r="830800" spans="70:70" x14ac:dyDescent="0.25">
      <c r="BR830800" s="2394"/>
    </row>
    <row r="830801" spans="70:70" x14ac:dyDescent="0.25">
      <c r="BR830801" s="2381"/>
    </row>
    <row r="830825" spans="70:70" x14ac:dyDescent="0.25">
      <c r="BR830825" s="2394"/>
    </row>
    <row r="830826" spans="70:70" x14ac:dyDescent="0.25">
      <c r="BR830826" s="2381"/>
    </row>
    <row r="830850" spans="70:70" x14ac:dyDescent="0.25">
      <c r="BR830850" s="2394"/>
    </row>
    <row r="830851" spans="70:70" x14ac:dyDescent="0.25">
      <c r="BR830851" s="2381"/>
    </row>
    <row r="830875" spans="70:70" x14ac:dyDescent="0.25">
      <c r="BR830875" s="2394"/>
    </row>
    <row r="830876" spans="70:70" x14ac:dyDescent="0.25">
      <c r="BR830876" s="2381"/>
    </row>
    <row r="830900" spans="70:70" x14ac:dyDescent="0.25">
      <c r="BR830900" s="2394"/>
    </row>
    <row r="830901" spans="70:70" x14ac:dyDescent="0.25">
      <c r="BR830901" s="2381"/>
    </row>
    <row r="830925" spans="70:70" x14ac:dyDescent="0.25">
      <c r="BR830925" s="2394"/>
    </row>
    <row r="830926" spans="70:70" x14ac:dyDescent="0.25">
      <c r="BR830926" s="2381"/>
    </row>
    <row r="830950" spans="70:70" x14ac:dyDescent="0.25">
      <c r="BR830950" s="2394"/>
    </row>
    <row r="830951" spans="70:70" x14ac:dyDescent="0.25">
      <c r="BR830951" s="2381"/>
    </row>
    <row r="830975" spans="70:70" x14ac:dyDescent="0.25">
      <c r="BR830975" s="2394"/>
    </row>
    <row r="830976" spans="70:70" x14ac:dyDescent="0.25">
      <c r="BR830976" s="2381"/>
    </row>
    <row r="831000" spans="70:70" x14ac:dyDescent="0.25">
      <c r="BR831000" s="2394"/>
    </row>
    <row r="831001" spans="70:70" x14ac:dyDescent="0.25">
      <c r="BR831001" s="2381"/>
    </row>
    <row r="831025" spans="70:70" x14ac:dyDescent="0.25">
      <c r="BR831025" s="2394"/>
    </row>
    <row r="831026" spans="70:70" x14ac:dyDescent="0.25">
      <c r="BR831026" s="2381"/>
    </row>
    <row r="831050" spans="70:70" x14ac:dyDescent="0.25">
      <c r="BR831050" s="2394"/>
    </row>
    <row r="831051" spans="70:70" x14ac:dyDescent="0.25">
      <c r="BR831051" s="2381"/>
    </row>
    <row r="831075" spans="70:70" x14ac:dyDescent="0.25">
      <c r="BR831075" s="2394"/>
    </row>
    <row r="831076" spans="70:70" x14ac:dyDescent="0.25">
      <c r="BR831076" s="2381"/>
    </row>
    <row r="831100" spans="70:70" x14ac:dyDescent="0.25">
      <c r="BR831100" s="2394"/>
    </row>
    <row r="831101" spans="70:70" x14ac:dyDescent="0.25">
      <c r="BR831101" s="2381"/>
    </row>
    <row r="831125" spans="70:70" x14ac:dyDescent="0.25">
      <c r="BR831125" s="2394"/>
    </row>
    <row r="831126" spans="70:70" x14ac:dyDescent="0.25">
      <c r="BR831126" s="2381"/>
    </row>
    <row r="831150" spans="70:70" x14ac:dyDescent="0.25">
      <c r="BR831150" s="2394"/>
    </row>
    <row r="831151" spans="70:70" x14ac:dyDescent="0.25">
      <c r="BR831151" s="2381"/>
    </row>
    <row r="831175" spans="70:70" x14ac:dyDescent="0.25">
      <c r="BR831175" s="2394"/>
    </row>
    <row r="831176" spans="70:70" x14ac:dyDescent="0.25">
      <c r="BR831176" s="2381"/>
    </row>
    <row r="831200" spans="70:70" x14ac:dyDescent="0.25">
      <c r="BR831200" s="2394"/>
    </row>
    <row r="831201" spans="70:70" x14ac:dyDescent="0.25">
      <c r="BR831201" s="2381"/>
    </row>
    <row r="831225" spans="70:70" x14ac:dyDescent="0.25">
      <c r="BR831225" s="2394"/>
    </row>
    <row r="831226" spans="70:70" x14ac:dyDescent="0.25">
      <c r="BR831226" s="2381"/>
    </row>
    <row r="831250" spans="70:70" x14ac:dyDescent="0.25">
      <c r="BR831250" s="2394"/>
    </row>
    <row r="831251" spans="70:70" x14ac:dyDescent="0.25">
      <c r="BR831251" s="2381"/>
    </row>
    <row r="831275" spans="70:70" x14ac:dyDescent="0.25">
      <c r="BR831275" s="2394"/>
    </row>
    <row r="831276" spans="70:70" x14ac:dyDescent="0.25">
      <c r="BR831276" s="2381"/>
    </row>
    <row r="831300" spans="70:70" x14ac:dyDescent="0.25">
      <c r="BR831300" s="2394"/>
    </row>
    <row r="831301" spans="70:70" x14ac:dyDescent="0.25">
      <c r="BR831301" s="2381"/>
    </row>
    <row r="831325" spans="70:70" x14ac:dyDescent="0.25">
      <c r="BR831325" s="2394"/>
    </row>
    <row r="831326" spans="70:70" x14ac:dyDescent="0.25">
      <c r="BR831326" s="2381"/>
    </row>
    <row r="831350" spans="70:70" x14ac:dyDescent="0.25">
      <c r="BR831350" s="2394"/>
    </row>
    <row r="831351" spans="70:70" x14ac:dyDescent="0.25">
      <c r="BR831351" s="2381"/>
    </row>
    <row r="831375" spans="70:70" x14ac:dyDescent="0.25">
      <c r="BR831375" s="2394"/>
    </row>
    <row r="831376" spans="70:70" x14ac:dyDescent="0.25">
      <c r="BR831376" s="2381"/>
    </row>
    <row r="831400" spans="70:70" x14ac:dyDescent="0.25">
      <c r="BR831400" s="2394"/>
    </row>
    <row r="831401" spans="70:70" x14ac:dyDescent="0.25">
      <c r="BR831401" s="2381"/>
    </row>
    <row r="831425" spans="70:70" x14ac:dyDescent="0.25">
      <c r="BR831425" s="2394"/>
    </row>
    <row r="831426" spans="70:70" x14ac:dyDescent="0.25">
      <c r="BR831426" s="2381"/>
    </row>
    <row r="831450" spans="70:70" x14ac:dyDescent="0.25">
      <c r="BR831450" s="2394"/>
    </row>
    <row r="831451" spans="70:70" x14ac:dyDescent="0.25">
      <c r="BR831451" s="2381"/>
    </row>
    <row r="831475" spans="70:70" x14ac:dyDescent="0.25">
      <c r="BR831475" s="2394"/>
    </row>
    <row r="831476" spans="70:70" x14ac:dyDescent="0.25">
      <c r="BR831476" s="2381"/>
    </row>
    <row r="831500" spans="70:70" x14ac:dyDescent="0.25">
      <c r="BR831500" s="2394"/>
    </row>
    <row r="831501" spans="70:70" x14ac:dyDescent="0.25">
      <c r="BR831501" s="2381"/>
    </row>
    <row r="831525" spans="70:70" x14ac:dyDescent="0.25">
      <c r="BR831525" s="2394"/>
    </row>
    <row r="831526" spans="70:70" x14ac:dyDescent="0.25">
      <c r="BR831526" s="2381"/>
    </row>
    <row r="831550" spans="70:70" x14ac:dyDescent="0.25">
      <c r="BR831550" s="2394"/>
    </row>
    <row r="831551" spans="70:70" x14ac:dyDescent="0.25">
      <c r="BR831551" s="2381"/>
    </row>
    <row r="831575" spans="70:70" x14ac:dyDescent="0.25">
      <c r="BR831575" s="2394"/>
    </row>
    <row r="831576" spans="70:70" x14ac:dyDescent="0.25">
      <c r="BR831576" s="2381"/>
    </row>
    <row r="831600" spans="70:70" x14ac:dyDescent="0.25">
      <c r="BR831600" s="2394"/>
    </row>
    <row r="831601" spans="70:70" x14ac:dyDescent="0.25">
      <c r="BR831601" s="2381"/>
    </row>
    <row r="831625" spans="70:70" x14ac:dyDescent="0.25">
      <c r="BR831625" s="2394"/>
    </row>
    <row r="831626" spans="70:70" x14ac:dyDescent="0.25">
      <c r="BR831626" s="2381"/>
    </row>
    <row r="831650" spans="70:70" x14ac:dyDescent="0.25">
      <c r="BR831650" s="2394"/>
    </row>
    <row r="831651" spans="70:70" x14ac:dyDescent="0.25">
      <c r="BR831651" s="2381"/>
    </row>
    <row r="831675" spans="70:70" x14ac:dyDescent="0.25">
      <c r="BR831675" s="2394"/>
    </row>
    <row r="831676" spans="70:70" x14ac:dyDescent="0.25">
      <c r="BR831676" s="2381"/>
    </row>
    <row r="831700" spans="70:70" x14ac:dyDescent="0.25">
      <c r="BR831700" s="2394"/>
    </row>
    <row r="831701" spans="70:70" x14ac:dyDescent="0.25">
      <c r="BR831701" s="2381"/>
    </row>
    <row r="831725" spans="70:70" x14ac:dyDescent="0.25">
      <c r="BR831725" s="2394"/>
    </row>
    <row r="831726" spans="70:70" x14ac:dyDescent="0.25">
      <c r="BR831726" s="2381"/>
    </row>
    <row r="831750" spans="70:70" x14ac:dyDescent="0.25">
      <c r="BR831750" s="2394"/>
    </row>
    <row r="831751" spans="70:70" x14ac:dyDescent="0.25">
      <c r="BR831751" s="2381"/>
    </row>
    <row r="831775" spans="70:70" x14ac:dyDescent="0.25">
      <c r="BR831775" s="2394"/>
    </row>
    <row r="831776" spans="70:70" x14ac:dyDescent="0.25">
      <c r="BR831776" s="2381"/>
    </row>
    <row r="831800" spans="70:70" x14ac:dyDescent="0.25">
      <c r="BR831800" s="2394"/>
    </row>
    <row r="831801" spans="70:70" x14ac:dyDescent="0.25">
      <c r="BR831801" s="2381"/>
    </row>
    <row r="831825" spans="70:70" x14ac:dyDescent="0.25">
      <c r="BR831825" s="2394"/>
    </row>
    <row r="831826" spans="70:70" x14ac:dyDescent="0.25">
      <c r="BR831826" s="2381"/>
    </row>
    <row r="831850" spans="70:70" x14ac:dyDescent="0.25">
      <c r="BR831850" s="2394"/>
    </row>
    <row r="831851" spans="70:70" x14ac:dyDescent="0.25">
      <c r="BR831851" s="2381"/>
    </row>
    <row r="831875" spans="70:70" x14ac:dyDescent="0.25">
      <c r="BR831875" s="2394"/>
    </row>
    <row r="831876" spans="70:70" x14ac:dyDescent="0.25">
      <c r="BR831876" s="2381"/>
    </row>
    <row r="831900" spans="70:70" x14ac:dyDescent="0.25">
      <c r="BR831900" s="2394"/>
    </row>
    <row r="831901" spans="70:70" x14ac:dyDescent="0.25">
      <c r="BR831901" s="2381"/>
    </row>
    <row r="831925" spans="70:70" x14ac:dyDescent="0.25">
      <c r="BR831925" s="2394"/>
    </row>
    <row r="831926" spans="70:70" x14ac:dyDescent="0.25">
      <c r="BR831926" s="2381"/>
    </row>
    <row r="831950" spans="70:70" x14ac:dyDescent="0.25">
      <c r="BR831950" s="2394"/>
    </row>
    <row r="831951" spans="70:70" x14ac:dyDescent="0.25">
      <c r="BR831951" s="2381"/>
    </row>
    <row r="831975" spans="70:70" x14ac:dyDescent="0.25">
      <c r="BR831975" s="2394"/>
    </row>
    <row r="831976" spans="70:70" x14ac:dyDescent="0.25">
      <c r="BR831976" s="2381"/>
    </row>
    <row r="832000" spans="70:70" x14ac:dyDescent="0.25">
      <c r="BR832000" s="2394"/>
    </row>
    <row r="832001" spans="70:70" x14ac:dyDescent="0.25">
      <c r="BR832001" s="2381"/>
    </row>
    <row r="832025" spans="70:70" x14ac:dyDescent="0.25">
      <c r="BR832025" s="2394"/>
    </row>
    <row r="832026" spans="70:70" x14ac:dyDescent="0.25">
      <c r="BR832026" s="2381"/>
    </row>
    <row r="832050" spans="70:70" x14ac:dyDescent="0.25">
      <c r="BR832050" s="2394"/>
    </row>
    <row r="832051" spans="70:70" x14ac:dyDescent="0.25">
      <c r="BR832051" s="2381"/>
    </row>
    <row r="832075" spans="70:70" x14ac:dyDescent="0.25">
      <c r="BR832075" s="2394"/>
    </row>
    <row r="832076" spans="70:70" x14ac:dyDescent="0.25">
      <c r="BR832076" s="2381"/>
    </row>
    <row r="832100" spans="70:70" x14ac:dyDescent="0.25">
      <c r="BR832100" s="2394"/>
    </row>
    <row r="832101" spans="70:70" x14ac:dyDescent="0.25">
      <c r="BR832101" s="2381"/>
    </row>
    <row r="832125" spans="70:70" x14ac:dyDescent="0.25">
      <c r="BR832125" s="2394"/>
    </row>
    <row r="832126" spans="70:70" x14ac:dyDescent="0.25">
      <c r="BR832126" s="2381"/>
    </row>
    <row r="832150" spans="70:70" x14ac:dyDescent="0.25">
      <c r="BR832150" s="2394"/>
    </row>
    <row r="832151" spans="70:70" x14ac:dyDescent="0.25">
      <c r="BR832151" s="2381"/>
    </row>
    <row r="832175" spans="70:70" x14ac:dyDescent="0.25">
      <c r="BR832175" s="2394"/>
    </row>
    <row r="832176" spans="70:70" x14ac:dyDescent="0.25">
      <c r="BR832176" s="2381"/>
    </row>
    <row r="832200" spans="70:70" x14ac:dyDescent="0.25">
      <c r="BR832200" s="2394"/>
    </row>
    <row r="832201" spans="70:70" x14ac:dyDescent="0.25">
      <c r="BR832201" s="2381"/>
    </row>
    <row r="832225" spans="70:70" x14ac:dyDescent="0.25">
      <c r="BR832225" s="2394"/>
    </row>
    <row r="832226" spans="70:70" x14ac:dyDescent="0.25">
      <c r="BR832226" s="2381"/>
    </row>
    <row r="832250" spans="70:70" x14ac:dyDescent="0.25">
      <c r="BR832250" s="2394"/>
    </row>
    <row r="832251" spans="70:70" x14ac:dyDescent="0.25">
      <c r="BR832251" s="2381"/>
    </row>
    <row r="832275" spans="70:70" x14ac:dyDescent="0.25">
      <c r="BR832275" s="2394"/>
    </row>
    <row r="832276" spans="70:70" x14ac:dyDescent="0.25">
      <c r="BR832276" s="2381"/>
    </row>
    <row r="832300" spans="70:70" x14ac:dyDescent="0.25">
      <c r="BR832300" s="2394"/>
    </row>
    <row r="832301" spans="70:70" x14ac:dyDescent="0.25">
      <c r="BR832301" s="2381"/>
    </row>
    <row r="832325" spans="70:70" x14ac:dyDescent="0.25">
      <c r="BR832325" s="2394"/>
    </row>
    <row r="832326" spans="70:70" x14ac:dyDescent="0.25">
      <c r="BR832326" s="2381"/>
    </row>
    <row r="832350" spans="70:70" x14ac:dyDescent="0.25">
      <c r="BR832350" s="2394"/>
    </row>
    <row r="832351" spans="70:70" x14ac:dyDescent="0.25">
      <c r="BR832351" s="2381"/>
    </row>
    <row r="832375" spans="70:70" x14ac:dyDescent="0.25">
      <c r="BR832375" s="2394"/>
    </row>
    <row r="832376" spans="70:70" x14ac:dyDescent="0.25">
      <c r="BR832376" s="2381"/>
    </row>
    <row r="832400" spans="70:70" x14ac:dyDescent="0.25">
      <c r="BR832400" s="2394"/>
    </row>
    <row r="832401" spans="70:70" x14ac:dyDescent="0.25">
      <c r="BR832401" s="2381"/>
    </row>
    <row r="832425" spans="70:70" x14ac:dyDescent="0.25">
      <c r="BR832425" s="2394"/>
    </row>
    <row r="832426" spans="70:70" x14ac:dyDescent="0.25">
      <c r="BR832426" s="2381"/>
    </row>
    <row r="832450" spans="70:70" x14ac:dyDescent="0.25">
      <c r="BR832450" s="2394"/>
    </row>
    <row r="832451" spans="70:70" x14ac:dyDescent="0.25">
      <c r="BR832451" s="2381"/>
    </row>
    <row r="832475" spans="70:70" x14ac:dyDescent="0.25">
      <c r="BR832475" s="2394"/>
    </row>
    <row r="832476" spans="70:70" x14ac:dyDescent="0.25">
      <c r="BR832476" s="2381"/>
    </row>
    <row r="832500" spans="70:70" x14ac:dyDescent="0.25">
      <c r="BR832500" s="2394"/>
    </row>
    <row r="832501" spans="70:70" x14ac:dyDescent="0.25">
      <c r="BR832501" s="2381"/>
    </row>
    <row r="832525" spans="70:70" x14ac:dyDescent="0.25">
      <c r="BR832525" s="2394"/>
    </row>
    <row r="832526" spans="70:70" x14ac:dyDescent="0.25">
      <c r="BR832526" s="2381"/>
    </row>
    <row r="832550" spans="70:70" x14ac:dyDescent="0.25">
      <c r="BR832550" s="2394"/>
    </row>
    <row r="832551" spans="70:70" x14ac:dyDescent="0.25">
      <c r="BR832551" s="2381"/>
    </row>
    <row r="832575" spans="70:70" x14ac:dyDescent="0.25">
      <c r="BR832575" s="2394"/>
    </row>
    <row r="832576" spans="70:70" x14ac:dyDescent="0.25">
      <c r="BR832576" s="2381"/>
    </row>
    <row r="832600" spans="70:70" x14ac:dyDescent="0.25">
      <c r="BR832600" s="2394"/>
    </row>
    <row r="832601" spans="70:70" x14ac:dyDescent="0.25">
      <c r="BR832601" s="2381"/>
    </row>
    <row r="832625" spans="70:70" x14ac:dyDescent="0.25">
      <c r="BR832625" s="2394"/>
    </row>
    <row r="832626" spans="70:70" x14ac:dyDescent="0.25">
      <c r="BR832626" s="2381"/>
    </row>
    <row r="832650" spans="70:70" x14ac:dyDescent="0.25">
      <c r="BR832650" s="2394"/>
    </row>
    <row r="832651" spans="70:70" x14ac:dyDescent="0.25">
      <c r="BR832651" s="2381"/>
    </row>
    <row r="832675" spans="70:70" x14ac:dyDescent="0.25">
      <c r="BR832675" s="2394"/>
    </row>
    <row r="832676" spans="70:70" x14ac:dyDescent="0.25">
      <c r="BR832676" s="2381"/>
    </row>
    <row r="832700" spans="70:70" x14ac:dyDescent="0.25">
      <c r="BR832700" s="2394"/>
    </row>
    <row r="832701" spans="70:70" x14ac:dyDescent="0.25">
      <c r="BR832701" s="2381"/>
    </row>
    <row r="832725" spans="70:70" x14ac:dyDescent="0.25">
      <c r="BR832725" s="2394"/>
    </row>
    <row r="832726" spans="70:70" x14ac:dyDescent="0.25">
      <c r="BR832726" s="2381"/>
    </row>
    <row r="832750" spans="70:70" x14ac:dyDescent="0.25">
      <c r="BR832750" s="2394"/>
    </row>
    <row r="832751" spans="70:70" x14ac:dyDescent="0.25">
      <c r="BR832751" s="2381"/>
    </row>
    <row r="832775" spans="70:70" x14ac:dyDescent="0.25">
      <c r="BR832775" s="2394"/>
    </row>
    <row r="832776" spans="70:70" x14ac:dyDescent="0.25">
      <c r="BR832776" s="2381"/>
    </row>
    <row r="832800" spans="70:70" x14ac:dyDescent="0.25">
      <c r="BR832800" s="2394"/>
    </row>
    <row r="832801" spans="70:70" x14ac:dyDescent="0.25">
      <c r="BR832801" s="2381"/>
    </row>
    <row r="832825" spans="70:70" x14ac:dyDescent="0.25">
      <c r="BR832825" s="2394"/>
    </row>
    <row r="832826" spans="70:70" x14ac:dyDescent="0.25">
      <c r="BR832826" s="2381"/>
    </row>
    <row r="832850" spans="70:70" x14ac:dyDescent="0.25">
      <c r="BR832850" s="2394"/>
    </row>
    <row r="832851" spans="70:70" x14ac:dyDescent="0.25">
      <c r="BR832851" s="2381"/>
    </row>
    <row r="832875" spans="70:70" x14ac:dyDescent="0.25">
      <c r="BR832875" s="2394"/>
    </row>
    <row r="832876" spans="70:70" x14ac:dyDescent="0.25">
      <c r="BR832876" s="2381"/>
    </row>
    <row r="832900" spans="70:70" x14ac:dyDescent="0.25">
      <c r="BR832900" s="2394"/>
    </row>
    <row r="832901" spans="70:70" x14ac:dyDescent="0.25">
      <c r="BR832901" s="2381"/>
    </row>
    <row r="832925" spans="70:70" x14ac:dyDescent="0.25">
      <c r="BR832925" s="2394"/>
    </row>
    <row r="832926" spans="70:70" x14ac:dyDescent="0.25">
      <c r="BR832926" s="2381"/>
    </row>
    <row r="832950" spans="70:70" x14ac:dyDescent="0.25">
      <c r="BR832950" s="2394"/>
    </row>
    <row r="832951" spans="70:70" x14ac:dyDescent="0.25">
      <c r="BR832951" s="2381"/>
    </row>
    <row r="832975" spans="70:70" x14ac:dyDescent="0.25">
      <c r="BR832975" s="2394"/>
    </row>
    <row r="832976" spans="70:70" x14ac:dyDescent="0.25">
      <c r="BR832976" s="2381"/>
    </row>
    <row r="833000" spans="70:70" x14ac:dyDescent="0.25">
      <c r="BR833000" s="2394"/>
    </row>
    <row r="833001" spans="70:70" x14ac:dyDescent="0.25">
      <c r="BR833001" s="2381"/>
    </row>
    <row r="833025" spans="70:70" x14ac:dyDescent="0.25">
      <c r="BR833025" s="2394"/>
    </row>
    <row r="833026" spans="70:70" x14ac:dyDescent="0.25">
      <c r="BR833026" s="2381"/>
    </row>
    <row r="833050" spans="70:70" x14ac:dyDescent="0.25">
      <c r="BR833050" s="2394"/>
    </row>
    <row r="833051" spans="70:70" x14ac:dyDescent="0.25">
      <c r="BR833051" s="2381"/>
    </row>
    <row r="833075" spans="70:70" x14ac:dyDescent="0.25">
      <c r="BR833075" s="2394"/>
    </row>
    <row r="833076" spans="70:70" x14ac:dyDescent="0.25">
      <c r="BR833076" s="2381"/>
    </row>
    <row r="833100" spans="70:70" x14ac:dyDescent="0.25">
      <c r="BR833100" s="2394"/>
    </row>
    <row r="833101" spans="70:70" x14ac:dyDescent="0.25">
      <c r="BR833101" s="2381"/>
    </row>
    <row r="833125" spans="70:70" x14ac:dyDescent="0.25">
      <c r="BR833125" s="2394"/>
    </row>
    <row r="833126" spans="70:70" x14ac:dyDescent="0.25">
      <c r="BR833126" s="2381"/>
    </row>
    <row r="833150" spans="70:70" x14ac:dyDescent="0.25">
      <c r="BR833150" s="2394"/>
    </row>
    <row r="833151" spans="70:70" x14ac:dyDescent="0.25">
      <c r="BR833151" s="2381"/>
    </row>
    <row r="833175" spans="70:70" x14ac:dyDescent="0.25">
      <c r="BR833175" s="2394"/>
    </row>
    <row r="833176" spans="70:70" x14ac:dyDescent="0.25">
      <c r="BR833176" s="2381"/>
    </row>
    <row r="833200" spans="70:70" x14ac:dyDescent="0.25">
      <c r="BR833200" s="2394"/>
    </row>
    <row r="833201" spans="70:70" x14ac:dyDescent="0.25">
      <c r="BR833201" s="2381"/>
    </row>
    <row r="833225" spans="70:70" x14ac:dyDescent="0.25">
      <c r="BR833225" s="2394"/>
    </row>
    <row r="833226" spans="70:70" x14ac:dyDescent="0.25">
      <c r="BR833226" s="2381"/>
    </row>
    <row r="833250" spans="70:70" x14ac:dyDescent="0.25">
      <c r="BR833250" s="2394"/>
    </row>
    <row r="833251" spans="70:70" x14ac:dyDescent="0.25">
      <c r="BR833251" s="2381"/>
    </row>
    <row r="833275" spans="70:70" x14ac:dyDescent="0.25">
      <c r="BR833275" s="2394"/>
    </row>
    <row r="833276" spans="70:70" x14ac:dyDescent="0.25">
      <c r="BR833276" s="2381"/>
    </row>
    <row r="833300" spans="70:70" x14ac:dyDescent="0.25">
      <c r="BR833300" s="2394"/>
    </row>
    <row r="833301" spans="70:70" x14ac:dyDescent="0.25">
      <c r="BR833301" s="2381"/>
    </row>
    <row r="833325" spans="70:70" x14ac:dyDescent="0.25">
      <c r="BR833325" s="2394"/>
    </row>
    <row r="833326" spans="70:70" x14ac:dyDescent="0.25">
      <c r="BR833326" s="2381"/>
    </row>
    <row r="833350" spans="70:70" x14ac:dyDescent="0.25">
      <c r="BR833350" s="2394"/>
    </row>
    <row r="833351" spans="70:70" x14ac:dyDescent="0.25">
      <c r="BR833351" s="2381"/>
    </row>
    <row r="833375" spans="70:70" x14ac:dyDescent="0.25">
      <c r="BR833375" s="2394"/>
    </row>
    <row r="833376" spans="70:70" x14ac:dyDescent="0.25">
      <c r="BR833376" s="2381"/>
    </row>
    <row r="833400" spans="70:70" x14ac:dyDescent="0.25">
      <c r="BR833400" s="2394"/>
    </row>
    <row r="833401" spans="70:70" x14ac:dyDescent="0.25">
      <c r="BR833401" s="2381"/>
    </row>
    <row r="833425" spans="70:70" x14ac:dyDescent="0.25">
      <c r="BR833425" s="2394"/>
    </row>
    <row r="833426" spans="70:70" x14ac:dyDescent="0.25">
      <c r="BR833426" s="2381"/>
    </row>
    <row r="833450" spans="70:70" x14ac:dyDescent="0.25">
      <c r="BR833450" s="2394"/>
    </row>
    <row r="833451" spans="70:70" x14ac:dyDescent="0.25">
      <c r="BR833451" s="2381"/>
    </row>
    <row r="833475" spans="70:70" x14ac:dyDescent="0.25">
      <c r="BR833475" s="2394"/>
    </row>
    <row r="833476" spans="70:70" x14ac:dyDescent="0.25">
      <c r="BR833476" s="2381"/>
    </row>
    <row r="833500" spans="70:70" x14ac:dyDescent="0.25">
      <c r="BR833500" s="2394"/>
    </row>
    <row r="833501" spans="70:70" x14ac:dyDescent="0.25">
      <c r="BR833501" s="2381"/>
    </row>
    <row r="833525" spans="70:70" x14ac:dyDescent="0.25">
      <c r="BR833525" s="2394"/>
    </row>
    <row r="833526" spans="70:70" x14ac:dyDescent="0.25">
      <c r="BR833526" s="2381"/>
    </row>
    <row r="833550" spans="70:70" x14ac:dyDescent="0.25">
      <c r="BR833550" s="2394"/>
    </row>
    <row r="833551" spans="70:70" x14ac:dyDescent="0.25">
      <c r="BR833551" s="2381"/>
    </row>
    <row r="833575" spans="70:70" x14ac:dyDescent="0.25">
      <c r="BR833575" s="2394"/>
    </row>
    <row r="833576" spans="70:70" x14ac:dyDescent="0.25">
      <c r="BR833576" s="2381"/>
    </row>
    <row r="833600" spans="70:70" x14ac:dyDescent="0.25">
      <c r="BR833600" s="2394"/>
    </row>
    <row r="833601" spans="70:70" x14ac:dyDescent="0.25">
      <c r="BR833601" s="2381"/>
    </row>
    <row r="833625" spans="70:70" x14ac:dyDescent="0.25">
      <c r="BR833625" s="2394"/>
    </row>
    <row r="833626" spans="70:70" x14ac:dyDescent="0.25">
      <c r="BR833626" s="2381"/>
    </row>
    <row r="833650" spans="70:70" x14ac:dyDescent="0.25">
      <c r="BR833650" s="2394"/>
    </row>
    <row r="833651" spans="70:70" x14ac:dyDescent="0.25">
      <c r="BR833651" s="2381"/>
    </row>
    <row r="833675" spans="70:70" x14ac:dyDescent="0.25">
      <c r="BR833675" s="2394"/>
    </row>
    <row r="833676" spans="70:70" x14ac:dyDescent="0.25">
      <c r="BR833676" s="2381"/>
    </row>
    <row r="833700" spans="70:70" x14ac:dyDescent="0.25">
      <c r="BR833700" s="2394"/>
    </row>
    <row r="833701" spans="70:70" x14ac:dyDescent="0.25">
      <c r="BR833701" s="2381"/>
    </row>
    <row r="833725" spans="70:70" x14ac:dyDescent="0.25">
      <c r="BR833725" s="2394"/>
    </row>
    <row r="833726" spans="70:70" x14ac:dyDescent="0.25">
      <c r="BR833726" s="2381"/>
    </row>
    <row r="833750" spans="70:70" x14ac:dyDescent="0.25">
      <c r="BR833750" s="2394"/>
    </row>
    <row r="833751" spans="70:70" x14ac:dyDescent="0.25">
      <c r="BR833751" s="2381"/>
    </row>
    <row r="833775" spans="70:70" x14ac:dyDescent="0.25">
      <c r="BR833775" s="2394"/>
    </row>
    <row r="833776" spans="70:70" x14ac:dyDescent="0.25">
      <c r="BR833776" s="2381"/>
    </row>
    <row r="833800" spans="70:70" x14ac:dyDescent="0.25">
      <c r="BR833800" s="2394"/>
    </row>
    <row r="833801" spans="70:70" x14ac:dyDescent="0.25">
      <c r="BR833801" s="2381"/>
    </row>
    <row r="833825" spans="70:70" x14ac:dyDescent="0.25">
      <c r="BR833825" s="2394"/>
    </row>
    <row r="833826" spans="70:70" x14ac:dyDescent="0.25">
      <c r="BR833826" s="2381"/>
    </row>
    <row r="833850" spans="70:70" x14ac:dyDescent="0.25">
      <c r="BR833850" s="2394"/>
    </row>
    <row r="833851" spans="70:70" x14ac:dyDescent="0.25">
      <c r="BR833851" s="2381"/>
    </row>
    <row r="833875" spans="70:70" x14ac:dyDescent="0.25">
      <c r="BR833875" s="2394"/>
    </row>
    <row r="833876" spans="70:70" x14ac:dyDescent="0.25">
      <c r="BR833876" s="2381"/>
    </row>
    <row r="833900" spans="70:70" x14ac:dyDescent="0.25">
      <c r="BR833900" s="2394"/>
    </row>
    <row r="833901" spans="70:70" x14ac:dyDescent="0.25">
      <c r="BR833901" s="2381"/>
    </row>
    <row r="833925" spans="70:70" x14ac:dyDescent="0.25">
      <c r="BR833925" s="2394"/>
    </row>
    <row r="833926" spans="70:70" x14ac:dyDescent="0.25">
      <c r="BR833926" s="2381"/>
    </row>
    <row r="833950" spans="70:70" x14ac:dyDescent="0.25">
      <c r="BR833950" s="2394"/>
    </row>
    <row r="833951" spans="70:70" x14ac:dyDescent="0.25">
      <c r="BR833951" s="2381"/>
    </row>
    <row r="833975" spans="70:70" x14ac:dyDescent="0.25">
      <c r="BR833975" s="2394"/>
    </row>
    <row r="833976" spans="70:70" x14ac:dyDescent="0.25">
      <c r="BR833976" s="2381"/>
    </row>
    <row r="834000" spans="70:70" x14ac:dyDescent="0.25">
      <c r="BR834000" s="2394"/>
    </row>
    <row r="834001" spans="70:70" x14ac:dyDescent="0.25">
      <c r="BR834001" s="2381"/>
    </row>
    <row r="834025" spans="70:70" x14ac:dyDescent="0.25">
      <c r="BR834025" s="2394"/>
    </row>
    <row r="834026" spans="70:70" x14ac:dyDescent="0.25">
      <c r="BR834026" s="2381"/>
    </row>
    <row r="834050" spans="70:70" x14ac:dyDescent="0.25">
      <c r="BR834050" s="2394"/>
    </row>
    <row r="834051" spans="70:70" x14ac:dyDescent="0.25">
      <c r="BR834051" s="2381"/>
    </row>
    <row r="834075" spans="70:70" x14ac:dyDescent="0.25">
      <c r="BR834075" s="2394"/>
    </row>
    <row r="834076" spans="70:70" x14ac:dyDescent="0.25">
      <c r="BR834076" s="2381"/>
    </row>
    <row r="834100" spans="70:70" x14ac:dyDescent="0.25">
      <c r="BR834100" s="2394"/>
    </row>
    <row r="834101" spans="70:70" x14ac:dyDescent="0.25">
      <c r="BR834101" s="2381"/>
    </row>
    <row r="834125" spans="70:70" x14ac:dyDescent="0.25">
      <c r="BR834125" s="2394"/>
    </row>
    <row r="834126" spans="70:70" x14ac:dyDescent="0.25">
      <c r="BR834126" s="2381"/>
    </row>
    <row r="834150" spans="70:70" x14ac:dyDescent="0.25">
      <c r="BR834150" s="2394"/>
    </row>
    <row r="834151" spans="70:70" x14ac:dyDescent="0.25">
      <c r="BR834151" s="2381"/>
    </row>
    <row r="834175" spans="70:70" x14ac:dyDescent="0.25">
      <c r="BR834175" s="2394"/>
    </row>
    <row r="834176" spans="70:70" x14ac:dyDescent="0.25">
      <c r="BR834176" s="2381"/>
    </row>
    <row r="834200" spans="70:70" x14ac:dyDescent="0.25">
      <c r="BR834200" s="2394"/>
    </row>
    <row r="834201" spans="70:70" x14ac:dyDescent="0.25">
      <c r="BR834201" s="2381"/>
    </row>
    <row r="834225" spans="70:70" x14ac:dyDescent="0.25">
      <c r="BR834225" s="2394"/>
    </row>
    <row r="834226" spans="70:70" x14ac:dyDescent="0.25">
      <c r="BR834226" s="2381"/>
    </row>
    <row r="834250" spans="70:70" x14ac:dyDescent="0.25">
      <c r="BR834250" s="2394"/>
    </row>
    <row r="834251" spans="70:70" x14ac:dyDescent="0.25">
      <c r="BR834251" s="2381"/>
    </row>
    <row r="834275" spans="70:70" x14ac:dyDescent="0.25">
      <c r="BR834275" s="2394"/>
    </row>
    <row r="834276" spans="70:70" x14ac:dyDescent="0.25">
      <c r="BR834276" s="2381"/>
    </row>
    <row r="834300" spans="70:70" x14ac:dyDescent="0.25">
      <c r="BR834300" s="2394"/>
    </row>
    <row r="834301" spans="70:70" x14ac:dyDescent="0.25">
      <c r="BR834301" s="2381"/>
    </row>
    <row r="834325" spans="70:70" x14ac:dyDescent="0.25">
      <c r="BR834325" s="2394"/>
    </row>
    <row r="834326" spans="70:70" x14ac:dyDescent="0.25">
      <c r="BR834326" s="2381"/>
    </row>
    <row r="834350" spans="70:70" x14ac:dyDescent="0.25">
      <c r="BR834350" s="2394"/>
    </row>
    <row r="834351" spans="70:70" x14ac:dyDescent="0.25">
      <c r="BR834351" s="2381"/>
    </row>
    <row r="834375" spans="70:70" x14ac:dyDescent="0.25">
      <c r="BR834375" s="2394"/>
    </row>
    <row r="834376" spans="70:70" x14ac:dyDescent="0.25">
      <c r="BR834376" s="2381"/>
    </row>
    <row r="834400" spans="70:70" x14ac:dyDescent="0.25">
      <c r="BR834400" s="2394"/>
    </row>
    <row r="834401" spans="70:70" x14ac:dyDescent="0.25">
      <c r="BR834401" s="2381"/>
    </row>
    <row r="834425" spans="70:70" x14ac:dyDescent="0.25">
      <c r="BR834425" s="2394"/>
    </row>
    <row r="834426" spans="70:70" x14ac:dyDescent="0.25">
      <c r="BR834426" s="2381"/>
    </row>
    <row r="834450" spans="70:70" x14ac:dyDescent="0.25">
      <c r="BR834450" s="2394"/>
    </row>
    <row r="834451" spans="70:70" x14ac:dyDescent="0.25">
      <c r="BR834451" s="2381"/>
    </row>
    <row r="834475" spans="70:70" x14ac:dyDescent="0.25">
      <c r="BR834475" s="2394"/>
    </row>
    <row r="834476" spans="70:70" x14ac:dyDescent="0.25">
      <c r="BR834476" s="2381"/>
    </row>
    <row r="834500" spans="70:70" x14ac:dyDescent="0.25">
      <c r="BR834500" s="2394"/>
    </row>
    <row r="834501" spans="70:70" x14ac:dyDescent="0.25">
      <c r="BR834501" s="2381"/>
    </row>
    <row r="834525" spans="70:70" x14ac:dyDescent="0.25">
      <c r="BR834525" s="2394"/>
    </row>
    <row r="834526" spans="70:70" x14ac:dyDescent="0.25">
      <c r="BR834526" s="2381"/>
    </row>
    <row r="834550" spans="70:70" x14ac:dyDescent="0.25">
      <c r="BR834550" s="2394"/>
    </row>
    <row r="834551" spans="70:70" x14ac:dyDescent="0.25">
      <c r="BR834551" s="2381"/>
    </row>
    <row r="834575" spans="70:70" x14ac:dyDescent="0.25">
      <c r="BR834575" s="2394"/>
    </row>
    <row r="834576" spans="70:70" x14ac:dyDescent="0.25">
      <c r="BR834576" s="2381"/>
    </row>
    <row r="834600" spans="70:70" x14ac:dyDescent="0.25">
      <c r="BR834600" s="2394"/>
    </row>
    <row r="834601" spans="70:70" x14ac:dyDescent="0.25">
      <c r="BR834601" s="2381"/>
    </row>
    <row r="834625" spans="70:70" x14ac:dyDescent="0.25">
      <c r="BR834625" s="2394"/>
    </row>
    <row r="834626" spans="70:70" x14ac:dyDescent="0.25">
      <c r="BR834626" s="2381"/>
    </row>
    <row r="834650" spans="70:70" x14ac:dyDescent="0.25">
      <c r="BR834650" s="2394"/>
    </row>
    <row r="834651" spans="70:70" x14ac:dyDescent="0.25">
      <c r="BR834651" s="2381"/>
    </row>
    <row r="834675" spans="70:70" x14ac:dyDescent="0.25">
      <c r="BR834675" s="2394"/>
    </row>
    <row r="834676" spans="70:70" x14ac:dyDescent="0.25">
      <c r="BR834676" s="2381"/>
    </row>
    <row r="834700" spans="70:70" x14ac:dyDescent="0.25">
      <c r="BR834700" s="2394"/>
    </row>
    <row r="834701" spans="70:70" x14ac:dyDescent="0.25">
      <c r="BR834701" s="2381"/>
    </row>
    <row r="834725" spans="70:70" x14ac:dyDescent="0.25">
      <c r="BR834725" s="2394"/>
    </row>
    <row r="834726" spans="70:70" x14ac:dyDescent="0.25">
      <c r="BR834726" s="2381"/>
    </row>
    <row r="834750" spans="70:70" x14ac:dyDescent="0.25">
      <c r="BR834750" s="2394"/>
    </row>
    <row r="834751" spans="70:70" x14ac:dyDescent="0.25">
      <c r="BR834751" s="2381"/>
    </row>
    <row r="834775" spans="70:70" x14ac:dyDescent="0.25">
      <c r="BR834775" s="2394"/>
    </row>
    <row r="834776" spans="70:70" x14ac:dyDescent="0.25">
      <c r="BR834776" s="2381"/>
    </row>
    <row r="834800" spans="70:70" x14ac:dyDescent="0.25">
      <c r="BR834800" s="2394"/>
    </row>
    <row r="834801" spans="70:70" x14ac:dyDescent="0.25">
      <c r="BR834801" s="2381"/>
    </row>
    <row r="834825" spans="70:70" x14ac:dyDescent="0.25">
      <c r="BR834825" s="2394"/>
    </row>
    <row r="834826" spans="70:70" x14ac:dyDescent="0.25">
      <c r="BR834826" s="2381"/>
    </row>
    <row r="834850" spans="70:70" x14ac:dyDescent="0.25">
      <c r="BR834850" s="2394"/>
    </row>
    <row r="834851" spans="70:70" x14ac:dyDescent="0.25">
      <c r="BR834851" s="2381"/>
    </row>
    <row r="834875" spans="70:70" x14ac:dyDescent="0.25">
      <c r="BR834875" s="2394"/>
    </row>
    <row r="834876" spans="70:70" x14ac:dyDescent="0.25">
      <c r="BR834876" s="2381"/>
    </row>
    <row r="834900" spans="70:70" x14ac:dyDescent="0.25">
      <c r="BR834900" s="2394"/>
    </row>
    <row r="834901" spans="70:70" x14ac:dyDescent="0.25">
      <c r="BR834901" s="2381"/>
    </row>
    <row r="834925" spans="70:70" x14ac:dyDescent="0.25">
      <c r="BR834925" s="2394"/>
    </row>
    <row r="834926" spans="70:70" x14ac:dyDescent="0.25">
      <c r="BR834926" s="2381"/>
    </row>
    <row r="834950" spans="70:70" x14ac:dyDescent="0.25">
      <c r="BR834950" s="2394"/>
    </row>
    <row r="834951" spans="70:70" x14ac:dyDescent="0.25">
      <c r="BR834951" s="2381"/>
    </row>
    <row r="834975" spans="70:70" x14ac:dyDescent="0.25">
      <c r="BR834975" s="2394"/>
    </row>
    <row r="834976" spans="70:70" x14ac:dyDescent="0.25">
      <c r="BR834976" s="2381"/>
    </row>
    <row r="835000" spans="70:70" x14ac:dyDescent="0.25">
      <c r="BR835000" s="2394"/>
    </row>
    <row r="835001" spans="70:70" x14ac:dyDescent="0.25">
      <c r="BR835001" s="2381"/>
    </row>
    <row r="835025" spans="70:70" x14ac:dyDescent="0.25">
      <c r="BR835025" s="2394"/>
    </row>
    <row r="835026" spans="70:70" x14ac:dyDescent="0.25">
      <c r="BR835026" s="2381"/>
    </row>
    <row r="835050" spans="70:70" x14ac:dyDescent="0.25">
      <c r="BR835050" s="2394"/>
    </row>
    <row r="835051" spans="70:70" x14ac:dyDescent="0.25">
      <c r="BR835051" s="2381"/>
    </row>
    <row r="835075" spans="70:70" x14ac:dyDescent="0.25">
      <c r="BR835075" s="2394"/>
    </row>
    <row r="835076" spans="70:70" x14ac:dyDescent="0.25">
      <c r="BR835076" s="2381"/>
    </row>
    <row r="835100" spans="70:70" x14ac:dyDescent="0.25">
      <c r="BR835100" s="2394"/>
    </row>
    <row r="835101" spans="70:70" x14ac:dyDescent="0.25">
      <c r="BR835101" s="2381"/>
    </row>
    <row r="835125" spans="70:70" x14ac:dyDescent="0.25">
      <c r="BR835125" s="2394"/>
    </row>
    <row r="835126" spans="70:70" x14ac:dyDescent="0.25">
      <c r="BR835126" s="2381"/>
    </row>
    <row r="835150" spans="70:70" x14ac:dyDescent="0.25">
      <c r="BR835150" s="2394"/>
    </row>
    <row r="835151" spans="70:70" x14ac:dyDescent="0.25">
      <c r="BR835151" s="2381"/>
    </row>
    <row r="835175" spans="70:70" x14ac:dyDescent="0.25">
      <c r="BR835175" s="2394"/>
    </row>
    <row r="835176" spans="70:70" x14ac:dyDescent="0.25">
      <c r="BR835176" s="2381"/>
    </row>
    <row r="835200" spans="70:70" x14ac:dyDescent="0.25">
      <c r="BR835200" s="2394"/>
    </row>
    <row r="835201" spans="70:70" x14ac:dyDescent="0.25">
      <c r="BR835201" s="2381"/>
    </row>
    <row r="835225" spans="70:70" x14ac:dyDescent="0.25">
      <c r="BR835225" s="2394"/>
    </row>
    <row r="835226" spans="70:70" x14ac:dyDescent="0.25">
      <c r="BR835226" s="2381"/>
    </row>
    <row r="835250" spans="70:70" x14ac:dyDescent="0.25">
      <c r="BR835250" s="2394"/>
    </row>
    <row r="835251" spans="70:70" x14ac:dyDescent="0.25">
      <c r="BR835251" s="2381"/>
    </row>
    <row r="835275" spans="70:70" x14ac:dyDescent="0.25">
      <c r="BR835275" s="2394"/>
    </row>
    <row r="835276" spans="70:70" x14ac:dyDescent="0.25">
      <c r="BR835276" s="2381"/>
    </row>
    <row r="835300" spans="70:70" x14ac:dyDescent="0.25">
      <c r="BR835300" s="2394"/>
    </row>
    <row r="835301" spans="70:70" x14ac:dyDescent="0.25">
      <c r="BR835301" s="2381"/>
    </row>
    <row r="835325" spans="70:70" x14ac:dyDescent="0.25">
      <c r="BR835325" s="2394"/>
    </row>
    <row r="835326" spans="70:70" x14ac:dyDescent="0.25">
      <c r="BR835326" s="2381"/>
    </row>
    <row r="835350" spans="70:70" x14ac:dyDescent="0.25">
      <c r="BR835350" s="2394"/>
    </row>
    <row r="835351" spans="70:70" x14ac:dyDescent="0.25">
      <c r="BR835351" s="2381"/>
    </row>
    <row r="835375" spans="70:70" x14ac:dyDescent="0.25">
      <c r="BR835375" s="2394"/>
    </row>
    <row r="835376" spans="70:70" x14ac:dyDescent="0.25">
      <c r="BR835376" s="2381"/>
    </row>
    <row r="835400" spans="70:70" x14ac:dyDescent="0.25">
      <c r="BR835400" s="2394"/>
    </row>
    <row r="835401" spans="70:70" x14ac:dyDescent="0.25">
      <c r="BR835401" s="2381"/>
    </row>
    <row r="835425" spans="70:70" x14ac:dyDescent="0.25">
      <c r="BR835425" s="2394"/>
    </row>
    <row r="835426" spans="70:70" x14ac:dyDescent="0.25">
      <c r="BR835426" s="2381"/>
    </row>
    <row r="835450" spans="70:70" x14ac:dyDescent="0.25">
      <c r="BR835450" s="2394"/>
    </row>
    <row r="835451" spans="70:70" x14ac:dyDescent="0.25">
      <c r="BR835451" s="2381"/>
    </row>
    <row r="835475" spans="70:70" x14ac:dyDescent="0.25">
      <c r="BR835475" s="2394"/>
    </row>
    <row r="835476" spans="70:70" x14ac:dyDescent="0.25">
      <c r="BR835476" s="2381"/>
    </row>
    <row r="835500" spans="70:70" x14ac:dyDescent="0.25">
      <c r="BR835500" s="2394"/>
    </row>
    <row r="835501" spans="70:70" x14ac:dyDescent="0.25">
      <c r="BR835501" s="2381"/>
    </row>
    <row r="835525" spans="70:70" x14ac:dyDescent="0.25">
      <c r="BR835525" s="2394"/>
    </row>
    <row r="835526" spans="70:70" x14ac:dyDescent="0.25">
      <c r="BR835526" s="2381"/>
    </row>
    <row r="835550" spans="70:70" x14ac:dyDescent="0.25">
      <c r="BR835550" s="2394"/>
    </row>
    <row r="835551" spans="70:70" x14ac:dyDescent="0.25">
      <c r="BR835551" s="2381"/>
    </row>
    <row r="835575" spans="70:70" x14ac:dyDescent="0.25">
      <c r="BR835575" s="2394"/>
    </row>
    <row r="835576" spans="70:70" x14ac:dyDescent="0.25">
      <c r="BR835576" s="2381"/>
    </row>
    <row r="835600" spans="70:70" x14ac:dyDescent="0.25">
      <c r="BR835600" s="2394"/>
    </row>
    <row r="835601" spans="70:70" x14ac:dyDescent="0.25">
      <c r="BR835601" s="2381"/>
    </row>
    <row r="835625" spans="70:70" x14ac:dyDescent="0.25">
      <c r="BR835625" s="2394"/>
    </row>
    <row r="835626" spans="70:70" x14ac:dyDescent="0.25">
      <c r="BR835626" s="2381"/>
    </row>
    <row r="835650" spans="70:70" x14ac:dyDescent="0.25">
      <c r="BR835650" s="2394"/>
    </row>
    <row r="835651" spans="70:70" x14ac:dyDescent="0.25">
      <c r="BR835651" s="2381"/>
    </row>
    <row r="835675" spans="70:70" x14ac:dyDescent="0.25">
      <c r="BR835675" s="2394"/>
    </row>
    <row r="835676" spans="70:70" x14ac:dyDescent="0.25">
      <c r="BR835676" s="2381"/>
    </row>
    <row r="835700" spans="70:70" x14ac:dyDescent="0.25">
      <c r="BR835700" s="2394"/>
    </row>
    <row r="835701" spans="70:70" x14ac:dyDescent="0.25">
      <c r="BR835701" s="2381"/>
    </row>
    <row r="835725" spans="70:70" x14ac:dyDescent="0.25">
      <c r="BR835725" s="2394"/>
    </row>
    <row r="835726" spans="70:70" x14ac:dyDescent="0.25">
      <c r="BR835726" s="2381"/>
    </row>
    <row r="835750" spans="70:70" x14ac:dyDescent="0.25">
      <c r="BR835750" s="2394"/>
    </row>
    <row r="835751" spans="70:70" x14ac:dyDescent="0.25">
      <c r="BR835751" s="2381"/>
    </row>
    <row r="835775" spans="70:70" x14ac:dyDescent="0.25">
      <c r="BR835775" s="2394"/>
    </row>
    <row r="835776" spans="70:70" x14ac:dyDescent="0.25">
      <c r="BR835776" s="2381"/>
    </row>
    <row r="835800" spans="70:70" x14ac:dyDescent="0.25">
      <c r="BR835800" s="2394"/>
    </row>
    <row r="835801" spans="70:70" x14ac:dyDescent="0.25">
      <c r="BR835801" s="2381"/>
    </row>
    <row r="835825" spans="70:70" x14ac:dyDescent="0.25">
      <c r="BR835825" s="2394"/>
    </row>
    <row r="835826" spans="70:70" x14ac:dyDescent="0.25">
      <c r="BR835826" s="2381"/>
    </row>
    <row r="835850" spans="70:70" x14ac:dyDescent="0.25">
      <c r="BR835850" s="2394"/>
    </row>
    <row r="835851" spans="70:70" x14ac:dyDescent="0.25">
      <c r="BR835851" s="2381"/>
    </row>
    <row r="835875" spans="70:70" x14ac:dyDescent="0.25">
      <c r="BR835875" s="2394"/>
    </row>
    <row r="835876" spans="70:70" x14ac:dyDescent="0.25">
      <c r="BR835876" s="2381"/>
    </row>
    <row r="835900" spans="70:70" x14ac:dyDescent="0.25">
      <c r="BR835900" s="2394"/>
    </row>
    <row r="835901" spans="70:70" x14ac:dyDescent="0.25">
      <c r="BR835901" s="2381"/>
    </row>
    <row r="835925" spans="70:70" x14ac:dyDescent="0.25">
      <c r="BR835925" s="2394"/>
    </row>
    <row r="835926" spans="70:70" x14ac:dyDescent="0.25">
      <c r="BR835926" s="2381"/>
    </row>
    <row r="835950" spans="70:70" x14ac:dyDescent="0.25">
      <c r="BR835950" s="2394"/>
    </row>
    <row r="835951" spans="70:70" x14ac:dyDescent="0.25">
      <c r="BR835951" s="2381"/>
    </row>
    <row r="835975" spans="70:70" x14ac:dyDescent="0.25">
      <c r="BR835975" s="2394"/>
    </row>
    <row r="835976" spans="70:70" x14ac:dyDescent="0.25">
      <c r="BR835976" s="2381"/>
    </row>
    <row r="836000" spans="70:70" x14ac:dyDescent="0.25">
      <c r="BR836000" s="2394"/>
    </row>
    <row r="836001" spans="70:70" x14ac:dyDescent="0.25">
      <c r="BR836001" s="2381"/>
    </row>
    <row r="836025" spans="70:70" x14ac:dyDescent="0.25">
      <c r="BR836025" s="2394"/>
    </row>
    <row r="836026" spans="70:70" x14ac:dyDescent="0.25">
      <c r="BR836026" s="2381"/>
    </row>
    <row r="836050" spans="70:70" x14ac:dyDescent="0.25">
      <c r="BR836050" s="2394"/>
    </row>
    <row r="836051" spans="70:70" x14ac:dyDescent="0.25">
      <c r="BR836051" s="2381"/>
    </row>
    <row r="836075" spans="70:70" x14ac:dyDescent="0.25">
      <c r="BR836075" s="2394"/>
    </row>
    <row r="836076" spans="70:70" x14ac:dyDescent="0.25">
      <c r="BR836076" s="2381"/>
    </row>
    <row r="836100" spans="70:70" x14ac:dyDescent="0.25">
      <c r="BR836100" s="2394"/>
    </row>
    <row r="836101" spans="70:70" x14ac:dyDescent="0.25">
      <c r="BR836101" s="2381"/>
    </row>
    <row r="836125" spans="70:70" x14ac:dyDescent="0.25">
      <c r="BR836125" s="2394"/>
    </row>
    <row r="836126" spans="70:70" x14ac:dyDescent="0.25">
      <c r="BR836126" s="2381"/>
    </row>
    <row r="836150" spans="70:70" x14ac:dyDescent="0.25">
      <c r="BR836150" s="2394"/>
    </row>
    <row r="836151" spans="70:70" x14ac:dyDescent="0.25">
      <c r="BR836151" s="2381"/>
    </row>
    <row r="836175" spans="70:70" x14ac:dyDescent="0.25">
      <c r="BR836175" s="2394"/>
    </row>
    <row r="836176" spans="70:70" x14ac:dyDescent="0.25">
      <c r="BR836176" s="2381"/>
    </row>
    <row r="836200" spans="70:70" x14ac:dyDescent="0.25">
      <c r="BR836200" s="2394"/>
    </row>
    <row r="836201" spans="70:70" x14ac:dyDescent="0.25">
      <c r="BR836201" s="2381"/>
    </row>
    <row r="836225" spans="70:70" x14ac:dyDescent="0.25">
      <c r="BR836225" s="2394"/>
    </row>
    <row r="836226" spans="70:70" x14ac:dyDescent="0.25">
      <c r="BR836226" s="2381"/>
    </row>
    <row r="836250" spans="70:70" x14ac:dyDescent="0.25">
      <c r="BR836250" s="2394"/>
    </row>
    <row r="836251" spans="70:70" x14ac:dyDescent="0.25">
      <c r="BR836251" s="2381"/>
    </row>
    <row r="836275" spans="70:70" x14ac:dyDescent="0.25">
      <c r="BR836275" s="2394"/>
    </row>
    <row r="836276" spans="70:70" x14ac:dyDescent="0.25">
      <c r="BR836276" s="2381"/>
    </row>
    <row r="836300" spans="70:70" x14ac:dyDescent="0.25">
      <c r="BR836300" s="2394"/>
    </row>
    <row r="836301" spans="70:70" x14ac:dyDescent="0.25">
      <c r="BR836301" s="2381"/>
    </row>
    <row r="836325" spans="70:70" x14ac:dyDescent="0.25">
      <c r="BR836325" s="2394"/>
    </row>
    <row r="836326" spans="70:70" x14ac:dyDescent="0.25">
      <c r="BR836326" s="2381"/>
    </row>
    <row r="836350" spans="70:70" x14ac:dyDescent="0.25">
      <c r="BR836350" s="2394"/>
    </row>
    <row r="836351" spans="70:70" x14ac:dyDescent="0.25">
      <c r="BR836351" s="2381"/>
    </row>
    <row r="836375" spans="70:70" x14ac:dyDescent="0.25">
      <c r="BR836375" s="2394"/>
    </row>
    <row r="836376" spans="70:70" x14ac:dyDescent="0.25">
      <c r="BR836376" s="2381"/>
    </row>
    <row r="836400" spans="70:70" x14ac:dyDescent="0.25">
      <c r="BR836400" s="2394"/>
    </row>
    <row r="836401" spans="70:70" x14ac:dyDescent="0.25">
      <c r="BR836401" s="2381"/>
    </row>
    <row r="836425" spans="70:70" x14ac:dyDescent="0.25">
      <c r="BR836425" s="2394"/>
    </row>
    <row r="836426" spans="70:70" x14ac:dyDescent="0.25">
      <c r="BR836426" s="2381"/>
    </row>
    <row r="836450" spans="70:70" x14ac:dyDescent="0.25">
      <c r="BR836450" s="2394"/>
    </row>
    <row r="836451" spans="70:70" x14ac:dyDescent="0.25">
      <c r="BR836451" s="2381"/>
    </row>
    <row r="836475" spans="70:70" x14ac:dyDescent="0.25">
      <c r="BR836475" s="2394"/>
    </row>
    <row r="836476" spans="70:70" x14ac:dyDescent="0.25">
      <c r="BR836476" s="2381"/>
    </row>
    <row r="836500" spans="70:70" x14ac:dyDescent="0.25">
      <c r="BR836500" s="2394"/>
    </row>
    <row r="836501" spans="70:70" x14ac:dyDescent="0.25">
      <c r="BR836501" s="2381"/>
    </row>
    <row r="836525" spans="70:70" x14ac:dyDescent="0.25">
      <c r="BR836525" s="2394"/>
    </row>
    <row r="836526" spans="70:70" x14ac:dyDescent="0.25">
      <c r="BR836526" s="2381"/>
    </row>
    <row r="836550" spans="70:70" x14ac:dyDescent="0.25">
      <c r="BR836550" s="2394"/>
    </row>
    <row r="836551" spans="70:70" x14ac:dyDescent="0.25">
      <c r="BR836551" s="2381"/>
    </row>
    <row r="836575" spans="70:70" x14ac:dyDescent="0.25">
      <c r="BR836575" s="2394"/>
    </row>
    <row r="836576" spans="70:70" x14ac:dyDescent="0.25">
      <c r="BR836576" s="2381"/>
    </row>
    <row r="836600" spans="70:70" x14ac:dyDescent="0.25">
      <c r="BR836600" s="2394"/>
    </row>
    <row r="836601" spans="70:70" x14ac:dyDescent="0.25">
      <c r="BR836601" s="2381"/>
    </row>
    <row r="836625" spans="70:70" x14ac:dyDescent="0.25">
      <c r="BR836625" s="2394"/>
    </row>
    <row r="836626" spans="70:70" x14ac:dyDescent="0.25">
      <c r="BR836626" s="2381"/>
    </row>
    <row r="836650" spans="70:70" x14ac:dyDescent="0.25">
      <c r="BR836650" s="2394"/>
    </row>
    <row r="836651" spans="70:70" x14ac:dyDescent="0.25">
      <c r="BR836651" s="2381"/>
    </row>
    <row r="836675" spans="70:70" x14ac:dyDescent="0.25">
      <c r="BR836675" s="2394"/>
    </row>
    <row r="836676" spans="70:70" x14ac:dyDescent="0.25">
      <c r="BR836676" s="2381"/>
    </row>
    <row r="836700" spans="70:70" x14ac:dyDescent="0.25">
      <c r="BR836700" s="2394"/>
    </row>
    <row r="836701" spans="70:70" x14ac:dyDescent="0.25">
      <c r="BR836701" s="2381"/>
    </row>
    <row r="836725" spans="70:70" x14ac:dyDescent="0.25">
      <c r="BR836725" s="2394"/>
    </row>
    <row r="836726" spans="70:70" x14ac:dyDescent="0.25">
      <c r="BR836726" s="2381"/>
    </row>
    <row r="836750" spans="70:70" x14ac:dyDescent="0.25">
      <c r="BR836750" s="2394"/>
    </row>
    <row r="836751" spans="70:70" x14ac:dyDescent="0.25">
      <c r="BR836751" s="2381"/>
    </row>
    <row r="836775" spans="70:70" x14ac:dyDescent="0.25">
      <c r="BR836775" s="2394"/>
    </row>
    <row r="836776" spans="70:70" x14ac:dyDescent="0.25">
      <c r="BR836776" s="2381"/>
    </row>
    <row r="836800" spans="70:70" x14ac:dyDescent="0.25">
      <c r="BR836800" s="2394"/>
    </row>
    <row r="836801" spans="70:70" x14ac:dyDescent="0.25">
      <c r="BR836801" s="2381"/>
    </row>
    <row r="836825" spans="70:70" x14ac:dyDescent="0.25">
      <c r="BR836825" s="2394"/>
    </row>
    <row r="836826" spans="70:70" x14ac:dyDescent="0.25">
      <c r="BR836826" s="2381"/>
    </row>
    <row r="836850" spans="70:70" x14ac:dyDescent="0.25">
      <c r="BR836850" s="2394"/>
    </row>
    <row r="836851" spans="70:70" x14ac:dyDescent="0.25">
      <c r="BR836851" s="2381"/>
    </row>
    <row r="836875" spans="70:70" x14ac:dyDescent="0.25">
      <c r="BR836875" s="2394"/>
    </row>
    <row r="836876" spans="70:70" x14ac:dyDescent="0.25">
      <c r="BR836876" s="2381"/>
    </row>
    <row r="836900" spans="70:70" x14ac:dyDescent="0.25">
      <c r="BR836900" s="2394"/>
    </row>
    <row r="836901" spans="70:70" x14ac:dyDescent="0.25">
      <c r="BR836901" s="2381"/>
    </row>
    <row r="836925" spans="70:70" x14ac:dyDescent="0.25">
      <c r="BR836925" s="2394"/>
    </row>
    <row r="836926" spans="70:70" x14ac:dyDescent="0.25">
      <c r="BR836926" s="2381"/>
    </row>
    <row r="836950" spans="70:70" x14ac:dyDescent="0.25">
      <c r="BR836950" s="2394"/>
    </row>
    <row r="836951" spans="70:70" x14ac:dyDescent="0.25">
      <c r="BR836951" s="2381"/>
    </row>
    <row r="836975" spans="70:70" x14ac:dyDescent="0.25">
      <c r="BR836975" s="2394"/>
    </row>
    <row r="836976" spans="70:70" x14ac:dyDescent="0.25">
      <c r="BR836976" s="2381"/>
    </row>
    <row r="837000" spans="70:70" x14ac:dyDescent="0.25">
      <c r="BR837000" s="2394"/>
    </row>
    <row r="837001" spans="70:70" x14ac:dyDescent="0.25">
      <c r="BR837001" s="2381"/>
    </row>
    <row r="837025" spans="70:70" x14ac:dyDescent="0.25">
      <c r="BR837025" s="2394"/>
    </row>
    <row r="837026" spans="70:70" x14ac:dyDescent="0.25">
      <c r="BR837026" s="2381"/>
    </row>
    <row r="837050" spans="70:70" x14ac:dyDescent="0.25">
      <c r="BR837050" s="2394"/>
    </row>
    <row r="837051" spans="70:70" x14ac:dyDescent="0.25">
      <c r="BR837051" s="2381"/>
    </row>
    <row r="837075" spans="70:70" x14ac:dyDescent="0.25">
      <c r="BR837075" s="2394"/>
    </row>
    <row r="837076" spans="70:70" x14ac:dyDescent="0.25">
      <c r="BR837076" s="2381"/>
    </row>
    <row r="837100" spans="70:70" x14ac:dyDescent="0.25">
      <c r="BR837100" s="2394"/>
    </row>
    <row r="837101" spans="70:70" x14ac:dyDescent="0.25">
      <c r="BR837101" s="2381"/>
    </row>
    <row r="837125" spans="70:70" x14ac:dyDescent="0.25">
      <c r="BR837125" s="2394"/>
    </row>
    <row r="837126" spans="70:70" x14ac:dyDescent="0.25">
      <c r="BR837126" s="2381"/>
    </row>
    <row r="837150" spans="70:70" x14ac:dyDescent="0.25">
      <c r="BR837150" s="2394"/>
    </row>
    <row r="837151" spans="70:70" x14ac:dyDescent="0.25">
      <c r="BR837151" s="2381"/>
    </row>
    <row r="837175" spans="70:70" x14ac:dyDescent="0.25">
      <c r="BR837175" s="2394"/>
    </row>
    <row r="837176" spans="70:70" x14ac:dyDescent="0.25">
      <c r="BR837176" s="2381"/>
    </row>
    <row r="837200" spans="70:70" x14ac:dyDescent="0.25">
      <c r="BR837200" s="2394"/>
    </row>
    <row r="837201" spans="70:70" x14ac:dyDescent="0.25">
      <c r="BR837201" s="2381"/>
    </row>
    <row r="837225" spans="70:70" x14ac:dyDescent="0.25">
      <c r="BR837225" s="2394"/>
    </row>
    <row r="837226" spans="70:70" x14ac:dyDescent="0.25">
      <c r="BR837226" s="2381"/>
    </row>
    <row r="837250" spans="70:70" x14ac:dyDescent="0.25">
      <c r="BR837250" s="2394"/>
    </row>
    <row r="837251" spans="70:70" x14ac:dyDescent="0.25">
      <c r="BR837251" s="2381"/>
    </row>
    <row r="837275" spans="70:70" x14ac:dyDescent="0.25">
      <c r="BR837275" s="2394"/>
    </row>
    <row r="837276" spans="70:70" x14ac:dyDescent="0.25">
      <c r="BR837276" s="2381"/>
    </row>
    <row r="837300" spans="70:70" x14ac:dyDescent="0.25">
      <c r="BR837300" s="2394"/>
    </row>
    <row r="837301" spans="70:70" x14ac:dyDescent="0.25">
      <c r="BR837301" s="2381"/>
    </row>
    <row r="837325" spans="70:70" x14ac:dyDescent="0.25">
      <c r="BR837325" s="2394"/>
    </row>
    <row r="837326" spans="70:70" x14ac:dyDescent="0.25">
      <c r="BR837326" s="2381"/>
    </row>
    <row r="837350" spans="70:70" x14ac:dyDescent="0.25">
      <c r="BR837350" s="2394"/>
    </row>
    <row r="837351" spans="70:70" x14ac:dyDescent="0.25">
      <c r="BR837351" s="2381"/>
    </row>
    <row r="837375" spans="70:70" x14ac:dyDescent="0.25">
      <c r="BR837375" s="2394"/>
    </row>
    <row r="837376" spans="70:70" x14ac:dyDescent="0.25">
      <c r="BR837376" s="2381"/>
    </row>
    <row r="837400" spans="70:70" x14ac:dyDescent="0.25">
      <c r="BR837400" s="2394"/>
    </row>
    <row r="837401" spans="70:70" x14ac:dyDescent="0.25">
      <c r="BR837401" s="2381"/>
    </row>
    <row r="837425" spans="70:70" x14ac:dyDescent="0.25">
      <c r="BR837425" s="2394"/>
    </row>
    <row r="837426" spans="70:70" x14ac:dyDescent="0.25">
      <c r="BR837426" s="2381"/>
    </row>
    <row r="837450" spans="70:70" x14ac:dyDescent="0.25">
      <c r="BR837450" s="2394"/>
    </row>
    <row r="837451" spans="70:70" x14ac:dyDescent="0.25">
      <c r="BR837451" s="2381"/>
    </row>
    <row r="837475" spans="70:70" x14ac:dyDescent="0.25">
      <c r="BR837475" s="2394"/>
    </row>
    <row r="837476" spans="70:70" x14ac:dyDescent="0.25">
      <c r="BR837476" s="2381"/>
    </row>
    <row r="837500" spans="70:70" x14ac:dyDescent="0.25">
      <c r="BR837500" s="2394"/>
    </row>
    <row r="837501" spans="70:70" x14ac:dyDescent="0.25">
      <c r="BR837501" s="2381"/>
    </row>
    <row r="837525" spans="70:70" x14ac:dyDescent="0.25">
      <c r="BR837525" s="2394"/>
    </row>
    <row r="837526" spans="70:70" x14ac:dyDescent="0.25">
      <c r="BR837526" s="2381"/>
    </row>
    <row r="837550" spans="70:70" x14ac:dyDescent="0.25">
      <c r="BR837550" s="2394"/>
    </row>
    <row r="837551" spans="70:70" x14ac:dyDescent="0.25">
      <c r="BR837551" s="2381"/>
    </row>
    <row r="837575" spans="70:70" x14ac:dyDescent="0.25">
      <c r="BR837575" s="2394"/>
    </row>
    <row r="837576" spans="70:70" x14ac:dyDescent="0.25">
      <c r="BR837576" s="2381"/>
    </row>
    <row r="837600" spans="70:70" x14ac:dyDescent="0.25">
      <c r="BR837600" s="2394"/>
    </row>
    <row r="837601" spans="70:70" x14ac:dyDescent="0.25">
      <c r="BR837601" s="2381"/>
    </row>
    <row r="837625" spans="70:70" x14ac:dyDescent="0.25">
      <c r="BR837625" s="2394"/>
    </row>
    <row r="837626" spans="70:70" x14ac:dyDescent="0.25">
      <c r="BR837626" s="2381"/>
    </row>
    <row r="837650" spans="70:70" x14ac:dyDescent="0.25">
      <c r="BR837650" s="2394"/>
    </row>
    <row r="837651" spans="70:70" x14ac:dyDescent="0.25">
      <c r="BR837651" s="2381"/>
    </row>
    <row r="837675" spans="70:70" x14ac:dyDescent="0.25">
      <c r="BR837675" s="2394"/>
    </row>
    <row r="837676" spans="70:70" x14ac:dyDescent="0.25">
      <c r="BR837676" s="2381"/>
    </row>
    <row r="837700" spans="70:70" x14ac:dyDescent="0.25">
      <c r="BR837700" s="2394"/>
    </row>
    <row r="837701" spans="70:70" x14ac:dyDescent="0.25">
      <c r="BR837701" s="2381"/>
    </row>
    <row r="837725" spans="70:70" x14ac:dyDescent="0.25">
      <c r="BR837725" s="2394"/>
    </row>
    <row r="837726" spans="70:70" x14ac:dyDescent="0.25">
      <c r="BR837726" s="2381"/>
    </row>
    <row r="837750" spans="70:70" x14ac:dyDescent="0.25">
      <c r="BR837750" s="2394"/>
    </row>
    <row r="837751" spans="70:70" x14ac:dyDescent="0.25">
      <c r="BR837751" s="2381"/>
    </row>
    <row r="837775" spans="70:70" x14ac:dyDescent="0.25">
      <c r="BR837775" s="2394"/>
    </row>
    <row r="837776" spans="70:70" x14ac:dyDescent="0.25">
      <c r="BR837776" s="2381"/>
    </row>
    <row r="837800" spans="70:70" x14ac:dyDescent="0.25">
      <c r="BR837800" s="2394"/>
    </row>
    <row r="837801" spans="70:70" x14ac:dyDescent="0.25">
      <c r="BR837801" s="2381"/>
    </row>
    <row r="837825" spans="70:70" x14ac:dyDescent="0.25">
      <c r="BR837825" s="2394"/>
    </row>
    <row r="837826" spans="70:70" x14ac:dyDescent="0.25">
      <c r="BR837826" s="2381"/>
    </row>
    <row r="837850" spans="70:70" x14ac:dyDescent="0.25">
      <c r="BR837850" s="2394"/>
    </row>
    <row r="837851" spans="70:70" x14ac:dyDescent="0.25">
      <c r="BR837851" s="2381"/>
    </row>
    <row r="837875" spans="70:70" x14ac:dyDescent="0.25">
      <c r="BR837875" s="2394"/>
    </row>
    <row r="837876" spans="70:70" x14ac:dyDescent="0.25">
      <c r="BR837876" s="2381"/>
    </row>
    <row r="837900" spans="70:70" x14ac:dyDescent="0.25">
      <c r="BR837900" s="2394"/>
    </row>
    <row r="837901" spans="70:70" x14ac:dyDescent="0.25">
      <c r="BR837901" s="2381"/>
    </row>
    <row r="837925" spans="70:70" x14ac:dyDescent="0.25">
      <c r="BR837925" s="2394"/>
    </row>
    <row r="837926" spans="70:70" x14ac:dyDescent="0.25">
      <c r="BR837926" s="2381"/>
    </row>
    <row r="837950" spans="70:70" x14ac:dyDescent="0.25">
      <c r="BR837950" s="2394"/>
    </row>
    <row r="837951" spans="70:70" x14ac:dyDescent="0.25">
      <c r="BR837951" s="2381"/>
    </row>
    <row r="837975" spans="70:70" x14ac:dyDescent="0.25">
      <c r="BR837975" s="2394"/>
    </row>
    <row r="837976" spans="70:70" x14ac:dyDescent="0.25">
      <c r="BR837976" s="2381"/>
    </row>
    <row r="838000" spans="70:70" x14ac:dyDescent="0.25">
      <c r="BR838000" s="2394"/>
    </row>
    <row r="838001" spans="70:70" x14ac:dyDescent="0.25">
      <c r="BR838001" s="2381"/>
    </row>
    <row r="838025" spans="70:70" x14ac:dyDescent="0.25">
      <c r="BR838025" s="2394"/>
    </row>
    <row r="838026" spans="70:70" x14ac:dyDescent="0.25">
      <c r="BR838026" s="2381"/>
    </row>
    <row r="838050" spans="70:70" x14ac:dyDescent="0.25">
      <c r="BR838050" s="2394"/>
    </row>
    <row r="838051" spans="70:70" x14ac:dyDescent="0.25">
      <c r="BR838051" s="2381"/>
    </row>
    <row r="838075" spans="70:70" x14ac:dyDescent="0.25">
      <c r="BR838075" s="2394"/>
    </row>
    <row r="838076" spans="70:70" x14ac:dyDescent="0.25">
      <c r="BR838076" s="2381"/>
    </row>
    <row r="838100" spans="70:70" x14ac:dyDescent="0.25">
      <c r="BR838100" s="2394"/>
    </row>
    <row r="838101" spans="70:70" x14ac:dyDescent="0.25">
      <c r="BR838101" s="2381"/>
    </row>
    <row r="838125" spans="70:70" x14ac:dyDescent="0.25">
      <c r="BR838125" s="2394"/>
    </row>
    <row r="838126" spans="70:70" x14ac:dyDescent="0.25">
      <c r="BR838126" s="2381"/>
    </row>
    <row r="838150" spans="70:70" x14ac:dyDescent="0.25">
      <c r="BR838150" s="2394"/>
    </row>
    <row r="838151" spans="70:70" x14ac:dyDescent="0.25">
      <c r="BR838151" s="2381"/>
    </row>
    <row r="838175" spans="70:70" x14ac:dyDescent="0.25">
      <c r="BR838175" s="2394"/>
    </row>
    <row r="838176" spans="70:70" x14ac:dyDescent="0.25">
      <c r="BR838176" s="2381"/>
    </row>
    <row r="838200" spans="70:70" x14ac:dyDescent="0.25">
      <c r="BR838200" s="2394"/>
    </row>
    <row r="838201" spans="70:70" x14ac:dyDescent="0.25">
      <c r="BR838201" s="2381"/>
    </row>
    <row r="838225" spans="70:70" x14ac:dyDescent="0.25">
      <c r="BR838225" s="2394"/>
    </row>
    <row r="838226" spans="70:70" x14ac:dyDescent="0.25">
      <c r="BR838226" s="2381"/>
    </row>
    <row r="838250" spans="70:70" x14ac:dyDescent="0.25">
      <c r="BR838250" s="2394"/>
    </row>
    <row r="838251" spans="70:70" x14ac:dyDescent="0.25">
      <c r="BR838251" s="2381"/>
    </row>
    <row r="838275" spans="70:70" x14ac:dyDescent="0.25">
      <c r="BR838275" s="2394"/>
    </row>
    <row r="838276" spans="70:70" x14ac:dyDescent="0.25">
      <c r="BR838276" s="2381"/>
    </row>
    <row r="838300" spans="70:70" x14ac:dyDescent="0.25">
      <c r="BR838300" s="2394"/>
    </row>
    <row r="838301" spans="70:70" x14ac:dyDescent="0.25">
      <c r="BR838301" s="2381"/>
    </row>
    <row r="838325" spans="70:70" x14ac:dyDescent="0.25">
      <c r="BR838325" s="2394"/>
    </row>
    <row r="838326" spans="70:70" x14ac:dyDescent="0.25">
      <c r="BR838326" s="2381"/>
    </row>
    <row r="838350" spans="70:70" x14ac:dyDescent="0.25">
      <c r="BR838350" s="2394"/>
    </row>
    <row r="838351" spans="70:70" x14ac:dyDescent="0.25">
      <c r="BR838351" s="2381"/>
    </row>
    <row r="838375" spans="70:70" x14ac:dyDescent="0.25">
      <c r="BR838375" s="2394"/>
    </row>
    <row r="838376" spans="70:70" x14ac:dyDescent="0.25">
      <c r="BR838376" s="2381"/>
    </row>
    <row r="838400" spans="70:70" x14ac:dyDescent="0.25">
      <c r="BR838400" s="2394"/>
    </row>
    <row r="838401" spans="70:70" x14ac:dyDescent="0.25">
      <c r="BR838401" s="2381"/>
    </row>
    <row r="838425" spans="70:70" x14ac:dyDescent="0.25">
      <c r="BR838425" s="2394"/>
    </row>
    <row r="838426" spans="70:70" x14ac:dyDescent="0.25">
      <c r="BR838426" s="2381"/>
    </row>
    <row r="838450" spans="70:70" x14ac:dyDescent="0.25">
      <c r="BR838450" s="2394"/>
    </row>
    <row r="838451" spans="70:70" x14ac:dyDescent="0.25">
      <c r="BR838451" s="2381"/>
    </row>
    <row r="838475" spans="70:70" x14ac:dyDescent="0.25">
      <c r="BR838475" s="2394"/>
    </row>
    <row r="838476" spans="70:70" x14ac:dyDescent="0.25">
      <c r="BR838476" s="2381"/>
    </row>
    <row r="838500" spans="70:70" x14ac:dyDescent="0.25">
      <c r="BR838500" s="2394"/>
    </row>
    <row r="838501" spans="70:70" x14ac:dyDescent="0.25">
      <c r="BR838501" s="2381"/>
    </row>
    <row r="838525" spans="70:70" x14ac:dyDescent="0.25">
      <c r="BR838525" s="2394"/>
    </row>
    <row r="838526" spans="70:70" x14ac:dyDescent="0.25">
      <c r="BR838526" s="2381"/>
    </row>
    <row r="838550" spans="70:70" x14ac:dyDescent="0.25">
      <c r="BR838550" s="2394"/>
    </row>
    <row r="838551" spans="70:70" x14ac:dyDescent="0.25">
      <c r="BR838551" s="2381"/>
    </row>
    <row r="838575" spans="70:70" x14ac:dyDescent="0.25">
      <c r="BR838575" s="2394"/>
    </row>
    <row r="838576" spans="70:70" x14ac:dyDescent="0.25">
      <c r="BR838576" s="2381"/>
    </row>
    <row r="838600" spans="70:70" x14ac:dyDescent="0.25">
      <c r="BR838600" s="2394"/>
    </row>
    <row r="838601" spans="70:70" x14ac:dyDescent="0.25">
      <c r="BR838601" s="2381"/>
    </row>
    <row r="838625" spans="70:70" x14ac:dyDescent="0.25">
      <c r="BR838625" s="2394"/>
    </row>
    <row r="838626" spans="70:70" x14ac:dyDescent="0.25">
      <c r="BR838626" s="2381"/>
    </row>
    <row r="838650" spans="70:70" x14ac:dyDescent="0.25">
      <c r="BR838650" s="2394"/>
    </row>
    <row r="838651" spans="70:70" x14ac:dyDescent="0.25">
      <c r="BR838651" s="2381"/>
    </row>
    <row r="838675" spans="70:70" x14ac:dyDescent="0.25">
      <c r="BR838675" s="2394"/>
    </row>
    <row r="838676" spans="70:70" x14ac:dyDescent="0.25">
      <c r="BR838676" s="2381"/>
    </row>
    <row r="838700" spans="70:70" x14ac:dyDescent="0.25">
      <c r="BR838700" s="2394"/>
    </row>
    <row r="838701" spans="70:70" x14ac:dyDescent="0.25">
      <c r="BR838701" s="2381"/>
    </row>
    <row r="838725" spans="70:70" x14ac:dyDescent="0.25">
      <c r="BR838725" s="2394"/>
    </row>
    <row r="838726" spans="70:70" x14ac:dyDescent="0.25">
      <c r="BR838726" s="2381"/>
    </row>
    <row r="838750" spans="70:70" x14ac:dyDescent="0.25">
      <c r="BR838750" s="2394"/>
    </row>
    <row r="838751" spans="70:70" x14ac:dyDescent="0.25">
      <c r="BR838751" s="2381"/>
    </row>
    <row r="838775" spans="70:70" x14ac:dyDescent="0.25">
      <c r="BR838775" s="2394"/>
    </row>
    <row r="838776" spans="70:70" x14ac:dyDescent="0.25">
      <c r="BR838776" s="2381"/>
    </row>
    <row r="838800" spans="70:70" x14ac:dyDescent="0.25">
      <c r="BR838800" s="2394"/>
    </row>
    <row r="838801" spans="70:70" x14ac:dyDescent="0.25">
      <c r="BR838801" s="2381"/>
    </row>
    <row r="838825" spans="70:70" x14ac:dyDescent="0.25">
      <c r="BR838825" s="2394"/>
    </row>
    <row r="838826" spans="70:70" x14ac:dyDescent="0.25">
      <c r="BR838826" s="2381"/>
    </row>
    <row r="838850" spans="70:70" x14ac:dyDescent="0.25">
      <c r="BR838850" s="2394"/>
    </row>
    <row r="838851" spans="70:70" x14ac:dyDescent="0.25">
      <c r="BR838851" s="2381"/>
    </row>
    <row r="838875" spans="70:70" x14ac:dyDescent="0.25">
      <c r="BR838875" s="2394"/>
    </row>
    <row r="838876" spans="70:70" x14ac:dyDescent="0.25">
      <c r="BR838876" s="2381"/>
    </row>
    <row r="838900" spans="70:70" x14ac:dyDescent="0.25">
      <c r="BR838900" s="2394"/>
    </row>
    <row r="838901" spans="70:70" x14ac:dyDescent="0.25">
      <c r="BR838901" s="2381"/>
    </row>
    <row r="838925" spans="70:70" x14ac:dyDescent="0.25">
      <c r="BR838925" s="2394"/>
    </row>
    <row r="838926" spans="70:70" x14ac:dyDescent="0.25">
      <c r="BR838926" s="2381"/>
    </row>
    <row r="838950" spans="70:70" x14ac:dyDescent="0.25">
      <c r="BR838950" s="2394"/>
    </row>
    <row r="838951" spans="70:70" x14ac:dyDescent="0.25">
      <c r="BR838951" s="2381"/>
    </row>
    <row r="838975" spans="70:70" x14ac:dyDescent="0.25">
      <c r="BR838975" s="2394"/>
    </row>
    <row r="838976" spans="70:70" x14ac:dyDescent="0.25">
      <c r="BR838976" s="2381"/>
    </row>
    <row r="839000" spans="70:70" x14ac:dyDescent="0.25">
      <c r="BR839000" s="2394"/>
    </row>
    <row r="839001" spans="70:70" x14ac:dyDescent="0.25">
      <c r="BR839001" s="2381"/>
    </row>
    <row r="839025" spans="70:70" x14ac:dyDescent="0.25">
      <c r="BR839025" s="2394"/>
    </row>
    <row r="839026" spans="70:70" x14ac:dyDescent="0.25">
      <c r="BR839026" s="2381"/>
    </row>
    <row r="839050" spans="70:70" x14ac:dyDescent="0.25">
      <c r="BR839050" s="2394"/>
    </row>
    <row r="839051" spans="70:70" x14ac:dyDescent="0.25">
      <c r="BR839051" s="2381"/>
    </row>
    <row r="839075" spans="70:70" x14ac:dyDescent="0.25">
      <c r="BR839075" s="2394"/>
    </row>
    <row r="839076" spans="70:70" x14ac:dyDescent="0.25">
      <c r="BR839076" s="2381"/>
    </row>
    <row r="839100" spans="70:70" x14ac:dyDescent="0.25">
      <c r="BR839100" s="2394"/>
    </row>
    <row r="839101" spans="70:70" x14ac:dyDescent="0.25">
      <c r="BR839101" s="2381"/>
    </row>
    <row r="839125" spans="70:70" x14ac:dyDescent="0.25">
      <c r="BR839125" s="2394"/>
    </row>
    <row r="839126" spans="70:70" x14ac:dyDescent="0.25">
      <c r="BR839126" s="2381"/>
    </row>
    <row r="839150" spans="70:70" x14ac:dyDescent="0.25">
      <c r="BR839150" s="2394"/>
    </row>
    <row r="839151" spans="70:70" x14ac:dyDescent="0.25">
      <c r="BR839151" s="2381"/>
    </row>
    <row r="839175" spans="70:70" x14ac:dyDescent="0.25">
      <c r="BR839175" s="2394"/>
    </row>
    <row r="839176" spans="70:70" x14ac:dyDescent="0.25">
      <c r="BR839176" s="2381"/>
    </row>
    <row r="839200" spans="70:70" x14ac:dyDescent="0.25">
      <c r="BR839200" s="2394"/>
    </row>
    <row r="839201" spans="70:70" x14ac:dyDescent="0.25">
      <c r="BR839201" s="2381"/>
    </row>
    <row r="839225" spans="70:70" x14ac:dyDescent="0.25">
      <c r="BR839225" s="2394"/>
    </row>
    <row r="839226" spans="70:70" x14ac:dyDescent="0.25">
      <c r="BR839226" s="2381"/>
    </row>
    <row r="839250" spans="70:70" x14ac:dyDescent="0.25">
      <c r="BR839250" s="2394"/>
    </row>
    <row r="839251" spans="70:70" x14ac:dyDescent="0.25">
      <c r="BR839251" s="2381"/>
    </row>
    <row r="839275" spans="70:70" x14ac:dyDescent="0.25">
      <c r="BR839275" s="2394"/>
    </row>
    <row r="839276" spans="70:70" x14ac:dyDescent="0.25">
      <c r="BR839276" s="2381"/>
    </row>
    <row r="839300" spans="70:70" x14ac:dyDescent="0.25">
      <c r="BR839300" s="2394"/>
    </row>
    <row r="839301" spans="70:70" x14ac:dyDescent="0.25">
      <c r="BR839301" s="2381"/>
    </row>
    <row r="839325" spans="70:70" x14ac:dyDescent="0.25">
      <c r="BR839325" s="2394"/>
    </row>
    <row r="839326" spans="70:70" x14ac:dyDescent="0.25">
      <c r="BR839326" s="2381"/>
    </row>
    <row r="839350" spans="70:70" x14ac:dyDescent="0.25">
      <c r="BR839350" s="2394"/>
    </row>
    <row r="839351" spans="70:70" x14ac:dyDescent="0.25">
      <c r="BR839351" s="2381"/>
    </row>
    <row r="839375" spans="70:70" x14ac:dyDescent="0.25">
      <c r="BR839375" s="2394"/>
    </row>
    <row r="839376" spans="70:70" x14ac:dyDescent="0.25">
      <c r="BR839376" s="2381"/>
    </row>
    <row r="839400" spans="70:70" x14ac:dyDescent="0.25">
      <c r="BR839400" s="2394"/>
    </row>
    <row r="839401" spans="70:70" x14ac:dyDescent="0.25">
      <c r="BR839401" s="2381"/>
    </row>
    <row r="839425" spans="70:70" x14ac:dyDescent="0.25">
      <c r="BR839425" s="2394"/>
    </row>
    <row r="839426" spans="70:70" x14ac:dyDescent="0.25">
      <c r="BR839426" s="2381"/>
    </row>
    <row r="839450" spans="70:70" x14ac:dyDescent="0.25">
      <c r="BR839450" s="2394"/>
    </row>
    <row r="839451" spans="70:70" x14ac:dyDescent="0.25">
      <c r="BR839451" s="2381"/>
    </row>
    <row r="839475" spans="70:70" x14ac:dyDescent="0.25">
      <c r="BR839475" s="2394"/>
    </row>
    <row r="839476" spans="70:70" x14ac:dyDescent="0.25">
      <c r="BR839476" s="2381"/>
    </row>
    <row r="839500" spans="70:70" x14ac:dyDescent="0.25">
      <c r="BR839500" s="2394"/>
    </row>
    <row r="839501" spans="70:70" x14ac:dyDescent="0.25">
      <c r="BR839501" s="2381"/>
    </row>
    <row r="839525" spans="70:70" x14ac:dyDescent="0.25">
      <c r="BR839525" s="2394"/>
    </row>
    <row r="839526" spans="70:70" x14ac:dyDescent="0.25">
      <c r="BR839526" s="2381"/>
    </row>
    <row r="839550" spans="70:70" x14ac:dyDescent="0.25">
      <c r="BR839550" s="2394"/>
    </row>
    <row r="839551" spans="70:70" x14ac:dyDescent="0.25">
      <c r="BR839551" s="2381"/>
    </row>
    <row r="839575" spans="70:70" x14ac:dyDescent="0.25">
      <c r="BR839575" s="2394"/>
    </row>
    <row r="839576" spans="70:70" x14ac:dyDescent="0.25">
      <c r="BR839576" s="2381"/>
    </row>
    <row r="839600" spans="70:70" x14ac:dyDescent="0.25">
      <c r="BR839600" s="2394"/>
    </row>
    <row r="839601" spans="70:70" x14ac:dyDescent="0.25">
      <c r="BR839601" s="2381"/>
    </row>
    <row r="839625" spans="70:70" x14ac:dyDescent="0.25">
      <c r="BR839625" s="2394"/>
    </row>
    <row r="839626" spans="70:70" x14ac:dyDescent="0.25">
      <c r="BR839626" s="2381"/>
    </row>
    <row r="839650" spans="70:70" x14ac:dyDescent="0.25">
      <c r="BR839650" s="2394"/>
    </row>
    <row r="839651" spans="70:70" x14ac:dyDescent="0.25">
      <c r="BR839651" s="2381"/>
    </row>
    <row r="839675" spans="70:70" x14ac:dyDescent="0.25">
      <c r="BR839675" s="2394"/>
    </row>
    <row r="839676" spans="70:70" x14ac:dyDescent="0.25">
      <c r="BR839676" s="2381"/>
    </row>
    <row r="839700" spans="70:70" x14ac:dyDescent="0.25">
      <c r="BR839700" s="2394"/>
    </row>
    <row r="839701" spans="70:70" x14ac:dyDescent="0.25">
      <c r="BR839701" s="2381"/>
    </row>
    <row r="839725" spans="70:70" x14ac:dyDescent="0.25">
      <c r="BR839725" s="2394"/>
    </row>
    <row r="839726" spans="70:70" x14ac:dyDescent="0.25">
      <c r="BR839726" s="2381"/>
    </row>
    <row r="839750" spans="70:70" x14ac:dyDescent="0.25">
      <c r="BR839750" s="2394"/>
    </row>
    <row r="839751" spans="70:70" x14ac:dyDescent="0.25">
      <c r="BR839751" s="2381"/>
    </row>
    <row r="839775" spans="70:70" x14ac:dyDescent="0.25">
      <c r="BR839775" s="2394"/>
    </row>
    <row r="839776" spans="70:70" x14ac:dyDescent="0.25">
      <c r="BR839776" s="2381"/>
    </row>
    <row r="839800" spans="70:70" x14ac:dyDescent="0.25">
      <c r="BR839800" s="2394"/>
    </row>
    <row r="839801" spans="70:70" x14ac:dyDescent="0.25">
      <c r="BR839801" s="2381"/>
    </row>
    <row r="839825" spans="70:70" x14ac:dyDescent="0.25">
      <c r="BR839825" s="2394"/>
    </row>
    <row r="839826" spans="70:70" x14ac:dyDescent="0.25">
      <c r="BR839826" s="2381"/>
    </row>
    <row r="839850" spans="70:70" x14ac:dyDescent="0.25">
      <c r="BR839850" s="2394"/>
    </row>
    <row r="839851" spans="70:70" x14ac:dyDescent="0.25">
      <c r="BR839851" s="2381"/>
    </row>
    <row r="839875" spans="70:70" x14ac:dyDescent="0.25">
      <c r="BR839875" s="2394"/>
    </row>
    <row r="839876" spans="70:70" x14ac:dyDescent="0.25">
      <c r="BR839876" s="2381"/>
    </row>
    <row r="839900" spans="70:70" x14ac:dyDescent="0.25">
      <c r="BR839900" s="2394"/>
    </row>
    <row r="839901" spans="70:70" x14ac:dyDescent="0.25">
      <c r="BR839901" s="2381"/>
    </row>
    <row r="839925" spans="70:70" x14ac:dyDescent="0.25">
      <c r="BR839925" s="2394"/>
    </row>
    <row r="839926" spans="70:70" x14ac:dyDescent="0.25">
      <c r="BR839926" s="2381"/>
    </row>
    <row r="839950" spans="70:70" x14ac:dyDescent="0.25">
      <c r="BR839950" s="2394"/>
    </row>
    <row r="839951" spans="70:70" x14ac:dyDescent="0.25">
      <c r="BR839951" s="2381"/>
    </row>
    <row r="839975" spans="70:70" x14ac:dyDescent="0.25">
      <c r="BR839975" s="2394"/>
    </row>
    <row r="839976" spans="70:70" x14ac:dyDescent="0.25">
      <c r="BR839976" s="2381"/>
    </row>
    <row r="840000" spans="70:70" x14ac:dyDescent="0.25">
      <c r="BR840000" s="2394"/>
    </row>
    <row r="840001" spans="70:70" x14ac:dyDescent="0.25">
      <c r="BR840001" s="2381"/>
    </row>
    <row r="840025" spans="70:70" x14ac:dyDescent="0.25">
      <c r="BR840025" s="2394"/>
    </row>
    <row r="840026" spans="70:70" x14ac:dyDescent="0.25">
      <c r="BR840026" s="2381"/>
    </row>
    <row r="840050" spans="70:70" x14ac:dyDescent="0.25">
      <c r="BR840050" s="2394"/>
    </row>
    <row r="840051" spans="70:70" x14ac:dyDescent="0.25">
      <c r="BR840051" s="2381"/>
    </row>
    <row r="840075" spans="70:70" x14ac:dyDescent="0.25">
      <c r="BR840075" s="2394"/>
    </row>
    <row r="840076" spans="70:70" x14ac:dyDescent="0.25">
      <c r="BR840076" s="2381"/>
    </row>
    <row r="840100" spans="70:70" x14ac:dyDescent="0.25">
      <c r="BR840100" s="2394"/>
    </row>
    <row r="840101" spans="70:70" x14ac:dyDescent="0.25">
      <c r="BR840101" s="2381"/>
    </row>
    <row r="840125" spans="70:70" x14ac:dyDescent="0.25">
      <c r="BR840125" s="2394"/>
    </row>
    <row r="840126" spans="70:70" x14ac:dyDescent="0.25">
      <c r="BR840126" s="2381"/>
    </row>
    <row r="840150" spans="70:70" x14ac:dyDescent="0.25">
      <c r="BR840150" s="2394"/>
    </row>
    <row r="840151" spans="70:70" x14ac:dyDescent="0.25">
      <c r="BR840151" s="2381"/>
    </row>
    <row r="840175" spans="70:70" x14ac:dyDescent="0.25">
      <c r="BR840175" s="2394"/>
    </row>
    <row r="840176" spans="70:70" x14ac:dyDescent="0.25">
      <c r="BR840176" s="2381"/>
    </row>
    <row r="840200" spans="70:70" x14ac:dyDescent="0.25">
      <c r="BR840200" s="2394"/>
    </row>
    <row r="840201" spans="70:70" x14ac:dyDescent="0.25">
      <c r="BR840201" s="2381"/>
    </row>
    <row r="840225" spans="70:70" x14ac:dyDescent="0.25">
      <c r="BR840225" s="2394"/>
    </row>
    <row r="840226" spans="70:70" x14ac:dyDescent="0.25">
      <c r="BR840226" s="2381"/>
    </row>
    <row r="840250" spans="70:70" x14ac:dyDescent="0.25">
      <c r="BR840250" s="2394"/>
    </row>
    <row r="840251" spans="70:70" x14ac:dyDescent="0.25">
      <c r="BR840251" s="2381"/>
    </row>
    <row r="840275" spans="70:70" x14ac:dyDescent="0.25">
      <c r="BR840275" s="2394"/>
    </row>
    <row r="840276" spans="70:70" x14ac:dyDescent="0.25">
      <c r="BR840276" s="2381"/>
    </row>
    <row r="840300" spans="70:70" x14ac:dyDescent="0.25">
      <c r="BR840300" s="2394"/>
    </row>
    <row r="840301" spans="70:70" x14ac:dyDescent="0.25">
      <c r="BR840301" s="2381"/>
    </row>
    <row r="840325" spans="70:70" x14ac:dyDescent="0.25">
      <c r="BR840325" s="2394"/>
    </row>
    <row r="840326" spans="70:70" x14ac:dyDescent="0.25">
      <c r="BR840326" s="2381"/>
    </row>
    <row r="840350" spans="70:70" x14ac:dyDescent="0.25">
      <c r="BR840350" s="2394"/>
    </row>
    <row r="840351" spans="70:70" x14ac:dyDescent="0.25">
      <c r="BR840351" s="2381"/>
    </row>
    <row r="840375" spans="70:70" x14ac:dyDescent="0.25">
      <c r="BR840375" s="2394"/>
    </row>
    <row r="840376" spans="70:70" x14ac:dyDescent="0.25">
      <c r="BR840376" s="2381"/>
    </row>
    <row r="840400" spans="70:70" x14ac:dyDescent="0.25">
      <c r="BR840400" s="2394"/>
    </row>
    <row r="840401" spans="70:70" x14ac:dyDescent="0.25">
      <c r="BR840401" s="2381"/>
    </row>
    <row r="840425" spans="70:70" x14ac:dyDescent="0.25">
      <c r="BR840425" s="2394"/>
    </row>
    <row r="840426" spans="70:70" x14ac:dyDescent="0.25">
      <c r="BR840426" s="2381"/>
    </row>
    <row r="840450" spans="70:70" x14ac:dyDescent="0.25">
      <c r="BR840450" s="2394"/>
    </row>
    <row r="840451" spans="70:70" x14ac:dyDescent="0.25">
      <c r="BR840451" s="2381"/>
    </row>
    <row r="840475" spans="70:70" x14ac:dyDescent="0.25">
      <c r="BR840475" s="2394"/>
    </row>
    <row r="840476" spans="70:70" x14ac:dyDescent="0.25">
      <c r="BR840476" s="2381"/>
    </row>
    <row r="840500" spans="70:70" x14ac:dyDescent="0.25">
      <c r="BR840500" s="2394"/>
    </row>
    <row r="840501" spans="70:70" x14ac:dyDescent="0.25">
      <c r="BR840501" s="2381"/>
    </row>
    <row r="840525" spans="70:70" x14ac:dyDescent="0.25">
      <c r="BR840525" s="2394"/>
    </row>
    <row r="840526" spans="70:70" x14ac:dyDescent="0.25">
      <c r="BR840526" s="2381"/>
    </row>
    <row r="840550" spans="70:70" x14ac:dyDescent="0.25">
      <c r="BR840550" s="2394"/>
    </row>
    <row r="840551" spans="70:70" x14ac:dyDescent="0.25">
      <c r="BR840551" s="2381"/>
    </row>
    <row r="840575" spans="70:70" x14ac:dyDescent="0.25">
      <c r="BR840575" s="2394"/>
    </row>
    <row r="840576" spans="70:70" x14ac:dyDescent="0.25">
      <c r="BR840576" s="2381"/>
    </row>
    <row r="840600" spans="70:70" x14ac:dyDescent="0.25">
      <c r="BR840600" s="2394"/>
    </row>
    <row r="840601" spans="70:70" x14ac:dyDescent="0.25">
      <c r="BR840601" s="2381"/>
    </row>
    <row r="840625" spans="70:70" x14ac:dyDescent="0.25">
      <c r="BR840625" s="2394"/>
    </row>
    <row r="840626" spans="70:70" x14ac:dyDescent="0.25">
      <c r="BR840626" s="2381"/>
    </row>
    <row r="840650" spans="70:70" x14ac:dyDescent="0.25">
      <c r="BR840650" s="2394"/>
    </row>
    <row r="840651" spans="70:70" x14ac:dyDescent="0.25">
      <c r="BR840651" s="2381"/>
    </row>
    <row r="840675" spans="70:70" x14ac:dyDescent="0.25">
      <c r="BR840675" s="2394"/>
    </row>
    <row r="840676" spans="70:70" x14ac:dyDescent="0.25">
      <c r="BR840676" s="2381"/>
    </row>
    <row r="840700" spans="70:70" x14ac:dyDescent="0.25">
      <c r="BR840700" s="2394"/>
    </row>
    <row r="840701" spans="70:70" x14ac:dyDescent="0.25">
      <c r="BR840701" s="2381"/>
    </row>
    <row r="840725" spans="70:70" x14ac:dyDescent="0.25">
      <c r="BR840725" s="2394"/>
    </row>
    <row r="840726" spans="70:70" x14ac:dyDescent="0.25">
      <c r="BR840726" s="2381"/>
    </row>
    <row r="840750" spans="70:70" x14ac:dyDescent="0.25">
      <c r="BR840750" s="2394"/>
    </row>
    <row r="840751" spans="70:70" x14ac:dyDescent="0.25">
      <c r="BR840751" s="2381"/>
    </row>
    <row r="840775" spans="70:70" x14ac:dyDescent="0.25">
      <c r="BR840775" s="2394"/>
    </row>
    <row r="840776" spans="70:70" x14ac:dyDescent="0.25">
      <c r="BR840776" s="2381"/>
    </row>
    <row r="840800" spans="70:70" x14ac:dyDescent="0.25">
      <c r="BR840800" s="2394"/>
    </row>
    <row r="840801" spans="70:70" x14ac:dyDescent="0.25">
      <c r="BR840801" s="2381"/>
    </row>
    <row r="840825" spans="70:70" x14ac:dyDescent="0.25">
      <c r="BR840825" s="2394"/>
    </row>
    <row r="840826" spans="70:70" x14ac:dyDescent="0.25">
      <c r="BR840826" s="2381"/>
    </row>
    <row r="840850" spans="70:70" x14ac:dyDescent="0.25">
      <c r="BR840850" s="2394"/>
    </row>
    <row r="840851" spans="70:70" x14ac:dyDescent="0.25">
      <c r="BR840851" s="2381"/>
    </row>
    <row r="840875" spans="70:70" x14ac:dyDescent="0.25">
      <c r="BR840875" s="2394"/>
    </row>
    <row r="840876" spans="70:70" x14ac:dyDescent="0.25">
      <c r="BR840876" s="2381"/>
    </row>
    <row r="840900" spans="70:70" x14ac:dyDescent="0.25">
      <c r="BR840900" s="2394"/>
    </row>
    <row r="840901" spans="70:70" x14ac:dyDescent="0.25">
      <c r="BR840901" s="2381"/>
    </row>
    <row r="840925" spans="70:70" x14ac:dyDescent="0.25">
      <c r="BR840925" s="2394"/>
    </row>
    <row r="840926" spans="70:70" x14ac:dyDescent="0.25">
      <c r="BR840926" s="2381"/>
    </row>
    <row r="840950" spans="70:70" x14ac:dyDescent="0.25">
      <c r="BR840950" s="2394"/>
    </row>
    <row r="840951" spans="70:70" x14ac:dyDescent="0.25">
      <c r="BR840951" s="2381"/>
    </row>
    <row r="840975" spans="70:70" x14ac:dyDescent="0.25">
      <c r="BR840975" s="2394"/>
    </row>
    <row r="840976" spans="70:70" x14ac:dyDescent="0.25">
      <c r="BR840976" s="2381"/>
    </row>
    <row r="841000" spans="70:70" x14ac:dyDescent="0.25">
      <c r="BR841000" s="2394"/>
    </row>
    <row r="841001" spans="70:70" x14ac:dyDescent="0.25">
      <c r="BR841001" s="2381"/>
    </row>
    <row r="841025" spans="70:70" x14ac:dyDescent="0.25">
      <c r="BR841025" s="2394"/>
    </row>
    <row r="841026" spans="70:70" x14ac:dyDescent="0.25">
      <c r="BR841026" s="2381"/>
    </row>
    <row r="841050" spans="70:70" x14ac:dyDescent="0.25">
      <c r="BR841050" s="2394"/>
    </row>
    <row r="841051" spans="70:70" x14ac:dyDescent="0.25">
      <c r="BR841051" s="2381"/>
    </row>
    <row r="841075" spans="70:70" x14ac:dyDescent="0.25">
      <c r="BR841075" s="2394"/>
    </row>
    <row r="841076" spans="70:70" x14ac:dyDescent="0.25">
      <c r="BR841076" s="2381"/>
    </row>
    <row r="841100" spans="70:70" x14ac:dyDescent="0.25">
      <c r="BR841100" s="2394"/>
    </row>
    <row r="841101" spans="70:70" x14ac:dyDescent="0.25">
      <c r="BR841101" s="2381"/>
    </row>
    <row r="841125" spans="70:70" x14ac:dyDescent="0.25">
      <c r="BR841125" s="2394"/>
    </row>
    <row r="841126" spans="70:70" x14ac:dyDescent="0.25">
      <c r="BR841126" s="2381"/>
    </row>
    <row r="841150" spans="70:70" x14ac:dyDescent="0.25">
      <c r="BR841150" s="2394"/>
    </row>
    <row r="841151" spans="70:70" x14ac:dyDescent="0.25">
      <c r="BR841151" s="2381"/>
    </row>
    <row r="841175" spans="70:70" x14ac:dyDescent="0.25">
      <c r="BR841175" s="2394"/>
    </row>
    <row r="841176" spans="70:70" x14ac:dyDescent="0.25">
      <c r="BR841176" s="2381"/>
    </row>
    <row r="841200" spans="70:70" x14ac:dyDescent="0.25">
      <c r="BR841200" s="2394"/>
    </row>
    <row r="841201" spans="70:70" x14ac:dyDescent="0.25">
      <c r="BR841201" s="2381"/>
    </row>
    <row r="841225" spans="70:70" x14ac:dyDescent="0.25">
      <c r="BR841225" s="2394"/>
    </row>
    <row r="841226" spans="70:70" x14ac:dyDescent="0.25">
      <c r="BR841226" s="2381"/>
    </row>
    <row r="841250" spans="70:70" x14ac:dyDescent="0.25">
      <c r="BR841250" s="2394"/>
    </row>
    <row r="841251" spans="70:70" x14ac:dyDescent="0.25">
      <c r="BR841251" s="2381"/>
    </row>
    <row r="841275" spans="70:70" x14ac:dyDescent="0.25">
      <c r="BR841275" s="2394"/>
    </row>
    <row r="841276" spans="70:70" x14ac:dyDescent="0.25">
      <c r="BR841276" s="2381"/>
    </row>
    <row r="841300" spans="70:70" x14ac:dyDescent="0.25">
      <c r="BR841300" s="2394"/>
    </row>
    <row r="841301" spans="70:70" x14ac:dyDescent="0.25">
      <c r="BR841301" s="2381"/>
    </row>
    <row r="841325" spans="70:70" x14ac:dyDescent="0.25">
      <c r="BR841325" s="2394"/>
    </row>
    <row r="841326" spans="70:70" x14ac:dyDescent="0.25">
      <c r="BR841326" s="2381"/>
    </row>
    <row r="841350" spans="70:70" x14ac:dyDescent="0.25">
      <c r="BR841350" s="2394"/>
    </row>
    <row r="841351" spans="70:70" x14ac:dyDescent="0.25">
      <c r="BR841351" s="2381"/>
    </row>
    <row r="841375" spans="70:70" x14ac:dyDescent="0.25">
      <c r="BR841375" s="2394"/>
    </row>
    <row r="841376" spans="70:70" x14ac:dyDescent="0.25">
      <c r="BR841376" s="2381"/>
    </row>
    <row r="841400" spans="70:70" x14ac:dyDescent="0.25">
      <c r="BR841400" s="2394"/>
    </row>
    <row r="841401" spans="70:70" x14ac:dyDescent="0.25">
      <c r="BR841401" s="2381"/>
    </row>
    <row r="841425" spans="70:70" x14ac:dyDescent="0.25">
      <c r="BR841425" s="2394"/>
    </row>
    <row r="841426" spans="70:70" x14ac:dyDescent="0.25">
      <c r="BR841426" s="2381"/>
    </row>
    <row r="841450" spans="70:70" x14ac:dyDescent="0.25">
      <c r="BR841450" s="2394"/>
    </row>
    <row r="841451" spans="70:70" x14ac:dyDescent="0.25">
      <c r="BR841451" s="2381"/>
    </row>
    <row r="841475" spans="70:70" x14ac:dyDescent="0.25">
      <c r="BR841475" s="2394"/>
    </row>
    <row r="841476" spans="70:70" x14ac:dyDescent="0.25">
      <c r="BR841476" s="2381"/>
    </row>
    <row r="841500" spans="70:70" x14ac:dyDescent="0.25">
      <c r="BR841500" s="2394"/>
    </row>
    <row r="841501" spans="70:70" x14ac:dyDescent="0.25">
      <c r="BR841501" s="2381"/>
    </row>
    <row r="841525" spans="70:70" x14ac:dyDescent="0.25">
      <c r="BR841525" s="2394"/>
    </row>
    <row r="841526" spans="70:70" x14ac:dyDescent="0.25">
      <c r="BR841526" s="2381"/>
    </row>
    <row r="841550" spans="70:70" x14ac:dyDescent="0.25">
      <c r="BR841550" s="2394"/>
    </row>
    <row r="841551" spans="70:70" x14ac:dyDescent="0.25">
      <c r="BR841551" s="2381"/>
    </row>
    <row r="841575" spans="70:70" x14ac:dyDescent="0.25">
      <c r="BR841575" s="2394"/>
    </row>
    <row r="841576" spans="70:70" x14ac:dyDescent="0.25">
      <c r="BR841576" s="2381"/>
    </row>
    <row r="841600" spans="70:70" x14ac:dyDescent="0.25">
      <c r="BR841600" s="2394"/>
    </row>
    <row r="841601" spans="70:70" x14ac:dyDescent="0.25">
      <c r="BR841601" s="2381"/>
    </row>
    <row r="841625" spans="70:70" x14ac:dyDescent="0.25">
      <c r="BR841625" s="2394"/>
    </row>
    <row r="841626" spans="70:70" x14ac:dyDescent="0.25">
      <c r="BR841626" s="2381"/>
    </row>
    <row r="841650" spans="70:70" x14ac:dyDescent="0.25">
      <c r="BR841650" s="2394"/>
    </row>
    <row r="841651" spans="70:70" x14ac:dyDescent="0.25">
      <c r="BR841651" s="2381"/>
    </row>
    <row r="841675" spans="70:70" x14ac:dyDescent="0.25">
      <c r="BR841675" s="2394"/>
    </row>
    <row r="841676" spans="70:70" x14ac:dyDescent="0.25">
      <c r="BR841676" s="2381"/>
    </row>
    <row r="841700" spans="70:70" x14ac:dyDescent="0.25">
      <c r="BR841700" s="2394"/>
    </row>
    <row r="841701" spans="70:70" x14ac:dyDescent="0.25">
      <c r="BR841701" s="2381"/>
    </row>
    <row r="841725" spans="70:70" x14ac:dyDescent="0.25">
      <c r="BR841725" s="2394"/>
    </row>
    <row r="841726" spans="70:70" x14ac:dyDescent="0.25">
      <c r="BR841726" s="2381"/>
    </row>
    <row r="841750" spans="70:70" x14ac:dyDescent="0.25">
      <c r="BR841750" s="2394"/>
    </row>
    <row r="841751" spans="70:70" x14ac:dyDescent="0.25">
      <c r="BR841751" s="2381"/>
    </row>
    <row r="841775" spans="70:70" x14ac:dyDescent="0.25">
      <c r="BR841775" s="2394"/>
    </row>
    <row r="841776" spans="70:70" x14ac:dyDescent="0.25">
      <c r="BR841776" s="2381"/>
    </row>
    <row r="841800" spans="70:70" x14ac:dyDescent="0.25">
      <c r="BR841800" s="2394"/>
    </row>
    <row r="841801" spans="70:70" x14ac:dyDescent="0.25">
      <c r="BR841801" s="2381"/>
    </row>
    <row r="841825" spans="70:70" x14ac:dyDescent="0.25">
      <c r="BR841825" s="2394"/>
    </row>
    <row r="841826" spans="70:70" x14ac:dyDescent="0.25">
      <c r="BR841826" s="2381"/>
    </row>
    <row r="841850" spans="70:70" x14ac:dyDescent="0.25">
      <c r="BR841850" s="2394"/>
    </row>
    <row r="841851" spans="70:70" x14ac:dyDescent="0.25">
      <c r="BR841851" s="2381"/>
    </row>
    <row r="841875" spans="70:70" x14ac:dyDescent="0.25">
      <c r="BR841875" s="2394"/>
    </row>
    <row r="841876" spans="70:70" x14ac:dyDescent="0.25">
      <c r="BR841876" s="2381"/>
    </row>
    <row r="841900" spans="70:70" x14ac:dyDescent="0.25">
      <c r="BR841900" s="2394"/>
    </row>
    <row r="841901" spans="70:70" x14ac:dyDescent="0.25">
      <c r="BR841901" s="2381"/>
    </row>
    <row r="841925" spans="70:70" x14ac:dyDescent="0.25">
      <c r="BR841925" s="2394"/>
    </row>
    <row r="841926" spans="70:70" x14ac:dyDescent="0.25">
      <c r="BR841926" s="2381"/>
    </row>
    <row r="841950" spans="70:70" x14ac:dyDescent="0.25">
      <c r="BR841950" s="2394"/>
    </row>
    <row r="841951" spans="70:70" x14ac:dyDescent="0.25">
      <c r="BR841951" s="2381"/>
    </row>
    <row r="841975" spans="70:70" x14ac:dyDescent="0.25">
      <c r="BR841975" s="2394"/>
    </row>
    <row r="841976" spans="70:70" x14ac:dyDescent="0.25">
      <c r="BR841976" s="2381"/>
    </row>
    <row r="842000" spans="70:70" x14ac:dyDescent="0.25">
      <c r="BR842000" s="2394"/>
    </row>
    <row r="842001" spans="70:70" x14ac:dyDescent="0.25">
      <c r="BR842001" s="2381"/>
    </row>
    <row r="842025" spans="70:70" x14ac:dyDescent="0.25">
      <c r="BR842025" s="2394"/>
    </row>
    <row r="842026" spans="70:70" x14ac:dyDescent="0.25">
      <c r="BR842026" s="2381"/>
    </row>
    <row r="842050" spans="70:70" x14ac:dyDescent="0.25">
      <c r="BR842050" s="2394"/>
    </row>
    <row r="842051" spans="70:70" x14ac:dyDescent="0.25">
      <c r="BR842051" s="2381"/>
    </row>
    <row r="842075" spans="70:70" x14ac:dyDescent="0.25">
      <c r="BR842075" s="2394"/>
    </row>
    <row r="842076" spans="70:70" x14ac:dyDescent="0.25">
      <c r="BR842076" s="2381"/>
    </row>
    <row r="842100" spans="70:70" x14ac:dyDescent="0.25">
      <c r="BR842100" s="2394"/>
    </row>
    <row r="842101" spans="70:70" x14ac:dyDescent="0.25">
      <c r="BR842101" s="2381"/>
    </row>
    <row r="842125" spans="70:70" x14ac:dyDescent="0.25">
      <c r="BR842125" s="2394"/>
    </row>
    <row r="842126" spans="70:70" x14ac:dyDescent="0.25">
      <c r="BR842126" s="2381"/>
    </row>
    <row r="842150" spans="70:70" x14ac:dyDescent="0.25">
      <c r="BR842150" s="2394"/>
    </row>
    <row r="842151" spans="70:70" x14ac:dyDescent="0.25">
      <c r="BR842151" s="2381"/>
    </row>
    <row r="842175" spans="70:70" x14ac:dyDescent="0.25">
      <c r="BR842175" s="2394"/>
    </row>
    <row r="842176" spans="70:70" x14ac:dyDescent="0.25">
      <c r="BR842176" s="2381"/>
    </row>
    <row r="842200" spans="70:70" x14ac:dyDescent="0.25">
      <c r="BR842200" s="2394"/>
    </row>
    <row r="842201" spans="70:70" x14ac:dyDescent="0.25">
      <c r="BR842201" s="2381"/>
    </row>
    <row r="842225" spans="70:70" x14ac:dyDescent="0.25">
      <c r="BR842225" s="2394"/>
    </row>
    <row r="842226" spans="70:70" x14ac:dyDescent="0.25">
      <c r="BR842226" s="2381"/>
    </row>
    <row r="842250" spans="70:70" x14ac:dyDescent="0.25">
      <c r="BR842250" s="2394"/>
    </row>
    <row r="842251" spans="70:70" x14ac:dyDescent="0.25">
      <c r="BR842251" s="2381"/>
    </row>
    <row r="842275" spans="70:70" x14ac:dyDescent="0.25">
      <c r="BR842275" s="2394"/>
    </row>
    <row r="842276" spans="70:70" x14ac:dyDescent="0.25">
      <c r="BR842276" s="2381"/>
    </row>
    <row r="842300" spans="70:70" x14ac:dyDescent="0.25">
      <c r="BR842300" s="2394"/>
    </row>
    <row r="842301" spans="70:70" x14ac:dyDescent="0.25">
      <c r="BR842301" s="2381"/>
    </row>
    <row r="842325" spans="70:70" x14ac:dyDescent="0.25">
      <c r="BR842325" s="2394"/>
    </row>
    <row r="842326" spans="70:70" x14ac:dyDescent="0.25">
      <c r="BR842326" s="2381"/>
    </row>
    <row r="842350" spans="70:70" x14ac:dyDescent="0.25">
      <c r="BR842350" s="2394"/>
    </row>
    <row r="842351" spans="70:70" x14ac:dyDescent="0.25">
      <c r="BR842351" s="2381"/>
    </row>
    <row r="842375" spans="70:70" x14ac:dyDescent="0.25">
      <c r="BR842375" s="2394"/>
    </row>
    <row r="842376" spans="70:70" x14ac:dyDescent="0.25">
      <c r="BR842376" s="2381"/>
    </row>
    <row r="842400" spans="70:70" x14ac:dyDescent="0.25">
      <c r="BR842400" s="2394"/>
    </row>
    <row r="842401" spans="70:70" x14ac:dyDescent="0.25">
      <c r="BR842401" s="2381"/>
    </row>
    <row r="842425" spans="70:70" x14ac:dyDescent="0.25">
      <c r="BR842425" s="2394"/>
    </row>
    <row r="842426" spans="70:70" x14ac:dyDescent="0.25">
      <c r="BR842426" s="2381"/>
    </row>
    <row r="842450" spans="70:70" x14ac:dyDescent="0.25">
      <c r="BR842450" s="2394"/>
    </row>
    <row r="842451" spans="70:70" x14ac:dyDescent="0.25">
      <c r="BR842451" s="2381"/>
    </row>
    <row r="842475" spans="70:70" x14ac:dyDescent="0.25">
      <c r="BR842475" s="2394"/>
    </row>
    <row r="842476" spans="70:70" x14ac:dyDescent="0.25">
      <c r="BR842476" s="2381"/>
    </row>
    <row r="842500" spans="70:70" x14ac:dyDescent="0.25">
      <c r="BR842500" s="2394"/>
    </row>
    <row r="842501" spans="70:70" x14ac:dyDescent="0.25">
      <c r="BR842501" s="2381"/>
    </row>
    <row r="842525" spans="70:70" x14ac:dyDescent="0.25">
      <c r="BR842525" s="2394"/>
    </row>
    <row r="842526" spans="70:70" x14ac:dyDescent="0.25">
      <c r="BR842526" s="2381"/>
    </row>
    <row r="842550" spans="70:70" x14ac:dyDescent="0.25">
      <c r="BR842550" s="2394"/>
    </row>
    <row r="842551" spans="70:70" x14ac:dyDescent="0.25">
      <c r="BR842551" s="2381"/>
    </row>
    <row r="842575" spans="70:70" x14ac:dyDescent="0.25">
      <c r="BR842575" s="2394"/>
    </row>
    <row r="842576" spans="70:70" x14ac:dyDescent="0.25">
      <c r="BR842576" s="2381"/>
    </row>
    <row r="842600" spans="70:70" x14ac:dyDescent="0.25">
      <c r="BR842600" s="2394"/>
    </row>
    <row r="842601" spans="70:70" x14ac:dyDescent="0.25">
      <c r="BR842601" s="2381"/>
    </row>
    <row r="842625" spans="70:70" x14ac:dyDescent="0.25">
      <c r="BR842625" s="2394"/>
    </row>
    <row r="842626" spans="70:70" x14ac:dyDescent="0.25">
      <c r="BR842626" s="2381"/>
    </row>
    <row r="842650" spans="70:70" x14ac:dyDescent="0.25">
      <c r="BR842650" s="2394"/>
    </row>
    <row r="842651" spans="70:70" x14ac:dyDescent="0.25">
      <c r="BR842651" s="2381"/>
    </row>
    <row r="842675" spans="70:70" x14ac:dyDescent="0.25">
      <c r="BR842675" s="2394"/>
    </row>
    <row r="842676" spans="70:70" x14ac:dyDescent="0.25">
      <c r="BR842676" s="2381"/>
    </row>
    <row r="842700" spans="70:70" x14ac:dyDescent="0.25">
      <c r="BR842700" s="2394"/>
    </row>
    <row r="842701" spans="70:70" x14ac:dyDescent="0.25">
      <c r="BR842701" s="2381"/>
    </row>
    <row r="842725" spans="70:70" x14ac:dyDescent="0.25">
      <c r="BR842725" s="2394"/>
    </row>
    <row r="842726" spans="70:70" x14ac:dyDescent="0.25">
      <c r="BR842726" s="2381"/>
    </row>
    <row r="842750" spans="70:70" x14ac:dyDescent="0.25">
      <c r="BR842750" s="2394"/>
    </row>
    <row r="842751" spans="70:70" x14ac:dyDescent="0.25">
      <c r="BR842751" s="2381"/>
    </row>
    <row r="842775" spans="70:70" x14ac:dyDescent="0.25">
      <c r="BR842775" s="2394"/>
    </row>
    <row r="842776" spans="70:70" x14ac:dyDescent="0.25">
      <c r="BR842776" s="2381"/>
    </row>
    <row r="842800" spans="70:70" x14ac:dyDescent="0.25">
      <c r="BR842800" s="2394"/>
    </row>
    <row r="842801" spans="70:70" x14ac:dyDescent="0.25">
      <c r="BR842801" s="2381"/>
    </row>
    <row r="842825" spans="70:70" x14ac:dyDescent="0.25">
      <c r="BR842825" s="2394"/>
    </row>
    <row r="842826" spans="70:70" x14ac:dyDescent="0.25">
      <c r="BR842826" s="2381"/>
    </row>
    <row r="842850" spans="70:70" x14ac:dyDescent="0.25">
      <c r="BR842850" s="2394"/>
    </row>
    <row r="842851" spans="70:70" x14ac:dyDescent="0.25">
      <c r="BR842851" s="2381"/>
    </row>
    <row r="842875" spans="70:70" x14ac:dyDescent="0.25">
      <c r="BR842875" s="2394"/>
    </row>
    <row r="842876" spans="70:70" x14ac:dyDescent="0.25">
      <c r="BR842876" s="2381"/>
    </row>
    <row r="842900" spans="70:70" x14ac:dyDescent="0.25">
      <c r="BR842900" s="2394"/>
    </row>
    <row r="842901" spans="70:70" x14ac:dyDescent="0.25">
      <c r="BR842901" s="2381"/>
    </row>
    <row r="842925" spans="70:70" x14ac:dyDescent="0.25">
      <c r="BR842925" s="2394"/>
    </row>
    <row r="842926" spans="70:70" x14ac:dyDescent="0.25">
      <c r="BR842926" s="2381"/>
    </row>
    <row r="842950" spans="70:70" x14ac:dyDescent="0.25">
      <c r="BR842950" s="2394"/>
    </row>
    <row r="842951" spans="70:70" x14ac:dyDescent="0.25">
      <c r="BR842951" s="2381"/>
    </row>
    <row r="842975" spans="70:70" x14ac:dyDescent="0.25">
      <c r="BR842975" s="2394"/>
    </row>
    <row r="842976" spans="70:70" x14ac:dyDescent="0.25">
      <c r="BR842976" s="2381"/>
    </row>
    <row r="843000" spans="70:70" x14ac:dyDescent="0.25">
      <c r="BR843000" s="2394"/>
    </row>
    <row r="843001" spans="70:70" x14ac:dyDescent="0.25">
      <c r="BR843001" s="2381"/>
    </row>
    <row r="843025" spans="70:70" x14ac:dyDescent="0.25">
      <c r="BR843025" s="2394"/>
    </row>
    <row r="843026" spans="70:70" x14ac:dyDescent="0.25">
      <c r="BR843026" s="2381"/>
    </row>
    <row r="843050" spans="70:70" x14ac:dyDescent="0.25">
      <c r="BR843050" s="2394"/>
    </row>
    <row r="843051" spans="70:70" x14ac:dyDescent="0.25">
      <c r="BR843051" s="2381"/>
    </row>
    <row r="843075" spans="70:70" x14ac:dyDescent="0.25">
      <c r="BR843075" s="2394"/>
    </row>
    <row r="843076" spans="70:70" x14ac:dyDescent="0.25">
      <c r="BR843076" s="2381"/>
    </row>
    <row r="843100" spans="70:70" x14ac:dyDescent="0.25">
      <c r="BR843100" s="2394"/>
    </row>
    <row r="843101" spans="70:70" x14ac:dyDescent="0.25">
      <c r="BR843101" s="2381"/>
    </row>
    <row r="843125" spans="70:70" x14ac:dyDescent="0.25">
      <c r="BR843125" s="2394"/>
    </row>
    <row r="843126" spans="70:70" x14ac:dyDescent="0.25">
      <c r="BR843126" s="2381"/>
    </row>
    <row r="843150" spans="70:70" x14ac:dyDescent="0.25">
      <c r="BR843150" s="2394"/>
    </row>
    <row r="843151" spans="70:70" x14ac:dyDescent="0.25">
      <c r="BR843151" s="2381"/>
    </row>
    <row r="843175" spans="70:70" x14ac:dyDescent="0.25">
      <c r="BR843175" s="2394"/>
    </row>
    <row r="843176" spans="70:70" x14ac:dyDescent="0.25">
      <c r="BR843176" s="2381"/>
    </row>
    <row r="843200" spans="70:70" x14ac:dyDescent="0.25">
      <c r="BR843200" s="2394"/>
    </row>
    <row r="843201" spans="70:70" x14ac:dyDescent="0.25">
      <c r="BR843201" s="2381"/>
    </row>
    <row r="843225" spans="70:70" x14ac:dyDescent="0.25">
      <c r="BR843225" s="2394"/>
    </row>
    <row r="843226" spans="70:70" x14ac:dyDescent="0.25">
      <c r="BR843226" s="2381"/>
    </row>
    <row r="843250" spans="70:70" x14ac:dyDescent="0.25">
      <c r="BR843250" s="2394"/>
    </row>
    <row r="843251" spans="70:70" x14ac:dyDescent="0.25">
      <c r="BR843251" s="2381"/>
    </row>
    <row r="843275" spans="70:70" x14ac:dyDescent="0.25">
      <c r="BR843275" s="2394"/>
    </row>
    <row r="843276" spans="70:70" x14ac:dyDescent="0.25">
      <c r="BR843276" s="2381"/>
    </row>
    <row r="843300" spans="70:70" x14ac:dyDescent="0.25">
      <c r="BR843300" s="2394"/>
    </row>
    <row r="843301" spans="70:70" x14ac:dyDescent="0.25">
      <c r="BR843301" s="2381"/>
    </row>
    <row r="843325" spans="70:70" x14ac:dyDescent="0.25">
      <c r="BR843325" s="2394"/>
    </row>
    <row r="843326" spans="70:70" x14ac:dyDescent="0.25">
      <c r="BR843326" s="2381"/>
    </row>
    <row r="843350" spans="70:70" x14ac:dyDescent="0.25">
      <c r="BR843350" s="2394"/>
    </row>
    <row r="843351" spans="70:70" x14ac:dyDescent="0.25">
      <c r="BR843351" s="2381"/>
    </row>
    <row r="843375" spans="70:70" x14ac:dyDescent="0.25">
      <c r="BR843375" s="2394"/>
    </row>
    <row r="843376" spans="70:70" x14ac:dyDescent="0.25">
      <c r="BR843376" s="2381"/>
    </row>
    <row r="843400" spans="70:70" x14ac:dyDescent="0.25">
      <c r="BR843400" s="2394"/>
    </row>
    <row r="843401" spans="70:70" x14ac:dyDescent="0.25">
      <c r="BR843401" s="2381"/>
    </row>
    <row r="843425" spans="70:70" x14ac:dyDescent="0.25">
      <c r="BR843425" s="2394"/>
    </row>
    <row r="843426" spans="70:70" x14ac:dyDescent="0.25">
      <c r="BR843426" s="2381"/>
    </row>
    <row r="843450" spans="70:70" x14ac:dyDescent="0.25">
      <c r="BR843450" s="2394"/>
    </row>
    <row r="843451" spans="70:70" x14ac:dyDescent="0.25">
      <c r="BR843451" s="2381"/>
    </row>
    <row r="843475" spans="70:70" x14ac:dyDescent="0.25">
      <c r="BR843475" s="2394"/>
    </row>
    <row r="843476" spans="70:70" x14ac:dyDescent="0.25">
      <c r="BR843476" s="2381"/>
    </row>
    <row r="843500" spans="70:70" x14ac:dyDescent="0.25">
      <c r="BR843500" s="2394"/>
    </row>
    <row r="843501" spans="70:70" x14ac:dyDescent="0.25">
      <c r="BR843501" s="2381"/>
    </row>
    <row r="843525" spans="70:70" x14ac:dyDescent="0.25">
      <c r="BR843525" s="2394"/>
    </row>
    <row r="843526" spans="70:70" x14ac:dyDescent="0.25">
      <c r="BR843526" s="2381"/>
    </row>
    <row r="843550" spans="70:70" x14ac:dyDescent="0.25">
      <c r="BR843550" s="2394"/>
    </row>
    <row r="843551" spans="70:70" x14ac:dyDescent="0.25">
      <c r="BR843551" s="2381"/>
    </row>
    <row r="843575" spans="70:70" x14ac:dyDescent="0.25">
      <c r="BR843575" s="2394"/>
    </row>
    <row r="843576" spans="70:70" x14ac:dyDescent="0.25">
      <c r="BR843576" s="2381"/>
    </row>
    <row r="843600" spans="70:70" x14ac:dyDescent="0.25">
      <c r="BR843600" s="2394"/>
    </row>
    <row r="843601" spans="70:70" x14ac:dyDescent="0.25">
      <c r="BR843601" s="2381"/>
    </row>
    <row r="843625" spans="70:70" x14ac:dyDescent="0.25">
      <c r="BR843625" s="2394"/>
    </row>
    <row r="843626" spans="70:70" x14ac:dyDescent="0.25">
      <c r="BR843626" s="2381"/>
    </row>
    <row r="843650" spans="70:70" x14ac:dyDescent="0.25">
      <c r="BR843650" s="2394"/>
    </row>
    <row r="843651" spans="70:70" x14ac:dyDescent="0.25">
      <c r="BR843651" s="2381"/>
    </row>
    <row r="843675" spans="70:70" x14ac:dyDescent="0.25">
      <c r="BR843675" s="2394"/>
    </row>
    <row r="843676" spans="70:70" x14ac:dyDescent="0.25">
      <c r="BR843676" s="2381"/>
    </row>
    <row r="843700" spans="70:70" x14ac:dyDescent="0.25">
      <c r="BR843700" s="2394"/>
    </row>
    <row r="843701" spans="70:70" x14ac:dyDescent="0.25">
      <c r="BR843701" s="2381"/>
    </row>
    <row r="843725" spans="70:70" x14ac:dyDescent="0.25">
      <c r="BR843725" s="2394"/>
    </row>
    <row r="843726" spans="70:70" x14ac:dyDescent="0.25">
      <c r="BR843726" s="2381"/>
    </row>
    <row r="843750" spans="70:70" x14ac:dyDescent="0.25">
      <c r="BR843750" s="2394"/>
    </row>
    <row r="843751" spans="70:70" x14ac:dyDescent="0.25">
      <c r="BR843751" s="2381"/>
    </row>
    <row r="843775" spans="70:70" x14ac:dyDescent="0.25">
      <c r="BR843775" s="2394"/>
    </row>
    <row r="843776" spans="70:70" x14ac:dyDescent="0.25">
      <c r="BR843776" s="2381"/>
    </row>
    <row r="843800" spans="70:70" x14ac:dyDescent="0.25">
      <c r="BR843800" s="2394"/>
    </row>
    <row r="843801" spans="70:70" x14ac:dyDescent="0.25">
      <c r="BR843801" s="2381"/>
    </row>
    <row r="843825" spans="70:70" x14ac:dyDescent="0.25">
      <c r="BR843825" s="2394"/>
    </row>
    <row r="843826" spans="70:70" x14ac:dyDescent="0.25">
      <c r="BR843826" s="2381"/>
    </row>
    <row r="843850" spans="70:70" x14ac:dyDescent="0.25">
      <c r="BR843850" s="2394"/>
    </row>
    <row r="843851" spans="70:70" x14ac:dyDescent="0.25">
      <c r="BR843851" s="2381"/>
    </row>
    <row r="843875" spans="70:70" x14ac:dyDescent="0.25">
      <c r="BR843875" s="2394"/>
    </row>
    <row r="843876" spans="70:70" x14ac:dyDescent="0.25">
      <c r="BR843876" s="2381"/>
    </row>
    <row r="843900" spans="70:70" x14ac:dyDescent="0.25">
      <c r="BR843900" s="2394"/>
    </row>
    <row r="843901" spans="70:70" x14ac:dyDescent="0.25">
      <c r="BR843901" s="2381"/>
    </row>
    <row r="843925" spans="70:70" x14ac:dyDescent="0.25">
      <c r="BR843925" s="2394"/>
    </row>
    <row r="843926" spans="70:70" x14ac:dyDescent="0.25">
      <c r="BR843926" s="2381"/>
    </row>
    <row r="843950" spans="70:70" x14ac:dyDescent="0.25">
      <c r="BR843950" s="2394"/>
    </row>
    <row r="843951" spans="70:70" x14ac:dyDescent="0.25">
      <c r="BR843951" s="2381"/>
    </row>
    <row r="843975" spans="70:70" x14ac:dyDescent="0.25">
      <c r="BR843975" s="2394"/>
    </row>
    <row r="843976" spans="70:70" x14ac:dyDescent="0.25">
      <c r="BR843976" s="2381"/>
    </row>
    <row r="844000" spans="70:70" x14ac:dyDescent="0.25">
      <c r="BR844000" s="2394"/>
    </row>
    <row r="844001" spans="70:70" x14ac:dyDescent="0.25">
      <c r="BR844001" s="2381"/>
    </row>
    <row r="844025" spans="70:70" x14ac:dyDescent="0.25">
      <c r="BR844025" s="2394"/>
    </row>
    <row r="844026" spans="70:70" x14ac:dyDescent="0.25">
      <c r="BR844026" s="2381"/>
    </row>
    <row r="844050" spans="70:70" x14ac:dyDescent="0.25">
      <c r="BR844050" s="2394"/>
    </row>
    <row r="844051" spans="70:70" x14ac:dyDescent="0.25">
      <c r="BR844051" s="2381"/>
    </row>
    <row r="844075" spans="70:70" x14ac:dyDescent="0.25">
      <c r="BR844075" s="2394"/>
    </row>
    <row r="844076" spans="70:70" x14ac:dyDescent="0.25">
      <c r="BR844076" s="2381"/>
    </row>
    <row r="844100" spans="70:70" x14ac:dyDescent="0.25">
      <c r="BR844100" s="2394"/>
    </row>
    <row r="844101" spans="70:70" x14ac:dyDescent="0.25">
      <c r="BR844101" s="2381"/>
    </row>
    <row r="844125" spans="70:70" x14ac:dyDescent="0.25">
      <c r="BR844125" s="2394"/>
    </row>
    <row r="844126" spans="70:70" x14ac:dyDescent="0.25">
      <c r="BR844126" s="2381"/>
    </row>
    <row r="844150" spans="70:70" x14ac:dyDescent="0.25">
      <c r="BR844150" s="2394"/>
    </row>
    <row r="844151" spans="70:70" x14ac:dyDescent="0.25">
      <c r="BR844151" s="2381"/>
    </row>
    <row r="844175" spans="70:70" x14ac:dyDescent="0.25">
      <c r="BR844175" s="2394"/>
    </row>
    <row r="844176" spans="70:70" x14ac:dyDescent="0.25">
      <c r="BR844176" s="2381"/>
    </row>
    <row r="844200" spans="70:70" x14ac:dyDescent="0.25">
      <c r="BR844200" s="2394"/>
    </row>
    <row r="844201" spans="70:70" x14ac:dyDescent="0.25">
      <c r="BR844201" s="2381"/>
    </row>
    <row r="844225" spans="70:70" x14ac:dyDescent="0.25">
      <c r="BR844225" s="2394"/>
    </row>
    <row r="844226" spans="70:70" x14ac:dyDescent="0.25">
      <c r="BR844226" s="2381"/>
    </row>
    <row r="844250" spans="70:70" x14ac:dyDescent="0.25">
      <c r="BR844250" s="2394"/>
    </row>
    <row r="844251" spans="70:70" x14ac:dyDescent="0.25">
      <c r="BR844251" s="2381"/>
    </row>
    <row r="844275" spans="70:70" x14ac:dyDescent="0.25">
      <c r="BR844275" s="2394"/>
    </row>
    <row r="844276" spans="70:70" x14ac:dyDescent="0.25">
      <c r="BR844276" s="2381"/>
    </row>
    <row r="844300" spans="70:70" x14ac:dyDescent="0.25">
      <c r="BR844300" s="2394"/>
    </row>
    <row r="844301" spans="70:70" x14ac:dyDescent="0.25">
      <c r="BR844301" s="2381"/>
    </row>
    <row r="844325" spans="70:70" x14ac:dyDescent="0.25">
      <c r="BR844325" s="2394"/>
    </row>
    <row r="844326" spans="70:70" x14ac:dyDescent="0.25">
      <c r="BR844326" s="2381"/>
    </row>
    <row r="844350" spans="70:70" x14ac:dyDescent="0.25">
      <c r="BR844350" s="2394"/>
    </row>
    <row r="844351" spans="70:70" x14ac:dyDescent="0.25">
      <c r="BR844351" s="2381"/>
    </row>
    <row r="844375" spans="70:70" x14ac:dyDescent="0.25">
      <c r="BR844375" s="2394"/>
    </row>
    <row r="844376" spans="70:70" x14ac:dyDescent="0.25">
      <c r="BR844376" s="2381"/>
    </row>
    <row r="844400" spans="70:70" x14ac:dyDescent="0.25">
      <c r="BR844400" s="2394"/>
    </row>
    <row r="844401" spans="70:70" x14ac:dyDescent="0.25">
      <c r="BR844401" s="2381"/>
    </row>
    <row r="844425" spans="70:70" x14ac:dyDescent="0.25">
      <c r="BR844425" s="2394"/>
    </row>
    <row r="844426" spans="70:70" x14ac:dyDescent="0.25">
      <c r="BR844426" s="2381"/>
    </row>
    <row r="844450" spans="70:70" x14ac:dyDescent="0.25">
      <c r="BR844450" s="2394"/>
    </row>
    <row r="844451" spans="70:70" x14ac:dyDescent="0.25">
      <c r="BR844451" s="2381"/>
    </row>
    <row r="844475" spans="70:70" x14ac:dyDescent="0.25">
      <c r="BR844475" s="2394"/>
    </row>
    <row r="844476" spans="70:70" x14ac:dyDescent="0.25">
      <c r="BR844476" s="2381"/>
    </row>
    <row r="844500" spans="70:70" x14ac:dyDescent="0.25">
      <c r="BR844500" s="2394"/>
    </row>
    <row r="844501" spans="70:70" x14ac:dyDescent="0.25">
      <c r="BR844501" s="2381"/>
    </row>
    <row r="844525" spans="70:70" x14ac:dyDescent="0.25">
      <c r="BR844525" s="2394"/>
    </row>
    <row r="844526" spans="70:70" x14ac:dyDescent="0.25">
      <c r="BR844526" s="2381"/>
    </row>
    <row r="844550" spans="70:70" x14ac:dyDescent="0.25">
      <c r="BR844550" s="2394"/>
    </row>
    <row r="844551" spans="70:70" x14ac:dyDescent="0.25">
      <c r="BR844551" s="2381"/>
    </row>
    <row r="844575" spans="70:70" x14ac:dyDescent="0.25">
      <c r="BR844575" s="2394"/>
    </row>
    <row r="844576" spans="70:70" x14ac:dyDescent="0.25">
      <c r="BR844576" s="2381"/>
    </row>
    <row r="844600" spans="70:70" x14ac:dyDescent="0.25">
      <c r="BR844600" s="2394"/>
    </row>
    <row r="844601" spans="70:70" x14ac:dyDescent="0.25">
      <c r="BR844601" s="2381"/>
    </row>
    <row r="844625" spans="70:70" x14ac:dyDescent="0.25">
      <c r="BR844625" s="2394"/>
    </row>
    <row r="844626" spans="70:70" x14ac:dyDescent="0.25">
      <c r="BR844626" s="2381"/>
    </row>
    <row r="844650" spans="70:70" x14ac:dyDescent="0.25">
      <c r="BR844650" s="2394"/>
    </row>
    <row r="844651" spans="70:70" x14ac:dyDescent="0.25">
      <c r="BR844651" s="2381"/>
    </row>
    <row r="844675" spans="70:70" x14ac:dyDescent="0.25">
      <c r="BR844675" s="2394"/>
    </row>
    <row r="844676" spans="70:70" x14ac:dyDescent="0.25">
      <c r="BR844676" s="2381"/>
    </row>
    <row r="844700" spans="70:70" x14ac:dyDescent="0.25">
      <c r="BR844700" s="2394"/>
    </row>
    <row r="844701" spans="70:70" x14ac:dyDescent="0.25">
      <c r="BR844701" s="2381"/>
    </row>
    <row r="844725" spans="70:70" x14ac:dyDescent="0.25">
      <c r="BR844725" s="2394"/>
    </row>
    <row r="844726" spans="70:70" x14ac:dyDescent="0.25">
      <c r="BR844726" s="2381"/>
    </row>
    <row r="844750" spans="70:70" x14ac:dyDescent="0.25">
      <c r="BR844750" s="2394"/>
    </row>
    <row r="844751" spans="70:70" x14ac:dyDescent="0.25">
      <c r="BR844751" s="2381"/>
    </row>
    <row r="844775" spans="70:70" x14ac:dyDescent="0.25">
      <c r="BR844775" s="2394"/>
    </row>
    <row r="844776" spans="70:70" x14ac:dyDescent="0.25">
      <c r="BR844776" s="2381"/>
    </row>
    <row r="844800" spans="70:70" x14ac:dyDescent="0.25">
      <c r="BR844800" s="2394"/>
    </row>
    <row r="844801" spans="70:70" x14ac:dyDescent="0.25">
      <c r="BR844801" s="2381"/>
    </row>
    <row r="844825" spans="70:70" x14ac:dyDescent="0.25">
      <c r="BR844825" s="2394"/>
    </row>
    <row r="844826" spans="70:70" x14ac:dyDescent="0.25">
      <c r="BR844826" s="2381"/>
    </row>
    <row r="844850" spans="70:70" x14ac:dyDescent="0.25">
      <c r="BR844850" s="2394"/>
    </row>
    <row r="844851" spans="70:70" x14ac:dyDescent="0.25">
      <c r="BR844851" s="2381"/>
    </row>
    <row r="844875" spans="70:70" x14ac:dyDescent="0.25">
      <c r="BR844875" s="2394"/>
    </row>
    <row r="844876" spans="70:70" x14ac:dyDescent="0.25">
      <c r="BR844876" s="2381"/>
    </row>
    <row r="844900" spans="70:70" x14ac:dyDescent="0.25">
      <c r="BR844900" s="2394"/>
    </row>
    <row r="844901" spans="70:70" x14ac:dyDescent="0.25">
      <c r="BR844901" s="2381"/>
    </row>
    <row r="844925" spans="70:70" x14ac:dyDescent="0.25">
      <c r="BR844925" s="2394"/>
    </row>
    <row r="844926" spans="70:70" x14ac:dyDescent="0.25">
      <c r="BR844926" s="2381"/>
    </row>
    <row r="844950" spans="70:70" x14ac:dyDescent="0.25">
      <c r="BR844950" s="2394"/>
    </row>
    <row r="844951" spans="70:70" x14ac:dyDescent="0.25">
      <c r="BR844951" s="2381"/>
    </row>
    <row r="844975" spans="70:70" x14ac:dyDescent="0.25">
      <c r="BR844975" s="2394"/>
    </row>
    <row r="844976" spans="70:70" x14ac:dyDescent="0.25">
      <c r="BR844976" s="2381"/>
    </row>
    <row r="845000" spans="70:70" x14ac:dyDescent="0.25">
      <c r="BR845000" s="2394"/>
    </row>
    <row r="845001" spans="70:70" x14ac:dyDescent="0.25">
      <c r="BR845001" s="2381"/>
    </row>
    <row r="845025" spans="70:70" x14ac:dyDescent="0.25">
      <c r="BR845025" s="2394"/>
    </row>
    <row r="845026" spans="70:70" x14ac:dyDescent="0.25">
      <c r="BR845026" s="2381"/>
    </row>
    <row r="845050" spans="70:70" x14ac:dyDescent="0.25">
      <c r="BR845050" s="2394"/>
    </row>
    <row r="845051" spans="70:70" x14ac:dyDescent="0.25">
      <c r="BR845051" s="2381"/>
    </row>
    <row r="845075" spans="70:70" x14ac:dyDescent="0.25">
      <c r="BR845075" s="2394"/>
    </row>
    <row r="845076" spans="70:70" x14ac:dyDescent="0.25">
      <c r="BR845076" s="2381"/>
    </row>
    <row r="845100" spans="70:70" x14ac:dyDescent="0.25">
      <c r="BR845100" s="2394"/>
    </row>
    <row r="845101" spans="70:70" x14ac:dyDescent="0.25">
      <c r="BR845101" s="2381"/>
    </row>
    <row r="845125" spans="70:70" x14ac:dyDescent="0.25">
      <c r="BR845125" s="2394"/>
    </row>
    <row r="845126" spans="70:70" x14ac:dyDescent="0.25">
      <c r="BR845126" s="2381"/>
    </row>
    <row r="845150" spans="70:70" x14ac:dyDescent="0.25">
      <c r="BR845150" s="2394"/>
    </row>
    <row r="845151" spans="70:70" x14ac:dyDescent="0.25">
      <c r="BR845151" s="2381"/>
    </row>
    <row r="845175" spans="70:70" x14ac:dyDescent="0.25">
      <c r="BR845175" s="2394"/>
    </row>
    <row r="845176" spans="70:70" x14ac:dyDescent="0.25">
      <c r="BR845176" s="2381"/>
    </row>
    <row r="845200" spans="70:70" x14ac:dyDescent="0.25">
      <c r="BR845200" s="2394"/>
    </row>
    <row r="845201" spans="70:70" x14ac:dyDescent="0.25">
      <c r="BR845201" s="2381"/>
    </row>
    <row r="845225" spans="70:70" x14ac:dyDescent="0.25">
      <c r="BR845225" s="2394"/>
    </row>
    <row r="845226" spans="70:70" x14ac:dyDescent="0.25">
      <c r="BR845226" s="2381"/>
    </row>
    <row r="845250" spans="70:70" x14ac:dyDescent="0.25">
      <c r="BR845250" s="2394"/>
    </row>
    <row r="845251" spans="70:70" x14ac:dyDescent="0.25">
      <c r="BR845251" s="2381"/>
    </row>
    <row r="845275" spans="70:70" x14ac:dyDescent="0.25">
      <c r="BR845275" s="2394"/>
    </row>
    <row r="845276" spans="70:70" x14ac:dyDescent="0.25">
      <c r="BR845276" s="2381"/>
    </row>
    <row r="845300" spans="70:70" x14ac:dyDescent="0.25">
      <c r="BR845300" s="2394"/>
    </row>
    <row r="845301" spans="70:70" x14ac:dyDescent="0.25">
      <c r="BR845301" s="2381"/>
    </row>
    <row r="845325" spans="70:70" x14ac:dyDescent="0.25">
      <c r="BR845325" s="2394"/>
    </row>
    <row r="845326" spans="70:70" x14ac:dyDescent="0.25">
      <c r="BR845326" s="2381"/>
    </row>
    <row r="845350" spans="70:70" x14ac:dyDescent="0.25">
      <c r="BR845350" s="2394"/>
    </row>
    <row r="845351" spans="70:70" x14ac:dyDescent="0.25">
      <c r="BR845351" s="2381"/>
    </row>
    <row r="845375" spans="70:70" x14ac:dyDescent="0.25">
      <c r="BR845375" s="2394"/>
    </row>
    <row r="845376" spans="70:70" x14ac:dyDescent="0.25">
      <c r="BR845376" s="2381"/>
    </row>
    <row r="845400" spans="70:70" x14ac:dyDescent="0.25">
      <c r="BR845400" s="2394"/>
    </row>
    <row r="845401" spans="70:70" x14ac:dyDescent="0.25">
      <c r="BR845401" s="2381"/>
    </row>
    <row r="845425" spans="70:70" x14ac:dyDescent="0.25">
      <c r="BR845425" s="2394"/>
    </row>
    <row r="845426" spans="70:70" x14ac:dyDescent="0.25">
      <c r="BR845426" s="2381"/>
    </row>
    <row r="845450" spans="70:70" x14ac:dyDescent="0.25">
      <c r="BR845450" s="2394"/>
    </row>
    <row r="845451" spans="70:70" x14ac:dyDescent="0.25">
      <c r="BR845451" s="2381"/>
    </row>
    <row r="845475" spans="70:70" x14ac:dyDescent="0.25">
      <c r="BR845475" s="2394"/>
    </row>
    <row r="845476" spans="70:70" x14ac:dyDescent="0.25">
      <c r="BR845476" s="2381"/>
    </row>
    <row r="845500" spans="70:70" x14ac:dyDescent="0.25">
      <c r="BR845500" s="2394"/>
    </row>
    <row r="845501" spans="70:70" x14ac:dyDescent="0.25">
      <c r="BR845501" s="2381"/>
    </row>
    <row r="845525" spans="70:70" x14ac:dyDescent="0.25">
      <c r="BR845525" s="2394"/>
    </row>
    <row r="845526" spans="70:70" x14ac:dyDescent="0.25">
      <c r="BR845526" s="2381"/>
    </row>
    <row r="845550" spans="70:70" x14ac:dyDescent="0.25">
      <c r="BR845550" s="2394"/>
    </row>
    <row r="845551" spans="70:70" x14ac:dyDescent="0.25">
      <c r="BR845551" s="2381"/>
    </row>
    <row r="845575" spans="70:70" x14ac:dyDescent="0.25">
      <c r="BR845575" s="2394"/>
    </row>
    <row r="845576" spans="70:70" x14ac:dyDescent="0.25">
      <c r="BR845576" s="2381"/>
    </row>
    <row r="845600" spans="70:70" x14ac:dyDescent="0.25">
      <c r="BR845600" s="2394"/>
    </row>
    <row r="845601" spans="70:70" x14ac:dyDescent="0.25">
      <c r="BR845601" s="2381"/>
    </row>
    <row r="845625" spans="70:70" x14ac:dyDescent="0.25">
      <c r="BR845625" s="2394"/>
    </row>
    <row r="845626" spans="70:70" x14ac:dyDescent="0.25">
      <c r="BR845626" s="2381"/>
    </row>
    <row r="845650" spans="70:70" x14ac:dyDescent="0.25">
      <c r="BR845650" s="2394"/>
    </row>
    <row r="845651" spans="70:70" x14ac:dyDescent="0.25">
      <c r="BR845651" s="2381"/>
    </row>
    <row r="845675" spans="70:70" x14ac:dyDescent="0.25">
      <c r="BR845675" s="2394"/>
    </row>
    <row r="845676" spans="70:70" x14ac:dyDescent="0.25">
      <c r="BR845676" s="2381"/>
    </row>
    <row r="845700" spans="70:70" x14ac:dyDescent="0.25">
      <c r="BR845700" s="2394"/>
    </row>
    <row r="845701" spans="70:70" x14ac:dyDescent="0.25">
      <c r="BR845701" s="2381"/>
    </row>
    <row r="845725" spans="70:70" x14ac:dyDescent="0.25">
      <c r="BR845725" s="2394"/>
    </row>
    <row r="845726" spans="70:70" x14ac:dyDescent="0.25">
      <c r="BR845726" s="2381"/>
    </row>
    <row r="845750" spans="70:70" x14ac:dyDescent="0.25">
      <c r="BR845750" s="2394"/>
    </row>
    <row r="845751" spans="70:70" x14ac:dyDescent="0.25">
      <c r="BR845751" s="2381"/>
    </row>
    <row r="845775" spans="70:70" x14ac:dyDescent="0.25">
      <c r="BR845775" s="2394"/>
    </row>
    <row r="845776" spans="70:70" x14ac:dyDescent="0.25">
      <c r="BR845776" s="2381"/>
    </row>
    <row r="845800" spans="70:70" x14ac:dyDescent="0.25">
      <c r="BR845800" s="2394"/>
    </row>
    <row r="845801" spans="70:70" x14ac:dyDescent="0.25">
      <c r="BR845801" s="2381"/>
    </row>
    <row r="845825" spans="70:70" x14ac:dyDescent="0.25">
      <c r="BR845825" s="2394"/>
    </row>
    <row r="845826" spans="70:70" x14ac:dyDescent="0.25">
      <c r="BR845826" s="2381"/>
    </row>
    <row r="845850" spans="70:70" x14ac:dyDescent="0.25">
      <c r="BR845850" s="2394"/>
    </row>
    <row r="845851" spans="70:70" x14ac:dyDescent="0.25">
      <c r="BR845851" s="2381"/>
    </row>
    <row r="845875" spans="70:70" x14ac:dyDescent="0.25">
      <c r="BR845875" s="2394"/>
    </row>
    <row r="845876" spans="70:70" x14ac:dyDescent="0.25">
      <c r="BR845876" s="2381"/>
    </row>
    <row r="845900" spans="70:70" x14ac:dyDescent="0.25">
      <c r="BR845900" s="2394"/>
    </row>
    <row r="845901" spans="70:70" x14ac:dyDescent="0.25">
      <c r="BR845901" s="2381"/>
    </row>
    <row r="845925" spans="70:70" x14ac:dyDescent="0.25">
      <c r="BR845925" s="2394"/>
    </row>
    <row r="845926" spans="70:70" x14ac:dyDescent="0.25">
      <c r="BR845926" s="2381"/>
    </row>
    <row r="845950" spans="70:70" x14ac:dyDescent="0.25">
      <c r="BR845950" s="2394"/>
    </row>
    <row r="845951" spans="70:70" x14ac:dyDescent="0.25">
      <c r="BR845951" s="2381"/>
    </row>
    <row r="845975" spans="70:70" x14ac:dyDescent="0.25">
      <c r="BR845975" s="2394"/>
    </row>
    <row r="845976" spans="70:70" x14ac:dyDescent="0.25">
      <c r="BR845976" s="2381"/>
    </row>
    <row r="846000" spans="70:70" x14ac:dyDescent="0.25">
      <c r="BR846000" s="2394"/>
    </row>
    <row r="846001" spans="70:70" x14ac:dyDescent="0.25">
      <c r="BR846001" s="2381"/>
    </row>
    <row r="846025" spans="70:70" x14ac:dyDescent="0.25">
      <c r="BR846025" s="2394"/>
    </row>
    <row r="846026" spans="70:70" x14ac:dyDescent="0.25">
      <c r="BR846026" s="2381"/>
    </row>
    <row r="846050" spans="70:70" x14ac:dyDescent="0.25">
      <c r="BR846050" s="2394"/>
    </row>
    <row r="846051" spans="70:70" x14ac:dyDescent="0.25">
      <c r="BR846051" s="2381"/>
    </row>
    <row r="846075" spans="70:70" x14ac:dyDescent="0.25">
      <c r="BR846075" s="2394"/>
    </row>
    <row r="846076" spans="70:70" x14ac:dyDescent="0.25">
      <c r="BR846076" s="2381"/>
    </row>
    <row r="846100" spans="70:70" x14ac:dyDescent="0.25">
      <c r="BR846100" s="2394"/>
    </row>
    <row r="846101" spans="70:70" x14ac:dyDescent="0.25">
      <c r="BR846101" s="2381"/>
    </row>
    <row r="846125" spans="70:70" x14ac:dyDescent="0.25">
      <c r="BR846125" s="2394"/>
    </row>
    <row r="846126" spans="70:70" x14ac:dyDescent="0.25">
      <c r="BR846126" s="2381"/>
    </row>
    <row r="846150" spans="70:70" x14ac:dyDescent="0.25">
      <c r="BR846150" s="2394"/>
    </row>
    <row r="846151" spans="70:70" x14ac:dyDescent="0.25">
      <c r="BR846151" s="2381"/>
    </row>
    <row r="846175" spans="70:70" x14ac:dyDescent="0.25">
      <c r="BR846175" s="2394"/>
    </row>
    <row r="846176" spans="70:70" x14ac:dyDescent="0.25">
      <c r="BR846176" s="2381"/>
    </row>
    <row r="846200" spans="70:70" x14ac:dyDescent="0.25">
      <c r="BR846200" s="2394"/>
    </row>
    <row r="846201" spans="70:70" x14ac:dyDescent="0.25">
      <c r="BR846201" s="2381"/>
    </row>
    <row r="846225" spans="70:70" x14ac:dyDescent="0.25">
      <c r="BR846225" s="2394"/>
    </row>
    <row r="846226" spans="70:70" x14ac:dyDescent="0.25">
      <c r="BR846226" s="2381"/>
    </row>
    <row r="846250" spans="70:70" x14ac:dyDescent="0.25">
      <c r="BR846250" s="2394"/>
    </row>
    <row r="846251" spans="70:70" x14ac:dyDescent="0.25">
      <c r="BR846251" s="2381"/>
    </row>
    <row r="846275" spans="70:70" x14ac:dyDescent="0.25">
      <c r="BR846275" s="2394"/>
    </row>
    <row r="846276" spans="70:70" x14ac:dyDescent="0.25">
      <c r="BR846276" s="2381"/>
    </row>
    <row r="846300" spans="70:70" x14ac:dyDescent="0.25">
      <c r="BR846300" s="2394"/>
    </row>
    <row r="846301" spans="70:70" x14ac:dyDescent="0.25">
      <c r="BR846301" s="2381"/>
    </row>
    <row r="846325" spans="70:70" x14ac:dyDescent="0.25">
      <c r="BR846325" s="2394"/>
    </row>
    <row r="846326" spans="70:70" x14ac:dyDescent="0.25">
      <c r="BR846326" s="2381"/>
    </row>
    <row r="846350" spans="70:70" x14ac:dyDescent="0.25">
      <c r="BR846350" s="2394"/>
    </row>
    <row r="846351" spans="70:70" x14ac:dyDescent="0.25">
      <c r="BR846351" s="2381"/>
    </row>
    <row r="846375" spans="70:70" x14ac:dyDescent="0.25">
      <c r="BR846375" s="2394"/>
    </row>
    <row r="846376" spans="70:70" x14ac:dyDescent="0.25">
      <c r="BR846376" s="2381"/>
    </row>
    <row r="846400" spans="70:70" x14ac:dyDescent="0.25">
      <c r="BR846400" s="2394"/>
    </row>
    <row r="846401" spans="70:70" x14ac:dyDescent="0.25">
      <c r="BR846401" s="2381"/>
    </row>
    <row r="846425" spans="70:70" x14ac:dyDescent="0.25">
      <c r="BR846425" s="2394"/>
    </row>
    <row r="846426" spans="70:70" x14ac:dyDescent="0.25">
      <c r="BR846426" s="2381"/>
    </row>
    <row r="846450" spans="70:70" x14ac:dyDescent="0.25">
      <c r="BR846450" s="2394"/>
    </row>
    <row r="846451" spans="70:70" x14ac:dyDescent="0.25">
      <c r="BR846451" s="2381"/>
    </row>
    <row r="846475" spans="70:70" x14ac:dyDescent="0.25">
      <c r="BR846475" s="2394"/>
    </row>
    <row r="846476" spans="70:70" x14ac:dyDescent="0.25">
      <c r="BR846476" s="2381"/>
    </row>
    <row r="846500" spans="70:70" x14ac:dyDescent="0.25">
      <c r="BR846500" s="2394"/>
    </row>
    <row r="846501" spans="70:70" x14ac:dyDescent="0.25">
      <c r="BR846501" s="2381"/>
    </row>
    <row r="846525" spans="70:70" x14ac:dyDescent="0.25">
      <c r="BR846525" s="2394"/>
    </row>
    <row r="846526" spans="70:70" x14ac:dyDescent="0.25">
      <c r="BR846526" s="2381"/>
    </row>
    <row r="846550" spans="70:70" x14ac:dyDescent="0.25">
      <c r="BR846550" s="2394"/>
    </row>
    <row r="846551" spans="70:70" x14ac:dyDescent="0.25">
      <c r="BR846551" s="2381"/>
    </row>
    <row r="846575" spans="70:70" x14ac:dyDescent="0.25">
      <c r="BR846575" s="2394"/>
    </row>
    <row r="846576" spans="70:70" x14ac:dyDescent="0.25">
      <c r="BR846576" s="2381"/>
    </row>
    <row r="846600" spans="70:70" x14ac:dyDescent="0.25">
      <c r="BR846600" s="2394"/>
    </row>
    <row r="846601" spans="70:70" x14ac:dyDescent="0.25">
      <c r="BR846601" s="2381"/>
    </row>
    <row r="846625" spans="70:70" x14ac:dyDescent="0.25">
      <c r="BR846625" s="2394"/>
    </row>
    <row r="846626" spans="70:70" x14ac:dyDescent="0.25">
      <c r="BR846626" s="2381"/>
    </row>
    <row r="846650" spans="70:70" x14ac:dyDescent="0.25">
      <c r="BR846650" s="2394"/>
    </row>
    <row r="846651" spans="70:70" x14ac:dyDescent="0.25">
      <c r="BR846651" s="2381"/>
    </row>
    <row r="846675" spans="70:70" x14ac:dyDescent="0.25">
      <c r="BR846675" s="2394"/>
    </row>
    <row r="846676" spans="70:70" x14ac:dyDescent="0.25">
      <c r="BR846676" s="2381"/>
    </row>
    <row r="846700" spans="70:70" x14ac:dyDescent="0.25">
      <c r="BR846700" s="2394"/>
    </row>
    <row r="846701" spans="70:70" x14ac:dyDescent="0.25">
      <c r="BR846701" s="2381"/>
    </row>
    <row r="846725" spans="70:70" x14ac:dyDescent="0.25">
      <c r="BR846725" s="2394"/>
    </row>
    <row r="846726" spans="70:70" x14ac:dyDescent="0.25">
      <c r="BR846726" s="2381"/>
    </row>
    <row r="846750" spans="70:70" x14ac:dyDescent="0.25">
      <c r="BR846750" s="2394"/>
    </row>
    <row r="846751" spans="70:70" x14ac:dyDescent="0.25">
      <c r="BR846751" s="2381"/>
    </row>
    <row r="846775" spans="70:70" x14ac:dyDescent="0.25">
      <c r="BR846775" s="2394"/>
    </row>
    <row r="846776" spans="70:70" x14ac:dyDescent="0.25">
      <c r="BR846776" s="2381"/>
    </row>
    <row r="846800" spans="70:70" x14ac:dyDescent="0.25">
      <c r="BR846800" s="2394"/>
    </row>
    <row r="846801" spans="70:70" x14ac:dyDescent="0.25">
      <c r="BR846801" s="2381"/>
    </row>
    <row r="846825" spans="70:70" x14ac:dyDescent="0.25">
      <c r="BR846825" s="2394"/>
    </row>
    <row r="846826" spans="70:70" x14ac:dyDescent="0.25">
      <c r="BR846826" s="2381"/>
    </row>
    <row r="846850" spans="70:70" x14ac:dyDescent="0.25">
      <c r="BR846850" s="2394"/>
    </row>
    <row r="846851" spans="70:70" x14ac:dyDescent="0.25">
      <c r="BR846851" s="2381"/>
    </row>
    <row r="846875" spans="70:70" x14ac:dyDescent="0.25">
      <c r="BR846875" s="2394"/>
    </row>
    <row r="846876" spans="70:70" x14ac:dyDescent="0.25">
      <c r="BR846876" s="2381"/>
    </row>
    <row r="846900" spans="70:70" x14ac:dyDescent="0.25">
      <c r="BR846900" s="2394"/>
    </row>
    <row r="846901" spans="70:70" x14ac:dyDescent="0.25">
      <c r="BR846901" s="2381"/>
    </row>
    <row r="846925" spans="70:70" x14ac:dyDescent="0.25">
      <c r="BR846925" s="2394"/>
    </row>
    <row r="846926" spans="70:70" x14ac:dyDescent="0.25">
      <c r="BR846926" s="2381"/>
    </row>
    <row r="846950" spans="70:70" x14ac:dyDescent="0.25">
      <c r="BR846950" s="2394"/>
    </row>
    <row r="846951" spans="70:70" x14ac:dyDescent="0.25">
      <c r="BR846951" s="2381"/>
    </row>
    <row r="846975" spans="70:70" x14ac:dyDescent="0.25">
      <c r="BR846975" s="2394"/>
    </row>
    <row r="846976" spans="70:70" x14ac:dyDescent="0.25">
      <c r="BR846976" s="2381"/>
    </row>
    <row r="847000" spans="70:70" x14ac:dyDescent="0.25">
      <c r="BR847000" s="2394"/>
    </row>
    <row r="847001" spans="70:70" x14ac:dyDescent="0.25">
      <c r="BR847001" s="2381"/>
    </row>
    <row r="847025" spans="70:70" x14ac:dyDescent="0.25">
      <c r="BR847025" s="2394"/>
    </row>
    <row r="847026" spans="70:70" x14ac:dyDescent="0.25">
      <c r="BR847026" s="2381"/>
    </row>
    <row r="847050" spans="70:70" x14ac:dyDescent="0.25">
      <c r="BR847050" s="2394"/>
    </row>
    <row r="847051" spans="70:70" x14ac:dyDescent="0.25">
      <c r="BR847051" s="2381"/>
    </row>
    <row r="847075" spans="70:70" x14ac:dyDescent="0.25">
      <c r="BR847075" s="2394"/>
    </row>
    <row r="847076" spans="70:70" x14ac:dyDescent="0.25">
      <c r="BR847076" s="2381"/>
    </row>
    <row r="847100" spans="70:70" x14ac:dyDescent="0.25">
      <c r="BR847100" s="2394"/>
    </row>
    <row r="847101" spans="70:70" x14ac:dyDescent="0.25">
      <c r="BR847101" s="2381"/>
    </row>
    <row r="847125" spans="70:70" x14ac:dyDescent="0.25">
      <c r="BR847125" s="2394"/>
    </row>
    <row r="847126" spans="70:70" x14ac:dyDescent="0.25">
      <c r="BR847126" s="2381"/>
    </row>
    <row r="847150" spans="70:70" x14ac:dyDescent="0.25">
      <c r="BR847150" s="2394"/>
    </row>
    <row r="847151" spans="70:70" x14ac:dyDescent="0.25">
      <c r="BR847151" s="2381"/>
    </row>
    <row r="847175" spans="70:70" x14ac:dyDescent="0.25">
      <c r="BR847175" s="2394"/>
    </row>
    <row r="847176" spans="70:70" x14ac:dyDescent="0.25">
      <c r="BR847176" s="2381"/>
    </row>
    <row r="847200" spans="70:70" x14ac:dyDescent="0.25">
      <c r="BR847200" s="2394"/>
    </row>
    <row r="847201" spans="70:70" x14ac:dyDescent="0.25">
      <c r="BR847201" s="2381"/>
    </row>
    <row r="847225" spans="70:70" x14ac:dyDescent="0.25">
      <c r="BR847225" s="2394"/>
    </row>
    <row r="847226" spans="70:70" x14ac:dyDescent="0.25">
      <c r="BR847226" s="2381"/>
    </row>
    <row r="847250" spans="70:70" x14ac:dyDescent="0.25">
      <c r="BR847250" s="2394"/>
    </row>
    <row r="847251" spans="70:70" x14ac:dyDescent="0.25">
      <c r="BR847251" s="2381"/>
    </row>
    <row r="847275" spans="70:70" x14ac:dyDescent="0.25">
      <c r="BR847275" s="2394"/>
    </row>
    <row r="847276" spans="70:70" x14ac:dyDescent="0.25">
      <c r="BR847276" s="2381"/>
    </row>
    <row r="847300" spans="70:70" x14ac:dyDescent="0.25">
      <c r="BR847300" s="2394"/>
    </row>
    <row r="847301" spans="70:70" x14ac:dyDescent="0.25">
      <c r="BR847301" s="2381"/>
    </row>
    <row r="847325" spans="70:70" x14ac:dyDescent="0.25">
      <c r="BR847325" s="2394"/>
    </row>
    <row r="847326" spans="70:70" x14ac:dyDescent="0.25">
      <c r="BR847326" s="2381"/>
    </row>
    <row r="847350" spans="70:70" x14ac:dyDescent="0.25">
      <c r="BR847350" s="2394"/>
    </row>
    <row r="847351" spans="70:70" x14ac:dyDescent="0.25">
      <c r="BR847351" s="2381"/>
    </row>
    <row r="847375" spans="70:70" x14ac:dyDescent="0.25">
      <c r="BR847375" s="2394"/>
    </row>
    <row r="847376" spans="70:70" x14ac:dyDescent="0.25">
      <c r="BR847376" s="2381"/>
    </row>
    <row r="847400" spans="70:70" x14ac:dyDescent="0.25">
      <c r="BR847400" s="2394"/>
    </row>
    <row r="847401" spans="70:70" x14ac:dyDescent="0.25">
      <c r="BR847401" s="2381"/>
    </row>
    <row r="847425" spans="70:70" x14ac:dyDescent="0.25">
      <c r="BR847425" s="2394"/>
    </row>
    <row r="847426" spans="70:70" x14ac:dyDescent="0.25">
      <c r="BR847426" s="2381"/>
    </row>
    <row r="847450" spans="70:70" x14ac:dyDescent="0.25">
      <c r="BR847450" s="2394"/>
    </row>
    <row r="847451" spans="70:70" x14ac:dyDescent="0.25">
      <c r="BR847451" s="2381"/>
    </row>
    <row r="847475" spans="70:70" x14ac:dyDescent="0.25">
      <c r="BR847475" s="2394"/>
    </row>
    <row r="847476" spans="70:70" x14ac:dyDescent="0.25">
      <c r="BR847476" s="2381"/>
    </row>
    <row r="847500" spans="70:70" x14ac:dyDescent="0.25">
      <c r="BR847500" s="2394"/>
    </row>
    <row r="847501" spans="70:70" x14ac:dyDescent="0.25">
      <c r="BR847501" s="2381"/>
    </row>
    <row r="847525" spans="70:70" x14ac:dyDescent="0.25">
      <c r="BR847525" s="2394"/>
    </row>
    <row r="847526" spans="70:70" x14ac:dyDescent="0.25">
      <c r="BR847526" s="2381"/>
    </row>
    <row r="847550" spans="70:70" x14ac:dyDescent="0.25">
      <c r="BR847550" s="2394"/>
    </row>
    <row r="847551" spans="70:70" x14ac:dyDescent="0.25">
      <c r="BR847551" s="2381"/>
    </row>
    <row r="847575" spans="70:70" x14ac:dyDescent="0.25">
      <c r="BR847575" s="2394"/>
    </row>
    <row r="847576" spans="70:70" x14ac:dyDescent="0.25">
      <c r="BR847576" s="2381"/>
    </row>
    <row r="847600" spans="70:70" x14ac:dyDescent="0.25">
      <c r="BR847600" s="2394"/>
    </row>
    <row r="847601" spans="70:70" x14ac:dyDescent="0.25">
      <c r="BR847601" s="2381"/>
    </row>
    <row r="847625" spans="70:70" x14ac:dyDescent="0.25">
      <c r="BR847625" s="2394"/>
    </row>
    <row r="847626" spans="70:70" x14ac:dyDescent="0.25">
      <c r="BR847626" s="2381"/>
    </row>
    <row r="847650" spans="70:70" x14ac:dyDescent="0.25">
      <c r="BR847650" s="2394"/>
    </row>
    <row r="847651" spans="70:70" x14ac:dyDescent="0.25">
      <c r="BR847651" s="2381"/>
    </row>
    <row r="847675" spans="70:70" x14ac:dyDescent="0.25">
      <c r="BR847675" s="2394"/>
    </row>
    <row r="847676" spans="70:70" x14ac:dyDescent="0.25">
      <c r="BR847676" s="2381"/>
    </row>
    <row r="847700" spans="70:70" x14ac:dyDescent="0.25">
      <c r="BR847700" s="2394"/>
    </row>
    <row r="847701" spans="70:70" x14ac:dyDescent="0.25">
      <c r="BR847701" s="2381"/>
    </row>
    <row r="847725" spans="70:70" x14ac:dyDescent="0.25">
      <c r="BR847725" s="2394"/>
    </row>
    <row r="847726" spans="70:70" x14ac:dyDescent="0.25">
      <c r="BR847726" s="2381"/>
    </row>
    <row r="847750" spans="70:70" x14ac:dyDescent="0.25">
      <c r="BR847750" s="2394"/>
    </row>
    <row r="847751" spans="70:70" x14ac:dyDescent="0.25">
      <c r="BR847751" s="2381"/>
    </row>
    <row r="847775" spans="70:70" x14ac:dyDescent="0.25">
      <c r="BR847775" s="2394"/>
    </row>
    <row r="847776" spans="70:70" x14ac:dyDescent="0.25">
      <c r="BR847776" s="2381"/>
    </row>
    <row r="847800" spans="70:70" x14ac:dyDescent="0.25">
      <c r="BR847800" s="2394"/>
    </row>
    <row r="847801" spans="70:70" x14ac:dyDescent="0.25">
      <c r="BR847801" s="2381"/>
    </row>
    <row r="847825" spans="70:70" x14ac:dyDescent="0.25">
      <c r="BR847825" s="2394"/>
    </row>
    <row r="847826" spans="70:70" x14ac:dyDescent="0.25">
      <c r="BR847826" s="2381"/>
    </row>
    <row r="847850" spans="70:70" x14ac:dyDescent="0.25">
      <c r="BR847850" s="2394"/>
    </row>
    <row r="847851" spans="70:70" x14ac:dyDescent="0.25">
      <c r="BR847851" s="2381"/>
    </row>
    <row r="847875" spans="70:70" x14ac:dyDescent="0.25">
      <c r="BR847875" s="2394"/>
    </row>
    <row r="847876" spans="70:70" x14ac:dyDescent="0.25">
      <c r="BR847876" s="2381"/>
    </row>
    <row r="847900" spans="70:70" x14ac:dyDescent="0.25">
      <c r="BR847900" s="2394"/>
    </row>
    <row r="847901" spans="70:70" x14ac:dyDescent="0.25">
      <c r="BR847901" s="2381"/>
    </row>
    <row r="847925" spans="70:70" x14ac:dyDescent="0.25">
      <c r="BR847925" s="2394"/>
    </row>
    <row r="847926" spans="70:70" x14ac:dyDescent="0.25">
      <c r="BR847926" s="2381"/>
    </row>
    <row r="847950" spans="70:70" x14ac:dyDescent="0.25">
      <c r="BR847950" s="2394"/>
    </row>
    <row r="847951" spans="70:70" x14ac:dyDescent="0.25">
      <c r="BR847951" s="2381"/>
    </row>
    <row r="847975" spans="70:70" x14ac:dyDescent="0.25">
      <c r="BR847975" s="2394"/>
    </row>
    <row r="847976" spans="70:70" x14ac:dyDescent="0.25">
      <c r="BR847976" s="2381"/>
    </row>
    <row r="848000" spans="70:70" x14ac:dyDescent="0.25">
      <c r="BR848000" s="2394"/>
    </row>
    <row r="848001" spans="70:70" x14ac:dyDescent="0.25">
      <c r="BR848001" s="2381"/>
    </row>
    <row r="848025" spans="70:70" x14ac:dyDescent="0.25">
      <c r="BR848025" s="2394"/>
    </row>
    <row r="848026" spans="70:70" x14ac:dyDescent="0.25">
      <c r="BR848026" s="2381"/>
    </row>
    <row r="848050" spans="70:70" x14ac:dyDescent="0.25">
      <c r="BR848050" s="2394"/>
    </row>
    <row r="848051" spans="70:70" x14ac:dyDescent="0.25">
      <c r="BR848051" s="2381"/>
    </row>
    <row r="848075" spans="70:70" x14ac:dyDescent="0.25">
      <c r="BR848075" s="2394"/>
    </row>
    <row r="848076" spans="70:70" x14ac:dyDescent="0.25">
      <c r="BR848076" s="2381"/>
    </row>
    <row r="848100" spans="70:70" x14ac:dyDescent="0.25">
      <c r="BR848100" s="2394"/>
    </row>
    <row r="848101" spans="70:70" x14ac:dyDescent="0.25">
      <c r="BR848101" s="2381"/>
    </row>
    <row r="848125" spans="70:70" x14ac:dyDescent="0.25">
      <c r="BR848125" s="2394"/>
    </row>
    <row r="848126" spans="70:70" x14ac:dyDescent="0.25">
      <c r="BR848126" s="2381"/>
    </row>
    <row r="848150" spans="70:70" x14ac:dyDescent="0.25">
      <c r="BR848150" s="2394"/>
    </row>
    <row r="848151" spans="70:70" x14ac:dyDescent="0.25">
      <c r="BR848151" s="2381"/>
    </row>
    <row r="848175" spans="70:70" x14ac:dyDescent="0.25">
      <c r="BR848175" s="2394"/>
    </row>
    <row r="848176" spans="70:70" x14ac:dyDescent="0.25">
      <c r="BR848176" s="2381"/>
    </row>
    <row r="848200" spans="70:70" x14ac:dyDescent="0.25">
      <c r="BR848200" s="2394"/>
    </row>
    <row r="848201" spans="70:70" x14ac:dyDescent="0.25">
      <c r="BR848201" s="2381"/>
    </row>
    <row r="848225" spans="70:70" x14ac:dyDescent="0.25">
      <c r="BR848225" s="2394"/>
    </row>
    <row r="848226" spans="70:70" x14ac:dyDescent="0.25">
      <c r="BR848226" s="2381"/>
    </row>
    <row r="848250" spans="70:70" x14ac:dyDescent="0.25">
      <c r="BR848250" s="2394"/>
    </row>
    <row r="848251" spans="70:70" x14ac:dyDescent="0.25">
      <c r="BR848251" s="2381"/>
    </row>
    <row r="848275" spans="70:70" x14ac:dyDescent="0.25">
      <c r="BR848275" s="2394"/>
    </row>
    <row r="848276" spans="70:70" x14ac:dyDescent="0.25">
      <c r="BR848276" s="2381"/>
    </row>
    <row r="848300" spans="70:70" x14ac:dyDescent="0.25">
      <c r="BR848300" s="2394"/>
    </row>
    <row r="848301" spans="70:70" x14ac:dyDescent="0.25">
      <c r="BR848301" s="2381"/>
    </row>
    <row r="848325" spans="70:70" x14ac:dyDescent="0.25">
      <c r="BR848325" s="2394"/>
    </row>
    <row r="848326" spans="70:70" x14ac:dyDescent="0.25">
      <c r="BR848326" s="2381"/>
    </row>
    <row r="848350" spans="70:70" x14ac:dyDescent="0.25">
      <c r="BR848350" s="2394"/>
    </row>
    <row r="848351" spans="70:70" x14ac:dyDescent="0.25">
      <c r="BR848351" s="2381"/>
    </row>
    <row r="848375" spans="70:70" x14ac:dyDescent="0.25">
      <c r="BR848375" s="2394"/>
    </row>
    <row r="848376" spans="70:70" x14ac:dyDescent="0.25">
      <c r="BR848376" s="2381"/>
    </row>
    <row r="848400" spans="70:70" x14ac:dyDescent="0.25">
      <c r="BR848400" s="2394"/>
    </row>
    <row r="848401" spans="70:70" x14ac:dyDescent="0.25">
      <c r="BR848401" s="2381"/>
    </row>
    <row r="848425" spans="70:70" x14ac:dyDescent="0.25">
      <c r="BR848425" s="2394"/>
    </row>
    <row r="848426" spans="70:70" x14ac:dyDescent="0.25">
      <c r="BR848426" s="2381"/>
    </row>
    <row r="848450" spans="70:70" x14ac:dyDescent="0.25">
      <c r="BR848450" s="2394"/>
    </row>
    <row r="848451" spans="70:70" x14ac:dyDescent="0.25">
      <c r="BR848451" s="2381"/>
    </row>
    <row r="848475" spans="70:70" x14ac:dyDescent="0.25">
      <c r="BR848475" s="2394"/>
    </row>
    <row r="848476" spans="70:70" x14ac:dyDescent="0.25">
      <c r="BR848476" s="2381"/>
    </row>
    <row r="848500" spans="70:70" x14ac:dyDescent="0.25">
      <c r="BR848500" s="2394"/>
    </row>
    <row r="848501" spans="70:70" x14ac:dyDescent="0.25">
      <c r="BR848501" s="2381"/>
    </row>
    <row r="848525" spans="70:70" x14ac:dyDescent="0.25">
      <c r="BR848525" s="2394"/>
    </row>
    <row r="848526" spans="70:70" x14ac:dyDescent="0.25">
      <c r="BR848526" s="2381"/>
    </row>
    <row r="848550" spans="70:70" x14ac:dyDescent="0.25">
      <c r="BR848550" s="2394"/>
    </row>
    <row r="848551" spans="70:70" x14ac:dyDescent="0.25">
      <c r="BR848551" s="2381"/>
    </row>
    <row r="848575" spans="70:70" x14ac:dyDescent="0.25">
      <c r="BR848575" s="2394"/>
    </row>
    <row r="848576" spans="70:70" x14ac:dyDescent="0.25">
      <c r="BR848576" s="2381"/>
    </row>
    <row r="848600" spans="70:70" x14ac:dyDescent="0.25">
      <c r="BR848600" s="2394"/>
    </row>
    <row r="848601" spans="70:70" x14ac:dyDescent="0.25">
      <c r="BR848601" s="2381"/>
    </row>
    <row r="848625" spans="70:70" x14ac:dyDescent="0.25">
      <c r="BR848625" s="2394"/>
    </row>
    <row r="848626" spans="70:70" x14ac:dyDescent="0.25">
      <c r="BR848626" s="2381"/>
    </row>
    <row r="848650" spans="70:70" x14ac:dyDescent="0.25">
      <c r="BR848650" s="2394"/>
    </row>
    <row r="848651" spans="70:70" x14ac:dyDescent="0.25">
      <c r="BR848651" s="2381"/>
    </row>
    <row r="848675" spans="70:70" x14ac:dyDescent="0.25">
      <c r="BR848675" s="2394"/>
    </row>
    <row r="848676" spans="70:70" x14ac:dyDescent="0.25">
      <c r="BR848676" s="2381"/>
    </row>
    <row r="848700" spans="70:70" x14ac:dyDescent="0.25">
      <c r="BR848700" s="2394"/>
    </row>
    <row r="848701" spans="70:70" x14ac:dyDescent="0.25">
      <c r="BR848701" s="2381"/>
    </row>
    <row r="848725" spans="70:70" x14ac:dyDescent="0.25">
      <c r="BR848725" s="2394"/>
    </row>
    <row r="848726" spans="70:70" x14ac:dyDescent="0.25">
      <c r="BR848726" s="2381"/>
    </row>
    <row r="848750" spans="70:70" x14ac:dyDescent="0.25">
      <c r="BR848750" s="2394"/>
    </row>
    <row r="848751" spans="70:70" x14ac:dyDescent="0.25">
      <c r="BR848751" s="2381"/>
    </row>
    <row r="848775" spans="70:70" x14ac:dyDescent="0.25">
      <c r="BR848775" s="2394"/>
    </row>
    <row r="848776" spans="70:70" x14ac:dyDescent="0.25">
      <c r="BR848776" s="2381"/>
    </row>
    <row r="848800" spans="70:70" x14ac:dyDescent="0.25">
      <c r="BR848800" s="2394"/>
    </row>
    <row r="848801" spans="70:70" x14ac:dyDescent="0.25">
      <c r="BR848801" s="2381"/>
    </row>
    <row r="848825" spans="70:70" x14ac:dyDescent="0.25">
      <c r="BR848825" s="2394"/>
    </row>
    <row r="848826" spans="70:70" x14ac:dyDescent="0.25">
      <c r="BR848826" s="2381"/>
    </row>
    <row r="848850" spans="70:70" x14ac:dyDescent="0.25">
      <c r="BR848850" s="2394"/>
    </row>
    <row r="848851" spans="70:70" x14ac:dyDescent="0.25">
      <c r="BR848851" s="2381"/>
    </row>
    <row r="848875" spans="70:70" x14ac:dyDescent="0.25">
      <c r="BR848875" s="2394"/>
    </row>
    <row r="848876" spans="70:70" x14ac:dyDescent="0.25">
      <c r="BR848876" s="2381"/>
    </row>
    <row r="848900" spans="70:70" x14ac:dyDescent="0.25">
      <c r="BR848900" s="2394"/>
    </row>
    <row r="848901" spans="70:70" x14ac:dyDescent="0.25">
      <c r="BR848901" s="2381"/>
    </row>
    <row r="848925" spans="70:70" x14ac:dyDescent="0.25">
      <c r="BR848925" s="2394"/>
    </row>
    <row r="848926" spans="70:70" x14ac:dyDescent="0.25">
      <c r="BR848926" s="2381"/>
    </row>
    <row r="848950" spans="70:70" x14ac:dyDescent="0.25">
      <c r="BR848950" s="2394"/>
    </row>
    <row r="848951" spans="70:70" x14ac:dyDescent="0.25">
      <c r="BR848951" s="2381"/>
    </row>
    <row r="848975" spans="70:70" x14ac:dyDescent="0.25">
      <c r="BR848975" s="2394"/>
    </row>
    <row r="848976" spans="70:70" x14ac:dyDescent="0.25">
      <c r="BR848976" s="2381"/>
    </row>
    <row r="849000" spans="70:70" x14ac:dyDescent="0.25">
      <c r="BR849000" s="2394"/>
    </row>
    <row r="849001" spans="70:70" x14ac:dyDescent="0.25">
      <c r="BR849001" s="2381"/>
    </row>
    <row r="849025" spans="70:70" x14ac:dyDescent="0.25">
      <c r="BR849025" s="2394"/>
    </row>
    <row r="849026" spans="70:70" x14ac:dyDescent="0.25">
      <c r="BR849026" s="2381"/>
    </row>
    <row r="849050" spans="70:70" x14ac:dyDescent="0.25">
      <c r="BR849050" s="2394"/>
    </row>
    <row r="849051" spans="70:70" x14ac:dyDescent="0.25">
      <c r="BR849051" s="2381"/>
    </row>
    <row r="849075" spans="70:70" x14ac:dyDescent="0.25">
      <c r="BR849075" s="2394"/>
    </row>
    <row r="849076" spans="70:70" x14ac:dyDescent="0.25">
      <c r="BR849076" s="2381"/>
    </row>
    <row r="849100" spans="70:70" x14ac:dyDescent="0.25">
      <c r="BR849100" s="2394"/>
    </row>
    <row r="849101" spans="70:70" x14ac:dyDescent="0.25">
      <c r="BR849101" s="2381"/>
    </row>
    <row r="849125" spans="70:70" x14ac:dyDescent="0.25">
      <c r="BR849125" s="2394"/>
    </row>
    <row r="849126" spans="70:70" x14ac:dyDescent="0.25">
      <c r="BR849126" s="2381"/>
    </row>
    <row r="849150" spans="70:70" x14ac:dyDescent="0.25">
      <c r="BR849150" s="2394"/>
    </row>
    <row r="849151" spans="70:70" x14ac:dyDescent="0.25">
      <c r="BR849151" s="2381"/>
    </row>
    <row r="849175" spans="70:70" x14ac:dyDescent="0.25">
      <c r="BR849175" s="2394"/>
    </row>
    <row r="849176" spans="70:70" x14ac:dyDescent="0.25">
      <c r="BR849176" s="2381"/>
    </row>
    <row r="849200" spans="70:70" x14ac:dyDescent="0.25">
      <c r="BR849200" s="2394"/>
    </row>
    <row r="849201" spans="70:70" x14ac:dyDescent="0.25">
      <c r="BR849201" s="2381"/>
    </row>
    <row r="849225" spans="70:70" x14ac:dyDescent="0.25">
      <c r="BR849225" s="2394"/>
    </row>
    <row r="849226" spans="70:70" x14ac:dyDescent="0.25">
      <c r="BR849226" s="2381"/>
    </row>
    <row r="849250" spans="70:70" x14ac:dyDescent="0.25">
      <c r="BR849250" s="2394"/>
    </row>
    <row r="849251" spans="70:70" x14ac:dyDescent="0.25">
      <c r="BR849251" s="2381"/>
    </row>
    <row r="849275" spans="70:70" x14ac:dyDescent="0.25">
      <c r="BR849275" s="2394"/>
    </row>
    <row r="849276" spans="70:70" x14ac:dyDescent="0.25">
      <c r="BR849276" s="2381"/>
    </row>
    <row r="849300" spans="70:70" x14ac:dyDescent="0.25">
      <c r="BR849300" s="2394"/>
    </row>
    <row r="849301" spans="70:70" x14ac:dyDescent="0.25">
      <c r="BR849301" s="2381"/>
    </row>
    <row r="849325" spans="70:70" x14ac:dyDescent="0.25">
      <c r="BR849325" s="2394"/>
    </row>
    <row r="849326" spans="70:70" x14ac:dyDescent="0.25">
      <c r="BR849326" s="2381"/>
    </row>
    <row r="849350" spans="70:70" x14ac:dyDescent="0.25">
      <c r="BR849350" s="2394"/>
    </row>
    <row r="849351" spans="70:70" x14ac:dyDescent="0.25">
      <c r="BR849351" s="2381"/>
    </row>
    <row r="849375" spans="70:70" x14ac:dyDescent="0.25">
      <c r="BR849375" s="2394"/>
    </row>
    <row r="849376" spans="70:70" x14ac:dyDescent="0.25">
      <c r="BR849376" s="2381"/>
    </row>
    <row r="849400" spans="70:70" x14ac:dyDescent="0.25">
      <c r="BR849400" s="2394"/>
    </row>
    <row r="849401" spans="70:70" x14ac:dyDescent="0.25">
      <c r="BR849401" s="2381"/>
    </row>
    <row r="849425" spans="70:70" x14ac:dyDescent="0.25">
      <c r="BR849425" s="2394"/>
    </row>
    <row r="849426" spans="70:70" x14ac:dyDescent="0.25">
      <c r="BR849426" s="2381"/>
    </row>
    <row r="849450" spans="70:70" x14ac:dyDescent="0.25">
      <c r="BR849450" s="2394"/>
    </row>
    <row r="849451" spans="70:70" x14ac:dyDescent="0.25">
      <c r="BR849451" s="2381"/>
    </row>
    <row r="849475" spans="70:70" x14ac:dyDescent="0.25">
      <c r="BR849475" s="2394"/>
    </row>
    <row r="849476" spans="70:70" x14ac:dyDescent="0.25">
      <c r="BR849476" s="2381"/>
    </row>
    <row r="849500" spans="70:70" x14ac:dyDescent="0.25">
      <c r="BR849500" s="2394"/>
    </row>
    <row r="849501" spans="70:70" x14ac:dyDescent="0.25">
      <c r="BR849501" s="2381"/>
    </row>
    <row r="849525" spans="70:70" x14ac:dyDescent="0.25">
      <c r="BR849525" s="2394"/>
    </row>
    <row r="849526" spans="70:70" x14ac:dyDescent="0.25">
      <c r="BR849526" s="2381"/>
    </row>
    <row r="849550" spans="70:70" x14ac:dyDescent="0.25">
      <c r="BR849550" s="2394"/>
    </row>
    <row r="849551" spans="70:70" x14ac:dyDescent="0.25">
      <c r="BR849551" s="2381"/>
    </row>
    <row r="849575" spans="70:70" x14ac:dyDescent="0.25">
      <c r="BR849575" s="2394"/>
    </row>
    <row r="849576" spans="70:70" x14ac:dyDescent="0.25">
      <c r="BR849576" s="2381"/>
    </row>
    <row r="849600" spans="70:70" x14ac:dyDescent="0.25">
      <c r="BR849600" s="2394"/>
    </row>
    <row r="849601" spans="70:70" x14ac:dyDescent="0.25">
      <c r="BR849601" s="2381"/>
    </row>
    <row r="849625" spans="70:70" x14ac:dyDescent="0.25">
      <c r="BR849625" s="2394"/>
    </row>
    <row r="849626" spans="70:70" x14ac:dyDescent="0.25">
      <c r="BR849626" s="2381"/>
    </row>
    <row r="849650" spans="70:70" x14ac:dyDescent="0.25">
      <c r="BR849650" s="2394"/>
    </row>
    <row r="849651" spans="70:70" x14ac:dyDescent="0.25">
      <c r="BR849651" s="2381"/>
    </row>
    <row r="849675" spans="70:70" x14ac:dyDescent="0.25">
      <c r="BR849675" s="2394"/>
    </row>
    <row r="849676" spans="70:70" x14ac:dyDescent="0.25">
      <c r="BR849676" s="2381"/>
    </row>
    <row r="849700" spans="70:70" x14ac:dyDescent="0.25">
      <c r="BR849700" s="2394"/>
    </row>
    <row r="849701" spans="70:70" x14ac:dyDescent="0.25">
      <c r="BR849701" s="2381"/>
    </row>
    <row r="849725" spans="70:70" x14ac:dyDescent="0.25">
      <c r="BR849725" s="2394"/>
    </row>
    <row r="849726" spans="70:70" x14ac:dyDescent="0.25">
      <c r="BR849726" s="2381"/>
    </row>
    <row r="849750" spans="70:70" x14ac:dyDescent="0.25">
      <c r="BR849750" s="2394"/>
    </row>
    <row r="849751" spans="70:70" x14ac:dyDescent="0.25">
      <c r="BR849751" s="2381"/>
    </row>
    <row r="849775" spans="70:70" x14ac:dyDescent="0.25">
      <c r="BR849775" s="2394"/>
    </row>
    <row r="849776" spans="70:70" x14ac:dyDescent="0.25">
      <c r="BR849776" s="2381"/>
    </row>
    <row r="849800" spans="70:70" x14ac:dyDescent="0.25">
      <c r="BR849800" s="2394"/>
    </row>
    <row r="849801" spans="70:70" x14ac:dyDescent="0.25">
      <c r="BR849801" s="2381"/>
    </row>
    <row r="849825" spans="70:70" x14ac:dyDescent="0.25">
      <c r="BR849825" s="2394"/>
    </row>
    <row r="849826" spans="70:70" x14ac:dyDescent="0.25">
      <c r="BR849826" s="2381"/>
    </row>
    <row r="849850" spans="70:70" x14ac:dyDescent="0.25">
      <c r="BR849850" s="2394"/>
    </row>
    <row r="849851" spans="70:70" x14ac:dyDescent="0.25">
      <c r="BR849851" s="2381"/>
    </row>
    <row r="849875" spans="70:70" x14ac:dyDescent="0.25">
      <c r="BR849875" s="2394"/>
    </row>
    <row r="849876" spans="70:70" x14ac:dyDescent="0.25">
      <c r="BR849876" s="2381"/>
    </row>
    <row r="849900" spans="70:70" x14ac:dyDescent="0.25">
      <c r="BR849900" s="2394"/>
    </row>
    <row r="849901" spans="70:70" x14ac:dyDescent="0.25">
      <c r="BR849901" s="2381"/>
    </row>
    <row r="849925" spans="70:70" x14ac:dyDescent="0.25">
      <c r="BR849925" s="2394"/>
    </row>
    <row r="849926" spans="70:70" x14ac:dyDescent="0.25">
      <c r="BR849926" s="2381"/>
    </row>
    <row r="849950" spans="70:70" x14ac:dyDescent="0.25">
      <c r="BR849950" s="2394"/>
    </row>
    <row r="849951" spans="70:70" x14ac:dyDescent="0.25">
      <c r="BR849951" s="2381"/>
    </row>
    <row r="849975" spans="70:70" x14ac:dyDescent="0.25">
      <c r="BR849975" s="2394"/>
    </row>
    <row r="849976" spans="70:70" x14ac:dyDescent="0.25">
      <c r="BR849976" s="2381"/>
    </row>
    <row r="850000" spans="70:70" x14ac:dyDescent="0.25">
      <c r="BR850000" s="2394"/>
    </row>
    <row r="850001" spans="70:70" x14ac:dyDescent="0.25">
      <c r="BR850001" s="2381"/>
    </row>
    <row r="850025" spans="70:70" x14ac:dyDescent="0.25">
      <c r="BR850025" s="2394"/>
    </row>
    <row r="850026" spans="70:70" x14ac:dyDescent="0.25">
      <c r="BR850026" s="2381"/>
    </row>
    <row r="850050" spans="70:70" x14ac:dyDescent="0.25">
      <c r="BR850050" s="2394"/>
    </row>
    <row r="850051" spans="70:70" x14ac:dyDescent="0.25">
      <c r="BR850051" s="2381"/>
    </row>
    <row r="850075" spans="70:70" x14ac:dyDescent="0.25">
      <c r="BR850075" s="2394"/>
    </row>
    <row r="850076" spans="70:70" x14ac:dyDescent="0.25">
      <c r="BR850076" s="2381"/>
    </row>
    <row r="850100" spans="70:70" x14ac:dyDescent="0.25">
      <c r="BR850100" s="2394"/>
    </row>
    <row r="850101" spans="70:70" x14ac:dyDescent="0.25">
      <c r="BR850101" s="2381"/>
    </row>
    <row r="850125" spans="70:70" x14ac:dyDescent="0.25">
      <c r="BR850125" s="2394"/>
    </row>
    <row r="850126" spans="70:70" x14ac:dyDescent="0.25">
      <c r="BR850126" s="2381"/>
    </row>
    <row r="850150" spans="70:70" x14ac:dyDescent="0.25">
      <c r="BR850150" s="2394"/>
    </row>
    <row r="850151" spans="70:70" x14ac:dyDescent="0.25">
      <c r="BR850151" s="2381"/>
    </row>
    <row r="850175" spans="70:70" x14ac:dyDescent="0.25">
      <c r="BR850175" s="2394"/>
    </row>
    <row r="850176" spans="70:70" x14ac:dyDescent="0.25">
      <c r="BR850176" s="2381"/>
    </row>
    <row r="850200" spans="70:70" x14ac:dyDescent="0.25">
      <c r="BR850200" s="2394"/>
    </row>
    <row r="850201" spans="70:70" x14ac:dyDescent="0.25">
      <c r="BR850201" s="2381"/>
    </row>
    <row r="850225" spans="70:70" x14ac:dyDescent="0.25">
      <c r="BR850225" s="2394"/>
    </row>
    <row r="850226" spans="70:70" x14ac:dyDescent="0.25">
      <c r="BR850226" s="2381"/>
    </row>
    <row r="850250" spans="70:70" x14ac:dyDescent="0.25">
      <c r="BR850250" s="2394"/>
    </row>
    <row r="850251" spans="70:70" x14ac:dyDescent="0.25">
      <c r="BR850251" s="2381"/>
    </row>
    <row r="850275" spans="70:70" x14ac:dyDescent="0.25">
      <c r="BR850275" s="2394"/>
    </row>
    <row r="850276" spans="70:70" x14ac:dyDescent="0.25">
      <c r="BR850276" s="2381"/>
    </row>
    <row r="850300" spans="70:70" x14ac:dyDescent="0.25">
      <c r="BR850300" s="2394"/>
    </row>
    <row r="850301" spans="70:70" x14ac:dyDescent="0.25">
      <c r="BR850301" s="2381"/>
    </row>
    <row r="850325" spans="70:70" x14ac:dyDescent="0.25">
      <c r="BR850325" s="2394"/>
    </row>
    <row r="850326" spans="70:70" x14ac:dyDescent="0.25">
      <c r="BR850326" s="2381"/>
    </row>
    <row r="850350" spans="70:70" x14ac:dyDescent="0.25">
      <c r="BR850350" s="2394"/>
    </row>
    <row r="850351" spans="70:70" x14ac:dyDescent="0.25">
      <c r="BR850351" s="2381"/>
    </row>
    <row r="850375" spans="70:70" x14ac:dyDescent="0.25">
      <c r="BR850375" s="2394"/>
    </row>
    <row r="850376" spans="70:70" x14ac:dyDescent="0.25">
      <c r="BR850376" s="2381"/>
    </row>
    <row r="850400" spans="70:70" x14ac:dyDescent="0.25">
      <c r="BR850400" s="2394"/>
    </row>
    <row r="850401" spans="70:70" x14ac:dyDescent="0.25">
      <c r="BR850401" s="2381"/>
    </row>
    <row r="850425" spans="70:70" x14ac:dyDescent="0.25">
      <c r="BR850425" s="2394"/>
    </row>
    <row r="850426" spans="70:70" x14ac:dyDescent="0.25">
      <c r="BR850426" s="2381"/>
    </row>
    <row r="850450" spans="70:70" x14ac:dyDescent="0.25">
      <c r="BR850450" s="2394"/>
    </row>
    <row r="850451" spans="70:70" x14ac:dyDescent="0.25">
      <c r="BR850451" s="2381"/>
    </row>
    <row r="850475" spans="70:70" x14ac:dyDescent="0.25">
      <c r="BR850475" s="2394"/>
    </row>
    <row r="850476" spans="70:70" x14ac:dyDescent="0.25">
      <c r="BR850476" s="2381"/>
    </row>
    <row r="850500" spans="70:70" x14ac:dyDescent="0.25">
      <c r="BR850500" s="2394"/>
    </row>
    <row r="850501" spans="70:70" x14ac:dyDescent="0.25">
      <c r="BR850501" s="2381"/>
    </row>
    <row r="850525" spans="70:70" x14ac:dyDescent="0.25">
      <c r="BR850525" s="2394"/>
    </row>
    <row r="850526" spans="70:70" x14ac:dyDescent="0.25">
      <c r="BR850526" s="2381"/>
    </row>
    <row r="850550" spans="70:70" x14ac:dyDescent="0.25">
      <c r="BR850550" s="2394"/>
    </row>
    <row r="850551" spans="70:70" x14ac:dyDescent="0.25">
      <c r="BR850551" s="2381"/>
    </row>
    <row r="850575" spans="70:70" x14ac:dyDescent="0.25">
      <c r="BR850575" s="2394"/>
    </row>
    <row r="850576" spans="70:70" x14ac:dyDescent="0.25">
      <c r="BR850576" s="2381"/>
    </row>
    <row r="850600" spans="70:70" x14ac:dyDescent="0.25">
      <c r="BR850600" s="2394"/>
    </row>
    <row r="850601" spans="70:70" x14ac:dyDescent="0.25">
      <c r="BR850601" s="2381"/>
    </row>
    <row r="850625" spans="70:70" x14ac:dyDescent="0.25">
      <c r="BR850625" s="2394"/>
    </row>
    <row r="850626" spans="70:70" x14ac:dyDescent="0.25">
      <c r="BR850626" s="2381"/>
    </row>
    <row r="850650" spans="70:70" x14ac:dyDescent="0.25">
      <c r="BR850650" s="2394"/>
    </row>
    <row r="850651" spans="70:70" x14ac:dyDescent="0.25">
      <c r="BR850651" s="2381"/>
    </row>
    <row r="850675" spans="70:70" x14ac:dyDescent="0.25">
      <c r="BR850675" s="2394"/>
    </row>
    <row r="850676" spans="70:70" x14ac:dyDescent="0.25">
      <c r="BR850676" s="2381"/>
    </row>
    <row r="850700" spans="70:70" x14ac:dyDescent="0.25">
      <c r="BR850700" s="2394"/>
    </row>
    <row r="850701" spans="70:70" x14ac:dyDescent="0.25">
      <c r="BR850701" s="2381"/>
    </row>
    <row r="850725" spans="70:70" x14ac:dyDescent="0.25">
      <c r="BR850725" s="2394"/>
    </row>
    <row r="850726" spans="70:70" x14ac:dyDescent="0.25">
      <c r="BR850726" s="2381"/>
    </row>
    <row r="850750" spans="70:70" x14ac:dyDescent="0.25">
      <c r="BR850750" s="2394"/>
    </row>
    <row r="850751" spans="70:70" x14ac:dyDescent="0.25">
      <c r="BR850751" s="2381"/>
    </row>
    <row r="850775" spans="70:70" x14ac:dyDescent="0.25">
      <c r="BR850775" s="2394"/>
    </row>
    <row r="850776" spans="70:70" x14ac:dyDescent="0.25">
      <c r="BR850776" s="2381"/>
    </row>
    <row r="850800" spans="70:70" x14ac:dyDescent="0.25">
      <c r="BR850800" s="2394"/>
    </row>
    <row r="850801" spans="70:70" x14ac:dyDescent="0.25">
      <c r="BR850801" s="2381"/>
    </row>
    <row r="850825" spans="70:70" x14ac:dyDescent="0.25">
      <c r="BR850825" s="2394"/>
    </row>
    <row r="850826" spans="70:70" x14ac:dyDescent="0.25">
      <c r="BR850826" s="2381"/>
    </row>
    <row r="850850" spans="70:70" x14ac:dyDescent="0.25">
      <c r="BR850850" s="2394"/>
    </row>
    <row r="850851" spans="70:70" x14ac:dyDescent="0.25">
      <c r="BR850851" s="2381"/>
    </row>
    <row r="850875" spans="70:70" x14ac:dyDescent="0.25">
      <c r="BR850875" s="2394"/>
    </row>
    <row r="850876" spans="70:70" x14ac:dyDescent="0.25">
      <c r="BR850876" s="2381"/>
    </row>
    <row r="850900" spans="70:70" x14ac:dyDescent="0.25">
      <c r="BR850900" s="2394"/>
    </row>
    <row r="850901" spans="70:70" x14ac:dyDescent="0.25">
      <c r="BR850901" s="2381"/>
    </row>
    <row r="850925" spans="70:70" x14ac:dyDescent="0.25">
      <c r="BR850925" s="2394"/>
    </row>
    <row r="850926" spans="70:70" x14ac:dyDescent="0.25">
      <c r="BR850926" s="2381"/>
    </row>
    <row r="850950" spans="70:70" x14ac:dyDescent="0.25">
      <c r="BR850950" s="2394"/>
    </row>
    <row r="850951" spans="70:70" x14ac:dyDescent="0.25">
      <c r="BR850951" s="2381"/>
    </row>
    <row r="850975" spans="70:70" x14ac:dyDescent="0.25">
      <c r="BR850975" s="2394"/>
    </row>
    <row r="850976" spans="70:70" x14ac:dyDescent="0.25">
      <c r="BR850976" s="2381"/>
    </row>
    <row r="851000" spans="70:70" x14ac:dyDescent="0.25">
      <c r="BR851000" s="2394"/>
    </row>
    <row r="851001" spans="70:70" x14ac:dyDescent="0.25">
      <c r="BR851001" s="2381"/>
    </row>
    <row r="851025" spans="70:70" x14ac:dyDescent="0.25">
      <c r="BR851025" s="2394"/>
    </row>
    <row r="851026" spans="70:70" x14ac:dyDescent="0.25">
      <c r="BR851026" s="2381"/>
    </row>
    <row r="851050" spans="70:70" x14ac:dyDescent="0.25">
      <c r="BR851050" s="2394"/>
    </row>
    <row r="851051" spans="70:70" x14ac:dyDescent="0.25">
      <c r="BR851051" s="2381"/>
    </row>
    <row r="851075" spans="70:70" x14ac:dyDescent="0.25">
      <c r="BR851075" s="2394"/>
    </row>
    <row r="851076" spans="70:70" x14ac:dyDescent="0.25">
      <c r="BR851076" s="2381"/>
    </row>
    <row r="851100" spans="70:70" x14ac:dyDescent="0.25">
      <c r="BR851100" s="2394"/>
    </row>
    <row r="851101" spans="70:70" x14ac:dyDescent="0.25">
      <c r="BR851101" s="2381"/>
    </row>
    <row r="851125" spans="70:70" x14ac:dyDescent="0.25">
      <c r="BR851125" s="2394"/>
    </row>
    <row r="851126" spans="70:70" x14ac:dyDescent="0.25">
      <c r="BR851126" s="2381"/>
    </row>
    <row r="851150" spans="70:70" x14ac:dyDescent="0.25">
      <c r="BR851150" s="2394"/>
    </row>
    <row r="851151" spans="70:70" x14ac:dyDescent="0.25">
      <c r="BR851151" s="2381"/>
    </row>
    <row r="851175" spans="70:70" x14ac:dyDescent="0.25">
      <c r="BR851175" s="2394"/>
    </row>
    <row r="851176" spans="70:70" x14ac:dyDescent="0.25">
      <c r="BR851176" s="2381"/>
    </row>
    <row r="851200" spans="70:70" x14ac:dyDescent="0.25">
      <c r="BR851200" s="2394"/>
    </row>
    <row r="851201" spans="70:70" x14ac:dyDescent="0.25">
      <c r="BR851201" s="2381"/>
    </row>
    <row r="851225" spans="70:70" x14ac:dyDescent="0.25">
      <c r="BR851225" s="2394"/>
    </row>
    <row r="851226" spans="70:70" x14ac:dyDescent="0.25">
      <c r="BR851226" s="2381"/>
    </row>
    <row r="851250" spans="70:70" x14ac:dyDescent="0.25">
      <c r="BR851250" s="2394"/>
    </row>
    <row r="851251" spans="70:70" x14ac:dyDescent="0.25">
      <c r="BR851251" s="2381"/>
    </row>
    <row r="851275" spans="70:70" x14ac:dyDescent="0.25">
      <c r="BR851275" s="2394"/>
    </row>
    <row r="851276" spans="70:70" x14ac:dyDescent="0.25">
      <c r="BR851276" s="2381"/>
    </row>
    <row r="851300" spans="70:70" x14ac:dyDescent="0.25">
      <c r="BR851300" s="2394"/>
    </row>
    <row r="851301" spans="70:70" x14ac:dyDescent="0.25">
      <c r="BR851301" s="2381"/>
    </row>
    <row r="851325" spans="70:70" x14ac:dyDescent="0.25">
      <c r="BR851325" s="2394"/>
    </row>
    <row r="851326" spans="70:70" x14ac:dyDescent="0.25">
      <c r="BR851326" s="2381"/>
    </row>
    <row r="851350" spans="70:70" x14ac:dyDescent="0.25">
      <c r="BR851350" s="2394"/>
    </row>
    <row r="851351" spans="70:70" x14ac:dyDescent="0.25">
      <c r="BR851351" s="2381"/>
    </row>
    <row r="851375" spans="70:70" x14ac:dyDescent="0.25">
      <c r="BR851375" s="2394"/>
    </row>
    <row r="851376" spans="70:70" x14ac:dyDescent="0.25">
      <c r="BR851376" s="2381"/>
    </row>
    <row r="851400" spans="70:70" x14ac:dyDescent="0.25">
      <c r="BR851400" s="2394"/>
    </row>
    <row r="851401" spans="70:70" x14ac:dyDescent="0.25">
      <c r="BR851401" s="2381"/>
    </row>
    <row r="851425" spans="70:70" x14ac:dyDescent="0.25">
      <c r="BR851425" s="2394"/>
    </row>
    <row r="851426" spans="70:70" x14ac:dyDescent="0.25">
      <c r="BR851426" s="2381"/>
    </row>
    <row r="851450" spans="70:70" x14ac:dyDescent="0.25">
      <c r="BR851450" s="2394"/>
    </row>
    <row r="851451" spans="70:70" x14ac:dyDescent="0.25">
      <c r="BR851451" s="2381"/>
    </row>
    <row r="851475" spans="70:70" x14ac:dyDescent="0.25">
      <c r="BR851475" s="2394"/>
    </row>
    <row r="851476" spans="70:70" x14ac:dyDescent="0.25">
      <c r="BR851476" s="2381"/>
    </row>
    <row r="851500" spans="70:70" x14ac:dyDescent="0.25">
      <c r="BR851500" s="2394"/>
    </row>
    <row r="851501" spans="70:70" x14ac:dyDescent="0.25">
      <c r="BR851501" s="2381"/>
    </row>
    <row r="851525" spans="70:70" x14ac:dyDescent="0.25">
      <c r="BR851525" s="2394"/>
    </row>
    <row r="851526" spans="70:70" x14ac:dyDescent="0.25">
      <c r="BR851526" s="2381"/>
    </row>
    <row r="851550" spans="70:70" x14ac:dyDescent="0.25">
      <c r="BR851550" s="2394"/>
    </row>
    <row r="851551" spans="70:70" x14ac:dyDescent="0.25">
      <c r="BR851551" s="2381"/>
    </row>
    <row r="851575" spans="70:70" x14ac:dyDescent="0.25">
      <c r="BR851575" s="2394"/>
    </row>
    <row r="851576" spans="70:70" x14ac:dyDescent="0.25">
      <c r="BR851576" s="2381"/>
    </row>
    <row r="851600" spans="70:70" x14ac:dyDescent="0.25">
      <c r="BR851600" s="2394"/>
    </row>
    <row r="851601" spans="70:70" x14ac:dyDescent="0.25">
      <c r="BR851601" s="2381"/>
    </row>
    <row r="851625" spans="70:70" x14ac:dyDescent="0.25">
      <c r="BR851625" s="2394"/>
    </row>
    <row r="851626" spans="70:70" x14ac:dyDescent="0.25">
      <c r="BR851626" s="2381"/>
    </row>
    <row r="851650" spans="70:70" x14ac:dyDescent="0.25">
      <c r="BR851650" s="2394"/>
    </row>
    <row r="851651" spans="70:70" x14ac:dyDescent="0.25">
      <c r="BR851651" s="2381"/>
    </row>
    <row r="851675" spans="70:70" x14ac:dyDescent="0.25">
      <c r="BR851675" s="2394"/>
    </row>
    <row r="851676" spans="70:70" x14ac:dyDescent="0.25">
      <c r="BR851676" s="2381"/>
    </row>
    <row r="851700" spans="70:70" x14ac:dyDescent="0.25">
      <c r="BR851700" s="2394"/>
    </row>
    <row r="851701" spans="70:70" x14ac:dyDescent="0.25">
      <c r="BR851701" s="2381"/>
    </row>
    <row r="851725" spans="70:70" x14ac:dyDescent="0.25">
      <c r="BR851725" s="2394"/>
    </row>
    <row r="851726" spans="70:70" x14ac:dyDescent="0.25">
      <c r="BR851726" s="2381"/>
    </row>
    <row r="851750" spans="70:70" x14ac:dyDescent="0.25">
      <c r="BR851750" s="2394"/>
    </row>
    <row r="851751" spans="70:70" x14ac:dyDescent="0.25">
      <c r="BR851751" s="2381"/>
    </row>
    <row r="851775" spans="70:70" x14ac:dyDescent="0.25">
      <c r="BR851775" s="2394"/>
    </row>
    <row r="851776" spans="70:70" x14ac:dyDescent="0.25">
      <c r="BR851776" s="2381"/>
    </row>
    <row r="851800" spans="70:70" x14ac:dyDescent="0.25">
      <c r="BR851800" s="2394"/>
    </row>
    <row r="851801" spans="70:70" x14ac:dyDescent="0.25">
      <c r="BR851801" s="2381"/>
    </row>
    <row r="851825" spans="70:70" x14ac:dyDescent="0.25">
      <c r="BR851825" s="2394"/>
    </row>
    <row r="851826" spans="70:70" x14ac:dyDescent="0.25">
      <c r="BR851826" s="2381"/>
    </row>
    <row r="851850" spans="70:70" x14ac:dyDescent="0.25">
      <c r="BR851850" s="2394"/>
    </row>
    <row r="851851" spans="70:70" x14ac:dyDescent="0.25">
      <c r="BR851851" s="2381"/>
    </row>
    <row r="851875" spans="70:70" x14ac:dyDescent="0.25">
      <c r="BR851875" s="2394"/>
    </row>
    <row r="851876" spans="70:70" x14ac:dyDescent="0.25">
      <c r="BR851876" s="2381"/>
    </row>
    <row r="851900" spans="70:70" x14ac:dyDescent="0.25">
      <c r="BR851900" s="2394"/>
    </row>
    <row r="851901" spans="70:70" x14ac:dyDescent="0.25">
      <c r="BR851901" s="2381"/>
    </row>
    <row r="851925" spans="70:70" x14ac:dyDescent="0.25">
      <c r="BR851925" s="2394"/>
    </row>
    <row r="851926" spans="70:70" x14ac:dyDescent="0.25">
      <c r="BR851926" s="2381"/>
    </row>
    <row r="851950" spans="70:70" x14ac:dyDescent="0.25">
      <c r="BR851950" s="2394"/>
    </row>
    <row r="851951" spans="70:70" x14ac:dyDescent="0.25">
      <c r="BR851951" s="2381"/>
    </row>
    <row r="851975" spans="70:70" x14ac:dyDescent="0.25">
      <c r="BR851975" s="2394"/>
    </row>
    <row r="851976" spans="70:70" x14ac:dyDescent="0.25">
      <c r="BR851976" s="2381"/>
    </row>
    <row r="852000" spans="70:70" x14ac:dyDescent="0.25">
      <c r="BR852000" s="2394"/>
    </row>
    <row r="852001" spans="70:70" x14ac:dyDescent="0.25">
      <c r="BR852001" s="2381"/>
    </row>
    <row r="852025" spans="70:70" x14ac:dyDescent="0.25">
      <c r="BR852025" s="2394"/>
    </row>
    <row r="852026" spans="70:70" x14ac:dyDescent="0.25">
      <c r="BR852026" s="2381"/>
    </row>
    <row r="852050" spans="70:70" x14ac:dyDescent="0.25">
      <c r="BR852050" s="2394"/>
    </row>
    <row r="852051" spans="70:70" x14ac:dyDescent="0.25">
      <c r="BR852051" s="2381"/>
    </row>
    <row r="852075" spans="70:70" x14ac:dyDescent="0.25">
      <c r="BR852075" s="2394"/>
    </row>
    <row r="852076" spans="70:70" x14ac:dyDescent="0.25">
      <c r="BR852076" s="2381"/>
    </row>
    <row r="852100" spans="70:70" x14ac:dyDescent="0.25">
      <c r="BR852100" s="2394"/>
    </row>
    <row r="852101" spans="70:70" x14ac:dyDescent="0.25">
      <c r="BR852101" s="2381"/>
    </row>
    <row r="852125" spans="70:70" x14ac:dyDescent="0.25">
      <c r="BR852125" s="2394"/>
    </row>
    <row r="852126" spans="70:70" x14ac:dyDescent="0.25">
      <c r="BR852126" s="2381"/>
    </row>
    <row r="852150" spans="70:70" x14ac:dyDescent="0.25">
      <c r="BR852150" s="2394"/>
    </row>
    <row r="852151" spans="70:70" x14ac:dyDescent="0.25">
      <c r="BR852151" s="2381"/>
    </row>
    <row r="852175" spans="70:70" x14ac:dyDescent="0.25">
      <c r="BR852175" s="2394"/>
    </row>
    <row r="852176" spans="70:70" x14ac:dyDescent="0.25">
      <c r="BR852176" s="2381"/>
    </row>
    <row r="852200" spans="70:70" x14ac:dyDescent="0.25">
      <c r="BR852200" s="2394"/>
    </row>
    <row r="852201" spans="70:70" x14ac:dyDescent="0.25">
      <c r="BR852201" s="2381"/>
    </row>
    <row r="852225" spans="70:70" x14ac:dyDescent="0.25">
      <c r="BR852225" s="2394"/>
    </row>
    <row r="852226" spans="70:70" x14ac:dyDescent="0.25">
      <c r="BR852226" s="2381"/>
    </row>
    <row r="852250" spans="70:70" x14ac:dyDescent="0.25">
      <c r="BR852250" s="2394"/>
    </row>
    <row r="852251" spans="70:70" x14ac:dyDescent="0.25">
      <c r="BR852251" s="2381"/>
    </row>
    <row r="852275" spans="70:70" x14ac:dyDescent="0.25">
      <c r="BR852275" s="2394"/>
    </row>
    <row r="852276" spans="70:70" x14ac:dyDescent="0.25">
      <c r="BR852276" s="2381"/>
    </row>
    <row r="852300" spans="70:70" x14ac:dyDescent="0.25">
      <c r="BR852300" s="2394"/>
    </row>
    <row r="852301" spans="70:70" x14ac:dyDescent="0.25">
      <c r="BR852301" s="2381"/>
    </row>
    <row r="852325" spans="70:70" x14ac:dyDescent="0.25">
      <c r="BR852325" s="2394"/>
    </row>
    <row r="852326" spans="70:70" x14ac:dyDescent="0.25">
      <c r="BR852326" s="2381"/>
    </row>
    <row r="852350" spans="70:70" x14ac:dyDescent="0.25">
      <c r="BR852350" s="2394"/>
    </row>
    <row r="852351" spans="70:70" x14ac:dyDescent="0.25">
      <c r="BR852351" s="2381"/>
    </row>
    <row r="852375" spans="70:70" x14ac:dyDescent="0.25">
      <c r="BR852375" s="2394"/>
    </row>
    <row r="852376" spans="70:70" x14ac:dyDescent="0.25">
      <c r="BR852376" s="2381"/>
    </row>
    <row r="852400" spans="70:70" x14ac:dyDescent="0.25">
      <c r="BR852400" s="2394"/>
    </row>
    <row r="852401" spans="70:70" x14ac:dyDescent="0.25">
      <c r="BR852401" s="2381"/>
    </row>
    <row r="852425" spans="70:70" x14ac:dyDescent="0.25">
      <c r="BR852425" s="2394"/>
    </row>
    <row r="852426" spans="70:70" x14ac:dyDescent="0.25">
      <c r="BR852426" s="2381"/>
    </row>
    <row r="852450" spans="70:70" x14ac:dyDescent="0.25">
      <c r="BR852450" s="2394"/>
    </row>
    <row r="852451" spans="70:70" x14ac:dyDescent="0.25">
      <c r="BR852451" s="2381"/>
    </row>
    <row r="852475" spans="70:70" x14ac:dyDescent="0.25">
      <c r="BR852475" s="2394"/>
    </row>
    <row r="852476" spans="70:70" x14ac:dyDescent="0.25">
      <c r="BR852476" s="2381"/>
    </row>
    <row r="852500" spans="70:70" x14ac:dyDescent="0.25">
      <c r="BR852500" s="2394"/>
    </row>
    <row r="852501" spans="70:70" x14ac:dyDescent="0.25">
      <c r="BR852501" s="2381"/>
    </row>
    <row r="852525" spans="70:70" x14ac:dyDescent="0.25">
      <c r="BR852525" s="2394"/>
    </row>
    <row r="852526" spans="70:70" x14ac:dyDescent="0.25">
      <c r="BR852526" s="2381"/>
    </row>
    <row r="852550" spans="70:70" x14ac:dyDescent="0.25">
      <c r="BR852550" s="2394"/>
    </row>
    <row r="852551" spans="70:70" x14ac:dyDescent="0.25">
      <c r="BR852551" s="2381"/>
    </row>
    <row r="852575" spans="70:70" x14ac:dyDescent="0.25">
      <c r="BR852575" s="2394"/>
    </row>
    <row r="852576" spans="70:70" x14ac:dyDescent="0.25">
      <c r="BR852576" s="2381"/>
    </row>
    <row r="852600" spans="70:70" x14ac:dyDescent="0.25">
      <c r="BR852600" s="2394"/>
    </row>
    <row r="852601" spans="70:70" x14ac:dyDescent="0.25">
      <c r="BR852601" s="2381"/>
    </row>
    <row r="852625" spans="70:70" x14ac:dyDescent="0.25">
      <c r="BR852625" s="2394"/>
    </row>
    <row r="852626" spans="70:70" x14ac:dyDescent="0.25">
      <c r="BR852626" s="2381"/>
    </row>
    <row r="852650" spans="70:70" x14ac:dyDescent="0.25">
      <c r="BR852650" s="2394"/>
    </row>
    <row r="852651" spans="70:70" x14ac:dyDescent="0.25">
      <c r="BR852651" s="2381"/>
    </row>
    <row r="852675" spans="70:70" x14ac:dyDescent="0.25">
      <c r="BR852675" s="2394"/>
    </row>
    <row r="852676" spans="70:70" x14ac:dyDescent="0.25">
      <c r="BR852676" s="2381"/>
    </row>
    <row r="852700" spans="70:70" x14ac:dyDescent="0.25">
      <c r="BR852700" s="2394"/>
    </row>
    <row r="852701" spans="70:70" x14ac:dyDescent="0.25">
      <c r="BR852701" s="2381"/>
    </row>
    <row r="852725" spans="70:70" x14ac:dyDescent="0.25">
      <c r="BR852725" s="2394"/>
    </row>
    <row r="852726" spans="70:70" x14ac:dyDescent="0.25">
      <c r="BR852726" s="2381"/>
    </row>
    <row r="852750" spans="70:70" x14ac:dyDescent="0.25">
      <c r="BR852750" s="2394"/>
    </row>
    <row r="852751" spans="70:70" x14ac:dyDescent="0.25">
      <c r="BR852751" s="2381"/>
    </row>
    <row r="852775" spans="70:70" x14ac:dyDescent="0.25">
      <c r="BR852775" s="2394"/>
    </row>
    <row r="852776" spans="70:70" x14ac:dyDescent="0.25">
      <c r="BR852776" s="2381"/>
    </row>
    <row r="852800" spans="70:70" x14ac:dyDescent="0.25">
      <c r="BR852800" s="2394"/>
    </row>
    <row r="852801" spans="70:70" x14ac:dyDescent="0.25">
      <c r="BR852801" s="2381"/>
    </row>
    <row r="852825" spans="70:70" x14ac:dyDescent="0.25">
      <c r="BR852825" s="2394"/>
    </row>
    <row r="852826" spans="70:70" x14ac:dyDescent="0.25">
      <c r="BR852826" s="2381"/>
    </row>
    <row r="852850" spans="70:70" x14ac:dyDescent="0.25">
      <c r="BR852850" s="2394"/>
    </row>
    <row r="852851" spans="70:70" x14ac:dyDescent="0.25">
      <c r="BR852851" s="2381"/>
    </row>
    <row r="852875" spans="70:70" x14ac:dyDescent="0.25">
      <c r="BR852875" s="2394"/>
    </row>
    <row r="852876" spans="70:70" x14ac:dyDescent="0.25">
      <c r="BR852876" s="2381"/>
    </row>
    <row r="852900" spans="70:70" x14ac:dyDescent="0.25">
      <c r="BR852900" s="2394"/>
    </row>
    <row r="852901" spans="70:70" x14ac:dyDescent="0.25">
      <c r="BR852901" s="2381"/>
    </row>
    <row r="852925" spans="70:70" x14ac:dyDescent="0.25">
      <c r="BR852925" s="2394"/>
    </row>
    <row r="852926" spans="70:70" x14ac:dyDescent="0.25">
      <c r="BR852926" s="2381"/>
    </row>
    <row r="852950" spans="70:70" x14ac:dyDescent="0.25">
      <c r="BR852950" s="2394"/>
    </row>
    <row r="852951" spans="70:70" x14ac:dyDescent="0.25">
      <c r="BR852951" s="2381"/>
    </row>
    <row r="852975" spans="70:70" x14ac:dyDescent="0.25">
      <c r="BR852975" s="2394"/>
    </row>
    <row r="852976" spans="70:70" x14ac:dyDescent="0.25">
      <c r="BR852976" s="2381"/>
    </row>
    <row r="853000" spans="70:70" x14ac:dyDescent="0.25">
      <c r="BR853000" s="2394"/>
    </row>
    <row r="853001" spans="70:70" x14ac:dyDescent="0.25">
      <c r="BR853001" s="2381"/>
    </row>
    <row r="853025" spans="70:70" x14ac:dyDescent="0.25">
      <c r="BR853025" s="2394"/>
    </row>
    <row r="853026" spans="70:70" x14ac:dyDescent="0.25">
      <c r="BR853026" s="2381"/>
    </row>
    <row r="853050" spans="70:70" x14ac:dyDescent="0.25">
      <c r="BR853050" s="2394"/>
    </row>
    <row r="853051" spans="70:70" x14ac:dyDescent="0.25">
      <c r="BR853051" s="2381"/>
    </row>
    <row r="853075" spans="70:70" x14ac:dyDescent="0.25">
      <c r="BR853075" s="2394"/>
    </row>
    <row r="853076" spans="70:70" x14ac:dyDescent="0.25">
      <c r="BR853076" s="2381"/>
    </row>
    <row r="853100" spans="70:70" x14ac:dyDescent="0.25">
      <c r="BR853100" s="2394"/>
    </row>
    <row r="853101" spans="70:70" x14ac:dyDescent="0.25">
      <c r="BR853101" s="2381"/>
    </row>
    <row r="853125" spans="70:70" x14ac:dyDescent="0.25">
      <c r="BR853125" s="2394"/>
    </row>
    <row r="853126" spans="70:70" x14ac:dyDescent="0.25">
      <c r="BR853126" s="2381"/>
    </row>
    <row r="853150" spans="70:70" x14ac:dyDescent="0.25">
      <c r="BR853150" s="2394"/>
    </row>
    <row r="853151" spans="70:70" x14ac:dyDescent="0.25">
      <c r="BR853151" s="2381"/>
    </row>
    <row r="853175" spans="70:70" x14ac:dyDescent="0.25">
      <c r="BR853175" s="2394"/>
    </row>
    <row r="853176" spans="70:70" x14ac:dyDescent="0.25">
      <c r="BR853176" s="2381"/>
    </row>
    <row r="853200" spans="70:70" x14ac:dyDescent="0.25">
      <c r="BR853200" s="2394"/>
    </row>
    <row r="853201" spans="70:70" x14ac:dyDescent="0.25">
      <c r="BR853201" s="2381"/>
    </row>
    <row r="853225" spans="70:70" x14ac:dyDescent="0.25">
      <c r="BR853225" s="2394"/>
    </row>
    <row r="853226" spans="70:70" x14ac:dyDescent="0.25">
      <c r="BR853226" s="2381"/>
    </row>
    <row r="853250" spans="70:70" x14ac:dyDescent="0.25">
      <c r="BR853250" s="2394"/>
    </row>
    <row r="853251" spans="70:70" x14ac:dyDescent="0.25">
      <c r="BR853251" s="2381"/>
    </row>
    <row r="853275" spans="70:70" x14ac:dyDescent="0.25">
      <c r="BR853275" s="2394"/>
    </row>
    <row r="853276" spans="70:70" x14ac:dyDescent="0.25">
      <c r="BR853276" s="2381"/>
    </row>
    <row r="853300" spans="70:70" x14ac:dyDescent="0.25">
      <c r="BR853300" s="2394"/>
    </row>
    <row r="853301" spans="70:70" x14ac:dyDescent="0.25">
      <c r="BR853301" s="2381"/>
    </row>
    <row r="853325" spans="70:70" x14ac:dyDescent="0.25">
      <c r="BR853325" s="2394"/>
    </row>
    <row r="853326" spans="70:70" x14ac:dyDescent="0.25">
      <c r="BR853326" s="2381"/>
    </row>
    <row r="853350" spans="70:70" x14ac:dyDescent="0.25">
      <c r="BR853350" s="2394"/>
    </row>
    <row r="853351" spans="70:70" x14ac:dyDescent="0.25">
      <c r="BR853351" s="2381"/>
    </row>
    <row r="853375" spans="70:70" x14ac:dyDescent="0.25">
      <c r="BR853375" s="2394"/>
    </row>
    <row r="853376" spans="70:70" x14ac:dyDescent="0.25">
      <c r="BR853376" s="2381"/>
    </row>
    <row r="853400" spans="70:70" x14ac:dyDescent="0.25">
      <c r="BR853400" s="2394"/>
    </row>
    <row r="853401" spans="70:70" x14ac:dyDescent="0.25">
      <c r="BR853401" s="2381"/>
    </row>
    <row r="853425" spans="70:70" x14ac:dyDescent="0.25">
      <c r="BR853425" s="2394"/>
    </row>
    <row r="853426" spans="70:70" x14ac:dyDescent="0.25">
      <c r="BR853426" s="2381"/>
    </row>
    <row r="853450" spans="70:70" x14ac:dyDescent="0.25">
      <c r="BR853450" s="2394"/>
    </row>
    <row r="853451" spans="70:70" x14ac:dyDescent="0.25">
      <c r="BR853451" s="2381"/>
    </row>
    <row r="853475" spans="70:70" x14ac:dyDescent="0.25">
      <c r="BR853475" s="2394"/>
    </row>
    <row r="853476" spans="70:70" x14ac:dyDescent="0.25">
      <c r="BR853476" s="2381"/>
    </row>
    <row r="853500" spans="70:70" x14ac:dyDescent="0.25">
      <c r="BR853500" s="2394"/>
    </row>
    <row r="853501" spans="70:70" x14ac:dyDescent="0.25">
      <c r="BR853501" s="2381"/>
    </row>
    <row r="853525" spans="70:70" x14ac:dyDescent="0.25">
      <c r="BR853525" s="2394"/>
    </row>
    <row r="853526" spans="70:70" x14ac:dyDescent="0.25">
      <c r="BR853526" s="2381"/>
    </row>
    <row r="853550" spans="70:70" x14ac:dyDescent="0.25">
      <c r="BR853550" s="2394"/>
    </row>
    <row r="853551" spans="70:70" x14ac:dyDescent="0.25">
      <c r="BR853551" s="2381"/>
    </row>
    <row r="853575" spans="70:70" x14ac:dyDescent="0.25">
      <c r="BR853575" s="2394"/>
    </row>
    <row r="853576" spans="70:70" x14ac:dyDescent="0.25">
      <c r="BR853576" s="2381"/>
    </row>
    <row r="853600" spans="70:70" x14ac:dyDescent="0.25">
      <c r="BR853600" s="2394"/>
    </row>
    <row r="853601" spans="70:70" x14ac:dyDescent="0.25">
      <c r="BR853601" s="2381"/>
    </row>
    <row r="853625" spans="70:70" x14ac:dyDescent="0.25">
      <c r="BR853625" s="2394"/>
    </row>
    <row r="853626" spans="70:70" x14ac:dyDescent="0.25">
      <c r="BR853626" s="2381"/>
    </row>
    <row r="853650" spans="70:70" x14ac:dyDescent="0.25">
      <c r="BR853650" s="2394"/>
    </row>
    <row r="853651" spans="70:70" x14ac:dyDescent="0.25">
      <c r="BR853651" s="2381"/>
    </row>
    <row r="853675" spans="70:70" x14ac:dyDescent="0.25">
      <c r="BR853675" s="2394"/>
    </row>
    <row r="853676" spans="70:70" x14ac:dyDescent="0.25">
      <c r="BR853676" s="2381"/>
    </row>
    <row r="853700" spans="70:70" x14ac:dyDescent="0.25">
      <c r="BR853700" s="2394"/>
    </row>
    <row r="853701" spans="70:70" x14ac:dyDescent="0.25">
      <c r="BR853701" s="2381"/>
    </row>
    <row r="853725" spans="70:70" x14ac:dyDescent="0.25">
      <c r="BR853725" s="2394"/>
    </row>
    <row r="853726" spans="70:70" x14ac:dyDescent="0.25">
      <c r="BR853726" s="2381"/>
    </row>
    <row r="853750" spans="70:70" x14ac:dyDescent="0.25">
      <c r="BR853750" s="2394"/>
    </row>
    <row r="853751" spans="70:70" x14ac:dyDescent="0.25">
      <c r="BR853751" s="2381"/>
    </row>
    <row r="853775" spans="70:70" x14ac:dyDescent="0.25">
      <c r="BR853775" s="2394"/>
    </row>
    <row r="853776" spans="70:70" x14ac:dyDescent="0.25">
      <c r="BR853776" s="2381"/>
    </row>
    <row r="853800" spans="70:70" x14ac:dyDescent="0.25">
      <c r="BR853800" s="2394"/>
    </row>
    <row r="853801" spans="70:70" x14ac:dyDescent="0.25">
      <c r="BR853801" s="2381"/>
    </row>
    <row r="853825" spans="70:70" x14ac:dyDescent="0.25">
      <c r="BR853825" s="2394"/>
    </row>
    <row r="853826" spans="70:70" x14ac:dyDescent="0.25">
      <c r="BR853826" s="2381"/>
    </row>
    <row r="853850" spans="70:70" x14ac:dyDescent="0.25">
      <c r="BR853850" s="2394"/>
    </row>
    <row r="853851" spans="70:70" x14ac:dyDescent="0.25">
      <c r="BR853851" s="2381"/>
    </row>
    <row r="853875" spans="70:70" x14ac:dyDescent="0.25">
      <c r="BR853875" s="2394"/>
    </row>
    <row r="853876" spans="70:70" x14ac:dyDescent="0.25">
      <c r="BR853876" s="2381"/>
    </row>
    <row r="853900" spans="70:70" x14ac:dyDescent="0.25">
      <c r="BR853900" s="2394"/>
    </row>
    <row r="853901" spans="70:70" x14ac:dyDescent="0.25">
      <c r="BR853901" s="2381"/>
    </row>
    <row r="853925" spans="70:70" x14ac:dyDescent="0.25">
      <c r="BR853925" s="2394"/>
    </row>
    <row r="853926" spans="70:70" x14ac:dyDescent="0.25">
      <c r="BR853926" s="2381"/>
    </row>
    <row r="853950" spans="70:70" x14ac:dyDescent="0.25">
      <c r="BR853950" s="2394"/>
    </row>
    <row r="853951" spans="70:70" x14ac:dyDescent="0.25">
      <c r="BR853951" s="2381"/>
    </row>
    <row r="853975" spans="70:70" x14ac:dyDescent="0.25">
      <c r="BR853975" s="2394"/>
    </row>
    <row r="853976" spans="70:70" x14ac:dyDescent="0.25">
      <c r="BR853976" s="2381"/>
    </row>
    <row r="854000" spans="70:70" x14ac:dyDescent="0.25">
      <c r="BR854000" s="2394"/>
    </row>
    <row r="854001" spans="70:70" x14ac:dyDescent="0.25">
      <c r="BR854001" s="2381"/>
    </row>
    <row r="854025" spans="70:70" x14ac:dyDescent="0.25">
      <c r="BR854025" s="2394"/>
    </row>
    <row r="854026" spans="70:70" x14ac:dyDescent="0.25">
      <c r="BR854026" s="2381"/>
    </row>
    <row r="854050" spans="70:70" x14ac:dyDescent="0.25">
      <c r="BR854050" s="2394"/>
    </row>
    <row r="854051" spans="70:70" x14ac:dyDescent="0.25">
      <c r="BR854051" s="2381"/>
    </row>
    <row r="854075" spans="70:70" x14ac:dyDescent="0.25">
      <c r="BR854075" s="2394"/>
    </row>
    <row r="854076" spans="70:70" x14ac:dyDescent="0.25">
      <c r="BR854076" s="2381"/>
    </row>
    <row r="854100" spans="70:70" x14ac:dyDescent="0.25">
      <c r="BR854100" s="2394"/>
    </row>
    <row r="854101" spans="70:70" x14ac:dyDescent="0.25">
      <c r="BR854101" s="2381"/>
    </row>
    <row r="854125" spans="70:70" x14ac:dyDescent="0.25">
      <c r="BR854125" s="2394"/>
    </row>
    <row r="854126" spans="70:70" x14ac:dyDescent="0.25">
      <c r="BR854126" s="2381"/>
    </row>
    <row r="854150" spans="70:70" x14ac:dyDescent="0.25">
      <c r="BR854150" s="2394"/>
    </row>
    <row r="854151" spans="70:70" x14ac:dyDescent="0.25">
      <c r="BR854151" s="2381"/>
    </row>
    <row r="854175" spans="70:70" x14ac:dyDescent="0.25">
      <c r="BR854175" s="2394"/>
    </row>
    <row r="854176" spans="70:70" x14ac:dyDescent="0.25">
      <c r="BR854176" s="2381"/>
    </row>
    <row r="854200" spans="70:70" x14ac:dyDescent="0.25">
      <c r="BR854200" s="2394"/>
    </row>
    <row r="854201" spans="70:70" x14ac:dyDescent="0.25">
      <c r="BR854201" s="2381"/>
    </row>
    <row r="854225" spans="70:70" x14ac:dyDescent="0.25">
      <c r="BR854225" s="2394"/>
    </row>
    <row r="854226" spans="70:70" x14ac:dyDescent="0.25">
      <c r="BR854226" s="2381"/>
    </row>
    <row r="854250" spans="70:70" x14ac:dyDescent="0.25">
      <c r="BR854250" s="2394"/>
    </row>
    <row r="854251" spans="70:70" x14ac:dyDescent="0.25">
      <c r="BR854251" s="2381"/>
    </row>
    <row r="854275" spans="70:70" x14ac:dyDescent="0.25">
      <c r="BR854275" s="2394"/>
    </row>
    <row r="854276" spans="70:70" x14ac:dyDescent="0.25">
      <c r="BR854276" s="2381"/>
    </row>
    <row r="854300" spans="70:70" x14ac:dyDescent="0.25">
      <c r="BR854300" s="2394"/>
    </row>
    <row r="854301" spans="70:70" x14ac:dyDescent="0.25">
      <c r="BR854301" s="2381"/>
    </row>
    <row r="854325" spans="70:70" x14ac:dyDescent="0.25">
      <c r="BR854325" s="2394"/>
    </row>
    <row r="854326" spans="70:70" x14ac:dyDescent="0.25">
      <c r="BR854326" s="2381"/>
    </row>
    <row r="854350" spans="70:70" x14ac:dyDescent="0.25">
      <c r="BR854350" s="2394"/>
    </row>
    <row r="854351" spans="70:70" x14ac:dyDescent="0.25">
      <c r="BR854351" s="2381"/>
    </row>
    <row r="854375" spans="70:70" x14ac:dyDescent="0.25">
      <c r="BR854375" s="2394"/>
    </row>
    <row r="854376" spans="70:70" x14ac:dyDescent="0.25">
      <c r="BR854376" s="2381"/>
    </row>
    <row r="854400" spans="70:70" x14ac:dyDescent="0.25">
      <c r="BR854400" s="2394"/>
    </row>
    <row r="854401" spans="70:70" x14ac:dyDescent="0.25">
      <c r="BR854401" s="2381"/>
    </row>
    <row r="854425" spans="70:70" x14ac:dyDescent="0.25">
      <c r="BR854425" s="2394"/>
    </row>
    <row r="854426" spans="70:70" x14ac:dyDescent="0.25">
      <c r="BR854426" s="2381"/>
    </row>
    <row r="854450" spans="70:70" x14ac:dyDescent="0.25">
      <c r="BR854450" s="2394"/>
    </row>
    <row r="854451" spans="70:70" x14ac:dyDescent="0.25">
      <c r="BR854451" s="2381"/>
    </row>
    <row r="854475" spans="70:70" x14ac:dyDescent="0.25">
      <c r="BR854475" s="2394"/>
    </row>
    <row r="854476" spans="70:70" x14ac:dyDescent="0.25">
      <c r="BR854476" s="2381"/>
    </row>
    <row r="854500" spans="70:70" x14ac:dyDescent="0.25">
      <c r="BR854500" s="2394"/>
    </row>
    <row r="854501" spans="70:70" x14ac:dyDescent="0.25">
      <c r="BR854501" s="2381"/>
    </row>
    <row r="854525" spans="70:70" x14ac:dyDescent="0.25">
      <c r="BR854525" s="2394"/>
    </row>
    <row r="854526" spans="70:70" x14ac:dyDescent="0.25">
      <c r="BR854526" s="2381"/>
    </row>
    <row r="854550" spans="70:70" x14ac:dyDescent="0.25">
      <c r="BR854550" s="2394"/>
    </row>
    <row r="854551" spans="70:70" x14ac:dyDescent="0.25">
      <c r="BR854551" s="2381"/>
    </row>
    <row r="854575" spans="70:70" x14ac:dyDescent="0.25">
      <c r="BR854575" s="2394"/>
    </row>
    <row r="854576" spans="70:70" x14ac:dyDescent="0.25">
      <c r="BR854576" s="2381"/>
    </row>
    <row r="854600" spans="70:70" x14ac:dyDescent="0.25">
      <c r="BR854600" s="2394"/>
    </row>
    <row r="854601" spans="70:70" x14ac:dyDescent="0.25">
      <c r="BR854601" s="2381"/>
    </row>
    <row r="854625" spans="70:70" x14ac:dyDescent="0.25">
      <c r="BR854625" s="2394"/>
    </row>
    <row r="854626" spans="70:70" x14ac:dyDescent="0.25">
      <c r="BR854626" s="2381"/>
    </row>
    <row r="854650" spans="70:70" x14ac:dyDescent="0.25">
      <c r="BR854650" s="2394"/>
    </row>
    <row r="854651" spans="70:70" x14ac:dyDescent="0.25">
      <c r="BR854651" s="2381"/>
    </row>
    <row r="854675" spans="70:70" x14ac:dyDescent="0.25">
      <c r="BR854675" s="2394"/>
    </row>
    <row r="854676" spans="70:70" x14ac:dyDescent="0.25">
      <c r="BR854676" s="2381"/>
    </row>
    <row r="854700" spans="70:70" x14ac:dyDescent="0.25">
      <c r="BR854700" s="2394"/>
    </row>
    <row r="854701" spans="70:70" x14ac:dyDescent="0.25">
      <c r="BR854701" s="2381"/>
    </row>
    <row r="854725" spans="70:70" x14ac:dyDescent="0.25">
      <c r="BR854725" s="2394"/>
    </row>
    <row r="854726" spans="70:70" x14ac:dyDescent="0.25">
      <c r="BR854726" s="2381"/>
    </row>
    <row r="854750" spans="70:70" x14ac:dyDescent="0.25">
      <c r="BR854750" s="2394"/>
    </row>
    <row r="854751" spans="70:70" x14ac:dyDescent="0.25">
      <c r="BR854751" s="2381"/>
    </row>
    <row r="854775" spans="70:70" x14ac:dyDescent="0.25">
      <c r="BR854775" s="2394"/>
    </row>
    <row r="854776" spans="70:70" x14ac:dyDescent="0.25">
      <c r="BR854776" s="2381"/>
    </row>
    <row r="854800" spans="70:70" x14ac:dyDescent="0.25">
      <c r="BR854800" s="2394"/>
    </row>
    <row r="854801" spans="70:70" x14ac:dyDescent="0.25">
      <c r="BR854801" s="2381"/>
    </row>
    <row r="854825" spans="70:70" x14ac:dyDescent="0.25">
      <c r="BR854825" s="2394"/>
    </row>
    <row r="854826" spans="70:70" x14ac:dyDescent="0.25">
      <c r="BR854826" s="2381"/>
    </row>
    <row r="854850" spans="70:70" x14ac:dyDescent="0.25">
      <c r="BR854850" s="2394"/>
    </row>
    <row r="854851" spans="70:70" x14ac:dyDescent="0.25">
      <c r="BR854851" s="2381"/>
    </row>
    <row r="854875" spans="70:70" x14ac:dyDescent="0.25">
      <c r="BR854875" s="2394"/>
    </row>
    <row r="854876" spans="70:70" x14ac:dyDescent="0.25">
      <c r="BR854876" s="2381"/>
    </row>
    <row r="854900" spans="70:70" x14ac:dyDescent="0.25">
      <c r="BR854900" s="2394"/>
    </row>
    <row r="854901" spans="70:70" x14ac:dyDescent="0.25">
      <c r="BR854901" s="2381"/>
    </row>
    <row r="854925" spans="70:70" x14ac:dyDescent="0.25">
      <c r="BR854925" s="2394"/>
    </row>
    <row r="854926" spans="70:70" x14ac:dyDescent="0.25">
      <c r="BR854926" s="2381"/>
    </row>
    <row r="854950" spans="70:70" x14ac:dyDescent="0.25">
      <c r="BR854950" s="2394"/>
    </row>
    <row r="854951" spans="70:70" x14ac:dyDescent="0.25">
      <c r="BR854951" s="2381"/>
    </row>
    <row r="854975" spans="70:70" x14ac:dyDescent="0.25">
      <c r="BR854975" s="2394"/>
    </row>
    <row r="854976" spans="70:70" x14ac:dyDescent="0.25">
      <c r="BR854976" s="2381"/>
    </row>
    <row r="855000" spans="70:70" x14ac:dyDescent="0.25">
      <c r="BR855000" s="2394"/>
    </row>
    <row r="855001" spans="70:70" x14ac:dyDescent="0.25">
      <c r="BR855001" s="2381"/>
    </row>
    <row r="855025" spans="70:70" x14ac:dyDescent="0.25">
      <c r="BR855025" s="2394"/>
    </row>
    <row r="855026" spans="70:70" x14ac:dyDescent="0.25">
      <c r="BR855026" s="2381"/>
    </row>
    <row r="855050" spans="70:70" x14ac:dyDescent="0.25">
      <c r="BR855050" s="2394"/>
    </row>
    <row r="855051" spans="70:70" x14ac:dyDescent="0.25">
      <c r="BR855051" s="2381"/>
    </row>
    <row r="855075" spans="70:70" x14ac:dyDescent="0.25">
      <c r="BR855075" s="2394"/>
    </row>
    <row r="855076" spans="70:70" x14ac:dyDescent="0.25">
      <c r="BR855076" s="2381"/>
    </row>
    <row r="855100" spans="70:70" x14ac:dyDescent="0.25">
      <c r="BR855100" s="2394"/>
    </row>
    <row r="855101" spans="70:70" x14ac:dyDescent="0.25">
      <c r="BR855101" s="2381"/>
    </row>
    <row r="855125" spans="70:70" x14ac:dyDescent="0.25">
      <c r="BR855125" s="2394"/>
    </row>
    <row r="855126" spans="70:70" x14ac:dyDescent="0.25">
      <c r="BR855126" s="2381"/>
    </row>
    <row r="855150" spans="70:70" x14ac:dyDescent="0.25">
      <c r="BR855150" s="2394"/>
    </row>
    <row r="855151" spans="70:70" x14ac:dyDescent="0.25">
      <c r="BR855151" s="2381"/>
    </row>
    <row r="855175" spans="70:70" x14ac:dyDescent="0.25">
      <c r="BR855175" s="2394"/>
    </row>
    <row r="855176" spans="70:70" x14ac:dyDescent="0.25">
      <c r="BR855176" s="2381"/>
    </row>
    <row r="855200" spans="70:70" x14ac:dyDescent="0.25">
      <c r="BR855200" s="2394"/>
    </row>
    <row r="855201" spans="70:70" x14ac:dyDescent="0.25">
      <c r="BR855201" s="2381"/>
    </row>
    <row r="855225" spans="70:70" x14ac:dyDescent="0.25">
      <c r="BR855225" s="2394"/>
    </row>
    <row r="855226" spans="70:70" x14ac:dyDescent="0.25">
      <c r="BR855226" s="2381"/>
    </row>
    <row r="855250" spans="70:70" x14ac:dyDescent="0.25">
      <c r="BR855250" s="2394"/>
    </row>
    <row r="855251" spans="70:70" x14ac:dyDescent="0.25">
      <c r="BR855251" s="2381"/>
    </row>
    <row r="855275" spans="70:70" x14ac:dyDescent="0.25">
      <c r="BR855275" s="2394"/>
    </row>
    <row r="855276" spans="70:70" x14ac:dyDescent="0.25">
      <c r="BR855276" s="2381"/>
    </row>
    <row r="855300" spans="70:70" x14ac:dyDescent="0.25">
      <c r="BR855300" s="2394"/>
    </row>
    <row r="855301" spans="70:70" x14ac:dyDescent="0.25">
      <c r="BR855301" s="2381"/>
    </row>
    <row r="855325" spans="70:70" x14ac:dyDescent="0.25">
      <c r="BR855325" s="2394"/>
    </row>
    <row r="855326" spans="70:70" x14ac:dyDescent="0.25">
      <c r="BR855326" s="2381"/>
    </row>
    <row r="855350" spans="70:70" x14ac:dyDescent="0.25">
      <c r="BR855350" s="2394"/>
    </row>
    <row r="855351" spans="70:70" x14ac:dyDescent="0.25">
      <c r="BR855351" s="2381"/>
    </row>
    <row r="855375" spans="70:70" x14ac:dyDescent="0.25">
      <c r="BR855375" s="2394"/>
    </row>
    <row r="855376" spans="70:70" x14ac:dyDescent="0.25">
      <c r="BR855376" s="2381"/>
    </row>
    <row r="855400" spans="70:70" x14ac:dyDescent="0.25">
      <c r="BR855400" s="2394"/>
    </row>
    <row r="855401" spans="70:70" x14ac:dyDescent="0.25">
      <c r="BR855401" s="2381"/>
    </row>
    <row r="855425" spans="70:70" x14ac:dyDescent="0.25">
      <c r="BR855425" s="2394"/>
    </row>
    <row r="855426" spans="70:70" x14ac:dyDescent="0.25">
      <c r="BR855426" s="2381"/>
    </row>
    <row r="855450" spans="70:70" x14ac:dyDescent="0.25">
      <c r="BR855450" s="2394"/>
    </row>
    <row r="855451" spans="70:70" x14ac:dyDescent="0.25">
      <c r="BR855451" s="2381"/>
    </row>
    <row r="855475" spans="70:70" x14ac:dyDescent="0.25">
      <c r="BR855475" s="2394"/>
    </row>
    <row r="855476" spans="70:70" x14ac:dyDescent="0.25">
      <c r="BR855476" s="2381"/>
    </row>
    <row r="855500" spans="70:70" x14ac:dyDescent="0.25">
      <c r="BR855500" s="2394"/>
    </row>
    <row r="855501" spans="70:70" x14ac:dyDescent="0.25">
      <c r="BR855501" s="2381"/>
    </row>
    <row r="855525" spans="70:70" x14ac:dyDescent="0.25">
      <c r="BR855525" s="2394"/>
    </row>
    <row r="855526" spans="70:70" x14ac:dyDescent="0.25">
      <c r="BR855526" s="2381"/>
    </row>
    <row r="855550" spans="70:70" x14ac:dyDescent="0.25">
      <c r="BR855550" s="2394"/>
    </row>
    <row r="855551" spans="70:70" x14ac:dyDescent="0.25">
      <c r="BR855551" s="2381"/>
    </row>
    <row r="855575" spans="70:70" x14ac:dyDescent="0.25">
      <c r="BR855575" s="2394"/>
    </row>
    <row r="855576" spans="70:70" x14ac:dyDescent="0.25">
      <c r="BR855576" s="2381"/>
    </row>
    <row r="855600" spans="70:70" x14ac:dyDescent="0.25">
      <c r="BR855600" s="2394"/>
    </row>
    <row r="855601" spans="70:70" x14ac:dyDescent="0.25">
      <c r="BR855601" s="2381"/>
    </row>
    <row r="855625" spans="70:70" x14ac:dyDescent="0.25">
      <c r="BR855625" s="2394"/>
    </row>
    <row r="855626" spans="70:70" x14ac:dyDescent="0.25">
      <c r="BR855626" s="2381"/>
    </row>
    <row r="855650" spans="70:70" x14ac:dyDescent="0.25">
      <c r="BR855650" s="2394"/>
    </row>
    <row r="855651" spans="70:70" x14ac:dyDescent="0.25">
      <c r="BR855651" s="2381"/>
    </row>
    <row r="855675" spans="70:70" x14ac:dyDescent="0.25">
      <c r="BR855675" s="2394"/>
    </row>
    <row r="855676" spans="70:70" x14ac:dyDescent="0.25">
      <c r="BR855676" s="2381"/>
    </row>
    <row r="855700" spans="70:70" x14ac:dyDescent="0.25">
      <c r="BR855700" s="2394"/>
    </row>
    <row r="855701" spans="70:70" x14ac:dyDescent="0.25">
      <c r="BR855701" s="2381"/>
    </row>
    <row r="855725" spans="70:70" x14ac:dyDescent="0.25">
      <c r="BR855725" s="2394"/>
    </row>
    <row r="855726" spans="70:70" x14ac:dyDescent="0.25">
      <c r="BR855726" s="2381"/>
    </row>
    <row r="855750" spans="70:70" x14ac:dyDescent="0.25">
      <c r="BR855750" s="2394"/>
    </row>
    <row r="855751" spans="70:70" x14ac:dyDescent="0.25">
      <c r="BR855751" s="2381"/>
    </row>
    <row r="855775" spans="70:70" x14ac:dyDescent="0.25">
      <c r="BR855775" s="2394"/>
    </row>
    <row r="855776" spans="70:70" x14ac:dyDescent="0.25">
      <c r="BR855776" s="2381"/>
    </row>
    <row r="855800" spans="70:70" x14ac:dyDescent="0.25">
      <c r="BR855800" s="2394"/>
    </row>
    <row r="855801" spans="70:70" x14ac:dyDescent="0.25">
      <c r="BR855801" s="2381"/>
    </row>
    <row r="855825" spans="70:70" x14ac:dyDescent="0.25">
      <c r="BR855825" s="2394"/>
    </row>
    <row r="855826" spans="70:70" x14ac:dyDescent="0.25">
      <c r="BR855826" s="2381"/>
    </row>
    <row r="855850" spans="70:70" x14ac:dyDescent="0.25">
      <c r="BR855850" s="2394"/>
    </row>
    <row r="855851" spans="70:70" x14ac:dyDescent="0.25">
      <c r="BR855851" s="2381"/>
    </row>
    <row r="855875" spans="70:70" x14ac:dyDescent="0.25">
      <c r="BR855875" s="2394"/>
    </row>
    <row r="855876" spans="70:70" x14ac:dyDescent="0.25">
      <c r="BR855876" s="2381"/>
    </row>
    <row r="855900" spans="70:70" x14ac:dyDescent="0.25">
      <c r="BR855900" s="2394"/>
    </row>
    <row r="855901" spans="70:70" x14ac:dyDescent="0.25">
      <c r="BR855901" s="2381"/>
    </row>
    <row r="855925" spans="70:70" x14ac:dyDescent="0.25">
      <c r="BR855925" s="2394"/>
    </row>
    <row r="855926" spans="70:70" x14ac:dyDescent="0.25">
      <c r="BR855926" s="2381"/>
    </row>
    <row r="855950" spans="70:70" x14ac:dyDescent="0.25">
      <c r="BR855950" s="2394"/>
    </row>
    <row r="855951" spans="70:70" x14ac:dyDescent="0.25">
      <c r="BR855951" s="2381"/>
    </row>
    <row r="855975" spans="70:70" x14ac:dyDescent="0.25">
      <c r="BR855975" s="2394"/>
    </row>
    <row r="855976" spans="70:70" x14ac:dyDescent="0.25">
      <c r="BR855976" s="2381"/>
    </row>
    <row r="856000" spans="70:70" x14ac:dyDescent="0.25">
      <c r="BR856000" s="2394"/>
    </row>
    <row r="856001" spans="70:70" x14ac:dyDescent="0.25">
      <c r="BR856001" s="2381"/>
    </row>
    <row r="856025" spans="70:70" x14ac:dyDescent="0.25">
      <c r="BR856025" s="2394"/>
    </row>
    <row r="856026" spans="70:70" x14ac:dyDescent="0.25">
      <c r="BR856026" s="2381"/>
    </row>
    <row r="856050" spans="70:70" x14ac:dyDescent="0.25">
      <c r="BR856050" s="2394"/>
    </row>
    <row r="856051" spans="70:70" x14ac:dyDescent="0.25">
      <c r="BR856051" s="2381"/>
    </row>
    <row r="856075" spans="70:70" x14ac:dyDescent="0.25">
      <c r="BR856075" s="2394"/>
    </row>
    <row r="856076" spans="70:70" x14ac:dyDescent="0.25">
      <c r="BR856076" s="2381"/>
    </row>
    <row r="856100" spans="70:70" x14ac:dyDescent="0.25">
      <c r="BR856100" s="2394"/>
    </row>
    <row r="856101" spans="70:70" x14ac:dyDescent="0.25">
      <c r="BR856101" s="2381"/>
    </row>
    <row r="856125" spans="70:70" x14ac:dyDescent="0.25">
      <c r="BR856125" s="2394"/>
    </row>
    <row r="856126" spans="70:70" x14ac:dyDescent="0.25">
      <c r="BR856126" s="2381"/>
    </row>
    <row r="856150" spans="70:70" x14ac:dyDescent="0.25">
      <c r="BR856150" s="2394"/>
    </row>
    <row r="856151" spans="70:70" x14ac:dyDescent="0.25">
      <c r="BR856151" s="2381"/>
    </row>
    <row r="856175" spans="70:70" x14ac:dyDescent="0.25">
      <c r="BR856175" s="2394"/>
    </row>
    <row r="856176" spans="70:70" x14ac:dyDescent="0.25">
      <c r="BR856176" s="2381"/>
    </row>
    <row r="856200" spans="70:70" x14ac:dyDescent="0.25">
      <c r="BR856200" s="2394"/>
    </row>
    <row r="856201" spans="70:70" x14ac:dyDescent="0.25">
      <c r="BR856201" s="2381"/>
    </row>
    <row r="856225" spans="70:70" x14ac:dyDescent="0.25">
      <c r="BR856225" s="2394"/>
    </row>
    <row r="856226" spans="70:70" x14ac:dyDescent="0.25">
      <c r="BR856226" s="2381"/>
    </row>
    <row r="856250" spans="70:70" x14ac:dyDescent="0.25">
      <c r="BR856250" s="2394"/>
    </row>
    <row r="856251" spans="70:70" x14ac:dyDescent="0.25">
      <c r="BR856251" s="2381"/>
    </row>
    <row r="856275" spans="70:70" x14ac:dyDescent="0.25">
      <c r="BR856275" s="2394"/>
    </row>
    <row r="856276" spans="70:70" x14ac:dyDescent="0.25">
      <c r="BR856276" s="2381"/>
    </row>
    <row r="856300" spans="70:70" x14ac:dyDescent="0.25">
      <c r="BR856300" s="2394"/>
    </row>
    <row r="856301" spans="70:70" x14ac:dyDescent="0.25">
      <c r="BR856301" s="2381"/>
    </row>
    <row r="856325" spans="70:70" x14ac:dyDescent="0.25">
      <c r="BR856325" s="2394"/>
    </row>
    <row r="856326" spans="70:70" x14ac:dyDescent="0.25">
      <c r="BR856326" s="2381"/>
    </row>
    <row r="856350" spans="70:70" x14ac:dyDescent="0.25">
      <c r="BR856350" s="2394"/>
    </row>
    <row r="856351" spans="70:70" x14ac:dyDescent="0.25">
      <c r="BR856351" s="2381"/>
    </row>
    <row r="856375" spans="70:70" x14ac:dyDescent="0.25">
      <c r="BR856375" s="2394"/>
    </row>
    <row r="856376" spans="70:70" x14ac:dyDescent="0.25">
      <c r="BR856376" s="2381"/>
    </row>
    <row r="856400" spans="70:70" x14ac:dyDescent="0.25">
      <c r="BR856400" s="2394"/>
    </row>
    <row r="856401" spans="70:70" x14ac:dyDescent="0.25">
      <c r="BR856401" s="2381"/>
    </row>
    <row r="856425" spans="70:70" x14ac:dyDescent="0.25">
      <c r="BR856425" s="2394"/>
    </row>
    <row r="856426" spans="70:70" x14ac:dyDescent="0.25">
      <c r="BR856426" s="2381"/>
    </row>
    <row r="856450" spans="70:70" x14ac:dyDescent="0.25">
      <c r="BR856450" s="2394"/>
    </row>
    <row r="856451" spans="70:70" x14ac:dyDescent="0.25">
      <c r="BR856451" s="2381"/>
    </row>
    <row r="856475" spans="70:70" x14ac:dyDescent="0.25">
      <c r="BR856475" s="2394"/>
    </row>
    <row r="856476" spans="70:70" x14ac:dyDescent="0.25">
      <c r="BR856476" s="2381"/>
    </row>
    <row r="856500" spans="70:70" x14ac:dyDescent="0.25">
      <c r="BR856500" s="2394"/>
    </row>
    <row r="856501" spans="70:70" x14ac:dyDescent="0.25">
      <c r="BR856501" s="2381"/>
    </row>
    <row r="856525" spans="70:70" x14ac:dyDescent="0.25">
      <c r="BR856525" s="2394"/>
    </row>
    <row r="856526" spans="70:70" x14ac:dyDescent="0.25">
      <c r="BR856526" s="2381"/>
    </row>
    <row r="856550" spans="70:70" x14ac:dyDescent="0.25">
      <c r="BR856550" s="2394"/>
    </row>
    <row r="856551" spans="70:70" x14ac:dyDescent="0.25">
      <c r="BR856551" s="2381"/>
    </row>
    <row r="856575" spans="70:70" x14ac:dyDescent="0.25">
      <c r="BR856575" s="2394"/>
    </row>
    <row r="856576" spans="70:70" x14ac:dyDescent="0.25">
      <c r="BR856576" s="2381"/>
    </row>
    <row r="856600" spans="70:70" x14ac:dyDescent="0.25">
      <c r="BR856600" s="2394"/>
    </row>
    <row r="856601" spans="70:70" x14ac:dyDescent="0.25">
      <c r="BR856601" s="2381"/>
    </row>
    <row r="856625" spans="70:70" x14ac:dyDescent="0.25">
      <c r="BR856625" s="2394"/>
    </row>
    <row r="856626" spans="70:70" x14ac:dyDescent="0.25">
      <c r="BR856626" s="2381"/>
    </row>
    <row r="856650" spans="70:70" x14ac:dyDescent="0.25">
      <c r="BR856650" s="2394"/>
    </row>
    <row r="856651" spans="70:70" x14ac:dyDescent="0.25">
      <c r="BR856651" s="2381"/>
    </row>
    <row r="856675" spans="70:70" x14ac:dyDescent="0.25">
      <c r="BR856675" s="2394"/>
    </row>
    <row r="856676" spans="70:70" x14ac:dyDescent="0.25">
      <c r="BR856676" s="2381"/>
    </row>
    <row r="856700" spans="70:70" x14ac:dyDescent="0.25">
      <c r="BR856700" s="2394"/>
    </row>
    <row r="856701" spans="70:70" x14ac:dyDescent="0.25">
      <c r="BR856701" s="2381"/>
    </row>
    <row r="856725" spans="70:70" x14ac:dyDescent="0.25">
      <c r="BR856725" s="2394"/>
    </row>
    <row r="856726" spans="70:70" x14ac:dyDescent="0.25">
      <c r="BR856726" s="2381"/>
    </row>
    <row r="856750" spans="70:70" x14ac:dyDescent="0.25">
      <c r="BR856750" s="2394"/>
    </row>
    <row r="856751" spans="70:70" x14ac:dyDescent="0.25">
      <c r="BR856751" s="2381"/>
    </row>
    <row r="856775" spans="70:70" x14ac:dyDescent="0.25">
      <c r="BR856775" s="2394"/>
    </row>
    <row r="856776" spans="70:70" x14ac:dyDescent="0.25">
      <c r="BR856776" s="2381"/>
    </row>
    <row r="856800" spans="70:70" x14ac:dyDescent="0.25">
      <c r="BR856800" s="2394"/>
    </row>
    <row r="856801" spans="70:70" x14ac:dyDescent="0.25">
      <c r="BR856801" s="2381"/>
    </row>
    <row r="856825" spans="70:70" x14ac:dyDescent="0.25">
      <c r="BR856825" s="2394"/>
    </row>
    <row r="856826" spans="70:70" x14ac:dyDescent="0.25">
      <c r="BR856826" s="2381"/>
    </row>
    <row r="856850" spans="70:70" x14ac:dyDescent="0.25">
      <c r="BR856850" s="2394"/>
    </row>
    <row r="856851" spans="70:70" x14ac:dyDescent="0.25">
      <c r="BR856851" s="2381"/>
    </row>
    <row r="856875" spans="70:70" x14ac:dyDescent="0.25">
      <c r="BR856875" s="2394"/>
    </row>
    <row r="856876" spans="70:70" x14ac:dyDescent="0.25">
      <c r="BR856876" s="2381"/>
    </row>
    <row r="856900" spans="70:70" x14ac:dyDescent="0.25">
      <c r="BR856900" s="2394"/>
    </row>
    <row r="856901" spans="70:70" x14ac:dyDescent="0.25">
      <c r="BR856901" s="2381"/>
    </row>
    <row r="856925" spans="70:70" x14ac:dyDescent="0.25">
      <c r="BR856925" s="2394"/>
    </row>
    <row r="856926" spans="70:70" x14ac:dyDescent="0.25">
      <c r="BR856926" s="2381"/>
    </row>
    <row r="856950" spans="70:70" x14ac:dyDescent="0.25">
      <c r="BR856950" s="2394"/>
    </row>
    <row r="856951" spans="70:70" x14ac:dyDescent="0.25">
      <c r="BR856951" s="2381"/>
    </row>
    <row r="856975" spans="70:70" x14ac:dyDescent="0.25">
      <c r="BR856975" s="2394"/>
    </row>
    <row r="856976" spans="70:70" x14ac:dyDescent="0.25">
      <c r="BR856976" s="2381"/>
    </row>
    <row r="857000" spans="70:70" x14ac:dyDescent="0.25">
      <c r="BR857000" s="2394"/>
    </row>
    <row r="857001" spans="70:70" x14ac:dyDescent="0.25">
      <c r="BR857001" s="2381"/>
    </row>
    <row r="857025" spans="70:70" x14ac:dyDescent="0.25">
      <c r="BR857025" s="2394"/>
    </row>
    <row r="857026" spans="70:70" x14ac:dyDescent="0.25">
      <c r="BR857026" s="2381"/>
    </row>
    <row r="857050" spans="70:70" x14ac:dyDescent="0.25">
      <c r="BR857050" s="2394"/>
    </row>
    <row r="857051" spans="70:70" x14ac:dyDescent="0.25">
      <c r="BR857051" s="2381"/>
    </row>
    <row r="857075" spans="70:70" x14ac:dyDescent="0.25">
      <c r="BR857075" s="2394"/>
    </row>
    <row r="857076" spans="70:70" x14ac:dyDescent="0.25">
      <c r="BR857076" s="2381"/>
    </row>
    <row r="857100" spans="70:70" x14ac:dyDescent="0.25">
      <c r="BR857100" s="2394"/>
    </row>
    <row r="857101" spans="70:70" x14ac:dyDescent="0.25">
      <c r="BR857101" s="2381"/>
    </row>
    <row r="857125" spans="70:70" x14ac:dyDescent="0.25">
      <c r="BR857125" s="2394"/>
    </row>
    <row r="857126" spans="70:70" x14ac:dyDescent="0.25">
      <c r="BR857126" s="2381"/>
    </row>
    <row r="857150" spans="70:70" x14ac:dyDescent="0.25">
      <c r="BR857150" s="2394"/>
    </row>
    <row r="857151" spans="70:70" x14ac:dyDescent="0.25">
      <c r="BR857151" s="2381"/>
    </row>
    <row r="857175" spans="70:70" x14ac:dyDescent="0.25">
      <c r="BR857175" s="2394"/>
    </row>
    <row r="857176" spans="70:70" x14ac:dyDescent="0.25">
      <c r="BR857176" s="2381"/>
    </row>
    <row r="857200" spans="70:70" x14ac:dyDescent="0.25">
      <c r="BR857200" s="2394"/>
    </row>
    <row r="857201" spans="70:70" x14ac:dyDescent="0.25">
      <c r="BR857201" s="2381"/>
    </row>
    <row r="857225" spans="70:70" x14ac:dyDescent="0.25">
      <c r="BR857225" s="2394"/>
    </row>
    <row r="857226" spans="70:70" x14ac:dyDescent="0.25">
      <c r="BR857226" s="2381"/>
    </row>
    <row r="857250" spans="70:70" x14ac:dyDescent="0.25">
      <c r="BR857250" s="2394"/>
    </row>
    <row r="857251" spans="70:70" x14ac:dyDescent="0.25">
      <c r="BR857251" s="2381"/>
    </row>
    <row r="857275" spans="70:70" x14ac:dyDescent="0.25">
      <c r="BR857275" s="2394"/>
    </row>
    <row r="857276" spans="70:70" x14ac:dyDescent="0.25">
      <c r="BR857276" s="2381"/>
    </row>
    <row r="857300" spans="70:70" x14ac:dyDescent="0.25">
      <c r="BR857300" s="2394"/>
    </row>
    <row r="857301" spans="70:70" x14ac:dyDescent="0.25">
      <c r="BR857301" s="2381"/>
    </row>
    <row r="857325" spans="70:70" x14ac:dyDescent="0.25">
      <c r="BR857325" s="2394"/>
    </row>
    <row r="857326" spans="70:70" x14ac:dyDescent="0.25">
      <c r="BR857326" s="2381"/>
    </row>
    <row r="857350" spans="70:70" x14ac:dyDescent="0.25">
      <c r="BR857350" s="2394"/>
    </row>
    <row r="857351" spans="70:70" x14ac:dyDescent="0.25">
      <c r="BR857351" s="2381"/>
    </row>
    <row r="857375" spans="70:70" x14ac:dyDescent="0.25">
      <c r="BR857375" s="2394"/>
    </row>
    <row r="857376" spans="70:70" x14ac:dyDescent="0.25">
      <c r="BR857376" s="2381"/>
    </row>
    <row r="857400" spans="70:70" x14ac:dyDescent="0.25">
      <c r="BR857400" s="2394"/>
    </row>
    <row r="857401" spans="70:70" x14ac:dyDescent="0.25">
      <c r="BR857401" s="2381"/>
    </row>
    <row r="857425" spans="70:70" x14ac:dyDescent="0.25">
      <c r="BR857425" s="2394"/>
    </row>
    <row r="857426" spans="70:70" x14ac:dyDescent="0.25">
      <c r="BR857426" s="2381"/>
    </row>
    <row r="857450" spans="70:70" x14ac:dyDescent="0.25">
      <c r="BR857450" s="2394"/>
    </row>
    <row r="857451" spans="70:70" x14ac:dyDescent="0.25">
      <c r="BR857451" s="2381"/>
    </row>
    <row r="857475" spans="70:70" x14ac:dyDescent="0.25">
      <c r="BR857475" s="2394"/>
    </row>
    <row r="857476" spans="70:70" x14ac:dyDescent="0.25">
      <c r="BR857476" s="2381"/>
    </row>
    <row r="857500" spans="70:70" x14ac:dyDescent="0.25">
      <c r="BR857500" s="2394"/>
    </row>
    <row r="857501" spans="70:70" x14ac:dyDescent="0.25">
      <c r="BR857501" s="2381"/>
    </row>
    <row r="857525" spans="70:70" x14ac:dyDescent="0.25">
      <c r="BR857525" s="2394"/>
    </row>
    <row r="857526" spans="70:70" x14ac:dyDescent="0.25">
      <c r="BR857526" s="2381"/>
    </row>
    <row r="857550" spans="70:70" x14ac:dyDescent="0.25">
      <c r="BR857550" s="2394"/>
    </row>
    <row r="857551" spans="70:70" x14ac:dyDescent="0.25">
      <c r="BR857551" s="2381"/>
    </row>
    <row r="857575" spans="70:70" x14ac:dyDescent="0.25">
      <c r="BR857575" s="2394"/>
    </row>
    <row r="857576" spans="70:70" x14ac:dyDescent="0.25">
      <c r="BR857576" s="2381"/>
    </row>
    <row r="857600" spans="70:70" x14ac:dyDescent="0.25">
      <c r="BR857600" s="2394"/>
    </row>
    <row r="857601" spans="70:70" x14ac:dyDescent="0.25">
      <c r="BR857601" s="2381"/>
    </row>
    <row r="857625" spans="70:70" x14ac:dyDescent="0.25">
      <c r="BR857625" s="2394"/>
    </row>
    <row r="857626" spans="70:70" x14ac:dyDescent="0.25">
      <c r="BR857626" s="2381"/>
    </row>
    <row r="857650" spans="70:70" x14ac:dyDescent="0.25">
      <c r="BR857650" s="2394"/>
    </row>
    <row r="857651" spans="70:70" x14ac:dyDescent="0.25">
      <c r="BR857651" s="2381"/>
    </row>
    <row r="857675" spans="70:70" x14ac:dyDescent="0.25">
      <c r="BR857675" s="2394"/>
    </row>
    <row r="857676" spans="70:70" x14ac:dyDescent="0.25">
      <c r="BR857676" s="2381"/>
    </row>
    <row r="857700" spans="70:70" x14ac:dyDescent="0.25">
      <c r="BR857700" s="2394"/>
    </row>
    <row r="857701" spans="70:70" x14ac:dyDescent="0.25">
      <c r="BR857701" s="2381"/>
    </row>
    <row r="857725" spans="70:70" x14ac:dyDescent="0.25">
      <c r="BR857725" s="2394"/>
    </row>
    <row r="857726" spans="70:70" x14ac:dyDescent="0.25">
      <c r="BR857726" s="2381"/>
    </row>
    <row r="857750" spans="70:70" x14ac:dyDescent="0.25">
      <c r="BR857750" s="2394"/>
    </row>
    <row r="857751" spans="70:70" x14ac:dyDescent="0.25">
      <c r="BR857751" s="2381"/>
    </row>
    <row r="857775" spans="70:70" x14ac:dyDescent="0.25">
      <c r="BR857775" s="2394"/>
    </row>
    <row r="857776" spans="70:70" x14ac:dyDescent="0.25">
      <c r="BR857776" s="2381"/>
    </row>
    <row r="857800" spans="70:70" x14ac:dyDescent="0.25">
      <c r="BR857800" s="2394"/>
    </row>
    <row r="857801" spans="70:70" x14ac:dyDescent="0.25">
      <c r="BR857801" s="2381"/>
    </row>
    <row r="857825" spans="70:70" x14ac:dyDescent="0.25">
      <c r="BR857825" s="2394"/>
    </row>
    <row r="857826" spans="70:70" x14ac:dyDescent="0.25">
      <c r="BR857826" s="2381"/>
    </row>
    <row r="857850" spans="70:70" x14ac:dyDescent="0.25">
      <c r="BR857850" s="2394"/>
    </row>
    <row r="857851" spans="70:70" x14ac:dyDescent="0.25">
      <c r="BR857851" s="2381"/>
    </row>
    <row r="857875" spans="70:70" x14ac:dyDescent="0.25">
      <c r="BR857875" s="2394"/>
    </row>
    <row r="857876" spans="70:70" x14ac:dyDescent="0.25">
      <c r="BR857876" s="2381"/>
    </row>
    <row r="857900" spans="70:70" x14ac:dyDescent="0.25">
      <c r="BR857900" s="2394"/>
    </row>
    <row r="857901" spans="70:70" x14ac:dyDescent="0.25">
      <c r="BR857901" s="2381"/>
    </row>
    <row r="857925" spans="70:70" x14ac:dyDescent="0.25">
      <c r="BR857925" s="2394"/>
    </row>
    <row r="857926" spans="70:70" x14ac:dyDescent="0.25">
      <c r="BR857926" s="2381"/>
    </row>
    <row r="857950" spans="70:70" x14ac:dyDescent="0.25">
      <c r="BR857950" s="2394"/>
    </row>
    <row r="857951" spans="70:70" x14ac:dyDescent="0.25">
      <c r="BR857951" s="2381"/>
    </row>
    <row r="857975" spans="70:70" x14ac:dyDescent="0.25">
      <c r="BR857975" s="2394"/>
    </row>
    <row r="857976" spans="70:70" x14ac:dyDescent="0.25">
      <c r="BR857976" s="2381"/>
    </row>
    <row r="858000" spans="70:70" x14ac:dyDescent="0.25">
      <c r="BR858000" s="2394"/>
    </row>
    <row r="858001" spans="70:70" x14ac:dyDescent="0.25">
      <c r="BR858001" s="2381"/>
    </row>
    <row r="858025" spans="70:70" x14ac:dyDescent="0.25">
      <c r="BR858025" s="2394"/>
    </row>
    <row r="858026" spans="70:70" x14ac:dyDescent="0.25">
      <c r="BR858026" s="2381"/>
    </row>
    <row r="858050" spans="70:70" x14ac:dyDescent="0.25">
      <c r="BR858050" s="2394"/>
    </row>
    <row r="858051" spans="70:70" x14ac:dyDescent="0.25">
      <c r="BR858051" s="2381"/>
    </row>
    <row r="858075" spans="70:70" x14ac:dyDescent="0.25">
      <c r="BR858075" s="2394"/>
    </row>
    <row r="858076" spans="70:70" x14ac:dyDescent="0.25">
      <c r="BR858076" s="2381"/>
    </row>
    <row r="858100" spans="70:70" x14ac:dyDescent="0.25">
      <c r="BR858100" s="2394"/>
    </row>
    <row r="858101" spans="70:70" x14ac:dyDescent="0.25">
      <c r="BR858101" s="2381"/>
    </row>
    <row r="858125" spans="70:70" x14ac:dyDescent="0.25">
      <c r="BR858125" s="2394"/>
    </row>
    <row r="858126" spans="70:70" x14ac:dyDescent="0.25">
      <c r="BR858126" s="2381"/>
    </row>
    <row r="858150" spans="70:70" x14ac:dyDescent="0.25">
      <c r="BR858150" s="2394"/>
    </row>
    <row r="858151" spans="70:70" x14ac:dyDescent="0.25">
      <c r="BR858151" s="2381"/>
    </row>
    <row r="858175" spans="70:70" x14ac:dyDescent="0.25">
      <c r="BR858175" s="2394"/>
    </row>
    <row r="858176" spans="70:70" x14ac:dyDescent="0.25">
      <c r="BR858176" s="2381"/>
    </row>
    <row r="858200" spans="70:70" x14ac:dyDescent="0.25">
      <c r="BR858200" s="2394"/>
    </row>
    <row r="858201" spans="70:70" x14ac:dyDescent="0.25">
      <c r="BR858201" s="2381"/>
    </row>
    <row r="858225" spans="70:70" x14ac:dyDescent="0.25">
      <c r="BR858225" s="2394"/>
    </row>
    <row r="858226" spans="70:70" x14ac:dyDescent="0.25">
      <c r="BR858226" s="2381"/>
    </row>
    <row r="858250" spans="70:70" x14ac:dyDescent="0.25">
      <c r="BR858250" s="2394"/>
    </row>
    <row r="858251" spans="70:70" x14ac:dyDescent="0.25">
      <c r="BR858251" s="2381"/>
    </row>
    <row r="858275" spans="70:70" x14ac:dyDescent="0.25">
      <c r="BR858275" s="2394"/>
    </row>
    <row r="858276" spans="70:70" x14ac:dyDescent="0.25">
      <c r="BR858276" s="2381"/>
    </row>
    <row r="858300" spans="70:70" x14ac:dyDescent="0.25">
      <c r="BR858300" s="2394"/>
    </row>
    <row r="858301" spans="70:70" x14ac:dyDescent="0.25">
      <c r="BR858301" s="2381"/>
    </row>
    <row r="858325" spans="70:70" x14ac:dyDescent="0.25">
      <c r="BR858325" s="2394"/>
    </row>
    <row r="858326" spans="70:70" x14ac:dyDescent="0.25">
      <c r="BR858326" s="2381"/>
    </row>
    <row r="858350" spans="70:70" x14ac:dyDescent="0.25">
      <c r="BR858350" s="2394"/>
    </row>
    <row r="858351" spans="70:70" x14ac:dyDescent="0.25">
      <c r="BR858351" s="2381"/>
    </row>
    <row r="858375" spans="70:70" x14ac:dyDescent="0.25">
      <c r="BR858375" s="2394"/>
    </row>
    <row r="858376" spans="70:70" x14ac:dyDescent="0.25">
      <c r="BR858376" s="2381"/>
    </row>
    <row r="858400" spans="70:70" x14ac:dyDescent="0.25">
      <c r="BR858400" s="2394"/>
    </row>
    <row r="858401" spans="70:70" x14ac:dyDescent="0.25">
      <c r="BR858401" s="2381"/>
    </row>
    <row r="858425" spans="70:70" x14ac:dyDescent="0.25">
      <c r="BR858425" s="2394"/>
    </row>
    <row r="858426" spans="70:70" x14ac:dyDescent="0.25">
      <c r="BR858426" s="2381"/>
    </row>
    <row r="858450" spans="70:70" x14ac:dyDescent="0.25">
      <c r="BR858450" s="2394"/>
    </row>
    <row r="858451" spans="70:70" x14ac:dyDescent="0.25">
      <c r="BR858451" s="2381"/>
    </row>
    <row r="858475" spans="70:70" x14ac:dyDescent="0.25">
      <c r="BR858475" s="2394"/>
    </row>
    <row r="858476" spans="70:70" x14ac:dyDescent="0.25">
      <c r="BR858476" s="2381"/>
    </row>
    <row r="858500" spans="70:70" x14ac:dyDescent="0.25">
      <c r="BR858500" s="2394"/>
    </row>
    <row r="858501" spans="70:70" x14ac:dyDescent="0.25">
      <c r="BR858501" s="2381"/>
    </row>
    <row r="858525" spans="70:70" x14ac:dyDescent="0.25">
      <c r="BR858525" s="2394"/>
    </row>
    <row r="858526" spans="70:70" x14ac:dyDescent="0.25">
      <c r="BR858526" s="2381"/>
    </row>
    <row r="858550" spans="70:70" x14ac:dyDescent="0.25">
      <c r="BR858550" s="2394"/>
    </row>
    <row r="858551" spans="70:70" x14ac:dyDescent="0.25">
      <c r="BR858551" s="2381"/>
    </row>
    <row r="858575" spans="70:70" x14ac:dyDescent="0.25">
      <c r="BR858575" s="2394"/>
    </row>
    <row r="858576" spans="70:70" x14ac:dyDescent="0.25">
      <c r="BR858576" s="2381"/>
    </row>
    <row r="858600" spans="70:70" x14ac:dyDescent="0.25">
      <c r="BR858600" s="2394"/>
    </row>
    <row r="858601" spans="70:70" x14ac:dyDescent="0.25">
      <c r="BR858601" s="2381"/>
    </row>
    <row r="858625" spans="70:70" x14ac:dyDescent="0.25">
      <c r="BR858625" s="2394"/>
    </row>
    <row r="858626" spans="70:70" x14ac:dyDescent="0.25">
      <c r="BR858626" s="2381"/>
    </row>
    <row r="858650" spans="70:70" x14ac:dyDescent="0.25">
      <c r="BR858650" s="2394"/>
    </row>
    <row r="858651" spans="70:70" x14ac:dyDescent="0.25">
      <c r="BR858651" s="2381"/>
    </row>
    <row r="858675" spans="70:70" x14ac:dyDescent="0.25">
      <c r="BR858675" s="2394"/>
    </row>
    <row r="858676" spans="70:70" x14ac:dyDescent="0.25">
      <c r="BR858676" s="2381"/>
    </row>
    <row r="858700" spans="70:70" x14ac:dyDescent="0.25">
      <c r="BR858700" s="2394"/>
    </row>
    <row r="858701" spans="70:70" x14ac:dyDescent="0.25">
      <c r="BR858701" s="2381"/>
    </row>
    <row r="858725" spans="70:70" x14ac:dyDescent="0.25">
      <c r="BR858725" s="2394"/>
    </row>
    <row r="858726" spans="70:70" x14ac:dyDescent="0.25">
      <c r="BR858726" s="2381"/>
    </row>
    <row r="858750" spans="70:70" x14ac:dyDescent="0.25">
      <c r="BR858750" s="2394"/>
    </row>
    <row r="858751" spans="70:70" x14ac:dyDescent="0.25">
      <c r="BR858751" s="2381"/>
    </row>
    <row r="858775" spans="70:70" x14ac:dyDescent="0.25">
      <c r="BR858775" s="2394"/>
    </row>
    <row r="858776" spans="70:70" x14ac:dyDescent="0.25">
      <c r="BR858776" s="2381"/>
    </row>
    <row r="858800" spans="70:70" x14ac:dyDescent="0.25">
      <c r="BR858800" s="2394"/>
    </row>
    <row r="858801" spans="70:70" x14ac:dyDescent="0.25">
      <c r="BR858801" s="2381"/>
    </row>
    <row r="858825" spans="70:70" x14ac:dyDescent="0.25">
      <c r="BR858825" s="2394"/>
    </row>
    <row r="858826" spans="70:70" x14ac:dyDescent="0.25">
      <c r="BR858826" s="2381"/>
    </row>
    <row r="858850" spans="70:70" x14ac:dyDescent="0.25">
      <c r="BR858850" s="2394"/>
    </row>
    <row r="858851" spans="70:70" x14ac:dyDescent="0.25">
      <c r="BR858851" s="2381"/>
    </row>
    <row r="858875" spans="70:70" x14ac:dyDescent="0.25">
      <c r="BR858875" s="2394"/>
    </row>
    <row r="858876" spans="70:70" x14ac:dyDescent="0.25">
      <c r="BR858876" s="2381"/>
    </row>
    <row r="858900" spans="70:70" x14ac:dyDescent="0.25">
      <c r="BR858900" s="2394"/>
    </row>
    <row r="858901" spans="70:70" x14ac:dyDescent="0.25">
      <c r="BR858901" s="2381"/>
    </row>
    <row r="858925" spans="70:70" x14ac:dyDescent="0.25">
      <c r="BR858925" s="2394"/>
    </row>
    <row r="858926" spans="70:70" x14ac:dyDescent="0.25">
      <c r="BR858926" s="2381"/>
    </row>
    <row r="858950" spans="70:70" x14ac:dyDescent="0.25">
      <c r="BR858950" s="2394"/>
    </row>
    <row r="858951" spans="70:70" x14ac:dyDescent="0.25">
      <c r="BR858951" s="2381"/>
    </row>
    <row r="858975" spans="70:70" x14ac:dyDescent="0.25">
      <c r="BR858975" s="2394"/>
    </row>
    <row r="858976" spans="70:70" x14ac:dyDescent="0.25">
      <c r="BR858976" s="2381"/>
    </row>
    <row r="859000" spans="70:70" x14ac:dyDescent="0.25">
      <c r="BR859000" s="2394"/>
    </row>
    <row r="859001" spans="70:70" x14ac:dyDescent="0.25">
      <c r="BR859001" s="2381"/>
    </row>
    <row r="859025" spans="70:70" x14ac:dyDescent="0.25">
      <c r="BR859025" s="2394"/>
    </row>
    <row r="859026" spans="70:70" x14ac:dyDescent="0.25">
      <c r="BR859026" s="2381"/>
    </row>
    <row r="859050" spans="70:70" x14ac:dyDescent="0.25">
      <c r="BR859050" s="2394"/>
    </row>
    <row r="859051" spans="70:70" x14ac:dyDescent="0.25">
      <c r="BR859051" s="2381"/>
    </row>
    <row r="859075" spans="70:70" x14ac:dyDescent="0.25">
      <c r="BR859075" s="2394"/>
    </row>
    <row r="859076" spans="70:70" x14ac:dyDescent="0.25">
      <c r="BR859076" s="2381"/>
    </row>
    <row r="859100" spans="70:70" x14ac:dyDescent="0.25">
      <c r="BR859100" s="2394"/>
    </row>
    <row r="859101" spans="70:70" x14ac:dyDescent="0.25">
      <c r="BR859101" s="2381"/>
    </row>
    <row r="859125" spans="70:70" x14ac:dyDescent="0.25">
      <c r="BR859125" s="2394"/>
    </row>
    <row r="859126" spans="70:70" x14ac:dyDescent="0.25">
      <c r="BR859126" s="2381"/>
    </row>
    <row r="859150" spans="70:70" x14ac:dyDescent="0.25">
      <c r="BR859150" s="2394"/>
    </row>
    <row r="859151" spans="70:70" x14ac:dyDescent="0.25">
      <c r="BR859151" s="2381"/>
    </row>
    <row r="859175" spans="70:70" x14ac:dyDescent="0.25">
      <c r="BR859175" s="2394"/>
    </row>
    <row r="859176" spans="70:70" x14ac:dyDescent="0.25">
      <c r="BR859176" s="2381"/>
    </row>
    <row r="859200" spans="70:70" x14ac:dyDescent="0.25">
      <c r="BR859200" s="2394"/>
    </row>
    <row r="859201" spans="70:70" x14ac:dyDescent="0.25">
      <c r="BR859201" s="2381"/>
    </row>
    <row r="859225" spans="70:70" x14ac:dyDescent="0.25">
      <c r="BR859225" s="2394"/>
    </row>
    <row r="859226" spans="70:70" x14ac:dyDescent="0.25">
      <c r="BR859226" s="2381"/>
    </row>
    <row r="859250" spans="70:70" x14ac:dyDescent="0.25">
      <c r="BR859250" s="2394"/>
    </row>
    <row r="859251" spans="70:70" x14ac:dyDescent="0.25">
      <c r="BR859251" s="2381"/>
    </row>
    <row r="859275" spans="70:70" x14ac:dyDescent="0.25">
      <c r="BR859275" s="2394"/>
    </row>
    <row r="859276" spans="70:70" x14ac:dyDescent="0.25">
      <c r="BR859276" s="2381"/>
    </row>
    <row r="859300" spans="70:70" x14ac:dyDescent="0.25">
      <c r="BR859300" s="2394"/>
    </row>
    <row r="859301" spans="70:70" x14ac:dyDescent="0.25">
      <c r="BR859301" s="2381"/>
    </row>
    <row r="859325" spans="70:70" x14ac:dyDescent="0.25">
      <c r="BR859325" s="2394"/>
    </row>
    <row r="859326" spans="70:70" x14ac:dyDescent="0.25">
      <c r="BR859326" s="2381"/>
    </row>
    <row r="859350" spans="70:70" x14ac:dyDescent="0.25">
      <c r="BR859350" s="2394"/>
    </row>
    <row r="859351" spans="70:70" x14ac:dyDescent="0.25">
      <c r="BR859351" s="2381"/>
    </row>
    <row r="859375" spans="70:70" x14ac:dyDescent="0.25">
      <c r="BR859375" s="2394"/>
    </row>
    <row r="859376" spans="70:70" x14ac:dyDescent="0.25">
      <c r="BR859376" s="2381"/>
    </row>
    <row r="859400" spans="70:70" x14ac:dyDescent="0.25">
      <c r="BR859400" s="2394"/>
    </row>
    <row r="859401" spans="70:70" x14ac:dyDescent="0.25">
      <c r="BR859401" s="2381"/>
    </row>
    <row r="859425" spans="70:70" x14ac:dyDescent="0.25">
      <c r="BR859425" s="2394"/>
    </row>
    <row r="859426" spans="70:70" x14ac:dyDescent="0.25">
      <c r="BR859426" s="2381"/>
    </row>
    <row r="859450" spans="70:70" x14ac:dyDescent="0.25">
      <c r="BR859450" s="2394"/>
    </row>
    <row r="859451" spans="70:70" x14ac:dyDescent="0.25">
      <c r="BR859451" s="2381"/>
    </row>
    <row r="859475" spans="70:70" x14ac:dyDescent="0.25">
      <c r="BR859475" s="2394"/>
    </row>
    <row r="859476" spans="70:70" x14ac:dyDescent="0.25">
      <c r="BR859476" s="2381"/>
    </row>
    <row r="859500" spans="70:70" x14ac:dyDescent="0.25">
      <c r="BR859500" s="2394"/>
    </row>
    <row r="859501" spans="70:70" x14ac:dyDescent="0.25">
      <c r="BR859501" s="2381"/>
    </row>
    <row r="859525" spans="70:70" x14ac:dyDescent="0.25">
      <c r="BR859525" s="2394"/>
    </row>
    <row r="859526" spans="70:70" x14ac:dyDescent="0.25">
      <c r="BR859526" s="2381"/>
    </row>
    <row r="859550" spans="70:70" x14ac:dyDescent="0.25">
      <c r="BR859550" s="2394"/>
    </row>
    <row r="859551" spans="70:70" x14ac:dyDescent="0.25">
      <c r="BR859551" s="2381"/>
    </row>
    <row r="859575" spans="70:70" x14ac:dyDescent="0.25">
      <c r="BR859575" s="2394"/>
    </row>
    <row r="859576" spans="70:70" x14ac:dyDescent="0.25">
      <c r="BR859576" s="2381"/>
    </row>
    <row r="859600" spans="70:70" x14ac:dyDescent="0.25">
      <c r="BR859600" s="2394"/>
    </row>
    <row r="859601" spans="70:70" x14ac:dyDescent="0.25">
      <c r="BR859601" s="2381"/>
    </row>
    <row r="859625" spans="70:70" x14ac:dyDescent="0.25">
      <c r="BR859625" s="2394"/>
    </row>
    <row r="859626" spans="70:70" x14ac:dyDescent="0.25">
      <c r="BR859626" s="2381"/>
    </row>
    <row r="859650" spans="70:70" x14ac:dyDescent="0.25">
      <c r="BR859650" s="2394"/>
    </row>
    <row r="859651" spans="70:70" x14ac:dyDescent="0.25">
      <c r="BR859651" s="2381"/>
    </row>
    <row r="859675" spans="70:70" x14ac:dyDescent="0.25">
      <c r="BR859675" s="2394"/>
    </row>
    <row r="859676" spans="70:70" x14ac:dyDescent="0.25">
      <c r="BR859676" s="2381"/>
    </row>
    <row r="859700" spans="70:70" x14ac:dyDescent="0.25">
      <c r="BR859700" s="2394"/>
    </row>
    <row r="859701" spans="70:70" x14ac:dyDescent="0.25">
      <c r="BR859701" s="2381"/>
    </row>
    <row r="859725" spans="70:70" x14ac:dyDescent="0.25">
      <c r="BR859725" s="2394"/>
    </row>
    <row r="859726" spans="70:70" x14ac:dyDescent="0.25">
      <c r="BR859726" s="2381"/>
    </row>
    <row r="859750" spans="70:70" x14ac:dyDescent="0.25">
      <c r="BR859750" s="2394"/>
    </row>
    <row r="859751" spans="70:70" x14ac:dyDescent="0.25">
      <c r="BR859751" s="2381"/>
    </row>
    <row r="859775" spans="70:70" x14ac:dyDescent="0.25">
      <c r="BR859775" s="2394"/>
    </row>
    <row r="859776" spans="70:70" x14ac:dyDescent="0.25">
      <c r="BR859776" s="2381"/>
    </row>
    <row r="859800" spans="70:70" x14ac:dyDescent="0.25">
      <c r="BR859800" s="2394"/>
    </row>
    <row r="859801" spans="70:70" x14ac:dyDescent="0.25">
      <c r="BR859801" s="2381"/>
    </row>
    <row r="859825" spans="70:70" x14ac:dyDescent="0.25">
      <c r="BR859825" s="2394"/>
    </row>
    <row r="859826" spans="70:70" x14ac:dyDescent="0.25">
      <c r="BR859826" s="2381"/>
    </row>
    <row r="859850" spans="70:70" x14ac:dyDescent="0.25">
      <c r="BR859850" s="2394"/>
    </row>
    <row r="859851" spans="70:70" x14ac:dyDescent="0.25">
      <c r="BR859851" s="2381"/>
    </row>
    <row r="859875" spans="70:70" x14ac:dyDescent="0.25">
      <c r="BR859875" s="2394"/>
    </row>
    <row r="859876" spans="70:70" x14ac:dyDescent="0.25">
      <c r="BR859876" s="2381"/>
    </row>
    <row r="859900" spans="70:70" x14ac:dyDescent="0.25">
      <c r="BR859900" s="2394"/>
    </row>
    <row r="859901" spans="70:70" x14ac:dyDescent="0.25">
      <c r="BR859901" s="2381"/>
    </row>
    <row r="859925" spans="70:70" x14ac:dyDescent="0.25">
      <c r="BR859925" s="2394"/>
    </row>
    <row r="859926" spans="70:70" x14ac:dyDescent="0.25">
      <c r="BR859926" s="2381"/>
    </row>
    <row r="859950" spans="70:70" x14ac:dyDescent="0.25">
      <c r="BR859950" s="2394"/>
    </row>
    <row r="859951" spans="70:70" x14ac:dyDescent="0.25">
      <c r="BR859951" s="2381"/>
    </row>
    <row r="859975" spans="70:70" x14ac:dyDescent="0.25">
      <c r="BR859975" s="2394"/>
    </row>
    <row r="859976" spans="70:70" x14ac:dyDescent="0.25">
      <c r="BR859976" s="2381"/>
    </row>
    <row r="860000" spans="70:70" x14ac:dyDescent="0.25">
      <c r="BR860000" s="2394"/>
    </row>
    <row r="860001" spans="70:70" x14ac:dyDescent="0.25">
      <c r="BR860001" s="2381"/>
    </row>
    <row r="860025" spans="70:70" x14ac:dyDescent="0.25">
      <c r="BR860025" s="2394"/>
    </row>
    <row r="860026" spans="70:70" x14ac:dyDescent="0.25">
      <c r="BR860026" s="2381"/>
    </row>
    <row r="860050" spans="70:70" x14ac:dyDescent="0.25">
      <c r="BR860050" s="2394"/>
    </row>
    <row r="860051" spans="70:70" x14ac:dyDescent="0.25">
      <c r="BR860051" s="2381"/>
    </row>
    <row r="860075" spans="70:70" x14ac:dyDescent="0.25">
      <c r="BR860075" s="2394"/>
    </row>
    <row r="860076" spans="70:70" x14ac:dyDescent="0.25">
      <c r="BR860076" s="2381"/>
    </row>
    <row r="860100" spans="70:70" x14ac:dyDescent="0.25">
      <c r="BR860100" s="2394"/>
    </row>
    <row r="860101" spans="70:70" x14ac:dyDescent="0.25">
      <c r="BR860101" s="2381"/>
    </row>
    <row r="860125" spans="70:70" x14ac:dyDescent="0.25">
      <c r="BR860125" s="2394"/>
    </row>
    <row r="860126" spans="70:70" x14ac:dyDescent="0.25">
      <c r="BR860126" s="2381"/>
    </row>
    <row r="860150" spans="70:70" x14ac:dyDescent="0.25">
      <c r="BR860150" s="2394"/>
    </row>
    <row r="860151" spans="70:70" x14ac:dyDescent="0.25">
      <c r="BR860151" s="2381"/>
    </row>
    <row r="860175" spans="70:70" x14ac:dyDescent="0.25">
      <c r="BR860175" s="2394"/>
    </row>
    <row r="860176" spans="70:70" x14ac:dyDescent="0.25">
      <c r="BR860176" s="2381"/>
    </row>
    <row r="860200" spans="70:70" x14ac:dyDescent="0.25">
      <c r="BR860200" s="2394"/>
    </row>
    <row r="860201" spans="70:70" x14ac:dyDescent="0.25">
      <c r="BR860201" s="2381"/>
    </row>
    <row r="860225" spans="70:70" x14ac:dyDescent="0.25">
      <c r="BR860225" s="2394"/>
    </row>
    <row r="860226" spans="70:70" x14ac:dyDescent="0.25">
      <c r="BR860226" s="2381"/>
    </row>
    <row r="860250" spans="70:70" x14ac:dyDescent="0.25">
      <c r="BR860250" s="2394"/>
    </row>
    <row r="860251" spans="70:70" x14ac:dyDescent="0.25">
      <c r="BR860251" s="2381"/>
    </row>
    <row r="860275" spans="70:70" x14ac:dyDescent="0.25">
      <c r="BR860275" s="2394"/>
    </row>
    <row r="860276" spans="70:70" x14ac:dyDescent="0.25">
      <c r="BR860276" s="2381"/>
    </row>
    <row r="860300" spans="70:70" x14ac:dyDescent="0.25">
      <c r="BR860300" s="2394"/>
    </row>
    <row r="860301" spans="70:70" x14ac:dyDescent="0.25">
      <c r="BR860301" s="2381"/>
    </row>
    <row r="860325" spans="70:70" x14ac:dyDescent="0.25">
      <c r="BR860325" s="2394"/>
    </row>
    <row r="860326" spans="70:70" x14ac:dyDescent="0.25">
      <c r="BR860326" s="2381"/>
    </row>
    <row r="860350" spans="70:70" x14ac:dyDescent="0.25">
      <c r="BR860350" s="2394"/>
    </row>
    <row r="860351" spans="70:70" x14ac:dyDescent="0.25">
      <c r="BR860351" s="2381"/>
    </row>
    <row r="860375" spans="70:70" x14ac:dyDescent="0.25">
      <c r="BR860375" s="2394"/>
    </row>
    <row r="860376" spans="70:70" x14ac:dyDescent="0.25">
      <c r="BR860376" s="2381"/>
    </row>
    <row r="860400" spans="70:70" x14ac:dyDescent="0.25">
      <c r="BR860400" s="2394"/>
    </row>
    <row r="860401" spans="70:70" x14ac:dyDescent="0.25">
      <c r="BR860401" s="2381"/>
    </row>
    <row r="860425" spans="70:70" x14ac:dyDescent="0.25">
      <c r="BR860425" s="2394"/>
    </row>
    <row r="860426" spans="70:70" x14ac:dyDescent="0.25">
      <c r="BR860426" s="2381"/>
    </row>
    <row r="860450" spans="70:70" x14ac:dyDescent="0.25">
      <c r="BR860450" s="2394"/>
    </row>
    <row r="860451" spans="70:70" x14ac:dyDescent="0.25">
      <c r="BR860451" s="2381"/>
    </row>
    <row r="860475" spans="70:70" x14ac:dyDescent="0.25">
      <c r="BR860475" s="2394"/>
    </row>
    <row r="860476" spans="70:70" x14ac:dyDescent="0.25">
      <c r="BR860476" s="2381"/>
    </row>
    <row r="860500" spans="70:70" x14ac:dyDescent="0.25">
      <c r="BR860500" s="2394"/>
    </row>
    <row r="860501" spans="70:70" x14ac:dyDescent="0.25">
      <c r="BR860501" s="2381"/>
    </row>
    <row r="860525" spans="70:70" x14ac:dyDescent="0.25">
      <c r="BR860525" s="2394"/>
    </row>
    <row r="860526" spans="70:70" x14ac:dyDescent="0.25">
      <c r="BR860526" s="2381"/>
    </row>
    <row r="860550" spans="70:70" x14ac:dyDescent="0.25">
      <c r="BR860550" s="2394"/>
    </row>
    <row r="860551" spans="70:70" x14ac:dyDescent="0.25">
      <c r="BR860551" s="2381"/>
    </row>
    <row r="860575" spans="70:70" x14ac:dyDescent="0.25">
      <c r="BR860575" s="2394"/>
    </row>
    <row r="860576" spans="70:70" x14ac:dyDescent="0.25">
      <c r="BR860576" s="2381"/>
    </row>
    <row r="860600" spans="70:70" x14ac:dyDescent="0.25">
      <c r="BR860600" s="2394"/>
    </row>
    <row r="860601" spans="70:70" x14ac:dyDescent="0.25">
      <c r="BR860601" s="2381"/>
    </row>
    <row r="860625" spans="70:70" x14ac:dyDescent="0.25">
      <c r="BR860625" s="2394"/>
    </row>
    <row r="860626" spans="70:70" x14ac:dyDescent="0.25">
      <c r="BR860626" s="2381"/>
    </row>
    <row r="860650" spans="70:70" x14ac:dyDescent="0.25">
      <c r="BR860650" s="2394"/>
    </row>
    <row r="860651" spans="70:70" x14ac:dyDescent="0.25">
      <c r="BR860651" s="2381"/>
    </row>
    <row r="860675" spans="70:70" x14ac:dyDescent="0.25">
      <c r="BR860675" s="2394"/>
    </row>
    <row r="860676" spans="70:70" x14ac:dyDescent="0.25">
      <c r="BR860676" s="2381"/>
    </row>
    <row r="860700" spans="70:70" x14ac:dyDescent="0.25">
      <c r="BR860700" s="2394"/>
    </row>
    <row r="860701" spans="70:70" x14ac:dyDescent="0.25">
      <c r="BR860701" s="2381"/>
    </row>
    <row r="860725" spans="70:70" x14ac:dyDescent="0.25">
      <c r="BR860725" s="2394"/>
    </row>
    <row r="860726" spans="70:70" x14ac:dyDescent="0.25">
      <c r="BR860726" s="2381"/>
    </row>
    <row r="860750" spans="70:70" x14ac:dyDescent="0.25">
      <c r="BR860750" s="2394"/>
    </row>
    <row r="860751" spans="70:70" x14ac:dyDescent="0.25">
      <c r="BR860751" s="2381"/>
    </row>
    <row r="860775" spans="70:70" x14ac:dyDescent="0.25">
      <c r="BR860775" s="2394"/>
    </row>
    <row r="860776" spans="70:70" x14ac:dyDescent="0.25">
      <c r="BR860776" s="2381"/>
    </row>
    <row r="860800" spans="70:70" x14ac:dyDescent="0.25">
      <c r="BR860800" s="2394"/>
    </row>
    <row r="860801" spans="70:70" x14ac:dyDescent="0.25">
      <c r="BR860801" s="2381"/>
    </row>
    <row r="860825" spans="70:70" x14ac:dyDescent="0.25">
      <c r="BR860825" s="2394"/>
    </row>
    <row r="860826" spans="70:70" x14ac:dyDescent="0.25">
      <c r="BR860826" s="2381"/>
    </row>
    <row r="860850" spans="70:70" x14ac:dyDescent="0.25">
      <c r="BR860850" s="2394"/>
    </row>
    <row r="860851" spans="70:70" x14ac:dyDescent="0.25">
      <c r="BR860851" s="2381"/>
    </row>
    <row r="860875" spans="70:70" x14ac:dyDescent="0.25">
      <c r="BR860875" s="2394"/>
    </row>
    <row r="860876" spans="70:70" x14ac:dyDescent="0.25">
      <c r="BR860876" s="2381"/>
    </row>
    <row r="860900" spans="70:70" x14ac:dyDescent="0.25">
      <c r="BR860900" s="2394"/>
    </row>
    <row r="860901" spans="70:70" x14ac:dyDescent="0.25">
      <c r="BR860901" s="2381"/>
    </row>
    <row r="860925" spans="70:70" x14ac:dyDescent="0.25">
      <c r="BR860925" s="2394"/>
    </row>
    <row r="860926" spans="70:70" x14ac:dyDescent="0.25">
      <c r="BR860926" s="2381"/>
    </row>
    <row r="860950" spans="70:70" x14ac:dyDescent="0.25">
      <c r="BR860950" s="2394"/>
    </row>
    <row r="860951" spans="70:70" x14ac:dyDescent="0.25">
      <c r="BR860951" s="2381"/>
    </row>
    <row r="860975" spans="70:70" x14ac:dyDescent="0.25">
      <c r="BR860975" s="2394"/>
    </row>
    <row r="860976" spans="70:70" x14ac:dyDescent="0.25">
      <c r="BR860976" s="2381"/>
    </row>
    <row r="861000" spans="70:70" x14ac:dyDescent="0.25">
      <c r="BR861000" s="2394"/>
    </row>
    <row r="861001" spans="70:70" x14ac:dyDescent="0.25">
      <c r="BR861001" s="2381"/>
    </row>
    <row r="861025" spans="70:70" x14ac:dyDescent="0.25">
      <c r="BR861025" s="2394"/>
    </row>
    <row r="861026" spans="70:70" x14ac:dyDescent="0.25">
      <c r="BR861026" s="2381"/>
    </row>
    <row r="861050" spans="70:70" x14ac:dyDescent="0.25">
      <c r="BR861050" s="2394"/>
    </row>
    <row r="861051" spans="70:70" x14ac:dyDescent="0.25">
      <c r="BR861051" s="2381"/>
    </row>
    <row r="861075" spans="70:70" x14ac:dyDescent="0.25">
      <c r="BR861075" s="2394"/>
    </row>
    <row r="861076" spans="70:70" x14ac:dyDescent="0.25">
      <c r="BR861076" s="2381"/>
    </row>
    <row r="861100" spans="70:70" x14ac:dyDescent="0.25">
      <c r="BR861100" s="2394"/>
    </row>
    <row r="861101" spans="70:70" x14ac:dyDescent="0.25">
      <c r="BR861101" s="2381"/>
    </row>
    <row r="861125" spans="70:70" x14ac:dyDescent="0.25">
      <c r="BR861125" s="2394"/>
    </row>
    <row r="861126" spans="70:70" x14ac:dyDescent="0.25">
      <c r="BR861126" s="2381"/>
    </row>
    <row r="861150" spans="70:70" x14ac:dyDescent="0.25">
      <c r="BR861150" s="2394"/>
    </row>
    <row r="861151" spans="70:70" x14ac:dyDescent="0.25">
      <c r="BR861151" s="2381"/>
    </row>
    <row r="861175" spans="70:70" x14ac:dyDescent="0.25">
      <c r="BR861175" s="2394"/>
    </row>
    <row r="861176" spans="70:70" x14ac:dyDescent="0.25">
      <c r="BR861176" s="2381"/>
    </row>
    <row r="861200" spans="70:70" x14ac:dyDescent="0.25">
      <c r="BR861200" s="2394"/>
    </row>
    <row r="861201" spans="70:70" x14ac:dyDescent="0.25">
      <c r="BR861201" s="2381"/>
    </row>
    <row r="861225" spans="70:70" x14ac:dyDescent="0.25">
      <c r="BR861225" s="2394"/>
    </row>
    <row r="861226" spans="70:70" x14ac:dyDescent="0.25">
      <c r="BR861226" s="2381"/>
    </row>
    <row r="861250" spans="70:70" x14ac:dyDescent="0.25">
      <c r="BR861250" s="2394"/>
    </row>
    <row r="861251" spans="70:70" x14ac:dyDescent="0.25">
      <c r="BR861251" s="2381"/>
    </row>
    <row r="861275" spans="70:70" x14ac:dyDescent="0.25">
      <c r="BR861275" s="2394"/>
    </row>
    <row r="861276" spans="70:70" x14ac:dyDescent="0.25">
      <c r="BR861276" s="2381"/>
    </row>
    <row r="861300" spans="70:70" x14ac:dyDescent="0.25">
      <c r="BR861300" s="2394"/>
    </row>
    <row r="861301" spans="70:70" x14ac:dyDescent="0.25">
      <c r="BR861301" s="2381"/>
    </row>
    <row r="861325" spans="70:70" x14ac:dyDescent="0.25">
      <c r="BR861325" s="2394"/>
    </row>
    <row r="861326" spans="70:70" x14ac:dyDescent="0.25">
      <c r="BR861326" s="2381"/>
    </row>
    <row r="861350" spans="70:70" x14ac:dyDescent="0.25">
      <c r="BR861350" s="2394"/>
    </row>
    <row r="861351" spans="70:70" x14ac:dyDescent="0.25">
      <c r="BR861351" s="2381"/>
    </row>
    <row r="861375" spans="70:70" x14ac:dyDescent="0.25">
      <c r="BR861375" s="2394"/>
    </row>
    <row r="861376" spans="70:70" x14ac:dyDescent="0.25">
      <c r="BR861376" s="2381"/>
    </row>
    <row r="861400" spans="70:70" x14ac:dyDescent="0.25">
      <c r="BR861400" s="2394"/>
    </row>
    <row r="861401" spans="70:70" x14ac:dyDescent="0.25">
      <c r="BR861401" s="2381"/>
    </row>
    <row r="861425" spans="70:70" x14ac:dyDescent="0.25">
      <c r="BR861425" s="2394"/>
    </row>
    <row r="861426" spans="70:70" x14ac:dyDescent="0.25">
      <c r="BR861426" s="2381"/>
    </row>
    <row r="861450" spans="70:70" x14ac:dyDescent="0.25">
      <c r="BR861450" s="2394"/>
    </row>
    <row r="861451" spans="70:70" x14ac:dyDescent="0.25">
      <c r="BR861451" s="2381"/>
    </row>
    <row r="861475" spans="70:70" x14ac:dyDescent="0.25">
      <c r="BR861475" s="2394"/>
    </row>
    <row r="861476" spans="70:70" x14ac:dyDescent="0.25">
      <c r="BR861476" s="2381"/>
    </row>
    <row r="861500" spans="70:70" x14ac:dyDescent="0.25">
      <c r="BR861500" s="2394"/>
    </row>
    <row r="861501" spans="70:70" x14ac:dyDescent="0.25">
      <c r="BR861501" s="2381"/>
    </row>
    <row r="861525" spans="70:70" x14ac:dyDescent="0.25">
      <c r="BR861525" s="2394"/>
    </row>
    <row r="861526" spans="70:70" x14ac:dyDescent="0.25">
      <c r="BR861526" s="2381"/>
    </row>
    <row r="861550" spans="70:70" x14ac:dyDescent="0.25">
      <c r="BR861550" s="2394"/>
    </row>
    <row r="861551" spans="70:70" x14ac:dyDescent="0.25">
      <c r="BR861551" s="2381"/>
    </row>
    <row r="861575" spans="70:70" x14ac:dyDescent="0.25">
      <c r="BR861575" s="2394"/>
    </row>
    <row r="861576" spans="70:70" x14ac:dyDescent="0.25">
      <c r="BR861576" s="2381"/>
    </row>
    <row r="861600" spans="70:70" x14ac:dyDescent="0.25">
      <c r="BR861600" s="2394"/>
    </row>
    <row r="861601" spans="70:70" x14ac:dyDescent="0.25">
      <c r="BR861601" s="2381"/>
    </row>
    <row r="861625" spans="70:70" x14ac:dyDescent="0.25">
      <c r="BR861625" s="2394"/>
    </row>
    <row r="861626" spans="70:70" x14ac:dyDescent="0.25">
      <c r="BR861626" s="2381"/>
    </row>
    <row r="861650" spans="70:70" x14ac:dyDescent="0.25">
      <c r="BR861650" s="2394"/>
    </row>
    <row r="861651" spans="70:70" x14ac:dyDescent="0.25">
      <c r="BR861651" s="2381"/>
    </row>
    <row r="861675" spans="70:70" x14ac:dyDescent="0.25">
      <c r="BR861675" s="2394"/>
    </row>
    <row r="861676" spans="70:70" x14ac:dyDescent="0.25">
      <c r="BR861676" s="2381"/>
    </row>
    <row r="861700" spans="70:70" x14ac:dyDescent="0.25">
      <c r="BR861700" s="2394"/>
    </row>
    <row r="861701" spans="70:70" x14ac:dyDescent="0.25">
      <c r="BR861701" s="2381"/>
    </row>
    <row r="861725" spans="70:70" x14ac:dyDescent="0.25">
      <c r="BR861725" s="2394"/>
    </row>
    <row r="861726" spans="70:70" x14ac:dyDescent="0.25">
      <c r="BR861726" s="2381"/>
    </row>
    <row r="861750" spans="70:70" x14ac:dyDescent="0.25">
      <c r="BR861750" s="2394"/>
    </row>
    <row r="861751" spans="70:70" x14ac:dyDescent="0.25">
      <c r="BR861751" s="2381"/>
    </row>
    <row r="861775" spans="70:70" x14ac:dyDescent="0.25">
      <c r="BR861775" s="2394"/>
    </row>
    <row r="861776" spans="70:70" x14ac:dyDescent="0.25">
      <c r="BR861776" s="2381"/>
    </row>
    <row r="861800" spans="70:70" x14ac:dyDescent="0.25">
      <c r="BR861800" s="2394"/>
    </row>
    <row r="861801" spans="70:70" x14ac:dyDescent="0.25">
      <c r="BR861801" s="2381"/>
    </row>
    <row r="861825" spans="70:70" x14ac:dyDescent="0.25">
      <c r="BR861825" s="2394"/>
    </row>
    <row r="861826" spans="70:70" x14ac:dyDescent="0.25">
      <c r="BR861826" s="2381"/>
    </row>
    <row r="861850" spans="70:70" x14ac:dyDescent="0.25">
      <c r="BR861850" s="2394"/>
    </row>
    <row r="861851" spans="70:70" x14ac:dyDescent="0.25">
      <c r="BR861851" s="2381"/>
    </row>
    <row r="861875" spans="70:70" x14ac:dyDescent="0.25">
      <c r="BR861875" s="2394"/>
    </row>
    <row r="861876" spans="70:70" x14ac:dyDescent="0.25">
      <c r="BR861876" s="2381"/>
    </row>
    <row r="861900" spans="70:70" x14ac:dyDescent="0.25">
      <c r="BR861900" s="2394"/>
    </row>
    <row r="861901" spans="70:70" x14ac:dyDescent="0.25">
      <c r="BR861901" s="2381"/>
    </row>
    <row r="861925" spans="70:70" x14ac:dyDescent="0.25">
      <c r="BR861925" s="2394"/>
    </row>
    <row r="861926" spans="70:70" x14ac:dyDescent="0.25">
      <c r="BR861926" s="2381"/>
    </row>
    <row r="861950" spans="70:70" x14ac:dyDescent="0.25">
      <c r="BR861950" s="2394"/>
    </row>
    <row r="861951" spans="70:70" x14ac:dyDescent="0.25">
      <c r="BR861951" s="2381"/>
    </row>
    <row r="861975" spans="70:70" x14ac:dyDescent="0.25">
      <c r="BR861975" s="2394"/>
    </row>
    <row r="861976" spans="70:70" x14ac:dyDescent="0.25">
      <c r="BR861976" s="2381"/>
    </row>
    <row r="862000" spans="70:70" x14ac:dyDescent="0.25">
      <c r="BR862000" s="2394"/>
    </row>
    <row r="862001" spans="70:70" x14ac:dyDescent="0.25">
      <c r="BR862001" s="2381"/>
    </row>
    <row r="862025" spans="70:70" x14ac:dyDescent="0.25">
      <c r="BR862025" s="2394"/>
    </row>
    <row r="862026" spans="70:70" x14ac:dyDescent="0.25">
      <c r="BR862026" s="2381"/>
    </row>
    <row r="862050" spans="70:70" x14ac:dyDescent="0.25">
      <c r="BR862050" s="2394"/>
    </row>
    <row r="862051" spans="70:70" x14ac:dyDescent="0.25">
      <c r="BR862051" s="2381"/>
    </row>
    <row r="862075" spans="70:70" x14ac:dyDescent="0.25">
      <c r="BR862075" s="2394"/>
    </row>
    <row r="862076" spans="70:70" x14ac:dyDescent="0.25">
      <c r="BR862076" s="2381"/>
    </row>
    <row r="862100" spans="70:70" x14ac:dyDescent="0.25">
      <c r="BR862100" s="2394"/>
    </row>
    <row r="862101" spans="70:70" x14ac:dyDescent="0.25">
      <c r="BR862101" s="2381"/>
    </row>
    <row r="862125" spans="70:70" x14ac:dyDescent="0.25">
      <c r="BR862125" s="2394"/>
    </row>
    <row r="862126" spans="70:70" x14ac:dyDescent="0.25">
      <c r="BR862126" s="2381"/>
    </row>
    <row r="862150" spans="70:70" x14ac:dyDescent="0.25">
      <c r="BR862150" s="2394"/>
    </row>
    <row r="862151" spans="70:70" x14ac:dyDescent="0.25">
      <c r="BR862151" s="2381"/>
    </row>
    <row r="862175" spans="70:70" x14ac:dyDescent="0.25">
      <c r="BR862175" s="2394"/>
    </row>
    <row r="862176" spans="70:70" x14ac:dyDescent="0.25">
      <c r="BR862176" s="2381"/>
    </row>
    <row r="862200" spans="70:70" x14ac:dyDescent="0.25">
      <c r="BR862200" s="2394"/>
    </row>
    <row r="862201" spans="70:70" x14ac:dyDescent="0.25">
      <c r="BR862201" s="2381"/>
    </row>
    <row r="862225" spans="70:70" x14ac:dyDescent="0.25">
      <c r="BR862225" s="2394"/>
    </row>
    <row r="862226" spans="70:70" x14ac:dyDescent="0.25">
      <c r="BR862226" s="2381"/>
    </row>
    <row r="862250" spans="70:70" x14ac:dyDescent="0.25">
      <c r="BR862250" s="2394"/>
    </row>
    <row r="862251" spans="70:70" x14ac:dyDescent="0.25">
      <c r="BR862251" s="2381"/>
    </row>
    <row r="862275" spans="70:70" x14ac:dyDescent="0.25">
      <c r="BR862275" s="2394"/>
    </row>
    <row r="862276" spans="70:70" x14ac:dyDescent="0.25">
      <c r="BR862276" s="2381"/>
    </row>
    <row r="862300" spans="70:70" x14ac:dyDescent="0.25">
      <c r="BR862300" s="2394"/>
    </row>
    <row r="862301" spans="70:70" x14ac:dyDescent="0.25">
      <c r="BR862301" s="2381"/>
    </row>
    <row r="862325" spans="70:70" x14ac:dyDescent="0.25">
      <c r="BR862325" s="2394"/>
    </row>
    <row r="862326" spans="70:70" x14ac:dyDescent="0.25">
      <c r="BR862326" s="2381"/>
    </row>
    <row r="862350" spans="70:70" x14ac:dyDescent="0.25">
      <c r="BR862350" s="2394"/>
    </row>
    <row r="862351" spans="70:70" x14ac:dyDescent="0.25">
      <c r="BR862351" s="2381"/>
    </row>
    <row r="862375" spans="70:70" x14ac:dyDescent="0.25">
      <c r="BR862375" s="2394"/>
    </row>
    <row r="862376" spans="70:70" x14ac:dyDescent="0.25">
      <c r="BR862376" s="2381"/>
    </row>
    <row r="862400" spans="70:70" x14ac:dyDescent="0.25">
      <c r="BR862400" s="2394"/>
    </row>
    <row r="862401" spans="70:70" x14ac:dyDescent="0.25">
      <c r="BR862401" s="2381"/>
    </row>
    <row r="862425" spans="70:70" x14ac:dyDescent="0.25">
      <c r="BR862425" s="2394"/>
    </row>
    <row r="862426" spans="70:70" x14ac:dyDescent="0.25">
      <c r="BR862426" s="2381"/>
    </row>
    <row r="862450" spans="70:70" x14ac:dyDescent="0.25">
      <c r="BR862450" s="2394"/>
    </row>
    <row r="862451" spans="70:70" x14ac:dyDescent="0.25">
      <c r="BR862451" s="2381"/>
    </row>
    <row r="862475" spans="70:70" x14ac:dyDescent="0.25">
      <c r="BR862475" s="2394"/>
    </row>
    <row r="862476" spans="70:70" x14ac:dyDescent="0.25">
      <c r="BR862476" s="2381"/>
    </row>
    <row r="862500" spans="70:70" x14ac:dyDescent="0.25">
      <c r="BR862500" s="2394"/>
    </row>
    <row r="862501" spans="70:70" x14ac:dyDescent="0.25">
      <c r="BR862501" s="2381"/>
    </row>
    <row r="862525" spans="70:70" x14ac:dyDescent="0.25">
      <c r="BR862525" s="2394"/>
    </row>
    <row r="862526" spans="70:70" x14ac:dyDescent="0.25">
      <c r="BR862526" s="2381"/>
    </row>
    <row r="862550" spans="70:70" x14ac:dyDescent="0.25">
      <c r="BR862550" s="2394"/>
    </row>
    <row r="862551" spans="70:70" x14ac:dyDescent="0.25">
      <c r="BR862551" s="2381"/>
    </row>
    <row r="862575" spans="70:70" x14ac:dyDescent="0.25">
      <c r="BR862575" s="2394"/>
    </row>
    <row r="862576" spans="70:70" x14ac:dyDescent="0.25">
      <c r="BR862576" s="2381"/>
    </row>
    <row r="862600" spans="70:70" x14ac:dyDescent="0.25">
      <c r="BR862600" s="2394"/>
    </row>
    <row r="862601" spans="70:70" x14ac:dyDescent="0.25">
      <c r="BR862601" s="2381"/>
    </row>
    <row r="862625" spans="70:70" x14ac:dyDescent="0.25">
      <c r="BR862625" s="2394"/>
    </row>
    <row r="862626" spans="70:70" x14ac:dyDescent="0.25">
      <c r="BR862626" s="2381"/>
    </row>
    <row r="862650" spans="70:70" x14ac:dyDescent="0.25">
      <c r="BR862650" s="2394"/>
    </row>
    <row r="862651" spans="70:70" x14ac:dyDescent="0.25">
      <c r="BR862651" s="2381"/>
    </row>
    <row r="862675" spans="70:70" x14ac:dyDescent="0.25">
      <c r="BR862675" s="2394"/>
    </row>
    <row r="862676" spans="70:70" x14ac:dyDescent="0.25">
      <c r="BR862676" s="2381"/>
    </row>
    <row r="862700" spans="70:70" x14ac:dyDescent="0.25">
      <c r="BR862700" s="2394"/>
    </row>
    <row r="862701" spans="70:70" x14ac:dyDescent="0.25">
      <c r="BR862701" s="2381"/>
    </row>
    <row r="862725" spans="70:70" x14ac:dyDescent="0.25">
      <c r="BR862725" s="2394"/>
    </row>
    <row r="862726" spans="70:70" x14ac:dyDescent="0.25">
      <c r="BR862726" s="2381"/>
    </row>
    <row r="862750" spans="70:70" x14ac:dyDescent="0.25">
      <c r="BR862750" s="2394"/>
    </row>
    <row r="862751" spans="70:70" x14ac:dyDescent="0.25">
      <c r="BR862751" s="2381"/>
    </row>
    <row r="862775" spans="70:70" x14ac:dyDescent="0.25">
      <c r="BR862775" s="2394"/>
    </row>
    <row r="862776" spans="70:70" x14ac:dyDescent="0.25">
      <c r="BR862776" s="2381"/>
    </row>
    <row r="862800" spans="70:70" x14ac:dyDescent="0.25">
      <c r="BR862800" s="2394"/>
    </row>
    <row r="862801" spans="70:70" x14ac:dyDescent="0.25">
      <c r="BR862801" s="2381"/>
    </row>
    <row r="862825" spans="70:70" x14ac:dyDescent="0.25">
      <c r="BR862825" s="2394"/>
    </row>
    <row r="862826" spans="70:70" x14ac:dyDescent="0.25">
      <c r="BR862826" s="2381"/>
    </row>
    <row r="862850" spans="70:70" x14ac:dyDescent="0.25">
      <c r="BR862850" s="2394"/>
    </row>
    <row r="862851" spans="70:70" x14ac:dyDescent="0.25">
      <c r="BR862851" s="2381"/>
    </row>
    <row r="862875" spans="70:70" x14ac:dyDescent="0.25">
      <c r="BR862875" s="2394"/>
    </row>
    <row r="862876" spans="70:70" x14ac:dyDescent="0.25">
      <c r="BR862876" s="2381"/>
    </row>
    <row r="862900" spans="70:70" x14ac:dyDescent="0.25">
      <c r="BR862900" s="2394"/>
    </row>
    <row r="862901" spans="70:70" x14ac:dyDescent="0.25">
      <c r="BR862901" s="2381"/>
    </row>
    <row r="862925" spans="70:70" x14ac:dyDescent="0.25">
      <c r="BR862925" s="2394"/>
    </row>
    <row r="862926" spans="70:70" x14ac:dyDescent="0.25">
      <c r="BR862926" s="2381"/>
    </row>
    <row r="862950" spans="70:70" x14ac:dyDescent="0.25">
      <c r="BR862950" s="2394"/>
    </row>
    <row r="862951" spans="70:70" x14ac:dyDescent="0.25">
      <c r="BR862951" s="2381"/>
    </row>
    <row r="862975" spans="70:70" x14ac:dyDescent="0.25">
      <c r="BR862975" s="2394"/>
    </row>
    <row r="862976" spans="70:70" x14ac:dyDescent="0.25">
      <c r="BR862976" s="2381"/>
    </row>
    <row r="863000" spans="70:70" x14ac:dyDescent="0.25">
      <c r="BR863000" s="2394"/>
    </row>
    <row r="863001" spans="70:70" x14ac:dyDescent="0.25">
      <c r="BR863001" s="2381"/>
    </row>
    <row r="863025" spans="70:70" x14ac:dyDescent="0.25">
      <c r="BR863025" s="2394"/>
    </row>
    <row r="863026" spans="70:70" x14ac:dyDescent="0.25">
      <c r="BR863026" s="2381"/>
    </row>
    <row r="863050" spans="70:70" x14ac:dyDescent="0.25">
      <c r="BR863050" s="2394"/>
    </row>
    <row r="863051" spans="70:70" x14ac:dyDescent="0.25">
      <c r="BR863051" s="2381"/>
    </row>
    <row r="863075" spans="70:70" x14ac:dyDescent="0.25">
      <c r="BR863075" s="2394"/>
    </row>
    <row r="863076" spans="70:70" x14ac:dyDescent="0.25">
      <c r="BR863076" s="2381"/>
    </row>
    <row r="863100" spans="70:70" x14ac:dyDescent="0.25">
      <c r="BR863100" s="2394"/>
    </row>
    <row r="863101" spans="70:70" x14ac:dyDescent="0.25">
      <c r="BR863101" s="2381"/>
    </row>
    <row r="863125" spans="70:70" x14ac:dyDescent="0.25">
      <c r="BR863125" s="2394"/>
    </row>
    <row r="863126" spans="70:70" x14ac:dyDescent="0.25">
      <c r="BR863126" s="2381"/>
    </row>
    <row r="863150" spans="70:70" x14ac:dyDescent="0.25">
      <c r="BR863150" s="2394"/>
    </row>
    <row r="863151" spans="70:70" x14ac:dyDescent="0.25">
      <c r="BR863151" s="2381"/>
    </row>
    <row r="863175" spans="70:70" x14ac:dyDescent="0.25">
      <c r="BR863175" s="2394"/>
    </row>
    <row r="863176" spans="70:70" x14ac:dyDescent="0.25">
      <c r="BR863176" s="2381"/>
    </row>
    <row r="863200" spans="70:70" x14ac:dyDescent="0.25">
      <c r="BR863200" s="2394"/>
    </row>
    <row r="863201" spans="70:70" x14ac:dyDescent="0.25">
      <c r="BR863201" s="2381"/>
    </row>
    <row r="863225" spans="70:70" x14ac:dyDescent="0.25">
      <c r="BR863225" s="2394"/>
    </row>
    <row r="863226" spans="70:70" x14ac:dyDescent="0.25">
      <c r="BR863226" s="2381"/>
    </row>
    <row r="863250" spans="70:70" x14ac:dyDescent="0.25">
      <c r="BR863250" s="2394"/>
    </row>
    <row r="863251" spans="70:70" x14ac:dyDescent="0.25">
      <c r="BR863251" s="2381"/>
    </row>
    <row r="863275" spans="70:70" x14ac:dyDescent="0.25">
      <c r="BR863275" s="2394"/>
    </row>
    <row r="863276" spans="70:70" x14ac:dyDescent="0.25">
      <c r="BR863276" s="2381"/>
    </row>
    <row r="863300" spans="70:70" x14ac:dyDescent="0.25">
      <c r="BR863300" s="2394"/>
    </row>
    <row r="863301" spans="70:70" x14ac:dyDescent="0.25">
      <c r="BR863301" s="2381"/>
    </row>
    <row r="863325" spans="70:70" x14ac:dyDescent="0.25">
      <c r="BR863325" s="2394"/>
    </row>
    <row r="863326" spans="70:70" x14ac:dyDescent="0.25">
      <c r="BR863326" s="2381"/>
    </row>
    <row r="863350" spans="70:70" x14ac:dyDescent="0.25">
      <c r="BR863350" s="2394"/>
    </row>
    <row r="863351" spans="70:70" x14ac:dyDescent="0.25">
      <c r="BR863351" s="2381"/>
    </row>
    <row r="863375" spans="70:70" x14ac:dyDescent="0.25">
      <c r="BR863375" s="2394"/>
    </row>
    <row r="863376" spans="70:70" x14ac:dyDescent="0.25">
      <c r="BR863376" s="2381"/>
    </row>
    <row r="863400" spans="70:70" x14ac:dyDescent="0.25">
      <c r="BR863400" s="2394"/>
    </row>
    <row r="863401" spans="70:70" x14ac:dyDescent="0.25">
      <c r="BR863401" s="2381"/>
    </row>
    <row r="863425" spans="70:70" x14ac:dyDescent="0.25">
      <c r="BR863425" s="2394"/>
    </row>
    <row r="863426" spans="70:70" x14ac:dyDescent="0.25">
      <c r="BR863426" s="2381"/>
    </row>
    <row r="863450" spans="70:70" x14ac:dyDescent="0.25">
      <c r="BR863450" s="2394"/>
    </row>
    <row r="863451" spans="70:70" x14ac:dyDescent="0.25">
      <c r="BR863451" s="2381"/>
    </row>
    <row r="863475" spans="70:70" x14ac:dyDescent="0.25">
      <c r="BR863475" s="2394"/>
    </row>
    <row r="863476" spans="70:70" x14ac:dyDescent="0.25">
      <c r="BR863476" s="2381"/>
    </row>
    <row r="863500" spans="70:70" x14ac:dyDescent="0.25">
      <c r="BR863500" s="2394"/>
    </row>
    <row r="863501" spans="70:70" x14ac:dyDescent="0.25">
      <c r="BR863501" s="2381"/>
    </row>
    <row r="863525" spans="70:70" x14ac:dyDescent="0.25">
      <c r="BR863525" s="2394"/>
    </row>
    <row r="863526" spans="70:70" x14ac:dyDescent="0.25">
      <c r="BR863526" s="2381"/>
    </row>
    <row r="863550" spans="70:70" x14ac:dyDescent="0.25">
      <c r="BR863550" s="2394"/>
    </row>
    <row r="863551" spans="70:70" x14ac:dyDescent="0.25">
      <c r="BR863551" s="2381"/>
    </row>
    <row r="863575" spans="70:70" x14ac:dyDescent="0.25">
      <c r="BR863575" s="2394"/>
    </row>
    <row r="863576" spans="70:70" x14ac:dyDescent="0.25">
      <c r="BR863576" s="2381"/>
    </row>
    <row r="863600" spans="70:70" x14ac:dyDescent="0.25">
      <c r="BR863600" s="2394"/>
    </row>
    <row r="863601" spans="70:70" x14ac:dyDescent="0.25">
      <c r="BR863601" s="2381"/>
    </row>
    <row r="863625" spans="70:70" x14ac:dyDescent="0.25">
      <c r="BR863625" s="2394"/>
    </row>
    <row r="863626" spans="70:70" x14ac:dyDescent="0.25">
      <c r="BR863626" s="2381"/>
    </row>
    <row r="863650" spans="70:70" x14ac:dyDescent="0.25">
      <c r="BR863650" s="2394"/>
    </row>
    <row r="863651" spans="70:70" x14ac:dyDescent="0.25">
      <c r="BR863651" s="2381"/>
    </row>
    <row r="863675" spans="70:70" x14ac:dyDescent="0.25">
      <c r="BR863675" s="2394"/>
    </row>
    <row r="863676" spans="70:70" x14ac:dyDescent="0.25">
      <c r="BR863676" s="2381"/>
    </row>
    <row r="863700" spans="70:70" x14ac:dyDescent="0.25">
      <c r="BR863700" s="2394"/>
    </row>
    <row r="863701" spans="70:70" x14ac:dyDescent="0.25">
      <c r="BR863701" s="2381"/>
    </row>
    <row r="863725" spans="70:70" x14ac:dyDescent="0.25">
      <c r="BR863725" s="2394"/>
    </row>
    <row r="863726" spans="70:70" x14ac:dyDescent="0.25">
      <c r="BR863726" s="2381"/>
    </row>
    <row r="863750" spans="70:70" x14ac:dyDescent="0.25">
      <c r="BR863750" s="2394"/>
    </row>
    <row r="863751" spans="70:70" x14ac:dyDescent="0.25">
      <c r="BR863751" s="2381"/>
    </row>
    <row r="863775" spans="70:70" x14ac:dyDescent="0.25">
      <c r="BR863775" s="2394"/>
    </row>
    <row r="863776" spans="70:70" x14ac:dyDescent="0.25">
      <c r="BR863776" s="2381"/>
    </row>
    <row r="863800" spans="70:70" x14ac:dyDescent="0.25">
      <c r="BR863800" s="2394"/>
    </row>
    <row r="863801" spans="70:70" x14ac:dyDescent="0.25">
      <c r="BR863801" s="2381"/>
    </row>
    <row r="863825" spans="70:70" x14ac:dyDescent="0.25">
      <c r="BR863825" s="2394"/>
    </row>
    <row r="863826" spans="70:70" x14ac:dyDescent="0.25">
      <c r="BR863826" s="2381"/>
    </row>
    <row r="863850" spans="70:70" x14ac:dyDescent="0.25">
      <c r="BR863850" s="2394"/>
    </row>
    <row r="863851" spans="70:70" x14ac:dyDescent="0.25">
      <c r="BR863851" s="2381"/>
    </row>
    <row r="863875" spans="70:70" x14ac:dyDescent="0.25">
      <c r="BR863875" s="2394"/>
    </row>
    <row r="863876" spans="70:70" x14ac:dyDescent="0.25">
      <c r="BR863876" s="2381"/>
    </row>
    <row r="863900" spans="70:70" x14ac:dyDescent="0.25">
      <c r="BR863900" s="2394"/>
    </row>
    <row r="863901" spans="70:70" x14ac:dyDescent="0.25">
      <c r="BR863901" s="2381"/>
    </row>
    <row r="863925" spans="70:70" x14ac:dyDescent="0.25">
      <c r="BR863925" s="2394"/>
    </row>
    <row r="863926" spans="70:70" x14ac:dyDescent="0.25">
      <c r="BR863926" s="2381"/>
    </row>
    <row r="863950" spans="70:70" x14ac:dyDescent="0.25">
      <c r="BR863950" s="2394"/>
    </row>
    <row r="863951" spans="70:70" x14ac:dyDescent="0.25">
      <c r="BR863951" s="2381"/>
    </row>
    <row r="863975" spans="70:70" x14ac:dyDescent="0.25">
      <c r="BR863975" s="2394"/>
    </row>
    <row r="863976" spans="70:70" x14ac:dyDescent="0.25">
      <c r="BR863976" s="2381"/>
    </row>
    <row r="864000" spans="70:70" x14ac:dyDescent="0.25">
      <c r="BR864000" s="2394"/>
    </row>
    <row r="864001" spans="70:70" x14ac:dyDescent="0.25">
      <c r="BR864001" s="2381"/>
    </row>
    <row r="864025" spans="70:70" x14ac:dyDescent="0.25">
      <c r="BR864025" s="2394"/>
    </row>
    <row r="864026" spans="70:70" x14ac:dyDescent="0.25">
      <c r="BR864026" s="2381"/>
    </row>
    <row r="864050" spans="70:70" x14ac:dyDescent="0.25">
      <c r="BR864050" s="2394"/>
    </row>
    <row r="864051" spans="70:70" x14ac:dyDescent="0.25">
      <c r="BR864051" s="2381"/>
    </row>
    <row r="864075" spans="70:70" x14ac:dyDescent="0.25">
      <c r="BR864075" s="2394"/>
    </row>
    <row r="864076" spans="70:70" x14ac:dyDescent="0.25">
      <c r="BR864076" s="2381"/>
    </row>
    <row r="864100" spans="70:70" x14ac:dyDescent="0.25">
      <c r="BR864100" s="2394"/>
    </row>
    <row r="864101" spans="70:70" x14ac:dyDescent="0.25">
      <c r="BR864101" s="2381"/>
    </row>
    <row r="864125" spans="70:70" x14ac:dyDescent="0.25">
      <c r="BR864125" s="2394"/>
    </row>
    <row r="864126" spans="70:70" x14ac:dyDescent="0.25">
      <c r="BR864126" s="2381"/>
    </row>
    <row r="864150" spans="70:70" x14ac:dyDescent="0.25">
      <c r="BR864150" s="2394"/>
    </row>
    <row r="864151" spans="70:70" x14ac:dyDescent="0.25">
      <c r="BR864151" s="2381"/>
    </row>
    <row r="864175" spans="70:70" x14ac:dyDescent="0.25">
      <c r="BR864175" s="2394"/>
    </row>
    <row r="864176" spans="70:70" x14ac:dyDescent="0.25">
      <c r="BR864176" s="2381"/>
    </row>
    <row r="864200" spans="70:70" x14ac:dyDescent="0.25">
      <c r="BR864200" s="2394"/>
    </row>
    <row r="864201" spans="70:70" x14ac:dyDescent="0.25">
      <c r="BR864201" s="2381"/>
    </row>
    <row r="864225" spans="70:70" x14ac:dyDescent="0.25">
      <c r="BR864225" s="2394"/>
    </row>
    <row r="864226" spans="70:70" x14ac:dyDescent="0.25">
      <c r="BR864226" s="2381"/>
    </row>
    <row r="864250" spans="70:70" x14ac:dyDescent="0.25">
      <c r="BR864250" s="2394"/>
    </row>
    <row r="864251" spans="70:70" x14ac:dyDescent="0.25">
      <c r="BR864251" s="2381"/>
    </row>
    <row r="864275" spans="70:70" x14ac:dyDescent="0.25">
      <c r="BR864275" s="2394"/>
    </row>
    <row r="864276" spans="70:70" x14ac:dyDescent="0.25">
      <c r="BR864276" s="2381"/>
    </row>
    <row r="864300" spans="70:70" x14ac:dyDescent="0.25">
      <c r="BR864300" s="2394"/>
    </row>
    <row r="864301" spans="70:70" x14ac:dyDescent="0.25">
      <c r="BR864301" s="2381"/>
    </row>
    <row r="864325" spans="70:70" x14ac:dyDescent="0.25">
      <c r="BR864325" s="2394"/>
    </row>
    <row r="864326" spans="70:70" x14ac:dyDescent="0.25">
      <c r="BR864326" s="2381"/>
    </row>
    <row r="864350" spans="70:70" x14ac:dyDescent="0.25">
      <c r="BR864350" s="2394"/>
    </row>
    <row r="864351" spans="70:70" x14ac:dyDescent="0.25">
      <c r="BR864351" s="2381"/>
    </row>
    <row r="864375" spans="70:70" x14ac:dyDescent="0.25">
      <c r="BR864375" s="2394"/>
    </row>
    <row r="864376" spans="70:70" x14ac:dyDescent="0.25">
      <c r="BR864376" s="2381"/>
    </row>
    <row r="864400" spans="70:70" x14ac:dyDescent="0.25">
      <c r="BR864400" s="2394"/>
    </row>
    <row r="864401" spans="70:70" x14ac:dyDescent="0.25">
      <c r="BR864401" s="2381"/>
    </row>
    <row r="864425" spans="70:70" x14ac:dyDescent="0.25">
      <c r="BR864425" s="2394"/>
    </row>
    <row r="864426" spans="70:70" x14ac:dyDescent="0.25">
      <c r="BR864426" s="2381"/>
    </row>
    <row r="864450" spans="70:70" x14ac:dyDescent="0.25">
      <c r="BR864450" s="2394"/>
    </row>
    <row r="864451" spans="70:70" x14ac:dyDescent="0.25">
      <c r="BR864451" s="2381"/>
    </row>
    <row r="864475" spans="70:70" x14ac:dyDescent="0.25">
      <c r="BR864475" s="2394"/>
    </row>
    <row r="864476" spans="70:70" x14ac:dyDescent="0.25">
      <c r="BR864476" s="2381"/>
    </row>
    <row r="864500" spans="70:70" x14ac:dyDescent="0.25">
      <c r="BR864500" s="2394"/>
    </row>
    <row r="864501" spans="70:70" x14ac:dyDescent="0.25">
      <c r="BR864501" s="2381"/>
    </row>
    <row r="864525" spans="70:70" x14ac:dyDescent="0.25">
      <c r="BR864525" s="2394"/>
    </row>
    <row r="864526" spans="70:70" x14ac:dyDescent="0.25">
      <c r="BR864526" s="2381"/>
    </row>
    <row r="864550" spans="70:70" x14ac:dyDescent="0.25">
      <c r="BR864550" s="2394"/>
    </row>
    <row r="864551" spans="70:70" x14ac:dyDescent="0.25">
      <c r="BR864551" s="2381"/>
    </row>
    <row r="864575" spans="70:70" x14ac:dyDescent="0.25">
      <c r="BR864575" s="2394"/>
    </row>
    <row r="864576" spans="70:70" x14ac:dyDescent="0.25">
      <c r="BR864576" s="2381"/>
    </row>
    <row r="864600" spans="70:70" x14ac:dyDescent="0.25">
      <c r="BR864600" s="2394"/>
    </row>
    <row r="864601" spans="70:70" x14ac:dyDescent="0.25">
      <c r="BR864601" s="2381"/>
    </row>
    <row r="864625" spans="70:70" x14ac:dyDescent="0.25">
      <c r="BR864625" s="2394"/>
    </row>
    <row r="864626" spans="70:70" x14ac:dyDescent="0.25">
      <c r="BR864626" s="2381"/>
    </row>
    <row r="864650" spans="70:70" x14ac:dyDescent="0.25">
      <c r="BR864650" s="2394"/>
    </row>
    <row r="864651" spans="70:70" x14ac:dyDescent="0.25">
      <c r="BR864651" s="2381"/>
    </row>
    <row r="864675" spans="70:70" x14ac:dyDescent="0.25">
      <c r="BR864675" s="2394"/>
    </row>
    <row r="864676" spans="70:70" x14ac:dyDescent="0.25">
      <c r="BR864676" s="2381"/>
    </row>
    <row r="864700" spans="70:70" x14ac:dyDescent="0.25">
      <c r="BR864700" s="2394"/>
    </row>
    <row r="864701" spans="70:70" x14ac:dyDescent="0.25">
      <c r="BR864701" s="2381"/>
    </row>
    <row r="864725" spans="70:70" x14ac:dyDescent="0.25">
      <c r="BR864725" s="2394"/>
    </row>
    <row r="864726" spans="70:70" x14ac:dyDescent="0.25">
      <c r="BR864726" s="2381"/>
    </row>
    <row r="864750" spans="70:70" x14ac:dyDescent="0.25">
      <c r="BR864750" s="2394"/>
    </row>
    <row r="864751" spans="70:70" x14ac:dyDescent="0.25">
      <c r="BR864751" s="2381"/>
    </row>
    <row r="864775" spans="70:70" x14ac:dyDescent="0.25">
      <c r="BR864775" s="2394"/>
    </row>
    <row r="864776" spans="70:70" x14ac:dyDescent="0.25">
      <c r="BR864776" s="2381"/>
    </row>
    <row r="864800" spans="70:70" x14ac:dyDescent="0.25">
      <c r="BR864800" s="2394"/>
    </row>
    <row r="864801" spans="70:70" x14ac:dyDescent="0.25">
      <c r="BR864801" s="2381"/>
    </row>
    <row r="864825" spans="70:70" x14ac:dyDescent="0.25">
      <c r="BR864825" s="2394"/>
    </row>
    <row r="864826" spans="70:70" x14ac:dyDescent="0.25">
      <c r="BR864826" s="2381"/>
    </row>
    <row r="864850" spans="70:70" x14ac:dyDescent="0.25">
      <c r="BR864850" s="2394"/>
    </row>
    <row r="864851" spans="70:70" x14ac:dyDescent="0.25">
      <c r="BR864851" s="2381"/>
    </row>
    <row r="864875" spans="70:70" x14ac:dyDescent="0.25">
      <c r="BR864875" s="2394"/>
    </row>
    <row r="864876" spans="70:70" x14ac:dyDescent="0.25">
      <c r="BR864876" s="2381"/>
    </row>
    <row r="864900" spans="70:70" x14ac:dyDescent="0.25">
      <c r="BR864900" s="2394"/>
    </row>
    <row r="864901" spans="70:70" x14ac:dyDescent="0.25">
      <c r="BR864901" s="2381"/>
    </row>
    <row r="864925" spans="70:70" x14ac:dyDescent="0.25">
      <c r="BR864925" s="2394"/>
    </row>
    <row r="864926" spans="70:70" x14ac:dyDescent="0.25">
      <c r="BR864926" s="2381"/>
    </row>
    <row r="864950" spans="70:70" x14ac:dyDescent="0.25">
      <c r="BR864950" s="2394"/>
    </row>
    <row r="864951" spans="70:70" x14ac:dyDescent="0.25">
      <c r="BR864951" s="2381"/>
    </row>
    <row r="864975" spans="70:70" x14ac:dyDescent="0.25">
      <c r="BR864975" s="2394"/>
    </row>
    <row r="864976" spans="70:70" x14ac:dyDescent="0.25">
      <c r="BR864976" s="2381"/>
    </row>
    <row r="865000" spans="70:70" x14ac:dyDescent="0.25">
      <c r="BR865000" s="2394"/>
    </row>
    <row r="865001" spans="70:70" x14ac:dyDescent="0.25">
      <c r="BR865001" s="2381"/>
    </row>
    <row r="865025" spans="70:70" x14ac:dyDescent="0.25">
      <c r="BR865025" s="2394"/>
    </row>
    <row r="865026" spans="70:70" x14ac:dyDescent="0.25">
      <c r="BR865026" s="2381"/>
    </row>
    <row r="865050" spans="70:70" x14ac:dyDescent="0.25">
      <c r="BR865050" s="2394"/>
    </row>
    <row r="865051" spans="70:70" x14ac:dyDescent="0.25">
      <c r="BR865051" s="2381"/>
    </row>
    <row r="865075" spans="70:70" x14ac:dyDescent="0.25">
      <c r="BR865075" s="2394"/>
    </row>
    <row r="865076" spans="70:70" x14ac:dyDescent="0.25">
      <c r="BR865076" s="2381"/>
    </row>
    <row r="865100" spans="70:70" x14ac:dyDescent="0.25">
      <c r="BR865100" s="2394"/>
    </row>
    <row r="865101" spans="70:70" x14ac:dyDescent="0.25">
      <c r="BR865101" s="2381"/>
    </row>
    <row r="865125" spans="70:70" x14ac:dyDescent="0.25">
      <c r="BR865125" s="2394"/>
    </row>
    <row r="865126" spans="70:70" x14ac:dyDescent="0.25">
      <c r="BR865126" s="2381"/>
    </row>
    <row r="865150" spans="70:70" x14ac:dyDescent="0.25">
      <c r="BR865150" s="2394"/>
    </row>
    <row r="865151" spans="70:70" x14ac:dyDescent="0.25">
      <c r="BR865151" s="2381"/>
    </row>
    <row r="865175" spans="70:70" x14ac:dyDescent="0.25">
      <c r="BR865175" s="2394"/>
    </row>
    <row r="865176" spans="70:70" x14ac:dyDescent="0.25">
      <c r="BR865176" s="2381"/>
    </row>
    <row r="865200" spans="70:70" x14ac:dyDescent="0.25">
      <c r="BR865200" s="2394"/>
    </row>
    <row r="865201" spans="70:70" x14ac:dyDescent="0.25">
      <c r="BR865201" s="2381"/>
    </row>
    <row r="865225" spans="70:70" x14ac:dyDescent="0.25">
      <c r="BR865225" s="2394"/>
    </row>
    <row r="865226" spans="70:70" x14ac:dyDescent="0.25">
      <c r="BR865226" s="2381"/>
    </row>
    <row r="865250" spans="70:70" x14ac:dyDescent="0.25">
      <c r="BR865250" s="2394"/>
    </row>
    <row r="865251" spans="70:70" x14ac:dyDescent="0.25">
      <c r="BR865251" s="2381"/>
    </row>
    <row r="865275" spans="70:70" x14ac:dyDescent="0.25">
      <c r="BR865275" s="2394"/>
    </row>
    <row r="865276" spans="70:70" x14ac:dyDescent="0.25">
      <c r="BR865276" s="2381"/>
    </row>
    <row r="865300" spans="70:70" x14ac:dyDescent="0.25">
      <c r="BR865300" s="2394"/>
    </row>
    <row r="865301" spans="70:70" x14ac:dyDescent="0.25">
      <c r="BR865301" s="2381"/>
    </row>
    <row r="865325" spans="70:70" x14ac:dyDescent="0.25">
      <c r="BR865325" s="2394"/>
    </row>
    <row r="865326" spans="70:70" x14ac:dyDescent="0.25">
      <c r="BR865326" s="2381"/>
    </row>
    <row r="865350" spans="70:70" x14ac:dyDescent="0.25">
      <c r="BR865350" s="2394"/>
    </row>
    <row r="865351" spans="70:70" x14ac:dyDescent="0.25">
      <c r="BR865351" s="2381"/>
    </row>
    <row r="865375" spans="70:70" x14ac:dyDescent="0.25">
      <c r="BR865375" s="2394"/>
    </row>
    <row r="865376" spans="70:70" x14ac:dyDescent="0.25">
      <c r="BR865376" s="2381"/>
    </row>
    <row r="865400" spans="70:70" x14ac:dyDescent="0.25">
      <c r="BR865400" s="2394"/>
    </row>
    <row r="865401" spans="70:70" x14ac:dyDescent="0.25">
      <c r="BR865401" s="2381"/>
    </row>
    <row r="865425" spans="70:70" x14ac:dyDescent="0.25">
      <c r="BR865425" s="2394"/>
    </row>
    <row r="865426" spans="70:70" x14ac:dyDescent="0.25">
      <c r="BR865426" s="2381"/>
    </row>
    <row r="865450" spans="70:70" x14ac:dyDescent="0.25">
      <c r="BR865450" s="2394"/>
    </row>
    <row r="865451" spans="70:70" x14ac:dyDescent="0.25">
      <c r="BR865451" s="2381"/>
    </row>
    <row r="865475" spans="70:70" x14ac:dyDescent="0.25">
      <c r="BR865475" s="2394"/>
    </row>
    <row r="865476" spans="70:70" x14ac:dyDescent="0.25">
      <c r="BR865476" s="2381"/>
    </row>
    <row r="865500" spans="70:70" x14ac:dyDescent="0.25">
      <c r="BR865500" s="2394"/>
    </row>
    <row r="865501" spans="70:70" x14ac:dyDescent="0.25">
      <c r="BR865501" s="2381"/>
    </row>
    <row r="865525" spans="70:70" x14ac:dyDescent="0.25">
      <c r="BR865525" s="2394"/>
    </row>
    <row r="865526" spans="70:70" x14ac:dyDescent="0.25">
      <c r="BR865526" s="2381"/>
    </row>
    <row r="865550" spans="70:70" x14ac:dyDescent="0.25">
      <c r="BR865550" s="2394"/>
    </row>
    <row r="865551" spans="70:70" x14ac:dyDescent="0.25">
      <c r="BR865551" s="2381"/>
    </row>
    <row r="865575" spans="70:70" x14ac:dyDescent="0.25">
      <c r="BR865575" s="2394"/>
    </row>
    <row r="865576" spans="70:70" x14ac:dyDescent="0.25">
      <c r="BR865576" s="2381"/>
    </row>
    <row r="865600" spans="70:70" x14ac:dyDescent="0.25">
      <c r="BR865600" s="2394"/>
    </row>
    <row r="865601" spans="70:70" x14ac:dyDescent="0.25">
      <c r="BR865601" s="2381"/>
    </row>
    <row r="865625" spans="70:70" x14ac:dyDescent="0.25">
      <c r="BR865625" s="2394"/>
    </row>
    <row r="865626" spans="70:70" x14ac:dyDescent="0.25">
      <c r="BR865626" s="2381"/>
    </row>
    <row r="865650" spans="70:70" x14ac:dyDescent="0.25">
      <c r="BR865650" s="2394"/>
    </row>
    <row r="865651" spans="70:70" x14ac:dyDescent="0.25">
      <c r="BR865651" s="2381"/>
    </row>
    <row r="865675" spans="70:70" x14ac:dyDescent="0.25">
      <c r="BR865675" s="2394"/>
    </row>
    <row r="865676" spans="70:70" x14ac:dyDescent="0.25">
      <c r="BR865676" s="2381"/>
    </row>
    <row r="865700" spans="70:70" x14ac:dyDescent="0.25">
      <c r="BR865700" s="2394"/>
    </row>
    <row r="865701" spans="70:70" x14ac:dyDescent="0.25">
      <c r="BR865701" s="2381"/>
    </row>
    <row r="865725" spans="70:70" x14ac:dyDescent="0.25">
      <c r="BR865725" s="2394"/>
    </row>
    <row r="865726" spans="70:70" x14ac:dyDescent="0.25">
      <c r="BR865726" s="2381"/>
    </row>
    <row r="865750" spans="70:70" x14ac:dyDescent="0.25">
      <c r="BR865750" s="2394"/>
    </row>
    <row r="865751" spans="70:70" x14ac:dyDescent="0.25">
      <c r="BR865751" s="2381"/>
    </row>
    <row r="865775" spans="70:70" x14ac:dyDescent="0.25">
      <c r="BR865775" s="2394"/>
    </row>
    <row r="865776" spans="70:70" x14ac:dyDescent="0.25">
      <c r="BR865776" s="2381"/>
    </row>
    <row r="865800" spans="70:70" x14ac:dyDescent="0.25">
      <c r="BR865800" s="2394"/>
    </row>
    <row r="865801" spans="70:70" x14ac:dyDescent="0.25">
      <c r="BR865801" s="2381"/>
    </row>
    <row r="865825" spans="70:70" x14ac:dyDescent="0.25">
      <c r="BR865825" s="2394"/>
    </row>
    <row r="865826" spans="70:70" x14ac:dyDescent="0.25">
      <c r="BR865826" s="2381"/>
    </row>
    <row r="865850" spans="70:70" x14ac:dyDescent="0.25">
      <c r="BR865850" s="2394"/>
    </row>
    <row r="865851" spans="70:70" x14ac:dyDescent="0.25">
      <c r="BR865851" s="2381"/>
    </row>
    <row r="865875" spans="70:70" x14ac:dyDescent="0.25">
      <c r="BR865875" s="2394"/>
    </row>
    <row r="865876" spans="70:70" x14ac:dyDescent="0.25">
      <c r="BR865876" s="2381"/>
    </row>
    <row r="865900" spans="70:70" x14ac:dyDescent="0.25">
      <c r="BR865900" s="2394"/>
    </row>
    <row r="865901" spans="70:70" x14ac:dyDescent="0.25">
      <c r="BR865901" s="2381"/>
    </row>
    <row r="865925" spans="70:70" x14ac:dyDescent="0.25">
      <c r="BR865925" s="2394"/>
    </row>
    <row r="865926" spans="70:70" x14ac:dyDescent="0.25">
      <c r="BR865926" s="2381"/>
    </row>
    <row r="865950" spans="70:70" x14ac:dyDescent="0.25">
      <c r="BR865950" s="2394"/>
    </row>
    <row r="865951" spans="70:70" x14ac:dyDescent="0.25">
      <c r="BR865951" s="2381"/>
    </row>
    <row r="865975" spans="70:70" x14ac:dyDescent="0.25">
      <c r="BR865975" s="2394"/>
    </row>
    <row r="865976" spans="70:70" x14ac:dyDescent="0.25">
      <c r="BR865976" s="2381"/>
    </row>
    <row r="866000" spans="70:70" x14ac:dyDescent="0.25">
      <c r="BR866000" s="2394"/>
    </row>
    <row r="866001" spans="70:70" x14ac:dyDescent="0.25">
      <c r="BR866001" s="2381"/>
    </row>
    <row r="866025" spans="70:70" x14ac:dyDescent="0.25">
      <c r="BR866025" s="2394"/>
    </row>
    <row r="866026" spans="70:70" x14ac:dyDescent="0.25">
      <c r="BR866026" s="2381"/>
    </row>
    <row r="866050" spans="70:70" x14ac:dyDescent="0.25">
      <c r="BR866050" s="2394"/>
    </row>
    <row r="866051" spans="70:70" x14ac:dyDescent="0.25">
      <c r="BR866051" s="2381"/>
    </row>
    <row r="866075" spans="70:70" x14ac:dyDescent="0.25">
      <c r="BR866075" s="2394"/>
    </row>
    <row r="866076" spans="70:70" x14ac:dyDescent="0.25">
      <c r="BR866076" s="2381"/>
    </row>
    <row r="866100" spans="70:70" x14ac:dyDescent="0.25">
      <c r="BR866100" s="2394"/>
    </row>
    <row r="866101" spans="70:70" x14ac:dyDescent="0.25">
      <c r="BR866101" s="2381"/>
    </row>
    <row r="866125" spans="70:70" x14ac:dyDescent="0.25">
      <c r="BR866125" s="2394"/>
    </row>
    <row r="866126" spans="70:70" x14ac:dyDescent="0.25">
      <c r="BR866126" s="2381"/>
    </row>
    <row r="866150" spans="70:70" x14ac:dyDescent="0.25">
      <c r="BR866150" s="2394"/>
    </row>
    <row r="866151" spans="70:70" x14ac:dyDescent="0.25">
      <c r="BR866151" s="2381"/>
    </row>
    <row r="866175" spans="70:70" x14ac:dyDescent="0.25">
      <c r="BR866175" s="2394"/>
    </row>
    <row r="866176" spans="70:70" x14ac:dyDescent="0.25">
      <c r="BR866176" s="2381"/>
    </row>
    <row r="866200" spans="70:70" x14ac:dyDescent="0.25">
      <c r="BR866200" s="2394"/>
    </row>
    <row r="866201" spans="70:70" x14ac:dyDescent="0.25">
      <c r="BR866201" s="2381"/>
    </row>
    <row r="866225" spans="70:70" x14ac:dyDescent="0.25">
      <c r="BR866225" s="2394"/>
    </row>
    <row r="866226" spans="70:70" x14ac:dyDescent="0.25">
      <c r="BR866226" s="2381"/>
    </row>
    <row r="866250" spans="70:70" x14ac:dyDescent="0.25">
      <c r="BR866250" s="2394"/>
    </row>
    <row r="866251" spans="70:70" x14ac:dyDescent="0.25">
      <c r="BR866251" s="2381"/>
    </row>
    <row r="866275" spans="70:70" x14ac:dyDescent="0.25">
      <c r="BR866275" s="2394"/>
    </row>
    <row r="866276" spans="70:70" x14ac:dyDescent="0.25">
      <c r="BR866276" s="2381"/>
    </row>
    <row r="866300" spans="70:70" x14ac:dyDescent="0.25">
      <c r="BR866300" s="2394"/>
    </row>
    <row r="866301" spans="70:70" x14ac:dyDescent="0.25">
      <c r="BR866301" s="2381"/>
    </row>
    <row r="866325" spans="70:70" x14ac:dyDescent="0.25">
      <c r="BR866325" s="2394"/>
    </row>
    <row r="866326" spans="70:70" x14ac:dyDescent="0.25">
      <c r="BR866326" s="2381"/>
    </row>
    <row r="866350" spans="70:70" x14ac:dyDescent="0.25">
      <c r="BR866350" s="2394"/>
    </row>
    <row r="866351" spans="70:70" x14ac:dyDescent="0.25">
      <c r="BR866351" s="2381"/>
    </row>
    <row r="866375" spans="70:70" x14ac:dyDescent="0.25">
      <c r="BR866375" s="2394"/>
    </row>
    <row r="866376" spans="70:70" x14ac:dyDescent="0.25">
      <c r="BR866376" s="2381"/>
    </row>
    <row r="866400" spans="70:70" x14ac:dyDescent="0.25">
      <c r="BR866400" s="2394"/>
    </row>
    <row r="866401" spans="70:70" x14ac:dyDescent="0.25">
      <c r="BR866401" s="2381"/>
    </row>
    <row r="866425" spans="70:70" x14ac:dyDescent="0.25">
      <c r="BR866425" s="2394"/>
    </row>
    <row r="866426" spans="70:70" x14ac:dyDescent="0.25">
      <c r="BR866426" s="2381"/>
    </row>
    <row r="866450" spans="70:70" x14ac:dyDescent="0.25">
      <c r="BR866450" s="2394"/>
    </row>
    <row r="866451" spans="70:70" x14ac:dyDescent="0.25">
      <c r="BR866451" s="2381"/>
    </row>
    <row r="866475" spans="70:70" x14ac:dyDescent="0.25">
      <c r="BR866475" s="2394"/>
    </row>
    <row r="866476" spans="70:70" x14ac:dyDescent="0.25">
      <c r="BR866476" s="2381"/>
    </row>
    <row r="866500" spans="70:70" x14ac:dyDescent="0.25">
      <c r="BR866500" s="2394"/>
    </row>
    <row r="866501" spans="70:70" x14ac:dyDescent="0.25">
      <c r="BR866501" s="2381"/>
    </row>
    <row r="866525" spans="70:70" x14ac:dyDescent="0.25">
      <c r="BR866525" s="2394"/>
    </row>
    <row r="866526" spans="70:70" x14ac:dyDescent="0.25">
      <c r="BR866526" s="2381"/>
    </row>
    <row r="866550" spans="70:70" x14ac:dyDescent="0.25">
      <c r="BR866550" s="2394"/>
    </row>
    <row r="866551" spans="70:70" x14ac:dyDescent="0.25">
      <c r="BR866551" s="2381"/>
    </row>
    <row r="866575" spans="70:70" x14ac:dyDescent="0.25">
      <c r="BR866575" s="2394"/>
    </row>
    <row r="866576" spans="70:70" x14ac:dyDescent="0.25">
      <c r="BR866576" s="2381"/>
    </row>
    <row r="866600" spans="70:70" x14ac:dyDescent="0.25">
      <c r="BR866600" s="2394"/>
    </row>
    <row r="866601" spans="70:70" x14ac:dyDescent="0.25">
      <c r="BR866601" s="2381"/>
    </row>
    <row r="866625" spans="70:70" x14ac:dyDescent="0.25">
      <c r="BR866625" s="2394"/>
    </row>
    <row r="866626" spans="70:70" x14ac:dyDescent="0.25">
      <c r="BR866626" s="2381"/>
    </row>
    <row r="866650" spans="70:70" x14ac:dyDescent="0.25">
      <c r="BR866650" s="2394"/>
    </row>
    <row r="866651" spans="70:70" x14ac:dyDescent="0.25">
      <c r="BR866651" s="2381"/>
    </row>
    <row r="866675" spans="70:70" x14ac:dyDescent="0.25">
      <c r="BR866675" s="2394"/>
    </row>
    <row r="866676" spans="70:70" x14ac:dyDescent="0.25">
      <c r="BR866676" s="2381"/>
    </row>
    <row r="866700" spans="70:70" x14ac:dyDescent="0.25">
      <c r="BR866700" s="2394"/>
    </row>
    <row r="866701" spans="70:70" x14ac:dyDescent="0.25">
      <c r="BR866701" s="2381"/>
    </row>
    <row r="866725" spans="70:70" x14ac:dyDescent="0.25">
      <c r="BR866725" s="2394"/>
    </row>
    <row r="866726" spans="70:70" x14ac:dyDescent="0.25">
      <c r="BR866726" s="2381"/>
    </row>
    <row r="866750" spans="70:70" x14ac:dyDescent="0.25">
      <c r="BR866750" s="2394"/>
    </row>
    <row r="866751" spans="70:70" x14ac:dyDescent="0.25">
      <c r="BR866751" s="2381"/>
    </row>
    <row r="866775" spans="70:70" x14ac:dyDescent="0.25">
      <c r="BR866775" s="2394"/>
    </row>
    <row r="866776" spans="70:70" x14ac:dyDescent="0.25">
      <c r="BR866776" s="2381"/>
    </row>
    <row r="866800" spans="70:70" x14ac:dyDescent="0.25">
      <c r="BR866800" s="2394"/>
    </row>
    <row r="866801" spans="70:70" x14ac:dyDescent="0.25">
      <c r="BR866801" s="2381"/>
    </row>
    <row r="866825" spans="70:70" x14ac:dyDescent="0.25">
      <c r="BR866825" s="2394"/>
    </row>
    <row r="866826" spans="70:70" x14ac:dyDescent="0.25">
      <c r="BR866826" s="2381"/>
    </row>
    <row r="866850" spans="70:70" x14ac:dyDescent="0.25">
      <c r="BR866850" s="2394"/>
    </row>
    <row r="866851" spans="70:70" x14ac:dyDescent="0.25">
      <c r="BR866851" s="2381"/>
    </row>
    <row r="866875" spans="70:70" x14ac:dyDescent="0.25">
      <c r="BR866875" s="2394"/>
    </row>
    <row r="866876" spans="70:70" x14ac:dyDescent="0.25">
      <c r="BR866876" s="2381"/>
    </row>
    <row r="866900" spans="70:70" x14ac:dyDescent="0.25">
      <c r="BR866900" s="2394"/>
    </row>
    <row r="866901" spans="70:70" x14ac:dyDescent="0.25">
      <c r="BR866901" s="2381"/>
    </row>
    <row r="866925" spans="70:70" x14ac:dyDescent="0.25">
      <c r="BR866925" s="2394"/>
    </row>
    <row r="866926" spans="70:70" x14ac:dyDescent="0.25">
      <c r="BR866926" s="2381"/>
    </row>
    <row r="866950" spans="70:70" x14ac:dyDescent="0.25">
      <c r="BR866950" s="2394"/>
    </row>
    <row r="866951" spans="70:70" x14ac:dyDescent="0.25">
      <c r="BR866951" s="2381"/>
    </row>
    <row r="866975" spans="70:70" x14ac:dyDescent="0.25">
      <c r="BR866975" s="2394"/>
    </row>
    <row r="866976" spans="70:70" x14ac:dyDescent="0.25">
      <c r="BR866976" s="2381"/>
    </row>
    <row r="867000" spans="70:70" x14ac:dyDescent="0.25">
      <c r="BR867000" s="2394"/>
    </row>
    <row r="867001" spans="70:70" x14ac:dyDescent="0.25">
      <c r="BR867001" s="2381"/>
    </row>
    <row r="867025" spans="70:70" x14ac:dyDescent="0.25">
      <c r="BR867025" s="2394"/>
    </row>
    <row r="867026" spans="70:70" x14ac:dyDescent="0.25">
      <c r="BR867026" s="2381"/>
    </row>
    <row r="867050" spans="70:70" x14ac:dyDescent="0.25">
      <c r="BR867050" s="2394"/>
    </row>
    <row r="867051" spans="70:70" x14ac:dyDescent="0.25">
      <c r="BR867051" s="2381"/>
    </row>
    <row r="867075" spans="70:70" x14ac:dyDescent="0.25">
      <c r="BR867075" s="2394"/>
    </row>
    <row r="867076" spans="70:70" x14ac:dyDescent="0.25">
      <c r="BR867076" s="2381"/>
    </row>
    <row r="867100" spans="70:70" x14ac:dyDescent="0.25">
      <c r="BR867100" s="2394"/>
    </row>
    <row r="867101" spans="70:70" x14ac:dyDescent="0.25">
      <c r="BR867101" s="2381"/>
    </row>
    <row r="867125" spans="70:70" x14ac:dyDescent="0.25">
      <c r="BR867125" s="2394"/>
    </row>
    <row r="867126" spans="70:70" x14ac:dyDescent="0.25">
      <c r="BR867126" s="2381"/>
    </row>
    <row r="867150" spans="70:70" x14ac:dyDescent="0.25">
      <c r="BR867150" s="2394"/>
    </row>
    <row r="867151" spans="70:70" x14ac:dyDescent="0.25">
      <c r="BR867151" s="2381"/>
    </row>
    <row r="867175" spans="70:70" x14ac:dyDescent="0.25">
      <c r="BR867175" s="2394"/>
    </row>
    <row r="867176" spans="70:70" x14ac:dyDescent="0.25">
      <c r="BR867176" s="2381"/>
    </row>
    <row r="867200" spans="70:70" x14ac:dyDescent="0.25">
      <c r="BR867200" s="2394"/>
    </row>
    <row r="867201" spans="70:70" x14ac:dyDescent="0.25">
      <c r="BR867201" s="2381"/>
    </row>
    <row r="867225" spans="70:70" x14ac:dyDescent="0.25">
      <c r="BR867225" s="2394"/>
    </row>
    <row r="867226" spans="70:70" x14ac:dyDescent="0.25">
      <c r="BR867226" s="2381"/>
    </row>
    <row r="867250" spans="70:70" x14ac:dyDescent="0.25">
      <c r="BR867250" s="2394"/>
    </row>
    <row r="867251" spans="70:70" x14ac:dyDescent="0.25">
      <c r="BR867251" s="2381"/>
    </row>
    <row r="867275" spans="70:70" x14ac:dyDescent="0.25">
      <c r="BR867275" s="2394"/>
    </row>
    <row r="867276" spans="70:70" x14ac:dyDescent="0.25">
      <c r="BR867276" s="2381"/>
    </row>
    <row r="867300" spans="70:70" x14ac:dyDescent="0.25">
      <c r="BR867300" s="2394"/>
    </row>
    <row r="867301" spans="70:70" x14ac:dyDescent="0.25">
      <c r="BR867301" s="2381"/>
    </row>
    <row r="867325" spans="70:70" x14ac:dyDescent="0.25">
      <c r="BR867325" s="2394"/>
    </row>
    <row r="867326" spans="70:70" x14ac:dyDescent="0.25">
      <c r="BR867326" s="2381"/>
    </row>
    <row r="867350" spans="70:70" x14ac:dyDescent="0.25">
      <c r="BR867350" s="2394"/>
    </row>
    <row r="867351" spans="70:70" x14ac:dyDescent="0.25">
      <c r="BR867351" s="2381"/>
    </row>
    <row r="867375" spans="70:70" x14ac:dyDescent="0.25">
      <c r="BR867375" s="2394"/>
    </row>
    <row r="867376" spans="70:70" x14ac:dyDescent="0.25">
      <c r="BR867376" s="2381"/>
    </row>
    <row r="867400" spans="70:70" x14ac:dyDescent="0.25">
      <c r="BR867400" s="2394"/>
    </row>
    <row r="867401" spans="70:70" x14ac:dyDescent="0.25">
      <c r="BR867401" s="2381"/>
    </row>
    <row r="867425" spans="70:70" x14ac:dyDescent="0.25">
      <c r="BR867425" s="2394"/>
    </row>
    <row r="867426" spans="70:70" x14ac:dyDescent="0.25">
      <c r="BR867426" s="2381"/>
    </row>
    <row r="867450" spans="70:70" x14ac:dyDescent="0.25">
      <c r="BR867450" s="2394"/>
    </row>
    <row r="867451" spans="70:70" x14ac:dyDescent="0.25">
      <c r="BR867451" s="2381"/>
    </row>
    <row r="867475" spans="70:70" x14ac:dyDescent="0.25">
      <c r="BR867475" s="2394"/>
    </row>
    <row r="867476" spans="70:70" x14ac:dyDescent="0.25">
      <c r="BR867476" s="2381"/>
    </row>
    <row r="867500" spans="70:70" x14ac:dyDescent="0.25">
      <c r="BR867500" s="2394"/>
    </row>
    <row r="867501" spans="70:70" x14ac:dyDescent="0.25">
      <c r="BR867501" s="2381"/>
    </row>
    <row r="867525" spans="70:70" x14ac:dyDescent="0.25">
      <c r="BR867525" s="2394"/>
    </row>
    <row r="867526" spans="70:70" x14ac:dyDescent="0.25">
      <c r="BR867526" s="2381"/>
    </row>
    <row r="867550" spans="70:70" x14ac:dyDescent="0.25">
      <c r="BR867550" s="2394"/>
    </row>
    <row r="867551" spans="70:70" x14ac:dyDescent="0.25">
      <c r="BR867551" s="2381"/>
    </row>
    <row r="867575" spans="70:70" x14ac:dyDescent="0.25">
      <c r="BR867575" s="2394"/>
    </row>
    <row r="867576" spans="70:70" x14ac:dyDescent="0.25">
      <c r="BR867576" s="2381"/>
    </row>
    <row r="867600" spans="70:70" x14ac:dyDescent="0.25">
      <c r="BR867600" s="2394"/>
    </row>
    <row r="867601" spans="70:70" x14ac:dyDescent="0.25">
      <c r="BR867601" s="2381"/>
    </row>
    <row r="867625" spans="70:70" x14ac:dyDescent="0.25">
      <c r="BR867625" s="2394"/>
    </row>
    <row r="867626" spans="70:70" x14ac:dyDescent="0.25">
      <c r="BR867626" s="2381"/>
    </row>
    <row r="867650" spans="70:70" x14ac:dyDescent="0.25">
      <c r="BR867650" s="2394"/>
    </row>
    <row r="867651" spans="70:70" x14ac:dyDescent="0.25">
      <c r="BR867651" s="2381"/>
    </row>
    <row r="867675" spans="70:70" x14ac:dyDescent="0.25">
      <c r="BR867675" s="2394"/>
    </row>
    <row r="867676" spans="70:70" x14ac:dyDescent="0.25">
      <c r="BR867676" s="2381"/>
    </row>
    <row r="867700" spans="70:70" x14ac:dyDescent="0.25">
      <c r="BR867700" s="2394"/>
    </row>
    <row r="867701" spans="70:70" x14ac:dyDescent="0.25">
      <c r="BR867701" s="2381"/>
    </row>
    <row r="867725" spans="70:70" x14ac:dyDescent="0.25">
      <c r="BR867725" s="2394"/>
    </row>
    <row r="867726" spans="70:70" x14ac:dyDescent="0.25">
      <c r="BR867726" s="2381"/>
    </row>
    <row r="867750" spans="70:70" x14ac:dyDescent="0.25">
      <c r="BR867750" s="2394"/>
    </row>
    <row r="867751" spans="70:70" x14ac:dyDescent="0.25">
      <c r="BR867751" s="2381"/>
    </row>
    <row r="867775" spans="70:70" x14ac:dyDescent="0.25">
      <c r="BR867775" s="2394"/>
    </row>
    <row r="867776" spans="70:70" x14ac:dyDescent="0.25">
      <c r="BR867776" s="2381"/>
    </row>
    <row r="867800" spans="70:70" x14ac:dyDescent="0.25">
      <c r="BR867800" s="2394"/>
    </row>
    <row r="867801" spans="70:70" x14ac:dyDescent="0.25">
      <c r="BR867801" s="2381"/>
    </row>
    <row r="867825" spans="70:70" x14ac:dyDescent="0.25">
      <c r="BR867825" s="2394"/>
    </row>
    <row r="867826" spans="70:70" x14ac:dyDescent="0.25">
      <c r="BR867826" s="2381"/>
    </row>
    <row r="867850" spans="70:70" x14ac:dyDescent="0.25">
      <c r="BR867850" s="2394"/>
    </row>
    <row r="867851" spans="70:70" x14ac:dyDescent="0.25">
      <c r="BR867851" s="2381"/>
    </row>
    <row r="867875" spans="70:70" x14ac:dyDescent="0.25">
      <c r="BR867875" s="2394"/>
    </row>
    <row r="867876" spans="70:70" x14ac:dyDescent="0.25">
      <c r="BR867876" s="2381"/>
    </row>
    <row r="867900" spans="70:70" x14ac:dyDescent="0.25">
      <c r="BR867900" s="2394"/>
    </row>
    <row r="867901" spans="70:70" x14ac:dyDescent="0.25">
      <c r="BR867901" s="2381"/>
    </row>
    <row r="867925" spans="70:70" x14ac:dyDescent="0.25">
      <c r="BR867925" s="2394"/>
    </row>
    <row r="867926" spans="70:70" x14ac:dyDescent="0.25">
      <c r="BR867926" s="2381"/>
    </row>
    <row r="867950" spans="70:70" x14ac:dyDescent="0.25">
      <c r="BR867950" s="2394"/>
    </row>
    <row r="867951" spans="70:70" x14ac:dyDescent="0.25">
      <c r="BR867951" s="2381"/>
    </row>
    <row r="867975" spans="70:70" x14ac:dyDescent="0.25">
      <c r="BR867975" s="2394"/>
    </row>
    <row r="867976" spans="70:70" x14ac:dyDescent="0.25">
      <c r="BR867976" s="2381"/>
    </row>
    <row r="868000" spans="70:70" x14ac:dyDescent="0.25">
      <c r="BR868000" s="2394"/>
    </row>
    <row r="868001" spans="70:70" x14ac:dyDescent="0.25">
      <c r="BR868001" s="2381"/>
    </row>
    <row r="868025" spans="70:70" x14ac:dyDescent="0.25">
      <c r="BR868025" s="2394"/>
    </row>
    <row r="868026" spans="70:70" x14ac:dyDescent="0.25">
      <c r="BR868026" s="2381"/>
    </row>
    <row r="868050" spans="70:70" x14ac:dyDescent="0.25">
      <c r="BR868050" s="2394"/>
    </row>
    <row r="868051" spans="70:70" x14ac:dyDescent="0.25">
      <c r="BR868051" s="2381"/>
    </row>
    <row r="868075" spans="70:70" x14ac:dyDescent="0.25">
      <c r="BR868075" s="2394"/>
    </row>
    <row r="868076" spans="70:70" x14ac:dyDescent="0.25">
      <c r="BR868076" s="2381"/>
    </row>
    <row r="868100" spans="70:70" x14ac:dyDescent="0.25">
      <c r="BR868100" s="2394"/>
    </row>
    <row r="868101" spans="70:70" x14ac:dyDescent="0.25">
      <c r="BR868101" s="2381"/>
    </row>
    <row r="868125" spans="70:70" x14ac:dyDescent="0.25">
      <c r="BR868125" s="2394"/>
    </row>
    <row r="868126" spans="70:70" x14ac:dyDescent="0.25">
      <c r="BR868126" s="2381"/>
    </row>
    <row r="868150" spans="70:70" x14ac:dyDescent="0.25">
      <c r="BR868150" s="2394"/>
    </row>
    <row r="868151" spans="70:70" x14ac:dyDescent="0.25">
      <c r="BR868151" s="2381"/>
    </row>
    <row r="868175" spans="70:70" x14ac:dyDescent="0.25">
      <c r="BR868175" s="2394"/>
    </row>
    <row r="868176" spans="70:70" x14ac:dyDescent="0.25">
      <c r="BR868176" s="2381"/>
    </row>
    <row r="868200" spans="70:70" x14ac:dyDescent="0.25">
      <c r="BR868200" s="2394"/>
    </row>
    <row r="868201" spans="70:70" x14ac:dyDescent="0.25">
      <c r="BR868201" s="2381"/>
    </row>
    <row r="868225" spans="70:70" x14ac:dyDescent="0.25">
      <c r="BR868225" s="2394"/>
    </row>
    <row r="868226" spans="70:70" x14ac:dyDescent="0.25">
      <c r="BR868226" s="2381"/>
    </row>
    <row r="868250" spans="70:70" x14ac:dyDescent="0.25">
      <c r="BR868250" s="2394"/>
    </row>
    <row r="868251" spans="70:70" x14ac:dyDescent="0.25">
      <c r="BR868251" s="2381"/>
    </row>
    <row r="868275" spans="70:70" x14ac:dyDescent="0.25">
      <c r="BR868275" s="2394"/>
    </row>
    <row r="868276" spans="70:70" x14ac:dyDescent="0.25">
      <c r="BR868276" s="2381"/>
    </row>
    <row r="868300" spans="70:70" x14ac:dyDescent="0.25">
      <c r="BR868300" s="2394"/>
    </row>
    <row r="868301" spans="70:70" x14ac:dyDescent="0.25">
      <c r="BR868301" s="2381"/>
    </row>
    <row r="868325" spans="70:70" x14ac:dyDescent="0.25">
      <c r="BR868325" s="2394"/>
    </row>
    <row r="868326" spans="70:70" x14ac:dyDescent="0.25">
      <c r="BR868326" s="2381"/>
    </row>
    <row r="868350" spans="70:70" x14ac:dyDescent="0.25">
      <c r="BR868350" s="2394"/>
    </row>
    <row r="868351" spans="70:70" x14ac:dyDescent="0.25">
      <c r="BR868351" s="2381"/>
    </row>
    <row r="868375" spans="70:70" x14ac:dyDescent="0.25">
      <c r="BR868375" s="2394"/>
    </row>
    <row r="868376" spans="70:70" x14ac:dyDescent="0.25">
      <c r="BR868376" s="2381"/>
    </row>
    <row r="868400" spans="70:70" x14ac:dyDescent="0.25">
      <c r="BR868400" s="2394"/>
    </row>
    <row r="868401" spans="70:70" x14ac:dyDescent="0.25">
      <c r="BR868401" s="2381"/>
    </row>
    <row r="868425" spans="70:70" x14ac:dyDescent="0.25">
      <c r="BR868425" s="2394"/>
    </row>
    <row r="868426" spans="70:70" x14ac:dyDescent="0.25">
      <c r="BR868426" s="2381"/>
    </row>
    <row r="868450" spans="70:70" x14ac:dyDescent="0.25">
      <c r="BR868450" s="2394"/>
    </row>
    <row r="868451" spans="70:70" x14ac:dyDescent="0.25">
      <c r="BR868451" s="2381"/>
    </row>
    <row r="868475" spans="70:70" x14ac:dyDescent="0.25">
      <c r="BR868475" s="2394"/>
    </row>
    <row r="868476" spans="70:70" x14ac:dyDescent="0.25">
      <c r="BR868476" s="2381"/>
    </row>
    <row r="868500" spans="70:70" x14ac:dyDescent="0.25">
      <c r="BR868500" s="2394"/>
    </row>
    <row r="868501" spans="70:70" x14ac:dyDescent="0.25">
      <c r="BR868501" s="2381"/>
    </row>
    <row r="868525" spans="70:70" x14ac:dyDescent="0.25">
      <c r="BR868525" s="2394"/>
    </row>
    <row r="868526" spans="70:70" x14ac:dyDescent="0.25">
      <c r="BR868526" s="2381"/>
    </row>
    <row r="868550" spans="70:70" x14ac:dyDescent="0.25">
      <c r="BR868550" s="2394"/>
    </row>
    <row r="868551" spans="70:70" x14ac:dyDescent="0.25">
      <c r="BR868551" s="2381"/>
    </row>
    <row r="868575" spans="70:70" x14ac:dyDescent="0.25">
      <c r="BR868575" s="2394"/>
    </row>
    <row r="868576" spans="70:70" x14ac:dyDescent="0.25">
      <c r="BR868576" s="2381"/>
    </row>
    <row r="868600" spans="70:70" x14ac:dyDescent="0.25">
      <c r="BR868600" s="2394"/>
    </row>
    <row r="868601" spans="70:70" x14ac:dyDescent="0.25">
      <c r="BR868601" s="2381"/>
    </row>
    <row r="868625" spans="70:70" x14ac:dyDescent="0.25">
      <c r="BR868625" s="2394"/>
    </row>
    <row r="868626" spans="70:70" x14ac:dyDescent="0.25">
      <c r="BR868626" s="2381"/>
    </row>
    <row r="868650" spans="70:70" x14ac:dyDescent="0.25">
      <c r="BR868650" s="2394"/>
    </row>
    <row r="868651" spans="70:70" x14ac:dyDescent="0.25">
      <c r="BR868651" s="2381"/>
    </row>
    <row r="868675" spans="70:70" x14ac:dyDescent="0.25">
      <c r="BR868675" s="2394"/>
    </row>
    <row r="868676" spans="70:70" x14ac:dyDescent="0.25">
      <c r="BR868676" s="2381"/>
    </row>
    <row r="868700" spans="70:70" x14ac:dyDescent="0.25">
      <c r="BR868700" s="2394"/>
    </row>
    <row r="868701" spans="70:70" x14ac:dyDescent="0.25">
      <c r="BR868701" s="2381"/>
    </row>
    <row r="868725" spans="70:70" x14ac:dyDescent="0.25">
      <c r="BR868725" s="2394"/>
    </row>
    <row r="868726" spans="70:70" x14ac:dyDescent="0.25">
      <c r="BR868726" s="2381"/>
    </row>
    <row r="868750" spans="70:70" x14ac:dyDescent="0.25">
      <c r="BR868750" s="2394"/>
    </row>
    <row r="868751" spans="70:70" x14ac:dyDescent="0.25">
      <c r="BR868751" s="2381"/>
    </row>
    <row r="868775" spans="70:70" x14ac:dyDescent="0.25">
      <c r="BR868775" s="2394"/>
    </row>
    <row r="868776" spans="70:70" x14ac:dyDescent="0.25">
      <c r="BR868776" s="2381"/>
    </row>
    <row r="868800" spans="70:70" x14ac:dyDescent="0.25">
      <c r="BR868800" s="2394"/>
    </row>
    <row r="868801" spans="70:70" x14ac:dyDescent="0.25">
      <c r="BR868801" s="2381"/>
    </row>
    <row r="868825" spans="70:70" x14ac:dyDescent="0.25">
      <c r="BR868825" s="2394"/>
    </row>
    <row r="868826" spans="70:70" x14ac:dyDescent="0.25">
      <c r="BR868826" s="2381"/>
    </row>
    <row r="868850" spans="70:70" x14ac:dyDescent="0.25">
      <c r="BR868850" s="2394"/>
    </row>
    <row r="868851" spans="70:70" x14ac:dyDescent="0.25">
      <c r="BR868851" s="2381"/>
    </row>
    <row r="868875" spans="70:70" x14ac:dyDescent="0.25">
      <c r="BR868875" s="2394"/>
    </row>
    <row r="868876" spans="70:70" x14ac:dyDescent="0.25">
      <c r="BR868876" s="2381"/>
    </row>
    <row r="868900" spans="70:70" x14ac:dyDescent="0.25">
      <c r="BR868900" s="2394"/>
    </row>
    <row r="868901" spans="70:70" x14ac:dyDescent="0.25">
      <c r="BR868901" s="2381"/>
    </row>
    <row r="868925" spans="70:70" x14ac:dyDescent="0.25">
      <c r="BR868925" s="2394"/>
    </row>
    <row r="868926" spans="70:70" x14ac:dyDescent="0.25">
      <c r="BR868926" s="2381"/>
    </row>
    <row r="868950" spans="70:70" x14ac:dyDescent="0.25">
      <c r="BR868950" s="2394"/>
    </row>
    <row r="868951" spans="70:70" x14ac:dyDescent="0.25">
      <c r="BR868951" s="2381"/>
    </row>
    <row r="868975" spans="70:70" x14ac:dyDescent="0.25">
      <c r="BR868975" s="2394"/>
    </row>
    <row r="868976" spans="70:70" x14ac:dyDescent="0.25">
      <c r="BR868976" s="2381"/>
    </row>
    <row r="869000" spans="70:70" x14ac:dyDescent="0.25">
      <c r="BR869000" s="2394"/>
    </row>
    <row r="869001" spans="70:70" x14ac:dyDescent="0.25">
      <c r="BR869001" s="2381"/>
    </row>
    <row r="869025" spans="70:70" x14ac:dyDescent="0.25">
      <c r="BR869025" s="2394"/>
    </row>
    <row r="869026" spans="70:70" x14ac:dyDescent="0.25">
      <c r="BR869026" s="2381"/>
    </row>
    <row r="869050" spans="70:70" x14ac:dyDescent="0.25">
      <c r="BR869050" s="2394"/>
    </row>
    <row r="869051" spans="70:70" x14ac:dyDescent="0.25">
      <c r="BR869051" s="2381"/>
    </row>
    <row r="869075" spans="70:70" x14ac:dyDescent="0.25">
      <c r="BR869075" s="2394"/>
    </row>
    <row r="869076" spans="70:70" x14ac:dyDescent="0.25">
      <c r="BR869076" s="2381"/>
    </row>
    <row r="869100" spans="70:70" x14ac:dyDescent="0.25">
      <c r="BR869100" s="2394"/>
    </row>
    <row r="869101" spans="70:70" x14ac:dyDescent="0.25">
      <c r="BR869101" s="2381"/>
    </row>
    <row r="869125" spans="70:70" x14ac:dyDescent="0.25">
      <c r="BR869125" s="2394"/>
    </row>
    <row r="869126" spans="70:70" x14ac:dyDescent="0.25">
      <c r="BR869126" s="2381"/>
    </row>
    <row r="869150" spans="70:70" x14ac:dyDescent="0.25">
      <c r="BR869150" s="2394"/>
    </row>
    <row r="869151" spans="70:70" x14ac:dyDescent="0.25">
      <c r="BR869151" s="2381"/>
    </row>
    <row r="869175" spans="70:70" x14ac:dyDescent="0.25">
      <c r="BR869175" s="2394"/>
    </row>
    <row r="869176" spans="70:70" x14ac:dyDescent="0.25">
      <c r="BR869176" s="2381"/>
    </row>
    <row r="869200" spans="70:70" x14ac:dyDescent="0.25">
      <c r="BR869200" s="2394"/>
    </row>
    <row r="869201" spans="70:70" x14ac:dyDescent="0.25">
      <c r="BR869201" s="2381"/>
    </row>
    <row r="869225" spans="70:70" x14ac:dyDescent="0.25">
      <c r="BR869225" s="2394"/>
    </row>
    <row r="869226" spans="70:70" x14ac:dyDescent="0.25">
      <c r="BR869226" s="2381"/>
    </row>
    <row r="869250" spans="70:70" x14ac:dyDescent="0.25">
      <c r="BR869250" s="2394"/>
    </row>
    <row r="869251" spans="70:70" x14ac:dyDescent="0.25">
      <c r="BR869251" s="2381"/>
    </row>
    <row r="869275" spans="70:70" x14ac:dyDescent="0.25">
      <c r="BR869275" s="2394"/>
    </row>
    <row r="869276" spans="70:70" x14ac:dyDescent="0.25">
      <c r="BR869276" s="2381"/>
    </row>
    <row r="869300" spans="70:70" x14ac:dyDescent="0.25">
      <c r="BR869300" s="2394"/>
    </row>
    <row r="869301" spans="70:70" x14ac:dyDescent="0.25">
      <c r="BR869301" s="2381"/>
    </row>
    <row r="869325" spans="70:70" x14ac:dyDescent="0.25">
      <c r="BR869325" s="2394"/>
    </row>
    <row r="869326" spans="70:70" x14ac:dyDescent="0.25">
      <c r="BR869326" s="2381"/>
    </row>
    <row r="869350" spans="70:70" x14ac:dyDescent="0.25">
      <c r="BR869350" s="2394"/>
    </row>
    <row r="869351" spans="70:70" x14ac:dyDescent="0.25">
      <c r="BR869351" s="2381"/>
    </row>
    <row r="869375" spans="70:70" x14ac:dyDescent="0.25">
      <c r="BR869375" s="2394"/>
    </row>
    <row r="869376" spans="70:70" x14ac:dyDescent="0.25">
      <c r="BR869376" s="2381"/>
    </row>
    <row r="869400" spans="70:70" x14ac:dyDescent="0.25">
      <c r="BR869400" s="2394"/>
    </row>
    <row r="869401" spans="70:70" x14ac:dyDescent="0.25">
      <c r="BR869401" s="2381"/>
    </row>
    <row r="869425" spans="70:70" x14ac:dyDescent="0.25">
      <c r="BR869425" s="2394"/>
    </row>
    <row r="869426" spans="70:70" x14ac:dyDescent="0.25">
      <c r="BR869426" s="2381"/>
    </row>
    <row r="869450" spans="70:70" x14ac:dyDescent="0.25">
      <c r="BR869450" s="2394"/>
    </row>
    <row r="869451" spans="70:70" x14ac:dyDescent="0.25">
      <c r="BR869451" s="2381"/>
    </row>
    <row r="869475" spans="70:70" x14ac:dyDescent="0.25">
      <c r="BR869475" s="2394"/>
    </row>
    <row r="869476" spans="70:70" x14ac:dyDescent="0.25">
      <c r="BR869476" s="2381"/>
    </row>
    <row r="869500" spans="70:70" x14ac:dyDescent="0.25">
      <c r="BR869500" s="2394"/>
    </row>
    <row r="869501" spans="70:70" x14ac:dyDescent="0.25">
      <c r="BR869501" s="2381"/>
    </row>
    <row r="869525" spans="70:70" x14ac:dyDescent="0.25">
      <c r="BR869525" s="2394"/>
    </row>
    <row r="869526" spans="70:70" x14ac:dyDescent="0.25">
      <c r="BR869526" s="2381"/>
    </row>
    <row r="869550" spans="70:70" x14ac:dyDescent="0.25">
      <c r="BR869550" s="2394"/>
    </row>
    <row r="869551" spans="70:70" x14ac:dyDescent="0.25">
      <c r="BR869551" s="2381"/>
    </row>
    <row r="869575" spans="70:70" x14ac:dyDescent="0.25">
      <c r="BR869575" s="2394"/>
    </row>
    <row r="869576" spans="70:70" x14ac:dyDescent="0.25">
      <c r="BR869576" s="2381"/>
    </row>
    <row r="869600" spans="70:70" x14ac:dyDescent="0.25">
      <c r="BR869600" s="2394"/>
    </row>
    <row r="869601" spans="70:70" x14ac:dyDescent="0.25">
      <c r="BR869601" s="2381"/>
    </row>
    <row r="869625" spans="70:70" x14ac:dyDescent="0.25">
      <c r="BR869625" s="2394"/>
    </row>
    <row r="869626" spans="70:70" x14ac:dyDescent="0.25">
      <c r="BR869626" s="2381"/>
    </row>
    <row r="869650" spans="70:70" x14ac:dyDescent="0.25">
      <c r="BR869650" s="2394"/>
    </row>
    <row r="869651" spans="70:70" x14ac:dyDescent="0.25">
      <c r="BR869651" s="2381"/>
    </row>
    <row r="869675" spans="70:70" x14ac:dyDescent="0.25">
      <c r="BR869675" s="2394"/>
    </row>
    <row r="869676" spans="70:70" x14ac:dyDescent="0.25">
      <c r="BR869676" s="2381"/>
    </row>
    <row r="869700" spans="70:70" x14ac:dyDescent="0.25">
      <c r="BR869700" s="2394"/>
    </row>
    <row r="869701" spans="70:70" x14ac:dyDescent="0.25">
      <c r="BR869701" s="2381"/>
    </row>
    <row r="869725" spans="70:70" x14ac:dyDescent="0.25">
      <c r="BR869725" s="2394"/>
    </row>
    <row r="869726" spans="70:70" x14ac:dyDescent="0.25">
      <c r="BR869726" s="2381"/>
    </row>
    <row r="869750" spans="70:70" x14ac:dyDescent="0.25">
      <c r="BR869750" s="2394"/>
    </row>
    <row r="869751" spans="70:70" x14ac:dyDescent="0.25">
      <c r="BR869751" s="2381"/>
    </row>
    <row r="869775" spans="70:70" x14ac:dyDescent="0.25">
      <c r="BR869775" s="2394"/>
    </row>
    <row r="869776" spans="70:70" x14ac:dyDescent="0.25">
      <c r="BR869776" s="2381"/>
    </row>
    <row r="869800" spans="70:70" x14ac:dyDescent="0.25">
      <c r="BR869800" s="2394"/>
    </row>
    <row r="869801" spans="70:70" x14ac:dyDescent="0.25">
      <c r="BR869801" s="2381"/>
    </row>
    <row r="869825" spans="70:70" x14ac:dyDescent="0.25">
      <c r="BR869825" s="2394"/>
    </row>
    <row r="869826" spans="70:70" x14ac:dyDescent="0.25">
      <c r="BR869826" s="2381"/>
    </row>
    <row r="869850" spans="70:70" x14ac:dyDescent="0.25">
      <c r="BR869850" s="2394"/>
    </row>
    <row r="869851" spans="70:70" x14ac:dyDescent="0.25">
      <c r="BR869851" s="2381"/>
    </row>
    <row r="869875" spans="70:70" x14ac:dyDescent="0.25">
      <c r="BR869875" s="2394"/>
    </row>
    <row r="869876" spans="70:70" x14ac:dyDescent="0.25">
      <c r="BR869876" s="2381"/>
    </row>
    <row r="869900" spans="70:70" x14ac:dyDescent="0.25">
      <c r="BR869900" s="2394"/>
    </row>
    <row r="869901" spans="70:70" x14ac:dyDescent="0.25">
      <c r="BR869901" s="2381"/>
    </row>
    <row r="869925" spans="70:70" x14ac:dyDescent="0.25">
      <c r="BR869925" s="2394"/>
    </row>
    <row r="869926" spans="70:70" x14ac:dyDescent="0.25">
      <c r="BR869926" s="2381"/>
    </row>
    <row r="869950" spans="70:70" x14ac:dyDescent="0.25">
      <c r="BR869950" s="2394"/>
    </row>
    <row r="869951" spans="70:70" x14ac:dyDescent="0.25">
      <c r="BR869951" s="2381"/>
    </row>
    <row r="869975" spans="70:70" x14ac:dyDescent="0.25">
      <c r="BR869975" s="2394"/>
    </row>
    <row r="869976" spans="70:70" x14ac:dyDescent="0.25">
      <c r="BR869976" s="2381"/>
    </row>
    <row r="870000" spans="70:70" x14ac:dyDescent="0.25">
      <c r="BR870000" s="2394"/>
    </row>
    <row r="870001" spans="70:70" x14ac:dyDescent="0.25">
      <c r="BR870001" s="2381"/>
    </row>
    <row r="870025" spans="70:70" x14ac:dyDescent="0.25">
      <c r="BR870025" s="2394"/>
    </row>
    <row r="870026" spans="70:70" x14ac:dyDescent="0.25">
      <c r="BR870026" s="2381"/>
    </row>
    <row r="870050" spans="70:70" x14ac:dyDescent="0.25">
      <c r="BR870050" s="2394"/>
    </row>
    <row r="870051" spans="70:70" x14ac:dyDescent="0.25">
      <c r="BR870051" s="2381"/>
    </row>
    <row r="870075" spans="70:70" x14ac:dyDescent="0.25">
      <c r="BR870075" s="2394"/>
    </row>
    <row r="870076" spans="70:70" x14ac:dyDescent="0.25">
      <c r="BR870076" s="2381"/>
    </row>
    <row r="870100" spans="70:70" x14ac:dyDescent="0.25">
      <c r="BR870100" s="2394"/>
    </row>
    <row r="870101" spans="70:70" x14ac:dyDescent="0.25">
      <c r="BR870101" s="2381"/>
    </row>
    <row r="870125" spans="70:70" x14ac:dyDescent="0.25">
      <c r="BR870125" s="2394"/>
    </row>
    <row r="870126" spans="70:70" x14ac:dyDescent="0.25">
      <c r="BR870126" s="2381"/>
    </row>
    <row r="870150" spans="70:70" x14ac:dyDescent="0.25">
      <c r="BR870150" s="2394"/>
    </row>
    <row r="870151" spans="70:70" x14ac:dyDescent="0.25">
      <c r="BR870151" s="2381"/>
    </row>
    <row r="870175" spans="70:70" x14ac:dyDescent="0.25">
      <c r="BR870175" s="2394"/>
    </row>
    <row r="870176" spans="70:70" x14ac:dyDescent="0.25">
      <c r="BR870176" s="2381"/>
    </row>
    <row r="870200" spans="70:70" x14ac:dyDescent="0.25">
      <c r="BR870200" s="2394"/>
    </row>
    <row r="870201" spans="70:70" x14ac:dyDescent="0.25">
      <c r="BR870201" s="2381"/>
    </row>
    <row r="870225" spans="70:70" x14ac:dyDescent="0.25">
      <c r="BR870225" s="2394"/>
    </row>
    <row r="870226" spans="70:70" x14ac:dyDescent="0.25">
      <c r="BR870226" s="2381"/>
    </row>
    <row r="870250" spans="70:70" x14ac:dyDescent="0.25">
      <c r="BR870250" s="2394"/>
    </row>
    <row r="870251" spans="70:70" x14ac:dyDescent="0.25">
      <c r="BR870251" s="2381"/>
    </row>
    <row r="870275" spans="70:70" x14ac:dyDescent="0.25">
      <c r="BR870275" s="2394"/>
    </row>
    <row r="870276" spans="70:70" x14ac:dyDescent="0.25">
      <c r="BR870276" s="2381"/>
    </row>
    <row r="870300" spans="70:70" x14ac:dyDescent="0.25">
      <c r="BR870300" s="2394"/>
    </row>
    <row r="870301" spans="70:70" x14ac:dyDescent="0.25">
      <c r="BR870301" s="2381"/>
    </row>
    <row r="870325" spans="70:70" x14ac:dyDescent="0.25">
      <c r="BR870325" s="2394"/>
    </row>
    <row r="870326" spans="70:70" x14ac:dyDescent="0.25">
      <c r="BR870326" s="2381"/>
    </row>
    <row r="870350" spans="70:70" x14ac:dyDescent="0.25">
      <c r="BR870350" s="2394"/>
    </row>
    <row r="870351" spans="70:70" x14ac:dyDescent="0.25">
      <c r="BR870351" s="2381"/>
    </row>
    <row r="870375" spans="70:70" x14ac:dyDescent="0.25">
      <c r="BR870375" s="2394"/>
    </row>
    <row r="870376" spans="70:70" x14ac:dyDescent="0.25">
      <c r="BR870376" s="2381"/>
    </row>
    <row r="870400" spans="70:70" x14ac:dyDescent="0.25">
      <c r="BR870400" s="2394"/>
    </row>
    <row r="870401" spans="70:70" x14ac:dyDescent="0.25">
      <c r="BR870401" s="2381"/>
    </row>
    <row r="870425" spans="70:70" x14ac:dyDescent="0.25">
      <c r="BR870425" s="2394"/>
    </row>
    <row r="870426" spans="70:70" x14ac:dyDescent="0.25">
      <c r="BR870426" s="2381"/>
    </row>
    <row r="870450" spans="70:70" x14ac:dyDescent="0.25">
      <c r="BR870450" s="2394"/>
    </row>
    <row r="870451" spans="70:70" x14ac:dyDescent="0.25">
      <c r="BR870451" s="2381"/>
    </row>
    <row r="870475" spans="70:70" x14ac:dyDescent="0.25">
      <c r="BR870475" s="2394"/>
    </row>
    <row r="870476" spans="70:70" x14ac:dyDescent="0.25">
      <c r="BR870476" s="2381"/>
    </row>
    <row r="870500" spans="70:70" x14ac:dyDescent="0.25">
      <c r="BR870500" s="2394"/>
    </row>
    <row r="870501" spans="70:70" x14ac:dyDescent="0.25">
      <c r="BR870501" s="2381"/>
    </row>
    <row r="870525" spans="70:70" x14ac:dyDescent="0.25">
      <c r="BR870525" s="2394"/>
    </row>
    <row r="870526" spans="70:70" x14ac:dyDescent="0.25">
      <c r="BR870526" s="2381"/>
    </row>
    <row r="870550" spans="70:70" x14ac:dyDescent="0.25">
      <c r="BR870550" s="2394"/>
    </row>
    <row r="870551" spans="70:70" x14ac:dyDescent="0.25">
      <c r="BR870551" s="2381"/>
    </row>
    <row r="870575" spans="70:70" x14ac:dyDescent="0.25">
      <c r="BR870575" s="2394"/>
    </row>
    <row r="870576" spans="70:70" x14ac:dyDescent="0.25">
      <c r="BR870576" s="2381"/>
    </row>
    <row r="870600" spans="70:70" x14ac:dyDescent="0.25">
      <c r="BR870600" s="2394"/>
    </row>
    <row r="870601" spans="70:70" x14ac:dyDescent="0.25">
      <c r="BR870601" s="2381"/>
    </row>
    <row r="870625" spans="70:70" x14ac:dyDescent="0.25">
      <c r="BR870625" s="2394"/>
    </row>
    <row r="870626" spans="70:70" x14ac:dyDescent="0.25">
      <c r="BR870626" s="2381"/>
    </row>
    <row r="870650" spans="70:70" x14ac:dyDescent="0.25">
      <c r="BR870650" s="2394"/>
    </row>
    <row r="870651" spans="70:70" x14ac:dyDescent="0.25">
      <c r="BR870651" s="2381"/>
    </row>
    <row r="870675" spans="70:70" x14ac:dyDescent="0.25">
      <c r="BR870675" s="2394"/>
    </row>
    <row r="870676" spans="70:70" x14ac:dyDescent="0.25">
      <c r="BR870676" s="2381"/>
    </row>
    <row r="870700" spans="70:70" x14ac:dyDescent="0.25">
      <c r="BR870700" s="2394"/>
    </row>
    <row r="870701" spans="70:70" x14ac:dyDescent="0.25">
      <c r="BR870701" s="2381"/>
    </row>
    <row r="870725" spans="70:70" x14ac:dyDescent="0.25">
      <c r="BR870725" s="2394"/>
    </row>
    <row r="870726" spans="70:70" x14ac:dyDescent="0.25">
      <c r="BR870726" s="2381"/>
    </row>
    <row r="870750" spans="70:70" x14ac:dyDescent="0.25">
      <c r="BR870750" s="2394"/>
    </row>
    <row r="870751" spans="70:70" x14ac:dyDescent="0.25">
      <c r="BR870751" s="2381"/>
    </row>
    <row r="870775" spans="70:70" x14ac:dyDescent="0.25">
      <c r="BR870775" s="2394"/>
    </row>
    <row r="870776" spans="70:70" x14ac:dyDescent="0.25">
      <c r="BR870776" s="2381"/>
    </row>
    <row r="870800" spans="70:70" x14ac:dyDescent="0.25">
      <c r="BR870800" s="2394"/>
    </row>
    <row r="870801" spans="70:70" x14ac:dyDescent="0.25">
      <c r="BR870801" s="2381"/>
    </row>
    <row r="870825" spans="70:70" x14ac:dyDescent="0.25">
      <c r="BR870825" s="2394"/>
    </row>
    <row r="870826" spans="70:70" x14ac:dyDescent="0.25">
      <c r="BR870826" s="2381"/>
    </row>
    <row r="870850" spans="70:70" x14ac:dyDescent="0.25">
      <c r="BR870850" s="2394"/>
    </row>
    <row r="870851" spans="70:70" x14ac:dyDescent="0.25">
      <c r="BR870851" s="2381"/>
    </row>
    <row r="870875" spans="70:70" x14ac:dyDescent="0.25">
      <c r="BR870875" s="2394"/>
    </row>
    <row r="870876" spans="70:70" x14ac:dyDescent="0.25">
      <c r="BR870876" s="2381"/>
    </row>
    <row r="870900" spans="70:70" x14ac:dyDescent="0.25">
      <c r="BR870900" s="2394"/>
    </row>
    <row r="870901" spans="70:70" x14ac:dyDescent="0.25">
      <c r="BR870901" s="2381"/>
    </row>
    <row r="870925" spans="70:70" x14ac:dyDescent="0.25">
      <c r="BR870925" s="2394"/>
    </row>
    <row r="870926" spans="70:70" x14ac:dyDescent="0.25">
      <c r="BR870926" s="2381"/>
    </row>
    <row r="870950" spans="70:70" x14ac:dyDescent="0.25">
      <c r="BR870950" s="2394"/>
    </row>
    <row r="870951" spans="70:70" x14ac:dyDescent="0.25">
      <c r="BR870951" s="2381"/>
    </row>
    <row r="870975" spans="70:70" x14ac:dyDescent="0.25">
      <c r="BR870975" s="2394"/>
    </row>
    <row r="870976" spans="70:70" x14ac:dyDescent="0.25">
      <c r="BR870976" s="2381"/>
    </row>
    <row r="871000" spans="70:70" x14ac:dyDescent="0.25">
      <c r="BR871000" s="2394"/>
    </row>
    <row r="871001" spans="70:70" x14ac:dyDescent="0.25">
      <c r="BR871001" s="2381"/>
    </row>
    <row r="871025" spans="70:70" x14ac:dyDescent="0.25">
      <c r="BR871025" s="2394"/>
    </row>
    <row r="871026" spans="70:70" x14ac:dyDescent="0.25">
      <c r="BR871026" s="2381"/>
    </row>
    <row r="871050" spans="70:70" x14ac:dyDescent="0.25">
      <c r="BR871050" s="2394"/>
    </row>
    <row r="871051" spans="70:70" x14ac:dyDescent="0.25">
      <c r="BR871051" s="2381"/>
    </row>
    <row r="871075" spans="70:70" x14ac:dyDescent="0.25">
      <c r="BR871075" s="2394"/>
    </row>
    <row r="871076" spans="70:70" x14ac:dyDescent="0.25">
      <c r="BR871076" s="2381"/>
    </row>
    <row r="871100" spans="70:70" x14ac:dyDescent="0.25">
      <c r="BR871100" s="2394"/>
    </row>
    <row r="871101" spans="70:70" x14ac:dyDescent="0.25">
      <c r="BR871101" s="2381"/>
    </row>
    <row r="871125" spans="70:70" x14ac:dyDescent="0.25">
      <c r="BR871125" s="2394"/>
    </row>
    <row r="871126" spans="70:70" x14ac:dyDescent="0.25">
      <c r="BR871126" s="2381"/>
    </row>
    <row r="871150" spans="70:70" x14ac:dyDescent="0.25">
      <c r="BR871150" s="2394"/>
    </row>
    <row r="871151" spans="70:70" x14ac:dyDescent="0.25">
      <c r="BR871151" s="2381"/>
    </row>
    <row r="871175" spans="70:70" x14ac:dyDescent="0.25">
      <c r="BR871175" s="2394"/>
    </row>
    <row r="871176" spans="70:70" x14ac:dyDescent="0.25">
      <c r="BR871176" s="2381"/>
    </row>
    <row r="871200" spans="70:70" x14ac:dyDescent="0.25">
      <c r="BR871200" s="2394"/>
    </row>
    <row r="871201" spans="70:70" x14ac:dyDescent="0.25">
      <c r="BR871201" s="2381"/>
    </row>
    <row r="871225" spans="70:70" x14ac:dyDescent="0.25">
      <c r="BR871225" s="2394"/>
    </row>
    <row r="871226" spans="70:70" x14ac:dyDescent="0.25">
      <c r="BR871226" s="2381"/>
    </row>
    <row r="871250" spans="70:70" x14ac:dyDescent="0.25">
      <c r="BR871250" s="2394"/>
    </row>
    <row r="871251" spans="70:70" x14ac:dyDescent="0.25">
      <c r="BR871251" s="2381"/>
    </row>
    <row r="871275" spans="70:70" x14ac:dyDescent="0.25">
      <c r="BR871275" s="2394"/>
    </row>
    <row r="871276" spans="70:70" x14ac:dyDescent="0.25">
      <c r="BR871276" s="2381"/>
    </row>
    <row r="871300" spans="70:70" x14ac:dyDescent="0.25">
      <c r="BR871300" s="2394"/>
    </row>
    <row r="871301" spans="70:70" x14ac:dyDescent="0.25">
      <c r="BR871301" s="2381"/>
    </row>
    <row r="871325" spans="70:70" x14ac:dyDescent="0.25">
      <c r="BR871325" s="2394"/>
    </row>
    <row r="871326" spans="70:70" x14ac:dyDescent="0.25">
      <c r="BR871326" s="2381"/>
    </row>
    <row r="871350" spans="70:70" x14ac:dyDescent="0.25">
      <c r="BR871350" s="2394"/>
    </row>
    <row r="871351" spans="70:70" x14ac:dyDescent="0.25">
      <c r="BR871351" s="2381"/>
    </row>
    <row r="871375" spans="70:70" x14ac:dyDescent="0.25">
      <c r="BR871375" s="2394"/>
    </row>
    <row r="871376" spans="70:70" x14ac:dyDescent="0.25">
      <c r="BR871376" s="2381"/>
    </row>
    <row r="871400" spans="70:70" x14ac:dyDescent="0.25">
      <c r="BR871400" s="2394"/>
    </row>
    <row r="871401" spans="70:70" x14ac:dyDescent="0.25">
      <c r="BR871401" s="2381"/>
    </row>
    <row r="871425" spans="70:70" x14ac:dyDescent="0.25">
      <c r="BR871425" s="2394"/>
    </row>
    <row r="871426" spans="70:70" x14ac:dyDescent="0.25">
      <c r="BR871426" s="2381"/>
    </row>
    <row r="871450" spans="70:70" x14ac:dyDescent="0.25">
      <c r="BR871450" s="2394"/>
    </row>
    <row r="871451" spans="70:70" x14ac:dyDescent="0.25">
      <c r="BR871451" s="2381"/>
    </row>
    <row r="871475" spans="70:70" x14ac:dyDescent="0.25">
      <c r="BR871475" s="2394"/>
    </row>
    <row r="871476" spans="70:70" x14ac:dyDescent="0.25">
      <c r="BR871476" s="2381"/>
    </row>
    <row r="871500" spans="70:70" x14ac:dyDescent="0.25">
      <c r="BR871500" s="2394"/>
    </row>
    <row r="871501" spans="70:70" x14ac:dyDescent="0.25">
      <c r="BR871501" s="2381"/>
    </row>
    <row r="871525" spans="70:70" x14ac:dyDescent="0.25">
      <c r="BR871525" s="2394"/>
    </row>
    <row r="871526" spans="70:70" x14ac:dyDescent="0.25">
      <c r="BR871526" s="2381"/>
    </row>
    <row r="871550" spans="70:70" x14ac:dyDescent="0.25">
      <c r="BR871550" s="2394"/>
    </row>
    <row r="871551" spans="70:70" x14ac:dyDescent="0.25">
      <c r="BR871551" s="2381"/>
    </row>
    <row r="871575" spans="70:70" x14ac:dyDescent="0.25">
      <c r="BR871575" s="2394"/>
    </row>
    <row r="871576" spans="70:70" x14ac:dyDescent="0.25">
      <c r="BR871576" s="2381"/>
    </row>
    <row r="871600" spans="70:70" x14ac:dyDescent="0.25">
      <c r="BR871600" s="2394"/>
    </row>
    <row r="871601" spans="70:70" x14ac:dyDescent="0.25">
      <c r="BR871601" s="2381"/>
    </row>
    <row r="871625" spans="70:70" x14ac:dyDescent="0.25">
      <c r="BR871625" s="2394"/>
    </row>
    <row r="871626" spans="70:70" x14ac:dyDescent="0.25">
      <c r="BR871626" s="2381"/>
    </row>
    <row r="871650" spans="70:70" x14ac:dyDescent="0.25">
      <c r="BR871650" s="2394"/>
    </row>
    <row r="871651" spans="70:70" x14ac:dyDescent="0.25">
      <c r="BR871651" s="2381"/>
    </row>
    <row r="871675" spans="70:70" x14ac:dyDescent="0.25">
      <c r="BR871675" s="2394"/>
    </row>
    <row r="871676" spans="70:70" x14ac:dyDescent="0.25">
      <c r="BR871676" s="2381"/>
    </row>
    <row r="871700" spans="70:70" x14ac:dyDescent="0.25">
      <c r="BR871700" s="2394"/>
    </row>
    <row r="871701" spans="70:70" x14ac:dyDescent="0.25">
      <c r="BR871701" s="2381"/>
    </row>
    <row r="871725" spans="70:70" x14ac:dyDescent="0.25">
      <c r="BR871725" s="2394"/>
    </row>
    <row r="871726" spans="70:70" x14ac:dyDescent="0.25">
      <c r="BR871726" s="2381"/>
    </row>
    <row r="871750" spans="70:70" x14ac:dyDescent="0.25">
      <c r="BR871750" s="2394"/>
    </row>
    <row r="871751" spans="70:70" x14ac:dyDescent="0.25">
      <c r="BR871751" s="2381"/>
    </row>
    <row r="871775" spans="70:70" x14ac:dyDescent="0.25">
      <c r="BR871775" s="2394"/>
    </row>
    <row r="871776" spans="70:70" x14ac:dyDescent="0.25">
      <c r="BR871776" s="2381"/>
    </row>
    <row r="871800" spans="70:70" x14ac:dyDescent="0.25">
      <c r="BR871800" s="2394"/>
    </row>
    <row r="871801" spans="70:70" x14ac:dyDescent="0.25">
      <c r="BR871801" s="2381"/>
    </row>
    <row r="871825" spans="70:70" x14ac:dyDescent="0.25">
      <c r="BR871825" s="2394"/>
    </row>
    <row r="871826" spans="70:70" x14ac:dyDescent="0.25">
      <c r="BR871826" s="2381"/>
    </row>
    <row r="871850" spans="70:70" x14ac:dyDescent="0.25">
      <c r="BR871850" s="2394"/>
    </row>
    <row r="871851" spans="70:70" x14ac:dyDescent="0.25">
      <c r="BR871851" s="2381"/>
    </row>
    <row r="871875" spans="70:70" x14ac:dyDescent="0.25">
      <c r="BR871875" s="2394"/>
    </row>
    <row r="871876" spans="70:70" x14ac:dyDescent="0.25">
      <c r="BR871876" s="2381"/>
    </row>
    <row r="871900" spans="70:70" x14ac:dyDescent="0.25">
      <c r="BR871900" s="2394"/>
    </row>
    <row r="871901" spans="70:70" x14ac:dyDescent="0.25">
      <c r="BR871901" s="2381"/>
    </row>
    <row r="871925" spans="70:70" x14ac:dyDescent="0.25">
      <c r="BR871925" s="2394"/>
    </row>
    <row r="871926" spans="70:70" x14ac:dyDescent="0.25">
      <c r="BR871926" s="2381"/>
    </row>
    <row r="871950" spans="70:70" x14ac:dyDescent="0.25">
      <c r="BR871950" s="2394"/>
    </row>
    <row r="871951" spans="70:70" x14ac:dyDescent="0.25">
      <c r="BR871951" s="2381"/>
    </row>
    <row r="871975" spans="70:70" x14ac:dyDescent="0.25">
      <c r="BR871975" s="2394"/>
    </row>
    <row r="871976" spans="70:70" x14ac:dyDescent="0.25">
      <c r="BR871976" s="2381"/>
    </row>
    <row r="872000" spans="70:70" x14ac:dyDescent="0.25">
      <c r="BR872000" s="2394"/>
    </row>
    <row r="872001" spans="70:70" x14ac:dyDescent="0.25">
      <c r="BR872001" s="2381"/>
    </row>
    <row r="872025" spans="70:70" x14ac:dyDescent="0.25">
      <c r="BR872025" s="2394"/>
    </row>
    <row r="872026" spans="70:70" x14ac:dyDescent="0.25">
      <c r="BR872026" s="2381"/>
    </row>
    <row r="872050" spans="70:70" x14ac:dyDescent="0.25">
      <c r="BR872050" s="2394"/>
    </row>
    <row r="872051" spans="70:70" x14ac:dyDescent="0.25">
      <c r="BR872051" s="2381"/>
    </row>
    <row r="872075" spans="70:70" x14ac:dyDescent="0.25">
      <c r="BR872075" s="2394"/>
    </row>
    <row r="872076" spans="70:70" x14ac:dyDescent="0.25">
      <c r="BR872076" s="2381"/>
    </row>
    <row r="872100" spans="70:70" x14ac:dyDescent="0.25">
      <c r="BR872100" s="2394"/>
    </row>
    <row r="872101" spans="70:70" x14ac:dyDescent="0.25">
      <c r="BR872101" s="2381"/>
    </row>
    <row r="872125" spans="70:70" x14ac:dyDescent="0.25">
      <c r="BR872125" s="2394"/>
    </row>
    <row r="872126" spans="70:70" x14ac:dyDescent="0.25">
      <c r="BR872126" s="2381"/>
    </row>
    <row r="872150" spans="70:70" x14ac:dyDescent="0.25">
      <c r="BR872150" s="2394"/>
    </row>
    <row r="872151" spans="70:70" x14ac:dyDescent="0.25">
      <c r="BR872151" s="2381"/>
    </row>
    <row r="872175" spans="70:70" x14ac:dyDescent="0.25">
      <c r="BR872175" s="2394"/>
    </row>
    <row r="872176" spans="70:70" x14ac:dyDescent="0.25">
      <c r="BR872176" s="2381"/>
    </row>
    <row r="872200" spans="70:70" x14ac:dyDescent="0.25">
      <c r="BR872200" s="2394"/>
    </row>
    <row r="872201" spans="70:70" x14ac:dyDescent="0.25">
      <c r="BR872201" s="2381"/>
    </row>
    <row r="872225" spans="70:70" x14ac:dyDescent="0.25">
      <c r="BR872225" s="2394"/>
    </row>
    <row r="872226" spans="70:70" x14ac:dyDescent="0.25">
      <c r="BR872226" s="2381"/>
    </row>
    <row r="872250" spans="70:70" x14ac:dyDescent="0.25">
      <c r="BR872250" s="2394"/>
    </row>
    <row r="872251" spans="70:70" x14ac:dyDescent="0.25">
      <c r="BR872251" s="2381"/>
    </row>
    <row r="872275" spans="70:70" x14ac:dyDescent="0.25">
      <c r="BR872275" s="2394"/>
    </row>
    <row r="872276" spans="70:70" x14ac:dyDescent="0.25">
      <c r="BR872276" s="2381"/>
    </row>
    <row r="872300" spans="70:70" x14ac:dyDescent="0.25">
      <c r="BR872300" s="2394"/>
    </row>
    <row r="872301" spans="70:70" x14ac:dyDescent="0.25">
      <c r="BR872301" s="2381"/>
    </row>
    <row r="872325" spans="70:70" x14ac:dyDescent="0.25">
      <c r="BR872325" s="2394"/>
    </row>
    <row r="872326" spans="70:70" x14ac:dyDescent="0.25">
      <c r="BR872326" s="2381"/>
    </row>
    <row r="872350" spans="70:70" x14ac:dyDescent="0.25">
      <c r="BR872350" s="2394"/>
    </row>
    <row r="872351" spans="70:70" x14ac:dyDescent="0.25">
      <c r="BR872351" s="2381"/>
    </row>
    <row r="872375" spans="70:70" x14ac:dyDescent="0.25">
      <c r="BR872375" s="2394"/>
    </row>
    <row r="872376" spans="70:70" x14ac:dyDescent="0.25">
      <c r="BR872376" s="2381"/>
    </row>
    <row r="872400" spans="70:70" x14ac:dyDescent="0.25">
      <c r="BR872400" s="2394"/>
    </row>
    <row r="872401" spans="70:70" x14ac:dyDescent="0.25">
      <c r="BR872401" s="2381"/>
    </row>
    <row r="872425" spans="70:70" x14ac:dyDescent="0.25">
      <c r="BR872425" s="2394"/>
    </row>
    <row r="872426" spans="70:70" x14ac:dyDescent="0.25">
      <c r="BR872426" s="2381"/>
    </row>
    <row r="872450" spans="70:70" x14ac:dyDescent="0.25">
      <c r="BR872450" s="2394"/>
    </row>
    <row r="872451" spans="70:70" x14ac:dyDescent="0.25">
      <c r="BR872451" s="2381"/>
    </row>
    <row r="872475" spans="70:70" x14ac:dyDescent="0.25">
      <c r="BR872475" s="2394"/>
    </row>
    <row r="872476" spans="70:70" x14ac:dyDescent="0.25">
      <c r="BR872476" s="2381"/>
    </row>
    <row r="872500" spans="70:70" x14ac:dyDescent="0.25">
      <c r="BR872500" s="2394"/>
    </row>
    <row r="872501" spans="70:70" x14ac:dyDescent="0.25">
      <c r="BR872501" s="2381"/>
    </row>
    <row r="872525" spans="70:70" x14ac:dyDescent="0.25">
      <c r="BR872525" s="2394"/>
    </row>
    <row r="872526" spans="70:70" x14ac:dyDescent="0.25">
      <c r="BR872526" s="2381"/>
    </row>
    <row r="872550" spans="70:70" x14ac:dyDescent="0.25">
      <c r="BR872550" s="2394"/>
    </row>
    <row r="872551" spans="70:70" x14ac:dyDescent="0.25">
      <c r="BR872551" s="2381"/>
    </row>
    <row r="872575" spans="70:70" x14ac:dyDescent="0.25">
      <c r="BR872575" s="2394"/>
    </row>
    <row r="872576" spans="70:70" x14ac:dyDescent="0.25">
      <c r="BR872576" s="2381"/>
    </row>
    <row r="872600" spans="70:70" x14ac:dyDescent="0.25">
      <c r="BR872600" s="2394"/>
    </row>
    <row r="872601" spans="70:70" x14ac:dyDescent="0.25">
      <c r="BR872601" s="2381"/>
    </row>
    <row r="872625" spans="70:70" x14ac:dyDescent="0.25">
      <c r="BR872625" s="2394"/>
    </row>
    <row r="872626" spans="70:70" x14ac:dyDescent="0.25">
      <c r="BR872626" s="2381"/>
    </row>
    <row r="872650" spans="70:70" x14ac:dyDescent="0.25">
      <c r="BR872650" s="2394"/>
    </row>
    <row r="872651" spans="70:70" x14ac:dyDescent="0.25">
      <c r="BR872651" s="2381"/>
    </row>
    <row r="872675" spans="70:70" x14ac:dyDescent="0.25">
      <c r="BR872675" s="2394"/>
    </row>
    <row r="872676" spans="70:70" x14ac:dyDescent="0.25">
      <c r="BR872676" s="2381"/>
    </row>
    <row r="872700" spans="70:70" x14ac:dyDescent="0.25">
      <c r="BR872700" s="2394"/>
    </row>
    <row r="872701" spans="70:70" x14ac:dyDescent="0.25">
      <c r="BR872701" s="2381"/>
    </row>
    <row r="872725" spans="70:70" x14ac:dyDescent="0.25">
      <c r="BR872725" s="2394"/>
    </row>
    <row r="872726" spans="70:70" x14ac:dyDescent="0.25">
      <c r="BR872726" s="2381"/>
    </row>
    <row r="872750" spans="70:70" x14ac:dyDescent="0.25">
      <c r="BR872750" s="2394"/>
    </row>
    <row r="872751" spans="70:70" x14ac:dyDescent="0.25">
      <c r="BR872751" s="2381"/>
    </row>
    <row r="872775" spans="70:70" x14ac:dyDescent="0.25">
      <c r="BR872775" s="2394"/>
    </row>
    <row r="872776" spans="70:70" x14ac:dyDescent="0.25">
      <c r="BR872776" s="2381"/>
    </row>
    <row r="872800" spans="70:70" x14ac:dyDescent="0.25">
      <c r="BR872800" s="2394"/>
    </row>
    <row r="872801" spans="70:70" x14ac:dyDescent="0.25">
      <c r="BR872801" s="2381"/>
    </row>
    <row r="872825" spans="70:70" x14ac:dyDescent="0.25">
      <c r="BR872825" s="2394"/>
    </row>
    <row r="872826" spans="70:70" x14ac:dyDescent="0.25">
      <c r="BR872826" s="2381"/>
    </row>
    <row r="872850" spans="70:70" x14ac:dyDescent="0.25">
      <c r="BR872850" s="2394"/>
    </row>
    <row r="872851" spans="70:70" x14ac:dyDescent="0.25">
      <c r="BR872851" s="2381"/>
    </row>
    <row r="872875" spans="70:70" x14ac:dyDescent="0.25">
      <c r="BR872875" s="2394"/>
    </row>
    <row r="872876" spans="70:70" x14ac:dyDescent="0.25">
      <c r="BR872876" s="2381"/>
    </row>
    <row r="872900" spans="70:70" x14ac:dyDescent="0.25">
      <c r="BR872900" s="2394"/>
    </row>
    <row r="872901" spans="70:70" x14ac:dyDescent="0.25">
      <c r="BR872901" s="2381"/>
    </row>
    <row r="872925" spans="70:70" x14ac:dyDescent="0.25">
      <c r="BR872925" s="2394"/>
    </row>
    <row r="872926" spans="70:70" x14ac:dyDescent="0.25">
      <c r="BR872926" s="2381"/>
    </row>
    <row r="872950" spans="70:70" x14ac:dyDescent="0.25">
      <c r="BR872950" s="2394"/>
    </row>
    <row r="872951" spans="70:70" x14ac:dyDescent="0.25">
      <c r="BR872951" s="2381"/>
    </row>
    <row r="872975" spans="70:70" x14ac:dyDescent="0.25">
      <c r="BR872975" s="2394"/>
    </row>
    <row r="872976" spans="70:70" x14ac:dyDescent="0.25">
      <c r="BR872976" s="2381"/>
    </row>
    <row r="873000" spans="70:70" x14ac:dyDescent="0.25">
      <c r="BR873000" s="2394"/>
    </row>
    <row r="873001" spans="70:70" x14ac:dyDescent="0.25">
      <c r="BR873001" s="2381"/>
    </row>
    <row r="873025" spans="70:70" x14ac:dyDescent="0.25">
      <c r="BR873025" s="2394"/>
    </row>
    <row r="873026" spans="70:70" x14ac:dyDescent="0.25">
      <c r="BR873026" s="2381"/>
    </row>
    <row r="873050" spans="70:70" x14ac:dyDescent="0.25">
      <c r="BR873050" s="2394"/>
    </row>
    <row r="873051" spans="70:70" x14ac:dyDescent="0.25">
      <c r="BR873051" s="2381"/>
    </row>
    <row r="873075" spans="70:70" x14ac:dyDescent="0.25">
      <c r="BR873075" s="2394"/>
    </row>
    <row r="873076" spans="70:70" x14ac:dyDescent="0.25">
      <c r="BR873076" s="2381"/>
    </row>
    <row r="873100" spans="70:70" x14ac:dyDescent="0.25">
      <c r="BR873100" s="2394"/>
    </row>
    <row r="873101" spans="70:70" x14ac:dyDescent="0.25">
      <c r="BR873101" s="2381"/>
    </row>
    <row r="873125" spans="70:70" x14ac:dyDescent="0.25">
      <c r="BR873125" s="2394"/>
    </row>
    <row r="873126" spans="70:70" x14ac:dyDescent="0.25">
      <c r="BR873126" s="2381"/>
    </row>
    <row r="873150" spans="70:70" x14ac:dyDescent="0.25">
      <c r="BR873150" s="2394"/>
    </row>
    <row r="873151" spans="70:70" x14ac:dyDescent="0.25">
      <c r="BR873151" s="2381"/>
    </row>
    <row r="873175" spans="70:70" x14ac:dyDescent="0.25">
      <c r="BR873175" s="2394"/>
    </row>
    <row r="873176" spans="70:70" x14ac:dyDescent="0.25">
      <c r="BR873176" s="2381"/>
    </row>
    <row r="873200" spans="70:70" x14ac:dyDescent="0.25">
      <c r="BR873200" s="2394"/>
    </row>
    <row r="873201" spans="70:70" x14ac:dyDescent="0.25">
      <c r="BR873201" s="2381"/>
    </row>
    <row r="873225" spans="70:70" x14ac:dyDescent="0.25">
      <c r="BR873225" s="2394"/>
    </row>
    <row r="873226" spans="70:70" x14ac:dyDescent="0.25">
      <c r="BR873226" s="2381"/>
    </row>
    <row r="873250" spans="70:70" x14ac:dyDescent="0.25">
      <c r="BR873250" s="2394"/>
    </row>
    <row r="873251" spans="70:70" x14ac:dyDescent="0.25">
      <c r="BR873251" s="2381"/>
    </row>
    <row r="873275" spans="70:70" x14ac:dyDescent="0.25">
      <c r="BR873275" s="2394"/>
    </row>
    <row r="873276" spans="70:70" x14ac:dyDescent="0.25">
      <c r="BR873276" s="2381"/>
    </row>
    <row r="873300" spans="70:70" x14ac:dyDescent="0.25">
      <c r="BR873300" s="2394"/>
    </row>
    <row r="873301" spans="70:70" x14ac:dyDescent="0.25">
      <c r="BR873301" s="2381"/>
    </row>
    <row r="873325" spans="70:70" x14ac:dyDescent="0.25">
      <c r="BR873325" s="2394"/>
    </row>
    <row r="873326" spans="70:70" x14ac:dyDescent="0.25">
      <c r="BR873326" s="2381"/>
    </row>
    <row r="873350" spans="70:70" x14ac:dyDescent="0.25">
      <c r="BR873350" s="2394"/>
    </row>
    <row r="873351" spans="70:70" x14ac:dyDescent="0.25">
      <c r="BR873351" s="2381"/>
    </row>
    <row r="873375" spans="70:70" x14ac:dyDescent="0.25">
      <c r="BR873375" s="2394"/>
    </row>
    <row r="873376" spans="70:70" x14ac:dyDescent="0.25">
      <c r="BR873376" s="2381"/>
    </row>
    <row r="873400" spans="70:70" x14ac:dyDescent="0.25">
      <c r="BR873400" s="2394"/>
    </row>
    <row r="873401" spans="70:70" x14ac:dyDescent="0.25">
      <c r="BR873401" s="2381"/>
    </row>
    <row r="873425" spans="70:70" x14ac:dyDescent="0.25">
      <c r="BR873425" s="2394"/>
    </row>
    <row r="873426" spans="70:70" x14ac:dyDescent="0.25">
      <c r="BR873426" s="2381"/>
    </row>
    <row r="873450" spans="70:70" x14ac:dyDescent="0.25">
      <c r="BR873450" s="2394"/>
    </row>
    <row r="873451" spans="70:70" x14ac:dyDescent="0.25">
      <c r="BR873451" s="2381"/>
    </row>
    <row r="873475" spans="70:70" x14ac:dyDescent="0.25">
      <c r="BR873475" s="2394"/>
    </row>
    <row r="873476" spans="70:70" x14ac:dyDescent="0.25">
      <c r="BR873476" s="2381"/>
    </row>
    <row r="873500" spans="70:70" x14ac:dyDescent="0.25">
      <c r="BR873500" s="2394"/>
    </row>
    <row r="873501" spans="70:70" x14ac:dyDescent="0.25">
      <c r="BR873501" s="2381"/>
    </row>
    <row r="873525" spans="70:70" x14ac:dyDescent="0.25">
      <c r="BR873525" s="2394"/>
    </row>
    <row r="873526" spans="70:70" x14ac:dyDescent="0.25">
      <c r="BR873526" s="2381"/>
    </row>
    <row r="873550" spans="70:70" x14ac:dyDescent="0.25">
      <c r="BR873550" s="2394"/>
    </row>
    <row r="873551" spans="70:70" x14ac:dyDescent="0.25">
      <c r="BR873551" s="2381"/>
    </row>
    <row r="873575" spans="70:70" x14ac:dyDescent="0.25">
      <c r="BR873575" s="2394"/>
    </row>
    <row r="873576" spans="70:70" x14ac:dyDescent="0.25">
      <c r="BR873576" s="2381"/>
    </row>
    <row r="873600" spans="70:70" x14ac:dyDescent="0.25">
      <c r="BR873600" s="2394"/>
    </row>
    <row r="873601" spans="70:70" x14ac:dyDescent="0.25">
      <c r="BR873601" s="2381"/>
    </row>
    <row r="873625" spans="70:70" x14ac:dyDescent="0.25">
      <c r="BR873625" s="2394"/>
    </row>
    <row r="873626" spans="70:70" x14ac:dyDescent="0.25">
      <c r="BR873626" s="2381"/>
    </row>
    <row r="873650" spans="70:70" x14ac:dyDescent="0.25">
      <c r="BR873650" s="2394"/>
    </row>
    <row r="873651" spans="70:70" x14ac:dyDescent="0.25">
      <c r="BR873651" s="2381"/>
    </row>
    <row r="873675" spans="70:70" x14ac:dyDescent="0.25">
      <c r="BR873675" s="2394"/>
    </row>
    <row r="873676" spans="70:70" x14ac:dyDescent="0.25">
      <c r="BR873676" s="2381"/>
    </row>
    <row r="873700" spans="70:70" x14ac:dyDescent="0.25">
      <c r="BR873700" s="2394"/>
    </row>
    <row r="873701" spans="70:70" x14ac:dyDescent="0.25">
      <c r="BR873701" s="2381"/>
    </row>
    <row r="873725" spans="70:70" x14ac:dyDescent="0.25">
      <c r="BR873725" s="2394"/>
    </row>
    <row r="873726" spans="70:70" x14ac:dyDescent="0.25">
      <c r="BR873726" s="2381"/>
    </row>
    <row r="873750" spans="70:70" x14ac:dyDescent="0.25">
      <c r="BR873750" s="2394"/>
    </row>
    <row r="873751" spans="70:70" x14ac:dyDescent="0.25">
      <c r="BR873751" s="2381"/>
    </row>
    <row r="873775" spans="70:70" x14ac:dyDescent="0.25">
      <c r="BR873775" s="2394"/>
    </row>
    <row r="873776" spans="70:70" x14ac:dyDescent="0.25">
      <c r="BR873776" s="2381"/>
    </row>
    <row r="873800" spans="70:70" x14ac:dyDescent="0.25">
      <c r="BR873800" s="2394"/>
    </row>
    <row r="873801" spans="70:70" x14ac:dyDescent="0.25">
      <c r="BR873801" s="2381"/>
    </row>
    <row r="873825" spans="70:70" x14ac:dyDescent="0.25">
      <c r="BR873825" s="2394"/>
    </row>
    <row r="873826" spans="70:70" x14ac:dyDescent="0.25">
      <c r="BR873826" s="2381"/>
    </row>
    <row r="873850" spans="70:70" x14ac:dyDescent="0.25">
      <c r="BR873850" s="2394"/>
    </row>
    <row r="873851" spans="70:70" x14ac:dyDescent="0.25">
      <c r="BR873851" s="2381"/>
    </row>
    <row r="873875" spans="70:70" x14ac:dyDescent="0.25">
      <c r="BR873875" s="2394"/>
    </row>
    <row r="873876" spans="70:70" x14ac:dyDescent="0.25">
      <c r="BR873876" s="2381"/>
    </row>
    <row r="873900" spans="70:70" x14ac:dyDescent="0.25">
      <c r="BR873900" s="2394"/>
    </row>
    <row r="873901" spans="70:70" x14ac:dyDescent="0.25">
      <c r="BR873901" s="2381"/>
    </row>
    <row r="873925" spans="70:70" x14ac:dyDescent="0.25">
      <c r="BR873925" s="2394"/>
    </row>
    <row r="873926" spans="70:70" x14ac:dyDescent="0.25">
      <c r="BR873926" s="2381"/>
    </row>
    <row r="873950" spans="70:70" x14ac:dyDescent="0.25">
      <c r="BR873950" s="2394"/>
    </row>
    <row r="873951" spans="70:70" x14ac:dyDescent="0.25">
      <c r="BR873951" s="2381"/>
    </row>
    <row r="873975" spans="70:70" x14ac:dyDescent="0.25">
      <c r="BR873975" s="2394"/>
    </row>
    <row r="873976" spans="70:70" x14ac:dyDescent="0.25">
      <c r="BR873976" s="2381"/>
    </row>
    <row r="874000" spans="70:70" x14ac:dyDescent="0.25">
      <c r="BR874000" s="2394"/>
    </row>
    <row r="874001" spans="70:70" x14ac:dyDescent="0.25">
      <c r="BR874001" s="2381"/>
    </row>
    <row r="874025" spans="70:70" x14ac:dyDescent="0.25">
      <c r="BR874025" s="2394"/>
    </row>
    <row r="874026" spans="70:70" x14ac:dyDescent="0.25">
      <c r="BR874026" s="2381"/>
    </row>
    <row r="874050" spans="70:70" x14ac:dyDescent="0.25">
      <c r="BR874050" s="2394"/>
    </row>
    <row r="874051" spans="70:70" x14ac:dyDescent="0.25">
      <c r="BR874051" s="2381"/>
    </row>
    <row r="874075" spans="70:70" x14ac:dyDescent="0.25">
      <c r="BR874075" s="2394"/>
    </row>
    <row r="874076" spans="70:70" x14ac:dyDescent="0.25">
      <c r="BR874076" s="2381"/>
    </row>
    <row r="874100" spans="70:70" x14ac:dyDescent="0.25">
      <c r="BR874100" s="2394"/>
    </row>
    <row r="874101" spans="70:70" x14ac:dyDescent="0.25">
      <c r="BR874101" s="2381"/>
    </row>
    <row r="874125" spans="70:70" x14ac:dyDescent="0.25">
      <c r="BR874125" s="2394"/>
    </row>
    <row r="874126" spans="70:70" x14ac:dyDescent="0.25">
      <c r="BR874126" s="2381"/>
    </row>
    <row r="874150" spans="70:70" x14ac:dyDescent="0.25">
      <c r="BR874150" s="2394"/>
    </row>
    <row r="874151" spans="70:70" x14ac:dyDescent="0.25">
      <c r="BR874151" s="2381"/>
    </row>
    <row r="874175" spans="70:70" x14ac:dyDescent="0.25">
      <c r="BR874175" s="2394"/>
    </row>
    <row r="874176" spans="70:70" x14ac:dyDescent="0.25">
      <c r="BR874176" s="2381"/>
    </row>
    <row r="874200" spans="70:70" x14ac:dyDescent="0.25">
      <c r="BR874200" s="2394"/>
    </row>
    <row r="874201" spans="70:70" x14ac:dyDescent="0.25">
      <c r="BR874201" s="2381"/>
    </row>
    <row r="874225" spans="70:70" x14ac:dyDescent="0.25">
      <c r="BR874225" s="2394"/>
    </row>
    <row r="874226" spans="70:70" x14ac:dyDescent="0.25">
      <c r="BR874226" s="2381"/>
    </row>
    <row r="874250" spans="70:70" x14ac:dyDescent="0.25">
      <c r="BR874250" s="2394"/>
    </row>
    <row r="874251" spans="70:70" x14ac:dyDescent="0.25">
      <c r="BR874251" s="2381"/>
    </row>
    <row r="874275" spans="70:70" x14ac:dyDescent="0.25">
      <c r="BR874275" s="2394"/>
    </row>
    <row r="874276" spans="70:70" x14ac:dyDescent="0.25">
      <c r="BR874276" s="2381"/>
    </row>
    <row r="874300" spans="70:70" x14ac:dyDescent="0.25">
      <c r="BR874300" s="2394"/>
    </row>
    <row r="874301" spans="70:70" x14ac:dyDescent="0.25">
      <c r="BR874301" s="2381"/>
    </row>
    <row r="874325" spans="70:70" x14ac:dyDescent="0.25">
      <c r="BR874325" s="2394"/>
    </row>
    <row r="874326" spans="70:70" x14ac:dyDescent="0.25">
      <c r="BR874326" s="2381"/>
    </row>
    <row r="874350" spans="70:70" x14ac:dyDescent="0.25">
      <c r="BR874350" s="2394"/>
    </row>
    <row r="874351" spans="70:70" x14ac:dyDescent="0.25">
      <c r="BR874351" s="2381"/>
    </row>
    <row r="874375" spans="70:70" x14ac:dyDescent="0.25">
      <c r="BR874375" s="2394"/>
    </row>
    <row r="874376" spans="70:70" x14ac:dyDescent="0.25">
      <c r="BR874376" s="2381"/>
    </row>
    <row r="874400" spans="70:70" x14ac:dyDescent="0.25">
      <c r="BR874400" s="2394"/>
    </row>
    <row r="874401" spans="70:70" x14ac:dyDescent="0.25">
      <c r="BR874401" s="2381"/>
    </row>
    <row r="874425" spans="70:70" x14ac:dyDescent="0.25">
      <c r="BR874425" s="2394"/>
    </row>
    <row r="874426" spans="70:70" x14ac:dyDescent="0.25">
      <c r="BR874426" s="2381"/>
    </row>
    <row r="874450" spans="70:70" x14ac:dyDescent="0.25">
      <c r="BR874450" s="2394"/>
    </row>
    <row r="874451" spans="70:70" x14ac:dyDescent="0.25">
      <c r="BR874451" s="2381"/>
    </row>
    <row r="874475" spans="70:70" x14ac:dyDescent="0.25">
      <c r="BR874475" s="2394"/>
    </row>
    <row r="874476" spans="70:70" x14ac:dyDescent="0.25">
      <c r="BR874476" s="2381"/>
    </row>
    <row r="874500" spans="70:70" x14ac:dyDescent="0.25">
      <c r="BR874500" s="2394"/>
    </row>
    <row r="874501" spans="70:70" x14ac:dyDescent="0.25">
      <c r="BR874501" s="2381"/>
    </row>
    <row r="874525" spans="70:70" x14ac:dyDescent="0.25">
      <c r="BR874525" s="2394"/>
    </row>
    <row r="874526" spans="70:70" x14ac:dyDescent="0.25">
      <c r="BR874526" s="2381"/>
    </row>
    <row r="874550" spans="70:70" x14ac:dyDescent="0.25">
      <c r="BR874550" s="2394"/>
    </row>
    <row r="874551" spans="70:70" x14ac:dyDescent="0.25">
      <c r="BR874551" s="2381"/>
    </row>
    <row r="874575" spans="70:70" x14ac:dyDescent="0.25">
      <c r="BR874575" s="2394"/>
    </row>
    <row r="874576" spans="70:70" x14ac:dyDescent="0.25">
      <c r="BR874576" s="2381"/>
    </row>
    <row r="874600" spans="70:70" x14ac:dyDescent="0.25">
      <c r="BR874600" s="2394"/>
    </row>
    <row r="874601" spans="70:70" x14ac:dyDescent="0.25">
      <c r="BR874601" s="2381"/>
    </row>
    <row r="874625" spans="70:70" x14ac:dyDescent="0.25">
      <c r="BR874625" s="2394"/>
    </row>
    <row r="874626" spans="70:70" x14ac:dyDescent="0.25">
      <c r="BR874626" s="2381"/>
    </row>
    <row r="874650" spans="70:70" x14ac:dyDescent="0.25">
      <c r="BR874650" s="2394"/>
    </row>
    <row r="874651" spans="70:70" x14ac:dyDescent="0.25">
      <c r="BR874651" s="2381"/>
    </row>
    <row r="874675" spans="70:70" x14ac:dyDescent="0.25">
      <c r="BR874675" s="2394"/>
    </row>
    <row r="874676" spans="70:70" x14ac:dyDescent="0.25">
      <c r="BR874676" s="2381"/>
    </row>
    <row r="874700" spans="70:70" x14ac:dyDescent="0.25">
      <c r="BR874700" s="2394"/>
    </row>
    <row r="874701" spans="70:70" x14ac:dyDescent="0.25">
      <c r="BR874701" s="2381"/>
    </row>
    <row r="874725" spans="70:70" x14ac:dyDescent="0.25">
      <c r="BR874725" s="2394"/>
    </row>
    <row r="874726" spans="70:70" x14ac:dyDescent="0.25">
      <c r="BR874726" s="2381"/>
    </row>
    <row r="874750" spans="70:70" x14ac:dyDescent="0.25">
      <c r="BR874750" s="2394"/>
    </row>
    <row r="874751" spans="70:70" x14ac:dyDescent="0.25">
      <c r="BR874751" s="2381"/>
    </row>
    <row r="874775" spans="70:70" x14ac:dyDescent="0.25">
      <c r="BR874775" s="2394"/>
    </row>
    <row r="874776" spans="70:70" x14ac:dyDescent="0.25">
      <c r="BR874776" s="2381"/>
    </row>
    <row r="874800" spans="70:70" x14ac:dyDescent="0.25">
      <c r="BR874800" s="2394"/>
    </row>
    <row r="874801" spans="70:70" x14ac:dyDescent="0.25">
      <c r="BR874801" s="2381"/>
    </row>
    <row r="874825" spans="70:70" x14ac:dyDescent="0.25">
      <c r="BR874825" s="2394"/>
    </row>
    <row r="874826" spans="70:70" x14ac:dyDescent="0.25">
      <c r="BR874826" s="2381"/>
    </row>
    <row r="874850" spans="70:70" x14ac:dyDescent="0.25">
      <c r="BR874850" s="2394"/>
    </row>
    <row r="874851" spans="70:70" x14ac:dyDescent="0.25">
      <c r="BR874851" s="2381"/>
    </row>
    <row r="874875" spans="70:70" x14ac:dyDescent="0.25">
      <c r="BR874875" s="2394"/>
    </row>
    <row r="874876" spans="70:70" x14ac:dyDescent="0.25">
      <c r="BR874876" s="2381"/>
    </row>
    <row r="874900" spans="70:70" x14ac:dyDescent="0.25">
      <c r="BR874900" s="2394"/>
    </row>
    <row r="874901" spans="70:70" x14ac:dyDescent="0.25">
      <c r="BR874901" s="2381"/>
    </row>
    <row r="874925" spans="70:70" x14ac:dyDescent="0.25">
      <c r="BR874925" s="2394"/>
    </row>
    <row r="874926" spans="70:70" x14ac:dyDescent="0.25">
      <c r="BR874926" s="2381"/>
    </row>
    <row r="874950" spans="70:70" x14ac:dyDescent="0.25">
      <c r="BR874950" s="2394"/>
    </row>
    <row r="874951" spans="70:70" x14ac:dyDescent="0.25">
      <c r="BR874951" s="2381"/>
    </row>
    <row r="874975" spans="70:70" x14ac:dyDescent="0.25">
      <c r="BR874975" s="2394"/>
    </row>
    <row r="874976" spans="70:70" x14ac:dyDescent="0.25">
      <c r="BR874976" s="2381"/>
    </row>
    <row r="875000" spans="70:70" x14ac:dyDescent="0.25">
      <c r="BR875000" s="2394"/>
    </row>
    <row r="875001" spans="70:70" x14ac:dyDescent="0.25">
      <c r="BR875001" s="2381"/>
    </row>
    <row r="875025" spans="70:70" x14ac:dyDescent="0.25">
      <c r="BR875025" s="2394"/>
    </row>
    <row r="875026" spans="70:70" x14ac:dyDescent="0.25">
      <c r="BR875026" s="2381"/>
    </row>
    <row r="875050" spans="70:70" x14ac:dyDescent="0.25">
      <c r="BR875050" s="2394"/>
    </row>
    <row r="875051" spans="70:70" x14ac:dyDescent="0.25">
      <c r="BR875051" s="2381"/>
    </row>
    <row r="875075" spans="70:70" x14ac:dyDescent="0.25">
      <c r="BR875075" s="2394"/>
    </row>
    <row r="875076" spans="70:70" x14ac:dyDescent="0.25">
      <c r="BR875076" s="2381"/>
    </row>
    <row r="875100" spans="70:70" x14ac:dyDescent="0.25">
      <c r="BR875100" s="2394"/>
    </row>
    <row r="875101" spans="70:70" x14ac:dyDescent="0.25">
      <c r="BR875101" s="2381"/>
    </row>
    <row r="875125" spans="70:70" x14ac:dyDescent="0.25">
      <c r="BR875125" s="2394"/>
    </row>
    <row r="875126" spans="70:70" x14ac:dyDescent="0.25">
      <c r="BR875126" s="2381"/>
    </row>
    <row r="875150" spans="70:70" x14ac:dyDescent="0.25">
      <c r="BR875150" s="2394"/>
    </row>
    <row r="875151" spans="70:70" x14ac:dyDescent="0.25">
      <c r="BR875151" s="2381"/>
    </row>
    <row r="875175" spans="70:70" x14ac:dyDescent="0.25">
      <c r="BR875175" s="2394"/>
    </row>
    <row r="875176" spans="70:70" x14ac:dyDescent="0.25">
      <c r="BR875176" s="2381"/>
    </row>
    <row r="875200" spans="70:70" x14ac:dyDescent="0.25">
      <c r="BR875200" s="2394"/>
    </row>
    <row r="875201" spans="70:70" x14ac:dyDescent="0.25">
      <c r="BR875201" s="2381"/>
    </row>
    <row r="875225" spans="70:70" x14ac:dyDescent="0.25">
      <c r="BR875225" s="2394"/>
    </row>
    <row r="875226" spans="70:70" x14ac:dyDescent="0.25">
      <c r="BR875226" s="2381"/>
    </row>
    <row r="875250" spans="70:70" x14ac:dyDescent="0.25">
      <c r="BR875250" s="2394"/>
    </row>
    <row r="875251" spans="70:70" x14ac:dyDescent="0.25">
      <c r="BR875251" s="2381"/>
    </row>
    <row r="875275" spans="70:70" x14ac:dyDescent="0.25">
      <c r="BR875275" s="2394"/>
    </row>
    <row r="875276" spans="70:70" x14ac:dyDescent="0.25">
      <c r="BR875276" s="2381"/>
    </row>
    <row r="875300" spans="70:70" x14ac:dyDescent="0.25">
      <c r="BR875300" s="2394"/>
    </row>
    <row r="875301" spans="70:70" x14ac:dyDescent="0.25">
      <c r="BR875301" s="2381"/>
    </row>
    <row r="875325" spans="70:70" x14ac:dyDescent="0.25">
      <c r="BR875325" s="2394"/>
    </row>
    <row r="875326" spans="70:70" x14ac:dyDescent="0.25">
      <c r="BR875326" s="2381"/>
    </row>
    <row r="875350" spans="70:70" x14ac:dyDescent="0.25">
      <c r="BR875350" s="2394"/>
    </row>
    <row r="875351" spans="70:70" x14ac:dyDescent="0.25">
      <c r="BR875351" s="2381"/>
    </row>
    <row r="875375" spans="70:70" x14ac:dyDescent="0.25">
      <c r="BR875375" s="2394"/>
    </row>
    <row r="875376" spans="70:70" x14ac:dyDescent="0.25">
      <c r="BR875376" s="2381"/>
    </row>
    <row r="875400" spans="70:70" x14ac:dyDescent="0.25">
      <c r="BR875400" s="2394"/>
    </row>
    <row r="875401" spans="70:70" x14ac:dyDescent="0.25">
      <c r="BR875401" s="2381"/>
    </row>
    <row r="875425" spans="70:70" x14ac:dyDescent="0.25">
      <c r="BR875425" s="2394"/>
    </row>
    <row r="875426" spans="70:70" x14ac:dyDescent="0.25">
      <c r="BR875426" s="2381"/>
    </row>
    <row r="875450" spans="70:70" x14ac:dyDescent="0.25">
      <c r="BR875450" s="2394"/>
    </row>
    <row r="875451" spans="70:70" x14ac:dyDescent="0.25">
      <c r="BR875451" s="2381"/>
    </row>
    <row r="875475" spans="70:70" x14ac:dyDescent="0.25">
      <c r="BR875475" s="2394"/>
    </row>
    <row r="875476" spans="70:70" x14ac:dyDescent="0.25">
      <c r="BR875476" s="2381"/>
    </row>
    <row r="875500" spans="70:70" x14ac:dyDescent="0.25">
      <c r="BR875500" s="2394"/>
    </row>
    <row r="875501" spans="70:70" x14ac:dyDescent="0.25">
      <c r="BR875501" s="2381"/>
    </row>
    <row r="875525" spans="70:70" x14ac:dyDescent="0.25">
      <c r="BR875525" s="2394"/>
    </row>
    <row r="875526" spans="70:70" x14ac:dyDescent="0.25">
      <c r="BR875526" s="2381"/>
    </row>
    <row r="875550" spans="70:70" x14ac:dyDescent="0.25">
      <c r="BR875550" s="2394"/>
    </row>
    <row r="875551" spans="70:70" x14ac:dyDescent="0.25">
      <c r="BR875551" s="2381"/>
    </row>
    <row r="875575" spans="70:70" x14ac:dyDescent="0.25">
      <c r="BR875575" s="2394"/>
    </row>
    <row r="875576" spans="70:70" x14ac:dyDescent="0.25">
      <c r="BR875576" s="2381"/>
    </row>
    <row r="875600" spans="70:70" x14ac:dyDescent="0.25">
      <c r="BR875600" s="2394"/>
    </row>
    <row r="875601" spans="70:70" x14ac:dyDescent="0.25">
      <c r="BR875601" s="2381"/>
    </row>
    <row r="875625" spans="70:70" x14ac:dyDescent="0.25">
      <c r="BR875625" s="2394"/>
    </row>
    <row r="875626" spans="70:70" x14ac:dyDescent="0.25">
      <c r="BR875626" s="2381"/>
    </row>
    <row r="875650" spans="70:70" x14ac:dyDescent="0.25">
      <c r="BR875650" s="2394"/>
    </row>
    <row r="875651" spans="70:70" x14ac:dyDescent="0.25">
      <c r="BR875651" s="2381"/>
    </row>
    <row r="875675" spans="70:70" x14ac:dyDescent="0.25">
      <c r="BR875675" s="2394"/>
    </row>
    <row r="875676" spans="70:70" x14ac:dyDescent="0.25">
      <c r="BR875676" s="2381"/>
    </row>
    <row r="875700" spans="70:70" x14ac:dyDescent="0.25">
      <c r="BR875700" s="2394"/>
    </row>
    <row r="875701" spans="70:70" x14ac:dyDescent="0.25">
      <c r="BR875701" s="2381"/>
    </row>
    <row r="875725" spans="70:70" x14ac:dyDescent="0.25">
      <c r="BR875725" s="2394"/>
    </row>
    <row r="875726" spans="70:70" x14ac:dyDescent="0.25">
      <c r="BR875726" s="2381"/>
    </row>
    <row r="875750" spans="70:70" x14ac:dyDescent="0.25">
      <c r="BR875750" s="2394"/>
    </row>
    <row r="875751" spans="70:70" x14ac:dyDescent="0.25">
      <c r="BR875751" s="2381"/>
    </row>
    <row r="875775" spans="70:70" x14ac:dyDescent="0.25">
      <c r="BR875775" s="2394"/>
    </row>
    <row r="875776" spans="70:70" x14ac:dyDescent="0.25">
      <c r="BR875776" s="2381"/>
    </row>
    <row r="875800" spans="70:70" x14ac:dyDescent="0.25">
      <c r="BR875800" s="2394"/>
    </row>
    <row r="875801" spans="70:70" x14ac:dyDescent="0.25">
      <c r="BR875801" s="2381"/>
    </row>
    <row r="875825" spans="70:70" x14ac:dyDescent="0.25">
      <c r="BR875825" s="2394"/>
    </row>
    <row r="875826" spans="70:70" x14ac:dyDescent="0.25">
      <c r="BR875826" s="2381"/>
    </row>
    <row r="875850" spans="70:70" x14ac:dyDescent="0.25">
      <c r="BR875850" s="2394"/>
    </row>
    <row r="875851" spans="70:70" x14ac:dyDescent="0.25">
      <c r="BR875851" s="2381"/>
    </row>
    <row r="875875" spans="70:70" x14ac:dyDescent="0.25">
      <c r="BR875875" s="2394"/>
    </row>
    <row r="875876" spans="70:70" x14ac:dyDescent="0.25">
      <c r="BR875876" s="2381"/>
    </row>
    <row r="875900" spans="70:70" x14ac:dyDescent="0.25">
      <c r="BR875900" s="2394"/>
    </row>
    <row r="875901" spans="70:70" x14ac:dyDescent="0.25">
      <c r="BR875901" s="2381"/>
    </row>
    <row r="875925" spans="70:70" x14ac:dyDescent="0.25">
      <c r="BR875925" s="2394"/>
    </row>
    <row r="875926" spans="70:70" x14ac:dyDescent="0.25">
      <c r="BR875926" s="2381"/>
    </row>
    <row r="875950" spans="70:70" x14ac:dyDescent="0.25">
      <c r="BR875950" s="2394"/>
    </row>
    <row r="875951" spans="70:70" x14ac:dyDescent="0.25">
      <c r="BR875951" s="2381"/>
    </row>
    <row r="875975" spans="70:70" x14ac:dyDescent="0.25">
      <c r="BR875975" s="2394"/>
    </row>
    <row r="875976" spans="70:70" x14ac:dyDescent="0.25">
      <c r="BR875976" s="2381"/>
    </row>
    <row r="876000" spans="70:70" x14ac:dyDescent="0.25">
      <c r="BR876000" s="2394"/>
    </row>
    <row r="876001" spans="70:70" x14ac:dyDescent="0.25">
      <c r="BR876001" s="2381"/>
    </row>
    <row r="876025" spans="70:70" x14ac:dyDescent="0.25">
      <c r="BR876025" s="2394"/>
    </row>
    <row r="876026" spans="70:70" x14ac:dyDescent="0.25">
      <c r="BR876026" s="2381"/>
    </row>
    <row r="876050" spans="70:70" x14ac:dyDescent="0.25">
      <c r="BR876050" s="2394"/>
    </row>
    <row r="876051" spans="70:70" x14ac:dyDescent="0.25">
      <c r="BR876051" s="2381"/>
    </row>
    <row r="876075" spans="70:70" x14ac:dyDescent="0.25">
      <c r="BR876075" s="2394"/>
    </row>
    <row r="876076" spans="70:70" x14ac:dyDescent="0.25">
      <c r="BR876076" s="2381"/>
    </row>
    <row r="876100" spans="70:70" x14ac:dyDescent="0.25">
      <c r="BR876100" s="2394"/>
    </row>
    <row r="876101" spans="70:70" x14ac:dyDescent="0.25">
      <c r="BR876101" s="2381"/>
    </row>
    <row r="876125" spans="70:70" x14ac:dyDescent="0.25">
      <c r="BR876125" s="2394"/>
    </row>
    <row r="876126" spans="70:70" x14ac:dyDescent="0.25">
      <c r="BR876126" s="2381"/>
    </row>
    <row r="876150" spans="70:70" x14ac:dyDescent="0.25">
      <c r="BR876150" s="2394"/>
    </row>
    <row r="876151" spans="70:70" x14ac:dyDescent="0.25">
      <c r="BR876151" s="2381"/>
    </row>
    <row r="876175" spans="70:70" x14ac:dyDescent="0.25">
      <c r="BR876175" s="2394"/>
    </row>
    <row r="876176" spans="70:70" x14ac:dyDescent="0.25">
      <c r="BR876176" s="2381"/>
    </row>
    <row r="876200" spans="70:70" x14ac:dyDescent="0.25">
      <c r="BR876200" s="2394"/>
    </row>
    <row r="876201" spans="70:70" x14ac:dyDescent="0.25">
      <c r="BR876201" s="2381"/>
    </row>
    <row r="876225" spans="70:70" x14ac:dyDescent="0.25">
      <c r="BR876225" s="2394"/>
    </row>
    <row r="876226" spans="70:70" x14ac:dyDescent="0.25">
      <c r="BR876226" s="2381"/>
    </row>
    <row r="876250" spans="70:70" x14ac:dyDescent="0.25">
      <c r="BR876250" s="2394"/>
    </row>
    <row r="876251" spans="70:70" x14ac:dyDescent="0.25">
      <c r="BR876251" s="2381"/>
    </row>
    <row r="876275" spans="70:70" x14ac:dyDescent="0.25">
      <c r="BR876275" s="2394"/>
    </row>
    <row r="876276" spans="70:70" x14ac:dyDescent="0.25">
      <c r="BR876276" s="2381"/>
    </row>
    <row r="876300" spans="70:70" x14ac:dyDescent="0.25">
      <c r="BR876300" s="2394"/>
    </row>
    <row r="876301" spans="70:70" x14ac:dyDescent="0.25">
      <c r="BR876301" s="2381"/>
    </row>
    <row r="876325" spans="70:70" x14ac:dyDescent="0.25">
      <c r="BR876325" s="2394"/>
    </row>
    <row r="876326" spans="70:70" x14ac:dyDescent="0.25">
      <c r="BR876326" s="2381"/>
    </row>
    <row r="876350" spans="70:70" x14ac:dyDescent="0.25">
      <c r="BR876350" s="2394"/>
    </row>
    <row r="876351" spans="70:70" x14ac:dyDescent="0.25">
      <c r="BR876351" s="2381"/>
    </row>
    <row r="876375" spans="70:70" x14ac:dyDescent="0.25">
      <c r="BR876375" s="2394"/>
    </row>
    <row r="876376" spans="70:70" x14ac:dyDescent="0.25">
      <c r="BR876376" s="2381"/>
    </row>
    <row r="876400" spans="70:70" x14ac:dyDescent="0.25">
      <c r="BR876400" s="2394"/>
    </row>
    <row r="876401" spans="70:70" x14ac:dyDescent="0.25">
      <c r="BR876401" s="2381"/>
    </row>
    <row r="876425" spans="70:70" x14ac:dyDescent="0.25">
      <c r="BR876425" s="2394"/>
    </row>
    <row r="876426" spans="70:70" x14ac:dyDescent="0.25">
      <c r="BR876426" s="2381"/>
    </row>
    <row r="876450" spans="70:70" x14ac:dyDescent="0.25">
      <c r="BR876450" s="2394"/>
    </row>
    <row r="876451" spans="70:70" x14ac:dyDescent="0.25">
      <c r="BR876451" s="2381"/>
    </row>
    <row r="876475" spans="70:70" x14ac:dyDescent="0.25">
      <c r="BR876475" s="2394"/>
    </row>
    <row r="876476" spans="70:70" x14ac:dyDescent="0.25">
      <c r="BR876476" s="2381"/>
    </row>
    <row r="876500" spans="70:70" x14ac:dyDescent="0.25">
      <c r="BR876500" s="2394"/>
    </row>
    <row r="876501" spans="70:70" x14ac:dyDescent="0.25">
      <c r="BR876501" s="2381"/>
    </row>
    <row r="876525" spans="70:70" x14ac:dyDescent="0.25">
      <c r="BR876525" s="2394"/>
    </row>
    <row r="876526" spans="70:70" x14ac:dyDescent="0.25">
      <c r="BR876526" s="2381"/>
    </row>
    <row r="876550" spans="70:70" x14ac:dyDescent="0.25">
      <c r="BR876550" s="2394"/>
    </row>
    <row r="876551" spans="70:70" x14ac:dyDescent="0.25">
      <c r="BR876551" s="2381"/>
    </row>
    <row r="876575" spans="70:70" x14ac:dyDescent="0.25">
      <c r="BR876575" s="2394"/>
    </row>
    <row r="876576" spans="70:70" x14ac:dyDescent="0.25">
      <c r="BR876576" s="2381"/>
    </row>
    <row r="876600" spans="70:70" x14ac:dyDescent="0.25">
      <c r="BR876600" s="2394"/>
    </row>
    <row r="876601" spans="70:70" x14ac:dyDescent="0.25">
      <c r="BR876601" s="2381"/>
    </row>
    <row r="876625" spans="70:70" x14ac:dyDescent="0.25">
      <c r="BR876625" s="2394"/>
    </row>
    <row r="876626" spans="70:70" x14ac:dyDescent="0.25">
      <c r="BR876626" s="2381"/>
    </row>
    <row r="876650" spans="70:70" x14ac:dyDescent="0.25">
      <c r="BR876650" s="2394"/>
    </row>
    <row r="876651" spans="70:70" x14ac:dyDescent="0.25">
      <c r="BR876651" s="2381"/>
    </row>
    <row r="876675" spans="70:70" x14ac:dyDescent="0.25">
      <c r="BR876675" s="2394"/>
    </row>
    <row r="876676" spans="70:70" x14ac:dyDescent="0.25">
      <c r="BR876676" s="2381"/>
    </row>
    <row r="876700" spans="70:70" x14ac:dyDescent="0.25">
      <c r="BR876700" s="2394"/>
    </row>
    <row r="876701" spans="70:70" x14ac:dyDescent="0.25">
      <c r="BR876701" s="2381"/>
    </row>
    <row r="876725" spans="70:70" x14ac:dyDescent="0.25">
      <c r="BR876725" s="2394"/>
    </row>
    <row r="876726" spans="70:70" x14ac:dyDescent="0.25">
      <c r="BR876726" s="2381"/>
    </row>
    <row r="876750" spans="70:70" x14ac:dyDescent="0.25">
      <c r="BR876750" s="2394"/>
    </row>
    <row r="876751" spans="70:70" x14ac:dyDescent="0.25">
      <c r="BR876751" s="2381"/>
    </row>
    <row r="876775" spans="70:70" x14ac:dyDescent="0.25">
      <c r="BR876775" s="2394"/>
    </row>
    <row r="876776" spans="70:70" x14ac:dyDescent="0.25">
      <c r="BR876776" s="2381"/>
    </row>
    <row r="876800" spans="70:70" x14ac:dyDescent="0.25">
      <c r="BR876800" s="2394"/>
    </row>
    <row r="876801" spans="70:70" x14ac:dyDescent="0.25">
      <c r="BR876801" s="2381"/>
    </row>
    <row r="876825" spans="70:70" x14ac:dyDescent="0.25">
      <c r="BR876825" s="2394"/>
    </row>
    <row r="876826" spans="70:70" x14ac:dyDescent="0.25">
      <c r="BR876826" s="2381"/>
    </row>
    <row r="876850" spans="70:70" x14ac:dyDescent="0.25">
      <c r="BR876850" s="2394"/>
    </row>
    <row r="876851" spans="70:70" x14ac:dyDescent="0.25">
      <c r="BR876851" s="2381"/>
    </row>
    <row r="876875" spans="70:70" x14ac:dyDescent="0.25">
      <c r="BR876875" s="2394"/>
    </row>
    <row r="876876" spans="70:70" x14ac:dyDescent="0.25">
      <c r="BR876876" s="2381"/>
    </row>
    <row r="876900" spans="70:70" x14ac:dyDescent="0.25">
      <c r="BR876900" s="2394"/>
    </row>
    <row r="876901" spans="70:70" x14ac:dyDescent="0.25">
      <c r="BR876901" s="2381"/>
    </row>
    <row r="876925" spans="70:70" x14ac:dyDescent="0.25">
      <c r="BR876925" s="2394"/>
    </row>
    <row r="876926" spans="70:70" x14ac:dyDescent="0.25">
      <c r="BR876926" s="2381"/>
    </row>
    <row r="876950" spans="70:70" x14ac:dyDescent="0.25">
      <c r="BR876950" s="2394"/>
    </row>
    <row r="876951" spans="70:70" x14ac:dyDescent="0.25">
      <c r="BR876951" s="2381"/>
    </row>
    <row r="876975" spans="70:70" x14ac:dyDescent="0.25">
      <c r="BR876975" s="2394"/>
    </row>
    <row r="876976" spans="70:70" x14ac:dyDescent="0.25">
      <c r="BR876976" s="2381"/>
    </row>
    <row r="877000" spans="70:70" x14ac:dyDescent="0.25">
      <c r="BR877000" s="2394"/>
    </row>
    <row r="877001" spans="70:70" x14ac:dyDescent="0.25">
      <c r="BR877001" s="2381"/>
    </row>
    <row r="877025" spans="70:70" x14ac:dyDescent="0.25">
      <c r="BR877025" s="2394"/>
    </row>
    <row r="877026" spans="70:70" x14ac:dyDescent="0.25">
      <c r="BR877026" s="2381"/>
    </row>
    <row r="877050" spans="70:70" x14ac:dyDescent="0.25">
      <c r="BR877050" s="2394"/>
    </row>
    <row r="877051" spans="70:70" x14ac:dyDescent="0.25">
      <c r="BR877051" s="2381"/>
    </row>
    <row r="877075" spans="70:70" x14ac:dyDescent="0.25">
      <c r="BR877075" s="2394"/>
    </row>
    <row r="877076" spans="70:70" x14ac:dyDescent="0.25">
      <c r="BR877076" s="2381"/>
    </row>
    <row r="877100" spans="70:70" x14ac:dyDescent="0.25">
      <c r="BR877100" s="2394"/>
    </row>
    <row r="877101" spans="70:70" x14ac:dyDescent="0.25">
      <c r="BR877101" s="2381"/>
    </row>
    <row r="877125" spans="70:70" x14ac:dyDescent="0.25">
      <c r="BR877125" s="2394"/>
    </row>
    <row r="877126" spans="70:70" x14ac:dyDescent="0.25">
      <c r="BR877126" s="2381"/>
    </row>
    <row r="877150" spans="70:70" x14ac:dyDescent="0.25">
      <c r="BR877150" s="2394"/>
    </row>
    <row r="877151" spans="70:70" x14ac:dyDescent="0.25">
      <c r="BR877151" s="2381"/>
    </row>
    <row r="877175" spans="70:70" x14ac:dyDescent="0.25">
      <c r="BR877175" s="2394"/>
    </row>
    <row r="877176" spans="70:70" x14ac:dyDescent="0.25">
      <c r="BR877176" s="2381"/>
    </row>
    <row r="877200" spans="70:70" x14ac:dyDescent="0.25">
      <c r="BR877200" s="2394"/>
    </row>
    <row r="877201" spans="70:70" x14ac:dyDescent="0.25">
      <c r="BR877201" s="2381"/>
    </row>
    <row r="877225" spans="70:70" x14ac:dyDescent="0.25">
      <c r="BR877225" s="2394"/>
    </row>
    <row r="877226" spans="70:70" x14ac:dyDescent="0.25">
      <c r="BR877226" s="2381"/>
    </row>
    <row r="877250" spans="70:70" x14ac:dyDescent="0.25">
      <c r="BR877250" s="2394"/>
    </row>
    <row r="877251" spans="70:70" x14ac:dyDescent="0.25">
      <c r="BR877251" s="2381"/>
    </row>
    <row r="877275" spans="70:70" x14ac:dyDescent="0.25">
      <c r="BR877275" s="2394"/>
    </row>
    <row r="877276" spans="70:70" x14ac:dyDescent="0.25">
      <c r="BR877276" s="2381"/>
    </row>
    <row r="877300" spans="70:70" x14ac:dyDescent="0.25">
      <c r="BR877300" s="2394"/>
    </row>
    <row r="877301" spans="70:70" x14ac:dyDescent="0.25">
      <c r="BR877301" s="2381"/>
    </row>
    <row r="877325" spans="70:70" x14ac:dyDescent="0.25">
      <c r="BR877325" s="2394"/>
    </row>
    <row r="877326" spans="70:70" x14ac:dyDescent="0.25">
      <c r="BR877326" s="2381"/>
    </row>
    <row r="877350" spans="70:70" x14ac:dyDescent="0.25">
      <c r="BR877350" s="2394"/>
    </row>
    <row r="877351" spans="70:70" x14ac:dyDescent="0.25">
      <c r="BR877351" s="2381"/>
    </row>
    <row r="877375" spans="70:70" x14ac:dyDescent="0.25">
      <c r="BR877375" s="2394"/>
    </row>
    <row r="877376" spans="70:70" x14ac:dyDescent="0.25">
      <c r="BR877376" s="2381"/>
    </row>
    <row r="877400" spans="70:70" x14ac:dyDescent="0.25">
      <c r="BR877400" s="2394"/>
    </row>
    <row r="877401" spans="70:70" x14ac:dyDescent="0.25">
      <c r="BR877401" s="2381"/>
    </row>
    <row r="877425" spans="70:70" x14ac:dyDescent="0.25">
      <c r="BR877425" s="2394"/>
    </row>
    <row r="877426" spans="70:70" x14ac:dyDescent="0.25">
      <c r="BR877426" s="2381"/>
    </row>
    <row r="877450" spans="70:70" x14ac:dyDescent="0.25">
      <c r="BR877450" s="2394"/>
    </row>
    <row r="877451" spans="70:70" x14ac:dyDescent="0.25">
      <c r="BR877451" s="2381"/>
    </row>
    <row r="877475" spans="70:70" x14ac:dyDescent="0.25">
      <c r="BR877475" s="2394"/>
    </row>
    <row r="877476" spans="70:70" x14ac:dyDescent="0.25">
      <c r="BR877476" s="2381"/>
    </row>
    <row r="877500" spans="70:70" x14ac:dyDescent="0.25">
      <c r="BR877500" s="2394"/>
    </row>
    <row r="877501" spans="70:70" x14ac:dyDescent="0.25">
      <c r="BR877501" s="2381"/>
    </row>
    <row r="877525" spans="70:70" x14ac:dyDescent="0.25">
      <c r="BR877525" s="2394"/>
    </row>
    <row r="877526" spans="70:70" x14ac:dyDescent="0.25">
      <c r="BR877526" s="2381"/>
    </row>
    <row r="877550" spans="70:70" x14ac:dyDescent="0.25">
      <c r="BR877550" s="2394"/>
    </row>
    <row r="877551" spans="70:70" x14ac:dyDescent="0.25">
      <c r="BR877551" s="2381"/>
    </row>
    <row r="877575" spans="70:70" x14ac:dyDescent="0.25">
      <c r="BR877575" s="2394"/>
    </row>
    <row r="877576" spans="70:70" x14ac:dyDescent="0.25">
      <c r="BR877576" s="2381"/>
    </row>
    <row r="877600" spans="70:70" x14ac:dyDescent="0.25">
      <c r="BR877600" s="2394"/>
    </row>
    <row r="877601" spans="70:70" x14ac:dyDescent="0.25">
      <c r="BR877601" s="2381"/>
    </row>
    <row r="877625" spans="70:70" x14ac:dyDescent="0.25">
      <c r="BR877625" s="2394"/>
    </row>
    <row r="877626" spans="70:70" x14ac:dyDescent="0.25">
      <c r="BR877626" s="2381"/>
    </row>
    <row r="877650" spans="70:70" x14ac:dyDescent="0.25">
      <c r="BR877650" s="2394"/>
    </row>
    <row r="877651" spans="70:70" x14ac:dyDescent="0.25">
      <c r="BR877651" s="2381"/>
    </row>
    <row r="877675" spans="70:70" x14ac:dyDescent="0.25">
      <c r="BR877675" s="2394"/>
    </row>
    <row r="877676" spans="70:70" x14ac:dyDescent="0.25">
      <c r="BR877676" s="2381"/>
    </row>
    <row r="877700" spans="70:70" x14ac:dyDescent="0.25">
      <c r="BR877700" s="2394"/>
    </row>
    <row r="877701" spans="70:70" x14ac:dyDescent="0.25">
      <c r="BR877701" s="2381"/>
    </row>
    <row r="877725" spans="70:70" x14ac:dyDescent="0.25">
      <c r="BR877725" s="2394"/>
    </row>
    <row r="877726" spans="70:70" x14ac:dyDescent="0.25">
      <c r="BR877726" s="2381"/>
    </row>
    <row r="877750" spans="70:70" x14ac:dyDescent="0.25">
      <c r="BR877750" s="2394"/>
    </row>
    <row r="877751" spans="70:70" x14ac:dyDescent="0.25">
      <c r="BR877751" s="2381"/>
    </row>
    <row r="877775" spans="70:70" x14ac:dyDescent="0.25">
      <c r="BR877775" s="2394"/>
    </row>
    <row r="877776" spans="70:70" x14ac:dyDescent="0.25">
      <c r="BR877776" s="2381"/>
    </row>
    <row r="877800" spans="70:70" x14ac:dyDescent="0.25">
      <c r="BR877800" s="2394"/>
    </row>
    <row r="877801" spans="70:70" x14ac:dyDescent="0.25">
      <c r="BR877801" s="2381"/>
    </row>
    <row r="877825" spans="70:70" x14ac:dyDescent="0.25">
      <c r="BR877825" s="2394"/>
    </row>
    <row r="877826" spans="70:70" x14ac:dyDescent="0.25">
      <c r="BR877826" s="2381"/>
    </row>
    <row r="877850" spans="70:70" x14ac:dyDescent="0.25">
      <c r="BR877850" s="2394"/>
    </row>
    <row r="877851" spans="70:70" x14ac:dyDescent="0.25">
      <c r="BR877851" s="2381"/>
    </row>
    <row r="877875" spans="70:70" x14ac:dyDescent="0.25">
      <c r="BR877875" s="2394"/>
    </row>
    <row r="877876" spans="70:70" x14ac:dyDescent="0.25">
      <c r="BR877876" s="2381"/>
    </row>
    <row r="877900" spans="70:70" x14ac:dyDescent="0.25">
      <c r="BR877900" s="2394"/>
    </row>
    <row r="877901" spans="70:70" x14ac:dyDescent="0.25">
      <c r="BR877901" s="2381"/>
    </row>
    <row r="877925" spans="70:70" x14ac:dyDescent="0.25">
      <c r="BR877925" s="2394"/>
    </row>
    <row r="877926" spans="70:70" x14ac:dyDescent="0.25">
      <c r="BR877926" s="2381"/>
    </row>
    <row r="877950" spans="70:70" x14ac:dyDescent="0.25">
      <c r="BR877950" s="2394"/>
    </row>
    <row r="877951" spans="70:70" x14ac:dyDescent="0.25">
      <c r="BR877951" s="2381"/>
    </row>
    <row r="877975" spans="70:70" x14ac:dyDescent="0.25">
      <c r="BR877975" s="2394"/>
    </row>
    <row r="877976" spans="70:70" x14ac:dyDescent="0.25">
      <c r="BR877976" s="2381"/>
    </row>
    <row r="878000" spans="70:70" x14ac:dyDescent="0.25">
      <c r="BR878000" s="2394"/>
    </row>
    <row r="878001" spans="70:70" x14ac:dyDescent="0.25">
      <c r="BR878001" s="2381"/>
    </row>
    <row r="878025" spans="70:70" x14ac:dyDescent="0.25">
      <c r="BR878025" s="2394"/>
    </row>
    <row r="878026" spans="70:70" x14ac:dyDescent="0.25">
      <c r="BR878026" s="2381"/>
    </row>
    <row r="878050" spans="70:70" x14ac:dyDescent="0.25">
      <c r="BR878050" s="2394"/>
    </row>
    <row r="878051" spans="70:70" x14ac:dyDescent="0.25">
      <c r="BR878051" s="2381"/>
    </row>
    <row r="878075" spans="70:70" x14ac:dyDescent="0.25">
      <c r="BR878075" s="2394"/>
    </row>
    <row r="878076" spans="70:70" x14ac:dyDescent="0.25">
      <c r="BR878076" s="2381"/>
    </row>
    <row r="878100" spans="70:70" x14ac:dyDescent="0.25">
      <c r="BR878100" s="2394"/>
    </row>
    <row r="878101" spans="70:70" x14ac:dyDescent="0.25">
      <c r="BR878101" s="2381"/>
    </row>
    <row r="878125" spans="70:70" x14ac:dyDescent="0.25">
      <c r="BR878125" s="2394"/>
    </row>
    <row r="878126" spans="70:70" x14ac:dyDescent="0.25">
      <c r="BR878126" s="2381"/>
    </row>
    <row r="878150" spans="70:70" x14ac:dyDescent="0.25">
      <c r="BR878150" s="2394"/>
    </row>
    <row r="878151" spans="70:70" x14ac:dyDescent="0.25">
      <c r="BR878151" s="2381"/>
    </row>
    <row r="878175" spans="70:70" x14ac:dyDescent="0.25">
      <c r="BR878175" s="2394"/>
    </row>
    <row r="878176" spans="70:70" x14ac:dyDescent="0.25">
      <c r="BR878176" s="2381"/>
    </row>
    <row r="878200" spans="70:70" x14ac:dyDescent="0.25">
      <c r="BR878200" s="2394"/>
    </row>
    <row r="878201" spans="70:70" x14ac:dyDescent="0.25">
      <c r="BR878201" s="2381"/>
    </row>
    <row r="878225" spans="70:70" x14ac:dyDescent="0.25">
      <c r="BR878225" s="2394"/>
    </row>
    <row r="878226" spans="70:70" x14ac:dyDescent="0.25">
      <c r="BR878226" s="2381"/>
    </row>
    <row r="878250" spans="70:70" x14ac:dyDescent="0.25">
      <c r="BR878250" s="2394"/>
    </row>
    <row r="878251" spans="70:70" x14ac:dyDescent="0.25">
      <c r="BR878251" s="2381"/>
    </row>
    <row r="878275" spans="70:70" x14ac:dyDescent="0.25">
      <c r="BR878275" s="2394"/>
    </row>
    <row r="878276" spans="70:70" x14ac:dyDescent="0.25">
      <c r="BR878276" s="2381"/>
    </row>
    <row r="878300" spans="70:70" x14ac:dyDescent="0.25">
      <c r="BR878300" s="2394"/>
    </row>
    <row r="878301" spans="70:70" x14ac:dyDescent="0.25">
      <c r="BR878301" s="2381"/>
    </row>
    <row r="878325" spans="70:70" x14ac:dyDescent="0.25">
      <c r="BR878325" s="2394"/>
    </row>
    <row r="878326" spans="70:70" x14ac:dyDescent="0.25">
      <c r="BR878326" s="2381"/>
    </row>
    <row r="878350" spans="70:70" x14ac:dyDescent="0.25">
      <c r="BR878350" s="2394"/>
    </row>
    <row r="878351" spans="70:70" x14ac:dyDescent="0.25">
      <c r="BR878351" s="2381"/>
    </row>
    <row r="878375" spans="70:70" x14ac:dyDescent="0.25">
      <c r="BR878375" s="2394"/>
    </row>
    <row r="878376" spans="70:70" x14ac:dyDescent="0.25">
      <c r="BR878376" s="2381"/>
    </row>
    <row r="878400" spans="70:70" x14ac:dyDescent="0.25">
      <c r="BR878400" s="2394"/>
    </row>
    <row r="878401" spans="70:70" x14ac:dyDescent="0.25">
      <c r="BR878401" s="2381"/>
    </row>
    <row r="878425" spans="70:70" x14ac:dyDescent="0.25">
      <c r="BR878425" s="2394"/>
    </row>
    <row r="878426" spans="70:70" x14ac:dyDescent="0.25">
      <c r="BR878426" s="2381"/>
    </row>
    <row r="878450" spans="70:70" x14ac:dyDescent="0.25">
      <c r="BR878450" s="2394"/>
    </row>
    <row r="878451" spans="70:70" x14ac:dyDescent="0.25">
      <c r="BR878451" s="2381"/>
    </row>
    <row r="878475" spans="70:70" x14ac:dyDescent="0.25">
      <c r="BR878475" s="2394"/>
    </row>
    <row r="878476" spans="70:70" x14ac:dyDescent="0.25">
      <c r="BR878476" s="2381"/>
    </row>
    <row r="878500" spans="70:70" x14ac:dyDescent="0.25">
      <c r="BR878500" s="2394"/>
    </row>
    <row r="878501" spans="70:70" x14ac:dyDescent="0.25">
      <c r="BR878501" s="2381"/>
    </row>
    <row r="878525" spans="70:70" x14ac:dyDescent="0.25">
      <c r="BR878525" s="2394"/>
    </row>
    <row r="878526" spans="70:70" x14ac:dyDescent="0.25">
      <c r="BR878526" s="2381"/>
    </row>
    <row r="878550" spans="70:70" x14ac:dyDescent="0.25">
      <c r="BR878550" s="2394"/>
    </row>
    <row r="878551" spans="70:70" x14ac:dyDescent="0.25">
      <c r="BR878551" s="2381"/>
    </row>
    <row r="878575" spans="70:70" x14ac:dyDescent="0.25">
      <c r="BR878575" s="2394"/>
    </row>
    <row r="878576" spans="70:70" x14ac:dyDescent="0.25">
      <c r="BR878576" s="2381"/>
    </row>
    <row r="878600" spans="70:70" x14ac:dyDescent="0.25">
      <c r="BR878600" s="2394"/>
    </row>
    <row r="878601" spans="70:70" x14ac:dyDescent="0.25">
      <c r="BR878601" s="2381"/>
    </row>
    <row r="878625" spans="70:70" x14ac:dyDescent="0.25">
      <c r="BR878625" s="2394"/>
    </row>
    <row r="878626" spans="70:70" x14ac:dyDescent="0.25">
      <c r="BR878626" s="2381"/>
    </row>
    <row r="878650" spans="70:70" x14ac:dyDescent="0.25">
      <c r="BR878650" s="2394"/>
    </row>
    <row r="878651" spans="70:70" x14ac:dyDescent="0.25">
      <c r="BR878651" s="2381"/>
    </row>
    <row r="878675" spans="70:70" x14ac:dyDescent="0.25">
      <c r="BR878675" s="2394"/>
    </row>
    <row r="878676" spans="70:70" x14ac:dyDescent="0.25">
      <c r="BR878676" s="2381"/>
    </row>
    <row r="878700" spans="70:70" x14ac:dyDescent="0.25">
      <c r="BR878700" s="2394"/>
    </row>
    <row r="878701" spans="70:70" x14ac:dyDescent="0.25">
      <c r="BR878701" s="2381"/>
    </row>
    <row r="878725" spans="70:70" x14ac:dyDescent="0.25">
      <c r="BR878725" s="2394"/>
    </row>
    <row r="878726" spans="70:70" x14ac:dyDescent="0.25">
      <c r="BR878726" s="2381"/>
    </row>
    <row r="878750" spans="70:70" x14ac:dyDescent="0.25">
      <c r="BR878750" s="2394"/>
    </row>
    <row r="878751" spans="70:70" x14ac:dyDescent="0.25">
      <c r="BR878751" s="2381"/>
    </row>
    <row r="878775" spans="70:70" x14ac:dyDescent="0.25">
      <c r="BR878775" s="2394"/>
    </row>
    <row r="878776" spans="70:70" x14ac:dyDescent="0.25">
      <c r="BR878776" s="2381"/>
    </row>
    <row r="878800" spans="70:70" x14ac:dyDescent="0.25">
      <c r="BR878800" s="2394"/>
    </row>
    <row r="878801" spans="70:70" x14ac:dyDescent="0.25">
      <c r="BR878801" s="2381"/>
    </row>
    <row r="878825" spans="70:70" x14ac:dyDescent="0.25">
      <c r="BR878825" s="2394"/>
    </row>
    <row r="878826" spans="70:70" x14ac:dyDescent="0.25">
      <c r="BR878826" s="2381"/>
    </row>
    <row r="878850" spans="70:70" x14ac:dyDescent="0.25">
      <c r="BR878850" s="2394"/>
    </row>
    <row r="878851" spans="70:70" x14ac:dyDescent="0.25">
      <c r="BR878851" s="2381"/>
    </row>
    <row r="878875" spans="70:70" x14ac:dyDescent="0.25">
      <c r="BR878875" s="2394"/>
    </row>
    <row r="878876" spans="70:70" x14ac:dyDescent="0.25">
      <c r="BR878876" s="2381"/>
    </row>
    <row r="878900" spans="70:70" x14ac:dyDescent="0.25">
      <c r="BR878900" s="2394"/>
    </row>
    <row r="878901" spans="70:70" x14ac:dyDescent="0.25">
      <c r="BR878901" s="2381"/>
    </row>
    <row r="878925" spans="70:70" x14ac:dyDescent="0.25">
      <c r="BR878925" s="2394"/>
    </row>
    <row r="878926" spans="70:70" x14ac:dyDescent="0.25">
      <c r="BR878926" s="2381"/>
    </row>
    <row r="878950" spans="70:70" x14ac:dyDescent="0.25">
      <c r="BR878950" s="2394"/>
    </row>
    <row r="878951" spans="70:70" x14ac:dyDescent="0.25">
      <c r="BR878951" s="2381"/>
    </row>
    <row r="878975" spans="70:70" x14ac:dyDescent="0.25">
      <c r="BR878975" s="2394"/>
    </row>
    <row r="878976" spans="70:70" x14ac:dyDescent="0.25">
      <c r="BR878976" s="2381"/>
    </row>
    <row r="879000" spans="70:70" x14ac:dyDescent="0.25">
      <c r="BR879000" s="2394"/>
    </row>
    <row r="879001" spans="70:70" x14ac:dyDescent="0.25">
      <c r="BR879001" s="2381"/>
    </row>
    <row r="879025" spans="70:70" x14ac:dyDescent="0.25">
      <c r="BR879025" s="2394"/>
    </row>
    <row r="879026" spans="70:70" x14ac:dyDescent="0.25">
      <c r="BR879026" s="2381"/>
    </row>
    <row r="879050" spans="70:70" x14ac:dyDescent="0.25">
      <c r="BR879050" s="2394"/>
    </row>
    <row r="879051" spans="70:70" x14ac:dyDescent="0.25">
      <c r="BR879051" s="2381"/>
    </row>
    <row r="879075" spans="70:70" x14ac:dyDescent="0.25">
      <c r="BR879075" s="2394"/>
    </row>
    <row r="879076" spans="70:70" x14ac:dyDescent="0.25">
      <c r="BR879076" s="2381"/>
    </row>
    <row r="879100" spans="70:70" x14ac:dyDescent="0.25">
      <c r="BR879100" s="2394"/>
    </row>
    <row r="879101" spans="70:70" x14ac:dyDescent="0.25">
      <c r="BR879101" s="2381"/>
    </row>
    <row r="879125" spans="70:70" x14ac:dyDescent="0.25">
      <c r="BR879125" s="2394"/>
    </row>
    <row r="879126" spans="70:70" x14ac:dyDescent="0.25">
      <c r="BR879126" s="2381"/>
    </row>
    <row r="879150" spans="70:70" x14ac:dyDescent="0.25">
      <c r="BR879150" s="2394"/>
    </row>
    <row r="879151" spans="70:70" x14ac:dyDescent="0.25">
      <c r="BR879151" s="2381"/>
    </row>
    <row r="879175" spans="70:70" x14ac:dyDescent="0.25">
      <c r="BR879175" s="2394"/>
    </row>
    <row r="879176" spans="70:70" x14ac:dyDescent="0.25">
      <c r="BR879176" s="2381"/>
    </row>
    <row r="879200" spans="70:70" x14ac:dyDescent="0.25">
      <c r="BR879200" s="2394"/>
    </row>
    <row r="879201" spans="70:70" x14ac:dyDescent="0.25">
      <c r="BR879201" s="2381"/>
    </row>
    <row r="879225" spans="70:70" x14ac:dyDescent="0.25">
      <c r="BR879225" s="2394"/>
    </row>
    <row r="879226" spans="70:70" x14ac:dyDescent="0.25">
      <c r="BR879226" s="2381"/>
    </row>
    <row r="879250" spans="70:70" x14ac:dyDescent="0.25">
      <c r="BR879250" s="2394"/>
    </row>
    <row r="879251" spans="70:70" x14ac:dyDescent="0.25">
      <c r="BR879251" s="2381"/>
    </row>
    <row r="879275" spans="70:70" x14ac:dyDescent="0.25">
      <c r="BR879275" s="2394"/>
    </row>
    <row r="879276" spans="70:70" x14ac:dyDescent="0.25">
      <c r="BR879276" s="2381"/>
    </row>
    <row r="879300" spans="70:70" x14ac:dyDescent="0.25">
      <c r="BR879300" s="2394"/>
    </row>
    <row r="879301" spans="70:70" x14ac:dyDescent="0.25">
      <c r="BR879301" s="2381"/>
    </row>
    <row r="879325" spans="70:70" x14ac:dyDescent="0.25">
      <c r="BR879325" s="2394"/>
    </row>
    <row r="879326" spans="70:70" x14ac:dyDescent="0.25">
      <c r="BR879326" s="2381"/>
    </row>
    <row r="879350" spans="70:70" x14ac:dyDescent="0.25">
      <c r="BR879350" s="2394"/>
    </row>
    <row r="879351" spans="70:70" x14ac:dyDescent="0.25">
      <c r="BR879351" s="2381"/>
    </row>
    <row r="879375" spans="70:70" x14ac:dyDescent="0.25">
      <c r="BR879375" s="2394"/>
    </row>
    <row r="879376" spans="70:70" x14ac:dyDescent="0.25">
      <c r="BR879376" s="2381"/>
    </row>
    <row r="879400" spans="70:70" x14ac:dyDescent="0.25">
      <c r="BR879400" s="2394"/>
    </row>
    <row r="879401" spans="70:70" x14ac:dyDescent="0.25">
      <c r="BR879401" s="2381"/>
    </row>
    <row r="879425" spans="70:70" x14ac:dyDescent="0.25">
      <c r="BR879425" s="2394"/>
    </row>
    <row r="879426" spans="70:70" x14ac:dyDescent="0.25">
      <c r="BR879426" s="2381"/>
    </row>
    <row r="879450" spans="70:70" x14ac:dyDescent="0.25">
      <c r="BR879450" s="2394"/>
    </row>
    <row r="879451" spans="70:70" x14ac:dyDescent="0.25">
      <c r="BR879451" s="2381"/>
    </row>
    <row r="879475" spans="70:70" x14ac:dyDescent="0.25">
      <c r="BR879475" s="2394"/>
    </row>
    <row r="879476" spans="70:70" x14ac:dyDescent="0.25">
      <c r="BR879476" s="2381"/>
    </row>
    <row r="879500" spans="70:70" x14ac:dyDescent="0.25">
      <c r="BR879500" s="2394"/>
    </row>
    <row r="879501" spans="70:70" x14ac:dyDescent="0.25">
      <c r="BR879501" s="2381"/>
    </row>
    <row r="879525" spans="70:70" x14ac:dyDescent="0.25">
      <c r="BR879525" s="2394"/>
    </row>
    <row r="879526" spans="70:70" x14ac:dyDescent="0.25">
      <c r="BR879526" s="2381"/>
    </row>
    <row r="879550" spans="70:70" x14ac:dyDescent="0.25">
      <c r="BR879550" s="2394"/>
    </row>
    <row r="879551" spans="70:70" x14ac:dyDescent="0.25">
      <c r="BR879551" s="2381"/>
    </row>
    <row r="879575" spans="70:70" x14ac:dyDescent="0.25">
      <c r="BR879575" s="2394"/>
    </row>
    <row r="879576" spans="70:70" x14ac:dyDescent="0.25">
      <c r="BR879576" s="2381"/>
    </row>
    <row r="879600" spans="70:70" x14ac:dyDescent="0.25">
      <c r="BR879600" s="2394"/>
    </row>
    <row r="879601" spans="70:70" x14ac:dyDescent="0.25">
      <c r="BR879601" s="2381"/>
    </row>
    <row r="879625" spans="70:70" x14ac:dyDescent="0.25">
      <c r="BR879625" s="2394"/>
    </row>
    <row r="879626" spans="70:70" x14ac:dyDescent="0.25">
      <c r="BR879626" s="2381"/>
    </row>
    <row r="879650" spans="70:70" x14ac:dyDescent="0.25">
      <c r="BR879650" s="2394"/>
    </row>
    <row r="879651" spans="70:70" x14ac:dyDescent="0.25">
      <c r="BR879651" s="2381"/>
    </row>
    <row r="879675" spans="70:70" x14ac:dyDescent="0.25">
      <c r="BR879675" s="2394"/>
    </row>
    <row r="879676" spans="70:70" x14ac:dyDescent="0.25">
      <c r="BR879676" s="2381"/>
    </row>
    <row r="879700" spans="70:70" x14ac:dyDescent="0.25">
      <c r="BR879700" s="2394"/>
    </row>
    <row r="879701" spans="70:70" x14ac:dyDescent="0.25">
      <c r="BR879701" s="2381"/>
    </row>
    <row r="879725" spans="70:70" x14ac:dyDescent="0.25">
      <c r="BR879725" s="2394"/>
    </row>
    <row r="879726" spans="70:70" x14ac:dyDescent="0.25">
      <c r="BR879726" s="2381"/>
    </row>
    <row r="879750" spans="70:70" x14ac:dyDescent="0.25">
      <c r="BR879750" s="2394"/>
    </row>
    <row r="879751" spans="70:70" x14ac:dyDescent="0.25">
      <c r="BR879751" s="2381"/>
    </row>
    <row r="879775" spans="70:70" x14ac:dyDescent="0.25">
      <c r="BR879775" s="2394"/>
    </row>
    <row r="879776" spans="70:70" x14ac:dyDescent="0.25">
      <c r="BR879776" s="2381"/>
    </row>
    <row r="879800" spans="70:70" x14ac:dyDescent="0.25">
      <c r="BR879800" s="2394"/>
    </row>
    <row r="879801" spans="70:70" x14ac:dyDescent="0.25">
      <c r="BR879801" s="2381"/>
    </row>
    <row r="879825" spans="70:70" x14ac:dyDescent="0.25">
      <c r="BR879825" s="2394"/>
    </row>
    <row r="879826" spans="70:70" x14ac:dyDescent="0.25">
      <c r="BR879826" s="2381"/>
    </row>
    <row r="879850" spans="70:70" x14ac:dyDescent="0.25">
      <c r="BR879850" s="2394"/>
    </row>
    <row r="879851" spans="70:70" x14ac:dyDescent="0.25">
      <c r="BR879851" s="2381"/>
    </row>
    <row r="879875" spans="70:70" x14ac:dyDescent="0.25">
      <c r="BR879875" s="2394"/>
    </row>
    <row r="879876" spans="70:70" x14ac:dyDescent="0.25">
      <c r="BR879876" s="2381"/>
    </row>
    <row r="879900" spans="70:70" x14ac:dyDescent="0.25">
      <c r="BR879900" s="2394"/>
    </row>
    <row r="879901" spans="70:70" x14ac:dyDescent="0.25">
      <c r="BR879901" s="2381"/>
    </row>
    <row r="879925" spans="70:70" x14ac:dyDescent="0.25">
      <c r="BR879925" s="2394"/>
    </row>
    <row r="879926" spans="70:70" x14ac:dyDescent="0.25">
      <c r="BR879926" s="2381"/>
    </row>
    <row r="879950" spans="70:70" x14ac:dyDescent="0.25">
      <c r="BR879950" s="2394"/>
    </row>
    <row r="879951" spans="70:70" x14ac:dyDescent="0.25">
      <c r="BR879951" s="2381"/>
    </row>
    <row r="879975" spans="70:70" x14ac:dyDescent="0.25">
      <c r="BR879975" s="2394"/>
    </row>
    <row r="879976" spans="70:70" x14ac:dyDescent="0.25">
      <c r="BR879976" s="2381"/>
    </row>
    <row r="880000" spans="70:70" x14ac:dyDescent="0.25">
      <c r="BR880000" s="2394"/>
    </row>
    <row r="880001" spans="70:70" x14ac:dyDescent="0.25">
      <c r="BR880001" s="2381"/>
    </row>
    <row r="880025" spans="70:70" x14ac:dyDescent="0.25">
      <c r="BR880025" s="2394"/>
    </row>
    <row r="880026" spans="70:70" x14ac:dyDescent="0.25">
      <c r="BR880026" s="2381"/>
    </row>
    <row r="880050" spans="70:70" x14ac:dyDescent="0.25">
      <c r="BR880050" s="2394"/>
    </row>
    <row r="880051" spans="70:70" x14ac:dyDescent="0.25">
      <c r="BR880051" s="2381"/>
    </row>
    <row r="880075" spans="70:70" x14ac:dyDescent="0.25">
      <c r="BR880075" s="2394"/>
    </row>
    <row r="880076" spans="70:70" x14ac:dyDescent="0.25">
      <c r="BR880076" s="2381"/>
    </row>
    <row r="880100" spans="70:70" x14ac:dyDescent="0.25">
      <c r="BR880100" s="2394"/>
    </row>
    <row r="880101" spans="70:70" x14ac:dyDescent="0.25">
      <c r="BR880101" s="2381"/>
    </row>
    <row r="880125" spans="70:70" x14ac:dyDescent="0.25">
      <c r="BR880125" s="2394"/>
    </row>
    <row r="880126" spans="70:70" x14ac:dyDescent="0.25">
      <c r="BR880126" s="2381"/>
    </row>
    <row r="880150" spans="70:70" x14ac:dyDescent="0.25">
      <c r="BR880150" s="2394"/>
    </row>
    <row r="880151" spans="70:70" x14ac:dyDescent="0.25">
      <c r="BR880151" s="2381"/>
    </row>
    <row r="880175" spans="70:70" x14ac:dyDescent="0.25">
      <c r="BR880175" s="2394"/>
    </row>
    <row r="880176" spans="70:70" x14ac:dyDescent="0.25">
      <c r="BR880176" s="2381"/>
    </row>
    <row r="880200" spans="70:70" x14ac:dyDescent="0.25">
      <c r="BR880200" s="2394"/>
    </row>
    <row r="880201" spans="70:70" x14ac:dyDescent="0.25">
      <c r="BR880201" s="2381"/>
    </row>
    <row r="880225" spans="70:70" x14ac:dyDescent="0.25">
      <c r="BR880225" s="2394"/>
    </row>
    <row r="880226" spans="70:70" x14ac:dyDescent="0.25">
      <c r="BR880226" s="2381"/>
    </row>
    <row r="880250" spans="70:70" x14ac:dyDescent="0.25">
      <c r="BR880250" s="2394"/>
    </row>
    <row r="880251" spans="70:70" x14ac:dyDescent="0.25">
      <c r="BR880251" s="2381"/>
    </row>
    <row r="880275" spans="70:70" x14ac:dyDescent="0.25">
      <c r="BR880275" s="2394"/>
    </row>
    <row r="880276" spans="70:70" x14ac:dyDescent="0.25">
      <c r="BR880276" s="2381"/>
    </row>
    <row r="880300" spans="70:70" x14ac:dyDescent="0.25">
      <c r="BR880300" s="2394"/>
    </row>
    <row r="880301" spans="70:70" x14ac:dyDescent="0.25">
      <c r="BR880301" s="2381"/>
    </row>
    <row r="880325" spans="70:70" x14ac:dyDescent="0.25">
      <c r="BR880325" s="2394"/>
    </row>
    <row r="880326" spans="70:70" x14ac:dyDescent="0.25">
      <c r="BR880326" s="2381"/>
    </row>
    <row r="880350" spans="70:70" x14ac:dyDescent="0.25">
      <c r="BR880350" s="2394"/>
    </row>
    <row r="880351" spans="70:70" x14ac:dyDescent="0.25">
      <c r="BR880351" s="2381"/>
    </row>
    <row r="880375" spans="70:70" x14ac:dyDescent="0.25">
      <c r="BR880375" s="2394"/>
    </row>
    <row r="880376" spans="70:70" x14ac:dyDescent="0.25">
      <c r="BR880376" s="2381"/>
    </row>
    <row r="880400" spans="70:70" x14ac:dyDescent="0.25">
      <c r="BR880400" s="2394"/>
    </row>
    <row r="880401" spans="70:70" x14ac:dyDescent="0.25">
      <c r="BR880401" s="2381"/>
    </row>
    <row r="880425" spans="70:70" x14ac:dyDescent="0.25">
      <c r="BR880425" s="2394"/>
    </row>
    <row r="880426" spans="70:70" x14ac:dyDescent="0.25">
      <c r="BR880426" s="2381"/>
    </row>
    <row r="880450" spans="70:70" x14ac:dyDescent="0.25">
      <c r="BR880450" s="2394"/>
    </row>
    <row r="880451" spans="70:70" x14ac:dyDescent="0.25">
      <c r="BR880451" s="2381"/>
    </row>
    <row r="880475" spans="70:70" x14ac:dyDescent="0.25">
      <c r="BR880475" s="2394"/>
    </row>
    <row r="880476" spans="70:70" x14ac:dyDescent="0.25">
      <c r="BR880476" s="2381"/>
    </row>
    <row r="880500" spans="70:70" x14ac:dyDescent="0.25">
      <c r="BR880500" s="2394"/>
    </row>
    <row r="880501" spans="70:70" x14ac:dyDescent="0.25">
      <c r="BR880501" s="2381"/>
    </row>
    <row r="880525" spans="70:70" x14ac:dyDescent="0.25">
      <c r="BR880525" s="2394"/>
    </row>
    <row r="880526" spans="70:70" x14ac:dyDescent="0.25">
      <c r="BR880526" s="2381"/>
    </row>
    <row r="880550" spans="70:70" x14ac:dyDescent="0.25">
      <c r="BR880550" s="2394"/>
    </row>
    <row r="880551" spans="70:70" x14ac:dyDescent="0.25">
      <c r="BR880551" s="2381"/>
    </row>
    <row r="880575" spans="70:70" x14ac:dyDescent="0.25">
      <c r="BR880575" s="2394"/>
    </row>
    <row r="880576" spans="70:70" x14ac:dyDescent="0.25">
      <c r="BR880576" s="2381"/>
    </row>
    <row r="880600" spans="70:70" x14ac:dyDescent="0.25">
      <c r="BR880600" s="2394"/>
    </row>
    <row r="880601" spans="70:70" x14ac:dyDescent="0.25">
      <c r="BR880601" s="2381"/>
    </row>
    <row r="880625" spans="70:70" x14ac:dyDescent="0.25">
      <c r="BR880625" s="2394"/>
    </row>
    <row r="880626" spans="70:70" x14ac:dyDescent="0.25">
      <c r="BR880626" s="2381"/>
    </row>
    <row r="880650" spans="70:70" x14ac:dyDescent="0.25">
      <c r="BR880650" s="2394"/>
    </row>
    <row r="880651" spans="70:70" x14ac:dyDescent="0.25">
      <c r="BR880651" s="2381"/>
    </row>
    <row r="880675" spans="70:70" x14ac:dyDescent="0.25">
      <c r="BR880675" s="2394"/>
    </row>
    <row r="880676" spans="70:70" x14ac:dyDescent="0.25">
      <c r="BR880676" s="2381"/>
    </row>
    <row r="880700" spans="70:70" x14ac:dyDescent="0.25">
      <c r="BR880700" s="2394"/>
    </row>
    <row r="880701" spans="70:70" x14ac:dyDescent="0.25">
      <c r="BR880701" s="2381"/>
    </row>
    <row r="880725" spans="70:70" x14ac:dyDescent="0.25">
      <c r="BR880725" s="2394"/>
    </row>
    <row r="880726" spans="70:70" x14ac:dyDescent="0.25">
      <c r="BR880726" s="2381"/>
    </row>
    <row r="880750" spans="70:70" x14ac:dyDescent="0.25">
      <c r="BR880750" s="2394"/>
    </row>
    <row r="880751" spans="70:70" x14ac:dyDescent="0.25">
      <c r="BR880751" s="2381"/>
    </row>
    <row r="880775" spans="70:70" x14ac:dyDescent="0.25">
      <c r="BR880775" s="2394"/>
    </row>
    <row r="880776" spans="70:70" x14ac:dyDescent="0.25">
      <c r="BR880776" s="2381"/>
    </row>
    <row r="880800" spans="70:70" x14ac:dyDescent="0.25">
      <c r="BR880800" s="2394"/>
    </row>
    <row r="880801" spans="70:70" x14ac:dyDescent="0.25">
      <c r="BR880801" s="2381"/>
    </row>
    <row r="880825" spans="70:70" x14ac:dyDescent="0.25">
      <c r="BR880825" s="2394"/>
    </row>
    <row r="880826" spans="70:70" x14ac:dyDescent="0.25">
      <c r="BR880826" s="2381"/>
    </row>
    <row r="880850" spans="70:70" x14ac:dyDescent="0.25">
      <c r="BR880850" s="2394"/>
    </row>
    <row r="880851" spans="70:70" x14ac:dyDescent="0.25">
      <c r="BR880851" s="2381"/>
    </row>
    <row r="880875" spans="70:70" x14ac:dyDescent="0.25">
      <c r="BR880875" s="2394"/>
    </row>
    <row r="880876" spans="70:70" x14ac:dyDescent="0.25">
      <c r="BR880876" s="2381"/>
    </row>
    <row r="880900" spans="70:70" x14ac:dyDescent="0.25">
      <c r="BR880900" s="2394"/>
    </row>
    <row r="880901" spans="70:70" x14ac:dyDescent="0.25">
      <c r="BR880901" s="2381"/>
    </row>
    <row r="880925" spans="70:70" x14ac:dyDescent="0.25">
      <c r="BR880925" s="2394"/>
    </row>
    <row r="880926" spans="70:70" x14ac:dyDescent="0.25">
      <c r="BR880926" s="2381"/>
    </row>
    <row r="880950" spans="70:70" x14ac:dyDescent="0.25">
      <c r="BR880950" s="2394"/>
    </row>
    <row r="880951" spans="70:70" x14ac:dyDescent="0.25">
      <c r="BR880951" s="2381"/>
    </row>
    <row r="880975" spans="70:70" x14ac:dyDescent="0.25">
      <c r="BR880975" s="2394"/>
    </row>
    <row r="880976" spans="70:70" x14ac:dyDescent="0.25">
      <c r="BR880976" s="2381"/>
    </row>
    <row r="881000" spans="70:70" x14ac:dyDescent="0.25">
      <c r="BR881000" s="2394"/>
    </row>
    <row r="881001" spans="70:70" x14ac:dyDescent="0.25">
      <c r="BR881001" s="2381"/>
    </row>
    <row r="881025" spans="70:70" x14ac:dyDescent="0.25">
      <c r="BR881025" s="2394"/>
    </row>
    <row r="881026" spans="70:70" x14ac:dyDescent="0.25">
      <c r="BR881026" s="2381"/>
    </row>
    <row r="881050" spans="70:70" x14ac:dyDescent="0.25">
      <c r="BR881050" s="2394"/>
    </row>
    <row r="881051" spans="70:70" x14ac:dyDescent="0.25">
      <c r="BR881051" s="2381"/>
    </row>
    <row r="881075" spans="70:70" x14ac:dyDescent="0.25">
      <c r="BR881075" s="2394"/>
    </row>
    <row r="881076" spans="70:70" x14ac:dyDescent="0.25">
      <c r="BR881076" s="2381"/>
    </row>
    <row r="881100" spans="70:70" x14ac:dyDescent="0.25">
      <c r="BR881100" s="2394"/>
    </row>
    <row r="881101" spans="70:70" x14ac:dyDescent="0.25">
      <c r="BR881101" s="2381"/>
    </row>
    <row r="881125" spans="70:70" x14ac:dyDescent="0.25">
      <c r="BR881125" s="2394"/>
    </row>
    <row r="881126" spans="70:70" x14ac:dyDescent="0.25">
      <c r="BR881126" s="2381"/>
    </row>
    <row r="881150" spans="70:70" x14ac:dyDescent="0.25">
      <c r="BR881150" s="2394"/>
    </row>
    <row r="881151" spans="70:70" x14ac:dyDescent="0.25">
      <c r="BR881151" s="2381"/>
    </row>
    <row r="881175" spans="70:70" x14ac:dyDescent="0.25">
      <c r="BR881175" s="2394"/>
    </row>
    <row r="881176" spans="70:70" x14ac:dyDescent="0.25">
      <c r="BR881176" s="2381"/>
    </row>
    <row r="881200" spans="70:70" x14ac:dyDescent="0.25">
      <c r="BR881200" s="2394"/>
    </row>
    <row r="881201" spans="70:70" x14ac:dyDescent="0.25">
      <c r="BR881201" s="2381"/>
    </row>
    <row r="881225" spans="70:70" x14ac:dyDescent="0.25">
      <c r="BR881225" s="2394"/>
    </row>
    <row r="881226" spans="70:70" x14ac:dyDescent="0.25">
      <c r="BR881226" s="2381"/>
    </row>
    <row r="881250" spans="70:70" x14ac:dyDescent="0.25">
      <c r="BR881250" s="2394"/>
    </row>
    <row r="881251" spans="70:70" x14ac:dyDescent="0.25">
      <c r="BR881251" s="2381"/>
    </row>
    <row r="881275" spans="70:70" x14ac:dyDescent="0.25">
      <c r="BR881275" s="2394"/>
    </row>
    <row r="881276" spans="70:70" x14ac:dyDescent="0.25">
      <c r="BR881276" s="2381"/>
    </row>
    <row r="881300" spans="70:70" x14ac:dyDescent="0.25">
      <c r="BR881300" s="2394"/>
    </row>
    <row r="881301" spans="70:70" x14ac:dyDescent="0.25">
      <c r="BR881301" s="2381"/>
    </row>
    <row r="881325" spans="70:70" x14ac:dyDescent="0.25">
      <c r="BR881325" s="2394"/>
    </row>
    <row r="881326" spans="70:70" x14ac:dyDescent="0.25">
      <c r="BR881326" s="2381"/>
    </row>
    <row r="881350" spans="70:70" x14ac:dyDescent="0.25">
      <c r="BR881350" s="2394"/>
    </row>
    <row r="881351" spans="70:70" x14ac:dyDescent="0.25">
      <c r="BR881351" s="2381"/>
    </row>
    <row r="881375" spans="70:70" x14ac:dyDescent="0.25">
      <c r="BR881375" s="2394"/>
    </row>
    <row r="881376" spans="70:70" x14ac:dyDescent="0.25">
      <c r="BR881376" s="2381"/>
    </row>
    <row r="881400" spans="70:70" x14ac:dyDescent="0.25">
      <c r="BR881400" s="2394"/>
    </row>
    <row r="881401" spans="70:70" x14ac:dyDescent="0.25">
      <c r="BR881401" s="2381"/>
    </row>
    <row r="881425" spans="70:70" x14ac:dyDescent="0.25">
      <c r="BR881425" s="2394"/>
    </row>
    <row r="881426" spans="70:70" x14ac:dyDescent="0.25">
      <c r="BR881426" s="2381"/>
    </row>
    <row r="881450" spans="70:70" x14ac:dyDescent="0.25">
      <c r="BR881450" s="2394"/>
    </row>
    <row r="881451" spans="70:70" x14ac:dyDescent="0.25">
      <c r="BR881451" s="2381"/>
    </row>
    <row r="881475" spans="70:70" x14ac:dyDescent="0.25">
      <c r="BR881475" s="2394"/>
    </row>
    <row r="881476" spans="70:70" x14ac:dyDescent="0.25">
      <c r="BR881476" s="2381"/>
    </row>
    <row r="881500" spans="70:70" x14ac:dyDescent="0.25">
      <c r="BR881500" s="2394"/>
    </row>
    <row r="881501" spans="70:70" x14ac:dyDescent="0.25">
      <c r="BR881501" s="2381"/>
    </row>
    <row r="881525" spans="70:70" x14ac:dyDescent="0.25">
      <c r="BR881525" s="2394"/>
    </row>
    <row r="881526" spans="70:70" x14ac:dyDescent="0.25">
      <c r="BR881526" s="2381"/>
    </row>
    <row r="881550" spans="70:70" x14ac:dyDescent="0.25">
      <c r="BR881550" s="2394"/>
    </row>
    <row r="881551" spans="70:70" x14ac:dyDescent="0.25">
      <c r="BR881551" s="2381"/>
    </row>
    <row r="881575" spans="70:70" x14ac:dyDescent="0.25">
      <c r="BR881575" s="2394"/>
    </row>
    <row r="881576" spans="70:70" x14ac:dyDescent="0.25">
      <c r="BR881576" s="2381"/>
    </row>
    <row r="881600" spans="70:70" x14ac:dyDescent="0.25">
      <c r="BR881600" s="2394"/>
    </row>
    <row r="881601" spans="70:70" x14ac:dyDescent="0.25">
      <c r="BR881601" s="2381"/>
    </row>
    <row r="881625" spans="70:70" x14ac:dyDescent="0.25">
      <c r="BR881625" s="2394"/>
    </row>
    <row r="881626" spans="70:70" x14ac:dyDescent="0.25">
      <c r="BR881626" s="2381"/>
    </row>
    <row r="881650" spans="70:70" x14ac:dyDescent="0.25">
      <c r="BR881650" s="2394"/>
    </row>
    <row r="881651" spans="70:70" x14ac:dyDescent="0.25">
      <c r="BR881651" s="2381"/>
    </row>
    <row r="881675" spans="70:70" x14ac:dyDescent="0.25">
      <c r="BR881675" s="2394"/>
    </row>
    <row r="881676" spans="70:70" x14ac:dyDescent="0.25">
      <c r="BR881676" s="2381"/>
    </row>
    <row r="881700" spans="70:70" x14ac:dyDescent="0.25">
      <c r="BR881700" s="2394"/>
    </row>
    <row r="881701" spans="70:70" x14ac:dyDescent="0.25">
      <c r="BR881701" s="2381"/>
    </row>
    <row r="881725" spans="70:70" x14ac:dyDescent="0.25">
      <c r="BR881725" s="2394"/>
    </row>
    <row r="881726" spans="70:70" x14ac:dyDescent="0.25">
      <c r="BR881726" s="2381"/>
    </row>
    <row r="881750" spans="70:70" x14ac:dyDescent="0.25">
      <c r="BR881750" s="2394"/>
    </row>
    <row r="881751" spans="70:70" x14ac:dyDescent="0.25">
      <c r="BR881751" s="2381"/>
    </row>
    <row r="881775" spans="70:70" x14ac:dyDescent="0.25">
      <c r="BR881775" s="2394"/>
    </row>
    <row r="881776" spans="70:70" x14ac:dyDescent="0.25">
      <c r="BR881776" s="2381"/>
    </row>
    <row r="881800" spans="70:70" x14ac:dyDescent="0.25">
      <c r="BR881800" s="2394"/>
    </row>
    <row r="881801" spans="70:70" x14ac:dyDescent="0.25">
      <c r="BR881801" s="2381"/>
    </row>
    <row r="881825" spans="70:70" x14ac:dyDescent="0.25">
      <c r="BR881825" s="2394"/>
    </row>
    <row r="881826" spans="70:70" x14ac:dyDescent="0.25">
      <c r="BR881826" s="2381"/>
    </row>
    <row r="881850" spans="70:70" x14ac:dyDescent="0.25">
      <c r="BR881850" s="2394"/>
    </row>
    <row r="881851" spans="70:70" x14ac:dyDescent="0.25">
      <c r="BR881851" s="2381"/>
    </row>
    <row r="881875" spans="70:70" x14ac:dyDescent="0.25">
      <c r="BR881875" s="2394"/>
    </row>
    <row r="881876" spans="70:70" x14ac:dyDescent="0.25">
      <c r="BR881876" s="2381"/>
    </row>
    <row r="881900" spans="70:70" x14ac:dyDescent="0.25">
      <c r="BR881900" s="2394"/>
    </row>
    <row r="881901" spans="70:70" x14ac:dyDescent="0.25">
      <c r="BR881901" s="2381"/>
    </row>
    <row r="881925" spans="70:70" x14ac:dyDescent="0.25">
      <c r="BR881925" s="2394"/>
    </row>
    <row r="881926" spans="70:70" x14ac:dyDescent="0.25">
      <c r="BR881926" s="2381"/>
    </row>
    <row r="881950" spans="70:70" x14ac:dyDescent="0.25">
      <c r="BR881950" s="2394"/>
    </row>
    <row r="881951" spans="70:70" x14ac:dyDescent="0.25">
      <c r="BR881951" s="2381"/>
    </row>
    <row r="881975" spans="70:70" x14ac:dyDescent="0.25">
      <c r="BR881975" s="2394"/>
    </row>
    <row r="881976" spans="70:70" x14ac:dyDescent="0.25">
      <c r="BR881976" s="2381"/>
    </row>
    <row r="882000" spans="70:70" x14ac:dyDescent="0.25">
      <c r="BR882000" s="2394"/>
    </row>
    <row r="882001" spans="70:70" x14ac:dyDescent="0.25">
      <c r="BR882001" s="2381"/>
    </row>
    <row r="882025" spans="70:70" x14ac:dyDescent="0.25">
      <c r="BR882025" s="2394"/>
    </row>
    <row r="882026" spans="70:70" x14ac:dyDescent="0.25">
      <c r="BR882026" s="2381"/>
    </row>
    <row r="882050" spans="70:70" x14ac:dyDescent="0.25">
      <c r="BR882050" s="2394"/>
    </row>
    <row r="882051" spans="70:70" x14ac:dyDescent="0.25">
      <c r="BR882051" s="2381"/>
    </row>
    <row r="882075" spans="70:70" x14ac:dyDescent="0.25">
      <c r="BR882075" s="2394"/>
    </row>
    <row r="882076" spans="70:70" x14ac:dyDescent="0.25">
      <c r="BR882076" s="2381"/>
    </row>
    <row r="882100" spans="70:70" x14ac:dyDescent="0.25">
      <c r="BR882100" s="2394"/>
    </row>
    <row r="882101" spans="70:70" x14ac:dyDescent="0.25">
      <c r="BR882101" s="2381"/>
    </row>
    <row r="882125" spans="70:70" x14ac:dyDescent="0.25">
      <c r="BR882125" s="2394"/>
    </row>
    <row r="882126" spans="70:70" x14ac:dyDescent="0.25">
      <c r="BR882126" s="2381"/>
    </row>
    <row r="882150" spans="70:70" x14ac:dyDescent="0.25">
      <c r="BR882150" s="2394"/>
    </row>
    <row r="882151" spans="70:70" x14ac:dyDescent="0.25">
      <c r="BR882151" s="2381"/>
    </row>
    <row r="882175" spans="70:70" x14ac:dyDescent="0.25">
      <c r="BR882175" s="2394"/>
    </row>
    <row r="882176" spans="70:70" x14ac:dyDescent="0.25">
      <c r="BR882176" s="2381"/>
    </row>
    <row r="882200" spans="70:70" x14ac:dyDescent="0.25">
      <c r="BR882200" s="2394"/>
    </row>
    <row r="882201" spans="70:70" x14ac:dyDescent="0.25">
      <c r="BR882201" s="2381"/>
    </row>
    <row r="882225" spans="70:70" x14ac:dyDescent="0.25">
      <c r="BR882225" s="2394"/>
    </row>
    <row r="882226" spans="70:70" x14ac:dyDescent="0.25">
      <c r="BR882226" s="2381"/>
    </row>
    <row r="882250" spans="70:70" x14ac:dyDescent="0.25">
      <c r="BR882250" s="2394"/>
    </row>
    <row r="882251" spans="70:70" x14ac:dyDescent="0.25">
      <c r="BR882251" s="2381"/>
    </row>
    <row r="882275" spans="70:70" x14ac:dyDescent="0.25">
      <c r="BR882275" s="2394"/>
    </row>
    <row r="882276" spans="70:70" x14ac:dyDescent="0.25">
      <c r="BR882276" s="2381"/>
    </row>
    <row r="882300" spans="70:70" x14ac:dyDescent="0.25">
      <c r="BR882300" s="2394"/>
    </row>
    <row r="882301" spans="70:70" x14ac:dyDescent="0.25">
      <c r="BR882301" s="2381"/>
    </row>
    <row r="882325" spans="70:70" x14ac:dyDescent="0.25">
      <c r="BR882325" s="2394"/>
    </row>
    <row r="882326" spans="70:70" x14ac:dyDescent="0.25">
      <c r="BR882326" s="2381"/>
    </row>
    <row r="882350" spans="70:70" x14ac:dyDescent="0.25">
      <c r="BR882350" s="2394"/>
    </row>
    <row r="882351" spans="70:70" x14ac:dyDescent="0.25">
      <c r="BR882351" s="2381"/>
    </row>
    <row r="882375" spans="70:70" x14ac:dyDescent="0.25">
      <c r="BR882375" s="2394"/>
    </row>
    <row r="882376" spans="70:70" x14ac:dyDescent="0.25">
      <c r="BR882376" s="2381"/>
    </row>
    <row r="882400" spans="70:70" x14ac:dyDescent="0.25">
      <c r="BR882400" s="2394"/>
    </row>
    <row r="882401" spans="70:70" x14ac:dyDescent="0.25">
      <c r="BR882401" s="2381"/>
    </row>
    <row r="882425" spans="70:70" x14ac:dyDescent="0.25">
      <c r="BR882425" s="2394"/>
    </row>
    <row r="882426" spans="70:70" x14ac:dyDescent="0.25">
      <c r="BR882426" s="2381"/>
    </row>
    <row r="882450" spans="70:70" x14ac:dyDescent="0.25">
      <c r="BR882450" s="2394"/>
    </row>
    <row r="882451" spans="70:70" x14ac:dyDescent="0.25">
      <c r="BR882451" s="2381"/>
    </row>
    <row r="882475" spans="70:70" x14ac:dyDescent="0.25">
      <c r="BR882475" s="2394"/>
    </row>
    <row r="882476" spans="70:70" x14ac:dyDescent="0.25">
      <c r="BR882476" s="2381"/>
    </row>
    <row r="882500" spans="70:70" x14ac:dyDescent="0.25">
      <c r="BR882500" s="2394"/>
    </row>
    <row r="882501" spans="70:70" x14ac:dyDescent="0.25">
      <c r="BR882501" s="2381"/>
    </row>
    <row r="882525" spans="70:70" x14ac:dyDescent="0.25">
      <c r="BR882525" s="2394"/>
    </row>
    <row r="882526" spans="70:70" x14ac:dyDescent="0.25">
      <c r="BR882526" s="2381"/>
    </row>
    <row r="882550" spans="70:70" x14ac:dyDescent="0.25">
      <c r="BR882550" s="2394"/>
    </row>
    <row r="882551" spans="70:70" x14ac:dyDescent="0.25">
      <c r="BR882551" s="2381"/>
    </row>
    <row r="882575" spans="70:70" x14ac:dyDescent="0.25">
      <c r="BR882575" s="2394"/>
    </row>
    <row r="882576" spans="70:70" x14ac:dyDescent="0.25">
      <c r="BR882576" s="2381"/>
    </row>
    <row r="882600" spans="70:70" x14ac:dyDescent="0.25">
      <c r="BR882600" s="2394"/>
    </row>
    <row r="882601" spans="70:70" x14ac:dyDescent="0.25">
      <c r="BR882601" s="2381"/>
    </row>
    <row r="882625" spans="70:70" x14ac:dyDescent="0.25">
      <c r="BR882625" s="2394"/>
    </row>
    <row r="882626" spans="70:70" x14ac:dyDescent="0.25">
      <c r="BR882626" s="2381"/>
    </row>
    <row r="882650" spans="70:70" x14ac:dyDescent="0.25">
      <c r="BR882650" s="2394"/>
    </row>
    <row r="882651" spans="70:70" x14ac:dyDescent="0.25">
      <c r="BR882651" s="2381"/>
    </row>
    <row r="882675" spans="70:70" x14ac:dyDescent="0.25">
      <c r="BR882675" s="2394"/>
    </row>
    <row r="882676" spans="70:70" x14ac:dyDescent="0.25">
      <c r="BR882676" s="2381"/>
    </row>
    <row r="882700" spans="70:70" x14ac:dyDescent="0.25">
      <c r="BR882700" s="2394"/>
    </row>
    <row r="882701" spans="70:70" x14ac:dyDescent="0.25">
      <c r="BR882701" s="2381"/>
    </row>
    <row r="882725" spans="70:70" x14ac:dyDescent="0.25">
      <c r="BR882725" s="2394"/>
    </row>
    <row r="882726" spans="70:70" x14ac:dyDescent="0.25">
      <c r="BR882726" s="2381"/>
    </row>
    <row r="882750" spans="70:70" x14ac:dyDescent="0.25">
      <c r="BR882750" s="2394"/>
    </row>
    <row r="882751" spans="70:70" x14ac:dyDescent="0.25">
      <c r="BR882751" s="2381"/>
    </row>
    <row r="882775" spans="70:70" x14ac:dyDescent="0.25">
      <c r="BR882775" s="2394"/>
    </row>
    <row r="882776" spans="70:70" x14ac:dyDescent="0.25">
      <c r="BR882776" s="2381"/>
    </row>
    <row r="882800" spans="70:70" x14ac:dyDescent="0.25">
      <c r="BR882800" s="2394"/>
    </row>
    <row r="882801" spans="70:70" x14ac:dyDescent="0.25">
      <c r="BR882801" s="2381"/>
    </row>
    <row r="882825" spans="70:70" x14ac:dyDescent="0.25">
      <c r="BR882825" s="2394"/>
    </row>
    <row r="882826" spans="70:70" x14ac:dyDescent="0.25">
      <c r="BR882826" s="2381"/>
    </row>
    <row r="882850" spans="70:70" x14ac:dyDescent="0.25">
      <c r="BR882850" s="2394"/>
    </row>
    <row r="882851" spans="70:70" x14ac:dyDescent="0.25">
      <c r="BR882851" s="2381"/>
    </row>
    <row r="882875" spans="70:70" x14ac:dyDescent="0.25">
      <c r="BR882875" s="2394"/>
    </row>
    <row r="882876" spans="70:70" x14ac:dyDescent="0.25">
      <c r="BR882876" s="2381"/>
    </row>
    <row r="882900" spans="70:70" x14ac:dyDescent="0.25">
      <c r="BR882900" s="2394"/>
    </row>
    <row r="882901" spans="70:70" x14ac:dyDescent="0.25">
      <c r="BR882901" s="2381"/>
    </row>
    <row r="882925" spans="70:70" x14ac:dyDescent="0.25">
      <c r="BR882925" s="2394"/>
    </row>
    <row r="882926" spans="70:70" x14ac:dyDescent="0.25">
      <c r="BR882926" s="2381"/>
    </row>
    <row r="882950" spans="70:70" x14ac:dyDescent="0.25">
      <c r="BR882950" s="2394"/>
    </row>
    <row r="882951" spans="70:70" x14ac:dyDescent="0.25">
      <c r="BR882951" s="2381"/>
    </row>
    <row r="882975" spans="70:70" x14ac:dyDescent="0.25">
      <c r="BR882975" s="2394"/>
    </row>
    <row r="882976" spans="70:70" x14ac:dyDescent="0.25">
      <c r="BR882976" s="2381"/>
    </row>
    <row r="883000" spans="70:70" x14ac:dyDescent="0.25">
      <c r="BR883000" s="2394"/>
    </row>
    <row r="883001" spans="70:70" x14ac:dyDescent="0.25">
      <c r="BR883001" s="2381"/>
    </row>
    <row r="883025" spans="70:70" x14ac:dyDescent="0.25">
      <c r="BR883025" s="2394"/>
    </row>
    <row r="883026" spans="70:70" x14ac:dyDescent="0.25">
      <c r="BR883026" s="2381"/>
    </row>
    <row r="883050" spans="70:70" x14ac:dyDescent="0.25">
      <c r="BR883050" s="2394"/>
    </row>
    <row r="883051" spans="70:70" x14ac:dyDescent="0.25">
      <c r="BR883051" s="2381"/>
    </row>
    <row r="883075" spans="70:70" x14ac:dyDescent="0.25">
      <c r="BR883075" s="2394"/>
    </row>
    <row r="883076" spans="70:70" x14ac:dyDescent="0.25">
      <c r="BR883076" s="2381"/>
    </row>
    <row r="883100" spans="70:70" x14ac:dyDescent="0.25">
      <c r="BR883100" s="2394"/>
    </row>
    <row r="883101" spans="70:70" x14ac:dyDescent="0.25">
      <c r="BR883101" s="2381"/>
    </row>
    <row r="883125" spans="70:70" x14ac:dyDescent="0.25">
      <c r="BR883125" s="2394"/>
    </row>
    <row r="883126" spans="70:70" x14ac:dyDescent="0.25">
      <c r="BR883126" s="2381"/>
    </row>
    <row r="883150" spans="70:70" x14ac:dyDescent="0.25">
      <c r="BR883150" s="2394"/>
    </row>
    <row r="883151" spans="70:70" x14ac:dyDescent="0.25">
      <c r="BR883151" s="2381"/>
    </row>
    <row r="883175" spans="70:70" x14ac:dyDescent="0.25">
      <c r="BR883175" s="2394"/>
    </row>
    <row r="883176" spans="70:70" x14ac:dyDescent="0.25">
      <c r="BR883176" s="2381"/>
    </row>
    <row r="883200" spans="70:70" x14ac:dyDescent="0.25">
      <c r="BR883200" s="2394"/>
    </row>
    <row r="883201" spans="70:70" x14ac:dyDescent="0.25">
      <c r="BR883201" s="2381"/>
    </row>
    <row r="883225" spans="70:70" x14ac:dyDescent="0.25">
      <c r="BR883225" s="2394"/>
    </row>
    <row r="883226" spans="70:70" x14ac:dyDescent="0.25">
      <c r="BR883226" s="2381"/>
    </row>
    <row r="883250" spans="70:70" x14ac:dyDescent="0.25">
      <c r="BR883250" s="2394"/>
    </row>
    <row r="883251" spans="70:70" x14ac:dyDescent="0.25">
      <c r="BR883251" s="2381"/>
    </row>
    <row r="883275" spans="70:70" x14ac:dyDescent="0.25">
      <c r="BR883275" s="2394"/>
    </row>
    <row r="883276" spans="70:70" x14ac:dyDescent="0.25">
      <c r="BR883276" s="2381"/>
    </row>
    <row r="883300" spans="70:70" x14ac:dyDescent="0.25">
      <c r="BR883300" s="2394"/>
    </row>
    <row r="883301" spans="70:70" x14ac:dyDescent="0.25">
      <c r="BR883301" s="2381"/>
    </row>
    <row r="883325" spans="70:70" x14ac:dyDescent="0.25">
      <c r="BR883325" s="2394"/>
    </row>
    <row r="883326" spans="70:70" x14ac:dyDescent="0.25">
      <c r="BR883326" s="2381"/>
    </row>
    <row r="883350" spans="70:70" x14ac:dyDescent="0.25">
      <c r="BR883350" s="2394"/>
    </row>
    <row r="883351" spans="70:70" x14ac:dyDescent="0.25">
      <c r="BR883351" s="2381"/>
    </row>
    <row r="883375" spans="70:70" x14ac:dyDescent="0.25">
      <c r="BR883375" s="2394"/>
    </row>
    <row r="883376" spans="70:70" x14ac:dyDescent="0.25">
      <c r="BR883376" s="2381"/>
    </row>
    <row r="883400" spans="70:70" x14ac:dyDescent="0.25">
      <c r="BR883400" s="2394"/>
    </row>
    <row r="883401" spans="70:70" x14ac:dyDescent="0.25">
      <c r="BR883401" s="2381"/>
    </row>
    <row r="883425" spans="70:70" x14ac:dyDescent="0.25">
      <c r="BR883425" s="2394"/>
    </row>
    <row r="883426" spans="70:70" x14ac:dyDescent="0.25">
      <c r="BR883426" s="2381"/>
    </row>
    <row r="883450" spans="70:70" x14ac:dyDescent="0.25">
      <c r="BR883450" s="2394"/>
    </row>
    <row r="883451" spans="70:70" x14ac:dyDescent="0.25">
      <c r="BR883451" s="2381"/>
    </row>
    <row r="883475" spans="70:70" x14ac:dyDescent="0.25">
      <c r="BR883475" s="2394"/>
    </row>
    <row r="883476" spans="70:70" x14ac:dyDescent="0.25">
      <c r="BR883476" s="2381"/>
    </row>
    <row r="883500" spans="70:70" x14ac:dyDescent="0.25">
      <c r="BR883500" s="2394"/>
    </row>
    <row r="883501" spans="70:70" x14ac:dyDescent="0.25">
      <c r="BR883501" s="2381"/>
    </row>
    <row r="883525" spans="70:70" x14ac:dyDescent="0.25">
      <c r="BR883525" s="2394"/>
    </row>
    <row r="883526" spans="70:70" x14ac:dyDescent="0.25">
      <c r="BR883526" s="2381"/>
    </row>
    <row r="883550" spans="70:70" x14ac:dyDescent="0.25">
      <c r="BR883550" s="2394"/>
    </row>
    <row r="883551" spans="70:70" x14ac:dyDescent="0.25">
      <c r="BR883551" s="2381"/>
    </row>
    <row r="883575" spans="70:70" x14ac:dyDescent="0.25">
      <c r="BR883575" s="2394"/>
    </row>
    <row r="883576" spans="70:70" x14ac:dyDescent="0.25">
      <c r="BR883576" s="2381"/>
    </row>
    <row r="883600" spans="70:70" x14ac:dyDescent="0.25">
      <c r="BR883600" s="2394"/>
    </row>
    <row r="883601" spans="70:70" x14ac:dyDescent="0.25">
      <c r="BR883601" s="2381"/>
    </row>
    <row r="883625" spans="70:70" x14ac:dyDescent="0.25">
      <c r="BR883625" s="2394"/>
    </row>
    <row r="883626" spans="70:70" x14ac:dyDescent="0.25">
      <c r="BR883626" s="2381"/>
    </row>
    <row r="883650" spans="70:70" x14ac:dyDescent="0.25">
      <c r="BR883650" s="2394"/>
    </row>
    <row r="883651" spans="70:70" x14ac:dyDescent="0.25">
      <c r="BR883651" s="2381"/>
    </row>
    <row r="883675" spans="70:70" x14ac:dyDescent="0.25">
      <c r="BR883675" s="2394"/>
    </row>
    <row r="883676" spans="70:70" x14ac:dyDescent="0.25">
      <c r="BR883676" s="2381"/>
    </row>
    <row r="883700" spans="70:70" x14ac:dyDescent="0.25">
      <c r="BR883700" s="2394"/>
    </row>
    <row r="883701" spans="70:70" x14ac:dyDescent="0.25">
      <c r="BR883701" s="2381"/>
    </row>
    <row r="883725" spans="70:70" x14ac:dyDescent="0.25">
      <c r="BR883725" s="2394"/>
    </row>
    <row r="883726" spans="70:70" x14ac:dyDescent="0.25">
      <c r="BR883726" s="2381"/>
    </row>
    <row r="883750" spans="70:70" x14ac:dyDescent="0.25">
      <c r="BR883750" s="2394"/>
    </row>
    <row r="883751" spans="70:70" x14ac:dyDescent="0.25">
      <c r="BR883751" s="2381"/>
    </row>
    <row r="883775" spans="70:70" x14ac:dyDescent="0.25">
      <c r="BR883775" s="2394"/>
    </row>
    <row r="883776" spans="70:70" x14ac:dyDescent="0.25">
      <c r="BR883776" s="2381"/>
    </row>
    <row r="883800" spans="70:70" x14ac:dyDescent="0.25">
      <c r="BR883800" s="2394"/>
    </row>
    <row r="883801" spans="70:70" x14ac:dyDescent="0.25">
      <c r="BR883801" s="2381"/>
    </row>
    <row r="883825" spans="70:70" x14ac:dyDescent="0.25">
      <c r="BR883825" s="2394"/>
    </row>
    <row r="883826" spans="70:70" x14ac:dyDescent="0.25">
      <c r="BR883826" s="2381"/>
    </row>
    <row r="883850" spans="70:70" x14ac:dyDescent="0.25">
      <c r="BR883850" s="2394"/>
    </row>
    <row r="883851" spans="70:70" x14ac:dyDescent="0.25">
      <c r="BR883851" s="2381"/>
    </row>
    <row r="883875" spans="70:70" x14ac:dyDescent="0.25">
      <c r="BR883875" s="2394"/>
    </row>
    <row r="883876" spans="70:70" x14ac:dyDescent="0.25">
      <c r="BR883876" s="2381"/>
    </row>
    <row r="883900" spans="70:70" x14ac:dyDescent="0.25">
      <c r="BR883900" s="2394"/>
    </row>
    <row r="883901" spans="70:70" x14ac:dyDescent="0.25">
      <c r="BR883901" s="2381"/>
    </row>
    <row r="883925" spans="70:70" x14ac:dyDescent="0.25">
      <c r="BR883925" s="2394"/>
    </row>
    <row r="883926" spans="70:70" x14ac:dyDescent="0.25">
      <c r="BR883926" s="2381"/>
    </row>
    <row r="883950" spans="70:70" x14ac:dyDescent="0.25">
      <c r="BR883950" s="2394"/>
    </row>
    <row r="883951" spans="70:70" x14ac:dyDescent="0.25">
      <c r="BR883951" s="2381"/>
    </row>
    <row r="883975" spans="70:70" x14ac:dyDescent="0.25">
      <c r="BR883975" s="2394"/>
    </row>
    <row r="883976" spans="70:70" x14ac:dyDescent="0.25">
      <c r="BR883976" s="2381"/>
    </row>
    <row r="884000" spans="70:70" x14ac:dyDescent="0.25">
      <c r="BR884000" s="2394"/>
    </row>
    <row r="884001" spans="70:70" x14ac:dyDescent="0.25">
      <c r="BR884001" s="2381"/>
    </row>
    <row r="884025" spans="70:70" x14ac:dyDescent="0.25">
      <c r="BR884025" s="2394"/>
    </row>
    <row r="884026" spans="70:70" x14ac:dyDescent="0.25">
      <c r="BR884026" s="2381"/>
    </row>
    <row r="884050" spans="70:70" x14ac:dyDescent="0.25">
      <c r="BR884050" s="2394"/>
    </row>
    <row r="884051" spans="70:70" x14ac:dyDescent="0.25">
      <c r="BR884051" s="2381"/>
    </row>
    <row r="884075" spans="70:70" x14ac:dyDescent="0.25">
      <c r="BR884075" s="2394"/>
    </row>
    <row r="884076" spans="70:70" x14ac:dyDescent="0.25">
      <c r="BR884076" s="2381"/>
    </row>
    <row r="884100" spans="70:70" x14ac:dyDescent="0.25">
      <c r="BR884100" s="2394"/>
    </row>
    <row r="884101" spans="70:70" x14ac:dyDescent="0.25">
      <c r="BR884101" s="2381"/>
    </row>
    <row r="884125" spans="70:70" x14ac:dyDescent="0.25">
      <c r="BR884125" s="2394"/>
    </row>
    <row r="884126" spans="70:70" x14ac:dyDescent="0.25">
      <c r="BR884126" s="2381"/>
    </row>
    <row r="884150" spans="70:70" x14ac:dyDescent="0.25">
      <c r="BR884150" s="2394"/>
    </row>
    <row r="884151" spans="70:70" x14ac:dyDescent="0.25">
      <c r="BR884151" s="2381"/>
    </row>
    <row r="884175" spans="70:70" x14ac:dyDescent="0.25">
      <c r="BR884175" s="2394"/>
    </row>
    <row r="884176" spans="70:70" x14ac:dyDescent="0.25">
      <c r="BR884176" s="2381"/>
    </row>
    <row r="884200" spans="70:70" x14ac:dyDescent="0.25">
      <c r="BR884200" s="2394"/>
    </row>
    <row r="884201" spans="70:70" x14ac:dyDescent="0.25">
      <c r="BR884201" s="2381"/>
    </row>
    <row r="884225" spans="70:70" x14ac:dyDescent="0.25">
      <c r="BR884225" s="2394"/>
    </row>
    <row r="884226" spans="70:70" x14ac:dyDescent="0.25">
      <c r="BR884226" s="2381"/>
    </row>
    <row r="884250" spans="70:70" x14ac:dyDescent="0.25">
      <c r="BR884250" s="2394"/>
    </row>
    <row r="884251" spans="70:70" x14ac:dyDescent="0.25">
      <c r="BR884251" s="2381"/>
    </row>
    <row r="884275" spans="70:70" x14ac:dyDescent="0.25">
      <c r="BR884275" s="2394"/>
    </row>
    <row r="884276" spans="70:70" x14ac:dyDescent="0.25">
      <c r="BR884276" s="2381"/>
    </row>
    <row r="884300" spans="70:70" x14ac:dyDescent="0.25">
      <c r="BR884300" s="2394"/>
    </row>
    <row r="884301" spans="70:70" x14ac:dyDescent="0.25">
      <c r="BR884301" s="2381"/>
    </row>
    <row r="884325" spans="70:70" x14ac:dyDescent="0.25">
      <c r="BR884325" s="2394"/>
    </row>
    <row r="884326" spans="70:70" x14ac:dyDescent="0.25">
      <c r="BR884326" s="2381"/>
    </row>
    <row r="884350" spans="70:70" x14ac:dyDescent="0.25">
      <c r="BR884350" s="2394"/>
    </row>
    <row r="884351" spans="70:70" x14ac:dyDescent="0.25">
      <c r="BR884351" s="2381"/>
    </row>
    <row r="884375" spans="70:70" x14ac:dyDescent="0.25">
      <c r="BR884375" s="2394"/>
    </row>
    <row r="884376" spans="70:70" x14ac:dyDescent="0.25">
      <c r="BR884376" s="2381"/>
    </row>
    <row r="884400" spans="70:70" x14ac:dyDescent="0.25">
      <c r="BR884400" s="2394"/>
    </row>
    <row r="884401" spans="70:70" x14ac:dyDescent="0.25">
      <c r="BR884401" s="2381"/>
    </row>
    <row r="884425" spans="70:70" x14ac:dyDescent="0.25">
      <c r="BR884425" s="2394"/>
    </row>
    <row r="884426" spans="70:70" x14ac:dyDescent="0.25">
      <c r="BR884426" s="2381"/>
    </row>
    <row r="884450" spans="70:70" x14ac:dyDescent="0.25">
      <c r="BR884450" s="2394"/>
    </row>
    <row r="884451" spans="70:70" x14ac:dyDescent="0.25">
      <c r="BR884451" s="2381"/>
    </row>
    <row r="884475" spans="70:70" x14ac:dyDescent="0.25">
      <c r="BR884475" s="2394"/>
    </row>
    <row r="884476" spans="70:70" x14ac:dyDescent="0.25">
      <c r="BR884476" s="2381"/>
    </row>
    <row r="884500" spans="70:70" x14ac:dyDescent="0.25">
      <c r="BR884500" s="2394"/>
    </row>
    <row r="884501" spans="70:70" x14ac:dyDescent="0.25">
      <c r="BR884501" s="2381"/>
    </row>
    <row r="884525" spans="70:70" x14ac:dyDescent="0.25">
      <c r="BR884525" s="2394"/>
    </row>
    <row r="884526" spans="70:70" x14ac:dyDescent="0.25">
      <c r="BR884526" s="2381"/>
    </row>
    <row r="884550" spans="70:70" x14ac:dyDescent="0.25">
      <c r="BR884550" s="2394"/>
    </row>
    <row r="884551" spans="70:70" x14ac:dyDescent="0.25">
      <c r="BR884551" s="2381"/>
    </row>
    <row r="884575" spans="70:70" x14ac:dyDescent="0.25">
      <c r="BR884575" s="2394"/>
    </row>
    <row r="884576" spans="70:70" x14ac:dyDescent="0.25">
      <c r="BR884576" s="2381"/>
    </row>
    <row r="884600" spans="70:70" x14ac:dyDescent="0.25">
      <c r="BR884600" s="2394"/>
    </row>
    <row r="884601" spans="70:70" x14ac:dyDescent="0.25">
      <c r="BR884601" s="2381"/>
    </row>
    <row r="884625" spans="70:70" x14ac:dyDescent="0.25">
      <c r="BR884625" s="2394"/>
    </row>
    <row r="884626" spans="70:70" x14ac:dyDescent="0.25">
      <c r="BR884626" s="2381"/>
    </row>
    <row r="884650" spans="70:70" x14ac:dyDescent="0.25">
      <c r="BR884650" s="2394"/>
    </row>
    <row r="884651" spans="70:70" x14ac:dyDescent="0.25">
      <c r="BR884651" s="2381"/>
    </row>
    <row r="884675" spans="70:70" x14ac:dyDescent="0.25">
      <c r="BR884675" s="2394"/>
    </row>
    <row r="884676" spans="70:70" x14ac:dyDescent="0.25">
      <c r="BR884676" s="2381"/>
    </row>
    <row r="884700" spans="70:70" x14ac:dyDescent="0.25">
      <c r="BR884700" s="2394"/>
    </row>
    <row r="884701" spans="70:70" x14ac:dyDescent="0.25">
      <c r="BR884701" s="2381"/>
    </row>
    <row r="884725" spans="70:70" x14ac:dyDescent="0.25">
      <c r="BR884725" s="2394"/>
    </row>
    <row r="884726" spans="70:70" x14ac:dyDescent="0.25">
      <c r="BR884726" s="2381"/>
    </row>
    <row r="884750" spans="70:70" x14ac:dyDescent="0.25">
      <c r="BR884750" s="2394"/>
    </row>
    <row r="884751" spans="70:70" x14ac:dyDescent="0.25">
      <c r="BR884751" s="2381"/>
    </row>
    <row r="884775" spans="70:70" x14ac:dyDescent="0.25">
      <c r="BR884775" s="2394"/>
    </row>
    <row r="884776" spans="70:70" x14ac:dyDescent="0.25">
      <c r="BR884776" s="2381"/>
    </row>
    <row r="884800" spans="70:70" x14ac:dyDescent="0.25">
      <c r="BR884800" s="2394"/>
    </row>
    <row r="884801" spans="70:70" x14ac:dyDescent="0.25">
      <c r="BR884801" s="2381"/>
    </row>
    <row r="884825" spans="70:70" x14ac:dyDescent="0.25">
      <c r="BR884825" s="2394"/>
    </row>
    <row r="884826" spans="70:70" x14ac:dyDescent="0.25">
      <c r="BR884826" s="2381"/>
    </row>
    <row r="884850" spans="70:70" x14ac:dyDescent="0.25">
      <c r="BR884850" s="2394"/>
    </row>
    <row r="884851" spans="70:70" x14ac:dyDescent="0.25">
      <c r="BR884851" s="2381"/>
    </row>
    <row r="884875" spans="70:70" x14ac:dyDescent="0.25">
      <c r="BR884875" s="2394"/>
    </row>
    <row r="884876" spans="70:70" x14ac:dyDescent="0.25">
      <c r="BR884876" s="2381"/>
    </row>
    <row r="884900" spans="70:70" x14ac:dyDescent="0.25">
      <c r="BR884900" s="2394"/>
    </row>
    <row r="884901" spans="70:70" x14ac:dyDescent="0.25">
      <c r="BR884901" s="2381"/>
    </row>
    <row r="884925" spans="70:70" x14ac:dyDescent="0.25">
      <c r="BR884925" s="2394"/>
    </row>
    <row r="884926" spans="70:70" x14ac:dyDescent="0.25">
      <c r="BR884926" s="2381"/>
    </row>
    <row r="884950" spans="70:70" x14ac:dyDescent="0.25">
      <c r="BR884950" s="2394"/>
    </row>
    <row r="884951" spans="70:70" x14ac:dyDescent="0.25">
      <c r="BR884951" s="2381"/>
    </row>
    <row r="884975" spans="70:70" x14ac:dyDescent="0.25">
      <c r="BR884975" s="2394"/>
    </row>
    <row r="884976" spans="70:70" x14ac:dyDescent="0.25">
      <c r="BR884976" s="2381"/>
    </row>
    <row r="885000" spans="70:70" x14ac:dyDescent="0.25">
      <c r="BR885000" s="2394"/>
    </row>
    <row r="885001" spans="70:70" x14ac:dyDescent="0.25">
      <c r="BR885001" s="2381"/>
    </row>
    <row r="885025" spans="70:70" x14ac:dyDescent="0.25">
      <c r="BR885025" s="2394"/>
    </row>
    <row r="885026" spans="70:70" x14ac:dyDescent="0.25">
      <c r="BR885026" s="2381"/>
    </row>
    <row r="885050" spans="70:70" x14ac:dyDescent="0.25">
      <c r="BR885050" s="2394"/>
    </row>
    <row r="885051" spans="70:70" x14ac:dyDescent="0.25">
      <c r="BR885051" s="2381"/>
    </row>
    <row r="885075" spans="70:70" x14ac:dyDescent="0.25">
      <c r="BR885075" s="2394"/>
    </row>
    <row r="885076" spans="70:70" x14ac:dyDescent="0.25">
      <c r="BR885076" s="2381"/>
    </row>
    <row r="885100" spans="70:70" x14ac:dyDescent="0.25">
      <c r="BR885100" s="2394"/>
    </row>
    <row r="885101" spans="70:70" x14ac:dyDescent="0.25">
      <c r="BR885101" s="2381"/>
    </row>
    <row r="885125" spans="70:70" x14ac:dyDescent="0.25">
      <c r="BR885125" s="2394"/>
    </row>
    <row r="885126" spans="70:70" x14ac:dyDescent="0.25">
      <c r="BR885126" s="2381"/>
    </row>
    <row r="885150" spans="70:70" x14ac:dyDescent="0.25">
      <c r="BR885150" s="2394"/>
    </row>
    <row r="885151" spans="70:70" x14ac:dyDescent="0.25">
      <c r="BR885151" s="2381"/>
    </row>
    <row r="885175" spans="70:70" x14ac:dyDescent="0.25">
      <c r="BR885175" s="2394"/>
    </row>
    <row r="885176" spans="70:70" x14ac:dyDescent="0.25">
      <c r="BR885176" s="2381"/>
    </row>
    <row r="885200" spans="70:70" x14ac:dyDescent="0.25">
      <c r="BR885200" s="2394"/>
    </row>
    <row r="885201" spans="70:70" x14ac:dyDescent="0.25">
      <c r="BR885201" s="2381"/>
    </row>
    <row r="885225" spans="70:70" x14ac:dyDescent="0.25">
      <c r="BR885225" s="2394"/>
    </row>
    <row r="885226" spans="70:70" x14ac:dyDescent="0.25">
      <c r="BR885226" s="2381"/>
    </row>
    <row r="885250" spans="70:70" x14ac:dyDescent="0.25">
      <c r="BR885250" s="2394"/>
    </row>
    <row r="885251" spans="70:70" x14ac:dyDescent="0.25">
      <c r="BR885251" s="2381"/>
    </row>
    <row r="885275" spans="70:70" x14ac:dyDescent="0.25">
      <c r="BR885275" s="2394"/>
    </row>
    <row r="885276" spans="70:70" x14ac:dyDescent="0.25">
      <c r="BR885276" s="2381"/>
    </row>
    <row r="885300" spans="70:70" x14ac:dyDescent="0.25">
      <c r="BR885300" s="2394"/>
    </row>
    <row r="885301" spans="70:70" x14ac:dyDescent="0.25">
      <c r="BR885301" s="2381"/>
    </row>
    <row r="885325" spans="70:70" x14ac:dyDescent="0.25">
      <c r="BR885325" s="2394"/>
    </row>
    <row r="885326" spans="70:70" x14ac:dyDescent="0.25">
      <c r="BR885326" s="2381"/>
    </row>
    <row r="885350" spans="70:70" x14ac:dyDescent="0.25">
      <c r="BR885350" s="2394"/>
    </row>
    <row r="885351" spans="70:70" x14ac:dyDescent="0.25">
      <c r="BR885351" s="2381"/>
    </row>
    <row r="885375" spans="70:70" x14ac:dyDescent="0.25">
      <c r="BR885375" s="2394"/>
    </row>
    <row r="885376" spans="70:70" x14ac:dyDescent="0.25">
      <c r="BR885376" s="2381"/>
    </row>
    <row r="885400" spans="70:70" x14ac:dyDescent="0.25">
      <c r="BR885400" s="2394"/>
    </row>
    <row r="885401" spans="70:70" x14ac:dyDescent="0.25">
      <c r="BR885401" s="2381"/>
    </row>
    <row r="885425" spans="70:70" x14ac:dyDescent="0.25">
      <c r="BR885425" s="2394"/>
    </row>
    <row r="885426" spans="70:70" x14ac:dyDescent="0.25">
      <c r="BR885426" s="2381"/>
    </row>
    <row r="885450" spans="70:70" x14ac:dyDescent="0.25">
      <c r="BR885450" s="2394"/>
    </row>
    <row r="885451" spans="70:70" x14ac:dyDescent="0.25">
      <c r="BR885451" s="2381"/>
    </row>
    <row r="885475" spans="70:70" x14ac:dyDescent="0.25">
      <c r="BR885475" s="2394"/>
    </row>
    <row r="885476" spans="70:70" x14ac:dyDescent="0.25">
      <c r="BR885476" s="2381"/>
    </row>
    <row r="885500" spans="70:70" x14ac:dyDescent="0.25">
      <c r="BR885500" s="2394"/>
    </row>
    <row r="885501" spans="70:70" x14ac:dyDescent="0.25">
      <c r="BR885501" s="2381"/>
    </row>
    <row r="885525" spans="70:70" x14ac:dyDescent="0.25">
      <c r="BR885525" s="2394"/>
    </row>
    <row r="885526" spans="70:70" x14ac:dyDescent="0.25">
      <c r="BR885526" s="2381"/>
    </row>
    <row r="885550" spans="70:70" x14ac:dyDescent="0.25">
      <c r="BR885550" s="2394"/>
    </row>
    <row r="885551" spans="70:70" x14ac:dyDescent="0.25">
      <c r="BR885551" s="2381"/>
    </row>
    <row r="885575" spans="70:70" x14ac:dyDescent="0.25">
      <c r="BR885575" s="2394"/>
    </row>
    <row r="885576" spans="70:70" x14ac:dyDescent="0.25">
      <c r="BR885576" s="2381"/>
    </row>
    <row r="885600" spans="70:70" x14ac:dyDescent="0.25">
      <c r="BR885600" s="2394"/>
    </row>
    <row r="885601" spans="70:70" x14ac:dyDescent="0.25">
      <c r="BR885601" s="2381"/>
    </row>
    <row r="885625" spans="70:70" x14ac:dyDescent="0.25">
      <c r="BR885625" s="2394"/>
    </row>
    <row r="885626" spans="70:70" x14ac:dyDescent="0.25">
      <c r="BR885626" s="2381"/>
    </row>
    <row r="885650" spans="70:70" x14ac:dyDescent="0.25">
      <c r="BR885650" s="2394"/>
    </row>
    <row r="885651" spans="70:70" x14ac:dyDescent="0.25">
      <c r="BR885651" s="2381"/>
    </row>
    <row r="885675" spans="70:70" x14ac:dyDescent="0.25">
      <c r="BR885675" s="2394"/>
    </row>
    <row r="885676" spans="70:70" x14ac:dyDescent="0.25">
      <c r="BR885676" s="2381"/>
    </row>
    <row r="885700" spans="70:70" x14ac:dyDescent="0.25">
      <c r="BR885700" s="2394"/>
    </row>
    <row r="885701" spans="70:70" x14ac:dyDescent="0.25">
      <c r="BR885701" s="2381"/>
    </row>
    <row r="885725" spans="70:70" x14ac:dyDescent="0.25">
      <c r="BR885725" s="2394"/>
    </row>
    <row r="885726" spans="70:70" x14ac:dyDescent="0.25">
      <c r="BR885726" s="2381"/>
    </row>
    <row r="885750" spans="70:70" x14ac:dyDescent="0.25">
      <c r="BR885750" s="2394"/>
    </row>
    <row r="885751" spans="70:70" x14ac:dyDescent="0.25">
      <c r="BR885751" s="2381"/>
    </row>
    <row r="885775" spans="70:70" x14ac:dyDescent="0.25">
      <c r="BR885775" s="2394"/>
    </row>
    <row r="885776" spans="70:70" x14ac:dyDescent="0.25">
      <c r="BR885776" s="2381"/>
    </row>
    <row r="885800" spans="70:70" x14ac:dyDescent="0.25">
      <c r="BR885800" s="2394"/>
    </row>
    <row r="885801" spans="70:70" x14ac:dyDescent="0.25">
      <c r="BR885801" s="2381"/>
    </row>
    <row r="885825" spans="70:70" x14ac:dyDescent="0.25">
      <c r="BR885825" s="2394"/>
    </row>
    <row r="885826" spans="70:70" x14ac:dyDescent="0.25">
      <c r="BR885826" s="2381"/>
    </row>
    <row r="885850" spans="70:70" x14ac:dyDescent="0.25">
      <c r="BR885850" s="2394"/>
    </row>
    <row r="885851" spans="70:70" x14ac:dyDescent="0.25">
      <c r="BR885851" s="2381"/>
    </row>
    <row r="885875" spans="70:70" x14ac:dyDescent="0.25">
      <c r="BR885875" s="2394"/>
    </row>
    <row r="885876" spans="70:70" x14ac:dyDescent="0.25">
      <c r="BR885876" s="2381"/>
    </row>
    <row r="885900" spans="70:70" x14ac:dyDescent="0.25">
      <c r="BR885900" s="2394"/>
    </row>
    <row r="885901" spans="70:70" x14ac:dyDescent="0.25">
      <c r="BR885901" s="2381"/>
    </row>
    <row r="885925" spans="70:70" x14ac:dyDescent="0.25">
      <c r="BR885925" s="2394"/>
    </row>
    <row r="885926" spans="70:70" x14ac:dyDescent="0.25">
      <c r="BR885926" s="2381"/>
    </row>
    <row r="885950" spans="70:70" x14ac:dyDescent="0.25">
      <c r="BR885950" s="2394"/>
    </row>
    <row r="885951" spans="70:70" x14ac:dyDescent="0.25">
      <c r="BR885951" s="2381"/>
    </row>
    <row r="885975" spans="70:70" x14ac:dyDescent="0.25">
      <c r="BR885975" s="2394"/>
    </row>
    <row r="885976" spans="70:70" x14ac:dyDescent="0.25">
      <c r="BR885976" s="2381"/>
    </row>
    <row r="886000" spans="70:70" x14ac:dyDescent="0.25">
      <c r="BR886000" s="2394"/>
    </row>
    <row r="886001" spans="70:70" x14ac:dyDescent="0.25">
      <c r="BR886001" s="2381"/>
    </row>
    <row r="886025" spans="70:70" x14ac:dyDescent="0.25">
      <c r="BR886025" s="2394"/>
    </row>
    <row r="886026" spans="70:70" x14ac:dyDescent="0.25">
      <c r="BR886026" s="2381"/>
    </row>
    <row r="886050" spans="70:70" x14ac:dyDescent="0.25">
      <c r="BR886050" s="2394"/>
    </row>
    <row r="886051" spans="70:70" x14ac:dyDescent="0.25">
      <c r="BR886051" s="2381"/>
    </row>
    <row r="886075" spans="70:70" x14ac:dyDescent="0.25">
      <c r="BR886075" s="2394"/>
    </row>
    <row r="886076" spans="70:70" x14ac:dyDescent="0.25">
      <c r="BR886076" s="2381"/>
    </row>
    <row r="886100" spans="70:70" x14ac:dyDescent="0.25">
      <c r="BR886100" s="2394"/>
    </row>
    <row r="886101" spans="70:70" x14ac:dyDescent="0.25">
      <c r="BR886101" s="2381"/>
    </row>
    <row r="886125" spans="70:70" x14ac:dyDescent="0.25">
      <c r="BR886125" s="2394"/>
    </row>
    <row r="886126" spans="70:70" x14ac:dyDescent="0.25">
      <c r="BR886126" s="2381"/>
    </row>
    <row r="886150" spans="70:70" x14ac:dyDescent="0.25">
      <c r="BR886150" s="2394"/>
    </row>
    <row r="886151" spans="70:70" x14ac:dyDescent="0.25">
      <c r="BR886151" s="2381"/>
    </row>
    <row r="886175" spans="70:70" x14ac:dyDescent="0.25">
      <c r="BR886175" s="2394"/>
    </row>
    <row r="886176" spans="70:70" x14ac:dyDescent="0.25">
      <c r="BR886176" s="2381"/>
    </row>
    <row r="886200" spans="70:70" x14ac:dyDescent="0.25">
      <c r="BR886200" s="2394"/>
    </row>
    <row r="886201" spans="70:70" x14ac:dyDescent="0.25">
      <c r="BR886201" s="2381"/>
    </row>
    <row r="886225" spans="70:70" x14ac:dyDescent="0.25">
      <c r="BR886225" s="2394"/>
    </row>
    <row r="886226" spans="70:70" x14ac:dyDescent="0.25">
      <c r="BR886226" s="2381"/>
    </row>
    <row r="886250" spans="70:70" x14ac:dyDescent="0.25">
      <c r="BR886250" s="2394"/>
    </row>
    <row r="886251" spans="70:70" x14ac:dyDescent="0.25">
      <c r="BR886251" s="2381"/>
    </row>
    <row r="886275" spans="70:70" x14ac:dyDescent="0.25">
      <c r="BR886275" s="2394"/>
    </row>
    <row r="886276" spans="70:70" x14ac:dyDescent="0.25">
      <c r="BR886276" s="2381"/>
    </row>
    <row r="886300" spans="70:70" x14ac:dyDescent="0.25">
      <c r="BR886300" s="2394"/>
    </row>
    <row r="886301" spans="70:70" x14ac:dyDescent="0.25">
      <c r="BR886301" s="2381"/>
    </row>
    <row r="886325" spans="70:70" x14ac:dyDescent="0.25">
      <c r="BR886325" s="2394"/>
    </row>
    <row r="886326" spans="70:70" x14ac:dyDescent="0.25">
      <c r="BR886326" s="2381"/>
    </row>
    <row r="886350" spans="70:70" x14ac:dyDescent="0.25">
      <c r="BR886350" s="2394"/>
    </row>
    <row r="886351" spans="70:70" x14ac:dyDescent="0.25">
      <c r="BR886351" s="2381"/>
    </row>
    <row r="886375" spans="70:70" x14ac:dyDescent="0.25">
      <c r="BR886375" s="2394"/>
    </row>
    <row r="886376" spans="70:70" x14ac:dyDescent="0.25">
      <c r="BR886376" s="2381"/>
    </row>
    <row r="886400" spans="70:70" x14ac:dyDescent="0.25">
      <c r="BR886400" s="2394"/>
    </row>
    <row r="886401" spans="70:70" x14ac:dyDescent="0.25">
      <c r="BR886401" s="2381"/>
    </row>
    <row r="886425" spans="70:70" x14ac:dyDescent="0.25">
      <c r="BR886425" s="2394"/>
    </row>
    <row r="886426" spans="70:70" x14ac:dyDescent="0.25">
      <c r="BR886426" s="2381"/>
    </row>
    <row r="886450" spans="70:70" x14ac:dyDescent="0.25">
      <c r="BR886450" s="2394"/>
    </row>
    <row r="886451" spans="70:70" x14ac:dyDescent="0.25">
      <c r="BR886451" s="2381"/>
    </row>
    <row r="886475" spans="70:70" x14ac:dyDescent="0.25">
      <c r="BR886475" s="2394"/>
    </row>
    <row r="886476" spans="70:70" x14ac:dyDescent="0.25">
      <c r="BR886476" s="2381"/>
    </row>
    <row r="886500" spans="70:70" x14ac:dyDescent="0.25">
      <c r="BR886500" s="2394"/>
    </row>
    <row r="886501" spans="70:70" x14ac:dyDescent="0.25">
      <c r="BR886501" s="2381"/>
    </row>
    <row r="886525" spans="70:70" x14ac:dyDescent="0.25">
      <c r="BR886525" s="2394"/>
    </row>
    <row r="886526" spans="70:70" x14ac:dyDescent="0.25">
      <c r="BR886526" s="2381"/>
    </row>
    <row r="886550" spans="70:70" x14ac:dyDescent="0.25">
      <c r="BR886550" s="2394"/>
    </row>
    <row r="886551" spans="70:70" x14ac:dyDescent="0.25">
      <c r="BR886551" s="2381"/>
    </row>
    <row r="886575" spans="70:70" x14ac:dyDescent="0.25">
      <c r="BR886575" s="2394"/>
    </row>
    <row r="886576" spans="70:70" x14ac:dyDescent="0.25">
      <c r="BR886576" s="2381"/>
    </row>
    <row r="886600" spans="70:70" x14ac:dyDescent="0.25">
      <c r="BR886600" s="2394"/>
    </row>
    <row r="886601" spans="70:70" x14ac:dyDescent="0.25">
      <c r="BR886601" s="2381"/>
    </row>
    <row r="886625" spans="70:70" x14ac:dyDescent="0.25">
      <c r="BR886625" s="2394"/>
    </row>
    <row r="886626" spans="70:70" x14ac:dyDescent="0.25">
      <c r="BR886626" s="2381"/>
    </row>
    <row r="886650" spans="70:70" x14ac:dyDescent="0.25">
      <c r="BR886650" s="2394"/>
    </row>
    <row r="886651" spans="70:70" x14ac:dyDescent="0.25">
      <c r="BR886651" s="2381"/>
    </row>
    <row r="886675" spans="70:70" x14ac:dyDescent="0.25">
      <c r="BR886675" s="2394"/>
    </row>
    <row r="886676" spans="70:70" x14ac:dyDescent="0.25">
      <c r="BR886676" s="2381"/>
    </row>
    <row r="886700" spans="70:70" x14ac:dyDescent="0.25">
      <c r="BR886700" s="2394"/>
    </row>
    <row r="886701" spans="70:70" x14ac:dyDescent="0.25">
      <c r="BR886701" s="2381"/>
    </row>
    <row r="886725" spans="70:70" x14ac:dyDescent="0.25">
      <c r="BR886725" s="2394"/>
    </row>
    <row r="886726" spans="70:70" x14ac:dyDescent="0.25">
      <c r="BR886726" s="2381"/>
    </row>
    <row r="886750" spans="70:70" x14ac:dyDescent="0.25">
      <c r="BR886750" s="2394"/>
    </row>
    <row r="886751" spans="70:70" x14ac:dyDescent="0.25">
      <c r="BR886751" s="2381"/>
    </row>
    <row r="886775" spans="70:70" x14ac:dyDescent="0.25">
      <c r="BR886775" s="2394"/>
    </row>
    <row r="886776" spans="70:70" x14ac:dyDescent="0.25">
      <c r="BR886776" s="2381"/>
    </row>
    <row r="886800" spans="70:70" x14ac:dyDescent="0.25">
      <c r="BR886800" s="2394"/>
    </row>
    <row r="886801" spans="70:70" x14ac:dyDescent="0.25">
      <c r="BR886801" s="2381"/>
    </row>
    <row r="886825" spans="70:70" x14ac:dyDescent="0.25">
      <c r="BR886825" s="2394"/>
    </row>
    <row r="886826" spans="70:70" x14ac:dyDescent="0.25">
      <c r="BR886826" s="2381"/>
    </row>
    <row r="886850" spans="70:70" x14ac:dyDescent="0.25">
      <c r="BR886850" s="2394"/>
    </row>
    <row r="886851" spans="70:70" x14ac:dyDescent="0.25">
      <c r="BR886851" s="2381"/>
    </row>
    <row r="886875" spans="70:70" x14ac:dyDescent="0.25">
      <c r="BR886875" s="2394"/>
    </row>
    <row r="886876" spans="70:70" x14ac:dyDescent="0.25">
      <c r="BR886876" s="2381"/>
    </row>
    <row r="886900" spans="70:70" x14ac:dyDescent="0.25">
      <c r="BR886900" s="2394"/>
    </row>
    <row r="886901" spans="70:70" x14ac:dyDescent="0.25">
      <c r="BR886901" s="2381"/>
    </row>
    <row r="886925" spans="70:70" x14ac:dyDescent="0.25">
      <c r="BR886925" s="2394"/>
    </row>
    <row r="886926" spans="70:70" x14ac:dyDescent="0.25">
      <c r="BR886926" s="2381"/>
    </row>
    <row r="886950" spans="70:70" x14ac:dyDescent="0.25">
      <c r="BR886950" s="2394"/>
    </row>
    <row r="886951" spans="70:70" x14ac:dyDescent="0.25">
      <c r="BR886951" s="2381"/>
    </row>
    <row r="886975" spans="70:70" x14ac:dyDescent="0.25">
      <c r="BR886975" s="2394"/>
    </row>
    <row r="886976" spans="70:70" x14ac:dyDescent="0.25">
      <c r="BR886976" s="2381"/>
    </row>
    <row r="887000" spans="70:70" x14ac:dyDescent="0.25">
      <c r="BR887000" s="2394"/>
    </row>
    <row r="887001" spans="70:70" x14ac:dyDescent="0.25">
      <c r="BR887001" s="2381"/>
    </row>
    <row r="887025" spans="70:70" x14ac:dyDescent="0.25">
      <c r="BR887025" s="2394"/>
    </row>
    <row r="887026" spans="70:70" x14ac:dyDescent="0.25">
      <c r="BR887026" s="2381"/>
    </row>
    <row r="887050" spans="70:70" x14ac:dyDescent="0.25">
      <c r="BR887050" s="2394"/>
    </row>
    <row r="887051" spans="70:70" x14ac:dyDescent="0.25">
      <c r="BR887051" s="2381"/>
    </row>
    <row r="887075" spans="70:70" x14ac:dyDescent="0.25">
      <c r="BR887075" s="2394"/>
    </row>
    <row r="887076" spans="70:70" x14ac:dyDescent="0.25">
      <c r="BR887076" s="2381"/>
    </row>
    <row r="887100" spans="70:70" x14ac:dyDescent="0.25">
      <c r="BR887100" s="2394"/>
    </row>
    <row r="887101" spans="70:70" x14ac:dyDescent="0.25">
      <c r="BR887101" s="2381"/>
    </row>
    <row r="887125" spans="70:70" x14ac:dyDescent="0.25">
      <c r="BR887125" s="2394"/>
    </row>
    <row r="887126" spans="70:70" x14ac:dyDescent="0.25">
      <c r="BR887126" s="2381"/>
    </row>
    <row r="887150" spans="70:70" x14ac:dyDescent="0.25">
      <c r="BR887150" s="2394"/>
    </row>
    <row r="887151" spans="70:70" x14ac:dyDescent="0.25">
      <c r="BR887151" s="2381"/>
    </row>
    <row r="887175" spans="70:70" x14ac:dyDescent="0.25">
      <c r="BR887175" s="2394"/>
    </row>
    <row r="887176" spans="70:70" x14ac:dyDescent="0.25">
      <c r="BR887176" s="2381"/>
    </row>
    <row r="887200" spans="70:70" x14ac:dyDescent="0.25">
      <c r="BR887200" s="2394"/>
    </row>
    <row r="887201" spans="70:70" x14ac:dyDescent="0.25">
      <c r="BR887201" s="2381"/>
    </row>
    <row r="887225" spans="70:70" x14ac:dyDescent="0.25">
      <c r="BR887225" s="2394"/>
    </row>
    <row r="887226" spans="70:70" x14ac:dyDescent="0.25">
      <c r="BR887226" s="2381"/>
    </row>
    <row r="887250" spans="70:70" x14ac:dyDescent="0.25">
      <c r="BR887250" s="2394"/>
    </row>
    <row r="887251" spans="70:70" x14ac:dyDescent="0.25">
      <c r="BR887251" s="2381"/>
    </row>
    <row r="887275" spans="70:70" x14ac:dyDescent="0.25">
      <c r="BR887275" s="2394"/>
    </row>
    <row r="887276" spans="70:70" x14ac:dyDescent="0.25">
      <c r="BR887276" s="2381"/>
    </row>
    <row r="887300" spans="70:70" x14ac:dyDescent="0.25">
      <c r="BR887300" s="2394"/>
    </row>
    <row r="887301" spans="70:70" x14ac:dyDescent="0.25">
      <c r="BR887301" s="2381"/>
    </row>
    <row r="887325" spans="70:70" x14ac:dyDescent="0.25">
      <c r="BR887325" s="2394"/>
    </row>
    <row r="887326" spans="70:70" x14ac:dyDescent="0.25">
      <c r="BR887326" s="2381"/>
    </row>
    <row r="887350" spans="70:70" x14ac:dyDescent="0.25">
      <c r="BR887350" s="2394"/>
    </row>
    <row r="887351" spans="70:70" x14ac:dyDescent="0.25">
      <c r="BR887351" s="2381"/>
    </row>
    <row r="887375" spans="70:70" x14ac:dyDescent="0.25">
      <c r="BR887375" s="2394"/>
    </row>
    <row r="887376" spans="70:70" x14ac:dyDescent="0.25">
      <c r="BR887376" s="2381"/>
    </row>
    <row r="887400" spans="70:70" x14ac:dyDescent="0.25">
      <c r="BR887400" s="2394"/>
    </row>
    <row r="887401" spans="70:70" x14ac:dyDescent="0.25">
      <c r="BR887401" s="2381"/>
    </row>
    <row r="887425" spans="70:70" x14ac:dyDescent="0.25">
      <c r="BR887425" s="2394"/>
    </row>
    <row r="887426" spans="70:70" x14ac:dyDescent="0.25">
      <c r="BR887426" s="2381"/>
    </row>
    <row r="887450" spans="70:70" x14ac:dyDescent="0.25">
      <c r="BR887450" s="2394"/>
    </row>
    <row r="887451" spans="70:70" x14ac:dyDescent="0.25">
      <c r="BR887451" s="2381"/>
    </row>
    <row r="887475" spans="70:70" x14ac:dyDescent="0.25">
      <c r="BR887475" s="2394"/>
    </row>
    <row r="887476" spans="70:70" x14ac:dyDescent="0.25">
      <c r="BR887476" s="2381"/>
    </row>
    <row r="887500" spans="70:70" x14ac:dyDescent="0.25">
      <c r="BR887500" s="2394"/>
    </row>
    <row r="887501" spans="70:70" x14ac:dyDescent="0.25">
      <c r="BR887501" s="2381"/>
    </row>
    <row r="887525" spans="70:70" x14ac:dyDescent="0.25">
      <c r="BR887525" s="2394"/>
    </row>
    <row r="887526" spans="70:70" x14ac:dyDescent="0.25">
      <c r="BR887526" s="2381"/>
    </row>
    <row r="887550" spans="70:70" x14ac:dyDescent="0.25">
      <c r="BR887550" s="2394"/>
    </row>
    <row r="887551" spans="70:70" x14ac:dyDescent="0.25">
      <c r="BR887551" s="2381"/>
    </row>
    <row r="887575" spans="70:70" x14ac:dyDescent="0.25">
      <c r="BR887575" s="2394"/>
    </row>
    <row r="887576" spans="70:70" x14ac:dyDescent="0.25">
      <c r="BR887576" s="2381"/>
    </row>
    <row r="887600" spans="70:70" x14ac:dyDescent="0.25">
      <c r="BR887600" s="2394"/>
    </row>
    <row r="887601" spans="70:70" x14ac:dyDescent="0.25">
      <c r="BR887601" s="2381"/>
    </row>
    <row r="887625" spans="70:70" x14ac:dyDescent="0.25">
      <c r="BR887625" s="2394"/>
    </row>
    <row r="887626" spans="70:70" x14ac:dyDescent="0.25">
      <c r="BR887626" s="2381"/>
    </row>
    <row r="887650" spans="70:70" x14ac:dyDescent="0.25">
      <c r="BR887650" s="2394"/>
    </row>
    <row r="887651" spans="70:70" x14ac:dyDescent="0.25">
      <c r="BR887651" s="2381"/>
    </row>
    <row r="887675" spans="70:70" x14ac:dyDescent="0.25">
      <c r="BR887675" s="2394"/>
    </row>
    <row r="887676" spans="70:70" x14ac:dyDescent="0.25">
      <c r="BR887676" s="2381"/>
    </row>
    <row r="887700" spans="70:70" x14ac:dyDescent="0.25">
      <c r="BR887700" s="2394"/>
    </row>
    <row r="887701" spans="70:70" x14ac:dyDescent="0.25">
      <c r="BR887701" s="2381"/>
    </row>
    <row r="887725" spans="70:70" x14ac:dyDescent="0.25">
      <c r="BR887725" s="2394"/>
    </row>
    <row r="887726" spans="70:70" x14ac:dyDescent="0.25">
      <c r="BR887726" s="2381"/>
    </row>
    <row r="887750" spans="70:70" x14ac:dyDescent="0.25">
      <c r="BR887750" s="2394"/>
    </row>
    <row r="887751" spans="70:70" x14ac:dyDescent="0.25">
      <c r="BR887751" s="2381"/>
    </row>
    <row r="887775" spans="70:70" x14ac:dyDescent="0.25">
      <c r="BR887775" s="2394"/>
    </row>
    <row r="887776" spans="70:70" x14ac:dyDescent="0.25">
      <c r="BR887776" s="2381"/>
    </row>
    <row r="887800" spans="70:70" x14ac:dyDescent="0.25">
      <c r="BR887800" s="2394"/>
    </row>
    <row r="887801" spans="70:70" x14ac:dyDescent="0.25">
      <c r="BR887801" s="2381"/>
    </row>
    <row r="887825" spans="70:70" x14ac:dyDescent="0.25">
      <c r="BR887825" s="2394"/>
    </row>
    <row r="887826" spans="70:70" x14ac:dyDescent="0.25">
      <c r="BR887826" s="2381"/>
    </row>
    <row r="887850" spans="70:70" x14ac:dyDescent="0.25">
      <c r="BR887850" s="2394"/>
    </row>
    <row r="887851" spans="70:70" x14ac:dyDescent="0.25">
      <c r="BR887851" s="2381"/>
    </row>
    <row r="887875" spans="70:70" x14ac:dyDescent="0.25">
      <c r="BR887875" s="2394"/>
    </row>
    <row r="887876" spans="70:70" x14ac:dyDescent="0.25">
      <c r="BR887876" s="2381"/>
    </row>
    <row r="887900" spans="70:70" x14ac:dyDescent="0.25">
      <c r="BR887900" s="2394"/>
    </row>
    <row r="887901" spans="70:70" x14ac:dyDescent="0.25">
      <c r="BR887901" s="2381"/>
    </row>
    <row r="887925" spans="70:70" x14ac:dyDescent="0.25">
      <c r="BR887925" s="2394"/>
    </row>
    <row r="887926" spans="70:70" x14ac:dyDescent="0.25">
      <c r="BR887926" s="2381"/>
    </row>
    <row r="887950" spans="70:70" x14ac:dyDescent="0.25">
      <c r="BR887950" s="2394"/>
    </row>
    <row r="887951" spans="70:70" x14ac:dyDescent="0.25">
      <c r="BR887951" s="2381"/>
    </row>
    <row r="887975" spans="70:70" x14ac:dyDescent="0.25">
      <c r="BR887975" s="2394"/>
    </row>
    <row r="887976" spans="70:70" x14ac:dyDescent="0.25">
      <c r="BR887976" s="2381"/>
    </row>
    <row r="888000" spans="70:70" x14ac:dyDescent="0.25">
      <c r="BR888000" s="2394"/>
    </row>
    <row r="888001" spans="70:70" x14ac:dyDescent="0.25">
      <c r="BR888001" s="2381"/>
    </row>
    <row r="888025" spans="70:70" x14ac:dyDescent="0.25">
      <c r="BR888025" s="2394"/>
    </row>
    <row r="888026" spans="70:70" x14ac:dyDescent="0.25">
      <c r="BR888026" s="2381"/>
    </row>
    <row r="888050" spans="70:70" x14ac:dyDescent="0.25">
      <c r="BR888050" s="2394"/>
    </row>
    <row r="888051" spans="70:70" x14ac:dyDescent="0.25">
      <c r="BR888051" s="2381"/>
    </row>
    <row r="888075" spans="70:70" x14ac:dyDescent="0.25">
      <c r="BR888075" s="2394"/>
    </row>
    <row r="888076" spans="70:70" x14ac:dyDescent="0.25">
      <c r="BR888076" s="2381"/>
    </row>
    <row r="888100" spans="70:70" x14ac:dyDescent="0.25">
      <c r="BR888100" s="2394"/>
    </row>
    <row r="888101" spans="70:70" x14ac:dyDescent="0.25">
      <c r="BR888101" s="2381"/>
    </row>
    <row r="888125" spans="70:70" x14ac:dyDescent="0.25">
      <c r="BR888125" s="2394"/>
    </row>
    <row r="888126" spans="70:70" x14ac:dyDescent="0.25">
      <c r="BR888126" s="2381"/>
    </row>
    <row r="888150" spans="70:70" x14ac:dyDescent="0.25">
      <c r="BR888150" s="2394"/>
    </row>
    <row r="888151" spans="70:70" x14ac:dyDescent="0.25">
      <c r="BR888151" s="2381"/>
    </row>
    <row r="888175" spans="70:70" x14ac:dyDescent="0.25">
      <c r="BR888175" s="2394"/>
    </row>
    <row r="888176" spans="70:70" x14ac:dyDescent="0.25">
      <c r="BR888176" s="2381"/>
    </row>
    <row r="888200" spans="70:70" x14ac:dyDescent="0.25">
      <c r="BR888200" s="2394"/>
    </row>
    <row r="888201" spans="70:70" x14ac:dyDescent="0.25">
      <c r="BR888201" s="2381"/>
    </row>
    <row r="888225" spans="70:70" x14ac:dyDescent="0.25">
      <c r="BR888225" s="2394"/>
    </row>
    <row r="888226" spans="70:70" x14ac:dyDescent="0.25">
      <c r="BR888226" s="2381"/>
    </row>
    <row r="888250" spans="70:70" x14ac:dyDescent="0.25">
      <c r="BR888250" s="2394"/>
    </row>
    <row r="888251" spans="70:70" x14ac:dyDescent="0.25">
      <c r="BR888251" s="2381"/>
    </row>
    <row r="888275" spans="70:70" x14ac:dyDescent="0.25">
      <c r="BR888275" s="2394"/>
    </row>
    <row r="888276" spans="70:70" x14ac:dyDescent="0.25">
      <c r="BR888276" s="2381"/>
    </row>
    <row r="888300" spans="70:70" x14ac:dyDescent="0.25">
      <c r="BR888300" s="2394"/>
    </row>
    <row r="888301" spans="70:70" x14ac:dyDescent="0.25">
      <c r="BR888301" s="2381"/>
    </row>
    <row r="888325" spans="70:70" x14ac:dyDescent="0.25">
      <c r="BR888325" s="2394"/>
    </row>
    <row r="888326" spans="70:70" x14ac:dyDescent="0.25">
      <c r="BR888326" s="2381"/>
    </row>
    <row r="888350" spans="70:70" x14ac:dyDescent="0.25">
      <c r="BR888350" s="2394"/>
    </row>
    <row r="888351" spans="70:70" x14ac:dyDescent="0.25">
      <c r="BR888351" s="2381"/>
    </row>
    <row r="888375" spans="70:70" x14ac:dyDescent="0.25">
      <c r="BR888375" s="2394"/>
    </row>
    <row r="888376" spans="70:70" x14ac:dyDescent="0.25">
      <c r="BR888376" s="2381"/>
    </row>
    <row r="888400" spans="70:70" x14ac:dyDescent="0.25">
      <c r="BR888400" s="2394"/>
    </row>
    <row r="888401" spans="70:70" x14ac:dyDescent="0.25">
      <c r="BR888401" s="2381"/>
    </row>
    <row r="888425" spans="70:70" x14ac:dyDescent="0.25">
      <c r="BR888425" s="2394"/>
    </row>
    <row r="888426" spans="70:70" x14ac:dyDescent="0.25">
      <c r="BR888426" s="2381"/>
    </row>
    <row r="888450" spans="70:70" x14ac:dyDescent="0.25">
      <c r="BR888450" s="2394"/>
    </row>
    <row r="888451" spans="70:70" x14ac:dyDescent="0.25">
      <c r="BR888451" s="2381"/>
    </row>
    <row r="888475" spans="70:70" x14ac:dyDescent="0.25">
      <c r="BR888475" s="2394"/>
    </row>
    <row r="888476" spans="70:70" x14ac:dyDescent="0.25">
      <c r="BR888476" s="2381"/>
    </row>
    <row r="888500" spans="70:70" x14ac:dyDescent="0.25">
      <c r="BR888500" s="2394"/>
    </row>
    <row r="888501" spans="70:70" x14ac:dyDescent="0.25">
      <c r="BR888501" s="2381"/>
    </row>
    <row r="888525" spans="70:70" x14ac:dyDescent="0.25">
      <c r="BR888525" s="2394"/>
    </row>
    <row r="888526" spans="70:70" x14ac:dyDescent="0.25">
      <c r="BR888526" s="2381"/>
    </row>
    <row r="888550" spans="70:70" x14ac:dyDescent="0.25">
      <c r="BR888550" s="2394"/>
    </row>
    <row r="888551" spans="70:70" x14ac:dyDescent="0.25">
      <c r="BR888551" s="2381"/>
    </row>
    <row r="888575" spans="70:70" x14ac:dyDescent="0.25">
      <c r="BR888575" s="2394"/>
    </row>
    <row r="888576" spans="70:70" x14ac:dyDescent="0.25">
      <c r="BR888576" s="2381"/>
    </row>
    <row r="888600" spans="70:70" x14ac:dyDescent="0.25">
      <c r="BR888600" s="2394"/>
    </row>
    <row r="888601" spans="70:70" x14ac:dyDescent="0.25">
      <c r="BR888601" s="2381"/>
    </row>
    <row r="888625" spans="70:70" x14ac:dyDescent="0.25">
      <c r="BR888625" s="2394"/>
    </row>
    <row r="888626" spans="70:70" x14ac:dyDescent="0.25">
      <c r="BR888626" s="2381"/>
    </row>
    <row r="888650" spans="70:70" x14ac:dyDescent="0.25">
      <c r="BR888650" s="2394"/>
    </row>
    <row r="888651" spans="70:70" x14ac:dyDescent="0.25">
      <c r="BR888651" s="2381"/>
    </row>
    <row r="888675" spans="70:70" x14ac:dyDescent="0.25">
      <c r="BR888675" s="2394"/>
    </row>
    <row r="888676" spans="70:70" x14ac:dyDescent="0.25">
      <c r="BR888676" s="2381"/>
    </row>
    <row r="888700" spans="70:70" x14ac:dyDescent="0.25">
      <c r="BR888700" s="2394"/>
    </row>
    <row r="888701" spans="70:70" x14ac:dyDescent="0.25">
      <c r="BR888701" s="2381"/>
    </row>
    <row r="888725" spans="70:70" x14ac:dyDescent="0.25">
      <c r="BR888725" s="2394"/>
    </row>
    <row r="888726" spans="70:70" x14ac:dyDescent="0.25">
      <c r="BR888726" s="2381"/>
    </row>
    <row r="888750" spans="70:70" x14ac:dyDescent="0.25">
      <c r="BR888750" s="2394"/>
    </row>
    <row r="888751" spans="70:70" x14ac:dyDescent="0.25">
      <c r="BR888751" s="2381"/>
    </row>
    <row r="888775" spans="70:70" x14ac:dyDescent="0.25">
      <c r="BR888775" s="2394"/>
    </row>
    <row r="888776" spans="70:70" x14ac:dyDescent="0.25">
      <c r="BR888776" s="2381"/>
    </row>
    <row r="888800" spans="70:70" x14ac:dyDescent="0.25">
      <c r="BR888800" s="2394"/>
    </row>
    <row r="888801" spans="70:70" x14ac:dyDescent="0.25">
      <c r="BR888801" s="2381"/>
    </row>
    <row r="888825" spans="70:70" x14ac:dyDescent="0.25">
      <c r="BR888825" s="2394"/>
    </row>
    <row r="888826" spans="70:70" x14ac:dyDescent="0.25">
      <c r="BR888826" s="2381"/>
    </row>
    <row r="888850" spans="70:70" x14ac:dyDescent="0.25">
      <c r="BR888850" s="2394"/>
    </row>
    <row r="888851" spans="70:70" x14ac:dyDescent="0.25">
      <c r="BR888851" s="2381"/>
    </row>
    <row r="888875" spans="70:70" x14ac:dyDescent="0.25">
      <c r="BR888875" s="2394"/>
    </row>
    <row r="888876" spans="70:70" x14ac:dyDescent="0.25">
      <c r="BR888876" s="2381"/>
    </row>
    <row r="888900" spans="70:70" x14ac:dyDescent="0.25">
      <c r="BR888900" s="2394"/>
    </row>
    <row r="888901" spans="70:70" x14ac:dyDescent="0.25">
      <c r="BR888901" s="2381"/>
    </row>
    <row r="888925" spans="70:70" x14ac:dyDescent="0.25">
      <c r="BR888925" s="2394"/>
    </row>
    <row r="888926" spans="70:70" x14ac:dyDescent="0.25">
      <c r="BR888926" s="2381"/>
    </row>
    <row r="888950" spans="70:70" x14ac:dyDescent="0.25">
      <c r="BR888950" s="2394"/>
    </row>
    <row r="888951" spans="70:70" x14ac:dyDescent="0.25">
      <c r="BR888951" s="2381"/>
    </row>
    <row r="888975" spans="70:70" x14ac:dyDescent="0.25">
      <c r="BR888975" s="2394"/>
    </row>
    <row r="888976" spans="70:70" x14ac:dyDescent="0.25">
      <c r="BR888976" s="2381"/>
    </row>
    <row r="889000" spans="70:70" x14ac:dyDescent="0.25">
      <c r="BR889000" s="2394"/>
    </row>
    <row r="889001" spans="70:70" x14ac:dyDescent="0.25">
      <c r="BR889001" s="2381"/>
    </row>
    <row r="889025" spans="70:70" x14ac:dyDescent="0.25">
      <c r="BR889025" s="2394"/>
    </row>
    <row r="889026" spans="70:70" x14ac:dyDescent="0.25">
      <c r="BR889026" s="2381"/>
    </row>
    <row r="889050" spans="70:70" x14ac:dyDescent="0.25">
      <c r="BR889050" s="2394"/>
    </row>
    <row r="889051" spans="70:70" x14ac:dyDescent="0.25">
      <c r="BR889051" s="2381"/>
    </row>
    <row r="889075" spans="70:70" x14ac:dyDescent="0.25">
      <c r="BR889075" s="2394"/>
    </row>
    <row r="889076" spans="70:70" x14ac:dyDescent="0.25">
      <c r="BR889076" s="2381"/>
    </row>
    <row r="889100" spans="70:70" x14ac:dyDescent="0.25">
      <c r="BR889100" s="2394"/>
    </row>
    <row r="889101" spans="70:70" x14ac:dyDescent="0.25">
      <c r="BR889101" s="2381"/>
    </row>
    <row r="889125" spans="70:70" x14ac:dyDescent="0.25">
      <c r="BR889125" s="2394"/>
    </row>
    <row r="889126" spans="70:70" x14ac:dyDescent="0.25">
      <c r="BR889126" s="2381"/>
    </row>
    <row r="889150" spans="70:70" x14ac:dyDescent="0.25">
      <c r="BR889150" s="2394"/>
    </row>
    <row r="889151" spans="70:70" x14ac:dyDescent="0.25">
      <c r="BR889151" s="2381"/>
    </row>
    <row r="889175" spans="70:70" x14ac:dyDescent="0.25">
      <c r="BR889175" s="2394"/>
    </row>
    <row r="889176" spans="70:70" x14ac:dyDescent="0.25">
      <c r="BR889176" s="2381"/>
    </row>
    <row r="889200" spans="70:70" x14ac:dyDescent="0.25">
      <c r="BR889200" s="2394"/>
    </row>
    <row r="889201" spans="70:70" x14ac:dyDescent="0.25">
      <c r="BR889201" s="2381"/>
    </row>
    <row r="889225" spans="70:70" x14ac:dyDescent="0.25">
      <c r="BR889225" s="2394"/>
    </row>
    <row r="889226" spans="70:70" x14ac:dyDescent="0.25">
      <c r="BR889226" s="2381"/>
    </row>
    <row r="889250" spans="70:70" x14ac:dyDescent="0.25">
      <c r="BR889250" s="2394"/>
    </row>
    <row r="889251" spans="70:70" x14ac:dyDescent="0.25">
      <c r="BR889251" s="2381"/>
    </row>
    <row r="889275" spans="70:70" x14ac:dyDescent="0.25">
      <c r="BR889275" s="2394"/>
    </row>
    <row r="889276" spans="70:70" x14ac:dyDescent="0.25">
      <c r="BR889276" s="2381"/>
    </row>
    <row r="889300" spans="70:70" x14ac:dyDescent="0.25">
      <c r="BR889300" s="2394"/>
    </row>
    <row r="889301" spans="70:70" x14ac:dyDescent="0.25">
      <c r="BR889301" s="2381"/>
    </row>
    <row r="889325" spans="70:70" x14ac:dyDescent="0.25">
      <c r="BR889325" s="2394"/>
    </row>
    <row r="889326" spans="70:70" x14ac:dyDescent="0.25">
      <c r="BR889326" s="2381"/>
    </row>
    <row r="889350" spans="70:70" x14ac:dyDescent="0.25">
      <c r="BR889350" s="2394"/>
    </row>
    <row r="889351" spans="70:70" x14ac:dyDescent="0.25">
      <c r="BR889351" s="2381"/>
    </row>
    <row r="889375" spans="70:70" x14ac:dyDescent="0.25">
      <c r="BR889375" s="2394"/>
    </row>
    <row r="889376" spans="70:70" x14ac:dyDescent="0.25">
      <c r="BR889376" s="2381"/>
    </row>
    <row r="889400" spans="70:70" x14ac:dyDescent="0.25">
      <c r="BR889400" s="2394"/>
    </row>
    <row r="889401" spans="70:70" x14ac:dyDescent="0.25">
      <c r="BR889401" s="2381"/>
    </row>
    <row r="889425" spans="70:70" x14ac:dyDescent="0.25">
      <c r="BR889425" s="2394"/>
    </row>
    <row r="889426" spans="70:70" x14ac:dyDescent="0.25">
      <c r="BR889426" s="2381"/>
    </row>
    <row r="889450" spans="70:70" x14ac:dyDescent="0.25">
      <c r="BR889450" s="2394"/>
    </row>
    <row r="889451" spans="70:70" x14ac:dyDescent="0.25">
      <c r="BR889451" s="2381"/>
    </row>
    <row r="889475" spans="70:70" x14ac:dyDescent="0.25">
      <c r="BR889475" s="2394"/>
    </row>
    <row r="889476" spans="70:70" x14ac:dyDescent="0.25">
      <c r="BR889476" s="2381"/>
    </row>
    <row r="889500" spans="70:70" x14ac:dyDescent="0.25">
      <c r="BR889500" s="2394"/>
    </row>
    <row r="889501" spans="70:70" x14ac:dyDescent="0.25">
      <c r="BR889501" s="2381"/>
    </row>
    <row r="889525" spans="70:70" x14ac:dyDescent="0.25">
      <c r="BR889525" s="2394"/>
    </row>
    <row r="889526" spans="70:70" x14ac:dyDescent="0.25">
      <c r="BR889526" s="2381"/>
    </row>
    <row r="889550" spans="70:70" x14ac:dyDescent="0.25">
      <c r="BR889550" s="2394"/>
    </row>
    <row r="889551" spans="70:70" x14ac:dyDescent="0.25">
      <c r="BR889551" s="2381"/>
    </row>
    <row r="889575" spans="70:70" x14ac:dyDescent="0.25">
      <c r="BR889575" s="2394"/>
    </row>
    <row r="889576" spans="70:70" x14ac:dyDescent="0.25">
      <c r="BR889576" s="2381"/>
    </row>
    <row r="889600" spans="70:70" x14ac:dyDescent="0.25">
      <c r="BR889600" s="2394"/>
    </row>
    <row r="889601" spans="70:70" x14ac:dyDescent="0.25">
      <c r="BR889601" s="2381"/>
    </row>
    <row r="889625" spans="70:70" x14ac:dyDescent="0.25">
      <c r="BR889625" s="2394"/>
    </row>
    <row r="889626" spans="70:70" x14ac:dyDescent="0.25">
      <c r="BR889626" s="2381"/>
    </row>
    <row r="889650" spans="70:70" x14ac:dyDescent="0.25">
      <c r="BR889650" s="2394"/>
    </row>
    <row r="889651" spans="70:70" x14ac:dyDescent="0.25">
      <c r="BR889651" s="2381"/>
    </row>
    <row r="889675" spans="70:70" x14ac:dyDescent="0.25">
      <c r="BR889675" s="2394"/>
    </row>
    <row r="889676" spans="70:70" x14ac:dyDescent="0.25">
      <c r="BR889676" s="2381"/>
    </row>
    <row r="889700" spans="70:70" x14ac:dyDescent="0.25">
      <c r="BR889700" s="2394"/>
    </row>
    <row r="889701" spans="70:70" x14ac:dyDescent="0.25">
      <c r="BR889701" s="2381"/>
    </row>
    <row r="889725" spans="70:70" x14ac:dyDescent="0.25">
      <c r="BR889725" s="2394"/>
    </row>
    <row r="889726" spans="70:70" x14ac:dyDescent="0.25">
      <c r="BR889726" s="2381"/>
    </row>
    <row r="889750" spans="70:70" x14ac:dyDescent="0.25">
      <c r="BR889750" s="2394"/>
    </row>
    <row r="889751" spans="70:70" x14ac:dyDescent="0.25">
      <c r="BR889751" s="2381"/>
    </row>
    <row r="889775" spans="70:70" x14ac:dyDescent="0.25">
      <c r="BR889775" s="2394"/>
    </row>
    <row r="889776" spans="70:70" x14ac:dyDescent="0.25">
      <c r="BR889776" s="2381"/>
    </row>
    <row r="889800" spans="70:70" x14ac:dyDescent="0.25">
      <c r="BR889800" s="2394"/>
    </row>
    <row r="889801" spans="70:70" x14ac:dyDescent="0.25">
      <c r="BR889801" s="2381"/>
    </row>
    <row r="889825" spans="70:70" x14ac:dyDescent="0.25">
      <c r="BR889825" s="2394"/>
    </row>
    <row r="889826" spans="70:70" x14ac:dyDescent="0.25">
      <c r="BR889826" s="2381"/>
    </row>
    <row r="889850" spans="70:70" x14ac:dyDescent="0.25">
      <c r="BR889850" s="2394"/>
    </row>
    <row r="889851" spans="70:70" x14ac:dyDescent="0.25">
      <c r="BR889851" s="2381"/>
    </row>
    <row r="889875" spans="70:70" x14ac:dyDescent="0.25">
      <c r="BR889875" s="2394"/>
    </row>
    <row r="889876" spans="70:70" x14ac:dyDescent="0.25">
      <c r="BR889876" s="2381"/>
    </row>
    <row r="889900" spans="70:70" x14ac:dyDescent="0.25">
      <c r="BR889900" s="2394"/>
    </row>
    <row r="889901" spans="70:70" x14ac:dyDescent="0.25">
      <c r="BR889901" s="2381"/>
    </row>
    <row r="889925" spans="70:70" x14ac:dyDescent="0.25">
      <c r="BR889925" s="2394"/>
    </row>
    <row r="889926" spans="70:70" x14ac:dyDescent="0.25">
      <c r="BR889926" s="2381"/>
    </row>
    <row r="889950" spans="70:70" x14ac:dyDescent="0.25">
      <c r="BR889950" s="2394"/>
    </row>
    <row r="889951" spans="70:70" x14ac:dyDescent="0.25">
      <c r="BR889951" s="2381"/>
    </row>
    <row r="889975" spans="70:70" x14ac:dyDescent="0.25">
      <c r="BR889975" s="2394"/>
    </row>
    <row r="889976" spans="70:70" x14ac:dyDescent="0.25">
      <c r="BR889976" s="2381"/>
    </row>
    <row r="890000" spans="70:70" x14ac:dyDescent="0.25">
      <c r="BR890000" s="2394"/>
    </row>
    <row r="890001" spans="70:70" x14ac:dyDescent="0.25">
      <c r="BR890001" s="2381"/>
    </row>
    <row r="890025" spans="70:70" x14ac:dyDescent="0.25">
      <c r="BR890025" s="2394"/>
    </row>
    <row r="890026" spans="70:70" x14ac:dyDescent="0.25">
      <c r="BR890026" s="2381"/>
    </row>
    <row r="890050" spans="70:70" x14ac:dyDescent="0.25">
      <c r="BR890050" s="2394"/>
    </row>
    <row r="890051" spans="70:70" x14ac:dyDescent="0.25">
      <c r="BR890051" s="2381"/>
    </row>
    <row r="890075" spans="70:70" x14ac:dyDescent="0.25">
      <c r="BR890075" s="2394"/>
    </row>
    <row r="890076" spans="70:70" x14ac:dyDescent="0.25">
      <c r="BR890076" s="2381"/>
    </row>
    <row r="890100" spans="70:70" x14ac:dyDescent="0.25">
      <c r="BR890100" s="2394"/>
    </row>
    <row r="890101" spans="70:70" x14ac:dyDescent="0.25">
      <c r="BR890101" s="2381"/>
    </row>
    <row r="890125" spans="70:70" x14ac:dyDescent="0.25">
      <c r="BR890125" s="2394"/>
    </row>
    <row r="890126" spans="70:70" x14ac:dyDescent="0.25">
      <c r="BR890126" s="2381"/>
    </row>
    <row r="890150" spans="70:70" x14ac:dyDescent="0.25">
      <c r="BR890150" s="2394"/>
    </row>
    <row r="890151" spans="70:70" x14ac:dyDescent="0.25">
      <c r="BR890151" s="2381"/>
    </row>
    <row r="890175" spans="70:70" x14ac:dyDescent="0.25">
      <c r="BR890175" s="2394"/>
    </row>
    <row r="890176" spans="70:70" x14ac:dyDescent="0.25">
      <c r="BR890176" s="2381"/>
    </row>
    <row r="890200" spans="70:70" x14ac:dyDescent="0.25">
      <c r="BR890200" s="2394"/>
    </row>
    <row r="890201" spans="70:70" x14ac:dyDescent="0.25">
      <c r="BR890201" s="2381"/>
    </row>
    <row r="890225" spans="70:70" x14ac:dyDescent="0.25">
      <c r="BR890225" s="2394"/>
    </row>
    <row r="890226" spans="70:70" x14ac:dyDescent="0.25">
      <c r="BR890226" s="2381"/>
    </row>
    <row r="890250" spans="70:70" x14ac:dyDescent="0.25">
      <c r="BR890250" s="2394"/>
    </row>
    <row r="890251" spans="70:70" x14ac:dyDescent="0.25">
      <c r="BR890251" s="2381"/>
    </row>
    <row r="890275" spans="70:70" x14ac:dyDescent="0.25">
      <c r="BR890275" s="2394"/>
    </row>
    <row r="890276" spans="70:70" x14ac:dyDescent="0.25">
      <c r="BR890276" s="2381"/>
    </row>
    <row r="890300" spans="70:70" x14ac:dyDescent="0.25">
      <c r="BR890300" s="2394"/>
    </row>
    <row r="890301" spans="70:70" x14ac:dyDescent="0.25">
      <c r="BR890301" s="2381"/>
    </row>
    <row r="890325" spans="70:70" x14ac:dyDescent="0.25">
      <c r="BR890325" s="2394"/>
    </row>
    <row r="890326" spans="70:70" x14ac:dyDescent="0.25">
      <c r="BR890326" s="2381"/>
    </row>
    <row r="890350" spans="70:70" x14ac:dyDescent="0.25">
      <c r="BR890350" s="2394"/>
    </row>
    <row r="890351" spans="70:70" x14ac:dyDescent="0.25">
      <c r="BR890351" s="2381"/>
    </row>
    <row r="890375" spans="70:70" x14ac:dyDescent="0.25">
      <c r="BR890375" s="2394"/>
    </row>
    <row r="890376" spans="70:70" x14ac:dyDescent="0.25">
      <c r="BR890376" s="2381"/>
    </row>
    <row r="890400" spans="70:70" x14ac:dyDescent="0.25">
      <c r="BR890400" s="2394"/>
    </row>
    <row r="890401" spans="70:70" x14ac:dyDescent="0.25">
      <c r="BR890401" s="2381"/>
    </row>
    <row r="890425" spans="70:70" x14ac:dyDescent="0.25">
      <c r="BR890425" s="2394"/>
    </row>
    <row r="890426" spans="70:70" x14ac:dyDescent="0.25">
      <c r="BR890426" s="2381"/>
    </row>
    <row r="890450" spans="70:70" x14ac:dyDescent="0.25">
      <c r="BR890450" s="2394"/>
    </row>
    <row r="890451" spans="70:70" x14ac:dyDescent="0.25">
      <c r="BR890451" s="2381"/>
    </row>
    <row r="890475" spans="70:70" x14ac:dyDescent="0.25">
      <c r="BR890475" s="2394"/>
    </row>
    <row r="890476" spans="70:70" x14ac:dyDescent="0.25">
      <c r="BR890476" s="2381"/>
    </row>
    <row r="890500" spans="70:70" x14ac:dyDescent="0.25">
      <c r="BR890500" s="2394"/>
    </row>
    <row r="890501" spans="70:70" x14ac:dyDescent="0.25">
      <c r="BR890501" s="2381"/>
    </row>
    <row r="890525" spans="70:70" x14ac:dyDescent="0.25">
      <c r="BR890525" s="2394"/>
    </row>
    <row r="890526" spans="70:70" x14ac:dyDescent="0.25">
      <c r="BR890526" s="2381"/>
    </row>
    <row r="890550" spans="70:70" x14ac:dyDescent="0.25">
      <c r="BR890550" s="2394"/>
    </row>
    <row r="890551" spans="70:70" x14ac:dyDescent="0.25">
      <c r="BR890551" s="2381"/>
    </row>
    <row r="890575" spans="70:70" x14ac:dyDescent="0.25">
      <c r="BR890575" s="2394"/>
    </row>
    <row r="890576" spans="70:70" x14ac:dyDescent="0.25">
      <c r="BR890576" s="2381"/>
    </row>
    <row r="890600" spans="70:70" x14ac:dyDescent="0.25">
      <c r="BR890600" s="2394"/>
    </row>
    <row r="890601" spans="70:70" x14ac:dyDescent="0.25">
      <c r="BR890601" s="2381"/>
    </row>
    <row r="890625" spans="70:70" x14ac:dyDescent="0.25">
      <c r="BR890625" s="2394"/>
    </row>
    <row r="890626" spans="70:70" x14ac:dyDescent="0.25">
      <c r="BR890626" s="2381"/>
    </row>
    <row r="890650" spans="70:70" x14ac:dyDescent="0.25">
      <c r="BR890650" s="2394"/>
    </row>
    <row r="890651" spans="70:70" x14ac:dyDescent="0.25">
      <c r="BR890651" s="2381"/>
    </row>
    <row r="890675" spans="70:70" x14ac:dyDescent="0.25">
      <c r="BR890675" s="2394"/>
    </row>
    <row r="890676" spans="70:70" x14ac:dyDescent="0.25">
      <c r="BR890676" s="2381"/>
    </row>
    <row r="890700" spans="70:70" x14ac:dyDescent="0.25">
      <c r="BR890700" s="2394"/>
    </row>
    <row r="890701" spans="70:70" x14ac:dyDescent="0.25">
      <c r="BR890701" s="2381"/>
    </row>
    <row r="890725" spans="70:70" x14ac:dyDescent="0.25">
      <c r="BR890725" s="2394"/>
    </row>
    <row r="890726" spans="70:70" x14ac:dyDescent="0.25">
      <c r="BR890726" s="2381"/>
    </row>
    <row r="890750" spans="70:70" x14ac:dyDescent="0.25">
      <c r="BR890750" s="2394"/>
    </row>
    <row r="890751" spans="70:70" x14ac:dyDescent="0.25">
      <c r="BR890751" s="2381"/>
    </row>
    <row r="890775" spans="70:70" x14ac:dyDescent="0.25">
      <c r="BR890775" s="2394"/>
    </row>
    <row r="890776" spans="70:70" x14ac:dyDescent="0.25">
      <c r="BR890776" s="2381"/>
    </row>
    <row r="890800" spans="70:70" x14ac:dyDescent="0.25">
      <c r="BR890800" s="2394"/>
    </row>
    <row r="890801" spans="70:70" x14ac:dyDescent="0.25">
      <c r="BR890801" s="2381"/>
    </row>
    <row r="890825" spans="70:70" x14ac:dyDescent="0.25">
      <c r="BR890825" s="2394"/>
    </row>
    <row r="890826" spans="70:70" x14ac:dyDescent="0.25">
      <c r="BR890826" s="2381"/>
    </row>
    <row r="890850" spans="70:70" x14ac:dyDescent="0.25">
      <c r="BR890850" s="2394"/>
    </row>
    <row r="890851" spans="70:70" x14ac:dyDescent="0.25">
      <c r="BR890851" s="2381"/>
    </row>
    <row r="890875" spans="70:70" x14ac:dyDescent="0.25">
      <c r="BR890875" s="2394"/>
    </row>
    <row r="890876" spans="70:70" x14ac:dyDescent="0.25">
      <c r="BR890876" s="2381"/>
    </row>
    <row r="890900" spans="70:70" x14ac:dyDescent="0.25">
      <c r="BR890900" s="2394"/>
    </row>
    <row r="890901" spans="70:70" x14ac:dyDescent="0.25">
      <c r="BR890901" s="2381"/>
    </row>
    <row r="890925" spans="70:70" x14ac:dyDescent="0.25">
      <c r="BR890925" s="2394"/>
    </row>
    <row r="890926" spans="70:70" x14ac:dyDescent="0.25">
      <c r="BR890926" s="2381"/>
    </row>
    <row r="890950" spans="70:70" x14ac:dyDescent="0.25">
      <c r="BR890950" s="2394"/>
    </row>
    <row r="890951" spans="70:70" x14ac:dyDescent="0.25">
      <c r="BR890951" s="2381"/>
    </row>
    <row r="890975" spans="70:70" x14ac:dyDescent="0.25">
      <c r="BR890975" s="2394"/>
    </row>
    <row r="890976" spans="70:70" x14ac:dyDescent="0.25">
      <c r="BR890976" s="2381"/>
    </row>
    <row r="891000" spans="70:70" x14ac:dyDescent="0.25">
      <c r="BR891000" s="2394"/>
    </row>
    <row r="891001" spans="70:70" x14ac:dyDescent="0.25">
      <c r="BR891001" s="2381"/>
    </row>
    <row r="891025" spans="70:70" x14ac:dyDescent="0.25">
      <c r="BR891025" s="2394"/>
    </row>
    <row r="891026" spans="70:70" x14ac:dyDescent="0.25">
      <c r="BR891026" s="2381"/>
    </row>
    <row r="891050" spans="70:70" x14ac:dyDescent="0.25">
      <c r="BR891050" s="2394"/>
    </row>
    <row r="891051" spans="70:70" x14ac:dyDescent="0.25">
      <c r="BR891051" s="2381"/>
    </row>
    <row r="891075" spans="70:70" x14ac:dyDescent="0.25">
      <c r="BR891075" s="2394"/>
    </row>
    <row r="891076" spans="70:70" x14ac:dyDescent="0.25">
      <c r="BR891076" s="2381"/>
    </row>
    <row r="891100" spans="70:70" x14ac:dyDescent="0.25">
      <c r="BR891100" s="2394"/>
    </row>
    <row r="891101" spans="70:70" x14ac:dyDescent="0.25">
      <c r="BR891101" s="2381"/>
    </row>
    <row r="891125" spans="70:70" x14ac:dyDescent="0.25">
      <c r="BR891125" s="2394"/>
    </row>
    <row r="891126" spans="70:70" x14ac:dyDescent="0.25">
      <c r="BR891126" s="2381"/>
    </row>
    <row r="891150" spans="70:70" x14ac:dyDescent="0.25">
      <c r="BR891150" s="2394"/>
    </row>
    <row r="891151" spans="70:70" x14ac:dyDescent="0.25">
      <c r="BR891151" s="2381"/>
    </row>
    <row r="891175" spans="70:70" x14ac:dyDescent="0.25">
      <c r="BR891175" s="2394"/>
    </row>
    <row r="891176" spans="70:70" x14ac:dyDescent="0.25">
      <c r="BR891176" s="2381"/>
    </row>
    <row r="891200" spans="70:70" x14ac:dyDescent="0.25">
      <c r="BR891200" s="2394"/>
    </row>
    <row r="891201" spans="70:70" x14ac:dyDescent="0.25">
      <c r="BR891201" s="2381"/>
    </row>
    <row r="891225" spans="70:70" x14ac:dyDescent="0.25">
      <c r="BR891225" s="2394"/>
    </row>
    <row r="891226" spans="70:70" x14ac:dyDescent="0.25">
      <c r="BR891226" s="2381"/>
    </row>
    <row r="891250" spans="70:70" x14ac:dyDescent="0.25">
      <c r="BR891250" s="2394"/>
    </row>
    <row r="891251" spans="70:70" x14ac:dyDescent="0.25">
      <c r="BR891251" s="2381"/>
    </row>
    <row r="891275" spans="70:70" x14ac:dyDescent="0.25">
      <c r="BR891275" s="2394"/>
    </row>
    <row r="891276" spans="70:70" x14ac:dyDescent="0.25">
      <c r="BR891276" s="2381"/>
    </row>
    <row r="891300" spans="70:70" x14ac:dyDescent="0.25">
      <c r="BR891300" s="2394"/>
    </row>
    <row r="891301" spans="70:70" x14ac:dyDescent="0.25">
      <c r="BR891301" s="2381"/>
    </row>
    <row r="891325" spans="70:70" x14ac:dyDescent="0.25">
      <c r="BR891325" s="2394"/>
    </row>
    <row r="891326" spans="70:70" x14ac:dyDescent="0.25">
      <c r="BR891326" s="2381"/>
    </row>
    <row r="891350" spans="70:70" x14ac:dyDescent="0.25">
      <c r="BR891350" s="2394"/>
    </row>
    <row r="891351" spans="70:70" x14ac:dyDescent="0.25">
      <c r="BR891351" s="2381"/>
    </row>
    <row r="891375" spans="70:70" x14ac:dyDescent="0.25">
      <c r="BR891375" s="2394"/>
    </row>
    <row r="891376" spans="70:70" x14ac:dyDescent="0.25">
      <c r="BR891376" s="2381"/>
    </row>
    <row r="891400" spans="70:70" x14ac:dyDescent="0.25">
      <c r="BR891400" s="2394"/>
    </row>
    <row r="891401" spans="70:70" x14ac:dyDescent="0.25">
      <c r="BR891401" s="2381"/>
    </row>
    <row r="891425" spans="70:70" x14ac:dyDescent="0.25">
      <c r="BR891425" s="2394"/>
    </row>
    <row r="891426" spans="70:70" x14ac:dyDescent="0.25">
      <c r="BR891426" s="2381"/>
    </row>
    <row r="891450" spans="70:70" x14ac:dyDescent="0.25">
      <c r="BR891450" s="2394"/>
    </row>
    <row r="891451" spans="70:70" x14ac:dyDescent="0.25">
      <c r="BR891451" s="2381"/>
    </row>
    <row r="891475" spans="70:70" x14ac:dyDescent="0.25">
      <c r="BR891475" s="2394"/>
    </row>
    <row r="891476" spans="70:70" x14ac:dyDescent="0.25">
      <c r="BR891476" s="2381"/>
    </row>
    <row r="891500" spans="70:70" x14ac:dyDescent="0.25">
      <c r="BR891500" s="2394"/>
    </row>
    <row r="891501" spans="70:70" x14ac:dyDescent="0.25">
      <c r="BR891501" s="2381"/>
    </row>
    <row r="891525" spans="70:70" x14ac:dyDescent="0.25">
      <c r="BR891525" s="2394"/>
    </row>
    <row r="891526" spans="70:70" x14ac:dyDescent="0.25">
      <c r="BR891526" s="2381"/>
    </row>
    <row r="891550" spans="70:70" x14ac:dyDescent="0.25">
      <c r="BR891550" s="2394"/>
    </row>
    <row r="891551" spans="70:70" x14ac:dyDescent="0.25">
      <c r="BR891551" s="2381"/>
    </row>
    <row r="891575" spans="70:70" x14ac:dyDescent="0.25">
      <c r="BR891575" s="2394"/>
    </row>
    <row r="891576" spans="70:70" x14ac:dyDescent="0.25">
      <c r="BR891576" s="2381"/>
    </row>
    <row r="891600" spans="70:70" x14ac:dyDescent="0.25">
      <c r="BR891600" s="2394"/>
    </row>
    <row r="891601" spans="70:70" x14ac:dyDescent="0.25">
      <c r="BR891601" s="2381"/>
    </row>
    <row r="891625" spans="70:70" x14ac:dyDescent="0.25">
      <c r="BR891625" s="2394"/>
    </row>
    <row r="891626" spans="70:70" x14ac:dyDescent="0.25">
      <c r="BR891626" s="2381"/>
    </row>
    <row r="891650" spans="70:70" x14ac:dyDescent="0.25">
      <c r="BR891650" s="2394"/>
    </row>
    <row r="891651" spans="70:70" x14ac:dyDescent="0.25">
      <c r="BR891651" s="2381"/>
    </row>
    <row r="891675" spans="70:70" x14ac:dyDescent="0.25">
      <c r="BR891675" s="2394"/>
    </row>
    <row r="891676" spans="70:70" x14ac:dyDescent="0.25">
      <c r="BR891676" s="2381"/>
    </row>
    <row r="891700" spans="70:70" x14ac:dyDescent="0.25">
      <c r="BR891700" s="2394"/>
    </row>
    <row r="891701" spans="70:70" x14ac:dyDescent="0.25">
      <c r="BR891701" s="2381"/>
    </row>
    <row r="891725" spans="70:70" x14ac:dyDescent="0.25">
      <c r="BR891725" s="2394"/>
    </row>
    <row r="891726" spans="70:70" x14ac:dyDescent="0.25">
      <c r="BR891726" s="2381"/>
    </row>
    <row r="891750" spans="70:70" x14ac:dyDescent="0.25">
      <c r="BR891750" s="2394"/>
    </row>
    <row r="891751" spans="70:70" x14ac:dyDescent="0.25">
      <c r="BR891751" s="2381"/>
    </row>
    <row r="891775" spans="70:70" x14ac:dyDescent="0.25">
      <c r="BR891775" s="2394"/>
    </row>
    <row r="891776" spans="70:70" x14ac:dyDescent="0.25">
      <c r="BR891776" s="2381"/>
    </row>
    <row r="891800" spans="70:70" x14ac:dyDescent="0.25">
      <c r="BR891800" s="2394"/>
    </row>
    <row r="891801" spans="70:70" x14ac:dyDescent="0.25">
      <c r="BR891801" s="2381"/>
    </row>
    <row r="891825" spans="70:70" x14ac:dyDescent="0.25">
      <c r="BR891825" s="2394"/>
    </row>
    <row r="891826" spans="70:70" x14ac:dyDescent="0.25">
      <c r="BR891826" s="2381"/>
    </row>
    <row r="891850" spans="70:70" x14ac:dyDescent="0.25">
      <c r="BR891850" s="2394"/>
    </row>
    <row r="891851" spans="70:70" x14ac:dyDescent="0.25">
      <c r="BR891851" s="2381"/>
    </row>
    <row r="891875" spans="70:70" x14ac:dyDescent="0.25">
      <c r="BR891875" s="2394"/>
    </row>
    <row r="891876" spans="70:70" x14ac:dyDescent="0.25">
      <c r="BR891876" s="2381"/>
    </row>
    <row r="891900" spans="70:70" x14ac:dyDescent="0.25">
      <c r="BR891900" s="2394"/>
    </row>
    <row r="891901" spans="70:70" x14ac:dyDescent="0.25">
      <c r="BR891901" s="2381"/>
    </row>
    <row r="891925" spans="70:70" x14ac:dyDescent="0.25">
      <c r="BR891925" s="2394"/>
    </row>
    <row r="891926" spans="70:70" x14ac:dyDescent="0.25">
      <c r="BR891926" s="2381"/>
    </row>
    <row r="891950" spans="70:70" x14ac:dyDescent="0.25">
      <c r="BR891950" s="2394"/>
    </row>
    <row r="891951" spans="70:70" x14ac:dyDescent="0.25">
      <c r="BR891951" s="2381"/>
    </row>
    <row r="891975" spans="70:70" x14ac:dyDescent="0.25">
      <c r="BR891975" s="2394"/>
    </row>
    <row r="891976" spans="70:70" x14ac:dyDescent="0.25">
      <c r="BR891976" s="2381"/>
    </row>
    <row r="892000" spans="70:70" x14ac:dyDescent="0.25">
      <c r="BR892000" s="2394"/>
    </row>
    <row r="892001" spans="70:70" x14ac:dyDescent="0.25">
      <c r="BR892001" s="2381"/>
    </row>
    <row r="892025" spans="70:70" x14ac:dyDescent="0.25">
      <c r="BR892025" s="2394"/>
    </row>
    <row r="892026" spans="70:70" x14ac:dyDescent="0.25">
      <c r="BR892026" s="2381"/>
    </row>
    <row r="892050" spans="70:70" x14ac:dyDescent="0.25">
      <c r="BR892050" s="2394"/>
    </row>
    <row r="892051" spans="70:70" x14ac:dyDescent="0.25">
      <c r="BR892051" s="2381"/>
    </row>
    <row r="892075" spans="70:70" x14ac:dyDescent="0.25">
      <c r="BR892075" s="2394"/>
    </row>
    <row r="892076" spans="70:70" x14ac:dyDescent="0.25">
      <c r="BR892076" s="2381"/>
    </row>
    <row r="892100" spans="70:70" x14ac:dyDescent="0.25">
      <c r="BR892100" s="2394"/>
    </row>
    <row r="892101" spans="70:70" x14ac:dyDescent="0.25">
      <c r="BR892101" s="2381"/>
    </row>
    <row r="892125" spans="70:70" x14ac:dyDescent="0.25">
      <c r="BR892125" s="2394"/>
    </row>
    <row r="892126" spans="70:70" x14ac:dyDescent="0.25">
      <c r="BR892126" s="2381"/>
    </row>
    <row r="892150" spans="70:70" x14ac:dyDescent="0.25">
      <c r="BR892150" s="2394"/>
    </row>
    <row r="892151" spans="70:70" x14ac:dyDescent="0.25">
      <c r="BR892151" s="2381"/>
    </row>
    <row r="892175" spans="70:70" x14ac:dyDescent="0.25">
      <c r="BR892175" s="2394"/>
    </row>
    <row r="892176" spans="70:70" x14ac:dyDescent="0.25">
      <c r="BR892176" s="2381"/>
    </row>
    <row r="892200" spans="70:70" x14ac:dyDescent="0.25">
      <c r="BR892200" s="2394"/>
    </row>
    <row r="892201" spans="70:70" x14ac:dyDescent="0.25">
      <c r="BR892201" s="2381"/>
    </row>
    <row r="892225" spans="70:70" x14ac:dyDescent="0.25">
      <c r="BR892225" s="2394"/>
    </row>
    <row r="892226" spans="70:70" x14ac:dyDescent="0.25">
      <c r="BR892226" s="2381"/>
    </row>
    <row r="892250" spans="70:70" x14ac:dyDescent="0.25">
      <c r="BR892250" s="2394"/>
    </row>
    <row r="892251" spans="70:70" x14ac:dyDescent="0.25">
      <c r="BR892251" s="2381"/>
    </row>
    <row r="892275" spans="70:70" x14ac:dyDescent="0.25">
      <c r="BR892275" s="2394"/>
    </row>
    <row r="892276" spans="70:70" x14ac:dyDescent="0.25">
      <c r="BR892276" s="2381"/>
    </row>
    <row r="892300" spans="70:70" x14ac:dyDescent="0.25">
      <c r="BR892300" s="2394"/>
    </row>
    <row r="892301" spans="70:70" x14ac:dyDescent="0.25">
      <c r="BR892301" s="2381"/>
    </row>
    <row r="892325" spans="70:70" x14ac:dyDescent="0.25">
      <c r="BR892325" s="2394"/>
    </row>
    <row r="892326" spans="70:70" x14ac:dyDescent="0.25">
      <c r="BR892326" s="2381"/>
    </row>
    <row r="892350" spans="70:70" x14ac:dyDescent="0.25">
      <c r="BR892350" s="2394"/>
    </row>
    <row r="892351" spans="70:70" x14ac:dyDescent="0.25">
      <c r="BR892351" s="2381"/>
    </row>
    <row r="892375" spans="70:70" x14ac:dyDescent="0.25">
      <c r="BR892375" s="2394"/>
    </row>
    <row r="892376" spans="70:70" x14ac:dyDescent="0.25">
      <c r="BR892376" s="2381"/>
    </row>
    <row r="892400" spans="70:70" x14ac:dyDescent="0.25">
      <c r="BR892400" s="2394"/>
    </row>
    <row r="892401" spans="70:70" x14ac:dyDescent="0.25">
      <c r="BR892401" s="2381"/>
    </row>
    <row r="892425" spans="70:70" x14ac:dyDescent="0.25">
      <c r="BR892425" s="2394"/>
    </row>
    <row r="892426" spans="70:70" x14ac:dyDescent="0.25">
      <c r="BR892426" s="2381"/>
    </row>
    <row r="892450" spans="70:70" x14ac:dyDescent="0.25">
      <c r="BR892450" s="2394"/>
    </row>
    <row r="892451" spans="70:70" x14ac:dyDescent="0.25">
      <c r="BR892451" s="2381"/>
    </row>
    <row r="892475" spans="70:70" x14ac:dyDescent="0.25">
      <c r="BR892475" s="2394"/>
    </row>
    <row r="892476" spans="70:70" x14ac:dyDescent="0.25">
      <c r="BR892476" s="2381"/>
    </row>
    <row r="892500" spans="70:70" x14ac:dyDescent="0.25">
      <c r="BR892500" s="2394"/>
    </row>
    <row r="892501" spans="70:70" x14ac:dyDescent="0.25">
      <c r="BR892501" s="2381"/>
    </row>
    <row r="892525" spans="70:70" x14ac:dyDescent="0.25">
      <c r="BR892525" s="2394"/>
    </row>
    <row r="892526" spans="70:70" x14ac:dyDescent="0.25">
      <c r="BR892526" s="2381"/>
    </row>
    <row r="892550" spans="70:70" x14ac:dyDescent="0.25">
      <c r="BR892550" s="2394"/>
    </row>
    <row r="892551" spans="70:70" x14ac:dyDescent="0.25">
      <c r="BR892551" s="2381"/>
    </row>
    <row r="892575" spans="70:70" x14ac:dyDescent="0.25">
      <c r="BR892575" s="2394"/>
    </row>
    <row r="892576" spans="70:70" x14ac:dyDescent="0.25">
      <c r="BR892576" s="2381"/>
    </row>
    <row r="892600" spans="70:70" x14ac:dyDescent="0.25">
      <c r="BR892600" s="2394"/>
    </row>
    <row r="892601" spans="70:70" x14ac:dyDescent="0.25">
      <c r="BR892601" s="2381"/>
    </row>
    <row r="892625" spans="70:70" x14ac:dyDescent="0.25">
      <c r="BR892625" s="2394"/>
    </row>
    <row r="892626" spans="70:70" x14ac:dyDescent="0.25">
      <c r="BR892626" s="2381"/>
    </row>
    <row r="892650" spans="70:70" x14ac:dyDescent="0.25">
      <c r="BR892650" s="2394"/>
    </row>
    <row r="892651" spans="70:70" x14ac:dyDescent="0.25">
      <c r="BR892651" s="2381"/>
    </row>
    <row r="892675" spans="70:70" x14ac:dyDescent="0.25">
      <c r="BR892675" s="2394"/>
    </row>
    <row r="892676" spans="70:70" x14ac:dyDescent="0.25">
      <c r="BR892676" s="2381"/>
    </row>
    <row r="892700" spans="70:70" x14ac:dyDescent="0.25">
      <c r="BR892700" s="2394"/>
    </row>
    <row r="892701" spans="70:70" x14ac:dyDescent="0.25">
      <c r="BR892701" s="2381"/>
    </row>
    <row r="892725" spans="70:70" x14ac:dyDescent="0.25">
      <c r="BR892725" s="2394"/>
    </row>
    <row r="892726" spans="70:70" x14ac:dyDescent="0.25">
      <c r="BR892726" s="2381"/>
    </row>
    <row r="892750" spans="70:70" x14ac:dyDescent="0.25">
      <c r="BR892750" s="2394"/>
    </row>
    <row r="892751" spans="70:70" x14ac:dyDescent="0.25">
      <c r="BR892751" s="2381"/>
    </row>
    <row r="892775" spans="70:70" x14ac:dyDescent="0.25">
      <c r="BR892775" s="2394"/>
    </row>
    <row r="892776" spans="70:70" x14ac:dyDescent="0.25">
      <c r="BR892776" s="2381"/>
    </row>
    <row r="892800" spans="70:70" x14ac:dyDescent="0.25">
      <c r="BR892800" s="2394"/>
    </row>
    <row r="892801" spans="70:70" x14ac:dyDescent="0.25">
      <c r="BR892801" s="2381"/>
    </row>
    <row r="892825" spans="70:70" x14ac:dyDescent="0.25">
      <c r="BR892825" s="2394"/>
    </row>
    <row r="892826" spans="70:70" x14ac:dyDescent="0.25">
      <c r="BR892826" s="2381"/>
    </row>
    <row r="892850" spans="70:70" x14ac:dyDescent="0.25">
      <c r="BR892850" s="2394"/>
    </row>
    <row r="892851" spans="70:70" x14ac:dyDescent="0.25">
      <c r="BR892851" s="2381"/>
    </row>
    <row r="892875" spans="70:70" x14ac:dyDescent="0.25">
      <c r="BR892875" s="2394"/>
    </row>
    <row r="892876" spans="70:70" x14ac:dyDescent="0.25">
      <c r="BR892876" s="2381"/>
    </row>
    <row r="892900" spans="70:70" x14ac:dyDescent="0.25">
      <c r="BR892900" s="2394"/>
    </row>
    <row r="892901" spans="70:70" x14ac:dyDescent="0.25">
      <c r="BR892901" s="2381"/>
    </row>
    <row r="892925" spans="70:70" x14ac:dyDescent="0.25">
      <c r="BR892925" s="2394"/>
    </row>
    <row r="892926" spans="70:70" x14ac:dyDescent="0.25">
      <c r="BR892926" s="2381"/>
    </row>
    <row r="892950" spans="70:70" x14ac:dyDescent="0.25">
      <c r="BR892950" s="2394"/>
    </row>
    <row r="892951" spans="70:70" x14ac:dyDescent="0.25">
      <c r="BR892951" s="2381"/>
    </row>
    <row r="892975" spans="70:70" x14ac:dyDescent="0.25">
      <c r="BR892975" s="2394"/>
    </row>
    <row r="892976" spans="70:70" x14ac:dyDescent="0.25">
      <c r="BR892976" s="2381"/>
    </row>
    <row r="893000" spans="70:70" x14ac:dyDescent="0.25">
      <c r="BR893000" s="2394"/>
    </row>
    <row r="893001" spans="70:70" x14ac:dyDescent="0.25">
      <c r="BR893001" s="2381"/>
    </row>
    <row r="893025" spans="70:70" x14ac:dyDescent="0.25">
      <c r="BR893025" s="2394"/>
    </row>
    <row r="893026" spans="70:70" x14ac:dyDescent="0.25">
      <c r="BR893026" s="2381"/>
    </row>
    <row r="893050" spans="70:70" x14ac:dyDescent="0.25">
      <c r="BR893050" s="2394"/>
    </row>
    <row r="893051" spans="70:70" x14ac:dyDescent="0.25">
      <c r="BR893051" s="2381"/>
    </row>
    <row r="893075" spans="70:70" x14ac:dyDescent="0.25">
      <c r="BR893075" s="2394"/>
    </row>
    <row r="893076" spans="70:70" x14ac:dyDescent="0.25">
      <c r="BR893076" s="2381"/>
    </row>
    <row r="893100" spans="70:70" x14ac:dyDescent="0.25">
      <c r="BR893100" s="2394"/>
    </row>
    <row r="893101" spans="70:70" x14ac:dyDescent="0.25">
      <c r="BR893101" s="2381"/>
    </row>
    <row r="893125" spans="70:70" x14ac:dyDescent="0.25">
      <c r="BR893125" s="2394"/>
    </row>
    <row r="893126" spans="70:70" x14ac:dyDescent="0.25">
      <c r="BR893126" s="2381"/>
    </row>
    <row r="893150" spans="70:70" x14ac:dyDescent="0.25">
      <c r="BR893150" s="2394"/>
    </row>
    <row r="893151" spans="70:70" x14ac:dyDescent="0.25">
      <c r="BR893151" s="2381"/>
    </row>
    <row r="893175" spans="70:70" x14ac:dyDescent="0.25">
      <c r="BR893175" s="2394"/>
    </row>
    <row r="893176" spans="70:70" x14ac:dyDescent="0.25">
      <c r="BR893176" s="2381"/>
    </row>
    <row r="893200" spans="70:70" x14ac:dyDescent="0.25">
      <c r="BR893200" s="2394"/>
    </row>
    <row r="893201" spans="70:70" x14ac:dyDescent="0.25">
      <c r="BR893201" s="2381"/>
    </row>
    <row r="893225" spans="70:70" x14ac:dyDescent="0.25">
      <c r="BR893225" s="2394"/>
    </row>
    <row r="893226" spans="70:70" x14ac:dyDescent="0.25">
      <c r="BR893226" s="2381"/>
    </row>
    <row r="893250" spans="70:70" x14ac:dyDescent="0.25">
      <c r="BR893250" s="2394"/>
    </row>
    <row r="893251" spans="70:70" x14ac:dyDescent="0.25">
      <c r="BR893251" s="2381"/>
    </row>
    <row r="893275" spans="70:70" x14ac:dyDescent="0.25">
      <c r="BR893275" s="2394"/>
    </row>
    <row r="893276" spans="70:70" x14ac:dyDescent="0.25">
      <c r="BR893276" s="2381"/>
    </row>
    <row r="893300" spans="70:70" x14ac:dyDescent="0.25">
      <c r="BR893300" s="2394"/>
    </row>
    <row r="893301" spans="70:70" x14ac:dyDescent="0.25">
      <c r="BR893301" s="2381"/>
    </row>
    <row r="893325" spans="70:70" x14ac:dyDescent="0.25">
      <c r="BR893325" s="2394"/>
    </row>
    <row r="893326" spans="70:70" x14ac:dyDescent="0.25">
      <c r="BR893326" s="2381"/>
    </row>
    <row r="893350" spans="70:70" x14ac:dyDescent="0.25">
      <c r="BR893350" s="2394"/>
    </row>
    <row r="893351" spans="70:70" x14ac:dyDescent="0.25">
      <c r="BR893351" s="2381"/>
    </row>
    <row r="893375" spans="70:70" x14ac:dyDescent="0.25">
      <c r="BR893375" s="2394"/>
    </row>
    <row r="893376" spans="70:70" x14ac:dyDescent="0.25">
      <c r="BR893376" s="2381"/>
    </row>
    <row r="893400" spans="70:70" x14ac:dyDescent="0.25">
      <c r="BR893400" s="2394"/>
    </row>
    <row r="893401" spans="70:70" x14ac:dyDescent="0.25">
      <c r="BR893401" s="2381"/>
    </row>
    <row r="893425" spans="70:70" x14ac:dyDescent="0.25">
      <c r="BR893425" s="2394"/>
    </row>
    <row r="893426" spans="70:70" x14ac:dyDescent="0.25">
      <c r="BR893426" s="2381"/>
    </row>
    <row r="893450" spans="70:70" x14ac:dyDescent="0.25">
      <c r="BR893450" s="2394"/>
    </row>
    <row r="893451" spans="70:70" x14ac:dyDescent="0.25">
      <c r="BR893451" s="2381"/>
    </row>
    <row r="893475" spans="70:70" x14ac:dyDescent="0.25">
      <c r="BR893475" s="2394"/>
    </row>
    <row r="893476" spans="70:70" x14ac:dyDescent="0.25">
      <c r="BR893476" s="2381"/>
    </row>
    <row r="893500" spans="70:70" x14ac:dyDescent="0.25">
      <c r="BR893500" s="2394"/>
    </row>
    <row r="893501" spans="70:70" x14ac:dyDescent="0.25">
      <c r="BR893501" s="2381"/>
    </row>
    <row r="893525" spans="70:70" x14ac:dyDescent="0.25">
      <c r="BR893525" s="2394"/>
    </row>
    <row r="893526" spans="70:70" x14ac:dyDescent="0.25">
      <c r="BR893526" s="2381"/>
    </row>
    <row r="893550" spans="70:70" x14ac:dyDescent="0.25">
      <c r="BR893550" s="2394"/>
    </row>
    <row r="893551" spans="70:70" x14ac:dyDescent="0.25">
      <c r="BR893551" s="2381"/>
    </row>
    <row r="893575" spans="70:70" x14ac:dyDescent="0.25">
      <c r="BR893575" s="2394"/>
    </row>
    <row r="893576" spans="70:70" x14ac:dyDescent="0.25">
      <c r="BR893576" s="2381"/>
    </row>
    <row r="893600" spans="70:70" x14ac:dyDescent="0.25">
      <c r="BR893600" s="2394"/>
    </row>
    <row r="893601" spans="70:70" x14ac:dyDescent="0.25">
      <c r="BR893601" s="2381"/>
    </row>
    <row r="893625" spans="70:70" x14ac:dyDescent="0.25">
      <c r="BR893625" s="2394"/>
    </row>
    <row r="893626" spans="70:70" x14ac:dyDescent="0.25">
      <c r="BR893626" s="2381"/>
    </row>
    <row r="893650" spans="70:70" x14ac:dyDescent="0.25">
      <c r="BR893650" s="2394"/>
    </row>
    <row r="893651" spans="70:70" x14ac:dyDescent="0.25">
      <c r="BR893651" s="2381"/>
    </row>
    <row r="893675" spans="70:70" x14ac:dyDescent="0.25">
      <c r="BR893675" s="2394"/>
    </row>
    <row r="893676" spans="70:70" x14ac:dyDescent="0.25">
      <c r="BR893676" s="2381"/>
    </row>
    <row r="893700" spans="70:70" x14ac:dyDescent="0.25">
      <c r="BR893700" s="2394"/>
    </row>
    <row r="893701" spans="70:70" x14ac:dyDescent="0.25">
      <c r="BR893701" s="2381"/>
    </row>
    <row r="893725" spans="70:70" x14ac:dyDescent="0.25">
      <c r="BR893725" s="2394"/>
    </row>
    <row r="893726" spans="70:70" x14ac:dyDescent="0.25">
      <c r="BR893726" s="2381"/>
    </row>
    <row r="893750" spans="70:70" x14ac:dyDescent="0.25">
      <c r="BR893750" s="2394"/>
    </row>
    <row r="893751" spans="70:70" x14ac:dyDescent="0.25">
      <c r="BR893751" s="2381"/>
    </row>
    <row r="893775" spans="70:70" x14ac:dyDescent="0.25">
      <c r="BR893775" s="2394"/>
    </row>
    <row r="893776" spans="70:70" x14ac:dyDescent="0.25">
      <c r="BR893776" s="2381"/>
    </row>
    <row r="893800" spans="70:70" x14ac:dyDescent="0.25">
      <c r="BR893800" s="2394"/>
    </row>
    <row r="893801" spans="70:70" x14ac:dyDescent="0.25">
      <c r="BR893801" s="2381"/>
    </row>
    <row r="893825" spans="70:70" x14ac:dyDescent="0.25">
      <c r="BR893825" s="2394"/>
    </row>
    <row r="893826" spans="70:70" x14ac:dyDescent="0.25">
      <c r="BR893826" s="2381"/>
    </row>
    <row r="893850" spans="70:70" x14ac:dyDescent="0.25">
      <c r="BR893850" s="2394"/>
    </row>
    <row r="893851" spans="70:70" x14ac:dyDescent="0.25">
      <c r="BR893851" s="2381"/>
    </row>
    <row r="893875" spans="70:70" x14ac:dyDescent="0.25">
      <c r="BR893875" s="2394"/>
    </row>
    <row r="893876" spans="70:70" x14ac:dyDescent="0.25">
      <c r="BR893876" s="2381"/>
    </row>
    <row r="893900" spans="70:70" x14ac:dyDescent="0.25">
      <c r="BR893900" s="2394"/>
    </row>
    <row r="893901" spans="70:70" x14ac:dyDescent="0.25">
      <c r="BR893901" s="2381"/>
    </row>
    <row r="893925" spans="70:70" x14ac:dyDescent="0.25">
      <c r="BR893925" s="2394"/>
    </row>
    <row r="893926" spans="70:70" x14ac:dyDescent="0.25">
      <c r="BR893926" s="2381"/>
    </row>
    <row r="893950" spans="70:70" x14ac:dyDescent="0.25">
      <c r="BR893950" s="2394"/>
    </row>
    <row r="893951" spans="70:70" x14ac:dyDescent="0.25">
      <c r="BR893951" s="2381"/>
    </row>
    <row r="893975" spans="70:70" x14ac:dyDescent="0.25">
      <c r="BR893975" s="2394"/>
    </row>
    <row r="893976" spans="70:70" x14ac:dyDescent="0.25">
      <c r="BR893976" s="2381"/>
    </row>
    <row r="894000" spans="70:70" x14ac:dyDescent="0.25">
      <c r="BR894000" s="2394"/>
    </row>
    <row r="894001" spans="70:70" x14ac:dyDescent="0.25">
      <c r="BR894001" s="2381"/>
    </row>
    <row r="894025" spans="70:70" x14ac:dyDescent="0.25">
      <c r="BR894025" s="2394"/>
    </row>
    <row r="894026" spans="70:70" x14ac:dyDescent="0.25">
      <c r="BR894026" s="2381"/>
    </row>
    <row r="894050" spans="70:70" x14ac:dyDescent="0.25">
      <c r="BR894050" s="2394"/>
    </row>
    <row r="894051" spans="70:70" x14ac:dyDescent="0.25">
      <c r="BR894051" s="2381"/>
    </row>
    <row r="894075" spans="70:70" x14ac:dyDescent="0.25">
      <c r="BR894075" s="2394"/>
    </row>
    <row r="894076" spans="70:70" x14ac:dyDescent="0.25">
      <c r="BR894076" s="2381"/>
    </row>
    <row r="894100" spans="70:70" x14ac:dyDescent="0.25">
      <c r="BR894100" s="2394"/>
    </row>
    <row r="894101" spans="70:70" x14ac:dyDescent="0.25">
      <c r="BR894101" s="2381"/>
    </row>
    <row r="894125" spans="70:70" x14ac:dyDescent="0.25">
      <c r="BR894125" s="2394"/>
    </row>
    <row r="894126" spans="70:70" x14ac:dyDescent="0.25">
      <c r="BR894126" s="2381"/>
    </row>
    <row r="894150" spans="70:70" x14ac:dyDescent="0.25">
      <c r="BR894150" s="2394"/>
    </row>
    <row r="894151" spans="70:70" x14ac:dyDescent="0.25">
      <c r="BR894151" s="2381"/>
    </row>
    <row r="894175" spans="70:70" x14ac:dyDescent="0.25">
      <c r="BR894175" s="2394"/>
    </row>
    <row r="894176" spans="70:70" x14ac:dyDescent="0.25">
      <c r="BR894176" s="2381"/>
    </row>
    <row r="894200" spans="70:70" x14ac:dyDescent="0.25">
      <c r="BR894200" s="2394"/>
    </row>
    <row r="894201" spans="70:70" x14ac:dyDescent="0.25">
      <c r="BR894201" s="2381"/>
    </row>
    <row r="894225" spans="70:70" x14ac:dyDescent="0.25">
      <c r="BR894225" s="2394"/>
    </row>
    <row r="894226" spans="70:70" x14ac:dyDescent="0.25">
      <c r="BR894226" s="2381"/>
    </row>
    <row r="894250" spans="70:70" x14ac:dyDescent="0.25">
      <c r="BR894250" s="2394"/>
    </row>
    <row r="894251" spans="70:70" x14ac:dyDescent="0.25">
      <c r="BR894251" s="2381"/>
    </row>
    <row r="894275" spans="70:70" x14ac:dyDescent="0.25">
      <c r="BR894275" s="2394"/>
    </row>
    <row r="894276" spans="70:70" x14ac:dyDescent="0.25">
      <c r="BR894276" s="2381"/>
    </row>
    <row r="894300" spans="70:70" x14ac:dyDescent="0.25">
      <c r="BR894300" s="2394"/>
    </row>
    <row r="894301" spans="70:70" x14ac:dyDescent="0.25">
      <c r="BR894301" s="2381"/>
    </row>
    <row r="894325" spans="70:70" x14ac:dyDescent="0.25">
      <c r="BR894325" s="2394"/>
    </row>
    <row r="894326" spans="70:70" x14ac:dyDescent="0.25">
      <c r="BR894326" s="2381"/>
    </row>
    <row r="894350" spans="70:70" x14ac:dyDescent="0.25">
      <c r="BR894350" s="2394"/>
    </row>
    <row r="894351" spans="70:70" x14ac:dyDescent="0.25">
      <c r="BR894351" s="2381"/>
    </row>
    <row r="894375" spans="70:70" x14ac:dyDescent="0.25">
      <c r="BR894375" s="2394"/>
    </row>
    <row r="894376" spans="70:70" x14ac:dyDescent="0.25">
      <c r="BR894376" s="2381"/>
    </row>
    <row r="894400" spans="70:70" x14ac:dyDescent="0.25">
      <c r="BR894400" s="2394"/>
    </row>
    <row r="894401" spans="70:70" x14ac:dyDescent="0.25">
      <c r="BR894401" s="2381"/>
    </row>
    <row r="894425" spans="70:70" x14ac:dyDescent="0.25">
      <c r="BR894425" s="2394"/>
    </row>
    <row r="894426" spans="70:70" x14ac:dyDescent="0.25">
      <c r="BR894426" s="2381"/>
    </row>
    <row r="894450" spans="70:70" x14ac:dyDescent="0.25">
      <c r="BR894450" s="2394"/>
    </row>
    <row r="894451" spans="70:70" x14ac:dyDescent="0.25">
      <c r="BR894451" s="2381"/>
    </row>
    <row r="894475" spans="70:70" x14ac:dyDescent="0.25">
      <c r="BR894475" s="2394"/>
    </row>
    <row r="894476" spans="70:70" x14ac:dyDescent="0.25">
      <c r="BR894476" s="2381"/>
    </row>
    <row r="894500" spans="70:70" x14ac:dyDescent="0.25">
      <c r="BR894500" s="2394"/>
    </row>
    <row r="894501" spans="70:70" x14ac:dyDescent="0.25">
      <c r="BR894501" s="2381"/>
    </row>
    <row r="894525" spans="70:70" x14ac:dyDescent="0.25">
      <c r="BR894525" s="2394"/>
    </row>
    <row r="894526" spans="70:70" x14ac:dyDescent="0.25">
      <c r="BR894526" s="2381"/>
    </row>
    <row r="894550" spans="70:70" x14ac:dyDescent="0.25">
      <c r="BR894550" s="2394"/>
    </row>
    <row r="894551" spans="70:70" x14ac:dyDescent="0.25">
      <c r="BR894551" s="2381"/>
    </row>
    <row r="894575" spans="70:70" x14ac:dyDescent="0.25">
      <c r="BR894575" s="2394"/>
    </row>
    <row r="894576" spans="70:70" x14ac:dyDescent="0.25">
      <c r="BR894576" s="2381"/>
    </row>
    <row r="894600" spans="70:70" x14ac:dyDescent="0.25">
      <c r="BR894600" s="2394"/>
    </row>
    <row r="894601" spans="70:70" x14ac:dyDescent="0.25">
      <c r="BR894601" s="2381"/>
    </row>
    <row r="894625" spans="70:70" x14ac:dyDescent="0.25">
      <c r="BR894625" s="2394"/>
    </row>
    <row r="894626" spans="70:70" x14ac:dyDescent="0.25">
      <c r="BR894626" s="2381"/>
    </row>
    <row r="894650" spans="70:70" x14ac:dyDescent="0.25">
      <c r="BR894650" s="2394"/>
    </row>
    <row r="894651" spans="70:70" x14ac:dyDescent="0.25">
      <c r="BR894651" s="2381"/>
    </row>
    <row r="894675" spans="70:70" x14ac:dyDescent="0.25">
      <c r="BR894675" s="2394"/>
    </row>
    <row r="894676" spans="70:70" x14ac:dyDescent="0.25">
      <c r="BR894676" s="2381"/>
    </row>
    <row r="894700" spans="70:70" x14ac:dyDescent="0.25">
      <c r="BR894700" s="2394"/>
    </row>
    <row r="894701" spans="70:70" x14ac:dyDescent="0.25">
      <c r="BR894701" s="2381"/>
    </row>
    <row r="894725" spans="70:70" x14ac:dyDescent="0.25">
      <c r="BR894725" s="2394"/>
    </row>
    <row r="894726" spans="70:70" x14ac:dyDescent="0.25">
      <c r="BR894726" s="2381"/>
    </row>
    <row r="894750" spans="70:70" x14ac:dyDescent="0.25">
      <c r="BR894750" s="2394"/>
    </row>
    <row r="894751" spans="70:70" x14ac:dyDescent="0.25">
      <c r="BR894751" s="2381"/>
    </row>
    <row r="894775" spans="70:70" x14ac:dyDescent="0.25">
      <c r="BR894775" s="2394"/>
    </row>
    <row r="894776" spans="70:70" x14ac:dyDescent="0.25">
      <c r="BR894776" s="2381"/>
    </row>
    <row r="894800" spans="70:70" x14ac:dyDescent="0.25">
      <c r="BR894800" s="2394"/>
    </row>
    <row r="894801" spans="70:70" x14ac:dyDescent="0.25">
      <c r="BR894801" s="2381"/>
    </row>
    <row r="894825" spans="70:70" x14ac:dyDescent="0.25">
      <c r="BR894825" s="2394"/>
    </row>
    <row r="894826" spans="70:70" x14ac:dyDescent="0.25">
      <c r="BR894826" s="2381"/>
    </row>
    <row r="894850" spans="70:70" x14ac:dyDescent="0.25">
      <c r="BR894850" s="2394"/>
    </row>
    <row r="894851" spans="70:70" x14ac:dyDescent="0.25">
      <c r="BR894851" s="2381"/>
    </row>
    <row r="894875" spans="70:70" x14ac:dyDescent="0.25">
      <c r="BR894875" s="2394"/>
    </row>
    <row r="894876" spans="70:70" x14ac:dyDescent="0.25">
      <c r="BR894876" s="2381"/>
    </row>
    <row r="894900" spans="70:70" x14ac:dyDescent="0.25">
      <c r="BR894900" s="2394"/>
    </row>
    <row r="894901" spans="70:70" x14ac:dyDescent="0.25">
      <c r="BR894901" s="2381"/>
    </row>
    <row r="894925" spans="70:70" x14ac:dyDescent="0.25">
      <c r="BR894925" s="2394"/>
    </row>
    <row r="894926" spans="70:70" x14ac:dyDescent="0.25">
      <c r="BR894926" s="2381"/>
    </row>
    <row r="894950" spans="70:70" x14ac:dyDescent="0.25">
      <c r="BR894950" s="2394"/>
    </row>
    <row r="894951" spans="70:70" x14ac:dyDescent="0.25">
      <c r="BR894951" s="2381"/>
    </row>
    <row r="894975" spans="70:70" x14ac:dyDescent="0.25">
      <c r="BR894975" s="2394"/>
    </row>
    <row r="894976" spans="70:70" x14ac:dyDescent="0.25">
      <c r="BR894976" s="2381"/>
    </row>
    <row r="895000" spans="70:70" x14ac:dyDescent="0.25">
      <c r="BR895000" s="2394"/>
    </row>
    <row r="895001" spans="70:70" x14ac:dyDescent="0.25">
      <c r="BR895001" s="2381"/>
    </row>
    <row r="895025" spans="70:70" x14ac:dyDescent="0.25">
      <c r="BR895025" s="2394"/>
    </row>
    <row r="895026" spans="70:70" x14ac:dyDescent="0.25">
      <c r="BR895026" s="2381"/>
    </row>
    <row r="895050" spans="70:70" x14ac:dyDescent="0.25">
      <c r="BR895050" s="2394"/>
    </row>
    <row r="895051" spans="70:70" x14ac:dyDescent="0.25">
      <c r="BR895051" s="2381"/>
    </row>
    <row r="895075" spans="70:70" x14ac:dyDescent="0.25">
      <c r="BR895075" s="2394"/>
    </row>
    <row r="895076" spans="70:70" x14ac:dyDescent="0.25">
      <c r="BR895076" s="2381"/>
    </row>
    <row r="895100" spans="70:70" x14ac:dyDescent="0.25">
      <c r="BR895100" s="2394"/>
    </row>
    <row r="895101" spans="70:70" x14ac:dyDescent="0.25">
      <c r="BR895101" s="2381"/>
    </row>
    <row r="895125" spans="70:70" x14ac:dyDescent="0.25">
      <c r="BR895125" s="2394"/>
    </row>
    <row r="895126" spans="70:70" x14ac:dyDescent="0.25">
      <c r="BR895126" s="2381"/>
    </row>
    <row r="895150" spans="70:70" x14ac:dyDescent="0.25">
      <c r="BR895150" s="2394"/>
    </row>
    <row r="895151" spans="70:70" x14ac:dyDescent="0.25">
      <c r="BR895151" s="2381"/>
    </row>
    <row r="895175" spans="70:70" x14ac:dyDescent="0.25">
      <c r="BR895175" s="2394"/>
    </row>
    <row r="895176" spans="70:70" x14ac:dyDescent="0.25">
      <c r="BR895176" s="2381"/>
    </row>
    <row r="895200" spans="70:70" x14ac:dyDescent="0.25">
      <c r="BR895200" s="2394"/>
    </row>
    <row r="895201" spans="70:70" x14ac:dyDescent="0.25">
      <c r="BR895201" s="2381"/>
    </row>
    <row r="895225" spans="70:70" x14ac:dyDescent="0.25">
      <c r="BR895225" s="2394"/>
    </row>
    <row r="895226" spans="70:70" x14ac:dyDescent="0.25">
      <c r="BR895226" s="2381"/>
    </row>
    <row r="895250" spans="70:70" x14ac:dyDescent="0.25">
      <c r="BR895250" s="2394"/>
    </row>
    <row r="895251" spans="70:70" x14ac:dyDescent="0.25">
      <c r="BR895251" s="2381"/>
    </row>
    <row r="895275" spans="70:70" x14ac:dyDescent="0.25">
      <c r="BR895275" s="2394"/>
    </row>
    <row r="895276" spans="70:70" x14ac:dyDescent="0.25">
      <c r="BR895276" s="2381"/>
    </row>
    <row r="895300" spans="70:70" x14ac:dyDescent="0.25">
      <c r="BR895300" s="2394"/>
    </row>
    <row r="895301" spans="70:70" x14ac:dyDescent="0.25">
      <c r="BR895301" s="2381"/>
    </row>
    <row r="895325" spans="70:70" x14ac:dyDescent="0.25">
      <c r="BR895325" s="2394"/>
    </row>
    <row r="895326" spans="70:70" x14ac:dyDescent="0.25">
      <c r="BR895326" s="2381"/>
    </row>
    <row r="895350" spans="70:70" x14ac:dyDescent="0.25">
      <c r="BR895350" s="2394"/>
    </row>
    <row r="895351" spans="70:70" x14ac:dyDescent="0.25">
      <c r="BR895351" s="2381"/>
    </row>
    <row r="895375" spans="70:70" x14ac:dyDescent="0.25">
      <c r="BR895375" s="2394"/>
    </row>
    <row r="895376" spans="70:70" x14ac:dyDescent="0.25">
      <c r="BR895376" s="2381"/>
    </row>
    <row r="895400" spans="70:70" x14ac:dyDescent="0.25">
      <c r="BR895400" s="2394"/>
    </row>
    <row r="895401" spans="70:70" x14ac:dyDescent="0.25">
      <c r="BR895401" s="2381"/>
    </row>
    <row r="895425" spans="70:70" x14ac:dyDescent="0.25">
      <c r="BR895425" s="2394"/>
    </row>
    <row r="895426" spans="70:70" x14ac:dyDescent="0.25">
      <c r="BR895426" s="2381"/>
    </row>
    <row r="895450" spans="70:70" x14ac:dyDescent="0.25">
      <c r="BR895450" s="2394"/>
    </row>
    <row r="895451" spans="70:70" x14ac:dyDescent="0.25">
      <c r="BR895451" s="2381"/>
    </row>
    <row r="895475" spans="70:70" x14ac:dyDescent="0.25">
      <c r="BR895475" s="2394"/>
    </row>
    <row r="895476" spans="70:70" x14ac:dyDescent="0.25">
      <c r="BR895476" s="2381"/>
    </row>
    <row r="895500" spans="70:70" x14ac:dyDescent="0.25">
      <c r="BR895500" s="2394"/>
    </row>
    <row r="895501" spans="70:70" x14ac:dyDescent="0.25">
      <c r="BR895501" s="2381"/>
    </row>
    <row r="895525" spans="70:70" x14ac:dyDescent="0.25">
      <c r="BR895525" s="2394"/>
    </row>
    <row r="895526" spans="70:70" x14ac:dyDescent="0.25">
      <c r="BR895526" s="2381"/>
    </row>
    <row r="895550" spans="70:70" x14ac:dyDescent="0.25">
      <c r="BR895550" s="2394"/>
    </row>
    <row r="895551" spans="70:70" x14ac:dyDescent="0.25">
      <c r="BR895551" s="2381"/>
    </row>
    <row r="895575" spans="70:70" x14ac:dyDescent="0.25">
      <c r="BR895575" s="2394"/>
    </row>
    <row r="895576" spans="70:70" x14ac:dyDescent="0.25">
      <c r="BR895576" s="2381"/>
    </row>
    <row r="895600" spans="70:70" x14ac:dyDescent="0.25">
      <c r="BR895600" s="2394"/>
    </row>
    <row r="895601" spans="70:70" x14ac:dyDescent="0.25">
      <c r="BR895601" s="2381"/>
    </row>
    <row r="895625" spans="70:70" x14ac:dyDescent="0.25">
      <c r="BR895625" s="2394"/>
    </row>
    <row r="895626" spans="70:70" x14ac:dyDescent="0.25">
      <c r="BR895626" s="2381"/>
    </row>
    <row r="895650" spans="70:70" x14ac:dyDescent="0.25">
      <c r="BR895650" s="2394"/>
    </row>
    <row r="895651" spans="70:70" x14ac:dyDescent="0.25">
      <c r="BR895651" s="2381"/>
    </row>
    <row r="895675" spans="70:70" x14ac:dyDescent="0.25">
      <c r="BR895675" s="2394"/>
    </row>
    <row r="895676" spans="70:70" x14ac:dyDescent="0.25">
      <c r="BR895676" s="2381"/>
    </row>
    <row r="895700" spans="70:70" x14ac:dyDescent="0.25">
      <c r="BR895700" s="2394"/>
    </row>
    <row r="895701" spans="70:70" x14ac:dyDescent="0.25">
      <c r="BR895701" s="2381"/>
    </row>
    <row r="895725" spans="70:70" x14ac:dyDescent="0.25">
      <c r="BR895725" s="2394"/>
    </row>
    <row r="895726" spans="70:70" x14ac:dyDescent="0.25">
      <c r="BR895726" s="2381"/>
    </row>
    <row r="895750" spans="70:70" x14ac:dyDescent="0.25">
      <c r="BR895750" s="2394"/>
    </row>
    <row r="895751" spans="70:70" x14ac:dyDescent="0.25">
      <c r="BR895751" s="2381"/>
    </row>
    <row r="895775" spans="70:70" x14ac:dyDescent="0.25">
      <c r="BR895775" s="2394"/>
    </row>
    <row r="895776" spans="70:70" x14ac:dyDescent="0.25">
      <c r="BR895776" s="2381"/>
    </row>
    <row r="895800" spans="70:70" x14ac:dyDescent="0.25">
      <c r="BR895800" s="2394"/>
    </row>
    <row r="895801" spans="70:70" x14ac:dyDescent="0.25">
      <c r="BR895801" s="2381"/>
    </row>
    <row r="895825" spans="70:70" x14ac:dyDescent="0.25">
      <c r="BR895825" s="2394"/>
    </row>
    <row r="895826" spans="70:70" x14ac:dyDescent="0.25">
      <c r="BR895826" s="2381"/>
    </row>
    <row r="895850" spans="70:70" x14ac:dyDescent="0.25">
      <c r="BR895850" s="2394"/>
    </row>
    <row r="895851" spans="70:70" x14ac:dyDescent="0.25">
      <c r="BR895851" s="2381"/>
    </row>
    <row r="895875" spans="70:70" x14ac:dyDescent="0.25">
      <c r="BR895875" s="2394"/>
    </row>
    <row r="895876" spans="70:70" x14ac:dyDescent="0.25">
      <c r="BR895876" s="2381"/>
    </row>
    <row r="895900" spans="70:70" x14ac:dyDescent="0.25">
      <c r="BR895900" s="2394"/>
    </row>
    <row r="895901" spans="70:70" x14ac:dyDescent="0.25">
      <c r="BR895901" s="2381"/>
    </row>
    <row r="895925" spans="70:70" x14ac:dyDescent="0.25">
      <c r="BR895925" s="2394"/>
    </row>
    <row r="895926" spans="70:70" x14ac:dyDescent="0.25">
      <c r="BR895926" s="2381"/>
    </row>
    <row r="895950" spans="70:70" x14ac:dyDescent="0.25">
      <c r="BR895950" s="2394"/>
    </row>
    <row r="895951" spans="70:70" x14ac:dyDescent="0.25">
      <c r="BR895951" s="2381"/>
    </row>
    <row r="895975" spans="70:70" x14ac:dyDescent="0.25">
      <c r="BR895975" s="2394"/>
    </row>
    <row r="895976" spans="70:70" x14ac:dyDescent="0.25">
      <c r="BR895976" s="2381"/>
    </row>
    <row r="896000" spans="70:70" x14ac:dyDescent="0.25">
      <c r="BR896000" s="2394"/>
    </row>
    <row r="896001" spans="70:70" x14ac:dyDescent="0.25">
      <c r="BR896001" s="2381"/>
    </row>
    <row r="896025" spans="70:70" x14ac:dyDescent="0.25">
      <c r="BR896025" s="2394"/>
    </row>
    <row r="896026" spans="70:70" x14ac:dyDescent="0.25">
      <c r="BR896026" s="2381"/>
    </row>
    <row r="896050" spans="70:70" x14ac:dyDescent="0.25">
      <c r="BR896050" s="2394"/>
    </row>
    <row r="896051" spans="70:70" x14ac:dyDescent="0.25">
      <c r="BR896051" s="2381"/>
    </row>
    <row r="896075" spans="70:70" x14ac:dyDescent="0.25">
      <c r="BR896075" s="2394"/>
    </row>
    <row r="896076" spans="70:70" x14ac:dyDescent="0.25">
      <c r="BR896076" s="2381"/>
    </row>
    <row r="896100" spans="70:70" x14ac:dyDescent="0.25">
      <c r="BR896100" s="2394"/>
    </row>
    <row r="896101" spans="70:70" x14ac:dyDescent="0.25">
      <c r="BR896101" s="2381"/>
    </row>
    <row r="896125" spans="70:70" x14ac:dyDescent="0.25">
      <c r="BR896125" s="2394"/>
    </row>
    <row r="896126" spans="70:70" x14ac:dyDescent="0.25">
      <c r="BR896126" s="2381"/>
    </row>
    <row r="896150" spans="70:70" x14ac:dyDescent="0.25">
      <c r="BR896150" s="2394"/>
    </row>
    <row r="896151" spans="70:70" x14ac:dyDescent="0.25">
      <c r="BR896151" s="2381"/>
    </row>
    <row r="896175" spans="70:70" x14ac:dyDescent="0.25">
      <c r="BR896175" s="2394"/>
    </row>
    <row r="896176" spans="70:70" x14ac:dyDescent="0.25">
      <c r="BR896176" s="2381"/>
    </row>
    <row r="896200" spans="70:70" x14ac:dyDescent="0.25">
      <c r="BR896200" s="2394"/>
    </row>
    <row r="896201" spans="70:70" x14ac:dyDescent="0.25">
      <c r="BR896201" s="2381"/>
    </row>
    <row r="896225" spans="70:70" x14ac:dyDescent="0.25">
      <c r="BR896225" s="2394"/>
    </row>
    <row r="896226" spans="70:70" x14ac:dyDescent="0.25">
      <c r="BR896226" s="2381"/>
    </row>
    <row r="896250" spans="70:70" x14ac:dyDescent="0.25">
      <c r="BR896250" s="2394"/>
    </row>
    <row r="896251" spans="70:70" x14ac:dyDescent="0.25">
      <c r="BR896251" s="2381"/>
    </row>
    <row r="896275" spans="70:70" x14ac:dyDescent="0.25">
      <c r="BR896275" s="2394"/>
    </row>
    <row r="896276" spans="70:70" x14ac:dyDescent="0.25">
      <c r="BR896276" s="2381"/>
    </row>
    <row r="896300" spans="70:70" x14ac:dyDescent="0.25">
      <c r="BR896300" s="2394"/>
    </row>
    <row r="896301" spans="70:70" x14ac:dyDescent="0.25">
      <c r="BR896301" s="2381"/>
    </row>
    <row r="896325" spans="70:70" x14ac:dyDescent="0.25">
      <c r="BR896325" s="2394"/>
    </row>
    <row r="896326" spans="70:70" x14ac:dyDescent="0.25">
      <c r="BR896326" s="2381"/>
    </row>
    <row r="896350" spans="70:70" x14ac:dyDescent="0.25">
      <c r="BR896350" s="2394"/>
    </row>
    <row r="896351" spans="70:70" x14ac:dyDescent="0.25">
      <c r="BR896351" s="2381"/>
    </row>
    <row r="896375" spans="70:70" x14ac:dyDescent="0.25">
      <c r="BR896375" s="2394"/>
    </row>
    <row r="896376" spans="70:70" x14ac:dyDescent="0.25">
      <c r="BR896376" s="2381"/>
    </row>
    <row r="896400" spans="70:70" x14ac:dyDescent="0.25">
      <c r="BR896400" s="2394"/>
    </row>
    <row r="896401" spans="70:70" x14ac:dyDescent="0.25">
      <c r="BR896401" s="2381"/>
    </row>
    <row r="896425" spans="70:70" x14ac:dyDescent="0.25">
      <c r="BR896425" s="2394"/>
    </row>
    <row r="896426" spans="70:70" x14ac:dyDescent="0.25">
      <c r="BR896426" s="2381"/>
    </row>
    <row r="896450" spans="70:70" x14ac:dyDescent="0.25">
      <c r="BR896450" s="2394"/>
    </row>
    <row r="896451" spans="70:70" x14ac:dyDescent="0.25">
      <c r="BR896451" s="2381"/>
    </row>
    <row r="896475" spans="70:70" x14ac:dyDescent="0.25">
      <c r="BR896475" s="2394"/>
    </row>
    <row r="896476" spans="70:70" x14ac:dyDescent="0.25">
      <c r="BR896476" s="2381"/>
    </row>
    <row r="896500" spans="70:70" x14ac:dyDescent="0.25">
      <c r="BR896500" s="2394"/>
    </row>
    <row r="896501" spans="70:70" x14ac:dyDescent="0.25">
      <c r="BR896501" s="2381"/>
    </row>
    <row r="896525" spans="70:70" x14ac:dyDescent="0.25">
      <c r="BR896525" s="2394"/>
    </row>
    <row r="896526" spans="70:70" x14ac:dyDescent="0.25">
      <c r="BR896526" s="2381"/>
    </row>
    <row r="896550" spans="70:70" x14ac:dyDescent="0.25">
      <c r="BR896550" s="2394"/>
    </row>
    <row r="896551" spans="70:70" x14ac:dyDescent="0.25">
      <c r="BR896551" s="2381"/>
    </row>
    <row r="896575" spans="70:70" x14ac:dyDescent="0.25">
      <c r="BR896575" s="2394"/>
    </row>
    <row r="896576" spans="70:70" x14ac:dyDescent="0.25">
      <c r="BR896576" s="2381"/>
    </row>
    <row r="896600" spans="70:70" x14ac:dyDescent="0.25">
      <c r="BR896600" s="2394"/>
    </row>
    <row r="896601" spans="70:70" x14ac:dyDescent="0.25">
      <c r="BR896601" s="2381"/>
    </row>
    <row r="896625" spans="70:70" x14ac:dyDescent="0.25">
      <c r="BR896625" s="2394"/>
    </row>
    <row r="896626" spans="70:70" x14ac:dyDescent="0.25">
      <c r="BR896626" s="2381"/>
    </row>
    <row r="896650" spans="70:70" x14ac:dyDescent="0.25">
      <c r="BR896650" s="2394"/>
    </row>
    <row r="896651" spans="70:70" x14ac:dyDescent="0.25">
      <c r="BR896651" s="2381"/>
    </row>
    <row r="896675" spans="70:70" x14ac:dyDescent="0.25">
      <c r="BR896675" s="2394"/>
    </row>
    <row r="896676" spans="70:70" x14ac:dyDescent="0.25">
      <c r="BR896676" s="2381"/>
    </row>
    <row r="896700" spans="70:70" x14ac:dyDescent="0.25">
      <c r="BR896700" s="2394"/>
    </row>
    <row r="896701" spans="70:70" x14ac:dyDescent="0.25">
      <c r="BR896701" s="2381"/>
    </row>
    <row r="896725" spans="70:70" x14ac:dyDescent="0.25">
      <c r="BR896725" s="2394"/>
    </row>
    <row r="896726" spans="70:70" x14ac:dyDescent="0.25">
      <c r="BR896726" s="2381"/>
    </row>
    <row r="896750" spans="70:70" x14ac:dyDescent="0.25">
      <c r="BR896750" s="2394"/>
    </row>
    <row r="896751" spans="70:70" x14ac:dyDescent="0.25">
      <c r="BR896751" s="2381"/>
    </row>
    <row r="896775" spans="70:70" x14ac:dyDescent="0.25">
      <c r="BR896775" s="2394"/>
    </row>
    <row r="896776" spans="70:70" x14ac:dyDescent="0.25">
      <c r="BR896776" s="2381"/>
    </row>
    <row r="896800" spans="70:70" x14ac:dyDescent="0.25">
      <c r="BR896800" s="2394"/>
    </row>
    <row r="896801" spans="70:70" x14ac:dyDescent="0.25">
      <c r="BR896801" s="2381"/>
    </row>
    <row r="896825" spans="70:70" x14ac:dyDescent="0.25">
      <c r="BR896825" s="2394"/>
    </row>
    <row r="896826" spans="70:70" x14ac:dyDescent="0.25">
      <c r="BR896826" s="2381"/>
    </row>
    <row r="896850" spans="70:70" x14ac:dyDescent="0.25">
      <c r="BR896850" s="2394"/>
    </row>
    <row r="896851" spans="70:70" x14ac:dyDescent="0.25">
      <c r="BR896851" s="2381"/>
    </row>
    <row r="896875" spans="70:70" x14ac:dyDescent="0.25">
      <c r="BR896875" s="2394"/>
    </row>
    <row r="896876" spans="70:70" x14ac:dyDescent="0.25">
      <c r="BR896876" s="2381"/>
    </row>
    <row r="896900" spans="70:70" x14ac:dyDescent="0.25">
      <c r="BR896900" s="2394"/>
    </row>
    <row r="896901" spans="70:70" x14ac:dyDescent="0.25">
      <c r="BR896901" s="2381"/>
    </row>
    <row r="896925" spans="70:70" x14ac:dyDescent="0.25">
      <c r="BR896925" s="2394"/>
    </row>
    <row r="896926" spans="70:70" x14ac:dyDescent="0.25">
      <c r="BR896926" s="2381"/>
    </row>
    <row r="896950" spans="70:70" x14ac:dyDescent="0.25">
      <c r="BR896950" s="2394"/>
    </row>
    <row r="896951" spans="70:70" x14ac:dyDescent="0.25">
      <c r="BR896951" s="2381"/>
    </row>
    <row r="896975" spans="70:70" x14ac:dyDescent="0.25">
      <c r="BR896975" s="2394"/>
    </row>
    <row r="896976" spans="70:70" x14ac:dyDescent="0.25">
      <c r="BR896976" s="2381"/>
    </row>
    <row r="897000" spans="70:70" x14ac:dyDescent="0.25">
      <c r="BR897000" s="2394"/>
    </row>
    <row r="897001" spans="70:70" x14ac:dyDescent="0.25">
      <c r="BR897001" s="2381"/>
    </row>
    <row r="897025" spans="70:70" x14ac:dyDescent="0.25">
      <c r="BR897025" s="2394"/>
    </row>
    <row r="897026" spans="70:70" x14ac:dyDescent="0.25">
      <c r="BR897026" s="2381"/>
    </row>
    <row r="897050" spans="70:70" x14ac:dyDescent="0.25">
      <c r="BR897050" s="2394"/>
    </row>
    <row r="897051" spans="70:70" x14ac:dyDescent="0.25">
      <c r="BR897051" s="2381"/>
    </row>
    <row r="897075" spans="70:70" x14ac:dyDescent="0.25">
      <c r="BR897075" s="2394"/>
    </row>
    <row r="897076" spans="70:70" x14ac:dyDescent="0.25">
      <c r="BR897076" s="2381"/>
    </row>
    <row r="897100" spans="70:70" x14ac:dyDescent="0.25">
      <c r="BR897100" s="2394"/>
    </row>
    <row r="897101" spans="70:70" x14ac:dyDescent="0.25">
      <c r="BR897101" s="2381"/>
    </row>
    <row r="897125" spans="70:70" x14ac:dyDescent="0.25">
      <c r="BR897125" s="2394"/>
    </row>
    <row r="897126" spans="70:70" x14ac:dyDescent="0.25">
      <c r="BR897126" s="2381"/>
    </row>
    <row r="897150" spans="70:70" x14ac:dyDescent="0.25">
      <c r="BR897150" s="2394"/>
    </row>
    <row r="897151" spans="70:70" x14ac:dyDescent="0.25">
      <c r="BR897151" s="2381"/>
    </row>
    <row r="897175" spans="70:70" x14ac:dyDescent="0.25">
      <c r="BR897175" s="2394"/>
    </row>
    <row r="897176" spans="70:70" x14ac:dyDescent="0.25">
      <c r="BR897176" s="2381"/>
    </row>
    <row r="897200" spans="70:70" x14ac:dyDescent="0.25">
      <c r="BR897200" s="2394"/>
    </row>
    <row r="897201" spans="70:70" x14ac:dyDescent="0.25">
      <c r="BR897201" s="2381"/>
    </row>
    <row r="897225" spans="70:70" x14ac:dyDescent="0.25">
      <c r="BR897225" s="2394"/>
    </row>
    <row r="897226" spans="70:70" x14ac:dyDescent="0.25">
      <c r="BR897226" s="2381"/>
    </row>
    <row r="897250" spans="70:70" x14ac:dyDescent="0.25">
      <c r="BR897250" s="2394"/>
    </row>
    <row r="897251" spans="70:70" x14ac:dyDescent="0.25">
      <c r="BR897251" s="2381"/>
    </row>
    <row r="897275" spans="70:70" x14ac:dyDescent="0.25">
      <c r="BR897275" s="2394"/>
    </row>
    <row r="897276" spans="70:70" x14ac:dyDescent="0.25">
      <c r="BR897276" s="2381"/>
    </row>
    <row r="897300" spans="70:70" x14ac:dyDescent="0.25">
      <c r="BR897300" s="2394"/>
    </row>
    <row r="897301" spans="70:70" x14ac:dyDescent="0.25">
      <c r="BR897301" s="2381"/>
    </row>
    <row r="897325" spans="70:70" x14ac:dyDescent="0.25">
      <c r="BR897325" s="2394"/>
    </row>
    <row r="897326" spans="70:70" x14ac:dyDescent="0.25">
      <c r="BR897326" s="2381"/>
    </row>
    <row r="897350" spans="70:70" x14ac:dyDescent="0.25">
      <c r="BR897350" s="2394"/>
    </row>
    <row r="897351" spans="70:70" x14ac:dyDescent="0.25">
      <c r="BR897351" s="2381"/>
    </row>
    <row r="897375" spans="70:70" x14ac:dyDescent="0.25">
      <c r="BR897375" s="2394"/>
    </row>
    <row r="897376" spans="70:70" x14ac:dyDescent="0.25">
      <c r="BR897376" s="2381"/>
    </row>
    <row r="897400" spans="70:70" x14ac:dyDescent="0.25">
      <c r="BR897400" s="2394"/>
    </row>
    <row r="897401" spans="70:70" x14ac:dyDescent="0.25">
      <c r="BR897401" s="2381"/>
    </row>
    <row r="897425" spans="70:70" x14ac:dyDescent="0.25">
      <c r="BR897425" s="2394"/>
    </row>
    <row r="897426" spans="70:70" x14ac:dyDescent="0.25">
      <c r="BR897426" s="2381"/>
    </row>
    <row r="897450" spans="70:70" x14ac:dyDescent="0.25">
      <c r="BR897450" s="2394"/>
    </row>
    <row r="897451" spans="70:70" x14ac:dyDescent="0.25">
      <c r="BR897451" s="2381"/>
    </row>
    <row r="897475" spans="70:70" x14ac:dyDescent="0.25">
      <c r="BR897475" s="2394"/>
    </row>
    <row r="897476" spans="70:70" x14ac:dyDescent="0.25">
      <c r="BR897476" s="2381"/>
    </row>
    <row r="897500" spans="70:70" x14ac:dyDescent="0.25">
      <c r="BR897500" s="2394"/>
    </row>
    <row r="897501" spans="70:70" x14ac:dyDescent="0.25">
      <c r="BR897501" s="2381"/>
    </row>
    <row r="897525" spans="70:70" x14ac:dyDescent="0.25">
      <c r="BR897525" s="2394"/>
    </row>
    <row r="897526" spans="70:70" x14ac:dyDescent="0.25">
      <c r="BR897526" s="2381"/>
    </row>
    <row r="897550" spans="70:70" x14ac:dyDescent="0.25">
      <c r="BR897550" s="2394"/>
    </row>
    <row r="897551" spans="70:70" x14ac:dyDescent="0.25">
      <c r="BR897551" s="2381"/>
    </row>
    <row r="897575" spans="70:70" x14ac:dyDescent="0.25">
      <c r="BR897575" s="2394"/>
    </row>
    <row r="897576" spans="70:70" x14ac:dyDescent="0.25">
      <c r="BR897576" s="2381"/>
    </row>
    <row r="897600" spans="70:70" x14ac:dyDescent="0.25">
      <c r="BR897600" s="2394"/>
    </row>
    <row r="897601" spans="70:70" x14ac:dyDescent="0.25">
      <c r="BR897601" s="2381"/>
    </row>
    <row r="897625" spans="70:70" x14ac:dyDescent="0.25">
      <c r="BR897625" s="2394"/>
    </row>
    <row r="897626" spans="70:70" x14ac:dyDescent="0.25">
      <c r="BR897626" s="2381"/>
    </row>
    <row r="897650" spans="70:70" x14ac:dyDescent="0.25">
      <c r="BR897650" s="2394"/>
    </row>
    <row r="897651" spans="70:70" x14ac:dyDescent="0.25">
      <c r="BR897651" s="2381"/>
    </row>
    <row r="897675" spans="70:70" x14ac:dyDescent="0.25">
      <c r="BR897675" s="2394"/>
    </row>
    <row r="897676" spans="70:70" x14ac:dyDescent="0.25">
      <c r="BR897676" s="2381"/>
    </row>
    <row r="897700" spans="70:70" x14ac:dyDescent="0.25">
      <c r="BR897700" s="2394"/>
    </row>
    <row r="897701" spans="70:70" x14ac:dyDescent="0.25">
      <c r="BR897701" s="2381"/>
    </row>
    <row r="897725" spans="70:70" x14ac:dyDescent="0.25">
      <c r="BR897725" s="2394"/>
    </row>
    <row r="897726" spans="70:70" x14ac:dyDescent="0.25">
      <c r="BR897726" s="2381"/>
    </row>
    <row r="897750" spans="70:70" x14ac:dyDescent="0.25">
      <c r="BR897750" s="2394"/>
    </row>
    <row r="897751" spans="70:70" x14ac:dyDescent="0.25">
      <c r="BR897751" s="2381"/>
    </row>
    <row r="897775" spans="70:70" x14ac:dyDescent="0.25">
      <c r="BR897775" s="2394"/>
    </row>
    <row r="897776" spans="70:70" x14ac:dyDescent="0.25">
      <c r="BR897776" s="2381"/>
    </row>
    <row r="897800" spans="70:70" x14ac:dyDescent="0.25">
      <c r="BR897800" s="2394"/>
    </row>
    <row r="897801" spans="70:70" x14ac:dyDescent="0.25">
      <c r="BR897801" s="2381"/>
    </row>
    <row r="897825" spans="70:70" x14ac:dyDescent="0.25">
      <c r="BR897825" s="2394"/>
    </row>
    <row r="897826" spans="70:70" x14ac:dyDescent="0.25">
      <c r="BR897826" s="2381"/>
    </row>
    <row r="897850" spans="70:70" x14ac:dyDescent="0.25">
      <c r="BR897850" s="2394"/>
    </row>
    <row r="897851" spans="70:70" x14ac:dyDescent="0.25">
      <c r="BR897851" s="2381"/>
    </row>
    <row r="897875" spans="70:70" x14ac:dyDescent="0.25">
      <c r="BR897875" s="2394"/>
    </row>
    <row r="897876" spans="70:70" x14ac:dyDescent="0.25">
      <c r="BR897876" s="2381"/>
    </row>
    <row r="897900" spans="70:70" x14ac:dyDescent="0.25">
      <c r="BR897900" s="2394"/>
    </row>
    <row r="897901" spans="70:70" x14ac:dyDescent="0.25">
      <c r="BR897901" s="2381"/>
    </row>
    <row r="897925" spans="70:70" x14ac:dyDescent="0.25">
      <c r="BR897925" s="2394"/>
    </row>
    <row r="897926" spans="70:70" x14ac:dyDescent="0.25">
      <c r="BR897926" s="2381"/>
    </row>
    <row r="897950" spans="70:70" x14ac:dyDescent="0.25">
      <c r="BR897950" s="2394"/>
    </row>
    <row r="897951" spans="70:70" x14ac:dyDescent="0.25">
      <c r="BR897951" s="2381"/>
    </row>
    <row r="897975" spans="70:70" x14ac:dyDescent="0.25">
      <c r="BR897975" s="2394"/>
    </row>
    <row r="897976" spans="70:70" x14ac:dyDescent="0.25">
      <c r="BR897976" s="2381"/>
    </row>
    <row r="898000" spans="70:70" x14ac:dyDescent="0.25">
      <c r="BR898000" s="2394"/>
    </row>
    <row r="898001" spans="70:70" x14ac:dyDescent="0.25">
      <c r="BR898001" s="2381"/>
    </row>
    <row r="898025" spans="70:70" x14ac:dyDescent="0.25">
      <c r="BR898025" s="2394"/>
    </row>
    <row r="898026" spans="70:70" x14ac:dyDescent="0.25">
      <c r="BR898026" s="2381"/>
    </row>
    <row r="898050" spans="70:70" x14ac:dyDescent="0.25">
      <c r="BR898050" s="2394"/>
    </row>
    <row r="898051" spans="70:70" x14ac:dyDescent="0.25">
      <c r="BR898051" s="2381"/>
    </row>
    <row r="898075" spans="70:70" x14ac:dyDescent="0.25">
      <c r="BR898075" s="2394"/>
    </row>
    <row r="898076" spans="70:70" x14ac:dyDescent="0.25">
      <c r="BR898076" s="2381"/>
    </row>
    <row r="898100" spans="70:70" x14ac:dyDescent="0.25">
      <c r="BR898100" s="2394"/>
    </row>
    <row r="898101" spans="70:70" x14ac:dyDescent="0.25">
      <c r="BR898101" s="2381"/>
    </row>
    <row r="898125" spans="70:70" x14ac:dyDescent="0.25">
      <c r="BR898125" s="2394"/>
    </row>
    <row r="898126" spans="70:70" x14ac:dyDescent="0.25">
      <c r="BR898126" s="2381"/>
    </row>
    <row r="898150" spans="70:70" x14ac:dyDescent="0.25">
      <c r="BR898150" s="2394"/>
    </row>
    <row r="898151" spans="70:70" x14ac:dyDescent="0.25">
      <c r="BR898151" s="2381"/>
    </row>
    <row r="898175" spans="70:70" x14ac:dyDescent="0.25">
      <c r="BR898175" s="2394"/>
    </row>
    <row r="898176" spans="70:70" x14ac:dyDescent="0.25">
      <c r="BR898176" s="2381"/>
    </row>
    <row r="898200" spans="70:70" x14ac:dyDescent="0.25">
      <c r="BR898200" s="2394"/>
    </row>
    <row r="898201" spans="70:70" x14ac:dyDescent="0.25">
      <c r="BR898201" s="2381"/>
    </row>
    <row r="898225" spans="70:70" x14ac:dyDescent="0.25">
      <c r="BR898225" s="2394"/>
    </row>
    <row r="898226" spans="70:70" x14ac:dyDescent="0.25">
      <c r="BR898226" s="2381"/>
    </row>
    <row r="898250" spans="70:70" x14ac:dyDescent="0.25">
      <c r="BR898250" s="2394"/>
    </row>
    <row r="898251" spans="70:70" x14ac:dyDescent="0.25">
      <c r="BR898251" s="2381"/>
    </row>
    <row r="898275" spans="70:70" x14ac:dyDescent="0.25">
      <c r="BR898275" s="2394"/>
    </row>
    <row r="898276" spans="70:70" x14ac:dyDescent="0.25">
      <c r="BR898276" s="2381"/>
    </row>
    <row r="898300" spans="70:70" x14ac:dyDescent="0.25">
      <c r="BR898300" s="2394"/>
    </row>
    <row r="898301" spans="70:70" x14ac:dyDescent="0.25">
      <c r="BR898301" s="2381"/>
    </row>
    <row r="898325" spans="70:70" x14ac:dyDescent="0.25">
      <c r="BR898325" s="2394"/>
    </row>
    <row r="898326" spans="70:70" x14ac:dyDescent="0.25">
      <c r="BR898326" s="2381"/>
    </row>
    <row r="898350" spans="70:70" x14ac:dyDescent="0.25">
      <c r="BR898350" s="2394"/>
    </row>
    <row r="898351" spans="70:70" x14ac:dyDescent="0.25">
      <c r="BR898351" s="2381"/>
    </row>
    <row r="898375" spans="70:70" x14ac:dyDescent="0.25">
      <c r="BR898375" s="2394"/>
    </row>
    <row r="898376" spans="70:70" x14ac:dyDescent="0.25">
      <c r="BR898376" s="2381"/>
    </row>
    <row r="898400" spans="70:70" x14ac:dyDescent="0.25">
      <c r="BR898400" s="2394"/>
    </row>
    <row r="898401" spans="70:70" x14ac:dyDescent="0.25">
      <c r="BR898401" s="2381"/>
    </row>
    <row r="898425" spans="70:70" x14ac:dyDescent="0.25">
      <c r="BR898425" s="2394"/>
    </row>
    <row r="898426" spans="70:70" x14ac:dyDescent="0.25">
      <c r="BR898426" s="2381"/>
    </row>
    <row r="898450" spans="70:70" x14ac:dyDescent="0.25">
      <c r="BR898450" s="2394"/>
    </row>
    <row r="898451" spans="70:70" x14ac:dyDescent="0.25">
      <c r="BR898451" s="2381"/>
    </row>
    <row r="898475" spans="70:70" x14ac:dyDescent="0.25">
      <c r="BR898475" s="2394"/>
    </row>
    <row r="898476" spans="70:70" x14ac:dyDescent="0.25">
      <c r="BR898476" s="2381"/>
    </row>
    <row r="898500" spans="70:70" x14ac:dyDescent="0.25">
      <c r="BR898500" s="2394"/>
    </row>
    <row r="898501" spans="70:70" x14ac:dyDescent="0.25">
      <c r="BR898501" s="2381"/>
    </row>
    <row r="898525" spans="70:70" x14ac:dyDescent="0.25">
      <c r="BR898525" s="2394"/>
    </row>
    <row r="898526" spans="70:70" x14ac:dyDescent="0.25">
      <c r="BR898526" s="2381"/>
    </row>
    <row r="898550" spans="70:70" x14ac:dyDescent="0.25">
      <c r="BR898550" s="2394"/>
    </row>
    <row r="898551" spans="70:70" x14ac:dyDescent="0.25">
      <c r="BR898551" s="2381"/>
    </row>
    <row r="898575" spans="70:70" x14ac:dyDescent="0.25">
      <c r="BR898575" s="2394"/>
    </row>
    <row r="898576" spans="70:70" x14ac:dyDescent="0.25">
      <c r="BR898576" s="2381"/>
    </row>
    <row r="898600" spans="70:70" x14ac:dyDescent="0.25">
      <c r="BR898600" s="2394"/>
    </row>
    <row r="898601" spans="70:70" x14ac:dyDescent="0.25">
      <c r="BR898601" s="2381"/>
    </row>
    <row r="898625" spans="70:70" x14ac:dyDescent="0.25">
      <c r="BR898625" s="2394"/>
    </row>
    <row r="898626" spans="70:70" x14ac:dyDescent="0.25">
      <c r="BR898626" s="2381"/>
    </row>
    <row r="898650" spans="70:70" x14ac:dyDescent="0.25">
      <c r="BR898650" s="2394"/>
    </row>
    <row r="898651" spans="70:70" x14ac:dyDescent="0.25">
      <c r="BR898651" s="2381"/>
    </row>
    <row r="898675" spans="70:70" x14ac:dyDescent="0.25">
      <c r="BR898675" s="2394"/>
    </row>
    <row r="898676" spans="70:70" x14ac:dyDescent="0.25">
      <c r="BR898676" s="2381"/>
    </row>
    <row r="898700" spans="70:70" x14ac:dyDescent="0.25">
      <c r="BR898700" s="2394"/>
    </row>
    <row r="898701" spans="70:70" x14ac:dyDescent="0.25">
      <c r="BR898701" s="2381"/>
    </row>
    <row r="898725" spans="70:70" x14ac:dyDescent="0.25">
      <c r="BR898725" s="2394"/>
    </row>
    <row r="898726" spans="70:70" x14ac:dyDescent="0.25">
      <c r="BR898726" s="2381"/>
    </row>
    <row r="898750" spans="70:70" x14ac:dyDescent="0.25">
      <c r="BR898750" s="2394"/>
    </row>
    <row r="898751" spans="70:70" x14ac:dyDescent="0.25">
      <c r="BR898751" s="2381"/>
    </row>
    <row r="898775" spans="70:70" x14ac:dyDescent="0.25">
      <c r="BR898775" s="2394"/>
    </row>
    <row r="898776" spans="70:70" x14ac:dyDescent="0.25">
      <c r="BR898776" s="2381"/>
    </row>
    <row r="898800" spans="70:70" x14ac:dyDescent="0.25">
      <c r="BR898800" s="2394"/>
    </row>
    <row r="898801" spans="70:70" x14ac:dyDescent="0.25">
      <c r="BR898801" s="2381"/>
    </row>
    <row r="898825" spans="70:70" x14ac:dyDescent="0.25">
      <c r="BR898825" s="2394"/>
    </row>
    <row r="898826" spans="70:70" x14ac:dyDescent="0.25">
      <c r="BR898826" s="2381"/>
    </row>
    <row r="898850" spans="70:70" x14ac:dyDescent="0.25">
      <c r="BR898850" s="2394"/>
    </row>
    <row r="898851" spans="70:70" x14ac:dyDescent="0.25">
      <c r="BR898851" s="2381"/>
    </row>
    <row r="898875" spans="70:70" x14ac:dyDescent="0.25">
      <c r="BR898875" s="2394"/>
    </row>
    <row r="898876" spans="70:70" x14ac:dyDescent="0.25">
      <c r="BR898876" s="2381"/>
    </row>
    <row r="898900" spans="70:70" x14ac:dyDescent="0.25">
      <c r="BR898900" s="2394"/>
    </row>
    <row r="898901" spans="70:70" x14ac:dyDescent="0.25">
      <c r="BR898901" s="2381"/>
    </row>
    <row r="898925" spans="70:70" x14ac:dyDescent="0.25">
      <c r="BR898925" s="2394"/>
    </row>
    <row r="898926" spans="70:70" x14ac:dyDescent="0.25">
      <c r="BR898926" s="2381"/>
    </row>
    <row r="898950" spans="70:70" x14ac:dyDescent="0.25">
      <c r="BR898950" s="2394"/>
    </row>
    <row r="898951" spans="70:70" x14ac:dyDescent="0.25">
      <c r="BR898951" s="2381"/>
    </row>
    <row r="898975" spans="70:70" x14ac:dyDescent="0.25">
      <c r="BR898975" s="2394"/>
    </row>
    <row r="898976" spans="70:70" x14ac:dyDescent="0.25">
      <c r="BR898976" s="2381"/>
    </row>
    <row r="899000" spans="70:70" x14ac:dyDescent="0.25">
      <c r="BR899000" s="2394"/>
    </row>
    <row r="899001" spans="70:70" x14ac:dyDescent="0.25">
      <c r="BR899001" s="2381"/>
    </row>
    <row r="899025" spans="70:70" x14ac:dyDescent="0.25">
      <c r="BR899025" s="2394"/>
    </row>
    <row r="899026" spans="70:70" x14ac:dyDescent="0.25">
      <c r="BR899026" s="2381"/>
    </row>
    <row r="899050" spans="70:70" x14ac:dyDescent="0.25">
      <c r="BR899050" s="2394"/>
    </row>
    <row r="899051" spans="70:70" x14ac:dyDescent="0.25">
      <c r="BR899051" s="2381"/>
    </row>
    <row r="899075" spans="70:70" x14ac:dyDescent="0.25">
      <c r="BR899075" s="2394"/>
    </row>
    <row r="899076" spans="70:70" x14ac:dyDescent="0.25">
      <c r="BR899076" s="2381"/>
    </row>
    <row r="899100" spans="70:70" x14ac:dyDescent="0.25">
      <c r="BR899100" s="2394"/>
    </row>
    <row r="899101" spans="70:70" x14ac:dyDescent="0.25">
      <c r="BR899101" s="2381"/>
    </row>
    <row r="899125" spans="70:70" x14ac:dyDescent="0.25">
      <c r="BR899125" s="2394"/>
    </row>
    <row r="899126" spans="70:70" x14ac:dyDescent="0.25">
      <c r="BR899126" s="2381"/>
    </row>
    <row r="899150" spans="70:70" x14ac:dyDescent="0.25">
      <c r="BR899150" s="2394"/>
    </row>
    <row r="899151" spans="70:70" x14ac:dyDescent="0.25">
      <c r="BR899151" s="2381"/>
    </row>
    <row r="899175" spans="70:70" x14ac:dyDescent="0.25">
      <c r="BR899175" s="2394"/>
    </row>
    <row r="899176" spans="70:70" x14ac:dyDescent="0.25">
      <c r="BR899176" s="2381"/>
    </row>
    <row r="899200" spans="70:70" x14ac:dyDescent="0.25">
      <c r="BR899200" s="2394"/>
    </row>
    <row r="899201" spans="70:70" x14ac:dyDescent="0.25">
      <c r="BR899201" s="2381"/>
    </row>
    <row r="899225" spans="70:70" x14ac:dyDescent="0.25">
      <c r="BR899225" s="2394"/>
    </row>
    <row r="899226" spans="70:70" x14ac:dyDescent="0.25">
      <c r="BR899226" s="2381"/>
    </row>
    <row r="899250" spans="70:70" x14ac:dyDescent="0.25">
      <c r="BR899250" s="2394"/>
    </row>
    <row r="899251" spans="70:70" x14ac:dyDescent="0.25">
      <c r="BR899251" s="2381"/>
    </row>
    <row r="899275" spans="70:70" x14ac:dyDescent="0.25">
      <c r="BR899275" s="2394"/>
    </row>
    <row r="899276" spans="70:70" x14ac:dyDescent="0.25">
      <c r="BR899276" s="2381"/>
    </row>
    <row r="899300" spans="70:70" x14ac:dyDescent="0.25">
      <c r="BR899300" s="2394"/>
    </row>
    <row r="899301" spans="70:70" x14ac:dyDescent="0.25">
      <c r="BR899301" s="2381"/>
    </row>
    <row r="899325" spans="70:70" x14ac:dyDescent="0.25">
      <c r="BR899325" s="2394"/>
    </row>
    <row r="899326" spans="70:70" x14ac:dyDescent="0.25">
      <c r="BR899326" s="2381"/>
    </row>
    <row r="899350" spans="70:70" x14ac:dyDescent="0.25">
      <c r="BR899350" s="2394"/>
    </row>
    <row r="899351" spans="70:70" x14ac:dyDescent="0.25">
      <c r="BR899351" s="2381"/>
    </row>
    <row r="899375" spans="70:70" x14ac:dyDescent="0.25">
      <c r="BR899375" s="2394"/>
    </row>
    <row r="899376" spans="70:70" x14ac:dyDescent="0.25">
      <c r="BR899376" s="2381"/>
    </row>
    <row r="899400" spans="70:70" x14ac:dyDescent="0.25">
      <c r="BR899400" s="2394"/>
    </row>
    <row r="899401" spans="70:70" x14ac:dyDescent="0.25">
      <c r="BR899401" s="2381"/>
    </row>
    <row r="899425" spans="70:70" x14ac:dyDescent="0.25">
      <c r="BR899425" s="2394"/>
    </row>
    <row r="899426" spans="70:70" x14ac:dyDescent="0.25">
      <c r="BR899426" s="2381"/>
    </row>
    <row r="899450" spans="70:70" x14ac:dyDescent="0.25">
      <c r="BR899450" s="2394"/>
    </row>
    <row r="899451" spans="70:70" x14ac:dyDescent="0.25">
      <c r="BR899451" s="2381"/>
    </row>
    <row r="899475" spans="70:70" x14ac:dyDescent="0.25">
      <c r="BR899475" s="2394"/>
    </row>
    <row r="899476" spans="70:70" x14ac:dyDescent="0.25">
      <c r="BR899476" s="2381"/>
    </row>
    <row r="899500" spans="70:70" x14ac:dyDescent="0.25">
      <c r="BR899500" s="2394"/>
    </row>
    <row r="899501" spans="70:70" x14ac:dyDescent="0.25">
      <c r="BR899501" s="2381"/>
    </row>
    <row r="899525" spans="70:70" x14ac:dyDescent="0.25">
      <c r="BR899525" s="2394"/>
    </row>
    <row r="899526" spans="70:70" x14ac:dyDescent="0.25">
      <c r="BR899526" s="2381"/>
    </row>
    <row r="899550" spans="70:70" x14ac:dyDescent="0.25">
      <c r="BR899550" s="2394"/>
    </row>
    <row r="899551" spans="70:70" x14ac:dyDescent="0.25">
      <c r="BR899551" s="2381"/>
    </row>
    <row r="899575" spans="70:70" x14ac:dyDescent="0.25">
      <c r="BR899575" s="2394"/>
    </row>
    <row r="899576" spans="70:70" x14ac:dyDescent="0.25">
      <c r="BR899576" s="2381"/>
    </row>
    <row r="899600" spans="70:70" x14ac:dyDescent="0.25">
      <c r="BR899600" s="2394"/>
    </row>
    <row r="899601" spans="70:70" x14ac:dyDescent="0.25">
      <c r="BR899601" s="2381"/>
    </row>
    <row r="899625" spans="70:70" x14ac:dyDescent="0.25">
      <c r="BR899625" s="2394"/>
    </row>
    <row r="899626" spans="70:70" x14ac:dyDescent="0.25">
      <c r="BR899626" s="2381"/>
    </row>
    <row r="899650" spans="70:70" x14ac:dyDescent="0.25">
      <c r="BR899650" s="2394"/>
    </row>
    <row r="899651" spans="70:70" x14ac:dyDescent="0.25">
      <c r="BR899651" s="2381"/>
    </row>
    <row r="899675" spans="70:70" x14ac:dyDescent="0.25">
      <c r="BR899675" s="2394"/>
    </row>
    <row r="899676" spans="70:70" x14ac:dyDescent="0.25">
      <c r="BR899676" s="2381"/>
    </row>
    <row r="899700" spans="70:70" x14ac:dyDescent="0.25">
      <c r="BR899700" s="2394"/>
    </row>
    <row r="899701" spans="70:70" x14ac:dyDescent="0.25">
      <c r="BR899701" s="2381"/>
    </row>
    <row r="899725" spans="70:70" x14ac:dyDescent="0.25">
      <c r="BR899725" s="2394"/>
    </row>
    <row r="899726" spans="70:70" x14ac:dyDescent="0.25">
      <c r="BR899726" s="2381"/>
    </row>
    <row r="899750" spans="70:70" x14ac:dyDescent="0.25">
      <c r="BR899750" s="2394"/>
    </row>
    <row r="899751" spans="70:70" x14ac:dyDescent="0.25">
      <c r="BR899751" s="2381"/>
    </row>
    <row r="899775" spans="70:70" x14ac:dyDescent="0.25">
      <c r="BR899775" s="2394"/>
    </row>
    <row r="899776" spans="70:70" x14ac:dyDescent="0.25">
      <c r="BR899776" s="2381"/>
    </row>
    <row r="899800" spans="70:70" x14ac:dyDescent="0.25">
      <c r="BR899800" s="2394"/>
    </row>
    <row r="899801" spans="70:70" x14ac:dyDescent="0.25">
      <c r="BR899801" s="2381"/>
    </row>
    <row r="899825" spans="70:70" x14ac:dyDescent="0.25">
      <c r="BR899825" s="2394"/>
    </row>
    <row r="899826" spans="70:70" x14ac:dyDescent="0.25">
      <c r="BR899826" s="2381"/>
    </row>
    <row r="899850" spans="70:70" x14ac:dyDescent="0.25">
      <c r="BR899850" s="2394"/>
    </row>
    <row r="899851" spans="70:70" x14ac:dyDescent="0.25">
      <c r="BR899851" s="2381"/>
    </row>
    <row r="899875" spans="70:70" x14ac:dyDescent="0.25">
      <c r="BR899875" s="2394"/>
    </row>
    <row r="899876" spans="70:70" x14ac:dyDescent="0.25">
      <c r="BR899876" s="2381"/>
    </row>
    <row r="899900" spans="70:70" x14ac:dyDescent="0.25">
      <c r="BR899900" s="2394"/>
    </row>
    <row r="899901" spans="70:70" x14ac:dyDescent="0.25">
      <c r="BR899901" s="2381"/>
    </row>
    <row r="899925" spans="70:70" x14ac:dyDescent="0.25">
      <c r="BR899925" s="2394"/>
    </row>
    <row r="899926" spans="70:70" x14ac:dyDescent="0.25">
      <c r="BR899926" s="2381"/>
    </row>
    <row r="899950" spans="70:70" x14ac:dyDescent="0.25">
      <c r="BR899950" s="2394"/>
    </row>
    <row r="899951" spans="70:70" x14ac:dyDescent="0.25">
      <c r="BR899951" s="2381"/>
    </row>
    <row r="899975" spans="70:70" x14ac:dyDescent="0.25">
      <c r="BR899975" s="2394"/>
    </row>
    <row r="899976" spans="70:70" x14ac:dyDescent="0.25">
      <c r="BR899976" s="2381"/>
    </row>
    <row r="900000" spans="70:70" x14ac:dyDescent="0.25">
      <c r="BR900000" s="2394"/>
    </row>
    <row r="900001" spans="70:70" x14ac:dyDescent="0.25">
      <c r="BR900001" s="2381"/>
    </row>
    <row r="900025" spans="70:70" x14ac:dyDescent="0.25">
      <c r="BR900025" s="2394"/>
    </row>
    <row r="900026" spans="70:70" x14ac:dyDescent="0.25">
      <c r="BR900026" s="2381"/>
    </row>
    <row r="900050" spans="70:70" x14ac:dyDescent="0.25">
      <c r="BR900050" s="2394"/>
    </row>
    <row r="900051" spans="70:70" x14ac:dyDescent="0.25">
      <c r="BR900051" s="2381"/>
    </row>
    <row r="900075" spans="70:70" x14ac:dyDescent="0.25">
      <c r="BR900075" s="2394"/>
    </row>
    <row r="900076" spans="70:70" x14ac:dyDescent="0.25">
      <c r="BR900076" s="2381"/>
    </row>
    <row r="900100" spans="70:70" x14ac:dyDescent="0.25">
      <c r="BR900100" s="2394"/>
    </row>
    <row r="900101" spans="70:70" x14ac:dyDescent="0.25">
      <c r="BR900101" s="2381"/>
    </row>
    <row r="900125" spans="70:70" x14ac:dyDescent="0.25">
      <c r="BR900125" s="2394"/>
    </row>
    <row r="900126" spans="70:70" x14ac:dyDescent="0.25">
      <c r="BR900126" s="2381"/>
    </row>
    <row r="900150" spans="70:70" x14ac:dyDescent="0.25">
      <c r="BR900150" s="2394"/>
    </row>
    <row r="900151" spans="70:70" x14ac:dyDescent="0.25">
      <c r="BR900151" s="2381"/>
    </row>
    <row r="900175" spans="70:70" x14ac:dyDescent="0.25">
      <c r="BR900175" s="2394"/>
    </row>
    <row r="900176" spans="70:70" x14ac:dyDescent="0.25">
      <c r="BR900176" s="2381"/>
    </row>
    <row r="900200" spans="70:70" x14ac:dyDescent="0.25">
      <c r="BR900200" s="2394"/>
    </row>
    <row r="900201" spans="70:70" x14ac:dyDescent="0.25">
      <c r="BR900201" s="2381"/>
    </row>
    <row r="900225" spans="70:70" x14ac:dyDescent="0.25">
      <c r="BR900225" s="2394"/>
    </row>
    <row r="900226" spans="70:70" x14ac:dyDescent="0.25">
      <c r="BR900226" s="2381"/>
    </row>
    <row r="900250" spans="70:70" x14ac:dyDescent="0.25">
      <c r="BR900250" s="2394"/>
    </row>
    <row r="900251" spans="70:70" x14ac:dyDescent="0.25">
      <c r="BR900251" s="2381"/>
    </row>
    <row r="900275" spans="70:70" x14ac:dyDescent="0.25">
      <c r="BR900275" s="2394"/>
    </row>
    <row r="900276" spans="70:70" x14ac:dyDescent="0.25">
      <c r="BR900276" s="2381"/>
    </row>
    <row r="900300" spans="70:70" x14ac:dyDescent="0.25">
      <c r="BR900300" s="2394"/>
    </row>
    <row r="900301" spans="70:70" x14ac:dyDescent="0.25">
      <c r="BR900301" s="2381"/>
    </row>
    <row r="900325" spans="70:70" x14ac:dyDescent="0.25">
      <c r="BR900325" s="2394"/>
    </row>
    <row r="900326" spans="70:70" x14ac:dyDescent="0.25">
      <c r="BR900326" s="2381"/>
    </row>
    <row r="900350" spans="70:70" x14ac:dyDescent="0.25">
      <c r="BR900350" s="2394"/>
    </row>
    <row r="900351" spans="70:70" x14ac:dyDescent="0.25">
      <c r="BR900351" s="2381"/>
    </row>
    <row r="900375" spans="70:70" x14ac:dyDescent="0.25">
      <c r="BR900375" s="2394"/>
    </row>
    <row r="900376" spans="70:70" x14ac:dyDescent="0.25">
      <c r="BR900376" s="2381"/>
    </row>
    <row r="900400" spans="70:70" x14ac:dyDescent="0.25">
      <c r="BR900400" s="2394"/>
    </row>
    <row r="900401" spans="70:70" x14ac:dyDescent="0.25">
      <c r="BR900401" s="2381"/>
    </row>
    <row r="900425" spans="70:70" x14ac:dyDescent="0.25">
      <c r="BR900425" s="2394"/>
    </row>
    <row r="900426" spans="70:70" x14ac:dyDescent="0.25">
      <c r="BR900426" s="2381"/>
    </row>
    <row r="900450" spans="70:70" x14ac:dyDescent="0.25">
      <c r="BR900450" s="2394"/>
    </row>
    <row r="900451" spans="70:70" x14ac:dyDescent="0.25">
      <c r="BR900451" s="2381"/>
    </row>
    <row r="900475" spans="70:70" x14ac:dyDescent="0.25">
      <c r="BR900475" s="2394"/>
    </row>
    <row r="900476" spans="70:70" x14ac:dyDescent="0.25">
      <c r="BR900476" s="2381"/>
    </row>
    <row r="900500" spans="70:70" x14ac:dyDescent="0.25">
      <c r="BR900500" s="2394"/>
    </row>
    <row r="900501" spans="70:70" x14ac:dyDescent="0.25">
      <c r="BR900501" s="2381"/>
    </row>
    <row r="900525" spans="70:70" x14ac:dyDescent="0.25">
      <c r="BR900525" s="2394"/>
    </row>
    <row r="900526" spans="70:70" x14ac:dyDescent="0.25">
      <c r="BR900526" s="2381"/>
    </row>
    <row r="900550" spans="70:70" x14ac:dyDescent="0.25">
      <c r="BR900550" s="2394"/>
    </row>
    <row r="900551" spans="70:70" x14ac:dyDescent="0.25">
      <c r="BR900551" s="2381"/>
    </row>
    <row r="900575" spans="70:70" x14ac:dyDescent="0.25">
      <c r="BR900575" s="2394"/>
    </row>
    <row r="900576" spans="70:70" x14ac:dyDescent="0.25">
      <c r="BR900576" s="2381"/>
    </row>
    <row r="900600" spans="70:70" x14ac:dyDescent="0.25">
      <c r="BR900600" s="2394"/>
    </row>
    <row r="900601" spans="70:70" x14ac:dyDescent="0.25">
      <c r="BR900601" s="2381"/>
    </row>
    <row r="900625" spans="70:70" x14ac:dyDescent="0.25">
      <c r="BR900625" s="2394"/>
    </row>
    <row r="900626" spans="70:70" x14ac:dyDescent="0.25">
      <c r="BR900626" s="2381"/>
    </row>
    <row r="900650" spans="70:70" x14ac:dyDescent="0.25">
      <c r="BR900650" s="2394"/>
    </row>
    <row r="900651" spans="70:70" x14ac:dyDescent="0.25">
      <c r="BR900651" s="2381"/>
    </row>
    <row r="900675" spans="70:70" x14ac:dyDescent="0.25">
      <c r="BR900675" s="2394"/>
    </row>
    <row r="900676" spans="70:70" x14ac:dyDescent="0.25">
      <c r="BR900676" s="2381"/>
    </row>
    <row r="900700" spans="70:70" x14ac:dyDescent="0.25">
      <c r="BR900700" s="2394"/>
    </row>
    <row r="900701" spans="70:70" x14ac:dyDescent="0.25">
      <c r="BR900701" s="2381"/>
    </row>
    <row r="900725" spans="70:70" x14ac:dyDescent="0.25">
      <c r="BR900725" s="2394"/>
    </row>
    <row r="900726" spans="70:70" x14ac:dyDescent="0.25">
      <c r="BR900726" s="2381"/>
    </row>
    <row r="900750" spans="70:70" x14ac:dyDescent="0.25">
      <c r="BR900750" s="2394"/>
    </row>
    <row r="900751" spans="70:70" x14ac:dyDescent="0.25">
      <c r="BR900751" s="2381"/>
    </row>
    <row r="900775" spans="70:70" x14ac:dyDescent="0.25">
      <c r="BR900775" s="2394"/>
    </row>
    <row r="900776" spans="70:70" x14ac:dyDescent="0.25">
      <c r="BR900776" s="2381"/>
    </row>
    <row r="900800" spans="70:70" x14ac:dyDescent="0.25">
      <c r="BR900800" s="2394"/>
    </row>
    <row r="900801" spans="70:70" x14ac:dyDescent="0.25">
      <c r="BR900801" s="2381"/>
    </row>
    <row r="900825" spans="70:70" x14ac:dyDescent="0.25">
      <c r="BR900825" s="2394"/>
    </row>
    <row r="900826" spans="70:70" x14ac:dyDescent="0.25">
      <c r="BR900826" s="2381"/>
    </row>
    <row r="900850" spans="70:70" x14ac:dyDescent="0.25">
      <c r="BR900850" s="2394"/>
    </row>
    <row r="900851" spans="70:70" x14ac:dyDescent="0.25">
      <c r="BR900851" s="2381"/>
    </row>
    <row r="900875" spans="70:70" x14ac:dyDescent="0.25">
      <c r="BR900875" s="2394"/>
    </row>
    <row r="900876" spans="70:70" x14ac:dyDescent="0.25">
      <c r="BR900876" s="2381"/>
    </row>
    <row r="900900" spans="70:70" x14ac:dyDescent="0.25">
      <c r="BR900900" s="2394"/>
    </row>
    <row r="900901" spans="70:70" x14ac:dyDescent="0.25">
      <c r="BR900901" s="2381"/>
    </row>
    <row r="900925" spans="70:70" x14ac:dyDescent="0.25">
      <c r="BR900925" s="2394"/>
    </row>
    <row r="900926" spans="70:70" x14ac:dyDescent="0.25">
      <c r="BR900926" s="2381"/>
    </row>
    <row r="900950" spans="70:70" x14ac:dyDescent="0.25">
      <c r="BR900950" s="2394"/>
    </row>
    <row r="900951" spans="70:70" x14ac:dyDescent="0.25">
      <c r="BR900951" s="2381"/>
    </row>
    <row r="900975" spans="70:70" x14ac:dyDescent="0.25">
      <c r="BR900975" s="2394"/>
    </row>
    <row r="900976" spans="70:70" x14ac:dyDescent="0.25">
      <c r="BR900976" s="2381"/>
    </row>
    <row r="901000" spans="70:70" x14ac:dyDescent="0.25">
      <c r="BR901000" s="2394"/>
    </row>
    <row r="901001" spans="70:70" x14ac:dyDescent="0.25">
      <c r="BR901001" s="2381"/>
    </row>
    <row r="901025" spans="70:70" x14ac:dyDescent="0.25">
      <c r="BR901025" s="2394"/>
    </row>
    <row r="901026" spans="70:70" x14ac:dyDescent="0.25">
      <c r="BR901026" s="2381"/>
    </row>
    <row r="901050" spans="70:70" x14ac:dyDescent="0.25">
      <c r="BR901050" s="2394"/>
    </row>
    <row r="901051" spans="70:70" x14ac:dyDescent="0.25">
      <c r="BR901051" s="2381"/>
    </row>
    <row r="901075" spans="70:70" x14ac:dyDescent="0.25">
      <c r="BR901075" s="2394"/>
    </row>
    <row r="901076" spans="70:70" x14ac:dyDescent="0.25">
      <c r="BR901076" s="2381"/>
    </row>
    <row r="901100" spans="70:70" x14ac:dyDescent="0.25">
      <c r="BR901100" s="2394"/>
    </row>
    <row r="901101" spans="70:70" x14ac:dyDescent="0.25">
      <c r="BR901101" s="2381"/>
    </row>
    <row r="901125" spans="70:70" x14ac:dyDescent="0.25">
      <c r="BR901125" s="2394"/>
    </row>
    <row r="901126" spans="70:70" x14ac:dyDescent="0.25">
      <c r="BR901126" s="2381"/>
    </row>
    <row r="901150" spans="70:70" x14ac:dyDescent="0.25">
      <c r="BR901150" s="2394"/>
    </row>
    <row r="901151" spans="70:70" x14ac:dyDescent="0.25">
      <c r="BR901151" s="2381"/>
    </row>
    <row r="901175" spans="70:70" x14ac:dyDescent="0.25">
      <c r="BR901175" s="2394"/>
    </row>
    <row r="901176" spans="70:70" x14ac:dyDescent="0.25">
      <c r="BR901176" s="2381"/>
    </row>
    <row r="901200" spans="70:70" x14ac:dyDescent="0.25">
      <c r="BR901200" s="2394"/>
    </row>
    <row r="901201" spans="70:70" x14ac:dyDescent="0.25">
      <c r="BR901201" s="2381"/>
    </row>
    <row r="901225" spans="70:70" x14ac:dyDescent="0.25">
      <c r="BR901225" s="2394"/>
    </row>
    <row r="901226" spans="70:70" x14ac:dyDescent="0.25">
      <c r="BR901226" s="2381"/>
    </row>
    <row r="901250" spans="70:70" x14ac:dyDescent="0.25">
      <c r="BR901250" s="2394"/>
    </row>
    <row r="901251" spans="70:70" x14ac:dyDescent="0.25">
      <c r="BR901251" s="2381"/>
    </row>
    <row r="901275" spans="70:70" x14ac:dyDescent="0.25">
      <c r="BR901275" s="2394"/>
    </row>
    <row r="901276" spans="70:70" x14ac:dyDescent="0.25">
      <c r="BR901276" s="2381"/>
    </row>
    <row r="901300" spans="70:70" x14ac:dyDescent="0.25">
      <c r="BR901300" s="2394"/>
    </row>
    <row r="901301" spans="70:70" x14ac:dyDescent="0.25">
      <c r="BR901301" s="2381"/>
    </row>
    <row r="901325" spans="70:70" x14ac:dyDescent="0.25">
      <c r="BR901325" s="2394"/>
    </row>
    <row r="901326" spans="70:70" x14ac:dyDescent="0.25">
      <c r="BR901326" s="2381"/>
    </row>
    <row r="901350" spans="70:70" x14ac:dyDescent="0.25">
      <c r="BR901350" s="2394"/>
    </row>
    <row r="901351" spans="70:70" x14ac:dyDescent="0.25">
      <c r="BR901351" s="2381"/>
    </row>
    <row r="901375" spans="70:70" x14ac:dyDescent="0.25">
      <c r="BR901375" s="2394"/>
    </row>
    <row r="901376" spans="70:70" x14ac:dyDescent="0.25">
      <c r="BR901376" s="2381"/>
    </row>
    <row r="901400" spans="70:70" x14ac:dyDescent="0.25">
      <c r="BR901400" s="2394"/>
    </row>
    <row r="901401" spans="70:70" x14ac:dyDescent="0.25">
      <c r="BR901401" s="2381"/>
    </row>
    <row r="901425" spans="70:70" x14ac:dyDescent="0.25">
      <c r="BR901425" s="2394"/>
    </row>
    <row r="901426" spans="70:70" x14ac:dyDescent="0.25">
      <c r="BR901426" s="2381"/>
    </row>
    <row r="901450" spans="70:70" x14ac:dyDescent="0.25">
      <c r="BR901450" s="2394"/>
    </row>
    <row r="901451" spans="70:70" x14ac:dyDescent="0.25">
      <c r="BR901451" s="2381"/>
    </row>
    <row r="901475" spans="70:70" x14ac:dyDescent="0.25">
      <c r="BR901475" s="2394"/>
    </row>
    <row r="901476" spans="70:70" x14ac:dyDescent="0.25">
      <c r="BR901476" s="2381"/>
    </row>
    <row r="901500" spans="70:70" x14ac:dyDescent="0.25">
      <c r="BR901500" s="2394"/>
    </row>
    <row r="901501" spans="70:70" x14ac:dyDescent="0.25">
      <c r="BR901501" s="2381"/>
    </row>
    <row r="901525" spans="70:70" x14ac:dyDescent="0.25">
      <c r="BR901525" s="2394"/>
    </row>
    <row r="901526" spans="70:70" x14ac:dyDescent="0.25">
      <c r="BR901526" s="2381"/>
    </row>
    <row r="901550" spans="70:70" x14ac:dyDescent="0.25">
      <c r="BR901550" s="2394"/>
    </row>
    <row r="901551" spans="70:70" x14ac:dyDescent="0.25">
      <c r="BR901551" s="2381"/>
    </row>
    <row r="901575" spans="70:70" x14ac:dyDescent="0.25">
      <c r="BR901575" s="2394"/>
    </row>
    <row r="901576" spans="70:70" x14ac:dyDescent="0.25">
      <c r="BR901576" s="2381"/>
    </row>
    <row r="901600" spans="70:70" x14ac:dyDescent="0.25">
      <c r="BR901600" s="2394"/>
    </row>
    <row r="901601" spans="70:70" x14ac:dyDescent="0.25">
      <c r="BR901601" s="2381"/>
    </row>
    <row r="901625" spans="70:70" x14ac:dyDescent="0.25">
      <c r="BR901625" s="2394"/>
    </row>
    <row r="901626" spans="70:70" x14ac:dyDescent="0.25">
      <c r="BR901626" s="2381"/>
    </row>
    <row r="901650" spans="70:70" x14ac:dyDescent="0.25">
      <c r="BR901650" s="2394"/>
    </row>
    <row r="901651" spans="70:70" x14ac:dyDescent="0.25">
      <c r="BR901651" s="2381"/>
    </row>
    <row r="901675" spans="70:70" x14ac:dyDescent="0.25">
      <c r="BR901675" s="2394"/>
    </row>
    <row r="901676" spans="70:70" x14ac:dyDescent="0.25">
      <c r="BR901676" s="2381"/>
    </row>
    <row r="901700" spans="70:70" x14ac:dyDescent="0.25">
      <c r="BR901700" s="2394"/>
    </row>
    <row r="901701" spans="70:70" x14ac:dyDescent="0.25">
      <c r="BR901701" s="2381"/>
    </row>
    <row r="901725" spans="70:70" x14ac:dyDescent="0.25">
      <c r="BR901725" s="2394"/>
    </row>
    <row r="901726" spans="70:70" x14ac:dyDescent="0.25">
      <c r="BR901726" s="2381"/>
    </row>
    <row r="901750" spans="70:70" x14ac:dyDescent="0.25">
      <c r="BR901750" s="2394"/>
    </row>
    <row r="901751" spans="70:70" x14ac:dyDescent="0.25">
      <c r="BR901751" s="2381"/>
    </row>
    <row r="901775" spans="70:70" x14ac:dyDescent="0.25">
      <c r="BR901775" s="2394"/>
    </row>
    <row r="901776" spans="70:70" x14ac:dyDescent="0.25">
      <c r="BR901776" s="2381"/>
    </row>
    <row r="901800" spans="70:70" x14ac:dyDescent="0.25">
      <c r="BR901800" s="2394"/>
    </row>
    <row r="901801" spans="70:70" x14ac:dyDescent="0.25">
      <c r="BR901801" s="2381"/>
    </row>
    <row r="901825" spans="70:70" x14ac:dyDescent="0.25">
      <c r="BR901825" s="2394"/>
    </row>
    <row r="901826" spans="70:70" x14ac:dyDescent="0.25">
      <c r="BR901826" s="2381"/>
    </row>
    <row r="901850" spans="70:70" x14ac:dyDescent="0.25">
      <c r="BR901850" s="2394"/>
    </row>
    <row r="901851" spans="70:70" x14ac:dyDescent="0.25">
      <c r="BR901851" s="2381"/>
    </row>
    <row r="901875" spans="70:70" x14ac:dyDescent="0.25">
      <c r="BR901875" s="2394"/>
    </row>
    <row r="901876" spans="70:70" x14ac:dyDescent="0.25">
      <c r="BR901876" s="2381"/>
    </row>
    <row r="901900" spans="70:70" x14ac:dyDescent="0.25">
      <c r="BR901900" s="2394"/>
    </row>
    <row r="901901" spans="70:70" x14ac:dyDescent="0.25">
      <c r="BR901901" s="2381"/>
    </row>
    <row r="901925" spans="70:70" x14ac:dyDescent="0.25">
      <c r="BR901925" s="2394"/>
    </row>
    <row r="901926" spans="70:70" x14ac:dyDescent="0.25">
      <c r="BR901926" s="2381"/>
    </row>
    <row r="901950" spans="70:70" x14ac:dyDescent="0.25">
      <c r="BR901950" s="2394"/>
    </row>
    <row r="901951" spans="70:70" x14ac:dyDescent="0.25">
      <c r="BR901951" s="2381"/>
    </row>
    <row r="901975" spans="70:70" x14ac:dyDescent="0.25">
      <c r="BR901975" s="2394"/>
    </row>
    <row r="901976" spans="70:70" x14ac:dyDescent="0.25">
      <c r="BR901976" s="2381"/>
    </row>
    <row r="902000" spans="70:70" x14ac:dyDescent="0.25">
      <c r="BR902000" s="2394"/>
    </row>
    <row r="902001" spans="70:70" x14ac:dyDescent="0.25">
      <c r="BR902001" s="2381"/>
    </row>
    <row r="902025" spans="70:70" x14ac:dyDescent="0.25">
      <c r="BR902025" s="2394"/>
    </row>
    <row r="902026" spans="70:70" x14ac:dyDescent="0.25">
      <c r="BR902026" s="2381"/>
    </row>
    <row r="902050" spans="70:70" x14ac:dyDescent="0.25">
      <c r="BR902050" s="2394"/>
    </row>
    <row r="902051" spans="70:70" x14ac:dyDescent="0.25">
      <c r="BR902051" s="2381"/>
    </row>
    <row r="902075" spans="70:70" x14ac:dyDescent="0.25">
      <c r="BR902075" s="2394"/>
    </row>
    <row r="902076" spans="70:70" x14ac:dyDescent="0.25">
      <c r="BR902076" s="2381"/>
    </row>
    <row r="902100" spans="70:70" x14ac:dyDescent="0.25">
      <c r="BR902100" s="2394"/>
    </row>
    <row r="902101" spans="70:70" x14ac:dyDescent="0.25">
      <c r="BR902101" s="2381"/>
    </row>
    <row r="902125" spans="70:70" x14ac:dyDescent="0.25">
      <c r="BR902125" s="2394"/>
    </row>
    <row r="902126" spans="70:70" x14ac:dyDescent="0.25">
      <c r="BR902126" s="2381"/>
    </row>
    <row r="902150" spans="70:70" x14ac:dyDescent="0.25">
      <c r="BR902150" s="2394"/>
    </row>
    <row r="902151" spans="70:70" x14ac:dyDescent="0.25">
      <c r="BR902151" s="2381"/>
    </row>
    <row r="902175" spans="70:70" x14ac:dyDescent="0.25">
      <c r="BR902175" s="2394"/>
    </row>
    <row r="902176" spans="70:70" x14ac:dyDescent="0.25">
      <c r="BR902176" s="2381"/>
    </row>
    <row r="902200" spans="70:70" x14ac:dyDescent="0.25">
      <c r="BR902200" s="2394"/>
    </row>
    <row r="902201" spans="70:70" x14ac:dyDescent="0.25">
      <c r="BR902201" s="2381"/>
    </row>
    <row r="902225" spans="70:70" x14ac:dyDescent="0.25">
      <c r="BR902225" s="2394"/>
    </row>
    <row r="902226" spans="70:70" x14ac:dyDescent="0.25">
      <c r="BR902226" s="2381"/>
    </row>
    <row r="902250" spans="70:70" x14ac:dyDescent="0.25">
      <c r="BR902250" s="2394"/>
    </row>
    <row r="902251" spans="70:70" x14ac:dyDescent="0.25">
      <c r="BR902251" s="2381"/>
    </row>
    <row r="902275" spans="70:70" x14ac:dyDescent="0.25">
      <c r="BR902275" s="2394"/>
    </row>
    <row r="902276" spans="70:70" x14ac:dyDescent="0.25">
      <c r="BR902276" s="2381"/>
    </row>
    <row r="902300" spans="70:70" x14ac:dyDescent="0.25">
      <c r="BR902300" s="2394"/>
    </row>
    <row r="902301" spans="70:70" x14ac:dyDescent="0.25">
      <c r="BR902301" s="2381"/>
    </row>
    <row r="902325" spans="70:70" x14ac:dyDescent="0.25">
      <c r="BR902325" s="2394"/>
    </row>
    <row r="902326" spans="70:70" x14ac:dyDescent="0.25">
      <c r="BR902326" s="2381"/>
    </row>
    <row r="902350" spans="70:70" x14ac:dyDescent="0.25">
      <c r="BR902350" s="2394"/>
    </row>
    <row r="902351" spans="70:70" x14ac:dyDescent="0.25">
      <c r="BR902351" s="2381"/>
    </row>
    <row r="902375" spans="70:70" x14ac:dyDescent="0.25">
      <c r="BR902375" s="2394"/>
    </row>
    <row r="902376" spans="70:70" x14ac:dyDescent="0.25">
      <c r="BR902376" s="2381"/>
    </row>
    <row r="902400" spans="70:70" x14ac:dyDescent="0.25">
      <c r="BR902400" s="2394"/>
    </row>
    <row r="902401" spans="70:70" x14ac:dyDescent="0.25">
      <c r="BR902401" s="2381"/>
    </row>
    <row r="902425" spans="70:70" x14ac:dyDescent="0.25">
      <c r="BR902425" s="2394"/>
    </row>
    <row r="902426" spans="70:70" x14ac:dyDescent="0.25">
      <c r="BR902426" s="2381"/>
    </row>
    <row r="902450" spans="70:70" x14ac:dyDescent="0.25">
      <c r="BR902450" s="2394"/>
    </row>
    <row r="902451" spans="70:70" x14ac:dyDescent="0.25">
      <c r="BR902451" s="2381"/>
    </row>
    <row r="902475" spans="70:70" x14ac:dyDescent="0.25">
      <c r="BR902475" s="2394"/>
    </row>
    <row r="902476" spans="70:70" x14ac:dyDescent="0.25">
      <c r="BR902476" s="2381"/>
    </row>
    <row r="902500" spans="70:70" x14ac:dyDescent="0.25">
      <c r="BR902500" s="2394"/>
    </row>
    <row r="902501" spans="70:70" x14ac:dyDescent="0.25">
      <c r="BR902501" s="2381"/>
    </row>
    <row r="902525" spans="70:70" x14ac:dyDescent="0.25">
      <c r="BR902525" s="2394"/>
    </row>
    <row r="902526" spans="70:70" x14ac:dyDescent="0.25">
      <c r="BR902526" s="2381"/>
    </row>
    <row r="902550" spans="70:70" x14ac:dyDescent="0.25">
      <c r="BR902550" s="2394"/>
    </row>
    <row r="902551" spans="70:70" x14ac:dyDescent="0.25">
      <c r="BR902551" s="2381"/>
    </row>
    <row r="902575" spans="70:70" x14ac:dyDescent="0.25">
      <c r="BR902575" s="2394"/>
    </row>
    <row r="902576" spans="70:70" x14ac:dyDescent="0.25">
      <c r="BR902576" s="2381"/>
    </row>
    <row r="902600" spans="70:70" x14ac:dyDescent="0.25">
      <c r="BR902600" s="2394"/>
    </row>
    <row r="902601" spans="70:70" x14ac:dyDescent="0.25">
      <c r="BR902601" s="2381"/>
    </row>
    <row r="902625" spans="70:70" x14ac:dyDescent="0.25">
      <c r="BR902625" s="2394"/>
    </row>
    <row r="902626" spans="70:70" x14ac:dyDescent="0.25">
      <c r="BR902626" s="2381"/>
    </row>
    <row r="902650" spans="70:70" x14ac:dyDescent="0.25">
      <c r="BR902650" s="2394"/>
    </row>
    <row r="902651" spans="70:70" x14ac:dyDescent="0.25">
      <c r="BR902651" s="2381"/>
    </row>
    <row r="902675" spans="70:70" x14ac:dyDescent="0.25">
      <c r="BR902675" s="2394"/>
    </row>
    <row r="902676" spans="70:70" x14ac:dyDescent="0.25">
      <c r="BR902676" s="2381"/>
    </row>
    <row r="902700" spans="70:70" x14ac:dyDescent="0.25">
      <c r="BR902700" s="2394"/>
    </row>
    <row r="902701" spans="70:70" x14ac:dyDescent="0.25">
      <c r="BR902701" s="2381"/>
    </row>
    <row r="902725" spans="70:70" x14ac:dyDescent="0.25">
      <c r="BR902725" s="2394"/>
    </row>
    <row r="902726" spans="70:70" x14ac:dyDescent="0.25">
      <c r="BR902726" s="2381"/>
    </row>
    <row r="902750" spans="70:70" x14ac:dyDescent="0.25">
      <c r="BR902750" s="2394"/>
    </row>
    <row r="902751" spans="70:70" x14ac:dyDescent="0.25">
      <c r="BR902751" s="2381"/>
    </row>
    <row r="902775" spans="70:70" x14ac:dyDescent="0.25">
      <c r="BR902775" s="2394"/>
    </row>
    <row r="902776" spans="70:70" x14ac:dyDescent="0.25">
      <c r="BR902776" s="2381"/>
    </row>
    <row r="902800" spans="70:70" x14ac:dyDescent="0.25">
      <c r="BR902800" s="2394"/>
    </row>
    <row r="902801" spans="70:70" x14ac:dyDescent="0.25">
      <c r="BR902801" s="2381"/>
    </row>
    <row r="902825" spans="70:70" x14ac:dyDescent="0.25">
      <c r="BR902825" s="2394"/>
    </row>
    <row r="902826" spans="70:70" x14ac:dyDescent="0.25">
      <c r="BR902826" s="2381"/>
    </row>
    <row r="902850" spans="70:70" x14ac:dyDescent="0.25">
      <c r="BR902850" s="2394"/>
    </row>
    <row r="902851" spans="70:70" x14ac:dyDescent="0.25">
      <c r="BR902851" s="2381"/>
    </row>
    <row r="902875" spans="70:70" x14ac:dyDescent="0.25">
      <c r="BR902875" s="2394"/>
    </row>
    <row r="902876" spans="70:70" x14ac:dyDescent="0.25">
      <c r="BR902876" s="2381"/>
    </row>
    <row r="902900" spans="70:70" x14ac:dyDescent="0.25">
      <c r="BR902900" s="2394"/>
    </row>
    <row r="902901" spans="70:70" x14ac:dyDescent="0.25">
      <c r="BR902901" s="2381"/>
    </row>
    <row r="902925" spans="70:70" x14ac:dyDescent="0.25">
      <c r="BR902925" s="2394"/>
    </row>
    <row r="902926" spans="70:70" x14ac:dyDescent="0.25">
      <c r="BR902926" s="2381"/>
    </row>
    <row r="902950" spans="70:70" x14ac:dyDescent="0.25">
      <c r="BR902950" s="2394"/>
    </row>
    <row r="902951" spans="70:70" x14ac:dyDescent="0.25">
      <c r="BR902951" s="2381"/>
    </row>
    <row r="902975" spans="70:70" x14ac:dyDescent="0.25">
      <c r="BR902975" s="2394"/>
    </row>
    <row r="902976" spans="70:70" x14ac:dyDescent="0.25">
      <c r="BR902976" s="2381"/>
    </row>
    <row r="903000" spans="70:70" x14ac:dyDescent="0.25">
      <c r="BR903000" s="2394"/>
    </row>
    <row r="903001" spans="70:70" x14ac:dyDescent="0.25">
      <c r="BR903001" s="2381"/>
    </row>
    <row r="903025" spans="70:70" x14ac:dyDescent="0.25">
      <c r="BR903025" s="2394"/>
    </row>
    <row r="903026" spans="70:70" x14ac:dyDescent="0.25">
      <c r="BR903026" s="2381"/>
    </row>
    <row r="903050" spans="70:70" x14ac:dyDescent="0.25">
      <c r="BR903050" s="2394"/>
    </row>
    <row r="903051" spans="70:70" x14ac:dyDescent="0.25">
      <c r="BR903051" s="2381"/>
    </row>
    <row r="903075" spans="70:70" x14ac:dyDescent="0.25">
      <c r="BR903075" s="2394"/>
    </row>
    <row r="903076" spans="70:70" x14ac:dyDescent="0.25">
      <c r="BR903076" s="2381"/>
    </row>
    <row r="903100" spans="70:70" x14ac:dyDescent="0.25">
      <c r="BR903100" s="2394"/>
    </row>
    <row r="903101" spans="70:70" x14ac:dyDescent="0.25">
      <c r="BR903101" s="2381"/>
    </row>
    <row r="903125" spans="70:70" x14ac:dyDescent="0.25">
      <c r="BR903125" s="2394"/>
    </row>
    <row r="903126" spans="70:70" x14ac:dyDescent="0.25">
      <c r="BR903126" s="2381"/>
    </row>
    <row r="903150" spans="70:70" x14ac:dyDescent="0.25">
      <c r="BR903150" s="2394"/>
    </row>
    <row r="903151" spans="70:70" x14ac:dyDescent="0.25">
      <c r="BR903151" s="2381"/>
    </row>
    <row r="903175" spans="70:70" x14ac:dyDescent="0.25">
      <c r="BR903175" s="2394"/>
    </row>
    <row r="903176" spans="70:70" x14ac:dyDescent="0.25">
      <c r="BR903176" s="2381"/>
    </row>
    <row r="903200" spans="70:70" x14ac:dyDescent="0.25">
      <c r="BR903200" s="2394"/>
    </row>
    <row r="903201" spans="70:70" x14ac:dyDescent="0.25">
      <c r="BR903201" s="2381"/>
    </row>
    <row r="903225" spans="70:70" x14ac:dyDescent="0.25">
      <c r="BR903225" s="2394"/>
    </row>
    <row r="903226" spans="70:70" x14ac:dyDescent="0.25">
      <c r="BR903226" s="2381"/>
    </row>
    <row r="903250" spans="70:70" x14ac:dyDescent="0.25">
      <c r="BR903250" s="2394"/>
    </row>
    <row r="903251" spans="70:70" x14ac:dyDescent="0.25">
      <c r="BR903251" s="2381"/>
    </row>
    <row r="903275" spans="70:70" x14ac:dyDescent="0.25">
      <c r="BR903275" s="2394"/>
    </row>
    <row r="903276" spans="70:70" x14ac:dyDescent="0.25">
      <c r="BR903276" s="2381"/>
    </row>
    <row r="903300" spans="70:70" x14ac:dyDescent="0.25">
      <c r="BR903300" s="2394"/>
    </row>
    <row r="903301" spans="70:70" x14ac:dyDescent="0.25">
      <c r="BR903301" s="2381"/>
    </row>
    <row r="903325" spans="70:70" x14ac:dyDescent="0.25">
      <c r="BR903325" s="2394"/>
    </row>
    <row r="903326" spans="70:70" x14ac:dyDescent="0.25">
      <c r="BR903326" s="2381"/>
    </row>
    <row r="903350" spans="70:70" x14ac:dyDescent="0.25">
      <c r="BR903350" s="2394"/>
    </row>
    <row r="903351" spans="70:70" x14ac:dyDescent="0.25">
      <c r="BR903351" s="2381"/>
    </row>
    <row r="903375" spans="70:70" x14ac:dyDescent="0.25">
      <c r="BR903375" s="2394"/>
    </row>
    <row r="903376" spans="70:70" x14ac:dyDescent="0.25">
      <c r="BR903376" s="2381"/>
    </row>
    <row r="903400" spans="70:70" x14ac:dyDescent="0.25">
      <c r="BR903400" s="2394"/>
    </row>
    <row r="903401" spans="70:70" x14ac:dyDescent="0.25">
      <c r="BR903401" s="2381"/>
    </row>
    <row r="903425" spans="70:70" x14ac:dyDescent="0.25">
      <c r="BR903425" s="2394"/>
    </row>
    <row r="903426" spans="70:70" x14ac:dyDescent="0.25">
      <c r="BR903426" s="2381"/>
    </row>
    <row r="903450" spans="70:70" x14ac:dyDescent="0.25">
      <c r="BR903450" s="2394"/>
    </row>
    <row r="903451" spans="70:70" x14ac:dyDescent="0.25">
      <c r="BR903451" s="2381"/>
    </row>
    <row r="903475" spans="70:70" x14ac:dyDescent="0.25">
      <c r="BR903475" s="2394"/>
    </row>
    <row r="903476" spans="70:70" x14ac:dyDescent="0.25">
      <c r="BR903476" s="2381"/>
    </row>
    <row r="903500" spans="70:70" x14ac:dyDescent="0.25">
      <c r="BR903500" s="2394"/>
    </row>
    <row r="903501" spans="70:70" x14ac:dyDescent="0.25">
      <c r="BR903501" s="2381"/>
    </row>
    <row r="903525" spans="70:70" x14ac:dyDescent="0.25">
      <c r="BR903525" s="2394"/>
    </row>
    <row r="903526" spans="70:70" x14ac:dyDescent="0.25">
      <c r="BR903526" s="2381"/>
    </row>
    <row r="903550" spans="70:70" x14ac:dyDescent="0.25">
      <c r="BR903550" s="2394"/>
    </row>
    <row r="903551" spans="70:70" x14ac:dyDescent="0.25">
      <c r="BR903551" s="2381"/>
    </row>
    <row r="903575" spans="70:70" x14ac:dyDescent="0.25">
      <c r="BR903575" s="2394"/>
    </row>
    <row r="903576" spans="70:70" x14ac:dyDescent="0.25">
      <c r="BR903576" s="2381"/>
    </row>
    <row r="903600" spans="70:70" x14ac:dyDescent="0.25">
      <c r="BR903600" s="2394"/>
    </row>
    <row r="903601" spans="70:70" x14ac:dyDescent="0.25">
      <c r="BR903601" s="2381"/>
    </row>
    <row r="903625" spans="70:70" x14ac:dyDescent="0.25">
      <c r="BR903625" s="2394"/>
    </row>
    <row r="903626" spans="70:70" x14ac:dyDescent="0.25">
      <c r="BR903626" s="2381"/>
    </row>
    <row r="903650" spans="70:70" x14ac:dyDescent="0.25">
      <c r="BR903650" s="2394"/>
    </row>
    <row r="903651" spans="70:70" x14ac:dyDescent="0.25">
      <c r="BR903651" s="2381"/>
    </row>
    <row r="903675" spans="70:70" x14ac:dyDescent="0.25">
      <c r="BR903675" s="2394"/>
    </row>
    <row r="903676" spans="70:70" x14ac:dyDescent="0.25">
      <c r="BR903676" s="2381"/>
    </row>
    <row r="903700" spans="70:70" x14ac:dyDescent="0.25">
      <c r="BR903700" s="2394"/>
    </row>
    <row r="903701" spans="70:70" x14ac:dyDescent="0.25">
      <c r="BR903701" s="2381"/>
    </row>
    <row r="903725" spans="70:70" x14ac:dyDescent="0.25">
      <c r="BR903725" s="2394"/>
    </row>
    <row r="903726" spans="70:70" x14ac:dyDescent="0.25">
      <c r="BR903726" s="2381"/>
    </row>
    <row r="903750" spans="70:70" x14ac:dyDescent="0.25">
      <c r="BR903750" s="2394"/>
    </row>
    <row r="903751" spans="70:70" x14ac:dyDescent="0.25">
      <c r="BR903751" s="2381"/>
    </row>
    <row r="903775" spans="70:70" x14ac:dyDescent="0.25">
      <c r="BR903775" s="2394"/>
    </row>
    <row r="903776" spans="70:70" x14ac:dyDescent="0.25">
      <c r="BR903776" s="2381"/>
    </row>
    <row r="903800" spans="70:70" x14ac:dyDescent="0.25">
      <c r="BR903800" s="2394"/>
    </row>
    <row r="903801" spans="70:70" x14ac:dyDescent="0.25">
      <c r="BR903801" s="2381"/>
    </row>
    <row r="903825" spans="70:70" x14ac:dyDescent="0.25">
      <c r="BR903825" s="2394"/>
    </row>
    <row r="903826" spans="70:70" x14ac:dyDescent="0.25">
      <c r="BR903826" s="2381"/>
    </row>
    <row r="903850" spans="70:70" x14ac:dyDescent="0.25">
      <c r="BR903850" s="2394"/>
    </row>
    <row r="903851" spans="70:70" x14ac:dyDescent="0.25">
      <c r="BR903851" s="2381"/>
    </row>
    <row r="903875" spans="70:70" x14ac:dyDescent="0.25">
      <c r="BR903875" s="2394"/>
    </row>
    <row r="903876" spans="70:70" x14ac:dyDescent="0.25">
      <c r="BR903876" s="2381"/>
    </row>
    <row r="903900" spans="70:70" x14ac:dyDescent="0.25">
      <c r="BR903900" s="2394"/>
    </row>
    <row r="903901" spans="70:70" x14ac:dyDescent="0.25">
      <c r="BR903901" s="2381"/>
    </row>
    <row r="903925" spans="70:70" x14ac:dyDescent="0.25">
      <c r="BR903925" s="2394"/>
    </row>
    <row r="903926" spans="70:70" x14ac:dyDescent="0.25">
      <c r="BR903926" s="2381"/>
    </row>
    <row r="903950" spans="70:70" x14ac:dyDescent="0.25">
      <c r="BR903950" s="2394"/>
    </row>
    <row r="903951" spans="70:70" x14ac:dyDescent="0.25">
      <c r="BR903951" s="2381"/>
    </row>
    <row r="903975" spans="70:70" x14ac:dyDescent="0.25">
      <c r="BR903975" s="2394"/>
    </row>
    <row r="903976" spans="70:70" x14ac:dyDescent="0.25">
      <c r="BR903976" s="2381"/>
    </row>
    <row r="904000" spans="70:70" x14ac:dyDescent="0.25">
      <c r="BR904000" s="2394"/>
    </row>
    <row r="904001" spans="70:70" x14ac:dyDescent="0.25">
      <c r="BR904001" s="2381"/>
    </row>
    <row r="904025" spans="70:70" x14ac:dyDescent="0.25">
      <c r="BR904025" s="2394"/>
    </row>
    <row r="904026" spans="70:70" x14ac:dyDescent="0.25">
      <c r="BR904026" s="2381"/>
    </row>
    <row r="904050" spans="70:70" x14ac:dyDescent="0.25">
      <c r="BR904050" s="2394"/>
    </row>
    <row r="904051" spans="70:70" x14ac:dyDescent="0.25">
      <c r="BR904051" s="2381"/>
    </row>
    <row r="904075" spans="70:70" x14ac:dyDescent="0.25">
      <c r="BR904075" s="2394"/>
    </row>
    <row r="904076" spans="70:70" x14ac:dyDescent="0.25">
      <c r="BR904076" s="2381"/>
    </row>
    <row r="904100" spans="70:70" x14ac:dyDescent="0.25">
      <c r="BR904100" s="2394"/>
    </row>
    <row r="904101" spans="70:70" x14ac:dyDescent="0.25">
      <c r="BR904101" s="2381"/>
    </row>
    <row r="904125" spans="70:70" x14ac:dyDescent="0.25">
      <c r="BR904125" s="2394"/>
    </row>
    <row r="904126" spans="70:70" x14ac:dyDescent="0.25">
      <c r="BR904126" s="2381"/>
    </row>
    <row r="904150" spans="70:70" x14ac:dyDescent="0.25">
      <c r="BR904150" s="2394"/>
    </row>
    <row r="904151" spans="70:70" x14ac:dyDescent="0.25">
      <c r="BR904151" s="2381"/>
    </row>
    <row r="904175" spans="70:70" x14ac:dyDescent="0.25">
      <c r="BR904175" s="2394"/>
    </row>
    <row r="904176" spans="70:70" x14ac:dyDescent="0.25">
      <c r="BR904176" s="2381"/>
    </row>
    <row r="904200" spans="70:70" x14ac:dyDescent="0.25">
      <c r="BR904200" s="2394"/>
    </row>
    <row r="904201" spans="70:70" x14ac:dyDescent="0.25">
      <c r="BR904201" s="2381"/>
    </row>
    <row r="904225" spans="70:70" x14ac:dyDescent="0.25">
      <c r="BR904225" s="2394"/>
    </row>
    <row r="904226" spans="70:70" x14ac:dyDescent="0.25">
      <c r="BR904226" s="2381"/>
    </row>
    <row r="904250" spans="70:70" x14ac:dyDescent="0.25">
      <c r="BR904250" s="2394"/>
    </row>
    <row r="904251" spans="70:70" x14ac:dyDescent="0.25">
      <c r="BR904251" s="2381"/>
    </row>
    <row r="904275" spans="70:70" x14ac:dyDescent="0.25">
      <c r="BR904275" s="2394"/>
    </row>
    <row r="904276" spans="70:70" x14ac:dyDescent="0.25">
      <c r="BR904276" s="2381"/>
    </row>
    <row r="904300" spans="70:70" x14ac:dyDescent="0.25">
      <c r="BR904300" s="2394"/>
    </row>
    <row r="904301" spans="70:70" x14ac:dyDescent="0.25">
      <c r="BR904301" s="2381"/>
    </row>
    <row r="904325" spans="70:70" x14ac:dyDescent="0.25">
      <c r="BR904325" s="2394"/>
    </row>
    <row r="904326" spans="70:70" x14ac:dyDescent="0.25">
      <c r="BR904326" s="2381"/>
    </row>
    <row r="904350" spans="70:70" x14ac:dyDescent="0.25">
      <c r="BR904350" s="2394"/>
    </row>
    <row r="904351" spans="70:70" x14ac:dyDescent="0.25">
      <c r="BR904351" s="2381"/>
    </row>
    <row r="904375" spans="70:70" x14ac:dyDescent="0.25">
      <c r="BR904375" s="2394"/>
    </row>
    <row r="904376" spans="70:70" x14ac:dyDescent="0.25">
      <c r="BR904376" s="2381"/>
    </row>
    <row r="904400" spans="70:70" x14ac:dyDescent="0.25">
      <c r="BR904400" s="2394"/>
    </row>
    <row r="904401" spans="70:70" x14ac:dyDescent="0.25">
      <c r="BR904401" s="2381"/>
    </row>
    <row r="904425" spans="70:70" x14ac:dyDescent="0.25">
      <c r="BR904425" s="2394"/>
    </row>
    <row r="904426" spans="70:70" x14ac:dyDescent="0.25">
      <c r="BR904426" s="2381"/>
    </row>
    <row r="904450" spans="70:70" x14ac:dyDescent="0.25">
      <c r="BR904450" s="2394"/>
    </row>
    <row r="904451" spans="70:70" x14ac:dyDescent="0.25">
      <c r="BR904451" s="2381"/>
    </row>
    <row r="904475" spans="70:70" x14ac:dyDescent="0.25">
      <c r="BR904475" s="2394"/>
    </row>
    <row r="904476" spans="70:70" x14ac:dyDescent="0.25">
      <c r="BR904476" s="2381"/>
    </row>
    <row r="904500" spans="70:70" x14ac:dyDescent="0.25">
      <c r="BR904500" s="2394"/>
    </row>
    <row r="904501" spans="70:70" x14ac:dyDescent="0.25">
      <c r="BR904501" s="2381"/>
    </row>
    <row r="904525" spans="70:70" x14ac:dyDescent="0.25">
      <c r="BR904525" s="2394"/>
    </row>
    <row r="904526" spans="70:70" x14ac:dyDescent="0.25">
      <c r="BR904526" s="2381"/>
    </row>
    <row r="904550" spans="70:70" x14ac:dyDescent="0.25">
      <c r="BR904550" s="2394"/>
    </row>
    <row r="904551" spans="70:70" x14ac:dyDescent="0.25">
      <c r="BR904551" s="2381"/>
    </row>
    <row r="904575" spans="70:70" x14ac:dyDescent="0.25">
      <c r="BR904575" s="2394"/>
    </row>
    <row r="904576" spans="70:70" x14ac:dyDescent="0.25">
      <c r="BR904576" s="2381"/>
    </row>
    <row r="904600" spans="70:70" x14ac:dyDescent="0.25">
      <c r="BR904600" s="2394"/>
    </row>
    <row r="904601" spans="70:70" x14ac:dyDescent="0.25">
      <c r="BR904601" s="2381"/>
    </row>
    <row r="904625" spans="70:70" x14ac:dyDescent="0.25">
      <c r="BR904625" s="2394"/>
    </row>
    <row r="904626" spans="70:70" x14ac:dyDescent="0.25">
      <c r="BR904626" s="2381"/>
    </row>
    <row r="904650" spans="70:70" x14ac:dyDescent="0.25">
      <c r="BR904650" s="2394"/>
    </row>
    <row r="904651" spans="70:70" x14ac:dyDescent="0.25">
      <c r="BR904651" s="2381"/>
    </row>
    <row r="904675" spans="70:70" x14ac:dyDescent="0.25">
      <c r="BR904675" s="2394"/>
    </row>
    <row r="904676" spans="70:70" x14ac:dyDescent="0.25">
      <c r="BR904676" s="2381"/>
    </row>
    <row r="904700" spans="70:70" x14ac:dyDescent="0.25">
      <c r="BR904700" s="2394"/>
    </row>
    <row r="904701" spans="70:70" x14ac:dyDescent="0.25">
      <c r="BR904701" s="2381"/>
    </row>
    <row r="904725" spans="70:70" x14ac:dyDescent="0.25">
      <c r="BR904725" s="2394"/>
    </row>
    <row r="904726" spans="70:70" x14ac:dyDescent="0.25">
      <c r="BR904726" s="2381"/>
    </row>
    <row r="904750" spans="70:70" x14ac:dyDescent="0.25">
      <c r="BR904750" s="2394"/>
    </row>
    <row r="904751" spans="70:70" x14ac:dyDescent="0.25">
      <c r="BR904751" s="2381"/>
    </row>
    <row r="904775" spans="70:70" x14ac:dyDescent="0.25">
      <c r="BR904775" s="2394"/>
    </row>
    <row r="904776" spans="70:70" x14ac:dyDescent="0.25">
      <c r="BR904776" s="2381"/>
    </row>
    <row r="904800" spans="70:70" x14ac:dyDescent="0.25">
      <c r="BR904800" s="2394"/>
    </row>
    <row r="904801" spans="70:70" x14ac:dyDescent="0.25">
      <c r="BR904801" s="2381"/>
    </row>
    <row r="904825" spans="70:70" x14ac:dyDescent="0.25">
      <c r="BR904825" s="2394"/>
    </row>
    <row r="904826" spans="70:70" x14ac:dyDescent="0.25">
      <c r="BR904826" s="2381"/>
    </row>
    <row r="904850" spans="70:70" x14ac:dyDescent="0.25">
      <c r="BR904850" s="2394"/>
    </row>
    <row r="904851" spans="70:70" x14ac:dyDescent="0.25">
      <c r="BR904851" s="2381"/>
    </row>
    <row r="904875" spans="70:70" x14ac:dyDescent="0.25">
      <c r="BR904875" s="2394"/>
    </row>
    <row r="904876" spans="70:70" x14ac:dyDescent="0.25">
      <c r="BR904876" s="2381"/>
    </row>
    <row r="904900" spans="70:70" x14ac:dyDescent="0.25">
      <c r="BR904900" s="2394"/>
    </row>
    <row r="904901" spans="70:70" x14ac:dyDescent="0.25">
      <c r="BR904901" s="2381"/>
    </row>
    <row r="904925" spans="70:70" x14ac:dyDescent="0.25">
      <c r="BR904925" s="2394"/>
    </row>
    <row r="904926" spans="70:70" x14ac:dyDescent="0.25">
      <c r="BR904926" s="2381"/>
    </row>
    <row r="904950" spans="70:70" x14ac:dyDescent="0.25">
      <c r="BR904950" s="2394"/>
    </row>
    <row r="904951" spans="70:70" x14ac:dyDescent="0.25">
      <c r="BR904951" s="2381"/>
    </row>
    <row r="904975" spans="70:70" x14ac:dyDescent="0.25">
      <c r="BR904975" s="2394"/>
    </row>
    <row r="904976" spans="70:70" x14ac:dyDescent="0.25">
      <c r="BR904976" s="2381"/>
    </row>
    <row r="905000" spans="70:70" x14ac:dyDescent="0.25">
      <c r="BR905000" s="2394"/>
    </row>
    <row r="905001" spans="70:70" x14ac:dyDescent="0.25">
      <c r="BR905001" s="2381"/>
    </row>
    <row r="905025" spans="70:70" x14ac:dyDescent="0.25">
      <c r="BR905025" s="2394"/>
    </row>
    <row r="905026" spans="70:70" x14ac:dyDescent="0.25">
      <c r="BR905026" s="2381"/>
    </row>
    <row r="905050" spans="70:70" x14ac:dyDescent="0.25">
      <c r="BR905050" s="2394"/>
    </row>
    <row r="905051" spans="70:70" x14ac:dyDescent="0.25">
      <c r="BR905051" s="2381"/>
    </row>
    <row r="905075" spans="70:70" x14ac:dyDescent="0.25">
      <c r="BR905075" s="2394"/>
    </row>
    <row r="905076" spans="70:70" x14ac:dyDescent="0.25">
      <c r="BR905076" s="2381"/>
    </row>
    <row r="905100" spans="70:70" x14ac:dyDescent="0.25">
      <c r="BR905100" s="2394"/>
    </row>
    <row r="905101" spans="70:70" x14ac:dyDescent="0.25">
      <c r="BR905101" s="2381"/>
    </row>
    <row r="905125" spans="70:70" x14ac:dyDescent="0.25">
      <c r="BR905125" s="2394"/>
    </row>
    <row r="905126" spans="70:70" x14ac:dyDescent="0.25">
      <c r="BR905126" s="2381"/>
    </row>
    <row r="905150" spans="70:70" x14ac:dyDescent="0.25">
      <c r="BR905150" s="2394"/>
    </row>
    <row r="905151" spans="70:70" x14ac:dyDescent="0.25">
      <c r="BR905151" s="2381"/>
    </row>
    <row r="905175" spans="70:70" x14ac:dyDescent="0.25">
      <c r="BR905175" s="2394"/>
    </row>
    <row r="905176" spans="70:70" x14ac:dyDescent="0.25">
      <c r="BR905176" s="2381"/>
    </row>
    <row r="905200" spans="70:70" x14ac:dyDescent="0.25">
      <c r="BR905200" s="2394"/>
    </row>
    <row r="905201" spans="70:70" x14ac:dyDescent="0.25">
      <c r="BR905201" s="2381"/>
    </row>
    <row r="905225" spans="70:70" x14ac:dyDescent="0.25">
      <c r="BR905225" s="2394"/>
    </row>
    <row r="905226" spans="70:70" x14ac:dyDescent="0.25">
      <c r="BR905226" s="2381"/>
    </row>
    <row r="905250" spans="70:70" x14ac:dyDescent="0.25">
      <c r="BR905250" s="2394"/>
    </row>
    <row r="905251" spans="70:70" x14ac:dyDescent="0.25">
      <c r="BR905251" s="2381"/>
    </row>
    <row r="905275" spans="70:70" x14ac:dyDescent="0.25">
      <c r="BR905275" s="2394"/>
    </row>
    <row r="905276" spans="70:70" x14ac:dyDescent="0.25">
      <c r="BR905276" s="2381"/>
    </row>
    <row r="905300" spans="70:70" x14ac:dyDescent="0.25">
      <c r="BR905300" s="2394"/>
    </row>
    <row r="905301" spans="70:70" x14ac:dyDescent="0.25">
      <c r="BR905301" s="2381"/>
    </row>
    <row r="905325" spans="70:70" x14ac:dyDescent="0.25">
      <c r="BR905325" s="2394"/>
    </row>
    <row r="905326" spans="70:70" x14ac:dyDescent="0.25">
      <c r="BR905326" s="2381"/>
    </row>
    <row r="905350" spans="70:70" x14ac:dyDescent="0.25">
      <c r="BR905350" s="2394"/>
    </row>
    <row r="905351" spans="70:70" x14ac:dyDescent="0.25">
      <c r="BR905351" s="2381"/>
    </row>
    <row r="905375" spans="70:70" x14ac:dyDescent="0.25">
      <c r="BR905375" s="2394"/>
    </row>
    <row r="905376" spans="70:70" x14ac:dyDescent="0.25">
      <c r="BR905376" s="2381"/>
    </row>
    <row r="905400" spans="70:70" x14ac:dyDescent="0.25">
      <c r="BR905400" s="2394"/>
    </row>
    <row r="905401" spans="70:70" x14ac:dyDescent="0.25">
      <c r="BR905401" s="2381"/>
    </row>
    <row r="905425" spans="70:70" x14ac:dyDescent="0.25">
      <c r="BR905425" s="2394"/>
    </row>
    <row r="905426" spans="70:70" x14ac:dyDescent="0.25">
      <c r="BR905426" s="2381"/>
    </row>
    <row r="905450" spans="70:70" x14ac:dyDescent="0.25">
      <c r="BR905450" s="2394"/>
    </row>
    <row r="905451" spans="70:70" x14ac:dyDescent="0.25">
      <c r="BR905451" s="2381"/>
    </row>
    <row r="905475" spans="70:70" x14ac:dyDescent="0.25">
      <c r="BR905475" s="2394"/>
    </row>
    <row r="905476" spans="70:70" x14ac:dyDescent="0.25">
      <c r="BR905476" s="2381"/>
    </row>
    <row r="905500" spans="70:70" x14ac:dyDescent="0.25">
      <c r="BR905500" s="2394"/>
    </row>
    <row r="905501" spans="70:70" x14ac:dyDescent="0.25">
      <c r="BR905501" s="2381"/>
    </row>
    <row r="905525" spans="70:70" x14ac:dyDescent="0.25">
      <c r="BR905525" s="2394"/>
    </row>
    <row r="905526" spans="70:70" x14ac:dyDescent="0.25">
      <c r="BR905526" s="2381"/>
    </row>
    <row r="905550" spans="70:70" x14ac:dyDescent="0.25">
      <c r="BR905550" s="2394"/>
    </row>
    <row r="905551" spans="70:70" x14ac:dyDescent="0.25">
      <c r="BR905551" s="2381"/>
    </row>
    <row r="905575" spans="70:70" x14ac:dyDescent="0.25">
      <c r="BR905575" s="2394"/>
    </row>
    <row r="905576" spans="70:70" x14ac:dyDescent="0.25">
      <c r="BR905576" s="2381"/>
    </row>
    <row r="905600" spans="70:70" x14ac:dyDescent="0.25">
      <c r="BR905600" s="2394"/>
    </row>
    <row r="905601" spans="70:70" x14ac:dyDescent="0.25">
      <c r="BR905601" s="2381"/>
    </row>
    <row r="905625" spans="70:70" x14ac:dyDescent="0.25">
      <c r="BR905625" s="2394"/>
    </row>
    <row r="905626" spans="70:70" x14ac:dyDescent="0.25">
      <c r="BR905626" s="2381"/>
    </row>
    <row r="905650" spans="70:70" x14ac:dyDescent="0.25">
      <c r="BR905650" s="2394"/>
    </row>
    <row r="905651" spans="70:70" x14ac:dyDescent="0.25">
      <c r="BR905651" s="2381"/>
    </row>
    <row r="905675" spans="70:70" x14ac:dyDescent="0.25">
      <c r="BR905675" s="2394"/>
    </row>
    <row r="905676" spans="70:70" x14ac:dyDescent="0.25">
      <c r="BR905676" s="2381"/>
    </row>
    <row r="905700" spans="70:70" x14ac:dyDescent="0.25">
      <c r="BR905700" s="2394"/>
    </row>
    <row r="905701" spans="70:70" x14ac:dyDescent="0.25">
      <c r="BR905701" s="2381"/>
    </row>
    <row r="905725" spans="70:70" x14ac:dyDescent="0.25">
      <c r="BR905725" s="2394"/>
    </row>
    <row r="905726" spans="70:70" x14ac:dyDescent="0.25">
      <c r="BR905726" s="2381"/>
    </row>
    <row r="905750" spans="70:70" x14ac:dyDescent="0.25">
      <c r="BR905750" s="2394"/>
    </row>
    <row r="905751" spans="70:70" x14ac:dyDescent="0.25">
      <c r="BR905751" s="2381"/>
    </row>
    <row r="905775" spans="70:70" x14ac:dyDescent="0.25">
      <c r="BR905775" s="2394"/>
    </row>
    <row r="905776" spans="70:70" x14ac:dyDescent="0.25">
      <c r="BR905776" s="2381"/>
    </row>
    <row r="905800" spans="70:70" x14ac:dyDescent="0.25">
      <c r="BR905800" s="2394"/>
    </row>
    <row r="905801" spans="70:70" x14ac:dyDescent="0.25">
      <c r="BR905801" s="2381"/>
    </row>
    <row r="905825" spans="70:70" x14ac:dyDescent="0.25">
      <c r="BR905825" s="2394"/>
    </row>
    <row r="905826" spans="70:70" x14ac:dyDescent="0.25">
      <c r="BR905826" s="2381"/>
    </row>
    <row r="905850" spans="70:70" x14ac:dyDescent="0.25">
      <c r="BR905850" s="2394"/>
    </row>
    <row r="905851" spans="70:70" x14ac:dyDescent="0.25">
      <c r="BR905851" s="2381"/>
    </row>
    <row r="905875" spans="70:70" x14ac:dyDescent="0.25">
      <c r="BR905875" s="2394"/>
    </row>
    <row r="905876" spans="70:70" x14ac:dyDescent="0.25">
      <c r="BR905876" s="2381"/>
    </row>
    <row r="905900" spans="70:70" x14ac:dyDescent="0.25">
      <c r="BR905900" s="2394"/>
    </row>
    <row r="905901" spans="70:70" x14ac:dyDescent="0.25">
      <c r="BR905901" s="2381"/>
    </row>
    <row r="905925" spans="70:70" x14ac:dyDescent="0.25">
      <c r="BR905925" s="2394"/>
    </row>
    <row r="905926" spans="70:70" x14ac:dyDescent="0.25">
      <c r="BR905926" s="2381"/>
    </row>
    <row r="905950" spans="70:70" x14ac:dyDescent="0.25">
      <c r="BR905950" s="2394"/>
    </row>
    <row r="905951" spans="70:70" x14ac:dyDescent="0.25">
      <c r="BR905951" s="2381"/>
    </row>
    <row r="905975" spans="70:70" x14ac:dyDescent="0.25">
      <c r="BR905975" s="2394"/>
    </row>
    <row r="905976" spans="70:70" x14ac:dyDescent="0.25">
      <c r="BR905976" s="2381"/>
    </row>
    <row r="906000" spans="70:70" x14ac:dyDescent="0.25">
      <c r="BR906000" s="2394"/>
    </row>
    <row r="906001" spans="70:70" x14ac:dyDescent="0.25">
      <c r="BR906001" s="2381"/>
    </row>
    <row r="906025" spans="70:70" x14ac:dyDescent="0.25">
      <c r="BR906025" s="2394"/>
    </row>
    <row r="906026" spans="70:70" x14ac:dyDescent="0.25">
      <c r="BR906026" s="2381"/>
    </row>
    <row r="906050" spans="70:70" x14ac:dyDescent="0.25">
      <c r="BR906050" s="2394"/>
    </row>
    <row r="906051" spans="70:70" x14ac:dyDescent="0.25">
      <c r="BR906051" s="2381"/>
    </row>
    <row r="906075" spans="70:70" x14ac:dyDescent="0.25">
      <c r="BR906075" s="2394"/>
    </row>
    <row r="906076" spans="70:70" x14ac:dyDescent="0.25">
      <c r="BR906076" s="2381"/>
    </row>
    <row r="906100" spans="70:70" x14ac:dyDescent="0.25">
      <c r="BR906100" s="2394"/>
    </row>
    <row r="906101" spans="70:70" x14ac:dyDescent="0.25">
      <c r="BR906101" s="2381"/>
    </row>
    <row r="906125" spans="70:70" x14ac:dyDescent="0.25">
      <c r="BR906125" s="2394"/>
    </row>
    <row r="906126" spans="70:70" x14ac:dyDescent="0.25">
      <c r="BR906126" s="2381"/>
    </row>
    <row r="906150" spans="70:70" x14ac:dyDescent="0.25">
      <c r="BR906150" s="2394"/>
    </row>
    <row r="906151" spans="70:70" x14ac:dyDescent="0.25">
      <c r="BR906151" s="2381"/>
    </row>
    <row r="906175" spans="70:70" x14ac:dyDescent="0.25">
      <c r="BR906175" s="2394"/>
    </row>
    <row r="906176" spans="70:70" x14ac:dyDescent="0.25">
      <c r="BR906176" s="2381"/>
    </row>
    <row r="906200" spans="70:70" x14ac:dyDescent="0.25">
      <c r="BR906200" s="2394"/>
    </row>
    <row r="906201" spans="70:70" x14ac:dyDescent="0.25">
      <c r="BR906201" s="2381"/>
    </row>
    <row r="906225" spans="70:70" x14ac:dyDescent="0.25">
      <c r="BR906225" s="2394"/>
    </row>
    <row r="906226" spans="70:70" x14ac:dyDescent="0.25">
      <c r="BR906226" s="2381"/>
    </row>
    <row r="906250" spans="70:70" x14ac:dyDescent="0.25">
      <c r="BR906250" s="2394"/>
    </row>
    <row r="906251" spans="70:70" x14ac:dyDescent="0.25">
      <c r="BR906251" s="2381"/>
    </row>
    <row r="906275" spans="70:70" x14ac:dyDescent="0.25">
      <c r="BR906275" s="2394"/>
    </row>
    <row r="906276" spans="70:70" x14ac:dyDescent="0.25">
      <c r="BR906276" s="2381"/>
    </row>
    <row r="906300" spans="70:70" x14ac:dyDescent="0.25">
      <c r="BR906300" s="2394"/>
    </row>
    <row r="906301" spans="70:70" x14ac:dyDescent="0.25">
      <c r="BR906301" s="2381"/>
    </row>
    <row r="906325" spans="70:70" x14ac:dyDescent="0.25">
      <c r="BR906325" s="2394"/>
    </row>
    <row r="906326" spans="70:70" x14ac:dyDescent="0.25">
      <c r="BR906326" s="2381"/>
    </row>
    <row r="906350" spans="70:70" x14ac:dyDescent="0.25">
      <c r="BR906350" s="2394"/>
    </row>
    <row r="906351" spans="70:70" x14ac:dyDescent="0.25">
      <c r="BR906351" s="2381"/>
    </row>
    <row r="906375" spans="70:70" x14ac:dyDescent="0.25">
      <c r="BR906375" s="2394"/>
    </row>
    <row r="906376" spans="70:70" x14ac:dyDescent="0.25">
      <c r="BR906376" s="2381"/>
    </row>
    <row r="906400" spans="70:70" x14ac:dyDescent="0.25">
      <c r="BR906400" s="2394"/>
    </row>
    <row r="906401" spans="70:70" x14ac:dyDescent="0.25">
      <c r="BR906401" s="2381"/>
    </row>
    <row r="906425" spans="70:70" x14ac:dyDescent="0.25">
      <c r="BR906425" s="2394"/>
    </row>
    <row r="906426" spans="70:70" x14ac:dyDescent="0.25">
      <c r="BR906426" s="2381"/>
    </row>
    <row r="906450" spans="70:70" x14ac:dyDescent="0.25">
      <c r="BR906450" s="2394"/>
    </row>
    <row r="906451" spans="70:70" x14ac:dyDescent="0.25">
      <c r="BR906451" s="2381"/>
    </row>
    <row r="906475" spans="70:70" x14ac:dyDescent="0.25">
      <c r="BR906475" s="2394"/>
    </row>
    <row r="906476" spans="70:70" x14ac:dyDescent="0.25">
      <c r="BR906476" s="2381"/>
    </row>
    <row r="906500" spans="70:70" x14ac:dyDescent="0.25">
      <c r="BR906500" s="2394"/>
    </row>
    <row r="906501" spans="70:70" x14ac:dyDescent="0.25">
      <c r="BR906501" s="2381"/>
    </row>
    <row r="906525" spans="70:70" x14ac:dyDescent="0.25">
      <c r="BR906525" s="2394"/>
    </row>
    <row r="906526" spans="70:70" x14ac:dyDescent="0.25">
      <c r="BR906526" s="2381"/>
    </row>
    <row r="906550" spans="70:70" x14ac:dyDescent="0.25">
      <c r="BR906550" s="2394"/>
    </row>
    <row r="906551" spans="70:70" x14ac:dyDescent="0.25">
      <c r="BR906551" s="2381"/>
    </row>
    <row r="906575" spans="70:70" x14ac:dyDescent="0.25">
      <c r="BR906575" s="2394"/>
    </row>
    <row r="906576" spans="70:70" x14ac:dyDescent="0.25">
      <c r="BR906576" s="2381"/>
    </row>
    <row r="906600" spans="70:70" x14ac:dyDescent="0.25">
      <c r="BR906600" s="2394"/>
    </row>
    <row r="906601" spans="70:70" x14ac:dyDescent="0.25">
      <c r="BR906601" s="2381"/>
    </row>
    <row r="906625" spans="70:70" x14ac:dyDescent="0.25">
      <c r="BR906625" s="2394"/>
    </row>
    <row r="906626" spans="70:70" x14ac:dyDescent="0.25">
      <c r="BR906626" s="2381"/>
    </row>
    <row r="906650" spans="70:70" x14ac:dyDescent="0.25">
      <c r="BR906650" s="2394"/>
    </row>
    <row r="906651" spans="70:70" x14ac:dyDescent="0.25">
      <c r="BR906651" s="2381"/>
    </row>
    <row r="906675" spans="70:70" x14ac:dyDescent="0.25">
      <c r="BR906675" s="2394"/>
    </row>
    <row r="906676" spans="70:70" x14ac:dyDescent="0.25">
      <c r="BR906676" s="2381"/>
    </row>
    <row r="906700" spans="70:70" x14ac:dyDescent="0.25">
      <c r="BR906700" s="2394"/>
    </row>
    <row r="906701" spans="70:70" x14ac:dyDescent="0.25">
      <c r="BR906701" s="2381"/>
    </row>
    <row r="906725" spans="70:70" x14ac:dyDescent="0.25">
      <c r="BR906725" s="2394"/>
    </row>
    <row r="906726" spans="70:70" x14ac:dyDescent="0.25">
      <c r="BR906726" s="2381"/>
    </row>
    <row r="906750" spans="70:70" x14ac:dyDescent="0.25">
      <c r="BR906750" s="2394"/>
    </row>
    <row r="906751" spans="70:70" x14ac:dyDescent="0.25">
      <c r="BR906751" s="2381"/>
    </row>
    <row r="906775" spans="70:70" x14ac:dyDescent="0.25">
      <c r="BR906775" s="2394"/>
    </row>
    <row r="906776" spans="70:70" x14ac:dyDescent="0.25">
      <c r="BR906776" s="2381"/>
    </row>
    <row r="906800" spans="70:70" x14ac:dyDescent="0.25">
      <c r="BR906800" s="2394"/>
    </row>
    <row r="906801" spans="70:70" x14ac:dyDescent="0.25">
      <c r="BR906801" s="2381"/>
    </row>
    <row r="906825" spans="70:70" x14ac:dyDescent="0.25">
      <c r="BR906825" s="2394"/>
    </row>
    <row r="906826" spans="70:70" x14ac:dyDescent="0.25">
      <c r="BR906826" s="2381"/>
    </row>
    <row r="906850" spans="70:70" x14ac:dyDescent="0.25">
      <c r="BR906850" s="2394"/>
    </row>
    <row r="906851" spans="70:70" x14ac:dyDescent="0.25">
      <c r="BR906851" s="2381"/>
    </row>
    <row r="906875" spans="70:70" x14ac:dyDescent="0.25">
      <c r="BR906875" s="2394"/>
    </row>
    <row r="906876" spans="70:70" x14ac:dyDescent="0.25">
      <c r="BR906876" s="2381"/>
    </row>
    <row r="906900" spans="70:70" x14ac:dyDescent="0.25">
      <c r="BR906900" s="2394"/>
    </row>
    <row r="906901" spans="70:70" x14ac:dyDescent="0.25">
      <c r="BR906901" s="2381"/>
    </row>
    <row r="906925" spans="70:70" x14ac:dyDescent="0.25">
      <c r="BR906925" s="2394"/>
    </row>
    <row r="906926" spans="70:70" x14ac:dyDescent="0.25">
      <c r="BR906926" s="2381"/>
    </row>
    <row r="906950" spans="70:70" x14ac:dyDescent="0.25">
      <c r="BR906950" s="2394"/>
    </row>
    <row r="906951" spans="70:70" x14ac:dyDescent="0.25">
      <c r="BR906951" s="2381"/>
    </row>
    <row r="906975" spans="70:70" x14ac:dyDescent="0.25">
      <c r="BR906975" s="2394"/>
    </row>
    <row r="906976" spans="70:70" x14ac:dyDescent="0.25">
      <c r="BR906976" s="2381"/>
    </row>
    <row r="907000" spans="70:70" x14ac:dyDescent="0.25">
      <c r="BR907000" s="2394"/>
    </row>
    <row r="907001" spans="70:70" x14ac:dyDescent="0.25">
      <c r="BR907001" s="2381"/>
    </row>
    <row r="907025" spans="70:70" x14ac:dyDescent="0.25">
      <c r="BR907025" s="2394"/>
    </row>
    <row r="907026" spans="70:70" x14ac:dyDescent="0.25">
      <c r="BR907026" s="2381"/>
    </row>
    <row r="907050" spans="70:70" x14ac:dyDescent="0.25">
      <c r="BR907050" s="2394"/>
    </row>
    <row r="907051" spans="70:70" x14ac:dyDescent="0.25">
      <c r="BR907051" s="2381"/>
    </row>
    <row r="907075" spans="70:70" x14ac:dyDescent="0.25">
      <c r="BR907075" s="2394"/>
    </row>
    <row r="907076" spans="70:70" x14ac:dyDescent="0.25">
      <c r="BR907076" s="2381"/>
    </row>
    <row r="907100" spans="70:70" x14ac:dyDescent="0.25">
      <c r="BR907100" s="2394"/>
    </row>
    <row r="907101" spans="70:70" x14ac:dyDescent="0.25">
      <c r="BR907101" s="2381"/>
    </row>
    <row r="907125" spans="70:70" x14ac:dyDescent="0.25">
      <c r="BR907125" s="2394"/>
    </row>
    <row r="907126" spans="70:70" x14ac:dyDescent="0.25">
      <c r="BR907126" s="2381"/>
    </row>
    <row r="907150" spans="70:70" x14ac:dyDescent="0.25">
      <c r="BR907150" s="2394"/>
    </row>
    <row r="907151" spans="70:70" x14ac:dyDescent="0.25">
      <c r="BR907151" s="2381"/>
    </row>
    <row r="907175" spans="70:70" x14ac:dyDescent="0.25">
      <c r="BR907175" s="2394"/>
    </row>
    <row r="907176" spans="70:70" x14ac:dyDescent="0.25">
      <c r="BR907176" s="2381"/>
    </row>
    <row r="907200" spans="70:70" x14ac:dyDescent="0.25">
      <c r="BR907200" s="2394"/>
    </row>
    <row r="907201" spans="70:70" x14ac:dyDescent="0.25">
      <c r="BR907201" s="2381"/>
    </row>
    <row r="907225" spans="70:70" x14ac:dyDescent="0.25">
      <c r="BR907225" s="2394"/>
    </row>
    <row r="907226" spans="70:70" x14ac:dyDescent="0.25">
      <c r="BR907226" s="2381"/>
    </row>
    <row r="907250" spans="70:70" x14ac:dyDescent="0.25">
      <c r="BR907250" s="2394"/>
    </row>
    <row r="907251" spans="70:70" x14ac:dyDescent="0.25">
      <c r="BR907251" s="2381"/>
    </row>
    <row r="907275" spans="70:70" x14ac:dyDescent="0.25">
      <c r="BR907275" s="2394"/>
    </row>
    <row r="907276" spans="70:70" x14ac:dyDescent="0.25">
      <c r="BR907276" s="2381"/>
    </row>
    <row r="907300" spans="70:70" x14ac:dyDescent="0.25">
      <c r="BR907300" s="2394"/>
    </row>
    <row r="907301" spans="70:70" x14ac:dyDescent="0.25">
      <c r="BR907301" s="2381"/>
    </row>
    <row r="907325" spans="70:70" x14ac:dyDescent="0.25">
      <c r="BR907325" s="2394"/>
    </row>
    <row r="907326" spans="70:70" x14ac:dyDescent="0.25">
      <c r="BR907326" s="2381"/>
    </row>
    <row r="907350" spans="70:70" x14ac:dyDescent="0.25">
      <c r="BR907350" s="2394"/>
    </row>
    <row r="907351" spans="70:70" x14ac:dyDescent="0.25">
      <c r="BR907351" s="2381"/>
    </row>
    <row r="907375" spans="70:70" x14ac:dyDescent="0.25">
      <c r="BR907375" s="2394"/>
    </row>
    <row r="907376" spans="70:70" x14ac:dyDescent="0.25">
      <c r="BR907376" s="2381"/>
    </row>
    <row r="907400" spans="70:70" x14ac:dyDescent="0.25">
      <c r="BR907400" s="2394"/>
    </row>
    <row r="907401" spans="70:70" x14ac:dyDescent="0.25">
      <c r="BR907401" s="2381"/>
    </row>
    <row r="907425" spans="70:70" x14ac:dyDescent="0.25">
      <c r="BR907425" s="2394"/>
    </row>
    <row r="907426" spans="70:70" x14ac:dyDescent="0.25">
      <c r="BR907426" s="2381"/>
    </row>
    <row r="907450" spans="70:70" x14ac:dyDescent="0.25">
      <c r="BR907450" s="2394"/>
    </row>
    <row r="907451" spans="70:70" x14ac:dyDescent="0.25">
      <c r="BR907451" s="2381"/>
    </row>
    <row r="907475" spans="70:70" x14ac:dyDescent="0.25">
      <c r="BR907475" s="2394"/>
    </row>
    <row r="907476" spans="70:70" x14ac:dyDescent="0.25">
      <c r="BR907476" s="2381"/>
    </row>
    <row r="907500" spans="70:70" x14ac:dyDescent="0.25">
      <c r="BR907500" s="2394"/>
    </row>
    <row r="907501" spans="70:70" x14ac:dyDescent="0.25">
      <c r="BR907501" s="2381"/>
    </row>
    <row r="907525" spans="70:70" x14ac:dyDescent="0.25">
      <c r="BR907525" s="2394"/>
    </row>
    <row r="907526" spans="70:70" x14ac:dyDescent="0.25">
      <c r="BR907526" s="2381"/>
    </row>
    <row r="907550" spans="70:70" x14ac:dyDescent="0.25">
      <c r="BR907550" s="2394"/>
    </row>
    <row r="907551" spans="70:70" x14ac:dyDescent="0.25">
      <c r="BR907551" s="2381"/>
    </row>
    <row r="907575" spans="70:70" x14ac:dyDescent="0.25">
      <c r="BR907575" s="2394"/>
    </row>
    <row r="907576" spans="70:70" x14ac:dyDescent="0.25">
      <c r="BR907576" s="2381"/>
    </row>
    <row r="907600" spans="70:70" x14ac:dyDescent="0.25">
      <c r="BR907600" s="2394"/>
    </row>
    <row r="907601" spans="70:70" x14ac:dyDescent="0.25">
      <c r="BR907601" s="2381"/>
    </row>
    <row r="907625" spans="70:70" x14ac:dyDescent="0.25">
      <c r="BR907625" s="2394"/>
    </row>
    <row r="907626" spans="70:70" x14ac:dyDescent="0.25">
      <c r="BR907626" s="2381"/>
    </row>
    <row r="907650" spans="70:70" x14ac:dyDescent="0.25">
      <c r="BR907650" s="2394"/>
    </row>
    <row r="907651" spans="70:70" x14ac:dyDescent="0.25">
      <c r="BR907651" s="2381"/>
    </row>
    <row r="907675" spans="70:70" x14ac:dyDescent="0.25">
      <c r="BR907675" s="2394"/>
    </row>
    <row r="907676" spans="70:70" x14ac:dyDescent="0.25">
      <c r="BR907676" s="2381"/>
    </row>
    <row r="907700" spans="70:70" x14ac:dyDescent="0.25">
      <c r="BR907700" s="2394"/>
    </row>
    <row r="907701" spans="70:70" x14ac:dyDescent="0.25">
      <c r="BR907701" s="2381"/>
    </row>
    <row r="907725" spans="70:70" x14ac:dyDescent="0.25">
      <c r="BR907725" s="2394"/>
    </row>
    <row r="907726" spans="70:70" x14ac:dyDescent="0.25">
      <c r="BR907726" s="2381"/>
    </row>
    <row r="907750" spans="70:70" x14ac:dyDescent="0.25">
      <c r="BR907750" s="2394"/>
    </row>
    <row r="907751" spans="70:70" x14ac:dyDescent="0.25">
      <c r="BR907751" s="2381"/>
    </row>
    <row r="907775" spans="70:70" x14ac:dyDescent="0.25">
      <c r="BR907775" s="2394"/>
    </row>
    <row r="907776" spans="70:70" x14ac:dyDescent="0.25">
      <c r="BR907776" s="2381"/>
    </row>
    <row r="907800" spans="70:70" x14ac:dyDescent="0.25">
      <c r="BR907800" s="2394"/>
    </row>
    <row r="907801" spans="70:70" x14ac:dyDescent="0.25">
      <c r="BR907801" s="2381"/>
    </row>
    <row r="907825" spans="70:70" x14ac:dyDescent="0.25">
      <c r="BR907825" s="2394"/>
    </row>
    <row r="907826" spans="70:70" x14ac:dyDescent="0.25">
      <c r="BR907826" s="2381"/>
    </row>
    <row r="907850" spans="70:70" x14ac:dyDescent="0.25">
      <c r="BR907850" s="2394"/>
    </row>
    <row r="907851" spans="70:70" x14ac:dyDescent="0.25">
      <c r="BR907851" s="2381"/>
    </row>
    <row r="907875" spans="70:70" x14ac:dyDescent="0.25">
      <c r="BR907875" s="2394"/>
    </row>
    <row r="907876" spans="70:70" x14ac:dyDescent="0.25">
      <c r="BR907876" s="2381"/>
    </row>
    <row r="907900" spans="70:70" x14ac:dyDescent="0.25">
      <c r="BR907900" s="2394"/>
    </row>
    <row r="907901" spans="70:70" x14ac:dyDescent="0.25">
      <c r="BR907901" s="2381"/>
    </row>
    <row r="907925" spans="70:70" x14ac:dyDescent="0.25">
      <c r="BR907925" s="2394"/>
    </row>
    <row r="907926" spans="70:70" x14ac:dyDescent="0.25">
      <c r="BR907926" s="2381"/>
    </row>
    <row r="907950" spans="70:70" x14ac:dyDescent="0.25">
      <c r="BR907950" s="2394"/>
    </row>
    <row r="907951" spans="70:70" x14ac:dyDescent="0.25">
      <c r="BR907951" s="2381"/>
    </row>
    <row r="907975" spans="70:70" x14ac:dyDescent="0.25">
      <c r="BR907975" s="2394"/>
    </row>
    <row r="907976" spans="70:70" x14ac:dyDescent="0.25">
      <c r="BR907976" s="2381"/>
    </row>
    <row r="908000" spans="70:70" x14ac:dyDescent="0.25">
      <c r="BR908000" s="2394"/>
    </row>
    <row r="908001" spans="70:70" x14ac:dyDescent="0.25">
      <c r="BR908001" s="2381"/>
    </row>
    <row r="908025" spans="70:70" x14ac:dyDescent="0.25">
      <c r="BR908025" s="2394"/>
    </row>
    <row r="908026" spans="70:70" x14ac:dyDescent="0.25">
      <c r="BR908026" s="2381"/>
    </row>
    <row r="908050" spans="70:70" x14ac:dyDescent="0.25">
      <c r="BR908050" s="2394"/>
    </row>
    <row r="908051" spans="70:70" x14ac:dyDescent="0.25">
      <c r="BR908051" s="2381"/>
    </row>
    <row r="908075" spans="70:70" x14ac:dyDescent="0.25">
      <c r="BR908075" s="2394"/>
    </row>
    <row r="908076" spans="70:70" x14ac:dyDescent="0.25">
      <c r="BR908076" s="2381"/>
    </row>
    <row r="908100" spans="70:70" x14ac:dyDescent="0.25">
      <c r="BR908100" s="2394"/>
    </row>
    <row r="908101" spans="70:70" x14ac:dyDescent="0.25">
      <c r="BR908101" s="2381"/>
    </row>
    <row r="908125" spans="70:70" x14ac:dyDescent="0.25">
      <c r="BR908125" s="2394"/>
    </row>
    <row r="908126" spans="70:70" x14ac:dyDescent="0.25">
      <c r="BR908126" s="2381"/>
    </row>
    <row r="908150" spans="70:70" x14ac:dyDescent="0.25">
      <c r="BR908150" s="2394"/>
    </row>
    <row r="908151" spans="70:70" x14ac:dyDescent="0.25">
      <c r="BR908151" s="2381"/>
    </row>
    <row r="908175" spans="70:70" x14ac:dyDescent="0.25">
      <c r="BR908175" s="2394"/>
    </row>
    <row r="908176" spans="70:70" x14ac:dyDescent="0.25">
      <c r="BR908176" s="2381"/>
    </row>
    <row r="908200" spans="70:70" x14ac:dyDescent="0.25">
      <c r="BR908200" s="2394"/>
    </row>
    <row r="908201" spans="70:70" x14ac:dyDescent="0.25">
      <c r="BR908201" s="2381"/>
    </row>
    <row r="908225" spans="70:70" x14ac:dyDescent="0.25">
      <c r="BR908225" s="2394"/>
    </row>
    <row r="908226" spans="70:70" x14ac:dyDescent="0.25">
      <c r="BR908226" s="2381"/>
    </row>
    <row r="908250" spans="70:70" x14ac:dyDescent="0.25">
      <c r="BR908250" s="2394"/>
    </row>
    <row r="908251" spans="70:70" x14ac:dyDescent="0.25">
      <c r="BR908251" s="2381"/>
    </row>
    <row r="908275" spans="70:70" x14ac:dyDescent="0.25">
      <c r="BR908275" s="2394"/>
    </row>
    <row r="908276" spans="70:70" x14ac:dyDescent="0.25">
      <c r="BR908276" s="2381"/>
    </row>
    <row r="908300" spans="70:70" x14ac:dyDescent="0.25">
      <c r="BR908300" s="2394"/>
    </row>
    <row r="908301" spans="70:70" x14ac:dyDescent="0.25">
      <c r="BR908301" s="2381"/>
    </row>
    <row r="908325" spans="70:70" x14ac:dyDescent="0.25">
      <c r="BR908325" s="2394"/>
    </row>
    <row r="908326" spans="70:70" x14ac:dyDescent="0.25">
      <c r="BR908326" s="2381"/>
    </row>
    <row r="908350" spans="70:70" x14ac:dyDescent="0.25">
      <c r="BR908350" s="2394"/>
    </row>
    <row r="908351" spans="70:70" x14ac:dyDescent="0.25">
      <c r="BR908351" s="2381"/>
    </row>
    <row r="908375" spans="70:70" x14ac:dyDescent="0.25">
      <c r="BR908375" s="2394"/>
    </row>
    <row r="908376" spans="70:70" x14ac:dyDescent="0.25">
      <c r="BR908376" s="2381"/>
    </row>
    <row r="908400" spans="70:70" x14ac:dyDescent="0.25">
      <c r="BR908400" s="2394"/>
    </row>
    <row r="908401" spans="70:70" x14ac:dyDescent="0.25">
      <c r="BR908401" s="2381"/>
    </row>
    <row r="908425" spans="70:70" x14ac:dyDescent="0.25">
      <c r="BR908425" s="2394"/>
    </row>
    <row r="908426" spans="70:70" x14ac:dyDescent="0.25">
      <c r="BR908426" s="2381"/>
    </row>
    <row r="908450" spans="70:70" x14ac:dyDescent="0.25">
      <c r="BR908450" s="2394"/>
    </row>
    <row r="908451" spans="70:70" x14ac:dyDescent="0.25">
      <c r="BR908451" s="2381"/>
    </row>
    <row r="908475" spans="70:70" x14ac:dyDescent="0.25">
      <c r="BR908475" s="2394"/>
    </row>
    <row r="908476" spans="70:70" x14ac:dyDescent="0.25">
      <c r="BR908476" s="2381"/>
    </row>
    <row r="908500" spans="70:70" x14ac:dyDescent="0.25">
      <c r="BR908500" s="2394"/>
    </row>
    <row r="908501" spans="70:70" x14ac:dyDescent="0.25">
      <c r="BR908501" s="2381"/>
    </row>
    <row r="908525" spans="70:70" x14ac:dyDescent="0.25">
      <c r="BR908525" s="2394"/>
    </row>
    <row r="908526" spans="70:70" x14ac:dyDescent="0.25">
      <c r="BR908526" s="2381"/>
    </row>
    <row r="908550" spans="70:70" x14ac:dyDescent="0.25">
      <c r="BR908550" s="2394"/>
    </row>
    <row r="908551" spans="70:70" x14ac:dyDescent="0.25">
      <c r="BR908551" s="2381"/>
    </row>
    <row r="908575" spans="70:70" x14ac:dyDescent="0.25">
      <c r="BR908575" s="2394"/>
    </row>
    <row r="908576" spans="70:70" x14ac:dyDescent="0.25">
      <c r="BR908576" s="2381"/>
    </row>
    <row r="908600" spans="70:70" x14ac:dyDescent="0.25">
      <c r="BR908600" s="2394"/>
    </row>
    <row r="908601" spans="70:70" x14ac:dyDescent="0.25">
      <c r="BR908601" s="2381"/>
    </row>
    <row r="908625" spans="70:70" x14ac:dyDescent="0.25">
      <c r="BR908625" s="2394"/>
    </row>
    <row r="908626" spans="70:70" x14ac:dyDescent="0.25">
      <c r="BR908626" s="2381"/>
    </row>
    <row r="908650" spans="70:70" x14ac:dyDescent="0.25">
      <c r="BR908650" s="2394"/>
    </row>
    <row r="908651" spans="70:70" x14ac:dyDescent="0.25">
      <c r="BR908651" s="2381"/>
    </row>
    <row r="908675" spans="70:70" x14ac:dyDescent="0.25">
      <c r="BR908675" s="2394"/>
    </row>
    <row r="908676" spans="70:70" x14ac:dyDescent="0.25">
      <c r="BR908676" s="2381"/>
    </row>
    <row r="908700" spans="70:70" x14ac:dyDescent="0.25">
      <c r="BR908700" s="2394"/>
    </row>
    <row r="908701" spans="70:70" x14ac:dyDescent="0.25">
      <c r="BR908701" s="2381"/>
    </row>
    <row r="908725" spans="70:70" x14ac:dyDescent="0.25">
      <c r="BR908725" s="2394"/>
    </row>
    <row r="908726" spans="70:70" x14ac:dyDescent="0.25">
      <c r="BR908726" s="2381"/>
    </row>
    <row r="908750" spans="70:70" x14ac:dyDescent="0.25">
      <c r="BR908750" s="2394"/>
    </row>
    <row r="908751" spans="70:70" x14ac:dyDescent="0.25">
      <c r="BR908751" s="2381"/>
    </row>
    <row r="908775" spans="70:70" x14ac:dyDescent="0.25">
      <c r="BR908775" s="2394"/>
    </row>
    <row r="908776" spans="70:70" x14ac:dyDescent="0.25">
      <c r="BR908776" s="2381"/>
    </row>
    <row r="908800" spans="70:70" x14ac:dyDescent="0.25">
      <c r="BR908800" s="2394"/>
    </row>
    <row r="908801" spans="70:70" x14ac:dyDescent="0.25">
      <c r="BR908801" s="2381"/>
    </row>
    <row r="908825" spans="70:70" x14ac:dyDescent="0.25">
      <c r="BR908825" s="2394"/>
    </row>
    <row r="908826" spans="70:70" x14ac:dyDescent="0.25">
      <c r="BR908826" s="2381"/>
    </row>
    <row r="908850" spans="70:70" x14ac:dyDescent="0.25">
      <c r="BR908850" s="2394"/>
    </row>
    <row r="908851" spans="70:70" x14ac:dyDescent="0.25">
      <c r="BR908851" s="2381"/>
    </row>
    <row r="908875" spans="70:70" x14ac:dyDescent="0.25">
      <c r="BR908875" s="2394"/>
    </row>
    <row r="908876" spans="70:70" x14ac:dyDescent="0.25">
      <c r="BR908876" s="2381"/>
    </row>
    <row r="908900" spans="70:70" x14ac:dyDescent="0.25">
      <c r="BR908900" s="2394"/>
    </row>
    <row r="908901" spans="70:70" x14ac:dyDescent="0.25">
      <c r="BR908901" s="2381"/>
    </row>
    <row r="908925" spans="70:70" x14ac:dyDescent="0.25">
      <c r="BR908925" s="2394"/>
    </row>
    <row r="908926" spans="70:70" x14ac:dyDescent="0.25">
      <c r="BR908926" s="2381"/>
    </row>
    <row r="908950" spans="70:70" x14ac:dyDescent="0.25">
      <c r="BR908950" s="2394"/>
    </row>
    <row r="908951" spans="70:70" x14ac:dyDescent="0.25">
      <c r="BR908951" s="2381"/>
    </row>
    <row r="908975" spans="70:70" x14ac:dyDescent="0.25">
      <c r="BR908975" s="2394"/>
    </row>
    <row r="908976" spans="70:70" x14ac:dyDescent="0.25">
      <c r="BR908976" s="2381"/>
    </row>
    <row r="909000" spans="70:70" x14ac:dyDescent="0.25">
      <c r="BR909000" s="2394"/>
    </row>
    <row r="909001" spans="70:70" x14ac:dyDescent="0.25">
      <c r="BR909001" s="2381"/>
    </row>
    <row r="909025" spans="70:70" x14ac:dyDescent="0.25">
      <c r="BR909025" s="2394"/>
    </row>
    <row r="909026" spans="70:70" x14ac:dyDescent="0.25">
      <c r="BR909026" s="2381"/>
    </row>
    <row r="909050" spans="70:70" x14ac:dyDescent="0.25">
      <c r="BR909050" s="2394"/>
    </row>
    <row r="909051" spans="70:70" x14ac:dyDescent="0.25">
      <c r="BR909051" s="2381"/>
    </row>
    <row r="909075" spans="70:70" x14ac:dyDescent="0.25">
      <c r="BR909075" s="2394"/>
    </row>
    <row r="909076" spans="70:70" x14ac:dyDescent="0.25">
      <c r="BR909076" s="2381"/>
    </row>
    <row r="909100" spans="70:70" x14ac:dyDescent="0.25">
      <c r="BR909100" s="2394"/>
    </row>
    <row r="909101" spans="70:70" x14ac:dyDescent="0.25">
      <c r="BR909101" s="2381"/>
    </row>
    <row r="909125" spans="70:70" x14ac:dyDescent="0.25">
      <c r="BR909125" s="2394"/>
    </row>
    <row r="909126" spans="70:70" x14ac:dyDescent="0.25">
      <c r="BR909126" s="2381"/>
    </row>
    <row r="909150" spans="70:70" x14ac:dyDescent="0.25">
      <c r="BR909150" s="2394"/>
    </row>
    <row r="909151" spans="70:70" x14ac:dyDescent="0.25">
      <c r="BR909151" s="2381"/>
    </row>
    <row r="909175" spans="70:70" x14ac:dyDescent="0.25">
      <c r="BR909175" s="2394"/>
    </row>
    <row r="909176" spans="70:70" x14ac:dyDescent="0.25">
      <c r="BR909176" s="2381"/>
    </row>
    <row r="909200" spans="70:70" x14ac:dyDescent="0.25">
      <c r="BR909200" s="2394"/>
    </row>
    <row r="909201" spans="70:70" x14ac:dyDescent="0.25">
      <c r="BR909201" s="2381"/>
    </row>
    <row r="909225" spans="70:70" x14ac:dyDescent="0.25">
      <c r="BR909225" s="2394"/>
    </row>
    <row r="909226" spans="70:70" x14ac:dyDescent="0.25">
      <c r="BR909226" s="2381"/>
    </row>
    <row r="909250" spans="70:70" x14ac:dyDescent="0.25">
      <c r="BR909250" s="2394"/>
    </row>
    <row r="909251" spans="70:70" x14ac:dyDescent="0.25">
      <c r="BR909251" s="2381"/>
    </row>
    <row r="909275" spans="70:70" x14ac:dyDescent="0.25">
      <c r="BR909275" s="2394"/>
    </row>
    <row r="909276" spans="70:70" x14ac:dyDescent="0.25">
      <c r="BR909276" s="2381"/>
    </row>
    <row r="909300" spans="70:70" x14ac:dyDescent="0.25">
      <c r="BR909300" s="2394"/>
    </row>
    <row r="909301" spans="70:70" x14ac:dyDescent="0.25">
      <c r="BR909301" s="2381"/>
    </row>
    <row r="909325" spans="70:70" x14ac:dyDescent="0.25">
      <c r="BR909325" s="2394"/>
    </row>
    <row r="909326" spans="70:70" x14ac:dyDescent="0.25">
      <c r="BR909326" s="2381"/>
    </row>
    <row r="909350" spans="70:70" x14ac:dyDescent="0.25">
      <c r="BR909350" s="2394"/>
    </row>
    <row r="909351" spans="70:70" x14ac:dyDescent="0.25">
      <c r="BR909351" s="2381"/>
    </row>
    <row r="909375" spans="70:70" x14ac:dyDescent="0.25">
      <c r="BR909375" s="2394"/>
    </row>
    <row r="909376" spans="70:70" x14ac:dyDescent="0.25">
      <c r="BR909376" s="2381"/>
    </row>
    <row r="909400" spans="70:70" x14ac:dyDescent="0.25">
      <c r="BR909400" s="2394"/>
    </row>
    <row r="909401" spans="70:70" x14ac:dyDescent="0.25">
      <c r="BR909401" s="2381"/>
    </row>
    <row r="909425" spans="70:70" x14ac:dyDescent="0.25">
      <c r="BR909425" s="2394"/>
    </row>
    <row r="909426" spans="70:70" x14ac:dyDescent="0.25">
      <c r="BR909426" s="2381"/>
    </row>
    <row r="909450" spans="70:70" x14ac:dyDescent="0.25">
      <c r="BR909450" s="2394"/>
    </row>
    <row r="909451" spans="70:70" x14ac:dyDescent="0.25">
      <c r="BR909451" s="2381"/>
    </row>
    <row r="909475" spans="70:70" x14ac:dyDescent="0.25">
      <c r="BR909475" s="2394"/>
    </row>
    <row r="909476" spans="70:70" x14ac:dyDescent="0.25">
      <c r="BR909476" s="2381"/>
    </row>
    <row r="909500" spans="70:70" x14ac:dyDescent="0.25">
      <c r="BR909500" s="2394"/>
    </row>
    <row r="909501" spans="70:70" x14ac:dyDescent="0.25">
      <c r="BR909501" s="2381"/>
    </row>
    <row r="909525" spans="70:70" x14ac:dyDescent="0.25">
      <c r="BR909525" s="2394"/>
    </row>
    <row r="909526" spans="70:70" x14ac:dyDescent="0.25">
      <c r="BR909526" s="2381"/>
    </row>
    <row r="909550" spans="70:70" x14ac:dyDescent="0.25">
      <c r="BR909550" s="2394"/>
    </row>
    <row r="909551" spans="70:70" x14ac:dyDescent="0.25">
      <c r="BR909551" s="2381"/>
    </row>
    <row r="909575" spans="70:70" x14ac:dyDescent="0.25">
      <c r="BR909575" s="2394"/>
    </row>
    <row r="909576" spans="70:70" x14ac:dyDescent="0.25">
      <c r="BR909576" s="2381"/>
    </row>
    <row r="909600" spans="70:70" x14ac:dyDescent="0.25">
      <c r="BR909600" s="2394"/>
    </row>
    <row r="909601" spans="70:70" x14ac:dyDescent="0.25">
      <c r="BR909601" s="2381"/>
    </row>
    <row r="909625" spans="70:70" x14ac:dyDescent="0.25">
      <c r="BR909625" s="2394"/>
    </row>
    <row r="909626" spans="70:70" x14ac:dyDescent="0.25">
      <c r="BR909626" s="2381"/>
    </row>
    <row r="909650" spans="70:70" x14ac:dyDescent="0.25">
      <c r="BR909650" s="2394"/>
    </row>
    <row r="909651" spans="70:70" x14ac:dyDescent="0.25">
      <c r="BR909651" s="2381"/>
    </row>
    <row r="909675" spans="70:70" x14ac:dyDescent="0.25">
      <c r="BR909675" s="2394"/>
    </row>
    <row r="909676" spans="70:70" x14ac:dyDescent="0.25">
      <c r="BR909676" s="2381"/>
    </row>
    <row r="909700" spans="70:70" x14ac:dyDescent="0.25">
      <c r="BR909700" s="2394"/>
    </row>
    <row r="909701" spans="70:70" x14ac:dyDescent="0.25">
      <c r="BR909701" s="2381"/>
    </row>
    <row r="909725" spans="70:70" x14ac:dyDescent="0.25">
      <c r="BR909725" s="2394"/>
    </row>
    <row r="909726" spans="70:70" x14ac:dyDescent="0.25">
      <c r="BR909726" s="2381"/>
    </row>
    <row r="909750" spans="70:70" x14ac:dyDescent="0.25">
      <c r="BR909750" s="2394"/>
    </row>
    <row r="909751" spans="70:70" x14ac:dyDescent="0.25">
      <c r="BR909751" s="2381"/>
    </row>
    <row r="909775" spans="70:70" x14ac:dyDescent="0.25">
      <c r="BR909775" s="2394"/>
    </row>
    <row r="909776" spans="70:70" x14ac:dyDescent="0.25">
      <c r="BR909776" s="2381"/>
    </row>
    <row r="909800" spans="70:70" x14ac:dyDescent="0.25">
      <c r="BR909800" s="2394"/>
    </row>
    <row r="909801" spans="70:70" x14ac:dyDescent="0.25">
      <c r="BR909801" s="2381"/>
    </row>
    <row r="909825" spans="70:70" x14ac:dyDescent="0.25">
      <c r="BR909825" s="2394"/>
    </row>
    <row r="909826" spans="70:70" x14ac:dyDescent="0.25">
      <c r="BR909826" s="2381"/>
    </row>
    <row r="909850" spans="70:70" x14ac:dyDescent="0.25">
      <c r="BR909850" s="2394"/>
    </row>
    <row r="909851" spans="70:70" x14ac:dyDescent="0.25">
      <c r="BR909851" s="2381"/>
    </row>
    <row r="909875" spans="70:70" x14ac:dyDescent="0.25">
      <c r="BR909875" s="2394"/>
    </row>
    <row r="909876" spans="70:70" x14ac:dyDescent="0.25">
      <c r="BR909876" s="2381"/>
    </row>
    <row r="909900" spans="70:70" x14ac:dyDescent="0.25">
      <c r="BR909900" s="2394"/>
    </row>
    <row r="909901" spans="70:70" x14ac:dyDescent="0.25">
      <c r="BR909901" s="2381"/>
    </row>
    <row r="909925" spans="70:70" x14ac:dyDescent="0.25">
      <c r="BR909925" s="2394"/>
    </row>
    <row r="909926" spans="70:70" x14ac:dyDescent="0.25">
      <c r="BR909926" s="2381"/>
    </row>
    <row r="909950" spans="70:70" x14ac:dyDescent="0.25">
      <c r="BR909950" s="2394"/>
    </row>
    <row r="909951" spans="70:70" x14ac:dyDescent="0.25">
      <c r="BR909951" s="2381"/>
    </row>
    <row r="909975" spans="70:70" x14ac:dyDescent="0.25">
      <c r="BR909975" s="2394"/>
    </row>
    <row r="909976" spans="70:70" x14ac:dyDescent="0.25">
      <c r="BR909976" s="2381"/>
    </row>
    <row r="910000" spans="70:70" x14ac:dyDescent="0.25">
      <c r="BR910000" s="2394"/>
    </row>
    <row r="910001" spans="70:70" x14ac:dyDescent="0.25">
      <c r="BR910001" s="2381"/>
    </row>
    <row r="910025" spans="70:70" x14ac:dyDescent="0.25">
      <c r="BR910025" s="2394"/>
    </row>
    <row r="910026" spans="70:70" x14ac:dyDescent="0.25">
      <c r="BR910026" s="2381"/>
    </row>
    <row r="910050" spans="70:70" x14ac:dyDescent="0.25">
      <c r="BR910050" s="2394"/>
    </row>
    <row r="910051" spans="70:70" x14ac:dyDescent="0.25">
      <c r="BR910051" s="2381"/>
    </row>
    <row r="910075" spans="70:70" x14ac:dyDescent="0.25">
      <c r="BR910075" s="2394"/>
    </row>
    <row r="910076" spans="70:70" x14ac:dyDescent="0.25">
      <c r="BR910076" s="2381"/>
    </row>
    <row r="910100" spans="70:70" x14ac:dyDescent="0.25">
      <c r="BR910100" s="2394"/>
    </row>
    <row r="910101" spans="70:70" x14ac:dyDescent="0.25">
      <c r="BR910101" s="2381"/>
    </row>
    <row r="910125" spans="70:70" x14ac:dyDescent="0.25">
      <c r="BR910125" s="2394"/>
    </row>
    <row r="910126" spans="70:70" x14ac:dyDescent="0.25">
      <c r="BR910126" s="2381"/>
    </row>
    <row r="910150" spans="70:70" x14ac:dyDescent="0.25">
      <c r="BR910150" s="2394"/>
    </row>
    <row r="910151" spans="70:70" x14ac:dyDescent="0.25">
      <c r="BR910151" s="2381"/>
    </row>
    <row r="910175" spans="70:70" x14ac:dyDescent="0.25">
      <c r="BR910175" s="2394"/>
    </row>
    <row r="910176" spans="70:70" x14ac:dyDescent="0.25">
      <c r="BR910176" s="2381"/>
    </row>
    <row r="910200" spans="70:70" x14ac:dyDescent="0.25">
      <c r="BR910200" s="2394"/>
    </row>
    <row r="910201" spans="70:70" x14ac:dyDescent="0.25">
      <c r="BR910201" s="2381"/>
    </row>
    <row r="910225" spans="70:70" x14ac:dyDescent="0.25">
      <c r="BR910225" s="2394"/>
    </row>
    <row r="910226" spans="70:70" x14ac:dyDescent="0.25">
      <c r="BR910226" s="2381"/>
    </row>
    <row r="910250" spans="70:70" x14ac:dyDescent="0.25">
      <c r="BR910250" s="2394"/>
    </row>
    <row r="910251" spans="70:70" x14ac:dyDescent="0.25">
      <c r="BR910251" s="2381"/>
    </row>
    <row r="910275" spans="70:70" x14ac:dyDescent="0.25">
      <c r="BR910275" s="2394"/>
    </row>
    <row r="910276" spans="70:70" x14ac:dyDescent="0.25">
      <c r="BR910276" s="2381"/>
    </row>
    <row r="910300" spans="70:70" x14ac:dyDescent="0.25">
      <c r="BR910300" s="2394"/>
    </row>
    <row r="910301" spans="70:70" x14ac:dyDescent="0.25">
      <c r="BR910301" s="2381"/>
    </row>
    <row r="910325" spans="70:70" x14ac:dyDescent="0.25">
      <c r="BR910325" s="2394"/>
    </row>
    <row r="910326" spans="70:70" x14ac:dyDescent="0.25">
      <c r="BR910326" s="2381"/>
    </row>
    <row r="910350" spans="70:70" x14ac:dyDescent="0.25">
      <c r="BR910350" s="2394"/>
    </row>
    <row r="910351" spans="70:70" x14ac:dyDescent="0.25">
      <c r="BR910351" s="2381"/>
    </row>
    <row r="910375" spans="70:70" x14ac:dyDescent="0.25">
      <c r="BR910375" s="2394"/>
    </row>
    <row r="910376" spans="70:70" x14ac:dyDescent="0.25">
      <c r="BR910376" s="2381"/>
    </row>
    <row r="910400" spans="70:70" x14ac:dyDescent="0.25">
      <c r="BR910400" s="2394"/>
    </row>
    <row r="910401" spans="70:70" x14ac:dyDescent="0.25">
      <c r="BR910401" s="2381"/>
    </row>
    <row r="910425" spans="70:70" x14ac:dyDescent="0.25">
      <c r="BR910425" s="2394"/>
    </row>
    <row r="910426" spans="70:70" x14ac:dyDescent="0.25">
      <c r="BR910426" s="2381"/>
    </row>
    <row r="910450" spans="70:70" x14ac:dyDescent="0.25">
      <c r="BR910450" s="2394"/>
    </row>
    <row r="910451" spans="70:70" x14ac:dyDescent="0.25">
      <c r="BR910451" s="2381"/>
    </row>
    <row r="910475" spans="70:70" x14ac:dyDescent="0.25">
      <c r="BR910475" s="2394"/>
    </row>
    <row r="910476" spans="70:70" x14ac:dyDescent="0.25">
      <c r="BR910476" s="2381"/>
    </row>
    <row r="910500" spans="70:70" x14ac:dyDescent="0.25">
      <c r="BR910500" s="2394"/>
    </row>
    <row r="910501" spans="70:70" x14ac:dyDescent="0.25">
      <c r="BR910501" s="2381"/>
    </row>
    <row r="910525" spans="70:70" x14ac:dyDescent="0.25">
      <c r="BR910525" s="2394"/>
    </row>
    <row r="910526" spans="70:70" x14ac:dyDescent="0.25">
      <c r="BR910526" s="2381"/>
    </row>
    <row r="910550" spans="70:70" x14ac:dyDescent="0.25">
      <c r="BR910550" s="2394"/>
    </row>
    <row r="910551" spans="70:70" x14ac:dyDescent="0.25">
      <c r="BR910551" s="2381"/>
    </row>
    <row r="910575" spans="70:70" x14ac:dyDescent="0.25">
      <c r="BR910575" s="2394"/>
    </row>
    <row r="910576" spans="70:70" x14ac:dyDescent="0.25">
      <c r="BR910576" s="2381"/>
    </row>
    <row r="910600" spans="70:70" x14ac:dyDescent="0.25">
      <c r="BR910600" s="2394"/>
    </row>
    <row r="910601" spans="70:70" x14ac:dyDescent="0.25">
      <c r="BR910601" s="2381"/>
    </row>
    <row r="910625" spans="70:70" x14ac:dyDescent="0.25">
      <c r="BR910625" s="2394"/>
    </row>
    <row r="910626" spans="70:70" x14ac:dyDescent="0.25">
      <c r="BR910626" s="2381"/>
    </row>
    <row r="910650" spans="70:70" x14ac:dyDescent="0.25">
      <c r="BR910650" s="2394"/>
    </row>
    <row r="910651" spans="70:70" x14ac:dyDescent="0.25">
      <c r="BR910651" s="2381"/>
    </row>
    <row r="910675" spans="70:70" x14ac:dyDescent="0.25">
      <c r="BR910675" s="2394"/>
    </row>
    <row r="910676" spans="70:70" x14ac:dyDescent="0.25">
      <c r="BR910676" s="2381"/>
    </row>
    <row r="910700" spans="70:70" x14ac:dyDescent="0.25">
      <c r="BR910700" s="2394"/>
    </row>
    <row r="910701" spans="70:70" x14ac:dyDescent="0.25">
      <c r="BR910701" s="2381"/>
    </row>
    <row r="910725" spans="70:70" x14ac:dyDescent="0.25">
      <c r="BR910725" s="2394"/>
    </row>
    <row r="910726" spans="70:70" x14ac:dyDescent="0.25">
      <c r="BR910726" s="2381"/>
    </row>
    <row r="910750" spans="70:70" x14ac:dyDescent="0.25">
      <c r="BR910750" s="2394"/>
    </row>
    <row r="910751" spans="70:70" x14ac:dyDescent="0.25">
      <c r="BR910751" s="2381"/>
    </row>
    <row r="910775" spans="70:70" x14ac:dyDescent="0.25">
      <c r="BR910775" s="2394"/>
    </row>
    <row r="910776" spans="70:70" x14ac:dyDescent="0.25">
      <c r="BR910776" s="2381"/>
    </row>
    <row r="910800" spans="70:70" x14ac:dyDescent="0.25">
      <c r="BR910800" s="2394"/>
    </row>
    <row r="910801" spans="70:70" x14ac:dyDescent="0.25">
      <c r="BR910801" s="2381"/>
    </row>
    <row r="910825" spans="70:70" x14ac:dyDescent="0.25">
      <c r="BR910825" s="2394"/>
    </row>
    <row r="910826" spans="70:70" x14ac:dyDescent="0.25">
      <c r="BR910826" s="2381"/>
    </row>
    <row r="910850" spans="70:70" x14ac:dyDescent="0.25">
      <c r="BR910850" s="2394"/>
    </row>
    <row r="910851" spans="70:70" x14ac:dyDescent="0.25">
      <c r="BR910851" s="2381"/>
    </row>
    <row r="910875" spans="70:70" x14ac:dyDescent="0.25">
      <c r="BR910875" s="2394"/>
    </row>
    <row r="910876" spans="70:70" x14ac:dyDescent="0.25">
      <c r="BR910876" s="2381"/>
    </row>
    <row r="910900" spans="70:70" x14ac:dyDescent="0.25">
      <c r="BR910900" s="2394"/>
    </row>
    <row r="910901" spans="70:70" x14ac:dyDescent="0.25">
      <c r="BR910901" s="2381"/>
    </row>
    <row r="910925" spans="70:70" x14ac:dyDescent="0.25">
      <c r="BR910925" s="2394"/>
    </row>
    <row r="910926" spans="70:70" x14ac:dyDescent="0.25">
      <c r="BR910926" s="2381"/>
    </row>
    <row r="910950" spans="70:70" x14ac:dyDescent="0.25">
      <c r="BR910950" s="2394"/>
    </row>
    <row r="910951" spans="70:70" x14ac:dyDescent="0.25">
      <c r="BR910951" s="2381"/>
    </row>
    <row r="910975" spans="70:70" x14ac:dyDescent="0.25">
      <c r="BR910975" s="2394"/>
    </row>
    <row r="910976" spans="70:70" x14ac:dyDescent="0.25">
      <c r="BR910976" s="2381"/>
    </row>
    <row r="911000" spans="70:70" x14ac:dyDescent="0.25">
      <c r="BR911000" s="2394"/>
    </row>
    <row r="911001" spans="70:70" x14ac:dyDescent="0.25">
      <c r="BR911001" s="2381"/>
    </row>
    <row r="911025" spans="70:70" x14ac:dyDescent="0.25">
      <c r="BR911025" s="2394"/>
    </row>
    <row r="911026" spans="70:70" x14ac:dyDescent="0.25">
      <c r="BR911026" s="2381"/>
    </row>
    <row r="911050" spans="70:70" x14ac:dyDescent="0.25">
      <c r="BR911050" s="2394"/>
    </row>
    <row r="911051" spans="70:70" x14ac:dyDescent="0.25">
      <c r="BR911051" s="2381"/>
    </row>
    <row r="911075" spans="70:70" x14ac:dyDescent="0.25">
      <c r="BR911075" s="2394"/>
    </row>
    <row r="911076" spans="70:70" x14ac:dyDescent="0.25">
      <c r="BR911076" s="2381"/>
    </row>
    <row r="911100" spans="70:70" x14ac:dyDescent="0.25">
      <c r="BR911100" s="2394"/>
    </row>
    <row r="911101" spans="70:70" x14ac:dyDescent="0.25">
      <c r="BR911101" s="2381"/>
    </row>
    <row r="911125" spans="70:70" x14ac:dyDescent="0.25">
      <c r="BR911125" s="2394"/>
    </row>
    <row r="911126" spans="70:70" x14ac:dyDescent="0.25">
      <c r="BR911126" s="2381"/>
    </row>
    <row r="911150" spans="70:70" x14ac:dyDescent="0.25">
      <c r="BR911150" s="2394"/>
    </row>
    <row r="911151" spans="70:70" x14ac:dyDescent="0.25">
      <c r="BR911151" s="2381"/>
    </row>
    <row r="911175" spans="70:70" x14ac:dyDescent="0.25">
      <c r="BR911175" s="2394"/>
    </row>
    <row r="911176" spans="70:70" x14ac:dyDescent="0.25">
      <c r="BR911176" s="2381"/>
    </row>
    <row r="911200" spans="70:70" x14ac:dyDescent="0.25">
      <c r="BR911200" s="2394"/>
    </row>
    <row r="911201" spans="70:70" x14ac:dyDescent="0.25">
      <c r="BR911201" s="2381"/>
    </row>
    <row r="911225" spans="70:70" x14ac:dyDescent="0.25">
      <c r="BR911225" s="2394"/>
    </row>
    <row r="911226" spans="70:70" x14ac:dyDescent="0.25">
      <c r="BR911226" s="2381"/>
    </row>
    <row r="911250" spans="70:70" x14ac:dyDescent="0.25">
      <c r="BR911250" s="2394"/>
    </row>
    <row r="911251" spans="70:70" x14ac:dyDescent="0.25">
      <c r="BR911251" s="2381"/>
    </row>
    <row r="911275" spans="70:70" x14ac:dyDescent="0.25">
      <c r="BR911275" s="2394"/>
    </row>
    <row r="911276" spans="70:70" x14ac:dyDescent="0.25">
      <c r="BR911276" s="2381"/>
    </row>
    <row r="911300" spans="70:70" x14ac:dyDescent="0.25">
      <c r="BR911300" s="2394"/>
    </row>
    <row r="911301" spans="70:70" x14ac:dyDescent="0.25">
      <c r="BR911301" s="2381"/>
    </row>
    <row r="911325" spans="70:70" x14ac:dyDescent="0.25">
      <c r="BR911325" s="2394"/>
    </row>
    <row r="911326" spans="70:70" x14ac:dyDescent="0.25">
      <c r="BR911326" s="2381"/>
    </row>
    <row r="911350" spans="70:70" x14ac:dyDescent="0.25">
      <c r="BR911350" s="2394"/>
    </row>
    <row r="911351" spans="70:70" x14ac:dyDescent="0.25">
      <c r="BR911351" s="2381"/>
    </row>
    <row r="911375" spans="70:70" x14ac:dyDescent="0.25">
      <c r="BR911375" s="2394"/>
    </row>
    <row r="911376" spans="70:70" x14ac:dyDescent="0.25">
      <c r="BR911376" s="2381"/>
    </row>
    <row r="911400" spans="70:70" x14ac:dyDescent="0.25">
      <c r="BR911400" s="2394"/>
    </row>
    <row r="911401" spans="70:70" x14ac:dyDescent="0.25">
      <c r="BR911401" s="2381"/>
    </row>
    <row r="911425" spans="70:70" x14ac:dyDescent="0.25">
      <c r="BR911425" s="2394"/>
    </row>
    <row r="911426" spans="70:70" x14ac:dyDescent="0.25">
      <c r="BR911426" s="2381"/>
    </row>
    <row r="911450" spans="70:70" x14ac:dyDescent="0.25">
      <c r="BR911450" s="2394"/>
    </row>
    <row r="911451" spans="70:70" x14ac:dyDescent="0.25">
      <c r="BR911451" s="2381"/>
    </row>
    <row r="911475" spans="70:70" x14ac:dyDescent="0.25">
      <c r="BR911475" s="2394"/>
    </row>
    <row r="911476" spans="70:70" x14ac:dyDescent="0.25">
      <c r="BR911476" s="2381"/>
    </row>
    <row r="911500" spans="70:70" x14ac:dyDescent="0.25">
      <c r="BR911500" s="2394"/>
    </row>
    <row r="911501" spans="70:70" x14ac:dyDescent="0.25">
      <c r="BR911501" s="2381"/>
    </row>
    <row r="911525" spans="70:70" x14ac:dyDescent="0.25">
      <c r="BR911525" s="2394"/>
    </row>
    <row r="911526" spans="70:70" x14ac:dyDescent="0.25">
      <c r="BR911526" s="2381"/>
    </row>
    <row r="911550" spans="70:70" x14ac:dyDescent="0.25">
      <c r="BR911550" s="2394"/>
    </row>
    <row r="911551" spans="70:70" x14ac:dyDescent="0.25">
      <c r="BR911551" s="2381"/>
    </row>
    <row r="911575" spans="70:70" x14ac:dyDescent="0.25">
      <c r="BR911575" s="2394"/>
    </row>
    <row r="911576" spans="70:70" x14ac:dyDescent="0.25">
      <c r="BR911576" s="2381"/>
    </row>
    <row r="911600" spans="70:70" x14ac:dyDescent="0.25">
      <c r="BR911600" s="2394"/>
    </row>
    <row r="911601" spans="70:70" x14ac:dyDescent="0.25">
      <c r="BR911601" s="2381"/>
    </row>
    <row r="911625" spans="70:70" x14ac:dyDescent="0.25">
      <c r="BR911625" s="2394"/>
    </row>
    <row r="911626" spans="70:70" x14ac:dyDescent="0.25">
      <c r="BR911626" s="2381"/>
    </row>
    <row r="911650" spans="70:70" x14ac:dyDescent="0.25">
      <c r="BR911650" s="2394"/>
    </row>
    <row r="911651" spans="70:70" x14ac:dyDescent="0.25">
      <c r="BR911651" s="2381"/>
    </row>
    <row r="911675" spans="70:70" x14ac:dyDescent="0.25">
      <c r="BR911675" s="2394"/>
    </row>
    <row r="911676" spans="70:70" x14ac:dyDescent="0.25">
      <c r="BR911676" s="2381"/>
    </row>
    <row r="911700" spans="70:70" x14ac:dyDescent="0.25">
      <c r="BR911700" s="2394"/>
    </row>
    <row r="911701" spans="70:70" x14ac:dyDescent="0.25">
      <c r="BR911701" s="2381"/>
    </row>
    <row r="911725" spans="70:70" x14ac:dyDescent="0.25">
      <c r="BR911725" s="2394"/>
    </row>
    <row r="911726" spans="70:70" x14ac:dyDescent="0.25">
      <c r="BR911726" s="2381"/>
    </row>
    <row r="911750" spans="70:70" x14ac:dyDescent="0.25">
      <c r="BR911750" s="2394"/>
    </row>
    <row r="911751" spans="70:70" x14ac:dyDescent="0.25">
      <c r="BR911751" s="2381"/>
    </row>
    <row r="911775" spans="70:70" x14ac:dyDescent="0.25">
      <c r="BR911775" s="2394"/>
    </row>
    <row r="911776" spans="70:70" x14ac:dyDescent="0.25">
      <c r="BR911776" s="2381"/>
    </row>
    <row r="911800" spans="70:70" x14ac:dyDescent="0.25">
      <c r="BR911800" s="2394"/>
    </row>
    <row r="911801" spans="70:70" x14ac:dyDescent="0.25">
      <c r="BR911801" s="2381"/>
    </row>
    <row r="911825" spans="70:70" x14ac:dyDescent="0.25">
      <c r="BR911825" s="2394"/>
    </row>
    <row r="911826" spans="70:70" x14ac:dyDescent="0.25">
      <c r="BR911826" s="2381"/>
    </row>
    <row r="911850" spans="70:70" x14ac:dyDescent="0.25">
      <c r="BR911850" s="2394"/>
    </row>
    <row r="911851" spans="70:70" x14ac:dyDescent="0.25">
      <c r="BR911851" s="2381"/>
    </row>
    <row r="911875" spans="70:70" x14ac:dyDescent="0.25">
      <c r="BR911875" s="2394"/>
    </row>
    <row r="911876" spans="70:70" x14ac:dyDescent="0.25">
      <c r="BR911876" s="2381"/>
    </row>
    <row r="911900" spans="70:70" x14ac:dyDescent="0.25">
      <c r="BR911900" s="2394"/>
    </row>
    <row r="911901" spans="70:70" x14ac:dyDescent="0.25">
      <c r="BR911901" s="2381"/>
    </row>
    <row r="911925" spans="70:70" x14ac:dyDescent="0.25">
      <c r="BR911925" s="2394"/>
    </row>
    <row r="911926" spans="70:70" x14ac:dyDescent="0.25">
      <c r="BR911926" s="2381"/>
    </row>
    <row r="911950" spans="70:70" x14ac:dyDescent="0.25">
      <c r="BR911950" s="2394"/>
    </row>
    <row r="911951" spans="70:70" x14ac:dyDescent="0.25">
      <c r="BR911951" s="2381"/>
    </row>
    <row r="911975" spans="70:70" x14ac:dyDescent="0.25">
      <c r="BR911975" s="2394"/>
    </row>
    <row r="911976" spans="70:70" x14ac:dyDescent="0.25">
      <c r="BR911976" s="2381"/>
    </row>
    <row r="912000" spans="70:70" x14ac:dyDescent="0.25">
      <c r="BR912000" s="2394"/>
    </row>
    <row r="912001" spans="70:70" x14ac:dyDescent="0.25">
      <c r="BR912001" s="2381"/>
    </row>
    <row r="912025" spans="70:70" x14ac:dyDescent="0.25">
      <c r="BR912025" s="2394"/>
    </row>
    <row r="912026" spans="70:70" x14ac:dyDescent="0.25">
      <c r="BR912026" s="2381"/>
    </row>
    <row r="912050" spans="70:70" x14ac:dyDescent="0.25">
      <c r="BR912050" s="2394"/>
    </row>
    <row r="912051" spans="70:70" x14ac:dyDescent="0.25">
      <c r="BR912051" s="2381"/>
    </row>
    <row r="912075" spans="70:70" x14ac:dyDescent="0.25">
      <c r="BR912075" s="2394"/>
    </row>
    <row r="912076" spans="70:70" x14ac:dyDescent="0.25">
      <c r="BR912076" s="2381"/>
    </row>
    <row r="912100" spans="70:70" x14ac:dyDescent="0.25">
      <c r="BR912100" s="2394"/>
    </row>
    <row r="912101" spans="70:70" x14ac:dyDescent="0.25">
      <c r="BR912101" s="2381"/>
    </row>
    <row r="912125" spans="70:70" x14ac:dyDescent="0.25">
      <c r="BR912125" s="2394"/>
    </row>
    <row r="912126" spans="70:70" x14ac:dyDescent="0.25">
      <c r="BR912126" s="2381"/>
    </row>
    <row r="912150" spans="70:70" x14ac:dyDescent="0.25">
      <c r="BR912150" s="2394"/>
    </row>
    <row r="912151" spans="70:70" x14ac:dyDescent="0.25">
      <c r="BR912151" s="2381"/>
    </row>
    <row r="912175" spans="70:70" x14ac:dyDescent="0.25">
      <c r="BR912175" s="2394"/>
    </row>
    <row r="912176" spans="70:70" x14ac:dyDescent="0.25">
      <c r="BR912176" s="2381"/>
    </row>
    <row r="912200" spans="70:70" x14ac:dyDescent="0.25">
      <c r="BR912200" s="2394"/>
    </row>
    <row r="912201" spans="70:70" x14ac:dyDescent="0.25">
      <c r="BR912201" s="2381"/>
    </row>
    <row r="912225" spans="70:70" x14ac:dyDescent="0.25">
      <c r="BR912225" s="2394"/>
    </row>
    <row r="912226" spans="70:70" x14ac:dyDescent="0.25">
      <c r="BR912226" s="2381"/>
    </row>
    <row r="912250" spans="70:70" x14ac:dyDescent="0.25">
      <c r="BR912250" s="2394"/>
    </row>
    <row r="912251" spans="70:70" x14ac:dyDescent="0.25">
      <c r="BR912251" s="2381"/>
    </row>
    <row r="912275" spans="70:70" x14ac:dyDescent="0.25">
      <c r="BR912275" s="2394"/>
    </row>
    <row r="912276" spans="70:70" x14ac:dyDescent="0.25">
      <c r="BR912276" s="2381"/>
    </row>
    <row r="912300" spans="70:70" x14ac:dyDescent="0.25">
      <c r="BR912300" s="2394"/>
    </row>
    <row r="912301" spans="70:70" x14ac:dyDescent="0.25">
      <c r="BR912301" s="2381"/>
    </row>
    <row r="912325" spans="70:70" x14ac:dyDescent="0.25">
      <c r="BR912325" s="2394"/>
    </row>
    <row r="912326" spans="70:70" x14ac:dyDescent="0.25">
      <c r="BR912326" s="2381"/>
    </row>
    <row r="912350" spans="70:70" x14ac:dyDescent="0.25">
      <c r="BR912350" s="2394"/>
    </row>
    <row r="912351" spans="70:70" x14ac:dyDescent="0.25">
      <c r="BR912351" s="2381"/>
    </row>
    <row r="912375" spans="70:70" x14ac:dyDescent="0.25">
      <c r="BR912375" s="2394"/>
    </row>
    <row r="912376" spans="70:70" x14ac:dyDescent="0.25">
      <c r="BR912376" s="2381"/>
    </row>
    <row r="912400" spans="70:70" x14ac:dyDescent="0.25">
      <c r="BR912400" s="2394"/>
    </row>
    <row r="912401" spans="70:70" x14ac:dyDescent="0.25">
      <c r="BR912401" s="2381"/>
    </row>
    <row r="912425" spans="70:70" x14ac:dyDescent="0.25">
      <c r="BR912425" s="2394"/>
    </row>
    <row r="912426" spans="70:70" x14ac:dyDescent="0.25">
      <c r="BR912426" s="2381"/>
    </row>
    <row r="912450" spans="70:70" x14ac:dyDescent="0.25">
      <c r="BR912450" s="2394"/>
    </row>
    <row r="912451" spans="70:70" x14ac:dyDescent="0.25">
      <c r="BR912451" s="2381"/>
    </row>
    <row r="912475" spans="70:70" x14ac:dyDescent="0.25">
      <c r="BR912475" s="2394"/>
    </row>
    <row r="912476" spans="70:70" x14ac:dyDescent="0.25">
      <c r="BR912476" s="2381"/>
    </row>
    <row r="912500" spans="70:70" x14ac:dyDescent="0.25">
      <c r="BR912500" s="2394"/>
    </row>
    <row r="912501" spans="70:70" x14ac:dyDescent="0.25">
      <c r="BR912501" s="2381"/>
    </row>
    <row r="912525" spans="70:70" x14ac:dyDescent="0.25">
      <c r="BR912525" s="2394"/>
    </row>
    <row r="912526" spans="70:70" x14ac:dyDescent="0.25">
      <c r="BR912526" s="2381"/>
    </row>
    <row r="912550" spans="70:70" x14ac:dyDescent="0.25">
      <c r="BR912550" s="2394"/>
    </row>
    <row r="912551" spans="70:70" x14ac:dyDescent="0.25">
      <c r="BR912551" s="2381"/>
    </row>
    <row r="912575" spans="70:70" x14ac:dyDescent="0.25">
      <c r="BR912575" s="2394"/>
    </row>
    <row r="912576" spans="70:70" x14ac:dyDescent="0.25">
      <c r="BR912576" s="2381"/>
    </row>
    <row r="912600" spans="70:70" x14ac:dyDescent="0.25">
      <c r="BR912600" s="2394"/>
    </row>
    <row r="912601" spans="70:70" x14ac:dyDescent="0.25">
      <c r="BR912601" s="2381"/>
    </row>
    <row r="912625" spans="70:70" x14ac:dyDescent="0.25">
      <c r="BR912625" s="2394"/>
    </row>
    <row r="912626" spans="70:70" x14ac:dyDescent="0.25">
      <c r="BR912626" s="2381"/>
    </row>
    <row r="912650" spans="70:70" x14ac:dyDescent="0.25">
      <c r="BR912650" s="2394"/>
    </row>
    <row r="912651" spans="70:70" x14ac:dyDescent="0.25">
      <c r="BR912651" s="2381"/>
    </row>
    <row r="912675" spans="70:70" x14ac:dyDescent="0.25">
      <c r="BR912675" s="2394"/>
    </row>
    <row r="912676" spans="70:70" x14ac:dyDescent="0.25">
      <c r="BR912676" s="2381"/>
    </row>
    <row r="912700" spans="70:70" x14ac:dyDescent="0.25">
      <c r="BR912700" s="2394"/>
    </row>
    <row r="912701" spans="70:70" x14ac:dyDescent="0.25">
      <c r="BR912701" s="2381"/>
    </row>
    <row r="912725" spans="70:70" x14ac:dyDescent="0.25">
      <c r="BR912725" s="2394"/>
    </row>
    <row r="912726" spans="70:70" x14ac:dyDescent="0.25">
      <c r="BR912726" s="2381"/>
    </row>
    <row r="912750" spans="70:70" x14ac:dyDescent="0.25">
      <c r="BR912750" s="2394"/>
    </row>
    <row r="912751" spans="70:70" x14ac:dyDescent="0.25">
      <c r="BR912751" s="2381"/>
    </row>
    <row r="912775" spans="70:70" x14ac:dyDescent="0.25">
      <c r="BR912775" s="2394"/>
    </row>
    <row r="912776" spans="70:70" x14ac:dyDescent="0.25">
      <c r="BR912776" s="2381"/>
    </row>
    <row r="912800" spans="70:70" x14ac:dyDescent="0.25">
      <c r="BR912800" s="2394"/>
    </row>
    <row r="912801" spans="70:70" x14ac:dyDescent="0.25">
      <c r="BR912801" s="2381"/>
    </row>
    <row r="912825" spans="70:70" x14ac:dyDescent="0.25">
      <c r="BR912825" s="2394"/>
    </row>
    <row r="912826" spans="70:70" x14ac:dyDescent="0.25">
      <c r="BR912826" s="2381"/>
    </row>
    <row r="912850" spans="70:70" x14ac:dyDescent="0.25">
      <c r="BR912850" s="2394"/>
    </row>
    <row r="912851" spans="70:70" x14ac:dyDescent="0.25">
      <c r="BR912851" s="2381"/>
    </row>
    <row r="912875" spans="70:70" x14ac:dyDescent="0.25">
      <c r="BR912875" s="2394"/>
    </row>
    <row r="912876" spans="70:70" x14ac:dyDescent="0.25">
      <c r="BR912876" s="2381"/>
    </row>
    <row r="912900" spans="70:70" x14ac:dyDescent="0.25">
      <c r="BR912900" s="2394"/>
    </row>
    <row r="912901" spans="70:70" x14ac:dyDescent="0.25">
      <c r="BR912901" s="2381"/>
    </row>
    <row r="912925" spans="70:70" x14ac:dyDescent="0.25">
      <c r="BR912925" s="2394"/>
    </row>
    <row r="912926" spans="70:70" x14ac:dyDescent="0.25">
      <c r="BR912926" s="2381"/>
    </row>
    <row r="912950" spans="70:70" x14ac:dyDescent="0.25">
      <c r="BR912950" s="2394"/>
    </row>
    <row r="912951" spans="70:70" x14ac:dyDescent="0.25">
      <c r="BR912951" s="2381"/>
    </row>
    <row r="912975" spans="70:70" x14ac:dyDescent="0.25">
      <c r="BR912975" s="2394"/>
    </row>
    <row r="912976" spans="70:70" x14ac:dyDescent="0.25">
      <c r="BR912976" s="2381"/>
    </row>
    <row r="913000" spans="70:70" x14ac:dyDescent="0.25">
      <c r="BR913000" s="2394"/>
    </row>
    <row r="913001" spans="70:70" x14ac:dyDescent="0.25">
      <c r="BR913001" s="2381"/>
    </row>
    <row r="913025" spans="70:70" x14ac:dyDescent="0.25">
      <c r="BR913025" s="2394"/>
    </row>
    <row r="913026" spans="70:70" x14ac:dyDescent="0.25">
      <c r="BR913026" s="2381"/>
    </row>
    <row r="913050" spans="70:70" x14ac:dyDescent="0.25">
      <c r="BR913050" s="2394"/>
    </row>
    <row r="913051" spans="70:70" x14ac:dyDescent="0.25">
      <c r="BR913051" s="2381"/>
    </row>
    <row r="913075" spans="70:70" x14ac:dyDescent="0.25">
      <c r="BR913075" s="2394"/>
    </row>
    <row r="913076" spans="70:70" x14ac:dyDescent="0.25">
      <c r="BR913076" s="2381"/>
    </row>
    <row r="913100" spans="70:70" x14ac:dyDescent="0.25">
      <c r="BR913100" s="2394"/>
    </row>
    <row r="913101" spans="70:70" x14ac:dyDescent="0.25">
      <c r="BR913101" s="2381"/>
    </row>
    <row r="913125" spans="70:70" x14ac:dyDescent="0.25">
      <c r="BR913125" s="2394"/>
    </row>
    <row r="913126" spans="70:70" x14ac:dyDescent="0.25">
      <c r="BR913126" s="2381"/>
    </row>
    <row r="913150" spans="70:70" x14ac:dyDescent="0.25">
      <c r="BR913150" s="2394"/>
    </row>
    <row r="913151" spans="70:70" x14ac:dyDescent="0.25">
      <c r="BR913151" s="2381"/>
    </row>
    <row r="913175" spans="70:70" x14ac:dyDescent="0.25">
      <c r="BR913175" s="2394"/>
    </row>
    <row r="913176" spans="70:70" x14ac:dyDescent="0.25">
      <c r="BR913176" s="2381"/>
    </row>
    <row r="913200" spans="70:70" x14ac:dyDescent="0.25">
      <c r="BR913200" s="2394"/>
    </row>
    <row r="913201" spans="70:70" x14ac:dyDescent="0.25">
      <c r="BR913201" s="2381"/>
    </row>
    <row r="913225" spans="70:70" x14ac:dyDescent="0.25">
      <c r="BR913225" s="2394"/>
    </row>
    <row r="913226" spans="70:70" x14ac:dyDescent="0.25">
      <c r="BR913226" s="2381"/>
    </row>
    <row r="913250" spans="70:70" x14ac:dyDescent="0.25">
      <c r="BR913250" s="2394"/>
    </row>
    <row r="913251" spans="70:70" x14ac:dyDescent="0.25">
      <c r="BR913251" s="2381"/>
    </row>
    <row r="913275" spans="70:70" x14ac:dyDescent="0.25">
      <c r="BR913275" s="2394"/>
    </row>
    <row r="913276" spans="70:70" x14ac:dyDescent="0.25">
      <c r="BR913276" s="2381"/>
    </row>
    <row r="913300" spans="70:70" x14ac:dyDescent="0.25">
      <c r="BR913300" s="2394"/>
    </row>
    <row r="913301" spans="70:70" x14ac:dyDescent="0.25">
      <c r="BR913301" s="2381"/>
    </row>
    <row r="913325" spans="70:70" x14ac:dyDescent="0.25">
      <c r="BR913325" s="2394"/>
    </row>
    <row r="913326" spans="70:70" x14ac:dyDescent="0.25">
      <c r="BR913326" s="2381"/>
    </row>
    <row r="913350" spans="70:70" x14ac:dyDescent="0.25">
      <c r="BR913350" s="2394"/>
    </row>
    <row r="913351" spans="70:70" x14ac:dyDescent="0.25">
      <c r="BR913351" s="2381"/>
    </row>
    <row r="913375" spans="70:70" x14ac:dyDescent="0.25">
      <c r="BR913375" s="2394"/>
    </row>
    <row r="913376" spans="70:70" x14ac:dyDescent="0.25">
      <c r="BR913376" s="2381"/>
    </row>
    <row r="913400" spans="70:70" x14ac:dyDescent="0.25">
      <c r="BR913400" s="2394"/>
    </row>
    <row r="913401" spans="70:70" x14ac:dyDescent="0.25">
      <c r="BR913401" s="2381"/>
    </row>
    <row r="913425" spans="70:70" x14ac:dyDescent="0.25">
      <c r="BR913425" s="2394"/>
    </row>
    <row r="913426" spans="70:70" x14ac:dyDescent="0.25">
      <c r="BR913426" s="2381"/>
    </row>
    <row r="913450" spans="70:70" x14ac:dyDescent="0.25">
      <c r="BR913450" s="2394"/>
    </row>
    <row r="913451" spans="70:70" x14ac:dyDescent="0.25">
      <c r="BR913451" s="2381"/>
    </row>
    <row r="913475" spans="70:70" x14ac:dyDescent="0.25">
      <c r="BR913475" s="2394"/>
    </row>
    <row r="913476" spans="70:70" x14ac:dyDescent="0.25">
      <c r="BR913476" s="2381"/>
    </row>
    <row r="913500" spans="70:70" x14ac:dyDescent="0.25">
      <c r="BR913500" s="2394"/>
    </row>
    <row r="913501" spans="70:70" x14ac:dyDescent="0.25">
      <c r="BR913501" s="2381"/>
    </row>
    <row r="913525" spans="70:70" x14ac:dyDescent="0.25">
      <c r="BR913525" s="2394"/>
    </row>
    <row r="913526" spans="70:70" x14ac:dyDescent="0.25">
      <c r="BR913526" s="2381"/>
    </row>
    <row r="913550" spans="70:70" x14ac:dyDescent="0.25">
      <c r="BR913550" s="2394"/>
    </row>
    <row r="913551" spans="70:70" x14ac:dyDescent="0.25">
      <c r="BR913551" s="2381"/>
    </row>
    <row r="913575" spans="70:70" x14ac:dyDescent="0.25">
      <c r="BR913575" s="2394"/>
    </row>
    <row r="913576" spans="70:70" x14ac:dyDescent="0.25">
      <c r="BR913576" s="2381"/>
    </row>
    <row r="913600" spans="70:70" x14ac:dyDescent="0.25">
      <c r="BR913600" s="2394"/>
    </row>
    <row r="913601" spans="70:70" x14ac:dyDescent="0.25">
      <c r="BR913601" s="2381"/>
    </row>
    <row r="913625" spans="70:70" x14ac:dyDescent="0.25">
      <c r="BR913625" s="2394"/>
    </row>
    <row r="913626" spans="70:70" x14ac:dyDescent="0.25">
      <c r="BR913626" s="2381"/>
    </row>
    <row r="913650" spans="70:70" x14ac:dyDescent="0.25">
      <c r="BR913650" s="2394"/>
    </row>
    <row r="913651" spans="70:70" x14ac:dyDescent="0.25">
      <c r="BR913651" s="2381"/>
    </row>
    <row r="913675" spans="70:70" x14ac:dyDescent="0.25">
      <c r="BR913675" s="2394"/>
    </row>
    <row r="913676" spans="70:70" x14ac:dyDescent="0.25">
      <c r="BR913676" s="2381"/>
    </row>
    <row r="913700" spans="70:70" x14ac:dyDescent="0.25">
      <c r="BR913700" s="2394"/>
    </row>
    <row r="913701" spans="70:70" x14ac:dyDescent="0.25">
      <c r="BR913701" s="2381"/>
    </row>
    <row r="913725" spans="70:70" x14ac:dyDescent="0.25">
      <c r="BR913725" s="2394"/>
    </row>
    <row r="913726" spans="70:70" x14ac:dyDescent="0.25">
      <c r="BR913726" s="2381"/>
    </row>
    <row r="913750" spans="70:70" x14ac:dyDescent="0.25">
      <c r="BR913750" s="2394"/>
    </row>
    <row r="913751" spans="70:70" x14ac:dyDescent="0.25">
      <c r="BR913751" s="2381"/>
    </row>
    <row r="913775" spans="70:70" x14ac:dyDescent="0.25">
      <c r="BR913775" s="2394"/>
    </row>
    <row r="913776" spans="70:70" x14ac:dyDescent="0.25">
      <c r="BR913776" s="2381"/>
    </row>
    <row r="913800" spans="70:70" x14ac:dyDescent="0.25">
      <c r="BR913800" s="2394"/>
    </row>
    <row r="913801" spans="70:70" x14ac:dyDescent="0.25">
      <c r="BR913801" s="2381"/>
    </row>
    <row r="913825" spans="70:70" x14ac:dyDescent="0.25">
      <c r="BR913825" s="2394"/>
    </row>
    <row r="913826" spans="70:70" x14ac:dyDescent="0.25">
      <c r="BR913826" s="2381"/>
    </row>
    <row r="913850" spans="70:70" x14ac:dyDescent="0.25">
      <c r="BR913850" s="2394"/>
    </row>
    <row r="913851" spans="70:70" x14ac:dyDescent="0.25">
      <c r="BR913851" s="2381"/>
    </row>
    <row r="913875" spans="70:70" x14ac:dyDescent="0.25">
      <c r="BR913875" s="2394"/>
    </row>
    <row r="913876" spans="70:70" x14ac:dyDescent="0.25">
      <c r="BR913876" s="2381"/>
    </row>
    <row r="913900" spans="70:70" x14ac:dyDescent="0.25">
      <c r="BR913900" s="2394"/>
    </row>
    <row r="913901" spans="70:70" x14ac:dyDescent="0.25">
      <c r="BR913901" s="2381"/>
    </row>
    <row r="913925" spans="70:70" x14ac:dyDescent="0.25">
      <c r="BR913925" s="2394"/>
    </row>
    <row r="913926" spans="70:70" x14ac:dyDescent="0.25">
      <c r="BR913926" s="2381"/>
    </row>
    <row r="913950" spans="70:70" x14ac:dyDescent="0.25">
      <c r="BR913950" s="2394"/>
    </row>
    <row r="913951" spans="70:70" x14ac:dyDescent="0.25">
      <c r="BR913951" s="2381"/>
    </row>
    <row r="913975" spans="70:70" x14ac:dyDescent="0.25">
      <c r="BR913975" s="2394"/>
    </row>
    <row r="913976" spans="70:70" x14ac:dyDescent="0.25">
      <c r="BR913976" s="2381"/>
    </row>
    <row r="914000" spans="70:70" x14ac:dyDescent="0.25">
      <c r="BR914000" s="2394"/>
    </row>
    <row r="914001" spans="70:70" x14ac:dyDescent="0.25">
      <c r="BR914001" s="2381"/>
    </row>
    <row r="914025" spans="70:70" x14ac:dyDescent="0.25">
      <c r="BR914025" s="2394"/>
    </row>
    <row r="914026" spans="70:70" x14ac:dyDescent="0.25">
      <c r="BR914026" s="2381"/>
    </row>
    <row r="914050" spans="70:70" x14ac:dyDescent="0.25">
      <c r="BR914050" s="2394"/>
    </row>
    <row r="914051" spans="70:70" x14ac:dyDescent="0.25">
      <c r="BR914051" s="2381"/>
    </row>
    <row r="914075" spans="70:70" x14ac:dyDescent="0.25">
      <c r="BR914075" s="2394"/>
    </row>
    <row r="914076" spans="70:70" x14ac:dyDescent="0.25">
      <c r="BR914076" s="2381"/>
    </row>
    <row r="914100" spans="70:70" x14ac:dyDescent="0.25">
      <c r="BR914100" s="2394"/>
    </row>
    <row r="914101" spans="70:70" x14ac:dyDescent="0.25">
      <c r="BR914101" s="2381"/>
    </row>
    <row r="914125" spans="70:70" x14ac:dyDescent="0.25">
      <c r="BR914125" s="2394"/>
    </row>
    <row r="914126" spans="70:70" x14ac:dyDescent="0.25">
      <c r="BR914126" s="2381"/>
    </row>
    <row r="914150" spans="70:70" x14ac:dyDescent="0.25">
      <c r="BR914150" s="2394"/>
    </row>
    <row r="914151" spans="70:70" x14ac:dyDescent="0.25">
      <c r="BR914151" s="2381"/>
    </row>
    <row r="914175" spans="70:70" x14ac:dyDescent="0.25">
      <c r="BR914175" s="2394"/>
    </row>
    <row r="914176" spans="70:70" x14ac:dyDescent="0.25">
      <c r="BR914176" s="2381"/>
    </row>
    <row r="914200" spans="70:70" x14ac:dyDescent="0.25">
      <c r="BR914200" s="2394"/>
    </row>
    <row r="914201" spans="70:70" x14ac:dyDescent="0.25">
      <c r="BR914201" s="2381"/>
    </row>
    <row r="914225" spans="70:70" x14ac:dyDescent="0.25">
      <c r="BR914225" s="2394"/>
    </row>
    <row r="914226" spans="70:70" x14ac:dyDescent="0.25">
      <c r="BR914226" s="2381"/>
    </row>
    <row r="914250" spans="70:70" x14ac:dyDescent="0.25">
      <c r="BR914250" s="2394"/>
    </row>
    <row r="914251" spans="70:70" x14ac:dyDescent="0.25">
      <c r="BR914251" s="2381"/>
    </row>
    <row r="914275" spans="70:70" x14ac:dyDescent="0.25">
      <c r="BR914275" s="2394"/>
    </row>
    <row r="914276" spans="70:70" x14ac:dyDescent="0.25">
      <c r="BR914276" s="2381"/>
    </row>
    <row r="914300" spans="70:70" x14ac:dyDescent="0.25">
      <c r="BR914300" s="2394"/>
    </row>
    <row r="914301" spans="70:70" x14ac:dyDescent="0.25">
      <c r="BR914301" s="2381"/>
    </row>
    <row r="914325" spans="70:70" x14ac:dyDescent="0.25">
      <c r="BR914325" s="2394"/>
    </row>
    <row r="914326" spans="70:70" x14ac:dyDescent="0.25">
      <c r="BR914326" s="2381"/>
    </row>
    <row r="914350" spans="70:70" x14ac:dyDescent="0.25">
      <c r="BR914350" s="2394"/>
    </row>
    <row r="914351" spans="70:70" x14ac:dyDescent="0.25">
      <c r="BR914351" s="2381"/>
    </row>
    <row r="914375" spans="70:70" x14ac:dyDescent="0.25">
      <c r="BR914375" s="2394"/>
    </row>
    <row r="914376" spans="70:70" x14ac:dyDescent="0.25">
      <c r="BR914376" s="2381"/>
    </row>
    <row r="914400" spans="70:70" x14ac:dyDescent="0.25">
      <c r="BR914400" s="2394"/>
    </row>
    <row r="914401" spans="70:70" x14ac:dyDescent="0.25">
      <c r="BR914401" s="2381"/>
    </row>
    <row r="914425" spans="70:70" x14ac:dyDescent="0.25">
      <c r="BR914425" s="2394"/>
    </row>
    <row r="914426" spans="70:70" x14ac:dyDescent="0.25">
      <c r="BR914426" s="2381"/>
    </row>
    <row r="914450" spans="70:70" x14ac:dyDescent="0.25">
      <c r="BR914450" s="2394"/>
    </row>
    <row r="914451" spans="70:70" x14ac:dyDescent="0.25">
      <c r="BR914451" s="2381"/>
    </row>
    <row r="914475" spans="70:70" x14ac:dyDescent="0.25">
      <c r="BR914475" s="2394"/>
    </row>
    <row r="914476" spans="70:70" x14ac:dyDescent="0.25">
      <c r="BR914476" s="2381"/>
    </row>
    <row r="914500" spans="70:70" x14ac:dyDescent="0.25">
      <c r="BR914500" s="2394"/>
    </row>
    <row r="914501" spans="70:70" x14ac:dyDescent="0.25">
      <c r="BR914501" s="2381"/>
    </row>
    <row r="914525" spans="70:70" x14ac:dyDescent="0.25">
      <c r="BR914525" s="2394"/>
    </row>
    <row r="914526" spans="70:70" x14ac:dyDescent="0.25">
      <c r="BR914526" s="2381"/>
    </row>
    <row r="914550" spans="70:70" x14ac:dyDescent="0.25">
      <c r="BR914550" s="2394"/>
    </row>
    <row r="914551" spans="70:70" x14ac:dyDescent="0.25">
      <c r="BR914551" s="2381"/>
    </row>
    <row r="914575" spans="70:70" x14ac:dyDescent="0.25">
      <c r="BR914575" s="2394"/>
    </row>
    <row r="914576" spans="70:70" x14ac:dyDescent="0.25">
      <c r="BR914576" s="2381"/>
    </row>
    <row r="914600" spans="70:70" x14ac:dyDescent="0.25">
      <c r="BR914600" s="2394"/>
    </row>
    <row r="914601" spans="70:70" x14ac:dyDescent="0.25">
      <c r="BR914601" s="2381"/>
    </row>
    <row r="914625" spans="70:70" x14ac:dyDescent="0.25">
      <c r="BR914625" s="2394"/>
    </row>
    <row r="914626" spans="70:70" x14ac:dyDescent="0.25">
      <c r="BR914626" s="2381"/>
    </row>
    <row r="914650" spans="70:70" x14ac:dyDescent="0.25">
      <c r="BR914650" s="2394"/>
    </row>
    <row r="914651" spans="70:70" x14ac:dyDescent="0.25">
      <c r="BR914651" s="2381"/>
    </row>
    <row r="914675" spans="70:70" x14ac:dyDescent="0.25">
      <c r="BR914675" s="2394"/>
    </row>
    <row r="914676" spans="70:70" x14ac:dyDescent="0.25">
      <c r="BR914676" s="2381"/>
    </row>
    <row r="914700" spans="70:70" x14ac:dyDescent="0.25">
      <c r="BR914700" s="2394"/>
    </row>
    <row r="914701" spans="70:70" x14ac:dyDescent="0.25">
      <c r="BR914701" s="2381"/>
    </row>
    <row r="914725" spans="70:70" x14ac:dyDescent="0.25">
      <c r="BR914725" s="2394"/>
    </row>
    <row r="914726" spans="70:70" x14ac:dyDescent="0.25">
      <c r="BR914726" s="2381"/>
    </row>
    <row r="914750" spans="70:70" x14ac:dyDescent="0.25">
      <c r="BR914750" s="2394"/>
    </row>
    <row r="914751" spans="70:70" x14ac:dyDescent="0.25">
      <c r="BR914751" s="2381"/>
    </row>
    <row r="914775" spans="70:70" x14ac:dyDescent="0.25">
      <c r="BR914775" s="2394"/>
    </row>
    <row r="914776" spans="70:70" x14ac:dyDescent="0.25">
      <c r="BR914776" s="2381"/>
    </row>
    <row r="914800" spans="70:70" x14ac:dyDescent="0.25">
      <c r="BR914800" s="2394"/>
    </row>
    <row r="914801" spans="70:70" x14ac:dyDescent="0.25">
      <c r="BR914801" s="2381"/>
    </row>
    <row r="914825" spans="70:70" x14ac:dyDescent="0.25">
      <c r="BR914825" s="2394"/>
    </row>
    <row r="914826" spans="70:70" x14ac:dyDescent="0.25">
      <c r="BR914826" s="2381"/>
    </row>
    <row r="914850" spans="70:70" x14ac:dyDescent="0.25">
      <c r="BR914850" s="2394"/>
    </row>
    <row r="914851" spans="70:70" x14ac:dyDescent="0.25">
      <c r="BR914851" s="2381"/>
    </row>
    <row r="914875" spans="70:70" x14ac:dyDescent="0.25">
      <c r="BR914875" s="2394"/>
    </row>
    <row r="914876" spans="70:70" x14ac:dyDescent="0.25">
      <c r="BR914876" s="2381"/>
    </row>
    <row r="914900" spans="70:70" x14ac:dyDescent="0.25">
      <c r="BR914900" s="2394"/>
    </row>
    <row r="914901" spans="70:70" x14ac:dyDescent="0.25">
      <c r="BR914901" s="2381"/>
    </row>
    <row r="914925" spans="70:70" x14ac:dyDescent="0.25">
      <c r="BR914925" s="2394"/>
    </row>
    <row r="914926" spans="70:70" x14ac:dyDescent="0.25">
      <c r="BR914926" s="2381"/>
    </row>
    <row r="914950" spans="70:70" x14ac:dyDescent="0.25">
      <c r="BR914950" s="2394"/>
    </row>
    <row r="914951" spans="70:70" x14ac:dyDescent="0.25">
      <c r="BR914951" s="2381"/>
    </row>
    <row r="914975" spans="70:70" x14ac:dyDescent="0.25">
      <c r="BR914975" s="2394"/>
    </row>
    <row r="914976" spans="70:70" x14ac:dyDescent="0.25">
      <c r="BR914976" s="2381"/>
    </row>
    <row r="915000" spans="70:70" x14ac:dyDescent="0.25">
      <c r="BR915000" s="2394"/>
    </row>
    <row r="915001" spans="70:70" x14ac:dyDescent="0.25">
      <c r="BR915001" s="2381"/>
    </row>
    <row r="915025" spans="70:70" x14ac:dyDescent="0.25">
      <c r="BR915025" s="2394"/>
    </row>
    <row r="915026" spans="70:70" x14ac:dyDescent="0.25">
      <c r="BR915026" s="2381"/>
    </row>
    <row r="915050" spans="70:70" x14ac:dyDescent="0.25">
      <c r="BR915050" s="2394"/>
    </row>
    <row r="915051" spans="70:70" x14ac:dyDescent="0.25">
      <c r="BR915051" s="2381"/>
    </row>
    <row r="915075" spans="70:70" x14ac:dyDescent="0.25">
      <c r="BR915075" s="2394"/>
    </row>
    <row r="915076" spans="70:70" x14ac:dyDescent="0.25">
      <c r="BR915076" s="2381"/>
    </row>
    <row r="915100" spans="70:70" x14ac:dyDescent="0.25">
      <c r="BR915100" s="2394"/>
    </row>
    <row r="915101" spans="70:70" x14ac:dyDescent="0.25">
      <c r="BR915101" s="2381"/>
    </row>
    <row r="915125" spans="70:70" x14ac:dyDescent="0.25">
      <c r="BR915125" s="2394"/>
    </row>
    <row r="915126" spans="70:70" x14ac:dyDescent="0.25">
      <c r="BR915126" s="2381"/>
    </row>
    <row r="915150" spans="70:70" x14ac:dyDescent="0.25">
      <c r="BR915150" s="2394"/>
    </row>
    <row r="915151" spans="70:70" x14ac:dyDescent="0.25">
      <c r="BR915151" s="2381"/>
    </row>
    <row r="915175" spans="70:70" x14ac:dyDescent="0.25">
      <c r="BR915175" s="2394"/>
    </row>
    <row r="915176" spans="70:70" x14ac:dyDescent="0.25">
      <c r="BR915176" s="2381"/>
    </row>
    <row r="915200" spans="70:70" x14ac:dyDescent="0.25">
      <c r="BR915200" s="2394"/>
    </row>
    <row r="915201" spans="70:70" x14ac:dyDescent="0.25">
      <c r="BR915201" s="2381"/>
    </row>
    <row r="915225" spans="70:70" x14ac:dyDescent="0.25">
      <c r="BR915225" s="2394"/>
    </row>
    <row r="915226" spans="70:70" x14ac:dyDescent="0.25">
      <c r="BR915226" s="2381"/>
    </row>
    <row r="915250" spans="70:70" x14ac:dyDescent="0.25">
      <c r="BR915250" s="2394"/>
    </row>
    <row r="915251" spans="70:70" x14ac:dyDescent="0.25">
      <c r="BR915251" s="2381"/>
    </row>
    <row r="915275" spans="70:70" x14ac:dyDescent="0.25">
      <c r="BR915275" s="2394"/>
    </row>
    <row r="915276" spans="70:70" x14ac:dyDescent="0.25">
      <c r="BR915276" s="2381"/>
    </row>
    <row r="915300" spans="70:70" x14ac:dyDescent="0.25">
      <c r="BR915300" s="2394"/>
    </row>
    <row r="915301" spans="70:70" x14ac:dyDescent="0.25">
      <c r="BR915301" s="2381"/>
    </row>
    <row r="915325" spans="70:70" x14ac:dyDescent="0.25">
      <c r="BR915325" s="2394"/>
    </row>
    <row r="915326" spans="70:70" x14ac:dyDescent="0.25">
      <c r="BR915326" s="2381"/>
    </row>
    <row r="915350" spans="70:70" x14ac:dyDescent="0.25">
      <c r="BR915350" s="2394"/>
    </row>
    <row r="915351" spans="70:70" x14ac:dyDescent="0.25">
      <c r="BR915351" s="2381"/>
    </row>
    <row r="915375" spans="70:70" x14ac:dyDescent="0.25">
      <c r="BR915375" s="2394"/>
    </row>
    <row r="915376" spans="70:70" x14ac:dyDescent="0.25">
      <c r="BR915376" s="2381"/>
    </row>
    <row r="915400" spans="70:70" x14ac:dyDescent="0.25">
      <c r="BR915400" s="2394"/>
    </row>
    <row r="915401" spans="70:70" x14ac:dyDescent="0.25">
      <c r="BR915401" s="2381"/>
    </row>
    <row r="915425" spans="70:70" x14ac:dyDescent="0.25">
      <c r="BR915425" s="2394"/>
    </row>
    <row r="915426" spans="70:70" x14ac:dyDescent="0.25">
      <c r="BR915426" s="2381"/>
    </row>
    <row r="915450" spans="70:70" x14ac:dyDescent="0.25">
      <c r="BR915450" s="2394"/>
    </row>
    <row r="915451" spans="70:70" x14ac:dyDescent="0.25">
      <c r="BR915451" s="2381"/>
    </row>
    <row r="915475" spans="70:70" x14ac:dyDescent="0.25">
      <c r="BR915475" s="2394"/>
    </row>
    <row r="915476" spans="70:70" x14ac:dyDescent="0.25">
      <c r="BR915476" s="2381"/>
    </row>
    <row r="915500" spans="70:70" x14ac:dyDescent="0.25">
      <c r="BR915500" s="2394"/>
    </row>
    <row r="915501" spans="70:70" x14ac:dyDescent="0.25">
      <c r="BR915501" s="2381"/>
    </row>
    <row r="915525" spans="70:70" x14ac:dyDescent="0.25">
      <c r="BR915525" s="2394"/>
    </row>
    <row r="915526" spans="70:70" x14ac:dyDescent="0.25">
      <c r="BR915526" s="2381"/>
    </row>
    <row r="915550" spans="70:70" x14ac:dyDescent="0.25">
      <c r="BR915550" s="2394"/>
    </row>
    <row r="915551" spans="70:70" x14ac:dyDescent="0.25">
      <c r="BR915551" s="2381"/>
    </row>
    <row r="915575" spans="70:70" x14ac:dyDescent="0.25">
      <c r="BR915575" s="2394"/>
    </row>
    <row r="915576" spans="70:70" x14ac:dyDescent="0.25">
      <c r="BR915576" s="2381"/>
    </row>
    <row r="915600" spans="70:70" x14ac:dyDescent="0.25">
      <c r="BR915600" s="2394"/>
    </row>
    <row r="915601" spans="70:70" x14ac:dyDescent="0.25">
      <c r="BR915601" s="2381"/>
    </row>
    <row r="915625" spans="70:70" x14ac:dyDescent="0.25">
      <c r="BR915625" s="2394"/>
    </row>
    <row r="915626" spans="70:70" x14ac:dyDescent="0.25">
      <c r="BR915626" s="2381"/>
    </row>
    <row r="915650" spans="70:70" x14ac:dyDescent="0.25">
      <c r="BR915650" s="2394"/>
    </row>
    <row r="915651" spans="70:70" x14ac:dyDescent="0.25">
      <c r="BR915651" s="2381"/>
    </row>
    <row r="915675" spans="70:70" x14ac:dyDescent="0.25">
      <c r="BR915675" s="2394"/>
    </row>
    <row r="915676" spans="70:70" x14ac:dyDescent="0.25">
      <c r="BR915676" s="2381"/>
    </row>
    <row r="915700" spans="70:70" x14ac:dyDescent="0.25">
      <c r="BR915700" s="2394"/>
    </row>
    <row r="915701" spans="70:70" x14ac:dyDescent="0.25">
      <c r="BR915701" s="2381"/>
    </row>
    <row r="915725" spans="70:70" x14ac:dyDescent="0.25">
      <c r="BR915725" s="2394"/>
    </row>
    <row r="915726" spans="70:70" x14ac:dyDescent="0.25">
      <c r="BR915726" s="2381"/>
    </row>
    <row r="915750" spans="70:70" x14ac:dyDescent="0.25">
      <c r="BR915750" s="2394"/>
    </row>
    <row r="915751" spans="70:70" x14ac:dyDescent="0.25">
      <c r="BR915751" s="2381"/>
    </row>
    <row r="915775" spans="70:70" x14ac:dyDescent="0.25">
      <c r="BR915775" s="2394"/>
    </row>
    <row r="915776" spans="70:70" x14ac:dyDescent="0.25">
      <c r="BR915776" s="2381"/>
    </row>
    <row r="915800" spans="70:70" x14ac:dyDescent="0.25">
      <c r="BR915800" s="2394"/>
    </row>
    <row r="915801" spans="70:70" x14ac:dyDescent="0.25">
      <c r="BR915801" s="2381"/>
    </row>
    <row r="915825" spans="70:70" x14ac:dyDescent="0.25">
      <c r="BR915825" s="2394"/>
    </row>
    <row r="915826" spans="70:70" x14ac:dyDescent="0.25">
      <c r="BR915826" s="2381"/>
    </row>
    <row r="915850" spans="70:70" x14ac:dyDescent="0.25">
      <c r="BR915850" s="2394"/>
    </row>
    <row r="915851" spans="70:70" x14ac:dyDescent="0.25">
      <c r="BR915851" s="2381"/>
    </row>
    <row r="915875" spans="70:70" x14ac:dyDescent="0.25">
      <c r="BR915875" s="2394"/>
    </row>
    <row r="915876" spans="70:70" x14ac:dyDescent="0.25">
      <c r="BR915876" s="2381"/>
    </row>
    <row r="915900" spans="70:70" x14ac:dyDescent="0.25">
      <c r="BR915900" s="2394"/>
    </row>
    <row r="915901" spans="70:70" x14ac:dyDescent="0.25">
      <c r="BR915901" s="2381"/>
    </row>
    <row r="915925" spans="70:70" x14ac:dyDescent="0.25">
      <c r="BR915925" s="2394"/>
    </row>
    <row r="915926" spans="70:70" x14ac:dyDescent="0.25">
      <c r="BR915926" s="2381"/>
    </row>
    <row r="915950" spans="70:70" x14ac:dyDescent="0.25">
      <c r="BR915950" s="2394"/>
    </row>
    <row r="915951" spans="70:70" x14ac:dyDescent="0.25">
      <c r="BR915951" s="2381"/>
    </row>
    <row r="915975" spans="70:70" x14ac:dyDescent="0.25">
      <c r="BR915975" s="2394"/>
    </row>
    <row r="915976" spans="70:70" x14ac:dyDescent="0.25">
      <c r="BR915976" s="2381"/>
    </row>
    <row r="916000" spans="70:70" x14ac:dyDescent="0.25">
      <c r="BR916000" s="2394"/>
    </row>
    <row r="916001" spans="70:70" x14ac:dyDescent="0.25">
      <c r="BR916001" s="2381"/>
    </row>
    <row r="916025" spans="70:70" x14ac:dyDescent="0.25">
      <c r="BR916025" s="2394"/>
    </row>
    <row r="916026" spans="70:70" x14ac:dyDescent="0.25">
      <c r="BR916026" s="2381"/>
    </row>
    <row r="916050" spans="70:70" x14ac:dyDescent="0.25">
      <c r="BR916050" s="2394"/>
    </row>
    <row r="916051" spans="70:70" x14ac:dyDescent="0.25">
      <c r="BR916051" s="2381"/>
    </row>
    <row r="916075" spans="70:70" x14ac:dyDescent="0.25">
      <c r="BR916075" s="2394"/>
    </row>
    <row r="916076" spans="70:70" x14ac:dyDescent="0.25">
      <c r="BR916076" s="2381"/>
    </row>
    <row r="916100" spans="70:70" x14ac:dyDescent="0.25">
      <c r="BR916100" s="2394"/>
    </row>
    <row r="916101" spans="70:70" x14ac:dyDescent="0.25">
      <c r="BR916101" s="2381"/>
    </row>
    <row r="916125" spans="70:70" x14ac:dyDescent="0.25">
      <c r="BR916125" s="2394"/>
    </row>
    <row r="916126" spans="70:70" x14ac:dyDescent="0.25">
      <c r="BR916126" s="2381"/>
    </row>
    <row r="916150" spans="70:70" x14ac:dyDescent="0.25">
      <c r="BR916150" s="2394"/>
    </row>
    <row r="916151" spans="70:70" x14ac:dyDescent="0.25">
      <c r="BR916151" s="2381"/>
    </row>
    <row r="916175" spans="70:70" x14ac:dyDescent="0.25">
      <c r="BR916175" s="2394"/>
    </row>
    <row r="916176" spans="70:70" x14ac:dyDescent="0.25">
      <c r="BR916176" s="2381"/>
    </row>
    <row r="916200" spans="70:70" x14ac:dyDescent="0.25">
      <c r="BR916200" s="2394"/>
    </row>
    <row r="916201" spans="70:70" x14ac:dyDescent="0.25">
      <c r="BR916201" s="2381"/>
    </row>
    <row r="916225" spans="70:70" x14ac:dyDescent="0.25">
      <c r="BR916225" s="2394"/>
    </row>
    <row r="916226" spans="70:70" x14ac:dyDescent="0.25">
      <c r="BR916226" s="2381"/>
    </row>
    <row r="916250" spans="70:70" x14ac:dyDescent="0.25">
      <c r="BR916250" s="2394"/>
    </row>
    <row r="916251" spans="70:70" x14ac:dyDescent="0.25">
      <c r="BR916251" s="2381"/>
    </row>
    <row r="916275" spans="70:70" x14ac:dyDescent="0.25">
      <c r="BR916275" s="2394"/>
    </row>
    <row r="916276" spans="70:70" x14ac:dyDescent="0.25">
      <c r="BR916276" s="2381"/>
    </row>
    <row r="916300" spans="70:70" x14ac:dyDescent="0.25">
      <c r="BR916300" s="2394"/>
    </row>
    <row r="916301" spans="70:70" x14ac:dyDescent="0.25">
      <c r="BR916301" s="2381"/>
    </row>
    <row r="916325" spans="70:70" x14ac:dyDescent="0.25">
      <c r="BR916325" s="2394"/>
    </row>
    <row r="916326" spans="70:70" x14ac:dyDescent="0.25">
      <c r="BR916326" s="2381"/>
    </row>
    <row r="916350" spans="70:70" x14ac:dyDescent="0.25">
      <c r="BR916350" s="2394"/>
    </row>
    <row r="916351" spans="70:70" x14ac:dyDescent="0.25">
      <c r="BR916351" s="2381"/>
    </row>
    <row r="916375" spans="70:70" x14ac:dyDescent="0.25">
      <c r="BR916375" s="2394"/>
    </row>
    <row r="916376" spans="70:70" x14ac:dyDescent="0.25">
      <c r="BR916376" s="2381"/>
    </row>
    <row r="916400" spans="70:70" x14ac:dyDescent="0.25">
      <c r="BR916400" s="2394"/>
    </row>
    <row r="916401" spans="70:70" x14ac:dyDescent="0.25">
      <c r="BR916401" s="2381"/>
    </row>
    <row r="916425" spans="70:70" x14ac:dyDescent="0.25">
      <c r="BR916425" s="2394"/>
    </row>
    <row r="916426" spans="70:70" x14ac:dyDescent="0.25">
      <c r="BR916426" s="2381"/>
    </row>
    <row r="916450" spans="70:70" x14ac:dyDescent="0.25">
      <c r="BR916450" s="2394"/>
    </row>
    <row r="916451" spans="70:70" x14ac:dyDescent="0.25">
      <c r="BR916451" s="2381"/>
    </row>
    <row r="916475" spans="70:70" x14ac:dyDescent="0.25">
      <c r="BR916475" s="2394"/>
    </row>
    <row r="916476" spans="70:70" x14ac:dyDescent="0.25">
      <c r="BR916476" s="2381"/>
    </row>
    <row r="916500" spans="70:70" x14ac:dyDescent="0.25">
      <c r="BR916500" s="2394"/>
    </row>
    <row r="916501" spans="70:70" x14ac:dyDescent="0.25">
      <c r="BR916501" s="2381"/>
    </row>
    <row r="916525" spans="70:70" x14ac:dyDescent="0.25">
      <c r="BR916525" s="2394"/>
    </row>
    <row r="916526" spans="70:70" x14ac:dyDescent="0.25">
      <c r="BR916526" s="2381"/>
    </row>
    <row r="916550" spans="70:70" x14ac:dyDescent="0.25">
      <c r="BR916550" s="2394"/>
    </row>
    <row r="916551" spans="70:70" x14ac:dyDescent="0.25">
      <c r="BR916551" s="2381"/>
    </row>
    <row r="916575" spans="70:70" x14ac:dyDescent="0.25">
      <c r="BR916575" s="2394"/>
    </row>
    <row r="916576" spans="70:70" x14ac:dyDescent="0.25">
      <c r="BR916576" s="2381"/>
    </row>
    <row r="916600" spans="70:70" x14ac:dyDescent="0.25">
      <c r="BR916600" s="2394"/>
    </row>
    <row r="916601" spans="70:70" x14ac:dyDescent="0.25">
      <c r="BR916601" s="2381"/>
    </row>
    <row r="916625" spans="70:70" x14ac:dyDescent="0.25">
      <c r="BR916625" s="2394"/>
    </row>
    <row r="916626" spans="70:70" x14ac:dyDescent="0.25">
      <c r="BR916626" s="2381"/>
    </row>
    <row r="916650" spans="70:70" x14ac:dyDescent="0.25">
      <c r="BR916650" s="2394"/>
    </row>
    <row r="916651" spans="70:70" x14ac:dyDescent="0.25">
      <c r="BR916651" s="2381"/>
    </row>
    <row r="916675" spans="70:70" x14ac:dyDescent="0.25">
      <c r="BR916675" s="2394"/>
    </row>
    <row r="916676" spans="70:70" x14ac:dyDescent="0.25">
      <c r="BR916676" s="2381"/>
    </row>
    <row r="916700" spans="70:70" x14ac:dyDescent="0.25">
      <c r="BR916700" s="2394"/>
    </row>
    <row r="916701" spans="70:70" x14ac:dyDescent="0.25">
      <c r="BR916701" s="2381"/>
    </row>
    <row r="916725" spans="70:70" x14ac:dyDescent="0.25">
      <c r="BR916725" s="2394"/>
    </row>
    <row r="916726" spans="70:70" x14ac:dyDescent="0.25">
      <c r="BR916726" s="2381"/>
    </row>
    <row r="916750" spans="70:70" x14ac:dyDescent="0.25">
      <c r="BR916750" s="2394"/>
    </row>
    <row r="916751" spans="70:70" x14ac:dyDescent="0.25">
      <c r="BR916751" s="2381"/>
    </row>
    <row r="916775" spans="70:70" x14ac:dyDescent="0.25">
      <c r="BR916775" s="2394"/>
    </row>
    <row r="916776" spans="70:70" x14ac:dyDescent="0.25">
      <c r="BR916776" s="2381"/>
    </row>
    <row r="916800" spans="70:70" x14ac:dyDescent="0.25">
      <c r="BR916800" s="2394"/>
    </row>
    <row r="916801" spans="70:70" x14ac:dyDescent="0.25">
      <c r="BR916801" s="2381"/>
    </row>
    <row r="916825" spans="70:70" x14ac:dyDescent="0.25">
      <c r="BR916825" s="2394"/>
    </row>
    <row r="916826" spans="70:70" x14ac:dyDescent="0.25">
      <c r="BR916826" s="2381"/>
    </row>
    <row r="916850" spans="70:70" x14ac:dyDescent="0.25">
      <c r="BR916850" s="2394"/>
    </row>
    <row r="916851" spans="70:70" x14ac:dyDescent="0.25">
      <c r="BR916851" s="2381"/>
    </row>
    <row r="916875" spans="70:70" x14ac:dyDescent="0.25">
      <c r="BR916875" s="2394"/>
    </row>
    <row r="916876" spans="70:70" x14ac:dyDescent="0.25">
      <c r="BR916876" s="2381"/>
    </row>
    <row r="916900" spans="70:70" x14ac:dyDescent="0.25">
      <c r="BR916900" s="2394"/>
    </row>
    <row r="916901" spans="70:70" x14ac:dyDescent="0.25">
      <c r="BR916901" s="2381"/>
    </row>
    <row r="916925" spans="70:70" x14ac:dyDescent="0.25">
      <c r="BR916925" s="2394"/>
    </row>
    <row r="916926" spans="70:70" x14ac:dyDescent="0.25">
      <c r="BR916926" s="2381"/>
    </row>
    <row r="916950" spans="70:70" x14ac:dyDescent="0.25">
      <c r="BR916950" s="2394"/>
    </row>
    <row r="916951" spans="70:70" x14ac:dyDescent="0.25">
      <c r="BR916951" s="2381"/>
    </row>
    <row r="916975" spans="70:70" x14ac:dyDescent="0.25">
      <c r="BR916975" s="2394"/>
    </row>
    <row r="916976" spans="70:70" x14ac:dyDescent="0.25">
      <c r="BR916976" s="2381"/>
    </row>
    <row r="917000" spans="70:70" x14ac:dyDescent="0.25">
      <c r="BR917000" s="2394"/>
    </row>
    <row r="917001" spans="70:70" x14ac:dyDescent="0.25">
      <c r="BR917001" s="2381"/>
    </row>
    <row r="917025" spans="70:70" x14ac:dyDescent="0.25">
      <c r="BR917025" s="2394"/>
    </row>
    <row r="917026" spans="70:70" x14ac:dyDescent="0.25">
      <c r="BR917026" s="2381"/>
    </row>
    <row r="917050" spans="70:70" x14ac:dyDescent="0.25">
      <c r="BR917050" s="2394"/>
    </row>
    <row r="917051" spans="70:70" x14ac:dyDescent="0.25">
      <c r="BR917051" s="2381"/>
    </row>
    <row r="917075" spans="70:70" x14ac:dyDescent="0.25">
      <c r="BR917075" s="2394"/>
    </row>
    <row r="917076" spans="70:70" x14ac:dyDescent="0.25">
      <c r="BR917076" s="2381"/>
    </row>
    <row r="917100" spans="70:70" x14ac:dyDescent="0.25">
      <c r="BR917100" s="2394"/>
    </row>
    <row r="917101" spans="70:70" x14ac:dyDescent="0.25">
      <c r="BR917101" s="2381"/>
    </row>
    <row r="917125" spans="70:70" x14ac:dyDescent="0.25">
      <c r="BR917125" s="2394"/>
    </row>
    <row r="917126" spans="70:70" x14ac:dyDescent="0.25">
      <c r="BR917126" s="2381"/>
    </row>
    <row r="917150" spans="70:70" x14ac:dyDescent="0.25">
      <c r="BR917150" s="2394"/>
    </row>
    <row r="917151" spans="70:70" x14ac:dyDescent="0.25">
      <c r="BR917151" s="2381"/>
    </row>
    <row r="917175" spans="70:70" x14ac:dyDescent="0.25">
      <c r="BR917175" s="2394"/>
    </row>
    <row r="917176" spans="70:70" x14ac:dyDescent="0.25">
      <c r="BR917176" s="2381"/>
    </row>
    <row r="917200" spans="70:70" x14ac:dyDescent="0.25">
      <c r="BR917200" s="2394"/>
    </row>
    <row r="917201" spans="70:70" x14ac:dyDescent="0.25">
      <c r="BR917201" s="2381"/>
    </row>
    <row r="917225" spans="70:70" x14ac:dyDescent="0.25">
      <c r="BR917225" s="2394"/>
    </row>
    <row r="917226" spans="70:70" x14ac:dyDescent="0.25">
      <c r="BR917226" s="2381"/>
    </row>
    <row r="917250" spans="70:70" x14ac:dyDescent="0.25">
      <c r="BR917250" s="2394"/>
    </row>
    <row r="917251" spans="70:70" x14ac:dyDescent="0.25">
      <c r="BR917251" s="2381"/>
    </row>
    <row r="917275" spans="70:70" x14ac:dyDescent="0.25">
      <c r="BR917275" s="2394"/>
    </row>
    <row r="917276" spans="70:70" x14ac:dyDescent="0.25">
      <c r="BR917276" s="2381"/>
    </row>
    <row r="917300" spans="70:70" x14ac:dyDescent="0.25">
      <c r="BR917300" s="2394"/>
    </row>
    <row r="917301" spans="70:70" x14ac:dyDescent="0.25">
      <c r="BR917301" s="2381"/>
    </row>
    <row r="917325" spans="70:70" x14ac:dyDescent="0.25">
      <c r="BR917325" s="2394"/>
    </row>
    <row r="917326" spans="70:70" x14ac:dyDescent="0.25">
      <c r="BR917326" s="2381"/>
    </row>
    <row r="917350" spans="70:70" x14ac:dyDescent="0.25">
      <c r="BR917350" s="2394"/>
    </row>
    <row r="917351" spans="70:70" x14ac:dyDescent="0.25">
      <c r="BR917351" s="2381"/>
    </row>
    <row r="917375" spans="70:70" x14ac:dyDescent="0.25">
      <c r="BR917375" s="2394"/>
    </row>
    <row r="917376" spans="70:70" x14ac:dyDescent="0.25">
      <c r="BR917376" s="2381"/>
    </row>
    <row r="917400" spans="70:70" x14ac:dyDescent="0.25">
      <c r="BR917400" s="2394"/>
    </row>
    <row r="917401" spans="70:70" x14ac:dyDescent="0.25">
      <c r="BR917401" s="2381"/>
    </row>
    <row r="917425" spans="70:70" x14ac:dyDescent="0.25">
      <c r="BR917425" s="2394"/>
    </row>
    <row r="917426" spans="70:70" x14ac:dyDescent="0.25">
      <c r="BR917426" s="2381"/>
    </row>
    <row r="917450" spans="70:70" x14ac:dyDescent="0.25">
      <c r="BR917450" s="2394"/>
    </row>
    <row r="917451" spans="70:70" x14ac:dyDescent="0.25">
      <c r="BR917451" s="2381"/>
    </row>
    <row r="917475" spans="70:70" x14ac:dyDescent="0.25">
      <c r="BR917475" s="2394"/>
    </row>
    <row r="917476" spans="70:70" x14ac:dyDescent="0.25">
      <c r="BR917476" s="2381"/>
    </row>
    <row r="917500" spans="70:70" x14ac:dyDescent="0.25">
      <c r="BR917500" s="2394"/>
    </row>
    <row r="917501" spans="70:70" x14ac:dyDescent="0.25">
      <c r="BR917501" s="2381"/>
    </row>
    <row r="917525" spans="70:70" x14ac:dyDescent="0.25">
      <c r="BR917525" s="2394"/>
    </row>
    <row r="917526" spans="70:70" x14ac:dyDescent="0.25">
      <c r="BR917526" s="2381"/>
    </row>
    <row r="917550" spans="70:70" x14ac:dyDescent="0.25">
      <c r="BR917550" s="2394"/>
    </row>
    <row r="917551" spans="70:70" x14ac:dyDescent="0.25">
      <c r="BR917551" s="2381"/>
    </row>
    <row r="917575" spans="70:70" x14ac:dyDescent="0.25">
      <c r="BR917575" s="2394"/>
    </row>
    <row r="917576" spans="70:70" x14ac:dyDescent="0.25">
      <c r="BR917576" s="2381"/>
    </row>
    <row r="917600" spans="70:70" x14ac:dyDescent="0.25">
      <c r="BR917600" s="2394"/>
    </row>
    <row r="917601" spans="70:70" x14ac:dyDescent="0.25">
      <c r="BR917601" s="2381"/>
    </row>
    <row r="917625" spans="70:70" x14ac:dyDescent="0.25">
      <c r="BR917625" s="2394"/>
    </row>
    <row r="917626" spans="70:70" x14ac:dyDescent="0.25">
      <c r="BR917626" s="2381"/>
    </row>
    <row r="917650" spans="70:70" x14ac:dyDescent="0.25">
      <c r="BR917650" s="2394"/>
    </row>
    <row r="917651" spans="70:70" x14ac:dyDescent="0.25">
      <c r="BR917651" s="2381"/>
    </row>
    <row r="917675" spans="70:70" x14ac:dyDescent="0.25">
      <c r="BR917675" s="2394"/>
    </row>
    <row r="917676" spans="70:70" x14ac:dyDescent="0.25">
      <c r="BR917676" s="2381"/>
    </row>
    <row r="917700" spans="70:70" x14ac:dyDescent="0.25">
      <c r="BR917700" s="2394"/>
    </row>
    <row r="917701" spans="70:70" x14ac:dyDescent="0.25">
      <c r="BR917701" s="2381"/>
    </row>
    <row r="917725" spans="70:70" x14ac:dyDescent="0.25">
      <c r="BR917725" s="2394"/>
    </row>
    <row r="917726" spans="70:70" x14ac:dyDescent="0.25">
      <c r="BR917726" s="2381"/>
    </row>
    <row r="917750" spans="70:70" x14ac:dyDescent="0.25">
      <c r="BR917750" s="2394"/>
    </row>
    <row r="917751" spans="70:70" x14ac:dyDescent="0.25">
      <c r="BR917751" s="2381"/>
    </row>
    <row r="917775" spans="70:70" x14ac:dyDescent="0.25">
      <c r="BR917775" s="2394"/>
    </row>
    <row r="917776" spans="70:70" x14ac:dyDescent="0.25">
      <c r="BR917776" s="2381"/>
    </row>
    <row r="917800" spans="70:70" x14ac:dyDescent="0.25">
      <c r="BR917800" s="2394"/>
    </row>
    <row r="917801" spans="70:70" x14ac:dyDescent="0.25">
      <c r="BR917801" s="2381"/>
    </row>
    <row r="917825" spans="70:70" x14ac:dyDescent="0.25">
      <c r="BR917825" s="2394"/>
    </row>
    <row r="917826" spans="70:70" x14ac:dyDescent="0.25">
      <c r="BR917826" s="2381"/>
    </row>
    <row r="917850" spans="70:70" x14ac:dyDescent="0.25">
      <c r="BR917850" s="2394"/>
    </row>
    <row r="917851" spans="70:70" x14ac:dyDescent="0.25">
      <c r="BR917851" s="2381"/>
    </row>
    <row r="917875" spans="70:70" x14ac:dyDescent="0.25">
      <c r="BR917875" s="2394"/>
    </row>
    <row r="917876" spans="70:70" x14ac:dyDescent="0.25">
      <c r="BR917876" s="2381"/>
    </row>
    <row r="917900" spans="70:70" x14ac:dyDescent="0.25">
      <c r="BR917900" s="2394"/>
    </row>
    <row r="917901" spans="70:70" x14ac:dyDescent="0.25">
      <c r="BR917901" s="2381"/>
    </row>
    <row r="917925" spans="70:70" x14ac:dyDescent="0.25">
      <c r="BR917925" s="2394"/>
    </row>
    <row r="917926" spans="70:70" x14ac:dyDescent="0.25">
      <c r="BR917926" s="2381"/>
    </row>
    <row r="917950" spans="70:70" x14ac:dyDescent="0.25">
      <c r="BR917950" s="2394"/>
    </row>
    <row r="917951" spans="70:70" x14ac:dyDescent="0.25">
      <c r="BR917951" s="2381"/>
    </row>
    <row r="917975" spans="70:70" x14ac:dyDescent="0.25">
      <c r="BR917975" s="2394"/>
    </row>
    <row r="917976" spans="70:70" x14ac:dyDescent="0.25">
      <c r="BR917976" s="2381"/>
    </row>
    <row r="918000" spans="70:70" x14ac:dyDescent="0.25">
      <c r="BR918000" s="2394"/>
    </row>
    <row r="918001" spans="70:70" x14ac:dyDescent="0.25">
      <c r="BR918001" s="2381"/>
    </row>
    <row r="918025" spans="70:70" x14ac:dyDescent="0.25">
      <c r="BR918025" s="2394"/>
    </row>
    <row r="918026" spans="70:70" x14ac:dyDescent="0.25">
      <c r="BR918026" s="2381"/>
    </row>
    <row r="918050" spans="70:70" x14ac:dyDescent="0.25">
      <c r="BR918050" s="2394"/>
    </row>
    <row r="918051" spans="70:70" x14ac:dyDescent="0.25">
      <c r="BR918051" s="2381"/>
    </row>
    <row r="918075" spans="70:70" x14ac:dyDescent="0.25">
      <c r="BR918075" s="2394"/>
    </row>
    <row r="918076" spans="70:70" x14ac:dyDescent="0.25">
      <c r="BR918076" s="2381"/>
    </row>
    <row r="918100" spans="70:70" x14ac:dyDescent="0.25">
      <c r="BR918100" s="2394"/>
    </row>
    <row r="918101" spans="70:70" x14ac:dyDescent="0.25">
      <c r="BR918101" s="2381"/>
    </row>
    <row r="918125" spans="70:70" x14ac:dyDescent="0.25">
      <c r="BR918125" s="2394"/>
    </row>
    <row r="918126" spans="70:70" x14ac:dyDescent="0.25">
      <c r="BR918126" s="2381"/>
    </row>
    <row r="918150" spans="70:70" x14ac:dyDescent="0.25">
      <c r="BR918150" s="2394"/>
    </row>
    <row r="918151" spans="70:70" x14ac:dyDescent="0.25">
      <c r="BR918151" s="2381"/>
    </row>
    <row r="918175" spans="70:70" x14ac:dyDescent="0.25">
      <c r="BR918175" s="2394"/>
    </row>
    <row r="918176" spans="70:70" x14ac:dyDescent="0.25">
      <c r="BR918176" s="2381"/>
    </row>
    <row r="918200" spans="70:70" x14ac:dyDescent="0.25">
      <c r="BR918200" s="2394"/>
    </row>
    <row r="918201" spans="70:70" x14ac:dyDescent="0.25">
      <c r="BR918201" s="2381"/>
    </row>
    <row r="918225" spans="70:70" x14ac:dyDescent="0.25">
      <c r="BR918225" s="2394"/>
    </row>
    <row r="918226" spans="70:70" x14ac:dyDescent="0.25">
      <c r="BR918226" s="2381"/>
    </row>
    <row r="918250" spans="70:70" x14ac:dyDescent="0.25">
      <c r="BR918250" s="2394"/>
    </row>
    <row r="918251" spans="70:70" x14ac:dyDescent="0.25">
      <c r="BR918251" s="2381"/>
    </row>
    <row r="918275" spans="70:70" x14ac:dyDescent="0.25">
      <c r="BR918275" s="2394"/>
    </row>
    <row r="918276" spans="70:70" x14ac:dyDescent="0.25">
      <c r="BR918276" s="2381"/>
    </row>
    <row r="918300" spans="70:70" x14ac:dyDescent="0.25">
      <c r="BR918300" s="2394"/>
    </row>
    <row r="918301" spans="70:70" x14ac:dyDescent="0.25">
      <c r="BR918301" s="2381"/>
    </row>
    <row r="918325" spans="70:70" x14ac:dyDescent="0.25">
      <c r="BR918325" s="2394"/>
    </row>
    <row r="918326" spans="70:70" x14ac:dyDescent="0.25">
      <c r="BR918326" s="2381"/>
    </row>
    <row r="918350" spans="70:70" x14ac:dyDescent="0.25">
      <c r="BR918350" s="2394"/>
    </row>
    <row r="918351" spans="70:70" x14ac:dyDescent="0.25">
      <c r="BR918351" s="2381"/>
    </row>
    <row r="918375" spans="70:70" x14ac:dyDescent="0.25">
      <c r="BR918375" s="2394"/>
    </row>
    <row r="918376" spans="70:70" x14ac:dyDescent="0.25">
      <c r="BR918376" s="2381"/>
    </row>
    <row r="918400" spans="70:70" x14ac:dyDescent="0.25">
      <c r="BR918400" s="2394"/>
    </row>
    <row r="918401" spans="70:70" x14ac:dyDescent="0.25">
      <c r="BR918401" s="2381"/>
    </row>
    <row r="918425" spans="70:70" x14ac:dyDescent="0.25">
      <c r="BR918425" s="2394"/>
    </row>
    <row r="918426" spans="70:70" x14ac:dyDescent="0.25">
      <c r="BR918426" s="2381"/>
    </row>
    <row r="918450" spans="70:70" x14ac:dyDescent="0.25">
      <c r="BR918450" s="2394"/>
    </row>
    <row r="918451" spans="70:70" x14ac:dyDescent="0.25">
      <c r="BR918451" s="2381"/>
    </row>
    <row r="918475" spans="70:70" x14ac:dyDescent="0.25">
      <c r="BR918475" s="2394"/>
    </row>
    <row r="918476" spans="70:70" x14ac:dyDescent="0.25">
      <c r="BR918476" s="2381"/>
    </row>
    <row r="918500" spans="70:70" x14ac:dyDescent="0.25">
      <c r="BR918500" s="2394"/>
    </row>
    <row r="918501" spans="70:70" x14ac:dyDescent="0.25">
      <c r="BR918501" s="2381"/>
    </row>
    <row r="918525" spans="70:70" x14ac:dyDescent="0.25">
      <c r="BR918525" s="2394"/>
    </row>
    <row r="918526" spans="70:70" x14ac:dyDescent="0.25">
      <c r="BR918526" s="2381"/>
    </row>
    <row r="918550" spans="70:70" x14ac:dyDescent="0.25">
      <c r="BR918550" s="2394"/>
    </row>
    <row r="918551" spans="70:70" x14ac:dyDescent="0.25">
      <c r="BR918551" s="2381"/>
    </row>
    <row r="918575" spans="70:70" x14ac:dyDescent="0.25">
      <c r="BR918575" s="2394"/>
    </row>
    <row r="918576" spans="70:70" x14ac:dyDescent="0.25">
      <c r="BR918576" s="2381"/>
    </row>
    <row r="918600" spans="70:70" x14ac:dyDescent="0.25">
      <c r="BR918600" s="2394"/>
    </row>
    <row r="918601" spans="70:70" x14ac:dyDescent="0.25">
      <c r="BR918601" s="2381"/>
    </row>
    <row r="918625" spans="70:70" x14ac:dyDescent="0.25">
      <c r="BR918625" s="2394"/>
    </row>
    <row r="918626" spans="70:70" x14ac:dyDescent="0.25">
      <c r="BR918626" s="2381"/>
    </row>
    <row r="918650" spans="70:70" x14ac:dyDescent="0.25">
      <c r="BR918650" s="2394"/>
    </row>
    <row r="918651" spans="70:70" x14ac:dyDescent="0.25">
      <c r="BR918651" s="2381"/>
    </row>
    <row r="918675" spans="70:70" x14ac:dyDescent="0.25">
      <c r="BR918675" s="2394"/>
    </row>
    <row r="918676" spans="70:70" x14ac:dyDescent="0.25">
      <c r="BR918676" s="2381"/>
    </row>
    <row r="918700" spans="70:70" x14ac:dyDescent="0.25">
      <c r="BR918700" s="2394"/>
    </row>
    <row r="918701" spans="70:70" x14ac:dyDescent="0.25">
      <c r="BR918701" s="2381"/>
    </row>
    <row r="918725" spans="70:70" x14ac:dyDescent="0.25">
      <c r="BR918725" s="2394"/>
    </row>
    <row r="918726" spans="70:70" x14ac:dyDescent="0.25">
      <c r="BR918726" s="2381"/>
    </row>
    <row r="918750" spans="70:70" x14ac:dyDescent="0.25">
      <c r="BR918750" s="2394"/>
    </row>
    <row r="918751" spans="70:70" x14ac:dyDescent="0.25">
      <c r="BR918751" s="2381"/>
    </row>
    <row r="918775" spans="70:70" x14ac:dyDescent="0.25">
      <c r="BR918775" s="2394"/>
    </row>
    <row r="918776" spans="70:70" x14ac:dyDescent="0.25">
      <c r="BR918776" s="2381"/>
    </row>
    <row r="918800" spans="70:70" x14ac:dyDescent="0.25">
      <c r="BR918800" s="2394"/>
    </row>
    <row r="918801" spans="70:70" x14ac:dyDescent="0.25">
      <c r="BR918801" s="2381"/>
    </row>
    <row r="918825" spans="70:70" x14ac:dyDescent="0.25">
      <c r="BR918825" s="2394"/>
    </row>
    <row r="918826" spans="70:70" x14ac:dyDescent="0.25">
      <c r="BR918826" s="2381"/>
    </row>
    <row r="918850" spans="70:70" x14ac:dyDescent="0.25">
      <c r="BR918850" s="2394"/>
    </row>
    <row r="918851" spans="70:70" x14ac:dyDescent="0.25">
      <c r="BR918851" s="2381"/>
    </row>
    <row r="918875" spans="70:70" x14ac:dyDescent="0.25">
      <c r="BR918875" s="2394"/>
    </row>
    <row r="918876" spans="70:70" x14ac:dyDescent="0.25">
      <c r="BR918876" s="2381"/>
    </row>
    <row r="918900" spans="70:70" x14ac:dyDescent="0.25">
      <c r="BR918900" s="2394"/>
    </row>
    <row r="918901" spans="70:70" x14ac:dyDescent="0.25">
      <c r="BR918901" s="2381"/>
    </row>
    <row r="918925" spans="70:70" x14ac:dyDescent="0.25">
      <c r="BR918925" s="2394"/>
    </row>
    <row r="918926" spans="70:70" x14ac:dyDescent="0.25">
      <c r="BR918926" s="2381"/>
    </row>
    <row r="918950" spans="70:70" x14ac:dyDescent="0.25">
      <c r="BR918950" s="2394"/>
    </row>
    <row r="918951" spans="70:70" x14ac:dyDescent="0.25">
      <c r="BR918951" s="2381"/>
    </row>
    <row r="918975" spans="70:70" x14ac:dyDescent="0.25">
      <c r="BR918975" s="2394"/>
    </row>
    <row r="918976" spans="70:70" x14ac:dyDescent="0.25">
      <c r="BR918976" s="2381"/>
    </row>
    <row r="919000" spans="70:70" x14ac:dyDescent="0.25">
      <c r="BR919000" s="2394"/>
    </row>
    <row r="919001" spans="70:70" x14ac:dyDescent="0.25">
      <c r="BR919001" s="2381"/>
    </row>
    <row r="919025" spans="70:70" x14ac:dyDescent="0.25">
      <c r="BR919025" s="2394"/>
    </row>
    <row r="919026" spans="70:70" x14ac:dyDescent="0.25">
      <c r="BR919026" s="2381"/>
    </row>
    <row r="919050" spans="70:70" x14ac:dyDescent="0.25">
      <c r="BR919050" s="2394"/>
    </row>
    <row r="919051" spans="70:70" x14ac:dyDescent="0.25">
      <c r="BR919051" s="2381"/>
    </row>
    <row r="919075" spans="70:70" x14ac:dyDescent="0.25">
      <c r="BR919075" s="2394"/>
    </row>
    <row r="919076" spans="70:70" x14ac:dyDescent="0.25">
      <c r="BR919076" s="2381"/>
    </row>
    <row r="919100" spans="70:70" x14ac:dyDescent="0.25">
      <c r="BR919100" s="2394"/>
    </row>
    <row r="919101" spans="70:70" x14ac:dyDescent="0.25">
      <c r="BR919101" s="2381"/>
    </row>
    <row r="919125" spans="70:70" x14ac:dyDescent="0.25">
      <c r="BR919125" s="2394"/>
    </row>
    <row r="919126" spans="70:70" x14ac:dyDescent="0.25">
      <c r="BR919126" s="2381"/>
    </row>
    <row r="919150" spans="70:70" x14ac:dyDescent="0.25">
      <c r="BR919150" s="2394"/>
    </row>
    <row r="919151" spans="70:70" x14ac:dyDescent="0.25">
      <c r="BR919151" s="2381"/>
    </row>
    <row r="919175" spans="70:70" x14ac:dyDescent="0.25">
      <c r="BR919175" s="2394"/>
    </row>
    <row r="919176" spans="70:70" x14ac:dyDescent="0.25">
      <c r="BR919176" s="2381"/>
    </row>
    <row r="919200" spans="70:70" x14ac:dyDescent="0.25">
      <c r="BR919200" s="2394"/>
    </row>
    <row r="919201" spans="70:70" x14ac:dyDescent="0.25">
      <c r="BR919201" s="2381"/>
    </row>
    <row r="919225" spans="70:70" x14ac:dyDescent="0.25">
      <c r="BR919225" s="2394"/>
    </row>
    <row r="919226" spans="70:70" x14ac:dyDescent="0.25">
      <c r="BR919226" s="2381"/>
    </row>
    <row r="919250" spans="70:70" x14ac:dyDescent="0.25">
      <c r="BR919250" s="2394"/>
    </row>
    <row r="919251" spans="70:70" x14ac:dyDescent="0.25">
      <c r="BR919251" s="2381"/>
    </row>
    <row r="919275" spans="70:70" x14ac:dyDescent="0.25">
      <c r="BR919275" s="2394"/>
    </row>
    <row r="919276" spans="70:70" x14ac:dyDescent="0.25">
      <c r="BR919276" s="2381"/>
    </row>
    <row r="919300" spans="70:70" x14ac:dyDescent="0.25">
      <c r="BR919300" s="2394"/>
    </row>
    <row r="919301" spans="70:70" x14ac:dyDescent="0.25">
      <c r="BR919301" s="2381"/>
    </row>
    <row r="919325" spans="70:70" x14ac:dyDescent="0.25">
      <c r="BR919325" s="2394"/>
    </row>
    <row r="919326" spans="70:70" x14ac:dyDescent="0.25">
      <c r="BR919326" s="2381"/>
    </row>
    <row r="919350" spans="70:70" x14ac:dyDescent="0.25">
      <c r="BR919350" s="2394"/>
    </row>
    <row r="919351" spans="70:70" x14ac:dyDescent="0.25">
      <c r="BR919351" s="2381"/>
    </row>
    <row r="919375" spans="70:70" x14ac:dyDescent="0.25">
      <c r="BR919375" s="2394"/>
    </row>
    <row r="919376" spans="70:70" x14ac:dyDescent="0.25">
      <c r="BR919376" s="2381"/>
    </row>
    <row r="919400" spans="70:70" x14ac:dyDescent="0.25">
      <c r="BR919400" s="2394"/>
    </row>
    <row r="919401" spans="70:70" x14ac:dyDescent="0.25">
      <c r="BR919401" s="2381"/>
    </row>
    <row r="919425" spans="70:70" x14ac:dyDescent="0.25">
      <c r="BR919425" s="2394"/>
    </row>
    <row r="919426" spans="70:70" x14ac:dyDescent="0.25">
      <c r="BR919426" s="2381"/>
    </row>
    <row r="919450" spans="70:70" x14ac:dyDescent="0.25">
      <c r="BR919450" s="2394"/>
    </row>
    <row r="919451" spans="70:70" x14ac:dyDescent="0.25">
      <c r="BR919451" s="2381"/>
    </row>
    <row r="919475" spans="70:70" x14ac:dyDescent="0.25">
      <c r="BR919475" s="2394"/>
    </row>
    <row r="919476" spans="70:70" x14ac:dyDescent="0.25">
      <c r="BR919476" s="2381"/>
    </row>
    <row r="919500" spans="70:70" x14ac:dyDescent="0.25">
      <c r="BR919500" s="2394"/>
    </row>
    <row r="919501" spans="70:70" x14ac:dyDescent="0.25">
      <c r="BR919501" s="2381"/>
    </row>
    <row r="919525" spans="70:70" x14ac:dyDescent="0.25">
      <c r="BR919525" s="2394"/>
    </row>
    <row r="919526" spans="70:70" x14ac:dyDescent="0.25">
      <c r="BR919526" s="2381"/>
    </row>
    <row r="919550" spans="70:70" x14ac:dyDescent="0.25">
      <c r="BR919550" s="2394"/>
    </row>
    <row r="919551" spans="70:70" x14ac:dyDescent="0.25">
      <c r="BR919551" s="2381"/>
    </row>
    <row r="919575" spans="70:70" x14ac:dyDescent="0.25">
      <c r="BR919575" s="2394"/>
    </row>
    <row r="919576" spans="70:70" x14ac:dyDescent="0.25">
      <c r="BR919576" s="2381"/>
    </row>
    <row r="919600" spans="70:70" x14ac:dyDescent="0.25">
      <c r="BR919600" s="2394"/>
    </row>
    <row r="919601" spans="70:70" x14ac:dyDescent="0.25">
      <c r="BR919601" s="2381"/>
    </row>
    <row r="919625" spans="70:70" x14ac:dyDescent="0.25">
      <c r="BR919625" s="2394"/>
    </row>
    <row r="919626" spans="70:70" x14ac:dyDescent="0.25">
      <c r="BR919626" s="2381"/>
    </row>
    <row r="919650" spans="70:70" x14ac:dyDescent="0.25">
      <c r="BR919650" s="2394"/>
    </row>
    <row r="919651" spans="70:70" x14ac:dyDescent="0.25">
      <c r="BR919651" s="2381"/>
    </row>
    <row r="919675" spans="70:70" x14ac:dyDescent="0.25">
      <c r="BR919675" s="2394"/>
    </row>
    <row r="919676" spans="70:70" x14ac:dyDescent="0.25">
      <c r="BR919676" s="2381"/>
    </row>
    <row r="919700" spans="70:70" x14ac:dyDescent="0.25">
      <c r="BR919700" s="2394"/>
    </row>
    <row r="919701" spans="70:70" x14ac:dyDescent="0.25">
      <c r="BR919701" s="2381"/>
    </row>
    <row r="919725" spans="70:70" x14ac:dyDescent="0.25">
      <c r="BR919725" s="2394"/>
    </row>
    <row r="919726" spans="70:70" x14ac:dyDescent="0.25">
      <c r="BR919726" s="2381"/>
    </row>
    <row r="919750" spans="70:70" x14ac:dyDescent="0.25">
      <c r="BR919750" s="2394"/>
    </row>
    <row r="919751" spans="70:70" x14ac:dyDescent="0.25">
      <c r="BR919751" s="2381"/>
    </row>
    <row r="919775" spans="70:70" x14ac:dyDescent="0.25">
      <c r="BR919775" s="2394"/>
    </row>
    <row r="919776" spans="70:70" x14ac:dyDescent="0.25">
      <c r="BR919776" s="2381"/>
    </row>
    <row r="919800" spans="70:70" x14ac:dyDescent="0.25">
      <c r="BR919800" s="2394"/>
    </row>
    <row r="919801" spans="70:70" x14ac:dyDescent="0.25">
      <c r="BR919801" s="2381"/>
    </row>
    <row r="919825" spans="70:70" x14ac:dyDescent="0.25">
      <c r="BR919825" s="2394"/>
    </row>
    <row r="919826" spans="70:70" x14ac:dyDescent="0.25">
      <c r="BR919826" s="2381"/>
    </row>
    <row r="919850" spans="70:70" x14ac:dyDescent="0.25">
      <c r="BR919850" s="2394"/>
    </row>
    <row r="919851" spans="70:70" x14ac:dyDescent="0.25">
      <c r="BR919851" s="2381"/>
    </row>
    <row r="919875" spans="70:70" x14ac:dyDescent="0.25">
      <c r="BR919875" s="2394"/>
    </row>
    <row r="919876" spans="70:70" x14ac:dyDescent="0.25">
      <c r="BR919876" s="2381"/>
    </row>
    <row r="919900" spans="70:70" x14ac:dyDescent="0.25">
      <c r="BR919900" s="2394"/>
    </row>
    <row r="919901" spans="70:70" x14ac:dyDescent="0.25">
      <c r="BR919901" s="2381"/>
    </row>
    <row r="919925" spans="70:70" x14ac:dyDescent="0.25">
      <c r="BR919925" s="2394"/>
    </row>
    <row r="919926" spans="70:70" x14ac:dyDescent="0.25">
      <c r="BR919926" s="2381"/>
    </row>
    <row r="919950" spans="70:70" x14ac:dyDescent="0.25">
      <c r="BR919950" s="2394"/>
    </row>
    <row r="919951" spans="70:70" x14ac:dyDescent="0.25">
      <c r="BR919951" s="2381"/>
    </row>
    <row r="919975" spans="70:70" x14ac:dyDescent="0.25">
      <c r="BR919975" s="2394"/>
    </row>
    <row r="919976" spans="70:70" x14ac:dyDescent="0.25">
      <c r="BR919976" s="2381"/>
    </row>
    <row r="920000" spans="70:70" x14ac:dyDescent="0.25">
      <c r="BR920000" s="2394"/>
    </row>
    <row r="920001" spans="70:70" x14ac:dyDescent="0.25">
      <c r="BR920001" s="2381"/>
    </row>
    <row r="920025" spans="70:70" x14ac:dyDescent="0.25">
      <c r="BR920025" s="2394"/>
    </row>
    <row r="920026" spans="70:70" x14ac:dyDescent="0.25">
      <c r="BR920026" s="2381"/>
    </row>
    <row r="920050" spans="70:70" x14ac:dyDescent="0.25">
      <c r="BR920050" s="2394"/>
    </row>
    <row r="920051" spans="70:70" x14ac:dyDescent="0.25">
      <c r="BR920051" s="2381"/>
    </row>
    <row r="920075" spans="70:70" x14ac:dyDescent="0.25">
      <c r="BR920075" s="2394"/>
    </row>
    <row r="920076" spans="70:70" x14ac:dyDescent="0.25">
      <c r="BR920076" s="2381"/>
    </row>
    <row r="920100" spans="70:70" x14ac:dyDescent="0.25">
      <c r="BR920100" s="2394"/>
    </row>
    <row r="920101" spans="70:70" x14ac:dyDescent="0.25">
      <c r="BR920101" s="2381"/>
    </row>
    <row r="920125" spans="70:70" x14ac:dyDescent="0.25">
      <c r="BR920125" s="2394"/>
    </row>
    <row r="920126" spans="70:70" x14ac:dyDescent="0.25">
      <c r="BR920126" s="2381"/>
    </row>
    <row r="920150" spans="70:70" x14ac:dyDescent="0.25">
      <c r="BR920150" s="2394"/>
    </row>
    <row r="920151" spans="70:70" x14ac:dyDescent="0.25">
      <c r="BR920151" s="2381"/>
    </row>
    <row r="920175" spans="70:70" x14ac:dyDescent="0.25">
      <c r="BR920175" s="2394"/>
    </row>
    <row r="920176" spans="70:70" x14ac:dyDescent="0.25">
      <c r="BR920176" s="2381"/>
    </row>
    <row r="920200" spans="70:70" x14ac:dyDescent="0.25">
      <c r="BR920200" s="2394"/>
    </row>
    <row r="920201" spans="70:70" x14ac:dyDescent="0.25">
      <c r="BR920201" s="2381"/>
    </row>
    <row r="920225" spans="70:70" x14ac:dyDescent="0.25">
      <c r="BR920225" s="2394"/>
    </row>
    <row r="920226" spans="70:70" x14ac:dyDescent="0.25">
      <c r="BR920226" s="2381"/>
    </row>
    <row r="920250" spans="70:70" x14ac:dyDescent="0.25">
      <c r="BR920250" s="2394"/>
    </row>
    <row r="920251" spans="70:70" x14ac:dyDescent="0.25">
      <c r="BR920251" s="2381"/>
    </row>
    <row r="920275" spans="70:70" x14ac:dyDescent="0.25">
      <c r="BR920275" s="2394"/>
    </row>
    <row r="920276" spans="70:70" x14ac:dyDescent="0.25">
      <c r="BR920276" s="2381"/>
    </row>
    <row r="920300" spans="70:70" x14ac:dyDescent="0.25">
      <c r="BR920300" s="2394"/>
    </row>
    <row r="920301" spans="70:70" x14ac:dyDescent="0.25">
      <c r="BR920301" s="2381"/>
    </row>
    <row r="920325" spans="70:70" x14ac:dyDescent="0.25">
      <c r="BR920325" s="2394"/>
    </row>
    <row r="920326" spans="70:70" x14ac:dyDescent="0.25">
      <c r="BR920326" s="2381"/>
    </row>
    <row r="920350" spans="70:70" x14ac:dyDescent="0.25">
      <c r="BR920350" s="2394"/>
    </row>
    <row r="920351" spans="70:70" x14ac:dyDescent="0.25">
      <c r="BR920351" s="2381"/>
    </row>
    <row r="920375" spans="70:70" x14ac:dyDescent="0.25">
      <c r="BR920375" s="2394"/>
    </row>
    <row r="920376" spans="70:70" x14ac:dyDescent="0.25">
      <c r="BR920376" s="2381"/>
    </row>
    <row r="920400" spans="70:70" x14ac:dyDescent="0.25">
      <c r="BR920400" s="2394"/>
    </row>
    <row r="920401" spans="70:70" x14ac:dyDescent="0.25">
      <c r="BR920401" s="2381"/>
    </row>
    <row r="920425" spans="70:70" x14ac:dyDescent="0.25">
      <c r="BR920425" s="2394"/>
    </row>
    <row r="920426" spans="70:70" x14ac:dyDescent="0.25">
      <c r="BR920426" s="2381"/>
    </row>
    <row r="920450" spans="70:70" x14ac:dyDescent="0.25">
      <c r="BR920450" s="2394"/>
    </row>
    <row r="920451" spans="70:70" x14ac:dyDescent="0.25">
      <c r="BR920451" s="2381"/>
    </row>
    <row r="920475" spans="70:70" x14ac:dyDescent="0.25">
      <c r="BR920475" s="2394"/>
    </row>
    <row r="920476" spans="70:70" x14ac:dyDescent="0.25">
      <c r="BR920476" s="2381"/>
    </row>
    <row r="920500" spans="70:70" x14ac:dyDescent="0.25">
      <c r="BR920500" s="2394"/>
    </row>
    <row r="920501" spans="70:70" x14ac:dyDescent="0.25">
      <c r="BR920501" s="2381"/>
    </row>
    <row r="920525" spans="70:70" x14ac:dyDescent="0.25">
      <c r="BR920525" s="2394"/>
    </row>
    <row r="920526" spans="70:70" x14ac:dyDescent="0.25">
      <c r="BR920526" s="2381"/>
    </row>
    <row r="920550" spans="70:70" x14ac:dyDescent="0.25">
      <c r="BR920550" s="2394"/>
    </row>
    <row r="920551" spans="70:70" x14ac:dyDescent="0.25">
      <c r="BR920551" s="2381"/>
    </row>
    <row r="920575" spans="70:70" x14ac:dyDescent="0.25">
      <c r="BR920575" s="2394"/>
    </row>
    <row r="920576" spans="70:70" x14ac:dyDescent="0.25">
      <c r="BR920576" s="2381"/>
    </row>
    <row r="920600" spans="70:70" x14ac:dyDescent="0.25">
      <c r="BR920600" s="2394"/>
    </row>
    <row r="920601" spans="70:70" x14ac:dyDescent="0.25">
      <c r="BR920601" s="2381"/>
    </row>
    <row r="920625" spans="70:70" x14ac:dyDescent="0.25">
      <c r="BR920625" s="2394"/>
    </row>
    <row r="920626" spans="70:70" x14ac:dyDescent="0.25">
      <c r="BR920626" s="2381"/>
    </row>
    <row r="920650" spans="70:70" x14ac:dyDescent="0.25">
      <c r="BR920650" s="2394"/>
    </row>
    <row r="920651" spans="70:70" x14ac:dyDescent="0.25">
      <c r="BR920651" s="2381"/>
    </row>
    <row r="920675" spans="70:70" x14ac:dyDescent="0.25">
      <c r="BR920675" s="2394"/>
    </row>
    <row r="920676" spans="70:70" x14ac:dyDescent="0.25">
      <c r="BR920676" s="2381"/>
    </row>
    <row r="920700" spans="70:70" x14ac:dyDescent="0.25">
      <c r="BR920700" s="2394"/>
    </row>
    <row r="920701" spans="70:70" x14ac:dyDescent="0.25">
      <c r="BR920701" s="2381"/>
    </row>
    <row r="920725" spans="70:70" x14ac:dyDescent="0.25">
      <c r="BR920725" s="2394"/>
    </row>
    <row r="920726" spans="70:70" x14ac:dyDescent="0.25">
      <c r="BR920726" s="2381"/>
    </row>
    <row r="920750" spans="70:70" x14ac:dyDescent="0.25">
      <c r="BR920750" s="2394"/>
    </row>
    <row r="920751" spans="70:70" x14ac:dyDescent="0.25">
      <c r="BR920751" s="2381"/>
    </row>
    <row r="920775" spans="70:70" x14ac:dyDescent="0.25">
      <c r="BR920775" s="2394"/>
    </row>
    <row r="920776" spans="70:70" x14ac:dyDescent="0.25">
      <c r="BR920776" s="2381"/>
    </row>
    <row r="920800" spans="70:70" x14ac:dyDescent="0.25">
      <c r="BR920800" s="2394"/>
    </row>
    <row r="920801" spans="70:70" x14ac:dyDescent="0.25">
      <c r="BR920801" s="2381"/>
    </row>
    <row r="920825" spans="70:70" x14ac:dyDescent="0.25">
      <c r="BR920825" s="2394"/>
    </row>
    <row r="920826" spans="70:70" x14ac:dyDescent="0.25">
      <c r="BR920826" s="2381"/>
    </row>
    <row r="920850" spans="70:70" x14ac:dyDescent="0.25">
      <c r="BR920850" s="2394"/>
    </row>
    <row r="920851" spans="70:70" x14ac:dyDescent="0.25">
      <c r="BR920851" s="2381"/>
    </row>
    <row r="920875" spans="70:70" x14ac:dyDescent="0.25">
      <c r="BR920875" s="2394"/>
    </row>
    <row r="920876" spans="70:70" x14ac:dyDescent="0.25">
      <c r="BR920876" s="2381"/>
    </row>
    <row r="920900" spans="70:70" x14ac:dyDescent="0.25">
      <c r="BR920900" s="2394"/>
    </row>
    <row r="920901" spans="70:70" x14ac:dyDescent="0.25">
      <c r="BR920901" s="2381"/>
    </row>
    <row r="920925" spans="70:70" x14ac:dyDescent="0.25">
      <c r="BR920925" s="2394"/>
    </row>
    <row r="920926" spans="70:70" x14ac:dyDescent="0.25">
      <c r="BR920926" s="2381"/>
    </row>
    <row r="920950" spans="70:70" x14ac:dyDescent="0.25">
      <c r="BR920950" s="2394"/>
    </row>
    <row r="920951" spans="70:70" x14ac:dyDescent="0.25">
      <c r="BR920951" s="2381"/>
    </row>
    <row r="920975" spans="70:70" x14ac:dyDescent="0.25">
      <c r="BR920975" s="2394"/>
    </row>
    <row r="920976" spans="70:70" x14ac:dyDescent="0.25">
      <c r="BR920976" s="2381"/>
    </row>
    <row r="921000" spans="70:70" x14ac:dyDescent="0.25">
      <c r="BR921000" s="2394"/>
    </row>
    <row r="921001" spans="70:70" x14ac:dyDescent="0.25">
      <c r="BR921001" s="2381"/>
    </row>
    <row r="921025" spans="70:70" x14ac:dyDescent="0.25">
      <c r="BR921025" s="2394"/>
    </row>
    <row r="921026" spans="70:70" x14ac:dyDescent="0.25">
      <c r="BR921026" s="2381"/>
    </row>
    <row r="921050" spans="70:70" x14ac:dyDescent="0.25">
      <c r="BR921050" s="2394"/>
    </row>
    <row r="921051" spans="70:70" x14ac:dyDescent="0.25">
      <c r="BR921051" s="2381"/>
    </row>
    <row r="921075" spans="70:70" x14ac:dyDescent="0.25">
      <c r="BR921075" s="2394"/>
    </row>
    <row r="921076" spans="70:70" x14ac:dyDescent="0.25">
      <c r="BR921076" s="2381"/>
    </row>
    <row r="921100" spans="70:70" x14ac:dyDescent="0.25">
      <c r="BR921100" s="2394"/>
    </row>
    <row r="921101" spans="70:70" x14ac:dyDescent="0.25">
      <c r="BR921101" s="2381"/>
    </row>
    <row r="921125" spans="70:70" x14ac:dyDescent="0.25">
      <c r="BR921125" s="2394"/>
    </row>
    <row r="921126" spans="70:70" x14ac:dyDescent="0.25">
      <c r="BR921126" s="2381"/>
    </row>
    <row r="921150" spans="70:70" x14ac:dyDescent="0.25">
      <c r="BR921150" s="2394"/>
    </row>
    <row r="921151" spans="70:70" x14ac:dyDescent="0.25">
      <c r="BR921151" s="2381"/>
    </row>
    <row r="921175" spans="70:70" x14ac:dyDescent="0.25">
      <c r="BR921175" s="2394"/>
    </row>
    <row r="921176" spans="70:70" x14ac:dyDescent="0.25">
      <c r="BR921176" s="2381"/>
    </row>
    <row r="921200" spans="70:70" x14ac:dyDescent="0.25">
      <c r="BR921200" s="2394"/>
    </row>
    <row r="921201" spans="70:70" x14ac:dyDescent="0.25">
      <c r="BR921201" s="2381"/>
    </row>
    <row r="921225" spans="70:70" x14ac:dyDescent="0.25">
      <c r="BR921225" s="2394"/>
    </row>
    <row r="921226" spans="70:70" x14ac:dyDescent="0.25">
      <c r="BR921226" s="2381"/>
    </row>
    <row r="921250" spans="70:70" x14ac:dyDescent="0.25">
      <c r="BR921250" s="2394"/>
    </row>
    <row r="921251" spans="70:70" x14ac:dyDescent="0.25">
      <c r="BR921251" s="2381"/>
    </row>
    <row r="921275" spans="70:70" x14ac:dyDescent="0.25">
      <c r="BR921275" s="2394"/>
    </row>
    <row r="921276" spans="70:70" x14ac:dyDescent="0.25">
      <c r="BR921276" s="2381"/>
    </row>
    <row r="921300" spans="70:70" x14ac:dyDescent="0.25">
      <c r="BR921300" s="2394"/>
    </row>
    <row r="921301" spans="70:70" x14ac:dyDescent="0.25">
      <c r="BR921301" s="2381"/>
    </row>
    <row r="921325" spans="70:70" x14ac:dyDescent="0.25">
      <c r="BR921325" s="2394"/>
    </row>
    <row r="921326" spans="70:70" x14ac:dyDescent="0.25">
      <c r="BR921326" s="2381"/>
    </row>
    <row r="921350" spans="70:70" x14ac:dyDescent="0.25">
      <c r="BR921350" s="2394"/>
    </row>
    <row r="921351" spans="70:70" x14ac:dyDescent="0.25">
      <c r="BR921351" s="2381"/>
    </row>
    <row r="921375" spans="70:70" x14ac:dyDescent="0.25">
      <c r="BR921375" s="2394"/>
    </row>
    <row r="921376" spans="70:70" x14ac:dyDescent="0.25">
      <c r="BR921376" s="2381"/>
    </row>
    <row r="921400" spans="70:70" x14ac:dyDescent="0.25">
      <c r="BR921400" s="2394"/>
    </row>
    <row r="921401" spans="70:70" x14ac:dyDescent="0.25">
      <c r="BR921401" s="2381"/>
    </row>
    <row r="921425" spans="70:70" x14ac:dyDescent="0.25">
      <c r="BR921425" s="2394"/>
    </row>
    <row r="921426" spans="70:70" x14ac:dyDescent="0.25">
      <c r="BR921426" s="2381"/>
    </row>
    <row r="921450" spans="70:70" x14ac:dyDescent="0.25">
      <c r="BR921450" s="2394"/>
    </row>
    <row r="921451" spans="70:70" x14ac:dyDescent="0.25">
      <c r="BR921451" s="2381"/>
    </row>
    <row r="921475" spans="70:70" x14ac:dyDescent="0.25">
      <c r="BR921475" s="2394"/>
    </row>
    <row r="921476" spans="70:70" x14ac:dyDescent="0.25">
      <c r="BR921476" s="2381"/>
    </row>
    <row r="921500" spans="70:70" x14ac:dyDescent="0.25">
      <c r="BR921500" s="2394"/>
    </row>
    <row r="921501" spans="70:70" x14ac:dyDescent="0.25">
      <c r="BR921501" s="2381"/>
    </row>
    <row r="921525" spans="70:70" x14ac:dyDescent="0.25">
      <c r="BR921525" s="2394"/>
    </row>
    <row r="921526" spans="70:70" x14ac:dyDescent="0.25">
      <c r="BR921526" s="2381"/>
    </row>
    <row r="921550" spans="70:70" x14ac:dyDescent="0.25">
      <c r="BR921550" s="2394"/>
    </row>
    <row r="921551" spans="70:70" x14ac:dyDescent="0.25">
      <c r="BR921551" s="2381"/>
    </row>
    <row r="921575" spans="70:70" x14ac:dyDescent="0.25">
      <c r="BR921575" s="2394"/>
    </row>
    <row r="921576" spans="70:70" x14ac:dyDescent="0.25">
      <c r="BR921576" s="2381"/>
    </row>
    <row r="921600" spans="70:70" x14ac:dyDescent="0.25">
      <c r="BR921600" s="2394"/>
    </row>
    <row r="921601" spans="70:70" x14ac:dyDescent="0.25">
      <c r="BR921601" s="2381"/>
    </row>
    <row r="921625" spans="70:70" x14ac:dyDescent="0.25">
      <c r="BR921625" s="2394"/>
    </row>
    <row r="921626" spans="70:70" x14ac:dyDescent="0.25">
      <c r="BR921626" s="2381"/>
    </row>
    <row r="921650" spans="70:70" x14ac:dyDescent="0.25">
      <c r="BR921650" s="2394"/>
    </row>
    <row r="921651" spans="70:70" x14ac:dyDescent="0.25">
      <c r="BR921651" s="2381"/>
    </row>
    <row r="921675" spans="70:70" x14ac:dyDescent="0.25">
      <c r="BR921675" s="2394"/>
    </row>
    <row r="921676" spans="70:70" x14ac:dyDescent="0.25">
      <c r="BR921676" s="2381"/>
    </row>
    <row r="921700" spans="70:70" x14ac:dyDescent="0.25">
      <c r="BR921700" s="2394"/>
    </row>
    <row r="921701" spans="70:70" x14ac:dyDescent="0.25">
      <c r="BR921701" s="2381"/>
    </row>
    <row r="921725" spans="70:70" x14ac:dyDescent="0.25">
      <c r="BR921725" s="2394"/>
    </row>
    <row r="921726" spans="70:70" x14ac:dyDescent="0.25">
      <c r="BR921726" s="2381"/>
    </row>
    <row r="921750" spans="70:70" x14ac:dyDescent="0.25">
      <c r="BR921750" s="2394"/>
    </row>
    <row r="921751" spans="70:70" x14ac:dyDescent="0.25">
      <c r="BR921751" s="2381"/>
    </row>
    <row r="921775" spans="70:70" x14ac:dyDescent="0.25">
      <c r="BR921775" s="2394"/>
    </row>
    <row r="921776" spans="70:70" x14ac:dyDescent="0.25">
      <c r="BR921776" s="2381"/>
    </row>
    <row r="921800" spans="70:70" x14ac:dyDescent="0.25">
      <c r="BR921800" s="2394"/>
    </row>
    <row r="921801" spans="70:70" x14ac:dyDescent="0.25">
      <c r="BR921801" s="2381"/>
    </row>
    <row r="921825" spans="70:70" x14ac:dyDescent="0.25">
      <c r="BR921825" s="2394"/>
    </row>
    <row r="921826" spans="70:70" x14ac:dyDescent="0.25">
      <c r="BR921826" s="2381"/>
    </row>
    <row r="921850" spans="70:70" x14ac:dyDescent="0.25">
      <c r="BR921850" s="2394"/>
    </row>
    <row r="921851" spans="70:70" x14ac:dyDescent="0.25">
      <c r="BR921851" s="2381"/>
    </row>
    <row r="921875" spans="70:70" x14ac:dyDescent="0.25">
      <c r="BR921875" s="2394"/>
    </row>
    <row r="921876" spans="70:70" x14ac:dyDescent="0.25">
      <c r="BR921876" s="2381"/>
    </row>
    <row r="921900" spans="70:70" x14ac:dyDescent="0.25">
      <c r="BR921900" s="2394"/>
    </row>
    <row r="921901" spans="70:70" x14ac:dyDescent="0.25">
      <c r="BR921901" s="2381"/>
    </row>
    <row r="921925" spans="70:70" x14ac:dyDescent="0.25">
      <c r="BR921925" s="2394"/>
    </row>
    <row r="921926" spans="70:70" x14ac:dyDescent="0.25">
      <c r="BR921926" s="2381"/>
    </row>
    <row r="921950" spans="70:70" x14ac:dyDescent="0.25">
      <c r="BR921950" s="2394"/>
    </row>
    <row r="921951" spans="70:70" x14ac:dyDescent="0.25">
      <c r="BR921951" s="2381"/>
    </row>
    <row r="921975" spans="70:70" x14ac:dyDescent="0.25">
      <c r="BR921975" s="2394"/>
    </row>
    <row r="921976" spans="70:70" x14ac:dyDescent="0.25">
      <c r="BR921976" s="2381"/>
    </row>
    <row r="922000" spans="70:70" x14ac:dyDescent="0.25">
      <c r="BR922000" s="2394"/>
    </row>
    <row r="922001" spans="70:70" x14ac:dyDescent="0.25">
      <c r="BR922001" s="2381"/>
    </row>
    <row r="922025" spans="70:70" x14ac:dyDescent="0.25">
      <c r="BR922025" s="2394"/>
    </row>
    <row r="922026" spans="70:70" x14ac:dyDescent="0.25">
      <c r="BR922026" s="2381"/>
    </row>
    <row r="922050" spans="70:70" x14ac:dyDescent="0.25">
      <c r="BR922050" s="2394"/>
    </row>
    <row r="922051" spans="70:70" x14ac:dyDescent="0.25">
      <c r="BR922051" s="2381"/>
    </row>
    <row r="922075" spans="70:70" x14ac:dyDescent="0.25">
      <c r="BR922075" s="2394"/>
    </row>
    <row r="922076" spans="70:70" x14ac:dyDescent="0.25">
      <c r="BR922076" s="2381"/>
    </row>
    <row r="922100" spans="70:70" x14ac:dyDescent="0.25">
      <c r="BR922100" s="2394"/>
    </row>
    <row r="922101" spans="70:70" x14ac:dyDescent="0.25">
      <c r="BR922101" s="2381"/>
    </row>
    <row r="922125" spans="70:70" x14ac:dyDescent="0.25">
      <c r="BR922125" s="2394"/>
    </row>
    <row r="922126" spans="70:70" x14ac:dyDescent="0.25">
      <c r="BR922126" s="2381"/>
    </row>
    <row r="922150" spans="70:70" x14ac:dyDescent="0.25">
      <c r="BR922150" s="2394"/>
    </row>
    <row r="922151" spans="70:70" x14ac:dyDescent="0.25">
      <c r="BR922151" s="2381"/>
    </row>
    <row r="922175" spans="70:70" x14ac:dyDescent="0.25">
      <c r="BR922175" s="2394"/>
    </row>
    <row r="922176" spans="70:70" x14ac:dyDescent="0.25">
      <c r="BR922176" s="2381"/>
    </row>
    <row r="922200" spans="70:70" x14ac:dyDescent="0.25">
      <c r="BR922200" s="2394"/>
    </row>
    <row r="922201" spans="70:70" x14ac:dyDescent="0.25">
      <c r="BR922201" s="2381"/>
    </row>
    <row r="922225" spans="70:70" x14ac:dyDescent="0.25">
      <c r="BR922225" s="2394"/>
    </row>
    <row r="922226" spans="70:70" x14ac:dyDescent="0.25">
      <c r="BR922226" s="2381"/>
    </row>
    <row r="922250" spans="70:70" x14ac:dyDescent="0.25">
      <c r="BR922250" s="2394"/>
    </row>
    <row r="922251" spans="70:70" x14ac:dyDescent="0.25">
      <c r="BR922251" s="2381"/>
    </row>
    <row r="922275" spans="70:70" x14ac:dyDescent="0.25">
      <c r="BR922275" s="2394"/>
    </row>
    <row r="922276" spans="70:70" x14ac:dyDescent="0.25">
      <c r="BR922276" s="2381"/>
    </row>
    <row r="922300" spans="70:70" x14ac:dyDescent="0.25">
      <c r="BR922300" s="2394"/>
    </row>
    <row r="922301" spans="70:70" x14ac:dyDescent="0.25">
      <c r="BR922301" s="2381"/>
    </row>
    <row r="922325" spans="70:70" x14ac:dyDescent="0.25">
      <c r="BR922325" s="2394"/>
    </row>
    <row r="922326" spans="70:70" x14ac:dyDescent="0.25">
      <c r="BR922326" s="2381"/>
    </row>
    <row r="922350" spans="70:70" x14ac:dyDescent="0.25">
      <c r="BR922350" s="2394"/>
    </row>
    <row r="922351" spans="70:70" x14ac:dyDescent="0.25">
      <c r="BR922351" s="2381"/>
    </row>
    <row r="922375" spans="70:70" x14ac:dyDescent="0.25">
      <c r="BR922375" s="2394"/>
    </row>
    <row r="922376" spans="70:70" x14ac:dyDescent="0.25">
      <c r="BR922376" s="2381"/>
    </row>
    <row r="922400" spans="70:70" x14ac:dyDescent="0.25">
      <c r="BR922400" s="2394"/>
    </row>
    <row r="922401" spans="70:70" x14ac:dyDescent="0.25">
      <c r="BR922401" s="2381"/>
    </row>
    <row r="922425" spans="70:70" x14ac:dyDescent="0.25">
      <c r="BR922425" s="2394"/>
    </row>
    <row r="922426" spans="70:70" x14ac:dyDescent="0.25">
      <c r="BR922426" s="2381"/>
    </row>
    <row r="922450" spans="70:70" x14ac:dyDescent="0.25">
      <c r="BR922450" s="2394"/>
    </row>
    <row r="922451" spans="70:70" x14ac:dyDescent="0.25">
      <c r="BR922451" s="2381"/>
    </row>
    <row r="922475" spans="70:70" x14ac:dyDescent="0.25">
      <c r="BR922475" s="2394"/>
    </row>
    <row r="922476" spans="70:70" x14ac:dyDescent="0.25">
      <c r="BR922476" s="2381"/>
    </row>
    <row r="922500" spans="70:70" x14ac:dyDescent="0.25">
      <c r="BR922500" s="2394"/>
    </row>
    <row r="922501" spans="70:70" x14ac:dyDescent="0.25">
      <c r="BR922501" s="2381"/>
    </row>
    <row r="922525" spans="70:70" x14ac:dyDescent="0.25">
      <c r="BR922525" s="2394"/>
    </row>
    <row r="922526" spans="70:70" x14ac:dyDescent="0.25">
      <c r="BR922526" s="2381"/>
    </row>
    <row r="922550" spans="70:70" x14ac:dyDescent="0.25">
      <c r="BR922550" s="2394"/>
    </row>
    <row r="922551" spans="70:70" x14ac:dyDescent="0.25">
      <c r="BR922551" s="2381"/>
    </row>
    <row r="922575" spans="70:70" x14ac:dyDescent="0.25">
      <c r="BR922575" s="2394"/>
    </row>
    <row r="922576" spans="70:70" x14ac:dyDescent="0.25">
      <c r="BR922576" s="2381"/>
    </row>
    <row r="922600" spans="70:70" x14ac:dyDescent="0.25">
      <c r="BR922600" s="2394"/>
    </row>
    <row r="922601" spans="70:70" x14ac:dyDescent="0.25">
      <c r="BR922601" s="2381"/>
    </row>
    <row r="922625" spans="70:70" x14ac:dyDescent="0.25">
      <c r="BR922625" s="2394"/>
    </row>
    <row r="922626" spans="70:70" x14ac:dyDescent="0.25">
      <c r="BR922626" s="2381"/>
    </row>
    <row r="922650" spans="70:70" x14ac:dyDescent="0.25">
      <c r="BR922650" s="2394"/>
    </row>
    <row r="922651" spans="70:70" x14ac:dyDescent="0.25">
      <c r="BR922651" s="2381"/>
    </row>
    <row r="922675" spans="70:70" x14ac:dyDescent="0.25">
      <c r="BR922675" s="2394"/>
    </row>
    <row r="922676" spans="70:70" x14ac:dyDescent="0.25">
      <c r="BR922676" s="2381"/>
    </row>
    <row r="922700" spans="70:70" x14ac:dyDescent="0.25">
      <c r="BR922700" s="2394"/>
    </row>
    <row r="922701" spans="70:70" x14ac:dyDescent="0.25">
      <c r="BR922701" s="2381"/>
    </row>
    <row r="922725" spans="70:70" x14ac:dyDescent="0.25">
      <c r="BR922725" s="2394"/>
    </row>
    <row r="922726" spans="70:70" x14ac:dyDescent="0.25">
      <c r="BR922726" s="2381"/>
    </row>
    <row r="922750" spans="70:70" x14ac:dyDescent="0.25">
      <c r="BR922750" s="2394"/>
    </row>
    <row r="922751" spans="70:70" x14ac:dyDescent="0.25">
      <c r="BR922751" s="2381"/>
    </row>
    <row r="922775" spans="70:70" x14ac:dyDescent="0.25">
      <c r="BR922775" s="2394"/>
    </row>
    <row r="922776" spans="70:70" x14ac:dyDescent="0.25">
      <c r="BR922776" s="2381"/>
    </row>
    <row r="922800" spans="70:70" x14ac:dyDescent="0.25">
      <c r="BR922800" s="2394"/>
    </row>
    <row r="922801" spans="70:70" x14ac:dyDescent="0.25">
      <c r="BR922801" s="2381"/>
    </row>
    <row r="922825" spans="70:70" x14ac:dyDescent="0.25">
      <c r="BR922825" s="2394"/>
    </row>
    <row r="922826" spans="70:70" x14ac:dyDescent="0.25">
      <c r="BR922826" s="2381"/>
    </row>
    <row r="922850" spans="70:70" x14ac:dyDescent="0.25">
      <c r="BR922850" s="2394"/>
    </row>
    <row r="922851" spans="70:70" x14ac:dyDescent="0.25">
      <c r="BR922851" s="2381"/>
    </row>
    <row r="922875" spans="70:70" x14ac:dyDescent="0.25">
      <c r="BR922875" s="2394"/>
    </row>
    <row r="922876" spans="70:70" x14ac:dyDescent="0.25">
      <c r="BR922876" s="2381"/>
    </row>
    <row r="922900" spans="70:70" x14ac:dyDescent="0.25">
      <c r="BR922900" s="2394"/>
    </row>
    <row r="922901" spans="70:70" x14ac:dyDescent="0.25">
      <c r="BR922901" s="2381"/>
    </row>
    <row r="922925" spans="70:70" x14ac:dyDescent="0.25">
      <c r="BR922925" s="2394"/>
    </row>
    <row r="922926" spans="70:70" x14ac:dyDescent="0.25">
      <c r="BR922926" s="2381"/>
    </row>
    <row r="922950" spans="70:70" x14ac:dyDescent="0.25">
      <c r="BR922950" s="2394"/>
    </row>
    <row r="922951" spans="70:70" x14ac:dyDescent="0.25">
      <c r="BR922951" s="2381"/>
    </row>
    <row r="922975" spans="70:70" x14ac:dyDescent="0.25">
      <c r="BR922975" s="2394"/>
    </row>
    <row r="922976" spans="70:70" x14ac:dyDescent="0.25">
      <c r="BR922976" s="2381"/>
    </row>
    <row r="923000" spans="70:70" x14ac:dyDescent="0.25">
      <c r="BR923000" s="2394"/>
    </row>
    <row r="923001" spans="70:70" x14ac:dyDescent="0.25">
      <c r="BR923001" s="2381"/>
    </row>
    <row r="923025" spans="70:70" x14ac:dyDescent="0.25">
      <c r="BR923025" s="2394"/>
    </row>
    <row r="923026" spans="70:70" x14ac:dyDescent="0.25">
      <c r="BR923026" s="2381"/>
    </row>
    <row r="923050" spans="70:70" x14ac:dyDescent="0.25">
      <c r="BR923050" s="2394"/>
    </row>
    <row r="923051" spans="70:70" x14ac:dyDescent="0.25">
      <c r="BR923051" s="2381"/>
    </row>
    <row r="923075" spans="70:70" x14ac:dyDescent="0.25">
      <c r="BR923075" s="2394"/>
    </row>
    <row r="923076" spans="70:70" x14ac:dyDescent="0.25">
      <c r="BR923076" s="2381"/>
    </row>
    <row r="923100" spans="70:70" x14ac:dyDescent="0.25">
      <c r="BR923100" s="2394"/>
    </row>
    <row r="923101" spans="70:70" x14ac:dyDescent="0.25">
      <c r="BR923101" s="2381"/>
    </row>
    <row r="923125" spans="70:70" x14ac:dyDescent="0.25">
      <c r="BR923125" s="2394"/>
    </row>
    <row r="923126" spans="70:70" x14ac:dyDescent="0.25">
      <c r="BR923126" s="2381"/>
    </row>
    <row r="923150" spans="70:70" x14ac:dyDescent="0.25">
      <c r="BR923150" s="2394"/>
    </row>
    <row r="923151" spans="70:70" x14ac:dyDescent="0.25">
      <c r="BR923151" s="2381"/>
    </row>
    <row r="923175" spans="70:70" x14ac:dyDescent="0.25">
      <c r="BR923175" s="2394"/>
    </row>
    <row r="923176" spans="70:70" x14ac:dyDescent="0.25">
      <c r="BR923176" s="2381"/>
    </row>
    <row r="923200" spans="70:70" x14ac:dyDescent="0.25">
      <c r="BR923200" s="2394"/>
    </row>
    <row r="923201" spans="70:70" x14ac:dyDescent="0.25">
      <c r="BR923201" s="2381"/>
    </row>
    <row r="923225" spans="70:70" x14ac:dyDescent="0.25">
      <c r="BR923225" s="2394"/>
    </row>
    <row r="923226" spans="70:70" x14ac:dyDescent="0.25">
      <c r="BR923226" s="2381"/>
    </row>
    <row r="923250" spans="70:70" x14ac:dyDescent="0.25">
      <c r="BR923250" s="2394"/>
    </row>
    <row r="923251" spans="70:70" x14ac:dyDescent="0.25">
      <c r="BR923251" s="2381"/>
    </row>
    <row r="923275" spans="70:70" x14ac:dyDescent="0.25">
      <c r="BR923275" s="2394"/>
    </row>
    <row r="923276" spans="70:70" x14ac:dyDescent="0.25">
      <c r="BR923276" s="2381"/>
    </row>
    <row r="923300" spans="70:70" x14ac:dyDescent="0.25">
      <c r="BR923300" s="2394"/>
    </row>
    <row r="923301" spans="70:70" x14ac:dyDescent="0.25">
      <c r="BR923301" s="2381"/>
    </row>
    <row r="923325" spans="70:70" x14ac:dyDescent="0.25">
      <c r="BR923325" s="2394"/>
    </row>
    <row r="923326" spans="70:70" x14ac:dyDescent="0.25">
      <c r="BR923326" s="2381"/>
    </row>
    <row r="923350" spans="70:70" x14ac:dyDescent="0.25">
      <c r="BR923350" s="2394"/>
    </row>
    <row r="923351" spans="70:70" x14ac:dyDescent="0.25">
      <c r="BR923351" s="2381"/>
    </row>
    <row r="923375" spans="70:70" x14ac:dyDescent="0.25">
      <c r="BR923375" s="2394"/>
    </row>
    <row r="923376" spans="70:70" x14ac:dyDescent="0.25">
      <c r="BR923376" s="2381"/>
    </row>
    <row r="923400" spans="70:70" x14ac:dyDescent="0.25">
      <c r="BR923400" s="2394"/>
    </row>
    <row r="923401" spans="70:70" x14ac:dyDescent="0.25">
      <c r="BR923401" s="2381"/>
    </row>
    <row r="923425" spans="70:70" x14ac:dyDescent="0.25">
      <c r="BR923425" s="2394"/>
    </row>
    <row r="923426" spans="70:70" x14ac:dyDescent="0.25">
      <c r="BR923426" s="2381"/>
    </row>
    <row r="923450" spans="70:70" x14ac:dyDescent="0.25">
      <c r="BR923450" s="2394"/>
    </row>
    <row r="923451" spans="70:70" x14ac:dyDescent="0.25">
      <c r="BR923451" s="2381"/>
    </row>
    <row r="923475" spans="70:70" x14ac:dyDescent="0.25">
      <c r="BR923475" s="2394"/>
    </row>
    <row r="923476" spans="70:70" x14ac:dyDescent="0.25">
      <c r="BR923476" s="2381"/>
    </row>
    <row r="923500" spans="70:70" x14ac:dyDescent="0.25">
      <c r="BR923500" s="2394"/>
    </row>
    <row r="923501" spans="70:70" x14ac:dyDescent="0.25">
      <c r="BR923501" s="2381"/>
    </row>
    <row r="923525" spans="70:70" x14ac:dyDescent="0.25">
      <c r="BR923525" s="2394"/>
    </row>
    <row r="923526" spans="70:70" x14ac:dyDescent="0.25">
      <c r="BR923526" s="2381"/>
    </row>
    <row r="923550" spans="70:70" x14ac:dyDescent="0.25">
      <c r="BR923550" s="2394"/>
    </row>
    <row r="923551" spans="70:70" x14ac:dyDescent="0.25">
      <c r="BR923551" s="2381"/>
    </row>
    <row r="923575" spans="70:70" x14ac:dyDescent="0.25">
      <c r="BR923575" s="2394"/>
    </row>
    <row r="923576" spans="70:70" x14ac:dyDescent="0.25">
      <c r="BR923576" s="2381"/>
    </row>
    <row r="923600" spans="70:70" x14ac:dyDescent="0.25">
      <c r="BR923600" s="2394"/>
    </row>
    <row r="923601" spans="70:70" x14ac:dyDescent="0.25">
      <c r="BR923601" s="2381"/>
    </row>
    <row r="923625" spans="70:70" x14ac:dyDescent="0.25">
      <c r="BR923625" s="2394"/>
    </row>
    <row r="923626" spans="70:70" x14ac:dyDescent="0.25">
      <c r="BR923626" s="2381"/>
    </row>
    <row r="923650" spans="70:70" x14ac:dyDescent="0.25">
      <c r="BR923650" s="2394"/>
    </row>
    <row r="923651" spans="70:70" x14ac:dyDescent="0.25">
      <c r="BR923651" s="2381"/>
    </row>
    <row r="923675" spans="70:70" x14ac:dyDescent="0.25">
      <c r="BR923675" s="2394"/>
    </row>
    <row r="923676" spans="70:70" x14ac:dyDescent="0.25">
      <c r="BR923676" s="2381"/>
    </row>
    <row r="923700" spans="70:70" x14ac:dyDescent="0.25">
      <c r="BR923700" s="2394"/>
    </row>
    <row r="923701" spans="70:70" x14ac:dyDescent="0.25">
      <c r="BR923701" s="2381"/>
    </row>
    <row r="923725" spans="70:70" x14ac:dyDescent="0.25">
      <c r="BR923725" s="2394"/>
    </row>
    <row r="923726" spans="70:70" x14ac:dyDescent="0.25">
      <c r="BR923726" s="2381"/>
    </row>
    <row r="923750" spans="70:70" x14ac:dyDescent="0.25">
      <c r="BR923750" s="2394"/>
    </row>
    <row r="923751" spans="70:70" x14ac:dyDescent="0.25">
      <c r="BR923751" s="2381"/>
    </row>
    <row r="923775" spans="70:70" x14ac:dyDescent="0.25">
      <c r="BR923775" s="2394"/>
    </row>
    <row r="923776" spans="70:70" x14ac:dyDescent="0.25">
      <c r="BR923776" s="2381"/>
    </row>
    <row r="923800" spans="70:70" x14ac:dyDescent="0.25">
      <c r="BR923800" s="2394"/>
    </row>
    <row r="923801" spans="70:70" x14ac:dyDescent="0.25">
      <c r="BR923801" s="2381"/>
    </row>
    <row r="923825" spans="70:70" x14ac:dyDescent="0.25">
      <c r="BR923825" s="2394"/>
    </row>
    <row r="923826" spans="70:70" x14ac:dyDescent="0.25">
      <c r="BR923826" s="2381"/>
    </row>
    <row r="923850" spans="70:70" x14ac:dyDescent="0.25">
      <c r="BR923850" s="2394"/>
    </row>
    <row r="923851" spans="70:70" x14ac:dyDescent="0.25">
      <c r="BR923851" s="2381"/>
    </row>
    <row r="923875" spans="70:70" x14ac:dyDescent="0.25">
      <c r="BR923875" s="2394"/>
    </row>
    <row r="923876" spans="70:70" x14ac:dyDescent="0.25">
      <c r="BR923876" s="2381"/>
    </row>
    <row r="923900" spans="70:70" x14ac:dyDescent="0.25">
      <c r="BR923900" s="2394"/>
    </row>
    <row r="923901" spans="70:70" x14ac:dyDescent="0.25">
      <c r="BR923901" s="2381"/>
    </row>
    <row r="923925" spans="70:70" x14ac:dyDescent="0.25">
      <c r="BR923925" s="2394"/>
    </row>
    <row r="923926" spans="70:70" x14ac:dyDescent="0.25">
      <c r="BR923926" s="2381"/>
    </row>
    <row r="923950" spans="70:70" x14ac:dyDescent="0.25">
      <c r="BR923950" s="2394"/>
    </row>
    <row r="923951" spans="70:70" x14ac:dyDescent="0.25">
      <c r="BR923951" s="2381"/>
    </row>
    <row r="923975" spans="70:70" x14ac:dyDescent="0.25">
      <c r="BR923975" s="2394"/>
    </row>
    <row r="923976" spans="70:70" x14ac:dyDescent="0.25">
      <c r="BR923976" s="2381"/>
    </row>
    <row r="924000" spans="70:70" x14ac:dyDescent="0.25">
      <c r="BR924000" s="2394"/>
    </row>
    <row r="924001" spans="70:70" x14ac:dyDescent="0.25">
      <c r="BR924001" s="2381"/>
    </row>
    <row r="924025" spans="70:70" x14ac:dyDescent="0.25">
      <c r="BR924025" s="2394"/>
    </row>
    <row r="924026" spans="70:70" x14ac:dyDescent="0.25">
      <c r="BR924026" s="2381"/>
    </row>
    <row r="924050" spans="70:70" x14ac:dyDescent="0.25">
      <c r="BR924050" s="2394"/>
    </row>
    <row r="924051" spans="70:70" x14ac:dyDescent="0.25">
      <c r="BR924051" s="2381"/>
    </row>
    <row r="924075" spans="70:70" x14ac:dyDescent="0.25">
      <c r="BR924075" s="2394"/>
    </row>
    <row r="924076" spans="70:70" x14ac:dyDescent="0.25">
      <c r="BR924076" s="2381"/>
    </row>
    <row r="924100" spans="70:70" x14ac:dyDescent="0.25">
      <c r="BR924100" s="2394"/>
    </row>
    <row r="924101" spans="70:70" x14ac:dyDescent="0.25">
      <c r="BR924101" s="2381"/>
    </row>
    <row r="924125" spans="70:70" x14ac:dyDescent="0.25">
      <c r="BR924125" s="2394"/>
    </row>
    <row r="924126" spans="70:70" x14ac:dyDescent="0.25">
      <c r="BR924126" s="2381"/>
    </row>
    <row r="924150" spans="70:70" x14ac:dyDescent="0.25">
      <c r="BR924150" s="2394"/>
    </row>
    <row r="924151" spans="70:70" x14ac:dyDescent="0.25">
      <c r="BR924151" s="2381"/>
    </row>
    <row r="924175" spans="70:70" x14ac:dyDescent="0.25">
      <c r="BR924175" s="2394"/>
    </row>
    <row r="924176" spans="70:70" x14ac:dyDescent="0.25">
      <c r="BR924176" s="2381"/>
    </row>
    <row r="924200" spans="70:70" x14ac:dyDescent="0.25">
      <c r="BR924200" s="2394"/>
    </row>
    <row r="924201" spans="70:70" x14ac:dyDescent="0.25">
      <c r="BR924201" s="2381"/>
    </row>
    <row r="924225" spans="70:70" x14ac:dyDescent="0.25">
      <c r="BR924225" s="2394"/>
    </row>
    <row r="924226" spans="70:70" x14ac:dyDescent="0.25">
      <c r="BR924226" s="2381"/>
    </row>
    <row r="924250" spans="70:70" x14ac:dyDescent="0.25">
      <c r="BR924250" s="2394"/>
    </row>
    <row r="924251" spans="70:70" x14ac:dyDescent="0.25">
      <c r="BR924251" s="2381"/>
    </row>
    <row r="924275" spans="70:70" x14ac:dyDescent="0.25">
      <c r="BR924275" s="2394"/>
    </row>
    <row r="924276" spans="70:70" x14ac:dyDescent="0.25">
      <c r="BR924276" s="2381"/>
    </row>
    <row r="924300" spans="70:70" x14ac:dyDescent="0.25">
      <c r="BR924300" s="2394"/>
    </row>
    <row r="924301" spans="70:70" x14ac:dyDescent="0.25">
      <c r="BR924301" s="2381"/>
    </row>
    <row r="924325" spans="70:70" x14ac:dyDescent="0.25">
      <c r="BR924325" s="2394"/>
    </row>
    <row r="924326" spans="70:70" x14ac:dyDescent="0.25">
      <c r="BR924326" s="2381"/>
    </row>
    <row r="924350" spans="70:70" x14ac:dyDescent="0.25">
      <c r="BR924350" s="2394"/>
    </row>
    <row r="924351" spans="70:70" x14ac:dyDescent="0.25">
      <c r="BR924351" s="2381"/>
    </row>
    <row r="924375" spans="70:70" x14ac:dyDescent="0.25">
      <c r="BR924375" s="2394"/>
    </row>
    <row r="924376" spans="70:70" x14ac:dyDescent="0.25">
      <c r="BR924376" s="2381"/>
    </row>
    <row r="924400" spans="70:70" x14ac:dyDescent="0.25">
      <c r="BR924400" s="2394"/>
    </row>
    <row r="924401" spans="70:70" x14ac:dyDescent="0.25">
      <c r="BR924401" s="2381"/>
    </row>
    <row r="924425" spans="70:70" x14ac:dyDescent="0.25">
      <c r="BR924425" s="2394"/>
    </row>
    <row r="924426" spans="70:70" x14ac:dyDescent="0.25">
      <c r="BR924426" s="2381"/>
    </row>
    <row r="924450" spans="70:70" x14ac:dyDescent="0.25">
      <c r="BR924450" s="2394"/>
    </row>
    <row r="924451" spans="70:70" x14ac:dyDescent="0.25">
      <c r="BR924451" s="2381"/>
    </row>
    <row r="924475" spans="70:70" x14ac:dyDescent="0.25">
      <c r="BR924475" s="2394"/>
    </row>
    <row r="924476" spans="70:70" x14ac:dyDescent="0.25">
      <c r="BR924476" s="2381"/>
    </row>
    <row r="924500" spans="70:70" x14ac:dyDescent="0.25">
      <c r="BR924500" s="2394"/>
    </row>
    <row r="924501" spans="70:70" x14ac:dyDescent="0.25">
      <c r="BR924501" s="2381"/>
    </row>
    <row r="924525" spans="70:70" x14ac:dyDescent="0.25">
      <c r="BR924525" s="2394"/>
    </row>
    <row r="924526" spans="70:70" x14ac:dyDescent="0.25">
      <c r="BR924526" s="2381"/>
    </row>
    <row r="924550" spans="70:70" x14ac:dyDescent="0.25">
      <c r="BR924550" s="2394"/>
    </row>
    <row r="924551" spans="70:70" x14ac:dyDescent="0.25">
      <c r="BR924551" s="2381"/>
    </row>
    <row r="924575" spans="70:70" x14ac:dyDescent="0.25">
      <c r="BR924575" s="2394"/>
    </row>
    <row r="924576" spans="70:70" x14ac:dyDescent="0.25">
      <c r="BR924576" s="2381"/>
    </row>
    <row r="924600" spans="70:70" x14ac:dyDescent="0.25">
      <c r="BR924600" s="2394"/>
    </row>
    <row r="924601" spans="70:70" x14ac:dyDescent="0.25">
      <c r="BR924601" s="2381"/>
    </row>
    <row r="924625" spans="70:70" x14ac:dyDescent="0.25">
      <c r="BR924625" s="2394"/>
    </row>
    <row r="924626" spans="70:70" x14ac:dyDescent="0.25">
      <c r="BR924626" s="2381"/>
    </row>
    <row r="924650" spans="70:70" x14ac:dyDescent="0.25">
      <c r="BR924650" s="2394"/>
    </row>
    <row r="924651" spans="70:70" x14ac:dyDescent="0.25">
      <c r="BR924651" s="2381"/>
    </row>
    <row r="924675" spans="70:70" x14ac:dyDescent="0.25">
      <c r="BR924675" s="2394"/>
    </row>
    <row r="924676" spans="70:70" x14ac:dyDescent="0.25">
      <c r="BR924676" s="2381"/>
    </row>
    <row r="924700" spans="70:70" x14ac:dyDescent="0.25">
      <c r="BR924700" s="2394"/>
    </row>
    <row r="924701" spans="70:70" x14ac:dyDescent="0.25">
      <c r="BR924701" s="2381"/>
    </row>
    <row r="924725" spans="70:70" x14ac:dyDescent="0.25">
      <c r="BR924725" s="2394"/>
    </row>
    <row r="924726" spans="70:70" x14ac:dyDescent="0.25">
      <c r="BR924726" s="2381"/>
    </row>
    <row r="924750" spans="70:70" x14ac:dyDescent="0.25">
      <c r="BR924750" s="2394"/>
    </row>
    <row r="924751" spans="70:70" x14ac:dyDescent="0.25">
      <c r="BR924751" s="2381"/>
    </row>
    <row r="924775" spans="70:70" x14ac:dyDescent="0.25">
      <c r="BR924775" s="2394"/>
    </row>
    <row r="924776" spans="70:70" x14ac:dyDescent="0.25">
      <c r="BR924776" s="2381"/>
    </row>
    <row r="924800" spans="70:70" x14ac:dyDescent="0.25">
      <c r="BR924800" s="2394"/>
    </row>
    <row r="924801" spans="70:70" x14ac:dyDescent="0.25">
      <c r="BR924801" s="2381"/>
    </row>
    <row r="924825" spans="70:70" x14ac:dyDescent="0.25">
      <c r="BR924825" s="2394"/>
    </row>
    <row r="924826" spans="70:70" x14ac:dyDescent="0.25">
      <c r="BR924826" s="2381"/>
    </row>
    <row r="924850" spans="70:70" x14ac:dyDescent="0.25">
      <c r="BR924850" s="2394"/>
    </row>
    <row r="924851" spans="70:70" x14ac:dyDescent="0.25">
      <c r="BR924851" s="2381"/>
    </row>
    <row r="924875" spans="70:70" x14ac:dyDescent="0.25">
      <c r="BR924875" s="2394"/>
    </row>
    <row r="924876" spans="70:70" x14ac:dyDescent="0.25">
      <c r="BR924876" s="2381"/>
    </row>
    <row r="924900" spans="70:70" x14ac:dyDescent="0.25">
      <c r="BR924900" s="2394"/>
    </row>
    <row r="924901" spans="70:70" x14ac:dyDescent="0.25">
      <c r="BR924901" s="2381"/>
    </row>
    <row r="924925" spans="70:70" x14ac:dyDescent="0.25">
      <c r="BR924925" s="2394"/>
    </row>
    <row r="924926" spans="70:70" x14ac:dyDescent="0.25">
      <c r="BR924926" s="2381"/>
    </row>
    <row r="924950" spans="70:70" x14ac:dyDescent="0.25">
      <c r="BR924950" s="2394"/>
    </row>
    <row r="924951" spans="70:70" x14ac:dyDescent="0.25">
      <c r="BR924951" s="2381"/>
    </row>
    <row r="924975" spans="70:70" x14ac:dyDescent="0.25">
      <c r="BR924975" s="2394"/>
    </row>
    <row r="924976" spans="70:70" x14ac:dyDescent="0.25">
      <c r="BR924976" s="2381"/>
    </row>
    <row r="925000" spans="70:70" x14ac:dyDescent="0.25">
      <c r="BR925000" s="2394"/>
    </row>
    <row r="925001" spans="70:70" x14ac:dyDescent="0.25">
      <c r="BR925001" s="2381"/>
    </row>
    <row r="925025" spans="70:70" x14ac:dyDescent="0.25">
      <c r="BR925025" s="2394"/>
    </row>
    <row r="925026" spans="70:70" x14ac:dyDescent="0.25">
      <c r="BR925026" s="2381"/>
    </row>
    <row r="925050" spans="70:70" x14ac:dyDescent="0.25">
      <c r="BR925050" s="2394"/>
    </row>
    <row r="925051" spans="70:70" x14ac:dyDescent="0.25">
      <c r="BR925051" s="2381"/>
    </row>
    <row r="925075" spans="70:70" x14ac:dyDescent="0.25">
      <c r="BR925075" s="2394"/>
    </row>
    <row r="925076" spans="70:70" x14ac:dyDescent="0.25">
      <c r="BR925076" s="2381"/>
    </row>
    <row r="925100" spans="70:70" x14ac:dyDescent="0.25">
      <c r="BR925100" s="2394"/>
    </row>
    <row r="925101" spans="70:70" x14ac:dyDescent="0.25">
      <c r="BR925101" s="2381"/>
    </row>
    <row r="925125" spans="70:70" x14ac:dyDescent="0.25">
      <c r="BR925125" s="2394"/>
    </row>
    <row r="925126" spans="70:70" x14ac:dyDescent="0.25">
      <c r="BR925126" s="2381"/>
    </row>
    <row r="925150" spans="70:70" x14ac:dyDescent="0.25">
      <c r="BR925150" s="2394"/>
    </row>
    <row r="925151" spans="70:70" x14ac:dyDescent="0.25">
      <c r="BR925151" s="2381"/>
    </row>
    <row r="925175" spans="70:70" x14ac:dyDescent="0.25">
      <c r="BR925175" s="2394"/>
    </row>
    <row r="925176" spans="70:70" x14ac:dyDescent="0.25">
      <c r="BR925176" s="2381"/>
    </row>
    <row r="925200" spans="70:70" x14ac:dyDescent="0.25">
      <c r="BR925200" s="2394"/>
    </row>
    <row r="925201" spans="70:70" x14ac:dyDescent="0.25">
      <c r="BR925201" s="2381"/>
    </row>
    <row r="925225" spans="70:70" x14ac:dyDescent="0.25">
      <c r="BR925225" s="2394"/>
    </row>
    <row r="925226" spans="70:70" x14ac:dyDescent="0.25">
      <c r="BR925226" s="2381"/>
    </row>
    <row r="925250" spans="70:70" x14ac:dyDescent="0.25">
      <c r="BR925250" s="2394"/>
    </row>
    <row r="925251" spans="70:70" x14ac:dyDescent="0.25">
      <c r="BR925251" s="2381"/>
    </row>
    <row r="925275" spans="70:70" x14ac:dyDescent="0.25">
      <c r="BR925275" s="2394"/>
    </row>
    <row r="925276" spans="70:70" x14ac:dyDescent="0.25">
      <c r="BR925276" s="2381"/>
    </row>
    <row r="925300" spans="70:70" x14ac:dyDescent="0.25">
      <c r="BR925300" s="2394"/>
    </row>
    <row r="925301" spans="70:70" x14ac:dyDescent="0.25">
      <c r="BR925301" s="2381"/>
    </row>
    <row r="925325" spans="70:70" x14ac:dyDescent="0.25">
      <c r="BR925325" s="2394"/>
    </row>
    <row r="925326" spans="70:70" x14ac:dyDescent="0.25">
      <c r="BR925326" s="2381"/>
    </row>
    <row r="925350" spans="70:70" x14ac:dyDescent="0.25">
      <c r="BR925350" s="2394"/>
    </row>
    <row r="925351" spans="70:70" x14ac:dyDescent="0.25">
      <c r="BR925351" s="2381"/>
    </row>
    <row r="925375" spans="70:70" x14ac:dyDescent="0.25">
      <c r="BR925375" s="2394"/>
    </row>
    <row r="925376" spans="70:70" x14ac:dyDescent="0.25">
      <c r="BR925376" s="2381"/>
    </row>
    <row r="925400" spans="70:70" x14ac:dyDescent="0.25">
      <c r="BR925400" s="2394"/>
    </row>
    <row r="925401" spans="70:70" x14ac:dyDescent="0.25">
      <c r="BR925401" s="2381"/>
    </row>
    <row r="925425" spans="70:70" x14ac:dyDescent="0.25">
      <c r="BR925425" s="2394"/>
    </row>
    <row r="925426" spans="70:70" x14ac:dyDescent="0.25">
      <c r="BR925426" s="2381"/>
    </row>
    <row r="925450" spans="70:70" x14ac:dyDescent="0.25">
      <c r="BR925450" s="2394"/>
    </row>
    <row r="925451" spans="70:70" x14ac:dyDescent="0.25">
      <c r="BR925451" s="2381"/>
    </row>
    <row r="925475" spans="70:70" x14ac:dyDescent="0.25">
      <c r="BR925475" s="2394"/>
    </row>
    <row r="925476" spans="70:70" x14ac:dyDescent="0.25">
      <c r="BR925476" s="2381"/>
    </row>
    <row r="925500" spans="70:70" x14ac:dyDescent="0.25">
      <c r="BR925500" s="2394"/>
    </row>
    <row r="925501" spans="70:70" x14ac:dyDescent="0.25">
      <c r="BR925501" s="2381"/>
    </row>
    <row r="925525" spans="70:70" x14ac:dyDescent="0.25">
      <c r="BR925525" s="2394"/>
    </row>
    <row r="925526" spans="70:70" x14ac:dyDescent="0.25">
      <c r="BR925526" s="2381"/>
    </row>
    <row r="925550" spans="70:70" x14ac:dyDescent="0.25">
      <c r="BR925550" s="2394"/>
    </row>
    <row r="925551" spans="70:70" x14ac:dyDescent="0.25">
      <c r="BR925551" s="2381"/>
    </row>
    <row r="925575" spans="70:70" x14ac:dyDescent="0.25">
      <c r="BR925575" s="2394"/>
    </row>
    <row r="925576" spans="70:70" x14ac:dyDescent="0.25">
      <c r="BR925576" s="2381"/>
    </row>
    <row r="925600" spans="70:70" x14ac:dyDescent="0.25">
      <c r="BR925600" s="2394"/>
    </row>
    <row r="925601" spans="70:70" x14ac:dyDescent="0.25">
      <c r="BR925601" s="2381"/>
    </row>
    <row r="925625" spans="70:70" x14ac:dyDescent="0.25">
      <c r="BR925625" s="2394"/>
    </row>
    <row r="925626" spans="70:70" x14ac:dyDescent="0.25">
      <c r="BR925626" s="2381"/>
    </row>
    <row r="925650" spans="70:70" x14ac:dyDescent="0.25">
      <c r="BR925650" s="2394"/>
    </row>
    <row r="925651" spans="70:70" x14ac:dyDescent="0.25">
      <c r="BR925651" s="2381"/>
    </row>
    <row r="925675" spans="70:70" x14ac:dyDescent="0.25">
      <c r="BR925675" s="2394"/>
    </row>
    <row r="925676" spans="70:70" x14ac:dyDescent="0.25">
      <c r="BR925676" s="2381"/>
    </row>
    <row r="925700" spans="70:70" x14ac:dyDescent="0.25">
      <c r="BR925700" s="2394"/>
    </row>
    <row r="925701" spans="70:70" x14ac:dyDescent="0.25">
      <c r="BR925701" s="2381"/>
    </row>
    <row r="925725" spans="70:70" x14ac:dyDescent="0.25">
      <c r="BR925725" s="2394"/>
    </row>
    <row r="925726" spans="70:70" x14ac:dyDescent="0.25">
      <c r="BR925726" s="2381"/>
    </row>
    <row r="925750" spans="70:70" x14ac:dyDescent="0.25">
      <c r="BR925750" s="2394"/>
    </row>
    <row r="925751" spans="70:70" x14ac:dyDescent="0.25">
      <c r="BR925751" s="2381"/>
    </row>
    <row r="925775" spans="70:70" x14ac:dyDescent="0.25">
      <c r="BR925775" s="2394"/>
    </row>
    <row r="925776" spans="70:70" x14ac:dyDescent="0.25">
      <c r="BR925776" s="2381"/>
    </row>
    <row r="925800" spans="70:70" x14ac:dyDescent="0.25">
      <c r="BR925800" s="2394"/>
    </row>
    <row r="925801" spans="70:70" x14ac:dyDescent="0.25">
      <c r="BR925801" s="2381"/>
    </row>
    <row r="925825" spans="70:70" x14ac:dyDescent="0.25">
      <c r="BR925825" s="2394"/>
    </row>
    <row r="925826" spans="70:70" x14ac:dyDescent="0.25">
      <c r="BR925826" s="2381"/>
    </row>
    <row r="925850" spans="70:70" x14ac:dyDescent="0.25">
      <c r="BR925850" s="2394"/>
    </row>
    <row r="925851" spans="70:70" x14ac:dyDescent="0.25">
      <c r="BR925851" s="2381"/>
    </row>
    <row r="925875" spans="70:70" x14ac:dyDescent="0.25">
      <c r="BR925875" s="2394"/>
    </row>
    <row r="925876" spans="70:70" x14ac:dyDescent="0.25">
      <c r="BR925876" s="2381"/>
    </row>
    <row r="925900" spans="70:70" x14ac:dyDescent="0.25">
      <c r="BR925900" s="2394"/>
    </row>
    <row r="925901" spans="70:70" x14ac:dyDescent="0.25">
      <c r="BR925901" s="2381"/>
    </row>
    <row r="925925" spans="70:70" x14ac:dyDescent="0.25">
      <c r="BR925925" s="2394"/>
    </row>
    <row r="925926" spans="70:70" x14ac:dyDescent="0.25">
      <c r="BR925926" s="2381"/>
    </row>
    <row r="925950" spans="70:70" x14ac:dyDescent="0.25">
      <c r="BR925950" s="2394"/>
    </row>
    <row r="925951" spans="70:70" x14ac:dyDescent="0.25">
      <c r="BR925951" s="2381"/>
    </row>
    <row r="925975" spans="70:70" x14ac:dyDescent="0.25">
      <c r="BR925975" s="2394"/>
    </row>
    <row r="925976" spans="70:70" x14ac:dyDescent="0.25">
      <c r="BR925976" s="2381"/>
    </row>
    <row r="926000" spans="70:70" x14ac:dyDescent="0.25">
      <c r="BR926000" s="2394"/>
    </row>
    <row r="926001" spans="70:70" x14ac:dyDescent="0.25">
      <c r="BR926001" s="2381"/>
    </row>
    <row r="926025" spans="70:70" x14ac:dyDescent="0.25">
      <c r="BR926025" s="2394"/>
    </row>
    <row r="926026" spans="70:70" x14ac:dyDescent="0.25">
      <c r="BR926026" s="2381"/>
    </row>
    <row r="926050" spans="70:70" x14ac:dyDescent="0.25">
      <c r="BR926050" s="2394"/>
    </row>
    <row r="926051" spans="70:70" x14ac:dyDescent="0.25">
      <c r="BR926051" s="2381"/>
    </row>
    <row r="926075" spans="70:70" x14ac:dyDescent="0.25">
      <c r="BR926075" s="2394"/>
    </row>
    <row r="926076" spans="70:70" x14ac:dyDescent="0.25">
      <c r="BR926076" s="2381"/>
    </row>
    <row r="926100" spans="70:70" x14ac:dyDescent="0.25">
      <c r="BR926100" s="2394"/>
    </row>
    <row r="926101" spans="70:70" x14ac:dyDescent="0.25">
      <c r="BR926101" s="2381"/>
    </row>
    <row r="926125" spans="70:70" x14ac:dyDescent="0.25">
      <c r="BR926125" s="2394"/>
    </row>
    <row r="926126" spans="70:70" x14ac:dyDescent="0.25">
      <c r="BR926126" s="2381"/>
    </row>
    <row r="926150" spans="70:70" x14ac:dyDescent="0.25">
      <c r="BR926150" s="2394"/>
    </row>
    <row r="926151" spans="70:70" x14ac:dyDescent="0.25">
      <c r="BR926151" s="2381"/>
    </row>
    <row r="926175" spans="70:70" x14ac:dyDescent="0.25">
      <c r="BR926175" s="2394"/>
    </row>
    <row r="926176" spans="70:70" x14ac:dyDescent="0.25">
      <c r="BR926176" s="2381"/>
    </row>
    <row r="926200" spans="70:70" x14ac:dyDescent="0.25">
      <c r="BR926200" s="2394"/>
    </row>
    <row r="926201" spans="70:70" x14ac:dyDescent="0.25">
      <c r="BR926201" s="2381"/>
    </row>
    <row r="926225" spans="70:70" x14ac:dyDescent="0.25">
      <c r="BR926225" s="2394"/>
    </row>
    <row r="926226" spans="70:70" x14ac:dyDescent="0.25">
      <c r="BR926226" s="2381"/>
    </row>
    <row r="926250" spans="70:70" x14ac:dyDescent="0.25">
      <c r="BR926250" s="2394"/>
    </row>
    <row r="926251" spans="70:70" x14ac:dyDescent="0.25">
      <c r="BR926251" s="2381"/>
    </row>
    <row r="926275" spans="70:70" x14ac:dyDescent="0.25">
      <c r="BR926275" s="2394"/>
    </row>
    <row r="926276" spans="70:70" x14ac:dyDescent="0.25">
      <c r="BR926276" s="2381"/>
    </row>
    <row r="926300" spans="70:70" x14ac:dyDescent="0.25">
      <c r="BR926300" s="2394"/>
    </row>
    <row r="926301" spans="70:70" x14ac:dyDescent="0.25">
      <c r="BR926301" s="2381"/>
    </row>
    <row r="926325" spans="70:70" x14ac:dyDescent="0.25">
      <c r="BR926325" s="2394"/>
    </row>
    <row r="926326" spans="70:70" x14ac:dyDescent="0.25">
      <c r="BR926326" s="2381"/>
    </row>
    <row r="926350" spans="70:70" x14ac:dyDescent="0.25">
      <c r="BR926350" s="2394"/>
    </row>
    <row r="926351" spans="70:70" x14ac:dyDescent="0.25">
      <c r="BR926351" s="2381"/>
    </row>
    <row r="926375" spans="70:70" x14ac:dyDescent="0.25">
      <c r="BR926375" s="2394"/>
    </row>
    <row r="926376" spans="70:70" x14ac:dyDescent="0.25">
      <c r="BR926376" s="2381"/>
    </row>
    <row r="926400" spans="70:70" x14ac:dyDescent="0.25">
      <c r="BR926400" s="2394"/>
    </row>
    <row r="926401" spans="70:70" x14ac:dyDescent="0.25">
      <c r="BR926401" s="2381"/>
    </row>
    <row r="926425" spans="70:70" x14ac:dyDescent="0.25">
      <c r="BR926425" s="2394"/>
    </row>
    <row r="926426" spans="70:70" x14ac:dyDescent="0.25">
      <c r="BR926426" s="2381"/>
    </row>
    <row r="926450" spans="70:70" x14ac:dyDescent="0.25">
      <c r="BR926450" s="2394"/>
    </row>
    <row r="926451" spans="70:70" x14ac:dyDescent="0.25">
      <c r="BR926451" s="2381"/>
    </row>
    <row r="926475" spans="70:70" x14ac:dyDescent="0.25">
      <c r="BR926475" s="2394"/>
    </row>
    <row r="926476" spans="70:70" x14ac:dyDescent="0.25">
      <c r="BR926476" s="2381"/>
    </row>
    <row r="926500" spans="70:70" x14ac:dyDescent="0.25">
      <c r="BR926500" s="2394"/>
    </row>
    <row r="926501" spans="70:70" x14ac:dyDescent="0.25">
      <c r="BR926501" s="2381"/>
    </row>
    <row r="926525" spans="70:70" x14ac:dyDescent="0.25">
      <c r="BR926525" s="2394"/>
    </row>
    <row r="926526" spans="70:70" x14ac:dyDescent="0.25">
      <c r="BR926526" s="2381"/>
    </row>
    <row r="926550" spans="70:70" x14ac:dyDescent="0.25">
      <c r="BR926550" s="2394"/>
    </row>
    <row r="926551" spans="70:70" x14ac:dyDescent="0.25">
      <c r="BR926551" s="2381"/>
    </row>
    <row r="926575" spans="70:70" x14ac:dyDescent="0.25">
      <c r="BR926575" s="2394"/>
    </row>
    <row r="926576" spans="70:70" x14ac:dyDescent="0.25">
      <c r="BR926576" s="2381"/>
    </row>
    <row r="926600" spans="70:70" x14ac:dyDescent="0.25">
      <c r="BR926600" s="2394"/>
    </row>
    <row r="926601" spans="70:70" x14ac:dyDescent="0.25">
      <c r="BR926601" s="2381"/>
    </row>
    <row r="926625" spans="70:70" x14ac:dyDescent="0.25">
      <c r="BR926625" s="2394"/>
    </row>
    <row r="926626" spans="70:70" x14ac:dyDescent="0.25">
      <c r="BR926626" s="2381"/>
    </row>
    <row r="926650" spans="70:70" x14ac:dyDescent="0.25">
      <c r="BR926650" s="2394"/>
    </row>
    <row r="926651" spans="70:70" x14ac:dyDescent="0.25">
      <c r="BR926651" s="2381"/>
    </row>
    <row r="926675" spans="70:70" x14ac:dyDescent="0.25">
      <c r="BR926675" s="2394"/>
    </row>
    <row r="926676" spans="70:70" x14ac:dyDescent="0.25">
      <c r="BR926676" s="2381"/>
    </row>
    <row r="926700" spans="70:70" x14ac:dyDescent="0.25">
      <c r="BR926700" s="2394"/>
    </row>
    <row r="926701" spans="70:70" x14ac:dyDescent="0.25">
      <c r="BR926701" s="2381"/>
    </row>
    <row r="926725" spans="70:70" x14ac:dyDescent="0.25">
      <c r="BR926725" s="2394"/>
    </row>
    <row r="926726" spans="70:70" x14ac:dyDescent="0.25">
      <c r="BR926726" s="2381"/>
    </row>
    <row r="926750" spans="70:70" x14ac:dyDescent="0.25">
      <c r="BR926750" s="2394"/>
    </row>
    <row r="926751" spans="70:70" x14ac:dyDescent="0.25">
      <c r="BR926751" s="2381"/>
    </row>
    <row r="926775" spans="70:70" x14ac:dyDescent="0.25">
      <c r="BR926775" s="2394"/>
    </row>
    <row r="926776" spans="70:70" x14ac:dyDescent="0.25">
      <c r="BR926776" s="2381"/>
    </row>
    <row r="926800" spans="70:70" x14ac:dyDescent="0.25">
      <c r="BR926800" s="2394"/>
    </row>
    <row r="926801" spans="70:70" x14ac:dyDescent="0.25">
      <c r="BR926801" s="2381"/>
    </row>
    <row r="926825" spans="70:70" x14ac:dyDescent="0.25">
      <c r="BR926825" s="2394"/>
    </row>
    <row r="926826" spans="70:70" x14ac:dyDescent="0.25">
      <c r="BR926826" s="2381"/>
    </row>
    <row r="926850" spans="70:70" x14ac:dyDescent="0.25">
      <c r="BR926850" s="2394"/>
    </row>
    <row r="926851" spans="70:70" x14ac:dyDescent="0.25">
      <c r="BR926851" s="2381"/>
    </row>
    <row r="926875" spans="70:70" x14ac:dyDescent="0.25">
      <c r="BR926875" s="2394"/>
    </row>
    <row r="926876" spans="70:70" x14ac:dyDescent="0.25">
      <c r="BR926876" s="2381"/>
    </row>
    <row r="926900" spans="70:70" x14ac:dyDescent="0.25">
      <c r="BR926900" s="2394"/>
    </row>
    <row r="926901" spans="70:70" x14ac:dyDescent="0.25">
      <c r="BR926901" s="2381"/>
    </row>
    <row r="926925" spans="70:70" x14ac:dyDescent="0.25">
      <c r="BR926925" s="2394"/>
    </row>
    <row r="926926" spans="70:70" x14ac:dyDescent="0.25">
      <c r="BR926926" s="2381"/>
    </row>
    <row r="926950" spans="70:70" x14ac:dyDescent="0.25">
      <c r="BR926950" s="2394"/>
    </row>
    <row r="926951" spans="70:70" x14ac:dyDescent="0.25">
      <c r="BR926951" s="2381"/>
    </row>
    <row r="926975" spans="70:70" x14ac:dyDescent="0.25">
      <c r="BR926975" s="2394"/>
    </row>
    <row r="926976" spans="70:70" x14ac:dyDescent="0.25">
      <c r="BR926976" s="2381"/>
    </row>
    <row r="927000" spans="70:70" x14ac:dyDescent="0.25">
      <c r="BR927000" s="2394"/>
    </row>
    <row r="927001" spans="70:70" x14ac:dyDescent="0.25">
      <c r="BR927001" s="2381"/>
    </row>
    <row r="927025" spans="70:70" x14ac:dyDescent="0.25">
      <c r="BR927025" s="2394"/>
    </row>
    <row r="927026" spans="70:70" x14ac:dyDescent="0.25">
      <c r="BR927026" s="2381"/>
    </row>
    <row r="927050" spans="70:70" x14ac:dyDescent="0.25">
      <c r="BR927050" s="2394"/>
    </row>
    <row r="927051" spans="70:70" x14ac:dyDescent="0.25">
      <c r="BR927051" s="2381"/>
    </row>
    <row r="927075" spans="70:70" x14ac:dyDescent="0.25">
      <c r="BR927075" s="2394"/>
    </row>
    <row r="927076" spans="70:70" x14ac:dyDescent="0.25">
      <c r="BR927076" s="2381"/>
    </row>
    <row r="927100" spans="70:70" x14ac:dyDescent="0.25">
      <c r="BR927100" s="2394"/>
    </row>
    <row r="927101" spans="70:70" x14ac:dyDescent="0.25">
      <c r="BR927101" s="2381"/>
    </row>
    <row r="927125" spans="70:70" x14ac:dyDescent="0.25">
      <c r="BR927125" s="2394"/>
    </row>
    <row r="927126" spans="70:70" x14ac:dyDescent="0.25">
      <c r="BR927126" s="2381"/>
    </row>
    <row r="927150" spans="70:70" x14ac:dyDescent="0.25">
      <c r="BR927150" s="2394"/>
    </row>
    <row r="927151" spans="70:70" x14ac:dyDescent="0.25">
      <c r="BR927151" s="2381"/>
    </row>
    <row r="927175" spans="70:70" x14ac:dyDescent="0.25">
      <c r="BR927175" s="2394"/>
    </row>
    <row r="927176" spans="70:70" x14ac:dyDescent="0.25">
      <c r="BR927176" s="2381"/>
    </row>
    <row r="927200" spans="70:70" x14ac:dyDescent="0.25">
      <c r="BR927200" s="2394"/>
    </row>
    <row r="927201" spans="70:70" x14ac:dyDescent="0.25">
      <c r="BR927201" s="2381"/>
    </row>
    <row r="927225" spans="70:70" x14ac:dyDescent="0.25">
      <c r="BR927225" s="2394"/>
    </row>
    <row r="927226" spans="70:70" x14ac:dyDescent="0.25">
      <c r="BR927226" s="2381"/>
    </row>
    <row r="927250" spans="70:70" x14ac:dyDescent="0.25">
      <c r="BR927250" s="2394"/>
    </row>
    <row r="927251" spans="70:70" x14ac:dyDescent="0.25">
      <c r="BR927251" s="2381"/>
    </row>
    <row r="927275" spans="70:70" x14ac:dyDescent="0.25">
      <c r="BR927275" s="2394"/>
    </row>
    <row r="927276" spans="70:70" x14ac:dyDescent="0.25">
      <c r="BR927276" s="2381"/>
    </row>
    <row r="927300" spans="70:70" x14ac:dyDescent="0.25">
      <c r="BR927300" s="2394"/>
    </row>
    <row r="927301" spans="70:70" x14ac:dyDescent="0.25">
      <c r="BR927301" s="2381"/>
    </row>
    <row r="927325" spans="70:70" x14ac:dyDescent="0.25">
      <c r="BR927325" s="2394"/>
    </row>
    <row r="927326" spans="70:70" x14ac:dyDescent="0.25">
      <c r="BR927326" s="2381"/>
    </row>
    <row r="927350" spans="70:70" x14ac:dyDescent="0.25">
      <c r="BR927350" s="2394"/>
    </row>
    <row r="927351" spans="70:70" x14ac:dyDescent="0.25">
      <c r="BR927351" s="2381"/>
    </row>
    <row r="927375" spans="70:70" x14ac:dyDescent="0.25">
      <c r="BR927375" s="2394"/>
    </row>
    <row r="927376" spans="70:70" x14ac:dyDescent="0.25">
      <c r="BR927376" s="2381"/>
    </row>
    <row r="927400" spans="70:70" x14ac:dyDescent="0.25">
      <c r="BR927400" s="2394"/>
    </row>
    <row r="927401" spans="70:70" x14ac:dyDescent="0.25">
      <c r="BR927401" s="2381"/>
    </row>
    <row r="927425" spans="70:70" x14ac:dyDescent="0.25">
      <c r="BR927425" s="2394"/>
    </row>
    <row r="927426" spans="70:70" x14ac:dyDescent="0.25">
      <c r="BR927426" s="2381"/>
    </row>
    <row r="927450" spans="70:70" x14ac:dyDescent="0.25">
      <c r="BR927450" s="2394"/>
    </row>
    <row r="927451" spans="70:70" x14ac:dyDescent="0.25">
      <c r="BR927451" s="2381"/>
    </row>
    <row r="927475" spans="70:70" x14ac:dyDescent="0.25">
      <c r="BR927475" s="2394"/>
    </row>
    <row r="927476" spans="70:70" x14ac:dyDescent="0.25">
      <c r="BR927476" s="2381"/>
    </row>
    <row r="927500" spans="70:70" x14ac:dyDescent="0.25">
      <c r="BR927500" s="2394"/>
    </row>
    <row r="927501" spans="70:70" x14ac:dyDescent="0.25">
      <c r="BR927501" s="2381"/>
    </row>
    <row r="927525" spans="70:70" x14ac:dyDescent="0.25">
      <c r="BR927525" s="2394"/>
    </row>
    <row r="927526" spans="70:70" x14ac:dyDescent="0.25">
      <c r="BR927526" s="2381"/>
    </row>
    <row r="927550" spans="70:70" x14ac:dyDescent="0.25">
      <c r="BR927550" s="2394"/>
    </row>
    <row r="927551" spans="70:70" x14ac:dyDescent="0.25">
      <c r="BR927551" s="2381"/>
    </row>
    <row r="927575" spans="70:70" x14ac:dyDescent="0.25">
      <c r="BR927575" s="2394"/>
    </row>
    <row r="927576" spans="70:70" x14ac:dyDescent="0.25">
      <c r="BR927576" s="2381"/>
    </row>
    <row r="927600" spans="70:70" x14ac:dyDescent="0.25">
      <c r="BR927600" s="2394"/>
    </row>
    <row r="927601" spans="70:70" x14ac:dyDescent="0.25">
      <c r="BR927601" s="2381"/>
    </row>
    <row r="927625" spans="70:70" x14ac:dyDescent="0.25">
      <c r="BR927625" s="2394"/>
    </row>
    <row r="927626" spans="70:70" x14ac:dyDescent="0.25">
      <c r="BR927626" s="2381"/>
    </row>
    <row r="927650" spans="70:70" x14ac:dyDescent="0.25">
      <c r="BR927650" s="2394"/>
    </row>
    <row r="927651" spans="70:70" x14ac:dyDescent="0.25">
      <c r="BR927651" s="2381"/>
    </row>
    <row r="927675" spans="70:70" x14ac:dyDescent="0.25">
      <c r="BR927675" s="2394"/>
    </row>
    <row r="927676" spans="70:70" x14ac:dyDescent="0.25">
      <c r="BR927676" s="2381"/>
    </row>
    <row r="927700" spans="70:70" x14ac:dyDescent="0.25">
      <c r="BR927700" s="2394"/>
    </row>
    <row r="927701" spans="70:70" x14ac:dyDescent="0.25">
      <c r="BR927701" s="2381"/>
    </row>
    <row r="927725" spans="70:70" x14ac:dyDescent="0.25">
      <c r="BR927725" s="2394"/>
    </row>
    <row r="927726" spans="70:70" x14ac:dyDescent="0.25">
      <c r="BR927726" s="2381"/>
    </row>
    <row r="927750" spans="70:70" x14ac:dyDescent="0.25">
      <c r="BR927750" s="2394"/>
    </row>
    <row r="927751" spans="70:70" x14ac:dyDescent="0.25">
      <c r="BR927751" s="2381"/>
    </row>
    <row r="927775" spans="70:70" x14ac:dyDescent="0.25">
      <c r="BR927775" s="2394"/>
    </row>
    <row r="927776" spans="70:70" x14ac:dyDescent="0.25">
      <c r="BR927776" s="2381"/>
    </row>
    <row r="927800" spans="70:70" x14ac:dyDescent="0.25">
      <c r="BR927800" s="2394"/>
    </row>
    <row r="927801" spans="70:70" x14ac:dyDescent="0.25">
      <c r="BR927801" s="2381"/>
    </row>
    <row r="927825" spans="70:70" x14ac:dyDescent="0.25">
      <c r="BR927825" s="2394"/>
    </row>
    <row r="927826" spans="70:70" x14ac:dyDescent="0.25">
      <c r="BR927826" s="2381"/>
    </row>
    <row r="927850" spans="70:70" x14ac:dyDescent="0.25">
      <c r="BR927850" s="2394"/>
    </row>
    <row r="927851" spans="70:70" x14ac:dyDescent="0.25">
      <c r="BR927851" s="2381"/>
    </row>
    <row r="927875" spans="70:70" x14ac:dyDescent="0.25">
      <c r="BR927875" s="2394"/>
    </row>
    <row r="927876" spans="70:70" x14ac:dyDescent="0.25">
      <c r="BR927876" s="2381"/>
    </row>
    <row r="927900" spans="70:70" x14ac:dyDescent="0.25">
      <c r="BR927900" s="2394"/>
    </row>
    <row r="927901" spans="70:70" x14ac:dyDescent="0.25">
      <c r="BR927901" s="2381"/>
    </row>
    <row r="927925" spans="70:70" x14ac:dyDescent="0.25">
      <c r="BR927925" s="2394"/>
    </row>
    <row r="927926" spans="70:70" x14ac:dyDescent="0.25">
      <c r="BR927926" s="2381"/>
    </row>
    <row r="927950" spans="70:70" x14ac:dyDescent="0.25">
      <c r="BR927950" s="2394"/>
    </row>
    <row r="927951" spans="70:70" x14ac:dyDescent="0.25">
      <c r="BR927951" s="2381"/>
    </row>
    <row r="927975" spans="70:70" x14ac:dyDescent="0.25">
      <c r="BR927975" s="2394"/>
    </row>
    <row r="927976" spans="70:70" x14ac:dyDescent="0.25">
      <c r="BR927976" s="2381"/>
    </row>
    <row r="928000" spans="70:70" x14ac:dyDescent="0.25">
      <c r="BR928000" s="2394"/>
    </row>
    <row r="928001" spans="70:70" x14ac:dyDescent="0.25">
      <c r="BR928001" s="2381"/>
    </row>
    <row r="928025" spans="70:70" x14ac:dyDescent="0.25">
      <c r="BR928025" s="2394"/>
    </row>
    <row r="928026" spans="70:70" x14ac:dyDescent="0.25">
      <c r="BR928026" s="2381"/>
    </row>
    <row r="928050" spans="70:70" x14ac:dyDescent="0.25">
      <c r="BR928050" s="2394"/>
    </row>
    <row r="928051" spans="70:70" x14ac:dyDescent="0.25">
      <c r="BR928051" s="2381"/>
    </row>
    <row r="928075" spans="70:70" x14ac:dyDescent="0.25">
      <c r="BR928075" s="2394"/>
    </row>
    <row r="928076" spans="70:70" x14ac:dyDescent="0.25">
      <c r="BR928076" s="2381"/>
    </row>
    <row r="928100" spans="70:70" x14ac:dyDescent="0.25">
      <c r="BR928100" s="2394"/>
    </row>
    <row r="928101" spans="70:70" x14ac:dyDescent="0.25">
      <c r="BR928101" s="2381"/>
    </row>
    <row r="928125" spans="70:70" x14ac:dyDescent="0.25">
      <c r="BR928125" s="2394"/>
    </row>
    <row r="928126" spans="70:70" x14ac:dyDescent="0.25">
      <c r="BR928126" s="2381"/>
    </row>
    <row r="928150" spans="70:70" x14ac:dyDescent="0.25">
      <c r="BR928150" s="2394"/>
    </row>
    <row r="928151" spans="70:70" x14ac:dyDescent="0.25">
      <c r="BR928151" s="2381"/>
    </row>
    <row r="928175" spans="70:70" x14ac:dyDescent="0.25">
      <c r="BR928175" s="2394"/>
    </row>
    <row r="928176" spans="70:70" x14ac:dyDescent="0.25">
      <c r="BR928176" s="2381"/>
    </row>
    <row r="928200" spans="70:70" x14ac:dyDescent="0.25">
      <c r="BR928200" s="2394"/>
    </row>
    <row r="928201" spans="70:70" x14ac:dyDescent="0.25">
      <c r="BR928201" s="2381"/>
    </row>
    <row r="928225" spans="70:70" x14ac:dyDescent="0.25">
      <c r="BR928225" s="2394"/>
    </row>
    <row r="928226" spans="70:70" x14ac:dyDescent="0.25">
      <c r="BR928226" s="2381"/>
    </row>
    <row r="928250" spans="70:70" x14ac:dyDescent="0.25">
      <c r="BR928250" s="2394"/>
    </row>
    <row r="928251" spans="70:70" x14ac:dyDescent="0.25">
      <c r="BR928251" s="2381"/>
    </row>
    <row r="928275" spans="70:70" x14ac:dyDescent="0.25">
      <c r="BR928275" s="2394"/>
    </row>
    <row r="928276" spans="70:70" x14ac:dyDescent="0.25">
      <c r="BR928276" s="2381"/>
    </row>
    <row r="928300" spans="70:70" x14ac:dyDescent="0.25">
      <c r="BR928300" s="2394"/>
    </row>
    <row r="928301" spans="70:70" x14ac:dyDescent="0.25">
      <c r="BR928301" s="2381"/>
    </row>
    <row r="928325" spans="70:70" x14ac:dyDescent="0.25">
      <c r="BR928325" s="2394"/>
    </row>
    <row r="928326" spans="70:70" x14ac:dyDescent="0.25">
      <c r="BR928326" s="2381"/>
    </row>
    <row r="928350" spans="70:70" x14ac:dyDescent="0.25">
      <c r="BR928350" s="2394"/>
    </row>
    <row r="928351" spans="70:70" x14ac:dyDescent="0.25">
      <c r="BR928351" s="2381"/>
    </row>
    <row r="928375" spans="70:70" x14ac:dyDescent="0.25">
      <c r="BR928375" s="2394"/>
    </row>
    <row r="928376" spans="70:70" x14ac:dyDescent="0.25">
      <c r="BR928376" s="2381"/>
    </row>
    <row r="928400" spans="70:70" x14ac:dyDescent="0.25">
      <c r="BR928400" s="2394"/>
    </row>
    <row r="928401" spans="70:70" x14ac:dyDescent="0.25">
      <c r="BR928401" s="2381"/>
    </row>
    <row r="928425" spans="70:70" x14ac:dyDescent="0.25">
      <c r="BR928425" s="2394"/>
    </row>
    <row r="928426" spans="70:70" x14ac:dyDescent="0.25">
      <c r="BR928426" s="2381"/>
    </row>
    <row r="928450" spans="70:70" x14ac:dyDescent="0.25">
      <c r="BR928450" s="2394"/>
    </row>
    <row r="928451" spans="70:70" x14ac:dyDescent="0.25">
      <c r="BR928451" s="2381"/>
    </row>
    <row r="928475" spans="70:70" x14ac:dyDescent="0.25">
      <c r="BR928475" s="2394"/>
    </row>
    <row r="928476" spans="70:70" x14ac:dyDescent="0.25">
      <c r="BR928476" s="2381"/>
    </row>
    <row r="928500" spans="70:70" x14ac:dyDescent="0.25">
      <c r="BR928500" s="2394"/>
    </row>
    <row r="928501" spans="70:70" x14ac:dyDescent="0.25">
      <c r="BR928501" s="2381"/>
    </row>
    <row r="928525" spans="70:70" x14ac:dyDescent="0.25">
      <c r="BR928525" s="2394"/>
    </row>
    <row r="928526" spans="70:70" x14ac:dyDescent="0.25">
      <c r="BR928526" s="2381"/>
    </row>
    <row r="928550" spans="70:70" x14ac:dyDescent="0.25">
      <c r="BR928550" s="2394"/>
    </row>
    <row r="928551" spans="70:70" x14ac:dyDescent="0.25">
      <c r="BR928551" s="2381"/>
    </row>
    <row r="928575" spans="70:70" x14ac:dyDescent="0.25">
      <c r="BR928575" s="2394"/>
    </row>
    <row r="928576" spans="70:70" x14ac:dyDescent="0.25">
      <c r="BR928576" s="2381"/>
    </row>
    <row r="928600" spans="70:70" x14ac:dyDescent="0.25">
      <c r="BR928600" s="2394"/>
    </row>
    <row r="928601" spans="70:70" x14ac:dyDescent="0.25">
      <c r="BR928601" s="2381"/>
    </row>
    <row r="928625" spans="70:70" x14ac:dyDescent="0.25">
      <c r="BR928625" s="2394"/>
    </row>
    <row r="928626" spans="70:70" x14ac:dyDescent="0.25">
      <c r="BR928626" s="2381"/>
    </row>
    <row r="928650" spans="70:70" x14ac:dyDescent="0.25">
      <c r="BR928650" s="2394"/>
    </row>
    <row r="928651" spans="70:70" x14ac:dyDescent="0.25">
      <c r="BR928651" s="2381"/>
    </row>
    <row r="928675" spans="70:70" x14ac:dyDescent="0.25">
      <c r="BR928675" s="2394"/>
    </row>
    <row r="928676" spans="70:70" x14ac:dyDescent="0.25">
      <c r="BR928676" s="2381"/>
    </row>
    <row r="928700" spans="70:70" x14ac:dyDescent="0.25">
      <c r="BR928700" s="2394"/>
    </row>
    <row r="928701" spans="70:70" x14ac:dyDescent="0.25">
      <c r="BR928701" s="2381"/>
    </row>
    <row r="928725" spans="70:70" x14ac:dyDescent="0.25">
      <c r="BR928725" s="2394"/>
    </row>
    <row r="928726" spans="70:70" x14ac:dyDescent="0.25">
      <c r="BR928726" s="2381"/>
    </row>
    <row r="928750" spans="70:70" x14ac:dyDescent="0.25">
      <c r="BR928750" s="2394"/>
    </row>
    <row r="928751" spans="70:70" x14ac:dyDescent="0.25">
      <c r="BR928751" s="2381"/>
    </row>
    <row r="928775" spans="70:70" x14ac:dyDescent="0.25">
      <c r="BR928775" s="2394"/>
    </row>
    <row r="928776" spans="70:70" x14ac:dyDescent="0.25">
      <c r="BR928776" s="2381"/>
    </row>
    <row r="928800" spans="70:70" x14ac:dyDescent="0.25">
      <c r="BR928800" s="2394"/>
    </row>
    <row r="928801" spans="70:70" x14ac:dyDescent="0.25">
      <c r="BR928801" s="2381"/>
    </row>
    <row r="928825" spans="70:70" x14ac:dyDescent="0.25">
      <c r="BR928825" s="2394"/>
    </row>
    <row r="928826" spans="70:70" x14ac:dyDescent="0.25">
      <c r="BR928826" s="2381"/>
    </row>
    <row r="928850" spans="70:70" x14ac:dyDescent="0.25">
      <c r="BR928850" s="2394"/>
    </row>
    <row r="928851" spans="70:70" x14ac:dyDescent="0.25">
      <c r="BR928851" s="2381"/>
    </row>
    <row r="928875" spans="70:70" x14ac:dyDescent="0.25">
      <c r="BR928875" s="2394"/>
    </row>
    <row r="928876" spans="70:70" x14ac:dyDescent="0.25">
      <c r="BR928876" s="2381"/>
    </row>
    <row r="928900" spans="70:70" x14ac:dyDescent="0.25">
      <c r="BR928900" s="2394"/>
    </row>
    <row r="928901" spans="70:70" x14ac:dyDescent="0.25">
      <c r="BR928901" s="2381"/>
    </row>
    <row r="928925" spans="70:70" x14ac:dyDescent="0.25">
      <c r="BR928925" s="2394"/>
    </row>
    <row r="928926" spans="70:70" x14ac:dyDescent="0.25">
      <c r="BR928926" s="2381"/>
    </row>
    <row r="928950" spans="70:70" x14ac:dyDescent="0.25">
      <c r="BR928950" s="2394"/>
    </row>
    <row r="928951" spans="70:70" x14ac:dyDescent="0.25">
      <c r="BR928951" s="2381"/>
    </row>
    <row r="928975" spans="70:70" x14ac:dyDescent="0.25">
      <c r="BR928975" s="2394"/>
    </row>
    <row r="928976" spans="70:70" x14ac:dyDescent="0.25">
      <c r="BR928976" s="2381"/>
    </row>
    <row r="929000" spans="70:70" x14ac:dyDescent="0.25">
      <c r="BR929000" s="2394"/>
    </row>
    <row r="929001" spans="70:70" x14ac:dyDescent="0.25">
      <c r="BR929001" s="2381"/>
    </row>
    <row r="929025" spans="70:70" x14ac:dyDescent="0.25">
      <c r="BR929025" s="2394"/>
    </row>
    <row r="929026" spans="70:70" x14ac:dyDescent="0.25">
      <c r="BR929026" s="2381"/>
    </row>
    <row r="929050" spans="70:70" x14ac:dyDescent="0.25">
      <c r="BR929050" s="2394"/>
    </row>
    <row r="929051" spans="70:70" x14ac:dyDescent="0.25">
      <c r="BR929051" s="2381"/>
    </row>
    <row r="929075" spans="70:70" x14ac:dyDescent="0.25">
      <c r="BR929075" s="2394"/>
    </row>
    <row r="929076" spans="70:70" x14ac:dyDescent="0.25">
      <c r="BR929076" s="2381"/>
    </row>
    <row r="929100" spans="70:70" x14ac:dyDescent="0.25">
      <c r="BR929100" s="2394"/>
    </row>
    <row r="929101" spans="70:70" x14ac:dyDescent="0.25">
      <c r="BR929101" s="2381"/>
    </row>
    <row r="929125" spans="70:70" x14ac:dyDescent="0.25">
      <c r="BR929125" s="2394"/>
    </row>
    <row r="929126" spans="70:70" x14ac:dyDescent="0.25">
      <c r="BR929126" s="2381"/>
    </row>
    <row r="929150" spans="70:70" x14ac:dyDescent="0.25">
      <c r="BR929150" s="2394"/>
    </row>
    <row r="929151" spans="70:70" x14ac:dyDescent="0.25">
      <c r="BR929151" s="2381"/>
    </row>
    <row r="929175" spans="70:70" x14ac:dyDescent="0.25">
      <c r="BR929175" s="2394"/>
    </row>
    <row r="929176" spans="70:70" x14ac:dyDescent="0.25">
      <c r="BR929176" s="2381"/>
    </row>
    <row r="929200" spans="70:70" x14ac:dyDescent="0.25">
      <c r="BR929200" s="2394"/>
    </row>
    <row r="929201" spans="70:70" x14ac:dyDescent="0.25">
      <c r="BR929201" s="2381"/>
    </row>
    <row r="929225" spans="70:70" x14ac:dyDescent="0.25">
      <c r="BR929225" s="2394"/>
    </row>
    <row r="929226" spans="70:70" x14ac:dyDescent="0.25">
      <c r="BR929226" s="2381"/>
    </row>
    <row r="929250" spans="70:70" x14ac:dyDescent="0.25">
      <c r="BR929250" s="2394"/>
    </row>
    <row r="929251" spans="70:70" x14ac:dyDescent="0.25">
      <c r="BR929251" s="2381"/>
    </row>
    <row r="929275" spans="70:70" x14ac:dyDescent="0.25">
      <c r="BR929275" s="2394"/>
    </row>
    <row r="929276" spans="70:70" x14ac:dyDescent="0.25">
      <c r="BR929276" s="2381"/>
    </row>
    <row r="929300" spans="70:70" x14ac:dyDescent="0.25">
      <c r="BR929300" s="2394"/>
    </row>
    <row r="929301" spans="70:70" x14ac:dyDescent="0.25">
      <c r="BR929301" s="2381"/>
    </row>
    <row r="929325" spans="70:70" x14ac:dyDescent="0.25">
      <c r="BR929325" s="2394"/>
    </row>
    <row r="929326" spans="70:70" x14ac:dyDescent="0.25">
      <c r="BR929326" s="2381"/>
    </row>
    <row r="929350" spans="70:70" x14ac:dyDescent="0.25">
      <c r="BR929350" s="2394"/>
    </row>
    <row r="929351" spans="70:70" x14ac:dyDescent="0.25">
      <c r="BR929351" s="2381"/>
    </row>
    <row r="929375" spans="70:70" x14ac:dyDescent="0.25">
      <c r="BR929375" s="2394"/>
    </row>
    <row r="929376" spans="70:70" x14ac:dyDescent="0.25">
      <c r="BR929376" s="2381"/>
    </row>
    <row r="929400" spans="70:70" x14ac:dyDescent="0.25">
      <c r="BR929400" s="2394"/>
    </row>
    <row r="929401" spans="70:70" x14ac:dyDescent="0.25">
      <c r="BR929401" s="2381"/>
    </row>
    <row r="929425" spans="70:70" x14ac:dyDescent="0.25">
      <c r="BR929425" s="2394"/>
    </row>
    <row r="929426" spans="70:70" x14ac:dyDescent="0.25">
      <c r="BR929426" s="2381"/>
    </row>
    <row r="929450" spans="70:70" x14ac:dyDescent="0.25">
      <c r="BR929450" s="2394"/>
    </row>
    <row r="929451" spans="70:70" x14ac:dyDescent="0.25">
      <c r="BR929451" s="2381"/>
    </row>
    <row r="929475" spans="70:70" x14ac:dyDescent="0.25">
      <c r="BR929475" s="2394"/>
    </row>
    <row r="929476" spans="70:70" x14ac:dyDescent="0.25">
      <c r="BR929476" s="2381"/>
    </row>
    <row r="929500" spans="70:70" x14ac:dyDescent="0.25">
      <c r="BR929500" s="2394"/>
    </row>
    <row r="929501" spans="70:70" x14ac:dyDescent="0.25">
      <c r="BR929501" s="2381"/>
    </row>
    <row r="929525" spans="70:70" x14ac:dyDescent="0.25">
      <c r="BR929525" s="2394"/>
    </row>
    <row r="929526" spans="70:70" x14ac:dyDescent="0.25">
      <c r="BR929526" s="2381"/>
    </row>
    <row r="929550" spans="70:70" x14ac:dyDescent="0.25">
      <c r="BR929550" s="2394"/>
    </row>
    <row r="929551" spans="70:70" x14ac:dyDescent="0.25">
      <c r="BR929551" s="2381"/>
    </row>
    <row r="929575" spans="70:70" x14ac:dyDescent="0.25">
      <c r="BR929575" s="2394"/>
    </row>
    <row r="929576" spans="70:70" x14ac:dyDescent="0.25">
      <c r="BR929576" s="2381"/>
    </row>
    <row r="929600" spans="70:70" x14ac:dyDescent="0.25">
      <c r="BR929600" s="2394"/>
    </row>
    <row r="929601" spans="70:70" x14ac:dyDescent="0.25">
      <c r="BR929601" s="2381"/>
    </row>
    <row r="929625" spans="70:70" x14ac:dyDescent="0.25">
      <c r="BR929625" s="2394"/>
    </row>
    <row r="929626" spans="70:70" x14ac:dyDescent="0.25">
      <c r="BR929626" s="2381"/>
    </row>
    <row r="929650" spans="70:70" x14ac:dyDescent="0.25">
      <c r="BR929650" s="2394"/>
    </row>
    <row r="929651" spans="70:70" x14ac:dyDescent="0.25">
      <c r="BR929651" s="2381"/>
    </row>
    <row r="929675" spans="70:70" x14ac:dyDescent="0.25">
      <c r="BR929675" s="2394"/>
    </row>
    <row r="929676" spans="70:70" x14ac:dyDescent="0.25">
      <c r="BR929676" s="2381"/>
    </row>
    <row r="929700" spans="70:70" x14ac:dyDescent="0.25">
      <c r="BR929700" s="2394"/>
    </row>
    <row r="929701" spans="70:70" x14ac:dyDescent="0.25">
      <c r="BR929701" s="2381"/>
    </row>
    <row r="929725" spans="70:70" x14ac:dyDescent="0.25">
      <c r="BR929725" s="2394"/>
    </row>
    <row r="929726" spans="70:70" x14ac:dyDescent="0.25">
      <c r="BR929726" s="2381"/>
    </row>
    <row r="929750" spans="70:70" x14ac:dyDescent="0.25">
      <c r="BR929750" s="2394"/>
    </row>
    <row r="929751" spans="70:70" x14ac:dyDescent="0.25">
      <c r="BR929751" s="2381"/>
    </row>
    <row r="929775" spans="70:70" x14ac:dyDescent="0.25">
      <c r="BR929775" s="2394"/>
    </row>
    <row r="929776" spans="70:70" x14ac:dyDescent="0.25">
      <c r="BR929776" s="2381"/>
    </row>
    <row r="929800" spans="70:70" x14ac:dyDescent="0.25">
      <c r="BR929800" s="2394"/>
    </row>
    <row r="929801" spans="70:70" x14ac:dyDescent="0.25">
      <c r="BR929801" s="2381"/>
    </row>
    <row r="929825" spans="70:70" x14ac:dyDescent="0.25">
      <c r="BR929825" s="2394"/>
    </row>
    <row r="929826" spans="70:70" x14ac:dyDescent="0.25">
      <c r="BR929826" s="2381"/>
    </row>
    <row r="929850" spans="70:70" x14ac:dyDescent="0.25">
      <c r="BR929850" s="2394"/>
    </row>
    <row r="929851" spans="70:70" x14ac:dyDescent="0.25">
      <c r="BR929851" s="2381"/>
    </row>
    <row r="929875" spans="70:70" x14ac:dyDescent="0.25">
      <c r="BR929875" s="2394"/>
    </row>
    <row r="929876" spans="70:70" x14ac:dyDescent="0.25">
      <c r="BR929876" s="2381"/>
    </row>
    <row r="929900" spans="70:70" x14ac:dyDescent="0.25">
      <c r="BR929900" s="2394"/>
    </row>
    <row r="929901" spans="70:70" x14ac:dyDescent="0.25">
      <c r="BR929901" s="2381"/>
    </row>
    <row r="929925" spans="70:70" x14ac:dyDescent="0.25">
      <c r="BR929925" s="2394"/>
    </row>
    <row r="929926" spans="70:70" x14ac:dyDescent="0.25">
      <c r="BR929926" s="2381"/>
    </row>
    <row r="929950" spans="70:70" x14ac:dyDescent="0.25">
      <c r="BR929950" s="2394"/>
    </row>
    <row r="929951" spans="70:70" x14ac:dyDescent="0.25">
      <c r="BR929951" s="2381"/>
    </row>
    <row r="929975" spans="70:70" x14ac:dyDescent="0.25">
      <c r="BR929975" s="2394"/>
    </row>
    <row r="929976" spans="70:70" x14ac:dyDescent="0.25">
      <c r="BR929976" s="2381"/>
    </row>
    <row r="930000" spans="70:70" x14ac:dyDescent="0.25">
      <c r="BR930000" s="2394"/>
    </row>
    <row r="930001" spans="70:70" x14ac:dyDescent="0.25">
      <c r="BR930001" s="2381"/>
    </row>
    <row r="930025" spans="70:70" x14ac:dyDescent="0.25">
      <c r="BR930025" s="2394"/>
    </row>
    <row r="930026" spans="70:70" x14ac:dyDescent="0.25">
      <c r="BR930026" s="2381"/>
    </row>
    <row r="930050" spans="70:70" x14ac:dyDescent="0.25">
      <c r="BR930050" s="2394"/>
    </row>
    <row r="930051" spans="70:70" x14ac:dyDescent="0.25">
      <c r="BR930051" s="2381"/>
    </row>
    <row r="930075" spans="70:70" x14ac:dyDescent="0.25">
      <c r="BR930075" s="2394"/>
    </row>
    <row r="930076" spans="70:70" x14ac:dyDescent="0.25">
      <c r="BR930076" s="2381"/>
    </row>
    <row r="930100" spans="70:70" x14ac:dyDescent="0.25">
      <c r="BR930100" s="2394"/>
    </row>
    <row r="930101" spans="70:70" x14ac:dyDescent="0.25">
      <c r="BR930101" s="2381"/>
    </row>
    <row r="930125" spans="70:70" x14ac:dyDescent="0.25">
      <c r="BR930125" s="2394"/>
    </row>
    <row r="930126" spans="70:70" x14ac:dyDescent="0.25">
      <c r="BR930126" s="2381"/>
    </row>
    <row r="930150" spans="70:70" x14ac:dyDescent="0.25">
      <c r="BR930150" s="2394"/>
    </row>
    <row r="930151" spans="70:70" x14ac:dyDescent="0.25">
      <c r="BR930151" s="2381"/>
    </row>
    <row r="930175" spans="70:70" x14ac:dyDescent="0.25">
      <c r="BR930175" s="2394"/>
    </row>
    <row r="930176" spans="70:70" x14ac:dyDescent="0.25">
      <c r="BR930176" s="2381"/>
    </row>
    <row r="930200" spans="70:70" x14ac:dyDescent="0.25">
      <c r="BR930200" s="2394"/>
    </row>
    <row r="930201" spans="70:70" x14ac:dyDescent="0.25">
      <c r="BR930201" s="2381"/>
    </row>
    <row r="930225" spans="70:70" x14ac:dyDescent="0.25">
      <c r="BR930225" s="2394"/>
    </row>
    <row r="930226" spans="70:70" x14ac:dyDescent="0.25">
      <c r="BR930226" s="2381"/>
    </row>
    <row r="930250" spans="70:70" x14ac:dyDescent="0.25">
      <c r="BR930250" s="2394"/>
    </row>
    <row r="930251" spans="70:70" x14ac:dyDescent="0.25">
      <c r="BR930251" s="2381"/>
    </row>
    <row r="930275" spans="70:70" x14ac:dyDescent="0.25">
      <c r="BR930275" s="2394"/>
    </row>
    <row r="930276" spans="70:70" x14ac:dyDescent="0.25">
      <c r="BR930276" s="2381"/>
    </row>
    <row r="930300" spans="70:70" x14ac:dyDescent="0.25">
      <c r="BR930300" s="2394"/>
    </row>
    <row r="930301" spans="70:70" x14ac:dyDescent="0.25">
      <c r="BR930301" s="2381"/>
    </row>
    <row r="930325" spans="70:70" x14ac:dyDescent="0.25">
      <c r="BR930325" s="2394"/>
    </row>
    <row r="930326" spans="70:70" x14ac:dyDescent="0.25">
      <c r="BR930326" s="2381"/>
    </row>
    <row r="930350" spans="70:70" x14ac:dyDescent="0.25">
      <c r="BR930350" s="2394"/>
    </row>
    <row r="930351" spans="70:70" x14ac:dyDescent="0.25">
      <c r="BR930351" s="2381"/>
    </row>
    <row r="930375" spans="70:70" x14ac:dyDescent="0.25">
      <c r="BR930375" s="2394"/>
    </row>
    <row r="930376" spans="70:70" x14ac:dyDescent="0.25">
      <c r="BR930376" s="2381"/>
    </row>
    <row r="930400" spans="70:70" x14ac:dyDescent="0.25">
      <c r="BR930400" s="2394"/>
    </row>
    <row r="930401" spans="70:70" x14ac:dyDescent="0.25">
      <c r="BR930401" s="2381"/>
    </row>
    <row r="930425" spans="70:70" x14ac:dyDescent="0.25">
      <c r="BR930425" s="2394"/>
    </row>
    <row r="930426" spans="70:70" x14ac:dyDescent="0.25">
      <c r="BR930426" s="2381"/>
    </row>
    <row r="930450" spans="70:70" x14ac:dyDescent="0.25">
      <c r="BR930450" s="2394"/>
    </row>
    <row r="930451" spans="70:70" x14ac:dyDescent="0.25">
      <c r="BR930451" s="2381"/>
    </row>
    <row r="930475" spans="70:70" x14ac:dyDescent="0.25">
      <c r="BR930475" s="2394"/>
    </row>
    <row r="930476" spans="70:70" x14ac:dyDescent="0.25">
      <c r="BR930476" s="2381"/>
    </row>
    <row r="930500" spans="70:70" x14ac:dyDescent="0.25">
      <c r="BR930500" s="2394"/>
    </row>
    <row r="930501" spans="70:70" x14ac:dyDescent="0.25">
      <c r="BR930501" s="2381"/>
    </row>
    <row r="930525" spans="70:70" x14ac:dyDescent="0.25">
      <c r="BR930525" s="2394"/>
    </row>
    <row r="930526" spans="70:70" x14ac:dyDescent="0.25">
      <c r="BR930526" s="2381"/>
    </row>
    <row r="930550" spans="70:70" x14ac:dyDescent="0.25">
      <c r="BR930550" s="2394"/>
    </row>
    <row r="930551" spans="70:70" x14ac:dyDescent="0.25">
      <c r="BR930551" s="2381"/>
    </row>
    <row r="930575" spans="70:70" x14ac:dyDescent="0.25">
      <c r="BR930575" s="2394"/>
    </row>
    <row r="930576" spans="70:70" x14ac:dyDescent="0.25">
      <c r="BR930576" s="2381"/>
    </row>
    <row r="930600" spans="70:70" x14ac:dyDescent="0.25">
      <c r="BR930600" s="2394"/>
    </row>
    <row r="930601" spans="70:70" x14ac:dyDescent="0.25">
      <c r="BR930601" s="2381"/>
    </row>
    <row r="930625" spans="70:70" x14ac:dyDescent="0.25">
      <c r="BR930625" s="2394"/>
    </row>
    <row r="930626" spans="70:70" x14ac:dyDescent="0.25">
      <c r="BR930626" s="2381"/>
    </row>
    <row r="930650" spans="70:70" x14ac:dyDescent="0.25">
      <c r="BR930650" s="2394"/>
    </row>
    <row r="930651" spans="70:70" x14ac:dyDescent="0.25">
      <c r="BR930651" s="2381"/>
    </row>
    <row r="930675" spans="70:70" x14ac:dyDescent="0.25">
      <c r="BR930675" s="2394"/>
    </row>
    <row r="930676" spans="70:70" x14ac:dyDescent="0.25">
      <c r="BR930676" s="2381"/>
    </row>
    <row r="930700" spans="70:70" x14ac:dyDescent="0.25">
      <c r="BR930700" s="2394"/>
    </row>
    <row r="930701" spans="70:70" x14ac:dyDescent="0.25">
      <c r="BR930701" s="2381"/>
    </row>
    <row r="930725" spans="70:70" x14ac:dyDescent="0.25">
      <c r="BR930725" s="2394"/>
    </row>
    <row r="930726" spans="70:70" x14ac:dyDescent="0.25">
      <c r="BR930726" s="2381"/>
    </row>
    <row r="930750" spans="70:70" x14ac:dyDescent="0.25">
      <c r="BR930750" s="2394"/>
    </row>
    <row r="930751" spans="70:70" x14ac:dyDescent="0.25">
      <c r="BR930751" s="2381"/>
    </row>
    <row r="930775" spans="70:70" x14ac:dyDescent="0.25">
      <c r="BR930775" s="2394"/>
    </row>
    <row r="930776" spans="70:70" x14ac:dyDescent="0.25">
      <c r="BR930776" s="2381"/>
    </row>
    <row r="930800" spans="70:70" x14ac:dyDescent="0.25">
      <c r="BR930800" s="2394"/>
    </row>
    <row r="930801" spans="70:70" x14ac:dyDescent="0.25">
      <c r="BR930801" s="2381"/>
    </row>
    <row r="930825" spans="70:70" x14ac:dyDescent="0.25">
      <c r="BR930825" s="2394"/>
    </row>
    <row r="930826" spans="70:70" x14ac:dyDescent="0.25">
      <c r="BR930826" s="2381"/>
    </row>
    <row r="930850" spans="70:70" x14ac:dyDescent="0.25">
      <c r="BR930850" s="2394"/>
    </row>
    <row r="930851" spans="70:70" x14ac:dyDescent="0.25">
      <c r="BR930851" s="2381"/>
    </row>
    <row r="930875" spans="70:70" x14ac:dyDescent="0.25">
      <c r="BR930875" s="2394"/>
    </row>
    <row r="930876" spans="70:70" x14ac:dyDescent="0.25">
      <c r="BR930876" s="2381"/>
    </row>
    <row r="930900" spans="70:70" x14ac:dyDescent="0.25">
      <c r="BR930900" s="2394"/>
    </row>
    <row r="930901" spans="70:70" x14ac:dyDescent="0.25">
      <c r="BR930901" s="2381"/>
    </row>
    <row r="930925" spans="70:70" x14ac:dyDescent="0.25">
      <c r="BR930925" s="2394"/>
    </row>
    <row r="930926" spans="70:70" x14ac:dyDescent="0.25">
      <c r="BR930926" s="2381"/>
    </row>
    <row r="930950" spans="70:70" x14ac:dyDescent="0.25">
      <c r="BR930950" s="2394"/>
    </row>
    <row r="930951" spans="70:70" x14ac:dyDescent="0.25">
      <c r="BR930951" s="2381"/>
    </row>
    <row r="930975" spans="70:70" x14ac:dyDescent="0.25">
      <c r="BR930975" s="2394"/>
    </row>
    <row r="930976" spans="70:70" x14ac:dyDescent="0.25">
      <c r="BR930976" s="2381"/>
    </row>
    <row r="931000" spans="70:70" x14ac:dyDescent="0.25">
      <c r="BR931000" s="2394"/>
    </row>
    <row r="931001" spans="70:70" x14ac:dyDescent="0.25">
      <c r="BR931001" s="2381"/>
    </row>
    <row r="931025" spans="70:70" x14ac:dyDescent="0.25">
      <c r="BR931025" s="2394"/>
    </row>
    <row r="931026" spans="70:70" x14ac:dyDescent="0.25">
      <c r="BR931026" s="2381"/>
    </row>
    <row r="931050" spans="70:70" x14ac:dyDescent="0.25">
      <c r="BR931050" s="2394"/>
    </row>
    <row r="931051" spans="70:70" x14ac:dyDescent="0.25">
      <c r="BR931051" s="2381"/>
    </row>
    <row r="931075" spans="70:70" x14ac:dyDescent="0.25">
      <c r="BR931075" s="2394"/>
    </row>
    <row r="931076" spans="70:70" x14ac:dyDescent="0.25">
      <c r="BR931076" s="2381"/>
    </row>
    <row r="931100" spans="70:70" x14ac:dyDescent="0.25">
      <c r="BR931100" s="2394"/>
    </row>
    <row r="931101" spans="70:70" x14ac:dyDescent="0.25">
      <c r="BR931101" s="2381"/>
    </row>
    <row r="931125" spans="70:70" x14ac:dyDescent="0.25">
      <c r="BR931125" s="2394"/>
    </row>
    <row r="931126" spans="70:70" x14ac:dyDescent="0.25">
      <c r="BR931126" s="2381"/>
    </row>
    <row r="931150" spans="70:70" x14ac:dyDescent="0.25">
      <c r="BR931150" s="2394"/>
    </row>
    <row r="931151" spans="70:70" x14ac:dyDescent="0.25">
      <c r="BR931151" s="2381"/>
    </row>
    <row r="931175" spans="70:70" x14ac:dyDescent="0.25">
      <c r="BR931175" s="2394"/>
    </row>
    <row r="931176" spans="70:70" x14ac:dyDescent="0.25">
      <c r="BR931176" s="2381"/>
    </row>
    <row r="931200" spans="70:70" x14ac:dyDescent="0.25">
      <c r="BR931200" s="2394"/>
    </row>
    <row r="931201" spans="70:70" x14ac:dyDescent="0.25">
      <c r="BR931201" s="2381"/>
    </row>
    <row r="931225" spans="70:70" x14ac:dyDescent="0.25">
      <c r="BR931225" s="2394"/>
    </row>
    <row r="931226" spans="70:70" x14ac:dyDescent="0.25">
      <c r="BR931226" s="2381"/>
    </row>
    <row r="931250" spans="70:70" x14ac:dyDescent="0.25">
      <c r="BR931250" s="2394"/>
    </row>
    <row r="931251" spans="70:70" x14ac:dyDescent="0.25">
      <c r="BR931251" s="2381"/>
    </row>
    <row r="931275" spans="70:70" x14ac:dyDescent="0.25">
      <c r="BR931275" s="2394"/>
    </row>
    <row r="931276" spans="70:70" x14ac:dyDescent="0.25">
      <c r="BR931276" s="2381"/>
    </row>
    <row r="931300" spans="70:70" x14ac:dyDescent="0.25">
      <c r="BR931300" s="2394"/>
    </row>
    <row r="931301" spans="70:70" x14ac:dyDescent="0.25">
      <c r="BR931301" s="2381"/>
    </row>
    <row r="931325" spans="70:70" x14ac:dyDescent="0.25">
      <c r="BR931325" s="2394"/>
    </row>
    <row r="931326" spans="70:70" x14ac:dyDescent="0.25">
      <c r="BR931326" s="2381"/>
    </row>
    <row r="931350" spans="70:70" x14ac:dyDescent="0.25">
      <c r="BR931350" s="2394"/>
    </row>
    <row r="931351" spans="70:70" x14ac:dyDescent="0.25">
      <c r="BR931351" s="2381"/>
    </row>
    <row r="931375" spans="70:70" x14ac:dyDescent="0.25">
      <c r="BR931375" s="2394"/>
    </row>
    <row r="931376" spans="70:70" x14ac:dyDescent="0.25">
      <c r="BR931376" s="2381"/>
    </row>
    <row r="931400" spans="70:70" x14ac:dyDescent="0.25">
      <c r="BR931400" s="2394"/>
    </row>
    <row r="931401" spans="70:70" x14ac:dyDescent="0.25">
      <c r="BR931401" s="2381"/>
    </row>
    <row r="931425" spans="70:70" x14ac:dyDescent="0.25">
      <c r="BR931425" s="2394"/>
    </row>
    <row r="931426" spans="70:70" x14ac:dyDescent="0.25">
      <c r="BR931426" s="2381"/>
    </row>
    <row r="931450" spans="70:70" x14ac:dyDescent="0.25">
      <c r="BR931450" s="2394"/>
    </row>
    <row r="931451" spans="70:70" x14ac:dyDescent="0.25">
      <c r="BR931451" s="2381"/>
    </row>
    <row r="931475" spans="70:70" x14ac:dyDescent="0.25">
      <c r="BR931475" s="2394"/>
    </row>
    <row r="931476" spans="70:70" x14ac:dyDescent="0.25">
      <c r="BR931476" s="2381"/>
    </row>
    <row r="931500" spans="70:70" x14ac:dyDescent="0.25">
      <c r="BR931500" s="2394"/>
    </row>
    <row r="931501" spans="70:70" x14ac:dyDescent="0.25">
      <c r="BR931501" s="2381"/>
    </row>
    <row r="931525" spans="70:70" x14ac:dyDescent="0.25">
      <c r="BR931525" s="2394"/>
    </row>
    <row r="931526" spans="70:70" x14ac:dyDescent="0.25">
      <c r="BR931526" s="2381"/>
    </row>
    <row r="931550" spans="70:70" x14ac:dyDescent="0.25">
      <c r="BR931550" s="2394"/>
    </row>
    <row r="931551" spans="70:70" x14ac:dyDescent="0.25">
      <c r="BR931551" s="2381"/>
    </row>
    <row r="931575" spans="70:70" x14ac:dyDescent="0.25">
      <c r="BR931575" s="2394"/>
    </row>
    <row r="931576" spans="70:70" x14ac:dyDescent="0.25">
      <c r="BR931576" s="2381"/>
    </row>
    <row r="931600" spans="70:70" x14ac:dyDescent="0.25">
      <c r="BR931600" s="2394"/>
    </row>
    <row r="931601" spans="70:70" x14ac:dyDescent="0.25">
      <c r="BR931601" s="2381"/>
    </row>
    <row r="931625" spans="70:70" x14ac:dyDescent="0.25">
      <c r="BR931625" s="2394"/>
    </row>
    <row r="931626" spans="70:70" x14ac:dyDescent="0.25">
      <c r="BR931626" s="2381"/>
    </row>
    <row r="931650" spans="70:70" x14ac:dyDescent="0.25">
      <c r="BR931650" s="2394"/>
    </row>
    <row r="931651" spans="70:70" x14ac:dyDescent="0.25">
      <c r="BR931651" s="2381"/>
    </row>
    <row r="931675" spans="70:70" x14ac:dyDescent="0.25">
      <c r="BR931675" s="2394"/>
    </row>
    <row r="931676" spans="70:70" x14ac:dyDescent="0.25">
      <c r="BR931676" s="2381"/>
    </row>
    <row r="931700" spans="70:70" x14ac:dyDescent="0.25">
      <c r="BR931700" s="2394"/>
    </row>
    <row r="931701" spans="70:70" x14ac:dyDescent="0.25">
      <c r="BR931701" s="2381"/>
    </row>
    <row r="931725" spans="70:70" x14ac:dyDescent="0.25">
      <c r="BR931725" s="2394"/>
    </row>
    <row r="931726" spans="70:70" x14ac:dyDescent="0.25">
      <c r="BR931726" s="2381"/>
    </row>
    <row r="931750" spans="70:70" x14ac:dyDescent="0.25">
      <c r="BR931750" s="2394"/>
    </row>
    <row r="931751" spans="70:70" x14ac:dyDescent="0.25">
      <c r="BR931751" s="2381"/>
    </row>
    <row r="931775" spans="70:70" x14ac:dyDescent="0.25">
      <c r="BR931775" s="2394"/>
    </row>
    <row r="931776" spans="70:70" x14ac:dyDescent="0.25">
      <c r="BR931776" s="2381"/>
    </row>
    <row r="931800" spans="70:70" x14ac:dyDescent="0.25">
      <c r="BR931800" s="2394"/>
    </row>
    <row r="931801" spans="70:70" x14ac:dyDescent="0.25">
      <c r="BR931801" s="2381"/>
    </row>
    <row r="931825" spans="70:70" x14ac:dyDescent="0.25">
      <c r="BR931825" s="2394"/>
    </row>
    <row r="931826" spans="70:70" x14ac:dyDescent="0.25">
      <c r="BR931826" s="2381"/>
    </row>
    <row r="931850" spans="70:70" x14ac:dyDescent="0.25">
      <c r="BR931850" s="2394"/>
    </row>
    <row r="931851" spans="70:70" x14ac:dyDescent="0.25">
      <c r="BR931851" s="2381"/>
    </row>
    <row r="931875" spans="70:70" x14ac:dyDescent="0.25">
      <c r="BR931875" s="2394"/>
    </row>
    <row r="931876" spans="70:70" x14ac:dyDescent="0.25">
      <c r="BR931876" s="2381"/>
    </row>
    <row r="931900" spans="70:70" x14ac:dyDescent="0.25">
      <c r="BR931900" s="2394"/>
    </row>
    <row r="931901" spans="70:70" x14ac:dyDescent="0.25">
      <c r="BR931901" s="2381"/>
    </row>
    <row r="931925" spans="70:70" x14ac:dyDescent="0.25">
      <c r="BR931925" s="2394"/>
    </row>
    <row r="931926" spans="70:70" x14ac:dyDescent="0.25">
      <c r="BR931926" s="2381"/>
    </row>
    <row r="931950" spans="70:70" x14ac:dyDescent="0.25">
      <c r="BR931950" s="2394"/>
    </row>
    <row r="931951" spans="70:70" x14ac:dyDescent="0.25">
      <c r="BR931951" s="2381"/>
    </row>
    <row r="931975" spans="70:70" x14ac:dyDescent="0.25">
      <c r="BR931975" s="2394"/>
    </row>
    <row r="931976" spans="70:70" x14ac:dyDescent="0.25">
      <c r="BR931976" s="2381"/>
    </row>
    <row r="932000" spans="70:70" x14ac:dyDescent="0.25">
      <c r="BR932000" s="2394"/>
    </row>
    <row r="932001" spans="70:70" x14ac:dyDescent="0.25">
      <c r="BR932001" s="2381"/>
    </row>
    <row r="932025" spans="70:70" x14ac:dyDescent="0.25">
      <c r="BR932025" s="2394"/>
    </row>
    <row r="932026" spans="70:70" x14ac:dyDescent="0.25">
      <c r="BR932026" s="2381"/>
    </row>
    <row r="932050" spans="70:70" x14ac:dyDescent="0.25">
      <c r="BR932050" s="2394"/>
    </row>
    <row r="932051" spans="70:70" x14ac:dyDescent="0.25">
      <c r="BR932051" s="2381"/>
    </row>
    <row r="932075" spans="70:70" x14ac:dyDescent="0.25">
      <c r="BR932075" s="2394"/>
    </row>
    <row r="932076" spans="70:70" x14ac:dyDescent="0.25">
      <c r="BR932076" s="2381"/>
    </row>
    <row r="932100" spans="70:70" x14ac:dyDescent="0.25">
      <c r="BR932100" s="2394"/>
    </row>
    <row r="932101" spans="70:70" x14ac:dyDescent="0.25">
      <c r="BR932101" s="2381"/>
    </row>
    <row r="932125" spans="70:70" x14ac:dyDescent="0.25">
      <c r="BR932125" s="2394"/>
    </row>
    <row r="932126" spans="70:70" x14ac:dyDescent="0.25">
      <c r="BR932126" s="2381"/>
    </row>
    <row r="932150" spans="70:70" x14ac:dyDescent="0.25">
      <c r="BR932150" s="2394"/>
    </row>
    <row r="932151" spans="70:70" x14ac:dyDescent="0.25">
      <c r="BR932151" s="2381"/>
    </row>
    <row r="932175" spans="70:70" x14ac:dyDescent="0.25">
      <c r="BR932175" s="2394"/>
    </row>
    <row r="932176" spans="70:70" x14ac:dyDescent="0.25">
      <c r="BR932176" s="2381"/>
    </row>
    <row r="932200" spans="70:70" x14ac:dyDescent="0.25">
      <c r="BR932200" s="2394"/>
    </row>
    <row r="932201" spans="70:70" x14ac:dyDescent="0.25">
      <c r="BR932201" s="2381"/>
    </row>
    <row r="932225" spans="70:70" x14ac:dyDescent="0.25">
      <c r="BR932225" s="2394"/>
    </row>
    <row r="932226" spans="70:70" x14ac:dyDescent="0.25">
      <c r="BR932226" s="2381"/>
    </row>
    <row r="932250" spans="70:70" x14ac:dyDescent="0.25">
      <c r="BR932250" s="2394"/>
    </row>
    <row r="932251" spans="70:70" x14ac:dyDescent="0.25">
      <c r="BR932251" s="2381"/>
    </row>
    <row r="932275" spans="70:70" x14ac:dyDescent="0.25">
      <c r="BR932275" s="2394"/>
    </row>
    <row r="932276" spans="70:70" x14ac:dyDescent="0.25">
      <c r="BR932276" s="2381"/>
    </row>
    <row r="932300" spans="70:70" x14ac:dyDescent="0.25">
      <c r="BR932300" s="2394"/>
    </row>
    <row r="932301" spans="70:70" x14ac:dyDescent="0.25">
      <c r="BR932301" s="2381"/>
    </row>
    <row r="932325" spans="70:70" x14ac:dyDescent="0.25">
      <c r="BR932325" s="2394"/>
    </row>
    <row r="932326" spans="70:70" x14ac:dyDescent="0.25">
      <c r="BR932326" s="2381"/>
    </row>
    <row r="932350" spans="70:70" x14ac:dyDescent="0.25">
      <c r="BR932350" s="2394"/>
    </row>
    <row r="932351" spans="70:70" x14ac:dyDescent="0.25">
      <c r="BR932351" s="2381"/>
    </row>
    <row r="932375" spans="70:70" x14ac:dyDescent="0.25">
      <c r="BR932375" s="2394"/>
    </row>
    <row r="932376" spans="70:70" x14ac:dyDescent="0.25">
      <c r="BR932376" s="2381"/>
    </row>
    <row r="932400" spans="70:70" x14ac:dyDescent="0.25">
      <c r="BR932400" s="2394"/>
    </row>
    <row r="932401" spans="70:70" x14ac:dyDescent="0.25">
      <c r="BR932401" s="2381"/>
    </row>
    <row r="932425" spans="70:70" x14ac:dyDescent="0.25">
      <c r="BR932425" s="2394"/>
    </row>
    <row r="932426" spans="70:70" x14ac:dyDescent="0.25">
      <c r="BR932426" s="2381"/>
    </row>
    <row r="932450" spans="70:70" x14ac:dyDescent="0.25">
      <c r="BR932450" s="2394"/>
    </row>
    <row r="932451" spans="70:70" x14ac:dyDescent="0.25">
      <c r="BR932451" s="2381"/>
    </row>
    <row r="932475" spans="70:70" x14ac:dyDescent="0.25">
      <c r="BR932475" s="2394"/>
    </row>
    <row r="932476" spans="70:70" x14ac:dyDescent="0.25">
      <c r="BR932476" s="2381"/>
    </row>
    <row r="932500" spans="70:70" x14ac:dyDescent="0.25">
      <c r="BR932500" s="2394"/>
    </row>
    <row r="932501" spans="70:70" x14ac:dyDescent="0.25">
      <c r="BR932501" s="2381"/>
    </row>
    <row r="932525" spans="70:70" x14ac:dyDescent="0.25">
      <c r="BR932525" s="2394"/>
    </row>
    <row r="932526" spans="70:70" x14ac:dyDescent="0.25">
      <c r="BR932526" s="2381"/>
    </row>
    <row r="932550" spans="70:70" x14ac:dyDescent="0.25">
      <c r="BR932550" s="2394"/>
    </row>
    <row r="932551" spans="70:70" x14ac:dyDescent="0.25">
      <c r="BR932551" s="2381"/>
    </row>
    <row r="932575" spans="70:70" x14ac:dyDescent="0.25">
      <c r="BR932575" s="2394"/>
    </row>
    <row r="932576" spans="70:70" x14ac:dyDescent="0.25">
      <c r="BR932576" s="2381"/>
    </row>
    <row r="932600" spans="70:70" x14ac:dyDescent="0.25">
      <c r="BR932600" s="2394"/>
    </row>
    <row r="932601" spans="70:70" x14ac:dyDescent="0.25">
      <c r="BR932601" s="2381"/>
    </row>
    <row r="932625" spans="70:70" x14ac:dyDescent="0.25">
      <c r="BR932625" s="2394"/>
    </row>
    <row r="932626" spans="70:70" x14ac:dyDescent="0.25">
      <c r="BR932626" s="2381"/>
    </row>
    <row r="932650" spans="70:70" x14ac:dyDescent="0.25">
      <c r="BR932650" s="2394"/>
    </row>
    <row r="932651" spans="70:70" x14ac:dyDescent="0.25">
      <c r="BR932651" s="2381"/>
    </row>
    <row r="932675" spans="70:70" x14ac:dyDescent="0.25">
      <c r="BR932675" s="2394"/>
    </row>
    <row r="932676" spans="70:70" x14ac:dyDescent="0.25">
      <c r="BR932676" s="2381"/>
    </row>
    <row r="932700" spans="70:70" x14ac:dyDescent="0.25">
      <c r="BR932700" s="2394"/>
    </row>
    <row r="932701" spans="70:70" x14ac:dyDescent="0.25">
      <c r="BR932701" s="2381"/>
    </row>
    <row r="932725" spans="70:70" x14ac:dyDescent="0.25">
      <c r="BR932725" s="2394"/>
    </row>
    <row r="932726" spans="70:70" x14ac:dyDescent="0.25">
      <c r="BR932726" s="2381"/>
    </row>
    <row r="932750" spans="70:70" x14ac:dyDescent="0.25">
      <c r="BR932750" s="2394"/>
    </row>
    <row r="932751" spans="70:70" x14ac:dyDescent="0.25">
      <c r="BR932751" s="2381"/>
    </row>
    <row r="932775" spans="70:70" x14ac:dyDescent="0.25">
      <c r="BR932775" s="2394"/>
    </row>
    <row r="932776" spans="70:70" x14ac:dyDescent="0.25">
      <c r="BR932776" s="2381"/>
    </row>
    <row r="932800" spans="70:70" x14ac:dyDescent="0.25">
      <c r="BR932800" s="2394"/>
    </row>
    <row r="932801" spans="70:70" x14ac:dyDescent="0.25">
      <c r="BR932801" s="2381"/>
    </row>
    <row r="932825" spans="70:70" x14ac:dyDescent="0.25">
      <c r="BR932825" s="2394"/>
    </row>
    <row r="932826" spans="70:70" x14ac:dyDescent="0.25">
      <c r="BR932826" s="2381"/>
    </row>
    <row r="932850" spans="70:70" x14ac:dyDescent="0.25">
      <c r="BR932850" s="2394"/>
    </row>
    <row r="932851" spans="70:70" x14ac:dyDescent="0.25">
      <c r="BR932851" s="2381"/>
    </row>
    <row r="932875" spans="70:70" x14ac:dyDescent="0.25">
      <c r="BR932875" s="2394"/>
    </row>
    <row r="932876" spans="70:70" x14ac:dyDescent="0.25">
      <c r="BR932876" s="2381"/>
    </row>
    <row r="932900" spans="70:70" x14ac:dyDescent="0.25">
      <c r="BR932900" s="2394"/>
    </row>
    <row r="932901" spans="70:70" x14ac:dyDescent="0.25">
      <c r="BR932901" s="2381"/>
    </row>
    <row r="932925" spans="70:70" x14ac:dyDescent="0.25">
      <c r="BR932925" s="2394"/>
    </row>
    <row r="932926" spans="70:70" x14ac:dyDescent="0.25">
      <c r="BR932926" s="2381"/>
    </row>
    <row r="932950" spans="70:70" x14ac:dyDescent="0.25">
      <c r="BR932950" s="2394"/>
    </row>
    <row r="932951" spans="70:70" x14ac:dyDescent="0.25">
      <c r="BR932951" s="2381"/>
    </row>
    <row r="932975" spans="70:70" x14ac:dyDescent="0.25">
      <c r="BR932975" s="2394"/>
    </row>
    <row r="932976" spans="70:70" x14ac:dyDescent="0.25">
      <c r="BR932976" s="2381"/>
    </row>
    <row r="933000" spans="70:70" x14ac:dyDescent="0.25">
      <c r="BR933000" s="2394"/>
    </row>
    <row r="933001" spans="70:70" x14ac:dyDescent="0.25">
      <c r="BR933001" s="2381"/>
    </row>
    <row r="933025" spans="70:70" x14ac:dyDescent="0.25">
      <c r="BR933025" s="2394"/>
    </row>
    <row r="933026" spans="70:70" x14ac:dyDescent="0.25">
      <c r="BR933026" s="2381"/>
    </row>
    <row r="933050" spans="70:70" x14ac:dyDescent="0.25">
      <c r="BR933050" s="2394"/>
    </row>
    <row r="933051" spans="70:70" x14ac:dyDescent="0.25">
      <c r="BR933051" s="2381"/>
    </row>
    <row r="933075" spans="70:70" x14ac:dyDescent="0.25">
      <c r="BR933075" s="2394"/>
    </row>
    <row r="933076" spans="70:70" x14ac:dyDescent="0.25">
      <c r="BR933076" s="2381"/>
    </row>
    <row r="933100" spans="70:70" x14ac:dyDescent="0.25">
      <c r="BR933100" s="2394"/>
    </row>
    <row r="933101" spans="70:70" x14ac:dyDescent="0.25">
      <c r="BR933101" s="2381"/>
    </row>
    <row r="933125" spans="70:70" x14ac:dyDescent="0.25">
      <c r="BR933125" s="2394"/>
    </row>
    <row r="933126" spans="70:70" x14ac:dyDescent="0.25">
      <c r="BR933126" s="2381"/>
    </row>
    <row r="933150" spans="70:70" x14ac:dyDescent="0.25">
      <c r="BR933150" s="2394"/>
    </row>
    <row r="933151" spans="70:70" x14ac:dyDescent="0.25">
      <c r="BR933151" s="2381"/>
    </row>
    <row r="933175" spans="70:70" x14ac:dyDescent="0.25">
      <c r="BR933175" s="2394"/>
    </row>
    <row r="933176" spans="70:70" x14ac:dyDescent="0.25">
      <c r="BR933176" s="2381"/>
    </row>
    <row r="933200" spans="70:70" x14ac:dyDescent="0.25">
      <c r="BR933200" s="2394"/>
    </row>
    <row r="933201" spans="70:70" x14ac:dyDescent="0.25">
      <c r="BR933201" s="2381"/>
    </row>
    <row r="933225" spans="70:70" x14ac:dyDescent="0.25">
      <c r="BR933225" s="2394"/>
    </row>
    <row r="933226" spans="70:70" x14ac:dyDescent="0.25">
      <c r="BR933226" s="2381"/>
    </row>
    <row r="933250" spans="70:70" x14ac:dyDescent="0.25">
      <c r="BR933250" s="2394"/>
    </row>
    <row r="933251" spans="70:70" x14ac:dyDescent="0.25">
      <c r="BR933251" s="2381"/>
    </row>
    <row r="933275" spans="70:70" x14ac:dyDescent="0.25">
      <c r="BR933275" s="2394"/>
    </row>
    <row r="933276" spans="70:70" x14ac:dyDescent="0.25">
      <c r="BR933276" s="2381"/>
    </row>
    <row r="933300" spans="70:70" x14ac:dyDescent="0.25">
      <c r="BR933300" s="2394"/>
    </row>
    <row r="933301" spans="70:70" x14ac:dyDescent="0.25">
      <c r="BR933301" s="2381"/>
    </row>
    <row r="933325" spans="70:70" x14ac:dyDescent="0.25">
      <c r="BR933325" s="2394"/>
    </row>
    <row r="933326" spans="70:70" x14ac:dyDescent="0.25">
      <c r="BR933326" s="2381"/>
    </row>
    <row r="933350" spans="70:70" x14ac:dyDescent="0.25">
      <c r="BR933350" s="2394"/>
    </row>
    <row r="933351" spans="70:70" x14ac:dyDescent="0.25">
      <c r="BR933351" s="2381"/>
    </row>
    <row r="933375" spans="70:70" x14ac:dyDescent="0.25">
      <c r="BR933375" s="2394"/>
    </row>
    <row r="933376" spans="70:70" x14ac:dyDescent="0.25">
      <c r="BR933376" s="2381"/>
    </row>
    <row r="933400" spans="70:70" x14ac:dyDescent="0.25">
      <c r="BR933400" s="2394"/>
    </row>
    <row r="933401" spans="70:70" x14ac:dyDescent="0.25">
      <c r="BR933401" s="2381"/>
    </row>
    <row r="933425" spans="70:70" x14ac:dyDescent="0.25">
      <c r="BR933425" s="2394"/>
    </row>
    <row r="933426" spans="70:70" x14ac:dyDescent="0.25">
      <c r="BR933426" s="2381"/>
    </row>
    <row r="933450" spans="70:70" x14ac:dyDescent="0.25">
      <c r="BR933450" s="2394"/>
    </row>
    <row r="933451" spans="70:70" x14ac:dyDescent="0.25">
      <c r="BR933451" s="2381"/>
    </row>
    <row r="933475" spans="70:70" x14ac:dyDescent="0.25">
      <c r="BR933475" s="2394"/>
    </row>
    <row r="933476" spans="70:70" x14ac:dyDescent="0.25">
      <c r="BR933476" s="2381"/>
    </row>
    <row r="933500" spans="70:70" x14ac:dyDescent="0.25">
      <c r="BR933500" s="2394"/>
    </row>
    <row r="933501" spans="70:70" x14ac:dyDescent="0.25">
      <c r="BR933501" s="2381"/>
    </row>
    <row r="933525" spans="70:70" x14ac:dyDescent="0.25">
      <c r="BR933525" s="2394"/>
    </row>
    <row r="933526" spans="70:70" x14ac:dyDescent="0.25">
      <c r="BR933526" s="2381"/>
    </row>
    <row r="933550" spans="70:70" x14ac:dyDescent="0.25">
      <c r="BR933550" s="2394"/>
    </row>
    <row r="933551" spans="70:70" x14ac:dyDescent="0.25">
      <c r="BR933551" s="2381"/>
    </row>
    <row r="933575" spans="70:70" x14ac:dyDescent="0.25">
      <c r="BR933575" s="2394"/>
    </row>
    <row r="933576" spans="70:70" x14ac:dyDescent="0.25">
      <c r="BR933576" s="2381"/>
    </row>
    <row r="933600" spans="70:70" x14ac:dyDescent="0.25">
      <c r="BR933600" s="2394"/>
    </row>
    <row r="933601" spans="70:70" x14ac:dyDescent="0.25">
      <c r="BR933601" s="2381"/>
    </row>
    <row r="933625" spans="70:70" x14ac:dyDescent="0.25">
      <c r="BR933625" s="2394"/>
    </row>
    <row r="933626" spans="70:70" x14ac:dyDescent="0.25">
      <c r="BR933626" s="2381"/>
    </row>
    <row r="933650" spans="70:70" x14ac:dyDescent="0.25">
      <c r="BR933650" s="2394"/>
    </row>
    <row r="933651" spans="70:70" x14ac:dyDescent="0.25">
      <c r="BR933651" s="2381"/>
    </row>
    <row r="933675" spans="70:70" x14ac:dyDescent="0.25">
      <c r="BR933675" s="2394"/>
    </row>
    <row r="933676" spans="70:70" x14ac:dyDescent="0.25">
      <c r="BR933676" s="2381"/>
    </row>
    <row r="933700" spans="70:70" x14ac:dyDescent="0.25">
      <c r="BR933700" s="2394"/>
    </row>
    <row r="933701" spans="70:70" x14ac:dyDescent="0.25">
      <c r="BR933701" s="2381"/>
    </row>
    <row r="933725" spans="70:70" x14ac:dyDescent="0.25">
      <c r="BR933725" s="2394"/>
    </row>
    <row r="933726" spans="70:70" x14ac:dyDescent="0.25">
      <c r="BR933726" s="2381"/>
    </row>
    <row r="933750" spans="70:70" x14ac:dyDescent="0.25">
      <c r="BR933750" s="2394"/>
    </row>
    <row r="933751" spans="70:70" x14ac:dyDescent="0.25">
      <c r="BR933751" s="2381"/>
    </row>
    <row r="933775" spans="70:70" x14ac:dyDescent="0.25">
      <c r="BR933775" s="2394"/>
    </row>
    <row r="933776" spans="70:70" x14ac:dyDescent="0.25">
      <c r="BR933776" s="2381"/>
    </row>
    <row r="933800" spans="70:70" x14ac:dyDescent="0.25">
      <c r="BR933800" s="2394"/>
    </row>
    <row r="933801" spans="70:70" x14ac:dyDescent="0.25">
      <c r="BR933801" s="2381"/>
    </row>
    <row r="933825" spans="70:70" x14ac:dyDescent="0.25">
      <c r="BR933825" s="2394"/>
    </row>
    <row r="933826" spans="70:70" x14ac:dyDescent="0.25">
      <c r="BR933826" s="2381"/>
    </row>
    <row r="933850" spans="70:70" x14ac:dyDescent="0.25">
      <c r="BR933850" s="2394"/>
    </row>
    <row r="933851" spans="70:70" x14ac:dyDescent="0.25">
      <c r="BR933851" s="2381"/>
    </row>
    <row r="933875" spans="70:70" x14ac:dyDescent="0.25">
      <c r="BR933875" s="2394"/>
    </row>
    <row r="933876" spans="70:70" x14ac:dyDescent="0.25">
      <c r="BR933876" s="2381"/>
    </row>
    <row r="933900" spans="70:70" x14ac:dyDescent="0.25">
      <c r="BR933900" s="2394"/>
    </row>
    <row r="933901" spans="70:70" x14ac:dyDescent="0.25">
      <c r="BR933901" s="2381"/>
    </row>
    <row r="933925" spans="70:70" x14ac:dyDescent="0.25">
      <c r="BR933925" s="2394"/>
    </row>
    <row r="933926" spans="70:70" x14ac:dyDescent="0.25">
      <c r="BR933926" s="2381"/>
    </row>
    <row r="933950" spans="70:70" x14ac:dyDescent="0.25">
      <c r="BR933950" s="2394"/>
    </row>
    <row r="933951" spans="70:70" x14ac:dyDescent="0.25">
      <c r="BR933951" s="2381"/>
    </row>
    <row r="933975" spans="70:70" x14ac:dyDescent="0.25">
      <c r="BR933975" s="2394"/>
    </row>
    <row r="933976" spans="70:70" x14ac:dyDescent="0.25">
      <c r="BR933976" s="2381"/>
    </row>
    <row r="934000" spans="70:70" x14ac:dyDescent="0.25">
      <c r="BR934000" s="2394"/>
    </row>
    <row r="934001" spans="70:70" x14ac:dyDescent="0.25">
      <c r="BR934001" s="2381"/>
    </row>
    <row r="934025" spans="70:70" x14ac:dyDescent="0.25">
      <c r="BR934025" s="2394"/>
    </row>
    <row r="934026" spans="70:70" x14ac:dyDescent="0.25">
      <c r="BR934026" s="2381"/>
    </row>
    <row r="934050" spans="70:70" x14ac:dyDescent="0.25">
      <c r="BR934050" s="2394"/>
    </row>
    <row r="934051" spans="70:70" x14ac:dyDescent="0.25">
      <c r="BR934051" s="2381"/>
    </row>
    <row r="934075" spans="70:70" x14ac:dyDescent="0.25">
      <c r="BR934075" s="2394"/>
    </row>
    <row r="934076" spans="70:70" x14ac:dyDescent="0.25">
      <c r="BR934076" s="2381"/>
    </row>
    <row r="934100" spans="70:70" x14ac:dyDescent="0.25">
      <c r="BR934100" s="2394"/>
    </row>
    <row r="934101" spans="70:70" x14ac:dyDescent="0.25">
      <c r="BR934101" s="2381"/>
    </row>
    <row r="934125" spans="70:70" x14ac:dyDescent="0.25">
      <c r="BR934125" s="2394"/>
    </row>
    <row r="934126" spans="70:70" x14ac:dyDescent="0.25">
      <c r="BR934126" s="2381"/>
    </row>
    <row r="934150" spans="70:70" x14ac:dyDescent="0.25">
      <c r="BR934150" s="2394"/>
    </row>
    <row r="934151" spans="70:70" x14ac:dyDescent="0.25">
      <c r="BR934151" s="2381"/>
    </row>
    <row r="934175" spans="70:70" x14ac:dyDescent="0.25">
      <c r="BR934175" s="2394"/>
    </row>
    <row r="934176" spans="70:70" x14ac:dyDescent="0.25">
      <c r="BR934176" s="2381"/>
    </row>
    <row r="934200" spans="70:70" x14ac:dyDescent="0.25">
      <c r="BR934200" s="2394"/>
    </row>
    <row r="934201" spans="70:70" x14ac:dyDescent="0.25">
      <c r="BR934201" s="2381"/>
    </row>
    <row r="934225" spans="70:70" x14ac:dyDescent="0.25">
      <c r="BR934225" s="2394"/>
    </row>
    <row r="934226" spans="70:70" x14ac:dyDescent="0.25">
      <c r="BR934226" s="2381"/>
    </row>
    <row r="934250" spans="70:70" x14ac:dyDescent="0.25">
      <c r="BR934250" s="2394"/>
    </row>
    <row r="934251" spans="70:70" x14ac:dyDescent="0.25">
      <c r="BR934251" s="2381"/>
    </row>
    <row r="934275" spans="70:70" x14ac:dyDescent="0.25">
      <c r="BR934275" s="2394"/>
    </row>
    <row r="934276" spans="70:70" x14ac:dyDescent="0.25">
      <c r="BR934276" s="2381"/>
    </row>
    <row r="934300" spans="70:70" x14ac:dyDescent="0.25">
      <c r="BR934300" s="2394"/>
    </row>
    <row r="934301" spans="70:70" x14ac:dyDescent="0.25">
      <c r="BR934301" s="2381"/>
    </row>
    <row r="934325" spans="70:70" x14ac:dyDescent="0.25">
      <c r="BR934325" s="2394"/>
    </row>
    <row r="934326" spans="70:70" x14ac:dyDescent="0.25">
      <c r="BR934326" s="2381"/>
    </row>
    <row r="934350" spans="70:70" x14ac:dyDescent="0.25">
      <c r="BR934350" s="2394"/>
    </row>
    <row r="934351" spans="70:70" x14ac:dyDescent="0.25">
      <c r="BR934351" s="2381"/>
    </row>
    <row r="934375" spans="70:70" x14ac:dyDescent="0.25">
      <c r="BR934375" s="2394"/>
    </row>
    <row r="934376" spans="70:70" x14ac:dyDescent="0.25">
      <c r="BR934376" s="2381"/>
    </row>
    <row r="934400" spans="70:70" x14ac:dyDescent="0.25">
      <c r="BR934400" s="2394"/>
    </row>
    <row r="934401" spans="70:70" x14ac:dyDescent="0.25">
      <c r="BR934401" s="2381"/>
    </row>
    <row r="934425" spans="70:70" x14ac:dyDescent="0.25">
      <c r="BR934425" s="2394"/>
    </row>
    <row r="934426" spans="70:70" x14ac:dyDescent="0.25">
      <c r="BR934426" s="2381"/>
    </row>
    <row r="934450" spans="70:70" x14ac:dyDescent="0.25">
      <c r="BR934450" s="2394"/>
    </row>
    <row r="934451" spans="70:70" x14ac:dyDescent="0.25">
      <c r="BR934451" s="2381"/>
    </row>
    <row r="934475" spans="70:70" x14ac:dyDescent="0.25">
      <c r="BR934475" s="2394"/>
    </row>
    <row r="934476" spans="70:70" x14ac:dyDescent="0.25">
      <c r="BR934476" s="2381"/>
    </row>
    <row r="934500" spans="70:70" x14ac:dyDescent="0.25">
      <c r="BR934500" s="2394"/>
    </row>
    <row r="934501" spans="70:70" x14ac:dyDescent="0.25">
      <c r="BR934501" s="2381"/>
    </row>
    <row r="934525" spans="70:70" x14ac:dyDescent="0.25">
      <c r="BR934525" s="2394"/>
    </row>
    <row r="934526" spans="70:70" x14ac:dyDescent="0.25">
      <c r="BR934526" s="2381"/>
    </row>
    <row r="934550" spans="70:70" x14ac:dyDescent="0.25">
      <c r="BR934550" s="2394"/>
    </row>
    <row r="934551" spans="70:70" x14ac:dyDescent="0.25">
      <c r="BR934551" s="2381"/>
    </row>
    <row r="934575" spans="70:70" x14ac:dyDescent="0.25">
      <c r="BR934575" s="2394"/>
    </row>
    <row r="934576" spans="70:70" x14ac:dyDescent="0.25">
      <c r="BR934576" s="2381"/>
    </row>
    <row r="934600" spans="70:70" x14ac:dyDescent="0.25">
      <c r="BR934600" s="2394"/>
    </row>
    <row r="934601" spans="70:70" x14ac:dyDescent="0.25">
      <c r="BR934601" s="2381"/>
    </row>
    <row r="934625" spans="70:70" x14ac:dyDescent="0.25">
      <c r="BR934625" s="2394"/>
    </row>
    <row r="934626" spans="70:70" x14ac:dyDescent="0.25">
      <c r="BR934626" s="2381"/>
    </row>
    <row r="934650" spans="70:70" x14ac:dyDescent="0.25">
      <c r="BR934650" s="2394"/>
    </row>
    <row r="934651" spans="70:70" x14ac:dyDescent="0.25">
      <c r="BR934651" s="2381"/>
    </row>
    <row r="934675" spans="70:70" x14ac:dyDescent="0.25">
      <c r="BR934675" s="2394"/>
    </row>
    <row r="934676" spans="70:70" x14ac:dyDescent="0.25">
      <c r="BR934676" s="2381"/>
    </row>
    <row r="934700" spans="70:70" x14ac:dyDescent="0.25">
      <c r="BR934700" s="2394"/>
    </row>
    <row r="934701" spans="70:70" x14ac:dyDescent="0.25">
      <c r="BR934701" s="2381"/>
    </row>
    <row r="934725" spans="70:70" x14ac:dyDescent="0.25">
      <c r="BR934725" s="2394"/>
    </row>
    <row r="934726" spans="70:70" x14ac:dyDescent="0.25">
      <c r="BR934726" s="2381"/>
    </row>
    <row r="934750" spans="70:70" x14ac:dyDescent="0.25">
      <c r="BR934750" s="2394"/>
    </row>
    <row r="934751" spans="70:70" x14ac:dyDescent="0.25">
      <c r="BR934751" s="2381"/>
    </row>
    <row r="934775" spans="70:70" x14ac:dyDescent="0.25">
      <c r="BR934775" s="2394"/>
    </row>
    <row r="934776" spans="70:70" x14ac:dyDescent="0.25">
      <c r="BR934776" s="2381"/>
    </row>
    <row r="934800" spans="70:70" x14ac:dyDescent="0.25">
      <c r="BR934800" s="2394"/>
    </row>
    <row r="934801" spans="70:70" x14ac:dyDescent="0.25">
      <c r="BR934801" s="2381"/>
    </row>
    <row r="934825" spans="70:70" x14ac:dyDescent="0.25">
      <c r="BR934825" s="2394"/>
    </row>
    <row r="934826" spans="70:70" x14ac:dyDescent="0.25">
      <c r="BR934826" s="2381"/>
    </row>
    <row r="934850" spans="70:70" x14ac:dyDescent="0.25">
      <c r="BR934850" s="2394"/>
    </row>
    <row r="934851" spans="70:70" x14ac:dyDescent="0.25">
      <c r="BR934851" s="2381"/>
    </row>
    <row r="934875" spans="70:70" x14ac:dyDescent="0.25">
      <c r="BR934875" s="2394"/>
    </row>
    <row r="934876" spans="70:70" x14ac:dyDescent="0.25">
      <c r="BR934876" s="2381"/>
    </row>
    <row r="934900" spans="70:70" x14ac:dyDescent="0.25">
      <c r="BR934900" s="2394"/>
    </row>
    <row r="934901" spans="70:70" x14ac:dyDescent="0.25">
      <c r="BR934901" s="2381"/>
    </row>
    <row r="934925" spans="70:70" x14ac:dyDescent="0.25">
      <c r="BR934925" s="2394"/>
    </row>
    <row r="934926" spans="70:70" x14ac:dyDescent="0.25">
      <c r="BR934926" s="2381"/>
    </row>
    <row r="934950" spans="70:70" x14ac:dyDescent="0.25">
      <c r="BR934950" s="2394"/>
    </row>
    <row r="934951" spans="70:70" x14ac:dyDescent="0.25">
      <c r="BR934951" s="2381"/>
    </row>
    <row r="934975" spans="70:70" x14ac:dyDescent="0.25">
      <c r="BR934975" s="2394"/>
    </row>
    <row r="934976" spans="70:70" x14ac:dyDescent="0.25">
      <c r="BR934976" s="2381"/>
    </row>
    <row r="935000" spans="70:70" x14ac:dyDescent="0.25">
      <c r="BR935000" s="2394"/>
    </row>
    <row r="935001" spans="70:70" x14ac:dyDescent="0.25">
      <c r="BR935001" s="2381"/>
    </row>
    <row r="935025" spans="70:70" x14ac:dyDescent="0.25">
      <c r="BR935025" s="2394"/>
    </row>
    <row r="935026" spans="70:70" x14ac:dyDescent="0.25">
      <c r="BR935026" s="2381"/>
    </row>
    <row r="935050" spans="70:70" x14ac:dyDescent="0.25">
      <c r="BR935050" s="2394"/>
    </row>
    <row r="935051" spans="70:70" x14ac:dyDescent="0.25">
      <c r="BR935051" s="2381"/>
    </row>
    <row r="935075" spans="70:70" x14ac:dyDescent="0.25">
      <c r="BR935075" s="2394"/>
    </row>
    <row r="935076" spans="70:70" x14ac:dyDescent="0.25">
      <c r="BR935076" s="2381"/>
    </row>
    <row r="935100" spans="70:70" x14ac:dyDescent="0.25">
      <c r="BR935100" s="2394"/>
    </row>
    <row r="935101" spans="70:70" x14ac:dyDescent="0.25">
      <c r="BR935101" s="2381"/>
    </row>
    <row r="935125" spans="70:70" x14ac:dyDescent="0.25">
      <c r="BR935125" s="2394"/>
    </row>
    <row r="935126" spans="70:70" x14ac:dyDescent="0.25">
      <c r="BR935126" s="2381"/>
    </row>
    <row r="935150" spans="70:70" x14ac:dyDescent="0.25">
      <c r="BR935150" s="2394"/>
    </row>
    <row r="935151" spans="70:70" x14ac:dyDescent="0.25">
      <c r="BR935151" s="2381"/>
    </row>
    <row r="935175" spans="70:70" x14ac:dyDescent="0.25">
      <c r="BR935175" s="2394"/>
    </row>
    <row r="935176" spans="70:70" x14ac:dyDescent="0.25">
      <c r="BR935176" s="2381"/>
    </row>
    <row r="935200" spans="70:70" x14ac:dyDescent="0.25">
      <c r="BR935200" s="2394"/>
    </row>
    <row r="935201" spans="70:70" x14ac:dyDescent="0.25">
      <c r="BR935201" s="2381"/>
    </row>
    <row r="935225" spans="70:70" x14ac:dyDescent="0.25">
      <c r="BR935225" s="2394"/>
    </row>
    <row r="935226" spans="70:70" x14ac:dyDescent="0.25">
      <c r="BR935226" s="2381"/>
    </row>
    <row r="935250" spans="70:70" x14ac:dyDescent="0.25">
      <c r="BR935250" s="2394"/>
    </row>
    <row r="935251" spans="70:70" x14ac:dyDescent="0.25">
      <c r="BR935251" s="2381"/>
    </row>
    <row r="935275" spans="70:70" x14ac:dyDescent="0.25">
      <c r="BR935275" s="2394"/>
    </row>
    <row r="935276" spans="70:70" x14ac:dyDescent="0.25">
      <c r="BR935276" s="2381"/>
    </row>
    <row r="935300" spans="70:70" x14ac:dyDescent="0.25">
      <c r="BR935300" s="2394"/>
    </row>
    <row r="935301" spans="70:70" x14ac:dyDescent="0.25">
      <c r="BR935301" s="2381"/>
    </row>
    <row r="935325" spans="70:70" x14ac:dyDescent="0.25">
      <c r="BR935325" s="2394"/>
    </row>
    <row r="935326" spans="70:70" x14ac:dyDescent="0.25">
      <c r="BR935326" s="2381"/>
    </row>
    <row r="935350" spans="70:70" x14ac:dyDescent="0.25">
      <c r="BR935350" s="2394"/>
    </row>
    <row r="935351" spans="70:70" x14ac:dyDescent="0.25">
      <c r="BR935351" s="2381"/>
    </row>
    <row r="935375" spans="70:70" x14ac:dyDescent="0.25">
      <c r="BR935375" s="2394"/>
    </row>
    <row r="935376" spans="70:70" x14ac:dyDescent="0.25">
      <c r="BR935376" s="2381"/>
    </row>
    <row r="935400" spans="70:70" x14ac:dyDescent="0.25">
      <c r="BR935400" s="2394"/>
    </row>
    <row r="935401" spans="70:70" x14ac:dyDescent="0.25">
      <c r="BR935401" s="2381"/>
    </row>
    <row r="935425" spans="70:70" x14ac:dyDescent="0.25">
      <c r="BR935425" s="2394"/>
    </row>
    <row r="935426" spans="70:70" x14ac:dyDescent="0.25">
      <c r="BR935426" s="2381"/>
    </row>
    <row r="935450" spans="70:70" x14ac:dyDescent="0.25">
      <c r="BR935450" s="2394"/>
    </row>
    <row r="935451" spans="70:70" x14ac:dyDescent="0.25">
      <c r="BR935451" s="2381"/>
    </row>
    <row r="935475" spans="70:70" x14ac:dyDescent="0.25">
      <c r="BR935475" s="2394"/>
    </row>
    <row r="935476" spans="70:70" x14ac:dyDescent="0.25">
      <c r="BR935476" s="2381"/>
    </row>
    <row r="935500" spans="70:70" x14ac:dyDescent="0.25">
      <c r="BR935500" s="2394"/>
    </row>
    <row r="935501" spans="70:70" x14ac:dyDescent="0.25">
      <c r="BR935501" s="2381"/>
    </row>
    <row r="935525" spans="70:70" x14ac:dyDescent="0.25">
      <c r="BR935525" s="2394"/>
    </row>
    <row r="935526" spans="70:70" x14ac:dyDescent="0.25">
      <c r="BR935526" s="2381"/>
    </row>
    <row r="935550" spans="70:70" x14ac:dyDescent="0.25">
      <c r="BR935550" s="2394"/>
    </row>
    <row r="935551" spans="70:70" x14ac:dyDescent="0.25">
      <c r="BR935551" s="2381"/>
    </row>
    <row r="935575" spans="70:70" x14ac:dyDescent="0.25">
      <c r="BR935575" s="2394"/>
    </row>
    <row r="935576" spans="70:70" x14ac:dyDescent="0.25">
      <c r="BR935576" s="2381"/>
    </row>
    <row r="935600" spans="70:70" x14ac:dyDescent="0.25">
      <c r="BR935600" s="2394"/>
    </row>
    <row r="935601" spans="70:70" x14ac:dyDescent="0.25">
      <c r="BR935601" s="2381"/>
    </row>
    <row r="935625" spans="70:70" x14ac:dyDescent="0.25">
      <c r="BR935625" s="2394"/>
    </row>
    <row r="935626" spans="70:70" x14ac:dyDescent="0.25">
      <c r="BR935626" s="2381"/>
    </row>
    <row r="935650" spans="70:70" x14ac:dyDescent="0.25">
      <c r="BR935650" s="2394"/>
    </row>
    <row r="935651" spans="70:70" x14ac:dyDescent="0.25">
      <c r="BR935651" s="2381"/>
    </row>
    <row r="935675" spans="70:70" x14ac:dyDescent="0.25">
      <c r="BR935675" s="2394"/>
    </row>
    <row r="935676" spans="70:70" x14ac:dyDescent="0.25">
      <c r="BR935676" s="2381"/>
    </row>
    <row r="935700" spans="70:70" x14ac:dyDescent="0.25">
      <c r="BR935700" s="2394"/>
    </row>
    <row r="935701" spans="70:70" x14ac:dyDescent="0.25">
      <c r="BR935701" s="2381"/>
    </row>
    <row r="935725" spans="70:70" x14ac:dyDescent="0.25">
      <c r="BR935725" s="2394"/>
    </row>
    <row r="935726" spans="70:70" x14ac:dyDescent="0.25">
      <c r="BR935726" s="2381"/>
    </row>
    <row r="935750" spans="70:70" x14ac:dyDescent="0.25">
      <c r="BR935750" s="2394"/>
    </row>
    <row r="935751" spans="70:70" x14ac:dyDescent="0.25">
      <c r="BR935751" s="2381"/>
    </row>
    <row r="935775" spans="70:70" x14ac:dyDescent="0.25">
      <c r="BR935775" s="2394"/>
    </row>
    <row r="935776" spans="70:70" x14ac:dyDescent="0.25">
      <c r="BR935776" s="2381"/>
    </row>
    <row r="935800" spans="70:70" x14ac:dyDescent="0.25">
      <c r="BR935800" s="2394"/>
    </row>
    <row r="935801" spans="70:70" x14ac:dyDescent="0.25">
      <c r="BR935801" s="2381"/>
    </row>
    <row r="935825" spans="70:70" x14ac:dyDescent="0.25">
      <c r="BR935825" s="2394"/>
    </row>
    <row r="935826" spans="70:70" x14ac:dyDescent="0.25">
      <c r="BR935826" s="2381"/>
    </row>
    <row r="935850" spans="70:70" x14ac:dyDescent="0.25">
      <c r="BR935850" s="2394"/>
    </row>
    <row r="935851" spans="70:70" x14ac:dyDescent="0.25">
      <c r="BR935851" s="2381"/>
    </row>
    <row r="935875" spans="70:70" x14ac:dyDescent="0.25">
      <c r="BR935875" s="2394"/>
    </row>
    <row r="935876" spans="70:70" x14ac:dyDescent="0.25">
      <c r="BR935876" s="2381"/>
    </row>
    <row r="935900" spans="70:70" x14ac:dyDescent="0.25">
      <c r="BR935900" s="2394"/>
    </row>
    <row r="935901" spans="70:70" x14ac:dyDescent="0.25">
      <c r="BR935901" s="2381"/>
    </row>
    <row r="935925" spans="70:70" x14ac:dyDescent="0.25">
      <c r="BR935925" s="2394"/>
    </row>
    <row r="935926" spans="70:70" x14ac:dyDescent="0.25">
      <c r="BR935926" s="2381"/>
    </row>
    <row r="935950" spans="70:70" x14ac:dyDescent="0.25">
      <c r="BR935950" s="2394"/>
    </row>
    <row r="935951" spans="70:70" x14ac:dyDescent="0.25">
      <c r="BR935951" s="2381"/>
    </row>
    <row r="935975" spans="70:70" x14ac:dyDescent="0.25">
      <c r="BR935975" s="2394"/>
    </row>
    <row r="935976" spans="70:70" x14ac:dyDescent="0.25">
      <c r="BR935976" s="2381"/>
    </row>
    <row r="936000" spans="70:70" x14ac:dyDescent="0.25">
      <c r="BR936000" s="2394"/>
    </row>
    <row r="936001" spans="70:70" x14ac:dyDescent="0.25">
      <c r="BR936001" s="2381"/>
    </row>
    <row r="936025" spans="70:70" x14ac:dyDescent="0.25">
      <c r="BR936025" s="2394"/>
    </row>
    <row r="936026" spans="70:70" x14ac:dyDescent="0.25">
      <c r="BR936026" s="2381"/>
    </row>
    <row r="936050" spans="70:70" x14ac:dyDescent="0.25">
      <c r="BR936050" s="2394"/>
    </row>
    <row r="936051" spans="70:70" x14ac:dyDescent="0.25">
      <c r="BR936051" s="2381"/>
    </row>
    <row r="936075" spans="70:70" x14ac:dyDescent="0.25">
      <c r="BR936075" s="2394"/>
    </row>
    <row r="936076" spans="70:70" x14ac:dyDescent="0.25">
      <c r="BR936076" s="2381"/>
    </row>
    <row r="936100" spans="70:70" x14ac:dyDescent="0.25">
      <c r="BR936100" s="2394"/>
    </row>
    <row r="936101" spans="70:70" x14ac:dyDescent="0.25">
      <c r="BR936101" s="2381"/>
    </row>
    <row r="936125" spans="70:70" x14ac:dyDescent="0.25">
      <c r="BR936125" s="2394"/>
    </row>
    <row r="936126" spans="70:70" x14ac:dyDescent="0.25">
      <c r="BR936126" s="2381"/>
    </row>
    <row r="936150" spans="70:70" x14ac:dyDescent="0.25">
      <c r="BR936150" s="2394"/>
    </row>
    <row r="936151" spans="70:70" x14ac:dyDescent="0.25">
      <c r="BR936151" s="2381"/>
    </row>
    <row r="936175" spans="70:70" x14ac:dyDescent="0.25">
      <c r="BR936175" s="2394"/>
    </row>
    <row r="936176" spans="70:70" x14ac:dyDescent="0.25">
      <c r="BR936176" s="2381"/>
    </row>
    <row r="936200" spans="70:70" x14ac:dyDescent="0.25">
      <c r="BR936200" s="2394"/>
    </row>
    <row r="936201" spans="70:70" x14ac:dyDescent="0.25">
      <c r="BR936201" s="2381"/>
    </row>
    <row r="936225" spans="70:70" x14ac:dyDescent="0.25">
      <c r="BR936225" s="2394"/>
    </row>
    <row r="936226" spans="70:70" x14ac:dyDescent="0.25">
      <c r="BR936226" s="2381"/>
    </row>
    <row r="936250" spans="70:70" x14ac:dyDescent="0.25">
      <c r="BR936250" s="2394"/>
    </row>
    <row r="936251" spans="70:70" x14ac:dyDescent="0.25">
      <c r="BR936251" s="2381"/>
    </row>
    <row r="936275" spans="70:70" x14ac:dyDescent="0.25">
      <c r="BR936275" s="2394"/>
    </row>
    <row r="936276" spans="70:70" x14ac:dyDescent="0.25">
      <c r="BR936276" s="2381"/>
    </row>
    <row r="936300" spans="70:70" x14ac:dyDescent="0.25">
      <c r="BR936300" s="2394"/>
    </row>
    <row r="936301" spans="70:70" x14ac:dyDescent="0.25">
      <c r="BR936301" s="2381"/>
    </row>
    <row r="936325" spans="70:70" x14ac:dyDescent="0.25">
      <c r="BR936325" s="2394"/>
    </row>
    <row r="936326" spans="70:70" x14ac:dyDescent="0.25">
      <c r="BR936326" s="2381"/>
    </row>
    <row r="936350" spans="70:70" x14ac:dyDescent="0.25">
      <c r="BR936350" s="2394"/>
    </row>
    <row r="936351" spans="70:70" x14ac:dyDescent="0.25">
      <c r="BR936351" s="2381"/>
    </row>
    <row r="936375" spans="70:70" x14ac:dyDescent="0.25">
      <c r="BR936375" s="2394"/>
    </row>
    <row r="936376" spans="70:70" x14ac:dyDescent="0.25">
      <c r="BR936376" s="2381"/>
    </row>
    <row r="936400" spans="70:70" x14ac:dyDescent="0.25">
      <c r="BR936400" s="2394"/>
    </row>
    <row r="936401" spans="70:70" x14ac:dyDescent="0.25">
      <c r="BR936401" s="2381"/>
    </row>
    <row r="936425" spans="70:70" x14ac:dyDescent="0.25">
      <c r="BR936425" s="2394"/>
    </row>
    <row r="936426" spans="70:70" x14ac:dyDescent="0.25">
      <c r="BR936426" s="2381"/>
    </row>
    <row r="936450" spans="70:70" x14ac:dyDescent="0.25">
      <c r="BR936450" s="2394"/>
    </row>
    <row r="936451" spans="70:70" x14ac:dyDescent="0.25">
      <c r="BR936451" s="2381"/>
    </row>
    <row r="936475" spans="70:70" x14ac:dyDescent="0.25">
      <c r="BR936475" s="2394"/>
    </row>
    <row r="936476" spans="70:70" x14ac:dyDescent="0.25">
      <c r="BR936476" s="2381"/>
    </row>
    <row r="936500" spans="70:70" x14ac:dyDescent="0.25">
      <c r="BR936500" s="2394"/>
    </row>
    <row r="936501" spans="70:70" x14ac:dyDescent="0.25">
      <c r="BR936501" s="2381"/>
    </row>
    <row r="936525" spans="70:70" x14ac:dyDescent="0.25">
      <c r="BR936525" s="2394"/>
    </row>
    <row r="936526" spans="70:70" x14ac:dyDescent="0.25">
      <c r="BR936526" s="2381"/>
    </row>
    <row r="936550" spans="70:70" x14ac:dyDescent="0.25">
      <c r="BR936550" s="2394"/>
    </row>
    <row r="936551" spans="70:70" x14ac:dyDescent="0.25">
      <c r="BR936551" s="2381"/>
    </row>
    <row r="936575" spans="70:70" x14ac:dyDescent="0.25">
      <c r="BR936575" s="2394"/>
    </row>
    <row r="936576" spans="70:70" x14ac:dyDescent="0.25">
      <c r="BR936576" s="2381"/>
    </row>
    <row r="936600" spans="70:70" x14ac:dyDescent="0.25">
      <c r="BR936600" s="2394"/>
    </row>
    <row r="936601" spans="70:70" x14ac:dyDescent="0.25">
      <c r="BR936601" s="2381"/>
    </row>
    <row r="936625" spans="70:70" x14ac:dyDescent="0.25">
      <c r="BR936625" s="2394"/>
    </row>
    <row r="936626" spans="70:70" x14ac:dyDescent="0.25">
      <c r="BR936626" s="2381"/>
    </row>
    <row r="936650" spans="70:70" x14ac:dyDescent="0.25">
      <c r="BR936650" s="2394"/>
    </row>
    <row r="936651" spans="70:70" x14ac:dyDescent="0.25">
      <c r="BR936651" s="2381"/>
    </row>
    <row r="936675" spans="70:70" x14ac:dyDescent="0.25">
      <c r="BR936675" s="2394"/>
    </row>
    <row r="936676" spans="70:70" x14ac:dyDescent="0.25">
      <c r="BR936676" s="2381"/>
    </row>
    <row r="936700" spans="70:70" x14ac:dyDescent="0.25">
      <c r="BR936700" s="2394"/>
    </row>
    <row r="936701" spans="70:70" x14ac:dyDescent="0.25">
      <c r="BR936701" s="2381"/>
    </row>
    <row r="936725" spans="70:70" x14ac:dyDescent="0.25">
      <c r="BR936725" s="2394"/>
    </row>
    <row r="936726" spans="70:70" x14ac:dyDescent="0.25">
      <c r="BR936726" s="2381"/>
    </row>
    <row r="936750" spans="70:70" x14ac:dyDescent="0.25">
      <c r="BR936750" s="2394"/>
    </row>
    <row r="936751" spans="70:70" x14ac:dyDescent="0.25">
      <c r="BR936751" s="2381"/>
    </row>
    <row r="936775" spans="70:70" x14ac:dyDescent="0.25">
      <c r="BR936775" s="2394"/>
    </row>
    <row r="936776" spans="70:70" x14ac:dyDescent="0.25">
      <c r="BR936776" s="2381"/>
    </row>
    <row r="936800" spans="70:70" x14ac:dyDescent="0.25">
      <c r="BR936800" s="2394"/>
    </row>
    <row r="936801" spans="70:70" x14ac:dyDescent="0.25">
      <c r="BR936801" s="2381"/>
    </row>
    <row r="936825" spans="70:70" x14ac:dyDescent="0.25">
      <c r="BR936825" s="2394"/>
    </row>
    <row r="936826" spans="70:70" x14ac:dyDescent="0.25">
      <c r="BR936826" s="2381"/>
    </row>
    <row r="936850" spans="70:70" x14ac:dyDescent="0.25">
      <c r="BR936850" s="2394"/>
    </row>
    <row r="936851" spans="70:70" x14ac:dyDescent="0.25">
      <c r="BR936851" s="2381"/>
    </row>
    <row r="936875" spans="70:70" x14ac:dyDescent="0.25">
      <c r="BR936875" s="2394"/>
    </row>
    <row r="936876" spans="70:70" x14ac:dyDescent="0.25">
      <c r="BR936876" s="2381"/>
    </row>
    <row r="936900" spans="70:70" x14ac:dyDescent="0.25">
      <c r="BR936900" s="2394"/>
    </row>
    <row r="936901" spans="70:70" x14ac:dyDescent="0.25">
      <c r="BR936901" s="2381"/>
    </row>
    <row r="936925" spans="70:70" x14ac:dyDescent="0.25">
      <c r="BR936925" s="2394"/>
    </row>
    <row r="936926" spans="70:70" x14ac:dyDescent="0.25">
      <c r="BR936926" s="2381"/>
    </row>
    <row r="936950" spans="70:70" x14ac:dyDescent="0.25">
      <c r="BR936950" s="2394"/>
    </row>
    <row r="936951" spans="70:70" x14ac:dyDescent="0.25">
      <c r="BR936951" s="2381"/>
    </row>
    <row r="936975" spans="70:70" x14ac:dyDescent="0.25">
      <c r="BR936975" s="2394"/>
    </row>
    <row r="936976" spans="70:70" x14ac:dyDescent="0.25">
      <c r="BR936976" s="2381"/>
    </row>
    <row r="937000" spans="70:70" x14ac:dyDescent="0.25">
      <c r="BR937000" s="2394"/>
    </row>
    <row r="937001" spans="70:70" x14ac:dyDescent="0.25">
      <c r="BR937001" s="2381"/>
    </row>
    <row r="937025" spans="70:70" x14ac:dyDescent="0.25">
      <c r="BR937025" s="2394"/>
    </row>
    <row r="937026" spans="70:70" x14ac:dyDescent="0.25">
      <c r="BR937026" s="2381"/>
    </row>
    <row r="937050" spans="70:70" x14ac:dyDescent="0.25">
      <c r="BR937050" s="2394"/>
    </row>
    <row r="937051" spans="70:70" x14ac:dyDescent="0.25">
      <c r="BR937051" s="2381"/>
    </row>
    <row r="937075" spans="70:70" x14ac:dyDescent="0.25">
      <c r="BR937075" s="2394"/>
    </row>
    <row r="937076" spans="70:70" x14ac:dyDescent="0.25">
      <c r="BR937076" s="2381"/>
    </row>
    <row r="937100" spans="70:70" x14ac:dyDescent="0.25">
      <c r="BR937100" s="2394"/>
    </row>
    <row r="937101" spans="70:70" x14ac:dyDescent="0.25">
      <c r="BR937101" s="2381"/>
    </row>
    <row r="937125" spans="70:70" x14ac:dyDescent="0.25">
      <c r="BR937125" s="2394"/>
    </row>
    <row r="937126" spans="70:70" x14ac:dyDescent="0.25">
      <c r="BR937126" s="2381"/>
    </row>
    <row r="937150" spans="70:70" x14ac:dyDescent="0.25">
      <c r="BR937150" s="2394"/>
    </row>
    <row r="937151" spans="70:70" x14ac:dyDescent="0.25">
      <c r="BR937151" s="2381"/>
    </row>
    <row r="937175" spans="70:70" x14ac:dyDescent="0.25">
      <c r="BR937175" s="2394"/>
    </row>
    <row r="937176" spans="70:70" x14ac:dyDescent="0.25">
      <c r="BR937176" s="2381"/>
    </row>
    <row r="937200" spans="70:70" x14ac:dyDescent="0.25">
      <c r="BR937200" s="2394"/>
    </row>
    <row r="937201" spans="70:70" x14ac:dyDescent="0.25">
      <c r="BR937201" s="2381"/>
    </row>
    <row r="937225" spans="70:70" x14ac:dyDescent="0.25">
      <c r="BR937225" s="2394"/>
    </row>
    <row r="937226" spans="70:70" x14ac:dyDescent="0.25">
      <c r="BR937226" s="2381"/>
    </row>
    <row r="937250" spans="70:70" x14ac:dyDescent="0.25">
      <c r="BR937250" s="2394"/>
    </row>
    <row r="937251" spans="70:70" x14ac:dyDescent="0.25">
      <c r="BR937251" s="2381"/>
    </row>
    <row r="937275" spans="70:70" x14ac:dyDescent="0.25">
      <c r="BR937275" s="2394"/>
    </row>
    <row r="937276" spans="70:70" x14ac:dyDescent="0.25">
      <c r="BR937276" s="2381"/>
    </row>
    <row r="937300" spans="70:70" x14ac:dyDescent="0.25">
      <c r="BR937300" s="2394"/>
    </row>
    <row r="937301" spans="70:70" x14ac:dyDescent="0.25">
      <c r="BR937301" s="2381"/>
    </row>
    <row r="937325" spans="70:70" x14ac:dyDescent="0.25">
      <c r="BR937325" s="2394"/>
    </row>
    <row r="937326" spans="70:70" x14ac:dyDescent="0.25">
      <c r="BR937326" s="2381"/>
    </row>
    <row r="937350" spans="70:70" x14ac:dyDescent="0.25">
      <c r="BR937350" s="2394"/>
    </row>
    <row r="937351" spans="70:70" x14ac:dyDescent="0.25">
      <c r="BR937351" s="2381"/>
    </row>
    <row r="937375" spans="70:70" x14ac:dyDescent="0.25">
      <c r="BR937375" s="2394"/>
    </row>
    <row r="937376" spans="70:70" x14ac:dyDescent="0.25">
      <c r="BR937376" s="2381"/>
    </row>
    <row r="937400" spans="70:70" x14ac:dyDescent="0.25">
      <c r="BR937400" s="2394"/>
    </row>
    <row r="937401" spans="70:70" x14ac:dyDescent="0.25">
      <c r="BR937401" s="2381"/>
    </row>
    <row r="937425" spans="70:70" x14ac:dyDescent="0.25">
      <c r="BR937425" s="2394"/>
    </row>
    <row r="937426" spans="70:70" x14ac:dyDescent="0.25">
      <c r="BR937426" s="2381"/>
    </row>
    <row r="937450" spans="70:70" x14ac:dyDescent="0.25">
      <c r="BR937450" s="2394"/>
    </row>
    <row r="937451" spans="70:70" x14ac:dyDescent="0.25">
      <c r="BR937451" s="2381"/>
    </row>
    <row r="937475" spans="70:70" x14ac:dyDescent="0.25">
      <c r="BR937475" s="2394"/>
    </row>
    <row r="937476" spans="70:70" x14ac:dyDescent="0.25">
      <c r="BR937476" s="2381"/>
    </row>
    <row r="937500" spans="70:70" x14ac:dyDescent="0.25">
      <c r="BR937500" s="2394"/>
    </row>
    <row r="937501" spans="70:70" x14ac:dyDescent="0.25">
      <c r="BR937501" s="2381"/>
    </row>
    <row r="937525" spans="70:70" x14ac:dyDescent="0.25">
      <c r="BR937525" s="2394"/>
    </row>
    <row r="937526" spans="70:70" x14ac:dyDescent="0.25">
      <c r="BR937526" s="2381"/>
    </row>
    <row r="937550" spans="70:70" x14ac:dyDescent="0.25">
      <c r="BR937550" s="2394"/>
    </row>
    <row r="937551" spans="70:70" x14ac:dyDescent="0.25">
      <c r="BR937551" s="2381"/>
    </row>
    <row r="937575" spans="70:70" x14ac:dyDescent="0.25">
      <c r="BR937575" s="2394"/>
    </row>
    <row r="937576" spans="70:70" x14ac:dyDescent="0.25">
      <c r="BR937576" s="2381"/>
    </row>
    <row r="937600" spans="70:70" x14ac:dyDescent="0.25">
      <c r="BR937600" s="2394"/>
    </row>
    <row r="937601" spans="70:70" x14ac:dyDescent="0.25">
      <c r="BR937601" s="2381"/>
    </row>
    <row r="937625" spans="70:70" x14ac:dyDescent="0.25">
      <c r="BR937625" s="2394"/>
    </row>
    <row r="937626" spans="70:70" x14ac:dyDescent="0.25">
      <c r="BR937626" s="2381"/>
    </row>
    <row r="937650" spans="70:70" x14ac:dyDescent="0.25">
      <c r="BR937650" s="2394"/>
    </row>
    <row r="937651" spans="70:70" x14ac:dyDescent="0.25">
      <c r="BR937651" s="2381"/>
    </row>
    <row r="937675" spans="70:70" x14ac:dyDescent="0.25">
      <c r="BR937675" s="2394"/>
    </row>
    <row r="937676" spans="70:70" x14ac:dyDescent="0.25">
      <c r="BR937676" s="2381"/>
    </row>
    <row r="937700" spans="70:70" x14ac:dyDescent="0.25">
      <c r="BR937700" s="2394"/>
    </row>
    <row r="937701" spans="70:70" x14ac:dyDescent="0.25">
      <c r="BR937701" s="2381"/>
    </row>
    <row r="937725" spans="70:70" x14ac:dyDescent="0.25">
      <c r="BR937725" s="2394"/>
    </row>
    <row r="937726" spans="70:70" x14ac:dyDescent="0.25">
      <c r="BR937726" s="2381"/>
    </row>
    <row r="937750" spans="70:70" x14ac:dyDescent="0.25">
      <c r="BR937750" s="2394"/>
    </row>
    <row r="937751" spans="70:70" x14ac:dyDescent="0.25">
      <c r="BR937751" s="2381"/>
    </row>
    <row r="937775" spans="70:70" x14ac:dyDescent="0.25">
      <c r="BR937775" s="2394"/>
    </row>
    <row r="937776" spans="70:70" x14ac:dyDescent="0.25">
      <c r="BR937776" s="2381"/>
    </row>
    <row r="937800" spans="70:70" x14ac:dyDescent="0.25">
      <c r="BR937800" s="2394"/>
    </row>
    <row r="937801" spans="70:70" x14ac:dyDescent="0.25">
      <c r="BR937801" s="2381"/>
    </row>
    <row r="937825" spans="70:70" x14ac:dyDescent="0.25">
      <c r="BR937825" s="2394"/>
    </row>
    <row r="937826" spans="70:70" x14ac:dyDescent="0.25">
      <c r="BR937826" s="2381"/>
    </row>
    <row r="937850" spans="70:70" x14ac:dyDescent="0.25">
      <c r="BR937850" s="2394"/>
    </row>
    <row r="937851" spans="70:70" x14ac:dyDescent="0.25">
      <c r="BR937851" s="2381"/>
    </row>
    <row r="937875" spans="70:70" x14ac:dyDescent="0.25">
      <c r="BR937875" s="2394"/>
    </row>
    <row r="937876" spans="70:70" x14ac:dyDescent="0.25">
      <c r="BR937876" s="2381"/>
    </row>
    <row r="937900" spans="70:70" x14ac:dyDescent="0.25">
      <c r="BR937900" s="2394"/>
    </row>
    <row r="937901" spans="70:70" x14ac:dyDescent="0.25">
      <c r="BR937901" s="2381"/>
    </row>
    <row r="937925" spans="70:70" x14ac:dyDescent="0.25">
      <c r="BR937925" s="2394"/>
    </row>
    <row r="937926" spans="70:70" x14ac:dyDescent="0.25">
      <c r="BR937926" s="2381"/>
    </row>
    <row r="937950" spans="70:70" x14ac:dyDescent="0.25">
      <c r="BR937950" s="2394"/>
    </row>
    <row r="937951" spans="70:70" x14ac:dyDescent="0.25">
      <c r="BR937951" s="2381"/>
    </row>
    <row r="937975" spans="70:70" x14ac:dyDescent="0.25">
      <c r="BR937975" s="2394"/>
    </row>
    <row r="937976" spans="70:70" x14ac:dyDescent="0.25">
      <c r="BR937976" s="2381"/>
    </row>
    <row r="938000" spans="70:70" x14ac:dyDescent="0.25">
      <c r="BR938000" s="2394"/>
    </row>
    <row r="938001" spans="70:70" x14ac:dyDescent="0.25">
      <c r="BR938001" s="2381"/>
    </row>
    <row r="938025" spans="70:70" x14ac:dyDescent="0.25">
      <c r="BR938025" s="2394"/>
    </row>
    <row r="938026" spans="70:70" x14ac:dyDescent="0.25">
      <c r="BR938026" s="2381"/>
    </row>
    <row r="938050" spans="70:70" x14ac:dyDescent="0.25">
      <c r="BR938050" s="2394"/>
    </row>
    <row r="938051" spans="70:70" x14ac:dyDescent="0.25">
      <c r="BR938051" s="2381"/>
    </row>
    <row r="938075" spans="70:70" x14ac:dyDescent="0.25">
      <c r="BR938075" s="2394"/>
    </row>
    <row r="938076" spans="70:70" x14ac:dyDescent="0.25">
      <c r="BR938076" s="2381"/>
    </row>
    <row r="938100" spans="70:70" x14ac:dyDescent="0.25">
      <c r="BR938100" s="2394"/>
    </row>
    <row r="938101" spans="70:70" x14ac:dyDescent="0.25">
      <c r="BR938101" s="2381"/>
    </row>
    <row r="938125" spans="70:70" x14ac:dyDescent="0.25">
      <c r="BR938125" s="2394"/>
    </row>
    <row r="938126" spans="70:70" x14ac:dyDescent="0.25">
      <c r="BR938126" s="2381"/>
    </row>
    <row r="938150" spans="70:70" x14ac:dyDescent="0.25">
      <c r="BR938150" s="2394"/>
    </row>
    <row r="938151" spans="70:70" x14ac:dyDescent="0.25">
      <c r="BR938151" s="2381"/>
    </row>
    <row r="938175" spans="70:70" x14ac:dyDescent="0.25">
      <c r="BR938175" s="2394"/>
    </row>
    <row r="938176" spans="70:70" x14ac:dyDescent="0.25">
      <c r="BR938176" s="2381"/>
    </row>
    <row r="938200" spans="70:70" x14ac:dyDescent="0.25">
      <c r="BR938200" s="2394"/>
    </row>
    <row r="938201" spans="70:70" x14ac:dyDescent="0.25">
      <c r="BR938201" s="2381"/>
    </row>
    <row r="938225" spans="70:70" x14ac:dyDescent="0.25">
      <c r="BR938225" s="2394"/>
    </row>
    <row r="938226" spans="70:70" x14ac:dyDescent="0.25">
      <c r="BR938226" s="2381"/>
    </row>
    <row r="938250" spans="70:70" x14ac:dyDescent="0.25">
      <c r="BR938250" s="2394"/>
    </row>
    <row r="938251" spans="70:70" x14ac:dyDescent="0.25">
      <c r="BR938251" s="2381"/>
    </row>
    <row r="938275" spans="70:70" x14ac:dyDescent="0.25">
      <c r="BR938275" s="2394"/>
    </row>
    <row r="938276" spans="70:70" x14ac:dyDescent="0.25">
      <c r="BR938276" s="2381"/>
    </row>
    <row r="938300" spans="70:70" x14ac:dyDescent="0.25">
      <c r="BR938300" s="2394"/>
    </row>
    <row r="938301" spans="70:70" x14ac:dyDescent="0.25">
      <c r="BR938301" s="2381"/>
    </row>
    <row r="938325" spans="70:70" x14ac:dyDescent="0.25">
      <c r="BR938325" s="2394"/>
    </row>
    <row r="938326" spans="70:70" x14ac:dyDescent="0.25">
      <c r="BR938326" s="2381"/>
    </row>
    <row r="938350" spans="70:70" x14ac:dyDescent="0.25">
      <c r="BR938350" s="2394"/>
    </row>
    <row r="938351" spans="70:70" x14ac:dyDescent="0.25">
      <c r="BR938351" s="2381"/>
    </row>
    <row r="938375" spans="70:70" x14ac:dyDescent="0.25">
      <c r="BR938375" s="2394"/>
    </row>
    <row r="938376" spans="70:70" x14ac:dyDescent="0.25">
      <c r="BR938376" s="2381"/>
    </row>
    <row r="938400" spans="70:70" x14ac:dyDescent="0.25">
      <c r="BR938400" s="2394"/>
    </row>
    <row r="938401" spans="70:70" x14ac:dyDescent="0.25">
      <c r="BR938401" s="2381"/>
    </row>
    <row r="938425" spans="70:70" x14ac:dyDescent="0.25">
      <c r="BR938425" s="2394"/>
    </row>
    <row r="938426" spans="70:70" x14ac:dyDescent="0.25">
      <c r="BR938426" s="2381"/>
    </row>
    <row r="938450" spans="70:70" x14ac:dyDescent="0.25">
      <c r="BR938450" s="2394"/>
    </row>
    <row r="938451" spans="70:70" x14ac:dyDescent="0.25">
      <c r="BR938451" s="2381"/>
    </row>
    <row r="938475" spans="70:70" x14ac:dyDescent="0.25">
      <c r="BR938475" s="2394"/>
    </row>
    <row r="938476" spans="70:70" x14ac:dyDescent="0.25">
      <c r="BR938476" s="2381"/>
    </row>
    <row r="938500" spans="70:70" x14ac:dyDescent="0.25">
      <c r="BR938500" s="2394"/>
    </row>
    <row r="938501" spans="70:70" x14ac:dyDescent="0.25">
      <c r="BR938501" s="2381"/>
    </row>
    <row r="938525" spans="70:70" x14ac:dyDescent="0.25">
      <c r="BR938525" s="2394"/>
    </row>
    <row r="938526" spans="70:70" x14ac:dyDescent="0.25">
      <c r="BR938526" s="2381"/>
    </row>
    <row r="938550" spans="70:70" x14ac:dyDescent="0.25">
      <c r="BR938550" s="2394"/>
    </row>
    <row r="938551" spans="70:70" x14ac:dyDescent="0.25">
      <c r="BR938551" s="2381"/>
    </row>
    <row r="938575" spans="70:70" x14ac:dyDescent="0.25">
      <c r="BR938575" s="2394"/>
    </row>
    <row r="938576" spans="70:70" x14ac:dyDescent="0.25">
      <c r="BR938576" s="2381"/>
    </row>
    <row r="938600" spans="70:70" x14ac:dyDescent="0.25">
      <c r="BR938600" s="2394"/>
    </row>
    <row r="938601" spans="70:70" x14ac:dyDescent="0.25">
      <c r="BR938601" s="2381"/>
    </row>
    <row r="938625" spans="70:70" x14ac:dyDescent="0.25">
      <c r="BR938625" s="2394"/>
    </row>
    <row r="938626" spans="70:70" x14ac:dyDescent="0.25">
      <c r="BR938626" s="2381"/>
    </row>
    <row r="938650" spans="70:70" x14ac:dyDescent="0.25">
      <c r="BR938650" s="2394"/>
    </row>
    <row r="938651" spans="70:70" x14ac:dyDescent="0.25">
      <c r="BR938651" s="2381"/>
    </row>
    <row r="938675" spans="70:70" x14ac:dyDescent="0.25">
      <c r="BR938675" s="2394"/>
    </row>
    <row r="938676" spans="70:70" x14ac:dyDescent="0.25">
      <c r="BR938676" s="2381"/>
    </row>
    <row r="938700" spans="70:70" x14ac:dyDescent="0.25">
      <c r="BR938700" s="2394"/>
    </row>
    <row r="938701" spans="70:70" x14ac:dyDescent="0.25">
      <c r="BR938701" s="2381"/>
    </row>
    <row r="938725" spans="70:70" x14ac:dyDescent="0.25">
      <c r="BR938725" s="2394"/>
    </row>
    <row r="938726" spans="70:70" x14ac:dyDescent="0.25">
      <c r="BR938726" s="2381"/>
    </row>
    <row r="938750" spans="70:70" x14ac:dyDescent="0.25">
      <c r="BR938750" s="2394"/>
    </row>
    <row r="938751" spans="70:70" x14ac:dyDescent="0.25">
      <c r="BR938751" s="2381"/>
    </row>
    <row r="938775" spans="70:70" x14ac:dyDescent="0.25">
      <c r="BR938775" s="2394"/>
    </row>
    <row r="938776" spans="70:70" x14ac:dyDescent="0.25">
      <c r="BR938776" s="2381"/>
    </row>
    <row r="938800" spans="70:70" x14ac:dyDescent="0.25">
      <c r="BR938800" s="2394"/>
    </row>
    <row r="938801" spans="70:70" x14ac:dyDescent="0.25">
      <c r="BR938801" s="2381"/>
    </row>
    <row r="938825" spans="70:70" x14ac:dyDescent="0.25">
      <c r="BR938825" s="2394"/>
    </row>
    <row r="938826" spans="70:70" x14ac:dyDescent="0.25">
      <c r="BR938826" s="2381"/>
    </row>
    <row r="938850" spans="70:70" x14ac:dyDescent="0.25">
      <c r="BR938850" s="2394"/>
    </row>
    <row r="938851" spans="70:70" x14ac:dyDescent="0.25">
      <c r="BR938851" s="2381"/>
    </row>
    <row r="938875" spans="70:70" x14ac:dyDescent="0.25">
      <c r="BR938875" s="2394"/>
    </row>
    <row r="938876" spans="70:70" x14ac:dyDescent="0.25">
      <c r="BR938876" s="2381"/>
    </row>
    <row r="938900" spans="70:70" x14ac:dyDescent="0.25">
      <c r="BR938900" s="2394"/>
    </row>
    <row r="938901" spans="70:70" x14ac:dyDescent="0.25">
      <c r="BR938901" s="2381"/>
    </row>
    <row r="938925" spans="70:70" x14ac:dyDescent="0.25">
      <c r="BR938925" s="2394"/>
    </row>
    <row r="938926" spans="70:70" x14ac:dyDescent="0.25">
      <c r="BR938926" s="2381"/>
    </row>
    <row r="938950" spans="70:70" x14ac:dyDescent="0.25">
      <c r="BR938950" s="2394"/>
    </row>
    <row r="938951" spans="70:70" x14ac:dyDescent="0.25">
      <c r="BR938951" s="2381"/>
    </row>
    <row r="938975" spans="70:70" x14ac:dyDescent="0.25">
      <c r="BR938975" s="2394"/>
    </row>
    <row r="938976" spans="70:70" x14ac:dyDescent="0.25">
      <c r="BR938976" s="2381"/>
    </row>
    <row r="939000" spans="70:70" x14ac:dyDescent="0.25">
      <c r="BR939000" s="2394"/>
    </row>
    <row r="939001" spans="70:70" x14ac:dyDescent="0.25">
      <c r="BR939001" s="2381"/>
    </row>
    <row r="939025" spans="70:70" x14ac:dyDescent="0.25">
      <c r="BR939025" s="2394"/>
    </row>
    <row r="939026" spans="70:70" x14ac:dyDescent="0.25">
      <c r="BR939026" s="2381"/>
    </row>
    <row r="939050" spans="70:70" x14ac:dyDescent="0.25">
      <c r="BR939050" s="2394"/>
    </row>
    <row r="939051" spans="70:70" x14ac:dyDescent="0.25">
      <c r="BR939051" s="2381"/>
    </row>
    <row r="939075" spans="70:70" x14ac:dyDescent="0.25">
      <c r="BR939075" s="2394"/>
    </row>
    <row r="939076" spans="70:70" x14ac:dyDescent="0.25">
      <c r="BR939076" s="2381"/>
    </row>
    <row r="939100" spans="70:70" x14ac:dyDescent="0.25">
      <c r="BR939100" s="2394"/>
    </row>
    <row r="939101" spans="70:70" x14ac:dyDescent="0.25">
      <c r="BR939101" s="2381"/>
    </row>
    <row r="939125" spans="70:70" x14ac:dyDescent="0.25">
      <c r="BR939125" s="2394"/>
    </row>
    <row r="939126" spans="70:70" x14ac:dyDescent="0.25">
      <c r="BR939126" s="2381"/>
    </row>
    <row r="939150" spans="70:70" x14ac:dyDescent="0.25">
      <c r="BR939150" s="2394"/>
    </row>
    <row r="939151" spans="70:70" x14ac:dyDescent="0.25">
      <c r="BR939151" s="2381"/>
    </row>
    <row r="939175" spans="70:70" x14ac:dyDescent="0.25">
      <c r="BR939175" s="2394"/>
    </row>
    <row r="939176" spans="70:70" x14ac:dyDescent="0.25">
      <c r="BR939176" s="2381"/>
    </row>
    <row r="939200" spans="70:70" x14ac:dyDescent="0.25">
      <c r="BR939200" s="2394"/>
    </row>
    <row r="939201" spans="70:70" x14ac:dyDescent="0.25">
      <c r="BR939201" s="2381"/>
    </row>
    <row r="939225" spans="70:70" x14ac:dyDescent="0.25">
      <c r="BR939225" s="2394"/>
    </row>
    <row r="939226" spans="70:70" x14ac:dyDescent="0.25">
      <c r="BR939226" s="2381"/>
    </row>
    <row r="939250" spans="70:70" x14ac:dyDescent="0.25">
      <c r="BR939250" s="2394"/>
    </row>
    <row r="939251" spans="70:70" x14ac:dyDescent="0.25">
      <c r="BR939251" s="2381"/>
    </row>
    <row r="939275" spans="70:70" x14ac:dyDescent="0.25">
      <c r="BR939275" s="2394"/>
    </row>
    <row r="939276" spans="70:70" x14ac:dyDescent="0.25">
      <c r="BR939276" s="2381"/>
    </row>
    <row r="939300" spans="70:70" x14ac:dyDescent="0.25">
      <c r="BR939300" s="2394"/>
    </row>
    <row r="939301" spans="70:70" x14ac:dyDescent="0.25">
      <c r="BR939301" s="2381"/>
    </row>
    <row r="939325" spans="70:70" x14ac:dyDescent="0.25">
      <c r="BR939325" s="2394"/>
    </row>
    <row r="939326" spans="70:70" x14ac:dyDescent="0.25">
      <c r="BR939326" s="2381"/>
    </row>
    <row r="939350" spans="70:70" x14ac:dyDescent="0.25">
      <c r="BR939350" s="2394"/>
    </row>
    <row r="939351" spans="70:70" x14ac:dyDescent="0.25">
      <c r="BR939351" s="2381"/>
    </row>
    <row r="939375" spans="70:70" x14ac:dyDescent="0.25">
      <c r="BR939375" s="2394"/>
    </row>
    <row r="939376" spans="70:70" x14ac:dyDescent="0.25">
      <c r="BR939376" s="2381"/>
    </row>
    <row r="939400" spans="70:70" x14ac:dyDescent="0.25">
      <c r="BR939400" s="2394"/>
    </row>
    <row r="939401" spans="70:70" x14ac:dyDescent="0.25">
      <c r="BR939401" s="2381"/>
    </row>
    <row r="939425" spans="70:70" x14ac:dyDescent="0.25">
      <c r="BR939425" s="2394"/>
    </row>
    <row r="939426" spans="70:70" x14ac:dyDescent="0.25">
      <c r="BR939426" s="2381"/>
    </row>
    <row r="939450" spans="70:70" x14ac:dyDescent="0.25">
      <c r="BR939450" s="2394"/>
    </row>
    <row r="939451" spans="70:70" x14ac:dyDescent="0.25">
      <c r="BR939451" s="2381"/>
    </row>
    <row r="939475" spans="70:70" x14ac:dyDescent="0.25">
      <c r="BR939475" s="2394"/>
    </row>
    <row r="939476" spans="70:70" x14ac:dyDescent="0.25">
      <c r="BR939476" s="2381"/>
    </row>
    <row r="939500" spans="70:70" x14ac:dyDescent="0.25">
      <c r="BR939500" s="2394"/>
    </row>
    <row r="939501" spans="70:70" x14ac:dyDescent="0.25">
      <c r="BR939501" s="2381"/>
    </row>
    <row r="939525" spans="70:70" x14ac:dyDescent="0.25">
      <c r="BR939525" s="2394"/>
    </row>
    <row r="939526" spans="70:70" x14ac:dyDescent="0.25">
      <c r="BR939526" s="2381"/>
    </row>
    <row r="939550" spans="70:70" x14ac:dyDescent="0.25">
      <c r="BR939550" s="2394"/>
    </row>
    <row r="939551" spans="70:70" x14ac:dyDescent="0.25">
      <c r="BR939551" s="2381"/>
    </row>
    <row r="939575" spans="70:70" x14ac:dyDescent="0.25">
      <c r="BR939575" s="2394"/>
    </row>
    <row r="939576" spans="70:70" x14ac:dyDescent="0.25">
      <c r="BR939576" s="2381"/>
    </row>
    <row r="939600" spans="70:70" x14ac:dyDescent="0.25">
      <c r="BR939600" s="2394"/>
    </row>
    <row r="939601" spans="70:70" x14ac:dyDescent="0.25">
      <c r="BR939601" s="2381"/>
    </row>
    <row r="939625" spans="70:70" x14ac:dyDescent="0.25">
      <c r="BR939625" s="2394"/>
    </row>
    <row r="939626" spans="70:70" x14ac:dyDescent="0.25">
      <c r="BR939626" s="2381"/>
    </row>
    <row r="939650" spans="70:70" x14ac:dyDescent="0.25">
      <c r="BR939650" s="2394"/>
    </row>
    <row r="939651" spans="70:70" x14ac:dyDescent="0.25">
      <c r="BR939651" s="2381"/>
    </row>
    <row r="939675" spans="70:70" x14ac:dyDescent="0.25">
      <c r="BR939675" s="2394"/>
    </row>
    <row r="939676" spans="70:70" x14ac:dyDescent="0.25">
      <c r="BR939676" s="2381"/>
    </row>
    <row r="939700" spans="70:70" x14ac:dyDescent="0.25">
      <c r="BR939700" s="2394"/>
    </row>
    <row r="939701" spans="70:70" x14ac:dyDescent="0.25">
      <c r="BR939701" s="2381"/>
    </row>
    <row r="939725" spans="70:70" x14ac:dyDescent="0.25">
      <c r="BR939725" s="2394"/>
    </row>
    <row r="939726" spans="70:70" x14ac:dyDescent="0.25">
      <c r="BR939726" s="2381"/>
    </row>
    <row r="939750" spans="70:70" x14ac:dyDescent="0.25">
      <c r="BR939750" s="2394"/>
    </row>
    <row r="939751" spans="70:70" x14ac:dyDescent="0.25">
      <c r="BR939751" s="2381"/>
    </row>
    <row r="939775" spans="70:70" x14ac:dyDescent="0.25">
      <c r="BR939775" s="2394"/>
    </row>
    <row r="939776" spans="70:70" x14ac:dyDescent="0.25">
      <c r="BR939776" s="2381"/>
    </row>
    <row r="939800" spans="70:70" x14ac:dyDescent="0.25">
      <c r="BR939800" s="2394"/>
    </row>
    <row r="939801" spans="70:70" x14ac:dyDescent="0.25">
      <c r="BR939801" s="2381"/>
    </row>
    <row r="939825" spans="70:70" x14ac:dyDescent="0.25">
      <c r="BR939825" s="2394"/>
    </row>
    <row r="939826" spans="70:70" x14ac:dyDescent="0.25">
      <c r="BR939826" s="2381"/>
    </row>
    <row r="939850" spans="70:70" x14ac:dyDescent="0.25">
      <c r="BR939850" s="2394"/>
    </row>
    <row r="939851" spans="70:70" x14ac:dyDescent="0.25">
      <c r="BR939851" s="2381"/>
    </row>
    <row r="939875" spans="70:70" x14ac:dyDescent="0.25">
      <c r="BR939875" s="2394"/>
    </row>
    <row r="939876" spans="70:70" x14ac:dyDescent="0.25">
      <c r="BR939876" s="2381"/>
    </row>
    <row r="939900" spans="70:70" x14ac:dyDescent="0.25">
      <c r="BR939900" s="2394"/>
    </row>
    <row r="939901" spans="70:70" x14ac:dyDescent="0.25">
      <c r="BR939901" s="2381"/>
    </row>
    <row r="939925" spans="70:70" x14ac:dyDescent="0.25">
      <c r="BR939925" s="2394"/>
    </row>
    <row r="939926" spans="70:70" x14ac:dyDescent="0.25">
      <c r="BR939926" s="2381"/>
    </row>
    <row r="939950" spans="70:70" x14ac:dyDescent="0.25">
      <c r="BR939950" s="2394"/>
    </row>
    <row r="939951" spans="70:70" x14ac:dyDescent="0.25">
      <c r="BR939951" s="2381"/>
    </row>
    <row r="939975" spans="70:70" x14ac:dyDescent="0.25">
      <c r="BR939975" s="2394"/>
    </row>
    <row r="939976" spans="70:70" x14ac:dyDescent="0.25">
      <c r="BR939976" s="2381"/>
    </row>
    <row r="940000" spans="70:70" x14ac:dyDescent="0.25">
      <c r="BR940000" s="2394"/>
    </row>
    <row r="940001" spans="70:70" x14ac:dyDescent="0.25">
      <c r="BR940001" s="2381"/>
    </row>
    <row r="940025" spans="70:70" x14ac:dyDescent="0.25">
      <c r="BR940025" s="2394"/>
    </row>
    <row r="940026" spans="70:70" x14ac:dyDescent="0.25">
      <c r="BR940026" s="2381"/>
    </row>
    <row r="940050" spans="70:70" x14ac:dyDescent="0.25">
      <c r="BR940050" s="2394"/>
    </row>
    <row r="940051" spans="70:70" x14ac:dyDescent="0.25">
      <c r="BR940051" s="2381"/>
    </row>
    <row r="940075" spans="70:70" x14ac:dyDescent="0.25">
      <c r="BR940075" s="2394"/>
    </row>
    <row r="940076" spans="70:70" x14ac:dyDescent="0.25">
      <c r="BR940076" s="2381"/>
    </row>
    <row r="940100" spans="70:70" x14ac:dyDescent="0.25">
      <c r="BR940100" s="2394"/>
    </row>
    <row r="940101" spans="70:70" x14ac:dyDescent="0.25">
      <c r="BR940101" s="2381"/>
    </row>
    <row r="940125" spans="70:70" x14ac:dyDescent="0.25">
      <c r="BR940125" s="2394"/>
    </row>
    <row r="940126" spans="70:70" x14ac:dyDescent="0.25">
      <c r="BR940126" s="2381"/>
    </row>
    <row r="940150" spans="70:70" x14ac:dyDescent="0.25">
      <c r="BR940150" s="2394"/>
    </row>
    <row r="940151" spans="70:70" x14ac:dyDescent="0.25">
      <c r="BR940151" s="2381"/>
    </row>
    <row r="940175" spans="70:70" x14ac:dyDescent="0.25">
      <c r="BR940175" s="2394"/>
    </row>
    <row r="940176" spans="70:70" x14ac:dyDescent="0.25">
      <c r="BR940176" s="2381"/>
    </row>
    <row r="940200" spans="70:70" x14ac:dyDescent="0.25">
      <c r="BR940200" s="2394"/>
    </row>
    <row r="940201" spans="70:70" x14ac:dyDescent="0.25">
      <c r="BR940201" s="2381"/>
    </row>
    <row r="940225" spans="70:70" x14ac:dyDescent="0.25">
      <c r="BR940225" s="2394"/>
    </row>
    <row r="940226" spans="70:70" x14ac:dyDescent="0.25">
      <c r="BR940226" s="2381"/>
    </row>
    <row r="940250" spans="70:70" x14ac:dyDescent="0.25">
      <c r="BR940250" s="2394"/>
    </row>
    <row r="940251" spans="70:70" x14ac:dyDescent="0.25">
      <c r="BR940251" s="2381"/>
    </row>
    <row r="940275" spans="70:70" x14ac:dyDescent="0.25">
      <c r="BR940275" s="2394"/>
    </row>
    <row r="940276" spans="70:70" x14ac:dyDescent="0.25">
      <c r="BR940276" s="2381"/>
    </row>
    <row r="940300" spans="70:70" x14ac:dyDescent="0.25">
      <c r="BR940300" s="2394"/>
    </row>
    <row r="940301" spans="70:70" x14ac:dyDescent="0.25">
      <c r="BR940301" s="2381"/>
    </row>
    <row r="940325" spans="70:70" x14ac:dyDescent="0.25">
      <c r="BR940325" s="2394"/>
    </row>
    <row r="940326" spans="70:70" x14ac:dyDescent="0.25">
      <c r="BR940326" s="2381"/>
    </row>
    <row r="940350" spans="70:70" x14ac:dyDescent="0.25">
      <c r="BR940350" s="2394"/>
    </row>
    <row r="940351" spans="70:70" x14ac:dyDescent="0.25">
      <c r="BR940351" s="2381"/>
    </row>
    <row r="940375" spans="70:70" x14ac:dyDescent="0.25">
      <c r="BR940375" s="2394"/>
    </row>
    <row r="940376" spans="70:70" x14ac:dyDescent="0.25">
      <c r="BR940376" s="2381"/>
    </row>
    <row r="940400" spans="70:70" x14ac:dyDescent="0.25">
      <c r="BR940400" s="2394"/>
    </row>
    <row r="940401" spans="70:70" x14ac:dyDescent="0.25">
      <c r="BR940401" s="2381"/>
    </row>
    <row r="940425" spans="70:70" x14ac:dyDescent="0.25">
      <c r="BR940425" s="2394"/>
    </row>
    <row r="940426" spans="70:70" x14ac:dyDescent="0.25">
      <c r="BR940426" s="2381"/>
    </row>
    <row r="940450" spans="70:70" x14ac:dyDescent="0.25">
      <c r="BR940450" s="2394"/>
    </row>
    <row r="940451" spans="70:70" x14ac:dyDescent="0.25">
      <c r="BR940451" s="2381"/>
    </row>
    <row r="940475" spans="70:70" x14ac:dyDescent="0.25">
      <c r="BR940475" s="2394"/>
    </row>
    <row r="940476" spans="70:70" x14ac:dyDescent="0.25">
      <c r="BR940476" s="2381"/>
    </row>
    <row r="940500" spans="70:70" x14ac:dyDescent="0.25">
      <c r="BR940500" s="2394"/>
    </row>
    <row r="940501" spans="70:70" x14ac:dyDescent="0.25">
      <c r="BR940501" s="2381"/>
    </row>
    <row r="940525" spans="70:70" x14ac:dyDescent="0.25">
      <c r="BR940525" s="2394"/>
    </row>
    <row r="940526" spans="70:70" x14ac:dyDescent="0.25">
      <c r="BR940526" s="2381"/>
    </row>
    <row r="940550" spans="70:70" x14ac:dyDescent="0.25">
      <c r="BR940550" s="2394"/>
    </row>
    <row r="940551" spans="70:70" x14ac:dyDescent="0.25">
      <c r="BR940551" s="2381"/>
    </row>
    <row r="940575" spans="70:70" x14ac:dyDescent="0.25">
      <c r="BR940575" s="2394"/>
    </row>
    <row r="940576" spans="70:70" x14ac:dyDescent="0.25">
      <c r="BR940576" s="2381"/>
    </row>
    <row r="940600" spans="70:70" x14ac:dyDescent="0.25">
      <c r="BR940600" s="2394"/>
    </row>
    <row r="940601" spans="70:70" x14ac:dyDescent="0.25">
      <c r="BR940601" s="2381"/>
    </row>
    <row r="940625" spans="70:70" x14ac:dyDescent="0.25">
      <c r="BR940625" s="2394"/>
    </row>
    <row r="940626" spans="70:70" x14ac:dyDescent="0.25">
      <c r="BR940626" s="2381"/>
    </row>
    <row r="940650" spans="70:70" x14ac:dyDescent="0.25">
      <c r="BR940650" s="2394"/>
    </row>
    <row r="940651" spans="70:70" x14ac:dyDescent="0.25">
      <c r="BR940651" s="2381"/>
    </row>
    <row r="940675" spans="70:70" x14ac:dyDescent="0.25">
      <c r="BR940675" s="2394"/>
    </row>
    <row r="940676" spans="70:70" x14ac:dyDescent="0.25">
      <c r="BR940676" s="2381"/>
    </row>
    <row r="940700" spans="70:70" x14ac:dyDescent="0.25">
      <c r="BR940700" s="2394"/>
    </row>
    <row r="940701" spans="70:70" x14ac:dyDescent="0.25">
      <c r="BR940701" s="2381"/>
    </row>
    <row r="940725" spans="70:70" x14ac:dyDescent="0.25">
      <c r="BR940725" s="2394"/>
    </row>
    <row r="940726" spans="70:70" x14ac:dyDescent="0.25">
      <c r="BR940726" s="2381"/>
    </row>
    <row r="940750" spans="70:70" x14ac:dyDescent="0.25">
      <c r="BR940750" s="2394"/>
    </row>
    <row r="940751" spans="70:70" x14ac:dyDescent="0.25">
      <c r="BR940751" s="2381"/>
    </row>
    <row r="940775" spans="70:70" x14ac:dyDescent="0.25">
      <c r="BR940775" s="2394"/>
    </row>
    <row r="940776" spans="70:70" x14ac:dyDescent="0.25">
      <c r="BR940776" s="2381"/>
    </row>
    <row r="940800" spans="70:70" x14ac:dyDescent="0.25">
      <c r="BR940800" s="2394"/>
    </row>
    <row r="940801" spans="70:70" x14ac:dyDescent="0.25">
      <c r="BR940801" s="2381"/>
    </row>
    <row r="940825" spans="70:70" x14ac:dyDescent="0.25">
      <c r="BR940825" s="2394"/>
    </row>
    <row r="940826" spans="70:70" x14ac:dyDescent="0.25">
      <c r="BR940826" s="2381"/>
    </row>
    <row r="940850" spans="70:70" x14ac:dyDescent="0.25">
      <c r="BR940850" s="2394"/>
    </row>
    <row r="940851" spans="70:70" x14ac:dyDescent="0.25">
      <c r="BR940851" s="2381"/>
    </row>
    <row r="940875" spans="70:70" x14ac:dyDescent="0.25">
      <c r="BR940875" s="2394"/>
    </row>
    <row r="940876" spans="70:70" x14ac:dyDescent="0.25">
      <c r="BR940876" s="2381"/>
    </row>
    <row r="940900" spans="70:70" x14ac:dyDescent="0.25">
      <c r="BR940900" s="2394"/>
    </row>
    <row r="940901" spans="70:70" x14ac:dyDescent="0.25">
      <c r="BR940901" s="2381"/>
    </row>
    <row r="940925" spans="70:70" x14ac:dyDescent="0.25">
      <c r="BR940925" s="2394"/>
    </row>
    <row r="940926" spans="70:70" x14ac:dyDescent="0.25">
      <c r="BR940926" s="2381"/>
    </row>
    <row r="940950" spans="70:70" x14ac:dyDescent="0.25">
      <c r="BR940950" s="2394"/>
    </row>
    <row r="940951" spans="70:70" x14ac:dyDescent="0.25">
      <c r="BR940951" s="2381"/>
    </row>
    <row r="940975" spans="70:70" x14ac:dyDescent="0.25">
      <c r="BR940975" s="2394"/>
    </row>
    <row r="940976" spans="70:70" x14ac:dyDescent="0.25">
      <c r="BR940976" s="2381"/>
    </row>
    <row r="941000" spans="70:70" x14ac:dyDescent="0.25">
      <c r="BR941000" s="2394"/>
    </row>
    <row r="941001" spans="70:70" x14ac:dyDescent="0.25">
      <c r="BR941001" s="2381"/>
    </row>
    <row r="941025" spans="70:70" x14ac:dyDescent="0.25">
      <c r="BR941025" s="2394"/>
    </row>
    <row r="941026" spans="70:70" x14ac:dyDescent="0.25">
      <c r="BR941026" s="2381"/>
    </row>
    <row r="941050" spans="70:70" x14ac:dyDescent="0.25">
      <c r="BR941050" s="2394"/>
    </row>
    <row r="941051" spans="70:70" x14ac:dyDescent="0.25">
      <c r="BR941051" s="2381"/>
    </row>
    <row r="941075" spans="70:70" x14ac:dyDescent="0.25">
      <c r="BR941075" s="2394"/>
    </row>
    <row r="941076" spans="70:70" x14ac:dyDescent="0.25">
      <c r="BR941076" s="2381"/>
    </row>
    <row r="941100" spans="70:70" x14ac:dyDescent="0.25">
      <c r="BR941100" s="2394"/>
    </row>
    <row r="941101" spans="70:70" x14ac:dyDescent="0.25">
      <c r="BR941101" s="2381"/>
    </row>
    <row r="941125" spans="70:70" x14ac:dyDescent="0.25">
      <c r="BR941125" s="2394"/>
    </row>
    <row r="941126" spans="70:70" x14ac:dyDescent="0.25">
      <c r="BR941126" s="2381"/>
    </row>
    <row r="941150" spans="70:70" x14ac:dyDescent="0.25">
      <c r="BR941150" s="2394"/>
    </row>
    <row r="941151" spans="70:70" x14ac:dyDescent="0.25">
      <c r="BR941151" s="2381"/>
    </row>
    <row r="941175" spans="70:70" x14ac:dyDescent="0.25">
      <c r="BR941175" s="2394"/>
    </row>
    <row r="941176" spans="70:70" x14ac:dyDescent="0.25">
      <c r="BR941176" s="2381"/>
    </row>
    <row r="941200" spans="70:70" x14ac:dyDescent="0.25">
      <c r="BR941200" s="2394"/>
    </row>
    <row r="941201" spans="70:70" x14ac:dyDescent="0.25">
      <c r="BR941201" s="2381"/>
    </row>
    <row r="941225" spans="70:70" x14ac:dyDescent="0.25">
      <c r="BR941225" s="2394"/>
    </row>
    <row r="941226" spans="70:70" x14ac:dyDescent="0.25">
      <c r="BR941226" s="2381"/>
    </row>
    <row r="941250" spans="70:70" x14ac:dyDescent="0.25">
      <c r="BR941250" s="2394"/>
    </row>
    <row r="941251" spans="70:70" x14ac:dyDescent="0.25">
      <c r="BR941251" s="2381"/>
    </row>
    <row r="941275" spans="70:70" x14ac:dyDescent="0.25">
      <c r="BR941275" s="2394"/>
    </row>
    <row r="941276" spans="70:70" x14ac:dyDescent="0.25">
      <c r="BR941276" s="2381"/>
    </row>
    <row r="941300" spans="70:70" x14ac:dyDescent="0.25">
      <c r="BR941300" s="2394"/>
    </row>
    <row r="941301" spans="70:70" x14ac:dyDescent="0.25">
      <c r="BR941301" s="2381"/>
    </row>
    <row r="941325" spans="70:70" x14ac:dyDescent="0.25">
      <c r="BR941325" s="2394"/>
    </row>
    <row r="941326" spans="70:70" x14ac:dyDescent="0.25">
      <c r="BR941326" s="2381"/>
    </row>
    <row r="941350" spans="70:70" x14ac:dyDescent="0.25">
      <c r="BR941350" s="2394"/>
    </row>
    <row r="941351" spans="70:70" x14ac:dyDescent="0.25">
      <c r="BR941351" s="2381"/>
    </row>
    <row r="941375" spans="70:70" x14ac:dyDescent="0.25">
      <c r="BR941375" s="2394"/>
    </row>
    <row r="941376" spans="70:70" x14ac:dyDescent="0.25">
      <c r="BR941376" s="2381"/>
    </row>
    <row r="941400" spans="70:70" x14ac:dyDescent="0.25">
      <c r="BR941400" s="2394"/>
    </row>
    <row r="941401" spans="70:70" x14ac:dyDescent="0.25">
      <c r="BR941401" s="2381"/>
    </row>
    <row r="941425" spans="70:70" x14ac:dyDescent="0.25">
      <c r="BR941425" s="2394"/>
    </row>
    <row r="941426" spans="70:70" x14ac:dyDescent="0.25">
      <c r="BR941426" s="2381"/>
    </row>
    <row r="941450" spans="70:70" x14ac:dyDescent="0.25">
      <c r="BR941450" s="2394"/>
    </row>
    <row r="941451" spans="70:70" x14ac:dyDescent="0.25">
      <c r="BR941451" s="2381"/>
    </row>
    <row r="941475" spans="70:70" x14ac:dyDescent="0.25">
      <c r="BR941475" s="2394"/>
    </row>
    <row r="941476" spans="70:70" x14ac:dyDescent="0.25">
      <c r="BR941476" s="2381"/>
    </row>
    <row r="941500" spans="70:70" x14ac:dyDescent="0.25">
      <c r="BR941500" s="2394"/>
    </row>
    <row r="941501" spans="70:70" x14ac:dyDescent="0.25">
      <c r="BR941501" s="2381"/>
    </row>
    <row r="941525" spans="70:70" x14ac:dyDescent="0.25">
      <c r="BR941525" s="2394"/>
    </row>
    <row r="941526" spans="70:70" x14ac:dyDescent="0.25">
      <c r="BR941526" s="2381"/>
    </row>
    <row r="941550" spans="70:70" x14ac:dyDescent="0.25">
      <c r="BR941550" s="2394"/>
    </row>
    <row r="941551" spans="70:70" x14ac:dyDescent="0.25">
      <c r="BR941551" s="2381"/>
    </row>
    <row r="941575" spans="70:70" x14ac:dyDescent="0.25">
      <c r="BR941575" s="2394"/>
    </row>
    <row r="941576" spans="70:70" x14ac:dyDescent="0.25">
      <c r="BR941576" s="2381"/>
    </row>
    <row r="941600" spans="70:70" x14ac:dyDescent="0.25">
      <c r="BR941600" s="2394"/>
    </row>
    <row r="941601" spans="70:70" x14ac:dyDescent="0.25">
      <c r="BR941601" s="2381"/>
    </row>
    <row r="941625" spans="70:70" x14ac:dyDescent="0.25">
      <c r="BR941625" s="2394"/>
    </row>
    <row r="941626" spans="70:70" x14ac:dyDescent="0.25">
      <c r="BR941626" s="2381"/>
    </row>
    <row r="941650" spans="70:70" x14ac:dyDescent="0.25">
      <c r="BR941650" s="2394"/>
    </row>
    <row r="941651" spans="70:70" x14ac:dyDescent="0.25">
      <c r="BR941651" s="2381"/>
    </row>
    <row r="941675" spans="70:70" x14ac:dyDescent="0.25">
      <c r="BR941675" s="2394"/>
    </row>
    <row r="941676" spans="70:70" x14ac:dyDescent="0.25">
      <c r="BR941676" s="2381"/>
    </row>
    <row r="941700" spans="70:70" x14ac:dyDescent="0.25">
      <c r="BR941700" s="2394"/>
    </row>
    <row r="941701" spans="70:70" x14ac:dyDescent="0.25">
      <c r="BR941701" s="2381"/>
    </row>
    <row r="941725" spans="70:70" x14ac:dyDescent="0.25">
      <c r="BR941725" s="2394"/>
    </row>
    <row r="941726" spans="70:70" x14ac:dyDescent="0.25">
      <c r="BR941726" s="2381"/>
    </row>
    <row r="941750" spans="70:70" x14ac:dyDescent="0.25">
      <c r="BR941750" s="2394"/>
    </row>
    <row r="941751" spans="70:70" x14ac:dyDescent="0.25">
      <c r="BR941751" s="2381"/>
    </row>
    <row r="941775" spans="70:70" x14ac:dyDescent="0.25">
      <c r="BR941775" s="2394"/>
    </row>
    <row r="941776" spans="70:70" x14ac:dyDescent="0.25">
      <c r="BR941776" s="2381"/>
    </row>
    <row r="941800" spans="70:70" x14ac:dyDescent="0.25">
      <c r="BR941800" s="2394"/>
    </row>
    <row r="941801" spans="70:70" x14ac:dyDescent="0.25">
      <c r="BR941801" s="2381"/>
    </row>
    <row r="941825" spans="70:70" x14ac:dyDescent="0.25">
      <c r="BR941825" s="2394"/>
    </row>
    <row r="941826" spans="70:70" x14ac:dyDescent="0.25">
      <c r="BR941826" s="2381"/>
    </row>
    <row r="941850" spans="70:70" x14ac:dyDescent="0.25">
      <c r="BR941850" s="2394"/>
    </row>
    <row r="941851" spans="70:70" x14ac:dyDescent="0.25">
      <c r="BR941851" s="2381"/>
    </row>
    <row r="941875" spans="70:70" x14ac:dyDescent="0.25">
      <c r="BR941875" s="2394"/>
    </row>
    <row r="941876" spans="70:70" x14ac:dyDescent="0.25">
      <c r="BR941876" s="2381"/>
    </row>
    <row r="941900" spans="70:70" x14ac:dyDescent="0.25">
      <c r="BR941900" s="2394"/>
    </row>
    <row r="941901" spans="70:70" x14ac:dyDescent="0.25">
      <c r="BR941901" s="2381"/>
    </row>
    <row r="941925" spans="70:70" x14ac:dyDescent="0.25">
      <c r="BR941925" s="2394"/>
    </row>
    <row r="941926" spans="70:70" x14ac:dyDescent="0.25">
      <c r="BR941926" s="2381"/>
    </row>
    <row r="941950" spans="70:70" x14ac:dyDescent="0.25">
      <c r="BR941950" s="2394"/>
    </row>
    <row r="941951" spans="70:70" x14ac:dyDescent="0.25">
      <c r="BR941951" s="2381"/>
    </row>
    <row r="941975" spans="70:70" x14ac:dyDescent="0.25">
      <c r="BR941975" s="2394"/>
    </row>
    <row r="941976" spans="70:70" x14ac:dyDescent="0.25">
      <c r="BR941976" s="2381"/>
    </row>
    <row r="942000" spans="70:70" x14ac:dyDescent="0.25">
      <c r="BR942000" s="2394"/>
    </row>
    <row r="942001" spans="70:70" x14ac:dyDescent="0.25">
      <c r="BR942001" s="2381"/>
    </row>
    <row r="942025" spans="70:70" x14ac:dyDescent="0.25">
      <c r="BR942025" s="2394"/>
    </row>
    <row r="942026" spans="70:70" x14ac:dyDescent="0.25">
      <c r="BR942026" s="2381"/>
    </row>
    <row r="942050" spans="70:70" x14ac:dyDescent="0.25">
      <c r="BR942050" s="2394"/>
    </row>
    <row r="942051" spans="70:70" x14ac:dyDescent="0.25">
      <c r="BR942051" s="2381"/>
    </row>
    <row r="942075" spans="70:70" x14ac:dyDescent="0.25">
      <c r="BR942075" s="2394"/>
    </row>
    <row r="942076" spans="70:70" x14ac:dyDescent="0.25">
      <c r="BR942076" s="2381"/>
    </row>
    <row r="942100" spans="70:70" x14ac:dyDescent="0.25">
      <c r="BR942100" s="2394"/>
    </row>
    <row r="942101" spans="70:70" x14ac:dyDescent="0.25">
      <c r="BR942101" s="2381"/>
    </row>
    <row r="942125" spans="70:70" x14ac:dyDescent="0.25">
      <c r="BR942125" s="2394"/>
    </row>
    <row r="942126" spans="70:70" x14ac:dyDescent="0.25">
      <c r="BR942126" s="2381"/>
    </row>
    <row r="942150" spans="70:70" x14ac:dyDescent="0.25">
      <c r="BR942150" s="2394"/>
    </row>
    <row r="942151" spans="70:70" x14ac:dyDescent="0.25">
      <c r="BR942151" s="2381"/>
    </row>
    <row r="942175" spans="70:70" x14ac:dyDescent="0.25">
      <c r="BR942175" s="2394"/>
    </row>
    <row r="942176" spans="70:70" x14ac:dyDescent="0.25">
      <c r="BR942176" s="2381"/>
    </row>
    <row r="942200" spans="70:70" x14ac:dyDescent="0.25">
      <c r="BR942200" s="2394"/>
    </row>
    <row r="942201" spans="70:70" x14ac:dyDescent="0.25">
      <c r="BR942201" s="2381"/>
    </row>
    <row r="942225" spans="70:70" x14ac:dyDescent="0.25">
      <c r="BR942225" s="2394"/>
    </row>
    <row r="942226" spans="70:70" x14ac:dyDescent="0.25">
      <c r="BR942226" s="2381"/>
    </row>
    <row r="942250" spans="70:70" x14ac:dyDescent="0.25">
      <c r="BR942250" s="2394"/>
    </row>
    <row r="942251" spans="70:70" x14ac:dyDescent="0.25">
      <c r="BR942251" s="2381"/>
    </row>
    <row r="942275" spans="70:70" x14ac:dyDescent="0.25">
      <c r="BR942275" s="2394"/>
    </row>
    <row r="942276" spans="70:70" x14ac:dyDescent="0.25">
      <c r="BR942276" s="2381"/>
    </row>
    <row r="942300" spans="70:70" x14ac:dyDescent="0.25">
      <c r="BR942300" s="2394"/>
    </row>
    <row r="942301" spans="70:70" x14ac:dyDescent="0.25">
      <c r="BR942301" s="2381"/>
    </row>
    <row r="942325" spans="70:70" x14ac:dyDescent="0.25">
      <c r="BR942325" s="2394"/>
    </row>
    <row r="942326" spans="70:70" x14ac:dyDescent="0.25">
      <c r="BR942326" s="2381"/>
    </row>
    <row r="942350" spans="70:70" x14ac:dyDescent="0.25">
      <c r="BR942350" s="2394"/>
    </row>
    <row r="942351" spans="70:70" x14ac:dyDescent="0.25">
      <c r="BR942351" s="2381"/>
    </row>
    <row r="942375" spans="70:70" x14ac:dyDescent="0.25">
      <c r="BR942375" s="2394"/>
    </row>
    <row r="942376" spans="70:70" x14ac:dyDescent="0.25">
      <c r="BR942376" s="2381"/>
    </row>
    <row r="942400" spans="70:70" x14ac:dyDescent="0.25">
      <c r="BR942400" s="2394"/>
    </row>
    <row r="942401" spans="70:70" x14ac:dyDescent="0.25">
      <c r="BR942401" s="2381"/>
    </row>
    <row r="942425" spans="70:70" x14ac:dyDescent="0.25">
      <c r="BR942425" s="2394"/>
    </row>
    <row r="942426" spans="70:70" x14ac:dyDescent="0.25">
      <c r="BR942426" s="2381"/>
    </row>
    <row r="942450" spans="70:70" x14ac:dyDescent="0.25">
      <c r="BR942450" s="2394"/>
    </row>
    <row r="942451" spans="70:70" x14ac:dyDescent="0.25">
      <c r="BR942451" s="2381"/>
    </row>
    <row r="942475" spans="70:70" x14ac:dyDescent="0.25">
      <c r="BR942475" s="2394"/>
    </row>
    <row r="942476" spans="70:70" x14ac:dyDescent="0.25">
      <c r="BR942476" s="2381"/>
    </row>
    <row r="942500" spans="70:70" x14ac:dyDescent="0.25">
      <c r="BR942500" s="2394"/>
    </row>
    <row r="942501" spans="70:70" x14ac:dyDescent="0.25">
      <c r="BR942501" s="2381"/>
    </row>
    <row r="942525" spans="70:70" x14ac:dyDescent="0.25">
      <c r="BR942525" s="2394"/>
    </row>
    <row r="942526" spans="70:70" x14ac:dyDescent="0.25">
      <c r="BR942526" s="2381"/>
    </row>
    <row r="942550" spans="70:70" x14ac:dyDescent="0.25">
      <c r="BR942550" s="2394"/>
    </row>
    <row r="942551" spans="70:70" x14ac:dyDescent="0.25">
      <c r="BR942551" s="2381"/>
    </row>
    <row r="942575" spans="70:70" x14ac:dyDescent="0.25">
      <c r="BR942575" s="2394"/>
    </row>
    <row r="942576" spans="70:70" x14ac:dyDescent="0.25">
      <c r="BR942576" s="2381"/>
    </row>
    <row r="942600" spans="70:70" x14ac:dyDescent="0.25">
      <c r="BR942600" s="2394"/>
    </row>
    <row r="942601" spans="70:70" x14ac:dyDescent="0.25">
      <c r="BR942601" s="2381"/>
    </row>
    <row r="942625" spans="70:70" x14ac:dyDescent="0.25">
      <c r="BR942625" s="2394"/>
    </row>
    <row r="942626" spans="70:70" x14ac:dyDescent="0.25">
      <c r="BR942626" s="2381"/>
    </row>
    <row r="942650" spans="70:70" x14ac:dyDescent="0.25">
      <c r="BR942650" s="2394"/>
    </row>
    <row r="942651" spans="70:70" x14ac:dyDescent="0.25">
      <c r="BR942651" s="2381"/>
    </row>
    <row r="942675" spans="70:70" x14ac:dyDescent="0.25">
      <c r="BR942675" s="2394"/>
    </row>
    <row r="942676" spans="70:70" x14ac:dyDescent="0.25">
      <c r="BR942676" s="2381"/>
    </row>
    <row r="942700" spans="70:70" x14ac:dyDescent="0.25">
      <c r="BR942700" s="2394"/>
    </row>
    <row r="942701" spans="70:70" x14ac:dyDescent="0.25">
      <c r="BR942701" s="2381"/>
    </row>
    <row r="942725" spans="70:70" x14ac:dyDescent="0.25">
      <c r="BR942725" s="2394"/>
    </row>
    <row r="942726" spans="70:70" x14ac:dyDescent="0.25">
      <c r="BR942726" s="2381"/>
    </row>
    <row r="942750" spans="70:70" x14ac:dyDescent="0.25">
      <c r="BR942750" s="2394"/>
    </row>
    <row r="942751" spans="70:70" x14ac:dyDescent="0.25">
      <c r="BR942751" s="2381"/>
    </row>
    <row r="942775" spans="70:70" x14ac:dyDescent="0.25">
      <c r="BR942775" s="2394"/>
    </row>
    <row r="942776" spans="70:70" x14ac:dyDescent="0.25">
      <c r="BR942776" s="2381"/>
    </row>
    <row r="942800" spans="70:70" x14ac:dyDescent="0.25">
      <c r="BR942800" s="2394"/>
    </row>
    <row r="942801" spans="70:70" x14ac:dyDescent="0.25">
      <c r="BR942801" s="2381"/>
    </row>
    <row r="942825" spans="70:70" x14ac:dyDescent="0.25">
      <c r="BR942825" s="2394"/>
    </row>
    <row r="942826" spans="70:70" x14ac:dyDescent="0.25">
      <c r="BR942826" s="2381"/>
    </row>
    <row r="942850" spans="70:70" x14ac:dyDescent="0.25">
      <c r="BR942850" s="2394"/>
    </row>
    <row r="942851" spans="70:70" x14ac:dyDescent="0.25">
      <c r="BR942851" s="2381"/>
    </row>
    <row r="942875" spans="70:70" x14ac:dyDescent="0.25">
      <c r="BR942875" s="2394"/>
    </row>
    <row r="942876" spans="70:70" x14ac:dyDescent="0.25">
      <c r="BR942876" s="2381"/>
    </row>
    <row r="942900" spans="70:70" x14ac:dyDescent="0.25">
      <c r="BR942900" s="2394"/>
    </row>
    <row r="942901" spans="70:70" x14ac:dyDescent="0.25">
      <c r="BR942901" s="2381"/>
    </row>
    <row r="942925" spans="70:70" x14ac:dyDescent="0.25">
      <c r="BR942925" s="2394"/>
    </row>
    <row r="942926" spans="70:70" x14ac:dyDescent="0.25">
      <c r="BR942926" s="2381"/>
    </row>
    <row r="942950" spans="70:70" x14ac:dyDescent="0.25">
      <c r="BR942950" s="2394"/>
    </row>
    <row r="942951" spans="70:70" x14ac:dyDescent="0.25">
      <c r="BR942951" s="2381"/>
    </row>
    <row r="942975" spans="70:70" x14ac:dyDescent="0.25">
      <c r="BR942975" s="2394"/>
    </row>
    <row r="942976" spans="70:70" x14ac:dyDescent="0.25">
      <c r="BR942976" s="2381"/>
    </row>
    <row r="943000" spans="70:70" x14ac:dyDescent="0.25">
      <c r="BR943000" s="2394"/>
    </row>
    <row r="943001" spans="70:70" x14ac:dyDescent="0.25">
      <c r="BR943001" s="2381"/>
    </row>
    <row r="943025" spans="70:70" x14ac:dyDescent="0.25">
      <c r="BR943025" s="2394"/>
    </row>
    <row r="943026" spans="70:70" x14ac:dyDescent="0.25">
      <c r="BR943026" s="2381"/>
    </row>
    <row r="943050" spans="70:70" x14ac:dyDescent="0.25">
      <c r="BR943050" s="2394"/>
    </row>
    <row r="943051" spans="70:70" x14ac:dyDescent="0.25">
      <c r="BR943051" s="2381"/>
    </row>
    <row r="943075" spans="70:70" x14ac:dyDescent="0.25">
      <c r="BR943075" s="2394"/>
    </row>
    <row r="943076" spans="70:70" x14ac:dyDescent="0.25">
      <c r="BR943076" s="2381"/>
    </row>
    <row r="943100" spans="70:70" x14ac:dyDescent="0.25">
      <c r="BR943100" s="2394"/>
    </row>
    <row r="943101" spans="70:70" x14ac:dyDescent="0.25">
      <c r="BR943101" s="2381"/>
    </row>
    <row r="943125" spans="70:70" x14ac:dyDescent="0.25">
      <c r="BR943125" s="2394"/>
    </row>
    <row r="943126" spans="70:70" x14ac:dyDescent="0.25">
      <c r="BR943126" s="2381"/>
    </row>
    <row r="943150" spans="70:70" x14ac:dyDescent="0.25">
      <c r="BR943150" s="2394"/>
    </row>
    <row r="943151" spans="70:70" x14ac:dyDescent="0.25">
      <c r="BR943151" s="2381"/>
    </row>
    <row r="943175" spans="70:70" x14ac:dyDescent="0.25">
      <c r="BR943175" s="2394"/>
    </row>
    <row r="943176" spans="70:70" x14ac:dyDescent="0.25">
      <c r="BR943176" s="2381"/>
    </row>
    <row r="943200" spans="70:70" x14ac:dyDescent="0.25">
      <c r="BR943200" s="2394"/>
    </row>
    <row r="943201" spans="70:70" x14ac:dyDescent="0.25">
      <c r="BR943201" s="2381"/>
    </row>
    <row r="943225" spans="70:70" x14ac:dyDescent="0.25">
      <c r="BR943225" s="2394"/>
    </row>
    <row r="943226" spans="70:70" x14ac:dyDescent="0.25">
      <c r="BR943226" s="2381"/>
    </row>
    <row r="943250" spans="70:70" x14ac:dyDescent="0.25">
      <c r="BR943250" s="2394"/>
    </row>
    <row r="943251" spans="70:70" x14ac:dyDescent="0.25">
      <c r="BR943251" s="2381"/>
    </row>
    <row r="943275" spans="70:70" x14ac:dyDescent="0.25">
      <c r="BR943275" s="2394"/>
    </row>
    <row r="943276" spans="70:70" x14ac:dyDescent="0.25">
      <c r="BR943276" s="2381"/>
    </row>
    <row r="943300" spans="70:70" x14ac:dyDescent="0.25">
      <c r="BR943300" s="2394"/>
    </row>
    <row r="943301" spans="70:70" x14ac:dyDescent="0.25">
      <c r="BR943301" s="2381"/>
    </row>
    <row r="943325" spans="70:70" x14ac:dyDescent="0.25">
      <c r="BR943325" s="2394"/>
    </row>
    <row r="943326" spans="70:70" x14ac:dyDescent="0.25">
      <c r="BR943326" s="2381"/>
    </row>
    <row r="943350" spans="70:70" x14ac:dyDescent="0.25">
      <c r="BR943350" s="2394"/>
    </row>
    <row r="943351" spans="70:70" x14ac:dyDescent="0.25">
      <c r="BR943351" s="2381"/>
    </row>
    <row r="943375" spans="70:70" x14ac:dyDescent="0.25">
      <c r="BR943375" s="2394"/>
    </row>
    <row r="943376" spans="70:70" x14ac:dyDescent="0.25">
      <c r="BR943376" s="2381"/>
    </row>
    <row r="943400" spans="70:70" x14ac:dyDescent="0.25">
      <c r="BR943400" s="2394"/>
    </row>
    <row r="943401" spans="70:70" x14ac:dyDescent="0.25">
      <c r="BR943401" s="2381"/>
    </row>
    <row r="943425" spans="70:70" x14ac:dyDescent="0.25">
      <c r="BR943425" s="2394"/>
    </row>
    <row r="943426" spans="70:70" x14ac:dyDescent="0.25">
      <c r="BR943426" s="2381"/>
    </row>
    <row r="943450" spans="70:70" x14ac:dyDescent="0.25">
      <c r="BR943450" s="2394"/>
    </row>
    <row r="943451" spans="70:70" x14ac:dyDescent="0.25">
      <c r="BR943451" s="2381"/>
    </row>
    <row r="943475" spans="70:70" x14ac:dyDescent="0.25">
      <c r="BR943475" s="2394"/>
    </row>
    <row r="943476" spans="70:70" x14ac:dyDescent="0.25">
      <c r="BR943476" s="2381"/>
    </row>
    <row r="943500" spans="70:70" x14ac:dyDescent="0.25">
      <c r="BR943500" s="2394"/>
    </row>
    <row r="943501" spans="70:70" x14ac:dyDescent="0.25">
      <c r="BR943501" s="2381"/>
    </row>
    <row r="943525" spans="70:70" x14ac:dyDescent="0.25">
      <c r="BR943525" s="2394"/>
    </row>
    <row r="943526" spans="70:70" x14ac:dyDescent="0.25">
      <c r="BR943526" s="2381"/>
    </row>
    <row r="943550" spans="70:70" x14ac:dyDescent="0.25">
      <c r="BR943550" s="2394"/>
    </row>
    <row r="943551" spans="70:70" x14ac:dyDescent="0.25">
      <c r="BR943551" s="2381"/>
    </row>
    <row r="943575" spans="70:70" x14ac:dyDescent="0.25">
      <c r="BR943575" s="2394"/>
    </row>
    <row r="943576" spans="70:70" x14ac:dyDescent="0.25">
      <c r="BR943576" s="2381"/>
    </row>
    <row r="943600" spans="70:70" x14ac:dyDescent="0.25">
      <c r="BR943600" s="2394"/>
    </row>
    <row r="943601" spans="70:70" x14ac:dyDescent="0.25">
      <c r="BR943601" s="2381"/>
    </row>
    <row r="943625" spans="70:70" x14ac:dyDescent="0.25">
      <c r="BR943625" s="2394"/>
    </row>
    <row r="943626" spans="70:70" x14ac:dyDescent="0.25">
      <c r="BR943626" s="2381"/>
    </row>
    <row r="943650" spans="70:70" x14ac:dyDescent="0.25">
      <c r="BR943650" s="2394"/>
    </row>
    <row r="943651" spans="70:70" x14ac:dyDescent="0.25">
      <c r="BR943651" s="2381"/>
    </row>
    <row r="943675" spans="70:70" x14ac:dyDescent="0.25">
      <c r="BR943675" s="2394"/>
    </row>
    <row r="943676" spans="70:70" x14ac:dyDescent="0.25">
      <c r="BR943676" s="2381"/>
    </row>
    <row r="943700" spans="70:70" x14ac:dyDescent="0.25">
      <c r="BR943700" s="2394"/>
    </row>
    <row r="943701" spans="70:70" x14ac:dyDescent="0.25">
      <c r="BR943701" s="2381"/>
    </row>
    <row r="943725" spans="70:70" x14ac:dyDescent="0.25">
      <c r="BR943725" s="2394"/>
    </row>
    <row r="943726" spans="70:70" x14ac:dyDescent="0.25">
      <c r="BR943726" s="2381"/>
    </row>
    <row r="943750" spans="70:70" x14ac:dyDescent="0.25">
      <c r="BR943750" s="2394"/>
    </row>
    <row r="943751" spans="70:70" x14ac:dyDescent="0.25">
      <c r="BR943751" s="2381"/>
    </row>
    <row r="943775" spans="70:70" x14ac:dyDescent="0.25">
      <c r="BR943775" s="2394"/>
    </row>
    <row r="943776" spans="70:70" x14ac:dyDescent="0.25">
      <c r="BR943776" s="2381"/>
    </row>
    <row r="943800" spans="70:70" x14ac:dyDescent="0.25">
      <c r="BR943800" s="2394"/>
    </row>
    <row r="943801" spans="70:70" x14ac:dyDescent="0.25">
      <c r="BR943801" s="2381"/>
    </row>
    <row r="943825" spans="70:70" x14ac:dyDescent="0.25">
      <c r="BR943825" s="2394"/>
    </row>
    <row r="943826" spans="70:70" x14ac:dyDescent="0.25">
      <c r="BR943826" s="2381"/>
    </row>
    <row r="943850" spans="70:70" x14ac:dyDescent="0.25">
      <c r="BR943850" s="2394"/>
    </row>
    <row r="943851" spans="70:70" x14ac:dyDescent="0.25">
      <c r="BR943851" s="2381"/>
    </row>
    <row r="943875" spans="70:70" x14ac:dyDescent="0.25">
      <c r="BR943875" s="2394"/>
    </row>
    <row r="943876" spans="70:70" x14ac:dyDescent="0.25">
      <c r="BR943876" s="2381"/>
    </row>
    <row r="943900" spans="70:70" x14ac:dyDescent="0.25">
      <c r="BR943900" s="2394"/>
    </row>
    <row r="943901" spans="70:70" x14ac:dyDescent="0.25">
      <c r="BR943901" s="2381"/>
    </row>
    <row r="943925" spans="70:70" x14ac:dyDescent="0.25">
      <c r="BR943925" s="2394"/>
    </row>
    <row r="943926" spans="70:70" x14ac:dyDescent="0.25">
      <c r="BR943926" s="2381"/>
    </row>
    <row r="943950" spans="70:70" x14ac:dyDescent="0.25">
      <c r="BR943950" s="2394"/>
    </row>
    <row r="943951" spans="70:70" x14ac:dyDescent="0.25">
      <c r="BR943951" s="2381"/>
    </row>
    <row r="943975" spans="70:70" x14ac:dyDescent="0.25">
      <c r="BR943975" s="2394"/>
    </row>
    <row r="943976" spans="70:70" x14ac:dyDescent="0.25">
      <c r="BR943976" s="2381"/>
    </row>
    <row r="944000" spans="70:70" x14ac:dyDescent="0.25">
      <c r="BR944000" s="2394"/>
    </row>
    <row r="944001" spans="70:70" x14ac:dyDescent="0.25">
      <c r="BR944001" s="2381"/>
    </row>
    <row r="944025" spans="70:70" x14ac:dyDescent="0.25">
      <c r="BR944025" s="2394"/>
    </row>
    <row r="944026" spans="70:70" x14ac:dyDescent="0.25">
      <c r="BR944026" s="2381"/>
    </row>
    <row r="944050" spans="70:70" x14ac:dyDescent="0.25">
      <c r="BR944050" s="2394"/>
    </row>
    <row r="944051" spans="70:70" x14ac:dyDescent="0.25">
      <c r="BR944051" s="2381"/>
    </row>
    <row r="944075" spans="70:70" x14ac:dyDescent="0.25">
      <c r="BR944075" s="2394"/>
    </row>
    <row r="944076" spans="70:70" x14ac:dyDescent="0.25">
      <c r="BR944076" s="2381"/>
    </row>
    <row r="944100" spans="70:70" x14ac:dyDescent="0.25">
      <c r="BR944100" s="2394"/>
    </row>
    <row r="944101" spans="70:70" x14ac:dyDescent="0.25">
      <c r="BR944101" s="2381"/>
    </row>
    <row r="944125" spans="70:70" x14ac:dyDescent="0.25">
      <c r="BR944125" s="2394"/>
    </row>
    <row r="944126" spans="70:70" x14ac:dyDescent="0.25">
      <c r="BR944126" s="2381"/>
    </row>
    <row r="944150" spans="70:70" x14ac:dyDescent="0.25">
      <c r="BR944150" s="2394"/>
    </row>
    <row r="944151" spans="70:70" x14ac:dyDescent="0.25">
      <c r="BR944151" s="2381"/>
    </row>
    <row r="944175" spans="70:70" x14ac:dyDescent="0.25">
      <c r="BR944175" s="2394"/>
    </row>
    <row r="944176" spans="70:70" x14ac:dyDescent="0.25">
      <c r="BR944176" s="2381"/>
    </row>
    <row r="944200" spans="70:70" x14ac:dyDescent="0.25">
      <c r="BR944200" s="2394"/>
    </row>
    <row r="944201" spans="70:70" x14ac:dyDescent="0.25">
      <c r="BR944201" s="2381"/>
    </row>
    <row r="944225" spans="70:70" x14ac:dyDescent="0.25">
      <c r="BR944225" s="2394"/>
    </row>
    <row r="944226" spans="70:70" x14ac:dyDescent="0.25">
      <c r="BR944226" s="2381"/>
    </row>
    <row r="944250" spans="70:70" x14ac:dyDescent="0.25">
      <c r="BR944250" s="2394"/>
    </row>
    <row r="944251" spans="70:70" x14ac:dyDescent="0.25">
      <c r="BR944251" s="2381"/>
    </row>
    <row r="944275" spans="70:70" x14ac:dyDescent="0.25">
      <c r="BR944275" s="2394"/>
    </row>
    <row r="944276" spans="70:70" x14ac:dyDescent="0.25">
      <c r="BR944276" s="2381"/>
    </row>
    <row r="944300" spans="70:70" x14ac:dyDescent="0.25">
      <c r="BR944300" s="2394"/>
    </row>
    <row r="944301" spans="70:70" x14ac:dyDescent="0.25">
      <c r="BR944301" s="2381"/>
    </row>
    <row r="944325" spans="70:70" x14ac:dyDescent="0.25">
      <c r="BR944325" s="2394"/>
    </row>
    <row r="944326" spans="70:70" x14ac:dyDescent="0.25">
      <c r="BR944326" s="2381"/>
    </row>
    <row r="944350" spans="70:70" x14ac:dyDescent="0.25">
      <c r="BR944350" s="2394"/>
    </row>
    <row r="944351" spans="70:70" x14ac:dyDescent="0.25">
      <c r="BR944351" s="2381"/>
    </row>
    <row r="944375" spans="70:70" x14ac:dyDescent="0.25">
      <c r="BR944375" s="2394"/>
    </row>
    <row r="944376" spans="70:70" x14ac:dyDescent="0.25">
      <c r="BR944376" s="2381"/>
    </row>
    <row r="944400" spans="70:70" x14ac:dyDescent="0.25">
      <c r="BR944400" s="2394"/>
    </row>
    <row r="944401" spans="70:70" x14ac:dyDescent="0.25">
      <c r="BR944401" s="2381"/>
    </row>
    <row r="944425" spans="70:70" x14ac:dyDescent="0.25">
      <c r="BR944425" s="2394"/>
    </row>
    <row r="944426" spans="70:70" x14ac:dyDescent="0.25">
      <c r="BR944426" s="2381"/>
    </row>
    <row r="944450" spans="70:70" x14ac:dyDescent="0.25">
      <c r="BR944450" s="2394"/>
    </row>
    <row r="944451" spans="70:70" x14ac:dyDescent="0.25">
      <c r="BR944451" s="2381"/>
    </row>
    <row r="944475" spans="70:70" x14ac:dyDescent="0.25">
      <c r="BR944475" s="2394"/>
    </row>
    <row r="944476" spans="70:70" x14ac:dyDescent="0.25">
      <c r="BR944476" s="2381"/>
    </row>
    <row r="944500" spans="70:70" x14ac:dyDescent="0.25">
      <c r="BR944500" s="2394"/>
    </row>
    <row r="944501" spans="70:70" x14ac:dyDescent="0.25">
      <c r="BR944501" s="2381"/>
    </row>
    <row r="944525" spans="70:70" x14ac:dyDescent="0.25">
      <c r="BR944525" s="2394"/>
    </row>
    <row r="944526" spans="70:70" x14ac:dyDescent="0.25">
      <c r="BR944526" s="2381"/>
    </row>
    <row r="944550" spans="70:70" x14ac:dyDescent="0.25">
      <c r="BR944550" s="2394"/>
    </row>
    <row r="944551" spans="70:70" x14ac:dyDescent="0.25">
      <c r="BR944551" s="2381"/>
    </row>
    <row r="944575" spans="70:70" x14ac:dyDescent="0.25">
      <c r="BR944575" s="2394"/>
    </row>
    <row r="944576" spans="70:70" x14ac:dyDescent="0.25">
      <c r="BR944576" s="2381"/>
    </row>
    <row r="944600" spans="70:70" x14ac:dyDescent="0.25">
      <c r="BR944600" s="2394"/>
    </row>
    <row r="944601" spans="70:70" x14ac:dyDescent="0.25">
      <c r="BR944601" s="2381"/>
    </row>
    <row r="944625" spans="70:70" x14ac:dyDescent="0.25">
      <c r="BR944625" s="2394"/>
    </row>
    <row r="944626" spans="70:70" x14ac:dyDescent="0.25">
      <c r="BR944626" s="2381"/>
    </row>
    <row r="944650" spans="70:70" x14ac:dyDescent="0.25">
      <c r="BR944650" s="2394"/>
    </row>
    <row r="944651" spans="70:70" x14ac:dyDescent="0.25">
      <c r="BR944651" s="2381"/>
    </row>
    <row r="944675" spans="70:70" x14ac:dyDescent="0.25">
      <c r="BR944675" s="2394"/>
    </row>
    <row r="944676" spans="70:70" x14ac:dyDescent="0.25">
      <c r="BR944676" s="2381"/>
    </row>
    <row r="944700" spans="70:70" x14ac:dyDescent="0.25">
      <c r="BR944700" s="2394"/>
    </row>
    <row r="944701" spans="70:70" x14ac:dyDescent="0.25">
      <c r="BR944701" s="2381"/>
    </row>
    <row r="944725" spans="70:70" x14ac:dyDescent="0.25">
      <c r="BR944725" s="2394"/>
    </row>
    <row r="944726" spans="70:70" x14ac:dyDescent="0.25">
      <c r="BR944726" s="2381"/>
    </row>
    <row r="944750" spans="70:70" x14ac:dyDescent="0.25">
      <c r="BR944750" s="2394"/>
    </row>
    <row r="944751" spans="70:70" x14ac:dyDescent="0.25">
      <c r="BR944751" s="2381"/>
    </row>
    <row r="944775" spans="70:70" x14ac:dyDescent="0.25">
      <c r="BR944775" s="2394"/>
    </row>
    <row r="944776" spans="70:70" x14ac:dyDescent="0.25">
      <c r="BR944776" s="2381"/>
    </row>
    <row r="944800" spans="70:70" x14ac:dyDescent="0.25">
      <c r="BR944800" s="2394"/>
    </row>
    <row r="944801" spans="70:70" x14ac:dyDescent="0.25">
      <c r="BR944801" s="2381"/>
    </row>
    <row r="944825" spans="70:70" x14ac:dyDescent="0.25">
      <c r="BR944825" s="2394"/>
    </row>
    <row r="944826" spans="70:70" x14ac:dyDescent="0.25">
      <c r="BR944826" s="2381"/>
    </row>
    <row r="944850" spans="70:70" x14ac:dyDescent="0.25">
      <c r="BR944850" s="2394"/>
    </row>
    <row r="944851" spans="70:70" x14ac:dyDescent="0.25">
      <c r="BR944851" s="2381"/>
    </row>
    <row r="944875" spans="70:70" x14ac:dyDescent="0.25">
      <c r="BR944875" s="2394"/>
    </row>
    <row r="944876" spans="70:70" x14ac:dyDescent="0.25">
      <c r="BR944876" s="2381"/>
    </row>
    <row r="944900" spans="70:70" x14ac:dyDescent="0.25">
      <c r="BR944900" s="2394"/>
    </row>
    <row r="944901" spans="70:70" x14ac:dyDescent="0.25">
      <c r="BR944901" s="2381"/>
    </row>
    <row r="944925" spans="70:70" x14ac:dyDescent="0.25">
      <c r="BR944925" s="2394"/>
    </row>
    <row r="944926" spans="70:70" x14ac:dyDescent="0.25">
      <c r="BR944926" s="2381"/>
    </row>
    <row r="944950" spans="70:70" x14ac:dyDescent="0.25">
      <c r="BR944950" s="2394"/>
    </row>
    <row r="944951" spans="70:70" x14ac:dyDescent="0.25">
      <c r="BR944951" s="2381"/>
    </row>
    <row r="944975" spans="70:70" x14ac:dyDescent="0.25">
      <c r="BR944975" s="2394"/>
    </row>
    <row r="944976" spans="70:70" x14ac:dyDescent="0.25">
      <c r="BR944976" s="2381"/>
    </row>
    <row r="945000" spans="70:70" x14ac:dyDescent="0.25">
      <c r="BR945000" s="2394"/>
    </row>
    <row r="945001" spans="70:70" x14ac:dyDescent="0.25">
      <c r="BR945001" s="2381"/>
    </row>
    <row r="945025" spans="70:70" x14ac:dyDescent="0.25">
      <c r="BR945025" s="2394"/>
    </row>
    <row r="945026" spans="70:70" x14ac:dyDescent="0.25">
      <c r="BR945026" s="2381"/>
    </row>
    <row r="945050" spans="70:70" x14ac:dyDescent="0.25">
      <c r="BR945050" s="2394"/>
    </row>
    <row r="945051" spans="70:70" x14ac:dyDescent="0.25">
      <c r="BR945051" s="2381"/>
    </row>
    <row r="945075" spans="70:70" x14ac:dyDescent="0.25">
      <c r="BR945075" s="2394"/>
    </row>
    <row r="945076" spans="70:70" x14ac:dyDescent="0.25">
      <c r="BR945076" s="2381"/>
    </row>
    <row r="945100" spans="70:70" x14ac:dyDescent="0.25">
      <c r="BR945100" s="2394"/>
    </row>
    <row r="945101" spans="70:70" x14ac:dyDescent="0.25">
      <c r="BR945101" s="2381"/>
    </row>
    <row r="945125" spans="70:70" x14ac:dyDescent="0.25">
      <c r="BR945125" s="2394"/>
    </row>
    <row r="945126" spans="70:70" x14ac:dyDescent="0.25">
      <c r="BR945126" s="2381"/>
    </row>
    <row r="945150" spans="70:70" x14ac:dyDescent="0.25">
      <c r="BR945150" s="2394"/>
    </row>
    <row r="945151" spans="70:70" x14ac:dyDescent="0.25">
      <c r="BR945151" s="2381"/>
    </row>
    <row r="945175" spans="70:70" x14ac:dyDescent="0.25">
      <c r="BR945175" s="2394"/>
    </row>
    <row r="945176" spans="70:70" x14ac:dyDescent="0.25">
      <c r="BR945176" s="2381"/>
    </row>
    <row r="945200" spans="70:70" x14ac:dyDescent="0.25">
      <c r="BR945200" s="2394"/>
    </row>
    <row r="945201" spans="70:70" x14ac:dyDescent="0.25">
      <c r="BR945201" s="2381"/>
    </row>
    <row r="945225" spans="70:70" x14ac:dyDescent="0.25">
      <c r="BR945225" s="2394"/>
    </row>
    <row r="945226" spans="70:70" x14ac:dyDescent="0.25">
      <c r="BR945226" s="2381"/>
    </row>
    <row r="945250" spans="70:70" x14ac:dyDescent="0.25">
      <c r="BR945250" s="2394"/>
    </row>
    <row r="945251" spans="70:70" x14ac:dyDescent="0.25">
      <c r="BR945251" s="2381"/>
    </row>
    <row r="945275" spans="70:70" x14ac:dyDescent="0.25">
      <c r="BR945275" s="2394"/>
    </row>
    <row r="945276" spans="70:70" x14ac:dyDescent="0.25">
      <c r="BR945276" s="2381"/>
    </row>
    <row r="945300" spans="70:70" x14ac:dyDescent="0.25">
      <c r="BR945300" s="2394"/>
    </row>
    <row r="945301" spans="70:70" x14ac:dyDescent="0.25">
      <c r="BR945301" s="2381"/>
    </row>
    <row r="945325" spans="70:70" x14ac:dyDescent="0.25">
      <c r="BR945325" s="2394"/>
    </row>
    <row r="945326" spans="70:70" x14ac:dyDescent="0.25">
      <c r="BR945326" s="2381"/>
    </row>
    <row r="945350" spans="70:70" x14ac:dyDescent="0.25">
      <c r="BR945350" s="2394"/>
    </row>
    <row r="945351" spans="70:70" x14ac:dyDescent="0.25">
      <c r="BR945351" s="2381"/>
    </row>
    <row r="945375" spans="70:70" x14ac:dyDescent="0.25">
      <c r="BR945375" s="2394"/>
    </row>
    <row r="945376" spans="70:70" x14ac:dyDescent="0.25">
      <c r="BR945376" s="2381"/>
    </row>
    <row r="945400" spans="70:70" x14ac:dyDescent="0.25">
      <c r="BR945400" s="2394"/>
    </row>
    <row r="945401" spans="70:70" x14ac:dyDescent="0.25">
      <c r="BR945401" s="2381"/>
    </row>
    <row r="945425" spans="70:70" x14ac:dyDescent="0.25">
      <c r="BR945425" s="2394"/>
    </row>
    <row r="945426" spans="70:70" x14ac:dyDescent="0.25">
      <c r="BR945426" s="2381"/>
    </row>
    <row r="945450" spans="70:70" x14ac:dyDescent="0.25">
      <c r="BR945450" s="2394"/>
    </row>
    <row r="945451" spans="70:70" x14ac:dyDescent="0.25">
      <c r="BR945451" s="2381"/>
    </row>
    <row r="945475" spans="70:70" x14ac:dyDescent="0.25">
      <c r="BR945475" s="2394"/>
    </row>
    <row r="945476" spans="70:70" x14ac:dyDescent="0.25">
      <c r="BR945476" s="2381"/>
    </row>
    <row r="945500" spans="70:70" x14ac:dyDescent="0.25">
      <c r="BR945500" s="2394"/>
    </row>
    <row r="945501" spans="70:70" x14ac:dyDescent="0.25">
      <c r="BR945501" s="2381"/>
    </row>
    <row r="945525" spans="70:70" x14ac:dyDescent="0.25">
      <c r="BR945525" s="2394"/>
    </row>
    <row r="945526" spans="70:70" x14ac:dyDescent="0.25">
      <c r="BR945526" s="2381"/>
    </row>
    <row r="945550" spans="70:70" x14ac:dyDescent="0.25">
      <c r="BR945550" s="2394"/>
    </row>
    <row r="945551" spans="70:70" x14ac:dyDescent="0.25">
      <c r="BR945551" s="2381"/>
    </row>
    <row r="945575" spans="70:70" x14ac:dyDescent="0.25">
      <c r="BR945575" s="2394"/>
    </row>
    <row r="945576" spans="70:70" x14ac:dyDescent="0.25">
      <c r="BR945576" s="2381"/>
    </row>
    <row r="945600" spans="70:70" x14ac:dyDescent="0.25">
      <c r="BR945600" s="2394"/>
    </row>
    <row r="945601" spans="70:70" x14ac:dyDescent="0.25">
      <c r="BR945601" s="2381"/>
    </row>
    <row r="945625" spans="70:70" x14ac:dyDescent="0.25">
      <c r="BR945625" s="2394"/>
    </row>
    <row r="945626" spans="70:70" x14ac:dyDescent="0.25">
      <c r="BR945626" s="2381"/>
    </row>
    <row r="945650" spans="70:70" x14ac:dyDescent="0.25">
      <c r="BR945650" s="2394"/>
    </row>
    <row r="945651" spans="70:70" x14ac:dyDescent="0.25">
      <c r="BR945651" s="2381"/>
    </row>
    <row r="945675" spans="70:70" x14ac:dyDescent="0.25">
      <c r="BR945675" s="2394"/>
    </row>
    <row r="945676" spans="70:70" x14ac:dyDescent="0.25">
      <c r="BR945676" s="2381"/>
    </row>
    <row r="945700" spans="70:70" x14ac:dyDescent="0.25">
      <c r="BR945700" s="2394"/>
    </row>
    <row r="945701" spans="70:70" x14ac:dyDescent="0.25">
      <c r="BR945701" s="2381"/>
    </row>
    <row r="945725" spans="70:70" x14ac:dyDescent="0.25">
      <c r="BR945725" s="2394"/>
    </row>
    <row r="945726" spans="70:70" x14ac:dyDescent="0.25">
      <c r="BR945726" s="2381"/>
    </row>
    <row r="945750" spans="70:70" x14ac:dyDescent="0.25">
      <c r="BR945750" s="2394"/>
    </row>
    <row r="945751" spans="70:70" x14ac:dyDescent="0.25">
      <c r="BR945751" s="2381"/>
    </row>
    <row r="945775" spans="70:70" x14ac:dyDescent="0.25">
      <c r="BR945775" s="2394"/>
    </row>
    <row r="945776" spans="70:70" x14ac:dyDescent="0.25">
      <c r="BR945776" s="2381"/>
    </row>
    <row r="945800" spans="70:70" x14ac:dyDescent="0.25">
      <c r="BR945800" s="2394"/>
    </row>
    <row r="945801" spans="70:70" x14ac:dyDescent="0.25">
      <c r="BR945801" s="2381"/>
    </row>
    <row r="945825" spans="70:70" x14ac:dyDescent="0.25">
      <c r="BR945825" s="2394"/>
    </row>
    <row r="945826" spans="70:70" x14ac:dyDescent="0.25">
      <c r="BR945826" s="2381"/>
    </row>
    <row r="945850" spans="70:70" x14ac:dyDescent="0.25">
      <c r="BR945850" s="2394"/>
    </row>
    <row r="945851" spans="70:70" x14ac:dyDescent="0.25">
      <c r="BR945851" s="2381"/>
    </row>
    <row r="945875" spans="70:70" x14ac:dyDescent="0.25">
      <c r="BR945875" s="2394"/>
    </row>
    <row r="945876" spans="70:70" x14ac:dyDescent="0.25">
      <c r="BR945876" s="2381"/>
    </row>
    <row r="945900" spans="70:70" x14ac:dyDescent="0.25">
      <c r="BR945900" s="2394"/>
    </row>
    <row r="945901" spans="70:70" x14ac:dyDescent="0.25">
      <c r="BR945901" s="2381"/>
    </row>
    <row r="945925" spans="70:70" x14ac:dyDescent="0.25">
      <c r="BR945925" s="2394"/>
    </row>
    <row r="945926" spans="70:70" x14ac:dyDescent="0.25">
      <c r="BR945926" s="2381"/>
    </row>
    <row r="945950" spans="70:70" x14ac:dyDescent="0.25">
      <c r="BR945950" s="2394"/>
    </row>
    <row r="945951" spans="70:70" x14ac:dyDescent="0.25">
      <c r="BR945951" s="2381"/>
    </row>
    <row r="945975" spans="70:70" x14ac:dyDescent="0.25">
      <c r="BR945975" s="2394"/>
    </row>
    <row r="945976" spans="70:70" x14ac:dyDescent="0.25">
      <c r="BR945976" s="2381"/>
    </row>
    <row r="946000" spans="70:70" x14ac:dyDescent="0.25">
      <c r="BR946000" s="2394"/>
    </row>
    <row r="946001" spans="70:70" x14ac:dyDescent="0.25">
      <c r="BR946001" s="2381"/>
    </row>
    <row r="946025" spans="70:70" x14ac:dyDescent="0.25">
      <c r="BR946025" s="2394"/>
    </row>
    <row r="946026" spans="70:70" x14ac:dyDescent="0.25">
      <c r="BR946026" s="2381"/>
    </row>
    <row r="946050" spans="70:70" x14ac:dyDescent="0.25">
      <c r="BR946050" s="2394"/>
    </row>
    <row r="946051" spans="70:70" x14ac:dyDescent="0.25">
      <c r="BR946051" s="2381"/>
    </row>
    <row r="946075" spans="70:70" x14ac:dyDescent="0.25">
      <c r="BR946075" s="2394"/>
    </row>
    <row r="946076" spans="70:70" x14ac:dyDescent="0.25">
      <c r="BR946076" s="2381"/>
    </row>
    <row r="946100" spans="70:70" x14ac:dyDescent="0.25">
      <c r="BR946100" s="2394"/>
    </row>
    <row r="946101" spans="70:70" x14ac:dyDescent="0.25">
      <c r="BR946101" s="2381"/>
    </row>
    <row r="946125" spans="70:70" x14ac:dyDescent="0.25">
      <c r="BR946125" s="2394"/>
    </row>
    <row r="946126" spans="70:70" x14ac:dyDescent="0.25">
      <c r="BR946126" s="2381"/>
    </row>
    <row r="946150" spans="70:70" x14ac:dyDescent="0.25">
      <c r="BR946150" s="2394"/>
    </row>
    <row r="946151" spans="70:70" x14ac:dyDescent="0.25">
      <c r="BR946151" s="2381"/>
    </row>
    <row r="946175" spans="70:70" x14ac:dyDescent="0.25">
      <c r="BR946175" s="2394"/>
    </row>
    <row r="946176" spans="70:70" x14ac:dyDescent="0.25">
      <c r="BR946176" s="2381"/>
    </row>
    <row r="946200" spans="70:70" x14ac:dyDescent="0.25">
      <c r="BR946200" s="2394"/>
    </row>
    <row r="946201" spans="70:70" x14ac:dyDescent="0.25">
      <c r="BR946201" s="2381"/>
    </row>
    <row r="946225" spans="70:70" x14ac:dyDescent="0.25">
      <c r="BR946225" s="2394"/>
    </row>
    <row r="946226" spans="70:70" x14ac:dyDescent="0.25">
      <c r="BR946226" s="2381"/>
    </row>
    <row r="946250" spans="70:70" x14ac:dyDescent="0.25">
      <c r="BR946250" s="2394"/>
    </row>
    <row r="946251" spans="70:70" x14ac:dyDescent="0.25">
      <c r="BR946251" s="2381"/>
    </row>
    <row r="946275" spans="70:70" x14ac:dyDescent="0.25">
      <c r="BR946275" s="2394"/>
    </row>
    <row r="946276" spans="70:70" x14ac:dyDescent="0.25">
      <c r="BR946276" s="2381"/>
    </row>
    <row r="946300" spans="70:70" x14ac:dyDescent="0.25">
      <c r="BR946300" s="2394"/>
    </row>
    <row r="946301" spans="70:70" x14ac:dyDescent="0.25">
      <c r="BR946301" s="2381"/>
    </row>
    <row r="946325" spans="70:70" x14ac:dyDescent="0.25">
      <c r="BR946325" s="2394"/>
    </row>
    <row r="946326" spans="70:70" x14ac:dyDescent="0.25">
      <c r="BR946326" s="2381"/>
    </row>
    <row r="946350" spans="70:70" x14ac:dyDescent="0.25">
      <c r="BR946350" s="2394"/>
    </row>
    <row r="946351" spans="70:70" x14ac:dyDescent="0.25">
      <c r="BR946351" s="2381"/>
    </row>
    <row r="946375" spans="70:70" x14ac:dyDescent="0.25">
      <c r="BR946375" s="2394"/>
    </row>
    <row r="946376" spans="70:70" x14ac:dyDescent="0.25">
      <c r="BR946376" s="2381"/>
    </row>
    <row r="946400" spans="70:70" x14ac:dyDescent="0.25">
      <c r="BR946400" s="2394"/>
    </row>
    <row r="946401" spans="70:70" x14ac:dyDescent="0.25">
      <c r="BR946401" s="2381"/>
    </row>
    <row r="946425" spans="70:70" x14ac:dyDescent="0.25">
      <c r="BR946425" s="2394"/>
    </row>
    <row r="946426" spans="70:70" x14ac:dyDescent="0.25">
      <c r="BR946426" s="2381"/>
    </row>
    <row r="946450" spans="70:70" x14ac:dyDescent="0.25">
      <c r="BR946450" s="2394"/>
    </row>
    <row r="946451" spans="70:70" x14ac:dyDescent="0.25">
      <c r="BR946451" s="2381"/>
    </row>
    <row r="946475" spans="70:70" x14ac:dyDescent="0.25">
      <c r="BR946475" s="2394"/>
    </row>
    <row r="946476" spans="70:70" x14ac:dyDescent="0.25">
      <c r="BR946476" s="2381"/>
    </row>
    <row r="946500" spans="70:70" x14ac:dyDescent="0.25">
      <c r="BR946500" s="2394"/>
    </row>
    <row r="946501" spans="70:70" x14ac:dyDescent="0.25">
      <c r="BR946501" s="2381"/>
    </row>
    <row r="946525" spans="70:70" x14ac:dyDescent="0.25">
      <c r="BR946525" s="2394"/>
    </row>
    <row r="946526" spans="70:70" x14ac:dyDescent="0.25">
      <c r="BR946526" s="2381"/>
    </row>
    <row r="946550" spans="70:70" x14ac:dyDescent="0.25">
      <c r="BR946550" s="2394"/>
    </row>
    <row r="946551" spans="70:70" x14ac:dyDescent="0.25">
      <c r="BR946551" s="2381"/>
    </row>
    <row r="946575" spans="70:70" x14ac:dyDescent="0.25">
      <c r="BR946575" s="2394"/>
    </row>
    <row r="946576" spans="70:70" x14ac:dyDescent="0.25">
      <c r="BR946576" s="2381"/>
    </row>
    <row r="946600" spans="70:70" x14ac:dyDescent="0.25">
      <c r="BR946600" s="2394"/>
    </row>
    <row r="946601" spans="70:70" x14ac:dyDescent="0.25">
      <c r="BR946601" s="2381"/>
    </row>
    <row r="946625" spans="70:70" x14ac:dyDescent="0.25">
      <c r="BR946625" s="2394"/>
    </row>
    <row r="946626" spans="70:70" x14ac:dyDescent="0.25">
      <c r="BR946626" s="2381"/>
    </row>
    <row r="946650" spans="70:70" x14ac:dyDescent="0.25">
      <c r="BR946650" s="2394"/>
    </row>
    <row r="946651" spans="70:70" x14ac:dyDescent="0.25">
      <c r="BR946651" s="2381"/>
    </row>
    <row r="946675" spans="70:70" x14ac:dyDescent="0.25">
      <c r="BR946675" s="2394"/>
    </row>
    <row r="946676" spans="70:70" x14ac:dyDescent="0.25">
      <c r="BR946676" s="2381"/>
    </row>
    <row r="946700" spans="70:70" x14ac:dyDescent="0.25">
      <c r="BR946700" s="2394"/>
    </row>
    <row r="946701" spans="70:70" x14ac:dyDescent="0.25">
      <c r="BR946701" s="2381"/>
    </row>
    <row r="946725" spans="70:70" x14ac:dyDescent="0.25">
      <c r="BR946725" s="2394"/>
    </row>
    <row r="946726" spans="70:70" x14ac:dyDescent="0.25">
      <c r="BR946726" s="2381"/>
    </row>
    <row r="946750" spans="70:70" x14ac:dyDescent="0.25">
      <c r="BR946750" s="2394"/>
    </row>
    <row r="946751" spans="70:70" x14ac:dyDescent="0.25">
      <c r="BR946751" s="2381"/>
    </row>
    <row r="946775" spans="70:70" x14ac:dyDescent="0.25">
      <c r="BR946775" s="2394"/>
    </row>
    <row r="946776" spans="70:70" x14ac:dyDescent="0.25">
      <c r="BR946776" s="2381"/>
    </row>
    <row r="946800" spans="70:70" x14ac:dyDescent="0.25">
      <c r="BR946800" s="2394"/>
    </row>
    <row r="946801" spans="70:70" x14ac:dyDescent="0.25">
      <c r="BR946801" s="2381"/>
    </row>
    <row r="946825" spans="70:70" x14ac:dyDescent="0.25">
      <c r="BR946825" s="2394"/>
    </row>
    <row r="946826" spans="70:70" x14ac:dyDescent="0.25">
      <c r="BR946826" s="2381"/>
    </row>
    <row r="946850" spans="70:70" x14ac:dyDescent="0.25">
      <c r="BR946850" s="2394"/>
    </row>
    <row r="946851" spans="70:70" x14ac:dyDescent="0.25">
      <c r="BR946851" s="2381"/>
    </row>
    <row r="946875" spans="70:70" x14ac:dyDescent="0.25">
      <c r="BR946875" s="2394"/>
    </row>
    <row r="946876" spans="70:70" x14ac:dyDescent="0.25">
      <c r="BR946876" s="2381"/>
    </row>
    <row r="946900" spans="70:70" x14ac:dyDescent="0.25">
      <c r="BR946900" s="2394"/>
    </row>
    <row r="946901" spans="70:70" x14ac:dyDescent="0.25">
      <c r="BR946901" s="2381"/>
    </row>
    <row r="946925" spans="70:70" x14ac:dyDescent="0.25">
      <c r="BR946925" s="2394"/>
    </row>
    <row r="946926" spans="70:70" x14ac:dyDescent="0.25">
      <c r="BR946926" s="2381"/>
    </row>
    <row r="946950" spans="70:70" x14ac:dyDescent="0.25">
      <c r="BR946950" s="2394"/>
    </row>
    <row r="946951" spans="70:70" x14ac:dyDescent="0.25">
      <c r="BR946951" s="2381"/>
    </row>
    <row r="946975" spans="70:70" x14ac:dyDescent="0.25">
      <c r="BR946975" s="2394"/>
    </row>
    <row r="946976" spans="70:70" x14ac:dyDescent="0.25">
      <c r="BR946976" s="2381"/>
    </row>
    <row r="947000" spans="70:70" x14ac:dyDescent="0.25">
      <c r="BR947000" s="2394"/>
    </row>
    <row r="947001" spans="70:70" x14ac:dyDescent="0.25">
      <c r="BR947001" s="2381"/>
    </row>
    <row r="947025" spans="70:70" x14ac:dyDescent="0.25">
      <c r="BR947025" s="2394"/>
    </row>
    <row r="947026" spans="70:70" x14ac:dyDescent="0.25">
      <c r="BR947026" s="2381"/>
    </row>
    <row r="947050" spans="70:70" x14ac:dyDescent="0.25">
      <c r="BR947050" s="2394"/>
    </row>
    <row r="947051" spans="70:70" x14ac:dyDescent="0.25">
      <c r="BR947051" s="2381"/>
    </row>
    <row r="947075" spans="70:70" x14ac:dyDescent="0.25">
      <c r="BR947075" s="2394"/>
    </row>
    <row r="947076" spans="70:70" x14ac:dyDescent="0.25">
      <c r="BR947076" s="2381"/>
    </row>
    <row r="947100" spans="70:70" x14ac:dyDescent="0.25">
      <c r="BR947100" s="2394"/>
    </row>
    <row r="947101" spans="70:70" x14ac:dyDescent="0.25">
      <c r="BR947101" s="2381"/>
    </row>
    <row r="947125" spans="70:70" x14ac:dyDescent="0.25">
      <c r="BR947125" s="2394"/>
    </row>
    <row r="947126" spans="70:70" x14ac:dyDescent="0.25">
      <c r="BR947126" s="2381"/>
    </row>
    <row r="947150" spans="70:70" x14ac:dyDescent="0.25">
      <c r="BR947150" s="2394"/>
    </row>
    <row r="947151" spans="70:70" x14ac:dyDescent="0.25">
      <c r="BR947151" s="2381"/>
    </row>
    <row r="947175" spans="70:70" x14ac:dyDescent="0.25">
      <c r="BR947175" s="2394"/>
    </row>
    <row r="947176" spans="70:70" x14ac:dyDescent="0.25">
      <c r="BR947176" s="2381"/>
    </row>
    <row r="947200" spans="70:70" x14ac:dyDescent="0.25">
      <c r="BR947200" s="2394"/>
    </row>
    <row r="947201" spans="70:70" x14ac:dyDescent="0.25">
      <c r="BR947201" s="2381"/>
    </row>
    <row r="947225" spans="70:70" x14ac:dyDescent="0.25">
      <c r="BR947225" s="2394"/>
    </row>
    <row r="947226" spans="70:70" x14ac:dyDescent="0.25">
      <c r="BR947226" s="2381"/>
    </row>
    <row r="947250" spans="70:70" x14ac:dyDescent="0.25">
      <c r="BR947250" s="2394"/>
    </row>
    <row r="947251" spans="70:70" x14ac:dyDescent="0.25">
      <c r="BR947251" s="2381"/>
    </row>
    <row r="947275" spans="70:70" x14ac:dyDescent="0.25">
      <c r="BR947275" s="2394"/>
    </row>
    <row r="947276" spans="70:70" x14ac:dyDescent="0.25">
      <c r="BR947276" s="2381"/>
    </row>
    <row r="947300" spans="70:70" x14ac:dyDescent="0.25">
      <c r="BR947300" s="2394"/>
    </row>
    <row r="947301" spans="70:70" x14ac:dyDescent="0.25">
      <c r="BR947301" s="2381"/>
    </row>
    <row r="947325" spans="70:70" x14ac:dyDescent="0.25">
      <c r="BR947325" s="2394"/>
    </row>
    <row r="947326" spans="70:70" x14ac:dyDescent="0.25">
      <c r="BR947326" s="2381"/>
    </row>
    <row r="947350" spans="70:70" x14ac:dyDescent="0.25">
      <c r="BR947350" s="2394"/>
    </row>
    <row r="947351" spans="70:70" x14ac:dyDescent="0.25">
      <c r="BR947351" s="2381"/>
    </row>
    <row r="947375" spans="70:70" x14ac:dyDescent="0.25">
      <c r="BR947375" s="2394"/>
    </row>
    <row r="947376" spans="70:70" x14ac:dyDescent="0.25">
      <c r="BR947376" s="2381"/>
    </row>
    <row r="947400" spans="70:70" x14ac:dyDescent="0.25">
      <c r="BR947400" s="2394"/>
    </row>
    <row r="947401" spans="70:70" x14ac:dyDescent="0.25">
      <c r="BR947401" s="2381"/>
    </row>
    <row r="947425" spans="70:70" x14ac:dyDescent="0.25">
      <c r="BR947425" s="2394"/>
    </row>
    <row r="947426" spans="70:70" x14ac:dyDescent="0.25">
      <c r="BR947426" s="2381"/>
    </row>
    <row r="947450" spans="70:70" x14ac:dyDescent="0.25">
      <c r="BR947450" s="2394"/>
    </row>
    <row r="947451" spans="70:70" x14ac:dyDescent="0.25">
      <c r="BR947451" s="2381"/>
    </row>
    <row r="947475" spans="70:70" x14ac:dyDescent="0.25">
      <c r="BR947475" s="2394"/>
    </row>
    <row r="947476" spans="70:70" x14ac:dyDescent="0.25">
      <c r="BR947476" s="2381"/>
    </row>
    <row r="947500" spans="70:70" x14ac:dyDescent="0.25">
      <c r="BR947500" s="2394"/>
    </row>
    <row r="947501" spans="70:70" x14ac:dyDescent="0.25">
      <c r="BR947501" s="2381"/>
    </row>
    <row r="947525" spans="70:70" x14ac:dyDescent="0.25">
      <c r="BR947525" s="2394"/>
    </row>
    <row r="947526" spans="70:70" x14ac:dyDescent="0.25">
      <c r="BR947526" s="2381"/>
    </row>
    <row r="947550" spans="70:70" x14ac:dyDescent="0.25">
      <c r="BR947550" s="2394"/>
    </row>
    <row r="947551" spans="70:70" x14ac:dyDescent="0.25">
      <c r="BR947551" s="2381"/>
    </row>
    <row r="947575" spans="70:70" x14ac:dyDescent="0.25">
      <c r="BR947575" s="2394"/>
    </row>
    <row r="947576" spans="70:70" x14ac:dyDescent="0.25">
      <c r="BR947576" s="2381"/>
    </row>
    <row r="947600" spans="70:70" x14ac:dyDescent="0.25">
      <c r="BR947600" s="2394"/>
    </row>
    <row r="947601" spans="70:70" x14ac:dyDescent="0.25">
      <c r="BR947601" s="2381"/>
    </row>
    <row r="947625" spans="70:70" x14ac:dyDescent="0.25">
      <c r="BR947625" s="2394"/>
    </row>
    <row r="947626" spans="70:70" x14ac:dyDescent="0.25">
      <c r="BR947626" s="2381"/>
    </row>
    <row r="947650" spans="70:70" x14ac:dyDescent="0.25">
      <c r="BR947650" s="2394"/>
    </row>
    <row r="947651" spans="70:70" x14ac:dyDescent="0.25">
      <c r="BR947651" s="2381"/>
    </row>
    <row r="947675" spans="70:70" x14ac:dyDescent="0.25">
      <c r="BR947675" s="2394"/>
    </row>
    <row r="947676" spans="70:70" x14ac:dyDescent="0.25">
      <c r="BR947676" s="2381"/>
    </row>
    <row r="947700" spans="70:70" x14ac:dyDescent="0.25">
      <c r="BR947700" s="2394"/>
    </row>
    <row r="947701" spans="70:70" x14ac:dyDescent="0.25">
      <c r="BR947701" s="2381"/>
    </row>
    <row r="947725" spans="70:70" x14ac:dyDescent="0.25">
      <c r="BR947725" s="2394"/>
    </row>
    <row r="947726" spans="70:70" x14ac:dyDescent="0.25">
      <c r="BR947726" s="2381"/>
    </row>
    <row r="947750" spans="70:70" x14ac:dyDescent="0.25">
      <c r="BR947750" s="2394"/>
    </row>
    <row r="947751" spans="70:70" x14ac:dyDescent="0.25">
      <c r="BR947751" s="2381"/>
    </row>
    <row r="947775" spans="70:70" x14ac:dyDescent="0.25">
      <c r="BR947775" s="2394"/>
    </row>
    <row r="947776" spans="70:70" x14ac:dyDescent="0.25">
      <c r="BR947776" s="2381"/>
    </row>
    <row r="947800" spans="70:70" x14ac:dyDescent="0.25">
      <c r="BR947800" s="2394"/>
    </row>
    <row r="947801" spans="70:70" x14ac:dyDescent="0.25">
      <c r="BR947801" s="2381"/>
    </row>
    <row r="947825" spans="70:70" x14ac:dyDescent="0.25">
      <c r="BR947825" s="2394"/>
    </row>
    <row r="947826" spans="70:70" x14ac:dyDescent="0.25">
      <c r="BR947826" s="2381"/>
    </row>
    <row r="947850" spans="70:70" x14ac:dyDescent="0.25">
      <c r="BR947850" s="2394"/>
    </row>
    <row r="947851" spans="70:70" x14ac:dyDescent="0.25">
      <c r="BR947851" s="2381"/>
    </row>
    <row r="947875" spans="70:70" x14ac:dyDescent="0.25">
      <c r="BR947875" s="2394"/>
    </row>
    <row r="947876" spans="70:70" x14ac:dyDescent="0.25">
      <c r="BR947876" s="2381"/>
    </row>
    <row r="947900" spans="70:70" x14ac:dyDescent="0.25">
      <c r="BR947900" s="2394"/>
    </row>
    <row r="947901" spans="70:70" x14ac:dyDescent="0.25">
      <c r="BR947901" s="2381"/>
    </row>
    <row r="947925" spans="70:70" x14ac:dyDescent="0.25">
      <c r="BR947925" s="2394"/>
    </row>
    <row r="947926" spans="70:70" x14ac:dyDescent="0.25">
      <c r="BR947926" s="2381"/>
    </row>
    <row r="947950" spans="70:70" x14ac:dyDescent="0.25">
      <c r="BR947950" s="2394"/>
    </row>
    <row r="947951" spans="70:70" x14ac:dyDescent="0.25">
      <c r="BR947951" s="2381"/>
    </row>
    <row r="947975" spans="70:70" x14ac:dyDescent="0.25">
      <c r="BR947975" s="2394"/>
    </row>
    <row r="947976" spans="70:70" x14ac:dyDescent="0.25">
      <c r="BR947976" s="2381"/>
    </row>
    <row r="948000" spans="70:70" x14ac:dyDescent="0.25">
      <c r="BR948000" s="2394"/>
    </row>
    <row r="948001" spans="70:70" x14ac:dyDescent="0.25">
      <c r="BR948001" s="2381"/>
    </row>
    <row r="948025" spans="70:70" x14ac:dyDescent="0.25">
      <c r="BR948025" s="2394"/>
    </row>
    <row r="948026" spans="70:70" x14ac:dyDescent="0.25">
      <c r="BR948026" s="2381"/>
    </row>
    <row r="948050" spans="70:70" x14ac:dyDescent="0.25">
      <c r="BR948050" s="2394"/>
    </row>
    <row r="948051" spans="70:70" x14ac:dyDescent="0.25">
      <c r="BR948051" s="2381"/>
    </row>
    <row r="948075" spans="70:70" x14ac:dyDescent="0.25">
      <c r="BR948075" s="2394"/>
    </row>
    <row r="948076" spans="70:70" x14ac:dyDescent="0.25">
      <c r="BR948076" s="2381"/>
    </row>
    <row r="948100" spans="70:70" x14ac:dyDescent="0.25">
      <c r="BR948100" s="2394"/>
    </row>
    <row r="948101" spans="70:70" x14ac:dyDescent="0.25">
      <c r="BR948101" s="2381"/>
    </row>
    <row r="948125" spans="70:70" x14ac:dyDescent="0.25">
      <c r="BR948125" s="2394"/>
    </row>
    <row r="948126" spans="70:70" x14ac:dyDescent="0.25">
      <c r="BR948126" s="2381"/>
    </row>
    <row r="948150" spans="70:70" x14ac:dyDescent="0.25">
      <c r="BR948150" s="2394"/>
    </row>
    <row r="948151" spans="70:70" x14ac:dyDescent="0.25">
      <c r="BR948151" s="2381"/>
    </row>
    <row r="948175" spans="70:70" x14ac:dyDescent="0.25">
      <c r="BR948175" s="2394"/>
    </row>
    <row r="948176" spans="70:70" x14ac:dyDescent="0.25">
      <c r="BR948176" s="2381"/>
    </row>
    <row r="948200" spans="70:70" x14ac:dyDescent="0.25">
      <c r="BR948200" s="2394"/>
    </row>
    <row r="948201" spans="70:70" x14ac:dyDescent="0.25">
      <c r="BR948201" s="2381"/>
    </row>
    <row r="948225" spans="70:70" x14ac:dyDescent="0.25">
      <c r="BR948225" s="2394"/>
    </row>
    <row r="948226" spans="70:70" x14ac:dyDescent="0.25">
      <c r="BR948226" s="2381"/>
    </row>
    <row r="948250" spans="70:70" x14ac:dyDescent="0.25">
      <c r="BR948250" s="2394"/>
    </row>
    <row r="948251" spans="70:70" x14ac:dyDescent="0.25">
      <c r="BR948251" s="2381"/>
    </row>
    <row r="948275" spans="70:70" x14ac:dyDescent="0.25">
      <c r="BR948275" s="2394"/>
    </row>
    <row r="948276" spans="70:70" x14ac:dyDescent="0.25">
      <c r="BR948276" s="2381"/>
    </row>
    <row r="948300" spans="70:70" x14ac:dyDescent="0.25">
      <c r="BR948300" s="2394"/>
    </row>
    <row r="948301" spans="70:70" x14ac:dyDescent="0.25">
      <c r="BR948301" s="2381"/>
    </row>
    <row r="948325" spans="70:70" x14ac:dyDescent="0.25">
      <c r="BR948325" s="2394"/>
    </row>
    <row r="948326" spans="70:70" x14ac:dyDescent="0.25">
      <c r="BR948326" s="2381"/>
    </row>
    <row r="948350" spans="70:70" x14ac:dyDescent="0.25">
      <c r="BR948350" s="2394"/>
    </row>
    <row r="948351" spans="70:70" x14ac:dyDescent="0.25">
      <c r="BR948351" s="2381"/>
    </row>
    <row r="948375" spans="70:70" x14ac:dyDescent="0.25">
      <c r="BR948375" s="2394"/>
    </row>
    <row r="948376" spans="70:70" x14ac:dyDescent="0.25">
      <c r="BR948376" s="2381"/>
    </row>
    <row r="948400" spans="70:70" x14ac:dyDescent="0.25">
      <c r="BR948400" s="2394"/>
    </row>
    <row r="948401" spans="70:70" x14ac:dyDescent="0.25">
      <c r="BR948401" s="2381"/>
    </row>
    <row r="948425" spans="70:70" x14ac:dyDescent="0.25">
      <c r="BR948425" s="2394"/>
    </row>
    <row r="948426" spans="70:70" x14ac:dyDescent="0.25">
      <c r="BR948426" s="2381"/>
    </row>
    <row r="948450" spans="70:70" x14ac:dyDescent="0.25">
      <c r="BR948450" s="2394"/>
    </row>
    <row r="948451" spans="70:70" x14ac:dyDescent="0.25">
      <c r="BR948451" s="2381"/>
    </row>
    <row r="948475" spans="70:70" x14ac:dyDescent="0.25">
      <c r="BR948475" s="2394"/>
    </row>
    <row r="948476" spans="70:70" x14ac:dyDescent="0.25">
      <c r="BR948476" s="2381"/>
    </row>
    <row r="948500" spans="70:70" x14ac:dyDescent="0.25">
      <c r="BR948500" s="2394"/>
    </row>
    <row r="948501" spans="70:70" x14ac:dyDescent="0.25">
      <c r="BR948501" s="2381"/>
    </row>
    <row r="948525" spans="70:70" x14ac:dyDescent="0.25">
      <c r="BR948525" s="2394"/>
    </row>
    <row r="948526" spans="70:70" x14ac:dyDescent="0.25">
      <c r="BR948526" s="2381"/>
    </row>
    <row r="948550" spans="70:70" x14ac:dyDescent="0.25">
      <c r="BR948550" s="2394"/>
    </row>
    <row r="948551" spans="70:70" x14ac:dyDescent="0.25">
      <c r="BR948551" s="2381"/>
    </row>
    <row r="948575" spans="70:70" x14ac:dyDescent="0.25">
      <c r="BR948575" s="2394"/>
    </row>
    <row r="948576" spans="70:70" x14ac:dyDescent="0.25">
      <c r="BR948576" s="2381"/>
    </row>
    <row r="948600" spans="70:70" x14ac:dyDescent="0.25">
      <c r="BR948600" s="2394"/>
    </row>
    <row r="948601" spans="70:70" x14ac:dyDescent="0.25">
      <c r="BR948601" s="2381"/>
    </row>
    <row r="948625" spans="70:70" x14ac:dyDescent="0.25">
      <c r="BR948625" s="2394"/>
    </row>
    <row r="948626" spans="70:70" x14ac:dyDescent="0.25">
      <c r="BR948626" s="2381"/>
    </row>
    <row r="948650" spans="70:70" x14ac:dyDescent="0.25">
      <c r="BR948650" s="2394"/>
    </row>
    <row r="948651" spans="70:70" x14ac:dyDescent="0.25">
      <c r="BR948651" s="2381"/>
    </row>
    <row r="948675" spans="70:70" x14ac:dyDescent="0.25">
      <c r="BR948675" s="2394"/>
    </row>
    <row r="948676" spans="70:70" x14ac:dyDescent="0.25">
      <c r="BR948676" s="2381"/>
    </row>
    <row r="948700" spans="70:70" x14ac:dyDescent="0.25">
      <c r="BR948700" s="2394"/>
    </row>
    <row r="948701" spans="70:70" x14ac:dyDescent="0.25">
      <c r="BR948701" s="2381"/>
    </row>
    <row r="948725" spans="70:70" x14ac:dyDescent="0.25">
      <c r="BR948725" s="2394"/>
    </row>
    <row r="948726" spans="70:70" x14ac:dyDescent="0.25">
      <c r="BR948726" s="2381"/>
    </row>
    <row r="948750" spans="70:70" x14ac:dyDescent="0.25">
      <c r="BR948750" s="2394"/>
    </row>
    <row r="948751" spans="70:70" x14ac:dyDescent="0.25">
      <c r="BR948751" s="2381"/>
    </row>
    <row r="948775" spans="70:70" x14ac:dyDescent="0.25">
      <c r="BR948775" s="2394"/>
    </row>
    <row r="948776" spans="70:70" x14ac:dyDescent="0.25">
      <c r="BR948776" s="2381"/>
    </row>
    <row r="948800" spans="70:70" x14ac:dyDescent="0.25">
      <c r="BR948800" s="2394"/>
    </row>
    <row r="948801" spans="70:70" x14ac:dyDescent="0.25">
      <c r="BR948801" s="2381"/>
    </row>
    <row r="948825" spans="70:70" x14ac:dyDescent="0.25">
      <c r="BR948825" s="2394"/>
    </row>
    <row r="948826" spans="70:70" x14ac:dyDescent="0.25">
      <c r="BR948826" s="2381"/>
    </row>
    <row r="948850" spans="70:70" x14ac:dyDescent="0.25">
      <c r="BR948850" s="2394"/>
    </row>
    <row r="948851" spans="70:70" x14ac:dyDescent="0.25">
      <c r="BR948851" s="2381"/>
    </row>
    <row r="948875" spans="70:70" x14ac:dyDescent="0.25">
      <c r="BR948875" s="2394"/>
    </row>
    <row r="948876" spans="70:70" x14ac:dyDescent="0.25">
      <c r="BR948876" s="2381"/>
    </row>
    <row r="948900" spans="70:70" x14ac:dyDescent="0.25">
      <c r="BR948900" s="2394"/>
    </row>
    <row r="948901" spans="70:70" x14ac:dyDescent="0.25">
      <c r="BR948901" s="2381"/>
    </row>
    <row r="948925" spans="70:70" x14ac:dyDescent="0.25">
      <c r="BR948925" s="2394"/>
    </row>
    <row r="948926" spans="70:70" x14ac:dyDescent="0.25">
      <c r="BR948926" s="2381"/>
    </row>
    <row r="948950" spans="70:70" x14ac:dyDescent="0.25">
      <c r="BR948950" s="2394"/>
    </row>
    <row r="948951" spans="70:70" x14ac:dyDescent="0.25">
      <c r="BR948951" s="2381"/>
    </row>
    <row r="948975" spans="70:70" x14ac:dyDescent="0.25">
      <c r="BR948975" s="2394"/>
    </row>
    <row r="948976" spans="70:70" x14ac:dyDescent="0.25">
      <c r="BR948976" s="2381"/>
    </row>
    <row r="949000" spans="70:70" x14ac:dyDescent="0.25">
      <c r="BR949000" s="2394"/>
    </row>
    <row r="949001" spans="70:70" x14ac:dyDescent="0.25">
      <c r="BR949001" s="2381"/>
    </row>
    <row r="949025" spans="70:70" x14ac:dyDescent="0.25">
      <c r="BR949025" s="2394"/>
    </row>
    <row r="949026" spans="70:70" x14ac:dyDescent="0.25">
      <c r="BR949026" s="2381"/>
    </row>
    <row r="949050" spans="70:70" x14ac:dyDescent="0.25">
      <c r="BR949050" s="2394"/>
    </row>
    <row r="949051" spans="70:70" x14ac:dyDescent="0.25">
      <c r="BR949051" s="2381"/>
    </row>
    <row r="949075" spans="70:70" x14ac:dyDescent="0.25">
      <c r="BR949075" s="2394"/>
    </row>
    <row r="949076" spans="70:70" x14ac:dyDescent="0.25">
      <c r="BR949076" s="2381"/>
    </row>
    <row r="949100" spans="70:70" x14ac:dyDescent="0.25">
      <c r="BR949100" s="2394"/>
    </row>
    <row r="949101" spans="70:70" x14ac:dyDescent="0.25">
      <c r="BR949101" s="2381"/>
    </row>
    <row r="949125" spans="70:70" x14ac:dyDescent="0.25">
      <c r="BR949125" s="2394"/>
    </row>
    <row r="949126" spans="70:70" x14ac:dyDescent="0.25">
      <c r="BR949126" s="2381"/>
    </row>
    <row r="949150" spans="70:70" x14ac:dyDescent="0.25">
      <c r="BR949150" s="2394"/>
    </row>
    <row r="949151" spans="70:70" x14ac:dyDescent="0.25">
      <c r="BR949151" s="2381"/>
    </row>
    <row r="949175" spans="70:70" x14ac:dyDescent="0.25">
      <c r="BR949175" s="2394"/>
    </row>
    <row r="949176" spans="70:70" x14ac:dyDescent="0.25">
      <c r="BR949176" s="2381"/>
    </row>
    <row r="949200" spans="70:70" x14ac:dyDescent="0.25">
      <c r="BR949200" s="2394"/>
    </row>
    <row r="949201" spans="70:70" x14ac:dyDescent="0.25">
      <c r="BR949201" s="2381"/>
    </row>
    <row r="949225" spans="70:70" x14ac:dyDescent="0.25">
      <c r="BR949225" s="2394"/>
    </row>
    <row r="949226" spans="70:70" x14ac:dyDescent="0.25">
      <c r="BR949226" s="2381"/>
    </row>
    <row r="949250" spans="70:70" x14ac:dyDescent="0.25">
      <c r="BR949250" s="2394"/>
    </row>
    <row r="949251" spans="70:70" x14ac:dyDescent="0.25">
      <c r="BR949251" s="2381"/>
    </row>
    <row r="949275" spans="70:70" x14ac:dyDescent="0.25">
      <c r="BR949275" s="2394"/>
    </row>
    <row r="949276" spans="70:70" x14ac:dyDescent="0.25">
      <c r="BR949276" s="2381"/>
    </row>
    <row r="949300" spans="70:70" x14ac:dyDescent="0.25">
      <c r="BR949300" s="2394"/>
    </row>
    <row r="949301" spans="70:70" x14ac:dyDescent="0.25">
      <c r="BR949301" s="2381"/>
    </row>
    <row r="949325" spans="70:70" x14ac:dyDescent="0.25">
      <c r="BR949325" s="2394"/>
    </row>
    <row r="949326" spans="70:70" x14ac:dyDescent="0.25">
      <c r="BR949326" s="2381"/>
    </row>
    <row r="949350" spans="70:70" x14ac:dyDescent="0.25">
      <c r="BR949350" s="2394"/>
    </row>
    <row r="949351" spans="70:70" x14ac:dyDescent="0.25">
      <c r="BR949351" s="2381"/>
    </row>
    <row r="949375" spans="70:70" x14ac:dyDescent="0.25">
      <c r="BR949375" s="2394"/>
    </row>
    <row r="949376" spans="70:70" x14ac:dyDescent="0.25">
      <c r="BR949376" s="2381"/>
    </row>
    <row r="949400" spans="70:70" x14ac:dyDescent="0.25">
      <c r="BR949400" s="2394"/>
    </row>
    <row r="949401" spans="70:70" x14ac:dyDescent="0.25">
      <c r="BR949401" s="2381"/>
    </row>
    <row r="949425" spans="70:70" x14ac:dyDescent="0.25">
      <c r="BR949425" s="2394"/>
    </row>
    <row r="949426" spans="70:70" x14ac:dyDescent="0.25">
      <c r="BR949426" s="2381"/>
    </row>
    <row r="949450" spans="70:70" x14ac:dyDescent="0.25">
      <c r="BR949450" s="2394"/>
    </row>
    <row r="949451" spans="70:70" x14ac:dyDescent="0.25">
      <c r="BR949451" s="2381"/>
    </row>
    <row r="949475" spans="70:70" x14ac:dyDescent="0.25">
      <c r="BR949475" s="2394"/>
    </row>
    <row r="949476" spans="70:70" x14ac:dyDescent="0.25">
      <c r="BR949476" s="2381"/>
    </row>
    <row r="949500" spans="70:70" x14ac:dyDescent="0.25">
      <c r="BR949500" s="2394"/>
    </row>
    <row r="949501" spans="70:70" x14ac:dyDescent="0.25">
      <c r="BR949501" s="2381"/>
    </row>
    <row r="949525" spans="70:70" x14ac:dyDescent="0.25">
      <c r="BR949525" s="2394"/>
    </row>
    <row r="949526" spans="70:70" x14ac:dyDescent="0.25">
      <c r="BR949526" s="2381"/>
    </row>
    <row r="949550" spans="70:70" x14ac:dyDescent="0.25">
      <c r="BR949550" s="2394"/>
    </row>
    <row r="949551" spans="70:70" x14ac:dyDescent="0.25">
      <c r="BR949551" s="2381"/>
    </row>
    <row r="949575" spans="70:70" x14ac:dyDescent="0.25">
      <c r="BR949575" s="2394"/>
    </row>
    <row r="949576" spans="70:70" x14ac:dyDescent="0.25">
      <c r="BR949576" s="2381"/>
    </row>
    <row r="949600" spans="70:70" x14ac:dyDescent="0.25">
      <c r="BR949600" s="2394"/>
    </row>
    <row r="949601" spans="70:70" x14ac:dyDescent="0.25">
      <c r="BR949601" s="2381"/>
    </row>
    <row r="949625" spans="70:70" x14ac:dyDescent="0.25">
      <c r="BR949625" s="2394"/>
    </row>
    <row r="949626" spans="70:70" x14ac:dyDescent="0.25">
      <c r="BR949626" s="2381"/>
    </row>
    <row r="949650" spans="70:70" x14ac:dyDescent="0.25">
      <c r="BR949650" s="2394"/>
    </row>
    <row r="949651" spans="70:70" x14ac:dyDescent="0.25">
      <c r="BR949651" s="2381"/>
    </row>
    <row r="949675" spans="70:70" x14ac:dyDescent="0.25">
      <c r="BR949675" s="2394"/>
    </row>
    <row r="949676" spans="70:70" x14ac:dyDescent="0.25">
      <c r="BR949676" s="2381"/>
    </row>
    <row r="949700" spans="70:70" x14ac:dyDescent="0.25">
      <c r="BR949700" s="2394"/>
    </row>
    <row r="949701" spans="70:70" x14ac:dyDescent="0.25">
      <c r="BR949701" s="2381"/>
    </row>
    <row r="949725" spans="70:70" x14ac:dyDescent="0.25">
      <c r="BR949725" s="2394"/>
    </row>
    <row r="949726" spans="70:70" x14ac:dyDescent="0.25">
      <c r="BR949726" s="2381"/>
    </row>
    <row r="949750" spans="70:70" x14ac:dyDescent="0.25">
      <c r="BR949750" s="2394"/>
    </row>
    <row r="949751" spans="70:70" x14ac:dyDescent="0.25">
      <c r="BR949751" s="2381"/>
    </row>
    <row r="949775" spans="70:70" x14ac:dyDescent="0.25">
      <c r="BR949775" s="2394"/>
    </row>
    <row r="949776" spans="70:70" x14ac:dyDescent="0.25">
      <c r="BR949776" s="2381"/>
    </row>
    <row r="949800" spans="70:70" x14ac:dyDescent="0.25">
      <c r="BR949800" s="2394"/>
    </row>
    <row r="949801" spans="70:70" x14ac:dyDescent="0.25">
      <c r="BR949801" s="2381"/>
    </row>
    <row r="949825" spans="70:70" x14ac:dyDescent="0.25">
      <c r="BR949825" s="2394"/>
    </row>
    <row r="949826" spans="70:70" x14ac:dyDescent="0.25">
      <c r="BR949826" s="2381"/>
    </row>
    <row r="949850" spans="70:70" x14ac:dyDescent="0.25">
      <c r="BR949850" s="2394"/>
    </row>
    <row r="949851" spans="70:70" x14ac:dyDescent="0.25">
      <c r="BR949851" s="2381"/>
    </row>
    <row r="949875" spans="70:70" x14ac:dyDescent="0.25">
      <c r="BR949875" s="2394"/>
    </row>
    <row r="949876" spans="70:70" x14ac:dyDescent="0.25">
      <c r="BR949876" s="2381"/>
    </row>
    <row r="949900" spans="70:70" x14ac:dyDescent="0.25">
      <c r="BR949900" s="2394"/>
    </row>
    <row r="949901" spans="70:70" x14ac:dyDescent="0.25">
      <c r="BR949901" s="2381"/>
    </row>
    <row r="949925" spans="70:70" x14ac:dyDescent="0.25">
      <c r="BR949925" s="2394"/>
    </row>
    <row r="949926" spans="70:70" x14ac:dyDescent="0.25">
      <c r="BR949926" s="2381"/>
    </row>
    <row r="949950" spans="70:70" x14ac:dyDescent="0.25">
      <c r="BR949950" s="2394"/>
    </row>
    <row r="949951" spans="70:70" x14ac:dyDescent="0.25">
      <c r="BR949951" s="2381"/>
    </row>
    <row r="949975" spans="70:70" x14ac:dyDescent="0.25">
      <c r="BR949975" s="2394"/>
    </row>
    <row r="949976" spans="70:70" x14ac:dyDescent="0.25">
      <c r="BR949976" s="2381"/>
    </row>
    <row r="950000" spans="70:70" x14ac:dyDescent="0.25">
      <c r="BR950000" s="2394"/>
    </row>
    <row r="950001" spans="70:70" x14ac:dyDescent="0.25">
      <c r="BR950001" s="2381"/>
    </row>
    <row r="950025" spans="70:70" x14ac:dyDescent="0.25">
      <c r="BR950025" s="2394"/>
    </row>
    <row r="950026" spans="70:70" x14ac:dyDescent="0.25">
      <c r="BR950026" s="2381"/>
    </row>
    <row r="950050" spans="70:70" x14ac:dyDescent="0.25">
      <c r="BR950050" s="2394"/>
    </row>
    <row r="950051" spans="70:70" x14ac:dyDescent="0.25">
      <c r="BR950051" s="2381"/>
    </row>
    <row r="950075" spans="70:70" x14ac:dyDescent="0.25">
      <c r="BR950075" s="2394"/>
    </row>
    <row r="950076" spans="70:70" x14ac:dyDescent="0.25">
      <c r="BR950076" s="2381"/>
    </row>
    <row r="950100" spans="70:70" x14ac:dyDescent="0.25">
      <c r="BR950100" s="2394"/>
    </row>
    <row r="950101" spans="70:70" x14ac:dyDescent="0.25">
      <c r="BR950101" s="2381"/>
    </row>
    <row r="950125" spans="70:70" x14ac:dyDescent="0.25">
      <c r="BR950125" s="2394"/>
    </row>
    <row r="950126" spans="70:70" x14ac:dyDescent="0.25">
      <c r="BR950126" s="2381"/>
    </row>
    <row r="950150" spans="70:70" x14ac:dyDescent="0.25">
      <c r="BR950150" s="2394"/>
    </row>
    <row r="950151" spans="70:70" x14ac:dyDescent="0.25">
      <c r="BR950151" s="2381"/>
    </row>
    <row r="950175" spans="70:70" x14ac:dyDescent="0.25">
      <c r="BR950175" s="2394"/>
    </row>
    <row r="950176" spans="70:70" x14ac:dyDescent="0.25">
      <c r="BR950176" s="2381"/>
    </row>
    <row r="950200" spans="70:70" x14ac:dyDescent="0.25">
      <c r="BR950200" s="2394"/>
    </row>
    <row r="950201" spans="70:70" x14ac:dyDescent="0.25">
      <c r="BR950201" s="2381"/>
    </row>
    <row r="950225" spans="70:70" x14ac:dyDescent="0.25">
      <c r="BR950225" s="2394"/>
    </row>
    <row r="950226" spans="70:70" x14ac:dyDescent="0.25">
      <c r="BR950226" s="2381"/>
    </row>
    <row r="950250" spans="70:70" x14ac:dyDescent="0.25">
      <c r="BR950250" s="2394"/>
    </row>
    <row r="950251" spans="70:70" x14ac:dyDescent="0.25">
      <c r="BR950251" s="2381"/>
    </row>
    <row r="950275" spans="70:70" x14ac:dyDescent="0.25">
      <c r="BR950275" s="2394"/>
    </row>
    <row r="950276" spans="70:70" x14ac:dyDescent="0.25">
      <c r="BR950276" s="2381"/>
    </row>
    <row r="950300" spans="70:70" x14ac:dyDescent="0.25">
      <c r="BR950300" s="2394"/>
    </row>
    <row r="950301" spans="70:70" x14ac:dyDescent="0.25">
      <c r="BR950301" s="2381"/>
    </row>
    <row r="950325" spans="70:70" x14ac:dyDescent="0.25">
      <c r="BR950325" s="2394"/>
    </row>
    <row r="950326" spans="70:70" x14ac:dyDescent="0.25">
      <c r="BR950326" s="2381"/>
    </row>
    <row r="950350" spans="70:70" x14ac:dyDescent="0.25">
      <c r="BR950350" s="2394"/>
    </row>
    <row r="950351" spans="70:70" x14ac:dyDescent="0.25">
      <c r="BR950351" s="2381"/>
    </row>
    <row r="950375" spans="70:70" x14ac:dyDescent="0.25">
      <c r="BR950375" s="2394"/>
    </row>
    <row r="950376" spans="70:70" x14ac:dyDescent="0.25">
      <c r="BR950376" s="2381"/>
    </row>
    <row r="950400" spans="70:70" x14ac:dyDescent="0.25">
      <c r="BR950400" s="2394"/>
    </row>
    <row r="950401" spans="70:70" x14ac:dyDescent="0.25">
      <c r="BR950401" s="2381"/>
    </row>
    <row r="950425" spans="70:70" x14ac:dyDescent="0.25">
      <c r="BR950425" s="2394"/>
    </row>
    <row r="950426" spans="70:70" x14ac:dyDescent="0.25">
      <c r="BR950426" s="2381"/>
    </row>
    <row r="950450" spans="70:70" x14ac:dyDescent="0.25">
      <c r="BR950450" s="2394"/>
    </row>
    <row r="950451" spans="70:70" x14ac:dyDescent="0.25">
      <c r="BR950451" s="2381"/>
    </row>
    <row r="950475" spans="70:70" x14ac:dyDescent="0.25">
      <c r="BR950475" s="2394"/>
    </row>
    <row r="950476" spans="70:70" x14ac:dyDescent="0.25">
      <c r="BR950476" s="2381"/>
    </row>
    <row r="950500" spans="70:70" x14ac:dyDescent="0.25">
      <c r="BR950500" s="2394"/>
    </row>
    <row r="950501" spans="70:70" x14ac:dyDescent="0.25">
      <c r="BR950501" s="2381"/>
    </row>
    <row r="950525" spans="70:70" x14ac:dyDescent="0.25">
      <c r="BR950525" s="2394"/>
    </row>
    <row r="950526" spans="70:70" x14ac:dyDescent="0.25">
      <c r="BR950526" s="2381"/>
    </row>
    <row r="950550" spans="70:70" x14ac:dyDescent="0.25">
      <c r="BR950550" s="2394"/>
    </row>
    <row r="950551" spans="70:70" x14ac:dyDescent="0.25">
      <c r="BR950551" s="2381"/>
    </row>
    <row r="950575" spans="70:70" x14ac:dyDescent="0.25">
      <c r="BR950575" s="2394"/>
    </row>
    <row r="950576" spans="70:70" x14ac:dyDescent="0.25">
      <c r="BR950576" s="2381"/>
    </row>
    <row r="950600" spans="70:70" x14ac:dyDescent="0.25">
      <c r="BR950600" s="2394"/>
    </row>
    <row r="950601" spans="70:70" x14ac:dyDescent="0.25">
      <c r="BR950601" s="2381"/>
    </row>
    <row r="950625" spans="70:70" x14ac:dyDescent="0.25">
      <c r="BR950625" s="2394"/>
    </row>
    <row r="950626" spans="70:70" x14ac:dyDescent="0.25">
      <c r="BR950626" s="2381"/>
    </row>
    <row r="950650" spans="70:70" x14ac:dyDescent="0.25">
      <c r="BR950650" s="2394"/>
    </row>
    <row r="950651" spans="70:70" x14ac:dyDescent="0.25">
      <c r="BR950651" s="2381"/>
    </row>
    <row r="950675" spans="70:70" x14ac:dyDescent="0.25">
      <c r="BR950675" s="2394"/>
    </row>
    <row r="950676" spans="70:70" x14ac:dyDescent="0.25">
      <c r="BR950676" s="2381"/>
    </row>
    <row r="950700" spans="70:70" x14ac:dyDescent="0.25">
      <c r="BR950700" s="2394"/>
    </row>
    <row r="950701" spans="70:70" x14ac:dyDescent="0.25">
      <c r="BR950701" s="2381"/>
    </row>
    <row r="950725" spans="70:70" x14ac:dyDescent="0.25">
      <c r="BR950725" s="2394"/>
    </row>
    <row r="950726" spans="70:70" x14ac:dyDescent="0.25">
      <c r="BR950726" s="2381"/>
    </row>
    <row r="950750" spans="70:70" x14ac:dyDescent="0.25">
      <c r="BR950750" s="2394"/>
    </row>
    <row r="950751" spans="70:70" x14ac:dyDescent="0.25">
      <c r="BR950751" s="2381"/>
    </row>
    <row r="950775" spans="70:70" x14ac:dyDescent="0.25">
      <c r="BR950775" s="2394"/>
    </row>
    <row r="950776" spans="70:70" x14ac:dyDescent="0.25">
      <c r="BR950776" s="2381"/>
    </row>
    <row r="950800" spans="70:70" x14ac:dyDescent="0.25">
      <c r="BR950800" s="2394"/>
    </row>
    <row r="950801" spans="70:70" x14ac:dyDescent="0.25">
      <c r="BR950801" s="2381"/>
    </row>
    <row r="950825" spans="70:70" x14ac:dyDescent="0.25">
      <c r="BR950825" s="2394"/>
    </row>
    <row r="950826" spans="70:70" x14ac:dyDescent="0.25">
      <c r="BR950826" s="2381"/>
    </row>
    <row r="950850" spans="70:70" x14ac:dyDescent="0.25">
      <c r="BR950850" s="2394"/>
    </row>
    <row r="950851" spans="70:70" x14ac:dyDescent="0.25">
      <c r="BR950851" s="2381"/>
    </row>
    <row r="950875" spans="70:70" x14ac:dyDescent="0.25">
      <c r="BR950875" s="2394"/>
    </row>
    <row r="950876" spans="70:70" x14ac:dyDescent="0.25">
      <c r="BR950876" s="2381"/>
    </row>
    <row r="950900" spans="70:70" x14ac:dyDescent="0.25">
      <c r="BR950900" s="2394"/>
    </row>
    <row r="950901" spans="70:70" x14ac:dyDescent="0.25">
      <c r="BR950901" s="2381"/>
    </row>
    <row r="950925" spans="70:70" x14ac:dyDescent="0.25">
      <c r="BR950925" s="2394"/>
    </row>
    <row r="950926" spans="70:70" x14ac:dyDescent="0.25">
      <c r="BR950926" s="2381"/>
    </row>
    <row r="950950" spans="70:70" x14ac:dyDescent="0.25">
      <c r="BR950950" s="2394"/>
    </row>
    <row r="950951" spans="70:70" x14ac:dyDescent="0.25">
      <c r="BR950951" s="2381"/>
    </row>
    <row r="950975" spans="70:70" x14ac:dyDescent="0.25">
      <c r="BR950975" s="2394"/>
    </row>
    <row r="950976" spans="70:70" x14ac:dyDescent="0.25">
      <c r="BR950976" s="2381"/>
    </row>
    <row r="951000" spans="70:70" x14ac:dyDescent="0.25">
      <c r="BR951000" s="2394"/>
    </row>
    <row r="951001" spans="70:70" x14ac:dyDescent="0.25">
      <c r="BR951001" s="2381"/>
    </row>
    <row r="951025" spans="70:70" x14ac:dyDescent="0.25">
      <c r="BR951025" s="2394"/>
    </row>
    <row r="951026" spans="70:70" x14ac:dyDescent="0.25">
      <c r="BR951026" s="2381"/>
    </row>
    <row r="951050" spans="70:70" x14ac:dyDescent="0.25">
      <c r="BR951050" s="2394"/>
    </row>
    <row r="951051" spans="70:70" x14ac:dyDescent="0.25">
      <c r="BR951051" s="2381"/>
    </row>
    <row r="951075" spans="70:70" x14ac:dyDescent="0.25">
      <c r="BR951075" s="2394"/>
    </row>
    <row r="951076" spans="70:70" x14ac:dyDescent="0.25">
      <c r="BR951076" s="2381"/>
    </row>
    <row r="951100" spans="70:70" x14ac:dyDescent="0.25">
      <c r="BR951100" s="2394"/>
    </row>
    <row r="951101" spans="70:70" x14ac:dyDescent="0.25">
      <c r="BR951101" s="2381"/>
    </row>
    <row r="951125" spans="70:70" x14ac:dyDescent="0.25">
      <c r="BR951125" s="2394"/>
    </row>
    <row r="951126" spans="70:70" x14ac:dyDescent="0.25">
      <c r="BR951126" s="2381"/>
    </row>
    <row r="951150" spans="70:70" x14ac:dyDescent="0.25">
      <c r="BR951150" s="2394"/>
    </row>
    <row r="951151" spans="70:70" x14ac:dyDescent="0.25">
      <c r="BR951151" s="2381"/>
    </row>
    <row r="951175" spans="70:70" x14ac:dyDescent="0.25">
      <c r="BR951175" s="2394"/>
    </row>
    <row r="951176" spans="70:70" x14ac:dyDescent="0.25">
      <c r="BR951176" s="2381"/>
    </row>
    <row r="951200" spans="70:70" x14ac:dyDescent="0.25">
      <c r="BR951200" s="2394"/>
    </row>
    <row r="951201" spans="70:70" x14ac:dyDescent="0.25">
      <c r="BR951201" s="2381"/>
    </row>
    <row r="951225" spans="70:70" x14ac:dyDescent="0.25">
      <c r="BR951225" s="2394"/>
    </row>
    <row r="951226" spans="70:70" x14ac:dyDescent="0.25">
      <c r="BR951226" s="2381"/>
    </row>
    <row r="951250" spans="70:70" x14ac:dyDescent="0.25">
      <c r="BR951250" s="2394"/>
    </row>
    <row r="951251" spans="70:70" x14ac:dyDescent="0.25">
      <c r="BR951251" s="2381"/>
    </row>
    <row r="951275" spans="70:70" x14ac:dyDescent="0.25">
      <c r="BR951275" s="2394"/>
    </row>
    <row r="951276" spans="70:70" x14ac:dyDescent="0.25">
      <c r="BR951276" s="2381"/>
    </row>
    <row r="951300" spans="70:70" x14ac:dyDescent="0.25">
      <c r="BR951300" s="2394"/>
    </row>
    <row r="951301" spans="70:70" x14ac:dyDescent="0.25">
      <c r="BR951301" s="2381"/>
    </row>
    <row r="951325" spans="70:70" x14ac:dyDescent="0.25">
      <c r="BR951325" s="2394"/>
    </row>
    <row r="951326" spans="70:70" x14ac:dyDescent="0.25">
      <c r="BR951326" s="2381"/>
    </row>
    <row r="951350" spans="70:70" x14ac:dyDescent="0.25">
      <c r="BR951350" s="2394"/>
    </row>
    <row r="951351" spans="70:70" x14ac:dyDescent="0.25">
      <c r="BR951351" s="2381"/>
    </row>
    <row r="951375" spans="70:70" x14ac:dyDescent="0.25">
      <c r="BR951375" s="2394"/>
    </row>
    <row r="951376" spans="70:70" x14ac:dyDescent="0.25">
      <c r="BR951376" s="2381"/>
    </row>
    <row r="951400" spans="70:70" x14ac:dyDescent="0.25">
      <c r="BR951400" s="2394"/>
    </row>
    <row r="951401" spans="70:70" x14ac:dyDescent="0.25">
      <c r="BR951401" s="2381"/>
    </row>
    <row r="951425" spans="70:70" x14ac:dyDescent="0.25">
      <c r="BR951425" s="2394"/>
    </row>
    <row r="951426" spans="70:70" x14ac:dyDescent="0.25">
      <c r="BR951426" s="2381"/>
    </row>
    <row r="951450" spans="70:70" x14ac:dyDescent="0.25">
      <c r="BR951450" s="2394"/>
    </row>
    <row r="951451" spans="70:70" x14ac:dyDescent="0.25">
      <c r="BR951451" s="2381"/>
    </row>
    <row r="951475" spans="70:70" x14ac:dyDescent="0.25">
      <c r="BR951475" s="2394"/>
    </row>
    <row r="951476" spans="70:70" x14ac:dyDescent="0.25">
      <c r="BR951476" s="2381"/>
    </row>
    <row r="951500" spans="70:70" x14ac:dyDescent="0.25">
      <c r="BR951500" s="2394"/>
    </row>
    <row r="951501" spans="70:70" x14ac:dyDescent="0.25">
      <c r="BR951501" s="2381"/>
    </row>
    <row r="951525" spans="70:70" x14ac:dyDescent="0.25">
      <c r="BR951525" s="2394"/>
    </row>
    <row r="951526" spans="70:70" x14ac:dyDescent="0.25">
      <c r="BR951526" s="2381"/>
    </row>
    <row r="951550" spans="70:70" x14ac:dyDescent="0.25">
      <c r="BR951550" s="2394"/>
    </row>
    <row r="951551" spans="70:70" x14ac:dyDescent="0.25">
      <c r="BR951551" s="2381"/>
    </row>
    <row r="951575" spans="70:70" x14ac:dyDescent="0.25">
      <c r="BR951575" s="2394"/>
    </row>
    <row r="951576" spans="70:70" x14ac:dyDescent="0.25">
      <c r="BR951576" s="2381"/>
    </row>
    <row r="951600" spans="70:70" x14ac:dyDescent="0.25">
      <c r="BR951600" s="2394"/>
    </row>
    <row r="951601" spans="70:70" x14ac:dyDescent="0.25">
      <c r="BR951601" s="2381"/>
    </row>
    <row r="951625" spans="70:70" x14ac:dyDescent="0.25">
      <c r="BR951625" s="2394"/>
    </row>
    <row r="951626" spans="70:70" x14ac:dyDescent="0.25">
      <c r="BR951626" s="2381"/>
    </row>
    <row r="951650" spans="70:70" x14ac:dyDescent="0.25">
      <c r="BR951650" s="2394"/>
    </row>
    <row r="951651" spans="70:70" x14ac:dyDescent="0.25">
      <c r="BR951651" s="2381"/>
    </row>
    <row r="951675" spans="70:70" x14ac:dyDescent="0.25">
      <c r="BR951675" s="2394"/>
    </row>
    <row r="951676" spans="70:70" x14ac:dyDescent="0.25">
      <c r="BR951676" s="2381"/>
    </row>
    <row r="951700" spans="70:70" x14ac:dyDescent="0.25">
      <c r="BR951700" s="2394"/>
    </row>
    <row r="951701" spans="70:70" x14ac:dyDescent="0.25">
      <c r="BR951701" s="2381"/>
    </row>
    <row r="951725" spans="70:70" x14ac:dyDescent="0.25">
      <c r="BR951725" s="2394"/>
    </row>
    <row r="951726" spans="70:70" x14ac:dyDescent="0.25">
      <c r="BR951726" s="2381"/>
    </row>
    <row r="951750" spans="70:70" x14ac:dyDescent="0.25">
      <c r="BR951750" s="2394"/>
    </row>
    <row r="951751" spans="70:70" x14ac:dyDescent="0.25">
      <c r="BR951751" s="2381"/>
    </row>
    <row r="951775" spans="70:70" x14ac:dyDescent="0.25">
      <c r="BR951775" s="2394"/>
    </row>
    <row r="951776" spans="70:70" x14ac:dyDescent="0.25">
      <c r="BR951776" s="2381"/>
    </row>
    <row r="951800" spans="70:70" x14ac:dyDescent="0.25">
      <c r="BR951800" s="2394"/>
    </row>
    <row r="951801" spans="70:70" x14ac:dyDescent="0.25">
      <c r="BR951801" s="2381"/>
    </row>
    <row r="951825" spans="70:70" x14ac:dyDescent="0.25">
      <c r="BR951825" s="2394"/>
    </row>
    <row r="951826" spans="70:70" x14ac:dyDescent="0.25">
      <c r="BR951826" s="2381"/>
    </row>
    <row r="951850" spans="70:70" x14ac:dyDescent="0.25">
      <c r="BR951850" s="2394"/>
    </row>
    <row r="951851" spans="70:70" x14ac:dyDescent="0.25">
      <c r="BR951851" s="2381"/>
    </row>
    <row r="951875" spans="70:70" x14ac:dyDescent="0.25">
      <c r="BR951875" s="2394"/>
    </row>
    <row r="951876" spans="70:70" x14ac:dyDescent="0.25">
      <c r="BR951876" s="2381"/>
    </row>
    <row r="951900" spans="70:70" x14ac:dyDescent="0.25">
      <c r="BR951900" s="2394"/>
    </row>
    <row r="951901" spans="70:70" x14ac:dyDescent="0.25">
      <c r="BR951901" s="2381"/>
    </row>
    <row r="951925" spans="70:70" x14ac:dyDescent="0.25">
      <c r="BR951925" s="2394"/>
    </row>
    <row r="951926" spans="70:70" x14ac:dyDescent="0.25">
      <c r="BR951926" s="2381"/>
    </row>
    <row r="951950" spans="70:70" x14ac:dyDescent="0.25">
      <c r="BR951950" s="2394"/>
    </row>
    <row r="951951" spans="70:70" x14ac:dyDescent="0.25">
      <c r="BR951951" s="2381"/>
    </row>
    <row r="951975" spans="70:70" x14ac:dyDescent="0.25">
      <c r="BR951975" s="2394"/>
    </row>
    <row r="951976" spans="70:70" x14ac:dyDescent="0.25">
      <c r="BR951976" s="2381"/>
    </row>
    <row r="952000" spans="70:70" x14ac:dyDescent="0.25">
      <c r="BR952000" s="2394"/>
    </row>
    <row r="952001" spans="70:70" x14ac:dyDescent="0.25">
      <c r="BR952001" s="2381"/>
    </row>
    <row r="952025" spans="70:70" x14ac:dyDescent="0.25">
      <c r="BR952025" s="2394"/>
    </row>
    <row r="952026" spans="70:70" x14ac:dyDescent="0.25">
      <c r="BR952026" s="2381"/>
    </row>
    <row r="952050" spans="70:70" x14ac:dyDescent="0.25">
      <c r="BR952050" s="2394"/>
    </row>
    <row r="952051" spans="70:70" x14ac:dyDescent="0.25">
      <c r="BR952051" s="2381"/>
    </row>
    <row r="952075" spans="70:70" x14ac:dyDescent="0.25">
      <c r="BR952075" s="2394"/>
    </row>
    <row r="952076" spans="70:70" x14ac:dyDescent="0.25">
      <c r="BR952076" s="2381"/>
    </row>
    <row r="952100" spans="70:70" x14ac:dyDescent="0.25">
      <c r="BR952100" s="2394"/>
    </row>
    <row r="952101" spans="70:70" x14ac:dyDescent="0.25">
      <c r="BR952101" s="2381"/>
    </row>
    <row r="952125" spans="70:70" x14ac:dyDescent="0.25">
      <c r="BR952125" s="2394"/>
    </row>
    <row r="952126" spans="70:70" x14ac:dyDescent="0.25">
      <c r="BR952126" s="2381"/>
    </row>
    <row r="952150" spans="70:70" x14ac:dyDescent="0.25">
      <c r="BR952150" s="2394"/>
    </row>
    <row r="952151" spans="70:70" x14ac:dyDescent="0.25">
      <c r="BR952151" s="2381"/>
    </row>
    <row r="952175" spans="70:70" x14ac:dyDescent="0.25">
      <c r="BR952175" s="2394"/>
    </row>
    <row r="952176" spans="70:70" x14ac:dyDescent="0.25">
      <c r="BR952176" s="2381"/>
    </row>
    <row r="952200" spans="70:70" x14ac:dyDescent="0.25">
      <c r="BR952200" s="2394"/>
    </row>
    <row r="952201" spans="70:70" x14ac:dyDescent="0.25">
      <c r="BR952201" s="2381"/>
    </row>
    <row r="952225" spans="70:70" x14ac:dyDescent="0.25">
      <c r="BR952225" s="2394"/>
    </row>
    <row r="952226" spans="70:70" x14ac:dyDescent="0.25">
      <c r="BR952226" s="2381"/>
    </row>
    <row r="952250" spans="70:70" x14ac:dyDescent="0.25">
      <c r="BR952250" s="2394"/>
    </row>
    <row r="952251" spans="70:70" x14ac:dyDescent="0.25">
      <c r="BR952251" s="2381"/>
    </row>
    <row r="952275" spans="70:70" x14ac:dyDescent="0.25">
      <c r="BR952275" s="2394"/>
    </row>
    <row r="952276" spans="70:70" x14ac:dyDescent="0.25">
      <c r="BR952276" s="2381"/>
    </row>
    <row r="952300" spans="70:70" x14ac:dyDescent="0.25">
      <c r="BR952300" s="2394"/>
    </row>
    <row r="952301" spans="70:70" x14ac:dyDescent="0.25">
      <c r="BR952301" s="2381"/>
    </row>
    <row r="952325" spans="70:70" x14ac:dyDescent="0.25">
      <c r="BR952325" s="2394"/>
    </row>
    <row r="952326" spans="70:70" x14ac:dyDescent="0.25">
      <c r="BR952326" s="2381"/>
    </row>
    <row r="952350" spans="70:70" x14ac:dyDescent="0.25">
      <c r="BR952350" s="2394"/>
    </row>
    <row r="952351" spans="70:70" x14ac:dyDescent="0.25">
      <c r="BR952351" s="2381"/>
    </row>
    <row r="952375" spans="70:70" x14ac:dyDescent="0.25">
      <c r="BR952375" s="2394"/>
    </row>
    <row r="952376" spans="70:70" x14ac:dyDescent="0.25">
      <c r="BR952376" s="2381"/>
    </row>
    <row r="952400" spans="70:70" x14ac:dyDescent="0.25">
      <c r="BR952400" s="2394"/>
    </row>
    <row r="952401" spans="70:70" x14ac:dyDescent="0.25">
      <c r="BR952401" s="2381"/>
    </row>
    <row r="952425" spans="70:70" x14ac:dyDescent="0.25">
      <c r="BR952425" s="2394"/>
    </row>
    <row r="952426" spans="70:70" x14ac:dyDescent="0.25">
      <c r="BR952426" s="2381"/>
    </row>
    <row r="952450" spans="70:70" x14ac:dyDescent="0.25">
      <c r="BR952450" s="2394"/>
    </row>
    <row r="952451" spans="70:70" x14ac:dyDescent="0.25">
      <c r="BR952451" s="2381"/>
    </row>
    <row r="952475" spans="70:70" x14ac:dyDescent="0.25">
      <c r="BR952475" s="2394"/>
    </row>
    <row r="952476" spans="70:70" x14ac:dyDescent="0.25">
      <c r="BR952476" s="2381"/>
    </row>
    <row r="952500" spans="70:70" x14ac:dyDescent="0.25">
      <c r="BR952500" s="2394"/>
    </row>
    <row r="952501" spans="70:70" x14ac:dyDescent="0.25">
      <c r="BR952501" s="2381"/>
    </row>
    <row r="952525" spans="70:70" x14ac:dyDescent="0.25">
      <c r="BR952525" s="2394"/>
    </row>
    <row r="952526" spans="70:70" x14ac:dyDescent="0.25">
      <c r="BR952526" s="2381"/>
    </row>
    <row r="952550" spans="70:70" x14ac:dyDescent="0.25">
      <c r="BR952550" s="2394"/>
    </row>
    <row r="952551" spans="70:70" x14ac:dyDescent="0.25">
      <c r="BR952551" s="2381"/>
    </row>
    <row r="952575" spans="70:70" x14ac:dyDescent="0.25">
      <c r="BR952575" s="2394"/>
    </row>
    <row r="952576" spans="70:70" x14ac:dyDescent="0.25">
      <c r="BR952576" s="2381"/>
    </row>
    <row r="952600" spans="70:70" x14ac:dyDescent="0.25">
      <c r="BR952600" s="2394"/>
    </row>
    <row r="952601" spans="70:70" x14ac:dyDescent="0.25">
      <c r="BR952601" s="2381"/>
    </row>
    <row r="952625" spans="70:70" x14ac:dyDescent="0.25">
      <c r="BR952625" s="2394"/>
    </row>
    <row r="952626" spans="70:70" x14ac:dyDescent="0.25">
      <c r="BR952626" s="2381"/>
    </row>
    <row r="952650" spans="70:70" x14ac:dyDescent="0.25">
      <c r="BR952650" s="2394"/>
    </row>
    <row r="952651" spans="70:70" x14ac:dyDescent="0.25">
      <c r="BR952651" s="2381"/>
    </row>
    <row r="952675" spans="70:70" x14ac:dyDescent="0.25">
      <c r="BR952675" s="2394"/>
    </row>
    <row r="952676" spans="70:70" x14ac:dyDescent="0.25">
      <c r="BR952676" s="2381"/>
    </row>
    <row r="952700" spans="70:70" x14ac:dyDescent="0.25">
      <c r="BR952700" s="2394"/>
    </row>
    <row r="952701" spans="70:70" x14ac:dyDescent="0.25">
      <c r="BR952701" s="2381"/>
    </row>
    <row r="952725" spans="70:70" x14ac:dyDescent="0.25">
      <c r="BR952725" s="2394"/>
    </row>
    <row r="952726" spans="70:70" x14ac:dyDescent="0.25">
      <c r="BR952726" s="2381"/>
    </row>
    <row r="952750" spans="70:70" x14ac:dyDescent="0.25">
      <c r="BR952750" s="2394"/>
    </row>
    <row r="952751" spans="70:70" x14ac:dyDescent="0.25">
      <c r="BR952751" s="2381"/>
    </row>
    <row r="952775" spans="70:70" x14ac:dyDescent="0.25">
      <c r="BR952775" s="2394"/>
    </row>
    <row r="952776" spans="70:70" x14ac:dyDescent="0.25">
      <c r="BR952776" s="2381"/>
    </row>
    <row r="952800" spans="70:70" x14ac:dyDescent="0.25">
      <c r="BR952800" s="2394"/>
    </row>
    <row r="952801" spans="70:70" x14ac:dyDescent="0.25">
      <c r="BR952801" s="2381"/>
    </row>
    <row r="952825" spans="70:70" x14ac:dyDescent="0.25">
      <c r="BR952825" s="2394"/>
    </row>
    <row r="952826" spans="70:70" x14ac:dyDescent="0.25">
      <c r="BR952826" s="2381"/>
    </row>
    <row r="952850" spans="70:70" x14ac:dyDescent="0.25">
      <c r="BR952850" s="2394"/>
    </row>
    <row r="952851" spans="70:70" x14ac:dyDescent="0.25">
      <c r="BR952851" s="2381"/>
    </row>
    <row r="952875" spans="70:70" x14ac:dyDescent="0.25">
      <c r="BR952875" s="2394"/>
    </row>
    <row r="952876" spans="70:70" x14ac:dyDescent="0.25">
      <c r="BR952876" s="2381"/>
    </row>
    <row r="952900" spans="70:70" x14ac:dyDescent="0.25">
      <c r="BR952900" s="2394"/>
    </row>
    <row r="952901" spans="70:70" x14ac:dyDescent="0.25">
      <c r="BR952901" s="2381"/>
    </row>
    <row r="952925" spans="70:70" x14ac:dyDescent="0.25">
      <c r="BR952925" s="2394"/>
    </row>
    <row r="952926" spans="70:70" x14ac:dyDescent="0.25">
      <c r="BR952926" s="2381"/>
    </row>
    <row r="952950" spans="70:70" x14ac:dyDescent="0.25">
      <c r="BR952950" s="2394"/>
    </row>
    <row r="952951" spans="70:70" x14ac:dyDescent="0.25">
      <c r="BR952951" s="2381"/>
    </row>
    <row r="952975" spans="70:70" x14ac:dyDescent="0.25">
      <c r="BR952975" s="2394"/>
    </row>
    <row r="952976" spans="70:70" x14ac:dyDescent="0.25">
      <c r="BR952976" s="2381"/>
    </row>
    <row r="953000" spans="70:70" x14ac:dyDescent="0.25">
      <c r="BR953000" s="2394"/>
    </row>
    <row r="953001" spans="70:70" x14ac:dyDescent="0.25">
      <c r="BR953001" s="2381"/>
    </row>
    <row r="953025" spans="70:70" x14ac:dyDescent="0.25">
      <c r="BR953025" s="2394"/>
    </row>
    <row r="953026" spans="70:70" x14ac:dyDescent="0.25">
      <c r="BR953026" s="2381"/>
    </row>
    <row r="953050" spans="70:70" x14ac:dyDescent="0.25">
      <c r="BR953050" s="2394"/>
    </row>
    <row r="953051" spans="70:70" x14ac:dyDescent="0.25">
      <c r="BR953051" s="2381"/>
    </row>
    <row r="953075" spans="70:70" x14ac:dyDescent="0.25">
      <c r="BR953075" s="2394"/>
    </row>
    <row r="953076" spans="70:70" x14ac:dyDescent="0.25">
      <c r="BR953076" s="2381"/>
    </row>
    <row r="953100" spans="70:70" x14ac:dyDescent="0.25">
      <c r="BR953100" s="2394"/>
    </row>
    <row r="953101" spans="70:70" x14ac:dyDescent="0.25">
      <c r="BR953101" s="2381"/>
    </row>
    <row r="953125" spans="70:70" x14ac:dyDescent="0.25">
      <c r="BR953125" s="2394"/>
    </row>
    <row r="953126" spans="70:70" x14ac:dyDescent="0.25">
      <c r="BR953126" s="2381"/>
    </row>
    <row r="953150" spans="70:70" x14ac:dyDescent="0.25">
      <c r="BR953150" s="2394"/>
    </row>
    <row r="953151" spans="70:70" x14ac:dyDescent="0.25">
      <c r="BR953151" s="2381"/>
    </row>
    <row r="953175" spans="70:70" x14ac:dyDescent="0.25">
      <c r="BR953175" s="2394"/>
    </row>
    <row r="953176" spans="70:70" x14ac:dyDescent="0.25">
      <c r="BR953176" s="2381"/>
    </row>
    <row r="953200" spans="70:70" x14ac:dyDescent="0.25">
      <c r="BR953200" s="2394"/>
    </row>
    <row r="953201" spans="70:70" x14ac:dyDescent="0.25">
      <c r="BR953201" s="2381"/>
    </row>
    <row r="953225" spans="70:70" x14ac:dyDescent="0.25">
      <c r="BR953225" s="2394"/>
    </row>
    <row r="953226" spans="70:70" x14ac:dyDescent="0.25">
      <c r="BR953226" s="2381"/>
    </row>
    <row r="953250" spans="70:70" x14ac:dyDescent="0.25">
      <c r="BR953250" s="2394"/>
    </row>
    <row r="953251" spans="70:70" x14ac:dyDescent="0.25">
      <c r="BR953251" s="2381"/>
    </row>
    <row r="953275" spans="70:70" x14ac:dyDescent="0.25">
      <c r="BR953275" s="2394"/>
    </row>
    <row r="953276" spans="70:70" x14ac:dyDescent="0.25">
      <c r="BR953276" s="2381"/>
    </row>
    <row r="953300" spans="70:70" x14ac:dyDescent="0.25">
      <c r="BR953300" s="2394"/>
    </row>
    <row r="953301" spans="70:70" x14ac:dyDescent="0.25">
      <c r="BR953301" s="2381"/>
    </row>
    <row r="953325" spans="70:70" x14ac:dyDescent="0.25">
      <c r="BR953325" s="2394"/>
    </row>
    <row r="953326" spans="70:70" x14ac:dyDescent="0.25">
      <c r="BR953326" s="2381"/>
    </row>
    <row r="953350" spans="70:70" x14ac:dyDescent="0.25">
      <c r="BR953350" s="2394"/>
    </row>
    <row r="953351" spans="70:70" x14ac:dyDescent="0.25">
      <c r="BR953351" s="2381"/>
    </row>
    <row r="953375" spans="70:70" x14ac:dyDescent="0.25">
      <c r="BR953375" s="2394"/>
    </row>
    <row r="953376" spans="70:70" x14ac:dyDescent="0.25">
      <c r="BR953376" s="2381"/>
    </row>
    <row r="953400" spans="70:70" x14ac:dyDescent="0.25">
      <c r="BR953400" s="2394"/>
    </row>
    <row r="953401" spans="70:70" x14ac:dyDescent="0.25">
      <c r="BR953401" s="2381"/>
    </row>
    <row r="953425" spans="70:70" x14ac:dyDescent="0.25">
      <c r="BR953425" s="2394"/>
    </row>
    <row r="953426" spans="70:70" x14ac:dyDescent="0.25">
      <c r="BR953426" s="2381"/>
    </row>
    <row r="953450" spans="70:70" x14ac:dyDescent="0.25">
      <c r="BR953450" s="2394"/>
    </row>
    <row r="953451" spans="70:70" x14ac:dyDescent="0.25">
      <c r="BR953451" s="2381"/>
    </row>
    <row r="953475" spans="70:70" x14ac:dyDescent="0.25">
      <c r="BR953475" s="2394"/>
    </row>
    <row r="953476" spans="70:70" x14ac:dyDescent="0.25">
      <c r="BR953476" s="2381"/>
    </row>
    <row r="953500" spans="70:70" x14ac:dyDescent="0.25">
      <c r="BR953500" s="2394"/>
    </row>
    <row r="953501" spans="70:70" x14ac:dyDescent="0.25">
      <c r="BR953501" s="2381"/>
    </row>
    <row r="953525" spans="70:70" x14ac:dyDescent="0.25">
      <c r="BR953525" s="2394"/>
    </row>
    <row r="953526" spans="70:70" x14ac:dyDescent="0.25">
      <c r="BR953526" s="2381"/>
    </row>
    <row r="953550" spans="70:70" x14ac:dyDescent="0.25">
      <c r="BR953550" s="2394"/>
    </row>
    <row r="953551" spans="70:70" x14ac:dyDescent="0.25">
      <c r="BR953551" s="2381"/>
    </row>
    <row r="953575" spans="70:70" x14ac:dyDescent="0.25">
      <c r="BR953575" s="2394"/>
    </row>
    <row r="953576" spans="70:70" x14ac:dyDescent="0.25">
      <c r="BR953576" s="2381"/>
    </row>
    <row r="953600" spans="70:70" x14ac:dyDescent="0.25">
      <c r="BR953600" s="2394"/>
    </row>
    <row r="953601" spans="70:70" x14ac:dyDescent="0.25">
      <c r="BR953601" s="2381"/>
    </row>
    <row r="953625" spans="70:70" x14ac:dyDescent="0.25">
      <c r="BR953625" s="2394"/>
    </row>
    <row r="953626" spans="70:70" x14ac:dyDescent="0.25">
      <c r="BR953626" s="2381"/>
    </row>
    <row r="953650" spans="70:70" x14ac:dyDescent="0.25">
      <c r="BR953650" s="2394"/>
    </row>
    <row r="953651" spans="70:70" x14ac:dyDescent="0.25">
      <c r="BR953651" s="2381"/>
    </row>
    <row r="953675" spans="70:70" x14ac:dyDescent="0.25">
      <c r="BR953675" s="2394"/>
    </row>
    <row r="953676" spans="70:70" x14ac:dyDescent="0.25">
      <c r="BR953676" s="2381"/>
    </row>
    <row r="953700" spans="70:70" x14ac:dyDescent="0.25">
      <c r="BR953700" s="2394"/>
    </row>
    <row r="953701" spans="70:70" x14ac:dyDescent="0.25">
      <c r="BR953701" s="2381"/>
    </row>
    <row r="953725" spans="70:70" x14ac:dyDescent="0.25">
      <c r="BR953725" s="2394"/>
    </row>
    <row r="953726" spans="70:70" x14ac:dyDescent="0.25">
      <c r="BR953726" s="2381"/>
    </row>
    <row r="953750" spans="70:70" x14ac:dyDescent="0.25">
      <c r="BR953750" s="2394"/>
    </row>
    <row r="953751" spans="70:70" x14ac:dyDescent="0.25">
      <c r="BR953751" s="2381"/>
    </row>
    <row r="953775" spans="70:70" x14ac:dyDescent="0.25">
      <c r="BR953775" s="2394"/>
    </row>
    <row r="953776" spans="70:70" x14ac:dyDescent="0.25">
      <c r="BR953776" s="2381"/>
    </row>
    <row r="953800" spans="70:70" x14ac:dyDescent="0.25">
      <c r="BR953800" s="2394"/>
    </row>
    <row r="953801" spans="70:70" x14ac:dyDescent="0.25">
      <c r="BR953801" s="2381"/>
    </row>
    <row r="953825" spans="70:70" x14ac:dyDescent="0.25">
      <c r="BR953825" s="2394"/>
    </row>
    <row r="953826" spans="70:70" x14ac:dyDescent="0.25">
      <c r="BR953826" s="2381"/>
    </row>
    <row r="953850" spans="70:70" x14ac:dyDescent="0.25">
      <c r="BR953850" s="2394"/>
    </row>
    <row r="953851" spans="70:70" x14ac:dyDescent="0.25">
      <c r="BR953851" s="2381"/>
    </row>
    <row r="953875" spans="70:70" x14ac:dyDescent="0.25">
      <c r="BR953875" s="2394"/>
    </row>
    <row r="953876" spans="70:70" x14ac:dyDescent="0.25">
      <c r="BR953876" s="2381"/>
    </row>
    <row r="953900" spans="70:70" x14ac:dyDescent="0.25">
      <c r="BR953900" s="2394"/>
    </row>
    <row r="953901" spans="70:70" x14ac:dyDescent="0.25">
      <c r="BR953901" s="2381"/>
    </row>
    <row r="953925" spans="70:70" x14ac:dyDescent="0.25">
      <c r="BR953925" s="2394"/>
    </row>
    <row r="953926" spans="70:70" x14ac:dyDescent="0.25">
      <c r="BR953926" s="2381"/>
    </row>
    <row r="953950" spans="70:70" x14ac:dyDescent="0.25">
      <c r="BR953950" s="2394"/>
    </row>
    <row r="953951" spans="70:70" x14ac:dyDescent="0.25">
      <c r="BR953951" s="2381"/>
    </row>
    <row r="953975" spans="70:70" x14ac:dyDescent="0.25">
      <c r="BR953975" s="2394"/>
    </row>
    <row r="953976" spans="70:70" x14ac:dyDescent="0.25">
      <c r="BR953976" s="2381"/>
    </row>
    <row r="954000" spans="70:70" x14ac:dyDescent="0.25">
      <c r="BR954000" s="2394"/>
    </row>
    <row r="954001" spans="70:70" x14ac:dyDescent="0.25">
      <c r="BR954001" s="2381"/>
    </row>
    <row r="954025" spans="70:70" x14ac:dyDescent="0.25">
      <c r="BR954025" s="2394"/>
    </row>
    <row r="954026" spans="70:70" x14ac:dyDescent="0.25">
      <c r="BR954026" s="2381"/>
    </row>
    <row r="954050" spans="70:70" x14ac:dyDescent="0.25">
      <c r="BR954050" s="2394"/>
    </row>
    <row r="954051" spans="70:70" x14ac:dyDescent="0.25">
      <c r="BR954051" s="2381"/>
    </row>
    <row r="954075" spans="70:70" x14ac:dyDescent="0.25">
      <c r="BR954075" s="2394"/>
    </row>
    <row r="954076" spans="70:70" x14ac:dyDescent="0.25">
      <c r="BR954076" s="2381"/>
    </row>
    <row r="954100" spans="70:70" x14ac:dyDescent="0.25">
      <c r="BR954100" s="2394"/>
    </row>
    <row r="954101" spans="70:70" x14ac:dyDescent="0.25">
      <c r="BR954101" s="2381"/>
    </row>
    <row r="954125" spans="70:70" x14ac:dyDescent="0.25">
      <c r="BR954125" s="2394"/>
    </row>
    <row r="954126" spans="70:70" x14ac:dyDescent="0.25">
      <c r="BR954126" s="2381"/>
    </row>
    <row r="954150" spans="70:70" x14ac:dyDescent="0.25">
      <c r="BR954150" s="2394"/>
    </row>
    <row r="954151" spans="70:70" x14ac:dyDescent="0.25">
      <c r="BR954151" s="2381"/>
    </row>
    <row r="954175" spans="70:70" x14ac:dyDescent="0.25">
      <c r="BR954175" s="2394"/>
    </row>
    <row r="954176" spans="70:70" x14ac:dyDescent="0.25">
      <c r="BR954176" s="2381"/>
    </row>
    <row r="954200" spans="70:70" x14ac:dyDescent="0.25">
      <c r="BR954200" s="2394"/>
    </row>
    <row r="954201" spans="70:70" x14ac:dyDescent="0.25">
      <c r="BR954201" s="2381"/>
    </row>
    <row r="954225" spans="70:70" x14ac:dyDescent="0.25">
      <c r="BR954225" s="2394"/>
    </row>
    <row r="954226" spans="70:70" x14ac:dyDescent="0.25">
      <c r="BR954226" s="2381"/>
    </row>
    <row r="954250" spans="70:70" x14ac:dyDescent="0.25">
      <c r="BR954250" s="2394"/>
    </row>
    <row r="954251" spans="70:70" x14ac:dyDescent="0.25">
      <c r="BR954251" s="2381"/>
    </row>
    <row r="954275" spans="70:70" x14ac:dyDescent="0.25">
      <c r="BR954275" s="2394"/>
    </row>
    <row r="954276" spans="70:70" x14ac:dyDescent="0.25">
      <c r="BR954276" s="2381"/>
    </row>
    <row r="954300" spans="70:70" x14ac:dyDescent="0.25">
      <c r="BR954300" s="2394"/>
    </row>
    <row r="954301" spans="70:70" x14ac:dyDescent="0.25">
      <c r="BR954301" s="2381"/>
    </row>
    <row r="954325" spans="70:70" x14ac:dyDescent="0.25">
      <c r="BR954325" s="2394"/>
    </row>
    <row r="954326" spans="70:70" x14ac:dyDescent="0.25">
      <c r="BR954326" s="2381"/>
    </row>
    <row r="954350" spans="70:70" x14ac:dyDescent="0.25">
      <c r="BR954350" s="2394"/>
    </row>
    <row r="954351" spans="70:70" x14ac:dyDescent="0.25">
      <c r="BR954351" s="2381"/>
    </row>
    <row r="954375" spans="70:70" x14ac:dyDescent="0.25">
      <c r="BR954375" s="2394"/>
    </row>
    <row r="954376" spans="70:70" x14ac:dyDescent="0.25">
      <c r="BR954376" s="2381"/>
    </row>
    <row r="954400" spans="70:70" x14ac:dyDescent="0.25">
      <c r="BR954400" s="2394"/>
    </row>
    <row r="954401" spans="70:70" x14ac:dyDescent="0.25">
      <c r="BR954401" s="2381"/>
    </row>
    <row r="954425" spans="70:70" x14ac:dyDescent="0.25">
      <c r="BR954425" s="2394"/>
    </row>
    <row r="954426" spans="70:70" x14ac:dyDescent="0.25">
      <c r="BR954426" s="2381"/>
    </row>
    <row r="954450" spans="70:70" x14ac:dyDescent="0.25">
      <c r="BR954450" s="2394"/>
    </row>
    <row r="954451" spans="70:70" x14ac:dyDescent="0.25">
      <c r="BR954451" s="2381"/>
    </row>
    <row r="954475" spans="70:70" x14ac:dyDescent="0.25">
      <c r="BR954475" s="2394"/>
    </row>
    <row r="954476" spans="70:70" x14ac:dyDescent="0.25">
      <c r="BR954476" s="2381"/>
    </row>
    <row r="954500" spans="70:70" x14ac:dyDescent="0.25">
      <c r="BR954500" s="2394"/>
    </row>
    <row r="954501" spans="70:70" x14ac:dyDescent="0.25">
      <c r="BR954501" s="2381"/>
    </row>
    <row r="954525" spans="70:70" x14ac:dyDescent="0.25">
      <c r="BR954525" s="2394"/>
    </row>
    <row r="954526" spans="70:70" x14ac:dyDescent="0.25">
      <c r="BR954526" s="2381"/>
    </row>
    <row r="954550" spans="70:70" x14ac:dyDescent="0.25">
      <c r="BR954550" s="2394"/>
    </row>
    <row r="954551" spans="70:70" x14ac:dyDescent="0.25">
      <c r="BR954551" s="2381"/>
    </row>
    <row r="954575" spans="70:70" x14ac:dyDescent="0.25">
      <c r="BR954575" s="2394"/>
    </row>
    <row r="954576" spans="70:70" x14ac:dyDescent="0.25">
      <c r="BR954576" s="2381"/>
    </row>
    <row r="954600" spans="70:70" x14ac:dyDescent="0.25">
      <c r="BR954600" s="2394"/>
    </row>
    <row r="954601" spans="70:70" x14ac:dyDescent="0.25">
      <c r="BR954601" s="2381"/>
    </row>
    <row r="954625" spans="70:70" x14ac:dyDescent="0.25">
      <c r="BR954625" s="2394"/>
    </row>
    <row r="954626" spans="70:70" x14ac:dyDescent="0.25">
      <c r="BR954626" s="2381"/>
    </row>
    <row r="954650" spans="70:70" x14ac:dyDescent="0.25">
      <c r="BR954650" s="2394"/>
    </row>
    <row r="954651" spans="70:70" x14ac:dyDescent="0.25">
      <c r="BR954651" s="2381"/>
    </row>
    <row r="954675" spans="70:70" x14ac:dyDescent="0.25">
      <c r="BR954675" s="2394"/>
    </row>
    <row r="954676" spans="70:70" x14ac:dyDescent="0.25">
      <c r="BR954676" s="2381"/>
    </row>
    <row r="954700" spans="70:70" x14ac:dyDescent="0.25">
      <c r="BR954700" s="2394"/>
    </row>
    <row r="954701" spans="70:70" x14ac:dyDescent="0.25">
      <c r="BR954701" s="2381"/>
    </row>
    <row r="954725" spans="70:70" x14ac:dyDescent="0.25">
      <c r="BR954725" s="2394"/>
    </row>
    <row r="954726" spans="70:70" x14ac:dyDescent="0.25">
      <c r="BR954726" s="2381"/>
    </row>
    <row r="954750" spans="70:70" x14ac:dyDescent="0.25">
      <c r="BR954750" s="2394"/>
    </row>
    <row r="954751" spans="70:70" x14ac:dyDescent="0.25">
      <c r="BR954751" s="2381"/>
    </row>
    <row r="954775" spans="70:70" x14ac:dyDescent="0.25">
      <c r="BR954775" s="2394"/>
    </row>
    <row r="954776" spans="70:70" x14ac:dyDescent="0.25">
      <c r="BR954776" s="2381"/>
    </row>
    <row r="954800" spans="70:70" x14ac:dyDescent="0.25">
      <c r="BR954800" s="2394"/>
    </row>
    <row r="954801" spans="70:70" x14ac:dyDescent="0.25">
      <c r="BR954801" s="2381"/>
    </row>
    <row r="954825" spans="70:70" x14ac:dyDescent="0.25">
      <c r="BR954825" s="2394"/>
    </row>
    <row r="954826" spans="70:70" x14ac:dyDescent="0.25">
      <c r="BR954826" s="2381"/>
    </row>
    <row r="954850" spans="70:70" x14ac:dyDescent="0.25">
      <c r="BR954850" s="2394"/>
    </row>
    <row r="954851" spans="70:70" x14ac:dyDescent="0.25">
      <c r="BR954851" s="2381"/>
    </row>
    <row r="954875" spans="70:70" x14ac:dyDescent="0.25">
      <c r="BR954875" s="2394"/>
    </row>
    <row r="954876" spans="70:70" x14ac:dyDescent="0.25">
      <c r="BR954876" s="2381"/>
    </row>
    <row r="954900" spans="70:70" x14ac:dyDescent="0.25">
      <c r="BR954900" s="2394"/>
    </row>
    <row r="954901" spans="70:70" x14ac:dyDescent="0.25">
      <c r="BR954901" s="2381"/>
    </row>
    <row r="954925" spans="70:70" x14ac:dyDescent="0.25">
      <c r="BR954925" s="2394"/>
    </row>
    <row r="954926" spans="70:70" x14ac:dyDescent="0.25">
      <c r="BR954926" s="2381"/>
    </row>
    <row r="954950" spans="70:70" x14ac:dyDescent="0.25">
      <c r="BR954950" s="2394"/>
    </row>
    <row r="954951" spans="70:70" x14ac:dyDescent="0.25">
      <c r="BR954951" s="2381"/>
    </row>
    <row r="954975" spans="70:70" x14ac:dyDescent="0.25">
      <c r="BR954975" s="2394"/>
    </row>
    <row r="954976" spans="70:70" x14ac:dyDescent="0.25">
      <c r="BR954976" s="2381"/>
    </row>
    <row r="955000" spans="70:70" x14ac:dyDescent="0.25">
      <c r="BR955000" s="2394"/>
    </row>
    <row r="955001" spans="70:70" x14ac:dyDescent="0.25">
      <c r="BR955001" s="2381"/>
    </row>
    <row r="955025" spans="70:70" x14ac:dyDescent="0.25">
      <c r="BR955025" s="2394"/>
    </row>
    <row r="955026" spans="70:70" x14ac:dyDescent="0.25">
      <c r="BR955026" s="2381"/>
    </row>
    <row r="955050" spans="70:70" x14ac:dyDescent="0.25">
      <c r="BR955050" s="2394"/>
    </row>
    <row r="955051" spans="70:70" x14ac:dyDescent="0.25">
      <c r="BR955051" s="2381"/>
    </row>
    <row r="955075" spans="70:70" x14ac:dyDescent="0.25">
      <c r="BR955075" s="2394"/>
    </row>
    <row r="955076" spans="70:70" x14ac:dyDescent="0.25">
      <c r="BR955076" s="2381"/>
    </row>
    <row r="955100" spans="70:70" x14ac:dyDescent="0.25">
      <c r="BR955100" s="2394"/>
    </row>
    <row r="955101" spans="70:70" x14ac:dyDescent="0.25">
      <c r="BR955101" s="2381"/>
    </row>
    <row r="955125" spans="70:70" x14ac:dyDescent="0.25">
      <c r="BR955125" s="2394"/>
    </row>
    <row r="955126" spans="70:70" x14ac:dyDescent="0.25">
      <c r="BR955126" s="2381"/>
    </row>
    <row r="955150" spans="70:70" x14ac:dyDescent="0.25">
      <c r="BR955150" s="2394"/>
    </row>
    <row r="955151" spans="70:70" x14ac:dyDescent="0.25">
      <c r="BR955151" s="2381"/>
    </row>
    <row r="955175" spans="70:70" x14ac:dyDescent="0.25">
      <c r="BR955175" s="2394"/>
    </row>
    <row r="955176" spans="70:70" x14ac:dyDescent="0.25">
      <c r="BR955176" s="2381"/>
    </row>
    <row r="955200" spans="70:70" x14ac:dyDescent="0.25">
      <c r="BR955200" s="2394"/>
    </row>
    <row r="955201" spans="70:70" x14ac:dyDescent="0.25">
      <c r="BR955201" s="2381"/>
    </row>
    <row r="955225" spans="70:70" x14ac:dyDescent="0.25">
      <c r="BR955225" s="2394"/>
    </row>
    <row r="955226" spans="70:70" x14ac:dyDescent="0.25">
      <c r="BR955226" s="2381"/>
    </row>
    <row r="955250" spans="70:70" x14ac:dyDescent="0.25">
      <c r="BR955250" s="2394"/>
    </row>
    <row r="955251" spans="70:70" x14ac:dyDescent="0.25">
      <c r="BR955251" s="2381"/>
    </row>
    <row r="955275" spans="70:70" x14ac:dyDescent="0.25">
      <c r="BR955275" s="2394"/>
    </row>
    <row r="955276" spans="70:70" x14ac:dyDescent="0.25">
      <c r="BR955276" s="2381"/>
    </row>
    <row r="955300" spans="70:70" x14ac:dyDescent="0.25">
      <c r="BR955300" s="2394"/>
    </row>
    <row r="955301" spans="70:70" x14ac:dyDescent="0.25">
      <c r="BR955301" s="2381"/>
    </row>
    <row r="955325" spans="70:70" x14ac:dyDescent="0.25">
      <c r="BR955325" s="2394"/>
    </row>
    <row r="955326" spans="70:70" x14ac:dyDescent="0.25">
      <c r="BR955326" s="2381"/>
    </row>
    <row r="955350" spans="70:70" x14ac:dyDescent="0.25">
      <c r="BR955350" s="2394"/>
    </row>
    <row r="955351" spans="70:70" x14ac:dyDescent="0.25">
      <c r="BR955351" s="2381"/>
    </row>
    <row r="955375" spans="70:70" x14ac:dyDescent="0.25">
      <c r="BR955375" s="2394"/>
    </row>
    <row r="955376" spans="70:70" x14ac:dyDescent="0.25">
      <c r="BR955376" s="2381"/>
    </row>
    <row r="955400" spans="70:70" x14ac:dyDescent="0.25">
      <c r="BR955400" s="2394"/>
    </row>
    <row r="955401" spans="70:70" x14ac:dyDescent="0.25">
      <c r="BR955401" s="2381"/>
    </row>
    <row r="955425" spans="70:70" x14ac:dyDescent="0.25">
      <c r="BR955425" s="2394"/>
    </row>
    <row r="955426" spans="70:70" x14ac:dyDescent="0.25">
      <c r="BR955426" s="2381"/>
    </row>
    <row r="955450" spans="70:70" x14ac:dyDescent="0.25">
      <c r="BR955450" s="2394"/>
    </row>
    <row r="955451" spans="70:70" x14ac:dyDescent="0.25">
      <c r="BR955451" s="2381"/>
    </row>
    <row r="955475" spans="70:70" x14ac:dyDescent="0.25">
      <c r="BR955475" s="2394"/>
    </row>
    <row r="955476" spans="70:70" x14ac:dyDescent="0.25">
      <c r="BR955476" s="2381"/>
    </row>
    <row r="955500" spans="70:70" x14ac:dyDescent="0.25">
      <c r="BR955500" s="2394"/>
    </row>
    <row r="955501" spans="70:70" x14ac:dyDescent="0.25">
      <c r="BR955501" s="2381"/>
    </row>
    <row r="955525" spans="70:70" x14ac:dyDescent="0.25">
      <c r="BR955525" s="2394"/>
    </row>
    <row r="955526" spans="70:70" x14ac:dyDescent="0.25">
      <c r="BR955526" s="2381"/>
    </row>
    <row r="955550" spans="70:70" x14ac:dyDescent="0.25">
      <c r="BR955550" s="2394"/>
    </row>
    <row r="955551" spans="70:70" x14ac:dyDescent="0.25">
      <c r="BR955551" s="2381"/>
    </row>
    <row r="955575" spans="70:70" x14ac:dyDescent="0.25">
      <c r="BR955575" s="2394"/>
    </row>
    <row r="955576" spans="70:70" x14ac:dyDescent="0.25">
      <c r="BR955576" s="2381"/>
    </row>
    <row r="955600" spans="70:70" x14ac:dyDescent="0.25">
      <c r="BR955600" s="2394"/>
    </row>
    <row r="955601" spans="70:70" x14ac:dyDescent="0.25">
      <c r="BR955601" s="2381"/>
    </row>
    <row r="955625" spans="70:70" x14ac:dyDescent="0.25">
      <c r="BR955625" s="2394"/>
    </row>
    <row r="955626" spans="70:70" x14ac:dyDescent="0.25">
      <c r="BR955626" s="2381"/>
    </row>
    <row r="955650" spans="70:70" x14ac:dyDescent="0.25">
      <c r="BR955650" s="2394"/>
    </row>
    <row r="955651" spans="70:70" x14ac:dyDescent="0.25">
      <c r="BR955651" s="2381"/>
    </row>
    <row r="955675" spans="70:70" x14ac:dyDescent="0.25">
      <c r="BR955675" s="2394"/>
    </row>
    <row r="955676" spans="70:70" x14ac:dyDescent="0.25">
      <c r="BR955676" s="2381"/>
    </row>
    <row r="955700" spans="70:70" x14ac:dyDescent="0.25">
      <c r="BR955700" s="2394"/>
    </row>
    <row r="955701" spans="70:70" x14ac:dyDescent="0.25">
      <c r="BR955701" s="2381"/>
    </row>
    <row r="955725" spans="70:70" x14ac:dyDescent="0.25">
      <c r="BR955725" s="2394"/>
    </row>
    <row r="955726" spans="70:70" x14ac:dyDescent="0.25">
      <c r="BR955726" s="2381"/>
    </row>
    <row r="955750" spans="70:70" x14ac:dyDescent="0.25">
      <c r="BR955750" s="2394"/>
    </row>
    <row r="955751" spans="70:70" x14ac:dyDescent="0.25">
      <c r="BR955751" s="2381"/>
    </row>
    <row r="955775" spans="70:70" x14ac:dyDescent="0.25">
      <c r="BR955775" s="2394"/>
    </row>
    <row r="955776" spans="70:70" x14ac:dyDescent="0.25">
      <c r="BR955776" s="2381"/>
    </row>
    <row r="955800" spans="70:70" x14ac:dyDescent="0.25">
      <c r="BR955800" s="2394"/>
    </row>
    <row r="955801" spans="70:70" x14ac:dyDescent="0.25">
      <c r="BR955801" s="2381"/>
    </row>
    <row r="955825" spans="70:70" x14ac:dyDescent="0.25">
      <c r="BR955825" s="2394"/>
    </row>
    <row r="955826" spans="70:70" x14ac:dyDescent="0.25">
      <c r="BR955826" s="2381"/>
    </row>
    <row r="955850" spans="70:70" x14ac:dyDescent="0.25">
      <c r="BR955850" s="2394"/>
    </row>
    <row r="955851" spans="70:70" x14ac:dyDescent="0.25">
      <c r="BR955851" s="2381"/>
    </row>
    <row r="955875" spans="70:70" x14ac:dyDescent="0.25">
      <c r="BR955875" s="2394"/>
    </row>
    <row r="955876" spans="70:70" x14ac:dyDescent="0.25">
      <c r="BR955876" s="2381"/>
    </row>
    <row r="955900" spans="70:70" x14ac:dyDescent="0.25">
      <c r="BR955900" s="2394"/>
    </row>
    <row r="955901" spans="70:70" x14ac:dyDescent="0.25">
      <c r="BR955901" s="2381"/>
    </row>
    <row r="955925" spans="70:70" x14ac:dyDescent="0.25">
      <c r="BR955925" s="2394"/>
    </row>
    <row r="955926" spans="70:70" x14ac:dyDescent="0.25">
      <c r="BR955926" s="2381"/>
    </row>
    <row r="955950" spans="70:70" x14ac:dyDescent="0.25">
      <c r="BR955950" s="2394"/>
    </row>
    <row r="955951" spans="70:70" x14ac:dyDescent="0.25">
      <c r="BR955951" s="2381"/>
    </row>
    <row r="955975" spans="70:70" x14ac:dyDescent="0.25">
      <c r="BR955975" s="2394"/>
    </row>
    <row r="955976" spans="70:70" x14ac:dyDescent="0.25">
      <c r="BR955976" s="2381"/>
    </row>
    <row r="956000" spans="70:70" x14ac:dyDescent="0.25">
      <c r="BR956000" s="2394"/>
    </row>
    <row r="956001" spans="70:70" x14ac:dyDescent="0.25">
      <c r="BR956001" s="2381"/>
    </row>
    <row r="956025" spans="70:70" x14ac:dyDescent="0.25">
      <c r="BR956025" s="2394"/>
    </row>
    <row r="956026" spans="70:70" x14ac:dyDescent="0.25">
      <c r="BR956026" s="2381"/>
    </row>
    <row r="956050" spans="70:70" x14ac:dyDescent="0.25">
      <c r="BR956050" s="2394"/>
    </row>
    <row r="956051" spans="70:70" x14ac:dyDescent="0.25">
      <c r="BR956051" s="2381"/>
    </row>
    <row r="956075" spans="70:70" x14ac:dyDescent="0.25">
      <c r="BR956075" s="2394"/>
    </row>
    <row r="956076" spans="70:70" x14ac:dyDescent="0.25">
      <c r="BR956076" s="2381"/>
    </row>
    <row r="956100" spans="70:70" x14ac:dyDescent="0.25">
      <c r="BR956100" s="2394"/>
    </row>
    <row r="956101" spans="70:70" x14ac:dyDescent="0.25">
      <c r="BR956101" s="2381"/>
    </row>
    <row r="956125" spans="70:70" x14ac:dyDescent="0.25">
      <c r="BR956125" s="2394"/>
    </row>
    <row r="956126" spans="70:70" x14ac:dyDescent="0.25">
      <c r="BR956126" s="2381"/>
    </row>
    <row r="956150" spans="70:70" x14ac:dyDescent="0.25">
      <c r="BR956150" s="2394"/>
    </row>
    <row r="956151" spans="70:70" x14ac:dyDescent="0.25">
      <c r="BR956151" s="2381"/>
    </row>
    <row r="956175" spans="70:70" x14ac:dyDescent="0.25">
      <c r="BR956175" s="2394"/>
    </row>
    <row r="956176" spans="70:70" x14ac:dyDescent="0.25">
      <c r="BR956176" s="2381"/>
    </row>
    <row r="956200" spans="70:70" x14ac:dyDescent="0.25">
      <c r="BR956200" s="2394"/>
    </row>
    <row r="956201" spans="70:70" x14ac:dyDescent="0.25">
      <c r="BR956201" s="2381"/>
    </row>
    <row r="956225" spans="70:70" x14ac:dyDescent="0.25">
      <c r="BR956225" s="2394"/>
    </row>
    <row r="956226" spans="70:70" x14ac:dyDescent="0.25">
      <c r="BR956226" s="2381"/>
    </row>
    <row r="956250" spans="70:70" x14ac:dyDescent="0.25">
      <c r="BR956250" s="2394"/>
    </row>
    <row r="956251" spans="70:70" x14ac:dyDescent="0.25">
      <c r="BR956251" s="2381"/>
    </row>
    <row r="956275" spans="70:70" x14ac:dyDescent="0.25">
      <c r="BR956275" s="2394"/>
    </row>
    <row r="956276" spans="70:70" x14ac:dyDescent="0.25">
      <c r="BR956276" s="2381"/>
    </row>
    <row r="956300" spans="70:70" x14ac:dyDescent="0.25">
      <c r="BR956300" s="2394"/>
    </row>
    <row r="956301" spans="70:70" x14ac:dyDescent="0.25">
      <c r="BR956301" s="2381"/>
    </row>
    <row r="956325" spans="70:70" x14ac:dyDescent="0.25">
      <c r="BR956325" s="2394"/>
    </row>
    <row r="956326" spans="70:70" x14ac:dyDescent="0.25">
      <c r="BR956326" s="2381"/>
    </row>
    <row r="956350" spans="70:70" x14ac:dyDescent="0.25">
      <c r="BR956350" s="2394"/>
    </row>
    <row r="956351" spans="70:70" x14ac:dyDescent="0.25">
      <c r="BR956351" s="2381"/>
    </row>
    <row r="956375" spans="70:70" x14ac:dyDescent="0.25">
      <c r="BR956375" s="2394"/>
    </row>
    <row r="956376" spans="70:70" x14ac:dyDescent="0.25">
      <c r="BR956376" s="2381"/>
    </row>
    <row r="956400" spans="70:70" x14ac:dyDescent="0.25">
      <c r="BR956400" s="2394"/>
    </row>
    <row r="956401" spans="70:70" x14ac:dyDescent="0.25">
      <c r="BR956401" s="2381"/>
    </row>
    <row r="956425" spans="70:70" x14ac:dyDescent="0.25">
      <c r="BR956425" s="2394"/>
    </row>
    <row r="956426" spans="70:70" x14ac:dyDescent="0.25">
      <c r="BR956426" s="2381"/>
    </row>
    <row r="956450" spans="70:70" x14ac:dyDescent="0.25">
      <c r="BR956450" s="2394"/>
    </row>
    <row r="956451" spans="70:70" x14ac:dyDescent="0.25">
      <c r="BR956451" s="2381"/>
    </row>
    <row r="956475" spans="70:70" x14ac:dyDescent="0.25">
      <c r="BR956475" s="2394"/>
    </row>
    <row r="956476" spans="70:70" x14ac:dyDescent="0.25">
      <c r="BR956476" s="2381"/>
    </row>
    <row r="956500" spans="70:70" x14ac:dyDescent="0.25">
      <c r="BR956500" s="2394"/>
    </row>
    <row r="956501" spans="70:70" x14ac:dyDescent="0.25">
      <c r="BR956501" s="2381"/>
    </row>
    <row r="956525" spans="70:70" x14ac:dyDescent="0.25">
      <c r="BR956525" s="2394"/>
    </row>
    <row r="956526" spans="70:70" x14ac:dyDescent="0.25">
      <c r="BR956526" s="2381"/>
    </row>
    <row r="956550" spans="70:70" x14ac:dyDescent="0.25">
      <c r="BR956550" s="2394"/>
    </row>
    <row r="956551" spans="70:70" x14ac:dyDescent="0.25">
      <c r="BR956551" s="2381"/>
    </row>
    <row r="956575" spans="70:70" x14ac:dyDescent="0.25">
      <c r="BR956575" s="2394"/>
    </row>
    <row r="956576" spans="70:70" x14ac:dyDescent="0.25">
      <c r="BR956576" s="2381"/>
    </row>
    <row r="956600" spans="70:70" x14ac:dyDescent="0.25">
      <c r="BR956600" s="2394"/>
    </row>
    <row r="956601" spans="70:70" x14ac:dyDescent="0.25">
      <c r="BR956601" s="2381"/>
    </row>
    <row r="956625" spans="70:70" x14ac:dyDescent="0.25">
      <c r="BR956625" s="2394"/>
    </row>
    <row r="956626" spans="70:70" x14ac:dyDescent="0.25">
      <c r="BR956626" s="2381"/>
    </row>
    <row r="956650" spans="70:70" x14ac:dyDescent="0.25">
      <c r="BR956650" s="2394"/>
    </row>
    <row r="956651" spans="70:70" x14ac:dyDescent="0.25">
      <c r="BR956651" s="2381"/>
    </row>
    <row r="956675" spans="70:70" x14ac:dyDescent="0.25">
      <c r="BR956675" s="2394"/>
    </row>
    <row r="956676" spans="70:70" x14ac:dyDescent="0.25">
      <c r="BR956676" s="2381"/>
    </row>
    <row r="956700" spans="70:70" x14ac:dyDescent="0.25">
      <c r="BR956700" s="2394"/>
    </row>
    <row r="956701" spans="70:70" x14ac:dyDescent="0.25">
      <c r="BR956701" s="2381"/>
    </row>
    <row r="956725" spans="70:70" x14ac:dyDescent="0.25">
      <c r="BR956725" s="2394"/>
    </row>
    <row r="956726" spans="70:70" x14ac:dyDescent="0.25">
      <c r="BR956726" s="2381"/>
    </row>
    <row r="956750" spans="70:70" x14ac:dyDescent="0.25">
      <c r="BR956750" s="2394"/>
    </row>
    <row r="956751" spans="70:70" x14ac:dyDescent="0.25">
      <c r="BR956751" s="2381"/>
    </row>
    <row r="956775" spans="70:70" x14ac:dyDescent="0.25">
      <c r="BR956775" s="2394"/>
    </row>
    <row r="956776" spans="70:70" x14ac:dyDescent="0.25">
      <c r="BR956776" s="2381"/>
    </row>
    <row r="956800" spans="70:70" x14ac:dyDescent="0.25">
      <c r="BR956800" s="2394"/>
    </row>
    <row r="956801" spans="70:70" x14ac:dyDescent="0.25">
      <c r="BR956801" s="2381"/>
    </row>
    <row r="956825" spans="70:70" x14ac:dyDescent="0.25">
      <c r="BR956825" s="2394"/>
    </row>
    <row r="956826" spans="70:70" x14ac:dyDescent="0.25">
      <c r="BR956826" s="2381"/>
    </row>
    <row r="956850" spans="70:70" x14ac:dyDescent="0.25">
      <c r="BR956850" s="2394"/>
    </row>
    <row r="956851" spans="70:70" x14ac:dyDescent="0.25">
      <c r="BR956851" s="2381"/>
    </row>
    <row r="956875" spans="70:70" x14ac:dyDescent="0.25">
      <c r="BR956875" s="2394"/>
    </row>
    <row r="956876" spans="70:70" x14ac:dyDescent="0.25">
      <c r="BR956876" s="2381"/>
    </row>
    <row r="956900" spans="70:70" x14ac:dyDescent="0.25">
      <c r="BR956900" s="2394"/>
    </row>
    <row r="956901" spans="70:70" x14ac:dyDescent="0.25">
      <c r="BR956901" s="2381"/>
    </row>
    <row r="956925" spans="70:70" x14ac:dyDescent="0.25">
      <c r="BR956925" s="2394"/>
    </row>
    <row r="956926" spans="70:70" x14ac:dyDescent="0.25">
      <c r="BR956926" s="2381"/>
    </row>
    <row r="956950" spans="70:70" x14ac:dyDescent="0.25">
      <c r="BR956950" s="2394"/>
    </row>
    <row r="956951" spans="70:70" x14ac:dyDescent="0.25">
      <c r="BR956951" s="2381"/>
    </row>
    <row r="956975" spans="70:70" x14ac:dyDescent="0.25">
      <c r="BR956975" s="2394"/>
    </row>
    <row r="956976" spans="70:70" x14ac:dyDescent="0.25">
      <c r="BR956976" s="2381"/>
    </row>
    <row r="957000" spans="70:70" x14ac:dyDescent="0.25">
      <c r="BR957000" s="2394"/>
    </row>
    <row r="957001" spans="70:70" x14ac:dyDescent="0.25">
      <c r="BR957001" s="2381"/>
    </row>
    <row r="957025" spans="70:70" x14ac:dyDescent="0.25">
      <c r="BR957025" s="2394"/>
    </row>
    <row r="957026" spans="70:70" x14ac:dyDescent="0.25">
      <c r="BR957026" s="2381"/>
    </row>
    <row r="957050" spans="70:70" x14ac:dyDescent="0.25">
      <c r="BR957050" s="2394"/>
    </row>
    <row r="957051" spans="70:70" x14ac:dyDescent="0.25">
      <c r="BR957051" s="2381"/>
    </row>
    <row r="957075" spans="70:70" x14ac:dyDescent="0.25">
      <c r="BR957075" s="2394"/>
    </row>
    <row r="957076" spans="70:70" x14ac:dyDescent="0.25">
      <c r="BR957076" s="2381"/>
    </row>
    <row r="957100" spans="70:70" x14ac:dyDescent="0.25">
      <c r="BR957100" s="2394"/>
    </row>
    <row r="957101" spans="70:70" x14ac:dyDescent="0.25">
      <c r="BR957101" s="2381"/>
    </row>
    <row r="957125" spans="70:70" x14ac:dyDescent="0.25">
      <c r="BR957125" s="2394"/>
    </row>
    <row r="957126" spans="70:70" x14ac:dyDescent="0.25">
      <c r="BR957126" s="2381"/>
    </row>
    <row r="957150" spans="70:70" x14ac:dyDescent="0.25">
      <c r="BR957150" s="2394"/>
    </row>
    <row r="957151" spans="70:70" x14ac:dyDescent="0.25">
      <c r="BR957151" s="2381"/>
    </row>
    <row r="957175" spans="70:70" x14ac:dyDescent="0.25">
      <c r="BR957175" s="2394"/>
    </row>
    <row r="957176" spans="70:70" x14ac:dyDescent="0.25">
      <c r="BR957176" s="2381"/>
    </row>
    <row r="957200" spans="70:70" x14ac:dyDescent="0.25">
      <c r="BR957200" s="2394"/>
    </row>
    <row r="957201" spans="70:70" x14ac:dyDescent="0.25">
      <c r="BR957201" s="2381"/>
    </row>
    <row r="957225" spans="70:70" x14ac:dyDescent="0.25">
      <c r="BR957225" s="2394"/>
    </row>
    <row r="957226" spans="70:70" x14ac:dyDescent="0.25">
      <c r="BR957226" s="2381"/>
    </row>
    <row r="957250" spans="70:70" x14ac:dyDescent="0.25">
      <c r="BR957250" s="2394"/>
    </row>
    <row r="957251" spans="70:70" x14ac:dyDescent="0.25">
      <c r="BR957251" s="2381"/>
    </row>
    <row r="957275" spans="70:70" x14ac:dyDescent="0.25">
      <c r="BR957275" s="2394"/>
    </row>
    <row r="957276" spans="70:70" x14ac:dyDescent="0.25">
      <c r="BR957276" s="2381"/>
    </row>
    <row r="957300" spans="70:70" x14ac:dyDescent="0.25">
      <c r="BR957300" s="2394"/>
    </row>
    <row r="957301" spans="70:70" x14ac:dyDescent="0.25">
      <c r="BR957301" s="2381"/>
    </row>
    <row r="957325" spans="70:70" x14ac:dyDescent="0.25">
      <c r="BR957325" s="2394"/>
    </row>
    <row r="957326" spans="70:70" x14ac:dyDescent="0.25">
      <c r="BR957326" s="2381"/>
    </row>
    <row r="957350" spans="70:70" x14ac:dyDescent="0.25">
      <c r="BR957350" s="2394"/>
    </row>
    <row r="957351" spans="70:70" x14ac:dyDescent="0.25">
      <c r="BR957351" s="2381"/>
    </row>
    <row r="957375" spans="70:70" x14ac:dyDescent="0.25">
      <c r="BR957375" s="2394"/>
    </row>
    <row r="957376" spans="70:70" x14ac:dyDescent="0.25">
      <c r="BR957376" s="2381"/>
    </row>
    <row r="957400" spans="70:70" x14ac:dyDescent="0.25">
      <c r="BR957400" s="2394"/>
    </row>
    <row r="957401" spans="70:70" x14ac:dyDescent="0.25">
      <c r="BR957401" s="2381"/>
    </row>
    <row r="957425" spans="70:70" x14ac:dyDescent="0.25">
      <c r="BR957425" s="2394"/>
    </row>
    <row r="957426" spans="70:70" x14ac:dyDescent="0.25">
      <c r="BR957426" s="2381"/>
    </row>
    <row r="957450" spans="70:70" x14ac:dyDescent="0.25">
      <c r="BR957450" s="2394"/>
    </row>
    <row r="957451" spans="70:70" x14ac:dyDescent="0.25">
      <c r="BR957451" s="2381"/>
    </row>
    <row r="957475" spans="70:70" x14ac:dyDescent="0.25">
      <c r="BR957475" s="2394"/>
    </row>
    <row r="957476" spans="70:70" x14ac:dyDescent="0.25">
      <c r="BR957476" s="2381"/>
    </row>
    <row r="957500" spans="70:70" x14ac:dyDescent="0.25">
      <c r="BR957500" s="2394"/>
    </row>
    <row r="957501" spans="70:70" x14ac:dyDescent="0.25">
      <c r="BR957501" s="2381"/>
    </row>
    <row r="957525" spans="70:70" x14ac:dyDescent="0.25">
      <c r="BR957525" s="2394"/>
    </row>
    <row r="957526" spans="70:70" x14ac:dyDescent="0.25">
      <c r="BR957526" s="2381"/>
    </row>
    <row r="957550" spans="70:70" x14ac:dyDescent="0.25">
      <c r="BR957550" s="2394"/>
    </row>
    <row r="957551" spans="70:70" x14ac:dyDescent="0.25">
      <c r="BR957551" s="2381"/>
    </row>
    <row r="957575" spans="70:70" x14ac:dyDescent="0.25">
      <c r="BR957575" s="2394"/>
    </row>
    <row r="957576" spans="70:70" x14ac:dyDescent="0.25">
      <c r="BR957576" s="2381"/>
    </row>
    <row r="957600" spans="70:70" x14ac:dyDescent="0.25">
      <c r="BR957600" s="2394"/>
    </row>
    <row r="957601" spans="70:70" x14ac:dyDescent="0.25">
      <c r="BR957601" s="2381"/>
    </row>
    <row r="957625" spans="70:70" x14ac:dyDescent="0.25">
      <c r="BR957625" s="2394"/>
    </row>
    <row r="957626" spans="70:70" x14ac:dyDescent="0.25">
      <c r="BR957626" s="2381"/>
    </row>
    <row r="957650" spans="70:70" x14ac:dyDescent="0.25">
      <c r="BR957650" s="2394"/>
    </row>
    <row r="957651" spans="70:70" x14ac:dyDescent="0.25">
      <c r="BR957651" s="2381"/>
    </row>
    <row r="957675" spans="70:70" x14ac:dyDescent="0.25">
      <c r="BR957675" s="2394"/>
    </row>
    <row r="957676" spans="70:70" x14ac:dyDescent="0.25">
      <c r="BR957676" s="2381"/>
    </row>
    <row r="957700" spans="70:70" x14ac:dyDescent="0.25">
      <c r="BR957700" s="2394"/>
    </row>
    <row r="957701" spans="70:70" x14ac:dyDescent="0.25">
      <c r="BR957701" s="2381"/>
    </row>
    <row r="957725" spans="70:70" x14ac:dyDescent="0.25">
      <c r="BR957725" s="2394"/>
    </row>
    <row r="957726" spans="70:70" x14ac:dyDescent="0.25">
      <c r="BR957726" s="2381"/>
    </row>
    <row r="957750" spans="70:70" x14ac:dyDescent="0.25">
      <c r="BR957750" s="2394"/>
    </row>
    <row r="957751" spans="70:70" x14ac:dyDescent="0.25">
      <c r="BR957751" s="2381"/>
    </row>
    <row r="957775" spans="70:70" x14ac:dyDescent="0.25">
      <c r="BR957775" s="2394"/>
    </row>
    <row r="957776" spans="70:70" x14ac:dyDescent="0.25">
      <c r="BR957776" s="2381"/>
    </row>
    <row r="957800" spans="70:70" x14ac:dyDescent="0.25">
      <c r="BR957800" s="2394"/>
    </row>
    <row r="957801" spans="70:70" x14ac:dyDescent="0.25">
      <c r="BR957801" s="2381"/>
    </row>
    <row r="957825" spans="70:70" x14ac:dyDescent="0.25">
      <c r="BR957825" s="2394"/>
    </row>
    <row r="957826" spans="70:70" x14ac:dyDescent="0.25">
      <c r="BR957826" s="2381"/>
    </row>
    <row r="957850" spans="70:70" x14ac:dyDescent="0.25">
      <c r="BR957850" s="2394"/>
    </row>
    <row r="957851" spans="70:70" x14ac:dyDescent="0.25">
      <c r="BR957851" s="2381"/>
    </row>
    <row r="957875" spans="70:70" x14ac:dyDescent="0.25">
      <c r="BR957875" s="2394"/>
    </row>
    <row r="957876" spans="70:70" x14ac:dyDescent="0.25">
      <c r="BR957876" s="2381"/>
    </row>
    <row r="957900" spans="70:70" x14ac:dyDescent="0.25">
      <c r="BR957900" s="2394"/>
    </row>
    <row r="957901" spans="70:70" x14ac:dyDescent="0.25">
      <c r="BR957901" s="2381"/>
    </row>
    <row r="957925" spans="70:70" x14ac:dyDescent="0.25">
      <c r="BR957925" s="2394"/>
    </row>
    <row r="957926" spans="70:70" x14ac:dyDescent="0.25">
      <c r="BR957926" s="2381"/>
    </row>
    <row r="957950" spans="70:70" x14ac:dyDescent="0.25">
      <c r="BR957950" s="2394"/>
    </row>
    <row r="957951" spans="70:70" x14ac:dyDescent="0.25">
      <c r="BR957951" s="2381"/>
    </row>
    <row r="957975" spans="70:70" x14ac:dyDescent="0.25">
      <c r="BR957975" s="2394"/>
    </row>
    <row r="957976" spans="70:70" x14ac:dyDescent="0.25">
      <c r="BR957976" s="2381"/>
    </row>
    <row r="958000" spans="70:70" x14ac:dyDescent="0.25">
      <c r="BR958000" s="2394"/>
    </row>
    <row r="958001" spans="70:70" x14ac:dyDescent="0.25">
      <c r="BR958001" s="2381"/>
    </row>
    <row r="958025" spans="70:70" x14ac:dyDescent="0.25">
      <c r="BR958025" s="2394"/>
    </row>
    <row r="958026" spans="70:70" x14ac:dyDescent="0.25">
      <c r="BR958026" s="2381"/>
    </row>
    <row r="958050" spans="70:70" x14ac:dyDescent="0.25">
      <c r="BR958050" s="2394"/>
    </row>
    <row r="958051" spans="70:70" x14ac:dyDescent="0.25">
      <c r="BR958051" s="2381"/>
    </row>
    <row r="958075" spans="70:70" x14ac:dyDescent="0.25">
      <c r="BR958075" s="2394"/>
    </row>
    <row r="958076" spans="70:70" x14ac:dyDescent="0.25">
      <c r="BR958076" s="2381"/>
    </row>
    <row r="958100" spans="70:70" x14ac:dyDescent="0.25">
      <c r="BR958100" s="2394"/>
    </row>
    <row r="958101" spans="70:70" x14ac:dyDescent="0.25">
      <c r="BR958101" s="2381"/>
    </row>
    <row r="958125" spans="70:70" x14ac:dyDescent="0.25">
      <c r="BR958125" s="2394"/>
    </row>
    <row r="958126" spans="70:70" x14ac:dyDescent="0.25">
      <c r="BR958126" s="2381"/>
    </row>
    <row r="958150" spans="70:70" x14ac:dyDescent="0.25">
      <c r="BR958150" s="2394"/>
    </row>
    <row r="958151" spans="70:70" x14ac:dyDescent="0.25">
      <c r="BR958151" s="2381"/>
    </row>
    <row r="958175" spans="70:70" x14ac:dyDescent="0.25">
      <c r="BR958175" s="2394"/>
    </row>
    <row r="958176" spans="70:70" x14ac:dyDescent="0.25">
      <c r="BR958176" s="2381"/>
    </row>
    <row r="958200" spans="70:70" x14ac:dyDescent="0.25">
      <c r="BR958200" s="2394"/>
    </row>
    <row r="958201" spans="70:70" x14ac:dyDescent="0.25">
      <c r="BR958201" s="2381"/>
    </row>
    <row r="958225" spans="70:70" x14ac:dyDescent="0.25">
      <c r="BR958225" s="2394"/>
    </row>
    <row r="958226" spans="70:70" x14ac:dyDescent="0.25">
      <c r="BR958226" s="2381"/>
    </row>
    <row r="958250" spans="70:70" x14ac:dyDescent="0.25">
      <c r="BR958250" s="2394"/>
    </row>
    <row r="958251" spans="70:70" x14ac:dyDescent="0.25">
      <c r="BR958251" s="2381"/>
    </row>
    <row r="958275" spans="70:70" x14ac:dyDescent="0.25">
      <c r="BR958275" s="2394"/>
    </row>
    <row r="958276" spans="70:70" x14ac:dyDescent="0.25">
      <c r="BR958276" s="2381"/>
    </row>
    <row r="958300" spans="70:70" x14ac:dyDescent="0.25">
      <c r="BR958300" s="2394"/>
    </row>
    <row r="958301" spans="70:70" x14ac:dyDescent="0.25">
      <c r="BR958301" s="2381"/>
    </row>
    <row r="958325" spans="70:70" x14ac:dyDescent="0.25">
      <c r="BR958325" s="2394"/>
    </row>
    <row r="958326" spans="70:70" x14ac:dyDescent="0.25">
      <c r="BR958326" s="2381"/>
    </row>
    <row r="958350" spans="70:70" x14ac:dyDescent="0.25">
      <c r="BR958350" s="2394"/>
    </row>
    <row r="958351" spans="70:70" x14ac:dyDescent="0.25">
      <c r="BR958351" s="2381"/>
    </row>
    <row r="958375" spans="70:70" x14ac:dyDescent="0.25">
      <c r="BR958375" s="2394"/>
    </row>
    <row r="958376" spans="70:70" x14ac:dyDescent="0.25">
      <c r="BR958376" s="2381"/>
    </row>
    <row r="958400" spans="70:70" x14ac:dyDescent="0.25">
      <c r="BR958400" s="2394"/>
    </row>
    <row r="958401" spans="70:70" x14ac:dyDescent="0.25">
      <c r="BR958401" s="2381"/>
    </row>
    <row r="958425" spans="70:70" x14ac:dyDescent="0.25">
      <c r="BR958425" s="2394"/>
    </row>
    <row r="958426" spans="70:70" x14ac:dyDescent="0.25">
      <c r="BR958426" s="2381"/>
    </row>
    <row r="958450" spans="70:70" x14ac:dyDescent="0.25">
      <c r="BR958450" s="2394"/>
    </row>
    <row r="958451" spans="70:70" x14ac:dyDescent="0.25">
      <c r="BR958451" s="2381"/>
    </row>
    <row r="958475" spans="70:70" x14ac:dyDescent="0.25">
      <c r="BR958475" s="2394"/>
    </row>
    <row r="958476" spans="70:70" x14ac:dyDescent="0.25">
      <c r="BR958476" s="2381"/>
    </row>
    <row r="958500" spans="70:70" x14ac:dyDescent="0.25">
      <c r="BR958500" s="2394"/>
    </row>
    <row r="958501" spans="70:70" x14ac:dyDescent="0.25">
      <c r="BR958501" s="2381"/>
    </row>
    <row r="958525" spans="70:70" x14ac:dyDescent="0.25">
      <c r="BR958525" s="2394"/>
    </row>
    <row r="958526" spans="70:70" x14ac:dyDescent="0.25">
      <c r="BR958526" s="2381"/>
    </row>
    <row r="958550" spans="70:70" x14ac:dyDescent="0.25">
      <c r="BR958550" s="2394"/>
    </row>
    <row r="958551" spans="70:70" x14ac:dyDescent="0.25">
      <c r="BR958551" s="2381"/>
    </row>
    <row r="958575" spans="70:70" x14ac:dyDescent="0.25">
      <c r="BR958575" s="2394"/>
    </row>
    <row r="958576" spans="70:70" x14ac:dyDescent="0.25">
      <c r="BR958576" s="2381"/>
    </row>
    <row r="958600" spans="70:70" x14ac:dyDescent="0.25">
      <c r="BR958600" s="2394"/>
    </row>
    <row r="958601" spans="70:70" x14ac:dyDescent="0.25">
      <c r="BR958601" s="2381"/>
    </row>
    <row r="958625" spans="70:70" x14ac:dyDescent="0.25">
      <c r="BR958625" s="2394"/>
    </row>
    <row r="958626" spans="70:70" x14ac:dyDescent="0.25">
      <c r="BR958626" s="2381"/>
    </row>
    <row r="958650" spans="70:70" x14ac:dyDescent="0.25">
      <c r="BR958650" s="2394"/>
    </row>
    <row r="958651" spans="70:70" x14ac:dyDescent="0.25">
      <c r="BR958651" s="2381"/>
    </row>
    <row r="958675" spans="70:70" x14ac:dyDescent="0.25">
      <c r="BR958675" s="2394"/>
    </row>
    <row r="958676" spans="70:70" x14ac:dyDescent="0.25">
      <c r="BR958676" s="2381"/>
    </row>
    <row r="958700" spans="70:70" x14ac:dyDescent="0.25">
      <c r="BR958700" s="2394"/>
    </row>
    <row r="958701" spans="70:70" x14ac:dyDescent="0.25">
      <c r="BR958701" s="2381"/>
    </row>
    <row r="958725" spans="70:70" x14ac:dyDescent="0.25">
      <c r="BR958725" s="2394"/>
    </row>
    <row r="958726" spans="70:70" x14ac:dyDescent="0.25">
      <c r="BR958726" s="2381"/>
    </row>
    <row r="958750" spans="70:70" x14ac:dyDescent="0.25">
      <c r="BR958750" s="2394"/>
    </row>
    <row r="958751" spans="70:70" x14ac:dyDescent="0.25">
      <c r="BR958751" s="2381"/>
    </row>
    <row r="958775" spans="70:70" x14ac:dyDescent="0.25">
      <c r="BR958775" s="2394"/>
    </row>
    <row r="958776" spans="70:70" x14ac:dyDescent="0.25">
      <c r="BR958776" s="2381"/>
    </row>
    <row r="958800" spans="70:70" x14ac:dyDescent="0.25">
      <c r="BR958800" s="2394"/>
    </row>
    <row r="958801" spans="70:70" x14ac:dyDescent="0.25">
      <c r="BR958801" s="2381"/>
    </row>
    <row r="958825" spans="70:70" x14ac:dyDescent="0.25">
      <c r="BR958825" s="2394"/>
    </row>
    <row r="958826" spans="70:70" x14ac:dyDescent="0.25">
      <c r="BR958826" s="2381"/>
    </row>
    <row r="958850" spans="70:70" x14ac:dyDescent="0.25">
      <c r="BR958850" s="2394"/>
    </row>
    <row r="958851" spans="70:70" x14ac:dyDescent="0.25">
      <c r="BR958851" s="2381"/>
    </row>
    <row r="958875" spans="70:70" x14ac:dyDescent="0.25">
      <c r="BR958875" s="2394"/>
    </row>
    <row r="958876" spans="70:70" x14ac:dyDescent="0.25">
      <c r="BR958876" s="2381"/>
    </row>
    <row r="958900" spans="70:70" x14ac:dyDescent="0.25">
      <c r="BR958900" s="2394"/>
    </row>
    <row r="958901" spans="70:70" x14ac:dyDescent="0.25">
      <c r="BR958901" s="2381"/>
    </row>
    <row r="958925" spans="70:70" x14ac:dyDescent="0.25">
      <c r="BR958925" s="2394"/>
    </row>
    <row r="958926" spans="70:70" x14ac:dyDescent="0.25">
      <c r="BR958926" s="2381"/>
    </row>
    <row r="958950" spans="70:70" x14ac:dyDescent="0.25">
      <c r="BR958950" s="2394"/>
    </row>
    <row r="958951" spans="70:70" x14ac:dyDescent="0.25">
      <c r="BR958951" s="2381"/>
    </row>
    <row r="958975" spans="70:70" x14ac:dyDescent="0.25">
      <c r="BR958975" s="2394"/>
    </row>
    <row r="958976" spans="70:70" x14ac:dyDescent="0.25">
      <c r="BR958976" s="2381"/>
    </row>
    <row r="959000" spans="70:70" x14ac:dyDescent="0.25">
      <c r="BR959000" s="2394"/>
    </row>
    <row r="959001" spans="70:70" x14ac:dyDescent="0.25">
      <c r="BR959001" s="2381"/>
    </row>
    <row r="959025" spans="70:70" x14ac:dyDescent="0.25">
      <c r="BR959025" s="2394"/>
    </row>
    <row r="959026" spans="70:70" x14ac:dyDescent="0.25">
      <c r="BR959026" s="2381"/>
    </row>
    <row r="959050" spans="70:70" x14ac:dyDescent="0.25">
      <c r="BR959050" s="2394"/>
    </row>
    <row r="959051" spans="70:70" x14ac:dyDescent="0.25">
      <c r="BR959051" s="2381"/>
    </row>
    <row r="959075" spans="70:70" x14ac:dyDescent="0.25">
      <c r="BR959075" s="2394"/>
    </row>
    <row r="959076" spans="70:70" x14ac:dyDescent="0.25">
      <c r="BR959076" s="2381"/>
    </row>
    <row r="959100" spans="70:70" x14ac:dyDescent="0.25">
      <c r="BR959100" s="2394"/>
    </row>
    <row r="959101" spans="70:70" x14ac:dyDescent="0.25">
      <c r="BR959101" s="2381"/>
    </row>
    <row r="959125" spans="70:70" x14ac:dyDescent="0.25">
      <c r="BR959125" s="2394"/>
    </row>
    <row r="959126" spans="70:70" x14ac:dyDescent="0.25">
      <c r="BR959126" s="2381"/>
    </row>
    <row r="959150" spans="70:70" x14ac:dyDescent="0.25">
      <c r="BR959150" s="2394"/>
    </row>
    <row r="959151" spans="70:70" x14ac:dyDescent="0.25">
      <c r="BR959151" s="2381"/>
    </row>
    <row r="959175" spans="70:70" x14ac:dyDescent="0.25">
      <c r="BR959175" s="2394"/>
    </row>
    <row r="959176" spans="70:70" x14ac:dyDescent="0.25">
      <c r="BR959176" s="2381"/>
    </row>
    <row r="959200" spans="70:70" x14ac:dyDescent="0.25">
      <c r="BR959200" s="2394"/>
    </row>
    <row r="959201" spans="70:70" x14ac:dyDescent="0.25">
      <c r="BR959201" s="2381"/>
    </row>
    <row r="959225" spans="70:70" x14ac:dyDescent="0.25">
      <c r="BR959225" s="2394"/>
    </row>
    <row r="959226" spans="70:70" x14ac:dyDescent="0.25">
      <c r="BR959226" s="2381"/>
    </row>
    <row r="959250" spans="70:70" x14ac:dyDescent="0.25">
      <c r="BR959250" s="2394"/>
    </row>
    <row r="959251" spans="70:70" x14ac:dyDescent="0.25">
      <c r="BR959251" s="2381"/>
    </row>
    <row r="959275" spans="70:70" x14ac:dyDescent="0.25">
      <c r="BR959275" s="2394"/>
    </row>
    <row r="959276" spans="70:70" x14ac:dyDescent="0.25">
      <c r="BR959276" s="2381"/>
    </row>
    <row r="959300" spans="70:70" x14ac:dyDescent="0.25">
      <c r="BR959300" s="2394"/>
    </row>
    <row r="959301" spans="70:70" x14ac:dyDescent="0.25">
      <c r="BR959301" s="2381"/>
    </row>
    <row r="959325" spans="70:70" x14ac:dyDescent="0.25">
      <c r="BR959325" s="2394"/>
    </row>
    <row r="959326" spans="70:70" x14ac:dyDescent="0.25">
      <c r="BR959326" s="2381"/>
    </row>
    <row r="959350" spans="70:70" x14ac:dyDescent="0.25">
      <c r="BR959350" s="2394"/>
    </row>
    <row r="959351" spans="70:70" x14ac:dyDescent="0.25">
      <c r="BR959351" s="2381"/>
    </row>
    <row r="959375" spans="70:70" x14ac:dyDescent="0.25">
      <c r="BR959375" s="2394"/>
    </row>
    <row r="959376" spans="70:70" x14ac:dyDescent="0.25">
      <c r="BR959376" s="2381"/>
    </row>
    <row r="959400" spans="70:70" x14ac:dyDescent="0.25">
      <c r="BR959400" s="2394"/>
    </row>
    <row r="959401" spans="70:70" x14ac:dyDescent="0.25">
      <c r="BR959401" s="2381"/>
    </row>
    <row r="959425" spans="70:70" x14ac:dyDescent="0.25">
      <c r="BR959425" s="2394"/>
    </row>
    <row r="959426" spans="70:70" x14ac:dyDescent="0.25">
      <c r="BR959426" s="2381"/>
    </row>
    <row r="959450" spans="70:70" x14ac:dyDescent="0.25">
      <c r="BR959450" s="2394"/>
    </row>
    <row r="959451" spans="70:70" x14ac:dyDescent="0.25">
      <c r="BR959451" s="2381"/>
    </row>
    <row r="959475" spans="70:70" x14ac:dyDescent="0.25">
      <c r="BR959475" s="2394"/>
    </row>
    <row r="959476" spans="70:70" x14ac:dyDescent="0.25">
      <c r="BR959476" s="2381"/>
    </row>
    <row r="959500" spans="70:70" x14ac:dyDescent="0.25">
      <c r="BR959500" s="2394"/>
    </row>
    <row r="959501" spans="70:70" x14ac:dyDescent="0.25">
      <c r="BR959501" s="2381"/>
    </row>
    <row r="959525" spans="70:70" x14ac:dyDescent="0.25">
      <c r="BR959525" s="2394"/>
    </row>
    <row r="959526" spans="70:70" x14ac:dyDescent="0.25">
      <c r="BR959526" s="2381"/>
    </row>
    <row r="959550" spans="70:70" x14ac:dyDescent="0.25">
      <c r="BR959550" s="2394"/>
    </row>
    <row r="959551" spans="70:70" x14ac:dyDescent="0.25">
      <c r="BR959551" s="2381"/>
    </row>
    <row r="959575" spans="70:70" x14ac:dyDescent="0.25">
      <c r="BR959575" s="2394"/>
    </row>
    <row r="959576" spans="70:70" x14ac:dyDescent="0.25">
      <c r="BR959576" s="2381"/>
    </row>
    <row r="959600" spans="70:70" x14ac:dyDescent="0.25">
      <c r="BR959600" s="2394"/>
    </row>
    <row r="959601" spans="70:70" x14ac:dyDescent="0.25">
      <c r="BR959601" s="2381"/>
    </row>
    <row r="959625" spans="70:70" x14ac:dyDescent="0.25">
      <c r="BR959625" s="2394"/>
    </row>
    <row r="959626" spans="70:70" x14ac:dyDescent="0.25">
      <c r="BR959626" s="2381"/>
    </row>
    <row r="959650" spans="70:70" x14ac:dyDescent="0.25">
      <c r="BR959650" s="2394"/>
    </row>
    <row r="959651" spans="70:70" x14ac:dyDescent="0.25">
      <c r="BR959651" s="2381"/>
    </row>
    <row r="959675" spans="70:70" x14ac:dyDescent="0.25">
      <c r="BR959675" s="2394"/>
    </row>
    <row r="959676" spans="70:70" x14ac:dyDescent="0.25">
      <c r="BR959676" s="2381"/>
    </row>
    <row r="959700" spans="70:70" x14ac:dyDescent="0.25">
      <c r="BR959700" s="2394"/>
    </row>
    <row r="959701" spans="70:70" x14ac:dyDescent="0.25">
      <c r="BR959701" s="2381"/>
    </row>
    <row r="959725" spans="70:70" x14ac:dyDescent="0.25">
      <c r="BR959725" s="2394"/>
    </row>
    <row r="959726" spans="70:70" x14ac:dyDescent="0.25">
      <c r="BR959726" s="2381"/>
    </row>
    <row r="959750" spans="70:70" x14ac:dyDescent="0.25">
      <c r="BR959750" s="2394"/>
    </row>
    <row r="959751" spans="70:70" x14ac:dyDescent="0.25">
      <c r="BR959751" s="2381"/>
    </row>
    <row r="959775" spans="70:70" x14ac:dyDescent="0.25">
      <c r="BR959775" s="2394"/>
    </row>
    <row r="959776" spans="70:70" x14ac:dyDescent="0.25">
      <c r="BR959776" s="2381"/>
    </row>
    <row r="959800" spans="70:70" x14ac:dyDescent="0.25">
      <c r="BR959800" s="2394"/>
    </row>
    <row r="959801" spans="70:70" x14ac:dyDescent="0.25">
      <c r="BR959801" s="2381"/>
    </row>
    <row r="959825" spans="70:70" x14ac:dyDescent="0.25">
      <c r="BR959825" s="2394"/>
    </row>
    <row r="959826" spans="70:70" x14ac:dyDescent="0.25">
      <c r="BR959826" s="2381"/>
    </row>
    <row r="959850" spans="70:70" x14ac:dyDescent="0.25">
      <c r="BR959850" s="2394"/>
    </row>
    <row r="959851" spans="70:70" x14ac:dyDescent="0.25">
      <c r="BR959851" s="2381"/>
    </row>
    <row r="959875" spans="70:70" x14ac:dyDescent="0.25">
      <c r="BR959875" s="2394"/>
    </row>
    <row r="959876" spans="70:70" x14ac:dyDescent="0.25">
      <c r="BR959876" s="2381"/>
    </row>
    <row r="959900" spans="70:70" x14ac:dyDescent="0.25">
      <c r="BR959900" s="2394"/>
    </row>
    <row r="959901" spans="70:70" x14ac:dyDescent="0.25">
      <c r="BR959901" s="2381"/>
    </row>
    <row r="959925" spans="70:70" x14ac:dyDescent="0.25">
      <c r="BR959925" s="2394"/>
    </row>
    <row r="959926" spans="70:70" x14ac:dyDescent="0.25">
      <c r="BR959926" s="2381"/>
    </row>
    <row r="959950" spans="70:70" x14ac:dyDescent="0.25">
      <c r="BR959950" s="2394"/>
    </row>
    <row r="959951" spans="70:70" x14ac:dyDescent="0.25">
      <c r="BR959951" s="2381"/>
    </row>
    <row r="959975" spans="70:70" x14ac:dyDescent="0.25">
      <c r="BR959975" s="2394"/>
    </row>
    <row r="959976" spans="70:70" x14ac:dyDescent="0.25">
      <c r="BR959976" s="2381"/>
    </row>
    <row r="960000" spans="70:70" x14ac:dyDescent="0.25">
      <c r="BR960000" s="2394"/>
    </row>
    <row r="960001" spans="70:70" x14ac:dyDescent="0.25">
      <c r="BR960001" s="2381"/>
    </row>
    <row r="960025" spans="70:70" x14ac:dyDescent="0.25">
      <c r="BR960025" s="2394"/>
    </row>
    <row r="960026" spans="70:70" x14ac:dyDescent="0.25">
      <c r="BR960026" s="2381"/>
    </row>
    <row r="960050" spans="70:70" x14ac:dyDescent="0.25">
      <c r="BR960050" s="2394"/>
    </row>
    <row r="960051" spans="70:70" x14ac:dyDescent="0.25">
      <c r="BR960051" s="2381"/>
    </row>
    <row r="960075" spans="70:70" x14ac:dyDescent="0.25">
      <c r="BR960075" s="2394"/>
    </row>
    <row r="960076" spans="70:70" x14ac:dyDescent="0.25">
      <c r="BR960076" s="2381"/>
    </row>
    <row r="960100" spans="70:70" x14ac:dyDescent="0.25">
      <c r="BR960100" s="2394"/>
    </row>
    <row r="960101" spans="70:70" x14ac:dyDescent="0.25">
      <c r="BR960101" s="2381"/>
    </row>
    <row r="960125" spans="70:70" x14ac:dyDescent="0.25">
      <c r="BR960125" s="2394"/>
    </row>
    <row r="960126" spans="70:70" x14ac:dyDescent="0.25">
      <c r="BR960126" s="2381"/>
    </row>
    <row r="960150" spans="70:70" x14ac:dyDescent="0.25">
      <c r="BR960150" s="2394"/>
    </row>
    <row r="960151" spans="70:70" x14ac:dyDescent="0.25">
      <c r="BR960151" s="2381"/>
    </row>
    <row r="960175" spans="70:70" x14ac:dyDescent="0.25">
      <c r="BR960175" s="2394"/>
    </row>
    <row r="960176" spans="70:70" x14ac:dyDescent="0.25">
      <c r="BR960176" s="2381"/>
    </row>
    <row r="960200" spans="70:70" x14ac:dyDescent="0.25">
      <c r="BR960200" s="2394"/>
    </row>
    <row r="960201" spans="70:70" x14ac:dyDescent="0.25">
      <c r="BR960201" s="2381"/>
    </row>
    <row r="960225" spans="70:70" x14ac:dyDescent="0.25">
      <c r="BR960225" s="2394"/>
    </row>
    <row r="960226" spans="70:70" x14ac:dyDescent="0.25">
      <c r="BR960226" s="2381"/>
    </row>
    <row r="960250" spans="70:70" x14ac:dyDescent="0.25">
      <c r="BR960250" s="2394"/>
    </row>
    <row r="960251" spans="70:70" x14ac:dyDescent="0.25">
      <c r="BR960251" s="2381"/>
    </row>
    <row r="960275" spans="70:70" x14ac:dyDescent="0.25">
      <c r="BR960275" s="2394"/>
    </row>
    <row r="960276" spans="70:70" x14ac:dyDescent="0.25">
      <c r="BR960276" s="2381"/>
    </row>
    <row r="960300" spans="70:70" x14ac:dyDescent="0.25">
      <c r="BR960300" s="2394"/>
    </row>
    <row r="960301" spans="70:70" x14ac:dyDescent="0.25">
      <c r="BR960301" s="2381"/>
    </row>
    <row r="960325" spans="70:70" x14ac:dyDescent="0.25">
      <c r="BR960325" s="2394"/>
    </row>
    <row r="960326" spans="70:70" x14ac:dyDescent="0.25">
      <c r="BR960326" s="2381"/>
    </row>
    <row r="960350" spans="70:70" x14ac:dyDescent="0.25">
      <c r="BR960350" s="2394"/>
    </row>
    <row r="960351" spans="70:70" x14ac:dyDescent="0.25">
      <c r="BR960351" s="2381"/>
    </row>
    <row r="960375" spans="70:70" x14ac:dyDescent="0.25">
      <c r="BR960375" s="2394"/>
    </row>
    <row r="960376" spans="70:70" x14ac:dyDescent="0.25">
      <c r="BR960376" s="2381"/>
    </row>
    <row r="960400" spans="70:70" x14ac:dyDescent="0.25">
      <c r="BR960400" s="2394"/>
    </row>
    <row r="960401" spans="70:70" x14ac:dyDescent="0.25">
      <c r="BR960401" s="2381"/>
    </row>
    <row r="960425" spans="70:70" x14ac:dyDescent="0.25">
      <c r="BR960425" s="2394"/>
    </row>
    <row r="960426" spans="70:70" x14ac:dyDescent="0.25">
      <c r="BR960426" s="2381"/>
    </row>
    <row r="960450" spans="70:70" x14ac:dyDescent="0.25">
      <c r="BR960450" s="2394"/>
    </row>
    <row r="960451" spans="70:70" x14ac:dyDescent="0.25">
      <c r="BR960451" s="2381"/>
    </row>
    <row r="960475" spans="70:70" x14ac:dyDescent="0.25">
      <c r="BR960475" s="2394"/>
    </row>
    <row r="960476" spans="70:70" x14ac:dyDescent="0.25">
      <c r="BR960476" s="2381"/>
    </row>
    <row r="960500" spans="70:70" x14ac:dyDescent="0.25">
      <c r="BR960500" s="2394"/>
    </row>
    <row r="960501" spans="70:70" x14ac:dyDescent="0.25">
      <c r="BR960501" s="2381"/>
    </row>
    <row r="960525" spans="70:70" x14ac:dyDescent="0.25">
      <c r="BR960525" s="2394"/>
    </row>
    <row r="960526" spans="70:70" x14ac:dyDescent="0.25">
      <c r="BR960526" s="2381"/>
    </row>
    <row r="960550" spans="70:70" x14ac:dyDescent="0.25">
      <c r="BR960550" s="2394"/>
    </row>
    <row r="960551" spans="70:70" x14ac:dyDescent="0.25">
      <c r="BR960551" s="2381"/>
    </row>
    <row r="960575" spans="70:70" x14ac:dyDescent="0.25">
      <c r="BR960575" s="2394"/>
    </row>
    <row r="960576" spans="70:70" x14ac:dyDescent="0.25">
      <c r="BR960576" s="2381"/>
    </row>
    <row r="960600" spans="70:70" x14ac:dyDescent="0.25">
      <c r="BR960600" s="2394"/>
    </row>
    <row r="960601" spans="70:70" x14ac:dyDescent="0.25">
      <c r="BR960601" s="2381"/>
    </row>
    <row r="960625" spans="70:70" x14ac:dyDescent="0.25">
      <c r="BR960625" s="2394"/>
    </row>
    <row r="960626" spans="70:70" x14ac:dyDescent="0.25">
      <c r="BR960626" s="2381"/>
    </row>
    <row r="960650" spans="70:70" x14ac:dyDescent="0.25">
      <c r="BR960650" s="2394"/>
    </row>
    <row r="960651" spans="70:70" x14ac:dyDescent="0.25">
      <c r="BR960651" s="2381"/>
    </row>
    <row r="960675" spans="70:70" x14ac:dyDescent="0.25">
      <c r="BR960675" s="2394"/>
    </row>
    <row r="960676" spans="70:70" x14ac:dyDescent="0.25">
      <c r="BR960676" s="2381"/>
    </row>
    <row r="960700" spans="70:70" x14ac:dyDescent="0.25">
      <c r="BR960700" s="2394"/>
    </row>
    <row r="960701" spans="70:70" x14ac:dyDescent="0.25">
      <c r="BR960701" s="2381"/>
    </row>
    <row r="960725" spans="70:70" x14ac:dyDescent="0.25">
      <c r="BR960725" s="2394"/>
    </row>
    <row r="960726" spans="70:70" x14ac:dyDescent="0.25">
      <c r="BR960726" s="2381"/>
    </row>
    <row r="960750" spans="70:70" x14ac:dyDescent="0.25">
      <c r="BR960750" s="2394"/>
    </row>
    <row r="960751" spans="70:70" x14ac:dyDescent="0.25">
      <c r="BR960751" s="2381"/>
    </row>
    <row r="960775" spans="70:70" x14ac:dyDescent="0.25">
      <c r="BR960775" s="2394"/>
    </row>
    <row r="960776" spans="70:70" x14ac:dyDescent="0.25">
      <c r="BR960776" s="2381"/>
    </row>
    <row r="960800" spans="70:70" x14ac:dyDescent="0.25">
      <c r="BR960800" s="2394"/>
    </row>
    <row r="960801" spans="70:70" x14ac:dyDescent="0.25">
      <c r="BR960801" s="2381"/>
    </row>
    <row r="960825" spans="70:70" x14ac:dyDescent="0.25">
      <c r="BR960825" s="2394"/>
    </row>
    <row r="960826" spans="70:70" x14ac:dyDescent="0.25">
      <c r="BR960826" s="2381"/>
    </row>
    <row r="960850" spans="70:70" x14ac:dyDescent="0.25">
      <c r="BR960850" s="2394"/>
    </row>
    <row r="960851" spans="70:70" x14ac:dyDescent="0.25">
      <c r="BR960851" s="2381"/>
    </row>
    <row r="960875" spans="70:70" x14ac:dyDescent="0.25">
      <c r="BR960875" s="2394"/>
    </row>
    <row r="960876" spans="70:70" x14ac:dyDescent="0.25">
      <c r="BR960876" s="2381"/>
    </row>
    <row r="960900" spans="70:70" x14ac:dyDescent="0.25">
      <c r="BR960900" s="2394"/>
    </row>
    <row r="960901" spans="70:70" x14ac:dyDescent="0.25">
      <c r="BR960901" s="2381"/>
    </row>
    <row r="960925" spans="70:70" x14ac:dyDescent="0.25">
      <c r="BR960925" s="2394"/>
    </row>
    <row r="960926" spans="70:70" x14ac:dyDescent="0.25">
      <c r="BR960926" s="2381"/>
    </row>
    <row r="960950" spans="70:70" x14ac:dyDescent="0.25">
      <c r="BR960950" s="2394"/>
    </row>
    <row r="960951" spans="70:70" x14ac:dyDescent="0.25">
      <c r="BR960951" s="2381"/>
    </row>
    <row r="960975" spans="70:70" x14ac:dyDescent="0.25">
      <c r="BR960975" s="2394"/>
    </row>
    <row r="960976" spans="70:70" x14ac:dyDescent="0.25">
      <c r="BR960976" s="2381"/>
    </row>
    <row r="961000" spans="70:70" x14ac:dyDescent="0.25">
      <c r="BR961000" s="2394"/>
    </row>
    <row r="961001" spans="70:70" x14ac:dyDescent="0.25">
      <c r="BR961001" s="2381"/>
    </row>
    <row r="961025" spans="70:70" x14ac:dyDescent="0.25">
      <c r="BR961025" s="2394"/>
    </row>
    <row r="961026" spans="70:70" x14ac:dyDescent="0.25">
      <c r="BR961026" s="2381"/>
    </row>
    <row r="961050" spans="70:70" x14ac:dyDescent="0.25">
      <c r="BR961050" s="2394"/>
    </row>
    <row r="961051" spans="70:70" x14ac:dyDescent="0.25">
      <c r="BR961051" s="2381"/>
    </row>
    <row r="961075" spans="70:70" x14ac:dyDescent="0.25">
      <c r="BR961075" s="2394"/>
    </row>
    <row r="961076" spans="70:70" x14ac:dyDescent="0.25">
      <c r="BR961076" s="2381"/>
    </row>
    <row r="961100" spans="70:70" x14ac:dyDescent="0.25">
      <c r="BR961100" s="2394"/>
    </row>
    <row r="961101" spans="70:70" x14ac:dyDescent="0.25">
      <c r="BR961101" s="2381"/>
    </row>
    <row r="961125" spans="70:70" x14ac:dyDescent="0.25">
      <c r="BR961125" s="2394"/>
    </row>
    <row r="961126" spans="70:70" x14ac:dyDescent="0.25">
      <c r="BR961126" s="2381"/>
    </row>
    <row r="961150" spans="70:70" x14ac:dyDescent="0.25">
      <c r="BR961150" s="2394"/>
    </row>
    <row r="961151" spans="70:70" x14ac:dyDescent="0.25">
      <c r="BR961151" s="2381"/>
    </row>
    <row r="961175" spans="70:70" x14ac:dyDescent="0.25">
      <c r="BR961175" s="2394"/>
    </row>
    <row r="961176" spans="70:70" x14ac:dyDescent="0.25">
      <c r="BR961176" s="2381"/>
    </row>
    <row r="961200" spans="70:70" x14ac:dyDescent="0.25">
      <c r="BR961200" s="2394"/>
    </row>
    <row r="961201" spans="70:70" x14ac:dyDescent="0.25">
      <c r="BR961201" s="2381"/>
    </row>
    <row r="961225" spans="70:70" x14ac:dyDescent="0.25">
      <c r="BR961225" s="2394"/>
    </row>
    <row r="961226" spans="70:70" x14ac:dyDescent="0.25">
      <c r="BR961226" s="2381"/>
    </row>
    <row r="961250" spans="70:70" x14ac:dyDescent="0.25">
      <c r="BR961250" s="2394"/>
    </row>
    <row r="961251" spans="70:70" x14ac:dyDescent="0.25">
      <c r="BR961251" s="2381"/>
    </row>
    <row r="961275" spans="70:70" x14ac:dyDescent="0.25">
      <c r="BR961275" s="2394"/>
    </row>
    <row r="961276" spans="70:70" x14ac:dyDescent="0.25">
      <c r="BR961276" s="2381"/>
    </row>
    <row r="961300" spans="70:70" x14ac:dyDescent="0.25">
      <c r="BR961300" s="2394"/>
    </row>
    <row r="961301" spans="70:70" x14ac:dyDescent="0.25">
      <c r="BR961301" s="2381"/>
    </row>
    <row r="961325" spans="70:70" x14ac:dyDescent="0.25">
      <c r="BR961325" s="2394"/>
    </row>
    <row r="961326" spans="70:70" x14ac:dyDescent="0.25">
      <c r="BR961326" s="2381"/>
    </row>
    <row r="961350" spans="70:70" x14ac:dyDescent="0.25">
      <c r="BR961350" s="2394"/>
    </row>
    <row r="961351" spans="70:70" x14ac:dyDescent="0.25">
      <c r="BR961351" s="2381"/>
    </row>
    <row r="961375" spans="70:70" x14ac:dyDescent="0.25">
      <c r="BR961375" s="2394"/>
    </row>
    <row r="961376" spans="70:70" x14ac:dyDescent="0.25">
      <c r="BR961376" s="2381"/>
    </row>
    <row r="961400" spans="70:70" x14ac:dyDescent="0.25">
      <c r="BR961400" s="2394"/>
    </row>
    <row r="961401" spans="70:70" x14ac:dyDescent="0.25">
      <c r="BR961401" s="2381"/>
    </row>
    <row r="961425" spans="70:70" x14ac:dyDescent="0.25">
      <c r="BR961425" s="2394"/>
    </row>
    <row r="961426" spans="70:70" x14ac:dyDescent="0.25">
      <c r="BR961426" s="2381"/>
    </row>
    <row r="961450" spans="70:70" x14ac:dyDescent="0.25">
      <c r="BR961450" s="2394"/>
    </row>
    <row r="961451" spans="70:70" x14ac:dyDescent="0.25">
      <c r="BR961451" s="2381"/>
    </row>
    <row r="961475" spans="70:70" x14ac:dyDescent="0.25">
      <c r="BR961475" s="2394"/>
    </row>
    <row r="961476" spans="70:70" x14ac:dyDescent="0.25">
      <c r="BR961476" s="2381"/>
    </row>
    <row r="961500" spans="70:70" x14ac:dyDescent="0.25">
      <c r="BR961500" s="2394"/>
    </row>
    <row r="961501" spans="70:70" x14ac:dyDescent="0.25">
      <c r="BR961501" s="2381"/>
    </row>
    <row r="961525" spans="70:70" x14ac:dyDescent="0.25">
      <c r="BR961525" s="2394"/>
    </row>
    <row r="961526" spans="70:70" x14ac:dyDescent="0.25">
      <c r="BR961526" s="2381"/>
    </row>
    <row r="961550" spans="70:70" x14ac:dyDescent="0.25">
      <c r="BR961550" s="2394"/>
    </row>
    <row r="961551" spans="70:70" x14ac:dyDescent="0.25">
      <c r="BR961551" s="2381"/>
    </row>
    <row r="961575" spans="70:70" x14ac:dyDescent="0.25">
      <c r="BR961575" s="2394"/>
    </row>
    <row r="961576" spans="70:70" x14ac:dyDescent="0.25">
      <c r="BR961576" s="2381"/>
    </row>
    <row r="961600" spans="70:70" x14ac:dyDescent="0.25">
      <c r="BR961600" s="2394"/>
    </row>
    <row r="961601" spans="70:70" x14ac:dyDescent="0.25">
      <c r="BR961601" s="2381"/>
    </row>
    <row r="961625" spans="70:70" x14ac:dyDescent="0.25">
      <c r="BR961625" s="2394"/>
    </row>
    <row r="961626" spans="70:70" x14ac:dyDescent="0.25">
      <c r="BR961626" s="2381"/>
    </row>
    <row r="961650" spans="70:70" x14ac:dyDescent="0.25">
      <c r="BR961650" s="2394"/>
    </row>
    <row r="961651" spans="70:70" x14ac:dyDescent="0.25">
      <c r="BR961651" s="2381"/>
    </row>
    <row r="961675" spans="70:70" x14ac:dyDescent="0.25">
      <c r="BR961675" s="2394"/>
    </row>
    <row r="961676" spans="70:70" x14ac:dyDescent="0.25">
      <c r="BR961676" s="2381"/>
    </row>
    <row r="961700" spans="70:70" x14ac:dyDescent="0.25">
      <c r="BR961700" s="2394"/>
    </row>
    <row r="961701" spans="70:70" x14ac:dyDescent="0.25">
      <c r="BR961701" s="2381"/>
    </row>
    <row r="961725" spans="70:70" x14ac:dyDescent="0.25">
      <c r="BR961725" s="2394"/>
    </row>
    <row r="961726" spans="70:70" x14ac:dyDescent="0.25">
      <c r="BR961726" s="2381"/>
    </row>
    <row r="961750" spans="70:70" x14ac:dyDescent="0.25">
      <c r="BR961750" s="2394"/>
    </row>
    <row r="961751" spans="70:70" x14ac:dyDescent="0.25">
      <c r="BR961751" s="2381"/>
    </row>
    <row r="961775" spans="70:70" x14ac:dyDescent="0.25">
      <c r="BR961775" s="2394"/>
    </row>
    <row r="961776" spans="70:70" x14ac:dyDescent="0.25">
      <c r="BR961776" s="2381"/>
    </row>
    <row r="961800" spans="70:70" x14ac:dyDescent="0.25">
      <c r="BR961800" s="2394"/>
    </row>
    <row r="961801" spans="70:70" x14ac:dyDescent="0.25">
      <c r="BR961801" s="2381"/>
    </row>
    <row r="961825" spans="70:70" x14ac:dyDescent="0.25">
      <c r="BR961825" s="2394"/>
    </row>
    <row r="961826" spans="70:70" x14ac:dyDescent="0.25">
      <c r="BR961826" s="2381"/>
    </row>
    <row r="961850" spans="70:70" x14ac:dyDescent="0.25">
      <c r="BR961850" s="2394"/>
    </row>
    <row r="961851" spans="70:70" x14ac:dyDescent="0.25">
      <c r="BR961851" s="2381"/>
    </row>
    <row r="961875" spans="70:70" x14ac:dyDescent="0.25">
      <c r="BR961875" s="2394"/>
    </row>
    <row r="961876" spans="70:70" x14ac:dyDescent="0.25">
      <c r="BR961876" s="2381"/>
    </row>
    <row r="961900" spans="70:70" x14ac:dyDescent="0.25">
      <c r="BR961900" s="2394"/>
    </row>
    <row r="961901" spans="70:70" x14ac:dyDescent="0.25">
      <c r="BR961901" s="2381"/>
    </row>
    <row r="961925" spans="70:70" x14ac:dyDescent="0.25">
      <c r="BR961925" s="2394"/>
    </row>
    <row r="961926" spans="70:70" x14ac:dyDescent="0.25">
      <c r="BR961926" s="2381"/>
    </row>
    <row r="961950" spans="70:70" x14ac:dyDescent="0.25">
      <c r="BR961950" s="2394"/>
    </row>
    <row r="961951" spans="70:70" x14ac:dyDescent="0.25">
      <c r="BR961951" s="2381"/>
    </row>
    <row r="961975" spans="70:70" x14ac:dyDescent="0.25">
      <c r="BR961975" s="2394"/>
    </row>
    <row r="961976" spans="70:70" x14ac:dyDescent="0.25">
      <c r="BR961976" s="2381"/>
    </row>
    <row r="962000" spans="70:70" x14ac:dyDescent="0.25">
      <c r="BR962000" s="2394"/>
    </row>
    <row r="962001" spans="70:70" x14ac:dyDescent="0.25">
      <c r="BR962001" s="2381"/>
    </row>
    <row r="962025" spans="70:70" x14ac:dyDescent="0.25">
      <c r="BR962025" s="2394"/>
    </row>
    <row r="962026" spans="70:70" x14ac:dyDescent="0.25">
      <c r="BR962026" s="2381"/>
    </row>
    <row r="962050" spans="70:70" x14ac:dyDescent="0.25">
      <c r="BR962050" s="2394"/>
    </row>
    <row r="962051" spans="70:70" x14ac:dyDescent="0.25">
      <c r="BR962051" s="2381"/>
    </row>
    <row r="962075" spans="70:70" x14ac:dyDescent="0.25">
      <c r="BR962075" s="2394"/>
    </row>
    <row r="962076" spans="70:70" x14ac:dyDescent="0.25">
      <c r="BR962076" s="2381"/>
    </row>
    <row r="962100" spans="70:70" x14ac:dyDescent="0.25">
      <c r="BR962100" s="2394"/>
    </row>
    <row r="962101" spans="70:70" x14ac:dyDescent="0.25">
      <c r="BR962101" s="2381"/>
    </row>
    <row r="962125" spans="70:70" x14ac:dyDescent="0.25">
      <c r="BR962125" s="2394"/>
    </row>
    <row r="962126" spans="70:70" x14ac:dyDescent="0.25">
      <c r="BR962126" s="2381"/>
    </row>
    <row r="962150" spans="70:70" x14ac:dyDescent="0.25">
      <c r="BR962150" s="2394"/>
    </row>
    <row r="962151" spans="70:70" x14ac:dyDescent="0.25">
      <c r="BR962151" s="2381"/>
    </row>
    <row r="962175" spans="70:70" x14ac:dyDescent="0.25">
      <c r="BR962175" s="2394"/>
    </row>
    <row r="962176" spans="70:70" x14ac:dyDescent="0.25">
      <c r="BR962176" s="2381"/>
    </row>
    <row r="962200" spans="70:70" x14ac:dyDescent="0.25">
      <c r="BR962200" s="2394"/>
    </row>
    <row r="962201" spans="70:70" x14ac:dyDescent="0.25">
      <c r="BR962201" s="2381"/>
    </row>
    <row r="962225" spans="70:70" x14ac:dyDescent="0.25">
      <c r="BR962225" s="2394"/>
    </row>
    <row r="962226" spans="70:70" x14ac:dyDescent="0.25">
      <c r="BR962226" s="2381"/>
    </row>
    <row r="962250" spans="70:70" x14ac:dyDescent="0.25">
      <c r="BR962250" s="2394"/>
    </row>
    <row r="962251" spans="70:70" x14ac:dyDescent="0.25">
      <c r="BR962251" s="2381"/>
    </row>
    <row r="962275" spans="70:70" x14ac:dyDescent="0.25">
      <c r="BR962275" s="2394"/>
    </row>
    <row r="962276" spans="70:70" x14ac:dyDescent="0.25">
      <c r="BR962276" s="2381"/>
    </row>
    <row r="962300" spans="70:70" x14ac:dyDescent="0.25">
      <c r="BR962300" s="2394"/>
    </row>
    <row r="962301" spans="70:70" x14ac:dyDescent="0.25">
      <c r="BR962301" s="2381"/>
    </row>
    <row r="962325" spans="70:70" x14ac:dyDescent="0.25">
      <c r="BR962325" s="2394"/>
    </row>
    <row r="962326" spans="70:70" x14ac:dyDescent="0.25">
      <c r="BR962326" s="2381"/>
    </row>
    <row r="962350" spans="70:70" x14ac:dyDescent="0.25">
      <c r="BR962350" s="2394"/>
    </row>
    <row r="962351" spans="70:70" x14ac:dyDescent="0.25">
      <c r="BR962351" s="2381"/>
    </row>
    <row r="962375" spans="70:70" x14ac:dyDescent="0.25">
      <c r="BR962375" s="2394"/>
    </row>
    <row r="962376" spans="70:70" x14ac:dyDescent="0.25">
      <c r="BR962376" s="2381"/>
    </row>
    <row r="962400" spans="70:70" x14ac:dyDescent="0.25">
      <c r="BR962400" s="2394"/>
    </row>
    <row r="962401" spans="70:70" x14ac:dyDescent="0.25">
      <c r="BR962401" s="2381"/>
    </row>
    <row r="962425" spans="70:70" x14ac:dyDescent="0.25">
      <c r="BR962425" s="2394"/>
    </row>
    <row r="962426" spans="70:70" x14ac:dyDescent="0.25">
      <c r="BR962426" s="2381"/>
    </row>
    <row r="962450" spans="70:70" x14ac:dyDescent="0.25">
      <c r="BR962450" s="2394"/>
    </row>
    <row r="962451" spans="70:70" x14ac:dyDescent="0.25">
      <c r="BR962451" s="2381"/>
    </row>
    <row r="962475" spans="70:70" x14ac:dyDescent="0.25">
      <c r="BR962475" s="2394"/>
    </row>
    <row r="962476" spans="70:70" x14ac:dyDescent="0.25">
      <c r="BR962476" s="2381"/>
    </row>
    <row r="962500" spans="70:70" x14ac:dyDescent="0.25">
      <c r="BR962500" s="2394"/>
    </row>
    <row r="962501" spans="70:70" x14ac:dyDescent="0.25">
      <c r="BR962501" s="2381"/>
    </row>
    <row r="962525" spans="70:70" x14ac:dyDescent="0.25">
      <c r="BR962525" s="2394"/>
    </row>
    <row r="962526" spans="70:70" x14ac:dyDescent="0.25">
      <c r="BR962526" s="2381"/>
    </row>
    <row r="962550" spans="70:70" x14ac:dyDescent="0.25">
      <c r="BR962550" s="2394"/>
    </row>
    <row r="962551" spans="70:70" x14ac:dyDescent="0.25">
      <c r="BR962551" s="2381"/>
    </row>
    <row r="962575" spans="70:70" x14ac:dyDescent="0.25">
      <c r="BR962575" s="2394"/>
    </row>
    <row r="962576" spans="70:70" x14ac:dyDescent="0.25">
      <c r="BR962576" s="2381"/>
    </row>
    <row r="962600" spans="70:70" x14ac:dyDescent="0.25">
      <c r="BR962600" s="2394"/>
    </row>
    <row r="962601" spans="70:70" x14ac:dyDescent="0.25">
      <c r="BR962601" s="2381"/>
    </row>
    <row r="962625" spans="70:70" x14ac:dyDescent="0.25">
      <c r="BR962625" s="2394"/>
    </row>
    <row r="962626" spans="70:70" x14ac:dyDescent="0.25">
      <c r="BR962626" s="2381"/>
    </row>
    <row r="962650" spans="70:70" x14ac:dyDescent="0.25">
      <c r="BR962650" s="2394"/>
    </row>
    <row r="962651" spans="70:70" x14ac:dyDescent="0.25">
      <c r="BR962651" s="2381"/>
    </row>
    <row r="962675" spans="70:70" x14ac:dyDescent="0.25">
      <c r="BR962675" s="2394"/>
    </row>
    <row r="962676" spans="70:70" x14ac:dyDescent="0.25">
      <c r="BR962676" s="2381"/>
    </row>
    <row r="962700" spans="70:70" x14ac:dyDescent="0.25">
      <c r="BR962700" s="2394"/>
    </row>
    <row r="962701" spans="70:70" x14ac:dyDescent="0.25">
      <c r="BR962701" s="2381"/>
    </row>
    <row r="962725" spans="70:70" x14ac:dyDescent="0.25">
      <c r="BR962725" s="2394"/>
    </row>
    <row r="962726" spans="70:70" x14ac:dyDescent="0.25">
      <c r="BR962726" s="2381"/>
    </row>
    <row r="962750" spans="70:70" x14ac:dyDescent="0.25">
      <c r="BR962750" s="2394"/>
    </row>
    <row r="962751" spans="70:70" x14ac:dyDescent="0.25">
      <c r="BR962751" s="2381"/>
    </row>
    <row r="962775" spans="70:70" x14ac:dyDescent="0.25">
      <c r="BR962775" s="2394"/>
    </row>
    <row r="962776" spans="70:70" x14ac:dyDescent="0.25">
      <c r="BR962776" s="2381"/>
    </row>
    <row r="962800" spans="70:70" x14ac:dyDescent="0.25">
      <c r="BR962800" s="2394"/>
    </row>
    <row r="962801" spans="70:70" x14ac:dyDescent="0.25">
      <c r="BR962801" s="2381"/>
    </row>
    <row r="962825" spans="70:70" x14ac:dyDescent="0.25">
      <c r="BR962825" s="2394"/>
    </row>
    <row r="962826" spans="70:70" x14ac:dyDescent="0.25">
      <c r="BR962826" s="2381"/>
    </row>
    <row r="962850" spans="70:70" x14ac:dyDescent="0.25">
      <c r="BR962850" s="2394"/>
    </row>
    <row r="962851" spans="70:70" x14ac:dyDescent="0.25">
      <c r="BR962851" s="2381"/>
    </row>
    <row r="962875" spans="70:70" x14ac:dyDescent="0.25">
      <c r="BR962875" s="2394"/>
    </row>
    <row r="962876" spans="70:70" x14ac:dyDescent="0.25">
      <c r="BR962876" s="2381"/>
    </row>
    <row r="962900" spans="70:70" x14ac:dyDescent="0.25">
      <c r="BR962900" s="2394"/>
    </row>
    <row r="962901" spans="70:70" x14ac:dyDescent="0.25">
      <c r="BR962901" s="2381"/>
    </row>
    <row r="962925" spans="70:70" x14ac:dyDescent="0.25">
      <c r="BR962925" s="2394"/>
    </row>
    <row r="962926" spans="70:70" x14ac:dyDescent="0.25">
      <c r="BR962926" s="2381"/>
    </row>
    <row r="962950" spans="70:70" x14ac:dyDescent="0.25">
      <c r="BR962950" s="2394"/>
    </row>
    <row r="962951" spans="70:70" x14ac:dyDescent="0.25">
      <c r="BR962951" s="2381"/>
    </row>
    <row r="962975" spans="70:70" x14ac:dyDescent="0.25">
      <c r="BR962975" s="2394"/>
    </row>
    <row r="962976" spans="70:70" x14ac:dyDescent="0.25">
      <c r="BR962976" s="2381"/>
    </row>
    <row r="963000" spans="70:70" x14ac:dyDescent="0.25">
      <c r="BR963000" s="2394"/>
    </row>
    <row r="963001" spans="70:70" x14ac:dyDescent="0.25">
      <c r="BR963001" s="2381"/>
    </row>
    <row r="963025" spans="70:70" x14ac:dyDescent="0.25">
      <c r="BR963025" s="2394"/>
    </row>
    <row r="963026" spans="70:70" x14ac:dyDescent="0.25">
      <c r="BR963026" s="2381"/>
    </row>
    <row r="963050" spans="70:70" x14ac:dyDescent="0.25">
      <c r="BR963050" s="2394"/>
    </row>
    <row r="963051" spans="70:70" x14ac:dyDescent="0.25">
      <c r="BR963051" s="2381"/>
    </row>
    <row r="963075" spans="70:70" x14ac:dyDescent="0.25">
      <c r="BR963075" s="2394"/>
    </row>
    <row r="963076" spans="70:70" x14ac:dyDescent="0.25">
      <c r="BR963076" s="2381"/>
    </row>
    <row r="963100" spans="70:70" x14ac:dyDescent="0.25">
      <c r="BR963100" s="2394"/>
    </row>
    <row r="963101" spans="70:70" x14ac:dyDescent="0.25">
      <c r="BR963101" s="2381"/>
    </row>
    <row r="963125" spans="70:70" x14ac:dyDescent="0.25">
      <c r="BR963125" s="2394"/>
    </row>
    <row r="963126" spans="70:70" x14ac:dyDescent="0.25">
      <c r="BR963126" s="2381"/>
    </row>
    <row r="963150" spans="70:70" x14ac:dyDescent="0.25">
      <c r="BR963150" s="2394"/>
    </row>
    <row r="963151" spans="70:70" x14ac:dyDescent="0.25">
      <c r="BR963151" s="2381"/>
    </row>
    <row r="963175" spans="70:70" x14ac:dyDescent="0.25">
      <c r="BR963175" s="2394"/>
    </row>
    <row r="963176" spans="70:70" x14ac:dyDescent="0.25">
      <c r="BR963176" s="2381"/>
    </row>
    <row r="963200" spans="70:70" x14ac:dyDescent="0.25">
      <c r="BR963200" s="2394"/>
    </row>
    <row r="963201" spans="70:70" x14ac:dyDescent="0.25">
      <c r="BR963201" s="2381"/>
    </row>
    <row r="963225" spans="70:70" x14ac:dyDescent="0.25">
      <c r="BR963225" s="2394"/>
    </row>
    <row r="963226" spans="70:70" x14ac:dyDescent="0.25">
      <c r="BR963226" s="2381"/>
    </row>
    <row r="963250" spans="70:70" x14ac:dyDescent="0.25">
      <c r="BR963250" s="2394"/>
    </row>
    <row r="963251" spans="70:70" x14ac:dyDescent="0.25">
      <c r="BR963251" s="2381"/>
    </row>
    <row r="963275" spans="70:70" x14ac:dyDescent="0.25">
      <c r="BR963275" s="2394"/>
    </row>
    <row r="963276" spans="70:70" x14ac:dyDescent="0.25">
      <c r="BR963276" s="2381"/>
    </row>
    <row r="963300" spans="70:70" x14ac:dyDescent="0.25">
      <c r="BR963300" s="2394"/>
    </row>
    <row r="963301" spans="70:70" x14ac:dyDescent="0.25">
      <c r="BR963301" s="2381"/>
    </row>
    <row r="963325" spans="70:70" x14ac:dyDescent="0.25">
      <c r="BR963325" s="2394"/>
    </row>
    <row r="963326" spans="70:70" x14ac:dyDescent="0.25">
      <c r="BR963326" s="2381"/>
    </row>
    <row r="963350" spans="70:70" x14ac:dyDescent="0.25">
      <c r="BR963350" s="2394"/>
    </row>
    <row r="963351" spans="70:70" x14ac:dyDescent="0.25">
      <c r="BR963351" s="2381"/>
    </row>
    <row r="963375" spans="70:70" x14ac:dyDescent="0.25">
      <c r="BR963375" s="2394"/>
    </row>
    <row r="963376" spans="70:70" x14ac:dyDescent="0.25">
      <c r="BR963376" s="2381"/>
    </row>
    <row r="963400" spans="70:70" x14ac:dyDescent="0.25">
      <c r="BR963400" s="2394"/>
    </row>
    <row r="963401" spans="70:70" x14ac:dyDescent="0.25">
      <c r="BR963401" s="2381"/>
    </row>
    <row r="963425" spans="70:70" x14ac:dyDescent="0.25">
      <c r="BR963425" s="2394"/>
    </row>
    <row r="963426" spans="70:70" x14ac:dyDescent="0.25">
      <c r="BR963426" s="2381"/>
    </row>
    <row r="963450" spans="70:70" x14ac:dyDescent="0.25">
      <c r="BR963450" s="2394"/>
    </row>
    <row r="963451" spans="70:70" x14ac:dyDescent="0.25">
      <c r="BR963451" s="2381"/>
    </row>
    <row r="963475" spans="70:70" x14ac:dyDescent="0.25">
      <c r="BR963475" s="2394"/>
    </row>
    <row r="963476" spans="70:70" x14ac:dyDescent="0.25">
      <c r="BR963476" s="2381"/>
    </row>
    <row r="963500" spans="70:70" x14ac:dyDescent="0.25">
      <c r="BR963500" s="2394"/>
    </row>
    <row r="963501" spans="70:70" x14ac:dyDescent="0.25">
      <c r="BR963501" s="2381"/>
    </row>
    <row r="963525" spans="70:70" x14ac:dyDescent="0.25">
      <c r="BR963525" s="2394"/>
    </row>
    <row r="963526" spans="70:70" x14ac:dyDescent="0.25">
      <c r="BR963526" s="2381"/>
    </row>
    <row r="963550" spans="70:70" x14ac:dyDescent="0.25">
      <c r="BR963550" s="2394"/>
    </row>
    <row r="963551" spans="70:70" x14ac:dyDescent="0.25">
      <c r="BR963551" s="2381"/>
    </row>
    <row r="963575" spans="70:70" x14ac:dyDescent="0.25">
      <c r="BR963575" s="2394"/>
    </row>
    <row r="963576" spans="70:70" x14ac:dyDescent="0.25">
      <c r="BR963576" s="2381"/>
    </row>
    <row r="963600" spans="70:70" x14ac:dyDescent="0.25">
      <c r="BR963600" s="2394"/>
    </row>
    <row r="963601" spans="70:70" x14ac:dyDescent="0.25">
      <c r="BR963601" s="2381"/>
    </row>
    <row r="963625" spans="70:70" x14ac:dyDescent="0.25">
      <c r="BR963625" s="2394"/>
    </row>
    <row r="963626" spans="70:70" x14ac:dyDescent="0.25">
      <c r="BR963626" s="2381"/>
    </row>
    <row r="963650" spans="70:70" x14ac:dyDescent="0.25">
      <c r="BR963650" s="2394"/>
    </row>
    <row r="963651" spans="70:70" x14ac:dyDescent="0.25">
      <c r="BR963651" s="2381"/>
    </row>
    <row r="963675" spans="70:70" x14ac:dyDescent="0.25">
      <c r="BR963675" s="2394"/>
    </row>
    <row r="963676" spans="70:70" x14ac:dyDescent="0.25">
      <c r="BR963676" s="2381"/>
    </row>
    <row r="963700" spans="70:70" x14ac:dyDescent="0.25">
      <c r="BR963700" s="2394"/>
    </row>
    <row r="963701" spans="70:70" x14ac:dyDescent="0.25">
      <c r="BR963701" s="2381"/>
    </row>
    <row r="963725" spans="70:70" x14ac:dyDescent="0.25">
      <c r="BR963725" s="2394"/>
    </row>
    <row r="963726" spans="70:70" x14ac:dyDescent="0.25">
      <c r="BR963726" s="2381"/>
    </row>
    <row r="963750" spans="70:70" x14ac:dyDescent="0.25">
      <c r="BR963750" s="2394"/>
    </row>
    <row r="963751" spans="70:70" x14ac:dyDescent="0.25">
      <c r="BR963751" s="2381"/>
    </row>
    <row r="963775" spans="70:70" x14ac:dyDescent="0.25">
      <c r="BR963775" s="2394"/>
    </row>
    <row r="963776" spans="70:70" x14ac:dyDescent="0.25">
      <c r="BR963776" s="2381"/>
    </row>
    <row r="963800" spans="70:70" x14ac:dyDescent="0.25">
      <c r="BR963800" s="2394"/>
    </row>
    <row r="963801" spans="70:70" x14ac:dyDescent="0.25">
      <c r="BR963801" s="2381"/>
    </row>
    <row r="963825" spans="70:70" x14ac:dyDescent="0.25">
      <c r="BR963825" s="2394"/>
    </row>
    <row r="963826" spans="70:70" x14ac:dyDescent="0.25">
      <c r="BR963826" s="2381"/>
    </row>
    <row r="963850" spans="70:70" x14ac:dyDescent="0.25">
      <c r="BR963850" s="2394"/>
    </row>
    <row r="963851" spans="70:70" x14ac:dyDescent="0.25">
      <c r="BR963851" s="2381"/>
    </row>
    <row r="963875" spans="70:70" x14ac:dyDescent="0.25">
      <c r="BR963875" s="2394"/>
    </row>
    <row r="963876" spans="70:70" x14ac:dyDescent="0.25">
      <c r="BR963876" s="2381"/>
    </row>
    <row r="963900" spans="70:70" x14ac:dyDescent="0.25">
      <c r="BR963900" s="2394"/>
    </row>
    <row r="963901" spans="70:70" x14ac:dyDescent="0.25">
      <c r="BR963901" s="2381"/>
    </row>
    <row r="963925" spans="70:70" x14ac:dyDescent="0.25">
      <c r="BR963925" s="2394"/>
    </row>
    <row r="963926" spans="70:70" x14ac:dyDescent="0.25">
      <c r="BR963926" s="2381"/>
    </row>
    <row r="963950" spans="70:70" x14ac:dyDescent="0.25">
      <c r="BR963950" s="2394"/>
    </row>
    <row r="963951" spans="70:70" x14ac:dyDescent="0.25">
      <c r="BR963951" s="2381"/>
    </row>
    <row r="963975" spans="70:70" x14ac:dyDescent="0.25">
      <c r="BR963975" s="2394"/>
    </row>
    <row r="963976" spans="70:70" x14ac:dyDescent="0.25">
      <c r="BR963976" s="2381"/>
    </row>
    <row r="964000" spans="70:70" x14ac:dyDescent="0.25">
      <c r="BR964000" s="2394"/>
    </row>
    <row r="964001" spans="70:70" x14ac:dyDescent="0.25">
      <c r="BR964001" s="2381"/>
    </row>
    <row r="964025" spans="70:70" x14ac:dyDescent="0.25">
      <c r="BR964025" s="2394"/>
    </row>
    <row r="964026" spans="70:70" x14ac:dyDescent="0.25">
      <c r="BR964026" s="2381"/>
    </row>
    <row r="964050" spans="70:70" x14ac:dyDescent="0.25">
      <c r="BR964050" s="2394"/>
    </row>
    <row r="964051" spans="70:70" x14ac:dyDescent="0.25">
      <c r="BR964051" s="2381"/>
    </row>
    <row r="964075" spans="70:70" x14ac:dyDescent="0.25">
      <c r="BR964075" s="2394"/>
    </row>
    <row r="964076" spans="70:70" x14ac:dyDescent="0.25">
      <c r="BR964076" s="2381"/>
    </row>
    <row r="964100" spans="70:70" x14ac:dyDescent="0.25">
      <c r="BR964100" s="2394"/>
    </row>
    <row r="964101" spans="70:70" x14ac:dyDescent="0.25">
      <c r="BR964101" s="2381"/>
    </row>
    <row r="964125" spans="70:70" x14ac:dyDescent="0.25">
      <c r="BR964125" s="2394"/>
    </row>
    <row r="964126" spans="70:70" x14ac:dyDescent="0.25">
      <c r="BR964126" s="2381"/>
    </row>
    <row r="964150" spans="70:70" x14ac:dyDescent="0.25">
      <c r="BR964150" s="2394"/>
    </row>
    <row r="964151" spans="70:70" x14ac:dyDescent="0.25">
      <c r="BR964151" s="2381"/>
    </row>
    <row r="964175" spans="70:70" x14ac:dyDescent="0.25">
      <c r="BR964175" s="2394"/>
    </row>
    <row r="964176" spans="70:70" x14ac:dyDescent="0.25">
      <c r="BR964176" s="2381"/>
    </row>
    <row r="964200" spans="70:70" x14ac:dyDescent="0.25">
      <c r="BR964200" s="2394"/>
    </row>
    <row r="964201" spans="70:70" x14ac:dyDescent="0.25">
      <c r="BR964201" s="2381"/>
    </row>
    <row r="964225" spans="70:70" x14ac:dyDescent="0.25">
      <c r="BR964225" s="2394"/>
    </row>
    <row r="964226" spans="70:70" x14ac:dyDescent="0.25">
      <c r="BR964226" s="2381"/>
    </row>
    <row r="964250" spans="70:70" x14ac:dyDescent="0.25">
      <c r="BR964250" s="2394"/>
    </row>
    <row r="964251" spans="70:70" x14ac:dyDescent="0.25">
      <c r="BR964251" s="2381"/>
    </row>
    <row r="964275" spans="70:70" x14ac:dyDescent="0.25">
      <c r="BR964275" s="2394"/>
    </row>
    <row r="964276" spans="70:70" x14ac:dyDescent="0.25">
      <c r="BR964276" s="2381"/>
    </row>
    <row r="964300" spans="70:70" x14ac:dyDescent="0.25">
      <c r="BR964300" s="2394"/>
    </row>
    <row r="964301" spans="70:70" x14ac:dyDescent="0.25">
      <c r="BR964301" s="2381"/>
    </row>
    <row r="964325" spans="70:70" x14ac:dyDescent="0.25">
      <c r="BR964325" s="2394"/>
    </row>
    <row r="964326" spans="70:70" x14ac:dyDescent="0.25">
      <c r="BR964326" s="2381"/>
    </row>
    <row r="964350" spans="70:70" x14ac:dyDescent="0.25">
      <c r="BR964350" s="2394"/>
    </row>
    <row r="964351" spans="70:70" x14ac:dyDescent="0.25">
      <c r="BR964351" s="2381"/>
    </row>
    <row r="964375" spans="70:70" x14ac:dyDescent="0.25">
      <c r="BR964375" s="2394"/>
    </row>
    <row r="964376" spans="70:70" x14ac:dyDescent="0.25">
      <c r="BR964376" s="2381"/>
    </row>
    <row r="964400" spans="70:70" x14ac:dyDescent="0.25">
      <c r="BR964400" s="2394"/>
    </row>
    <row r="964401" spans="70:70" x14ac:dyDescent="0.25">
      <c r="BR964401" s="2381"/>
    </row>
    <row r="964425" spans="70:70" x14ac:dyDescent="0.25">
      <c r="BR964425" s="2394"/>
    </row>
    <row r="964426" spans="70:70" x14ac:dyDescent="0.25">
      <c r="BR964426" s="2381"/>
    </row>
    <row r="964450" spans="70:70" x14ac:dyDescent="0.25">
      <c r="BR964450" s="2394"/>
    </row>
    <row r="964451" spans="70:70" x14ac:dyDescent="0.25">
      <c r="BR964451" s="2381"/>
    </row>
    <row r="964475" spans="70:70" x14ac:dyDescent="0.25">
      <c r="BR964475" s="2394"/>
    </row>
    <row r="964476" spans="70:70" x14ac:dyDescent="0.25">
      <c r="BR964476" s="2381"/>
    </row>
    <row r="964500" spans="70:70" x14ac:dyDescent="0.25">
      <c r="BR964500" s="2394"/>
    </row>
    <row r="964501" spans="70:70" x14ac:dyDescent="0.25">
      <c r="BR964501" s="2381"/>
    </row>
    <row r="964525" spans="70:70" x14ac:dyDescent="0.25">
      <c r="BR964525" s="2394"/>
    </row>
    <row r="964526" spans="70:70" x14ac:dyDescent="0.25">
      <c r="BR964526" s="2381"/>
    </row>
    <row r="964550" spans="70:70" x14ac:dyDescent="0.25">
      <c r="BR964550" s="2394"/>
    </row>
    <row r="964551" spans="70:70" x14ac:dyDescent="0.25">
      <c r="BR964551" s="2381"/>
    </row>
    <row r="964575" spans="70:70" x14ac:dyDescent="0.25">
      <c r="BR964575" s="2394"/>
    </row>
    <row r="964576" spans="70:70" x14ac:dyDescent="0.25">
      <c r="BR964576" s="2381"/>
    </row>
    <row r="964600" spans="70:70" x14ac:dyDescent="0.25">
      <c r="BR964600" s="2394"/>
    </row>
    <row r="964601" spans="70:70" x14ac:dyDescent="0.25">
      <c r="BR964601" s="2381"/>
    </row>
    <row r="964625" spans="70:70" x14ac:dyDescent="0.25">
      <c r="BR964625" s="2394"/>
    </row>
    <row r="964626" spans="70:70" x14ac:dyDescent="0.25">
      <c r="BR964626" s="2381"/>
    </row>
    <row r="964650" spans="70:70" x14ac:dyDescent="0.25">
      <c r="BR964650" s="2394"/>
    </row>
    <row r="964651" spans="70:70" x14ac:dyDescent="0.25">
      <c r="BR964651" s="2381"/>
    </row>
    <row r="964675" spans="70:70" x14ac:dyDescent="0.25">
      <c r="BR964675" s="2394"/>
    </row>
    <row r="964676" spans="70:70" x14ac:dyDescent="0.25">
      <c r="BR964676" s="2381"/>
    </row>
    <row r="964700" spans="70:70" x14ac:dyDescent="0.25">
      <c r="BR964700" s="2394"/>
    </row>
    <row r="964701" spans="70:70" x14ac:dyDescent="0.25">
      <c r="BR964701" s="2381"/>
    </row>
    <row r="964725" spans="70:70" x14ac:dyDescent="0.25">
      <c r="BR964725" s="2394"/>
    </row>
    <row r="964726" spans="70:70" x14ac:dyDescent="0.25">
      <c r="BR964726" s="2381"/>
    </row>
    <row r="964750" spans="70:70" x14ac:dyDescent="0.25">
      <c r="BR964750" s="2394"/>
    </row>
    <row r="964751" spans="70:70" x14ac:dyDescent="0.25">
      <c r="BR964751" s="2381"/>
    </row>
    <row r="964775" spans="70:70" x14ac:dyDescent="0.25">
      <c r="BR964775" s="2394"/>
    </row>
    <row r="964776" spans="70:70" x14ac:dyDescent="0.25">
      <c r="BR964776" s="2381"/>
    </row>
    <row r="964800" spans="70:70" x14ac:dyDescent="0.25">
      <c r="BR964800" s="2394"/>
    </row>
    <row r="964801" spans="70:70" x14ac:dyDescent="0.25">
      <c r="BR964801" s="2381"/>
    </row>
    <row r="964825" spans="70:70" x14ac:dyDescent="0.25">
      <c r="BR964825" s="2394"/>
    </row>
    <row r="964826" spans="70:70" x14ac:dyDescent="0.25">
      <c r="BR964826" s="2381"/>
    </row>
    <row r="964850" spans="70:70" x14ac:dyDescent="0.25">
      <c r="BR964850" s="2394"/>
    </row>
    <row r="964851" spans="70:70" x14ac:dyDescent="0.25">
      <c r="BR964851" s="2381"/>
    </row>
    <row r="964875" spans="70:70" x14ac:dyDescent="0.25">
      <c r="BR964875" s="2394"/>
    </row>
    <row r="964876" spans="70:70" x14ac:dyDescent="0.25">
      <c r="BR964876" s="2381"/>
    </row>
    <row r="964900" spans="70:70" x14ac:dyDescent="0.25">
      <c r="BR964900" s="2394"/>
    </row>
    <row r="964901" spans="70:70" x14ac:dyDescent="0.25">
      <c r="BR964901" s="2381"/>
    </row>
    <row r="964925" spans="70:70" x14ac:dyDescent="0.25">
      <c r="BR964925" s="2394"/>
    </row>
    <row r="964926" spans="70:70" x14ac:dyDescent="0.25">
      <c r="BR964926" s="2381"/>
    </row>
    <row r="964950" spans="70:70" x14ac:dyDescent="0.25">
      <c r="BR964950" s="2394"/>
    </row>
    <row r="964951" spans="70:70" x14ac:dyDescent="0.25">
      <c r="BR964951" s="2381"/>
    </row>
    <row r="964975" spans="70:70" x14ac:dyDescent="0.25">
      <c r="BR964975" s="2394"/>
    </row>
    <row r="964976" spans="70:70" x14ac:dyDescent="0.25">
      <c r="BR964976" s="2381"/>
    </row>
    <row r="965000" spans="70:70" x14ac:dyDescent="0.25">
      <c r="BR965000" s="2394"/>
    </row>
    <row r="965001" spans="70:70" x14ac:dyDescent="0.25">
      <c r="BR965001" s="2381"/>
    </row>
    <row r="965025" spans="70:70" x14ac:dyDescent="0.25">
      <c r="BR965025" s="2394"/>
    </row>
    <row r="965026" spans="70:70" x14ac:dyDescent="0.25">
      <c r="BR965026" s="2381"/>
    </row>
    <row r="965050" spans="70:70" x14ac:dyDescent="0.25">
      <c r="BR965050" s="2394"/>
    </row>
    <row r="965051" spans="70:70" x14ac:dyDescent="0.25">
      <c r="BR965051" s="2381"/>
    </row>
    <row r="965075" spans="70:70" x14ac:dyDescent="0.25">
      <c r="BR965075" s="2394"/>
    </row>
    <row r="965076" spans="70:70" x14ac:dyDescent="0.25">
      <c r="BR965076" s="2381"/>
    </row>
    <row r="965100" spans="70:70" x14ac:dyDescent="0.25">
      <c r="BR965100" s="2394"/>
    </row>
    <row r="965101" spans="70:70" x14ac:dyDescent="0.25">
      <c r="BR965101" s="2381"/>
    </row>
    <row r="965125" spans="70:70" x14ac:dyDescent="0.25">
      <c r="BR965125" s="2394"/>
    </row>
    <row r="965126" spans="70:70" x14ac:dyDescent="0.25">
      <c r="BR965126" s="2381"/>
    </row>
    <row r="965150" spans="70:70" x14ac:dyDescent="0.25">
      <c r="BR965150" s="2394"/>
    </row>
    <row r="965151" spans="70:70" x14ac:dyDescent="0.25">
      <c r="BR965151" s="2381"/>
    </row>
    <row r="965175" spans="70:70" x14ac:dyDescent="0.25">
      <c r="BR965175" s="2394"/>
    </row>
    <row r="965176" spans="70:70" x14ac:dyDescent="0.25">
      <c r="BR965176" s="2381"/>
    </row>
    <row r="965200" spans="70:70" x14ac:dyDescent="0.25">
      <c r="BR965200" s="2394"/>
    </row>
    <row r="965201" spans="70:70" x14ac:dyDescent="0.25">
      <c r="BR965201" s="2381"/>
    </row>
    <row r="965225" spans="70:70" x14ac:dyDescent="0.25">
      <c r="BR965225" s="2394"/>
    </row>
    <row r="965226" spans="70:70" x14ac:dyDescent="0.25">
      <c r="BR965226" s="2381"/>
    </row>
    <row r="965250" spans="70:70" x14ac:dyDescent="0.25">
      <c r="BR965250" s="2394"/>
    </row>
    <row r="965251" spans="70:70" x14ac:dyDescent="0.25">
      <c r="BR965251" s="2381"/>
    </row>
    <row r="965275" spans="70:70" x14ac:dyDescent="0.25">
      <c r="BR965275" s="2394"/>
    </row>
    <row r="965276" spans="70:70" x14ac:dyDescent="0.25">
      <c r="BR965276" s="2381"/>
    </row>
    <row r="965300" spans="70:70" x14ac:dyDescent="0.25">
      <c r="BR965300" s="2394"/>
    </row>
    <row r="965301" spans="70:70" x14ac:dyDescent="0.25">
      <c r="BR965301" s="2381"/>
    </row>
    <row r="965325" spans="70:70" x14ac:dyDescent="0.25">
      <c r="BR965325" s="2394"/>
    </row>
    <row r="965326" spans="70:70" x14ac:dyDescent="0.25">
      <c r="BR965326" s="2381"/>
    </row>
    <row r="965350" spans="70:70" x14ac:dyDescent="0.25">
      <c r="BR965350" s="2394"/>
    </row>
    <row r="965351" spans="70:70" x14ac:dyDescent="0.25">
      <c r="BR965351" s="2381"/>
    </row>
    <row r="965375" spans="70:70" x14ac:dyDescent="0.25">
      <c r="BR965375" s="2394"/>
    </row>
    <row r="965376" spans="70:70" x14ac:dyDescent="0.25">
      <c r="BR965376" s="2381"/>
    </row>
    <row r="965400" spans="70:70" x14ac:dyDescent="0.25">
      <c r="BR965400" s="2394"/>
    </row>
    <row r="965401" spans="70:70" x14ac:dyDescent="0.25">
      <c r="BR965401" s="2381"/>
    </row>
    <row r="965425" spans="70:70" x14ac:dyDescent="0.25">
      <c r="BR965425" s="2394"/>
    </row>
    <row r="965426" spans="70:70" x14ac:dyDescent="0.25">
      <c r="BR965426" s="2381"/>
    </row>
    <row r="965450" spans="70:70" x14ac:dyDescent="0.25">
      <c r="BR965450" s="2394"/>
    </row>
    <row r="965451" spans="70:70" x14ac:dyDescent="0.25">
      <c r="BR965451" s="2381"/>
    </row>
    <row r="965475" spans="70:70" x14ac:dyDescent="0.25">
      <c r="BR965475" s="2394"/>
    </row>
    <row r="965476" spans="70:70" x14ac:dyDescent="0.25">
      <c r="BR965476" s="2381"/>
    </row>
    <row r="965500" spans="70:70" x14ac:dyDescent="0.25">
      <c r="BR965500" s="2394"/>
    </row>
    <row r="965501" spans="70:70" x14ac:dyDescent="0.25">
      <c r="BR965501" s="2381"/>
    </row>
    <row r="965525" spans="70:70" x14ac:dyDescent="0.25">
      <c r="BR965525" s="2394"/>
    </row>
    <row r="965526" spans="70:70" x14ac:dyDescent="0.25">
      <c r="BR965526" s="2381"/>
    </row>
    <row r="965550" spans="70:70" x14ac:dyDescent="0.25">
      <c r="BR965550" s="2394"/>
    </row>
    <row r="965551" spans="70:70" x14ac:dyDescent="0.25">
      <c r="BR965551" s="2381"/>
    </row>
    <row r="965575" spans="70:70" x14ac:dyDescent="0.25">
      <c r="BR965575" s="2394"/>
    </row>
    <row r="965576" spans="70:70" x14ac:dyDescent="0.25">
      <c r="BR965576" s="2381"/>
    </row>
    <row r="965600" spans="70:70" x14ac:dyDescent="0.25">
      <c r="BR965600" s="2394"/>
    </row>
    <row r="965601" spans="70:70" x14ac:dyDescent="0.25">
      <c r="BR965601" s="2381"/>
    </row>
    <row r="965625" spans="70:70" x14ac:dyDescent="0.25">
      <c r="BR965625" s="2394"/>
    </row>
    <row r="965626" spans="70:70" x14ac:dyDescent="0.25">
      <c r="BR965626" s="2381"/>
    </row>
    <row r="965650" spans="70:70" x14ac:dyDescent="0.25">
      <c r="BR965650" s="2394"/>
    </row>
    <row r="965651" spans="70:70" x14ac:dyDescent="0.25">
      <c r="BR965651" s="2381"/>
    </row>
    <row r="965675" spans="70:70" x14ac:dyDescent="0.25">
      <c r="BR965675" s="2394"/>
    </row>
    <row r="965676" spans="70:70" x14ac:dyDescent="0.25">
      <c r="BR965676" s="2381"/>
    </row>
    <row r="965700" spans="70:70" x14ac:dyDescent="0.25">
      <c r="BR965700" s="2394"/>
    </row>
    <row r="965701" spans="70:70" x14ac:dyDescent="0.25">
      <c r="BR965701" s="2381"/>
    </row>
    <row r="965725" spans="70:70" x14ac:dyDescent="0.25">
      <c r="BR965725" s="2394"/>
    </row>
    <row r="965726" spans="70:70" x14ac:dyDescent="0.25">
      <c r="BR965726" s="2381"/>
    </row>
    <row r="965750" spans="70:70" x14ac:dyDescent="0.25">
      <c r="BR965750" s="2394"/>
    </row>
    <row r="965751" spans="70:70" x14ac:dyDescent="0.25">
      <c r="BR965751" s="2381"/>
    </row>
    <row r="965775" spans="70:70" x14ac:dyDescent="0.25">
      <c r="BR965775" s="2394"/>
    </row>
    <row r="965776" spans="70:70" x14ac:dyDescent="0.25">
      <c r="BR965776" s="2381"/>
    </row>
    <row r="965800" spans="70:70" x14ac:dyDescent="0.25">
      <c r="BR965800" s="2394"/>
    </row>
    <row r="965801" spans="70:70" x14ac:dyDescent="0.25">
      <c r="BR965801" s="2381"/>
    </row>
    <row r="965825" spans="70:70" x14ac:dyDescent="0.25">
      <c r="BR965825" s="2394"/>
    </row>
    <row r="965826" spans="70:70" x14ac:dyDescent="0.25">
      <c r="BR965826" s="2381"/>
    </row>
    <row r="965850" spans="70:70" x14ac:dyDescent="0.25">
      <c r="BR965850" s="2394"/>
    </row>
    <row r="965851" spans="70:70" x14ac:dyDescent="0.25">
      <c r="BR965851" s="2381"/>
    </row>
    <row r="965875" spans="70:70" x14ac:dyDescent="0.25">
      <c r="BR965875" s="2394"/>
    </row>
    <row r="965876" spans="70:70" x14ac:dyDescent="0.25">
      <c r="BR965876" s="2381"/>
    </row>
    <row r="965900" spans="70:70" x14ac:dyDescent="0.25">
      <c r="BR965900" s="2394"/>
    </row>
    <row r="965901" spans="70:70" x14ac:dyDescent="0.25">
      <c r="BR965901" s="2381"/>
    </row>
    <row r="965925" spans="70:70" x14ac:dyDescent="0.25">
      <c r="BR965925" s="2394"/>
    </row>
    <row r="965926" spans="70:70" x14ac:dyDescent="0.25">
      <c r="BR965926" s="2381"/>
    </row>
    <row r="965950" spans="70:70" x14ac:dyDescent="0.25">
      <c r="BR965950" s="2394"/>
    </row>
    <row r="965951" spans="70:70" x14ac:dyDescent="0.25">
      <c r="BR965951" s="2381"/>
    </row>
    <row r="965975" spans="70:70" x14ac:dyDescent="0.25">
      <c r="BR965975" s="2394"/>
    </row>
    <row r="965976" spans="70:70" x14ac:dyDescent="0.25">
      <c r="BR965976" s="2381"/>
    </row>
    <row r="966000" spans="70:70" x14ac:dyDescent="0.25">
      <c r="BR966000" s="2394"/>
    </row>
    <row r="966001" spans="70:70" x14ac:dyDescent="0.25">
      <c r="BR966001" s="2381"/>
    </row>
    <row r="966025" spans="70:70" x14ac:dyDescent="0.25">
      <c r="BR966025" s="2394"/>
    </row>
    <row r="966026" spans="70:70" x14ac:dyDescent="0.25">
      <c r="BR966026" s="2381"/>
    </row>
    <row r="966050" spans="70:70" x14ac:dyDescent="0.25">
      <c r="BR966050" s="2394"/>
    </row>
    <row r="966051" spans="70:70" x14ac:dyDescent="0.25">
      <c r="BR966051" s="2381"/>
    </row>
    <row r="966075" spans="70:70" x14ac:dyDescent="0.25">
      <c r="BR966075" s="2394"/>
    </row>
    <row r="966076" spans="70:70" x14ac:dyDescent="0.25">
      <c r="BR966076" s="2381"/>
    </row>
    <row r="966100" spans="70:70" x14ac:dyDescent="0.25">
      <c r="BR966100" s="2394"/>
    </row>
    <row r="966101" spans="70:70" x14ac:dyDescent="0.25">
      <c r="BR966101" s="2381"/>
    </row>
    <row r="966125" spans="70:70" x14ac:dyDescent="0.25">
      <c r="BR966125" s="2394"/>
    </row>
    <row r="966126" spans="70:70" x14ac:dyDescent="0.25">
      <c r="BR966126" s="2381"/>
    </row>
    <row r="966150" spans="70:70" x14ac:dyDescent="0.25">
      <c r="BR966150" s="2394"/>
    </row>
    <row r="966151" spans="70:70" x14ac:dyDescent="0.25">
      <c r="BR966151" s="2381"/>
    </row>
    <row r="966175" spans="70:70" x14ac:dyDescent="0.25">
      <c r="BR966175" s="2394"/>
    </row>
    <row r="966176" spans="70:70" x14ac:dyDescent="0.25">
      <c r="BR966176" s="2381"/>
    </row>
    <row r="966200" spans="70:70" x14ac:dyDescent="0.25">
      <c r="BR966200" s="2394"/>
    </row>
    <row r="966201" spans="70:70" x14ac:dyDescent="0.25">
      <c r="BR966201" s="2381"/>
    </row>
    <row r="966225" spans="70:70" x14ac:dyDescent="0.25">
      <c r="BR966225" s="2394"/>
    </row>
    <row r="966226" spans="70:70" x14ac:dyDescent="0.25">
      <c r="BR966226" s="2381"/>
    </row>
    <row r="966250" spans="70:70" x14ac:dyDescent="0.25">
      <c r="BR966250" s="2394"/>
    </row>
    <row r="966251" spans="70:70" x14ac:dyDescent="0.25">
      <c r="BR966251" s="2381"/>
    </row>
    <row r="966275" spans="70:70" x14ac:dyDescent="0.25">
      <c r="BR966275" s="2394"/>
    </row>
    <row r="966276" spans="70:70" x14ac:dyDescent="0.25">
      <c r="BR966276" s="2381"/>
    </row>
    <row r="966300" spans="70:70" x14ac:dyDescent="0.25">
      <c r="BR966300" s="2394"/>
    </row>
    <row r="966301" spans="70:70" x14ac:dyDescent="0.25">
      <c r="BR966301" s="2381"/>
    </row>
    <row r="966325" spans="70:70" x14ac:dyDescent="0.25">
      <c r="BR966325" s="2394"/>
    </row>
    <row r="966326" spans="70:70" x14ac:dyDescent="0.25">
      <c r="BR966326" s="2381"/>
    </row>
    <row r="966350" spans="70:70" x14ac:dyDescent="0.25">
      <c r="BR966350" s="2394"/>
    </row>
    <row r="966351" spans="70:70" x14ac:dyDescent="0.25">
      <c r="BR966351" s="2381"/>
    </row>
    <row r="966375" spans="70:70" x14ac:dyDescent="0.25">
      <c r="BR966375" s="2394"/>
    </row>
    <row r="966376" spans="70:70" x14ac:dyDescent="0.25">
      <c r="BR966376" s="2381"/>
    </row>
    <row r="966400" spans="70:70" x14ac:dyDescent="0.25">
      <c r="BR966400" s="2394"/>
    </row>
    <row r="966401" spans="70:70" x14ac:dyDescent="0.25">
      <c r="BR966401" s="2381"/>
    </row>
    <row r="966425" spans="70:70" x14ac:dyDescent="0.25">
      <c r="BR966425" s="2394"/>
    </row>
    <row r="966426" spans="70:70" x14ac:dyDescent="0.25">
      <c r="BR966426" s="2381"/>
    </row>
    <row r="966450" spans="70:70" x14ac:dyDescent="0.25">
      <c r="BR966450" s="2394"/>
    </row>
    <row r="966451" spans="70:70" x14ac:dyDescent="0.25">
      <c r="BR966451" s="2381"/>
    </row>
    <row r="966475" spans="70:70" x14ac:dyDescent="0.25">
      <c r="BR966475" s="2394"/>
    </row>
    <row r="966476" spans="70:70" x14ac:dyDescent="0.25">
      <c r="BR966476" s="2381"/>
    </row>
    <row r="966500" spans="70:70" x14ac:dyDescent="0.25">
      <c r="BR966500" s="2394"/>
    </row>
    <row r="966501" spans="70:70" x14ac:dyDescent="0.25">
      <c r="BR966501" s="2381"/>
    </row>
    <row r="966525" spans="70:70" x14ac:dyDescent="0.25">
      <c r="BR966525" s="2394"/>
    </row>
    <row r="966526" spans="70:70" x14ac:dyDescent="0.25">
      <c r="BR966526" s="2381"/>
    </row>
    <row r="966550" spans="70:70" x14ac:dyDescent="0.25">
      <c r="BR966550" s="2394"/>
    </row>
    <row r="966551" spans="70:70" x14ac:dyDescent="0.25">
      <c r="BR966551" s="2381"/>
    </row>
    <row r="966575" spans="70:70" x14ac:dyDescent="0.25">
      <c r="BR966575" s="2394"/>
    </row>
    <row r="966576" spans="70:70" x14ac:dyDescent="0.25">
      <c r="BR966576" s="2381"/>
    </row>
    <row r="966600" spans="70:70" x14ac:dyDescent="0.25">
      <c r="BR966600" s="2394"/>
    </row>
    <row r="966601" spans="70:70" x14ac:dyDescent="0.25">
      <c r="BR966601" s="2381"/>
    </row>
    <row r="966625" spans="70:70" x14ac:dyDescent="0.25">
      <c r="BR966625" s="2394"/>
    </row>
    <row r="966626" spans="70:70" x14ac:dyDescent="0.25">
      <c r="BR966626" s="2381"/>
    </row>
    <row r="966650" spans="70:70" x14ac:dyDescent="0.25">
      <c r="BR966650" s="2394"/>
    </row>
    <row r="966651" spans="70:70" x14ac:dyDescent="0.25">
      <c r="BR966651" s="2381"/>
    </row>
    <row r="966675" spans="70:70" x14ac:dyDescent="0.25">
      <c r="BR966675" s="2394"/>
    </row>
    <row r="966676" spans="70:70" x14ac:dyDescent="0.25">
      <c r="BR966676" s="2381"/>
    </row>
    <row r="966700" spans="70:70" x14ac:dyDescent="0.25">
      <c r="BR966700" s="2394"/>
    </row>
    <row r="966701" spans="70:70" x14ac:dyDescent="0.25">
      <c r="BR966701" s="2381"/>
    </row>
    <row r="966725" spans="70:70" x14ac:dyDescent="0.25">
      <c r="BR966725" s="2394"/>
    </row>
    <row r="966726" spans="70:70" x14ac:dyDescent="0.25">
      <c r="BR966726" s="2381"/>
    </row>
    <row r="966750" spans="70:70" x14ac:dyDescent="0.25">
      <c r="BR966750" s="2394"/>
    </row>
    <row r="966751" spans="70:70" x14ac:dyDescent="0.25">
      <c r="BR966751" s="2381"/>
    </row>
    <row r="966775" spans="70:70" x14ac:dyDescent="0.25">
      <c r="BR966775" s="2394"/>
    </row>
    <row r="966776" spans="70:70" x14ac:dyDescent="0.25">
      <c r="BR966776" s="2381"/>
    </row>
    <row r="966800" spans="70:70" x14ac:dyDescent="0.25">
      <c r="BR966800" s="2394"/>
    </row>
    <row r="966801" spans="70:70" x14ac:dyDescent="0.25">
      <c r="BR966801" s="2381"/>
    </row>
    <row r="966825" spans="70:70" x14ac:dyDescent="0.25">
      <c r="BR966825" s="2394"/>
    </row>
    <row r="966826" spans="70:70" x14ac:dyDescent="0.25">
      <c r="BR966826" s="2381"/>
    </row>
    <row r="966850" spans="70:70" x14ac:dyDescent="0.25">
      <c r="BR966850" s="2394"/>
    </row>
    <row r="966851" spans="70:70" x14ac:dyDescent="0.25">
      <c r="BR966851" s="2381"/>
    </row>
    <row r="966875" spans="70:70" x14ac:dyDescent="0.25">
      <c r="BR966875" s="2394"/>
    </row>
    <row r="966876" spans="70:70" x14ac:dyDescent="0.25">
      <c r="BR966876" s="2381"/>
    </row>
    <row r="966900" spans="70:70" x14ac:dyDescent="0.25">
      <c r="BR966900" s="2394"/>
    </row>
    <row r="966901" spans="70:70" x14ac:dyDescent="0.25">
      <c r="BR966901" s="2381"/>
    </row>
    <row r="966925" spans="70:70" x14ac:dyDescent="0.25">
      <c r="BR966925" s="2394"/>
    </row>
    <row r="966926" spans="70:70" x14ac:dyDescent="0.25">
      <c r="BR966926" s="2381"/>
    </row>
    <row r="966950" spans="70:70" x14ac:dyDescent="0.25">
      <c r="BR966950" s="2394"/>
    </row>
    <row r="966951" spans="70:70" x14ac:dyDescent="0.25">
      <c r="BR966951" s="2381"/>
    </row>
    <row r="966975" spans="70:70" x14ac:dyDescent="0.25">
      <c r="BR966975" s="2394"/>
    </row>
    <row r="966976" spans="70:70" x14ac:dyDescent="0.25">
      <c r="BR966976" s="2381"/>
    </row>
    <row r="967000" spans="70:70" x14ac:dyDescent="0.25">
      <c r="BR967000" s="2394"/>
    </row>
    <row r="967001" spans="70:70" x14ac:dyDescent="0.25">
      <c r="BR967001" s="2381"/>
    </row>
    <row r="967025" spans="70:70" x14ac:dyDescent="0.25">
      <c r="BR967025" s="2394"/>
    </row>
    <row r="967026" spans="70:70" x14ac:dyDescent="0.25">
      <c r="BR967026" s="2381"/>
    </row>
    <row r="967050" spans="70:70" x14ac:dyDescent="0.25">
      <c r="BR967050" s="2394"/>
    </row>
    <row r="967051" spans="70:70" x14ac:dyDescent="0.25">
      <c r="BR967051" s="2381"/>
    </row>
    <row r="967075" spans="70:70" x14ac:dyDescent="0.25">
      <c r="BR967075" s="2394"/>
    </row>
    <row r="967076" spans="70:70" x14ac:dyDescent="0.25">
      <c r="BR967076" s="2381"/>
    </row>
    <row r="967100" spans="70:70" x14ac:dyDescent="0.25">
      <c r="BR967100" s="2394"/>
    </row>
    <row r="967101" spans="70:70" x14ac:dyDescent="0.25">
      <c r="BR967101" s="2381"/>
    </row>
    <row r="967125" spans="70:70" x14ac:dyDescent="0.25">
      <c r="BR967125" s="2394"/>
    </row>
    <row r="967126" spans="70:70" x14ac:dyDescent="0.25">
      <c r="BR967126" s="2381"/>
    </row>
    <row r="967150" spans="70:70" x14ac:dyDescent="0.25">
      <c r="BR967150" s="2394"/>
    </row>
    <row r="967151" spans="70:70" x14ac:dyDescent="0.25">
      <c r="BR967151" s="2381"/>
    </row>
    <row r="967175" spans="70:70" x14ac:dyDescent="0.25">
      <c r="BR967175" s="2394"/>
    </row>
    <row r="967176" spans="70:70" x14ac:dyDescent="0.25">
      <c r="BR967176" s="2381"/>
    </row>
    <row r="967200" spans="70:70" x14ac:dyDescent="0.25">
      <c r="BR967200" s="2394"/>
    </row>
    <row r="967201" spans="70:70" x14ac:dyDescent="0.25">
      <c r="BR967201" s="2381"/>
    </row>
    <row r="967225" spans="70:70" x14ac:dyDescent="0.25">
      <c r="BR967225" s="2394"/>
    </row>
    <row r="967226" spans="70:70" x14ac:dyDescent="0.25">
      <c r="BR967226" s="2381"/>
    </row>
    <row r="967250" spans="70:70" x14ac:dyDescent="0.25">
      <c r="BR967250" s="2394"/>
    </row>
    <row r="967251" spans="70:70" x14ac:dyDescent="0.25">
      <c r="BR967251" s="2381"/>
    </row>
    <row r="967275" spans="70:70" x14ac:dyDescent="0.25">
      <c r="BR967275" s="2394"/>
    </row>
    <row r="967276" spans="70:70" x14ac:dyDescent="0.25">
      <c r="BR967276" s="2381"/>
    </row>
    <row r="967300" spans="70:70" x14ac:dyDescent="0.25">
      <c r="BR967300" s="2394"/>
    </row>
    <row r="967301" spans="70:70" x14ac:dyDescent="0.25">
      <c r="BR967301" s="2381"/>
    </row>
    <row r="967325" spans="70:70" x14ac:dyDescent="0.25">
      <c r="BR967325" s="2394"/>
    </row>
    <row r="967326" spans="70:70" x14ac:dyDescent="0.25">
      <c r="BR967326" s="2381"/>
    </row>
    <row r="967350" spans="70:70" x14ac:dyDescent="0.25">
      <c r="BR967350" s="2394"/>
    </row>
    <row r="967351" spans="70:70" x14ac:dyDescent="0.25">
      <c r="BR967351" s="2381"/>
    </row>
    <row r="967375" spans="70:70" x14ac:dyDescent="0.25">
      <c r="BR967375" s="2394"/>
    </row>
    <row r="967376" spans="70:70" x14ac:dyDescent="0.25">
      <c r="BR967376" s="2381"/>
    </row>
    <row r="967400" spans="70:70" x14ac:dyDescent="0.25">
      <c r="BR967400" s="2394"/>
    </row>
    <row r="967401" spans="70:70" x14ac:dyDescent="0.25">
      <c r="BR967401" s="2381"/>
    </row>
    <row r="967425" spans="70:70" x14ac:dyDescent="0.25">
      <c r="BR967425" s="2394"/>
    </row>
    <row r="967426" spans="70:70" x14ac:dyDescent="0.25">
      <c r="BR967426" s="2381"/>
    </row>
    <row r="967450" spans="70:70" x14ac:dyDescent="0.25">
      <c r="BR967450" s="2394"/>
    </row>
    <row r="967451" spans="70:70" x14ac:dyDescent="0.25">
      <c r="BR967451" s="2381"/>
    </row>
    <row r="967475" spans="70:70" x14ac:dyDescent="0.25">
      <c r="BR967475" s="2394"/>
    </row>
    <row r="967476" spans="70:70" x14ac:dyDescent="0.25">
      <c r="BR967476" s="2381"/>
    </row>
    <row r="967500" spans="70:70" x14ac:dyDescent="0.25">
      <c r="BR967500" s="2394"/>
    </row>
    <row r="967501" spans="70:70" x14ac:dyDescent="0.25">
      <c r="BR967501" s="2381"/>
    </row>
    <row r="967525" spans="70:70" x14ac:dyDescent="0.25">
      <c r="BR967525" s="2394"/>
    </row>
    <row r="967526" spans="70:70" x14ac:dyDescent="0.25">
      <c r="BR967526" s="2381"/>
    </row>
    <row r="967550" spans="70:70" x14ac:dyDescent="0.25">
      <c r="BR967550" s="2394"/>
    </row>
    <row r="967551" spans="70:70" x14ac:dyDescent="0.25">
      <c r="BR967551" s="2381"/>
    </row>
    <row r="967575" spans="70:70" x14ac:dyDescent="0.25">
      <c r="BR967575" s="2394"/>
    </row>
    <row r="967576" spans="70:70" x14ac:dyDescent="0.25">
      <c r="BR967576" s="2381"/>
    </row>
    <row r="967600" spans="70:70" x14ac:dyDescent="0.25">
      <c r="BR967600" s="2394"/>
    </row>
    <row r="967601" spans="70:70" x14ac:dyDescent="0.25">
      <c r="BR967601" s="2381"/>
    </row>
    <row r="967625" spans="70:70" x14ac:dyDescent="0.25">
      <c r="BR967625" s="2394"/>
    </row>
    <row r="967626" spans="70:70" x14ac:dyDescent="0.25">
      <c r="BR967626" s="2381"/>
    </row>
    <row r="967650" spans="70:70" x14ac:dyDescent="0.25">
      <c r="BR967650" s="2394"/>
    </row>
    <row r="967651" spans="70:70" x14ac:dyDescent="0.25">
      <c r="BR967651" s="2381"/>
    </row>
    <row r="967675" spans="70:70" x14ac:dyDescent="0.25">
      <c r="BR967675" s="2394"/>
    </row>
    <row r="967676" spans="70:70" x14ac:dyDescent="0.25">
      <c r="BR967676" s="2381"/>
    </row>
    <row r="967700" spans="70:70" x14ac:dyDescent="0.25">
      <c r="BR967700" s="2394"/>
    </row>
    <row r="967701" spans="70:70" x14ac:dyDescent="0.25">
      <c r="BR967701" s="2381"/>
    </row>
    <row r="967725" spans="70:70" x14ac:dyDescent="0.25">
      <c r="BR967725" s="2394"/>
    </row>
    <row r="967726" spans="70:70" x14ac:dyDescent="0.25">
      <c r="BR967726" s="2381"/>
    </row>
    <row r="967750" spans="70:70" x14ac:dyDescent="0.25">
      <c r="BR967750" s="2394"/>
    </row>
    <row r="967751" spans="70:70" x14ac:dyDescent="0.25">
      <c r="BR967751" s="2381"/>
    </row>
    <row r="967775" spans="70:70" x14ac:dyDescent="0.25">
      <c r="BR967775" s="2394"/>
    </row>
    <row r="967776" spans="70:70" x14ac:dyDescent="0.25">
      <c r="BR967776" s="2381"/>
    </row>
    <row r="967800" spans="70:70" x14ac:dyDescent="0.25">
      <c r="BR967800" s="2394"/>
    </row>
    <row r="967801" spans="70:70" x14ac:dyDescent="0.25">
      <c r="BR967801" s="2381"/>
    </row>
    <row r="967825" spans="70:70" x14ac:dyDescent="0.25">
      <c r="BR967825" s="2394"/>
    </row>
    <row r="967826" spans="70:70" x14ac:dyDescent="0.25">
      <c r="BR967826" s="2381"/>
    </row>
    <row r="967850" spans="70:70" x14ac:dyDescent="0.25">
      <c r="BR967850" s="2394"/>
    </row>
    <row r="967851" spans="70:70" x14ac:dyDescent="0.25">
      <c r="BR967851" s="2381"/>
    </row>
    <row r="967875" spans="70:70" x14ac:dyDescent="0.25">
      <c r="BR967875" s="2394"/>
    </row>
    <row r="967876" spans="70:70" x14ac:dyDescent="0.25">
      <c r="BR967876" s="2381"/>
    </row>
    <row r="967900" spans="70:70" x14ac:dyDescent="0.25">
      <c r="BR967900" s="2394"/>
    </row>
    <row r="967901" spans="70:70" x14ac:dyDescent="0.25">
      <c r="BR967901" s="2381"/>
    </row>
    <row r="967925" spans="70:70" x14ac:dyDescent="0.25">
      <c r="BR967925" s="2394"/>
    </row>
    <row r="967926" spans="70:70" x14ac:dyDescent="0.25">
      <c r="BR967926" s="2381"/>
    </row>
    <row r="967950" spans="70:70" x14ac:dyDescent="0.25">
      <c r="BR967950" s="2394"/>
    </row>
    <row r="967951" spans="70:70" x14ac:dyDescent="0.25">
      <c r="BR967951" s="2381"/>
    </row>
    <row r="967975" spans="70:70" x14ac:dyDescent="0.25">
      <c r="BR967975" s="2394"/>
    </row>
    <row r="967976" spans="70:70" x14ac:dyDescent="0.25">
      <c r="BR967976" s="2381"/>
    </row>
    <row r="968000" spans="70:70" x14ac:dyDescent="0.25">
      <c r="BR968000" s="2394"/>
    </row>
    <row r="968001" spans="70:70" x14ac:dyDescent="0.25">
      <c r="BR968001" s="2381"/>
    </row>
    <row r="968025" spans="70:70" x14ac:dyDescent="0.25">
      <c r="BR968025" s="2394"/>
    </row>
    <row r="968026" spans="70:70" x14ac:dyDescent="0.25">
      <c r="BR968026" s="2381"/>
    </row>
    <row r="968050" spans="70:70" x14ac:dyDescent="0.25">
      <c r="BR968050" s="2394"/>
    </row>
    <row r="968051" spans="70:70" x14ac:dyDescent="0.25">
      <c r="BR968051" s="2381"/>
    </row>
    <row r="968075" spans="70:70" x14ac:dyDescent="0.25">
      <c r="BR968075" s="2394"/>
    </row>
    <row r="968076" spans="70:70" x14ac:dyDescent="0.25">
      <c r="BR968076" s="2381"/>
    </row>
    <row r="968100" spans="70:70" x14ac:dyDescent="0.25">
      <c r="BR968100" s="2394"/>
    </row>
    <row r="968101" spans="70:70" x14ac:dyDescent="0.25">
      <c r="BR968101" s="2381"/>
    </row>
    <row r="968125" spans="70:70" x14ac:dyDescent="0.25">
      <c r="BR968125" s="2394"/>
    </row>
    <row r="968126" spans="70:70" x14ac:dyDescent="0.25">
      <c r="BR968126" s="2381"/>
    </row>
    <row r="968150" spans="70:70" x14ac:dyDescent="0.25">
      <c r="BR968150" s="2394"/>
    </row>
    <row r="968151" spans="70:70" x14ac:dyDescent="0.25">
      <c r="BR968151" s="2381"/>
    </row>
    <row r="968175" spans="70:70" x14ac:dyDescent="0.25">
      <c r="BR968175" s="2394"/>
    </row>
    <row r="968176" spans="70:70" x14ac:dyDescent="0.25">
      <c r="BR968176" s="2381"/>
    </row>
    <row r="968200" spans="70:70" x14ac:dyDescent="0.25">
      <c r="BR968200" s="2394"/>
    </row>
    <row r="968201" spans="70:70" x14ac:dyDescent="0.25">
      <c r="BR968201" s="2381"/>
    </row>
    <row r="968225" spans="70:70" x14ac:dyDescent="0.25">
      <c r="BR968225" s="2394"/>
    </row>
    <row r="968226" spans="70:70" x14ac:dyDescent="0.25">
      <c r="BR968226" s="2381"/>
    </row>
    <row r="968250" spans="70:70" x14ac:dyDescent="0.25">
      <c r="BR968250" s="2394"/>
    </row>
    <row r="968251" spans="70:70" x14ac:dyDescent="0.25">
      <c r="BR968251" s="2381"/>
    </row>
    <row r="968275" spans="70:70" x14ac:dyDescent="0.25">
      <c r="BR968275" s="2394"/>
    </row>
    <row r="968276" spans="70:70" x14ac:dyDescent="0.25">
      <c r="BR968276" s="2381"/>
    </row>
    <row r="968300" spans="70:70" x14ac:dyDescent="0.25">
      <c r="BR968300" s="2394"/>
    </row>
    <row r="968301" spans="70:70" x14ac:dyDescent="0.25">
      <c r="BR968301" s="2381"/>
    </row>
    <row r="968325" spans="70:70" x14ac:dyDescent="0.25">
      <c r="BR968325" s="2394"/>
    </row>
    <row r="968326" spans="70:70" x14ac:dyDescent="0.25">
      <c r="BR968326" s="2381"/>
    </row>
    <row r="968350" spans="70:70" x14ac:dyDescent="0.25">
      <c r="BR968350" s="2394"/>
    </row>
    <row r="968351" spans="70:70" x14ac:dyDescent="0.25">
      <c r="BR968351" s="2381"/>
    </row>
    <row r="968375" spans="70:70" x14ac:dyDescent="0.25">
      <c r="BR968375" s="2394"/>
    </row>
    <row r="968376" spans="70:70" x14ac:dyDescent="0.25">
      <c r="BR968376" s="2381"/>
    </row>
    <row r="968400" spans="70:70" x14ac:dyDescent="0.25">
      <c r="BR968400" s="2394"/>
    </row>
    <row r="968401" spans="70:70" x14ac:dyDescent="0.25">
      <c r="BR968401" s="2381"/>
    </row>
    <row r="968425" spans="70:70" x14ac:dyDescent="0.25">
      <c r="BR968425" s="2394"/>
    </row>
    <row r="968426" spans="70:70" x14ac:dyDescent="0.25">
      <c r="BR968426" s="2381"/>
    </row>
    <row r="968450" spans="70:70" x14ac:dyDescent="0.25">
      <c r="BR968450" s="2394"/>
    </row>
    <row r="968451" spans="70:70" x14ac:dyDescent="0.25">
      <c r="BR968451" s="2381"/>
    </row>
    <row r="968475" spans="70:70" x14ac:dyDescent="0.25">
      <c r="BR968475" s="2394"/>
    </row>
    <row r="968476" spans="70:70" x14ac:dyDescent="0.25">
      <c r="BR968476" s="2381"/>
    </row>
    <row r="968500" spans="70:70" x14ac:dyDescent="0.25">
      <c r="BR968500" s="2394"/>
    </row>
    <row r="968501" spans="70:70" x14ac:dyDescent="0.25">
      <c r="BR968501" s="2381"/>
    </row>
    <row r="968525" spans="70:70" x14ac:dyDescent="0.25">
      <c r="BR968525" s="2394"/>
    </row>
    <row r="968526" spans="70:70" x14ac:dyDescent="0.25">
      <c r="BR968526" s="2381"/>
    </row>
    <row r="968550" spans="70:70" x14ac:dyDescent="0.25">
      <c r="BR968550" s="2394"/>
    </row>
    <row r="968551" spans="70:70" x14ac:dyDescent="0.25">
      <c r="BR968551" s="2381"/>
    </row>
    <row r="968575" spans="70:70" x14ac:dyDescent="0.25">
      <c r="BR968575" s="2394"/>
    </row>
    <row r="968576" spans="70:70" x14ac:dyDescent="0.25">
      <c r="BR968576" s="2381"/>
    </row>
    <row r="968600" spans="70:70" x14ac:dyDescent="0.25">
      <c r="BR968600" s="2394"/>
    </row>
    <row r="968601" spans="70:70" x14ac:dyDescent="0.25">
      <c r="BR968601" s="2381"/>
    </row>
    <row r="968625" spans="70:70" x14ac:dyDescent="0.25">
      <c r="BR968625" s="2394"/>
    </row>
    <row r="968626" spans="70:70" x14ac:dyDescent="0.25">
      <c r="BR968626" s="2381"/>
    </row>
    <row r="968650" spans="70:70" x14ac:dyDescent="0.25">
      <c r="BR968650" s="2394"/>
    </row>
    <row r="968651" spans="70:70" x14ac:dyDescent="0.25">
      <c r="BR968651" s="2381"/>
    </row>
    <row r="968675" spans="70:70" x14ac:dyDescent="0.25">
      <c r="BR968675" s="2394"/>
    </row>
    <row r="968676" spans="70:70" x14ac:dyDescent="0.25">
      <c r="BR968676" s="2381"/>
    </row>
    <row r="968700" spans="70:70" x14ac:dyDescent="0.25">
      <c r="BR968700" s="2394"/>
    </row>
    <row r="968701" spans="70:70" x14ac:dyDescent="0.25">
      <c r="BR968701" s="2381"/>
    </row>
    <row r="968725" spans="70:70" x14ac:dyDescent="0.25">
      <c r="BR968725" s="2394"/>
    </row>
    <row r="968726" spans="70:70" x14ac:dyDescent="0.25">
      <c r="BR968726" s="2381"/>
    </row>
    <row r="968750" spans="70:70" x14ac:dyDescent="0.25">
      <c r="BR968750" s="2394"/>
    </row>
    <row r="968751" spans="70:70" x14ac:dyDescent="0.25">
      <c r="BR968751" s="2381"/>
    </row>
    <row r="968775" spans="70:70" x14ac:dyDescent="0.25">
      <c r="BR968775" s="2394"/>
    </row>
    <row r="968776" spans="70:70" x14ac:dyDescent="0.25">
      <c r="BR968776" s="2381"/>
    </row>
    <row r="968800" spans="70:70" x14ac:dyDescent="0.25">
      <c r="BR968800" s="2394"/>
    </row>
    <row r="968801" spans="70:70" x14ac:dyDescent="0.25">
      <c r="BR968801" s="2381"/>
    </row>
    <row r="968825" spans="70:70" x14ac:dyDescent="0.25">
      <c r="BR968825" s="2394"/>
    </row>
    <row r="968826" spans="70:70" x14ac:dyDescent="0.25">
      <c r="BR968826" s="2381"/>
    </row>
    <row r="968850" spans="70:70" x14ac:dyDescent="0.25">
      <c r="BR968850" s="2394"/>
    </row>
    <row r="968851" spans="70:70" x14ac:dyDescent="0.25">
      <c r="BR968851" s="2381"/>
    </row>
    <row r="968875" spans="70:70" x14ac:dyDescent="0.25">
      <c r="BR968875" s="2394"/>
    </row>
    <row r="968876" spans="70:70" x14ac:dyDescent="0.25">
      <c r="BR968876" s="2381"/>
    </row>
    <row r="968900" spans="70:70" x14ac:dyDescent="0.25">
      <c r="BR968900" s="2394"/>
    </row>
    <row r="968901" spans="70:70" x14ac:dyDescent="0.25">
      <c r="BR968901" s="2381"/>
    </row>
    <row r="968925" spans="70:70" x14ac:dyDescent="0.25">
      <c r="BR968925" s="2394"/>
    </row>
    <row r="968926" spans="70:70" x14ac:dyDescent="0.25">
      <c r="BR968926" s="2381"/>
    </row>
    <row r="968950" spans="70:70" x14ac:dyDescent="0.25">
      <c r="BR968950" s="2394"/>
    </row>
    <row r="968951" spans="70:70" x14ac:dyDescent="0.25">
      <c r="BR968951" s="2381"/>
    </row>
    <row r="968975" spans="70:70" x14ac:dyDescent="0.25">
      <c r="BR968975" s="2394"/>
    </row>
    <row r="968976" spans="70:70" x14ac:dyDescent="0.25">
      <c r="BR968976" s="2381"/>
    </row>
    <row r="969000" spans="70:70" x14ac:dyDescent="0.25">
      <c r="BR969000" s="2394"/>
    </row>
    <row r="969001" spans="70:70" x14ac:dyDescent="0.25">
      <c r="BR969001" s="2381"/>
    </row>
    <row r="969025" spans="70:70" x14ac:dyDescent="0.25">
      <c r="BR969025" s="2394"/>
    </row>
    <row r="969026" spans="70:70" x14ac:dyDescent="0.25">
      <c r="BR969026" s="2381"/>
    </row>
    <row r="969050" spans="70:70" x14ac:dyDescent="0.25">
      <c r="BR969050" s="2394"/>
    </row>
    <row r="969051" spans="70:70" x14ac:dyDescent="0.25">
      <c r="BR969051" s="2381"/>
    </row>
    <row r="969075" spans="70:70" x14ac:dyDescent="0.25">
      <c r="BR969075" s="2394"/>
    </row>
    <row r="969076" spans="70:70" x14ac:dyDescent="0.25">
      <c r="BR969076" s="2381"/>
    </row>
    <row r="969100" spans="70:70" x14ac:dyDescent="0.25">
      <c r="BR969100" s="2394"/>
    </row>
    <row r="969101" spans="70:70" x14ac:dyDescent="0.25">
      <c r="BR969101" s="2381"/>
    </row>
    <row r="969125" spans="70:70" x14ac:dyDescent="0.25">
      <c r="BR969125" s="2394"/>
    </row>
    <row r="969126" spans="70:70" x14ac:dyDescent="0.25">
      <c r="BR969126" s="2381"/>
    </row>
    <row r="969150" spans="70:70" x14ac:dyDescent="0.25">
      <c r="BR969150" s="2394"/>
    </row>
    <row r="969151" spans="70:70" x14ac:dyDescent="0.25">
      <c r="BR969151" s="2381"/>
    </row>
    <row r="969175" spans="70:70" x14ac:dyDescent="0.25">
      <c r="BR969175" s="2394"/>
    </row>
    <row r="969176" spans="70:70" x14ac:dyDescent="0.25">
      <c r="BR969176" s="2381"/>
    </row>
    <row r="969200" spans="70:70" x14ac:dyDescent="0.25">
      <c r="BR969200" s="2394"/>
    </row>
    <row r="969201" spans="70:70" x14ac:dyDescent="0.25">
      <c r="BR969201" s="2381"/>
    </row>
    <row r="969225" spans="70:70" x14ac:dyDescent="0.25">
      <c r="BR969225" s="2394"/>
    </row>
    <row r="969226" spans="70:70" x14ac:dyDescent="0.25">
      <c r="BR969226" s="2381"/>
    </row>
    <row r="969250" spans="70:70" x14ac:dyDescent="0.25">
      <c r="BR969250" s="2394"/>
    </row>
    <row r="969251" spans="70:70" x14ac:dyDescent="0.25">
      <c r="BR969251" s="2381"/>
    </row>
    <row r="969275" spans="70:70" x14ac:dyDescent="0.25">
      <c r="BR969275" s="2394"/>
    </row>
    <row r="969276" spans="70:70" x14ac:dyDescent="0.25">
      <c r="BR969276" s="2381"/>
    </row>
    <row r="969300" spans="70:70" x14ac:dyDescent="0.25">
      <c r="BR969300" s="2394"/>
    </row>
    <row r="969301" spans="70:70" x14ac:dyDescent="0.25">
      <c r="BR969301" s="2381"/>
    </row>
    <row r="969325" spans="70:70" x14ac:dyDescent="0.25">
      <c r="BR969325" s="2394"/>
    </row>
    <row r="969326" spans="70:70" x14ac:dyDescent="0.25">
      <c r="BR969326" s="2381"/>
    </row>
    <row r="969350" spans="70:70" x14ac:dyDescent="0.25">
      <c r="BR969350" s="2394"/>
    </row>
    <row r="969351" spans="70:70" x14ac:dyDescent="0.25">
      <c r="BR969351" s="2381"/>
    </row>
    <row r="969375" spans="70:70" x14ac:dyDescent="0.25">
      <c r="BR969375" s="2394"/>
    </row>
    <row r="969376" spans="70:70" x14ac:dyDescent="0.25">
      <c r="BR969376" s="2381"/>
    </row>
    <row r="969400" spans="70:70" x14ac:dyDescent="0.25">
      <c r="BR969400" s="2394"/>
    </row>
    <row r="969401" spans="70:70" x14ac:dyDescent="0.25">
      <c r="BR969401" s="2381"/>
    </row>
    <row r="969425" spans="70:70" x14ac:dyDescent="0.25">
      <c r="BR969425" s="2394"/>
    </row>
    <row r="969426" spans="70:70" x14ac:dyDescent="0.25">
      <c r="BR969426" s="2381"/>
    </row>
    <row r="969450" spans="70:70" x14ac:dyDescent="0.25">
      <c r="BR969450" s="2394"/>
    </row>
    <row r="969451" spans="70:70" x14ac:dyDescent="0.25">
      <c r="BR969451" s="2381"/>
    </row>
    <row r="969475" spans="70:70" x14ac:dyDescent="0.25">
      <c r="BR969475" s="2394"/>
    </row>
    <row r="969476" spans="70:70" x14ac:dyDescent="0.25">
      <c r="BR969476" s="2381"/>
    </row>
    <row r="969500" spans="70:70" x14ac:dyDescent="0.25">
      <c r="BR969500" s="2394"/>
    </row>
    <row r="969501" spans="70:70" x14ac:dyDescent="0.25">
      <c r="BR969501" s="2381"/>
    </row>
    <row r="969525" spans="70:70" x14ac:dyDescent="0.25">
      <c r="BR969525" s="2394"/>
    </row>
    <row r="969526" spans="70:70" x14ac:dyDescent="0.25">
      <c r="BR969526" s="2381"/>
    </row>
    <row r="969550" spans="70:70" x14ac:dyDescent="0.25">
      <c r="BR969550" s="2394"/>
    </row>
    <row r="969551" spans="70:70" x14ac:dyDescent="0.25">
      <c r="BR969551" s="2381"/>
    </row>
    <row r="969575" spans="70:70" x14ac:dyDescent="0.25">
      <c r="BR969575" s="2394"/>
    </row>
    <row r="969576" spans="70:70" x14ac:dyDescent="0.25">
      <c r="BR969576" s="2381"/>
    </row>
    <row r="969600" spans="70:70" x14ac:dyDescent="0.25">
      <c r="BR969600" s="2394"/>
    </row>
    <row r="969601" spans="70:70" x14ac:dyDescent="0.25">
      <c r="BR969601" s="2381"/>
    </row>
    <row r="969625" spans="70:70" x14ac:dyDescent="0.25">
      <c r="BR969625" s="2394"/>
    </row>
    <row r="969626" spans="70:70" x14ac:dyDescent="0.25">
      <c r="BR969626" s="2381"/>
    </row>
    <row r="969650" spans="70:70" x14ac:dyDescent="0.25">
      <c r="BR969650" s="2394"/>
    </row>
    <row r="969651" spans="70:70" x14ac:dyDescent="0.25">
      <c r="BR969651" s="2381"/>
    </row>
    <row r="969675" spans="70:70" x14ac:dyDescent="0.25">
      <c r="BR969675" s="2394"/>
    </row>
    <row r="969676" spans="70:70" x14ac:dyDescent="0.25">
      <c r="BR969676" s="2381"/>
    </row>
    <row r="969700" spans="70:70" x14ac:dyDescent="0.25">
      <c r="BR969700" s="2394"/>
    </row>
    <row r="969701" spans="70:70" x14ac:dyDescent="0.25">
      <c r="BR969701" s="2381"/>
    </row>
    <row r="969725" spans="70:70" x14ac:dyDescent="0.25">
      <c r="BR969725" s="2394"/>
    </row>
    <row r="969726" spans="70:70" x14ac:dyDescent="0.25">
      <c r="BR969726" s="2381"/>
    </row>
    <row r="969750" spans="70:70" x14ac:dyDescent="0.25">
      <c r="BR969750" s="2394"/>
    </row>
    <row r="969751" spans="70:70" x14ac:dyDescent="0.25">
      <c r="BR969751" s="2381"/>
    </row>
    <row r="969775" spans="70:70" x14ac:dyDescent="0.25">
      <c r="BR969775" s="2394"/>
    </row>
    <row r="969776" spans="70:70" x14ac:dyDescent="0.25">
      <c r="BR969776" s="2381"/>
    </row>
    <row r="969800" spans="70:70" x14ac:dyDescent="0.25">
      <c r="BR969800" s="2394"/>
    </row>
    <row r="969801" spans="70:70" x14ac:dyDescent="0.25">
      <c r="BR969801" s="2381"/>
    </row>
    <row r="969825" spans="70:70" x14ac:dyDescent="0.25">
      <c r="BR969825" s="2394"/>
    </row>
    <row r="969826" spans="70:70" x14ac:dyDescent="0.25">
      <c r="BR969826" s="2381"/>
    </row>
    <row r="969850" spans="70:70" x14ac:dyDescent="0.25">
      <c r="BR969850" s="2394"/>
    </row>
    <row r="969851" spans="70:70" x14ac:dyDescent="0.25">
      <c r="BR969851" s="2381"/>
    </row>
    <row r="969875" spans="70:70" x14ac:dyDescent="0.25">
      <c r="BR969875" s="2394"/>
    </row>
    <row r="969876" spans="70:70" x14ac:dyDescent="0.25">
      <c r="BR969876" s="2381"/>
    </row>
    <row r="969900" spans="70:70" x14ac:dyDescent="0.25">
      <c r="BR969900" s="2394"/>
    </row>
    <row r="969901" spans="70:70" x14ac:dyDescent="0.25">
      <c r="BR969901" s="2381"/>
    </row>
    <row r="969925" spans="70:70" x14ac:dyDescent="0.25">
      <c r="BR969925" s="2394"/>
    </row>
    <row r="969926" spans="70:70" x14ac:dyDescent="0.25">
      <c r="BR969926" s="2381"/>
    </row>
    <row r="969950" spans="70:70" x14ac:dyDescent="0.25">
      <c r="BR969950" s="2394"/>
    </row>
    <row r="969951" spans="70:70" x14ac:dyDescent="0.25">
      <c r="BR969951" s="2381"/>
    </row>
    <row r="969975" spans="70:70" x14ac:dyDescent="0.25">
      <c r="BR969975" s="2394"/>
    </row>
    <row r="969976" spans="70:70" x14ac:dyDescent="0.25">
      <c r="BR969976" s="2381"/>
    </row>
    <row r="970000" spans="70:70" x14ac:dyDescent="0.25">
      <c r="BR970000" s="2394"/>
    </row>
    <row r="970001" spans="70:70" x14ac:dyDescent="0.25">
      <c r="BR970001" s="2381"/>
    </row>
    <row r="970025" spans="70:70" x14ac:dyDescent="0.25">
      <c r="BR970025" s="2394"/>
    </row>
    <row r="970026" spans="70:70" x14ac:dyDescent="0.25">
      <c r="BR970026" s="2381"/>
    </row>
    <row r="970050" spans="70:70" x14ac:dyDescent="0.25">
      <c r="BR970050" s="2394"/>
    </row>
    <row r="970051" spans="70:70" x14ac:dyDescent="0.25">
      <c r="BR970051" s="2381"/>
    </row>
    <row r="970075" spans="70:70" x14ac:dyDescent="0.25">
      <c r="BR970075" s="2394"/>
    </row>
    <row r="970076" spans="70:70" x14ac:dyDescent="0.25">
      <c r="BR970076" s="2381"/>
    </row>
    <row r="970100" spans="70:70" x14ac:dyDescent="0.25">
      <c r="BR970100" s="2394"/>
    </row>
    <row r="970101" spans="70:70" x14ac:dyDescent="0.25">
      <c r="BR970101" s="2381"/>
    </row>
    <row r="970125" spans="70:70" x14ac:dyDescent="0.25">
      <c r="BR970125" s="2394"/>
    </row>
    <row r="970126" spans="70:70" x14ac:dyDescent="0.25">
      <c r="BR970126" s="2381"/>
    </row>
    <row r="970150" spans="70:70" x14ac:dyDescent="0.25">
      <c r="BR970150" s="2394"/>
    </row>
    <row r="970151" spans="70:70" x14ac:dyDescent="0.25">
      <c r="BR970151" s="2381"/>
    </row>
    <row r="970175" spans="70:70" x14ac:dyDescent="0.25">
      <c r="BR970175" s="2394"/>
    </row>
    <row r="970176" spans="70:70" x14ac:dyDescent="0.25">
      <c r="BR970176" s="2381"/>
    </row>
    <row r="970200" spans="70:70" x14ac:dyDescent="0.25">
      <c r="BR970200" s="2394"/>
    </row>
    <row r="970201" spans="70:70" x14ac:dyDescent="0.25">
      <c r="BR970201" s="2381"/>
    </row>
    <row r="970225" spans="70:70" x14ac:dyDescent="0.25">
      <c r="BR970225" s="2394"/>
    </row>
    <row r="970226" spans="70:70" x14ac:dyDescent="0.25">
      <c r="BR970226" s="2381"/>
    </row>
    <row r="970250" spans="70:70" x14ac:dyDescent="0.25">
      <c r="BR970250" s="2394"/>
    </row>
    <row r="970251" spans="70:70" x14ac:dyDescent="0.25">
      <c r="BR970251" s="2381"/>
    </row>
    <row r="970275" spans="70:70" x14ac:dyDescent="0.25">
      <c r="BR970275" s="2394"/>
    </row>
    <row r="970276" spans="70:70" x14ac:dyDescent="0.25">
      <c r="BR970276" s="2381"/>
    </row>
    <row r="970300" spans="70:70" x14ac:dyDescent="0.25">
      <c r="BR970300" s="2394"/>
    </row>
    <row r="970301" spans="70:70" x14ac:dyDescent="0.25">
      <c r="BR970301" s="2381"/>
    </row>
    <row r="970325" spans="70:70" x14ac:dyDescent="0.25">
      <c r="BR970325" s="2394"/>
    </row>
    <row r="970326" spans="70:70" x14ac:dyDescent="0.25">
      <c r="BR970326" s="2381"/>
    </row>
    <row r="970350" spans="70:70" x14ac:dyDescent="0.25">
      <c r="BR970350" s="2394"/>
    </row>
    <row r="970351" spans="70:70" x14ac:dyDescent="0.25">
      <c r="BR970351" s="2381"/>
    </row>
    <row r="970375" spans="70:70" x14ac:dyDescent="0.25">
      <c r="BR970375" s="2394"/>
    </row>
    <row r="970376" spans="70:70" x14ac:dyDescent="0.25">
      <c r="BR970376" s="2381"/>
    </row>
    <row r="970400" spans="70:70" x14ac:dyDescent="0.25">
      <c r="BR970400" s="2394"/>
    </row>
    <row r="970401" spans="70:70" x14ac:dyDescent="0.25">
      <c r="BR970401" s="2381"/>
    </row>
    <row r="970425" spans="70:70" x14ac:dyDescent="0.25">
      <c r="BR970425" s="2394"/>
    </row>
    <row r="970426" spans="70:70" x14ac:dyDescent="0.25">
      <c r="BR970426" s="2381"/>
    </row>
    <row r="970450" spans="70:70" x14ac:dyDescent="0.25">
      <c r="BR970450" s="2394"/>
    </row>
    <row r="970451" spans="70:70" x14ac:dyDescent="0.25">
      <c r="BR970451" s="2381"/>
    </row>
    <row r="970475" spans="70:70" x14ac:dyDescent="0.25">
      <c r="BR970475" s="2394"/>
    </row>
    <row r="970476" spans="70:70" x14ac:dyDescent="0.25">
      <c r="BR970476" s="2381"/>
    </row>
    <row r="970500" spans="70:70" x14ac:dyDescent="0.25">
      <c r="BR970500" s="2394"/>
    </row>
    <row r="970501" spans="70:70" x14ac:dyDescent="0.25">
      <c r="BR970501" s="2381"/>
    </row>
    <row r="970525" spans="70:70" x14ac:dyDescent="0.25">
      <c r="BR970525" s="2394"/>
    </row>
    <row r="970526" spans="70:70" x14ac:dyDescent="0.25">
      <c r="BR970526" s="2381"/>
    </row>
    <row r="970550" spans="70:70" x14ac:dyDescent="0.25">
      <c r="BR970550" s="2394"/>
    </row>
    <row r="970551" spans="70:70" x14ac:dyDescent="0.25">
      <c r="BR970551" s="2381"/>
    </row>
    <row r="970575" spans="70:70" x14ac:dyDescent="0.25">
      <c r="BR970575" s="2394"/>
    </row>
    <row r="970576" spans="70:70" x14ac:dyDescent="0.25">
      <c r="BR970576" s="2381"/>
    </row>
    <row r="970600" spans="70:70" x14ac:dyDescent="0.25">
      <c r="BR970600" s="2394"/>
    </row>
    <row r="970601" spans="70:70" x14ac:dyDescent="0.25">
      <c r="BR970601" s="2381"/>
    </row>
    <row r="970625" spans="70:70" x14ac:dyDescent="0.25">
      <c r="BR970625" s="2394"/>
    </row>
    <row r="970626" spans="70:70" x14ac:dyDescent="0.25">
      <c r="BR970626" s="2381"/>
    </row>
    <row r="970650" spans="70:70" x14ac:dyDescent="0.25">
      <c r="BR970650" s="2394"/>
    </row>
    <row r="970651" spans="70:70" x14ac:dyDescent="0.25">
      <c r="BR970651" s="2381"/>
    </row>
    <row r="970675" spans="70:70" x14ac:dyDescent="0.25">
      <c r="BR970675" s="2394"/>
    </row>
    <row r="970676" spans="70:70" x14ac:dyDescent="0.25">
      <c r="BR970676" s="2381"/>
    </row>
    <row r="970700" spans="70:70" x14ac:dyDescent="0.25">
      <c r="BR970700" s="2394"/>
    </row>
    <row r="970701" spans="70:70" x14ac:dyDescent="0.25">
      <c r="BR970701" s="2381"/>
    </row>
    <row r="970725" spans="70:70" x14ac:dyDescent="0.25">
      <c r="BR970725" s="2394"/>
    </row>
    <row r="970726" spans="70:70" x14ac:dyDescent="0.25">
      <c r="BR970726" s="2381"/>
    </row>
    <row r="970750" spans="70:70" x14ac:dyDescent="0.25">
      <c r="BR970750" s="2394"/>
    </row>
    <row r="970751" spans="70:70" x14ac:dyDescent="0.25">
      <c r="BR970751" s="2381"/>
    </row>
    <row r="970775" spans="70:70" x14ac:dyDescent="0.25">
      <c r="BR970775" s="2394"/>
    </row>
    <row r="970776" spans="70:70" x14ac:dyDescent="0.25">
      <c r="BR970776" s="2381"/>
    </row>
    <row r="970800" spans="70:70" x14ac:dyDescent="0.25">
      <c r="BR970800" s="2394"/>
    </row>
    <row r="970801" spans="70:70" x14ac:dyDescent="0.25">
      <c r="BR970801" s="2381"/>
    </row>
    <row r="970825" spans="70:70" x14ac:dyDescent="0.25">
      <c r="BR970825" s="2394"/>
    </row>
    <row r="970826" spans="70:70" x14ac:dyDescent="0.25">
      <c r="BR970826" s="2381"/>
    </row>
    <row r="970850" spans="70:70" x14ac:dyDescent="0.25">
      <c r="BR970850" s="2394"/>
    </row>
    <row r="970851" spans="70:70" x14ac:dyDescent="0.25">
      <c r="BR970851" s="2381"/>
    </row>
    <row r="970875" spans="70:70" x14ac:dyDescent="0.25">
      <c r="BR970875" s="2394"/>
    </row>
    <row r="970876" spans="70:70" x14ac:dyDescent="0.25">
      <c r="BR970876" s="2381"/>
    </row>
    <row r="970900" spans="70:70" x14ac:dyDescent="0.25">
      <c r="BR970900" s="2394"/>
    </row>
    <row r="970901" spans="70:70" x14ac:dyDescent="0.25">
      <c r="BR970901" s="2381"/>
    </row>
    <row r="970925" spans="70:70" x14ac:dyDescent="0.25">
      <c r="BR970925" s="2394"/>
    </row>
    <row r="970926" spans="70:70" x14ac:dyDescent="0.25">
      <c r="BR970926" s="2381"/>
    </row>
    <row r="970950" spans="70:70" x14ac:dyDescent="0.25">
      <c r="BR970950" s="2394"/>
    </row>
    <row r="970951" spans="70:70" x14ac:dyDescent="0.25">
      <c r="BR970951" s="2381"/>
    </row>
    <row r="970975" spans="70:70" x14ac:dyDescent="0.25">
      <c r="BR970975" s="2394"/>
    </row>
    <row r="970976" spans="70:70" x14ac:dyDescent="0.25">
      <c r="BR970976" s="2381"/>
    </row>
    <row r="971000" spans="70:70" x14ac:dyDescent="0.25">
      <c r="BR971000" s="2394"/>
    </row>
    <row r="971001" spans="70:70" x14ac:dyDescent="0.25">
      <c r="BR971001" s="2381"/>
    </row>
    <row r="971025" spans="70:70" x14ac:dyDescent="0.25">
      <c r="BR971025" s="2394"/>
    </row>
    <row r="971026" spans="70:70" x14ac:dyDescent="0.25">
      <c r="BR971026" s="2381"/>
    </row>
    <row r="971050" spans="70:70" x14ac:dyDescent="0.25">
      <c r="BR971050" s="2394"/>
    </row>
    <row r="971051" spans="70:70" x14ac:dyDescent="0.25">
      <c r="BR971051" s="2381"/>
    </row>
    <row r="971075" spans="70:70" x14ac:dyDescent="0.25">
      <c r="BR971075" s="2394"/>
    </row>
    <row r="971076" spans="70:70" x14ac:dyDescent="0.25">
      <c r="BR971076" s="2381"/>
    </row>
    <row r="971100" spans="70:70" x14ac:dyDescent="0.25">
      <c r="BR971100" s="2394"/>
    </row>
    <row r="971101" spans="70:70" x14ac:dyDescent="0.25">
      <c r="BR971101" s="2381"/>
    </row>
    <row r="971125" spans="70:70" x14ac:dyDescent="0.25">
      <c r="BR971125" s="2394"/>
    </row>
    <row r="971126" spans="70:70" x14ac:dyDescent="0.25">
      <c r="BR971126" s="2381"/>
    </row>
    <row r="971150" spans="70:70" x14ac:dyDescent="0.25">
      <c r="BR971150" s="2394"/>
    </row>
    <row r="971151" spans="70:70" x14ac:dyDescent="0.25">
      <c r="BR971151" s="2381"/>
    </row>
    <row r="971175" spans="70:70" x14ac:dyDescent="0.25">
      <c r="BR971175" s="2394"/>
    </row>
    <row r="971176" spans="70:70" x14ac:dyDescent="0.25">
      <c r="BR971176" s="2381"/>
    </row>
    <row r="971200" spans="70:70" x14ac:dyDescent="0.25">
      <c r="BR971200" s="2394"/>
    </row>
    <row r="971201" spans="70:70" x14ac:dyDescent="0.25">
      <c r="BR971201" s="2381"/>
    </row>
    <row r="971225" spans="70:70" x14ac:dyDescent="0.25">
      <c r="BR971225" s="2394"/>
    </row>
    <row r="971226" spans="70:70" x14ac:dyDescent="0.25">
      <c r="BR971226" s="2381"/>
    </row>
    <row r="971250" spans="70:70" x14ac:dyDescent="0.25">
      <c r="BR971250" s="2394"/>
    </row>
    <row r="971251" spans="70:70" x14ac:dyDescent="0.25">
      <c r="BR971251" s="2381"/>
    </row>
    <row r="971275" spans="70:70" x14ac:dyDescent="0.25">
      <c r="BR971275" s="2394"/>
    </row>
    <row r="971276" spans="70:70" x14ac:dyDescent="0.25">
      <c r="BR971276" s="2381"/>
    </row>
    <row r="971300" spans="70:70" x14ac:dyDescent="0.25">
      <c r="BR971300" s="2394"/>
    </row>
    <row r="971301" spans="70:70" x14ac:dyDescent="0.25">
      <c r="BR971301" s="2381"/>
    </row>
    <row r="971325" spans="70:70" x14ac:dyDescent="0.25">
      <c r="BR971325" s="2394"/>
    </row>
    <row r="971326" spans="70:70" x14ac:dyDescent="0.25">
      <c r="BR971326" s="2381"/>
    </row>
    <row r="971350" spans="70:70" x14ac:dyDescent="0.25">
      <c r="BR971350" s="2394"/>
    </row>
    <row r="971351" spans="70:70" x14ac:dyDescent="0.25">
      <c r="BR971351" s="2381"/>
    </row>
    <row r="971375" spans="70:70" x14ac:dyDescent="0.25">
      <c r="BR971375" s="2394"/>
    </row>
    <row r="971376" spans="70:70" x14ac:dyDescent="0.25">
      <c r="BR971376" s="2381"/>
    </row>
    <row r="971400" spans="70:70" x14ac:dyDescent="0.25">
      <c r="BR971400" s="2394"/>
    </row>
    <row r="971401" spans="70:70" x14ac:dyDescent="0.25">
      <c r="BR971401" s="2381"/>
    </row>
    <row r="971425" spans="70:70" x14ac:dyDescent="0.25">
      <c r="BR971425" s="2394"/>
    </row>
    <row r="971426" spans="70:70" x14ac:dyDescent="0.25">
      <c r="BR971426" s="2381"/>
    </row>
    <row r="971450" spans="70:70" x14ac:dyDescent="0.25">
      <c r="BR971450" s="2394"/>
    </row>
    <row r="971451" spans="70:70" x14ac:dyDescent="0.25">
      <c r="BR971451" s="2381"/>
    </row>
    <row r="971475" spans="70:70" x14ac:dyDescent="0.25">
      <c r="BR971475" s="2394"/>
    </row>
    <row r="971476" spans="70:70" x14ac:dyDescent="0.25">
      <c r="BR971476" s="2381"/>
    </row>
    <row r="971500" spans="70:70" x14ac:dyDescent="0.25">
      <c r="BR971500" s="2394"/>
    </row>
    <row r="971501" spans="70:70" x14ac:dyDescent="0.25">
      <c r="BR971501" s="2381"/>
    </row>
    <row r="971525" spans="70:70" x14ac:dyDescent="0.25">
      <c r="BR971525" s="2394"/>
    </row>
    <row r="971526" spans="70:70" x14ac:dyDescent="0.25">
      <c r="BR971526" s="2381"/>
    </row>
    <row r="971550" spans="70:70" x14ac:dyDescent="0.25">
      <c r="BR971550" s="2394"/>
    </row>
    <row r="971551" spans="70:70" x14ac:dyDescent="0.25">
      <c r="BR971551" s="2381"/>
    </row>
    <row r="971575" spans="70:70" x14ac:dyDescent="0.25">
      <c r="BR971575" s="2394"/>
    </row>
    <row r="971576" spans="70:70" x14ac:dyDescent="0.25">
      <c r="BR971576" s="2381"/>
    </row>
    <row r="971600" spans="70:70" x14ac:dyDescent="0.25">
      <c r="BR971600" s="2394"/>
    </row>
    <row r="971601" spans="70:70" x14ac:dyDescent="0.25">
      <c r="BR971601" s="2381"/>
    </row>
    <row r="971625" spans="70:70" x14ac:dyDescent="0.25">
      <c r="BR971625" s="2394"/>
    </row>
    <row r="971626" spans="70:70" x14ac:dyDescent="0.25">
      <c r="BR971626" s="2381"/>
    </row>
    <row r="971650" spans="70:70" x14ac:dyDescent="0.25">
      <c r="BR971650" s="2394"/>
    </row>
    <row r="971651" spans="70:70" x14ac:dyDescent="0.25">
      <c r="BR971651" s="2381"/>
    </row>
    <row r="971675" spans="70:70" x14ac:dyDescent="0.25">
      <c r="BR971675" s="2394"/>
    </row>
    <row r="971676" spans="70:70" x14ac:dyDescent="0.25">
      <c r="BR971676" s="2381"/>
    </row>
    <row r="971700" spans="70:70" x14ac:dyDescent="0.25">
      <c r="BR971700" s="2394"/>
    </row>
    <row r="971701" spans="70:70" x14ac:dyDescent="0.25">
      <c r="BR971701" s="2381"/>
    </row>
    <row r="971725" spans="70:70" x14ac:dyDescent="0.25">
      <c r="BR971725" s="2394"/>
    </row>
    <row r="971726" spans="70:70" x14ac:dyDescent="0.25">
      <c r="BR971726" s="2381"/>
    </row>
    <row r="971750" spans="70:70" x14ac:dyDescent="0.25">
      <c r="BR971750" s="2394"/>
    </row>
    <row r="971751" spans="70:70" x14ac:dyDescent="0.25">
      <c r="BR971751" s="2381"/>
    </row>
    <row r="971775" spans="70:70" x14ac:dyDescent="0.25">
      <c r="BR971775" s="2394"/>
    </row>
    <row r="971776" spans="70:70" x14ac:dyDescent="0.25">
      <c r="BR971776" s="2381"/>
    </row>
    <row r="971800" spans="70:70" x14ac:dyDescent="0.25">
      <c r="BR971800" s="2394"/>
    </row>
    <row r="971801" spans="70:70" x14ac:dyDescent="0.25">
      <c r="BR971801" s="2381"/>
    </row>
    <row r="971825" spans="70:70" x14ac:dyDescent="0.25">
      <c r="BR971825" s="2394"/>
    </row>
    <row r="971826" spans="70:70" x14ac:dyDescent="0.25">
      <c r="BR971826" s="2381"/>
    </row>
    <row r="971850" spans="70:70" x14ac:dyDescent="0.25">
      <c r="BR971850" s="2394"/>
    </row>
    <row r="971851" spans="70:70" x14ac:dyDescent="0.25">
      <c r="BR971851" s="2381"/>
    </row>
    <row r="971875" spans="70:70" x14ac:dyDescent="0.25">
      <c r="BR971875" s="2394"/>
    </row>
    <row r="971876" spans="70:70" x14ac:dyDescent="0.25">
      <c r="BR971876" s="2381"/>
    </row>
    <row r="971900" spans="70:70" x14ac:dyDescent="0.25">
      <c r="BR971900" s="2394"/>
    </row>
    <row r="971901" spans="70:70" x14ac:dyDescent="0.25">
      <c r="BR971901" s="2381"/>
    </row>
    <row r="971925" spans="70:70" x14ac:dyDescent="0.25">
      <c r="BR971925" s="2394"/>
    </row>
    <row r="971926" spans="70:70" x14ac:dyDescent="0.25">
      <c r="BR971926" s="2381"/>
    </row>
    <row r="971950" spans="70:70" x14ac:dyDescent="0.25">
      <c r="BR971950" s="2394"/>
    </row>
    <row r="971951" spans="70:70" x14ac:dyDescent="0.25">
      <c r="BR971951" s="2381"/>
    </row>
    <row r="971975" spans="70:70" x14ac:dyDescent="0.25">
      <c r="BR971975" s="2394"/>
    </row>
    <row r="971976" spans="70:70" x14ac:dyDescent="0.25">
      <c r="BR971976" s="2381"/>
    </row>
    <row r="972000" spans="70:70" x14ac:dyDescent="0.25">
      <c r="BR972000" s="2394"/>
    </row>
    <row r="972001" spans="70:70" x14ac:dyDescent="0.25">
      <c r="BR972001" s="2381"/>
    </row>
    <row r="972025" spans="70:70" x14ac:dyDescent="0.25">
      <c r="BR972025" s="2394"/>
    </row>
    <row r="972026" spans="70:70" x14ac:dyDescent="0.25">
      <c r="BR972026" s="2381"/>
    </row>
    <row r="972050" spans="70:70" x14ac:dyDescent="0.25">
      <c r="BR972050" s="2394"/>
    </row>
    <row r="972051" spans="70:70" x14ac:dyDescent="0.25">
      <c r="BR972051" s="2381"/>
    </row>
    <row r="972075" spans="70:70" x14ac:dyDescent="0.25">
      <c r="BR972075" s="2394"/>
    </row>
    <row r="972076" spans="70:70" x14ac:dyDescent="0.25">
      <c r="BR972076" s="2381"/>
    </row>
    <row r="972100" spans="70:70" x14ac:dyDescent="0.25">
      <c r="BR972100" s="2394"/>
    </row>
    <row r="972101" spans="70:70" x14ac:dyDescent="0.25">
      <c r="BR972101" s="2381"/>
    </row>
    <row r="972125" spans="70:70" x14ac:dyDescent="0.25">
      <c r="BR972125" s="2394"/>
    </row>
    <row r="972126" spans="70:70" x14ac:dyDescent="0.25">
      <c r="BR972126" s="2381"/>
    </row>
    <row r="972150" spans="70:70" x14ac:dyDescent="0.25">
      <c r="BR972150" s="2394"/>
    </row>
    <row r="972151" spans="70:70" x14ac:dyDescent="0.25">
      <c r="BR972151" s="2381"/>
    </row>
    <row r="972175" spans="70:70" x14ac:dyDescent="0.25">
      <c r="BR972175" s="2394"/>
    </row>
    <row r="972176" spans="70:70" x14ac:dyDescent="0.25">
      <c r="BR972176" s="2381"/>
    </row>
    <row r="972200" spans="70:70" x14ac:dyDescent="0.25">
      <c r="BR972200" s="2394"/>
    </row>
    <row r="972201" spans="70:70" x14ac:dyDescent="0.25">
      <c r="BR972201" s="2381"/>
    </row>
    <row r="972225" spans="70:70" x14ac:dyDescent="0.25">
      <c r="BR972225" s="2394"/>
    </row>
    <row r="972226" spans="70:70" x14ac:dyDescent="0.25">
      <c r="BR972226" s="2381"/>
    </row>
    <row r="972250" spans="70:70" x14ac:dyDescent="0.25">
      <c r="BR972250" s="2394"/>
    </row>
    <row r="972251" spans="70:70" x14ac:dyDescent="0.25">
      <c r="BR972251" s="2381"/>
    </row>
    <row r="972275" spans="70:70" x14ac:dyDescent="0.25">
      <c r="BR972275" s="2394"/>
    </row>
    <row r="972276" spans="70:70" x14ac:dyDescent="0.25">
      <c r="BR972276" s="2381"/>
    </row>
    <row r="972300" spans="70:70" x14ac:dyDescent="0.25">
      <c r="BR972300" s="2394"/>
    </row>
    <row r="972301" spans="70:70" x14ac:dyDescent="0.25">
      <c r="BR972301" s="2381"/>
    </row>
    <row r="972325" spans="70:70" x14ac:dyDescent="0.25">
      <c r="BR972325" s="2394"/>
    </row>
    <row r="972326" spans="70:70" x14ac:dyDescent="0.25">
      <c r="BR972326" s="2381"/>
    </row>
    <row r="972350" spans="70:70" x14ac:dyDescent="0.25">
      <c r="BR972350" s="2394"/>
    </row>
    <row r="972351" spans="70:70" x14ac:dyDescent="0.25">
      <c r="BR972351" s="2381"/>
    </row>
    <row r="972375" spans="70:70" x14ac:dyDescent="0.25">
      <c r="BR972375" s="2394"/>
    </row>
    <row r="972376" spans="70:70" x14ac:dyDescent="0.25">
      <c r="BR972376" s="2381"/>
    </row>
    <row r="972400" spans="70:70" x14ac:dyDescent="0.25">
      <c r="BR972400" s="2394"/>
    </row>
    <row r="972401" spans="70:70" x14ac:dyDescent="0.25">
      <c r="BR972401" s="2381"/>
    </row>
    <row r="972425" spans="70:70" x14ac:dyDescent="0.25">
      <c r="BR972425" s="2394"/>
    </row>
    <row r="972426" spans="70:70" x14ac:dyDescent="0.25">
      <c r="BR972426" s="2381"/>
    </row>
    <row r="972450" spans="70:70" x14ac:dyDescent="0.25">
      <c r="BR972450" s="2394"/>
    </row>
    <row r="972451" spans="70:70" x14ac:dyDescent="0.25">
      <c r="BR972451" s="2381"/>
    </row>
    <row r="972475" spans="70:70" x14ac:dyDescent="0.25">
      <c r="BR972475" s="2394"/>
    </row>
    <row r="972476" spans="70:70" x14ac:dyDescent="0.25">
      <c r="BR972476" s="2381"/>
    </row>
    <row r="972500" spans="70:70" x14ac:dyDescent="0.25">
      <c r="BR972500" s="2394"/>
    </row>
    <row r="972501" spans="70:70" x14ac:dyDescent="0.25">
      <c r="BR972501" s="2381"/>
    </row>
    <row r="972525" spans="70:70" x14ac:dyDescent="0.25">
      <c r="BR972525" s="2394"/>
    </row>
    <row r="972526" spans="70:70" x14ac:dyDescent="0.25">
      <c r="BR972526" s="2381"/>
    </row>
    <row r="972550" spans="70:70" x14ac:dyDescent="0.25">
      <c r="BR972550" s="2394"/>
    </row>
    <row r="972551" spans="70:70" x14ac:dyDescent="0.25">
      <c r="BR972551" s="2381"/>
    </row>
    <row r="972575" spans="70:70" x14ac:dyDescent="0.25">
      <c r="BR972575" s="2394"/>
    </row>
    <row r="972576" spans="70:70" x14ac:dyDescent="0.25">
      <c r="BR972576" s="2381"/>
    </row>
    <row r="972600" spans="70:70" x14ac:dyDescent="0.25">
      <c r="BR972600" s="2394"/>
    </row>
    <row r="972601" spans="70:70" x14ac:dyDescent="0.25">
      <c r="BR972601" s="2381"/>
    </row>
    <row r="972625" spans="70:70" x14ac:dyDescent="0.25">
      <c r="BR972625" s="2394"/>
    </row>
    <row r="972626" spans="70:70" x14ac:dyDescent="0.25">
      <c r="BR972626" s="2381"/>
    </row>
    <row r="972650" spans="70:70" x14ac:dyDescent="0.25">
      <c r="BR972650" s="2394"/>
    </row>
    <row r="972651" spans="70:70" x14ac:dyDescent="0.25">
      <c r="BR972651" s="2381"/>
    </row>
    <row r="972675" spans="70:70" x14ac:dyDescent="0.25">
      <c r="BR972675" s="2394"/>
    </row>
    <row r="972676" spans="70:70" x14ac:dyDescent="0.25">
      <c r="BR972676" s="2381"/>
    </row>
    <row r="972700" spans="70:70" x14ac:dyDescent="0.25">
      <c r="BR972700" s="2394"/>
    </row>
    <row r="972701" spans="70:70" x14ac:dyDescent="0.25">
      <c r="BR972701" s="2381"/>
    </row>
    <row r="972725" spans="70:70" x14ac:dyDescent="0.25">
      <c r="BR972725" s="2394"/>
    </row>
    <row r="972726" spans="70:70" x14ac:dyDescent="0.25">
      <c r="BR972726" s="2381"/>
    </row>
    <row r="972750" spans="70:70" x14ac:dyDescent="0.25">
      <c r="BR972750" s="2394"/>
    </row>
    <row r="972751" spans="70:70" x14ac:dyDescent="0.25">
      <c r="BR972751" s="2381"/>
    </row>
    <row r="972775" spans="70:70" x14ac:dyDescent="0.25">
      <c r="BR972775" s="2394"/>
    </row>
    <row r="972776" spans="70:70" x14ac:dyDescent="0.25">
      <c r="BR972776" s="2381"/>
    </row>
    <row r="972800" spans="70:70" x14ac:dyDescent="0.25">
      <c r="BR972800" s="2394"/>
    </row>
    <row r="972801" spans="70:70" x14ac:dyDescent="0.25">
      <c r="BR972801" s="2381"/>
    </row>
    <row r="972825" spans="70:70" x14ac:dyDescent="0.25">
      <c r="BR972825" s="2394"/>
    </row>
    <row r="972826" spans="70:70" x14ac:dyDescent="0.25">
      <c r="BR972826" s="2381"/>
    </row>
    <row r="972850" spans="70:70" x14ac:dyDescent="0.25">
      <c r="BR972850" s="2394"/>
    </row>
    <row r="972851" spans="70:70" x14ac:dyDescent="0.25">
      <c r="BR972851" s="2381"/>
    </row>
    <row r="972875" spans="70:70" x14ac:dyDescent="0.25">
      <c r="BR972875" s="2394"/>
    </row>
    <row r="972876" spans="70:70" x14ac:dyDescent="0.25">
      <c r="BR972876" s="2381"/>
    </row>
    <row r="972900" spans="70:70" x14ac:dyDescent="0.25">
      <c r="BR972900" s="2394"/>
    </row>
    <row r="972901" spans="70:70" x14ac:dyDescent="0.25">
      <c r="BR972901" s="2381"/>
    </row>
    <row r="972925" spans="70:70" x14ac:dyDescent="0.25">
      <c r="BR972925" s="2394"/>
    </row>
    <row r="972926" spans="70:70" x14ac:dyDescent="0.25">
      <c r="BR972926" s="2381"/>
    </row>
    <row r="972950" spans="70:70" x14ac:dyDescent="0.25">
      <c r="BR972950" s="2394"/>
    </row>
    <row r="972951" spans="70:70" x14ac:dyDescent="0.25">
      <c r="BR972951" s="2381"/>
    </row>
    <row r="972975" spans="70:70" x14ac:dyDescent="0.25">
      <c r="BR972975" s="2394"/>
    </row>
    <row r="972976" spans="70:70" x14ac:dyDescent="0.25">
      <c r="BR972976" s="2381"/>
    </row>
    <row r="973000" spans="70:70" x14ac:dyDescent="0.25">
      <c r="BR973000" s="2394"/>
    </row>
    <row r="973001" spans="70:70" x14ac:dyDescent="0.25">
      <c r="BR973001" s="2381"/>
    </row>
    <row r="973025" spans="70:70" x14ac:dyDescent="0.25">
      <c r="BR973025" s="2394"/>
    </row>
    <row r="973026" spans="70:70" x14ac:dyDescent="0.25">
      <c r="BR973026" s="2381"/>
    </row>
    <row r="973050" spans="70:70" x14ac:dyDescent="0.25">
      <c r="BR973050" s="2394"/>
    </row>
    <row r="973051" spans="70:70" x14ac:dyDescent="0.25">
      <c r="BR973051" s="2381"/>
    </row>
    <row r="973075" spans="70:70" x14ac:dyDescent="0.25">
      <c r="BR973075" s="2394"/>
    </row>
    <row r="973076" spans="70:70" x14ac:dyDescent="0.25">
      <c r="BR973076" s="2381"/>
    </row>
    <row r="973100" spans="70:70" x14ac:dyDescent="0.25">
      <c r="BR973100" s="2394"/>
    </row>
    <row r="973101" spans="70:70" x14ac:dyDescent="0.25">
      <c r="BR973101" s="2381"/>
    </row>
    <row r="973125" spans="70:70" x14ac:dyDescent="0.25">
      <c r="BR973125" s="2394"/>
    </row>
    <row r="973126" spans="70:70" x14ac:dyDescent="0.25">
      <c r="BR973126" s="2381"/>
    </row>
    <row r="973150" spans="70:70" x14ac:dyDescent="0.25">
      <c r="BR973150" s="2394"/>
    </row>
    <row r="973151" spans="70:70" x14ac:dyDescent="0.25">
      <c r="BR973151" s="2381"/>
    </row>
    <row r="973175" spans="70:70" x14ac:dyDescent="0.25">
      <c r="BR973175" s="2394"/>
    </row>
    <row r="973176" spans="70:70" x14ac:dyDescent="0.25">
      <c r="BR973176" s="2381"/>
    </row>
    <row r="973200" spans="70:70" x14ac:dyDescent="0.25">
      <c r="BR973200" s="2394"/>
    </row>
    <row r="973201" spans="70:70" x14ac:dyDescent="0.25">
      <c r="BR973201" s="2381"/>
    </row>
    <row r="973225" spans="70:70" x14ac:dyDescent="0.25">
      <c r="BR973225" s="2394"/>
    </row>
    <row r="973226" spans="70:70" x14ac:dyDescent="0.25">
      <c r="BR973226" s="2381"/>
    </row>
    <row r="973250" spans="70:70" x14ac:dyDescent="0.25">
      <c r="BR973250" s="2394"/>
    </row>
    <row r="973251" spans="70:70" x14ac:dyDescent="0.25">
      <c r="BR973251" s="2381"/>
    </row>
    <row r="973275" spans="70:70" x14ac:dyDescent="0.25">
      <c r="BR973275" s="2394"/>
    </row>
    <row r="973276" spans="70:70" x14ac:dyDescent="0.25">
      <c r="BR973276" s="2381"/>
    </row>
    <row r="973300" spans="70:70" x14ac:dyDescent="0.25">
      <c r="BR973300" s="2394"/>
    </row>
    <row r="973301" spans="70:70" x14ac:dyDescent="0.25">
      <c r="BR973301" s="2381"/>
    </row>
    <row r="973325" spans="70:70" x14ac:dyDescent="0.25">
      <c r="BR973325" s="2394"/>
    </row>
    <row r="973326" spans="70:70" x14ac:dyDescent="0.25">
      <c r="BR973326" s="2381"/>
    </row>
    <row r="973350" spans="70:70" x14ac:dyDescent="0.25">
      <c r="BR973350" s="2394"/>
    </row>
    <row r="973351" spans="70:70" x14ac:dyDescent="0.25">
      <c r="BR973351" s="2381"/>
    </row>
    <row r="973375" spans="70:70" x14ac:dyDescent="0.25">
      <c r="BR973375" s="2394"/>
    </row>
    <row r="973376" spans="70:70" x14ac:dyDescent="0.25">
      <c r="BR973376" s="2381"/>
    </row>
    <row r="973400" spans="70:70" x14ac:dyDescent="0.25">
      <c r="BR973400" s="2394"/>
    </row>
    <row r="973401" spans="70:70" x14ac:dyDescent="0.25">
      <c r="BR973401" s="2381"/>
    </row>
    <row r="973425" spans="70:70" x14ac:dyDescent="0.25">
      <c r="BR973425" s="2394"/>
    </row>
    <row r="973426" spans="70:70" x14ac:dyDescent="0.25">
      <c r="BR973426" s="2381"/>
    </row>
    <row r="973450" spans="70:70" x14ac:dyDescent="0.25">
      <c r="BR973450" s="2394"/>
    </row>
    <row r="973451" spans="70:70" x14ac:dyDescent="0.25">
      <c r="BR973451" s="2381"/>
    </row>
    <row r="973475" spans="70:70" x14ac:dyDescent="0.25">
      <c r="BR973475" s="2394"/>
    </row>
    <row r="973476" spans="70:70" x14ac:dyDescent="0.25">
      <c r="BR973476" s="2381"/>
    </row>
    <row r="973500" spans="70:70" x14ac:dyDescent="0.25">
      <c r="BR973500" s="2394"/>
    </row>
    <row r="973501" spans="70:70" x14ac:dyDescent="0.25">
      <c r="BR973501" s="2381"/>
    </row>
    <row r="973525" spans="70:70" x14ac:dyDescent="0.25">
      <c r="BR973525" s="2394"/>
    </row>
    <row r="973526" spans="70:70" x14ac:dyDescent="0.25">
      <c r="BR973526" s="2381"/>
    </row>
    <row r="973550" spans="70:70" x14ac:dyDescent="0.25">
      <c r="BR973550" s="2394"/>
    </row>
    <row r="973551" spans="70:70" x14ac:dyDescent="0.25">
      <c r="BR973551" s="2381"/>
    </row>
    <row r="973575" spans="70:70" x14ac:dyDescent="0.25">
      <c r="BR973575" s="2394"/>
    </row>
    <row r="973576" spans="70:70" x14ac:dyDescent="0.25">
      <c r="BR973576" s="2381"/>
    </row>
    <row r="973600" spans="70:70" x14ac:dyDescent="0.25">
      <c r="BR973600" s="2394"/>
    </row>
    <row r="973601" spans="70:70" x14ac:dyDescent="0.25">
      <c r="BR973601" s="2381"/>
    </row>
    <row r="973625" spans="70:70" x14ac:dyDescent="0.25">
      <c r="BR973625" s="2394"/>
    </row>
    <row r="973626" spans="70:70" x14ac:dyDescent="0.25">
      <c r="BR973626" s="2381"/>
    </row>
    <row r="973650" spans="70:70" x14ac:dyDescent="0.25">
      <c r="BR973650" s="2394"/>
    </row>
    <row r="973651" spans="70:70" x14ac:dyDescent="0.25">
      <c r="BR973651" s="2381"/>
    </row>
    <row r="973675" spans="70:70" x14ac:dyDescent="0.25">
      <c r="BR973675" s="2394"/>
    </row>
    <row r="973676" spans="70:70" x14ac:dyDescent="0.25">
      <c r="BR973676" s="2381"/>
    </row>
    <row r="973700" spans="70:70" x14ac:dyDescent="0.25">
      <c r="BR973700" s="2394"/>
    </row>
    <row r="973701" spans="70:70" x14ac:dyDescent="0.25">
      <c r="BR973701" s="2381"/>
    </row>
    <row r="973725" spans="70:70" x14ac:dyDescent="0.25">
      <c r="BR973725" s="2394"/>
    </row>
    <row r="973726" spans="70:70" x14ac:dyDescent="0.25">
      <c r="BR973726" s="2381"/>
    </row>
    <row r="973750" spans="70:70" x14ac:dyDescent="0.25">
      <c r="BR973750" s="2394"/>
    </row>
    <row r="973751" spans="70:70" x14ac:dyDescent="0.25">
      <c r="BR973751" s="2381"/>
    </row>
    <row r="973775" spans="70:70" x14ac:dyDescent="0.25">
      <c r="BR973775" s="2394"/>
    </row>
    <row r="973776" spans="70:70" x14ac:dyDescent="0.25">
      <c r="BR973776" s="2381"/>
    </row>
    <row r="973800" spans="70:70" x14ac:dyDescent="0.25">
      <c r="BR973800" s="2394"/>
    </row>
    <row r="973801" spans="70:70" x14ac:dyDescent="0.25">
      <c r="BR973801" s="2381"/>
    </row>
    <row r="973825" spans="70:70" x14ac:dyDescent="0.25">
      <c r="BR973825" s="2394"/>
    </row>
    <row r="973826" spans="70:70" x14ac:dyDescent="0.25">
      <c r="BR973826" s="2381"/>
    </row>
    <row r="973850" spans="70:70" x14ac:dyDescent="0.25">
      <c r="BR973850" s="2394"/>
    </row>
    <row r="973851" spans="70:70" x14ac:dyDescent="0.25">
      <c r="BR973851" s="2381"/>
    </row>
    <row r="973875" spans="70:70" x14ac:dyDescent="0.25">
      <c r="BR973875" s="2394"/>
    </row>
    <row r="973876" spans="70:70" x14ac:dyDescent="0.25">
      <c r="BR973876" s="2381"/>
    </row>
    <row r="973900" spans="70:70" x14ac:dyDescent="0.25">
      <c r="BR973900" s="2394"/>
    </row>
    <row r="973901" spans="70:70" x14ac:dyDescent="0.25">
      <c r="BR973901" s="2381"/>
    </row>
    <row r="973925" spans="70:70" x14ac:dyDescent="0.25">
      <c r="BR973925" s="2394"/>
    </row>
    <row r="973926" spans="70:70" x14ac:dyDescent="0.25">
      <c r="BR973926" s="2381"/>
    </row>
    <row r="973950" spans="70:70" x14ac:dyDescent="0.25">
      <c r="BR973950" s="2394"/>
    </row>
    <row r="973951" spans="70:70" x14ac:dyDescent="0.25">
      <c r="BR973951" s="2381"/>
    </row>
    <row r="973975" spans="70:70" x14ac:dyDescent="0.25">
      <c r="BR973975" s="2394"/>
    </row>
    <row r="973976" spans="70:70" x14ac:dyDescent="0.25">
      <c r="BR973976" s="2381"/>
    </row>
    <row r="974000" spans="70:70" x14ac:dyDescent="0.25">
      <c r="BR974000" s="2394"/>
    </row>
    <row r="974001" spans="70:70" x14ac:dyDescent="0.25">
      <c r="BR974001" s="2381"/>
    </row>
    <row r="974025" spans="70:70" x14ac:dyDescent="0.25">
      <c r="BR974025" s="2394"/>
    </row>
    <row r="974026" spans="70:70" x14ac:dyDescent="0.25">
      <c r="BR974026" s="2381"/>
    </row>
    <row r="974050" spans="70:70" x14ac:dyDescent="0.25">
      <c r="BR974050" s="2394"/>
    </row>
    <row r="974051" spans="70:70" x14ac:dyDescent="0.25">
      <c r="BR974051" s="2381"/>
    </row>
    <row r="974075" spans="70:70" x14ac:dyDescent="0.25">
      <c r="BR974075" s="2394"/>
    </row>
    <row r="974076" spans="70:70" x14ac:dyDescent="0.25">
      <c r="BR974076" s="2381"/>
    </row>
    <row r="974100" spans="70:70" x14ac:dyDescent="0.25">
      <c r="BR974100" s="2394"/>
    </row>
    <row r="974101" spans="70:70" x14ac:dyDescent="0.25">
      <c r="BR974101" s="2381"/>
    </row>
    <row r="974125" spans="70:70" x14ac:dyDescent="0.25">
      <c r="BR974125" s="2394"/>
    </row>
    <row r="974126" spans="70:70" x14ac:dyDescent="0.25">
      <c r="BR974126" s="2381"/>
    </row>
    <row r="974150" spans="70:70" x14ac:dyDescent="0.25">
      <c r="BR974150" s="2394"/>
    </row>
    <row r="974151" spans="70:70" x14ac:dyDescent="0.25">
      <c r="BR974151" s="2381"/>
    </row>
    <row r="974175" spans="70:70" x14ac:dyDescent="0.25">
      <c r="BR974175" s="2394"/>
    </row>
    <row r="974176" spans="70:70" x14ac:dyDescent="0.25">
      <c r="BR974176" s="2381"/>
    </row>
    <row r="974200" spans="70:70" x14ac:dyDescent="0.25">
      <c r="BR974200" s="2394"/>
    </row>
    <row r="974201" spans="70:70" x14ac:dyDescent="0.25">
      <c r="BR974201" s="2381"/>
    </row>
    <row r="974225" spans="70:70" x14ac:dyDescent="0.25">
      <c r="BR974225" s="2394"/>
    </row>
    <row r="974226" spans="70:70" x14ac:dyDescent="0.25">
      <c r="BR974226" s="2381"/>
    </row>
    <row r="974250" spans="70:70" x14ac:dyDescent="0.25">
      <c r="BR974250" s="2394"/>
    </row>
    <row r="974251" spans="70:70" x14ac:dyDescent="0.25">
      <c r="BR974251" s="2381"/>
    </row>
    <row r="974275" spans="70:70" x14ac:dyDescent="0.25">
      <c r="BR974275" s="2394"/>
    </row>
    <row r="974276" spans="70:70" x14ac:dyDescent="0.25">
      <c r="BR974276" s="2381"/>
    </row>
    <row r="974300" spans="70:70" x14ac:dyDescent="0.25">
      <c r="BR974300" s="2394"/>
    </row>
    <row r="974301" spans="70:70" x14ac:dyDescent="0.25">
      <c r="BR974301" s="2381"/>
    </row>
    <row r="974325" spans="70:70" x14ac:dyDescent="0.25">
      <c r="BR974325" s="2394"/>
    </row>
    <row r="974326" spans="70:70" x14ac:dyDescent="0.25">
      <c r="BR974326" s="2381"/>
    </row>
    <row r="974350" spans="70:70" x14ac:dyDescent="0.25">
      <c r="BR974350" s="2394"/>
    </row>
    <row r="974351" spans="70:70" x14ac:dyDescent="0.25">
      <c r="BR974351" s="2381"/>
    </row>
    <row r="974375" spans="70:70" x14ac:dyDescent="0.25">
      <c r="BR974375" s="2394"/>
    </row>
    <row r="974376" spans="70:70" x14ac:dyDescent="0.25">
      <c r="BR974376" s="2381"/>
    </row>
    <row r="974400" spans="70:70" x14ac:dyDescent="0.25">
      <c r="BR974400" s="2394"/>
    </row>
    <row r="974401" spans="70:70" x14ac:dyDescent="0.25">
      <c r="BR974401" s="2381"/>
    </row>
    <row r="974425" spans="70:70" x14ac:dyDescent="0.25">
      <c r="BR974425" s="2394"/>
    </row>
    <row r="974426" spans="70:70" x14ac:dyDescent="0.25">
      <c r="BR974426" s="2381"/>
    </row>
    <row r="974450" spans="70:70" x14ac:dyDescent="0.25">
      <c r="BR974450" s="2394"/>
    </row>
    <row r="974451" spans="70:70" x14ac:dyDescent="0.25">
      <c r="BR974451" s="2381"/>
    </row>
    <row r="974475" spans="70:70" x14ac:dyDescent="0.25">
      <c r="BR974475" s="2394"/>
    </row>
    <row r="974476" spans="70:70" x14ac:dyDescent="0.25">
      <c r="BR974476" s="2381"/>
    </row>
    <row r="974500" spans="70:70" x14ac:dyDescent="0.25">
      <c r="BR974500" s="2394"/>
    </row>
    <row r="974501" spans="70:70" x14ac:dyDescent="0.25">
      <c r="BR974501" s="2381"/>
    </row>
    <row r="974525" spans="70:70" x14ac:dyDescent="0.25">
      <c r="BR974525" s="2394"/>
    </row>
    <row r="974526" spans="70:70" x14ac:dyDescent="0.25">
      <c r="BR974526" s="2381"/>
    </row>
    <row r="974550" spans="70:70" x14ac:dyDescent="0.25">
      <c r="BR974550" s="2394"/>
    </row>
    <row r="974551" spans="70:70" x14ac:dyDescent="0.25">
      <c r="BR974551" s="2381"/>
    </row>
    <row r="974575" spans="70:70" x14ac:dyDescent="0.25">
      <c r="BR974575" s="2394"/>
    </row>
    <row r="974576" spans="70:70" x14ac:dyDescent="0.25">
      <c r="BR974576" s="2381"/>
    </row>
    <row r="974600" spans="70:70" x14ac:dyDescent="0.25">
      <c r="BR974600" s="2394"/>
    </row>
    <row r="974601" spans="70:70" x14ac:dyDescent="0.25">
      <c r="BR974601" s="2381"/>
    </row>
    <row r="974625" spans="70:70" x14ac:dyDescent="0.25">
      <c r="BR974625" s="2394"/>
    </row>
    <row r="974626" spans="70:70" x14ac:dyDescent="0.25">
      <c r="BR974626" s="2381"/>
    </row>
    <row r="974650" spans="70:70" x14ac:dyDescent="0.25">
      <c r="BR974650" s="2394"/>
    </row>
    <row r="974651" spans="70:70" x14ac:dyDescent="0.25">
      <c r="BR974651" s="2381"/>
    </row>
    <row r="974675" spans="70:70" x14ac:dyDescent="0.25">
      <c r="BR974675" s="2394"/>
    </row>
    <row r="974676" spans="70:70" x14ac:dyDescent="0.25">
      <c r="BR974676" s="2381"/>
    </row>
    <row r="974700" spans="70:70" x14ac:dyDescent="0.25">
      <c r="BR974700" s="2394"/>
    </row>
    <row r="974701" spans="70:70" x14ac:dyDescent="0.25">
      <c r="BR974701" s="2381"/>
    </row>
    <row r="974725" spans="70:70" x14ac:dyDescent="0.25">
      <c r="BR974725" s="2394"/>
    </row>
    <row r="974726" spans="70:70" x14ac:dyDescent="0.25">
      <c r="BR974726" s="2381"/>
    </row>
    <row r="974750" spans="70:70" x14ac:dyDescent="0.25">
      <c r="BR974750" s="2394"/>
    </row>
    <row r="974751" spans="70:70" x14ac:dyDescent="0.25">
      <c r="BR974751" s="2381"/>
    </row>
    <row r="974775" spans="70:70" x14ac:dyDescent="0.25">
      <c r="BR974775" s="2394"/>
    </row>
    <row r="974776" spans="70:70" x14ac:dyDescent="0.25">
      <c r="BR974776" s="2381"/>
    </row>
    <row r="974800" spans="70:70" x14ac:dyDescent="0.25">
      <c r="BR974800" s="2394"/>
    </row>
    <row r="974801" spans="70:70" x14ac:dyDescent="0.25">
      <c r="BR974801" s="2381"/>
    </row>
    <row r="974825" spans="70:70" x14ac:dyDescent="0.25">
      <c r="BR974825" s="2394"/>
    </row>
    <row r="974826" spans="70:70" x14ac:dyDescent="0.25">
      <c r="BR974826" s="2381"/>
    </row>
    <row r="974850" spans="70:70" x14ac:dyDescent="0.25">
      <c r="BR974850" s="2394"/>
    </row>
    <row r="974851" spans="70:70" x14ac:dyDescent="0.25">
      <c r="BR974851" s="2381"/>
    </row>
    <row r="974875" spans="70:70" x14ac:dyDescent="0.25">
      <c r="BR974875" s="2394"/>
    </row>
    <row r="974876" spans="70:70" x14ac:dyDescent="0.25">
      <c r="BR974876" s="2381"/>
    </row>
    <row r="974900" spans="70:70" x14ac:dyDescent="0.25">
      <c r="BR974900" s="2394"/>
    </row>
    <row r="974901" spans="70:70" x14ac:dyDescent="0.25">
      <c r="BR974901" s="2381"/>
    </row>
    <row r="974925" spans="70:70" x14ac:dyDescent="0.25">
      <c r="BR974925" s="2394"/>
    </row>
    <row r="974926" spans="70:70" x14ac:dyDescent="0.25">
      <c r="BR974926" s="2381"/>
    </row>
    <row r="974950" spans="70:70" x14ac:dyDescent="0.25">
      <c r="BR974950" s="2394"/>
    </row>
    <row r="974951" spans="70:70" x14ac:dyDescent="0.25">
      <c r="BR974951" s="2381"/>
    </row>
    <row r="974975" spans="70:70" x14ac:dyDescent="0.25">
      <c r="BR974975" s="2394"/>
    </row>
    <row r="974976" spans="70:70" x14ac:dyDescent="0.25">
      <c r="BR974976" s="2381"/>
    </row>
    <row r="975000" spans="70:70" x14ac:dyDescent="0.25">
      <c r="BR975000" s="2394"/>
    </row>
    <row r="975001" spans="70:70" x14ac:dyDescent="0.25">
      <c r="BR975001" s="2381"/>
    </row>
    <row r="975025" spans="70:70" x14ac:dyDescent="0.25">
      <c r="BR975025" s="2394"/>
    </row>
    <row r="975026" spans="70:70" x14ac:dyDescent="0.25">
      <c r="BR975026" s="2381"/>
    </row>
    <row r="975050" spans="70:70" x14ac:dyDescent="0.25">
      <c r="BR975050" s="2394"/>
    </row>
    <row r="975051" spans="70:70" x14ac:dyDescent="0.25">
      <c r="BR975051" s="2381"/>
    </row>
    <row r="975075" spans="70:70" x14ac:dyDescent="0.25">
      <c r="BR975075" s="2394"/>
    </row>
    <row r="975076" spans="70:70" x14ac:dyDescent="0.25">
      <c r="BR975076" s="2381"/>
    </row>
    <row r="975100" spans="70:70" x14ac:dyDescent="0.25">
      <c r="BR975100" s="2394"/>
    </row>
    <row r="975101" spans="70:70" x14ac:dyDescent="0.25">
      <c r="BR975101" s="2381"/>
    </row>
    <row r="975125" spans="70:70" x14ac:dyDescent="0.25">
      <c r="BR975125" s="2394"/>
    </row>
    <row r="975126" spans="70:70" x14ac:dyDescent="0.25">
      <c r="BR975126" s="2381"/>
    </row>
    <row r="975150" spans="70:70" x14ac:dyDescent="0.25">
      <c r="BR975150" s="2394"/>
    </row>
    <row r="975151" spans="70:70" x14ac:dyDescent="0.25">
      <c r="BR975151" s="2381"/>
    </row>
    <row r="975175" spans="70:70" x14ac:dyDescent="0.25">
      <c r="BR975175" s="2394"/>
    </row>
    <row r="975176" spans="70:70" x14ac:dyDescent="0.25">
      <c r="BR975176" s="2381"/>
    </row>
    <row r="975200" spans="70:70" x14ac:dyDescent="0.25">
      <c r="BR975200" s="2394"/>
    </row>
    <row r="975201" spans="70:70" x14ac:dyDescent="0.25">
      <c r="BR975201" s="2381"/>
    </row>
    <row r="975225" spans="70:70" x14ac:dyDescent="0.25">
      <c r="BR975225" s="2394"/>
    </row>
    <row r="975226" spans="70:70" x14ac:dyDescent="0.25">
      <c r="BR975226" s="2381"/>
    </row>
    <row r="975250" spans="70:70" x14ac:dyDescent="0.25">
      <c r="BR975250" s="2394"/>
    </row>
    <row r="975251" spans="70:70" x14ac:dyDescent="0.25">
      <c r="BR975251" s="2381"/>
    </row>
    <row r="975275" spans="70:70" x14ac:dyDescent="0.25">
      <c r="BR975275" s="2394"/>
    </row>
    <row r="975276" spans="70:70" x14ac:dyDescent="0.25">
      <c r="BR975276" s="2381"/>
    </row>
    <row r="975300" spans="70:70" x14ac:dyDescent="0.25">
      <c r="BR975300" s="2394"/>
    </row>
    <row r="975301" spans="70:70" x14ac:dyDescent="0.25">
      <c r="BR975301" s="2381"/>
    </row>
    <row r="975325" spans="70:70" x14ac:dyDescent="0.25">
      <c r="BR975325" s="2394"/>
    </row>
    <row r="975326" spans="70:70" x14ac:dyDescent="0.25">
      <c r="BR975326" s="2381"/>
    </row>
    <row r="975350" spans="70:70" x14ac:dyDescent="0.25">
      <c r="BR975350" s="2394"/>
    </row>
    <row r="975351" spans="70:70" x14ac:dyDescent="0.25">
      <c r="BR975351" s="2381"/>
    </row>
    <row r="975375" spans="70:70" x14ac:dyDescent="0.25">
      <c r="BR975375" s="2394"/>
    </row>
    <row r="975376" spans="70:70" x14ac:dyDescent="0.25">
      <c r="BR975376" s="2381"/>
    </row>
    <row r="975400" spans="70:70" x14ac:dyDescent="0.25">
      <c r="BR975400" s="2394"/>
    </row>
    <row r="975401" spans="70:70" x14ac:dyDescent="0.25">
      <c r="BR975401" s="2381"/>
    </row>
    <row r="975425" spans="70:70" x14ac:dyDescent="0.25">
      <c r="BR975425" s="2394"/>
    </row>
    <row r="975426" spans="70:70" x14ac:dyDescent="0.25">
      <c r="BR975426" s="2381"/>
    </row>
    <row r="975450" spans="70:70" x14ac:dyDescent="0.25">
      <c r="BR975450" s="2394"/>
    </row>
    <row r="975451" spans="70:70" x14ac:dyDescent="0.25">
      <c r="BR975451" s="2381"/>
    </row>
    <row r="975475" spans="70:70" x14ac:dyDescent="0.25">
      <c r="BR975475" s="2394"/>
    </row>
    <row r="975476" spans="70:70" x14ac:dyDescent="0.25">
      <c r="BR975476" s="2381"/>
    </row>
    <row r="975500" spans="70:70" x14ac:dyDescent="0.25">
      <c r="BR975500" s="2394"/>
    </row>
    <row r="975501" spans="70:70" x14ac:dyDescent="0.25">
      <c r="BR975501" s="2381"/>
    </row>
    <row r="975525" spans="70:70" x14ac:dyDescent="0.25">
      <c r="BR975525" s="2394"/>
    </row>
    <row r="975526" spans="70:70" x14ac:dyDescent="0.25">
      <c r="BR975526" s="2381"/>
    </row>
    <row r="975550" spans="70:70" x14ac:dyDescent="0.25">
      <c r="BR975550" s="2394"/>
    </row>
    <row r="975551" spans="70:70" x14ac:dyDescent="0.25">
      <c r="BR975551" s="2381"/>
    </row>
    <row r="975575" spans="70:70" x14ac:dyDescent="0.25">
      <c r="BR975575" s="2394"/>
    </row>
    <row r="975576" spans="70:70" x14ac:dyDescent="0.25">
      <c r="BR975576" s="2381"/>
    </row>
    <row r="975600" spans="70:70" x14ac:dyDescent="0.25">
      <c r="BR975600" s="2394"/>
    </row>
    <row r="975601" spans="70:70" x14ac:dyDescent="0.25">
      <c r="BR975601" s="2381"/>
    </row>
    <row r="975625" spans="70:70" x14ac:dyDescent="0.25">
      <c r="BR975625" s="2394"/>
    </row>
    <row r="975626" spans="70:70" x14ac:dyDescent="0.25">
      <c r="BR975626" s="2381"/>
    </row>
    <row r="975650" spans="70:70" x14ac:dyDescent="0.25">
      <c r="BR975650" s="2394"/>
    </row>
    <row r="975651" spans="70:70" x14ac:dyDescent="0.25">
      <c r="BR975651" s="2381"/>
    </row>
    <row r="975675" spans="70:70" x14ac:dyDescent="0.25">
      <c r="BR975675" s="2394"/>
    </row>
    <row r="975676" spans="70:70" x14ac:dyDescent="0.25">
      <c r="BR975676" s="2381"/>
    </row>
    <row r="975700" spans="70:70" x14ac:dyDescent="0.25">
      <c r="BR975700" s="2394"/>
    </row>
    <row r="975701" spans="70:70" x14ac:dyDescent="0.25">
      <c r="BR975701" s="2381"/>
    </row>
    <row r="975725" spans="70:70" x14ac:dyDescent="0.25">
      <c r="BR975725" s="2394"/>
    </row>
    <row r="975726" spans="70:70" x14ac:dyDescent="0.25">
      <c r="BR975726" s="2381"/>
    </row>
    <row r="975750" spans="70:70" x14ac:dyDescent="0.25">
      <c r="BR975750" s="2394"/>
    </row>
    <row r="975751" spans="70:70" x14ac:dyDescent="0.25">
      <c r="BR975751" s="2381"/>
    </row>
    <row r="975775" spans="70:70" x14ac:dyDescent="0.25">
      <c r="BR975775" s="2394"/>
    </row>
    <row r="975776" spans="70:70" x14ac:dyDescent="0.25">
      <c r="BR975776" s="2381"/>
    </row>
    <row r="975800" spans="70:70" x14ac:dyDescent="0.25">
      <c r="BR975800" s="2394"/>
    </row>
    <row r="975801" spans="70:70" x14ac:dyDescent="0.25">
      <c r="BR975801" s="2381"/>
    </row>
    <row r="975825" spans="70:70" x14ac:dyDescent="0.25">
      <c r="BR975825" s="2394"/>
    </row>
    <row r="975826" spans="70:70" x14ac:dyDescent="0.25">
      <c r="BR975826" s="2381"/>
    </row>
    <row r="975850" spans="70:70" x14ac:dyDescent="0.25">
      <c r="BR975850" s="2394"/>
    </row>
    <row r="975851" spans="70:70" x14ac:dyDescent="0.25">
      <c r="BR975851" s="2381"/>
    </row>
    <row r="975875" spans="70:70" x14ac:dyDescent="0.25">
      <c r="BR975875" s="2394"/>
    </row>
    <row r="975876" spans="70:70" x14ac:dyDescent="0.25">
      <c r="BR975876" s="2381"/>
    </row>
    <row r="975900" spans="70:70" x14ac:dyDescent="0.25">
      <c r="BR975900" s="2394"/>
    </row>
    <row r="975901" spans="70:70" x14ac:dyDescent="0.25">
      <c r="BR975901" s="2381"/>
    </row>
    <row r="975925" spans="70:70" x14ac:dyDescent="0.25">
      <c r="BR975925" s="2394"/>
    </row>
    <row r="975926" spans="70:70" x14ac:dyDescent="0.25">
      <c r="BR975926" s="2381"/>
    </row>
    <row r="975950" spans="70:70" x14ac:dyDescent="0.25">
      <c r="BR975950" s="2394"/>
    </row>
    <row r="975951" spans="70:70" x14ac:dyDescent="0.25">
      <c r="BR975951" s="2381"/>
    </row>
    <row r="975975" spans="70:70" x14ac:dyDescent="0.25">
      <c r="BR975975" s="2394"/>
    </row>
    <row r="975976" spans="70:70" x14ac:dyDescent="0.25">
      <c r="BR975976" s="2381"/>
    </row>
    <row r="976000" spans="70:70" x14ac:dyDescent="0.25">
      <c r="BR976000" s="2394"/>
    </row>
    <row r="976001" spans="70:70" x14ac:dyDescent="0.25">
      <c r="BR976001" s="2381"/>
    </row>
    <row r="976025" spans="70:70" x14ac:dyDescent="0.25">
      <c r="BR976025" s="2394"/>
    </row>
    <row r="976026" spans="70:70" x14ac:dyDescent="0.25">
      <c r="BR976026" s="2381"/>
    </row>
    <row r="976050" spans="70:70" x14ac:dyDescent="0.25">
      <c r="BR976050" s="2394"/>
    </row>
    <row r="976051" spans="70:70" x14ac:dyDescent="0.25">
      <c r="BR976051" s="2381"/>
    </row>
    <row r="976075" spans="70:70" x14ac:dyDescent="0.25">
      <c r="BR976075" s="2394"/>
    </row>
    <row r="976076" spans="70:70" x14ac:dyDescent="0.25">
      <c r="BR976076" s="2381"/>
    </row>
    <row r="976100" spans="70:70" x14ac:dyDescent="0.25">
      <c r="BR976100" s="2394"/>
    </row>
    <row r="976101" spans="70:70" x14ac:dyDescent="0.25">
      <c r="BR976101" s="2381"/>
    </row>
    <row r="976125" spans="70:70" x14ac:dyDescent="0.25">
      <c r="BR976125" s="2394"/>
    </row>
    <row r="976126" spans="70:70" x14ac:dyDescent="0.25">
      <c r="BR976126" s="2381"/>
    </row>
    <row r="976150" spans="70:70" x14ac:dyDescent="0.25">
      <c r="BR976150" s="2394"/>
    </row>
    <row r="976151" spans="70:70" x14ac:dyDescent="0.25">
      <c r="BR976151" s="2381"/>
    </row>
    <row r="976175" spans="70:70" x14ac:dyDescent="0.25">
      <c r="BR976175" s="2394"/>
    </row>
    <row r="976176" spans="70:70" x14ac:dyDescent="0.25">
      <c r="BR976176" s="2381"/>
    </row>
    <row r="976200" spans="70:70" x14ac:dyDescent="0.25">
      <c r="BR976200" s="2394"/>
    </row>
    <row r="976201" spans="70:70" x14ac:dyDescent="0.25">
      <c r="BR976201" s="2381"/>
    </row>
    <row r="976225" spans="70:70" x14ac:dyDescent="0.25">
      <c r="BR976225" s="2394"/>
    </row>
    <row r="976226" spans="70:70" x14ac:dyDescent="0.25">
      <c r="BR976226" s="2381"/>
    </row>
    <row r="976250" spans="70:70" x14ac:dyDescent="0.25">
      <c r="BR976250" s="2394"/>
    </row>
    <row r="976251" spans="70:70" x14ac:dyDescent="0.25">
      <c r="BR976251" s="2381"/>
    </row>
    <row r="976275" spans="70:70" x14ac:dyDescent="0.25">
      <c r="BR976275" s="2394"/>
    </row>
    <row r="976276" spans="70:70" x14ac:dyDescent="0.25">
      <c r="BR976276" s="2381"/>
    </row>
    <row r="976300" spans="70:70" x14ac:dyDescent="0.25">
      <c r="BR976300" s="2394"/>
    </row>
    <row r="976301" spans="70:70" x14ac:dyDescent="0.25">
      <c r="BR976301" s="2381"/>
    </row>
    <row r="976325" spans="70:70" x14ac:dyDescent="0.25">
      <c r="BR976325" s="2394"/>
    </row>
    <row r="976326" spans="70:70" x14ac:dyDescent="0.25">
      <c r="BR976326" s="2381"/>
    </row>
    <row r="976350" spans="70:70" x14ac:dyDescent="0.25">
      <c r="BR976350" s="2394"/>
    </row>
    <row r="976351" spans="70:70" x14ac:dyDescent="0.25">
      <c r="BR976351" s="2381"/>
    </row>
    <row r="976375" spans="70:70" x14ac:dyDescent="0.25">
      <c r="BR976375" s="2394"/>
    </row>
    <row r="976376" spans="70:70" x14ac:dyDescent="0.25">
      <c r="BR976376" s="2381"/>
    </row>
    <row r="976400" spans="70:70" x14ac:dyDescent="0.25">
      <c r="BR976400" s="2394"/>
    </row>
    <row r="976401" spans="70:70" x14ac:dyDescent="0.25">
      <c r="BR976401" s="2381"/>
    </row>
    <row r="976425" spans="70:70" x14ac:dyDescent="0.25">
      <c r="BR976425" s="2394"/>
    </row>
    <row r="976426" spans="70:70" x14ac:dyDescent="0.25">
      <c r="BR976426" s="2381"/>
    </row>
    <row r="976450" spans="70:70" x14ac:dyDescent="0.25">
      <c r="BR976450" s="2394"/>
    </row>
    <row r="976451" spans="70:70" x14ac:dyDescent="0.25">
      <c r="BR976451" s="2381"/>
    </row>
    <row r="976475" spans="70:70" x14ac:dyDescent="0.25">
      <c r="BR976475" s="2394"/>
    </row>
    <row r="976476" spans="70:70" x14ac:dyDescent="0.25">
      <c r="BR976476" s="2381"/>
    </row>
    <row r="976500" spans="70:70" x14ac:dyDescent="0.25">
      <c r="BR976500" s="2394"/>
    </row>
    <row r="976501" spans="70:70" x14ac:dyDescent="0.25">
      <c r="BR976501" s="2381"/>
    </row>
    <row r="976525" spans="70:70" x14ac:dyDescent="0.25">
      <c r="BR976525" s="2394"/>
    </row>
    <row r="976526" spans="70:70" x14ac:dyDescent="0.25">
      <c r="BR976526" s="2381"/>
    </row>
    <row r="976550" spans="70:70" x14ac:dyDescent="0.25">
      <c r="BR976550" s="2394"/>
    </row>
    <row r="976551" spans="70:70" x14ac:dyDescent="0.25">
      <c r="BR976551" s="2381"/>
    </row>
    <row r="976575" spans="70:70" x14ac:dyDescent="0.25">
      <c r="BR976575" s="2394"/>
    </row>
    <row r="976576" spans="70:70" x14ac:dyDescent="0.25">
      <c r="BR976576" s="2381"/>
    </row>
    <row r="976600" spans="70:70" x14ac:dyDescent="0.25">
      <c r="BR976600" s="2394"/>
    </row>
    <row r="976601" spans="70:70" x14ac:dyDescent="0.25">
      <c r="BR976601" s="2381"/>
    </row>
    <row r="976625" spans="70:70" x14ac:dyDescent="0.25">
      <c r="BR976625" s="2394"/>
    </row>
    <row r="976626" spans="70:70" x14ac:dyDescent="0.25">
      <c r="BR976626" s="2381"/>
    </row>
    <row r="976650" spans="70:70" x14ac:dyDescent="0.25">
      <c r="BR976650" s="2394"/>
    </row>
    <row r="976651" spans="70:70" x14ac:dyDescent="0.25">
      <c r="BR976651" s="2381"/>
    </row>
    <row r="976675" spans="70:70" x14ac:dyDescent="0.25">
      <c r="BR976675" s="2394"/>
    </row>
    <row r="976676" spans="70:70" x14ac:dyDescent="0.25">
      <c r="BR976676" s="2381"/>
    </row>
    <row r="976700" spans="70:70" x14ac:dyDescent="0.25">
      <c r="BR976700" s="2394"/>
    </row>
    <row r="976701" spans="70:70" x14ac:dyDescent="0.25">
      <c r="BR976701" s="2381"/>
    </row>
    <row r="976725" spans="70:70" x14ac:dyDescent="0.25">
      <c r="BR976725" s="2394"/>
    </row>
    <row r="976726" spans="70:70" x14ac:dyDescent="0.25">
      <c r="BR976726" s="2381"/>
    </row>
    <row r="976750" spans="70:70" x14ac:dyDescent="0.25">
      <c r="BR976750" s="2394"/>
    </row>
    <row r="976751" spans="70:70" x14ac:dyDescent="0.25">
      <c r="BR976751" s="2381"/>
    </row>
    <row r="976775" spans="70:70" x14ac:dyDescent="0.25">
      <c r="BR976775" s="2394"/>
    </row>
    <row r="976776" spans="70:70" x14ac:dyDescent="0.25">
      <c r="BR976776" s="2381"/>
    </row>
    <row r="976800" spans="70:70" x14ac:dyDescent="0.25">
      <c r="BR976800" s="2394"/>
    </row>
    <row r="976801" spans="70:70" x14ac:dyDescent="0.25">
      <c r="BR976801" s="2381"/>
    </row>
    <row r="976825" spans="70:70" x14ac:dyDescent="0.25">
      <c r="BR976825" s="2394"/>
    </row>
    <row r="976826" spans="70:70" x14ac:dyDescent="0.25">
      <c r="BR976826" s="2381"/>
    </row>
    <row r="976850" spans="70:70" x14ac:dyDescent="0.25">
      <c r="BR976850" s="2394"/>
    </row>
    <row r="976851" spans="70:70" x14ac:dyDescent="0.25">
      <c r="BR976851" s="2381"/>
    </row>
    <row r="976875" spans="70:70" x14ac:dyDescent="0.25">
      <c r="BR976875" s="2394"/>
    </row>
    <row r="976876" spans="70:70" x14ac:dyDescent="0.25">
      <c r="BR976876" s="2381"/>
    </row>
    <row r="976900" spans="70:70" x14ac:dyDescent="0.25">
      <c r="BR976900" s="2394"/>
    </row>
    <row r="976901" spans="70:70" x14ac:dyDescent="0.25">
      <c r="BR976901" s="2381"/>
    </row>
    <row r="976925" spans="70:70" x14ac:dyDescent="0.25">
      <c r="BR976925" s="2394"/>
    </row>
    <row r="976926" spans="70:70" x14ac:dyDescent="0.25">
      <c r="BR976926" s="2381"/>
    </row>
    <row r="976950" spans="70:70" x14ac:dyDescent="0.25">
      <c r="BR976950" s="2394"/>
    </row>
    <row r="976951" spans="70:70" x14ac:dyDescent="0.25">
      <c r="BR976951" s="2381"/>
    </row>
    <row r="976975" spans="70:70" x14ac:dyDescent="0.25">
      <c r="BR976975" s="2394"/>
    </row>
    <row r="976976" spans="70:70" x14ac:dyDescent="0.25">
      <c r="BR976976" s="2381"/>
    </row>
    <row r="977000" spans="70:70" x14ac:dyDescent="0.25">
      <c r="BR977000" s="2394"/>
    </row>
    <row r="977001" spans="70:70" x14ac:dyDescent="0.25">
      <c r="BR977001" s="2381"/>
    </row>
    <row r="977025" spans="70:70" x14ac:dyDescent="0.25">
      <c r="BR977025" s="2394"/>
    </row>
    <row r="977026" spans="70:70" x14ac:dyDescent="0.25">
      <c r="BR977026" s="2381"/>
    </row>
    <row r="977050" spans="70:70" x14ac:dyDescent="0.25">
      <c r="BR977050" s="2394"/>
    </row>
    <row r="977051" spans="70:70" x14ac:dyDescent="0.25">
      <c r="BR977051" s="2381"/>
    </row>
    <row r="977075" spans="70:70" x14ac:dyDescent="0.25">
      <c r="BR977075" s="2394"/>
    </row>
    <row r="977076" spans="70:70" x14ac:dyDescent="0.25">
      <c r="BR977076" s="2381"/>
    </row>
    <row r="977100" spans="70:70" x14ac:dyDescent="0.25">
      <c r="BR977100" s="2394"/>
    </row>
    <row r="977101" spans="70:70" x14ac:dyDescent="0.25">
      <c r="BR977101" s="2381"/>
    </row>
    <row r="977125" spans="70:70" x14ac:dyDescent="0.25">
      <c r="BR977125" s="2394"/>
    </row>
    <row r="977126" spans="70:70" x14ac:dyDescent="0.25">
      <c r="BR977126" s="2381"/>
    </row>
    <row r="977150" spans="70:70" x14ac:dyDescent="0.25">
      <c r="BR977150" s="2394"/>
    </row>
    <row r="977151" spans="70:70" x14ac:dyDescent="0.25">
      <c r="BR977151" s="2381"/>
    </row>
    <row r="977175" spans="70:70" x14ac:dyDescent="0.25">
      <c r="BR977175" s="2394"/>
    </row>
    <row r="977176" spans="70:70" x14ac:dyDescent="0.25">
      <c r="BR977176" s="2381"/>
    </row>
    <row r="977200" spans="70:70" x14ac:dyDescent="0.25">
      <c r="BR977200" s="2394"/>
    </row>
    <row r="977201" spans="70:70" x14ac:dyDescent="0.25">
      <c r="BR977201" s="2381"/>
    </row>
    <row r="977225" spans="70:70" x14ac:dyDescent="0.25">
      <c r="BR977225" s="2394"/>
    </row>
    <row r="977226" spans="70:70" x14ac:dyDescent="0.25">
      <c r="BR977226" s="2381"/>
    </row>
    <row r="977250" spans="70:70" x14ac:dyDescent="0.25">
      <c r="BR977250" s="2394"/>
    </row>
    <row r="977251" spans="70:70" x14ac:dyDescent="0.25">
      <c r="BR977251" s="2381"/>
    </row>
    <row r="977275" spans="70:70" x14ac:dyDescent="0.25">
      <c r="BR977275" s="2394"/>
    </row>
    <row r="977276" spans="70:70" x14ac:dyDescent="0.25">
      <c r="BR977276" s="2381"/>
    </row>
    <row r="977300" spans="70:70" x14ac:dyDescent="0.25">
      <c r="BR977300" s="2394"/>
    </row>
    <row r="977301" spans="70:70" x14ac:dyDescent="0.25">
      <c r="BR977301" s="2381"/>
    </row>
    <row r="977325" spans="70:70" x14ac:dyDescent="0.25">
      <c r="BR977325" s="2394"/>
    </row>
    <row r="977326" spans="70:70" x14ac:dyDescent="0.25">
      <c r="BR977326" s="2381"/>
    </row>
    <row r="977350" spans="70:70" x14ac:dyDescent="0.25">
      <c r="BR977350" s="2394"/>
    </row>
    <row r="977351" spans="70:70" x14ac:dyDescent="0.25">
      <c r="BR977351" s="2381"/>
    </row>
    <row r="977375" spans="70:70" x14ac:dyDescent="0.25">
      <c r="BR977375" s="2394"/>
    </row>
    <row r="977376" spans="70:70" x14ac:dyDescent="0.25">
      <c r="BR977376" s="2381"/>
    </row>
    <row r="977400" spans="70:70" x14ac:dyDescent="0.25">
      <c r="BR977400" s="2394"/>
    </row>
    <row r="977401" spans="70:70" x14ac:dyDescent="0.25">
      <c r="BR977401" s="2381"/>
    </row>
    <row r="977425" spans="70:70" x14ac:dyDescent="0.25">
      <c r="BR977425" s="2394"/>
    </row>
    <row r="977426" spans="70:70" x14ac:dyDescent="0.25">
      <c r="BR977426" s="2381"/>
    </row>
    <row r="977450" spans="70:70" x14ac:dyDescent="0.25">
      <c r="BR977450" s="2394"/>
    </row>
    <row r="977451" spans="70:70" x14ac:dyDescent="0.25">
      <c r="BR977451" s="2381"/>
    </row>
    <row r="977475" spans="70:70" x14ac:dyDescent="0.25">
      <c r="BR977475" s="2394"/>
    </row>
    <row r="977476" spans="70:70" x14ac:dyDescent="0.25">
      <c r="BR977476" s="2381"/>
    </row>
    <row r="977500" spans="70:70" x14ac:dyDescent="0.25">
      <c r="BR977500" s="2394"/>
    </row>
    <row r="977501" spans="70:70" x14ac:dyDescent="0.25">
      <c r="BR977501" s="2381"/>
    </row>
    <row r="977525" spans="70:70" x14ac:dyDescent="0.25">
      <c r="BR977525" s="2394"/>
    </row>
    <row r="977526" spans="70:70" x14ac:dyDescent="0.25">
      <c r="BR977526" s="2381"/>
    </row>
    <row r="977550" spans="70:70" x14ac:dyDescent="0.25">
      <c r="BR977550" s="2394"/>
    </row>
    <row r="977551" spans="70:70" x14ac:dyDescent="0.25">
      <c r="BR977551" s="2381"/>
    </row>
    <row r="977575" spans="70:70" x14ac:dyDescent="0.25">
      <c r="BR977575" s="2394"/>
    </row>
    <row r="977576" spans="70:70" x14ac:dyDescent="0.25">
      <c r="BR977576" s="2381"/>
    </row>
    <row r="977600" spans="70:70" x14ac:dyDescent="0.25">
      <c r="BR977600" s="2394"/>
    </row>
    <row r="977601" spans="70:70" x14ac:dyDescent="0.25">
      <c r="BR977601" s="2381"/>
    </row>
    <row r="977625" spans="70:70" x14ac:dyDescent="0.25">
      <c r="BR977625" s="2394"/>
    </row>
    <row r="977626" spans="70:70" x14ac:dyDescent="0.25">
      <c r="BR977626" s="2381"/>
    </row>
    <row r="977650" spans="70:70" x14ac:dyDescent="0.25">
      <c r="BR977650" s="2394"/>
    </row>
    <row r="977651" spans="70:70" x14ac:dyDescent="0.25">
      <c r="BR977651" s="2381"/>
    </row>
    <row r="977675" spans="70:70" x14ac:dyDescent="0.25">
      <c r="BR977675" s="2394"/>
    </row>
    <row r="977676" spans="70:70" x14ac:dyDescent="0.25">
      <c r="BR977676" s="2381"/>
    </row>
    <row r="977700" spans="70:70" x14ac:dyDescent="0.25">
      <c r="BR977700" s="2394"/>
    </row>
    <row r="977701" spans="70:70" x14ac:dyDescent="0.25">
      <c r="BR977701" s="2381"/>
    </row>
    <row r="977725" spans="70:70" x14ac:dyDescent="0.25">
      <c r="BR977725" s="2394"/>
    </row>
    <row r="977726" spans="70:70" x14ac:dyDescent="0.25">
      <c r="BR977726" s="2381"/>
    </row>
    <row r="977750" spans="70:70" x14ac:dyDescent="0.25">
      <c r="BR977750" s="2394"/>
    </row>
    <row r="977751" spans="70:70" x14ac:dyDescent="0.25">
      <c r="BR977751" s="2381"/>
    </row>
    <row r="977775" spans="70:70" x14ac:dyDescent="0.25">
      <c r="BR977775" s="2394"/>
    </row>
    <row r="977776" spans="70:70" x14ac:dyDescent="0.25">
      <c r="BR977776" s="2381"/>
    </row>
    <row r="977800" spans="70:70" x14ac:dyDescent="0.25">
      <c r="BR977800" s="2394"/>
    </row>
    <row r="977801" spans="70:70" x14ac:dyDescent="0.25">
      <c r="BR977801" s="2381"/>
    </row>
    <row r="977825" spans="70:70" x14ac:dyDescent="0.25">
      <c r="BR977825" s="2394"/>
    </row>
    <row r="977826" spans="70:70" x14ac:dyDescent="0.25">
      <c r="BR977826" s="2381"/>
    </row>
    <row r="977850" spans="70:70" x14ac:dyDescent="0.25">
      <c r="BR977850" s="2394"/>
    </row>
    <row r="977851" spans="70:70" x14ac:dyDescent="0.25">
      <c r="BR977851" s="2381"/>
    </row>
    <row r="977875" spans="70:70" x14ac:dyDescent="0.25">
      <c r="BR977875" s="2394"/>
    </row>
    <row r="977876" spans="70:70" x14ac:dyDescent="0.25">
      <c r="BR977876" s="2381"/>
    </row>
    <row r="977900" spans="70:70" x14ac:dyDescent="0.25">
      <c r="BR977900" s="2394"/>
    </row>
    <row r="977901" spans="70:70" x14ac:dyDescent="0.25">
      <c r="BR977901" s="2381"/>
    </row>
    <row r="977925" spans="70:70" x14ac:dyDescent="0.25">
      <c r="BR977925" s="2394"/>
    </row>
    <row r="977926" spans="70:70" x14ac:dyDescent="0.25">
      <c r="BR977926" s="2381"/>
    </row>
    <row r="977950" spans="70:70" x14ac:dyDescent="0.25">
      <c r="BR977950" s="2394"/>
    </row>
    <row r="977951" spans="70:70" x14ac:dyDescent="0.25">
      <c r="BR977951" s="2381"/>
    </row>
    <row r="977975" spans="70:70" x14ac:dyDescent="0.25">
      <c r="BR977975" s="2394"/>
    </row>
    <row r="977976" spans="70:70" x14ac:dyDescent="0.25">
      <c r="BR977976" s="2381"/>
    </row>
    <row r="978000" spans="70:70" x14ac:dyDescent="0.25">
      <c r="BR978000" s="2394"/>
    </row>
    <row r="978001" spans="70:70" x14ac:dyDescent="0.25">
      <c r="BR978001" s="2381"/>
    </row>
    <row r="978025" spans="70:70" x14ac:dyDescent="0.25">
      <c r="BR978025" s="2394"/>
    </row>
    <row r="978026" spans="70:70" x14ac:dyDescent="0.25">
      <c r="BR978026" s="2381"/>
    </row>
    <row r="978050" spans="70:70" x14ac:dyDescent="0.25">
      <c r="BR978050" s="2394"/>
    </row>
    <row r="978051" spans="70:70" x14ac:dyDescent="0.25">
      <c r="BR978051" s="2381"/>
    </row>
    <row r="978075" spans="70:70" x14ac:dyDescent="0.25">
      <c r="BR978075" s="2394"/>
    </row>
    <row r="978076" spans="70:70" x14ac:dyDescent="0.25">
      <c r="BR978076" s="2381"/>
    </row>
    <row r="978100" spans="70:70" x14ac:dyDescent="0.25">
      <c r="BR978100" s="2394"/>
    </row>
    <row r="978101" spans="70:70" x14ac:dyDescent="0.25">
      <c r="BR978101" s="2381"/>
    </row>
    <row r="978125" spans="70:70" x14ac:dyDescent="0.25">
      <c r="BR978125" s="2394"/>
    </row>
    <row r="978126" spans="70:70" x14ac:dyDescent="0.25">
      <c r="BR978126" s="2381"/>
    </row>
    <row r="978150" spans="70:70" x14ac:dyDescent="0.25">
      <c r="BR978150" s="2394"/>
    </row>
    <row r="978151" spans="70:70" x14ac:dyDescent="0.25">
      <c r="BR978151" s="2381"/>
    </row>
    <row r="978175" spans="70:70" x14ac:dyDescent="0.25">
      <c r="BR978175" s="2394"/>
    </row>
    <row r="978176" spans="70:70" x14ac:dyDescent="0.25">
      <c r="BR978176" s="2381"/>
    </row>
    <row r="978200" spans="70:70" x14ac:dyDescent="0.25">
      <c r="BR978200" s="2394"/>
    </row>
    <row r="978201" spans="70:70" x14ac:dyDescent="0.25">
      <c r="BR978201" s="2381"/>
    </row>
    <row r="978225" spans="70:70" x14ac:dyDescent="0.25">
      <c r="BR978225" s="2394"/>
    </row>
    <row r="978226" spans="70:70" x14ac:dyDescent="0.25">
      <c r="BR978226" s="2381"/>
    </row>
    <row r="978250" spans="70:70" x14ac:dyDescent="0.25">
      <c r="BR978250" s="2394"/>
    </row>
    <row r="978251" spans="70:70" x14ac:dyDescent="0.25">
      <c r="BR978251" s="2381"/>
    </row>
    <row r="978275" spans="70:70" x14ac:dyDescent="0.25">
      <c r="BR978275" s="2394"/>
    </row>
    <row r="978276" spans="70:70" x14ac:dyDescent="0.25">
      <c r="BR978276" s="2381"/>
    </row>
    <row r="978300" spans="70:70" x14ac:dyDescent="0.25">
      <c r="BR978300" s="2394"/>
    </row>
    <row r="978301" spans="70:70" x14ac:dyDescent="0.25">
      <c r="BR978301" s="2381"/>
    </row>
    <row r="978325" spans="70:70" x14ac:dyDescent="0.25">
      <c r="BR978325" s="2394"/>
    </row>
    <row r="978326" spans="70:70" x14ac:dyDescent="0.25">
      <c r="BR978326" s="2381"/>
    </row>
    <row r="978350" spans="70:70" x14ac:dyDescent="0.25">
      <c r="BR978350" s="2394"/>
    </row>
    <row r="978351" spans="70:70" x14ac:dyDescent="0.25">
      <c r="BR978351" s="2381"/>
    </row>
    <row r="978375" spans="70:70" x14ac:dyDescent="0.25">
      <c r="BR978375" s="2394"/>
    </row>
    <row r="978376" spans="70:70" x14ac:dyDescent="0.25">
      <c r="BR978376" s="2381"/>
    </row>
    <row r="978400" spans="70:70" x14ac:dyDescent="0.25">
      <c r="BR978400" s="2394"/>
    </row>
    <row r="978401" spans="70:70" x14ac:dyDescent="0.25">
      <c r="BR978401" s="2381"/>
    </row>
    <row r="978425" spans="70:70" x14ac:dyDescent="0.25">
      <c r="BR978425" s="2394"/>
    </row>
    <row r="978426" spans="70:70" x14ac:dyDescent="0.25">
      <c r="BR978426" s="2381"/>
    </row>
    <row r="978450" spans="70:70" x14ac:dyDescent="0.25">
      <c r="BR978450" s="2394"/>
    </row>
    <row r="978451" spans="70:70" x14ac:dyDescent="0.25">
      <c r="BR978451" s="2381"/>
    </row>
    <row r="978475" spans="70:70" x14ac:dyDescent="0.25">
      <c r="BR978475" s="2394"/>
    </row>
    <row r="978476" spans="70:70" x14ac:dyDescent="0.25">
      <c r="BR978476" s="2381"/>
    </row>
    <row r="978500" spans="70:70" x14ac:dyDescent="0.25">
      <c r="BR978500" s="2394"/>
    </row>
    <row r="978501" spans="70:70" x14ac:dyDescent="0.25">
      <c r="BR978501" s="2381"/>
    </row>
    <row r="978525" spans="70:70" x14ac:dyDescent="0.25">
      <c r="BR978525" s="2394"/>
    </row>
    <row r="978526" spans="70:70" x14ac:dyDescent="0.25">
      <c r="BR978526" s="2381"/>
    </row>
    <row r="978550" spans="70:70" x14ac:dyDescent="0.25">
      <c r="BR978550" s="2394"/>
    </row>
    <row r="978551" spans="70:70" x14ac:dyDescent="0.25">
      <c r="BR978551" s="2381"/>
    </row>
    <row r="978575" spans="70:70" x14ac:dyDescent="0.25">
      <c r="BR978575" s="2394"/>
    </row>
    <row r="978576" spans="70:70" x14ac:dyDescent="0.25">
      <c r="BR978576" s="2381"/>
    </row>
    <row r="978600" spans="70:70" x14ac:dyDescent="0.25">
      <c r="BR978600" s="2394"/>
    </row>
    <row r="978601" spans="70:70" x14ac:dyDescent="0.25">
      <c r="BR978601" s="2381"/>
    </row>
    <row r="978625" spans="70:70" x14ac:dyDescent="0.25">
      <c r="BR978625" s="2394"/>
    </row>
    <row r="978626" spans="70:70" x14ac:dyDescent="0.25">
      <c r="BR978626" s="2381"/>
    </row>
    <row r="978650" spans="70:70" x14ac:dyDescent="0.25">
      <c r="BR978650" s="2394"/>
    </row>
    <row r="978651" spans="70:70" x14ac:dyDescent="0.25">
      <c r="BR978651" s="2381"/>
    </row>
    <row r="978675" spans="70:70" x14ac:dyDescent="0.25">
      <c r="BR978675" s="2394"/>
    </row>
    <row r="978676" spans="70:70" x14ac:dyDescent="0.25">
      <c r="BR978676" s="2381"/>
    </row>
    <row r="978700" spans="70:70" x14ac:dyDescent="0.25">
      <c r="BR978700" s="2394"/>
    </row>
    <row r="978701" spans="70:70" x14ac:dyDescent="0.25">
      <c r="BR978701" s="2381"/>
    </row>
    <row r="978725" spans="70:70" x14ac:dyDescent="0.25">
      <c r="BR978725" s="2394"/>
    </row>
    <row r="978726" spans="70:70" x14ac:dyDescent="0.25">
      <c r="BR978726" s="2381"/>
    </row>
    <row r="978750" spans="70:70" x14ac:dyDescent="0.25">
      <c r="BR978750" s="2394"/>
    </row>
    <row r="978751" spans="70:70" x14ac:dyDescent="0.25">
      <c r="BR978751" s="2381"/>
    </row>
    <row r="978775" spans="70:70" x14ac:dyDescent="0.25">
      <c r="BR978775" s="2394"/>
    </row>
    <row r="978776" spans="70:70" x14ac:dyDescent="0.25">
      <c r="BR978776" s="2381"/>
    </row>
    <row r="978800" spans="70:70" x14ac:dyDescent="0.25">
      <c r="BR978800" s="2394"/>
    </row>
    <row r="978801" spans="70:70" x14ac:dyDescent="0.25">
      <c r="BR978801" s="2381"/>
    </row>
    <row r="978825" spans="70:70" x14ac:dyDescent="0.25">
      <c r="BR978825" s="2394"/>
    </row>
    <row r="978826" spans="70:70" x14ac:dyDescent="0.25">
      <c r="BR978826" s="2381"/>
    </row>
    <row r="978850" spans="70:70" x14ac:dyDescent="0.25">
      <c r="BR978850" s="2394"/>
    </row>
    <row r="978851" spans="70:70" x14ac:dyDescent="0.25">
      <c r="BR978851" s="2381"/>
    </row>
    <row r="978875" spans="70:70" x14ac:dyDescent="0.25">
      <c r="BR978875" s="2394"/>
    </row>
    <row r="978876" spans="70:70" x14ac:dyDescent="0.25">
      <c r="BR978876" s="2381"/>
    </row>
    <row r="978900" spans="70:70" x14ac:dyDescent="0.25">
      <c r="BR978900" s="2394"/>
    </row>
    <row r="978901" spans="70:70" x14ac:dyDescent="0.25">
      <c r="BR978901" s="2381"/>
    </row>
    <row r="978925" spans="70:70" x14ac:dyDescent="0.25">
      <c r="BR978925" s="2394"/>
    </row>
    <row r="978926" spans="70:70" x14ac:dyDescent="0.25">
      <c r="BR978926" s="2381"/>
    </row>
    <row r="978950" spans="70:70" x14ac:dyDescent="0.25">
      <c r="BR978950" s="2394"/>
    </row>
    <row r="978951" spans="70:70" x14ac:dyDescent="0.25">
      <c r="BR978951" s="2381"/>
    </row>
    <row r="978975" spans="70:70" x14ac:dyDescent="0.25">
      <c r="BR978975" s="2394"/>
    </row>
    <row r="978976" spans="70:70" x14ac:dyDescent="0.25">
      <c r="BR978976" s="2381"/>
    </row>
    <row r="979000" spans="70:70" x14ac:dyDescent="0.25">
      <c r="BR979000" s="2394"/>
    </row>
    <row r="979001" spans="70:70" x14ac:dyDescent="0.25">
      <c r="BR979001" s="2381"/>
    </row>
    <row r="979025" spans="70:70" x14ac:dyDescent="0.25">
      <c r="BR979025" s="2394"/>
    </row>
    <row r="979026" spans="70:70" x14ac:dyDescent="0.25">
      <c r="BR979026" s="2381"/>
    </row>
    <row r="979050" spans="70:70" x14ac:dyDescent="0.25">
      <c r="BR979050" s="2394"/>
    </row>
    <row r="979051" spans="70:70" x14ac:dyDescent="0.25">
      <c r="BR979051" s="2381"/>
    </row>
    <row r="979075" spans="70:70" x14ac:dyDescent="0.25">
      <c r="BR979075" s="2394"/>
    </row>
    <row r="979076" spans="70:70" x14ac:dyDescent="0.25">
      <c r="BR979076" s="2381"/>
    </row>
    <row r="979100" spans="70:70" x14ac:dyDescent="0.25">
      <c r="BR979100" s="2394"/>
    </row>
    <row r="979101" spans="70:70" x14ac:dyDescent="0.25">
      <c r="BR979101" s="2381"/>
    </row>
    <row r="979125" spans="70:70" x14ac:dyDescent="0.25">
      <c r="BR979125" s="2394"/>
    </row>
    <row r="979126" spans="70:70" x14ac:dyDescent="0.25">
      <c r="BR979126" s="2381"/>
    </row>
    <row r="979150" spans="70:70" x14ac:dyDescent="0.25">
      <c r="BR979150" s="2394"/>
    </row>
    <row r="979151" spans="70:70" x14ac:dyDescent="0.25">
      <c r="BR979151" s="2381"/>
    </row>
    <row r="979175" spans="70:70" x14ac:dyDescent="0.25">
      <c r="BR979175" s="2394"/>
    </row>
    <row r="979176" spans="70:70" x14ac:dyDescent="0.25">
      <c r="BR979176" s="2381"/>
    </row>
    <row r="979200" spans="70:70" x14ac:dyDescent="0.25">
      <c r="BR979200" s="2394"/>
    </row>
    <row r="979201" spans="70:70" x14ac:dyDescent="0.25">
      <c r="BR979201" s="2381"/>
    </row>
    <row r="979225" spans="70:70" x14ac:dyDescent="0.25">
      <c r="BR979225" s="2394"/>
    </row>
    <row r="979226" spans="70:70" x14ac:dyDescent="0.25">
      <c r="BR979226" s="2381"/>
    </row>
    <row r="979250" spans="70:70" x14ac:dyDescent="0.25">
      <c r="BR979250" s="2394"/>
    </row>
    <row r="979251" spans="70:70" x14ac:dyDescent="0.25">
      <c r="BR979251" s="2381"/>
    </row>
    <row r="979275" spans="70:70" x14ac:dyDescent="0.25">
      <c r="BR979275" s="2394"/>
    </row>
    <row r="979276" spans="70:70" x14ac:dyDescent="0.25">
      <c r="BR979276" s="2381"/>
    </row>
    <row r="979300" spans="70:70" x14ac:dyDescent="0.25">
      <c r="BR979300" s="2394"/>
    </row>
    <row r="979301" spans="70:70" x14ac:dyDescent="0.25">
      <c r="BR979301" s="2381"/>
    </row>
    <row r="979325" spans="70:70" x14ac:dyDescent="0.25">
      <c r="BR979325" s="2394"/>
    </row>
    <row r="979326" spans="70:70" x14ac:dyDescent="0.25">
      <c r="BR979326" s="2381"/>
    </row>
    <row r="979350" spans="70:70" x14ac:dyDescent="0.25">
      <c r="BR979350" s="2394"/>
    </row>
    <row r="979351" spans="70:70" x14ac:dyDescent="0.25">
      <c r="BR979351" s="2381"/>
    </row>
    <row r="979375" spans="70:70" x14ac:dyDescent="0.25">
      <c r="BR979375" s="2394"/>
    </row>
    <row r="979376" spans="70:70" x14ac:dyDescent="0.25">
      <c r="BR979376" s="2381"/>
    </row>
    <row r="979400" spans="70:70" x14ac:dyDescent="0.25">
      <c r="BR979400" s="2394"/>
    </row>
    <row r="979401" spans="70:70" x14ac:dyDescent="0.25">
      <c r="BR979401" s="2381"/>
    </row>
    <row r="979425" spans="70:70" x14ac:dyDescent="0.25">
      <c r="BR979425" s="2394"/>
    </row>
    <row r="979426" spans="70:70" x14ac:dyDescent="0.25">
      <c r="BR979426" s="2381"/>
    </row>
    <row r="979450" spans="70:70" x14ac:dyDescent="0.25">
      <c r="BR979450" s="2394"/>
    </row>
    <row r="979451" spans="70:70" x14ac:dyDescent="0.25">
      <c r="BR979451" s="2381"/>
    </row>
    <row r="979475" spans="70:70" x14ac:dyDescent="0.25">
      <c r="BR979475" s="2394"/>
    </row>
    <row r="979476" spans="70:70" x14ac:dyDescent="0.25">
      <c r="BR979476" s="2381"/>
    </row>
    <row r="979500" spans="70:70" x14ac:dyDescent="0.25">
      <c r="BR979500" s="2394"/>
    </row>
    <row r="979501" spans="70:70" x14ac:dyDescent="0.25">
      <c r="BR979501" s="2381"/>
    </row>
    <row r="979525" spans="70:70" x14ac:dyDescent="0.25">
      <c r="BR979525" s="2394"/>
    </row>
    <row r="979526" spans="70:70" x14ac:dyDescent="0.25">
      <c r="BR979526" s="2381"/>
    </row>
    <row r="979550" spans="70:70" x14ac:dyDescent="0.25">
      <c r="BR979550" s="2394"/>
    </row>
    <row r="979551" spans="70:70" x14ac:dyDescent="0.25">
      <c r="BR979551" s="2381"/>
    </row>
    <row r="979575" spans="70:70" x14ac:dyDescent="0.25">
      <c r="BR979575" s="2394"/>
    </row>
    <row r="979576" spans="70:70" x14ac:dyDescent="0.25">
      <c r="BR979576" s="2381"/>
    </row>
    <row r="979600" spans="70:70" x14ac:dyDescent="0.25">
      <c r="BR979600" s="2394"/>
    </row>
    <row r="979601" spans="70:70" x14ac:dyDescent="0.25">
      <c r="BR979601" s="2381"/>
    </row>
    <row r="979625" spans="70:70" x14ac:dyDescent="0.25">
      <c r="BR979625" s="2394"/>
    </row>
    <row r="979626" spans="70:70" x14ac:dyDescent="0.25">
      <c r="BR979626" s="2381"/>
    </row>
    <row r="979650" spans="70:70" x14ac:dyDescent="0.25">
      <c r="BR979650" s="2394"/>
    </row>
    <row r="979651" spans="70:70" x14ac:dyDescent="0.25">
      <c r="BR979651" s="2381"/>
    </row>
    <row r="979675" spans="70:70" x14ac:dyDescent="0.25">
      <c r="BR979675" s="2394"/>
    </row>
    <row r="979676" spans="70:70" x14ac:dyDescent="0.25">
      <c r="BR979676" s="2381"/>
    </row>
    <row r="979700" spans="70:70" x14ac:dyDescent="0.25">
      <c r="BR979700" s="2394"/>
    </row>
    <row r="979701" spans="70:70" x14ac:dyDescent="0.25">
      <c r="BR979701" s="2381"/>
    </row>
    <row r="979725" spans="70:70" x14ac:dyDescent="0.25">
      <c r="BR979725" s="2394"/>
    </row>
    <row r="979726" spans="70:70" x14ac:dyDescent="0.25">
      <c r="BR979726" s="2381"/>
    </row>
    <row r="979750" spans="70:70" x14ac:dyDescent="0.25">
      <c r="BR979750" s="2394"/>
    </row>
    <row r="979751" spans="70:70" x14ac:dyDescent="0.25">
      <c r="BR979751" s="2381"/>
    </row>
    <row r="979775" spans="70:70" x14ac:dyDescent="0.25">
      <c r="BR979775" s="2394"/>
    </row>
    <row r="979776" spans="70:70" x14ac:dyDescent="0.25">
      <c r="BR979776" s="2381"/>
    </row>
    <row r="979800" spans="70:70" x14ac:dyDescent="0.25">
      <c r="BR979800" s="2394"/>
    </row>
    <row r="979801" spans="70:70" x14ac:dyDescent="0.25">
      <c r="BR979801" s="2381"/>
    </row>
    <row r="979825" spans="70:70" x14ac:dyDescent="0.25">
      <c r="BR979825" s="2394"/>
    </row>
    <row r="979826" spans="70:70" x14ac:dyDescent="0.25">
      <c r="BR979826" s="2381"/>
    </row>
    <row r="979850" spans="70:70" x14ac:dyDescent="0.25">
      <c r="BR979850" s="2394"/>
    </row>
    <row r="979851" spans="70:70" x14ac:dyDescent="0.25">
      <c r="BR979851" s="2381"/>
    </row>
    <row r="979875" spans="70:70" x14ac:dyDescent="0.25">
      <c r="BR979875" s="2394"/>
    </row>
    <row r="979876" spans="70:70" x14ac:dyDescent="0.25">
      <c r="BR979876" s="2381"/>
    </row>
    <row r="979900" spans="70:70" x14ac:dyDescent="0.25">
      <c r="BR979900" s="2394"/>
    </row>
    <row r="979901" spans="70:70" x14ac:dyDescent="0.25">
      <c r="BR979901" s="2381"/>
    </row>
    <row r="979925" spans="70:70" x14ac:dyDescent="0.25">
      <c r="BR979925" s="2394"/>
    </row>
    <row r="979926" spans="70:70" x14ac:dyDescent="0.25">
      <c r="BR979926" s="2381"/>
    </row>
    <row r="979950" spans="70:70" x14ac:dyDescent="0.25">
      <c r="BR979950" s="2394"/>
    </row>
    <row r="979951" spans="70:70" x14ac:dyDescent="0.25">
      <c r="BR979951" s="2381"/>
    </row>
    <row r="979975" spans="70:70" x14ac:dyDescent="0.25">
      <c r="BR979975" s="2394"/>
    </row>
    <row r="979976" spans="70:70" x14ac:dyDescent="0.25">
      <c r="BR979976" s="2381"/>
    </row>
    <row r="980000" spans="70:70" x14ac:dyDescent="0.25">
      <c r="BR980000" s="2394"/>
    </row>
    <row r="980001" spans="70:70" x14ac:dyDescent="0.25">
      <c r="BR980001" s="2381"/>
    </row>
    <row r="980025" spans="70:70" x14ac:dyDescent="0.25">
      <c r="BR980025" s="2394"/>
    </row>
    <row r="980026" spans="70:70" x14ac:dyDescent="0.25">
      <c r="BR980026" s="2381"/>
    </row>
    <row r="980050" spans="70:70" x14ac:dyDescent="0.25">
      <c r="BR980050" s="2394"/>
    </row>
    <row r="980051" spans="70:70" x14ac:dyDescent="0.25">
      <c r="BR980051" s="2381"/>
    </row>
    <row r="980075" spans="70:70" x14ac:dyDescent="0.25">
      <c r="BR980075" s="2394"/>
    </row>
    <row r="980076" spans="70:70" x14ac:dyDescent="0.25">
      <c r="BR980076" s="2381"/>
    </row>
    <row r="980100" spans="70:70" x14ac:dyDescent="0.25">
      <c r="BR980100" s="2394"/>
    </row>
    <row r="980101" spans="70:70" x14ac:dyDescent="0.25">
      <c r="BR980101" s="2381"/>
    </row>
    <row r="980125" spans="70:70" x14ac:dyDescent="0.25">
      <c r="BR980125" s="2394"/>
    </row>
    <row r="980126" spans="70:70" x14ac:dyDescent="0.25">
      <c r="BR980126" s="2381"/>
    </row>
    <row r="980150" spans="70:70" x14ac:dyDescent="0.25">
      <c r="BR980150" s="2394"/>
    </row>
    <row r="980151" spans="70:70" x14ac:dyDescent="0.25">
      <c r="BR980151" s="2381"/>
    </row>
    <row r="980175" spans="70:70" x14ac:dyDescent="0.25">
      <c r="BR980175" s="2394"/>
    </row>
    <row r="980176" spans="70:70" x14ac:dyDescent="0.25">
      <c r="BR980176" s="2381"/>
    </row>
    <row r="980200" spans="70:70" x14ac:dyDescent="0.25">
      <c r="BR980200" s="2394"/>
    </row>
    <row r="980201" spans="70:70" x14ac:dyDescent="0.25">
      <c r="BR980201" s="2381"/>
    </row>
    <row r="980225" spans="70:70" x14ac:dyDescent="0.25">
      <c r="BR980225" s="2394"/>
    </row>
    <row r="980226" spans="70:70" x14ac:dyDescent="0.25">
      <c r="BR980226" s="2381"/>
    </row>
    <row r="980250" spans="70:70" x14ac:dyDescent="0.25">
      <c r="BR980250" s="2394"/>
    </row>
    <row r="980251" spans="70:70" x14ac:dyDescent="0.25">
      <c r="BR980251" s="2381"/>
    </row>
    <row r="980275" spans="70:70" x14ac:dyDescent="0.25">
      <c r="BR980275" s="2394"/>
    </row>
    <row r="980276" spans="70:70" x14ac:dyDescent="0.25">
      <c r="BR980276" s="2381"/>
    </row>
    <row r="980300" spans="70:70" x14ac:dyDescent="0.25">
      <c r="BR980300" s="2394"/>
    </row>
    <row r="980301" spans="70:70" x14ac:dyDescent="0.25">
      <c r="BR980301" s="2381"/>
    </row>
    <row r="980325" spans="70:70" x14ac:dyDescent="0.25">
      <c r="BR980325" s="2394"/>
    </row>
    <row r="980326" spans="70:70" x14ac:dyDescent="0.25">
      <c r="BR980326" s="2381"/>
    </row>
    <row r="980350" spans="70:70" x14ac:dyDescent="0.25">
      <c r="BR980350" s="2394"/>
    </row>
    <row r="980351" spans="70:70" x14ac:dyDescent="0.25">
      <c r="BR980351" s="2381"/>
    </row>
    <row r="980375" spans="70:70" x14ac:dyDescent="0.25">
      <c r="BR980375" s="2394"/>
    </row>
    <row r="980376" spans="70:70" x14ac:dyDescent="0.25">
      <c r="BR980376" s="2381"/>
    </row>
    <row r="980400" spans="70:70" x14ac:dyDescent="0.25">
      <c r="BR980400" s="2394"/>
    </row>
    <row r="980401" spans="70:70" x14ac:dyDescent="0.25">
      <c r="BR980401" s="2381"/>
    </row>
    <row r="980425" spans="70:70" x14ac:dyDescent="0.25">
      <c r="BR980425" s="2394"/>
    </row>
    <row r="980426" spans="70:70" x14ac:dyDescent="0.25">
      <c r="BR980426" s="2381"/>
    </row>
    <row r="980450" spans="70:70" x14ac:dyDescent="0.25">
      <c r="BR980450" s="2394"/>
    </row>
    <row r="980451" spans="70:70" x14ac:dyDescent="0.25">
      <c r="BR980451" s="2381"/>
    </row>
    <row r="980475" spans="70:70" x14ac:dyDescent="0.25">
      <c r="BR980475" s="2394"/>
    </row>
    <row r="980476" spans="70:70" x14ac:dyDescent="0.25">
      <c r="BR980476" s="2381"/>
    </row>
    <row r="980500" spans="70:70" x14ac:dyDescent="0.25">
      <c r="BR980500" s="2394"/>
    </row>
    <row r="980501" spans="70:70" x14ac:dyDescent="0.25">
      <c r="BR980501" s="2381"/>
    </row>
    <row r="980525" spans="70:70" x14ac:dyDescent="0.25">
      <c r="BR980525" s="2394"/>
    </row>
    <row r="980526" spans="70:70" x14ac:dyDescent="0.25">
      <c r="BR980526" s="2381"/>
    </row>
    <row r="980550" spans="70:70" x14ac:dyDescent="0.25">
      <c r="BR980550" s="2394"/>
    </row>
    <row r="980551" spans="70:70" x14ac:dyDescent="0.25">
      <c r="BR980551" s="2381"/>
    </row>
    <row r="980575" spans="70:70" x14ac:dyDescent="0.25">
      <c r="BR980575" s="2394"/>
    </row>
    <row r="980576" spans="70:70" x14ac:dyDescent="0.25">
      <c r="BR980576" s="2381"/>
    </row>
    <row r="980600" spans="70:70" x14ac:dyDescent="0.25">
      <c r="BR980600" s="2394"/>
    </row>
    <row r="980601" spans="70:70" x14ac:dyDescent="0.25">
      <c r="BR980601" s="2381"/>
    </row>
    <row r="980625" spans="70:70" x14ac:dyDescent="0.25">
      <c r="BR980625" s="2394"/>
    </row>
    <row r="980626" spans="70:70" x14ac:dyDescent="0.25">
      <c r="BR980626" s="2381"/>
    </row>
    <row r="980650" spans="70:70" x14ac:dyDescent="0.25">
      <c r="BR980650" s="2394"/>
    </row>
    <row r="980651" spans="70:70" x14ac:dyDescent="0.25">
      <c r="BR980651" s="2381"/>
    </row>
    <row r="980675" spans="70:70" x14ac:dyDescent="0.25">
      <c r="BR980675" s="2394"/>
    </row>
    <row r="980676" spans="70:70" x14ac:dyDescent="0.25">
      <c r="BR980676" s="2381"/>
    </row>
    <row r="980700" spans="70:70" x14ac:dyDescent="0.25">
      <c r="BR980700" s="2394"/>
    </row>
    <row r="980701" spans="70:70" x14ac:dyDescent="0.25">
      <c r="BR980701" s="2381"/>
    </row>
    <row r="980725" spans="70:70" x14ac:dyDescent="0.25">
      <c r="BR980725" s="2394"/>
    </row>
    <row r="980726" spans="70:70" x14ac:dyDescent="0.25">
      <c r="BR980726" s="2381"/>
    </row>
    <row r="980750" spans="70:70" x14ac:dyDescent="0.25">
      <c r="BR980750" s="2394"/>
    </row>
    <row r="980751" spans="70:70" x14ac:dyDescent="0.25">
      <c r="BR980751" s="2381"/>
    </row>
    <row r="980775" spans="70:70" x14ac:dyDescent="0.25">
      <c r="BR980775" s="2394"/>
    </row>
    <row r="980776" spans="70:70" x14ac:dyDescent="0.25">
      <c r="BR980776" s="2381"/>
    </row>
    <row r="980800" spans="70:70" x14ac:dyDescent="0.25">
      <c r="BR980800" s="2394"/>
    </row>
    <row r="980801" spans="70:70" x14ac:dyDescent="0.25">
      <c r="BR980801" s="2381"/>
    </row>
    <row r="980825" spans="70:70" x14ac:dyDescent="0.25">
      <c r="BR980825" s="2394"/>
    </row>
    <row r="980826" spans="70:70" x14ac:dyDescent="0.25">
      <c r="BR980826" s="2381"/>
    </row>
    <row r="980850" spans="70:70" x14ac:dyDescent="0.25">
      <c r="BR980850" s="2394"/>
    </row>
    <row r="980851" spans="70:70" x14ac:dyDescent="0.25">
      <c r="BR980851" s="2381"/>
    </row>
    <row r="980875" spans="70:70" x14ac:dyDescent="0.25">
      <c r="BR980875" s="2394"/>
    </row>
    <row r="980876" spans="70:70" x14ac:dyDescent="0.25">
      <c r="BR980876" s="2381"/>
    </row>
    <row r="980900" spans="70:70" x14ac:dyDescent="0.25">
      <c r="BR980900" s="2394"/>
    </row>
    <row r="980901" spans="70:70" x14ac:dyDescent="0.25">
      <c r="BR980901" s="2381"/>
    </row>
    <row r="980925" spans="70:70" x14ac:dyDescent="0.25">
      <c r="BR980925" s="2394"/>
    </row>
    <row r="980926" spans="70:70" x14ac:dyDescent="0.25">
      <c r="BR980926" s="2381"/>
    </row>
    <row r="980950" spans="70:70" x14ac:dyDescent="0.25">
      <c r="BR980950" s="2394"/>
    </row>
    <row r="980951" spans="70:70" x14ac:dyDescent="0.25">
      <c r="BR980951" s="2381"/>
    </row>
    <row r="980975" spans="70:70" x14ac:dyDescent="0.25">
      <c r="BR980975" s="2394"/>
    </row>
    <row r="980976" spans="70:70" x14ac:dyDescent="0.25">
      <c r="BR980976" s="2381"/>
    </row>
    <row r="981000" spans="70:70" x14ac:dyDescent="0.25">
      <c r="BR981000" s="2394"/>
    </row>
    <row r="981001" spans="70:70" x14ac:dyDescent="0.25">
      <c r="BR981001" s="2381"/>
    </row>
    <row r="981025" spans="70:70" x14ac:dyDescent="0.25">
      <c r="BR981025" s="2394"/>
    </row>
    <row r="981026" spans="70:70" x14ac:dyDescent="0.25">
      <c r="BR981026" s="2381"/>
    </row>
    <row r="981050" spans="70:70" x14ac:dyDescent="0.25">
      <c r="BR981050" s="2394"/>
    </row>
    <row r="981051" spans="70:70" x14ac:dyDescent="0.25">
      <c r="BR981051" s="2381"/>
    </row>
    <row r="981075" spans="70:70" x14ac:dyDescent="0.25">
      <c r="BR981075" s="2394"/>
    </row>
    <row r="981076" spans="70:70" x14ac:dyDescent="0.25">
      <c r="BR981076" s="2381"/>
    </row>
    <row r="981100" spans="70:70" x14ac:dyDescent="0.25">
      <c r="BR981100" s="2394"/>
    </row>
    <row r="981101" spans="70:70" x14ac:dyDescent="0.25">
      <c r="BR981101" s="2381"/>
    </row>
    <row r="981125" spans="70:70" x14ac:dyDescent="0.25">
      <c r="BR981125" s="2394"/>
    </row>
    <row r="981126" spans="70:70" x14ac:dyDescent="0.25">
      <c r="BR981126" s="2381"/>
    </row>
    <row r="981150" spans="70:70" x14ac:dyDescent="0.25">
      <c r="BR981150" s="2394"/>
    </row>
    <row r="981151" spans="70:70" x14ac:dyDescent="0.25">
      <c r="BR981151" s="2381"/>
    </row>
    <row r="981175" spans="70:70" x14ac:dyDescent="0.25">
      <c r="BR981175" s="2394"/>
    </row>
    <row r="981176" spans="70:70" x14ac:dyDescent="0.25">
      <c r="BR981176" s="2381"/>
    </row>
    <row r="981200" spans="70:70" x14ac:dyDescent="0.25">
      <c r="BR981200" s="2394"/>
    </row>
    <row r="981201" spans="70:70" x14ac:dyDescent="0.25">
      <c r="BR981201" s="2381"/>
    </row>
    <row r="981225" spans="70:70" x14ac:dyDescent="0.25">
      <c r="BR981225" s="2394"/>
    </row>
    <row r="981226" spans="70:70" x14ac:dyDescent="0.25">
      <c r="BR981226" s="2381"/>
    </row>
    <row r="981250" spans="70:70" x14ac:dyDescent="0.25">
      <c r="BR981250" s="2394"/>
    </row>
    <row r="981251" spans="70:70" x14ac:dyDescent="0.25">
      <c r="BR981251" s="2381"/>
    </row>
    <row r="981275" spans="70:70" x14ac:dyDescent="0.25">
      <c r="BR981275" s="2394"/>
    </row>
    <row r="981276" spans="70:70" x14ac:dyDescent="0.25">
      <c r="BR981276" s="2381"/>
    </row>
    <row r="981300" spans="70:70" x14ac:dyDescent="0.25">
      <c r="BR981300" s="2394"/>
    </row>
    <row r="981301" spans="70:70" x14ac:dyDescent="0.25">
      <c r="BR981301" s="2381"/>
    </row>
    <row r="981325" spans="70:70" x14ac:dyDescent="0.25">
      <c r="BR981325" s="2394"/>
    </row>
    <row r="981326" spans="70:70" x14ac:dyDescent="0.25">
      <c r="BR981326" s="2381"/>
    </row>
    <row r="981350" spans="70:70" x14ac:dyDescent="0.25">
      <c r="BR981350" s="2394"/>
    </row>
    <row r="981351" spans="70:70" x14ac:dyDescent="0.25">
      <c r="BR981351" s="2381"/>
    </row>
    <row r="981375" spans="70:70" x14ac:dyDescent="0.25">
      <c r="BR981375" s="2394"/>
    </row>
    <row r="981376" spans="70:70" x14ac:dyDescent="0.25">
      <c r="BR981376" s="2381"/>
    </row>
    <row r="981400" spans="70:70" x14ac:dyDescent="0.25">
      <c r="BR981400" s="2394"/>
    </row>
    <row r="981401" spans="70:70" x14ac:dyDescent="0.25">
      <c r="BR981401" s="2381"/>
    </row>
    <row r="981425" spans="70:70" x14ac:dyDescent="0.25">
      <c r="BR981425" s="2394"/>
    </row>
    <row r="981426" spans="70:70" x14ac:dyDescent="0.25">
      <c r="BR981426" s="2381"/>
    </row>
    <row r="981450" spans="70:70" x14ac:dyDescent="0.25">
      <c r="BR981450" s="2394"/>
    </row>
    <row r="981451" spans="70:70" x14ac:dyDescent="0.25">
      <c r="BR981451" s="2381"/>
    </row>
    <row r="981475" spans="70:70" x14ac:dyDescent="0.25">
      <c r="BR981475" s="2394"/>
    </row>
    <row r="981476" spans="70:70" x14ac:dyDescent="0.25">
      <c r="BR981476" s="2381"/>
    </row>
    <row r="981500" spans="70:70" x14ac:dyDescent="0.25">
      <c r="BR981500" s="2394"/>
    </row>
    <row r="981501" spans="70:70" x14ac:dyDescent="0.25">
      <c r="BR981501" s="2381"/>
    </row>
    <row r="981525" spans="70:70" x14ac:dyDescent="0.25">
      <c r="BR981525" s="2394"/>
    </row>
    <row r="981526" spans="70:70" x14ac:dyDescent="0.25">
      <c r="BR981526" s="2381"/>
    </row>
    <row r="981550" spans="70:70" x14ac:dyDescent="0.25">
      <c r="BR981550" s="2394"/>
    </row>
    <row r="981551" spans="70:70" x14ac:dyDescent="0.25">
      <c r="BR981551" s="2381"/>
    </row>
    <row r="981575" spans="70:70" x14ac:dyDescent="0.25">
      <c r="BR981575" s="2394"/>
    </row>
    <row r="981576" spans="70:70" x14ac:dyDescent="0.25">
      <c r="BR981576" s="2381"/>
    </row>
    <row r="981600" spans="70:70" x14ac:dyDescent="0.25">
      <c r="BR981600" s="2394"/>
    </row>
    <row r="981601" spans="70:70" x14ac:dyDescent="0.25">
      <c r="BR981601" s="2381"/>
    </row>
    <row r="981625" spans="70:70" x14ac:dyDescent="0.25">
      <c r="BR981625" s="2394"/>
    </row>
    <row r="981626" spans="70:70" x14ac:dyDescent="0.25">
      <c r="BR981626" s="2381"/>
    </row>
    <row r="981650" spans="70:70" x14ac:dyDescent="0.25">
      <c r="BR981650" s="2394"/>
    </row>
    <row r="981651" spans="70:70" x14ac:dyDescent="0.25">
      <c r="BR981651" s="2381"/>
    </row>
    <row r="981675" spans="70:70" x14ac:dyDescent="0.25">
      <c r="BR981675" s="2394"/>
    </row>
    <row r="981676" spans="70:70" x14ac:dyDescent="0.25">
      <c r="BR981676" s="2381"/>
    </row>
    <row r="981700" spans="70:70" x14ac:dyDescent="0.25">
      <c r="BR981700" s="2394"/>
    </row>
    <row r="981701" spans="70:70" x14ac:dyDescent="0.25">
      <c r="BR981701" s="2381"/>
    </row>
    <row r="981725" spans="70:70" x14ac:dyDescent="0.25">
      <c r="BR981725" s="2394"/>
    </row>
    <row r="981726" spans="70:70" x14ac:dyDescent="0.25">
      <c r="BR981726" s="2381"/>
    </row>
    <row r="981750" spans="70:70" x14ac:dyDescent="0.25">
      <c r="BR981750" s="2394"/>
    </row>
    <row r="981751" spans="70:70" x14ac:dyDescent="0.25">
      <c r="BR981751" s="2381"/>
    </row>
    <row r="981775" spans="70:70" x14ac:dyDescent="0.25">
      <c r="BR981775" s="2394"/>
    </row>
    <row r="981776" spans="70:70" x14ac:dyDescent="0.25">
      <c r="BR981776" s="2381"/>
    </row>
    <row r="981800" spans="70:70" x14ac:dyDescent="0.25">
      <c r="BR981800" s="2394"/>
    </row>
    <row r="981801" spans="70:70" x14ac:dyDescent="0.25">
      <c r="BR981801" s="2381"/>
    </row>
    <row r="981825" spans="70:70" x14ac:dyDescent="0.25">
      <c r="BR981825" s="2394"/>
    </row>
    <row r="981826" spans="70:70" x14ac:dyDescent="0.25">
      <c r="BR981826" s="2381"/>
    </row>
    <row r="981850" spans="70:70" x14ac:dyDescent="0.25">
      <c r="BR981850" s="2394"/>
    </row>
    <row r="981851" spans="70:70" x14ac:dyDescent="0.25">
      <c r="BR981851" s="2381"/>
    </row>
    <row r="981875" spans="70:70" x14ac:dyDescent="0.25">
      <c r="BR981875" s="2394"/>
    </row>
    <row r="981876" spans="70:70" x14ac:dyDescent="0.25">
      <c r="BR981876" s="2381"/>
    </row>
    <row r="981900" spans="70:70" x14ac:dyDescent="0.25">
      <c r="BR981900" s="2394"/>
    </row>
    <row r="981901" spans="70:70" x14ac:dyDescent="0.25">
      <c r="BR981901" s="2381"/>
    </row>
    <row r="981925" spans="70:70" x14ac:dyDescent="0.25">
      <c r="BR981925" s="2394"/>
    </row>
    <row r="981926" spans="70:70" x14ac:dyDescent="0.25">
      <c r="BR981926" s="2381"/>
    </row>
    <row r="981950" spans="70:70" x14ac:dyDescent="0.25">
      <c r="BR981950" s="2394"/>
    </row>
    <row r="981951" spans="70:70" x14ac:dyDescent="0.25">
      <c r="BR981951" s="2381"/>
    </row>
    <row r="981975" spans="70:70" x14ac:dyDescent="0.25">
      <c r="BR981975" s="2394"/>
    </row>
    <row r="981976" spans="70:70" x14ac:dyDescent="0.25">
      <c r="BR981976" s="2381"/>
    </row>
    <row r="982000" spans="70:70" x14ac:dyDescent="0.25">
      <c r="BR982000" s="2394"/>
    </row>
    <row r="982001" spans="70:70" x14ac:dyDescent="0.25">
      <c r="BR982001" s="2381"/>
    </row>
    <row r="982025" spans="70:70" x14ac:dyDescent="0.25">
      <c r="BR982025" s="2394"/>
    </row>
    <row r="982026" spans="70:70" x14ac:dyDescent="0.25">
      <c r="BR982026" s="2381"/>
    </row>
    <row r="982050" spans="70:70" x14ac:dyDescent="0.25">
      <c r="BR982050" s="2394"/>
    </row>
    <row r="982051" spans="70:70" x14ac:dyDescent="0.25">
      <c r="BR982051" s="2381"/>
    </row>
    <row r="982075" spans="70:70" x14ac:dyDescent="0.25">
      <c r="BR982075" s="2394"/>
    </row>
    <row r="982076" spans="70:70" x14ac:dyDescent="0.25">
      <c r="BR982076" s="2381"/>
    </row>
    <row r="982100" spans="70:70" x14ac:dyDescent="0.25">
      <c r="BR982100" s="2394"/>
    </row>
    <row r="982101" spans="70:70" x14ac:dyDescent="0.25">
      <c r="BR982101" s="2381"/>
    </row>
    <row r="982125" spans="70:70" x14ac:dyDescent="0.25">
      <c r="BR982125" s="2394"/>
    </row>
    <row r="982126" spans="70:70" x14ac:dyDescent="0.25">
      <c r="BR982126" s="2381"/>
    </row>
    <row r="982150" spans="70:70" x14ac:dyDescent="0.25">
      <c r="BR982150" s="2394"/>
    </row>
    <row r="982151" spans="70:70" x14ac:dyDescent="0.25">
      <c r="BR982151" s="2381"/>
    </row>
    <row r="982175" spans="70:70" x14ac:dyDescent="0.25">
      <c r="BR982175" s="2394"/>
    </row>
    <row r="982176" spans="70:70" x14ac:dyDescent="0.25">
      <c r="BR982176" s="2381"/>
    </row>
    <row r="982200" spans="70:70" x14ac:dyDescent="0.25">
      <c r="BR982200" s="2394"/>
    </row>
    <row r="982201" spans="70:70" x14ac:dyDescent="0.25">
      <c r="BR982201" s="2381"/>
    </row>
    <row r="982225" spans="70:70" x14ac:dyDescent="0.25">
      <c r="BR982225" s="2394"/>
    </row>
    <row r="982226" spans="70:70" x14ac:dyDescent="0.25">
      <c r="BR982226" s="2381"/>
    </row>
    <row r="982250" spans="70:70" x14ac:dyDescent="0.25">
      <c r="BR982250" s="2394"/>
    </row>
    <row r="982251" spans="70:70" x14ac:dyDescent="0.25">
      <c r="BR982251" s="2381"/>
    </row>
    <row r="982275" spans="70:70" x14ac:dyDescent="0.25">
      <c r="BR982275" s="2394"/>
    </row>
    <row r="982276" spans="70:70" x14ac:dyDescent="0.25">
      <c r="BR982276" s="2381"/>
    </row>
    <row r="982300" spans="70:70" x14ac:dyDescent="0.25">
      <c r="BR982300" s="2394"/>
    </row>
    <row r="982301" spans="70:70" x14ac:dyDescent="0.25">
      <c r="BR982301" s="2381"/>
    </row>
    <row r="982325" spans="70:70" x14ac:dyDescent="0.25">
      <c r="BR982325" s="2394"/>
    </row>
    <row r="982326" spans="70:70" x14ac:dyDescent="0.25">
      <c r="BR982326" s="2381"/>
    </row>
    <row r="982350" spans="70:70" x14ac:dyDescent="0.25">
      <c r="BR982350" s="2394"/>
    </row>
    <row r="982351" spans="70:70" x14ac:dyDescent="0.25">
      <c r="BR982351" s="2381"/>
    </row>
    <row r="982375" spans="70:70" x14ac:dyDescent="0.25">
      <c r="BR982375" s="2394"/>
    </row>
    <row r="982376" spans="70:70" x14ac:dyDescent="0.25">
      <c r="BR982376" s="2381"/>
    </row>
    <row r="982400" spans="70:70" x14ac:dyDescent="0.25">
      <c r="BR982400" s="2394"/>
    </row>
    <row r="982401" spans="70:70" x14ac:dyDescent="0.25">
      <c r="BR982401" s="2381"/>
    </row>
    <row r="982425" spans="70:70" x14ac:dyDescent="0.25">
      <c r="BR982425" s="2394"/>
    </row>
    <row r="982426" spans="70:70" x14ac:dyDescent="0.25">
      <c r="BR982426" s="2381"/>
    </row>
    <row r="982450" spans="70:70" x14ac:dyDescent="0.25">
      <c r="BR982450" s="2394"/>
    </row>
    <row r="982451" spans="70:70" x14ac:dyDescent="0.25">
      <c r="BR982451" s="2381"/>
    </row>
    <row r="982475" spans="70:70" x14ac:dyDescent="0.25">
      <c r="BR982475" s="2394"/>
    </row>
    <row r="982476" spans="70:70" x14ac:dyDescent="0.25">
      <c r="BR982476" s="2381"/>
    </row>
    <row r="982500" spans="70:70" x14ac:dyDescent="0.25">
      <c r="BR982500" s="2394"/>
    </row>
    <row r="982501" spans="70:70" x14ac:dyDescent="0.25">
      <c r="BR982501" s="2381"/>
    </row>
    <row r="982525" spans="70:70" x14ac:dyDescent="0.25">
      <c r="BR982525" s="2394"/>
    </row>
    <row r="982526" spans="70:70" x14ac:dyDescent="0.25">
      <c r="BR982526" s="2381"/>
    </row>
    <row r="982550" spans="70:70" x14ac:dyDescent="0.25">
      <c r="BR982550" s="2394"/>
    </row>
    <row r="982551" spans="70:70" x14ac:dyDescent="0.25">
      <c r="BR982551" s="2381"/>
    </row>
    <row r="982575" spans="70:70" x14ac:dyDescent="0.25">
      <c r="BR982575" s="2394"/>
    </row>
    <row r="982576" spans="70:70" x14ac:dyDescent="0.25">
      <c r="BR982576" s="2381"/>
    </row>
    <row r="982600" spans="70:70" x14ac:dyDescent="0.25">
      <c r="BR982600" s="2394"/>
    </row>
    <row r="982601" spans="70:70" x14ac:dyDescent="0.25">
      <c r="BR982601" s="2381"/>
    </row>
    <row r="982625" spans="70:70" x14ac:dyDescent="0.25">
      <c r="BR982625" s="2394"/>
    </row>
    <row r="982626" spans="70:70" x14ac:dyDescent="0.25">
      <c r="BR982626" s="2381"/>
    </row>
    <row r="982650" spans="70:70" x14ac:dyDescent="0.25">
      <c r="BR982650" s="2394"/>
    </row>
    <row r="982651" spans="70:70" x14ac:dyDescent="0.25">
      <c r="BR982651" s="2381"/>
    </row>
    <row r="982675" spans="70:70" x14ac:dyDescent="0.25">
      <c r="BR982675" s="2394"/>
    </row>
    <row r="982676" spans="70:70" x14ac:dyDescent="0.25">
      <c r="BR982676" s="2381"/>
    </row>
    <row r="982700" spans="70:70" x14ac:dyDescent="0.25">
      <c r="BR982700" s="2394"/>
    </row>
    <row r="982701" spans="70:70" x14ac:dyDescent="0.25">
      <c r="BR982701" s="2381"/>
    </row>
    <row r="982725" spans="70:70" x14ac:dyDescent="0.25">
      <c r="BR982725" s="2394"/>
    </row>
    <row r="982726" spans="70:70" x14ac:dyDescent="0.25">
      <c r="BR982726" s="2381"/>
    </row>
    <row r="982750" spans="70:70" x14ac:dyDescent="0.25">
      <c r="BR982750" s="2394"/>
    </row>
    <row r="982751" spans="70:70" x14ac:dyDescent="0.25">
      <c r="BR982751" s="2381"/>
    </row>
    <row r="982775" spans="70:70" x14ac:dyDescent="0.25">
      <c r="BR982775" s="2394"/>
    </row>
    <row r="982776" spans="70:70" x14ac:dyDescent="0.25">
      <c r="BR982776" s="2381"/>
    </row>
    <row r="982800" spans="70:70" x14ac:dyDescent="0.25">
      <c r="BR982800" s="2394"/>
    </row>
    <row r="982801" spans="70:70" x14ac:dyDescent="0.25">
      <c r="BR982801" s="2381"/>
    </row>
    <row r="982825" spans="70:70" x14ac:dyDescent="0.25">
      <c r="BR982825" s="2394"/>
    </row>
    <row r="982826" spans="70:70" x14ac:dyDescent="0.25">
      <c r="BR982826" s="2381"/>
    </row>
    <row r="982850" spans="70:70" x14ac:dyDescent="0.25">
      <c r="BR982850" s="2394"/>
    </row>
    <row r="982851" spans="70:70" x14ac:dyDescent="0.25">
      <c r="BR982851" s="2381"/>
    </row>
    <row r="982875" spans="70:70" x14ac:dyDescent="0.25">
      <c r="BR982875" s="2394"/>
    </row>
    <row r="982876" spans="70:70" x14ac:dyDescent="0.25">
      <c r="BR982876" s="2381"/>
    </row>
    <row r="982900" spans="70:70" x14ac:dyDescent="0.25">
      <c r="BR982900" s="2394"/>
    </row>
    <row r="982901" spans="70:70" x14ac:dyDescent="0.25">
      <c r="BR982901" s="2381"/>
    </row>
    <row r="982925" spans="70:70" x14ac:dyDescent="0.25">
      <c r="BR982925" s="2394"/>
    </row>
    <row r="982926" spans="70:70" x14ac:dyDescent="0.25">
      <c r="BR982926" s="2381"/>
    </row>
    <row r="982950" spans="70:70" x14ac:dyDescent="0.25">
      <c r="BR982950" s="2394"/>
    </row>
    <row r="982951" spans="70:70" x14ac:dyDescent="0.25">
      <c r="BR982951" s="2381"/>
    </row>
    <row r="982975" spans="70:70" x14ac:dyDescent="0.25">
      <c r="BR982975" s="2394"/>
    </row>
    <row r="982976" spans="70:70" x14ac:dyDescent="0.25">
      <c r="BR982976" s="2381"/>
    </row>
    <row r="983000" spans="70:70" x14ac:dyDescent="0.25">
      <c r="BR983000" s="2394"/>
    </row>
    <row r="983001" spans="70:70" x14ac:dyDescent="0.25">
      <c r="BR983001" s="2381"/>
    </row>
    <row r="983025" spans="70:70" x14ac:dyDescent="0.25">
      <c r="BR983025" s="2394"/>
    </row>
    <row r="983026" spans="70:70" x14ac:dyDescent="0.25">
      <c r="BR983026" s="2381"/>
    </row>
    <row r="983050" spans="70:70" x14ac:dyDescent="0.25">
      <c r="BR983050" s="2394"/>
    </row>
    <row r="983051" spans="70:70" x14ac:dyDescent="0.25">
      <c r="BR983051" s="2381"/>
    </row>
    <row r="983075" spans="70:70" x14ac:dyDescent="0.25">
      <c r="BR983075" s="2394"/>
    </row>
    <row r="983076" spans="70:70" x14ac:dyDescent="0.25">
      <c r="BR983076" s="2381"/>
    </row>
    <row r="983100" spans="70:70" x14ac:dyDescent="0.25">
      <c r="BR983100" s="2394"/>
    </row>
    <row r="983101" spans="70:70" x14ac:dyDescent="0.25">
      <c r="BR983101" s="2381"/>
    </row>
    <row r="983125" spans="70:70" x14ac:dyDescent="0.25">
      <c r="BR983125" s="2394"/>
    </row>
    <row r="983126" spans="70:70" x14ac:dyDescent="0.25">
      <c r="BR983126" s="2381"/>
    </row>
    <row r="983150" spans="70:70" x14ac:dyDescent="0.25">
      <c r="BR983150" s="2394"/>
    </row>
    <row r="983151" spans="70:70" x14ac:dyDescent="0.25">
      <c r="BR983151" s="2381"/>
    </row>
    <row r="983175" spans="70:70" x14ac:dyDescent="0.25">
      <c r="BR983175" s="2394"/>
    </row>
    <row r="983176" spans="70:70" x14ac:dyDescent="0.25">
      <c r="BR983176" s="2381"/>
    </row>
    <row r="983200" spans="70:70" x14ac:dyDescent="0.25">
      <c r="BR983200" s="2394"/>
    </row>
    <row r="983201" spans="70:70" x14ac:dyDescent="0.25">
      <c r="BR983201" s="2381"/>
    </row>
    <row r="983225" spans="70:70" x14ac:dyDescent="0.25">
      <c r="BR983225" s="2394"/>
    </row>
    <row r="983226" spans="70:70" x14ac:dyDescent="0.25">
      <c r="BR983226" s="2381"/>
    </row>
    <row r="983250" spans="70:70" x14ac:dyDescent="0.25">
      <c r="BR983250" s="2394"/>
    </row>
    <row r="983251" spans="70:70" x14ac:dyDescent="0.25">
      <c r="BR983251" s="2381"/>
    </row>
    <row r="983275" spans="70:70" x14ac:dyDescent="0.25">
      <c r="BR983275" s="2394"/>
    </row>
    <row r="983276" spans="70:70" x14ac:dyDescent="0.25">
      <c r="BR983276" s="2381"/>
    </row>
    <row r="983300" spans="70:70" x14ac:dyDescent="0.25">
      <c r="BR983300" s="2394"/>
    </row>
    <row r="983301" spans="70:70" x14ac:dyDescent="0.25">
      <c r="BR983301" s="2381"/>
    </row>
    <row r="983325" spans="70:70" x14ac:dyDescent="0.25">
      <c r="BR983325" s="2394"/>
    </row>
    <row r="983326" spans="70:70" x14ac:dyDescent="0.25">
      <c r="BR983326" s="2381"/>
    </row>
    <row r="983350" spans="70:70" x14ac:dyDescent="0.25">
      <c r="BR983350" s="2394"/>
    </row>
    <row r="983351" spans="70:70" x14ac:dyDescent="0.25">
      <c r="BR983351" s="2381"/>
    </row>
    <row r="983375" spans="70:70" x14ac:dyDescent="0.25">
      <c r="BR983375" s="2394"/>
    </row>
    <row r="983376" spans="70:70" x14ac:dyDescent="0.25">
      <c r="BR983376" s="2381"/>
    </row>
    <row r="983400" spans="70:70" x14ac:dyDescent="0.25">
      <c r="BR983400" s="2394"/>
    </row>
    <row r="983401" spans="70:70" x14ac:dyDescent="0.25">
      <c r="BR983401" s="2381"/>
    </row>
    <row r="983425" spans="70:70" x14ac:dyDescent="0.25">
      <c r="BR983425" s="2394"/>
    </row>
    <row r="983426" spans="70:70" x14ac:dyDescent="0.25">
      <c r="BR983426" s="2381"/>
    </row>
    <row r="983450" spans="70:70" x14ac:dyDescent="0.25">
      <c r="BR983450" s="2394"/>
    </row>
    <row r="983451" spans="70:70" x14ac:dyDescent="0.25">
      <c r="BR983451" s="2381"/>
    </row>
    <row r="983475" spans="70:70" x14ac:dyDescent="0.25">
      <c r="BR983475" s="2394"/>
    </row>
    <row r="983476" spans="70:70" x14ac:dyDescent="0.25">
      <c r="BR983476" s="2381"/>
    </row>
    <row r="983500" spans="70:70" x14ac:dyDescent="0.25">
      <c r="BR983500" s="2394"/>
    </row>
    <row r="983501" spans="70:70" x14ac:dyDescent="0.25">
      <c r="BR983501" s="2381"/>
    </row>
    <row r="983525" spans="70:70" x14ac:dyDescent="0.25">
      <c r="BR983525" s="2394"/>
    </row>
    <row r="983526" spans="70:70" x14ac:dyDescent="0.25">
      <c r="BR983526" s="2381"/>
    </row>
    <row r="983550" spans="70:70" x14ac:dyDescent="0.25">
      <c r="BR983550" s="2394"/>
    </row>
    <row r="983551" spans="70:70" x14ac:dyDescent="0.25">
      <c r="BR983551" s="2381"/>
    </row>
    <row r="983575" spans="70:70" x14ac:dyDescent="0.25">
      <c r="BR983575" s="2394"/>
    </row>
    <row r="983576" spans="70:70" x14ac:dyDescent="0.25">
      <c r="BR983576" s="2381"/>
    </row>
    <row r="983600" spans="70:70" x14ac:dyDescent="0.25">
      <c r="BR983600" s="2394"/>
    </row>
    <row r="983601" spans="70:70" x14ac:dyDescent="0.25">
      <c r="BR983601" s="2381"/>
    </row>
    <row r="983625" spans="70:70" x14ac:dyDescent="0.25">
      <c r="BR983625" s="2394"/>
    </row>
    <row r="983626" spans="70:70" x14ac:dyDescent="0.25">
      <c r="BR983626" s="2381"/>
    </row>
    <row r="983650" spans="70:70" x14ac:dyDescent="0.25">
      <c r="BR983650" s="2394"/>
    </row>
    <row r="983651" spans="70:70" x14ac:dyDescent="0.25">
      <c r="BR983651" s="2381"/>
    </row>
    <row r="983675" spans="70:70" x14ac:dyDescent="0.25">
      <c r="BR983675" s="2394"/>
    </row>
    <row r="983676" spans="70:70" x14ac:dyDescent="0.25">
      <c r="BR983676" s="2381"/>
    </row>
    <row r="983700" spans="70:70" x14ac:dyDescent="0.25">
      <c r="BR983700" s="2394"/>
    </row>
    <row r="983701" spans="70:70" x14ac:dyDescent="0.25">
      <c r="BR983701" s="2381"/>
    </row>
    <row r="983725" spans="70:70" x14ac:dyDescent="0.25">
      <c r="BR983725" s="2394"/>
    </row>
    <row r="983726" spans="70:70" x14ac:dyDescent="0.25">
      <c r="BR983726" s="2381"/>
    </row>
    <row r="983750" spans="70:70" x14ac:dyDescent="0.25">
      <c r="BR983750" s="2394"/>
    </row>
    <row r="983751" spans="70:70" x14ac:dyDescent="0.25">
      <c r="BR983751" s="2381"/>
    </row>
    <row r="983775" spans="70:70" x14ac:dyDescent="0.25">
      <c r="BR983775" s="2394"/>
    </row>
    <row r="983776" spans="70:70" x14ac:dyDescent="0.25">
      <c r="BR983776" s="2381"/>
    </row>
    <row r="983800" spans="70:70" x14ac:dyDescent="0.25">
      <c r="BR983800" s="2394"/>
    </row>
    <row r="983801" spans="70:70" x14ac:dyDescent="0.25">
      <c r="BR983801" s="2381"/>
    </row>
    <row r="983825" spans="70:70" x14ac:dyDescent="0.25">
      <c r="BR983825" s="2394"/>
    </row>
    <row r="983826" spans="70:70" x14ac:dyDescent="0.25">
      <c r="BR983826" s="2381"/>
    </row>
    <row r="983850" spans="70:70" x14ac:dyDescent="0.25">
      <c r="BR983850" s="2394"/>
    </row>
    <row r="983851" spans="70:70" x14ac:dyDescent="0.25">
      <c r="BR983851" s="2381"/>
    </row>
    <row r="983875" spans="70:70" x14ac:dyDescent="0.25">
      <c r="BR983875" s="2394"/>
    </row>
    <row r="983876" spans="70:70" x14ac:dyDescent="0.25">
      <c r="BR983876" s="2381"/>
    </row>
    <row r="983900" spans="70:70" x14ac:dyDescent="0.25">
      <c r="BR983900" s="2394"/>
    </row>
    <row r="983901" spans="70:70" x14ac:dyDescent="0.25">
      <c r="BR983901" s="2381"/>
    </row>
    <row r="983925" spans="70:70" x14ac:dyDescent="0.25">
      <c r="BR983925" s="2394"/>
    </row>
    <row r="983926" spans="70:70" x14ac:dyDescent="0.25">
      <c r="BR983926" s="2381"/>
    </row>
    <row r="983950" spans="70:70" x14ac:dyDescent="0.25">
      <c r="BR983950" s="2394"/>
    </row>
    <row r="983951" spans="70:70" x14ac:dyDescent="0.25">
      <c r="BR983951" s="2381"/>
    </row>
    <row r="983975" spans="70:70" x14ac:dyDescent="0.25">
      <c r="BR983975" s="2394"/>
    </row>
    <row r="983976" spans="70:70" x14ac:dyDescent="0.25">
      <c r="BR983976" s="2381"/>
    </row>
    <row r="984000" spans="70:70" x14ac:dyDescent="0.25">
      <c r="BR984000" s="2394"/>
    </row>
    <row r="984001" spans="70:70" x14ac:dyDescent="0.25">
      <c r="BR984001" s="2381"/>
    </row>
    <row r="984025" spans="70:70" x14ac:dyDescent="0.25">
      <c r="BR984025" s="2394"/>
    </row>
    <row r="984026" spans="70:70" x14ac:dyDescent="0.25">
      <c r="BR984026" s="2381"/>
    </row>
    <row r="984050" spans="70:70" x14ac:dyDescent="0.25">
      <c r="BR984050" s="2394"/>
    </row>
    <row r="984051" spans="70:70" x14ac:dyDescent="0.25">
      <c r="BR984051" s="2381"/>
    </row>
    <row r="984075" spans="70:70" x14ac:dyDescent="0.25">
      <c r="BR984075" s="2394"/>
    </row>
    <row r="984076" spans="70:70" x14ac:dyDescent="0.25">
      <c r="BR984076" s="2381"/>
    </row>
    <row r="984100" spans="70:70" x14ac:dyDescent="0.25">
      <c r="BR984100" s="2394"/>
    </row>
    <row r="984101" spans="70:70" x14ac:dyDescent="0.25">
      <c r="BR984101" s="2381"/>
    </row>
    <row r="984125" spans="70:70" x14ac:dyDescent="0.25">
      <c r="BR984125" s="2394"/>
    </row>
    <row r="984126" spans="70:70" x14ac:dyDescent="0.25">
      <c r="BR984126" s="2381"/>
    </row>
    <row r="984150" spans="70:70" x14ac:dyDescent="0.25">
      <c r="BR984150" s="2394"/>
    </row>
    <row r="984151" spans="70:70" x14ac:dyDescent="0.25">
      <c r="BR984151" s="2381"/>
    </row>
    <row r="984175" spans="70:70" x14ac:dyDescent="0.25">
      <c r="BR984175" s="2394"/>
    </row>
    <row r="984176" spans="70:70" x14ac:dyDescent="0.25">
      <c r="BR984176" s="2381"/>
    </row>
    <row r="984200" spans="70:70" x14ac:dyDescent="0.25">
      <c r="BR984200" s="2394"/>
    </row>
    <row r="984201" spans="70:70" x14ac:dyDescent="0.25">
      <c r="BR984201" s="2381"/>
    </row>
    <row r="984225" spans="70:70" x14ac:dyDescent="0.25">
      <c r="BR984225" s="2394"/>
    </row>
    <row r="984226" spans="70:70" x14ac:dyDescent="0.25">
      <c r="BR984226" s="2381"/>
    </row>
    <row r="984250" spans="70:70" x14ac:dyDescent="0.25">
      <c r="BR984250" s="2394"/>
    </row>
    <row r="984251" spans="70:70" x14ac:dyDescent="0.25">
      <c r="BR984251" s="2381"/>
    </row>
    <row r="984275" spans="70:70" x14ac:dyDescent="0.25">
      <c r="BR984275" s="2394"/>
    </row>
    <row r="984276" spans="70:70" x14ac:dyDescent="0.25">
      <c r="BR984276" s="2381"/>
    </row>
    <row r="984300" spans="70:70" x14ac:dyDescent="0.25">
      <c r="BR984300" s="2394"/>
    </row>
    <row r="984301" spans="70:70" x14ac:dyDescent="0.25">
      <c r="BR984301" s="2381"/>
    </row>
    <row r="984325" spans="70:70" x14ac:dyDescent="0.25">
      <c r="BR984325" s="2394"/>
    </row>
    <row r="984326" spans="70:70" x14ac:dyDescent="0.25">
      <c r="BR984326" s="2381"/>
    </row>
    <row r="984350" spans="70:70" x14ac:dyDescent="0.25">
      <c r="BR984350" s="2394"/>
    </row>
    <row r="984351" spans="70:70" x14ac:dyDescent="0.25">
      <c r="BR984351" s="2381"/>
    </row>
    <row r="984375" spans="70:70" x14ac:dyDescent="0.25">
      <c r="BR984375" s="2394"/>
    </row>
    <row r="984376" spans="70:70" x14ac:dyDescent="0.25">
      <c r="BR984376" s="2381"/>
    </row>
    <row r="984400" spans="70:70" x14ac:dyDescent="0.25">
      <c r="BR984400" s="2394"/>
    </row>
    <row r="984401" spans="70:70" x14ac:dyDescent="0.25">
      <c r="BR984401" s="2381"/>
    </row>
    <row r="984425" spans="70:70" x14ac:dyDescent="0.25">
      <c r="BR984425" s="2394"/>
    </row>
    <row r="984426" spans="70:70" x14ac:dyDescent="0.25">
      <c r="BR984426" s="2381"/>
    </row>
    <row r="984450" spans="70:70" x14ac:dyDescent="0.25">
      <c r="BR984450" s="2394"/>
    </row>
    <row r="984451" spans="70:70" x14ac:dyDescent="0.25">
      <c r="BR984451" s="2381"/>
    </row>
    <row r="984475" spans="70:70" x14ac:dyDescent="0.25">
      <c r="BR984475" s="2394"/>
    </row>
    <row r="984476" spans="70:70" x14ac:dyDescent="0.25">
      <c r="BR984476" s="2381"/>
    </row>
    <row r="984500" spans="70:70" x14ac:dyDescent="0.25">
      <c r="BR984500" s="2394"/>
    </row>
    <row r="984501" spans="70:70" x14ac:dyDescent="0.25">
      <c r="BR984501" s="2381"/>
    </row>
    <row r="984525" spans="70:70" x14ac:dyDescent="0.25">
      <c r="BR984525" s="2394"/>
    </row>
    <row r="984526" spans="70:70" x14ac:dyDescent="0.25">
      <c r="BR984526" s="2381"/>
    </row>
    <row r="984550" spans="70:70" x14ac:dyDescent="0.25">
      <c r="BR984550" s="2394"/>
    </row>
    <row r="984551" spans="70:70" x14ac:dyDescent="0.25">
      <c r="BR984551" s="2381"/>
    </row>
    <row r="984575" spans="70:70" x14ac:dyDescent="0.25">
      <c r="BR984575" s="2394"/>
    </row>
    <row r="984576" spans="70:70" x14ac:dyDescent="0.25">
      <c r="BR984576" s="2381"/>
    </row>
    <row r="984600" spans="70:70" x14ac:dyDescent="0.25">
      <c r="BR984600" s="2394"/>
    </row>
    <row r="984601" spans="70:70" x14ac:dyDescent="0.25">
      <c r="BR984601" s="2381"/>
    </row>
    <row r="984625" spans="70:70" x14ac:dyDescent="0.25">
      <c r="BR984625" s="2394"/>
    </row>
    <row r="984626" spans="70:70" x14ac:dyDescent="0.25">
      <c r="BR984626" s="2381"/>
    </row>
    <row r="984650" spans="70:70" x14ac:dyDescent="0.25">
      <c r="BR984650" s="2394"/>
    </row>
    <row r="984651" spans="70:70" x14ac:dyDescent="0.25">
      <c r="BR984651" s="2381"/>
    </row>
    <row r="984675" spans="70:70" x14ac:dyDescent="0.25">
      <c r="BR984675" s="2394"/>
    </row>
    <row r="984676" spans="70:70" x14ac:dyDescent="0.25">
      <c r="BR984676" s="2381"/>
    </row>
    <row r="984700" spans="70:70" x14ac:dyDescent="0.25">
      <c r="BR984700" s="2394"/>
    </row>
    <row r="984701" spans="70:70" x14ac:dyDescent="0.25">
      <c r="BR984701" s="2381"/>
    </row>
    <row r="984725" spans="70:70" x14ac:dyDescent="0.25">
      <c r="BR984725" s="2394"/>
    </row>
    <row r="984726" spans="70:70" x14ac:dyDescent="0.25">
      <c r="BR984726" s="2381"/>
    </row>
    <row r="984750" spans="70:70" x14ac:dyDescent="0.25">
      <c r="BR984750" s="2394"/>
    </row>
    <row r="984751" spans="70:70" x14ac:dyDescent="0.25">
      <c r="BR984751" s="2381"/>
    </row>
    <row r="984775" spans="70:70" x14ac:dyDescent="0.25">
      <c r="BR984775" s="2394"/>
    </row>
    <row r="984776" spans="70:70" x14ac:dyDescent="0.25">
      <c r="BR984776" s="2381"/>
    </row>
    <row r="984800" spans="70:70" x14ac:dyDescent="0.25">
      <c r="BR984800" s="2394"/>
    </row>
    <row r="984801" spans="70:70" x14ac:dyDescent="0.25">
      <c r="BR984801" s="2381"/>
    </row>
    <row r="984825" spans="70:70" x14ac:dyDescent="0.25">
      <c r="BR984825" s="2394"/>
    </row>
    <row r="984826" spans="70:70" x14ac:dyDescent="0.25">
      <c r="BR984826" s="2381"/>
    </row>
    <row r="984850" spans="70:70" x14ac:dyDescent="0.25">
      <c r="BR984850" s="2394"/>
    </row>
    <row r="984851" spans="70:70" x14ac:dyDescent="0.25">
      <c r="BR984851" s="2381"/>
    </row>
    <row r="984875" spans="70:70" x14ac:dyDescent="0.25">
      <c r="BR984875" s="2394"/>
    </row>
    <row r="984876" spans="70:70" x14ac:dyDescent="0.25">
      <c r="BR984876" s="2381"/>
    </row>
    <row r="984900" spans="70:70" x14ac:dyDescent="0.25">
      <c r="BR984900" s="2394"/>
    </row>
    <row r="984901" spans="70:70" x14ac:dyDescent="0.25">
      <c r="BR984901" s="2381"/>
    </row>
    <row r="984925" spans="70:70" x14ac:dyDescent="0.25">
      <c r="BR984925" s="2394"/>
    </row>
    <row r="984926" spans="70:70" x14ac:dyDescent="0.25">
      <c r="BR984926" s="2381"/>
    </row>
    <row r="984950" spans="70:70" x14ac:dyDescent="0.25">
      <c r="BR984950" s="2394"/>
    </row>
    <row r="984951" spans="70:70" x14ac:dyDescent="0.25">
      <c r="BR984951" s="2381"/>
    </row>
    <row r="984975" spans="70:70" x14ac:dyDescent="0.25">
      <c r="BR984975" s="2394"/>
    </row>
    <row r="984976" spans="70:70" x14ac:dyDescent="0.25">
      <c r="BR984976" s="2381"/>
    </row>
    <row r="985000" spans="70:70" x14ac:dyDescent="0.25">
      <c r="BR985000" s="2394"/>
    </row>
    <row r="985001" spans="70:70" x14ac:dyDescent="0.25">
      <c r="BR985001" s="2381"/>
    </row>
    <row r="985025" spans="70:70" x14ac:dyDescent="0.25">
      <c r="BR985025" s="2394"/>
    </row>
    <row r="985026" spans="70:70" x14ac:dyDescent="0.25">
      <c r="BR985026" s="2381"/>
    </row>
    <row r="985050" spans="70:70" x14ac:dyDescent="0.25">
      <c r="BR985050" s="2394"/>
    </row>
    <row r="985051" spans="70:70" x14ac:dyDescent="0.25">
      <c r="BR985051" s="2381"/>
    </row>
    <row r="985075" spans="70:70" x14ac:dyDescent="0.25">
      <c r="BR985075" s="2394"/>
    </row>
    <row r="985076" spans="70:70" x14ac:dyDescent="0.25">
      <c r="BR985076" s="2381"/>
    </row>
    <row r="985100" spans="70:70" x14ac:dyDescent="0.25">
      <c r="BR985100" s="2394"/>
    </row>
    <row r="985101" spans="70:70" x14ac:dyDescent="0.25">
      <c r="BR985101" s="2381"/>
    </row>
    <row r="985125" spans="70:70" x14ac:dyDescent="0.25">
      <c r="BR985125" s="2394"/>
    </row>
    <row r="985126" spans="70:70" x14ac:dyDescent="0.25">
      <c r="BR985126" s="2381"/>
    </row>
    <row r="985150" spans="70:70" x14ac:dyDescent="0.25">
      <c r="BR985150" s="2394"/>
    </row>
    <row r="985151" spans="70:70" x14ac:dyDescent="0.25">
      <c r="BR985151" s="2381"/>
    </row>
    <row r="985175" spans="70:70" x14ac:dyDescent="0.25">
      <c r="BR985175" s="2394"/>
    </row>
    <row r="985176" spans="70:70" x14ac:dyDescent="0.25">
      <c r="BR985176" s="2381"/>
    </row>
    <row r="985200" spans="70:70" x14ac:dyDescent="0.25">
      <c r="BR985200" s="2394"/>
    </row>
    <row r="985201" spans="70:70" x14ac:dyDescent="0.25">
      <c r="BR985201" s="2381"/>
    </row>
    <row r="985225" spans="70:70" x14ac:dyDescent="0.25">
      <c r="BR985225" s="2394"/>
    </row>
    <row r="985226" spans="70:70" x14ac:dyDescent="0.25">
      <c r="BR985226" s="2381"/>
    </row>
    <row r="985250" spans="70:70" x14ac:dyDescent="0.25">
      <c r="BR985250" s="2394"/>
    </row>
    <row r="985251" spans="70:70" x14ac:dyDescent="0.25">
      <c r="BR985251" s="2381"/>
    </row>
    <row r="985275" spans="70:70" x14ac:dyDescent="0.25">
      <c r="BR985275" s="2394"/>
    </row>
    <row r="985276" spans="70:70" x14ac:dyDescent="0.25">
      <c r="BR985276" s="2381"/>
    </row>
    <row r="985300" spans="70:70" x14ac:dyDescent="0.25">
      <c r="BR985300" s="2394"/>
    </row>
    <row r="985301" spans="70:70" x14ac:dyDescent="0.25">
      <c r="BR985301" s="2381"/>
    </row>
    <row r="985325" spans="70:70" x14ac:dyDescent="0.25">
      <c r="BR985325" s="2394"/>
    </row>
    <row r="985326" spans="70:70" x14ac:dyDescent="0.25">
      <c r="BR985326" s="2381"/>
    </row>
    <row r="985350" spans="70:70" x14ac:dyDescent="0.25">
      <c r="BR985350" s="2394"/>
    </row>
    <row r="985351" spans="70:70" x14ac:dyDescent="0.25">
      <c r="BR985351" s="2381"/>
    </row>
    <row r="985375" spans="70:70" x14ac:dyDescent="0.25">
      <c r="BR985375" s="2394"/>
    </row>
    <row r="985376" spans="70:70" x14ac:dyDescent="0.25">
      <c r="BR985376" s="2381"/>
    </row>
    <row r="985400" spans="70:70" x14ac:dyDescent="0.25">
      <c r="BR985400" s="2394"/>
    </row>
    <row r="985401" spans="70:70" x14ac:dyDescent="0.25">
      <c r="BR985401" s="2381"/>
    </row>
    <row r="985425" spans="70:70" x14ac:dyDescent="0.25">
      <c r="BR985425" s="2394"/>
    </row>
    <row r="985426" spans="70:70" x14ac:dyDescent="0.25">
      <c r="BR985426" s="2381"/>
    </row>
    <row r="985450" spans="70:70" x14ac:dyDescent="0.25">
      <c r="BR985450" s="2394"/>
    </row>
    <row r="985451" spans="70:70" x14ac:dyDescent="0.25">
      <c r="BR985451" s="2381"/>
    </row>
    <row r="985475" spans="70:70" x14ac:dyDescent="0.25">
      <c r="BR985475" s="2394"/>
    </row>
    <row r="985476" spans="70:70" x14ac:dyDescent="0.25">
      <c r="BR985476" s="2381"/>
    </row>
    <row r="985500" spans="70:70" x14ac:dyDescent="0.25">
      <c r="BR985500" s="2394"/>
    </row>
    <row r="985501" spans="70:70" x14ac:dyDescent="0.25">
      <c r="BR985501" s="2381"/>
    </row>
    <row r="985525" spans="70:70" x14ac:dyDescent="0.25">
      <c r="BR985525" s="2394"/>
    </row>
    <row r="985526" spans="70:70" x14ac:dyDescent="0.25">
      <c r="BR985526" s="2381"/>
    </row>
    <row r="985550" spans="70:70" x14ac:dyDescent="0.25">
      <c r="BR985550" s="2394"/>
    </row>
    <row r="985551" spans="70:70" x14ac:dyDescent="0.25">
      <c r="BR985551" s="2381"/>
    </row>
    <row r="985575" spans="70:70" x14ac:dyDescent="0.25">
      <c r="BR985575" s="2394"/>
    </row>
    <row r="985576" spans="70:70" x14ac:dyDescent="0.25">
      <c r="BR985576" s="2381"/>
    </row>
    <row r="985600" spans="70:70" x14ac:dyDescent="0.25">
      <c r="BR985600" s="2394"/>
    </row>
    <row r="985601" spans="70:70" x14ac:dyDescent="0.25">
      <c r="BR985601" s="2381"/>
    </row>
    <row r="985625" spans="70:70" x14ac:dyDescent="0.25">
      <c r="BR985625" s="2394"/>
    </row>
    <row r="985626" spans="70:70" x14ac:dyDescent="0.25">
      <c r="BR985626" s="2381"/>
    </row>
    <row r="985650" spans="70:70" x14ac:dyDescent="0.25">
      <c r="BR985650" s="2394"/>
    </row>
    <row r="985651" spans="70:70" x14ac:dyDescent="0.25">
      <c r="BR985651" s="2381"/>
    </row>
    <row r="985675" spans="70:70" x14ac:dyDescent="0.25">
      <c r="BR985675" s="2394"/>
    </row>
    <row r="985676" spans="70:70" x14ac:dyDescent="0.25">
      <c r="BR985676" s="2381"/>
    </row>
    <row r="985700" spans="70:70" x14ac:dyDescent="0.25">
      <c r="BR985700" s="2394"/>
    </row>
    <row r="985701" spans="70:70" x14ac:dyDescent="0.25">
      <c r="BR985701" s="2381"/>
    </row>
    <row r="985725" spans="70:70" x14ac:dyDescent="0.25">
      <c r="BR985725" s="2394"/>
    </row>
    <row r="985726" spans="70:70" x14ac:dyDescent="0.25">
      <c r="BR985726" s="2381"/>
    </row>
    <row r="985750" spans="70:70" x14ac:dyDescent="0.25">
      <c r="BR985750" s="2394"/>
    </row>
    <row r="985751" spans="70:70" x14ac:dyDescent="0.25">
      <c r="BR985751" s="2381"/>
    </row>
    <row r="985775" spans="70:70" x14ac:dyDescent="0.25">
      <c r="BR985775" s="2394"/>
    </row>
    <row r="985776" spans="70:70" x14ac:dyDescent="0.25">
      <c r="BR985776" s="2381"/>
    </row>
    <row r="985800" spans="70:70" x14ac:dyDescent="0.25">
      <c r="BR985800" s="2394"/>
    </row>
    <row r="985801" spans="70:70" x14ac:dyDescent="0.25">
      <c r="BR985801" s="2381"/>
    </row>
    <row r="985825" spans="70:70" x14ac:dyDescent="0.25">
      <c r="BR985825" s="2394"/>
    </row>
    <row r="985826" spans="70:70" x14ac:dyDescent="0.25">
      <c r="BR985826" s="2381"/>
    </row>
    <row r="985850" spans="70:70" x14ac:dyDescent="0.25">
      <c r="BR985850" s="2394"/>
    </row>
    <row r="985851" spans="70:70" x14ac:dyDescent="0.25">
      <c r="BR985851" s="2381"/>
    </row>
    <row r="985875" spans="70:70" x14ac:dyDescent="0.25">
      <c r="BR985875" s="2394"/>
    </row>
    <row r="985876" spans="70:70" x14ac:dyDescent="0.25">
      <c r="BR985876" s="2381"/>
    </row>
    <row r="985900" spans="70:70" x14ac:dyDescent="0.25">
      <c r="BR985900" s="2394"/>
    </row>
    <row r="985901" spans="70:70" x14ac:dyDescent="0.25">
      <c r="BR985901" s="2381"/>
    </row>
    <row r="985925" spans="70:70" x14ac:dyDescent="0.25">
      <c r="BR985925" s="2394"/>
    </row>
    <row r="985926" spans="70:70" x14ac:dyDescent="0.25">
      <c r="BR985926" s="2381"/>
    </row>
    <row r="985950" spans="70:70" x14ac:dyDescent="0.25">
      <c r="BR985950" s="2394"/>
    </row>
    <row r="985951" spans="70:70" x14ac:dyDescent="0.25">
      <c r="BR985951" s="2381"/>
    </row>
    <row r="985975" spans="70:70" x14ac:dyDescent="0.25">
      <c r="BR985975" s="2394"/>
    </row>
    <row r="985976" spans="70:70" x14ac:dyDescent="0.25">
      <c r="BR985976" s="2381"/>
    </row>
    <row r="986000" spans="70:70" x14ac:dyDescent="0.25">
      <c r="BR986000" s="2394"/>
    </row>
    <row r="986001" spans="70:70" x14ac:dyDescent="0.25">
      <c r="BR986001" s="2381"/>
    </row>
    <row r="986025" spans="70:70" x14ac:dyDescent="0.25">
      <c r="BR986025" s="2394"/>
    </row>
    <row r="986026" spans="70:70" x14ac:dyDescent="0.25">
      <c r="BR986026" s="2381"/>
    </row>
    <row r="986050" spans="70:70" x14ac:dyDescent="0.25">
      <c r="BR986050" s="2394"/>
    </row>
    <row r="986051" spans="70:70" x14ac:dyDescent="0.25">
      <c r="BR986051" s="2381"/>
    </row>
    <row r="986075" spans="70:70" x14ac:dyDescent="0.25">
      <c r="BR986075" s="2394"/>
    </row>
    <row r="986076" spans="70:70" x14ac:dyDescent="0.25">
      <c r="BR986076" s="2381"/>
    </row>
    <row r="986100" spans="70:70" x14ac:dyDescent="0.25">
      <c r="BR986100" s="2394"/>
    </row>
    <row r="986101" spans="70:70" x14ac:dyDescent="0.25">
      <c r="BR986101" s="2381"/>
    </row>
    <row r="986125" spans="70:70" x14ac:dyDescent="0.25">
      <c r="BR986125" s="2394"/>
    </row>
    <row r="986126" spans="70:70" x14ac:dyDescent="0.25">
      <c r="BR986126" s="2381"/>
    </row>
    <row r="986150" spans="70:70" x14ac:dyDescent="0.25">
      <c r="BR986150" s="2394"/>
    </row>
    <row r="986151" spans="70:70" x14ac:dyDescent="0.25">
      <c r="BR986151" s="2381"/>
    </row>
    <row r="986175" spans="70:70" x14ac:dyDescent="0.25">
      <c r="BR986175" s="2394"/>
    </row>
    <row r="986176" spans="70:70" x14ac:dyDescent="0.25">
      <c r="BR986176" s="2381"/>
    </row>
    <row r="986200" spans="70:70" x14ac:dyDescent="0.25">
      <c r="BR986200" s="2394"/>
    </row>
    <row r="986201" spans="70:70" x14ac:dyDescent="0.25">
      <c r="BR986201" s="2381"/>
    </row>
    <row r="986225" spans="70:70" x14ac:dyDescent="0.25">
      <c r="BR986225" s="2394"/>
    </row>
    <row r="986226" spans="70:70" x14ac:dyDescent="0.25">
      <c r="BR986226" s="2381"/>
    </row>
    <row r="986250" spans="70:70" x14ac:dyDescent="0.25">
      <c r="BR986250" s="2394"/>
    </row>
    <row r="986251" spans="70:70" x14ac:dyDescent="0.25">
      <c r="BR986251" s="2381"/>
    </row>
    <row r="986275" spans="70:70" x14ac:dyDescent="0.25">
      <c r="BR986275" s="2394"/>
    </row>
    <row r="986276" spans="70:70" x14ac:dyDescent="0.25">
      <c r="BR986276" s="2381"/>
    </row>
    <row r="986300" spans="70:70" x14ac:dyDescent="0.25">
      <c r="BR986300" s="2394"/>
    </row>
    <row r="986301" spans="70:70" x14ac:dyDescent="0.25">
      <c r="BR986301" s="2381"/>
    </row>
    <row r="986325" spans="70:70" x14ac:dyDescent="0.25">
      <c r="BR986325" s="2394"/>
    </row>
    <row r="986326" spans="70:70" x14ac:dyDescent="0.25">
      <c r="BR986326" s="2381"/>
    </row>
    <row r="986350" spans="70:70" x14ac:dyDescent="0.25">
      <c r="BR986350" s="2394"/>
    </row>
    <row r="986351" spans="70:70" x14ac:dyDescent="0.25">
      <c r="BR986351" s="2381"/>
    </row>
    <row r="986375" spans="70:70" x14ac:dyDescent="0.25">
      <c r="BR986375" s="2394"/>
    </row>
    <row r="986376" spans="70:70" x14ac:dyDescent="0.25">
      <c r="BR986376" s="2381"/>
    </row>
    <row r="986400" spans="70:70" x14ac:dyDescent="0.25">
      <c r="BR986400" s="2394"/>
    </row>
    <row r="986401" spans="70:70" x14ac:dyDescent="0.25">
      <c r="BR986401" s="2381"/>
    </row>
    <row r="986425" spans="70:70" x14ac:dyDescent="0.25">
      <c r="BR986425" s="2394"/>
    </row>
    <row r="986426" spans="70:70" x14ac:dyDescent="0.25">
      <c r="BR986426" s="2381"/>
    </row>
    <row r="986450" spans="70:70" x14ac:dyDescent="0.25">
      <c r="BR986450" s="2394"/>
    </row>
    <row r="986451" spans="70:70" x14ac:dyDescent="0.25">
      <c r="BR986451" s="2381"/>
    </row>
    <row r="986475" spans="70:70" x14ac:dyDescent="0.25">
      <c r="BR986475" s="2394"/>
    </row>
    <row r="986476" spans="70:70" x14ac:dyDescent="0.25">
      <c r="BR986476" s="2381"/>
    </row>
    <row r="986500" spans="70:70" x14ac:dyDescent="0.25">
      <c r="BR986500" s="2394"/>
    </row>
    <row r="986501" spans="70:70" x14ac:dyDescent="0.25">
      <c r="BR986501" s="2381"/>
    </row>
    <row r="986525" spans="70:70" x14ac:dyDescent="0.25">
      <c r="BR986525" s="2394"/>
    </row>
    <row r="986526" spans="70:70" x14ac:dyDescent="0.25">
      <c r="BR986526" s="2381"/>
    </row>
    <row r="986550" spans="70:70" x14ac:dyDescent="0.25">
      <c r="BR986550" s="2394"/>
    </row>
    <row r="986551" spans="70:70" x14ac:dyDescent="0.25">
      <c r="BR986551" s="2381"/>
    </row>
    <row r="986575" spans="70:70" x14ac:dyDescent="0.25">
      <c r="BR986575" s="2394"/>
    </row>
    <row r="986576" spans="70:70" x14ac:dyDescent="0.25">
      <c r="BR986576" s="2381"/>
    </row>
    <row r="986600" spans="70:70" x14ac:dyDescent="0.25">
      <c r="BR986600" s="2394"/>
    </row>
    <row r="986601" spans="70:70" x14ac:dyDescent="0.25">
      <c r="BR986601" s="2381"/>
    </row>
    <row r="986625" spans="70:70" x14ac:dyDescent="0.25">
      <c r="BR986625" s="2394"/>
    </row>
    <row r="986626" spans="70:70" x14ac:dyDescent="0.25">
      <c r="BR986626" s="2381"/>
    </row>
    <row r="986650" spans="70:70" x14ac:dyDescent="0.25">
      <c r="BR986650" s="2394"/>
    </row>
    <row r="986651" spans="70:70" x14ac:dyDescent="0.25">
      <c r="BR986651" s="2381"/>
    </row>
    <row r="986675" spans="70:70" x14ac:dyDescent="0.25">
      <c r="BR986675" s="2394"/>
    </row>
    <row r="986676" spans="70:70" x14ac:dyDescent="0.25">
      <c r="BR986676" s="2381"/>
    </row>
    <row r="986700" spans="70:70" x14ac:dyDescent="0.25">
      <c r="BR986700" s="2394"/>
    </row>
    <row r="986701" spans="70:70" x14ac:dyDescent="0.25">
      <c r="BR986701" s="2381"/>
    </row>
    <row r="986725" spans="70:70" x14ac:dyDescent="0.25">
      <c r="BR986725" s="2394"/>
    </row>
    <row r="986726" spans="70:70" x14ac:dyDescent="0.25">
      <c r="BR986726" s="2381"/>
    </row>
    <row r="986750" spans="70:70" x14ac:dyDescent="0.25">
      <c r="BR986750" s="2394"/>
    </row>
    <row r="986751" spans="70:70" x14ac:dyDescent="0.25">
      <c r="BR986751" s="2381"/>
    </row>
    <row r="986775" spans="70:70" x14ac:dyDescent="0.25">
      <c r="BR986775" s="2394"/>
    </row>
    <row r="986776" spans="70:70" x14ac:dyDescent="0.25">
      <c r="BR986776" s="2381"/>
    </row>
    <row r="986800" spans="70:70" x14ac:dyDescent="0.25">
      <c r="BR986800" s="2394"/>
    </row>
    <row r="986801" spans="70:70" x14ac:dyDescent="0.25">
      <c r="BR986801" s="2381"/>
    </row>
    <row r="986825" spans="70:70" x14ac:dyDescent="0.25">
      <c r="BR986825" s="2394"/>
    </row>
    <row r="986826" spans="70:70" x14ac:dyDescent="0.25">
      <c r="BR986826" s="2381"/>
    </row>
    <row r="986850" spans="70:70" x14ac:dyDescent="0.25">
      <c r="BR986850" s="2394"/>
    </row>
    <row r="986851" spans="70:70" x14ac:dyDescent="0.25">
      <c r="BR986851" s="2381"/>
    </row>
    <row r="986875" spans="70:70" x14ac:dyDescent="0.25">
      <c r="BR986875" s="2394"/>
    </row>
    <row r="986876" spans="70:70" x14ac:dyDescent="0.25">
      <c r="BR986876" s="2381"/>
    </row>
    <row r="986900" spans="70:70" x14ac:dyDescent="0.25">
      <c r="BR986900" s="2394"/>
    </row>
    <row r="986901" spans="70:70" x14ac:dyDescent="0.25">
      <c r="BR986901" s="2381"/>
    </row>
    <row r="986925" spans="70:70" x14ac:dyDescent="0.25">
      <c r="BR986925" s="2394"/>
    </row>
    <row r="986926" spans="70:70" x14ac:dyDescent="0.25">
      <c r="BR986926" s="2381"/>
    </row>
    <row r="986950" spans="70:70" x14ac:dyDescent="0.25">
      <c r="BR986950" s="2394"/>
    </row>
    <row r="986951" spans="70:70" x14ac:dyDescent="0.25">
      <c r="BR986951" s="2381"/>
    </row>
    <row r="986975" spans="70:70" x14ac:dyDescent="0.25">
      <c r="BR986975" s="2394"/>
    </row>
    <row r="986976" spans="70:70" x14ac:dyDescent="0.25">
      <c r="BR986976" s="2381"/>
    </row>
    <row r="987000" spans="70:70" x14ac:dyDescent="0.25">
      <c r="BR987000" s="2394"/>
    </row>
    <row r="987001" spans="70:70" x14ac:dyDescent="0.25">
      <c r="BR987001" s="2381"/>
    </row>
    <row r="987025" spans="70:70" x14ac:dyDescent="0.25">
      <c r="BR987025" s="2394"/>
    </row>
    <row r="987026" spans="70:70" x14ac:dyDescent="0.25">
      <c r="BR987026" s="2381"/>
    </row>
    <row r="987050" spans="70:70" x14ac:dyDescent="0.25">
      <c r="BR987050" s="2394"/>
    </row>
    <row r="987051" spans="70:70" x14ac:dyDescent="0.25">
      <c r="BR987051" s="2381"/>
    </row>
    <row r="987075" spans="70:70" x14ac:dyDescent="0.25">
      <c r="BR987075" s="2394"/>
    </row>
    <row r="987076" spans="70:70" x14ac:dyDescent="0.25">
      <c r="BR987076" s="2381"/>
    </row>
    <row r="987100" spans="70:70" x14ac:dyDescent="0.25">
      <c r="BR987100" s="2394"/>
    </row>
    <row r="987101" spans="70:70" x14ac:dyDescent="0.25">
      <c r="BR987101" s="2381"/>
    </row>
    <row r="987125" spans="70:70" x14ac:dyDescent="0.25">
      <c r="BR987125" s="2394"/>
    </row>
    <row r="987126" spans="70:70" x14ac:dyDescent="0.25">
      <c r="BR987126" s="2381"/>
    </row>
    <row r="987150" spans="70:70" x14ac:dyDescent="0.25">
      <c r="BR987150" s="2394"/>
    </row>
    <row r="987151" spans="70:70" x14ac:dyDescent="0.25">
      <c r="BR987151" s="2381"/>
    </row>
    <row r="987175" spans="70:70" x14ac:dyDescent="0.25">
      <c r="BR987175" s="2394"/>
    </row>
    <row r="987176" spans="70:70" x14ac:dyDescent="0.25">
      <c r="BR987176" s="2381"/>
    </row>
    <row r="987200" spans="70:70" x14ac:dyDescent="0.25">
      <c r="BR987200" s="2394"/>
    </row>
    <row r="987201" spans="70:70" x14ac:dyDescent="0.25">
      <c r="BR987201" s="2381"/>
    </row>
    <row r="987225" spans="70:70" x14ac:dyDescent="0.25">
      <c r="BR987225" s="2394"/>
    </row>
    <row r="987226" spans="70:70" x14ac:dyDescent="0.25">
      <c r="BR987226" s="2381"/>
    </row>
    <row r="987250" spans="70:70" x14ac:dyDescent="0.25">
      <c r="BR987250" s="2394"/>
    </row>
    <row r="987251" spans="70:70" x14ac:dyDescent="0.25">
      <c r="BR987251" s="2381"/>
    </row>
    <row r="987275" spans="70:70" x14ac:dyDescent="0.25">
      <c r="BR987275" s="2394"/>
    </row>
    <row r="987276" spans="70:70" x14ac:dyDescent="0.25">
      <c r="BR987276" s="2381"/>
    </row>
    <row r="987300" spans="70:70" x14ac:dyDescent="0.25">
      <c r="BR987300" s="2394"/>
    </row>
    <row r="987301" spans="70:70" x14ac:dyDescent="0.25">
      <c r="BR987301" s="2381"/>
    </row>
    <row r="987325" spans="70:70" x14ac:dyDescent="0.25">
      <c r="BR987325" s="2394"/>
    </row>
    <row r="987326" spans="70:70" x14ac:dyDescent="0.25">
      <c r="BR987326" s="2381"/>
    </row>
    <row r="987350" spans="70:70" x14ac:dyDescent="0.25">
      <c r="BR987350" s="2394"/>
    </row>
    <row r="987351" spans="70:70" x14ac:dyDescent="0.25">
      <c r="BR987351" s="2381"/>
    </row>
    <row r="987375" spans="70:70" x14ac:dyDescent="0.25">
      <c r="BR987375" s="2394"/>
    </row>
    <row r="987376" spans="70:70" x14ac:dyDescent="0.25">
      <c r="BR987376" s="2381"/>
    </row>
    <row r="987400" spans="70:70" x14ac:dyDescent="0.25">
      <c r="BR987400" s="2394"/>
    </row>
    <row r="987401" spans="70:70" x14ac:dyDescent="0.25">
      <c r="BR987401" s="2381"/>
    </row>
    <row r="987425" spans="70:70" x14ac:dyDescent="0.25">
      <c r="BR987425" s="2394"/>
    </row>
    <row r="987426" spans="70:70" x14ac:dyDescent="0.25">
      <c r="BR987426" s="2381"/>
    </row>
    <row r="987450" spans="70:70" x14ac:dyDescent="0.25">
      <c r="BR987450" s="2394"/>
    </row>
    <row r="987451" spans="70:70" x14ac:dyDescent="0.25">
      <c r="BR987451" s="2381"/>
    </row>
    <row r="987475" spans="70:70" x14ac:dyDescent="0.25">
      <c r="BR987475" s="2394"/>
    </row>
    <row r="987476" spans="70:70" x14ac:dyDescent="0.25">
      <c r="BR987476" s="2381"/>
    </row>
    <row r="987500" spans="70:70" x14ac:dyDescent="0.25">
      <c r="BR987500" s="2394"/>
    </row>
    <row r="987501" spans="70:70" x14ac:dyDescent="0.25">
      <c r="BR987501" s="2381"/>
    </row>
    <row r="987525" spans="70:70" x14ac:dyDescent="0.25">
      <c r="BR987525" s="2394"/>
    </row>
    <row r="987526" spans="70:70" x14ac:dyDescent="0.25">
      <c r="BR987526" s="2381"/>
    </row>
    <row r="987550" spans="70:70" x14ac:dyDescent="0.25">
      <c r="BR987550" s="2394"/>
    </row>
    <row r="987551" spans="70:70" x14ac:dyDescent="0.25">
      <c r="BR987551" s="2381"/>
    </row>
    <row r="987575" spans="70:70" x14ac:dyDescent="0.25">
      <c r="BR987575" s="2394"/>
    </row>
    <row r="987576" spans="70:70" x14ac:dyDescent="0.25">
      <c r="BR987576" s="2381"/>
    </row>
    <row r="987600" spans="70:70" x14ac:dyDescent="0.25">
      <c r="BR987600" s="2394"/>
    </row>
    <row r="987601" spans="70:70" x14ac:dyDescent="0.25">
      <c r="BR987601" s="2381"/>
    </row>
    <row r="987625" spans="70:70" x14ac:dyDescent="0.25">
      <c r="BR987625" s="2394"/>
    </row>
    <row r="987626" spans="70:70" x14ac:dyDescent="0.25">
      <c r="BR987626" s="2381"/>
    </row>
    <row r="987650" spans="70:70" x14ac:dyDescent="0.25">
      <c r="BR987650" s="2394"/>
    </row>
    <row r="987651" spans="70:70" x14ac:dyDescent="0.25">
      <c r="BR987651" s="2381"/>
    </row>
    <row r="987675" spans="70:70" x14ac:dyDescent="0.25">
      <c r="BR987675" s="2394"/>
    </row>
    <row r="987676" spans="70:70" x14ac:dyDescent="0.25">
      <c r="BR987676" s="2381"/>
    </row>
    <row r="987700" spans="70:70" x14ac:dyDescent="0.25">
      <c r="BR987700" s="2394"/>
    </row>
    <row r="987701" spans="70:70" x14ac:dyDescent="0.25">
      <c r="BR987701" s="2381"/>
    </row>
    <row r="987725" spans="70:70" x14ac:dyDescent="0.25">
      <c r="BR987725" s="2394"/>
    </row>
    <row r="987726" spans="70:70" x14ac:dyDescent="0.25">
      <c r="BR987726" s="2381"/>
    </row>
    <row r="987750" spans="70:70" x14ac:dyDescent="0.25">
      <c r="BR987750" s="2394"/>
    </row>
    <row r="987751" spans="70:70" x14ac:dyDescent="0.25">
      <c r="BR987751" s="2381"/>
    </row>
    <row r="987775" spans="70:70" x14ac:dyDescent="0.25">
      <c r="BR987775" s="2394"/>
    </row>
    <row r="987776" spans="70:70" x14ac:dyDescent="0.25">
      <c r="BR987776" s="2381"/>
    </row>
    <row r="987800" spans="70:70" x14ac:dyDescent="0.25">
      <c r="BR987800" s="2394"/>
    </row>
    <row r="987801" spans="70:70" x14ac:dyDescent="0.25">
      <c r="BR987801" s="2381"/>
    </row>
    <row r="987825" spans="70:70" x14ac:dyDescent="0.25">
      <c r="BR987825" s="2394"/>
    </row>
    <row r="987826" spans="70:70" x14ac:dyDescent="0.25">
      <c r="BR987826" s="2381"/>
    </row>
    <row r="987850" spans="70:70" x14ac:dyDescent="0.25">
      <c r="BR987850" s="2394"/>
    </row>
    <row r="987851" spans="70:70" x14ac:dyDescent="0.25">
      <c r="BR987851" s="2381"/>
    </row>
    <row r="987875" spans="70:70" x14ac:dyDescent="0.25">
      <c r="BR987875" s="2394"/>
    </row>
    <row r="987876" spans="70:70" x14ac:dyDescent="0.25">
      <c r="BR987876" s="2381"/>
    </row>
    <row r="987900" spans="70:70" x14ac:dyDescent="0.25">
      <c r="BR987900" s="2394"/>
    </row>
    <row r="987901" spans="70:70" x14ac:dyDescent="0.25">
      <c r="BR987901" s="2381"/>
    </row>
    <row r="987925" spans="70:70" x14ac:dyDescent="0.25">
      <c r="BR987925" s="2394"/>
    </row>
    <row r="987926" spans="70:70" x14ac:dyDescent="0.25">
      <c r="BR987926" s="2381"/>
    </row>
    <row r="987950" spans="70:70" x14ac:dyDescent="0.25">
      <c r="BR987950" s="2394"/>
    </row>
    <row r="987951" spans="70:70" x14ac:dyDescent="0.25">
      <c r="BR987951" s="2381"/>
    </row>
    <row r="987975" spans="70:70" x14ac:dyDescent="0.25">
      <c r="BR987975" s="2394"/>
    </row>
    <row r="987976" spans="70:70" x14ac:dyDescent="0.25">
      <c r="BR987976" s="2381"/>
    </row>
    <row r="988000" spans="70:70" x14ac:dyDescent="0.25">
      <c r="BR988000" s="2394"/>
    </row>
    <row r="988001" spans="70:70" x14ac:dyDescent="0.25">
      <c r="BR988001" s="2381"/>
    </row>
    <row r="988025" spans="70:70" x14ac:dyDescent="0.25">
      <c r="BR988025" s="2394"/>
    </row>
    <row r="988026" spans="70:70" x14ac:dyDescent="0.25">
      <c r="BR988026" s="2381"/>
    </row>
    <row r="988050" spans="70:70" x14ac:dyDescent="0.25">
      <c r="BR988050" s="2394"/>
    </row>
    <row r="988051" spans="70:70" x14ac:dyDescent="0.25">
      <c r="BR988051" s="2381"/>
    </row>
    <row r="988075" spans="70:70" x14ac:dyDescent="0.25">
      <c r="BR988075" s="2394"/>
    </row>
    <row r="988076" spans="70:70" x14ac:dyDescent="0.25">
      <c r="BR988076" s="2381"/>
    </row>
    <row r="988100" spans="70:70" x14ac:dyDescent="0.25">
      <c r="BR988100" s="2394"/>
    </row>
    <row r="988101" spans="70:70" x14ac:dyDescent="0.25">
      <c r="BR988101" s="2381"/>
    </row>
    <row r="988125" spans="70:70" x14ac:dyDescent="0.25">
      <c r="BR988125" s="2394"/>
    </row>
    <row r="988126" spans="70:70" x14ac:dyDescent="0.25">
      <c r="BR988126" s="2381"/>
    </row>
    <row r="988150" spans="70:70" x14ac:dyDescent="0.25">
      <c r="BR988150" s="2394"/>
    </row>
    <row r="988151" spans="70:70" x14ac:dyDescent="0.25">
      <c r="BR988151" s="2381"/>
    </row>
    <row r="988175" spans="70:70" x14ac:dyDescent="0.25">
      <c r="BR988175" s="2394"/>
    </row>
    <row r="988176" spans="70:70" x14ac:dyDescent="0.25">
      <c r="BR988176" s="2381"/>
    </row>
    <row r="988200" spans="70:70" x14ac:dyDescent="0.25">
      <c r="BR988200" s="2394"/>
    </row>
    <row r="988201" spans="70:70" x14ac:dyDescent="0.25">
      <c r="BR988201" s="2381"/>
    </row>
    <row r="988225" spans="70:70" x14ac:dyDescent="0.25">
      <c r="BR988225" s="2394"/>
    </row>
    <row r="988226" spans="70:70" x14ac:dyDescent="0.25">
      <c r="BR988226" s="2381"/>
    </row>
    <row r="988250" spans="70:70" x14ac:dyDescent="0.25">
      <c r="BR988250" s="2394"/>
    </row>
    <row r="988251" spans="70:70" x14ac:dyDescent="0.25">
      <c r="BR988251" s="2381"/>
    </row>
    <row r="988275" spans="70:70" x14ac:dyDescent="0.25">
      <c r="BR988275" s="2394"/>
    </row>
    <row r="988276" spans="70:70" x14ac:dyDescent="0.25">
      <c r="BR988276" s="2381"/>
    </row>
    <row r="988300" spans="70:70" x14ac:dyDescent="0.25">
      <c r="BR988300" s="2394"/>
    </row>
    <row r="988301" spans="70:70" x14ac:dyDescent="0.25">
      <c r="BR988301" s="2381"/>
    </row>
    <row r="988325" spans="70:70" x14ac:dyDescent="0.25">
      <c r="BR988325" s="2394"/>
    </row>
    <row r="988326" spans="70:70" x14ac:dyDescent="0.25">
      <c r="BR988326" s="2381"/>
    </row>
    <row r="988350" spans="70:70" x14ac:dyDescent="0.25">
      <c r="BR988350" s="2394"/>
    </row>
    <row r="988351" spans="70:70" x14ac:dyDescent="0.25">
      <c r="BR988351" s="2381"/>
    </row>
    <row r="988375" spans="70:70" x14ac:dyDescent="0.25">
      <c r="BR988375" s="2394"/>
    </row>
    <row r="988376" spans="70:70" x14ac:dyDescent="0.25">
      <c r="BR988376" s="2381"/>
    </row>
    <row r="988400" spans="70:70" x14ac:dyDescent="0.25">
      <c r="BR988400" s="2394"/>
    </row>
    <row r="988401" spans="70:70" x14ac:dyDescent="0.25">
      <c r="BR988401" s="2381"/>
    </row>
    <row r="988425" spans="70:70" x14ac:dyDescent="0.25">
      <c r="BR988425" s="2394"/>
    </row>
    <row r="988426" spans="70:70" x14ac:dyDescent="0.25">
      <c r="BR988426" s="2381"/>
    </row>
    <row r="988450" spans="70:70" x14ac:dyDescent="0.25">
      <c r="BR988450" s="2394"/>
    </row>
    <row r="988451" spans="70:70" x14ac:dyDescent="0.25">
      <c r="BR988451" s="2381"/>
    </row>
    <row r="988475" spans="70:70" x14ac:dyDescent="0.25">
      <c r="BR988475" s="2394"/>
    </row>
    <row r="988476" spans="70:70" x14ac:dyDescent="0.25">
      <c r="BR988476" s="2381"/>
    </row>
    <row r="988500" spans="70:70" x14ac:dyDescent="0.25">
      <c r="BR988500" s="2394"/>
    </row>
    <row r="988501" spans="70:70" x14ac:dyDescent="0.25">
      <c r="BR988501" s="2381"/>
    </row>
    <row r="988525" spans="70:70" x14ac:dyDescent="0.25">
      <c r="BR988525" s="2394"/>
    </row>
    <row r="988526" spans="70:70" x14ac:dyDescent="0.25">
      <c r="BR988526" s="2381"/>
    </row>
    <row r="988550" spans="70:70" x14ac:dyDescent="0.25">
      <c r="BR988550" s="2394"/>
    </row>
    <row r="988551" spans="70:70" x14ac:dyDescent="0.25">
      <c r="BR988551" s="2381"/>
    </row>
    <row r="988575" spans="70:70" x14ac:dyDescent="0.25">
      <c r="BR988575" s="2394"/>
    </row>
    <row r="988576" spans="70:70" x14ac:dyDescent="0.25">
      <c r="BR988576" s="2381"/>
    </row>
    <row r="988600" spans="70:70" x14ac:dyDescent="0.25">
      <c r="BR988600" s="2394"/>
    </row>
    <row r="988601" spans="70:70" x14ac:dyDescent="0.25">
      <c r="BR988601" s="2381"/>
    </row>
    <row r="988625" spans="70:70" x14ac:dyDescent="0.25">
      <c r="BR988625" s="2394"/>
    </row>
    <row r="988626" spans="70:70" x14ac:dyDescent="0.25">
      <c r="BR988626" s="2381"/>
    </row>
    <row r="988650" spans="70:70" x14ac:dyDescent="0.25">
      <c r="BR988650" s="2394"/>
    </row>
    <row r="988651" spans="70:70" x14ac:dyDescent="0.25">
      <c r="BR988651" s="2381"/>
    </row>
    <row r="988675" spans="70:70" x14ac:dyDescent="0.25">
      <c r="BR988675" s="2394"/>
    </row>
    <row r="988676" spans="70:70" x14ac:dyDescent="0.25">
      <c r="BR988676" s="2381"/>
    </row>
    <row r="988700" spans="70:70" x14ac:dyDescent="0.25">
      <c r="BR988700" s="2394"/>
    </row>
    <row r="988701" spans="70:70" x14ac:dyDescent="0.25">
      <c r="BR988701" s="2381"/>
    </row>
    <row r="988725" spans="70:70" x14ac:dyDescent="0.25">
      <c r="BR988725" s="2394"/>
    </row>
    <row r="988726" spans="70:70" x14ac:dyDescent="0.25">
      <c r="BR988726" s="2381"/>
    </row>
    <row r="988750" spans="70:70" x14ac:dyDescent="0.25">
      <c r="BR988750" s="2394"/>
    </row>
    <row r="988751" spans="70:70" x14ac:dyDescent="0.25">
      <c r="BR988751" s="2381"/>
    </row>
    <row r="988775" spans="70:70" x14ac:dyDescent="0.25">
      <c r="BR988775" s="2394"/>
    </row>
    <row r="988776" spans="70:70" x14ac:dyDescent="0.25">
      <c r="BR988776" s="2381"/>
    </row>
    <row r="988800" spans="70:70" x14ac:dyDescent="0.25">
      <c r="BR988800" s="2394"/>
    </row>
    <row r="988801" spans="70:70" x14ac:dyDescent="0.25">
      <c r="BR988801" s="2381"/>
    </row>
    <row r="988825" spans="70:70" x14ac:dyDescent="0.25">
      <c r="BR988825" s="2394"/>
    </row>
    <row r="988826" spans="70:70" x14ac:dyDescent="0.25">
      <c r="BR988826" s="2381"/>
    </row>
    <row r="988850" spans="70:70" x14ac:dyDescent="0.25">
      <c r="BR988850" s="2394"/>
    </row>
    <row r="988851" spans="70:70" x14ac:dyDescent="0.25">
      <c r="BR988851" s="2381"/>
    </row>
    <row r="988875" spans="70:70" x14ac:dyDescent="0.25">
      <c r="BR988875" s="2394"/>
    </row>
    <row r="988876" spans="70:70" x14ac:dyDescent="0.25">
      <c r="BR988876" s="2381"/>
    </row>
    <row r="988900" spans="70:70" x14ac:dyDescent="0.25">
      <c r="BR988900" s="2394"/>
    </row>
    <row r="988901" spans="70:70" x14ac:dyDescent="0.25">
      <c r="BR988901" s="2381"/>
    </row>
    <row r="988925" spans="70:70" x14ac:dyDescent="0.25">
      <c r="BR988925" s="2394"/>
    </row>
    <row r="988926" spans="70:70" x14ac:dyDescent="0.25">
      <c r="BR988926" s="2381"/>
    </row>
    <row r="988950" spans="70:70" x14ac:dyDescent="0.25">
      <c r="BR988950" s="2394"/>
    </row>
    <row r="988951" spans="70:70" x14ac:dyDescent="0.25">
      <c r="BR988951" s="2381"/>
    </row>
    <row r="988975" spans="70:70" x14ac:dyDescent="0.25">
      <c r="BR988975" s="2394"/>
    </row>
    <row r="988976" spans="70:70" x14ac:dyDescent="0.25">
      <c r="BR988976" s="2381"/>
    </row>
    <row r="989000" spans="70:70" x14ac:dyDescent="0.25">
      <c r="BR989000" s="2394"/>
    </row>
    <row r="989001" spans="70:70" x14ac:dyDescent="0.25">
      <c r="BR989001" s="2381"/>
    </row>
    <row r="989025" spans="70:70" x14ac:dyDescent="0.25">
      <c r="BR989025" s="2394"/>
    </row>
    <row r="989026" spans="70:70" x14ac:dyDescent="0.25">
      <c r="BR989026" s="2381"/>
    </row>
    <row r="989050" spans="70:70" x14ac:dyDescent="0.25">
      <c r="BR989050" s="2394"/>
    </row>
    <row r="989051" spans="70:70" x14ac:dyDescent="0.25">
      <c r="BR989051" s="2381"/>
    </row>
    <row r="989075" spans="70:70" x14ac:dyDescent="0.25">
      <c r="BR989075" s="2394"/>
    </row>
    <row r="989076" spans="70:70" x14ac:dyDescent="0.25">
      <c r="BR989076" s="2381"/>
    </row>
    <row r="989100" spans="70:70" x14ac:dyDescent="0.25">
      <c r="BR989100" s="2394"/>
    </row>
    <row r="989101" spans="70:70" x14ac:dyDescent="0.25">
      <c r="BR989101" s="2381"/>
    </row>
    <row r="989125" spans="70:70" x14ac:dyDescent="0.25">
      <c r="BR989125" s="2394"/>
    </row>
    <row r="989126" spans="70:70" x14ac:dyDescent="0.25">
      <c r="BR989126" s="2381"/>
    </row>
    <row r="989150" spans="70:70" x14ac:dyDescent="0.25">
      <c r="BR989150" s="2394"/>
    </row>
    <row r="989151" spans="70:70" x14ac:dyDescent="0.25">
      <c r="BR989151" s="2381"/>
    </row>
    <row r="989175" spans="70:70" x14ac:dyDescent="0.25">
      <c r="BR989175" s="2394"/>
    </row>
    <row r="989176" spans="70:70" x14ac:dyDescent="0.25">
      <c r="BR989176" s="2381"/>
    </row>
    <row r="989200" spans="70:70" x14ac:dyDescent="0.25">
      <c r="BR989200" s="2394"/>
    </row>
    <row r="989201" spans="70:70" x14ac:dyDescent="0.25">
      <c r="BR989201" s="2381"/>
    </row>
    <row r="989225" spans="70:70" x14ac:dyDescent="0.25">
      <c r="BR989225" s="2394"/>
    </row>
    <row r="989226" spans="70:70" x14ac:dyDescent="0.25">
      <c r="BR989226" s="2381"/>
    </row>
    <row r="989250" spans="70:70" x14ac:dyDescent="0.25">
      <c r="BR989250" s="2394"/>
    </row>
    <row r="989251" spans="70:70" x14ac:dyDescent="0.25">
      <c r="BR989251" s="2381"/>
    </row>
    <row r="989275" spans="70:70" x14ac:dyDescent="0.25">
      <c r="BR989275" s="2394"/>
    </row>
    <row r="989276" spans="70:70" x14ac:dyDescent="0.25">
      <c r="BR989276" s="2381"/>
    </row>
    <row r="989300" spans="70:70" x14ac:dyDescent="0.25">
      <c r="BR989300" s="2394"/>
    </row>
    <row r="989301" spans="70:70" x14ac:dyDescent="0.25">
      <c r="BR989301" s="2381"/>
    </row>
    <row r="989325" spans="70:70" x14ac:dyDescent="0.25">
      <c r="BR989325" s="2394"/>
    </row>
    <row r="989326" spans="70:70" x14ac:dyDescent="0.25">
      <c r="BR989326" s="2381"/>
    </row>
    <row r="989350" spans="70:70" x14ac:dyDescent="0.25">
      <c r="BR989350" s="2394"/>
    </row>
    <row r="989351" spans="70:70" x14ac:dyDescent="0.25">
      <c r="BR989351" s="2381"/>
    </row>
    <row r="989375" spans="70:70" x14ac:dyDescent="0.25">
      <c r="BR989375" s="2394"/>
    </row>
    <row r="989376" spans="70:70" x14ac:dyDescent="0.25">
      <c r="BR989376" s="2381"/>
    </row>
    <row r="989400" spans="70:70" x14ac:dyDescent="0.25">
      <c r="BR989400" s="2394"/>
    </row>
    <row r="989401" spans="70:70" x14ac:dyDescent="0.25">
      <c r="BR989401" s="2381"/>
    </row>
    <row r="989425" spans="70:70" x14ac:dyDescent="0.25">
      <c r="BR989425" s="2394"/>
    </row>
    <row r="989426" spans="70:70" x14ac:dyDescent="0.25">
      <c r="BR989426" s="2381"/>
    </row>
    <row r="989450" spans="70:70" x14ac:dyDescent="0.25">
      <c r="BR989450" s="2394"/>
    </row>
    <row r="989451" spans="70:70" x14ac:dyDescent="0.25">
      <c r="BR989451" s="2381"/>
    </row>
    <row r="989475" spans="70:70" x14ac:dyDescent="0.25">
      <c r="BR989475" s="2394"/>
    </row>
    <row r="989476" spans="70:70" x14ac:dyDescent="0.25">
      <c r="BR989476" s="2381"/>
    </row>
    <row r="989500" spans="70:70" x14ac:dyDescent="0.25">
      <c r="BR989500" s="2394"/>
    </row>
    <row r="989501" spans="70:70" x14ac:dyDescent="0.25">
      <c r="BR989501" s="2381"/>
    </row>
    <row r="989525" spans="70:70" x14ac:dyDescent="0.25">
      <c r="BR989525" s="2394"/>
    </row>
    <row r="989526" spans="70:70" x14ac:dyDescent="0.25">
      <c r="BR989526" s="2381"/>
    </row>
    <row r="989550" spans="70:70" x14ac:dyDescent="0.25">
      <c r="BR989550" s="2394"/>
    </row>
    <row r="989551" spans="70:70" x14ac:dyDescent="0.25">
      <c r="BR989551" s="2381"/>
    </row>
    <row r="989575" spans="70:70" x14ac:dyDescent="0.25">
      <c r="BR989575" s="2394"/>
    </row>
    <row r="989576" spans="70:70" x14ac:dyDescent="0.25">
      <c r="BR989576" s="2381"/>
    </row>
    <row r="989600" spans="70:70" x14ac:dyDescent="0.25">
      <c r="BR989600" s="2394"/>
    </row>
    <row r="989601" spans="70:70" x14ac:dyDescent="0.25">
      <c r="BR989601" s="2381"/>
    </row>
    <row r="989625" spans="70:70" x14ac:dyDescent="0.25">
      <c r="BR989625" s="2394"/>
    </row>
    <row r="989626" spans="70:70" x14ac:dyDescent="0.25">
      <c r="BR989626" s="2381"/>
    </row>
    <row r="989650" spans="70:70" x14ac:dyDescent="0.25">
      <c r="BR989650" s="2394"/>
    </row>
    <row r="989651" spans="70:70" x14ac:dyDescent="0.25">
      <c r="BR989651" s="2381"/>
    </row>
    <row r="989675" spans="70:70" x14ac:dyDescent="0.25">
      <c r="BR989675" s="2394"/>
    </row>
    <row r="989676" spans="70:70" x14ac:dyDescent="0.25">
      <c r="BR989676" s="2381"/>
    </row>
    <row r="989700" spans="70:70" x14ac:dyDescent="0.25">
      <c r="BR989700" s="2394"/>
    </row>
    <row r="989701" spans="70:70" x14ac:dyDescent="0.25">
      <c r="BR989701" s="2381"/>
    </row>
    <row r="989725" spans="70:70" x14ac:dyDescent="0.25">
      <c r="BR989725" s="2394"/>
    </row>
    <row r="989726" spans="70:70" x14ac:dyDescent="0.25">
      <c r="BR989726" s="2381"/>
    </row>
    <row r="989750" spans="70:70" x14ac:dyDescent="0.25">
      <c r="BR989750" s="2394"/>
    </row>
    <row r="989751" spans="70:70" x14ac:dyDescent="0.25">
      <c r="BR989751" s="2381"/>
    </row>
    <row r="989775" spans="70:70" x14ac:dyDescent="0.25">
      <c r="BR989775" s="2394"/>
    </row>
    <row r="989776" spans="70:70" x14ac:dyDescent="0.25">
      <c r="BR989776" s="2381"/>
    </row>
    <row r="989800" spans="70:70" x14ac:dyDescent="0.25">
      <c r="BR989800" s="2394"/>
    </row>
    <row r="989801" spans="70:70" x14ac:dyDescent="0.25">
      <c r="BR989801" s="2381"/>
    </row>
    <row r="989825" spans="70:70" x14ac:dyDescent="0.25">
      <c r="BR989825" s="2394"/>
    </row>
    <row r="989826" spans="70:70" x14ac:dyDescent="0.25">
      <c r="BR989826" s="2381"/>
    </row>
    <row r="989850" spans="70:70" x14ac:dyDescent="0.25">
      <c r="BR989850" s="2394"/>
    </row>
    <row r="989851" spans="70:70" x14ac:dyDescent="0.25">
      <c r="BR989851" s="2381"/>
    </row>
    <row r="989875" spans="70:70" x14ac:dyDescent="0.25">
      <c r="BR989875" s="2394"/>
    </row>
    <row r="989876" spans="70:70" x14ac:dyDescent="0.25">
      <c r="BR989876" s="2381"/>
    </row>
    <row r="989900" spans="70:70" x14ac:dyDescent="0.25">
      <c r="BR989900" s="2394"/>
    </row>
    <row r="989901" spans="70:70" x14ac:dyDescent="0.25">
      <c r="BR989901" s="2381"/>
    </row>
    <row r="989925" spans="70:70" x14ac:dyDescent="0.25">
      <c r="BR989925" s="2394"/>
    </row>
    <row r="989926" spans="70:70" x14ac:dyDescent="0.25">
      <c r="BR989926" s="2381"/>
    </row>
    <row r="989950" spans="70:70" x14ac:dyDescent="0.25">
      <c r="BR989950" s="2394"/>
    </row>
    <row r="989951" spans="70:70" x14ac:dyDescent="0.25">
      <c r="BR989951" s="2381"/>
    </row>
    <row r="989975" spans="70:70" x14ac:dyDescent="0.25">
      <c r="BR989975" s="2394"/>
    </row>
    <row r="989976" spans="70:70" x14ac:dyDescent="0.25">
      <c r="BR989976" s="2381"/>
    </row>
    <row r="990000" spans="70:70" x14ac:dyDescent="0.25">
      <c r="BR990000" s="2394"/>
    </row>
    <row r="990001" spans="70:70" x14ac:dyDescent="0.25">
      <c r="BR990001" s="2381"/>
    </row>
    <row r="990025" spans="70:70" x14ac:dyDescent="0.25">
      <c r="BR990025" s="2394"/>
    </row>
    <row r="990026" spans="70:70" x14ac:dyDescent="0.25">
      <c r="BR990026" s="2381"/>
    </row>
    <row r="990050" spans="70:70" x14ac:dyDescent="0.25">
      <c r="BR990050" s="2394"/>
    </row>
    <row r="990051" spans="70:70" x14ac:dyDescent="0.25">
      <c r="BR990051" s="2381"/>
    </row>
    <row r="990075" spans="70:70" x14ac:dyDescent="0.25">
      <c r="BR990075" s="2394"/>
    </row>
    <row r="990076" spans="70:70" x14ac:dyDescent="0.25">
      <c r="BR990076" s="2381"/>
    </row>
    <row r="990100" spans="70:70" x14ac:dyDescent="0.25">
      <c r="BR990100" s="2394"/>
    </row>
    <row r="990101" spans="70:70" x14ac:dyDescent="0.25">
      <c r="BR990101" s="2381"/>
    </row>
    <row r="990125" spans="70:70" x14ac:dyDescent="0.25">
      <c r="BR990125" s="2394"/>
    </row>
    <row r="990126" spans="70:70" x14ac:dyDescent="0.25">
      <c r="BR990126" s="2381"/>
    </row>
    <row r="990150" spans="70:70" x14ac:dyDescent="0.25">
      <c r="BR990150" s="2394"/>
    </row>
    <row r="990151" spans="70:70" x14ac:dyDescent="0.25">
      <c r="BR990151" s="2381"/>
    </row>
    <row r="990175" spans="70:70" x14ac:dyDescent="0.25">
      <c r="BR990175" s="2394"/>
    </row>
    <row r="990176" spans="70:70" x14ac:dyDescent="0.25">
      <c r="BR990176" s="2381"/>
    </row>
    <row r="990200" spans="70:70" x14ac:dyDescent="0.25">
      <c r="BR990200" s="2394"/>
    </row>
    <row r="990201" spans="70:70" x14ac:dyDescent="0.25">
      <c r="BR990201" s="2381"/>
    </row>
    <row r="990225" spans="70:70" x14ac:dyDescent="0.25">
      <c r="BR990225" s="2394"/>
    </row>
    <row r="990226" spans="70:70" x14ac:dyDescent="0.25">
      <c r="BR990226" s="2381"/>
    </row>
    <row r="990250" spans="70:70" x14ac:dyDescent="0.25">
      <c r="BR990250" s="2394"/>
    </row>
    <row r="990251" spans="70:70" x14ac:dyDescent="0.25">
      <c r="BR990251" s="2381"/>
    </row>
    <row r="990275" spans="70:70" x14ac:dyDescent="0.25">
      <c r="BR990275" s="2394"/>
    </row>
    <row r="990276" spans="70:70" x14ac:dyDescent="0.25">
      <c r="BR990276" s="2381"/>
    </row>
    <row r="990300" spans="70:70" x14ac:dyDescent="0.25">
      <c r="BR990300" s="2394"/>
    </row>
    <row r="990301" spans="70:70" x14ac:dyDescent="0.25">
      <c r="BR990301" s="2381"/>
    </row>
    <row r="990325" spans="70:70" x14ac:dyDescent="0.25">
      <c r="BR990325" s="2394"/>
    </row>
    <row r="990326" spans="70:70" x14ac:dyDescent="0.25">
      <c r="BR990326" s="2381"/>
    </row>
    <row r="990350" spans="70:70" x14ac:dyDescent="0.25">
      <c r="BR990350" s="2394"/>
    </row>
    <row r="990351" spans="70:70" x14ac:dyDescent="0.25">
      <c r="BR990351" s="2381"/>
    </row>
    <row r="990375" spans="70:70" x14ac:dyDescent="0.25">
      <c r="BR990375" s="2394"/>
    </row>
    <row r="990376" spans="70:70" x14ac:dyDescent="0.25">
      <c r="BR990376" s="2381"/>
    </row>
    <row r="990400" spans="70:70" x14ac:dyDescent="0.25">
      <c r="BR990400" s="2394"/>
    </row>
    <row r="990401" spans="70:70" x14ac:dyDescent="0.25">
      <c r="BR990401" s="2381"/>
    </row>
    <row r="990425" spans="70:70" x14ac:dyDescent="0.25">
      <c r="BR990425" s="2394"/>
    </row>
    <row r="990426" spans="70:70" x14ac:dyDescent="0.25">
      <c r="BR990426" s="2381"/>
    </row>
    <row r="990450" spans="70:70" x14ac:dyDescent="0.25">
      <c r="BR990450" s="2394"/>
    </row>
    <row r="990451" spans="70:70" x14ac:dyDescent="0.25">
      <c r="BR990451" s="2381"/>
    </row>
    <row r="990475" spans="70:70" x14ac:dyDescent="0.25">
      <c r="BR990475" s="2394"/>
    </row>
    <row r="990476" spans="70:70" x14ac:dyDescent="0.25">
      <c r="BR990476" s="2381"/>
    </row>
    <row r="990500" spans="70:70" x14ac:dyDescent="0.25">
      <c r="BR990500" s="2394"/>
    </row>
    <row r="990501" spans="70:70" x14ac:dyDescent="0.25">
      <c r="BR990501" s="2381"/>
    </row>
    <row r="990525" spans="70:70" x14ac:dyDescent="0.25">
      <c r="BR990525" s="2394"/>
    </row>
    <row r="990526" spans="70:70" x14ac:dyDescent="0.25">
      <c r="BR990526" s="2381"/>
    </row>
    <row r="990550" spans="70:70" x14ac:dyDescent="0.25">
      <c r="BR990550" s="2394"/>
    </row>
    <row r="990551" spans="70:70" x14ac:dyDescent="0.25">
      <c r="BR990551" s="2381"/>
    </row>
    <row r="990575" spans="70:70" x14ac:dyDescent="0.25">
      <c r="BR990575" s="2394"/>
    </row>
    <row r="990576" spans="70:70" x14ac:dyDescent="0.25">
      <c r="BR990576" s="2381"/>
    </row>
    <row r="990600" spans="70:70" x14ac:dyDescent="0.25">
      <c r="BR990600" s="2394"/>
    </row>
    <row r="990601" spans="70:70" x14ac:dyDescent="0.25">
      <c r="BR990601" s="2381"/>
    </row>
    <row r="990625" spans="70:70" x14ac:dyDescent="0.25">
      <c r="BR990625" s="2394"/>
    </row>
    <row r="990626" spans="70:70" x14ac:dyDescent="0.25">
      <c r="BR990626" s="2381"/>
    </row>
    <row r="990650" spans="70:70" x14ac:dyDescent="0.25">
      <c r="BR990650" s="2394"/>
    </row>
    <row r="990651" spans="70:70" x14ac:dyDescent="0.25">
      <c r="BR990651" s="2381"/>
    </row>
    <row r="990675" spans="70:70" x14ac:dyDescent="0.25">
      <c r="BR990675" s="2394"/>
    </row>
    <row r="990676" spans="70:70" x14ac:dyDescent="0.25">
      <c r="BR990676" s="2381"/>
    </row>
    <row r="990700" spans="70:70" x14ac:dyDescent="0.25">
      <c r="BR990700" s="2394"/>
    </row>
    <row r="990701" spans="70:70" x14ac:dyDescent="0.25">
      <c r="BR990701" s="2381"/>
    </row>
    <row r="990725" spans="70:70" x14ac:dyDescent="0.25">
      <c r="BR990725" s="2394"/>
    </row>
    <row r="990726" spans="70:70" x14ac:dyDescent="0.25">
      <c r="BR990726" s="2381"/>
    </row>
    <row r="990750" spans="70:70" x14ac:dyDescent="0.25">
      <c r="BR990750" s="2394"/>
    </row>
    <row r="990751" spans="70:70" x14ac:dyDescent="0.25">
      <c r="BR990751" s="2381"/>
    </row>
    <row r="990775" spans="70:70" x14ac:dyDescent="0.25">
      <c r="BR990775" s="2394"/>
    </row>
    <row r="990776" spans="70:70" x14ac:dyDescent="0.25">
      <c r="BR990776" s="2381"/>
    </row>
    <row r="990800" spans="70:70" x14ac:dyDescent="0.25">
      <c r="BR990800" s="2394"/>
    </row>
    <row r="990801" spans="70:70" x14ac:dyDescent="0.25">
      <c r="BR990801" s="2381"/>
    </row>
    <row r="990825" spans="70:70" x14ac:dyDescent="0.25">
      <c r="BR990825" s="2394"/>
    </row>
    <row r="990826" spans="70:70" x14ac:dyDescent="0.25">
      <c r="BR990826" s="2381"/>
    </row>
    <row r="990850" spans="70:70" x14ac:dyDescent="0.25">
      <c r="BR990850" s="2394"/>
    </row>
    <row r="990851" spans="70:70" x14ac:dyDescent="0.25">
      <c r="BR990851" s="2381"/>
    </row>
    <row r="990875" spans="70:70" x14ac:dyDescent="0.25">
      <c r="BR990875" s="2394"/>
    </row>
    <row r="990876" spans="70:70" x14ac:dyDescent="0.25">
      <c r="BR990876" s="2381"/>
    </row>
    <row r="990900" spans="70:70" x14ac:dyDescent="0.25">
      <c r="BR990900" s="2394"/>
    </row>
    <row r="990901" spans="70:70" x14ac:dyDescent="0.25">
      <c r="BR990901" s="2381"/>
    </row>
    <row r="990925" spans="70:70" x14ac:dyDescent="0.25">
      <c r="BR990925" s="2394"/>
    </row>
    <row r="990926" spans="70:70" x14ac:dyDescent="0.25">
      <c r="BR990926" s="2381"/>
    </row>
    <row r="990950" spans="70:70" x14ac:dyDescent="0.25">
      <c r="BR990950" s="2394"/>
    </row>
    <row r="990951" spans="70:70" x14ac:dyDescent="0.25">
      <c r="BR990951" s="2381"/>
    </row>
    <row r="990975" spans="70:70" x14ac:dyDescent="0.25">
      <c r="BR990975" s="2394"/>
    </row>
    <row r="990976" spans="70:70" x14ac:dyDescent="0.25">
      <c r="BR990976" s="2381"/>
    </row>
    <row r="991000" spans="70:70" x14ac:dyDescent="0.25">
      <c r="BR991000" s="2394"/>
    </row>
    <row r="991001" spans="70:70" x14ac:dyDescent="0.25">
      <c r="BR991001" s="2381"/>
    </row>
    <row r="991025" spans="70:70" x14ac:dyDescent="0.25">
      <c r="BR991025" s="2394"/>
    </row>
    <row r="991026" spans="70:70" x14ac:dyDescent="0.25">
      <c r="BR991026" s="2381"/>
    </row>
    <row r="991050" spans="70:70" x14ac:dyDescent="0.25">
      <c r="BR991050" s="2394"/>
    </row>
    <row r="991051" spans="70:70" x14ac:dyDescent="0.25">
      <c r="BR991051" s="2381"/>
    </row>
    <row r="991075" spans="70:70" x14ac:dyDescent="0.25">
      <c r="BR991075" s="2394"/>
    </row>
    <row r="991076" spans="70:70" x14ac:dyDescent="0.25">
      <c r="BR991076" s="2381"/>
    </row>
    <row r="991100" spans="70:70" x14ac:dyDescent="0.25">
      <c r="BR991100" s="2394"/>
    </row>
    <row r="991101" spans="70:70" x14ac:dyDescent="0.25">
      <c r="BR991101" s="2381"/>
    </row>
    <row r="991125" spans="70:70" x14ac:dyDescent="0.25">
      <c r="BR991125" s="2394"/>
    </row>
    <row r="991126" spans="70:70" x14ac:dyDescent="0.25">
      <c r="BR991126" s="2381"/>
    </row>
    <row r="991150" spans="70:70" x14ac:dyDescent="0.25">
      <c r="BR991150" s="2394"/>
    </row>
    <row r="991151" spans="70:70" x14ac:dyDescent="0.25">
      <c r="BR991151" s="2381"/>
    </row>
    <row r="991175" spans="70:70" x14ac:dyDescent="0.25">
      <c r="BR991175" s="2394"/>
    </row>
    <row r="991176" spans="70:70" x14ac:dyDescent="0.25">
      <c r="BR991176" s="2381"/>
    </row>
    <row r="991200" spans="70:70" x14ac:dyDescent="0.25">
      <c r="BR991200" s="2394"/>
    </row>
    <row r="991201" spans="70:70" x14ac:dyDescent="0.25">
      <c r="BR991201" s="2381"/>
    </row>
    <row r="991225" spans="70:70" x14ac:dyDescent="0.25">
      <c r="BR991225" s="2394"/>
    </row>
    <row r="991226" spans="70:70" x14ac:dyDescent="0.25">
      <c r="BR991226" s="2381"/>
    </row>
    <row r="991250" spans="70:70" x14ac:dyDescent="0.25">
      <c r="BR991250" s="2394"/>
    </row>
    <row r="991251" spans="70:70" x14ac:dyDescent="0.25">
      <c r="BR991251" s="2381"/>
    </row>
    <row r="991275" spans="70:70" x14ac:dyDescent="0.25">
      <c r="BR991275" s="2394"/>
    </row>
    <row r="991276" spans="70:70" x14ac:dyDescent="0.25">
      <c r="BR991276" s="2381"/>
    </row>
    <row r="991300" spans="70:70" x14ac:dyDescent="0.25">
      <c r="BR991300" s="2394"/>
    </row>
    <row r="991301" spans="70:70" x14ac:dyDescent="0.25">
      <c r="BR991301" s="2381"/>
    </row>
    <row r="991325" spans="70:70" x14ac:dyDescent="0.25">
      <c r="BR991325" s="2394"/>
    </row>
    <row r="991326" spans="70:70" x14ac:dyDescent="0.25">
      <c r="BR991326" s="2381"/>
    </row>
    <row r="991350" spans="70:70" x14ac:dyDescent="0.25">
      <c r="BR991350" s="2394"/>
    </row>
    <row r="991351" spans="70:70" x14ac:dyDescent="0.25">
      <c r="BR991351" s="2381"/>
    </row>
    <row r="991375" spans="70:70" x14ac:dyDescent="0.25">
      <c r="BR991375" s="2394"/>
    </row>
    <row r="991376" spans="70:70" x14ac:dyDescent="0.25">
      <c r="BR991376" s="2381"/>
    </row>
    <row r="991400" spans="70:70" x14ac:dyDescent="0.25">
      <c r="BR991400" s="2394"/>
    </row>
    <row r="991401" spans="70:70" x14ac:dyDescent="0.25">
      <c r="BR991401" s="2381"/>
    </row>
    <row r="991425" spans="70:70" x14ac:dyDescent="0.25">
      <c r="BR991425" s="2394"/>
    </row>
    <row r="991426" spans="70:70" x14ac:dyDescent="0.25">
      <c r="BR991426" s="2381"/>
    </row>
    <row r="991450" spans="70:70" x14ac:dyDescent="0.25">
      <c r="BR991450" s="2394"/>
    </row>
    <row r="991451" spans="70:70" x14ac:dyDescent="0.25">
      <c r="BR991451" s="2381"/>
    </row>
    <row r="991475" spans="70:70" x14ac:dyDescent="0.25">
      <c r="BR991475" s="2394"/>
    </row>
    <row r="991476" spans="70:70" x14ac:dyDescent="0.25">
      <c r="BR991476" s="2381"/>
    </row>
    <row r="991500" spans="70:70" x14ac:dyDescent="0.25">
      <c r="BR991500" s="2394"/>
    </row>
    <row r="991501" spans="70:70" x14ac:dyDescent="0.25">
      <c r="BR991501" s="2381"/>
    </row>
    <row r="991525" spans="70:70" x14ac:dyDescent="0.25">
      <c r="BR991525" s="2394"/>
    </row>
    <row r="991526" spans="70:70" x14ac:dyDescent="0.25">
      <c r="BR991526" s="2381"/>
    </row>
    <row r="991550" spans="70:70" x14ac:dyDescent="0.25">
      <c r="BR991550" s="2394"/>
    </row>
    <row r="991551" spans="70:70" x14ac:dyDescent="0.25">
      <c r="BR991551" s="2381"/>
    </row>
    <row r="991575" spans="70:70" x14ac:dyDescent="0.25">
      <c r="BR991575" s="2394"/>
    </row>
    <row r="991576" spans="70:70" x14ac:dyDescent="0.25">
      <c r="BR991576" s="2381"/>
    </row>
    <row r="991600" spans="70:70" x14ac:dyDescent="0.25">
      <c r="BR991600" s="2394"/>
    </row>
    <row r="991601" spans="70:70" x14ac:dyDescent="0.25">
      <c r="BR991601" s="2381"/>
    </row>
    <row r="991625" spans="70:70" x14ac:dyDescent="0.25">
      <c r="BR991625" s="2394"/>
    </row>
    <row r="991626" spans="70:70" x14ac:dyDescent="0.25">
      <c r="BR991626" s="2381"/>
    </row>
    <row r="991650" spans="70:70" x14ac:dyDescent="0.25">
      <c r="BR991650" s="2394"/>
    </row>
    <row r="991651" spans="70:70" x14ac:dyDescent="0.25">
      <c r="BR991651" s="2381"/>
    </row>
    <row r="991675" spans="70:70" x14ac:dyDescent="0.25">
      <c r="BR991675" s="2394"/>
    </row>
    <row r="991676" spans="70:70" x14ac:dyDescent="0.25">
      <c r="BR991676" s="2381"/>
    </row>
    <row r="991700" spans="70:70" x14ac:dyDescent="0.25">
      <c r="BR991700" s="2394"/>
    </row>
    <row r="991701" spans="70:70" x14ac:dyDescent="0.25">
      <c r="BR991701" s="2381"/>
    </row>
    <row r="991725" spans="70:70" x14ac:dyDescent="0.25">
      <c r="BR991725" s="2394"/>
    </row>
    <row r="991726" spans="70:70" x14ac:dyDescent="0.25">
      <c r="BR991726" s="2381"/>
    </row>
    <row r="991750" spans="70:70" x14ac:dyDescent="0.25">
      <c r="BR991750" s="2394"/>
    </row>
    <row r="991751" spans="70:70" x14ac:dyDescent="0.25">
      <c r="BR991751" s="2381"/>
    </row>
    <row r="991775" spans="70:70" x14ac:dyDescent="0.25">
      <c r="BR991775" s="2394"/>
    </row>
    <row r="991776" spans="70:70" x14ac:dyDescent="0.25">
      <c r="BR991776" s="2381"/>
    </row>
    <row r="991800" spans="70:70" x14ac:dyDescent="0.25">
      <c r="BR991800" s="2394"/>
    </row>
    <row r="991801" spans="70:70" x14ac:dyDescent="0.25">
      <c r="BR991801" s="2381"/>
    </row>
    <row r="991825" spans="70:70" x14ac:dyDescent="0.25">
      <c r="BR991825" s="2394"/>
    </row>
    <row r="991826" spans="70:70" x14ac:dyDescent="0.25">
      <c r="BR991826" s="2381"/>
    </row>
    <row r="991850" spans="70:70" x14ac:dyDescent="0.25">
      <c r="BR991850" s="2394"/>
    </row>
    <row r="991851" spans="70:70" x14ac:dyDescent="0.25">
      <c r="BR991851" s="2381"/>
    </row>
    <row r="991875" spans="70:70" x14ac:dyDescent="0.25">
      <c r="BR991875" s="2394"/>
    </row>
    <row r="991876" spans="70:70" x14ac:dyDescent="0.25">
      <c r="BR991876" s="2381"/>
    </row>
    <row r="991900" spans="70:70" x14ac:dyDescent="0.25">
      <c r="BR991900" s="2394"/>
    </row>
    <row r="991901" spans="70:70" x14ac:dyDescent="0.25">
      <c r="BR991901" s="2381"/>
    </row>
    <row r="991925" spans="70:70" x14ac:dyDescent="0.25">
      <c r="BR991925" s="2394"/>
    </row>
    <row r="991926" spans="70:70" x14ac:dyDescent="0.25">
      <c r="BR991926" s="2381"/>
    </row>
    <row r="991950" spans="70:70" x14ac:dyDescent="0.25">
      <c r="BR991950" s="2394"/>
    </row>
    <row r="991951" spans="70:70" x14ac:dyDescent="0.25">
      <c r="BR991951" s="2381"/>
    </row>
    <row r="991975" spans="70:70" x14ac:dyDescent="0.25">
      <c r="BR991975" s="2394"/>
    </row>
    <row r="991976" spans="70:70" x14ac:dyDescent="0.25">
      <c r="BR991976" s="2381"/>
    </row>
    <row r="992000" spans="70:70" x14ac:dyDescent="0.25">
      <c r="BR992000" s="2394"/>
    </row>
    <row r="992001" spans="70:70" x14ac:dyDescent="0.25">
      <c r="BR992001" s="2381"/>
    </row>
    <row r="992025" spans="70:70" x14ac:dyDescent="0.25">
      <c r="BR992025" s="2394"/>
    </row>
    <row r="992026" spans="70:70" x14ac:dyDescent="0.25">
      <c r="BR992026" s="2381"/>
    </row>
    <row r="992050" spans="70:70" x14ac:dyDescent="0.25">
      <c r="BR992050" s="2394"/>
    </row>
    <row r="992051" spans="70:70" x14ac:dyDescent="0.25">
      <c r="BR992051" s="2381"/>
    </row>
    <row r="992075" spans="70:70" x14ac:dyDescent="0.25">
      <c r="BR992075" s="2394"/>
    </row>
    <row r="992076" spans="70:70" x14ac:dyDescent="0.25">
      <c r="BR992076" s="2381"/>
    </row>
    <row r="992100" spans="70:70" x14ac:dyDescent="0.25">
      <c r="BR992100" s="2394"/>
    </row>
    <row r="992101" spans="70:70" x14ac:dyDescent="0.25">
      <c r="BR992101" s="2381"/>
    </row>
    <row r="992125" spans="70:70" x14ac:dyDescent="0.25">
      <c r="BR992125" s="2394"/>
    </row>
    <row r="992126" spans="70:70" x14ac:dyDescent="0.25">
      <c r="BR992126" s="2381"/>
    </row>
    <row r="992150" spans="70:70" x14ac:dyDescent="0.25">
      <c r="BR992150" s="2394"/>
    </row>
    <row r="992151" spans="70:70" x14ac:dyDescent="0.25">
      <c r="BR992151" s="2381"/>
    </row>
    <row r="992175" spans="70:70" x14ac:dyDescent="0.25">
      <c r="BR992175" s="2394"/>
    </row>
    <row r="992176" spans="70:70" x14ac:dyDescent="0.25">
      <c r="BR992176" s="2381"/>
    </row>
    <row r="992200" spans="70:70" x14ac:dyDescent="0.25">
      <c r="BR992200" s="2394"/>
    </row>
    <row r="992201" spans="70:70" x14ac:dyDescent="0.25">
      <c r="BR992201" s="2381"/>
    </row>
    <row r="992225" spans="70:70" x14ac:dyDescent="0.25">
      <c r="BR992225" s="2394"/>
    </row>
    <row r="992226" spans="70:70" x14ac:dyDescent="0.25">
      <c r="BR992226" s="2381"/>
    </row>
    <row r="992250" spans="70:70" x14ac:dyDescent="0.25">
      <c r="BR992250" s="2394"/>
    </row>
    <row r="992251" spans="70:70" x14ac:dyDescent="0.25">
      <c r="BR992251" s="2381"/>
    </row>
    <row r="992275" spans="70:70" x14ac:dyDescent="0.25">
      <c r="BR992275" s="2394"/>
    </row>
    <row r="992276" spans="70:70" x14ac:dyDescent="0.25">
      <c r="BR992276" s="2381"/>
    </row>
    <row r="992300" spans="70:70" x14ac:dyDescent="0.25">
      <c r="BR992300" s="2394"/>
    </row>
    <row r="992301" spans="70:70" x14ac:dyDescent="0.25">
      <c r="BR992301" s="2381"/>
    </row>
    <row r="992325" spans="70:70" x14ac:dyDescent="0.25">
      <c r="BR992325" s="2394"/>
    </row>
    <row r="992326" spans="70:70" x14ac:dyDescent="0.25">
      <c r="BR992326" s="2381"/>
    </row>
    <row r="992350" spans="70:70" x14ac:dyDescent="0.25">
      <c r="BR992350" s="2394"/>
    </row>
    <row r="992351" spans="70:70" x14ac:dyDescent="0.25">
      <c r="BR992351" s="2381"/>
    </row>
    <row r="992375" spans="70:70" x14ac:dyDescent="0.25">
      <c r="BR992375" s="2394"/>
    </row>
    <row r="992376" spans="70:70" x14ac:dyDescent="0.25">
      <c r="BR992376" s="2381"/>
    </row>
    <row r="992400" spans="70:70" x14ac:dyDescent="0.25">
      <c r="BR992400" s="2394"/>
    </row>
    <row r="992401" spans="70:70" x14ac:dyDescent="0.25">
      <c r="BR992401" s="2381"/>
    </row>
    <row r="992425" spans="70:70" x14ac:dyDescent="0.25">
      <c r="BR992425" s="2394"/>
    </row>
    <row r="992426" spans="70:70" x14ac:dyDescent="0.25">
      <c r="BR992426" s="2381"/>
    </row>
    <row r="992450" spans="70:70" x14ac:dyDescent="0.25">
      <c r="BR992450" s="2394"/>
    </row>
    <row r="992451" spans="70:70" x14ac:dyDescent="0.25">
      <c r="BR992451" s="2381"/>
    </row>
    <row r="992475" spans="70:70" x14ac:dyDescent="0.25">
      <c r="BR992475" s="2394"/>
    </row>
    <row r="992476" spans="70:70" x14ac:dyDescent="0.25">
      <c r="BR992476" s="2381"/>
    </row>
    <row r="992500" spans="70:70" x14ac:dyDescent="0.25">
      <c r="BR992500" s="2394"/>
    </row>
    <row r="992501" spans="70:70" x14ac:dyDescent="0.25">
      <c r="BR992501" s="2381"/>
    </row>
    <row r="992525" spans="70:70" x14ac:dyDescent="0.25">
      <c r="BR992525" s="2394"/>
    </row>
    <row r="992526" spans="70:70" x14ac:dyDescent="0.25">
      <c r="BR992526" s="2381"/>
    </row>
    <row r="992550" spans="70:70" x14ac:dyDescent="0.25">
      <c r="BR992550" s="2394"/>
    </row>
    <row r="992551" spans="70:70" x14ac:dyDescent="0.25">
      <c r="BR992551" s="2381"/>
    </row>
    <row r="992575" spans="70:70" x14ac:dyDescent="0.25">
      <c r="BR992575" s="2394"/>
    </row>
    <row r="992576" spans="70:70" x14ac:dyDescent="0.25">
      <c r="BR992576" s="2381"/>
    </row>
    <row r="992600" spans="70:70" x14ac:dyDescent="0.25">
      <c r="BR992600" s="2394"/>
    </row>
    <row r="992601" spans="70:70" x14ac:dyDescent="0.25">
      <c r="BR992601" s="2381"/>
    </row>
    <row r="992625" spans="70:70" x14ac:dyDescent="0.25">
      <c r="BR992625" s="2394"/>
    </row>
    <row r="992626" spans="70:70" x14ac:dyDescent="0.25">
      <c r="BR992626" s="2381"/>
    </row>
    <row r="992650" spans="70:70" x14ac:dyDescent="0.25">
      <c r="BR992650" s="2394"/>
    </row>
    <row r="992651" spans="70:70" x14ac:dyDescent="0.25">
      <c r="BR992651" s="2381"/>
    </row>
    <row r="992675" spans="70:70" x14ac:dyDescent="0.25">
      <c r="BR992675" s="2394"/>
    </row>
    <row r="992676" spans="70:70" x14ac:dyDescent="0.25">
      <c r="BR992676" s="2381"/>
    </row>
    <row r="992700" spans="70:70" x14ac:dyDescent="0.25">
      <c r="BR992700" s="2394"/>
    </row>
    <row r="992701" spans="70:70" x14ac:dyDescent="0.25">
      <c r="BR992701" s="2381"/>
    </row>
    <row r="992725" spans="70:70" x14ac:dyDescent="0.25">
      <c r="BR992725" s="2394"/>
    </row>
    <row r="992726" spans="70:70" x14ac:dyDescent="0.25">
      <c r="BR992726" s="2381"/>
    </row>
    <row r="992750" spans="70:70" x14ac:dyDescent="0.25">
      <c r="BR992750" s="2394"/>
    </row>
    <row r="992751" spans="70:70" x14ac:dyDescent="0.25">
      <c r="BR992751" s="2381"/>
    </row>
    <row r="992775" spans="70:70" x14ac:dyDescent="0.25">
      <c r="BR992775" s="2394"/>
    </row>
    <row r="992776" spans="70:70" x14ac:dyDescent="0.25">
      <c r="BR992776" s="2381"/>
    </row>
    <row r="992800" spans="70:70" x14ac:dyDescent="0.25">
      <c r="BR992800" s="2394"/>
    </row>
    <row r="992801" spans="70:70" x14ac:dyDescent="0.25">
      <c r="BR992801" s="2381"/>
    </row>
    <row r="992825" spans="70:70" x14ac:dyDescent="0.25">
      <c r="BR992825" s="2394"/>
    </row>
    <row r="992826" spans="70:70" x14ac:dyDescent="0.25">
      <c r="BR992826" s="2381"/>
    </row>
    <row r="992850" spans="70:70" x14ac:dyDescent="0.25">
      <c r="BR992850" s="2394"/>
    </row>
    <row r="992851" spans="70:70" x14ac:dyDescent="0.25">
      <c r="BR992851" s="2381"/>
    </row>
    <row r="992875" spans="70:70" x14ac:dyDescent="0.25">
      <c r="BR992875" s="2394"/>
    </row>
    <row r="992876" spans="70:70" x14ac:dyDescent="0.25">
      <c r="BR992876" s="2381"/>
    </row>
    <row r="992900" spans="70:70" x14ac:dyDescent="0.25">
      <c r="BR992900" s="2394"/>
    </row>
    <row r="992901" spans="70:70" x14ac:dyDescent="0.25">
      <c r="BR992901" s="2381"/>
    </row>
    <row r="992925" spans="70:70" x14ac:dyDescent="0.25">
      <c r="BR992925" s="2394"/>
    </row>
    <row r="992926" spans="70:70" x14ac:dyDescent="0.25">
      <c r="BR992926" s="2381"/>
    </row>
    <row r="992950" spans="70:70" x14ac:dyDescent="0.25">
      <c r="BR992950" s="2394"/>
    </row>
    <row r="992951" spans="70:70" x14ac:dyDescent="0.25">
      <c r="BR992951" s="2381"/>
    </row>
    <row r="992975" spans="70:70" x14ac:dyDescent="0.25">
      <c r="BR992975" s="2394"/>
    </row>
    <row r="992976" spans="70:70" x14ac:dyDescent="0.25">
      <c r="BR992976" s="2381"/>
    </row>
    <row r="993000" spans="70:70" x14ac:dyDescent="0.25">
      <c r="BR993000" s="2394"/>
    </row>
    <row r="993001" spans="70:70" x14ac:dyDescent="0.25">
      <c r="BR993001" s="2381"/>
    </row>
    <row r="993025" spans="70:70" x14ac:dyDescent="0.25">
      <c r="BR993025" s="2394"/>
    </row>
    <row r="993026" spans="70:70" x14ac:dyDescent="0.25">
      <c r="BR993026" s="2381"/>
    </row>
    <row r="993050" spans="70:70" x14ac:dyDescent="0.25">
      <c r="BR993050" s="2394"/>
    </row>
    <row r="993051" spans="70:70" x14ac:dyDescent="0.25">
      <c r="BR993051" s="2381"/>
    </row>
    <row r="993075" spans="70:70" x14ac:dyDescent="0.25">
      <c r="BR993075" s="2394"/>
    </row>
    <row r="993076" spans="70:70" x14ac:dyDescent="0.25">
      <c r="BR993076" s="2381"/>
    </row>
    <row r="993100" spans="70:70" x14ac:dyDescent="0.25">
      <c r="BR993100" s="2394"/>
    </row>
    <row r="993101" spans="70:70" x14ac:dyDescent="0.25">
      <c r="BR993101" s="2381"/>
    </row>
    <row r="993125" spans="70:70" x14ac:dyDescent="0.25">
      <c r="BR993125" s="2394"/>
    </row>
    <row r="993126" spans="70:70" x14ac:dyDescent="0.25">
      <c r="BR993126" s="2381"/>
    </row>
    <row r="993150" spans="70:70" x14ac:dyDescent="0.25">
      <c r="BR993150" s="2394"/>
    </row>
    <row r="993151" spans="70:70" x14ac:dyDescent="0.25">
      <c r="BR993151" s="2381"/>
    </row>
    <row r="993175" spans="70:70" x14ac:dyDescent="0.25">
      <c r="BR993175" s="2394"/>
    </row>
    <row r="993176" spans="70:70" x14ac:dyDescent="0.25">
      <c r="BR993176" s="2381"/>
    </row>
    <row r="993200" spans="70:70" x14ac:dyDescent="0.25">
      <c r="BR993200" s="2394"/>
    </row>
    <row r="993201" spans="70:70" x14ac:dyDescent="0.25">
      <c r="BR993201" s="2381"/>
    </row>
    <row r="993225" spans="70:70" x14ac:dyDescent="0.25">
      <c r="BR993225" s="2394"/>
    </row>
    <row r="993226" spans="70:70" x14ac:dyDescent="0.25">
      <c r="BR993226" s="2381"/>
    </row>
    <row r="993250" spans="70:70" x14ac:dyDescent="0.25">
      <c r="BR993250" s="2394"/>
    </row>
    <row r="993251" spans="70:70" x14ac:dyDescent="0.25">
      <c r="BR993251" s="2381"/>
    </row>
    <row r="993275" spans="70:70" x14ac:dyDescent="0.25">
      <c r="BR993275" s="2394"/>
    </row>
    <row r="993276" spans="70:70" x14ac:dyDescent="0.25">
      <c r="BR993276" s="2381"/>
    </row>
    <row r="993300" spans="70:70" x14ac:dyDescent="0.25">
      <c r="BR993300" s="2394"/>
    </row>
    <row r="993301" spans="70:70" x14ac:dyDescent="0.25">
      <c r="BR993301" s="2381"/>
    </row>
    <row r="993325" spans="70:70" x14ac:dyDescent="0.25">
      <c r="BR993325" s="2394"/>
    </row>
    <row r="993326" spans="70:70" x14ac:dyDescent="0.25">
      <c r="BR993326" s="2381"/>
    </row>
    <row r="993350" spans="70:70" x14ac:dyDescent="0.25">
      <c r="BR993350" s="2394"/>
    </row>
    <row r="993351" spans="70:70" x14ac:dyDescent="0.25">
      <c r="BR993351" s="2381"/>
    </row>
    <row r="993375" spans="70:70" x14ac:dyDescent="0.25">
      <c r="BR993375" s="2394"/>
    </row>
    <row r="993376" spans="70:70" x14ac:dyDescent="0.25">
      <c r="BR993376" s="2381"/>
    </row>
    <row r="993400" spans="70:70" x14ac:dyDescent="0.25">
      <c r="BR993400" s="2394"/>
    </row>
    <row r="993401" spans="70:70" x14ac:dyDescent="0.25">
      <c r="BR993401" s="2381"/>
    </row>
    <row r="993425" spans="70:70" x14ac:dyDescent="0.25">
      <c r="BR993425" s="2394"/>
    </row>
    <row r="993426" spans="70:70" x14ac:dyDescent="0.25">
      <c r="BR993426" s="2381"/>
    </row>
    <row r="993450" spans="70:70" x14ac:dyDescent="0.25">
      <c r="BR993450" s="2394"/>
    </row>
    <row r="993451" spans="70:70" x14ac:dyDescent="0.25">
      <c r="BR993451" s="2381"/>
    </row>
    <row r="993475" spans="70:70" x14ac:dyDescent="0.25">
      <c r="BR993475" s="2394"/>
    </row>
    <row r="993476" spans="70:70" x14ac:dyDescent="0.25">
      <c r="BR993476" s="2381"/>
    </row>
    <row r="993500" spans="70:70" x14ac:dyDescent="0.25">
      <c r="BR993500" s="2394"/>
    </row>
    <row r="993501" spans="70:70" x14ac:dyDescent="0.25">
      <c r="BR993501" s="2381"/>
    </row>
    <row r="993525" spans="70:70" x14ac:dyDescent="0.25">
      <c r="BR993525" s="2394"/>
    </row>
    <row r="993526" spans="70:70" x14ac:dyDescent="0.25">
      <c r="BR993526" s="2381"/>
    </row>
    <row r="993550" spans="70:70" x14ac:dyDescent="0.25">
      <c r="BR993550" s="2394"/>
    </row>
    <row r="993551" spans="70:70" x14ac:dyDescent="0.25">
      <c r="BR993551" s="2381"/>
    </row>
    <row r="993575" spans="70:70" x14ac:dyDescent="0.25">
      <c r="BR993575" s="2394"/>
    </row>
    <row r="993576" spans="70:70" x14ac:dyDescent="0.25">
      <c r="BR993576" s="2381"/>
    </row>
    <row r="993600" spans="70:70" x14ac:dyDescent="0.25">
      <c r="BR993600" s="2394"/>
    </row>
    <row r="993601" spans="70:70" x14ac:dyDescent="0.25">
      <c r="BR993601" s="2381"/>
    </row>
    <row r="993625" spans="70:70" x14ac:dyDescent="0.25">
      <c r="BR993625" s="2394"/>
    </row>
    <row r="993626" spans="70:70" x14ac:dyDescent="0.25">
      <c r="BR993626" s="2381"/>
    </row>
    <row r="993650" spans="70:70" x14ac:dyDescent="0.25">
      <c r="BR993650" s="2394"/>
    </row>
    <row r="993651" spans="70:70" x14ac:dyDescent="0.25">
      <c r="BR993651" s="2381"/>
    </row>
    <row r="993675" spans="70:70" x14ac:dyDescent="0.25">
      <c r="BR993675" s="2394"/>
    </row>
    <row r="993676" spans="70:70" x14ac:dyDescent="0.25">
      <c r="BR993676" s="2381"/>
    </row>
    <row r="993700" spans="70:70" x14ac:dyDescent="0.25">
      <c r="BR993700" s="2394"/>
    </row>
    <row r="993701" spans="70:70" x14ac:dyDescent="0.25">
      <c r="BR993701" s="2381"/>
    </row>
    <row r="993725" spans="70:70" x14ac:dyDescent="0.25">
      <c r="BR993725" s="2394"/>
    </row>
    <row r="993726" spans="70:70" x14ac:dyDescent="0.25">
      <c r="BR993726" s="2381"/>
    </row>
    <row r="993750" spans="70:70" x14ac:dyDescent="0.25">
      <c r="BR993750" s="2394"/>
    </row>
    <row r="993751" spans="70:70" x14ac:dyDescent="0.25">
      <c r="BR993751" s="2381"/>
    </row>
    <row r="993775" spans="70:70" x14ac:dyDescent="0.25">
      <c r="BR993775" s="2394"/>
    </row>
    <row r="993776" spans="70:70" x14ac:dyDescent="0.25">
      <c r="BR993776" s="2381"/>
    </row>
    <row r="993800" spans="70:70" x14ac:dyDescent="0.25">
      <c r="BR993800" s="2394"/>
    </row>
    <row r="993801" spans="70:70" x14ac:dyDescent="0.25">
      <c r="BR993801" s="2381"/>
    </row>
    <row r="993825" spans="70:70" x14ac:dyDescent="0.25">
      <c r="BR993825" s="2394"/>
    </row>
    <row r="993826" spans="70:70" x14ac:dyDescent="0.25">
      <c r="BR993826" s="2381"/>
    </row>
    <row r="993850" spans="70:70" x14ac:dyDescent="0.25">
      <c r="BR993850" s="2394"/>
    </row>
    <row r="993851" spans="70:70" x14ac:dyDescent="0.25">
      <c r="BR993851" s="2381"/>
    </row>
    <row r="993875" spans="70:70" x14ac:dyDescent="0.25">
      <c r="BR993875" s="2394"/>
    </row>
    <row r="993876" spans="70:70" x14ac:dyDescent="0.25">
      <c r="BR993876" s="2381"/>
    </row>
    <row r="993900" spans="70:70" x14ac:dyDescent="0.25">
      <c r="BR993900" s="2394"/>
    </row>
    <row r="993901" spans="70:70" x14ac:dyDescent="0.25">
      <c r="BR993901" s="2381"/>
    </row>
    <row r="993925" spans="70:70" x14ac:dyDescent="0.25">
      <c r="BR993925" s="2394"/>
    </row>
    <row r="993926" spans="70:70" x14ac:dyDescent="0.25">
      <c r="BR993926" s="2381"/>
    </row>
    <row r="993950" spans="70:70" x14ac:dyDescent="0.25">
      <c r="BR993950" s="2394"/>
    </row>
    <row r="993951" spans="70:70" x14ac:dyDescent="0.25">
      <c r="BR993951" s="2381"/>
    </row>
    <row r="993975" spans="70:70" x14ac:dyDescent="0.25">
      <c r="BR993975" s="2394"/>
    </row>
    <row r="993976" spans="70:70" x14ac:dyDescent="0.25">
      <c r="BR993976" s="2381"/>
    </row>
    <row r="994000" spans="70:70" x14ac:dyDescent="0.25">
      <c r="BR994000" s="2394"/>
    </row>
    <row r="994001" spans="70:70" x14ac:dyDescent="0.25">
      <c r="BR994001" s="2381"/>
    </row>
    <row r="994025" spans="70:70" x14ac:dyDescent="0.25">
      <c r="BR994025" s="2394"/>
    </row>
    <row r="994026" spans="70:70" x14ac:dyDescent="0.25">
      <c r="BR994026" s="2381"/>
    </row>
    <row r="994050" spans="70:70" x14ac:dyDescent="0.25">
      <c r="BR994050" s="2394"/>
    </row>
    <row r="994051" spans="70:70" x14ac:dyDescent="0.25">
      <c r="BR994051" s="2381"/>
    </row>
    <row r="994075" spans="70:70" x14ac:dyDescent="0.25">
      <c r="BR994075" s="2394"/>
    </row>
    <row r="994076" spans="70:70" x14ac:dyDescent="0.25">
      <c r="BR994076" s="2381"/>
    </row>
    <row r="994100" spans="70:70" x14ac:dyDescent="0.25">
      <c r="BR994100" s="2394"/>
    </row>
    <row r="994101" spans="70:70" x14ac:dyDescent="0.25">
      <c r="BR994101" s="2381"/>
    </row>
    <row r="994125" spans="70:70" x14ac:dyDescent="0.25">
      <c r="BR994125" s="2394"/>
    </row>
    <row r="994126" spans="70:70" x14ac:dyDescent="0.25">
      <c r="BR994126" s="2381"/>
    </row>
    <row r="994150" spans="70:70" x14ac:dyDescent="0.25">
      <c r="BR994150" s="2394"/>
    </row>
    <row r="994151" spans="70:70" x14ac:dyDescent="0.25">
      <c r="BR994151" s="2381"/>
    </row>
    <row r="994175" spans="70:70" x14ac:dyDescent="0.25">
      <c r="BR994175" s="2394"/>
    </row>
    <row r="994176" spans="70:70" x14ac:dyDescent="0.25">
      <c r="BR994176" s="2381"/>
    </row>
    <row r="994200" spans="70:70" x14ac:dyDescent="0.25">
      <c r="BR994200" s="2394"/>
    </row>
    <row r="994201" spans="70:70" x14ac:dyDescent="0.25">
      <c r="BR994201" s="2381"/>
    </row>
    <row r="994225" spans="70:70" x14ac:dyDescent="0.25">
      <c r="BR994225" s="2394"/>
    </row>
    <row r="994226" spans="70:70" x14ac:dyDescent="0.25">
      <c r="BR994226" s="2381"/>
    </row>
    <row r="994250" spans="70:70" x14ac:dyDescent="0.25">
      <c r="BR994250" s="2394"/>
    </row>
    <row r="994251" spans="70:70" x14ac:dyDescent="0.25">
      <c r="BR994251" s="2381"/>
    </row>
    <row r="994275" spans="70:70" x14ac:dyDescent="0.25">
      <c r="BR994275" s="2394"/>
    </row>
    <row r="994276" spans="70:70" x14ac:dyDescent="0.25">
      <c r="BR994276" s="2381"/>
    </row>
    <row r="994300" spans="70:70" x14ac:dyDescent="0.25">
      <c r="BR994300" s="2394"/>
    </row>
    <row r="994301" spans="70:70" x14ac:dyDescent="0.25">
      <c r="BR994301" s="2381"/>
    </row>
    <row r="994325" spans="70:70" x14ac:dyDescent="0.25">
      <c r="BR994325" s="2394"/>
    </row>
    <row r="994326" spans="70:70" x14ac:dyDescent="0.25">
      <c r="BR994326" s="2381"/>
    </row>
    <row r="994350" spans="70:70" x14ac:dyDescent="0.25">
      <c r="BR994350" s="2394"/>
    </row>
    <row r="994351" spans="70:70" x14ac:dyDescent="0.25">
      <c r="BR994351" s="2381"/>
    </row>
    <row r="994375" spans="70:70" x14ac:dyDescent="0.25">
      <c r="BR994375" s="2394"/>
    </row>
    <row r="994376" spans="70:70" x14ac:dyDescent="0.25">
      <c r="BR994376" s="2381"/>
    </row>
    <row r="994400" spans="70:70" x14ac:dyDescent="0.25">
      <c r="BR994400" s="2394"/>
    </row>
    <row r="994401" spans="70:70" x14ac:dyDescent="0.25">
      <c r="BR994401" s="2381"/>
    </row>
    <row r="994425" spans="70:70" x14ac:dyDescent="0.25">
      <c r="BR994425" s="2394"/>
    </row>
    <row r="994426" spans="70:70" x14ac:dyDescent="0.25">
      <c r="BR994426" s="2381"/>
    </row>
    <row r="994450" spans="70:70" x14ac:dyDescent="0.25">
      <c r="BR994450" s="2394"/>
    </row>
    <row r="994451" spans="70:70" x14ac:dyDescent="0.25">
      <c r="BR994451" s="2381"/>
    </row>
    <row r="994475" spans="70:70" x14ac:dyDescent="0.25">
      <c r="BR994475" s="2394"/>
    </row>
    <row r="994476" spans="70:70" x14ac:dyDescent="0.25">
      <c r="BR994476" s="2381"/>
    </row>
    <row r="994500" spans="70:70" x14ac:dyDescent="0.25">
      <c r="BR994500" s="2394"/>
    </row>
    <row r="994501" spans="70:70" x14ac:dyDescent="0.25">
      <c r="BR994501" s="2381"/>
    </row>
    <row r="994525" spans="70:70" x14ac:dyDescent="0.25">
      <c r="BR994525" s="2394"/>
    </row>
    <row r="994526" spans="70:70" x14ac:dyDescent="0.25">
      <c r="BR994526" s="2381"/>
    </row>
    <row r="994550" spans="70:70" x14ac:dyDescent="0.25">
      <c r="BR994550" s="2394"/>
    </row>
    <row r="994551" spans="70:70" x14ac:dyDescent="0.25">
      <c r="BR994551" s="2381"/>
    </row>
    <row r="994575" spans="70:70" x14ac:dyDescent="0.25">
      <c r="BR994575" s="2394"/>
    </row>
    <row r="994576" spans="70:70" x14ac:dyDescent="0.25">
      <c r="BR994576" s="2381"/>
    </row>
    <row r="994600" spans="70:70" x14ac:dyDescent="0.25">
      <c r="BR994600" s="2394"/>
    </row>
    <row r="994601" spans="70:70" x14ac:dyDescent="0.25">
      <c r="BR994601" s="2381"/>
    </row>
    <row r="994625" spans="70:70" x14ac:dyDescent="0.25">
      <c r="BR994625" s="2394"/>
    </row>
    <row r="994626" spans="70:70" x14ac:dyDescent="0.25">
      <c r="BR994626" s="2381"/>
    </row>
    <row r="994650" spans="70:70" x14ac:dyDescent="0.25">
      <c r="BR994650" s="2394"/>
    </row>
    <row r="994651" spans="70:70" x14ac:dyDescent="0.25">
      <c r="BR994651" s="2381"/>
    </row>
    <row r="994675" spans="70:70" x14ac:dyDescent="0.25">
      <c r="BR994675" s="2394"/>
    </row>
    <row r="994676" spans="70:70" x14ac:dyDescent="0.25">
      <c r="BR994676" s="2381"/>
    </row>
    <row r="994700" spans="70:70" x14ac:dyDescent="0.25">
      <c r="BR994700" s="2394"/>
    </row>
    <row r="994701" spans="70:70" x14ac:dyDescent="0.25">
      <c r="BR994701" s="2381"/>
    </row>
    <row r="994725" spans="70:70" x14ac:dyDescent="0.25">
      <c r="BR994725" s="2394"/>
    </row>
    <row r="994726" spans="70:70" x14ac:dyDescent="0.25">
      <c r="BR994726" s="2381"/>
    </row>
    <row r="994750" spans="70:70" x14ac:dyDescent="0.25">
      <c r="BR994750" s="2394"/>
    </row>
    <row r="994751" spans="70:70" x14ac:dyDescent="0.25">
      <c r="BR994751" s="2381"/>
    </row>
    <row r="994775" spans="70:70" x14ac:dyDescent="0.25">
      <c r="BR994775" s="2394"/>
    </row>
    <row r="994776" spans="70:70" x14ac:dyDescent="0.25">
      <c r="BR994776" s="2381"/>
    </row>
    <row r="994800" spans="70:70" x14ac:dyDescent="0.25">
      <c r="BR994800" s="2394"/>
    </row>
    <row r="994801" spans="70:70" x14ac:dyDescent="0.25">
      <c r="BR994801" s="2381"/>
    </row>
    <row r="994825" spans="70:70" x14ac:dyDescent="0.25">
      <c r="BR994825" s="2394"/>
    </row>
    <row r="994826" spans="70:70" x14ac:dyDescent="0.25">
      <c r="BR994826" s="2381"/>
    </row>
    <row r="994850" spans="70:70" x14ac:dyDescent="0.25">
      <c r="BR994850" s="2394"/>
    </row>
    <row r="994851" spans="70:70" x14ac:dyDescent="0.25">
      <c r="BR994851" s="2381"/>
    </row>
    <row r="994875" spans="70:70" x14ac:dyDescent="0.25">
      <c r="BR994875" s="2394"/>
    </row>
    <row r="994876" spans="70:70" x14ac:dyDescent="0.25">
      <c r="BR994876" s="2381"/>
    </row>
    <row r="994900" spans="70:70" x14ac:dyDescent="0.25">
      <c r="BR994900" s="2394"/>
    </row>
    <row r="994901" spans="70:70" x14ac:dyDescent="0.25">
      <c r="BR994901" s="2381"/>
    </row>
    <row r="994925" spans="70:70" x14ac:dyDescent="0.25">
      <c r="BR994925" s="2394"/>
    </row>
    <row r="994926" spans="70:70" x14ac:dyDescent="0.25">
      <c r="BR994926" s="2381"/>
    </row>
    <row r="994950" spans="70:70" x14ac:dyDescent="0.25">
      <c r="BR994950" s="2394"/>
    </row>
    <row r="994951" spans="70:70" x14ac:dyDescent="0.25">
      <c r="BR994951" s="2381"/>
    </row>
    <row r="994975" spans="70:70" x14ac:dyDescent="0.25">
      <c r="BR994975" s="2394"/>
    </row>
    <row r="994976" spans="70:70" x14ac:dyDescent="0.25">
      <c r="BR994976" s="2381"/>
    </row>
    <row r="995000" spans="70:70" x14ac:dyDescent="0.25">
      <c r="BR995000" s="2394"/>
    </row>
    <row r="995001" spans="70:70" x14ac:dyDescent="0.25">
      <c r="BR995001" s="2381"/>
    </row>
    <row r="995025" spans="70:70" x14ac:dyDescent="0.25">
      <c r="BR995025" s="2394"/>
    </row>
    <row r="995026" spans="70:70" x14ac:dyDescent="0.25">
      <c r="BR995026" s="2381"/>
    </row>
    <row r="995050" spans="70:70" x14ac:dyDescent="0.25">
      <c r="BR995050" s="2394"/>
    </row>
    <row r="995051" spans="70:70" x14ac:dyDescent="0.25">
      <c r="BR995051" s="2381"/>
    </row>
    <row r="995075" spans="70:70" x14ac:dyDescent="0.25">
      <c r="BR995075" s="2394"/>
    </row>
    <row r="995076" spans="70:70" x14ac:dyDescent="0.25">
      <c r="BR995076" s="2381"/>
    </row>
    <row r="995100" spans="70:70" x14ac:dyDescent="0.25">
      <c r="BR995100" s="2394"/>
    </row>
    <row r="995101" spans="70:70" x14ac:dyDescent="0.25">
      <c r="BR995101" s="2381"/>
    </row>
    <row r="995125" spans="70:70" x14ac:dyDescent="0.25">
      <c r="BR995125" s="2394"/>
    </row>
    <row r="995126" spans="70:70" x14ac:dyDescent="0.25">
      <c r="BR995126" s="2381"/>
    </row>
    <row r="995150" spans="70:70" x14ac:dyDescent="0.25">
      <c r="BR995150" s="2394"/>
    </row>
    <row r="995151" spans="70:70" x14ac:dyDescent="0.25">
      <c r="BR995151" s="2381"/>
    </row>
    <row r="995175" spans="70:70" x14ac:dyDescent="0.25">
      <c r="BR995175" s="2394"/>
    </row>
    <row r="995176" spans="70:70" x14ac:dyDescent="0.25">
      <c r="BR995176" s="2381"/>
    </row>
    <row r="995200" spans="70:70" x14ac:dyDescent="0.25">
      <c r="BR995200" s="2394"/>
    </row>
    <row r="995201" spans="70:70" x14ac:dyDescent="0.25">
      <c r="BR995201" s="2381"/>
    </row>
    <row r="995225" spans="70:70" x14ac:dyDescent="0.25">
      <c r="BR995225" s="2394"/>
    </row>
    <row r="995226" spans="70:70" x14ac:dyDescent="0.25">
      <c r="BR995226" s="2381"/>
    </row>
    <row r="995250" spans="70:70" x14ac:dyDescent="0.25">
      <c r="BR995250" s="2394"/>
    </row>
    <row r="995251" spans="70:70" x14ac:dyDescent="0.25">
      <c r="BR995251" s="2381"/>
    </row>
    <row r="995275" spans="70:70" x14ac:dyDescent="0.25">
      <c r="BR995275" s="2394"/>
    </row>
    <row r="995276" spans="70:70" x14ac:dyDescent="0.25">
      <c r="BR995276" s="2381"/>
    </row>
    <row r="995300" spans="70:70" x14ac:dyDescent="0.25">
      <c r="BR995300" s="2394"/>
    </row>
    <row r="995301" spans="70:70" x14ac:dyDescent="0.25">
      <c r="BR995301" s="2381"/>
    </row>
    <row r="995325" spans="70:70" x14ac:dyDescent="0.25">
      <c r="BR995325" s="2394"/>
    </row>
    <row r="995326" spans="70:70" x14ac:dyDescent="0.25">
      <c r="BR995326" s="2381"/>
    </row>
    <row r="995350" spans="70:70" x14ac:dyDescent="0.25">
      <c r="BR995350" s="2394"/>
    </row>
    <row r="995351" spans="70:70" x14ac:dyDescent="0.25">
      <c r="BR995351" s="2381"/>
    </row>
    <row r="995375" spans="70:70" x14ac:dyDescent="0.25">
      <c r="BR995375" s="2394"/>
    </row>
    <row r="995376" spans="70:70" x14ac:dyDescent="0.25">
      <c r="BR995376" s="2381"/>
    </row>
    <row r="995400" spans="70:70" x14ac:dyDescent="0.25">
      <c r="BR995400" s="2394"/>
    </row>
    <row r="995401" spans="70:70" x14ac:dyDescent="0.25">
      <c r="BR995401" s="2381"/>
    </row>
    <row r="995425" spans="70:70" x14ac:dyDescent="0.25">
      <c r="BR995425" s="2394"/>
    </row>
    <row r="995426" spans="70:70" x14ac:dyDescent="0.25">
      <c r="BR995426" s="2381"/>
    </row>
    <row r="995450" spans="70:70" x14ac:dyDescent="0.25">
      <c r="BR995450" s="2394"/>
    </row>
    <row r="995451" spans="70:70" x14ac:dyDescent="0.25">
      <c r="BR995451" s="2381"/>
    </row>
    <row r="995475" spans="70:70" x14ac:dyDescent="0.25">
      <c r="BR995475" s="2394"/>
    </row>
    <row r="995476" spans="70:70" x14ac:dyDescent="0.25">
      <c r="BR995476" s="2381"/>
    </row>
    <row r="995500" spans="70:70" x14ac:dyDescent="0.25">
      <c r="BR995500" s="2394"/>
    </row>
    <row r="995501" spans="70:70" x14ac:dyDescent="0.25">
      <c r="BR995501" s="2381"/>
    </row>
    <row r="995525" spans="70:70" x14ac:dyDescent="0.25">
      <c r="BR995525" s="2394"/>
    </row>
    <row r="995526" spans="70:70" x14ac:dyDescent="0.25">
      <c r="BR995526" s="2381"/>
    </row>
    <row r="995550" spans="70:70" x14ac:dyDescent="0.25">
      <c r="BR995550" s="2394"/>
    </row>
    <row r="995551" spans="70:70" x14ac:dyDescent="0.25">
      <c r="BR995551" s="2381"/>
    </row>
    <row r="995575" spans="70:70" x14ac:dyDescent="0.25">
      <c r="BR995575" s="2394"/>
    </row>
    <row r="995576" spans="70:70" x14ac:dyDescent="0.25">
      <c r="BR995576" s="2381"/>
    </row>
    <row r="995600" spans="70:70" x14ac:dyDescent="0.25">
      <c r="BR995600" s="2394"/>
    </row>
    <row r="995601" spans="70:70" x14ac:dyDescent="0.25">
      <c r="BR995601" s="2381"/>
    </row>
    <row r="995625" spans="70:70" x14ac:dyDescent="0.25">
      <c r="BR995625" s="2394"/>
    </row>
    <row r="995626" spans="70:70" x14ac:dyDescent="0.25">
      <c r="BR995626" s="2381"/>
    </row>
    <row r="995650" spans="70:70" x14ac:dyDescent="0.25">
      <c r="BR995650" s="2394"/>
    </row>
    <row r="995651" spans="70:70" x14ac:dyDescent="0.25">
      <c r="BR995651" s="2381"/>
    </row>
    <row r="995675" spans="70:70" x14ac:dyDescent="0.25">
      <c r="BR995675" s="2394"/>
    </row>
    <row r="995676" spans="70:70" x14ac:dyDescent="0.25">
      <c r="BR995676" s="2381"/>
    </row>
    <row r="995700" spans="70:70" x14ac:dyDescent="0.25">
      <c r="BR995700" s="2394"/>
    </row>
    <row r="995701" spans="70:70" x14ac:dyDescent="0.25">
      <c r="BR995701" s="2381"/>
    </row>
    <row r="995725" spans="70:70" x14ac:dyDescent="0.25">
      <c r="BR995725" s="2394"/>
    </row>
    <row r="995726" spans="70:70" x14ac:dyDescent="0.25">
      <c r="BR995726" s="2381"/>
    </row>
    <row r="995750" spans="70:70" x14ac:dyDescent="0.25">
      <c r="BR995750" s="2394"/>
    </row>
    <row r="995751" spans="70:70" x14ac:dyDescent="0.25">
      <c r="BR995751" s="2381"/>
    </row>
    <row r="995775" spans="70:70" x14ac:dyDescent="0.25">
      <c r="BR995775" s="2394"/>
    </row>
    <row r="995776" spans="70:70" x14ac:dyDescent="0.25">
      <c r="BR995776" s="2381"/>
    </row>
    <row r="995800" spans="70:70" x14ac:dyDescent="0.25">
      <c r="BR995800" s="2394"/>
    </row>
    <row r="995801" spans="70:70" x14ac:dyDescent="0.25">
      <c r="BR995801" s="2381"/>
    </row>
    <row r="995825" spans="70:70" x14ac:dyDescent="0.25">
      <c r="BR995825" s="2394"/>
    </row>
    <row r="995826" spans="70:70" x14ac:dyDescent="0.25">
      <c r="BR995826" s="2381"/>
    </row>
    <row r="995850" spans="70:70" x14ac:dyDescent="0.25">
      <c r="BR995850" s="2394"/>
    </row>
    <row r="995851" spans="70:70" x14ac:dyDescent="0.25">
      <c r="BR995851" s="2381"/>
    </row>
    <row r="995875" spans="70:70" x14ac:dyDescent="0.25">
      <c r="BR995875" s="2394"/>
    </row>
    <row r="995876" spans="70:70" x14ac:dyDescent="0.25">
      <c r="BR995876" s="2381"/>
    </row>
    <row r="995900" spans="70:70" x14ac:dyDescent="0.25">
      <c r="BR995900" s="2394"/>
    </row>
    <row r="995901" spans="70:70" x14ac:dyDescent="0.25">
      <c r="BR995901" s="2381"/>
    </row>
    <row r="995925" spans="70:70" x14ac:dyDescent="0.25">
      <c r="BR995925" s="2394"/>
    </row>
    <row r="995926" spans="70:70" x14ac:dyDescent="0.25">
      <c r="BR995926" s="2381"/>
    </row>
    <row r="995950" spans="70:70" x14ac:dyDescent="0.25">
      <c r="BR995950" s="2394"/>
    </row>
    <row r="995951" spans="70:70" x14ac:dyDescent="0.25">
      <c r="BR995951" s="2381"/>
    </row>
    <row r="995975" spans="70:70" x14ac:dyDescent="0.25">
      <c r="BR995975" s="2394"/>
    </row>
    <row r="995976" spans="70:70" x14ac:dyDescent="0.25">
      <c r="BR995976" s="2381"/>
    </row>
    <row r="996000" spans="70:70" x14ac:dyDescent="0.25">
      <c r="BR996000" s="2394"/>
    </row>
    <row r="996001" spans="70:70" x14ac:dyDescent="0.25">
      <c r="BR996001" s="2381"/>
    </row>
    <row r="996025" spans="70:70" x14ac:dyDescent="0.25">
      <c r="BR996025" s="2394"/>
    </row>
    <row r="996026" spans="70:70" x14ac:dyDescent="0.25">
      <c r="BR996026" s="2381"/>
    </row>
    <row r="996050" spans="70:70" x14ac:dyDescent="0.25">
      <c r="BR996050" s="2394"/>
    </row>
    <row r="996051" spans="70:70" x14ac:dyDescent="0.25">
      <c r="BR996051" s="2381"/>
    </row>
    <row r="996075" spans="70:70" x14ac:dyDescent="0.25">
      <c r="BR996075" s="2394"/>
    </row>
    <row r="996076" spans="70:70" x14ac:dyDescent="0.25">
      <c r="BR996076" s="2381"/>
    </row>
    <row r="996100" spans="70:70" x14ac:dyDescent="0.25">
      <c r="BR996100" s="2394"/>
    </row>
    <row r="996101" spans="70:70" x14ac:dyDescent="0.25">
      <c r="BR996101" s="2381"/>
    </row>
    <row r="996125" spans="70:70" x14ac:dyDescent="0.25">
      <c r="BR996125" s="2394"/>
    </row>
    <row r="996126" spans="70:70" x14ac:dyDescent="0.25">
      <c r="BR996126" s="2381"/>
    </row>
    <row r="996150" spans="70:70" x14ac:dyDescent="0.25">
      <c r="BR996150" s="2394"/>
    </row>
    <row r="996151" spans="70:70" x14ac:dyDescent="0.25">
      <c r="BR996151" s="2381"/>
    </row>
    <row r="996175" spans="70:70" x14ac:dyDescent="0.25">
      <c r="BR996175" s="2394"/>
    </row>
    <row r="996176" spans="70:70" x14ac:dyDescent="0.25">
      <c r="BR996176" s="2381"/>
    </row>
    <row r="996200" spans="70:70" x14ac:dyDescent="0.25">
      <c r="BR996200" s="2394"/>
    </row>
    <row r="996201" spans="70:70" x14ac:dyDescent="0.25">
      <c r="BR996201" s="2381"/>
    </row>
    <row r="996225" spans="70:70" x14ac:dyDescent="0.25">
      <c r="BR996225" s="2394"/>
    </row>
    <row r="996226" spans="70:70" x14ac:dyDescent="0.25">
      <c r="BR996226" s="2381"/>
    </row>
    <row r="996250" spans="70:70" x14ac:dyDescent="0.25">
      <c r="BR996250" s="2394"/>
    </row>
    <row r="996251" spans="70:70" x14ac:dyDescent="0.25">
      <c r="BR996251" s="2381"/>
    </row>
    <row r="996275" spans="70:70" x14ac:dyDescent="0.25">
      <c r="BR996275" s="2394"/>
    </row>
    <row r="996276" spans="70:70" x14ac:dyDescent="0.25">
      <c r="BR996276" s="2381"/>
    </row>
    <row r="996300" spans="70:70" x14ac:dyDescent="0.25">
      <c r="BR996300" s="2394"/>
    </row>
    <row r="996301" spans="70:70" x14ac:dyDescent="0.25">
      <c r="BR996301" s="2381"/>
    </row>
    <row r="996325" spans="70:70" x14ac:dyDescent="0.25">
      <c r="BR996325" s="2394"/>
    </row>
    <row r="996326" spans="70:70" x14ac:dyDescent="0.25">
      <c r="BR996326" s="2381"/>
    </row>
    <row r="996350" spans="70:70" x14ac:dyDescent="0.25">
      <c r="BR996350" s="2394"/>
    </row>
    <row r="996351" spans="70:70" x14ac:dyDescent="0.25">
      <c r="BR996351" s="2381"/>
    </row>
    <row r="996375" spans="70:70" x14ac:dyDescent="0.25">
      <c r="BR996375" s="2394"/>
    </row>
    <row r="996376" spans="70:70" x14ac:dyDescent="0.25">
      <c r="BR996376" s="2381"/>
    </row>
    <row r="996400" spans="70:70" x14ac:dyDescent="0.25">
      <c r="BR996400" s="2394"/>
    </row>
    <row r="996401" spans="70:70" x14ac:dyDescent="0.25">
      <c r="BR996401" s="2381"/>
    </row>
    <row r="996425" spans="70:70" x14ac:dyDescent="0.25">
      <c r="BR996425" s="2394"/>
    </row>
    <row r="996426" spans="70:70" x14ac:dyDescent="0.25">
      <c r="BR996426" s="2381"/>
    </row>
    <row r="996450" spans="70:70" x14ac:dyDescent="0.25">
      <c r="BR996450" s="2394"/>
    </row>
    <row r="996451" spans="70:70" x14ac:dyDescent="0.25">
      <c r="BR996451" s="2381"/>
    </row>
    <row r="996475" spans="70:70" x14ac:dyDescent="0.25">
      <c r="BR996475" s="2394"/>
    </row>
    <row r="996476" spans="70:70" x14ac:dyDescent="0.25">
      <c r="BR996476" s="2381"/>
    </row>
    <row r="996500" spans="70:70" x14ac:dyDescent="0.25">
      <c r="BR996500" s="2394"/>
    </row>
    <row r="996501" spans="70:70" x14ac:dyDescent="0.25">
      <c r="BR996501" s="2381"/>
    </row>
    <row r="996525" spans="70:70" x14ac:dyDescent="0.25">
      <c r="BR996525" s="2394"/>
    </row>
    <row r="996526" spans="70:70" x14ac:dyDescent="0.25">
      <c r="BR996526" s="2381"/>
    </row>
    <row r="996550" spans="70:70" x14ac:dyDescent="0.25">
      <c r="BR996550" s="2394"/>
    </row>
    <row r="996551" spans="70:70" x14ac:dyDescent="0.25">
      <c r="BR996551" s="2381"/>
    </row>
    <row r="996575" spans="70:70" x14ac:dyDescent="0.25">
      <c r="BR996575" s="2394"/>
    </row>
    <row r="996576" spans="70:70" x14ac:dyDescent="0.25">
      <c r="BR996576" s="2381"/>
    </row>
    <row r="996600" spans="70:70" x14ac:dyDescent="0.25">
      <c r="BR996600" s="2394"/>
    </row>
    <row r="996601" spans="70:70" x14ac:dyDescent="0.25">
      <c r="BR996601" s="2381"/>
    </row>
    <row r="996625" spans="70:70" x14ac:dyDescent="0.25">
      <c r="BR996625" s="2394"/>
    </row>
    <row r="996626" spans="70:70" x14ac:dyDescent="0.25">
      <c r="BR996626" s="2381"/>
    </row>
    <row r="996650" spans="70:70" x14ac:dyDescent="0.25">
      <c r="BR996650" s="2394"/>
    </row>
    <row r="996651" spans="70:70" x14ac:dyDescent="0.25">
      <c r="BR996651" s="2381"/>
    </row>
    <row r="996675" spans="70:70" x14ac:dyDescent="0.25">
      <c r="BR996675" s="2394"/>
    </row>
    <row r="996676" spans="70:70" x14ac:dyDescent="0.25">
      <c r="BR996676" s="2381"/>
    </row>
    <row r="996700" spans="70:70" x14ac:dyDescent="0.25">
      <c r="BR996700" s="2394"/>
    </row>
    <row r="996701" spans="70:70" x14ac:dyDescent="0.25">
      <c r="BR996701" s="2381"/>
    </row>
    <row r="996725" spans="70:70" x14ac:dyDescent="0.25">
      <c r="BR996725" s="2394"/>
    </row>
    <row r="996726" spans="70:70" x14ac:dyDescent="0.25">
      <c r="BR996726" s="2381"/>
    </row>
    <row r="996750" spans="70:70" x14ac:dyDescent="0.25">
      <c r="BR996750" s="2394"/>
    </row>
    <row r="996751" spans="70:70" x14ac:dyDescent="0.25">
      <c r="BR996751" s="2381"/>
    </row>
    <row r="996775" spans="70:70" x14ac:dyDescent="0.25">
      <c r="BR996775" s="2394"/>
    </row>
    <row r="996776" spans="70:70" x14ac:dyDescent="0.25">
      <c r="BR996776" s="2381"/>
    </row>
    <row r="996800" spans="70:70" x14ac:dyDescent="0.25">
      <c r="BR996800" s="2394"/>
    </row>
    <row r="996801" spans="70:70" x14ac:dyDescent="0.25">
      <c r="BR996801" s="2381"/>
    </row>
    <row r="996825" spans="70:70" x14ac:dyDescent="0.25">
      <c r="BR996825" s="2394"/>
    </row>
    <row r="996826" spans="70:70" x14ac:dyDescent="0.25">
      <c r="BR996826" s="2381"/>
    </row>
    <row r="996850" spans="70:70" x14ac:dyDescent="0.25">
      <c r="BR996850" s="2394"/>
    </row>
    <row r="996851" spans="70:70" x14ac:dyDescent="0.25">
      <c r="BR996851" s="2381"/>
    </row>
    <row r="996875" spans="70:70" x14ac:dyDescent="0.25">
      <c r="BR996875" s="2394"/>
    </row>
    <row r="996876" spans="70:70" x14ac:dyDescent="0.25">
      <c r="BR996876" s="2381"/>
    </row>
    <row r="996900" spans="70:70" x14ac:dyDescent="0.25">
      <c r="BR996900" s="2394"/>
    </row>
    <row r="996901" spans="70:70" x14ac:dyDescent="0.25">
      <c r="BR996901" s="2381"/>
    </row>
    <row r="996925" spans="70:70" x14ac:dyDescent="0.25">
      <c r="BR996925" s="2394"/>
    </row>
    <row r="996926" spans="70:70" x14ac:dyDescent="0.25">
      <c r="BR996926" s="2381"/>
    </row>
    <row r="996950" spans="70:70" x14ac:dyDescent="0.25">
      <c r="BR996950" s="2394"/>
    </row>
    <row r="996951" spans="70:70" x14ac:dyDescent="0.25">
      <c r="BR996951" s="2381"/>
    </row>
    <row r="996975" spans="70:70" x14ac:dyDescent="0.25">
      <c r="BR996975" s="2394"/>
    </row>
    <row r="996976" spans="70:70" x14ac:dyDescent="0.25">
      <c r="BR996976" s="2381"/>
    </row>
    <row r="997000" spans="70:70" x14ac:dyDescent="0.25">
      <c r="BR997000" s="2394"/>
    </row>
    <row r="997001" spans="70:70" x14ac:dyDescent="0.25">
      <c r="BR997001" s="2381"/>
    </row>
    <row r="997025" spans="70:70" x14ac:dyDescent="0.25">
      <c r="BR997025" s="2394"/>
    </row>
    <row r="997026" spans="70:70" x14ac:dyDescent="0.25">
      <c r="BR997026" s="2381"/>
    </row>
    <row r="997050" spans="70:70" x14ac:dyDescent="0.25">
      <c r="BR997050" s="2394"/>
    </row>
    <row r="997051" spans="70:70" x14ac:dyDescent="0.25">
      <c r="BR997051" s="2381"/>
    </row>
    <row r="997075" spans="70:70" x14ac:dyDescent="0.25">
      <c r="BR997075" s="2394"/>
    </row>
    <row r="997076" spans="70:70" x14ac:dyDescent="0.25">
      <c r="BR997076" s="2381"/>
    </row>
    <row r="997100" spans="70:70" x14ac:dyDescent="0.25">
      <c r="BR997100" s="2394"/>
    </row>
    <row r="997101" spans="70:70" x14ac:dyDescent="0.25">
      <c r="BR997101" s="2381"/>
    </row>
    <row r="997125" spans="70:70" x14ac:dyDescent="0.25">
      <c r="BR997125" s="2394"/>
    </row>
    <row r="997126" spans="70:70" x14ac:dyDescent="0.25">
      <c r="BR997126" s="2381"/>
    </row>
    <row r="997150" spans="70:70" x14ac:dyDescent="0.25">
      <c r="BR997150" s="2394"/>
    </row>
    <row r="997151" spans="70:70" x14ac:dyDescent="0.25">
      <c r="BR997151" s="2381"/>
    </row>
    <row r="997175" spans="70:70" x14ac:dyDescent="0.25">
      <c r="BR997175" s="2394"/>
    </row>
    <row r="997176" spans="70:70" x14ac:dyDescent="0.25">
      <c r="BR997176" s="2381"/>
    </row>
    <row r="997200" spans="70:70" x14ac:dyDescent="0.25">
      <c r="BR997200" s="2394"/>
    </row>
    <row r="997201" spans="70:70" x14ac:dyDescent="0.25">
      <c r="BR997201" s="2381"/>
    </row>
    <row r="997225" spans="70:70" x14ac:dyDescent="0.25">
      <c r="BR997225" s="2394"/>
    </row>
    <row r="997226" spans="70:70" x14ac:dyDescent="0.25">
      <c r="BR997226" s="2381"/>
    </row>
    <row r="997250" spans="70:70" x14ac:dyDescent="0.25">
      <c r="BR997250" s="2394"/>
    </row>
    <row r="997251" spans="70:70" x14ac:dyDescent="0.25">
      <c r="BR997251" s="2381"/>
    </row>
    <row r="997275" spans="70:70" x14ac:dyDescent="0.25">
      <c r="BR997275" s="2394"/>
    </row>
    <row r="997276" spans="70:70" x14ac:dyDescent="0.25">
      <c r="BR997276" s="2381"/>
    </row>
    <row r="997300" spans="70:70" x14ac:dyDescent="0.25">
      <c r="BR997300" s="2394"/>
    </row>
    <row r="997301" spans="70:70" x14ac:dyDescent="0.25">
      <c r="BR997301" s="2381"/>
    </row>
    <row r="997325" spans="70:70" x14ac:dyDescent="0.25">
      <c r="BR997325" s="2394"/>
    </row>
    <row r="997326" spans="70:70" x14ac:dyDescent="0.25">
      <c r="BR997326" s="2381"/>
    </row>
    <row r="997350" spans="70:70" x14ac:dyDescent="0.25">
      <c r="BR997350" s="2394"/>
    </row>
    <row r="997351" spans="70:70" x14ac:dyDescent="0.25">
      <c r="BR997351" s="2381"/>
    </row>
    <row r="997375" spans="70:70" x14ac:dyDescent="0.25">
      <c r="BR997375" s="2394"/>
    </row>
    <row r="997376" spans="70:70" x14ac:dyDescent="0.25">
      <c r="BR997376" s="2381"/>
    </row>
    <row r="997400" spans="70:70" x14ac:dyDescent="0.25">
      <c r="BR997400" s="2394"/>
    </row>
    <row r="997401" spans="70:70" x14ac:dyDescent="0.25">
      <c r="BR997401" s="2381"/>
    </row>
    <row r="997425" spans="70:70" x14ac:dyDescent="0.25">
      <c r="BR997425" s="2394"/>
    </row>
    <row r="997426" spans="70:70" x14ac:dyDescent="0.25">
      <c r="BR997426" s="2381"/>
    </row>
    <row r="997450" spans="70:70" x14ac:dyDescent="0.25">
      <c r="BR997450" s="2394"/>
    </row>
    <row r="997451" spans="70:70" x14ac:dyDescent="0.25">
      <c r="BR997451" s="2381"/>
    </row>
    <row r="997475" spans="70:70" x14ac:dyDescent="0.25">
      <c r="BR997475" s="2394"/>
    </row>
    <row r="997476" spans="70:70" x14ac:dyDescent="0.25">
      <c r="BR997476" s="2381"/>
    </row>
    <row r="997500" spans="70:70" x14ac:dyDescent="0.25">
      <c r="BR997500" s="2394"/>
    </row>
    <row r="997501" spans="70:70" x14ac:dyDescent="0.25">
      <c r="BR997501" s="2381"/>
    </row>
    <row r="997525" spans="70:70" x14ac:dyDescent="0.25">
      <c r="BR997525" s="2394"/>
    </row>
    <row r="997526" spans="70:70" x14ac:dyDescent="0.25">
      <c r="BR997526" s="2381"/>
    </row>
    <row r="997550" spans="70:70" x14ac:dyDescent="0.25">
      <c r="BR997550" s="2394"/>
    </row>
    <row r="997551" spans="70:70" x14ac:dyDescent="0.25">
      <c r="BR997551" s="2381"/>
    </row>
    <row r="997575" spans="70:70" x14ac:dyDescent="0.25">
      <c r="BR997575" s="2394"/>
    </row>
    <row r="997576" spans="70:70" x14ac:dyDescent="0.25">
      <c r="BR997576" s="2381"/>
    </row>
    <row r="997600" spans="70:70" x14ac:dyDescent="0.25">
      <c r="BR997600" s="2394"/>
    </row>
    <row r="997601" spans="70:70" x14ac:dyDescent="0.25">
      <c r="BR997601" s="2381"/>
    </row>
    <row r="997625" spans="70:70" x14ac:dyDescent="0.25">
      <c r="BR997625" s="2394"/>
    </row>
    <row r="997626" spans="70:70" x14ac:dyDescent="0.25">
      <c r="BR997626" s="2381"/>
    </row>
    <row r="997650" spans="70:70" x14ac:dyDescent="0.25">
      <c r="BR997650" s="2394"/>
    </row>
    <row r="997651" spans="70:70" x14ac:dyDescent="0.25">
      <c r="BR997651" s="2381"/>
    </row>
    <row r="997675" spans="70:70" x14ac:dyDescent="0.25">
      <c r="BR997675" s="2394"/>
    </row>
    <row r="997676" spans="70:70" x14ac:dyDescent="0.25">
      <c r="BR997676" s="2381"/>
    </row>
    <row r="997700" spans="70:70" x14ac:dyDescent="0.25">
      <c r="BR997700" s="2394"/>
    </row>
    <row r="997701" spans="70:70" x14ac:dyDescent="0.25">
      <c r="BR997701" s="2381"/>
    </row>
    <row r="997725" spans="70:70" x14ac:dyDescent="0.25">
      <c r="BR997725" s="2394"/>
    </row>
    <row r="997726" spans="70:70" x14ac:dyDescent="0.25">
      <c r="BR997726" s="2381"/>
    </row>
    <row r="997750" spans="70:70" x14ac:dyDescent="0.25">
      <c r="BR997750" s="2394"/>
    </row>
    <row r="997751" spans="70:70" x14ac:dyDescent="0.25">
      <c r="BR997751" s="2381"/>
    </row>
    <row r="997775" spans="70:70" x14ac:dyDescent="0.25">
      <c r="BR997775" s="2394"/>
    </row>
    <row r="997776" spans="70:70" x14ac:dyDescent="0.25">
      <c r="BR997776" s="2381"/>
    </row>
    <row r="997800" spans="70:70" x14ac:dyDescent="0.25">
      <c r="BR997800" s="2394"/>
    </row>
    <row r="997801" spans="70:70" x14ac:dyDescent="0.25">
      <c r="BR997801" s="2381"/>
    </row>
    <row r="997825" spans="70:70" x14ac:dyDescent="0.25">
      <c r="BR997825" s="2394"/>
    </row>
    <row r="997826" spans="70:70" x14ac:dyDescent="0.25">
      <c r="BR997826" s="2381"/>
    </row>
    <row r="997850" spans="70:70" x14ac:dyDescent="0.25">
      <c r="BR997850" s="2394"/>
    </row>
    <row r="997851" spans="70:70" x14ac:dyDescent="0.25">
      <c r="BR997851" s="2381"/>
    </row>
    <row r="997875" spans="70:70" x14ac:dyDescent="0.25">
      <c r="BR997875" s="2394"/>
    </row>
    <row r="997876" spans="70:70" x14ac:dyDescent="0.25">
      <c r="BR997876" s="2381"/>
    </row>
    <row r="997900" spans="70:70" x14ac:dyDescent="0.25">
      <c r="BR997900" s="2394"/>
    </row>
    <row r="997901" spans="70:70" x14ac:dyDescent="0.25">
      <c r="BR997901" s="2381"/>
    </row>
    <row r="997925" spans="70:70" x14ac:dyDescent="0.25">
      <c r="BR997925" s="2394"/>
    </row>
    <row r="997926" spans="70:70" x14ac:dyDescent="0.25">
      <c r="BR997926" s="2381"/>
    </row>
    <row r="997950" spans="70:70" x14ac:dyDescent="0.25">
      <c r="BR997950" s="2394"/>
    </row>
    <row r="997951" spans="70:70" x14ac:dyDescent="0.25">
      <c r="BR997951" s="2381"/>
    </row>
    <row r="997975" spans="70:70" x14ac:dyDescent="0.25">
      <c r="BR997975" s="2394"/>
    </row>
    <row r="997976" spans="70:70" x14ac:dyDescent="0.25">
      <c r="BR997976" s="2381"/>
    </row>
    <row r="998000" spans="70:70" x14ac:dyDescent="0.25">
      <c r="BR998000" s="2394"/>
    </row>
    <row r="998001" spans="70:70" x14ac:dyDescent="0.25">
      <c r="BR998001" s="2381"/>
    </row>
    <row r="998025" spans="70:70" x14ac:dyDescent="0.25">
      <c r="BR998025" s="2394"/>
    </row>
    <row r="998026" spans="70:70" x14ac:dyDescent="0.25">
      <c r="BR998026" s="2381"/>
    </row>
    <row r="998050" spans="70:70" x14ac:dyDescent="0.25">
      <c r="BR998050" s="2394"/>
    </row>
    <row r="998051" spans="70:70" x14ac:dyDescent="0.25">
      <c r="BR998051" s="2381"/>
    </row>
    <row r="998075" spans="70:70" x14ac:dyDescent="0.25">
      <c r="BR998075" s="2394"/>
    </row>
    <row r="998076" spans="70:70" x14ac:dyDescent="0.25">
      <c r="BR998076" s="2381"/>
    </row>
    <row r="998100" spans="70:70" x14ac:dyDescent="0.25">
      <c r="BR998100" s="2394"/>
    </row>
    <row r="998101" spans="70:70" x14ac:dyDescent="0.25">
      <c r="BR998101" s="2381"/>
    </row>
    <row r="998125" spans="70:70" x14ac:dyDescent="0.25">
      <c r="BR998125" s="2394"/>
    </row>
    <row r="998126" spans="70:70" x14ac:dyDescent="0.25">
      <c r="BR998126" s="2381"/>
    </row>
    <row r="998150" spans="70:70" x14ac:dyDescent="0.25">
      <c r="BR998150" s="2394"/>
    </row>
    <row r="998151" spans="70:70" x14ac:dyDescent="0.25">
      <c r="BR998151" s="2381"/>
    </row>
    <row r="998175" spans="70:70" x14ac:dyDescent="0.25">
      <c r="BR998175" s="2394"/>
    </row>
    <row r="998176" spans="70:70" x14ac:dyDescent="0.25">
      <c r="BR998176" s="2381"/>
    </row>
    <row r="998200" spans="70:70" x14ac:dyDescent="0.25">
      <c r="BR998200" s="2394"/>
    </row>
    <row r="998201" spans="70:70" x14ac:dyDescent="0.25">
      <c r="BR998201" s="2381"/>
    </row>
    <row r="998225" spans="70:70" x14ac:dyDescent="0.25">
      <c r="BR998225" s="2394"/>
    </row>
    <row r="998226" spans="70:70" x14ac:dyDescent="0.25">
      <c r="BR998226" s="2381"/>
    </row>
    <row r="998250" spans="70:70" x14ac:dyDescent="0.25">
      <c r="BR998250" s="2394"/>
    </row>
    <row r="998251" spans="70:70" x14ac:dyDescent="0.25">
      <c r="BR998251" s="2381"/>
    </row>
    <row r="998275" spans="70:70" x14ac:dyDescent="0.25">
      <c r="BR998275" s="2394"/>
    </row>
    <row r="998276" spans="70:70" x14ac:dyDescent="0.25">
      <c r="BR998276" s="2381"/>
    </row>
    <row r="998300" spans="70:70" x14ac:dyDescent="0.25">
      <c r="BR998300" s="2394"/>
    </row>
    <row r="998301" spans="70:70" x14ac:dyDescent="0.25">
      <c r="BR998301" s="2381"/>
    </row>
    <row r="998325" spans="70:70" x14ac:dyDescent="0.25">
      <c r="BR998325" s="2394"/>
    </row>
    <row r="998326" spans="70:70" x14ac:dyDescent="0.25">
      <c r="BR998326" s="2381"/>
    </row>
    <row r="998350" spans="70:70" x14ac:dyDescent="0.25">
      <c r="BR998350" s="2394"/>
    </row>
    <row r="998351" spans="70:70" x14ac:dyDescent="0.25">
      <c r="BR998351" s="2381"/>
    </row>
    <row r="998375" spans="70:70" x14ac:dyDescent="0.25">
      <c r="BR998375" s="2394"/>
    </row>
    <row r="998376" spans="70:70" x14ac:dyDescent="0.25">
      <c r="BR998376" s="2381"/>
    </row>
    <row r="998400" spans="70:70" x14ac:dyDescent="0.25">
      <c r="BR998400" s="2394"/>
    </row>
    <row r="998401" spans="70:70" x14ac:dyDescent="0.25">
      <c r="BR998401" s="2381"/>
    </row>
    <row r="998425" spans="70:70" x14ac:dyDescent="0.25">
      <c r="BR998425" s="2394"/>
    </row>
    <row r="998426" spans="70:70" x14ac:dyDescent="0.25">
      <c r="BR998426" s="2381"/>
    </row>
    <row r="998450" spans="70:70" x14ac:dyDescent="0.25">
      <c r="BR998450" s="2394"/>
    </row>
    <row r="998451" spans="70:70" x14ac:dyDescent="0.25">
      <c r="BR998451" s="2381"/>
    </row>
    <row r="998475" spans="70:70" x14ac:dyDescent="0.25">
      <c r="BR998475" s="2394"/>
    </row>
    <row r="998476" spans="70:70" x14ac:dyDescent="0.25">
      <c r="BR998476" s="2381"/>
    </row>
    <row r="998500" spans="70:70" x14ac:dyDescent="0.25">
      <c r="BR998500" s="2394"/>
    </row>
    <row r="998501" spans="70:70" x14ac:dyDescent="0.25">
      <c r="BR998501" s="2381"/>
    </row>
    <row r="998525" spans="70:70" x14ac:dyDescent="0.25">
      <c r="BR998525" s="2394"/>
    </row>
    <row r="998526" spans="70:70" x14ac:dyDescent="0.25">
      <c r="BR998526" s="2381"/>
    </row>
    <row r="998550" spans="70:70" x14ac:dyDescent="0.25">
      <c r="BR998550" s="2394"/>
    </row>
    <row r="998551" spans="70:70" x14ac:dyDescent="0.25">
      <c r="BR998551" s="2381"/>
    </row>
    <row r="998575" spans="70:70" x14ac:dyDescent="0.25">
      <c r="BR998575" s="2394"/>
    </row>
    <row r="998576" spans="70:70" x14ac:dyDescent="0.25">
      <c r="BR998576" s="2381"/>
    </row>
    <row r="998600" spans="70:70" x14ac:dyDescent="0.25">
      <c r="BR998600" s="2394"/>
    </row>
    <row r="998601" spans="70:70" x14ac:dyDescent="0.25">
      <c r="BR998601" s="2381"/>
    </row>
    <row r="998625" spans="70:70" x14ac:dyDescent="0.25">
      <c r="BR998625" s="2394"/>
    </row>
    <row r="998626" spans="70:70" x14ac:dyDescent="0.25">
      <c r="BR998626" s="2381"/>
    </row>
    <row r="998650" spans="70:70" x14ac:dyDescent="0.25">
      <c r="BR998650" s="2394"/>
    </row>
    <row r="998651" spans="70:70" x14ac:dyDescent="0.25">
      <c r="BR998651" s="2381"/>
    </row>
    <row r="998675" spans="70:70" x14ac:dyDescent="0.25">
      <c r="BR998675" s="2394"/>
    </row>
    <row r="998676" spans="70:70" x14ac:dyDescent="0.25">
      <c r="BR998676" s="2381"/>
    </row>
    <row r="998700" spans="70:70" x14ac:dyDescent="0.25">
      <c r="BR998700" s="2394"/>
    </row>
    <row r="998701" spans="70:70" x14ac:dyDescent="0.25">
      <c r="BR998701" s="2381"/>
    </row>
    <row r="998725" spans="70:70" x14ac:dyDescent="0.25">
      <c r="BR998725" s="2394"/>
    </row>
    <row r="998726" spans="70:70" x14ac:dyDescent="0.25">
      <c r="BR998726" s="2381"/>
    </row>
    <row r="998750" spans="70:70" x14ac:dyDescent="0.25">
      <c r="BR998750" s="2394"/>
    </row>
    <row r="998751" spans="70:70" x14ac:dyDescent="0.25">
      <c r="BR998751" s="2381"/>
    </row>
    <row r="998775" spans="70:70" x14ac:dyDescent="0.25">
      <c r="BR998775" s="2394"/>
    </row>
    <row r="998776" spans="70:70" x14ac:dyDescent="0.25">
      <c r="BR998776" s="2381"/>
    </row>
    <row r="998800" spans="70:70" x14ac:dyDescent="0.25">
      <c r="BR998800" s="2394"/>
    </row>
    <row r="998801" spans="70:70" x14ac:dyDescent="0.25">
      <c r="BR998801" s="2381"/>
    </row>
    <row r="998825" spans="70:70" x14ac:dyDescent="0.25">
      <c r="BR998825" s="2394"/>
    </row>
    <row r="998826" spans="70:70" x14ac:dyDescent="0.25">
      <c r="BR998826" s="2381"/>
    </row>
    <row r="998850" spans="70:70" x14ac:dyDescent="0.25">
      <c r="BR998850" s="2394"/>
    </row>
    <row r="998851" spans="70:70" x14ac:dyDescent="0.25">
      <c r="BR998851" s="2381"/>
    </row>
    <row r="998875" spans="70:70" x14ac:dyDescent="0.25">
      <c r="BR998875" s="2394"/>
    </row>
    <row r="998876" spans="70:70" x14ac:dyDescent="0.25">
      <c r="BR998876" s="2381"/>
    </row>
    <row r="998900" spans="70:70" x14ac:dyDescent="0.25">
      <c r="BR998900" s="2394"/>
    </row>
    <row r="998901" spans="70:70" x14ac:dyDescent="0.25">
      <c r="BR998901" s="2381"/>
    </row>
    <row r="998925" spans="70:70" x14ac:dyDescent="0.25">
      <c r="BR998925" s="2394"/>
    </row>
    <row r="998926" spans="70:70" x14ac:dyDescent="0.25">
      <c r="BR998926" s="2381"/>
    </row>
    <row r="998950" spans="70:70" x14ac:dyDescent="0.25">
      <c r="BR998950" s="2394"/>
    </row>
    <row r="998951" spans="70:70" x14ac:dyDescent="0.25">
      <c r="BR998951" s="2381"/>
    </row>
    <row r="998975" spans="70:70" x14ac:dyDescent="0.25">
      <c r="BR998975" s="2394"/>
    </row>
    <row r="998976" spans="70:70" x14ac:dyDescent="0.25">
      <c r="BR998976" s="2381"/>
    </row>
    <row r="999000" spans="70:70" x14ac:dyDescent="0.25">
      <c r="BR999000" s="2394"/>
    </row>
    <row r="999001" spans="70:70" x14ac:dyDescent="0.25">
      <c r="BR999001" s="2381"/>
    </row>
    <row r="999025" spans="70:70" x14ac:dyDescent="0.25">
      <c r="BR999025" s="2394"/>
    </row>
    <row r="999026" spans="70:70" x14ac:dyDescent="0.25">
      <c r="BR999026" s="2381"/>
    </row>
    <row r="999050" spans="70:70" x14ac:dyDescent="0.25">
      <c r="BR999050" s="2394"/>
    </row>
    <row r="999051" spans="70:70" x14ac:dyDescent="0.25">
      <c r="BR999051" s="2381"/>
    </row>
    <row r="999075" spans="70:70" x14ac:dyDescent="0.25">
      <c r="BR999075" s="2394"/>
    </row>
    <row r="999076" spans="70:70" x14ac:dyDescent="0.25">
      <c r="BR999076" s="2381"/>
    </row>
    <row r="999100" spans="70:70" x14ac:dyDescent="0.25">
      <c r="BR999100" s="2394"/>
    </row>
    <row r="999101" spans="70:70" x14ac:dyDescent="0.25">
      <c r="BR999101" s="2381"/>
    </row>
    <row r="999125" spans="70:70" x14ac:dyDescent="0.25">
      <c r="BR999125" s="2394"/>
    </row>
    <row r="999126" spans="70:70" x14ac:dyDescent="0.25">
      <c r="BR999126" s="2381"/>
    </row>
    <row r="999150" spans="70:70" x14ac:dyDescent="0.25">
      <c r="BR999150" s="2394"/>
    </row>
    <row r="999151" spans="70:70" x14ac:dyDescent="0.25">
      <c r="BR999151" s="2381"/>
    </row>
    <row r="999175" spans="70:70" x14ac:dyDescent="0.25">
      <c r="BR999175" s="2394"/>
    </row>
    <row r="999176" spans="70:70" x14ac:dyDescent="0.25">
      <c r="BR999176" s="2381"/>
    </row>
    <row r="999200" spans="70:70" x14ac:dyDescent="0.25">
      <c r="BR999200" s="2394"/>
    </row>
    <row r="999201" spans="70:70" x14ac:dyDescent="0.25">
      <c r="BR999201" s="2381"/>
    </row>
    <row r="999225" spans="70:70" x14ac:dyDescent="0.25">
      <c r="BR999225" s="2394"/>
    </row>
    <row r="999226" spans="70:70" x14ac:dyDescent="0.25">
      <c r="BR999226" s="2381"/>
    </row>
    <row r="999250" spans="70:70" x14ac:dyDescent="0.25">
      <c r="BR999250" s="2394"/>
    </row>
    <row r="999251" spans="70:70" x14ac:dyDescent="0.25">
      <c r="BR999251" s="2381"/>
    </row>
    <row r="999275" spans="70:70" x14ac:dyDescent="0.25">
      <c r="BR999275" s="2394"/>
    </row>
    <row r="999276" spans="70:70" x14ac:dyDescent="0.25">
      <c r="BR999276" s="2381"/>
    </row>
    <row r="999300" spans="70:70" x14ac:dyDescent="0.25">
      <c r="BR999300" s="2394"/>
    </row>
    <row r="999301" spans="70:70" x14ac:dyDescent="0.25">
      <c r="BR999301" s="2381"/>
    </row>
    <row r="999325" spans="70:70" x14ac:dyDescent="0.25">
      <c r="BR999325" s="2394"/>
    </row>
    <row r="999326" spans="70:70" x14ac:dyDescent="0.25">
      <c r="BR999326" s="2381"/>
    </row>
    <row r="999350" spans="70:70" x14ac:dyDescent="0.25">
      <c r="BR999350" s="2394"/>
    </row>
    <row r="999351" spans="70:70" x14ac:dyDescent="0.25">
      <c r="BR999351" s="2381"/>
    </row>
    <row r="999375" spans="70:70" x14ac:dyDescent="0.25">
      <c r="BR999375" s="2394"/>
    </row>
    <row r="999376" spans="70:70" x14ac:dyDescent="0.25">
      <c r="BR999376" s="2381"/>
    </row>
    <row r="999400" spans="70:70" x14ac:dyDescent="0.25">
      <c r="BR999400" s="2394"/>
    </row>
    <row r="999401" spans="70:70" x14ac:dyDescent="0.25">
      <c r="BR999401" s="2381"/>
    </row>
    <row r="999425" spans="70:70" x14ac:dyDescent="0.25">
      <c r="BR999425" s="2394"/>
    </row>
    <row r="999426" spans="70:70" x14ac:dyDescent="0.25">
      <c r="BR999426" s="2381"/>
    </row>
    <row r="999450" spans="70:70" x14ac:dyDescent="0.25">
      <c r="BR999450" s="2394"/>
    </row>
    <row r="999451" spans="70:70" x14ac:dyDescent="0.25">
      <c r="BR999451" s="2381"/>
    </row>
    <row r="999475" spans="70:70" x14ac:dyDescent="0.25">
      <c r="BR999475" s="2394"/>
    </row>
    <row r="999476" spans="70:70" x14ac:dyDescent="0.25">
      <c r="BR999476" s="2381"/>
    </row>
    <row r="999500" spans="70:70" x14ac:dyDescent="0.25">
      <c r="BR999500" s="2394"/>
    </row>
    <row r="999501" spans="70:70" x14ac:dyDescent="0.25">
      <c r="BR999501" s="2381"/>
    </row>
    <row r="999525" spans="70:70" x14ac:dyDescent="0.25">
      <c r="BR999525" s="2394"/>
    </row>
    <row r="999526" spans="70:70" x14ac:dyDescent="0.25">
      <c r="BR999526" s="2381"/>
    </row>
    <row r="999550" spans="70:70" x14ac:dyDescent="0.25">
      <c r="BR999550" s="2394"/>
    </row>
    <row r="999551" spans="70:70" x14ac:dyDescent="0.25">
      <c r="BR999551" s="2381"/>
    </row>
    <row r="999575" spans="70:70" x14ac:dyDescent="0.25">
      <c r="BR999575" s="2394"/>
    </row>
    <row r="999576" spans="70:70" x14ac:dyDescent="0.25">
      <c r="BR999576" s="2381"/>
    </row>
    <row r="999600" spans="70:70" x14ac:dyDescent="0.25">
      <c r="BR999600" s="2394"/>
    </row>
    <row r="999601" spans="70:70" x14ac:dyDescent="0.25">
      <c r="BR999601" s="2381"/>
    </row>
    <row r="999625" spans="70:70" x14ac:dyDescent="0.25">
      <c r="BR999625" s="2394"/>
    </row>
    <row r="999626" spans="70:70" x14ac:dyDescent="0.25">
      <c r="BR999626" s="2381"/>
    </row>
    <row r="999650" spans="70:70" x14ac:dyDescent="0.25">
      <c r="BR999650" s="2394"/>
    </row>
    <row r="999651" spans="70:70" x14ac:dyDescent="0.25">
      <c r="BR999651" s="2381"/>
    </row>
    <row r="999675" spans="70:70" x14ac:dyDescent="0.25">
      <c r="BR999675" s="2394"/>
    </row>
    <row r="999676" spans="70:70" x14ac:dyDescent="0.25">
      <c r="BR999676" s="2381"/>
    </row>
    <row r="999700" spans="70:70" x14ac:dyDescent="0.25">
      <c r="BR999700" s="2394"/>
    </row>
    <row r="999701" spans="70:70" x14ac:dyDescent="0.25">
      <c r="BR999701" s="2381"/>
    </row>
    <row r="999725" spans="70:70" x14ac:dyDescent="0.25">
      <c r="BR999725" s="2394"/>
    </row>
    <row r="999726" spans="70:70" x14ac:dyDescent="0.25">
      <c r="BR999726" s="2381"/>
    </row>
    <row r="999750" spans="70:70" x14ac:dyDescent="0.25">
      <c r="BR999750" s="2394"/>
    </row>
    <row r="999751" spans="70:70" x14ac:dyDescent="0.25">
      <c r="BR999751" s="2381"/>
    </row>
    <row r="999775" spans="70:70" x14ac:dyDescent="0.25">
      <c r="BR999775" s="2394"/>
    </row>
    <row r="999776" spans="70:70" x14ac:dyDescent="0.25">
      <c r="BR999776" s="2381"/>
    </row>
    <row r="999800" spans="70:70" x14ac:dyDescent="0.25">
      <c r="BR999800" s="2394"/>
    </row>
    <row r="999801" spans="70:70" x14ac:dyDescent="0.25">
      <c r="BR999801" s="2381"/>
    </row>
    <row r="999825" spans="70:70" x14ac:dyDescent="0.25">
      <c r="BR999825" s="2394"/>
    </row>
    <row r="999826" spans="70:70" x14ac:dyDescent="0.25">
      <c r="BR999826" s="2381"/>
    </row>
    <row r="999850" spans="70:70" x14ac:dyDescent="0.25">
      <c r="BR999850" s="2394"/>
    </row>
    <row r="999851" spans="70:70" x14ac:dyDescent="0.25">
      <c r="BR999851" s="2381"/>
    </row>
    <row r="999875" spans="70:70" x14ac:dyDescent="0.25">
      <c r="BR999875" s="2394"/>
    </row>
    <row r="999876" spans="70:70" x14ac:dyDescent="0.25">
      <c r="BR999876" s="2381"/>
    </row>
    <row r="999900" spans="70:70" x14ac:dyDescent="0.25">
      <c r="BR999900" s="2394"/>
    </row>
    <row r="999901" spans="70:70" x14ac:dyDescent="0.25">
      <c r="BR999901" s="2381"/>
    </row>
    <row r="999925" spans="70:70" x14ac:dyDescent="0.25">
      <c r="BR999925" s="2394"/>
    </row>
    <row r="999926" spans="70:70" x14ac:dyDescent="0.25">
      <c r="BR999926" s="2381"/>
    </row>
    <row r="999950" spans="70:70" x14ac:dyDescent="0.25">
      <c r="BR999950" s="2394"/>
    </row>
    <row r="999951" spans="70:70" x14ac:dyDescent="0.25">
      <c r="BR999951" s="2381"/>
    </row>
    <row r="999975" spans="70:70" x14ac:dyDescent="0.25">
      <c r="BR999975" s="2394"/>
    </row>
    <row r="999976" spans="70:70" x14ac:dyDescent="0.25">
      <c r="BR999976" s="2381"/>
    </row>
    <row r="1000000" spans="70:70" x14ac:dyDescent="0.25">
      <c r="BR1000000" s="2394"/>
    </row>
    <row r="1000001" spans="70:70" x14ac:dyDescent="0.25">
      <c r="BR1000001" s="2381"/>
    </row>
    <row r="1000025" spans="70:70" x14ac:dyDescent="0.25">
      <c r="BR1000025" s="2394"/>
    </row>
    <row r="1000026" spans="70:70" x14ac:dyDescent="0.25">
      <c r="BR1000026" s="2381"/>
    </row>
    <row r="1000050" spans="70:70" x14ac:dyDescent="0.25">
      <c r="BR1000050" s="2394"/>
    </row>
    <row r="1000051" spans="70:70" x14ac:dyDescent="0.25">
      <c r="BR1000051" s="2381"/>
    </row>
    <row r="1000075" spans="70:70" x14ac:dyDescent="0.25">
      <c r="BR1000075" s="2394"/>
    </row>
    <row r="1000076" spans="70:70" x14ac:dyDescent="0.25">
      <c r="BR1000076" s="2381"/>
    </row>
    <row r="1000100" spans="70:70" x14ac:dyDescent="0.25">
      <c r="BR1000100" s="2394"/>
    </row>
    <row r="1000101" spans="70:70" x14ac:dyDescent="0.25">
      <c r="BR1000101" s="2381"/>
    </row>
    <row r="1000125" spans="70:70" x14ac:dyDescent="0.25">
      <c r="BR1000125" s="2394"/>
    </row>
    <row r="1000126" spans="70:70" x14ac:dyDescent="0.25">
      <c r="BR1000126" s="2381"/>
    </row>
    <row r="1000150" spans="70:70" x14ac:dyDescent="0.25">
      <c r="BR1000150" s="2394"/>
    </row>
    <row r="1000151" spans="70:70" x14ac:dyDescent="0.25">
      <c r="BR1000151" s="2381"/>
    </row>
    <row r="1000175" spans="70:70" x14ac:dyDescent="0.25">
      <c r="BR1000175" s="2394"/>
    </row>
    <row r="1000176" spans="70:70" x14ac:dyDescent="0.25">
      <c r="BR1000176" s="2381"/>
    </row>
    <row r="1000200" spans="70:70" x14ac:dyDescent="0.25">
      <c r="BR1000200" s="2394"/>
    </row>
    <row r="1000201" spans="70:70" x14ac:dyDescent="0.25">
      <c r="BR1000201" s="2381"/>
    </row>
    <row r="1000225" spans="70:70" x14ac:dyDescent="0.25">
      <c r="BR1000225" s="2394"/>
    </row>
    <row r="1000226" spans="70:70" x14ac:dyDescent="0.25">
      <c r="BR1000226" s="2381"/>
    </row>
    <row r="1000250" spans="70:70" x14ac:dyDescent="0.25">
      <c r="BR1000250" s="2394"/>
    </row>
    <row r="1000251" spans="70:70" x14ac:dyDescent="0.25">
      <c r="BR1000251" s="2381"/>
    </row>
    <row r="1000275" spans="70:70" x14ac:dyDescent="0.25">
      <c r="BR1000275" s="2394"/>
    </row>
    <row r="1000276" spans="70:70" x14ac:dyDescent="0.25">
      <c r="BR1000276" s="2381"/>
    </row>
    <row r="1000300" spans="70:70" x14ac:dyDescent="0.25">
      <c r="BR1000300" s="2394"/>
    </row>
    <row r="1000301" spans="70:70" x14ac:dyDescent="0.25">
      <c r="BR1000301" s="2381"/>
    </row>
    <row r="1000325" spans="70:70" x14ac:dyDescent="0.25">
      <c r="BR1000325" s="2394"/>
    </row>
    <row r="1000326" spans="70:70" x14ac:dyDescent="0.25">
      <c r="BR1000326" s="2381"/>
    </row>
    <row r="1000350" spans="70:70" x14ac:dyDescent="0.25">
      <c r="BR1000350" s="2394"/>
    </row>
    <row r="1000351" spans="70:70" x14ac:dyDescent="0.25">
      <c r="BR1000351" s="2381"/>
    </row>
    <row r="1000375" spans="70:70" x14ac:dyDescent="0.25">
      <c r="BR1000375" s="2394"/>
    </row>
    <row r="1000376" spans="70:70" x14ac:dyDescent="0.25">
      <c r="BR1000376" s="2381"/>
    </row>
    <row r="1000400" spans="70:70" x14ac:dyDescent="0.25">
      <c r="BR1000400" s="2394"/>
    </row>
    <row r="1000401" spans="70:70" x14ac:dyDescent="0.25">
      <c r="BR1000401" s="2381"/>
    </row>
    <row r="1000425" spans="70:70" x14ac:dyDescent="0.25">
      <c r="BR1000425" s="2394"/>
    </row>
    <row r="1000426" spans="70:70" x14ac:dyDescent="0.25">
      <c r="BR1000426" s="2381"/>
    </row>
    <row r="1000450" spans="70:70" x14ac:dyDescent="0.25">
      <c r="BR1000450" s="2394"/>
    </row>
    <row r="1000451" spans="70:70" x14ac:dyDescent="0.25">
      <c r="BR1000451" s="2381"/>
    </row>
    <row r="1000475" spans="70:70" x14ac:dyDescent="0.25">
      <c r="BR1000475" s="2394"/>
    </row>
    <row r="1000476" spans="70:70" x14ac:dyDescent="0.25">
      <c r="BR1000476" s="2381"/>
    </row>
    <row r="1000500" spans="70:70" x14ac:dyDescent="0.25">
      <c r="BR1000500" s="2394"/>
    </row>
    <row r="1000501" spans="70:70" x14ac:dyDescent="0.25">
      <c r="BR1000501" s="2381"/>
    </row>
    <row r="1000525" spans="70:70" x14ac:dyDescent="0.25">
      <c r="BR1000525" s="2394"/>
    </row>
    <row r="1000526" spans="70:70" x14ac:dyDescent="0.25">
      <c r="BR1000526" s="2381"/>
    </row>
    <row r="1000550" spans="70:70" x14ac:dyDescent="0.25">
      <c r="BR1000550" s="2394"/>
    </row>
    <row r="1000551" spans="70:70" x14ac:dyDescent="0.25">
      <c r="BR1000551" s="2381"/>
    </row>
    <row r="1000575" spans="70:70" x14ac:dyDescent="0.25">
      <c r="BR1000575" s="2394"/>
    </row>
    <row r="1000576" spans="70:70" x14ac:dyDescent="0.25">
      <c r="BR1000576" s="2381"/>
    </row>
    <row r="1000600" spans="70:70" x14ac:dyDescent="0.25">
      <c r="BR1000600" s="2394"/>
    </row>
    <row r="1000601" spans="70:70" x14ac:dyDescent="0.25">
      <c r="BR1000601" s="2381"/>
    </row>
    <row r="1000625" spans="70:70" x14ac:dyDescent="0.25">
      <c r="BR1000625" s="2394"/>
    </row>
    <row r="1000626" spans="70:70" x14ac:dyDescent="0.25">
      <c r="BR1000626" s="2381"/>
    </row>
    <row r="1000650" spans="70:70" x14ac:dyDescent="0.25">
      <c r="BR1000650" s="2394"/>
    </row>
    <row r="1000651" spans="70:70" x14ac:dyDescent="0.25">
      <c r="BR1000651" s="2381"/>
    </row>
    <row r="1000675" spans="70:70" x14ac:dyDescent="0.25">
      <c r="BR1000675" s="2394"/>
    </row>
    <row r="1000676" spans="70:70" x14ac:dyDescent="0.25">
      <c r="BR1000676" s="2381"/>
    </row>
    <row r="1000700" spans="70:70" x14ac:dyDescent="0.25">
      <c r="BR1000700" s="2394"/>
    </row>
    <row r="1000701" spans="70:70" x14ac:dyDescent="0.25">
      <c r="BR1000701" s="2381"/>
    </row>
    <row r="1000725" spans="70:70" x14ac:dyDescent="0.25">
      <c r="BR1000725" s="2394"/>
    </row>
    <row r="1000726" spans="70:70" x14ac:dyDescent="0.25">
      <c r="BR1000726" s="2381"/>
    </row>
    <row r="1000750" spans="70:70" x14ac:dyDescent="0.25">
      <c r="BR1000750" s="2394"/>
    </row>
    <row r="1000751" spans="70:70" x14ac:dyDescent="0.25">
      <c r="BR1000751" s="2381"/>
    </row>
    <row r="1000775" spans="70:70" x14ac:dyDescent="0.25">
      <c r="BR1000775" s="2394"/>
    </row>
    <row r="1000776" spans="70:70" x14ac:dyDescent="0.25">
      <c r="BR1000776" s="2381"/>
    </row>
    <row r="1000800" spans="70:70" x14ac:dyDescent="0.25">
      <c r="BR1000800" s="2394"/>
    </row>
    <row r="1000801" spans="70:70" x14ac:dyDescent="0.25">
      <c r="BR1000801" s="2381"/>
    </row>
    <row r="1000825" spans="70:70" x14ac:dyDescent="0.25">
      <c r="BR1000825" s="2394"/>
    </row>
    <row r="1000826" spans="70:70" x14ac:dyDescent="0.25">
      <c r="BR1000826" s="2381"/>
    </row>
    <row r="1000850" spans="70:70" x14ac:dyDescent="0.25">
      <c r="BR1000850" s="2394"/>
    </row>
    <row r="1000851" spans="70:70" x14ac:dyDescent="0.25">
      <c r="BR1000851" s="2381"/>
    </row>
    <row r="1000875" spans="70:70" x14ac:dyDescent="0.25">
      <c r="BR1000875" s="2394"/>
    </row>
    <row r="1000876" spans="70:70" x14ac:dyDescent="0.25">
      <c r="BR1000876" s="2381"/>
    </row>
    <row r="1000900" spans="70:70" x14ac:dyDescent="0.25">
      <c r="BR1000900" s="2394"/>
    </row>
    <row r="1000901" spans="70:70" x14ac:dyDescent="0.25">
      <c r="BR1000901" s="2381"/>
    </row>
    <row r="1000925" spans="70:70" x14ac:dyDescent="0.25">
      <c r="BR1000925" s="2394"/>
    </row>
    <row r="1000926" spans="70:70" x14ac:dyDescent="0.25">
      <c r="BR1000926" s="2381"/>
    </row>
    <row r="1000950" spans="70:70" x14ac:dyDescent="0.25">
      <c r="BR1000950" s="2394"/>
    </row>
    <row r="1000951" spans="70:70" x14ac:dyDescent="0.25">
      <c r="BR1000951" s="2381"/>
    </row>
    <row r="1000975" spans="70:70" x14ac:dyDescent="0.25">
      <c r="BR1000975" s="2394"/>
    </row>
    <row r="1000976" spans="70:70" x14ac:dyDescent="0.25">
      <c r="BR1000976" s="2381"/>
    </row>
    <row r="1001000" spans="70:70" x14ac:dyDescent="0.25">
      <c r="BR1001000" s="2394"/>
    </row>
    <row r="1001001" spans="70:70" x14ac:dyDescent="0.25">
      <c r="BR1001001" s="2381"/>
    </row>
    <row r="1001025" spans="70:70" x14ac:dyDescent="0.25">
      <c r="BR1001025" s="2394"/>
    </row>
    <row r="1001026" spans="70:70" x14ac:dyDescent="0.25">
      <c r="BR1001026" s="2381"/>
    </row>
    <row r="1001050" spans="70:70" x14ac:dyDescent="0.25">
      <c r="BR1001050" s="2394"/>
    </row>
    <row r="1001051" spans="70:70" x14ac:dyDescent="0.25">
      <c r="BR1001051" s="2381"/>
    </row>
    <row r="1001075" spans="70:70" x14ac:dyDescent="0.25">
      <c r="BR1001075" s="2394"/>
    </row>
    <row r="1001076" spans="70:70" x14ac:dyDescent="0.25">
      <c r="BR1001076" s="2381"/>
    </row>
    <row r="1001100" spans="70:70" x14ac:dyDescent="0.25">
      <c r="BR1001100" s="2394"/>
    </row>
    <row r="1001101" spans="70:70" x14ac:dyDescent="0.25">
      <c r="BR1001101" s="2381"/>
    </row>
    <row r="1001125" spans="70:70" x14ac:dyDescent="0.25">
      <c r="BR1001125" s="2394"/>
    </row>
    <row r="1001126" spans="70:70" x14ac:dyDescent="0.25">
      <c r="BR1001126" s="2381"/>
    </row>
    <row r="1001150" spans="70:70" x14ac:dyDescent="0.25">
      <c r="BR1001150" s="2394"/>
    </row>
    <row r="1001151" spans="70:70" x14ac:dyDescent="0.25">
      <c r="BR1001151" s="2381"/>
    </row>
    <row r="1001175" spans="70:70" x14ac:dyDescent="0.25">
      <c r="BR1001175" s="2394"/>
    </row>
    <row r="1001176" spans="70:70" x14ac:dyDescent="0.25">
      <c r="BR1001176" s="2381"/>
    </row>
    <row r="1001200" spans="70:70" x14ac:dyDescent="0.25">
      <c r="BR1001200" s="2394"/>
    </row>
    <row r="1001201" spans="70:70" x14ac:dyDescent="0.25">
      <c r="BR1001201" s="2381"/>
    </row>
    <row r="1001225" spans="70:70" x14ac:dyDescent="0.25">
      <c r="BR1001225" s="2394"/>
    </row>
    <row r="1001226" spans="70:70" x14ac:dyDescent="0.25">
      <c r="BR1001226" s="2381"/>
    </row>
    <row r="1001250" spans="70:70" x14ac:dyDescent="0.25">
      <c r="BR1001250" s="2394"/>
    </row>
    <row r="1001251" spans="70:70" x14ac:dyDescent="0.25">
      <c r="BR1001251" s="2381"/>
    </row>
    <row r="1001275" spans="70:70" x14ac:dyDescent="0.25">
      <c r="BR1001275" s="2394"/>
    </row>
    <row r="1001276" spans="70:70" x14ac:dyDescent="0.25">
      <c r="BR1001276" s="2381"/>
    </row>
    <row r="1001300" spans="70:70" x14ac:dyDescent="0.25">
      <c r="BR1001300" s="2394"/>
    </row>
    <row r="1001301" spans="70:70" x14ac:dyDescent="0.25">
      <c r="BR1001301" s="2381"/>
    </row>
    <row r="1001325" spans="70:70" x14ac:dyDescent="0.25">
      <c r="BR1001325" s="2394"/>
    </row>
    <row r="1001326" spans="70:70" x14ac:dyDescent="0.25">
      <c r="BR1001326" s="2381"/>
    </row>
    <row r="1001350" spans="70:70" x14ac:dyDescent="0.25">
      <c r="BR1001350" s="2394"/>
    </row>
    <row r="1001351" spans="70:70" x14ac:dyDescent="0.25">
      <c r="BR1001351" s="2381"/>
    </row>
    <row r="1001375" spans="70:70" x14ac:dyDescent="0.25">
      <c r="BR1001375" s="2394"/>
    </row>
    <row r="1001376" spans="70:70" x14ac:dyDescent="0.25">
      <c r="BR1001376" s="2381"/>
    </row>
    <row r="1001400" spans="70:70" x14ac:dyDescent="0.25">
      <c r="BR1001400" s="2394"/>
    </row>
    <row r="1001401" spans="70:70" x14ac:dyDescent="0.25">
      <c r="BR1001401" s="2381"/>
    </row>
    <row r="1001425" spans="70:70" x14ac:dyDescent="0.25">
      <c r="BR1001425" s="2394"/>
    </row>
    <row r="1001426" spans="70:70" x14ac:dyDescent="0.25">
      <c r="BR1001426" s="2381"/>
    </row>
    <row r="1001450" spans="70:70" x14ac:dyDescent="0.25">
      <c r="BR1001450" s="2394"/>
    </row>
    <row r="1001451" spans="70:70" x14ac:dyDescent="0.25">
      <c r="BR1001451" s="2381"/>
    </row>
    <row r="1001475" spans="70:70" x14ac:dyDescent="0.25">
      <c r="BR1001475" s="2394"/>
    </row>
    <row r="1001476" spans="70:70" x14ac:dyDescent="0.25">
      <c r="BR1001476" s="2381"/>
    </row>
    <row r="1001500" spans="70:70" x14ac:dyDescent="0.25">
      <c r="BR1001500" s="2394"/>
    </row>
    <row r="1001501" spans="70:70" x14ac:dyDescent="0.25">
      <c r="BR1001501" s="2381"/>
    </row>
    <row r="1001525" spans="70:70" x14ac:dyDescent="0.25">
      <c r="BR1001525" s="2394"/>
    </row>
    <row r="1001526" spans="70:70" x14ac:dyDescent="0.25">
      <c r="BR1001526" s="2381"/>
    </row>
    <row r="1001550" spans="70:70" x14ac:dyDescent="0.25">
      <c r="BR1001550" s="2394"/>
    </row>
    <row r="1001551" spans="70:70" x14ac:dyDescent="0.25">
      <c r="BR1001551" s="2381"/>
    </row>
    <row r="1001575" spans="70:70" x14ac:dyDescent="0.25">
      <c r="BR1001575" s="2394"/>
    </row>
    <row r="1001576" spans="70:70" x14ac:dyDescent="0.25">
      <c r="BR1001576" s="2381"/>
    </row>
    <row r="1001600" spans="70:70" x14ac:dyDescent="0.25">
      <c r="BR1001600" s="2394"/>
    </row>
    <row r="1001601" spans="70:70" x14ac:dyDescent="0.25">
      <c r="BR1001601" s="2381"/>
    </row>
    <row r="1001625" spans="70:70" x14ac:dyDescent="0.25">
      <c r="BR1001625" s="2394"/>
    </row>
    <row r="1001626" spans="70:70" x14ac:dyDescent="0.25">
      <c r="BR1001626" s="2381"/>
    </row>
    <row r="1001650" spans="70:70" x14ac:dyDescent="0.25">
      <c r="BR1001650" s="2394"/>
    </row>
    <row r="1001651" spans="70:70" x14ac:dyDescent="0.25">
      <c r="BR1001651" s="2381"/>
    </row>
    <row r="1001675" spans="70:70" x14ac:dyDescent="0.25">
      <c r="BR1001675" s="2394"/>
    </row>
    <row r="1001676" spans="70:70" x14ac:dyDescent="0.25">
      <c r="BR1001676" s="2381"/>
    </row>
    <row r="1001700" spans="70:70" x14ac:dyDescent="0.25">
      <c r="BR1001700" s="2394"/>
    </row>
    <row r="1001701" spans="70:70" x14ac:dyDescent="0.25">
      <c r="BR1001701" s="2381"/>
    </row>
    <row r="1001725" spans="70:70" x14ac:dyDescent="0.25">
      <c r="BR1001725" s="2394"/>
    </row>
    <row r="1001726" spans="70:70" x14ac:dyDescent="0.25">
      <c r="BR1001726" s="2381"/>
    </row>
    <row r="1001750" spans="70:70" x14ac:dyDescent="0.25">
      <c r="BR1001750" s="2394"/>
    </row>
    <row r="1001751" spans="70:70" x14ac:dyDescent="0.25">
      <c r="BR1001751" s="2381"/>
    </row>
    <row r="1001775" spans="70:70" x14ac:dyDescent="0.25">
      <c r="BR1001775" s="2394"/>
    </row>
    <row r="1001776" spans="70:70" x14ac:dyDescent="0.25">
      <c r="BR1001776" s="2381"/>
    </row>
    <row r="1001800" spans="70:70" x14ac:dyDescent="0.25">
      <c r="BR1001800" s="2394"/>
    </row>
    <row r="1001801" spans="70:70" x14ac:dyDescent="0.25">
      <c r="BR1001801" s="2381"/>
    </row>
    <row r="1001825" spans="70:70" x14ac:dyDescent="0.25">
      <c r="BR1001825" s="2394"/>
    </row>
    <row r="1001826" spans="70:70" x14ac:dyDescent="0.25">
      <c r="BR1001826" s="2381"/>
    </row>
    <row r="1001850" spans="70:70" x14ac:dyDescent="0.25">
      <c r="BR1001850" s="2394"/>
    </row>
    <row r="1001851" spans="70:70" x14ac:dyDescent="0.25">
      <c r="BR1001851" s="2381"/>
    </row>
    <row r="1001875" spans="70:70" x14ac:dyDescent="0.25">
      <c r="BR1001875" s="2394"/>
    </row>
    <row r="1001876" spans="70:70" x14ac:dyDescent="0.25">
      <c r="BR1001876" s="2381"/>
    </row>
    <row r="1001900" spans="70:70" x14ac:dyDescent="0.25">
      <c r="BR1001900" s="2394"/>
    </row>
    <row r="1001901" spans="70:70" x14ac:dyDescent="0.25">
      <c r="BR1001901" s="2381"/>
    </row>
    <row r="1001925" spans="70:70" x14ac:dyDescent="0.25">
      <c r="BR1001925" s="2394"/>
    </row>
    <row r="1001926" spans="70:70" x14ac:dyDescent="0.25">
      <c r="BR1001926" s="2381"/>
    </row>
    <row r="1001950" spans="70:70" x14ac:dyDescent="0.25">
      <c r="BR1001950" s="2394"/>
    </row>
    <row r="1001951" spans="70:70" x14ac:dyDescent="0.25">
      <c r="BR1001951" s="2381"/>
    </row>
    <row r="1001975" spans="70:70" x14ac:dyDescent="0.25">
      <c r="BR1001975" s="2394"/>
    </row>
    <row r="1001976" spans="70:70" x14ac:dyDescent="0.25">
      <c r="BR1001976" s="2381"/>
    </row>
    <row r="1002000" spans="70:70" x14ac:dyDescent="0.25">
      <c r="BR1002000" s="2394"/>
    </row>
    <row r="1002001" spans="70:70" x14ac:dyDescent="0.25">
      <c r="BR1002001" s="2381"/>
    </row>
    <row r="1002025" spans="70:70" x14ac:dyDescent="0.25">
      <c r="BR1002025" s="2394"/>
    </row>
    <row r="1002026" spans="70:70" x14ac:dyDescent="0.25">
      <c r="BR1002026" s="2381"/>
    </row>
    <row r="1002050" spans="70:70" x14ac:dyDescent="0.25">
      <c r="BR1002050" s="2394"/>
    </row>
    <row r="1002051" spans="70:70" x14ac:dyDescent="0.25">
      <c r="BR1002051" s="2381"/>
    </row>
    <row r="1002075" spans="70:70" x14ac:dyDescent="0.25">
      <c r="BR1002075" s="2394"/>
    </row>
    <row r="1002076" spans="70:70" x14ac:dyDescent="0.25">
      <c r="BR1002076" s="2381"/>
    </row>
    <row r="1002100" spans="70:70" x14ac:dyDescent="0.25">
      <c r="BR1002100" s="2394"/>
    </row>
    <row r="1002101" spans="70:70" x14ac:dyDescent="0.25">
      <c r="BR1002101" s="2381"/>
    </row>
    <row r="1002125" spans="70:70" x14ac:dyDescent="0.25">
      <c r="BR1002125" s="2394"/>
    </row>
    <row r="1002126" spans="70:70" x14ac:dyDescent="0.25">
      <c r="BR1002126" s="2381"/>
    </row>
    <row r="1002150" spans="70:70" x14ac:dyDescent="0.25">
      <c r="BR1002150" s="2394"/>
    </row>
    <row r="1002151" spans="70:70" x14ac:dyDescent="0.25">
      <c r="BR1002151" s="2381"/>
    </row>
    <row r="1002175" spans="70:70" x14ac:dyDescent="0.25">
      <c r="BR1002175" s="2394"/>
    </row>
    <row r="1002176" spans="70:70" x14ac:dyDescent="0.25">
      <c r="BR1002176" s="2381"/>
    </row>
    <row r="1002200" spans="70:70" x14ac:dyDescent="0.25">
      <c r="BR1002200" s="2394"/>
    </row>
    <row r="1002201" spans="70:70" x14ac:dyDescent="0.25">
      <c r="BR1002201" s="2381"/>
    </row>
    <row r="1002225" spans="70:70" x14ac:dyDescent="0.25">
      <c r="BR1002225" s="2394"/>
    </row>
    <row r="1002226" spans="70:70" x14ac:dyDescent="0.25">
      <c r="BR1002226" s="2381"/>
    </row>
    <row r="1002250" spans="70:70" x14ac:dyDescent="0.25">
      <c r="BR1002250" s="2394"/>
    </row>
    <row r="1002251" spans="70:70" x14ac:dyDescent="0.25">
      <c r="BR1002251" s="2381"/>
    </row>
    <row r="1002275" spans="70:70" x14ac:dyDescent="0.25">
      <c r="BR1002275" s="2394"/>
    </row>
    <row r="1002276" spans="70:70" x14ac:dyDescent="0.25">
      <c r="BR1002276" s="2381"/>
    </row>
    <row r="1002300" spans="70:70" x14ac:dyDescent="0.25">
      <c r="BR1002300" s="2394"/>
    </row>
    <row r="1002301" spans="70:70" x14ac:dyDescent="0.25">
      <c r="BR1002301" s="2381"/>
    </row>
    <row r="1002325" spans="70:70" x14ac:dyDescent="0.25">
      <c r="BR1002325" s="2394"/>
    </row>
    <row r="1002326" spans="70:70" x14ac:dyDescent="0.25">
      <c r="BR1002326" s="2381"/>
    </row>
    <row r="1002350" spans="70:70" x14ac:dyDescent="0.25">
      <c r="BR1002350" s="2394"/>
    </row>
    <row r="1002351" spans="70:70" x14ac:dyDescent="0.25">
      <c r="BR1002351" s="2381"/>
    </row>
    <row r="1002375" spans="70:70" x14ac:dyDescent="0.25">
      <c r="BR1002375" s="2394"/>
    </row>
    <row r="1002376" spans="70:70" x14ac:dyDescent="0.25">
      <c r="BR1002376" s="2381"/>
    </row>
    <row r="1002400" spans="70:70" x14ac:dyDescent="0.25">
      <c r="BR1002400" s="2394"/>
    </row>
    <row r="1002401" spans="70:70" x14ac:dyDescent="0.25">
      <c r="BR1002401" s="2381"/>
    </row>
    <row r="1002425" spans="70:70" x14ac:dyDescent="0.25">
      <c r="BR1002425" s="2394"/>
    </row>
    <row r="1002426" spans="70:70" x14ac:dyDescent="0.25">
      <c r="BR1002426" s="2381"/>
    </row>
    <row r="1002450" spans="70:70" x14ac:dyDescent="0.25">
      <c r="BR1002450" s="2394"/>
    </row>
    <row r="1002451" spans="70:70" x14ac:dyDescent="0.25">
      <c r="BR1002451" s="2381"/>
    </row>
    <row r="1002475" spans="70:70" x14ac:dyDescent="0.25">
      <c r="BR1002475" s="2394"/>
    </row>
    <row r="1002476" spans="70:70" x14ac:dyDescent="0.25">
      <c r="BR1002476" s="2381"/>
    </row>
    <row r="1002500" spans="70:70" x14ac:dyDescent="0.25">
      <c r="BR1002500" s="2394"/>
    </row>
    <row r="1002501" spans="70:70" x14ac:dyDescent="0.25">
      <c r="BR1002501" s="2381"/>
    </row>
    <row r="1002525" spans="70:70" x14ac:dyDescent="0.25">
      <c r="BR1002525" s="2394"/>
    </row>
    <row r="1002526" spans="70:70" x14ac:dyDescent="0.25">
      <c r="BR1002526" s="2381"/>
    </row>
    <row r="1002550" spans="70:70" x14ac:dyDescent="0.25">
      <c r="BR1002550" s="2394"/>
    </row>
    <row r="1002551" spans="70:70" x14ac:dyDescent="0.25">
      <c r="BR1002551" s="2381"/>
    </row>
    <row r="1002575" spans="70:70" x14ac:dyDescent="0.25">
      <c r="BR1002575" s="2394"/>
    </row>
    <row r="1002576" spans="70:70" x14ac:dyDescent="0.25">
      <c r="BR1002576" s="2381"/>
    </row>
    <row r="1002600" spans="70:70" x14ac:dyDescent="0.25">
      <c r="BR1002600" s="2394"/>
    </row>
    <row r="1002601" spans="70:70" x14ac:dyDescent="0.25">
      <c r="BR1002601" s="2381"/>
    </row>
    <row r="1002625" spans="70:70" x14ac:dyDescent="0.25">
      <c r="BR1002625" s="2394"/>
    </row>
    <row r="1002626" spans="70:70" x14ac:dyDescent="0.25">
      <c r="BR1002626" s="2381"/>
    </row>
    <row r="1002650" spans="70:70" x14ac:dyDescent="0.25">
      <c r="BR1002650" s="2394"/>
    </row>
    <row r="1002651" spans="70:70" x14ac:dyDescent="0.25">
      <c r="BR1002651" s="2381"/>
    </row>
    <row r="1002675" spans="70:70" x14ac:dyDescent="0.25">
      <c r="BR1002675" s="2394"/>
    </row>
    <row r="1002676" spans="70:70" x14ac:dyDescent="0.25">
      <c r="BR1002676" s="2381"/>
    </row>
    <row r="1002700" spans="70:70" x14ac:dyDescent="0.25">
      <c r="BR1002700" s="2394"/>
    </row>
    <row r="1002701" spans="70:70" x14ac:dyDescent="0.25">
      <c r="BR1002701" s="2381"/>
    </row>
    <row r="1002725" spans="70:70" x14ac:dyDescent="0.25">
      <c r="BR1002725" s="2394"/>
    </row>
    <row r="1002726" spans="70:70" x14ac:dyDescent="0.25">
      <c r="BR1002726" s="2381"/>
    </row>
    <row r="1002750" spans="70:70" x14ac:dyDescent="0.25">
      <c r="BR1002750" s="2394"/>
    </row>
    <row r="1002751" spans="70:70" x14ac:dyDescent="0.25">
      <c r="BR1002751" s="2381"/>
    </row>
    <row r="1002775" spans="70:70" x14ac:dyDescent="0.25">
      <c r="BR1002775" s="2394"/>
    </row>
    <row r="1002776" spans="70:70" x14ac:dyDescent="0.25">
      <c r="BR1002776" s="2381"/>
    </row>
    <row r="1002800" spans="70:70" x14ac:dyDescent="0.25">
      <c r="BR1002800" s="2394"/>
    </row>
    <row r="1002801" spans="70:70" x14ac:dyDescent="0.25">
      <c r="BR1002801" s="2381"/>
    </row>
    <row r="1002825" spans="70:70" x14ac:dyDescent="0.25">
      <c r="BR1002825" s="2394"/>
    </row>
    <row r="1002826" spans="70:70" x14ac:dyDescent="0.25">
      <c r="BR1002826" s="2381"/>
    </row>
    <row r="1002850" spans="70:70" x14ac:dyDescent="0.25">
      <c r="BR1002850" s="2394"/>
    </row>
    <row r="1002851" spans="70:70" x14ac:dyDescent="0.25">
      <c r="BR1002851" s="2381"/>
    </row>
    <row r="1002875" spans="70:70" x14ac:dyDescent="0.25">
      <c r="BR1002875" s="2394"/>
    </row>
    <row r="1002876" spans="70:70" x14ac:dyDescent="0.25">
      <c r="BR1002876" s="2381"/>
    </row>
    <row r="1002900" spans="70:70" x14ac:dyDescent="0.25">
      <c r="BR1002900" s="2394"/>
    </row>
    <row r="1002901" spans="70:70" x14ac:dyDescent="0.25">
      <c r="BR1002901" s="2381"/>
    </row>
    <row r="1002925" spans="70:70" x14ac:dyDescent="0.25">
      <c r="BR1002925" s="2394"/>
    </row>
    <row r="1002926" spans="70:70" x14ac:dyDescent="0.25">
      <c r="BR1002926" s="2381"/>
    </row>
    <row r="1002950" spans="70:70" x14ac:dyDescent="0.25">
      <c r="BR1002950" s="2394"/>
    </row>
    <row r="1002951" spans="70:70" x14ac:dyDescent="0.25">
      <c r="BR1002951" s="2381"/>
    </row>
    <row r="1002975" spans="70:70" x14ac:dyDescent="0.25">
      <c r="BR1002975" s="2394"/>
    </row>
    <row r="1002976" spans="70:70" x14ac:dyDescent="0.25">
      <c r="BR1002976" s="2381"/>
    </row>
    <row r="1003000" spans="70:70" x14ac:dyDescent="0.25">
      <c r="BR1003000" s="2394"/>
    </row>
    <row r="1003001" spans="70:70" x14ac:dyDescent="0.25">
      <c r="BR1003001" s="2381"/>
    </row>
    <row r="1003025" spans="70:70" x14ac:dyDescent="0.25">
      <c r="BR1003025" s="2394"/>
    </row>
    <row r="1003026" spans="70:70" x14ac:dyDescent="0.25">
      <c r="BR1003026" s="2381"/>
    </row>
    <row r="1003050" spans="70:70" x14ac:dyDescent="0.25">
      <c r="BR1003050" s="2394"/>
    </row>
    <row r="1003051" spans="70:70" x14ac:dyDescent="0.25">
      <c r="BR1003051" s="2381"/>
    </row>
    <row r="1003075" spans="70:70" x14ac:dyDescent="0.25">
      <c r="BR1003075" s="2394"/>
    </row>
    <row r="1003076" spans="70:70" x14ac:dyDescent="0.25">
      <c r="BR1003076" s="2381"/>
    </row>
    <row r="1003100" spans="70:70" x14ac:dyDescent="0.25">
      <c r="BR1003100" s="2394"/>
    </row>
    <row r="1003101" spans="70:70" x14ac:dyDescent="0.25">
      <c r="BR1003101" s="2381"/>
    </row>
    <row r="1003125" spans="70:70" x14ac:dyDescent="0.25">
      <c r="BR1003125" s="2394"/>
    </row>
    <row r="1003126" spans="70:70" x14ac:dyDescent="0.25">
      <c r="BR1003126" s="2381"/>
    </row>
    <row r="1003150" spans="70:70" x14ac:dyDescent="0.25">
      <c r="BR1003150" s="2394"/>
    </row>
    <row r="1003151" spans="70:70" x14ac:dyDescent="0.25">
      <c r="BR1003151" s="2381"/>
    </row>
    <row r="1003175" spans="70:70" x14ac:dyDescent="0.25">
      <c r="BR1003175" s="2394"/>
    </row>
    <row r="1003176" spans="70:70" x14ac:dyDescent="0.25">
      <c r="BR1003176" s="2381"/>
    </row>
    <row r="1003200" spans="70:70" x14ac:dyDescent="0.25">
      <c r="BR1003200" s="2394"/>
    </row>
    <row r="1003201" spans="70:70" x14ac:dyDescent="0.25">
      <c r="BR1003201" s="2381"/>
    </row>
    <row r="1003225" spans="70:70" x14ac:dyDescent="0.25">
      <c r="BR1003225" s="2394"/>
    </row>
    <row r="1003226" spans="70:70" x14ac:dyDescent="0.25">
      <c r="BR1003226" s="2381"/>
    </row>
    <row r="1003250" spans="70:70" x14ac:dyDescent="0.25">
      <c r="BR1003250" s="2394"/>
    </row>
    <row r="1003251" spans="70:70" x14ac:dyDescent="0.25">
      <c r="BR1003251" s="2381"/>
    </row>
    <row r="1003275" spans="70:70" x14ac:dyDescent="0.25">
      <c r="BR1003275" s="2394"/>
    </row>
    <row r="1003276" spans="70:70" x14ac:dyDescent="0.25">
      <c r="BR1003276" s="2381"/>
    </row>
    <row r="1003300" spans="70:70" x14ac:dyDescent="0.25">
      <c r="BR1003300" s="2394"/>
    </row>
    <row r="1003301" spans="70:70" x14ac:dyDescent="0.25">
      <c r="BR1003301" s="2381"/>
    </row>
    <row r="1003325" spans="70:70" x14ac:dyDescent="0.25">
      <c r="BR1003325" s="2394"/>
    </row>
    <row r="1003326" spans="70:70" x14ac:dyDescent="0.25">
      <c r="BR1003326" s="2381"/>
    </row>
    <row r="1003350" spans="70:70" x14ac:dyDescent="0.25">
      <c r="BR1003350" s="2394"/>
    </row>
    <row r="1003351" spans="70:70" x14ac:dyDescent="0.25">
      <c r="BR1003351" s="2381"/>
    </row>
    <row r="1003375" spans="70:70" x14ac:dyDescent="0.25">
      <c r="BR1003375" s="2394"/>
    </row>
    <row r="1003376" spans="70:70" x14ac:dyDescent="0.25">
      <c r="BR1003376" s="2381"/>
    </row>
    <row r="1003400" spans="70:70" x14ac:dyDescent="0.25">
      <c r="BR1003400" s="2394"/>
    </row>
    <row r="1003401" spans="70:70" x14ac:dyDescent="0.25">
      <c r="BR1003401" s="2381"/>
    </row>
    <row r="1003425" spans="70:70" x14ac:dyDescent="0.25">
      <c r="BR1003425" s="2394"/>
    </row>
    <row r="1003426" spans="70:70" x14ac:dyDescent="0.25">
      <c r="BR1003426" s="2381"/>
    </row>
    <row r="1003450" spans="70:70" x14ac:dyDescent="0.25">
      <c r="BR1003450" s="2394"/>
    </row>
    <row r="1003451" spans="70:70" x14ac:dyDescent="0.25">
      <c r="BR1003451" s="2381"/>
    </row>
    <row r="1003475" spans="70:70" x14ac:dyDescent="0.25">
      <c r="BR1003475" s="2394"/>
    </row>
    <row r="1003476" spans="70:70" x14ac:dyDescent="0.25">
      <c r="BR1003476" s="2381"/>
    </row>
    <row r="1003500" spans="70:70" x14ac:dyDescent="0.25">
      <c r="BR1003500" s="2394"/>
    </row>
    <row r="1003501" spans="70:70" x14ac:dyDescent="0.25">
      <c r="BR1003501" s="2381"/>
    </row>
    <row r="1003525" spans="70:70" x14ac:dyDescent="0.25">
      <c r="BR1003525" s="2394"/>
    </row>
    <row r="1003526" spans="70:70" x14ac:dyDescent="0.25">
      <c r="BR1003526" s="2381"/>
    </row>
    <row r="1003550" spans="70:70" x14ac:dyDescent="0.25">
      <c r="BR1003550" s="2394"/>
    </row>
    <row r="1003551" spans="70:70" x14ac:dyDescent="0.25">
      <c r="BR1003551" s="2381"/>
    </row>
    <row r="1003575" spans="70:70" x14ac:dyDescent="0.25">
      <c r="BR1003575" s="2394"/>
    </row>
    <row r="1003576" spans="70:70" x14ac:dyDescent="0.25">
      <c r="BR1003576" s="2381"/>
    </row>
    <row r="1003600" spans="70:70" x14ac:dyDescent="0.25">
      <c r="BR1003600" s="2394"/>
    </row>
    <row r="1003601" spans="70:70" x14ac:dyDescent="0.25">
      <c r="BR1003601" s="2381"/>
    </row>
    <row r="1003625" spans="70:70" x14ac:dyDescent="0.25">
      <c r="BR1003625" s="2394"/>
    </row>
    <row r="1003626" spans="70:70" x14ac:dyDescent="0.25">
      <c r="BR1003626" s="2381"/>
    </row>
    <row r="1003650" spans="70:70" x14ac:dyDescent="0.25">
      <c r="BR1003650" s="2394"/>
    </row>
    <row r="1003651" spans="70:70" x14ac:dyDescent="0.25">
      <c r="BR1003651" s="2381"/>
    </row>
    <row r="1003675" spans="70:70" x14ac:dyDescent="0.25">
      <c r="BR1003675" s="2394"/>
    </row>
    <row r="1003676" spans="70:70" x14ac:dyDescent="0.25">
      <c r="BR1003676" s="2381"/>
    </row>
    <row r="1003700" spans="70:70" x14ac:dyDescent="0.25">
      <c r="BR1003700" s="2394"/>
    </row>
    <row r="1003701" spans="70:70" x14ac:dyDescent="0.25">
      <c r="BR1003701" s="2381"/>
    </row>
    <row r="1003725" spans="70:70" x14ac:dyDescent="0.25">
      <c r="BR1003725" s="2394"/>
    </row>
    <row r="1003726" spans="70:70" x14ac:dyDescent="0.25">
      <c r="BR1003726" s="2381"/>
    </row>
    <row r="1003750" spans="70:70" x14ac:dyDescent="0.25">
      <c r="BR1003750" s="2394"/>
    </row>
    <row r="1003751" spans="70:70" x14ac:dyDescent="0.25">
      <c r="BR1003751" s="2381"/>
    </row>
    <row r="1003775" spans="70:70" x14ac:dyDescent="0.25">
      <c r="BR1003775" s="2394"/>
    </row>
    <row r="1003776" spans="70:70" x14ac:dyDescent="0.25">
      <c r="BR1003776" s="2381"/>
    </row>
    <row r="1003800" spans="70:70" x14ac:dyDescent="0.25">
      <c r="BR1003800" s="2394"/>
    </row>
    <row r="1003801" spans="70:70" x14ac:dyDescent="0.25">
      <c r="BR1003801" s="2381"/>
    </row>
    <row r="1003825" spans="70:70" x14ac:dyDescent="0.25">
      <c r="BR1003825" s="2394"/>
    </row>
    <row r="1003826" spans="70:70" x14ac:dyDescent="0.25">
      <c r="BR1003826" s="2381"/>
    </row>
    <row r="1003850" spans="70:70" x14ac:dyDescent="0.25">
      <c r="BR1003850" s="2394"/>
    </row>
    <row r="1003851" spans="70:70" x14ac:dyDescent="0.25">
      <c r="BR1003851" s="2381"/>
    </row>
    <row r="1003875" spans="70:70" x14ac:dyDescent="0.25">
      <c r="BR1003875" s="2394"/>
    </row>
    <row r="1003876" spans="70:70" x14ac:dyDescent="0.25">
      <c r="BR1003876" s="2381"/>
    </row>
    <row r="1003900" spans="70:70" x14ac:dyDescent="0.25">
      <c r="BR1003900" s="2394"/>
    </row>
    <row r="1003901" spans="70:70" x14ac:dyDescent="0.25">
      <c r="BR1003901" s="2381"/>
    </row>
    <row r="1003925" spans="70:70" x14ac:dyDescent="0.25">
      <c r="BR1003925" s="2394"/>
    </row>
    <row r="1003926" spans="70:70" x14ac:dyDescent="0.25">
      <c r="BR1003926" s="2381"/>
    </row>
    <row r="1003950" spans="70:70" x14ac:dyDescent="0.25">
      <c r="BR1003950" s="2394"/>
    </row>
    <row r="1003951" spans="70:70" x14ac:dyDescent="0.25">
      <c r="BR1003951" s="2381"/>
    </row>
    <row r="1003975" spans="70:70" x14ac:dyDescent="0.25">
      <c r="BR1003975" s="2394"/>
    </row>
    <row r="1003976" spans="70:70" x14ac:dyDescent="0.25">
      <c r="BR1003976" s="2381"/>
    </row>
    <row r="1004000" spans="70:70" x14ac:dyDescent="0.25">
      <c r="BR1004000" s="2394"/>
    </row>
    <row r="1004001" spans="70:70" x14ac:dyDescent="0.25">
      <c r="BR1004001" s="2381"/>
    </row>
    <row r="1004025" spans="70:70" x14ac:dyDescent="0.25">
      <c r="BR1004025" s="2394"/>
    </row>
    <row r="1004026" spans="70:70" x14ac:dyDescent="0.25">
      <c r="BR1004026" s="2381"/>
    </row>
    <row r="1004050" spans="70:70" x14ac:dyDescent="0.25">
      <c r="BR1004050" s="2394"/>
    </row>
    <row r="1004051" spans="70:70" x14ac:dyDescent="0.25">
      <c r="BR1004051" s="2381"/>
    </row>
    <row r="1004075" spans="70:70" x14ac:dyDescent="0.25">
      <c r="BR1004075" s="2394"/>
    </row>
    <row r="1004076" spans="70:70" x14ac:dyDescent="0.25">
      <c r="BR1004076" s="2381"/>
    </row>
    <row r="1004100" spans="70:70" x14ac:dyDescent="0.25">
      <c r="BR1004100" s="2394"/>
    </row>
    <row r="1004101" spans="70:70" x14ac:dyDescent="0.25">
      <c r="BR1004101" s="2381"/>
    </row>
    <row r="1004125" spans="70:70" x14ac:dyDescent="0.25">
      <c r="BR1004125" s="2394"/>
    </row>
    <row r="1004126" spans="70:70" x14ac:dyDescent="0.25">
      <c r="BR1004126" s="2381"/>
    </row>
    <row r="1004150" spans="70:70" x14ac:dyDescent="0.25">
      <c r="BR1004150" s="2394"/>
    </row>
    <row r="1004151" spans="70:70" x14ac:dyDescent="0.25">
      <c r="BR1004151" s="2381"/>
    </row>
    <row r="1004175" spans="70:70" x14ac:dyDescent="0.25">
      <c r="BR1004175" s="2394"/>
    </row>
    <row r="1004176" spans="70:70" x14ac:dyDescent="0.25">
      <c r="BR1004176" s="2381"/>
    </row>
    <row r="1004200" spans="70:70" x14ac:dyDescent="0.25">
      <c r="BR1004200" s="2394"/>
    </row>
    <row r="1004201" spans="70:70" x14ac:dyDescent="0.25">
      <c r="BR1004201" s="2381"/>
    </row>
    <row r="1004225" spans="70:70" x14ac:dyDescent="0.25">
      <c r="BR1004225" s="2394"/>
    </row>
    <row r="1004226" spans="70:70" x14ac:dyDescent="0.25">
      <c r="BR1004226" s="2381"/>
    </row>
    <row r="1004250" spans="70:70" x14ac:dyDescent="0.25">
      <c r="BR1004250" s="2394"/>
    </row>
    <row r="1004251" spans="70:70" x14ac:dyDescent="0.25">
      <c r="BR1004251" s="2381"/>
    </row>
    <row r="1004275" spans="70:70" x14ac:dyDescent="0.25">
      <c r="BR1004275" s="2394"/>
    </row>
    <row r="1004276" spans="70:70" x14ac:dyDescent="0.25">
      <c r="BR1004276" s="2381"/>
    </row>
    <row r="1004300" spans="70:70" x14ac:dyDescent="0.25">
      <c r="BR1004300" s="2394"/>
    </row>
    <row r="1004301" spans="70:70" x14ac:dyDescent="0.25">
      <c r="BR1004301" s="2381"/>
    </row>
    <row r="1004325" spans="70:70" x14ac:dyDescent="0.25">
      <c r="BR1004325" s="2394"/>
    </row>
    <row r="1004326" spans="70:70" x14ac:dyDescent="0.25">
      <c r="BR1004326" s="2381"/>
    </row>
    <row r="1004350" spans="70:70" x14ac:dyDescent="0.25">
      <c r="BR1004350" s="2394"/>
    </row>
    <row r="1004351" spans="70:70" x14ac:dyDescent="0.25">
      <c r="BR1004351" s="2381"/>
    </row>
    <row r="1004375" spans="70:70" x14ac:dyDescent="0.25">
      <c r="BR1004375" s="2394"/>
    </row>
    <row r="1004376" spans="70:70" x14ac:dyDescent="0.25">
      <c r="BR1004376" s="2381"/>
    </row>
    <row r="1004400" spans="70:70" x14ac:dyDescent="0.25">
      <c r="BR1004400" s="2394"/>
    </row>
    <row r="1004401" spans="70:70" x14ac:dyDescent="0.25">
      <c r="BR1004401" s="2381"/>
    </row>
    <row r="1004425" spans="70:70" x14ac:dyDescent="0.25">
      <c r="BR1004425" s="2394"/>
    </row>
    <row r="1004426" spans="70:70" x14ac:dyDescent="0.25">
      <c r="BR1004426" s="2381"/>
    </row>
    <row r="1004450" spans="70:70" x14ac:dyDescent="0.25">
      <c r="BR1004450" s="2394"/>
    </row>
    <row r="1004451" spans="70:70" x14ac:dyDescent="0.25">
      <c r="BR1004451" s="2381"/>
    </row>
    <row r="1004475" spans="70:70" x14ac:dyDescent="0.25">
      <c r="BR1004475" s="2394"/>
    </row>
    <row r="1004476" spans="70:70" x14ac:dyDescent="0.25">
      <c r="BR1004476" s="2381"/>
    </row>
    <row r="1004500" spans="70:70" x14ac:dyDescent="0.25">
      <c r="BR1004500" s="2394"/>
    </row>
    <row r="1004501" spans="70:70" x14ac:dyDescent="0.25">
      <c r="BR1004501" s="2381"/>
    </row>
    <row r="1004525" spans="70:70" x14ac:dyDescent="0.25">
      <c r="BR1004525" s="2394"/>
    </row>
    <row r="1004526" spans="70:70" x14ac:dyDescent="0.25">
      <c r="BR1004526" s="2381"/>
    </row>
    <row r="1004550" spans="70:70" x14ac:dyDescent="0.25">
      <c r="BR1004550" s="2394"/>
    </row>
    <row r="1004551" spans="70:70" x14ac:dyDescent="0.25">
      <c r="BR1004551" s="2381"/>
    </row>
    <row r="1004575" spans="70:70" x14ac:dyDescent="0.25">
      <c r="BR1004575" s="2394"/>
    </row>
    <row r="1004576" spans="70:70" x14ac:dyDescent="0.25">
      <c r="BR1004576" s="2381"/>
    </row>
    <row r="1004600" spans="70:70" x14ac:dyDescent="0.25">
      <c r="BR1004600" s="2394"/>
    </row>
    <row r="1004601" spans="70:70" x14ac:dyDescent="0.25">
      <c r="BR1004601" s="2381"/>
    </row>
    <row r="1004625" spans="70:70" x14ac:dyDescent="0.25">
      <c r="BR1004625" s="2394"/>
    </row>
    <row r="1004626" spans="70:70" x14ac:dyDescent="0.25">
      <c r="BR1004626" s="2381"/>
    </row>
    <row r="1004650" spans="70:70" x14ac:dyDescent="0.25">
      <c r="BR1004650" s="2394"/>
    </row>
    <row r="1004651" spans="70:70" x14ac:dyDescent="0.25">
      <c r="BR1004651" s="2381"/>
    </row>
    <row r="1004675" spans="70:70" x14ac:dyDescent="0.25">
      <c r="BR1004675" s="2394"/>
    </row>
    <row r="1004676" spans="70:70" x14ac:dyDescent="0.25">
      <c r="BR1004676" s="2381"/>
    </row>
    <row r="1004700" spans="70:70" x14ac:dyDescent="0.25">
      <c r="BR1004700" s="2394"/>
    </row>
    <row r="1004701" spans="70:70" x14ac:dyDescent="0.25">
      <c r="BR1004701" s="2381"/>
    </row>
    <row r="1004725" spans="70:70" x14ac:dyDescent="0.25">
      <c r="BR1004725" s="2394"/>
    </row>
    <row r="1004726" spans="70:70" x14ac:dyDescent="0.25">
      <c r="BR1004726" s="2381"/>
    </row>
    <row r="1004750" spans="70:70" x14ac:dyDescent="0.25">
      <c r="BR1004750" s="2394"/>
    </row>
    <row r="1004751" spans="70:70" x14ac:dyDescent="0.25">
      <c r="BR1004751" s="2381"/>
    </row>
    <row r="1004775" spans="70:70" x14ac:dyDescent="0.25">
      <c r="BR1004775" s="2394"/>
    </row>
    <row r="1004776" spans="70:70" x14ac:dyDescent="0.25">
      <c r="BR1004776" s="2381"/>
    </row>
    <row r="1004800" spans="70:70" x14ac:dyDescent="0.25">
      <c r="BR1004800" s="2394"/>
    </row>
    <row r="1004801" spans="70:70" x14ac:dyDescent="0.25">
      <c r="BR1004801" s="2381"/>
    </row>
    <row r="1004825" spans="70:70" x14ac:dyDescent="0.25">
      <c r="BR1004825" s="2394"/>
    </row>
    <row r="1004826" spans="70:70" x14ac:dyDescent="0.25">
      <c r="BR1004826" s="2381"/>
    </row>
    <row r="1004850" spans="70:70" x14ac:dyDescent="0.25">
      <c r="BR1004850" s="2394"/>
    </row>
    <row r="1004851" spans="70:70" x14ac:dyDescent="0.25">
      <c r="BR1004851" s="2381"/>
    </row>
    <row r="1004875" spans="70:70" x14ac:dyDescent="0.25">
      <c r="BR1004875" s="2394"/>
    </row>
    <row r="1004876" spans="70:70" x14ac:dyDescent="0.25">
      <c r="BR1004876" s="2381"/>
    </row>
    <row r="1004900" spans="70:70" x14ac:dyDescent="0.25">
      <c r="BR1004900" s="2394"/>
    </row>
    <row r="1004901" spans="70:70" x14ac:dyDescent="0.25">
      <c r="BR1004901" s="2381"/>
    </row>
    <row r="1004925" spans="70:70" x14ac:dyDescent="0.25">
      <c r="BR1004925" s="2394"/>
    </row>
    <row r="1004926" spans="70:70" x14ac:dyDescent="0.25">
      <c r="BR1004926" s="2381"/>
    </row>
    <row r="1004950" spans="70:70" x14ac:dyDescent="0.25">
      <c r="BR1004950" s="2394"/>
    </row>
    <row r="1004951" spans="70:70" x14ac:dyDescent="0.25">
      <c r="BR1004951" s="2381"/>
    </row>
    <row r="1004975" spans="70:70" x14ac:dyDescent="0.25">
      <c r="BR1004975" s="2394"/>
    </row>
    <row r="1004976" spans="70:70" x14ac:dyDescent="0.25">
      <c r="BR1004976" s="2381"/>
    </row>
    <row r="1005000" spans="70:70" x14ac:dyDescent="0.25">
      <c r="BR1005000" s="2394"/>
    </row>
    <row r="1005001" spans="70:70" x14ac:dyDescent="0.25">
      <c r="BR1005001" s="2381"/>
    </row>
    <row r="1005025" spans="70:70" x14ac:dyDescent="0.25">
      <c r="BR1005025" s="2394"/>
    </row>
    <row r="1005026" spans="70:70" x14ac:dyDescent="0.25">
      <c r="BR1005026" s="2381"/>
    </row>
    <row r="1005050" spans="70:70" x14ac:dyDescent="0.25">
      <c r="BR1005050" s="2394"/>
    </row>
    <row r="1005051" spans="70:70" x14ac:dyDescent="0.25">
      <c r="BR1005051" s="2381"/>
    </row>
    <row r="1005075" spans="70:70" x14ac:dyDescent="0.25">
      <c r="BR1005075" s="2394"/>
    </row>
    <row r="1005076" spans="70:70" x14ac:dyDescent="0.25">
      <c r="BR1005076" s="2381"/>
    </row>
    <row r="1005100" spans="70:70" x14ac:dyDescent="0.25">
      <c r="BR1005100" s="2394"/>
    </row>
    <row r="1005101" spans="70:70" x14ac:dyDescent="0.25">
      <c r="BR1005101" s="2381"/>
    </row>
    <row r="1005125" spans="70:70" x14ac:dyDescent="0.25">
      <c r="BR1005125" s="2394"/>
    </row>
    <row r="1005126" spans="70:70" x14ac:dyDescent="0.25">
      <c r="BR1005126" s="2381"/>
    </row>
    <row r="1005150" spans="70:70" x14ac:dyDescent="0.25">
      <c r="BR1005150" s="2394"/>
    </row>
    <row r="1005151" spans="70:70" x14ac:dyDescent="0.25">
      <c r="BR1005151" s="2381"/>
    </row>
    <row r="1005175" spans="70:70" x14ac:dyDescent="0.25">
      <c r="BR1005175" s="2394"/>
    </row>
    <row r="1005176" spans="70:70" x14ac:dyDescent="0.25">
      <c r="BR1005176" s="2381"/>
    </row>
    <row r="1005200" spans="70:70" x14ac:dyDescent="0.25">
      <c r="BR1005200" s="2394"/>
    </row>
    <row r="1005201" spans="70:70" x14ac:dyDescent="0.25">
      <c r="BR1005201" s="2381"/>
    </row>
    <row r="1005225" spans="70:70" x14ac:dyDescent="0.25">
      <c r="BR1005225" s="2394"/>
    </row>
    <row r="1005226" spans="70:70" x14ac:dyDescent="0.25">
      <c r="BR1005226" s="2381"/>
    </row>
    <row r="1005250" spans="70:70" x14ac:dyDescent="0.25">
      <c r="BR1005250" s="2394"/>
    </row>
    <row r="1005251" spans="70:70" x14ac:dyDescent="0.25">
      <c r="BR1005251" s="2381"/>
    </row>
    <row r="1005275" spans="70:70" x14ac:dyDescent="0.25">
      <c r="BR1005275" s="2394"/>
    </row>
    <row r="1005276" spans="70:70" x14ac:dyDescent="0.25">
      <c r="BR1005276" s="2381"/>
    </row>
    <row r="1005300" spans="70:70" x14ac:dyDescent="0.25">
      <c r="BR1005300" s="2394"/>
    </row>
    <row r="1005301" spans="70:70" x14ac:dyDescent="0.25">
      <c r="BR1005301" s="2381"/>
    </row>
    <row r="1005325" spans="70:70" x14ac:dyDescent="0.25">
      <c r="BR1005325" s="2394"/>
    </row>
    <row r="1005326" spans="70:70" x14ac:dyDescent="0.25">
      <c r="BR1005326" s="2381"/>
    </row>
    <row r="1005350" spans="70:70" x14ac:dyDescent="0.25">
      <c r="BR1005350" s="2394"/>
    </row>
    <row r="1005351" spans="70:70" x14ac:dyDescent="0.25">
      <c r="BR1005351" s="2381"/>
    </row>
    <row r="1005375" spans="70:70" x14ac:dyDescent="0.25">
      <c r="BR1005375" s="2394"/>
    </row>
    <row r="1005376" spans="70:70" x14ac:dyDescent="0.25">
      <c r="BR1005376" s="2381"/>
    </row>
    <row r="1005400" spans="70:70" x14ac:dyDescent="0.25">
      <c r="BR1005400" s="2394"/>
    </row>
    <row r="1005401" spans="70:70" x14ac:dyDescent="0.25">
      <c r="BR1005401" s="2381"/>
    </row>
    <row r="1005425" spans="70:70" x14ac:dyDescent="0.25">
      <c r="BR1005425" s="2394"/>
    </row>
    <row r="1005426" spans="70:70" x14ac:dyDescent="0.25">
      <c r="BR1005426" s="2381"/>
    </row>
    <row r="1005450" spans="70:70" x14ac:dyDescent="0.25">
      <c r="BR1005450" s="2394"/>
    </row>
    <row r="1005451" spans="70:70" x14ac:dyDescent="0.25">
      <c r="BR1005451" s="2381"/>
    </row>
    <row r="1005475" spans="70:70" x14ac:dyDescent="0.25">
      <c r="BR1005475" s="2394"/>
    </row>
    <row r="1005476" spans="70:70" x14ac:dyDescent="0.25">
      <c r="BR1005476" s="2381"/>
    </row>
    <row r="1005500" spans="70:70" x14ac:dyDescent="0.25">
      <c r="BR1005500" s="2394"/>
    </row>
    <row r="1005501" spans="70:70" x14ac:dyDescent="0.25">
      <c r="BR1005501" s="2381"/>
    </row>
    <row r="1005525" spans="70:70" x14ac:dyDescent="0.25">
      <c r="BR1005525" s="2394"/>
    </row>
    <row r="1005526" spans="70:70" x14ac:dyDescent="0.25">
      <c r="BR1005526" s="2381"/>
    </row>
    <row r="1005550" spans="70:70" x14ac:dyDescent="0.25">
      <c r="BR1005550" s="2394"/>
    </row>
    <row r="1005551" spans="70:70" x14ac:dyDescent="0.25">
      <c r="BR1005551" s="2381"/>
    </row>
    <row r="1005575" spans="70:70" x14ac:dyDescent="0.25">
      <c r="BR1005575" s="2394"/>
    </row>
    <row r="1005576" spans="70:70" x14ac:dyDescent="0.25">
      <c r="BR1005576" s="2381"/>
    </row>
    <row r="1005600" spans="70:70" x14ac:dyDescent="0.25">
      <c r="BR1005600" s="2394"/>
    </row>
    <row r="1005601" spans="70:70" x14ac:dyDescent="0.25">
      <c r="BR1005601" s="2381"/>
    </row>
    <row r="1005625" spans="70:70" x14ac:dyDescent="0.25">
      <c r="BR1005625" s="2394"/>
    </row>
    <row r="1005626" spans="70:70" x14ac:dyDescent="0.25">
      <c r="BR1005626" s="2381"/>
    </row>
    <row r="1005650" spans="70:70" x14ac:dyDescent="0.25">
      <c r="BR1005650" s="2394"/>
    </row>
    <row r="1005651" spans="70:70" x14ac:dyDescent="0.25">
      <c r="BR1005651" s="2381"/>
    </row>
    <row r="1005675" spans="70:70" x14ac:dyDescent="0.25">
      <c r="BR1005675" s="2394"/>
    </row>
    <row r="1005676" spans="70:70" x14ac:dyDescent="0.25">
      <c r="BR1005676" s="2381"/>
    </row>
    <row r="1005700" spans="70:70" x14ac:dyDescent="0.25">
      <c r="BR1005700" s="2394"/>
    </row>
    <row r="1005701" spans="70:70" x14ac:dyDescent="0.25">
      <c r="BR1005701" s="2381"/>
    </row>
    <row r="1005725" spans="70:70" x14ac:dyDescent="0.25">
      <c r="BR1005725" s="2394"/>
    </row>
    <row r="1005726" spans="70:70" x14ac:dyDescent="0.25">
      <c r="BR1005726" s="2381"/>
    </row>
    <row r="1005750" spans="70:70" x14ac:dyDescent="0.25">
      <c r="BR1005750" s="2394"/>
    </row>
    <row r="1005751" spans="70:70" x14ac:dyDescent="0.25">
      <c r="BR1005751" s="2381"/>
    </row>
    <row r="1005775" spans="70:70" x14ac:dyDescent="0.25">
      <c r="BR1005775" s="2394"/>
    </row>
    <row r="1005776" spans="70:70" x14ac:dyDescent="0.25">
      <c r="BR1005776" s="2381"/>
    </row>
    <row r="1005800" spans="70:70" x14ac:dyDescent="0.25">
      <c r="BR1005800" s="2394"/>
    </row>
    <row r="1005801" spans="70:70" x14ac:dyDescent="0.25">
      <c r="BR1005801" s="2381"/>
    </row>
    <row r="1005825" spans="70:70" x14ac:dyDescent="0.25">
      <c r="BR1005825" s="2394"/>
    </row>
    <row r="1005826" spans="70:70" x14ac:dyDescent="0.25">
      <c r="BR1005826" s="2381"/>
    </row>
    <row r="1005850" spans="70:70" x14ac:dyDescent="0.25">
      <c r="BR1005850" s="2394"/>
    </row>
    <row r="1005851" spans="70:70" x14ac:dyDescent="0.25">
      <c r="BR1005851" s="2381"/>
    </row>
    <row r="1005875" spans="70:70" x14ac:dyDescent="0.25">
      <c r="BR1005875" s="2394"/>
    </row>
    <row r="1005876" spans="70:70" x14ac:dyDescent="0.25">
      <c r="BR1005876" s="2381"/>
    </row>
    <row r="1005900" spans="70:70" x14ac:dyDescent="0.25">
      <c r="BR1005900" s="2394"/>
    </row>
    <row r="1005901" spans="70:70" x14ac:dyDescent="0.25">
      <c r="BR1005901" s="2381"/>
    </row>
    <row r="1005925" spans="70:70" x14ac:dyDescent="0.25">
      <c r="BR1005925" s="2394"/>
    </row>
    <row r="1005926" spans="70:70" x14ac:dyDescent="0.25">
      <c r="BR1005926" s="2381"/>
    </row>
    <row r="1005950" spans="70:70" x14ac:dyDescent="0.25">
      <c r="BR1005950" s="2394"/>
    </row>
    <row r="1005951" spans="70:70" x14ac:dyDescent="0.25">
      <c r="BR1005951" s="2381"/>
    </row>
    <row r="1005975" spans="70:70" x14ac:dyDescent="0.25">
      <c r="BR1005975" s="2394"/>
    </row>
    <row r="1005976" spans="70:70" x14ac:dyDescent="0.25">
      <c r="BR1005976" s="2381"/>
    </row>
    <row r="1006000" spans="70:70" x14ac:dyDescent="0.25">
      <c r="BR1006000" s="2394"/>
    </row>
    <row r="1006001" spans="70:70" x14ac:dyDescent="0.25">
      <c r="BR1006001" s="2381"/>
    </row>
    <row r="1006025" spans="70:70" x14ac:dyDescent="0.25">
      <c r="BR1006025" s="2394"/>
    </row>
    <row r="1006026" spans="70:70" x14ac:dyDescent="0.25">
      <c r="BR1006026" s="2381"/>
    </row>
    <row r="1006050" spans="70:70" x14ac:dyDescent="0.25">
      <c r="BR1006050" s="2394"/>
    </row>
    <row r="1006051" spans="70:70" x14ac:dyDescent="0.25">
      <c r="BR1006051" s="2381"/>
    </row>
    <row r="1006075" spans="70:70" x14ac:dyDescent="0.25">
      <c r="BR1006075" s="2394"/>
    </row>
    <row r="1006076" spans="70:70" x14ac:dyDescent="0.25">
      <c r="BR1006076" s="2381"/>
    </row>
    <row r="1006100" spans="70:70" x14ac:dyDescent="0.25">
      <c r="BR1006100" s="2394"/>
    </row>
    <row r="1006101" spans="70:70" x14ac:dyDescent="0.25">
      <c r="BR1006101" s="2381"/>
    </row>
    <row r="1006125" spans="70:70" x14ac:dyDescent="0.25">
      <c r="BR1006125" s="2394"/>
    </row>
    <row r="1006126" spans="70:70" x14ac:dyDescent="0.25">
      <c r="BR1006126" s="2381"/>
    </row>
    <row r="1006150" spans="70:70" x14ac:dyDescent="0.25">
      <c r="BR1006150" s="2394"/>
    </row>
    <row r="1006151" spans="70:70" x14ac:dyDescent="0.25">
      <c r="BR1006151" s="2381"/>
    </row>
    <row r="1006175" spans="70:70" x14ac:dyDescent="0.25">
      <c r="BR1006175" s="2394"/>
    </row>
    <row r="1006176" spans="70:70" x14ac:dyDescent="0.25">
      <c r="BR1006176" s="2381"/>
    </row>
    <row r="1006200" spans="70:70" x14ac:dyDescent="0.25">
      <c r="BR1006200" s="2394"/>
    </row>
    <row r="1006201" spans="70:70" x14ac:dyDescent="0.25">
      <c r="BR1006201" s="2381"/>
    </row>
    <row r="1006225" spans="70:70" x14ac:dyDescent="0.25">
      <c r="BR1006225" s="2394"/>
    </row>
    <row r="1006226" spans="70:70" x14ac:dyDescent="0.25">
      <c r="BR1006226" s="2381"/>
    </row>
    <row r="1006250" spans="70:70" x14ac:dyDescent="0.25">
      <c r="BR1006250" s="2394"/>
    </row>
    <row r="1006251" spans="70:70" x14ac:dyDescent="0.25">
      <c r="BR1006251" s="2381"/>
    </row>
    <row r="1006275" spans="70:70" x14ac:dyDescent="0.25">
      <c r="BR1006275" s="2394"/>
    </row>
    <row r="1006276" spans="70:70" x14ac:dyDescent="0.25">
      <c r="BR1006276" s="2381"/>
    </row>
    <row r="1006300" spans="70:70" x14ac:dyDescent="0.25">
      <c r="BR1006300" s="2394"/>
    </row>
    <row r="1006301" spans="70:70" x14ac:dyDescent="0.25">
      <c r="BR1006301" s="2381"/>
    </row>
    <row r="1006325" spans="70:70" x14ac:dyDescent="0.25">
      <c r="BR1006325" s="2394"/>
    </row>
    <row r="1006326" spans="70:70" x14ac:dyDescent="0.25">
      <c r="BR1006326" s="2381"/>
    </row>
    <row r="1006350" spans="70:70" x14ac:dyDescent="0.25">
      <c r="BR1006350" s="2394"/>
    </row>
    <row r="1006351" spans="70:70" x14ac:dyDescent="0.25">
      <c r="BR1006351" s="2381"/>
    </row>
    <row r="1006375" spans="70:70" x14ac:dyDescent="0.25">
      <c r="BR1006375" s="2394"/>
    </row>
    <row r="1006376" spans="70:70" x14ac:dyDescent="0.25">
      <c r="BR1006376" s="2381"/>
    </row>
    <row r="1006400" spans="70:70" x14ac:dyDescent="0.25">
      <c r="BR1006400" s="2394"/>
    </row>
    <row r="1006401" spans="70:70" x14ac:dyDescent="0.25">
      <c r="BR1006401" s="2381"/>
    </row>
    <row r="1006425" spans="70:70" x14ac:dyDescent="0.25">
      <c r="BR1006425" s="2394"/>
    </row>
    <row r="1006426" spans="70:70" x14ac:dyDescent="0.25">
      <c r="BR1006426" s="2381"/>
    </row>
    <row r="1006450" spans="70:70" x14ac:dyDescent="0.25">
      <c r="BR1006450" s="2394"/>
    </row>
    <row r="1006451" spans="70:70" x14ac:dyDescent="0.25">
      <c r="BR1006451" s="2381"/>
    </row>
    <row r="1006475" spans="70:70" x14ac:dyDescent="0.25">
      <c r="BR1006475" s="2394"/>
    </row>
    <row r="1006476" spans="70:70" x14ac:dyDescent="0.25">
      <c r="BR1006476" s="2381"/>
    </row>
    <row r="1006500" spans="70:70" x14ac:dyDescent="0.25">
      <c r="BR1006500" s="2394"/>
    </row>
    <row r="1006501" spans="70:70" x14ac:dyDescent="0.25">
      <c r="BR1006501" s="2381"/>
    </row>
    <row r="1006525" spans="70:70" x14ac:dyDescent="0.25">
      <c r="BR1006525" s="2394"/>
    </row>
    <row r="1006526" spans="70:70" x14ac:dyDescent="0.25">
      <c r="BR1006526" s="2381"/>
    </row>
    <row r="1006550" spans="70:70" x14ac:dyDescent="0.25">
      <c r="BR1006550" s="2394"/>
    </row>
    <row r="1006551" spans="70:70" x14ac:dyDescent="0.25">
      <c r="BR1006551" s="2381"/>
    </row>
    <row r="1006575" spans="70:70" x14ac:dyDescent="0.25">
      <c r="BR1006575" s="2394"/>
    </row>
    <row r="1006576" spans="70:70" x14ac:dyDescent="0.25">
      <c r="BR1006576" s="2381"/>
    </row>
    <row r="1006600" spans="70:70" x14ac:dyDescent="0.25">
      <c r="BR1006600" s="2394"/>
    </row>
    <row r="1006601" spans="70:70" x14ac:dyDescent="0.25">
      <c r="BR1006601" s="2381"/>
    </row>
    <row r="1006625" spans="70:70" x14ac:dyDescent="0.25">
      <c r="BR1006625" s="2394"/>
    </row>
    <row r="1006626" spans="70:70" x14ac:dyDescent="0.25">
      <c r="BR1006626" s="2381"/>
    </row>
    <row r="1006650" spans="70:70" x14ac:dyDescent="0.25">
      <c r="BR1006650" s="2394"/>
    </row>
    <row r="1006651" spans="70:70" x14ac:dyDescent="0.25">
      <c r="BR1006651" s="2381"/>
    </row>
    <row r="1006675" spans="70:70" x14ac:dyDescent="0.25">
      <c r="BR1006675" s="2394"/>
    </row>
    <row r="1006676" spans="70:70" x14ac:dyDescent="0.25">
      <c r="BR1006676" s="2381"/>
    </row>
    <row r="1006700" spans="70:70" x14ac:dyDescent="0.25">
      <c r="BR1006700" s="2394"/>
    </row>
    <row r="1006701" spans="70:70" x14ac:dyDescent="0.25">
      <c r="BR1006701" s="2381"/>
    </row>
    <row r="1006725" spans="70:70" x14ac:dyDescent="0.25">
      <c r="BR1006725" s="2394"/>
    </row>
    <row r="1006726" spans="70:70" x14ac:dyDescent="0.25">
      <c r="BR1006726" s="2381"/>
    </row>
    <row r="1006750" spans="70:70" x14ac:dyDescent="0.25">
      <c r="BR1006750" s="2394"/>
    </row>
    <row r="1006751" spans="70:70" x14ac:dyDescent="0.25">
      <c r="BR1006751" s="2381"/>
    </row>
    <row r="1006775" spans="70:70" x14ac:dyDescent="0.25">
      <c r="BR1006775" s="2394"/>
    </row>
    <row r="1006776" spans="70:70" x14ac:dyDescent="0.25">
      <c r="BR1006776" s="2381"/>
    </row>
    <row r="1006800" spans="70:70" x14ac:dyDescent="0.25">
      <c r="BR1006800" s="2394"/>
    </row>
    <row r="1006801" spans="70:70" x14ac:dyDescent="0.25">
      <c r="BR1006801" s="2381"/>
    </row>
    <row r="1006825" spans="70:70" x14ac:dyDescent="0.25">
      <c r="BR1006825" s="2394"/>
    </row>
    <row r="1006826" spans="70:70" x14ac:dyDescent="0.25">
      <c r="BR1006826" s="2381"/>
    </row>
    <row r="1006850" spans="70:70" x14ac:dyDescent="0.25">
      <c r="BR1006850" s="2394"/>
    </row>
    <row r="1006851" spans="70:70" x14ac:dyDescent="0.25">
      <c r="BR1006851" s="2381"/>
    </row>
    <row r="1006875" spans="70:70" x14ac:dyDescent="0.25">
      <c r="BR1006875" s="2394"/>
    </row>
    <row r="1006876" spans="70:70" x14ac:dyDescent="0.25">
      <c r="BR1006876" s="2381"/>
    </row>
    <row r="1006900" spans="70:70" x14ac:dyDescent="0.25">
      <c r="BR1006900" s="2394"/>
    </row>
    <row r="1006901" spans="70:70" x14ac:dyDescent="0.25">
      <c r="BR1006901" s="2381"/>
    </row>
    <row r="1006925" spans="70:70" x14ac:dyDescent="0.25">
      <c r="BR1006925" s="2394"/>
    </row>
    <row r="1006926" spans="70:70" x14ac:dyDescent="0.25">
      <c r="BR1006926" s="2381"/>
    </row>
    <row r="1006950" spans="70:70" x14ac:dyDescent="0.25">
      <c r="BR1006950" s="2394"/>
    </row>
    <row r="1006951" spans="70:70" x14ac:dyDescent="0.25">
      <c r="BR1006951" s="2381"/>
    </row>
    <row r="1006975" spans="70:70" x14ac:dyDescent="0.25">
      <c r="BR1006975" s="2394"/>
    </row>
    <row r="1006976" spans="70:70" x14ac:dyDescent="0.25">
      <c r="BR1006976" s="2381"/>
    </row>
    <row r="1007000" spans="70:70" x14ac:dyDescent="0.25">
      <c r="BR1007000" s="2394"/>
    </row>
    <row r="1007001" spans="70:70" x14ac:dyDescent="0.25">
      <c r="BR1007001" s="2381"/>
    </row>
    <row r="1007025" spans="70:70" x14ac:dyDescent="0.25">
      <c r="BR1007025" s="2394"/>
    </row>
    <row r="1007026" spans="70:70" x14ac:dyDescent="0.25">
      <c r="BR1007026" s="2381"/>
    </row>
    <row r="1007050" spans="70:70" x14ac:dyDescent="0.25">
      <c r="BR1007050" s="2394"/>
    </row>
    <row r="1007051" spans="70:70" x14ac:dyDescent="0.25">
      <c r="BR1007051" s="2381"/>
    </row>
    <row r="1007075" spans="70:70" x14ac:dyDescent="0.25">
      <c r="BR1007075" s="2394"/>
    </row>
    <row r="1007076" spans="70:70" x14ac:dyDescent="0.25">
      <c r="BR1007076" s="2381"/>
    </row>
    <row r="1007100" spans="70:70" x14ac:dyDescent="0.25">
      <c r="BR1007100" s="2394"/>
    </row>
    <row r="1007101" spans="70:70" x14ac:dyDescent="0.25">
      <c r="BR1007101" s="2381"/>
    </row>
    <row r="1007125" spans="70:70" x14ac:dyDescent="0.25">
      <c r="BR1007125" s="2394"/>
    </row>
    <row r="1007126" spans="70:70" x14ac:dyDescent="0.25">
      <c r="BR1007126" s="2381"/>
    </row>
    <row r="1007150" spans="70:70" x14ac:dyDescent="0.25">
      <c r="BR1007150" s="2394"/>
    </row>
    <row r="1007151" spans="70:70" x14ac:dyDescent="0.25">
      <c r="BR1007151" s="2381"/>
    </row>
    <row r="1007175" spans="70:70" x14ac:dyDescent="0.25">
      <c r="BR1007175" s="2394"/>
    </row>
    <row r="1007176" spans="70:70" x14ac:dyDescent="0.25">
      <c r="BR1007176" s="2381"/>
    </row>
    <row r="1007200" spans="70:70" x14ac:dyDescent="0.25">
      <c r="BR1007200" s="2394"/>
    </row>
    <row r="1007201" spans="70:70" x14ac:dyDescent="0.25">
      <c r="BR1007201" s="2381"/>
    </row>
    <row r="1007225" spans="70:70" x14ac:dyDescent="0.25">
      <c r="BR1007225" s="2394"/>
    </row>
    <row r="1007226" spans="70:70" x14ac:dyDescent="0.25">
      <c r="BR1007226" s="2381"/>
    </row>
    <row r="1007250" spans="70:70" x14ac:dyDescent="0.25">
      <c r="BR1007250" s="2394"/>
    </row>
    <row r="1007251" spans="70:70" x14ac:dyDescent="0.25">
      <c r="BR1007251" s="2381"/>
    </row>
    <row r="1007275" spans="70:70" x14ac:dyDescent="0.25">
      <c r="BR1007275" s="2394"/>
    </row>
    <row r="1007276" spans="70:70" x14ac:dyDescent="0.25">
      <c r="BR1007276" s="2381"/>
    </row>
    <row r="1007300" spans="70:70" x14ac:dyDescent="0.25">
      <c r="BR1007300" s="2394"/>
    </row>
    <row r="1007301" spans="70:70" x14ac:dyDescent="0.25">
      <c r="BR1007301" s="2381"/>
    </row>
    <row r="1007325" spans="70:70" x14ac:dyDescent="0.25">
      <c r="BR1007325" s="2394"/>
    </row>
    <row r="1007326" spans="70:70" x14ac:dyDescent="0.25">
      <c r="BR1007326" s="2381"/>
    </row>
    <row r="1007350" spans="70:70" x14ac:dyDescent="0.25">
      <c r="BR1007350" s="2394"/>
    </row>
    <row r="1007351" spans="70:70" x14ac:dyDescent="0.25">
      <c r="BR1007351" s="2381"/>
    </row>
    <row r="1007375" spans="70:70" x14ac:dyDescent="0.25">
      <c r="BR1007375" s="2394"/>
    </row>
    <row r="1007376" spans="70:70" x14ac:dyDescent="0.25">
      <c r="BR1007376" s="2381"/>
    </row>
    <row r="1007400" spans="70:70" x14ac:dyDescent="0.25">
      <c r="BR1007400" s="2394"/>
    </row>
    <row r="1007401" spans="70:70" x14ac:dyDescent="0.25">
      <c r="BR1007401" s="2381"/>
    </row>
    <row r="1007425" spans="70:70" x14ac:dyDescent="0.25">
      <c r="BR1007425" s="2394"/>
    </row>
    <row r="1007426" spans="70:70" x14ac:dyDescent="0.25">
      <c r="BR1007426" s="2381"/>
    </row>
    <row r="1007450" spans="70:70" x14ac:dyDescent="0.25">
      <c r="BR1007450" s="2394"/>
    </row>
    <row r="1007451" spans="70:70" x14ac:dyDescent="0.25">
      <c r="BR1007451" s="2381"/>
    </row>
    <row r="1007475" spans="70:70" x14ac:dyDescent="0.25">
      <c r="BR1007475" s="2394"/>
    </row>
    <row r="1007476" spans="70:70" x14ac:dyDescent="0.25">
      <c r="BR1007476" s="2381"/>
    </row>
    <row r="1007500" spans="70:70" x14ac:dyDescent="0.25">
      <c r="BR1007500" s="2394"/>
    </row>
    <row r="1007501" spans="70:70" x14ac:dyDescent="0.25">
      <c r="BR1007501" s="2381"/>
    </row>
    <row r="1007525" spans="70:70" x14ac:dyDescent="0.25">
      <c r="BR1007525" s="2394"/>
    </row>
    <row r="1007526" spans="70:70" x14ac:dyDescent="0.25">
      <c r="BR1007526" s="2381"/>
    </row>
    <row r="1007550" spans="70:70" x14ac:dyDescent="0.25">
      <c r="BR1007550" s="2394"/>
    </row>
    <row r="1007551" spans="70:70" x14ac:dyDescent="0.25">
      <c r="BR1007551" s="2381"/>
    </row>
    <row r="1007575" spans="70:70" x14ac:dyDescent="0.25">
      <c r="BR1007575" s="2394"/>
    </row>
    <row r="1007576" spans="70:70" x14ac:dyDescent="0.25">
      <c r="BR1007576" s="2381"/>
    </row>
    <row r="1007600" spans="70:70" x14ac:dyDescent="0.25">
      <c r="BR1007600" s="2394"/>
    </row>
    <row r="1007601" spans="70:70" x14ac:dyDescent="0.25">
      <c r="BR1007601" s="2381"/>
    </row>
    <row r="1007625" spans="70:70" x14ac:dyDescent="0.25">
      <c r="BR1007625" s="2394"/>
    </row>
    <row r="1007626" spans="70:70" x14ac:dyDescent="0.25">
      <c r="BR1007626" s="2381"/>
    </row>
    <row r="1007650" spans="70:70" x14ac:dyDescent="0.25">
      <c r="BR1007650" s="2394"/>
    </row>
    <row r="1007651" spans="70:70" x14ac:dyDescent="0.25">
      <c r="BR1007651" s="2381"/>
    </row>
    <row r="1007675" spans="70:70" x14ac:dyDescent="0.25">
      <c r="BR1007675" s="2394"/>
    </row>
    <row r="1007676" spans="70:70" x14ac:dyDescent="0.25">
      <c r="BR1007676" s="2381"/>
    </row>
    <row r="1007700" spans="70:70" x14ac:dyDescent="0.25">
      <c r="BR1007700" s="2394"/>
    </row>
    <row r="1007701" spans="70:70" x14ac:dyDescent="0.25">
      <c r="BR1007701" s="2381"/>
    </row>
    <row r="1007725" spans="70:70" x14ac:dyDescent="0.25">
      <c r="BR1007725" s="2394"/>
    </row>
    <row r="1007726" spans="70:70" x14ac:dyDescent="0.25">
      <c r="BR1007726" s="2381"/>
    </row>
    <row r="1007750" spans="70:70" x14ac:dyDescent="0.25">
      <c r="BR1007750" s="2394"/>
    </row>
    <row r="1007751" spans="70:70" x14ac:dyDescent="0.25">
      <c r="BR1007751" s="2381"/>
    </row>
    <row r="1007775" spans="70:70" x14ac:dyDescent="0.25">
      <c r="BR1007775" s="2394"/>
    </row>
    <row r="1007776" spans="70:70" x14ac:dyDescent="0.25">
      <c r="BR1007776" s="2381"/>
    </row>
    <row r="1007800" spans="70:70" x14ac:dyDescent="0.25">
      <c r="BR1007800" s="2394"/>
    </row>
    <row r="1007801" spans="70:70" x14ac:dyDescent="0.25">
      <c r="BR1007801" s="2381"/>
    </row>
    <row r="1007825" spans="70:70" x14ac:dyDescent="0.25">
      <c r="BR1007825" s="2394"/>
    </row>
    <row r="1007826" spans="70:70" x14ac:dyDescent="0.25">
      <c r="BR1007826" s="2381"/>
    </row>
    <row r="1007850" spans="70:70" x14ac:dyDescent="0.25">
      <c r="BR1007850" s="2394"/>
    </row>
    <row r="1007851" spans="70:70" x14ac:dyDescent="0.25">
      <c r="BR1007851" s="2381"/>
    </row>
    <row r="1007875" spans="70:70" x14ac:dyDescent="0.25">
      <c r="BR1007875" s="2394"/>
    </row>
    <row r="1007876" spans="70:70" x14ac:dyDescent="0.25">
      <c r="BR1007876" s="2381"/>
    </row>
    <row r="1007900" spans="70:70" x14ac:dyDescent="0.25">
      <c r="BR1007900" s="2394"/>
    </row>
    <row r="1007901" spans="70:70" x14ac:dyDescent="0.25">
      <c r="BR1007901" s="2381"/>
    </row>
    <row r="1007925" spans="70:70" x14ac:dyDescent="0.25">
      <c r="BR1007925" s="2394"/>
    </row>
    <row r="1007926" spans="70:70" x14ac:dyDescent="0.25">
      <c r="BR1007926" s="2381"/>
    </row>
    <row r="1007950" spans="70:70" x14ac:dyDescent="0.25">
      <c r="BR1007950" s="2394"/>
    </row>
    <row r="1007951" spans="70:70" x14ac:dyDescent="0.25">
      <c r="BR1007951" s="2381"/>
    </row>
    <row r="1007975" spans="70:70" x14ac:dyDescent="0.25">
      <c r="BR1007975" s="2394"/>
    </row>
    <row r="1007976" spans="70:70" x14ac:dyDescent="0.25">
      <c r="BR1007976" s="2381"/>
    </row>
    <row r="1008000" spans="70:70" x14ac:dyDescent="0.25">
      <c r="BR1008000" s="2394"/>
    </row>
    <row r="1008001" spans="70:70" x14ac:dyDescent="0.25">
      <c r="BR1008001" s="2381"/>
    </row>
    <row r="1008025" spans="70:70" x14ac:dyDescent="0.25">
      <c r="BR1008025" s="2394"/>
    </row>
    <row r="1008026" spans="70:70" x14ac:dyDescent="0.25">
      <c r="BR1008026" s="2381"/>
    </row>
    <row r="1008050" spans="70:70" x14ac:dyDescent="0.25">
      <c r="BR1008050" s="2394"/>
    </row>
    <row r="1008051" spans="70:70" x14ac:dyDescent="0.25">
      <c r="BR1008051" s="2381"/>
    </row>
    <row r="1008075" spans="70:70" x14ac:dyDescent="0.25">
      <c r="BR1008075" s="2394"/>
    </row>
    <row r="1008076" spans="70:70" x14ac:dyDescent="0.25">
      <c r="BR1008076" s="2381"/>
    </row>
    <row r="1008100" spans="70:70" x14ac:dyDescent="0.25">
      <c r="BR1008100" s="2394"/>
    </row>
    <row r="1008101" spans="70:70" x14ac:dyDescent="0.25">
      <c r="BR1008101" s="2381"/>
    </row>
    <row r="1008125" spans="70:70" x14ac:dyDescent="0.25">
      <c r="BR1008125" s="2394"/>
    </row>
    <row r="1008126" spans="70:70" x14ac:dyDescent="0.25">
      <c r="BR1008126" s="2381"/>
    </row>
    <row r="1008150" spans="70:70" x14ac:dyDescent="0.25">
      <c r="BR1008150" s="2394"/>
    </row>
    <row r="1008151" spans="70:70" x14ac:dyDescent="0.25">
      <c r="BR1008151" s="2381"/>
    </row>
    <row r="1008175" spans="70:70" x14ac:dyDescent="0.25">
      <c r="BR1008175" s="2394"/>
    </row>
    <row r="1008176" spans="70:70" x14ac:dyDescent="0.25">
      <c r="BR1008176" s="2381"/>
    </row>
    <row r="1008200" spans="70:70" x14ac:dyDescent="0.25">
      <c r="BR1008200" s="2394"/>
    </row>
    <row r="1008201" spans="70:70" x14ac:dyDescent="0.25">
      <c r="BR1008201" s="2381"/>
    </row>
    <row r="1008225" spans="70:70" x14ac:dyDescent="0.25">
      <c r="BR1008225" s="2394"/>
    </row>
    <row r="1008226" spans="70:70" x14ac:dyDescent="0.25">
      <c r="BR1008226" s="2381"/>
    </row>
    <row r="1008250" spans="70:70" x14ac:dyDescent="0.25">
      <c r="BR1008250" s="2394"/>
    </row>
    <row r="1008251" spans="70:70" x14ac:dyDescent="0.25">
      <c r="BR1008251" s="2381"/>
    </row>
    <row r="1008275" spans="70:70" x14ac:dyDescent="0.25">
      <c r="BR1008275" s="2394"/>
    </row>
    <row r="1008276" spans="70:70" x14ac:dyDescent="0.25">
      <c r="BR1008276" s="2381"/>
    </row>
    <row r="1008300" spans="70:70" x14ac:dyDescent="0.25">
      <c r="BR1008300" s="2394"/>
    </row>
    <row r="1008301" spans="70:70" x14ac:dyDescent="0.25">
      <c r="BR1008301" s="2381"/>
    </row>
    <row r="1008325" spans="70:70" x14ac:dyDescent="0.25">
      <c r="BR1008325" s="2394"/>
    </row>
    <row r="1008326" spans="70:70" x14ac:dyDescent="0.25">
      <c r="BR1008326" s="2381"/>
    </row>
    <row r="1008350" spans="70:70" x14ac:dyDescent="0.25">
      <c r="BR1008350" s="2394"/>
    </row>
    <row r="1008351" spans="70:70" x14ac:dyDescent="0.25">
      <c r="BR1008351" s="2381"/>
    </row>
    <row r="1008375" spans="70:70" x14ac:dyDescent="0.25">
      <c r="BR1008375" s="2394"/>
    </row>
    <row r="1008376" spans="70:70" x14ac:dyDescent="0.25">
      <c r="BR1008376" s="2381"/>
    </row>
    <row r="1008400" spans="70:70" x14ac:dyDescent="0.25">
      <c r="BR1008400" s="2394"/>
    </row>
    <row r="1008401" spans="70:70" x14ac:dyDescent="0.25">
      <c r="BR1008401" s="2381"/>
    </row>
    <row r="1008425" spans="70:70" x14ac:dyDescent="0.25">
      <c r="BR1008425" s="2394"/>
    </row>
    <row r="1008426" spans="70:70" x14ac:dyDescent="0.25">
      <c r="BR1008426" s="2381"/>
    </row>
    <row r="1008450" spans="70:70" x14ac:dyDescent="0.25">
      <c r="BR1008450" s="2394"/>
    </row>
    <row r="1008451" spans="70:70" x14ac:dyDescent="0.25">
      <c r="BR1008451" s="2381"/>
    </row>
    <row r="1008475" spans="70:70" x14ac:dyDescent="0.25">
      <c r="BR1008475" s="2394"/>
    </row>
    <row r="1008476" spans="70:70" x14ac:dyDescent="0.25">
      <c r="BR1008476" s="2381"/>
    </row>
    <row r="1008500" spans="70:70" x14ac:dyDescent="0.25">
      <c r="BR1008500" s="2394"/>
    </row>
    <row r="1008501" spans="70:70" x14ac:dyDescent="0.25">
      <c r="BR1008501" s="2381"/>
    </row>
    <row r="1008525" spans="70:70" x14ac:dyDescent="0.25">
      <c r="BR1008525" s="2394"/>
    </row>
    <row r="1008526" spans="70:70" x14ac:dyDescent="0.25">
      <c r="BR1008526" s="2381"/>
    </row>
    <row r="1008550" spans="70:70" x14ac:dyDescent="0.25">
      <c r="BR1008550" s="2394"/>
    </row>
    <row r="1008551" spans="70:70" x14ac:dyDescent="0.25">
      <c r="BR1008551" s="2381"/>
    </row>
    <row r="1008575" spans="70:70" x14ac:dyDescent="0.25">
      <c r="BR1008575" s="2394"/>
    </row>
    <row r="1008576" spans="70:70" x14ac:dyDescent="0.25">
      <c r="BR1008576" s="2381"/>
    </row>
    <row r="1008600" spans="70:70" x14ac:dyDescent="0.25">
      <c r="BR1008600" s="2394"/>
    </row>
    <row r="1008601" spans="70:70" x14ac:dyDescent="0.25">
      <c r="BR1008601" s="2381"/>
    </row>
    <row r="1008625" spans="70:70" x14ac:dyDescent="0.25">
      <c r="BR1008625" s="2394"/>
    </row>
    <row r="1008626" spans="70:70" x14ac:dyDescent="0.25">
      <c r="BR1008626" s="2381"/>
    </row>
    <row r="1008650" spans="70:70" x14ac:dyDescent="0.25">
      <c r="BR1008650" s="2394"/>
    </row>
    <row r="1008651" spans="70:70" x14ac:dyDescent="0.25">
      <c r="BR1008651" s="2381"/>
    </row>
    <row r="1008675" spans="70:70" x14ac:dyDescent="0.25">
      <c r="BR1008675" s="2394"/>
    </row>
    <row r="1008676" spans="70:70" x14ac:dyDescent="0.25">
      <c r="BR1008676" s="2381"/>
    </row>
    <row r="1008700" spans="70:70" x14ac:dyDescent="0.25">
      <c r="BR1008700" s="2394"/>
    </row>
    <row r="1008701" spans="70:70" x14ac:dyDescent="0.25">
      <c r="BR1008701" s="2381"/>
    </row>
    <row r="1008725" spans="70:70" x14ac:dyDescent="0.25">
      <c r="BR1008725" s="2394"/>
    </row>
    <row r="1008726" spans="70:70" x14ac:dyDescent="0.25">
      <c r="BR1008726" s="2381"/>
    </row>
    <row r="1008750" spans="70:70" x14ac:dyDescent="0.25">
      <c r="BR1008750" s="2394"/>
    </row>
    <row r="1008751" spans="70:70" x14ac:dyDescent="0.25">
      <c r="BR1008751" s="2381"/>
    </row>
    <row r="1008775" spans="70:70" x14ac:dyDescent="0.25">
      <c r="BR1008775" s="2394"/>
    </row>
    <row r="1008776" spans="70:70" x14ac:dyDescent="0.25">
      <c r="BR1008776" s="2381"/>
    </row>
    <row r="1008800" spans="70:70" x14ac:dyDescent="0.25">
      <c r="BR1008800" s="2394"/>
    </row>
    <row r="1008801" spans="70:70" x14ac:dyDescent="0.25">
      <c r="BR1008801" s="2381"/>
    </row>
    <row r="1008825" spans="70:70" x14ac:dyDescent="0.25">
      <c r="BR1008825" s="2394"/>
    </row>
    <row r="1008826" spans="70:70" x14ac:dyDescent="0.25">
      <c r="BR1008826" s="2381"/>
    </row>
    <row r="1008850" spans="70:70" x14ac:dyDescent="0.25">
      <c r="BR1008850" s="2394"/>
    </row>
    <row r="1008851" spans="70:70" x14ac:dyDescent="0.25">
      <c r="BR1008851" s="2381"/>
    </row>
    <row r="1008875" spans="70:70" x14ac:dyDescent="0.25">
      <c r="BR1008875" s="2394"/>
    </row>
    <row r="1008876" spans="70:70" x14ac:dyDescent="0.25">
      <c r="BR1008876" s="2381"/>
    </row>
    <row r="1008900" spans="70:70" x14ac:dyDescent="0.25">
      <c r="BR1008900" s="2394"/>
    </row>
    <row r="1008901" spans="70:70" x14ac:dyDescent="0.25">
      <c r="BR1008901" s="2381"/>
    </row>
    <row r="1008925" spans="70:70" x14ac:dyDescent="0.25">
      <c r="BR1008925" s="2394"/>
    </row>
    <row r="1008926" spans="70:70" x14ac:dyDescent="0.25">
      <c r="BR1008926" s="2381"/>
    </row>
    <row r="1008950" spans="70:70" x14ac:dyDescent="0.25">
      <c r="BR1008950" s="2394"/>
    </row>
    <row r="1008951" spans="70:70" x14ac:dyDescent="0.25">
      <c r="BR1008951" s="2381"/>
    </row>
    <row r="1008975" spans="70:70" x14ac:dyDescent="0.25">
      <c r="BR1008975" s="2394"/>
    </row>
    <row r="1008976" spans="70:70" x14ac:dyDescent="0.25">
      <c r="BR1008976" s="2381"/>
    </row>
    <row r="1009000" spans="70:70" x14ac:dyDescent="0.25">
      <c r="BR1009000" s="2394"/>
    </row>
    <row r="1009001" spans="70:70" x14ac:dyDescent="0.25">
      <c r="BR1009001" s="2381"/>
    </row>
    <row r="1009025" spans="70:70" x14ac:dyDescent="0.25">
      <c r="BR1009025" s="2394"/>
    </row>
    <row r="1009026" spans="70:70" x14ac:dyDescent="0.25">
      <c r="BR1009026" s="2381"/>
    </row>
    <row r="1009050" spans="70:70" x14ac:dyDescent="0.25">
      <c r="BR1009050" s="2394"/>
    </row>
    <row r="1009051" spans="70:70" x14ac:dyDescent="0.25">
      <c r="BR1009051" s="2381"/>
    </row>
    <row r="1009075" spans="70:70" x14ac:dyDescent="0.25">
      <c r="BR1009075" s="2394"/>
    </row>
    <row r="1009076" spans="70:70" x14ac:dyDescent="0.25">
      <c r="BR1009076" s="2381"/>
    </row>
    <row r="1009100" spans="70:70" x14ac:dyDescent="0.25">
      <c r="BR1009100" s="2394"/>
    </row>
    <row r="1009101" spans="70:70" x14ac:dyDescent="0.25">
      <c r="BR1009101" s="2381"/>
    </row>
    <row r="1009125" spans="70:70" x14ac:dyDescent="0.25">
      <c r="BR1009125" s="2394"/>
    </row>
    <row r="1009126" spans="70:70" x14ac:dyDescent="0.25">
      <c r="BR1009126" s="2381"/>
    </row>
    <row r="1009150" spans="70:70" x14ac:dyDescent="0.25">
      <c r="BR1009150" s="2394"/>
    </row>
    <row r="1009151" spans="70:70" x14ac:dyDescent="0.25">
      <c r="BR1009151" s="2381"/>
    </row>
    <row r="1009175" spans="70:70" x14ac:dyDescent="0.25">
      <c r="BR1009175" s="2394"/>
    </row>
    <row r="1009176" spans="70:70" x14ac:dyDescent="0.25">
      <c r="BR1009176" s="2381"/>
    </row>
    <row r="1009200" spans="70:70" x14ac:dyDescent="0.25">
      <c r="BR1009200" s="2394"/>
    </row>
    <row r="1009201" spans="70:70" x14ac:dyDescent="0.25">
      <c r="BR1009201" s="2381"/>
    </row>
    <row r="1009225" spans="70:70" x14ac:dyDescent="0.25">
      <c r="BR1009225" s="2394"/>
    </row>
    <row r="1009226" spans="70:70" x14ac:dyDescent="0.25">
      <c r="BR1009226" s="2381"/>
    </row>
    <row r="1009250" spans="70:70" x14ac:dyDescent="0.25">
      <c r="BR1009250" s="2394"/>
    </row>
    <row r="1009251" spans="70:70" x14ac:dyDescent="0.25">
      <c r="BR1009251" s="2381"/>
    </row>
    <row r="1009275" spans="70:70" x14ac:dyDescent="0.25">
      <c r="BR1009275" s="2394"/>
    </row>
    <row r="1009276" spans="70:70" x14ac:dyDescent="0.25">
      <c r="BR1009276" s="2381"/>
    </row>
    <row r="1009300" spans="70:70" x14ac:dyDescent="0.25">
      <c r="BR1009300" s="2394"/>
    </row>
    <row r="1009301" spans="70:70" x14ac:dyDescent="0.25">
      <c r="BR1009301" s="2381"/>
    </row>
    <row r="1009325" spans="70:70" x14ac:dyDescent="0.25">
      <c r="BR1009325" s="2394"/>
    </row>
    <row r="1009326" spans="70:70" x14ac:dyDescent="0.25">
      <c r="BR1009326" s="2381"/>
    </row>
    <row r="1009350" spans="70:70" x14ac:dyDescent="0.25">
      <c r="BR1009350" s="2394"/>
    </row>
    <row r="1009351" spans="70:70" x14ac:dyDescent="0.25">
      <c r="BR1009351" s="2381"/>
    </row>
    <row r="1009375" spans="70:70" x14ac:dyDescent="0.25">
      <c r="BR1009375" s="2394"/>
    </row>
    <row r="1009376" spans="70:70" x14ac:dyDescent="0.25">
      <c r="BR1009376" s="2381"/>
    </row>
    <row r="1009400" spans="70:70" x14ac:dyDescent="0.25">
      <c r="BR1009400" s="2394"/>
    </row>
    <row r="1009401" spans="70:70" x14ac:dyDescent="0.25">
      <c r="BR1009401" s="2381"/>
    </row>
    <row r="1009425" spans="70:70" x14ac:dyDescent="0.25">
      <c r="BR1009425" s="2394"/>
    </row>
    <row r="1009426" spans="70:70" x14ac:dyDescent="0.25">
      <c r="BR1009426" s="2381"/>
    </row>
    <row r="1009450" spans="70:70" x14ac:dyDescent="0.25">
      <c r="BR1009450" s="2394"/>
    </row>
    <row r="1009451" spans="70:70" x14ac:dyDescent="0.25">
      <c r="BR1009451" s="2381"/>
    </row>
    <row r="1009475" spans="70:70" x14ac:dyDescent="0.25">
      <c r="BR1009475" s="2394"/>
    </row>
    <row r="1009476" spans="70:70" x14ac:dyDescent="0.25">
      <c r="BR1009476" s="2381"/>
    </row>
    <row r="1009500" spans="70:70" x14ac:dyDescent="0.25">
      <c r="BR1009500" s="2394"/>
    </row>
    <row r="1009501" spans="70:70" x14ac:dyDescent="0.25">
      <c r="BR1009501" s="2381"/>
    </row>
    <row r="1009525" spans="70:70" x14ac:dyDescent="0.25">
      <c r="BR1009525" s="2394"/>
    </row>
    <row r="1009526" spans="70:70" x14ac:dyDescent="0.25">
      <c r="BR1009526" s="2381"/>
    </row>
    <row r="1009550" spans="70:70" x14ac:dyDescent="0.25">
      <c r="BR1009550" s="2394"/>
    </row>
    <row r="1009551" spans="70:70" x14ac:dyDescent="0.25">
      <c r="BR1009551" s="2381"/>
    </row>
    <row r="1009575" spans="70:70" x14ac:dyDescent="0.25">
      <c r="BR1009575" s="2394"/>
    </row>
    <row r="1009576" spans="70:70" x14ac:dyDescent="0.25">
      <c r="BR1009576" s="2381"/>
    </row>
    <row r="1009600" spans="70:70" x14ac:dyDescent="0.25">
      <c r="BR1009600" s="2394"/>
    </row>
    <row r="1009601" spans="70:70" x14ac:dyDescent="0.25">
      <c r="BR1009601" s="2381"/>
    </row>
    <row r="1009625" spans="70:70" x14ac:dyDescent="0.25">
      <c r="BR1009625" s="2394"/>
    </row>
    <row r="1009626" spans="70:70" x14ac:dyDescent="0.25">
      <c r="BR1009626" s="2381"/>
    </row>
    <row r="1009650" spans="70:70" x14ac:dyDescent="0.25">
      <c r="BR1009650" s="2394"/>
    </row>
    <row r="1009651" spans="70:70" x14ac:dyDescent="0.25">
      <c r="BR1009651" s="2381"/>
    </row>
    <row r="1009675" spans="70:70" x14ac:dyDescent="0.25">
      <c r="BR1009675" s="2394"/>
    </row>
    <row r="1009676" spans="70:70" x14ac:dyDescent="0.25">
      <c r="BR1009676" s="2381"/>
    </row>
    <row r="1009700" spans="70:70" x14ac:dyDescent="0.25">
      <c r="BR1009700" s="2394"/>
    </row>
    <row r="1009701" spans="70:70" x14ac:dyDescent="0.25">
      <c r="BR1009701" s="2381"/>
    </row>
    <row r="1009725" spans="70:70" x14ac:dyDescent="0.25">
      <c r="BR1009725" s="2394"/>
    </row>
    <row r="1009726" spans="70:70" x14ac:dyDescent="0.25">
      <c r="BR1009726" s="2381"/>
    </row>
    <row r="1009750" spans="70:70" x14ac:dyDescent="0.25">
      <c r="BR1009750" s="2394"/>
    </row>
    <row r="1009751" spans="70:70" x14ac:dyDescent="0.25">
      <c r="BR1009751" s="2381"/>
    </row>
    <row r="1009775" spans="70:70" x14ac:dyDescent="0.25">
      <c r="BR1009775" s="2394"/>
    </row>
    <row r="1009776" spans="70:70" x14ac:dyDescent="0.25">
      <c r="BR1009776" s="2381"/>
    </row>
    <row r="1009800" spans="70:70" x14ac:dyDescent="0.25">
      <c r="BR1009800" s="2394"/>
    </row>
    <row r="1009801" spans="70:70" x14ac:dyDescent="0.25">
      <c r="BR1009801" s="2381"/>
    </row>
    <row r="1009825" spans="70:70" x14ac:dyDescent="0.25">
      <c r="BR1009825" s="2394"/>
    </row>
    <row r="1009826" spans="70:70" x14ac:dyDescent="0.25">
      <c r="BR1009826" s="2381"/>
    </row>
    <row r="1009850" spans="70:70" x14ac:dyDescent="0.25">
      <c r="BR1009850" s="2394"/>
    </row>
    <row r="1009851" spans="70:70" x14ac:dyDescent="0.25">
      <c r="BR1009851" s="2381"/>
    </row>
    <row r="1009875" spans="70:70" x14ac:dyDescent="0.25">
      <c r="BR1009875" s="2394"/>
    </row>
    <row r="1009876" spans="70:70" x14ac:dyDescent="0.25">
      <c r="BR1009876" s="2381"/>
    </row>
    <row r="1009900" spans="70:70" x14ac:dyDescent="0.25">
      <c r="BR1009900" s="2394"/>
    </row>
    <row r="1009901" spans="70:70" x14ac:dyDescent="0.25">
      <c r="BR1009901" s="2381"/>
    </row>
    <row r="1009925" spans="70:70" x14ac:dyDescent="0.25">
      <c r="BR1009925" s="2394"/>
    </row>
    <row r="1009926" spans="70:70" x14ac:dyDescent="0.25">
      <c r="BR1009926" s="2381"/>
    </row>
    <row r="1009950" spans="70:70" x14ac:dyDescent="0.25">
      <c r="BR1009950" s="2394"/>
    </row>
    <row r="1009951" spans="70:70" x14ac:dyDescent="0.25">
      <c r="BR1009951" s="2381"/>
    </row>
    <row r="1009975" spans="70:70" x14ac:dyDescent="0.25">
      <c r="BR1009975" s="2394"/>
    </row>
    <row r="1009976" spans="70:70" x14ac:dyDescent="0.25">
      <c r="BR1009976" s="2381"/>
    </row>
    <row r="1010000" spans="70:70" x14ac:dyDescent="0.25">
      <c r="BR1010000" s="2394"/>
    </row>
    <row r="1010001" spans="70:70" x14ac:dyDescent="0.25">
      <c r="BR1010001" s="2381"/>
    </row>
    <row r="1010025" spans="70:70" x14ac:dyDescent="0.25">
      <c r="BR1010025" s="2394"/>
    </row>
    <row r="1010026" spans="70:70" x14ac:dyDescent="0.25">
      <c r="BR1010026" s="2381"/>
    </row>
    <row r="1010050" spans="70:70" x14ac:dyDescent="0.25">
      <c r="BR1010050" s="2394"/>
    </row>
    <row r="1010051" spans="70:70" x14ac:dyDescent="0.25">
      <c r="BR1010051" s="2381"/>
    </row>
    <row r="1010075" spans="70:70" x14ac:dyDescent="0.25">
      <c r="BR1010075" s="2394"/>
    </row>
    <row r="1010076" spans="70:70" x14ac:dyDescent="0.25">
      <c r="BR1010076" s="2381"/>
    </row>
    <row r="1010100" spans="70:70" x14ac:dyDescent="0.25">
      <c r="BR1010100" s="2394"/>
    </row>
    <row r="1010101" spans="70:70" x14ac:dyDescent="0.25">
      <c r="BR1010101" s="2381"/>
    </row>
    <row r="1010125" spans="70:70" x14ac:dyDescent="0.25">
      <c r="BR1010125" s="2394"/>
    </row>
    <row r="1010126" spans="70:70" x14ac:dyDescent="0.25">
      <c r="BR1010126" s="2381"/>
    </row>
    <row r="1010150" spans="70:70" x14ac:dyDescent="0.25">
      <c r="BR1010150" s="2394"/>
    </row>
    <row r="1010151" spans="70:70" x14ac:dyDescent="0.25">
      <c r="BR1010151" s="2381"/>
    </row>
    <row r="1010175" spans="70:70" x14ac:dyDescent="0.25">
      <c r="BR1010175" s="2394"/>
    </row>
    <row r="1010176" spans="70:70" x14ac:dyDescent="0.25">
      <c r="BR1010176" s="2381"/>
    </row>
    <row r="1010200" spans="70:70" x14ac:dyDescent="0.25">
      <c r="BR1010200" s="2394"/>
    </row>
    <row r="1010201" spans="70:70" x14ac:dyDescent="0.25">
      <c r="BR1010201" s="2381"/>
    </row>
    <row r="1010225" spans="70:70" x14ac:dyDescent="0.25">
      <c r="BR1010225" s="2394"/>
    </row>
    <row r="1010226" spans="70:70" x14ac:dyDescent="0.25">
      <c r="BR1010226" s="2381"/>
    </row>
    <row r="1010250" spans="70:70" x14ac:dyDescent="0.25">
      <c r="BR1010250" s="2394"/>
    </row>
    <row r="1010251" spans="70:70" x14ac:dyDescent="0.25">
      <c r="BR1010251" s="2381"/>
    </row>
    <row r="1010275" spans="70:70" x14ac:dyDescent="0.25">
      <c r="BR1010275" s="2394"/>
    </row>
    <row r="1010276" spans="70:70" x14ac:dyDescent="0.25">
      <c r="BR1010276" s="2381"/>
    </row>
    <row r="1010300" spans="70:70" x14ac:dyDescent="0.25">
      <c r="BR1010300" s="2394"/>
    </row>
    <row r="1010301" spans="70:70" x14ac:dyDescent="0.25">
      <c r="BR1010301" s="2381"/>
    </row>
    <row r="1010325" spans="70:70" x14ac:dyDescent="0.25">
      <c r="BR1010325" s="2394"/>
    </row>
    <row r="1010326" spans="70:70" x14ac:dyDescent="0.25">
      <c r="BR1010326" s="2381"/>
    </row>
    <row r="1010350" spans="70:70" x14ac:dyDescent="0.25">
      <c r="BR1010350" s="2394"/>
    </row>
    <row r="1010351" spans="70:70" x14ac:dyDescent="0.25">
      <c r="BR1010351" s="2381"/>
    </row>
    <row r="1010375" spans="70:70" x14ac:dyDescent="0.25">
      <c r="BR1010375" s="2394"/>
    </row>
    <row r="1010376" spans="70:70" x14ac:dyDescent="0.25">
      <c r="BR1010376" s="2381"/>
    </row>
    <row r="1010400" spans="70:70" x14ac:dyDescent="0.25">
      <c r="BR1010400" s="2394"/>
    </row>
    <row r="1010401" spans="70:70" x14ac:dyDescent="0.25">
      <c r="BR1010401" s="2381"/>
    </row>
    <row r="1010425" spans="70:70" x14ac:dyDescent="0.25">
      <c r="BR1010425" s="2394"/>
    </row>
    <row r="1010426" spans="70:70" x14ac:dyDescent="0.25">
      <c r="BR1010426" s="2381"/>
    </row>
    <row r="1010450" spans="70:70" x14ac:dyDescent="0.25">
      <c r="BR1010450" s="2394"/>
    </row>
    <row r="1010451" spans="70:70" x14ac:dyDescent="0.25">
      <c r="BR1010451" s="2381"/>
    </row>
    <row r="1010475" spans="70:70" x14ac:dyDescent="0.25">
      <c r="BR1010475" s="2394"/>
    </row>
    <row r="1010476" spans="70:70" x14ac:dyDescent="0.25">
      <c r="BR1010476" s="2381"/>
    </row>
    <row r="1010500" spans="70:70" x14ac:dyDescent="0.25">
      <c r="BR1010500" s="2394"/>
    </row>
    <row r="1010501" spans="70:70" x14ac:dyDescent="0.25">
      <c r="BR1010501" s="2381"/>
    </row>
    <row r="1010525" spans="70:70" x14ac:dyDescent="0.25">
      <c r="BR1010525" s="2394"/>
    </row>
    <row r="1010526" spans="70:70" x14ac:dyDescent="0.25">
      <c r="BR1010526" s="2381"/>
    </row>
    <row r="1010550" spans="70:70" x14ac:dyDescent="0.25">
      <c r="BR1010550" s="2394"/>
    </row>
    <row r="1010551" spans="70:70" x14ac:dyDescent="0.25">
      <c r="BR1010551" s="2381"/>
    </row>
    <row r="1010575" spans="70:70" x14ac:dyDescent="0.25">
      <c r="BR1010575" s="2394"/>
    </row>
    <row r="1010576" spans="70:70" x14ac:dyDescent="0.25">
      <c r="BR1010576" s="2381"/>
    </row>
    <row r="1010600" spans="70:70" x14ac:dyDescent="0.25">
      <c r="BR1010600" s="2394"/>
    </row>
    <row r="1010601" spans="70:70" x14ac:dyDescent="0.25">
      <c r="BR1010601" s="2381"/>
    </row>
    <row r="1010625" spans="70:70" x14ac:dyDescent="0.25">
      <c r="BR1010625" s="2394"/>
    </row>
    <row r="1010626" spans="70:70" x14ac:dyDescent="0.25">
      <c r="BR1010626" s="2381"/>
    </row>
    <row r="1010650" spans="70:70" x14ac:dyDescent="0.25">
      <c r="BR1010650" s="2394"/>
    </row>
    <row r="1010651" spans="70:70" x14ac:dyDescent="0.25">
      <c r="BR1010651" s="2381"/>
    </row>
    <row r="1010675" spans="70:70" x14ac:dyDescent="0.25">
      <c r="BR1010675" s="2394"/>
    </row>
    <row r="1010676" spans="70:70" x14ac:dyDescent="0.25">
      <c r="BR1010676" s="2381"/>
    </row>
    <row r="1010700" spans="70:70" x14ac:dyDescent="0.25">
      <c r="BR1010700" s="2394"/>
    </row>
    <row r="1010701" spans="70:70" x14ac:dyDescent="0.25">
      <c r="BR1010701" s="2381"/>
    </row>
    <row r="1010725" spans="70:70" x14ac:dyDescent="0.25">
      <c r="BR1010725" s="2394"/>
    </row>
    <row r="1010726" spans="70:70" x14ac:dyDescent="0.25">
      <c r="BR1010726" s="2381"/>
    </row>
    <row r="1010750" spans="70:70" x14ac:dyDescent="0.25">
      <c r="BR1010750" s="2394"/>
    </row>
    <row r="1010751" spans="70:70" x14ac:dyDescent="0.25">
      <c r="BR1010751" s="2381"/>
    </row>
    <row r="1010775" spans="70:70" x14ac:dyDescent="0.25">
      <c r="BR1010775" s="2394"/>
    </row>
    <row r="1010776" spans="70:70" x14ac:dyDescent="0.25">
      <c r="BR1010776" s="2381"/>
    </row>
    <row r="1010800" spans="70:70" x14ac:dyDescent="0.25">
      <c r="BR1010800" s="2394"/>
    </row>
    <row r="1010801" spans="70:70" x14ac:dyDescent="0.25">
      <c r="BR1010801" s="2381"/>
    </row>
    <row r="1010825" spans="70:70" x14ac:dyDescent="0.25">
      <c r="BR1010825" s="2394"/>
    </row>
    <row r="1010826" spans="70:70" x14ac:dyDescent="0.25">
      <c r="BR1010826" s="2381"/>
    </row>
    <row r="1010850" spans="70:70" x14ac:dyDescent="0.25">
      <c r="BR1010850" s="2394"/>
    </row>
    <row r="1010851" spans="70:70" x14ac:dyDescent="0.25">
      <c r="BR1010851" s="2381"/>
    </row>
    <row r="1010875" spans="70:70" x14ac:dyDescent="0.25">
      <c r="BR1010875" s="2394"/>
    </row>
    <row r="1010876" spans="70:70" x14ac:dyDescent="0.25">
      <c r="BR1010876" s="2381"/>
    </row>
    <row r="1010900" spans="70:70" x14ac:dyDescent="0.25">
      <c r="BR1010900" s="2394"/>
    </row>
    <row r="1010901" spans="70:70" x14ac:dyDescent="0.25">
      <c r="BR1010901" s="2381"/>
    </row>
    <row r="1010925" spans="70:70" x14ac:dyDescent="0.25">
      <c r="BR1010925" s="2394"/>
    </row>
    <row r="1010926" spans="70:70" x14ac:dyDescent="0.25">
      <c r="BR1010926" s="2381"/>
    </row>
    <row r="1010950" spans="70:70" x14ac:dyDescent="0.25">
      <c r="BR1010950" s="2394"/>
    </row>
    <row r="1010951" spans="70:70" x14ac:dyDescent="0.25">
      <c r="BR1010951" s="2381"/>
    </row>
    <row r="1010975" spans="70:70" x14ac:dyDescent="0.25">
      <c r="BR1010975" s="2394"/>
    </row>
    <row r="1010976" spans="70:70" x14ac:dyDescent="0.25">
      <c r="BR1010976" s="2381"/>
    </row>
    <row r="1011000" spans="70:70" x14ac:dyDescent="0.25">
      <c r="BR1011000" s="2394"/>
    </row>
    <row r="1011001" spans="70:70" x14ac:dyDescent="0.25">
      <c r="BR1011001" s="2381"/>
    </row>
    <row r="1011025" spans="70:70" x14ac:dyDescent="0.25">
      <c r="BR1011025" s="2394"/>
    </row>
    <row r="1011026" spans="70:70" x14ac:dyDescent="0.25">
      <c r="BR1011026" s="2381"/>
    </row>
    <row r="1011050" spans="70:70" x14ac:dyDescent="0.25">
      <c r="BR1011050" s="2394"/>
    </row>
    <row r="1011051" spans="70:70" x14ac:dyDescent="0.25">
      <c r="BR1011051" s="2381"/>
    </row>
    <row r="1011075" spans="70:70" x14ac:dyDescent="0.25">
      <c r="BR1011075" s="2394"/>
    </row>
    <row r="1011076" spans="70:70" x14ac:dyDescent="0.25">
      <c r="BR1011076" s="2381"/>
    </row>
    <row r="1011100" spans="70:70" x14ac:dyDescent="0.25">
      <c r="BR1011100" s="2394"/>
    </row>
    <row r="1011101" spans="70:70" x14ac:dyDescent="0.25">
      <c r="BR1011101" s="2381"/>
    </row>
    <row r="1011125" spans="70:70" x14ac:dyDescent="0.25">
      <c r="BR1011125" s="2394"/>
    </row>
    <row r="1011126" spans="70:70" x14ac:dyDescent="0.25">
      <c r="BR1011126" s="2381"/>
    </row>
    <row r="1011150" spans="70:70" x14ac:dyDescent="0.25">
      <c r="BR1011150" s="2394"/>
    </row>
    <row r="1011151" spans="70:70" x14ac:dyDescent="0.25">
      <c r="BR1011151" s="2381"/>
    </row>
    <row r="1011175" spans="70:70" x14ac:dyDescent="0.25">
      <c r="BR1011175" s="2394"/>
    </row>
    <row r="1011176" spans="70:70" x14ac:dyDescent="0.25">
      <c r="BR1011176" s="2381"/>
    </row>
    <row r="1011200" spans="70:70" x14ac:dyDescent="0.25">
      <c r="BR1011200" s="2394"/>
    </row>
    <row r="1011201" spans="70:70" x14ac:dyDescent="0.25">
      <c r="BR1011201" s="2381"/>
    </row>
    <row r="1011225" spans="70:70" x14ac:dyDescent="0.25">
      <c r="BR1011225" s="2394"/>
    </row>
    <row r="1011226" spans="70:70" x14ac:dyDescent="0.25">
      <c r="BR1011226" s="2381"/>
    </row>
    <row r="1011250" spans="70:70" x14ac:dyDescent="0.25">
      <c r="BR1011250" s="2394"/>
    </row>
    <row r="1011251" spans="70:70" x14ac:dyDescent="0.25">
      <c r="BR1011251" s="2381"/>
    </row>
    <row r="1011275" spans="70:70" x14ac:dyDescent="0.25">
      <c r="BR1011275" s="2394"/>
    </row>
    <row r="1011276" spans="70:70" x14ac:dyDescent="0.25">
      <c r="BR1011276" s="2381"/>
    </row>
    <row r="1011300" spans="70:70" x14ac:dyDescent="0.25">
      <c r="BR1011300" s="2394"/>
    </row>
    <row r="1011301" spans="70:70" x14ac:dyDescent="0.25">
      <c r="BR1011301" s="2381"/>
    </row>
    <row r="1011325" spans="70:70" x14ac:dyDescent="0.25">
      <c r="BR1011325" s="2394"/>
    </row>
    <row r="1011326" spans="70:70" x14ac:dyDescent="0.25">
      <c r="BR1011326" s="2381"/>
    </row>
    <row r="1011350" spans="70:70" x14ac:dyDescent="0.25">
      <c r="BR1011350" s="2394"/>
    </row>
    <row r="1011351" spans="70:70" x14ac:dyDescent="0.25">
      <c r="BR1011351" s="2381"/>
    </row>
    <row r="1011375" spans="70:70" x14ac:dyDescent="0.25">
      <c r="BR1011375" s="2394"/>
    </row>
    <row r="1011376" spans="70:70" x14ac:dyDescent="0.25">
      <c r="BR1011376" s="2381"/>
    </row>
    <row r="1011400" spans="70:70" x14ac:dyDescent="0.25">
      <c r="BR1011400" s="2394"/>
    </row>
    <row r="1011401" spans="70:70" x14ac:dyDescent="0.25">
      <c r="BR1011401" s="2381"/>
    </row>
    <row r="1011425" spans="70:70" x14ac:dyDescent="0.25">
      <c r="BR1011425" s="2394"/>
    </row>
    <row r="1011426" spans="70:70" x14ac:dyDescent="0.25">
      <c r="BR1011426" s="2381"/>
    </row>
    <row r="1011450" spans="70:70" x14ac:dyDescent="0.25">
      <c r="BR1011450" s="2394"/>
    </row>
    <row r="1011451" spans="70:70" x14ac:dyDescent="0.25">
      <c r="BR1011451" s="2381"/>
    </row>
    <row r="1011475" spans="70:70" x14ac:dyDescent="0.25">
      <c r="BR1011475" s="2394"/>
    </row>
    <row r="1011476" spans="70:70" x14ac:dyDescent="0.25">
      <c r="BR1011476" s="2381"/>
    </row>
    <row r="1011500" spans="70:70" x14ac:dyDescent="0.25">
      <c r="BR1011500" s="2394"/>
    </row>
    <row r="1011501" spans="70:70" x14ac:dyDescent="0.25">
      <c r="BR1011501" s="2381"/>
    </row>
    <row r="1011525" spans="70:70" x14ac:dyDescent="0.25">
      <c r="BR1011525" s="2394"/>
    </row>
    <row r="1011526" spans="70:70" x14ac:dyDescent="0.25">
      <c r="BR1011526" s="2381"/>
    </row>
    <row r="1011550" spans="70:70" x14ac:dyDescent="0.25">
      <c r="BR1011550" s="2394"/>
    </row>
    <row r="1011551" spans="70:70" x14ac:dyDescent="0.25">
      <c r="BR1011551" s="2381"/>
    </row>
    <row r="1011575" spans="70:70" x14ac:dyDescent="0.25">
      <c r="BR1011575" s="2394"/>
    </row>
    <row r="1011576" spans="70:70" x14ac:dyDescent="0.25">
      <c r="BR1011576" s="2381"/>
    </row>
    <row r="1011600" spans="70:70" x14ac:dyDescent="0.25">
      <c r="BR1011600" s="2394"/>
    </row>
    <row r="1011601" spans="70:70" x14ac:dyDescent="0.25">
      <c r="BR1011601" s="2381"/>
    </row>
    <row r="1011625" spans="70:70" x14ac:dyDescent="0.25">
      <c r="BR1011625" s="2394"/>
    </row>
    <row r="1011626" spans="70:70" x14ac:dyDescent="0.25">
      <c r="BR1011626" s="2381"/>
    </row>
    <row r="1011650" spans="70:70" x14ac:dyDescent="0.25">
      <c r="BR1011650" s="2394"/>
    </row>
    <row r="1011651" spans="70:70" x14ac:dyDescent="0.25">
      <c r="BR1011651" s="2381"/>
    </row>
    <row r="1011675" spans="70:70" x14ac:dyDescent="0.25">
      <c r="BR1011675" s="2394"/>
    </row>
    <row r="1011676" spans="70:70" x14ac:dyDescent="0.25">
      <c r="BR1011676" s="2381"/>
    </row>
    <row r="1011700" spans="70:70" x14ac:dyDescent="0.25">
      <c r="BR1011700" s="2394"/>
    </row>
    <row r="1011701" spans="70:70" x14ac:dyDescent="0.25">
      <c r="BR1011701" s="2381"/>
    </row>
    <row r="1011725" spans="70:70" x14ac:dyDescent="0.25">
      <c r="BR1011725" s="2394"/>
    </row>
    <row r="1011726" spans="70:70" x14ac:dyDescent="0.25">
      <c r="BR1011726" s="2381"/>
    </row>
    <row r="1011750" spans="70:70" x14ac:dyDescent="0.25">
      <c r="BR1011750" s="2394"/>
    </row>
    <row r="1011751" spans="70:70" x14ac:dyDescent="0.25">
      <c r="BR1011751" s="2381"/>
    </row>
    <row r="1011775" spans="70:70" x14ac:dyDescent="0.25">
      <c r="BR1011775" s="2394"/>
    </row>
    <row r="1011776" spans="70:70" x14ac:dyDescent="0.25">
      <c r="BR1011776" s="2381"/>
    </row>
    <row r="1011800" spans="70:70" x14ac:dyDescent="0.25">
      <c r="BR1011800" s="2394"/>
    </row>
    <row r="1011801" spans="70:70" x14ac:dyDescent="0.25">
      <c r="BR1011801" s="2381"/>
    </row>
    <row r="1011825" spans="70:70" x14ac:dyDescent="0.25">
      <c r="BR1011825" s="2394"/>
    </row>
    <row r="1011826" spans="70:70" x14ac:dyDescent="0.25">
      <c r="BR1011826" s="2381"/>
    </row>
    <row r="1011850" spans="70:70" x14ac:dyDescent="0.25">
      <c r="BR1011850" s="2394"/>
    </row>
    <row r="1011851" spans="70:70" x14ac:dyDescent="0.25">
      <c r="BR1011851" s="2381"/>
    </row>
    <row r="1011875" spans="70:70" x14ac:dyDescent="0.25">
      <c r="BR1011875" s="2394"/>
    </row>
    <row r="1011876" spans="70:70" x14ac:dyDescent="0.25">
      <c r="BR1011876" s="2381"/>
    </row>
    <row r="1011900" spans="70:70" x14ac:dyDescent="0.25">
      <c r="BR1011900" s="2394"/>
    </row>
    <row r="1011901" spans="70:70" x14ac:dyDescent="0.25">
      <c r="BR1011901" s="2381"/>
    </row>
    <row r="1011925" spans="70:70" x14ac:dyDescent="0.25">
      <c r="BR1011925" s="2394"/>
    </row>
    <row r="1011926" spans="70:70" x14ac:dyDescent="0.25">
      <c r="BR1011926" s="2381"/>
    </row>
    <row r="1011950" spans="70:70" x14ac:dyDescent="0.25">
      <c r="BR1011950" s="2394"/>
    </row>
    <row r="1011951" spans="70:70" x14ac:dyDescent="0.25">
      <c r="BR1011951" s="2381"/>
    </row>
    <row r="1011975" spans="70:70" x14ac:dyDescent="0.25">
      <c r="BR1011975" s="2394"/>
    </row>
    <row r="1011976" spans="70:70" x14ac:dyDescent="0.25">
      <c r="BR1011976" s="2381"/>
    </row>
    <row r="1012000" spans="70:70" x14ac:dyDescent="0.25">
      <c r="BR1012000" s="2394"/>
    </row>
    <row r="1012001" spans="70:70" x14ac:dyDescent="0.25">
      <c r="BR1012001" s="2381"/>
    </row>
    <row r="1012025" spans="70:70" x14ac:dyDescent="0.25">
      <c r="BR1012025" s="2394"/>
    </row>
    <row r="1012026" spans="70:70" x14ac:dyDescent="0.25">
      <c r="BR1012026" s="2381"/>
    </row>
    <row r="1012050" spans="70:70" x14ac:dyDescent="0.25">
      <c r="BR1012050" s="2394"/>
    </row>
    <row r="1012051" spans="70:70" x14ac:dyDescent="0.25">
      <c r="BR1012051" s="2381"/>
    </row>
    <row r="1012075" spans="70:70" x14ac:dyDescent="0.25">
      <c r="BR1012075" s="2394"/>
    </row>
    <row r="1012076" spans="70:70" x14ac:dyDescent="0.25">
      <c r="BR1012076" s="2381"/>
    </row>
    <row r="1012100" spans="70:70" x14ac:dyDescent="0.25">
      <c r="BR1012100" s="2394"/>
    </row>
    <row r="1012101" spans="70:70" x14ac:dyDescent="0.25">
      <c r="BR1012101" s="2381"/>
    </row>
    <row r="1012125" spans="70:70" x14ac:dyDescent="0.25">
      <c r="BR1012125" s="2394"/>
    </row>
    <row r="1012126" spans="70:70" x14ac:dyDescent="0.25">
      <c r="BR1012126" s="2381"/>
    </row>
    <row r="1012150" spans="70:70" x14ac:dyDescent="0.25">
      <c r="BR1012150" s="2394"/>
    </row>
    <row r="1012151" spans="70:70" x14ac:dyDescent="0.25">
      <c r="BR1012151" s="2381"/>
    </row>
    <row r="1012175" spans="70:70" x14ac:dyDescent="0.25">
      <c r="BR1012175" s="2394"/>
    </row>
    <row r="1012176" spans="70:70" x14ac:dyDescent="0.25">
      <c r="BR1012176" s="2381"/>
    </row>
    <row r="1012200" spans="70:70" x14ac:dyDescent="0.25">
      <c r="BR1012200" s="2394"/>
    </row>
    <row r="1012201" spans="70:70" x14ac:dyDescent="0.25">
      <c r="BR1012201" s="2381"/>
    </row>
    <row r="1012225" spans="70:70" x14ac:dyDescent="0.25">
      <c r="BR1012225" s="2394"/>
    </row>
    <row r="1012226" spans="70:70" x14ac:dyDescent="0.25">
      <c r="BR1012226" s="2381"/>
    </row>
    <row r="1012250" spans="70:70" x14ac:dyDescent="0.25">
      <c r="BR1012250" s="2394"/>
    </row>
    <row r="1012251" spans="70:70" x14ac:dyDescent="0.25">
      <c r="BR1012251" s="2381"/>
    </row>
    <row r="1012275" spans="70:70" x14ac:dyDescent="0.25">
      <c r="BR1012275" s="2394"/>
    </row>
    <row r="1012276" spans="70:70" x14ac:dyDescent="0.25">
      <c r="BR1012276" s="2381"/>
    </row>
    <row r="1012300" spans="70:70" x14ac:dyDescent="0.25">
      <c r="BR1012300" s="2394"/>
    </row>
    <row r="1012301" spans="70:70" x14ac:dyDescent="0.25">
      <c r="BR1012301" s="2381"/>
    </row>
    <row r="1012325" spans="70:70" x14ac:dyDescent="0.25">
      <c r="BR1012325" s="2394"/>
    </row>
    <row r="1012326" spans="70:70" x14ac:dyDescent="0.25">
      <c r="BR1012326" s="2381"/>
    </row>
    <row r="1012350" spans="70:70" x14ac:dyDescent="0.25">
      <c r="BR1012350" s="2394"/>
    </row>
    <row r="1012351" spans="70:70" x14ac:dyDescent="0.25">
      <c r="BR1012351" s="2381"/>
    </row>
    <row r="1012375" spans="70:70" x14ac:dyDescent="0.25">
      <c r="BR1012375" s="2394"/>
    </row>
    <row r="1012376" spans="70:70" x14ac:dyDescent="0.25">
      <c r="BR1012376" s="2381"/>
    </row>
    <row r="1012400" spans="70:70" x14ac:dyDescent="0.25">
      <c r="BR1012400" s="2394"/>
    </row>
    <row r="1012401" spans="70:70" x14ac:dyDescent="0.25">
      <c r="BR1012401" s="2381"/>
    </row>
    <row r="1012425" spans="70:70" x14ac:dyDescent="0.25">
      <c r="BR1012425" s="2394"/>
    </row>
    <row r="1012426" spans="70:70" x14ac:dyDescent="0.25">
      <c r="BR1012426" s="2381"/>
    </row>
    <row r="1012450" spans="70:70" x14ac:dyDescent="0.25">
      <c r="BR1012450" s="2394"/>
    </row>
    <row r="1012451" spans="70:70" x14ac:dyDescent="0.25">
      <c r="BR1012451" s="2381"/>
    </row>
    <row r="1012475" spans="70:70" x14ac:dyDescent="0.25">
      <c r="BR1012475" s="2394"/>
    </row>
    <row r="1012476" spans="70:70" x14ac:dyDescent="0.25">
      <c r="BR1012476" s="2381"/>
    </row>
    <row r="1012500" spans="70:70" x14ac:dyDescent="0.25">
      <c r="BR1012500" s="2394"/>
    </row>
    <row r="1012501" spans="70:70" x14ac:dyDescent="0.25">
      <c r="BR1012501" s="2381"/>
    </row>
    <row r="1012525" spans="70:70" x14ac:dyDescent="0.25">
      <c r="BR1012525" s="2394"/>
    </row>
    <row r="1012526" spans="70:70" x14ac:dyDescent="0.25">
      <c r="BR1012526" s="2381"/>
    </row>
    <row r="1012550" spans="70:70" x14ac:dyDescent="0.25">
      <c r="BR1012550" s="2394"/>
    </row>
    <row r="1012551" spans="70:70" x14ac:dyDescent="0.25">
      <c r="BR1012551" s="2381"/>
    </row>
    <row r="1012575" spans="70:70" x14ac:dyDescent="0.25">
      <c r="BR1012575" s="2394"/>
    </row>
    <row r="1012576" spans="70:70" x14ac:dyDescent="0.25">
      <c r="BR1012576" s="2381"/>
    </row>
    <row r="1012600" spans="70:70" x14ac:dyDescent="0.25">
      <c r="BR1012600" s="2394"/>
    </row>
    <row r="1012601" spans="70:70" x14ac:dyDescent="0.25">
      <c r="BR1012601" s="2381"/>
    </row>
    <row r="1012625" spans="70:70" x14ac:dyDescent="0.25">
      <c r="BR1012625" s="2394"/>
    </row>
    <row r="1012626" spans="70:70" x14ac:dyDescent="0.25">
      <c r="BR1012626" s="2381"/>
    </row>
    <row r="1012650" spans="70:70" x14ac:dyDescent="0.25">
      <c r="BR1012650" s="2394"/>
    </row>
    <row r="1012651" spans="70:70" x14ac:dyDescent="0.25">
      <c r="BR1012651" s="2381"/>
    </row>
    <row r="1012675" spans="70:70" x14ac:dyDescent="0.25">
      <c r="BR1012675" s="2394"/>
    </row>
    <row r="1012676" spans="70:70" x14ac:dyDescent="0.25">
      <c r="BR1012676" s="2381"/>
    </row>
    <row r="1012700" spans="70:70" x14ac:dyDescent="0.25">
      <c r="BR1012700" s="2394"/>
    </row>
    <row r="1012701" spans="70:70" x14ac:dyDescent="0.25">
      <c r="BR1012701" s="2381"/>
    </row>
    <row r="1012725" spans="70:70" x14ac:dyDescent="0.25">
      <c r="BR1012725" s="2394"/>
    </row>
    <row r="1012726" spans="70:70" x14ac:dyDescent="0.25">
      <c r="BR1012726" s="2381"/>
    </row>
    <row r="1012750" spans="70:70" x14ac:dyDescent="0.25">
      <c r="BR1012750" s="2394"/>
    </row>
    <row r="1012751" spans="70:70" x14ac:dyDescent="0.25">
      <c r="BR1012751" s="2381"/>
    </row>
    <row r="1012775" spans="70:70" x14ac:dyDescent="0.25">
      <c r="BR1012775" s="2394"/>
    </row>
    <row r="1012776" spans="70:70" x14ac:dyDescent="0.25">
      <c r="BR1012776" s="2381"/>
    </row>
    <row r="1012800" spans="70:70" x14ac:dyDescent="0.25">
      <c r="BR1012800" s="2394"/>
    </row>
    <row r="1012801" spans="70:70" x14ac:dyDescent="0.25">
      <c r="BR1012801" s="2381"/>
    </row>
    <row r="1012825" spans="70:70" x14ac:dyDescent="0.25">
      <c r="BR1012825" s="2394"/>
    </row>
    <row r="1012826" spans="70:70" x14ac:dyDescent="0.25">
      <c r="BR1012826" s="2381"/>
    </row>
    <row r="1012850" spans="70:70" x14ac:dyDescent="0.25">
      <c r="BR1012850" s="2394"/>
    </row>
    <row r="1012851" spans="70:70" x14ac:dyDescent="0.25">
      <c r="BR1012851" s="2381"/>
    </row>
    <row r="1012875" spans="70:70" x14ac:dyDescent="0.25">
      <c r="BR1012875" s="2394"/>
    </row>
    <row r="1012876" spans="70:70" x14ac:dyDescent="0.25">
      <c r="BR1012876" s="2381"/>
    </row>
    <row r="1012900" spans="70:70" x14ac:dyDescent="0.25">
      <c r="BR1012900" s="2394"/>
    </row>
    <row r="1012901" spans="70:70" x14ac:dyDescent="0.25">
      <c r="BR1012901" s="2381"/>
    </row>
    <row r="1012925" spans="70:70" x14ac:dyDescent="0.25">
      <c r="BR1012925" s="2394"/>
    </row>
    <row r="1012926" spans="70:70" x14ac:dyDescent="0.25">
      <c r="BR1012926" s="2381"/>
    </row>
    <row r="1012950" spans="70:70" x14ac:dyDescent="0.25">
      <c r="BR1012950" s="2394"/>
    </row>
    <row r="1012951" spans="70:70" x14ac:dyDescent="0.25">
      <c r="BR1012951" s="2381"/>
    </row>
    <row r="1012975" spans="70:70" x14ac:dyDescent="0.25">
      <c r="BR1012975" s="2394"/>
    </row>
    <row r="1012976" spans="70:70" x14ac:dyDescent="0.25">
      <c r="BR1012976" s="2381"/>
    </row>
    <row r="1013000" spans="70:70" x14ac:dyDescent="0.25">
      <c r="BR1013000" s="2394"/>
    </row>
    <row r="1013001" spans="70:70" x14ac:dyDescent="0.25">
      <c r="BR1013001" s="2381"/>
    </row>
    <row r="1013025" spans="70:70" x14ac:dyDescent="0.25">
      <c r="BR1013025" s="2394"/>
    </row>
    <row r="1013026" spans="70:70" x14ac:dyDescent="0.25">
      <c r="BR1013026" s="2381"/>
    </row>
    <row r="1013050" spans="70:70" x14ac:dyDescent="0.25">
      <c r="BR1013050" s="2394"/>
    </row>
    <row r="1013051" spans="70:70" x14ac:dyDescent="0.25">
      <c r="BR1013051" s="2381"/>
    </row>
    <row r="1013075" spans="70:70" x14ac:dyDescent="0.25">
      <c r="BR1013075" s="2394"/>
    </row>
    <row r="1013076" spans="70:70" x14ac:dyDescent="0.25">
      <c r="BR1013076" s="2381"/>
    </row>
    <row r="1013100" spans="70:70" x14ac:dyDescent="0.25">
      <c r="BR1013100" s="2394"/>
    </row>
    <row r="1013101" spans="70:70" x14ac:dyDescent="0.25">
      <c r="BR1013101" s="2381"/>
    </row>
    <row r="1013125" spans="70:70" x14ac:dyDescent="0.25">
      <c r="BR1013125" s="2394"/>
    </row>
    <row r="1013126" spans="70:70" x14ac:dyDescent="0.25">
      <c r="BR1013126" s="2381"/>
    </row>
    <row r="1013150" spans="70:70" x14ac:dyDescent="0.25">
      <c r="BR1013150" s="2394"/>
    </row>
    <row r="1013151" spans="70:70" x14ac:dyDescent="0.25">
      <c r="BR1013151" s="2381"/>
    </row>
    <row r="1013175" spans="70:70" x14ac:dyDescent="0.25">
      <c r="BR1013175" s="2394"/>
    </row>
    <row r="1013176" spans="70:70" x14ac:dyDescent="0.25">
      <c r="BR1013176" s="2381"/>
    </row>
    <row r="1013200" spans="70:70" x14ac:dyDescent="0.25">
      <c r="BR1013200" s="2394"/>
    </row>
    <row r="1013201" spans="70:70" x14ac:dyDescent="0.25">
      <c r="BR1013201" s="2381"/>
    </row>
    <row r="1013225" spans="70:70" x14ac:dyDescent="0.25">
      <c r="BR1013225" s="2394"/>
    </row>
    <row r="1013226" spans="70:70" x14ac:dyDescent="0.25">
      <c r="BR1013226" s="2381"/>
    </row>
    <row r="1013250" spans="70:70" x14ac:dyDescent="0.25">
      <c r="BR1013250" s="2394"/>
    </row>
    <row r="1013251" spans="70:70" x14ac:dyDescent="0.25">
      <c r="BR1013251" s="2381"/>
    </row>
    <row r="1013275" spans="70:70" x14ac:dyDescent="0.25">
      <c r="BR1013275" s="2394"/>
    </row>
    <row r="1013276" spans="70:70" x14ac:dyDescent="0.25">
      <c r="BR1013276" s="2381"/>
    </row>
    <row r="1013300" spans="70:70" x14ac:dyDescent="0.25">
      <c r="BR1013300" s="2394"/>
    </row>
    <row r="1013301" spans="70:70" x14ac:dyDescent="0.25">
      <c r="BR1013301" s="2381"/>
    </row>
    <row r="1013325" spans="70:70" x14ac:dyDescent="0.25">
      <c r="BR1013325" s="2394"/>
    </row>
    <row r="1013326" spans="70:70" x14ac:dyDescent="0.25">
      <c r="BR1013326" s="2381"/>
    </row>
    <row r="1013350" spans="70:70" x14ac:dyDescent="0.25">
      <c r="BR1013350" s="2394"/>
    </row>
    <row r="1013351" spans="70:70" x14ac:dyDescent="0.25">
      <c r="BR1013351" s="2381"/>
    </row>
    <row r="1013375" spans="70:70" x14ac:dyDescent="0.25">
      <c r="BR1013375" s="2394"/>
    </row>
    <row r="1013376" spans="70:70" x14ac:dyDescent="0.25">
      <c r="BR1013376" s="2381"/>
    </row>
    <row r="1013400" spans="70:70" x14ac:dyDescent="0.25">
      <c r="BR1013400" s="2394"/>
    </row>
    <row r="1013401" spans="70:70" x14ac:dyDescent="0.25">
      <c r="BR1013401" s="2381"/>
    </row>
    <row r="1013425" spans="70:70" x14ac:dyDescent="0.25">
      <c r="BR1013425" s="2394"/>
    </row>
    <row r="1013426" spans="70:70" x14ac:dyDescent="0.25">
      <c r="BR1013426" s="2381"/>
    </row>
    <row r="1013450" spans="70:70" x14ac:dyDescent="0.25">
      <c r="BR1013450" s="2394"/>
    </row>
    <row r="1013451" spans="70:70" x14ac:dyDescent="0.25">
      <c r="BR1013451" s="2381"/>
    </row>
    <row r="1013475" spans="70:70" x14ac:dyDescent="0.25">
      <c r="BR1013475" s="2394"/>
    </row>
    <row r="1013476" spans="70:70" x14ac:dyDescent="0.25">
      <c r="BR1013476" s="2381"/>
    </row>
    <row r="1013500" spans="70:70" x14ac:dyDescent="0.25">
      <c r="BR1013500" s="2394"/>
    </row>
    <row r="1013501" spans="70:70" x14ac:dyDescent="0.25">
      <c r="BR1013501" s="2381"/>
    </row>
    <row r="1013525" spans="70:70" x14ac:dyDescent="0.25">
      <c r="BR1013525" s="2394"/>
    </row>
    <row r="1013526" spans="70:70" x14ac:dyDescent="0.25">
      <c r="BR1013526" s="2381"/>
    </row>
    <row r="1013550" spans="70:70" x14ac:dyDescent="0.25">
      <c r="BR1013550" s="2394"/>
    </row>
    <row r="1013551" spans="70:70" x14ac:dyDescent="0.25">
      <c r="BR1013551" s="2381"/>
    </row>
    <row r="1013575" spans="70:70" x14ac:dyDescent="0.25">
      <c r="BR1013575" s="2394"/>
    </row>
    <row r="1013576" spans="70:70" x14ac:dyDescent="0.25">
      <c r="BR1013576" s="2381"/>
    </row>
    <row r="1013600" spans="70:70" x14ac:dyDescent="0.25">
      <c r="BR1013600" s="2394"/>
    </row>
    <row r="1013601" spans="70:70" x14ac:dyDescent="0.25">
      <c r="BR1013601" s="2381"/>
    </row>
    <row r="1013625" spans="70:70" x14ac:dyDescent="0.25">
      <c r="BR1013625" s="2394"/>
    </row>
    <row r="1013626" spans="70:70" x14ac:dyDescent="0.25">
      <c r="BR1013626" s="2381"/>
    </row>
    <row r="1013650" spans="70:70" x14ac:dyDescent="0.25">
      <c r="BR1013650" s="2394"/>
    </row>
    <row r="1013651" spans="70:70" x14ac:dyDescent="0.25">
      <c r="BR1013651" s="2381"/>
    </row>
    <row r="1013675" spans="70:70" x14ac:dyDescent="0.25">
      <c r="BR1013675" s="2394"/>
    </row>
    <row r="1013676" spans="70:70" x14ac:dyDescent="0.25">
      <c r="BR1013676" s="2381"/>
    </row>
    <row r="1013700" spans="70:70" x14ac:dyDescent="0.25">
      <c r="BR1013700" s="2394"/>
    </row>
    <row r="1013701" spans="70:70" x14ac:dyDescent="0.25">
      <c r="BR1013701" s="2381"/>
    </row>
    <row r="1013725" spans="70:70" x14ac:dyDescent="0.25">
      <c r="BR1013725" s="2394"/>
    </row>
    <row r="1013726" spans="70:70" x14ac:dyDescent="0.25">
      <c r="BR1013726" s="2381"/>
    </row>
    <row r="1013750" spans="70:70" x14ac:dyDescent="0.25">
      <c r="BR1013750" s="2394"/>
    </row>
    <row r="1013751" spans="70:70" x14ac:dyDescent="0.25">
      <c r="BR1013751" s="2381"/>
    </row>
    <row r="1013775" spans="70:70" x14ac:dyDescent="0.25">
      <c r="BR1013775" s="2394"/>
    </row>
    <row r="1013776" spans="70:70" x14ac:dyDescent="0.25">
      <c r="BR1013776" s="2381"/>
    </row>
    <row r="1013800" spans="70:70" x14ac:dyDescent="0.25">
      <c r="BR1013800" s="2394"/>
    </row>
    <row r="1013801" spans="70:70" x14ac:dyDescent="0.25">
      <c r="BR1013801" s="2381"/>
    </row>
    <row r="1013825" spans="70:70" x14ac:dyDescent="0.25">
      <c r="BR1013825" s="2394"/>
    </row>
    <row r="1013826" spans="70:70" x14ac:dyDescent="0.25">
      <c r="BR1013826" s="2381"/>
    </row>
    <row r="1013850" spans="70:70" x14ac:dyDescent="0.25">
      <c r="BR1013850" s="2394"/>
    </row>
    <row r="1013851" spans="70:70" x14ac:dyDescent="0.25">
      <c r="BR1013851" s="2381"/>
    </row>
    <row r="1013875" spans="70:70" x14ac:dyDescent="0.25">
      <c r="BR1013875" s="2394"/>
    </row>
    <row r="1013876" spans="70:70" x14ac:dyDescent="0.25">
      <c r="BR1013876" s="2381"/>
    </row>
    <row r="1013900" spans="70:70" x14ac:dyDescent="0.25">
      <c r="BR1013900" s="2394"/>
    </row>
    <row r="1013901" spans="70:70" x14ac:dyDescent="0.25">
      <c r="BR1013901" s="2381"/>
    </row>
    <row r="1013925" spans="70:70" x14ac:dyDescent="0.25">
      <c r="BR1013925" s="2394"/>
    </row>
    <row r="1013926" spans="70:70" x14ac:dyDescent="0.25">
      <c r="BR1013926" s="2381"/>
    </row>
    <row r="1013950" spans="70:70" x14ac:dyDescent="0.25">
      <c r="BR1013950" s="2394"/>
    </row>
    <row r="1013951" spans="70:70" x14ac:dyDescent="0.25">
      <c r="BR1013951" s="2381"/>
    </row>
    <row r="1013975" spans="70:70" x14ac:dyDescent="0.25">
      <c r="BR1013975" s="2394"/>
    </row>
    <row r="1013976" spans="70:70" x14ac:dyDescent="0.25">
      <c r="BR1013976" s="2381"/>
    </row>
    <row r="1014000" spans="70:70" x14ac:dyDescent="0.25">
      <c r="BR1014000" s="2394"/>
    </row>
    <row r="1014001" spans="70:70" x14ac:dyDescent="0.25">
      <c r="BR1014001" s="2381"/>
    </row>
    <row r="1014025" spans="70:70" x14ac:dyDescent="0.25">
      <c r="BR1014025" s="2394"/>
    </row>
    <row r="1014026" spans="70:70" x14ac:dyDescent="0.25">
      <c r="BR1014026" s="2381"/>
    </row>
    <row r="1014050" spans="70:70" x14ac:dyDescent="0.25">
      <c r="BR1014050" s="2394"/>
    </row>
    <row r="1014051" spans="70:70" x14ac:dyDescent="0.25">
      <c r="BR1014051" s="2381"/>
    </row>
    <row r="1014075" spans="70:70" x14ac:dyDescent="0.25">
      <c r="BR1014075" s="2394"/>
    </row>
    <row r="1014076" spans="70:70" x14ac:dyDescent="0.25">
      <c r="BR1014076" s="2381"/>
    </row>
    <row r="1014100" spans="70:70" x14ac:dyDescent="0.25">
      <c r="BR1014100" s="2394"/>
    </row>
    <row r="1014101" spans="70:70" x14ac:dyDescent="0.25">
      <c r="BR1014101" s="2381"/>
    </row>
    <row r="1014125" spans="70:70" x14ac:dyDescent="0.25">
      <c r="BR1014125" s="2394"/>
    </row>
    <row r="1014126" spans="70:70" x14ac:dyDescent="0.25">
      <c r="BR1014126" s="2381"/>
    </row>
    <row r="1014150" spans="70:70" x14ac:dyDescent="0.25">
      <c r="BR1014150" s="2394"/>
    </row>
    <row r="1014151" spans="70:70" x14ac:dyDescent="0.25">
      <c r="BR1014151" s="2381"/>
    </row>
    <row r="1014175" spans="70:70" x14ac:dyDescent="0.25">
      <c r="BR1014175" s="2394"/>
    </row>
    <row r="1014176" spans="70:70" x14ac:dyDescent="0.25">
      <c r="BR1014176" s="2381"/>
    </row>
    <row r="1014200" spans="70:70" x14ac:dyDescent="0.25">
      <c r="BR1014200" s="2394"/>
    </row>
    <row r="1014201" spans="70:70" x14ac:dyDescent="0.25">
      <c r="BR1014201" s="2381"/>
    </row>
    <row r="1014225" spans="70:70" x14ac:dyDescent="0.25">
      <c r="BR1014225" s="2394"/>
    </row>
    <row r="1014226" spans="70:70" x14ac:dyDescent="0.25">
      <c r="BR1014226" s="2381"/>
    </row>
    <row r="1014250" spans="70:70" x14ac:dyDescent="0.25">
      <c r="BR1014250" s="2394"/>
    </row>
    <row r="1014251" spans="70:70" x14ac:dyDescent="0.25">
      <c r="BR1014251" s="2381"/>
    </row>
    <row r="1014275" spans="70:70" x14ac:dyDescent="0.25">
      <c r="BR1014275" s="2394"/>
    </row>
    <row r="1014276" spans="70:70" x14ac:dyDescent="0.25">
      <c r="BR1014276" s="2381"/>
    </row>
    <row r="1014300" spans="70:70" x14ac:dyDescent="0.25">
      <c r="BR1014300" s="2394"/>
    </row>
    <row r="1014301" spans="70:70" x14ac:dyDescent="0.25">
      <c r="BR1014301" s="2381"/>
    </row>
    <row r="1014325" spans="70:70" x14ac:dyDescent="0.25">
      <c r="BR1014325" s="2394"/>
    </row>
    <row r="1014326" spans="70:70" x14ac:dyDescent="0.25">
      <c r="BR1014326" s="2381"/>
    </row>
    <row r="1014350" spans="70:70" x14ac:dyDescent="0.25">
      <c r="BR1014350" s="2394"/>
    </row>
    <row r="1014351" spans="70:70" x14ac:dyDescent="0.25">
      <c r="BR1014351" s="2381"/>
    </row>
    <row r="1014375" spans="70:70" x14ac:dyDescent="0.25">
      <c r="BR1014375" s="2394"/>
    </row>
    <row r="1014376" spans="70:70" x14ac:dyDescent="0.25">
      <c r="BR1014376" s="2381"/>
    </row>
    <row r="1014400" spans="70:70" x14ac:dyDescent="0.25">
      <c r="BR1014400" s="2394"/>
    </row>
    <row r="1014401" spans="70:70" x14ac:dyDescent="0.25">
      <c r="BR1014401" s="2381"/>
    </row>
    <row r="1014425" spans="70:70" x14ac:dyDescent="0.25">
      <c r="BR1014425" s="2394"/>
    </row>
    <row r="1014426" spans="70:70" x14ac:dyDescent="0.25">
      <c r="BR1014426" s="2381"/>
    </row>
    <row r="1014450" spans="70:70" x14ac:dyDescent="0.25">
      <c r="BR1014450" s="2394"/>
    </row>
    <row r="1014451" spans="70:70" x14ac:dyDescent="0.25">
      <c r="BR1014451" s="2381"/>
    </row>
    <row r="1014475" spans="70:70" x14ac:dyDescent="0.25">
      <c r="BR1014475" s="2394"/>
    </row>
    <row r="1014476" spans="70:70" x14ac:dyDescent="0.25">
      <c r="BR1014476" s="2381"/>
    </row>
    <row r="1014500" spans="70:70" x14ac:dyDescent="0.25">
      <c r="BR1014500" s="2394"/>
    </row>
    <row r="1014501" spans="70:70" x14ac:dyDescent="0.25">
      <c r="BR1014501" s="2381"/>
    </row>
    <row r="1014525" spans="70:70" x14ac:dyDescent="0.25">
      <c r="BR1014525" s="2394"/>
    </row>
    <row r="1014526" spans="70:70" x14ac:dyDescent="0.25">
      <c r="BR1014526" s="2381"/>
    </row>
    <row r="1014550" spans="70:70" x14ac:dyDescent="0.25">
      <c r="BR1014550" s="2394"/>
    </row>
    <row r="1014551" spans="70:70" x14ac:dyDescent="0.25">
      <c r="BR1014551" s="2381"/>
    </row>
    <row r="1014575" spans="70:70" x14ac:dyDescent="0.25">
      <c r="BR1014575" s="2394"/>
    </row>
    <row r="1014576" spans="70:70" x14ac:dyDescent="0.25">
      <c r="BR1014576" s="2381"/>
    </row>
    <row r="1014600" spans="70:70" x14ac:dyDescent="0.25">
      <c r="BR1014600" s="2394"/>
    </row>
    <row r="1014601" spans="70:70" x14ac:dyDescent="0.25">
      <c r="BR1014601" s="2381"/>
    </row>
    <row r="1014625" spans="70:70" x14ac:dyDescent="0.25">
      <c r="BR1014625" s="2394"/>
    </row>
    <row r="1014626" spans="70:70" x14ac:dyDescent="0.25">
      <c r="BR1014626" s="2381"/>
    </row>
    <row r="1014650" spans="70:70" x14ac:dyDescent="0.25">
      <c r="BR1014650" s="2394"/>
    </row>
    <row r="1014651" spans="70:70" x14ac:dyDescent="0.25">
      <c r="BR1014651" s="2381"/>
    </row>
    <row r="1014675" spans="70:70" x14ac:dyDescent="0.25">
      <c r="BR1014675" s="2394"/>
    </row>
    <row r="1014676" spans="70:70" x14ac:dyDescent="0.25">
      <c r="BR1014676" s="2381"/>
    </row>
    <row r="1014700" spans="70:70" x14ac:dyDescent="0.25">
      <c r="BR1014700" s="2394"/>
    </row>
    <row r="1014701" spans="70:70" x14ac:dyDescent="0.25">
      <c r="BR1014701" s="2381"/>
    </row>
    <row r="1014725" spans="70:70" x14ac:dyDescent="0.25">
      <c r="BR1014725" s="2394"/>
    </row>
    <row r="1014726" spans="70:70" x14ac:dyDescent="0.25">
      <c r="BR1014726" s="2381"/>
    </row>
    <row r="1014750" spans="70:70" x14ac:dyDescent="0.25">
      <c r="BR1014750" s="2394"/>
    </row>
    <row r="1014751" spans="70:70" x14ac:dyDescent="0.25">
      <c r="BR1014751" s="2381"/>
    </row>
    <row r="1014775" spans="70:70" x14ac:dyDescent="0.25">
      <c r="BR1014775" s="2394"/>
    </row>
    <row r="1014776" spans="70:70" x14ac:dyDescent="0.25">
      <c r="BR1014776" s="2381"/>
    </row>
    <row r="1014800" spans="70:70" x14ac:dyDescent="0.25">
      <c r="BR1014800" s="2394"/>
    </row>
    <row r="1014801" spans="70:70" x14ac:dyDescent="0.25">
      <c r="BR1014801" s="2381"/>
    </row>
    <row r="1014825" spans="70:70" x14ac:dyDescent="0.25">
      <c r="BR1014825" s="2394"/>
    </row>
    <row r="1014826" spans="70:70" x14ac:dyDescent="0.25">
      <c r="BR1014826" s="2381"/>
    </row>
    <row r="1014850" spans="70:70" x14ac:dyDescent="0.25">
      <c r="BR1014850" s="2394"/>
    </row>
    <row r="1014851" spans="70:70" x14ac:dyDescent="0.25">
      <c r="BR1014851" s="2381"/>
    </row>
    <row r="1014875" spans="70:70" x14ac:dyDescent="0.25">
      <c r="BR1014875" s="2394"/>
    </row>
    <row r="1014876" spans="70:70" x14ac:dyDescent="0.25">
      <c r="BR1014876" s="2381"/>
    </row>
    <row r="1014900" spans="70:70" x14ac:dyDescent="0.25">
      <c r="BR1014900" s="2394"/>
    </row>
    <row r="1014901" spans="70:70" x14ac:dyDescent="0.25">
      <c r="BR1014901" s="2381"/>
    </row>
    <row r="1014925" spans="70:70" x14ac:dyDescent="0.25">
      <c r="BR1014925" s="2394"/>
    </row>
    <row r="1014926" spans="70:70" x14ac:dyDescent="0.25">
      <c r="BR1014926" s="2381"/>
    </row>
    <row r="1014950" spans="70:70" x14ac:dyDescent="0.25">
      <c r="BR1014950" s="2394"/>
    </row>
    <row r="1014951" spans="70:70" x14ac:dyDescent="0.25">
      <c r="BR1014951" s="2381"/>
    </row>
    <row r="1014975" spans="70:70" x14ac:dyDescent="0.25">
      <c r="BR1014975" s="2394"/>
    </row>
    <row r="1014976" spans="70:70" x14ac:dyDescent="0.25">
      <c r="BR1014976" s="2381"/>
    </row>
    <row r="1015000" spans="70:70" x14ac:dyDescent="0.25">
      <c r="BR1015000" s="2394"/>
    </row>
    <row r="1015001" spans="70:70" x14ac:dyDescent="0.25">
      <c r="BR1015001" s="2381"/>
    </row>
    <row r="1015025" spans="70:70" x14ac:dyDescent="0.25">
      <c r="BR1015025" s="2394"/>
    </row>
    <row r="1015026" spans="70:70" x14ac:dyDescent="0.25">
      <c r="BR1015026" s="2381"/>
    </row>
    <row r="1015050" spans="70:70" x14ac:dyDescent="0.25">
      <c r="BR1015050" s="2394"/>
    </row>
    <row r="1015051" spans="70:70" x14ac:dyDescent="0.25">
      <c r="BR1015051" s="2381"/>
    </row>
    <row r="1015075" spans="70:70" x14ac:dyDescent="0.25">
      <c r="BR1015075" s="2394"/>
    </row>
    <row r="1015076" spans="70:70" x14ac:dyDescent="0.25">
      <c r="BR1015076" s="2381"/>
    </row>
    <row r="1015100" spans="70:70" x14ac:dyDescent="0.25">
      <c r="BR1015100" s="2394"/>
    </row>
    <row r="1015101" spans="70:70" x14ac:dyDescent="0.25">
      <c r="BR1015101" s="2381"/>
    </row>
    <row r="1015125" spans="70:70" x14ac:dyDescent="0.25">
      <c r="BR1015125" s="2394"/>
    </row>
    <row r="1015126" spans="70:70" x14ac:dyDescent="0.25">
      <c r="BR1015126" s="2381"/>
    </row>
    <row r="1015150" spans="70:70" x14ac:dyDescent="0.25">
      <c r="BR1015150" s="2394"/>
    </row>
    <row r="1015151" spans="70:70" x14ac:dyDescent="0.25">
      <c r="BR1015151" s="2381"/>
    </row>
    <row r="1015175" spans="70:70" x14ac:dyDescent="0.25">
      <c r="BR1015175" s="2394"/>
    </row>
    <row r="1015176" spans="70:70" x14ac:dyDescent="0.25">
      <c r="BR1015176" s="2381"/>
    </row>
    <row r="1015200" spans="70:70" x14ac:dyDescent="0.25">
      <c r="BR1015200" s="2394"/>
    </row>
    <row r="1015201" spans="70:70" x14ac:dyDescent="0.25">
      <c r="BR1015201" s="2381"/>
    </row>
    <row r="1015225" spans="70:70" x14ac:dyDescent="0.25">
      <c r="BR1015225" s="2394"/>
    </row>
    <row r="1015226" spans="70:70" x14ac:dyDescent="0.25">
      <c r="BR1015226" s="2381"/>
    </row>
    <row r="1015250" spans="70:70" x14ac:dyDescent="0.25">
      <c r="BR1015250" s="2394"/>
    </row>
    <row r="1015251" spans="70:70" x14ac:dyDescent="0.25">
      <c r="BR1015251" s="2381"/>
    </row>
    <row r="1015275" spans="70:70" x14ac:dyDescent="0.25">
      <c r="BR1015275" s="2394"/>
    </row>
    <row r="1015276" spans="70:70" x14ac:dyDescent="0.25">
      <c r="BR1015276" s="2381"/>
    </row>
    <row r="1015300" spans="70:70" x14ac:dyDescent="0.25">
      <c r="BR1015300" s="2394"/>
    </row>
    <row r="1015301" spans="70:70" x14ac:dyDescent="0.25">
      <c r="BR1015301" s="2381"/>
    </row>
    <row r="1015325" spans="70:70" x14ac:dyDescent="0.25">
      <c r="BR1015325" s="2394"/>
    </row>
    <row r="1015326" spans="70:70" x14ac:dyDescent="0.25">
      <c r="BR1015326" s="2381"/>
    </row>
    <row r="1015350" spans="70:70" x14ac:dyDescent="0.25">
      <c r="BR1015350" s="2394"/>
    </row>
    <row r="1015351" spans="70:70" x14ac:dyDescent="0.25">
      <c r="BR1015351" s="2381"/>
    </row>
    <row r="1015375" spans="70:70" x14ac:dyDescent="0.25">
      <c r="BR1015375" s="2394"/>
    </row>
    <row r="1015376" spans="70:70" x14ac:dyDescent="0.25">
      <c r="BR1015376" s="2381"/>
    </row>
    <row r="1015400" spans="70:70" x14ac:dyDescent="0.25">
      <c r="BR1015400" s="2394"/>
    </row>
    <row r="1015401" spans="70:70" x14ac:dyDescent="0.25">
      <c r="BR1015401" s="2381"/>
    </row>
    <row r="1015425" spans="70:70" x14ac:dyDescent="0.25">
      <c r="BR1015425" s="2394"/>
    </row>
    <row r="1015426" spans="70:70" x14ac:dyDescent="0.25">
      <c r="BR1015426" s="2381"/>
    </row>
    <row r="1015450" spans="70:70" x14ac:dyDescent="0.25">
      <c r="BR1015450" s="2394"/>
    </row>
    <row r="1015451" spans="70:70" x14ac:dyDescent="0.25">
      <c r="BR1015451" s="2381"/>
    </row>
    <row r="1015475" spans="70:70" x14ac:dyDescent="0.25">
      <c r="BR1015475" s="2394"/>
    </row>
    <row r="1015476" spans="70:70" x14ac:dyDescent="0.25">
      <c r="BR1015476" s="2381"/>
    </row>
    <row r="1015500" spans="70:70" x14ac:dyDescent="0.25">
      <c r="BR1015500" s="2394"/>
    </row>
    <row r="1015501" spans="70:70" x14ac:dyDescent="0.25">
      <c r="BR1015501" s="2381"/>
    </row>
    <row r="1015525" spans="70:70" x14ac:dyDescent="0.25">
      <c r="BR1015525" s="2394"/>
    </row>
    <row r="1015526" spans="70:70" x14ac:dyDescent="0.25">
      <c r="BR1015526" s="2381"/>
    </row>
    <row r="1015550" spans="70:70" x14ac:dyDescent="0.25">
      <c r="BR1015550" s="2394"/>
    </row>
    <row r="1015551" spans="70:70" x14ac:dyDescent="0.25">
      <c r="BR1015551" s="2381"/>
    </row>
    <row r="1015575" spans="70:70" x14ac:dyDescent="0.25">
      <c r="BR1015575" s="2394"/>
    </row>
    <row r="1015576" spans="70:70" x14ac:dyDescent="0.25">
      <c r="BR1015576" s="2381"/>
    </row>
    <row r="1015600" spans="70:70" x14ac:dyDescent="0.25">
      <c r="BR1015600" s="2394"/>
    </row>
    <row r="1015601" spans="70:70" x14ac:dyDescent="0.25">
      <c r="BR1015601" s="2381"/>
    </row>
    <row r="1015625" spans="70:70" x14ac:dyDescent="0.25">
      <c r="BR1015625" s="2394"/>
    </row>
    <row r="1015626" spans="70:70" x14ac:dyDescent="0.25">
      <c r="BR1015626" s="2381"/>
    </row>
    <row r="1015650" spans="70:70" x14ac:dyDescent="0.25">
      <c r="BR1015650" s="2394"/>
    </row>
    <row r="1015651" spans="70:70" x14ac:dyDescent="0.25">
      <c r="BR1015651" s="2381"/>
    </row>
    <row r="1015675" spans="70:70" x14ac:dyDescent="0.25">
      <c r="BR1015675" s="2394"/>
    </row>
    <row r="1015676" spans="70:70" x14ac:dyDescent="0.25">
      <c r="BR1015676" s="2381"/>
    </row>
    <row r="1015700" spans="70:70" x14ac:dyDescent="0.25">
      <c r="BR1015700" s="2394"/>
    </row>
    <row r="1015701" spans="70:70" x14ac:dyDescent="0.25">
      <c r="BR1015701" s="2381"/>
    </row>
    <row r="1015725" spans="70:70" x14ac:dyDescent="0.25">
      <c r="BR1015725" s="2394"/>
    </row>
    <row r="1015726" spans="70:70" x14ac:dyDescent="0.25">
      <c r="BR1015726" s="2381"/>
    </row>
    <row r="1015750" spans="70:70" x14ac:dyDescent="0.25">
      <c r="BR1015750" s="2394"/>
    </row>
    <row r="1015751" spans="70:70" x14ac:dyDescent="0.25">
      <c r="BR1015751" s="2381"/>
    </row>
    <row r="1015775" spans="70:70" x14ac:dyDescent="0.25">
      <c r="BR1015775" s="2394"/>
    </row>
    <row r="1015776" spans="70:70" x14ac:dyDescent="0.25">
      <c r="BR1015776" s="2381"/>
    </row>
    <row r="1015800" spans="70:70" x14ac:dyDescent="0.25">
      <c r="BR1015800" s="2394"/>
    </row>
    <row r="1015801" spans="70:70" x14ac:dyDescent="0.25">
      <c r="BR1015801" s="2381"/>
    </row>
    <row r="1015825" spans="70:70" x14ac:dyDescent="0.25">
      <c r="BR1015825" s="2394"/>
    </row>
    <row r="1015826" spans="70:70" x14ac:dyDescent="0.25">
      <c r="BR1015826" s="2381"/>
    </row>
    <row r="1015850" spans="70:70" x14ac:dyDescent="0.25">
      <c r="BR1015850" s="2394"/>
    </row>
    <row r="1015851" spans="70:70" x14ac:dyDescent="0.25">
      <c r="BR1015851" s="2381"/>
    </row>
    <row r="1015875" spans="70:70" x14ac:dyDescent="0.25">
      <c r="BR1015875" s="2394"/>
    </row>
    <row r="1015876" spans="70:70" x14ac:dyDescent="0.25">
      <c r="BR1015876" s="2381"/>
    </row>
    <row r="1015900" spans="70:70" x14ac:dyDescent="0.25">
      <c r="BR1015900" s="2394"/>
    </row>
    <row r="1015901" spans="70:70" x14ac:dyDescent="0.25">
      <c r="BR1015901" s="2381"/>
    </row>
    <row r="1015925" spans="70:70" x14ac:dyDescent="0.25">
      <c r="BR1015925" s="2394"/>
    </row>
    <row r="1015926" spans="70:70" x14ac:dyDescent="0.25">
      <c r="BR1015926" s="2381"/>
    </row>
    <row r="1015950" spans="70:70" x14ac:dyDescent="0.25">
      <c r="BR1015950" s="2394"/>
    </row>
    <row r="1015951" spans="70:70" x14ac:dyDescent="0.25">
      <c r="BR1015951" s="2381"/>
    </row>
    <row r="1015975" spans="70:70" x14ac:dyDescent="0.25">
      <c r="BR1015975" s="2394"/>
    </row>
    <row r="1015976" spans="70:70" x14ac:dyDescent="0.25">
      <c r="BR1015976" s="2381"/>
    </row>
    <row r="1016000" spans="70:70" x14ac:dyDescent="0.25">
      <c r="BR1016000" s="2394"/>
    </row>
    <row r="1016001" spans="70:70" x14ac:dyDescent="0.25">
      <c r="BR1016001" s="2381"/>
    </row>
    <row r="1016025" spans="70:70" x14ac:dyDescent="0.25">
      <c r="BR1016025" s="2394"/>
    </row>
    <row r="1016026" spans="70:70" x14ac:dyDescent="0.25">
      <c r="BR1016026" s="2381"/>
    </row>
    <row r="1016050" spans="70:70" x14ac:dyDescent="0.25">
      <c r="BR1016050" s="2394"/>
    </row>
    <row r="1016051" spans="70:70" x14ac:dyDescent="0.25">
      <c r="BR1016051" s="2381"/>
    </row>
    <row r="1016075" spans="70:70" x14ac:dyDescent="0.25">
      <c r="BR1016075" s="2394"/>
    </row>
    <row r="1016076" spans="70:70" x14ac:dyDescent="0.25">
      <c r="BR1016076" s="2381"/>
    </row>
    <row r="1016100" spans="70:70" x14ac:dyDescent="0.25">
      <c r="BR1016100" s="2394"/>
    </row>
    <row r="1016101" spans="70:70" x14ac:dyDescent="0.25">
      <c r="BR1016101" s="2381"/>
    </row>
    <row r="1016125" spans="70:70" x14ac:dyDescent="0.25">
      <c r="BR1016125" s="2394"/>
    </row>
    <row r="1016126" spans="70:70" x14ac:dyDescent="0.25">
      <c r="BR1016126" s="2381"/>
    </row>
    <row r="1016150" spans="70:70" x14ac:dyDescent="0.25">
      <c r="BR1016150" s="2394"/>
    </row>
    <row r="1016151" spans="70:70" x14ac:dyDescent="0.25">
      <c r="BR1016151" s="2381"/>
    </row>
    <row r="1016175" spans="70:70" x14ac:dyDescent="0.25">
      <c r="BR1016175" s="2394"/>
    </row>
    <row r="1016176" spans="70:70" x14ac:dyDescent="0.25">
      <c r="BR1016176" s="2381"/>
    </row>
    <row r="1016200" spans="70:70" x14ac:dyDescent="0.25">
      <c r="BR1016200" s="2394"/>
    </row>
    <row r="1016201" spans="70:70" x14ac:dyDescent="0.25">
      <c r="BR1016201" s="2381"/>
    </row>
    <row r="1016225" spans="70:70" x14ac:dyDescent="0.25">
      <c r="BR1016225" s="2394"/>
    </row>
    <row r="1016226" spans="70:70" x14ac:dyDescent="0.25">
      <c r="BR1016226" s="2381"/>
    </row>
    <row r="1016250" spans="70:70" x14ac:dyDescent="0.25">
      <c r="BR1016250" s="2394"/>
    </row>
    <row r="1016251" spans="70:70" x14ac:dyDescent="0.25">
      <c r="BR1016251" s="2381"/>
    </row>
    <row r="1016275" spans="70:70" x14ac:dyDescent="0.25">
      <c r="BR1016275" s="2394"/>
    </row>
    <row r="1016276" spans="70:70" x14ac:dyDescent="0.25">
      <c r="BR1016276" s="2381"/>
    </row>
    <row r="1016300" spans="70:70" x14ac:dyDescent="0.25">
      <c r="BR1016300" s="2394"/>
    </row>
    <row r="1016301" spans="70:70" x14ac:dyDescent="0.25">
      <c r="BR1016301" s="2381"/>
    </row>
    <row r="1016325" spans="70:70" x14ac:dyDescent="0.25">
      <c r="BR1016325" s="2394"/>
    </row>
    <row r="1016326" spans="70:70" x14ac:dyDescent="0.25">
      <c r="BR1016326" s="2381"/>
    </row>
    <row r="1016350" spans="70:70" x14ac:dyDescent="0.25">
      <c r="BR1016350" s="2394"/>
    </row>
    <row r="1016351" spans="70:70" x14ac:dyDescent="0.25">
      <c r="BR1016351" s="2381"/>
    </row>
    <row r="1016375" spans="70:70" x14ac:dyDescent="0.25">
      <c r="BR1016375" s="2394"/>
    </row>
    <row r="1016376" spans="70:70" x14ac:dyDescent="0.25">
      <c r="BR1016376" s="2381"/>
    </row>
    <row r="1016400" spans="70:70" x14ac:dyDescent="0.25">
      <c r="BR1016400" s="2394"/>
    </row>
    <row r="1016401" spans="70:70" x14ac:dyDescent="0.25">
      <c r="BR1016401" s="2381"/>
    </row>
    <row r="1016425" spans="70:70" x14ac:dyDescent="0.25">
      <c r="BR1016425" s="2394"/>
    </row>
    <row r="1016426" spans="70:70" x14ac:dyDescent="0.25">
      <c r="BR1016426" s="2381"/>
    </row>
    <row r="1016450" spans="70:70" x14ac:dyDescent="0.25">
      <c r="BR1016450" s="2394"/>
    </row>
    <row r="1016451" spans="70:70" x14ac:dyDescent="0.25">
      <c r="BR1016451" s="2381"/>
    </row>
    <row r="1016475" spans="70:70" x14ac:dyDescent="0.25">
      <c r="BR1016475" s="2394"/>
    </row>
    <row r="1016476" spans="70:70" x14ac:dyDescent="0.25">
      <c r="BR1016476" s="2381"/>
    </row>
    <row r="1016500" spans="70:70" x14ac:dyDescent="0.25">
      <c r="BR1016500" s="2394"/>
    </row>
    <row r="1016501" spans="70:70" x14ac:dyDescent="0.25">
      <c r="BR1016501" s="2381"/>
    </row>
    <row r="1016525" spans="70:70" x14ac:dyDescent="0.25">
      <c r="BR1016525" s="2394"/>
    </row>
    <row r="1016526" spans="70:70" x14ac:dyDescent="0.25">
      <c r="BR1016526" s="2381"/>
    </row>
    <row r="1016550" spans="70:70" x14ac:dyDescent="0.25">
      <c r="BR1016550" s="2394"/>
    </row>
    <row r="1016551" spans="70:70" x14ac:dyDescent="0.25">
      <c r="BR1016551" s="2381"/>
    </row>
    <row r="1016575" spans="70:70" x14ac:dyDescent="0.25">
      <c r="BR1016575" s="2394"/>
    </row>
    <row r="1016576" spans="70:70" x14ac:dyDescent="0.25">
      <c r="BR1016576" s="2381"/>
    </row>
    <row r="1016600" spans="70:70" x14ac:dyDescent="0.25">
      <c r="BR1016600" s="2394"/>
    </row>
    <row r="1016601" spans="70:70" x14ac:dyDescent="0.25">
      <c r="BR1016601" s="2381"/>
    </row>
    <row r="1016625" spans="70:70" x14ac:dyDescent="0.25">
      <c r="BR1016625" s="2394"/>
    </row>
    <row r="1016626" spans="70:70" x14ac:dyDescent="0.25">
      <c r="BR1016626" s="2381"/>
    </row>
    <row r="1016650" spans="70:70" x14ac:dyDescent="0.25">
      <c r="BR1016650" s="2394"/>
    </row>
    <row r="1016651" spans="70:70" x14ac:dyDescent="0.25">
      <c r="BR1016651" s="2381"/>
    </row>
    <row r="1016675" spans="70:70" x14ac:dyDescent="0.25">
      <c r="BR1016675" s="2394"/>
    </row>
    <row r="1016676" spans="70:70" x14ac:dyDescent="0.25">
      <c r="BR1016676" s="2381"/>
    </row>
    <row r="1016700" spans="70:70" x14ac:dyDescent="0.25">
      <c r="BR1016700" s="2394"/>
    </row>
    <row r="1016701" spans="70:70" x14ac:dyDescent="0.25">
      <c r="BR1016701" s="2381"/>
    </row>
    <row r="1016725" spans="70:70" x14ac:dyDescent="0.25">
      <c r="BR1016725" s="2394"/>
    </row>
    <row r="1016726" spans="70:70" x14ac:dyDescent="0.25">
      <c r="BR1016726" s="2381"/>
    </row>
    <row r="1016750" spans="70:70" x14ac:dyDescent="0.25">
      <c r="BR1016750" s="2394"/>
    </row>
    <row r="1016751" spans="70:70" x14ac:dyDescent="0.25">
      <c r="BR1016751" s="2381"/>
    </row>
    <row r="1016775" spans="70:70" x14ac:dyDescent="0.25">
      <c r="BR1016775" s="2394"/>
    </row>
    <row r="1016776" spans="70:70" x14ac:dyDescent="0.25">
      <c r="BR1016776" s="2381"/>
    </row>
    <row r="1016800" spans="70:70" x14ac:dyDescent="0.25">
      <c r="BR1016800" s="2394"/>
    </row>
    <row r="1016801" spans="70:70" x14ac:dyDescent="0.25">
      <c r="BR1016801" s="2381"/>
    </row>
    <row r="1016825" spans="70:70" x14ac:dyDescent="0.25">
      <c r="BR1016825" s="2394"/>
    </row>
    <row r="1016826" spans="70:70" x14ac:dyDescent="0.25">
      <c r="BR1016826" s="2381"/>
    </row>
    <row r="1016850" spans="70:70" x14ac:dyDescent="0.25">
      <c r="BR1016850" s="2394"/>
    </row>
    <row r="1016851" spans="70:70" x14ac:dyDescent="0.25">
      <c r="BR1016851" s="2381"/>
    </row>
    <row r="1016875" spans="70:70" x14ac:dyDescent="0.25">
      <c r="BR1016875" s="2394"/>
    </row>
    <row r="1016876" spans="70:70" x14ac:dyDescent="0.25">
      <c r="BR1016876" s="2381"/>
    </row>
    <row r="1016900" spans="70:70" x14ac:dyDescent="0.25">
      <c r="BR1016900" s="2394"/>
    </row>
    <row r="1016901" spans="70:70" x14ac:dyDescent="0.25">
      <c r="BR1016901" s="2381"/>
    </row>
    <row r="1016925" spans="70:70" x14ac:dyDescent="0.25">
      <c r="BR1016925" s="2394"/>
    </row>
    <row r="1016926" spans="70:70" x14ac:dyDescent="0.25">
      <c r="BR1016926" s="2381"/>
    </row>
    <row r="1016950" spans="70:70" x14ac:dyDescent="0.25">
      <c r="BR1016950" s="2394"/>
    </row>
    <row r="1016951" spans="70:70" x14ac:dyDescent="0.25">
      <c r="BR1016951" s="2381"/>
    </row>
    <row r="1016975" spans="70:70" x14ac:dyDescent="0.25">
      <c r="BR1016975" s="2394"/>
    </row>
    <row r="1016976" spans="70:70" x14ac:dyDescent="0.25">
      <c r="BR1016976" s="2381"/>
    </row>
    <row r="1017000" spans="70:70" x14ac:dyDescent="0.25">
      <c r="BR1017000" s="2394"/>
    </row>
    <row r="1017001" spans="70:70" x14ac:dyDescent="0.25">
      <c r="BR1017001" s="2381"/>
    </row>
    <row r="1017025" spans="70:70" x14ac:dyDescent="0.25">
      <c r="BR1017025" s="2394"/>
    </row>
    <row r="1017026" spans="70:70" x14ac:dyDescent="0.25">
      <c r="BR1017026" s="2381"/>
    </row>
    <row r="1017050" spans="70:70" x14ac:dyDescent="0.25">
      <c r="BR1017050" s="2394"/>
    </row>
    <row r="1017051" spans="70:70" x14ac:dyDescent="0.25">
      <c r="BR1017051" s="2381"/>
    </row>
    <row r="1017075" spans="70:70" x14ac:dyDescent="0.25">
      <c r="BR1017075" s="2394"/>
    </row>
    <row r="1017076" spans="70:70" x14ac:dyDescent="0.25">
      <c r="BR1017076" s="2381"/>
    </row>
    <row r="1017100" spans="70:70" x14ac:dyDescent="0.25">
      <c r="BR1017100" s="2394"/>
    </row>
    <row r="1017101" spans="70:70" x14ac:dyDescent="0.25">
      <c r="BR1017101" s="2381"/>
    </row>
    <row r="1017125" spans="70:70" x14ac:dyDescent="0.25">
      <c r="BR1017125" s="2394"/>
    </row>
    <row r="1017126" spans="70:70" x14ac:dyDescent="0.25">
      <c r="BR1017126" s="2381"/>
    </row>
    <row r="1017150" spans="70:70" x14ac:dyDescent="0.25">
      <c r="BR1017150" s="2394"/>
    </row>
    <row r="1017151" spans="70:70" x14ac:dyDescent="0.25">
      <c r="BR1017151" s="2381"/>
    </row>
    <row r="1017175" spans="70:70" x14ac:dyDescent="0.25">
      <c r="BR1017175" s="2394"/>
    </row>
    <row r="1017176" spans="70:70" x14ac:dyDescent="0.25">
      <c r="BR1017176" s="2381"/>
    </row>
    <row r="1017200" spans="70:70" x14ac:dyDescent="0.25">
      <c r="BR1017200" s="2394"/>
    </row>
    <row r="1017201" spans="70:70" x14ac:dyDescent="0.25">
      <c r="BR1017201" s="2381"/>
    </row>
    <row r="1017225" spans="70:70" x14ac:dyDescent="0.25">
      <c r="BR1017225" s="2394"/>
    </row>
    <row r="1017226" spans="70:70" x14ac:dyDescent="0.25">
      <c r="BR1017226" s="2381"/>
    </row>
    <row r="1017250" spans="70:70" x14ac:dyDescent="0.25">
      <c r="BR1017250" s="2394"/>
    </row>
    <row r="1017251" spans="70:70" x14ac:dyDescent="0.25">
      <c r="BR1017251" s="2381"/>
    </row>
    <row r="1017275" spans="70:70" x14ac:dyDescent="0.25">
      <c r="BR1017275" s="2394"/>
    </row>
    <row r="1017276" spans="70:70" x14ac:dyDescent="0.25">
      <c r="BR1017276" s="2381"/>
    </row>
    <row r="1017300" spans="70:70" x14ac:dyDescent="0.25">
      <c r="BR1017300" s="2394"/>
    </row>
    <row r="1017301" spans="70:70" x14ac:dyDescent="0.25">
      <c r="BR1017301" s="2381"/>
    </row>
    <row r="1017325" spans="70:70" x14ac:dyDescent="0.25">
      <c r="BR1017325" s="2394"/>
    </row>
    <row r="1017326" spans="70:70" x14ac:dyDescent="0.25">
      <c r="BR1017326" s="2381"/>
    </row>
    <row r="1017350" spans="70:70" x14ac:dyDescent="0.25">
      <c r="BR1017350" s="2394"/>
    </row>
    <row r="1017351" spans="70:70" x14ac:dyDescent="0.25">
      <c r="BR1017351" s="2381"/>
    </row>
    <row r="1017375" spans="70:70" x14ac:dyDescent="0.25">
      <c r="BR1017375" s="2394"/>
    </row>
    <row r="1017376" spans="70:70" x14ac:dyDescent="0.25">
      <c r="BR1017376" s="2381"/>
    </row>
    <row r="1017400" spans="70:70" x14ac:dyDescent="0.25">
      <c r="BR1017400" s="2394"/>
    </row>
    <row r="1017401" spans="70:70" x14ac:dyDescent="0.25">
      <c r="BR1017401" s="2381"/>
    </row>
    <row r="1017425" spans="70:70" x14ac:dyDescent="0.25">
      <c r="BR1017425" s="2394"/>
    </row>
    <row r="1017426" spans="70:70" x14ac:dyDescent="0.25">
      <c r="BR1017426" s="2381"/>
    </row>
    <row r="1017450" spans="70:70" x14ac:dyDescent="0.25">
      <c r="BR1017450" s="2394"/>
    </row>
    <row r="1017451" spans="70:70" x14ac:dyDescent="0.25">
      <c r="BR1017451" s="2381"/>
    </row>
    <row r="1017475" spans="70:70" x14ac:dyDescent="0.25">
      <c r="BR1017475" s="2394"/>
    </row>
    <row r="1017476" spans="70:70" x14ac:dyDescent="0.25">
      <c r="BR1017476" s="2381"/>
    </row>
    <row r="1017500" spans="70:70" x14ac:dyDescent="0.25">
      <c r="BR1017500" s="2394"/>
    </row>
    <row r="1017501" spans="70:70" x14ac:dyDescent="0.25">
      <c r="BR1017501" s="2381"/>
    </row>
    <row r="1017525" spans="70:70" x14ac:dyDescent="0.25">
      <c r="BR1017525" s="2394"/>
    </row>
    <row r="1017526" spans="70:70" x14ac:dyDescent="0.25">
      <c r="BR1017526" s="2381"/>
    </row>
    <row r="1017550" spans="70:70" x14ac:dyDescent="0.25">
      <c r="BR1017550" s="2394"/>
    </row>
    <row r="1017551" spans="70:70" x14ac:dyDescent="0.25">
      <c r="BR1017551" s="2381"/>
    </row>
    <row r="1017575" spans="70:70" x14ac:dyDescent="0.25">
      <c r="BR1017575" s="2394"/>
    </row>
    <row r="1017576" spans="70:70" x14ac:dyDescent="0.25">
      <c r="BR1017576" s="2381"/>
    </row>
    <row r="1017600" spans="70:70" x14ac:dyDescent="0.25">
      <c r="BR1017600" s="2394"/>
    </row>
    <row r="1017601" spans="70:70" x14ac:dyDescent="0.25">
      <c r="BR1017601" s="2381"/>
    </row>
    <row r="1017625" spans="70:70" x14ac:dyDescent="0.25">
      <c r="BR1017625" s="2394"/>
    </row>
    <row r="1017626" spans="70:70" x14ac:dyDescent="0.25">
      <c r="BR1017626" s="2381"/>
    </row>
    <row r="1017650" spans="70:70" x14ac:dyDescent="0.25">
      <c r="BR1017650" s="2394"/>
    </row>
    <row r="1017651" spans="70:70" x14ac:dyDescent="0.25">
      <c r="BR1017651" s="2381"/>
    </row>
    <row r="1017675" spans="70:70" x14ac:dyDescent="0.25">
      <c r="BR1017675" s="2394"/>
    </row>
    <row r="1017676" spans="70:70" x14ac:dyDescent="0.25">
      <c r="BR1017676" s="2381"/>
    </row>
    <row r="1017700" spans="70:70" x14ac:dyDescent="0.25">
      <c r="BR1017700" s="2394"/>
    </row>
    <row r="1017701" spans="70:70" x14ac:dyDescent="0.25">
      <c r="BR1017701" s="2381"/>
    </row>
    <row r="1017725" spans="70:70" x14ac:dyDescent="0.25">
      <c r="BR1017725" s="2394"/>
    </row>
    <row r="1017726" spans="70:70" x14ac:dyDescent="0.25">
      <c r="BR1017726" s="2381"/>
    </row>
    <row r="1017750" spans="70:70" x14ac:dyDescent="0.25">
      <c r="BR1017750" s="2394"/>
    </row>
    <row r="1017751" spans="70:70" x14ac:dyDescent="0.25">
      <c r="BR1017751" s="2381"/>
    </row>
    <row r="1017775" spans="70:70" x14ac:dyDescent="0.25">
      <c r="BR1017775" s="2394"/>
    </row>
    <row r="1017776" spans="70:70" x14ac:dyDescent="0.25">
      <c r="BR1017776" s="2381"/>
    </row>
    <row r="1017800" spans="70:70" x14ac:dyDescent="0.25">
      <c r="BR1017800" s="2394"/>
    </row>
    <row r="1017801" spans="70:70" x14ac:dyDescent="0.25">
      <c r="BR1017801" s="2381"/>
    </row>
    <row r="1017825" spans="70:70" x14ac:dyDescent="0.25">
      <c r="BR1017825" s="2394"/>
    </row>
    <row r="1017826" spans="70:70" x14ac:dyDescent="0.25">
      <c r="BR1017826" s="2381"/>
    </row>
    <row r="1017850" spans="70:70" x14ac:dyDescent="0.25">
      <c r="BR1017850" s="2394"/>
    </row>
    <row r="1017851" spans="70:70" x14ac:dyDescent="0.25">
      <c r="BR1017851" s="2381"/>
    </row>
    <row r="1017875" spans="70:70" x14ac:dyDescent="0.25">
      <c r="BR1017875" s="2394"/>
    </row>
    <row r="1017876" spans="70:70" x14ac:dyDescent="0.25">
      <c r="BR1017876" s="2381"/>
    </row>
    <row r="1017900" spans="70:70" x14ac:dyDescent="0.25">
      <c r="BR1017900" s="2394"/>
    </row>
    <row r="1017901" spans="70:70" x14ac:dyDescent="0.25">
      <c r="BR1017901" s="2381"/>
    </row>
    <row r="1017925" spans="70:70" x14ac:dyDescent="0.25">
      <c r="BR1017925" s="2394"/>
    </row>
    <row r="1017926" spans="70:70" x14ac:dyDescent="0.25">
      <c r="BR1017926" s="2381"/>
    </row>
    <row r="1017950" spans="70:70" x14ac:dyDescent="0.25">
      <c r="BR1017950" s="2394"/>
    </row>
    <row r="1017951" spans="70:70" x14ac:dyDescent="0.25">
      <c r="BR1017951" s="2381"/>
    </row>
    <row r="1017975" spans="70:70" x14ac:dyDescent="0.25">
      <c r="BR1017975" s="2394"/>
    </row>
    <row r="1017976" spans="70:70" x14ac:dyDescent="0.25">
      <c r="BR1017976" s="2381"/>
    </row>
    <row r="1018000" spans="70:70" x14ac:dyDescent="0.25">
      <c r="BR1018000" s="2394"/>
    </row>
    <row r="1018001" spans="70:70" x14ac:dyDescent="0.25">
      <c r="BR1018001" s="2381"/>
    </row>
    <row r="1018025" spans="70:70" x14ac:dyDescent="0.25">
      <c r="BR1018025" s="2394"/>
    </row>
    <row r="1018026" spans="70:70" x14ac:dyDescent="0.25">
      <c r="BR1018026" s="2381"/>
    </row>
    <row r="1018050" spans="70:70" x14ac:dyDescent="0.25">
      <c r="BR1018050" s="2394"/>
    </row>
    <row r="1018051" spans="70:70" x14ac:dyDescent="0.25">
      <c r="BR1018051" s="2381"/>
    </row>
    <row r="1018075" spans="70:70" x14ac:dyDescent="0.25">
      <c r="BR1018075" s="2394"/>
    </row>
    <row r="1018076" spans="70:70" x14ac:dyDescent="0.25">
      <c r="BR1018076" s="2381"/>
    </row>
    <row r="1018100" spans="70:70" x14ac:dyDescent="0.25">
      <c r="BR1018100" s="2394"/>
    </row>
    <row r="1018101" spans="70:70" x14ac:dyDescent="0.25">
      <c r="BR1018101" s="2381"/>
    </row>
    <row r="1018125" spans="70:70" x14ac:dyDescent="0.25">
      <c r="BR1018125" s="2394"/>
    </row>
    <row r="1018126" spans="70:70" x14ac:dyDescent="0.25">
      <c r="BR1018126" s="2381"/>
    </row>
    <row r="1018150" spans="70:70" x14ac:dyDescent="0.25">
      <c r="BR1018150" s="2394"/>
    </row>
    <row r="1018151" spans="70:70" x14ac:dyDescent="0.25">
      <c r="BR1018151" s="2381"/>
    </row>
    <row r="1018175" spans="70:70" x14ac:dyDescent="0.25">
      <c r="BR1018175" s="2394"/>
    </row>
    <row r="1018176" spans="70:70" x14ac:dyDescent="0.25">
      <c r="BR1018176" s="2381"/>
    </row>
    <row r="1018200" spans="70:70" x14ac:dyDescent="0.25">
      <c r="BR1018200" s="2394"/>
    </row>
    <row r="1018201" spans="70:70" x14ac:dyDescent="0.25">
      <c r="BR1018201" s="2381"/>
    </row>
    <row r="1018225" spans="70:70" x14ac:dyDescent="0.25">
      <c r="BR1018225" s="2394"/>
    </row>
    <row r="1018226" spans="70:70" x14ac:dyDescent="0.25">
      <c r="BR1018226" s="2381"/>
    </row>
    <row r="1018250" spans="70:70" x14ac:dyDescent="0.25">
      <c r="BR1018250" s="2394"/>
    </row>
    <row r="1018251" spans="70:70" x14ac:dyDescent="0.25">
      <c r="BR1018251" s="2381"/>
    </row>
    <row r="1018275" spans="70:70" x14ac:dyDescent="0.25">
      <c r="BR1018275" s="2394"/>
    </row>
    <row r="1018276" spans="70:70" x14ac:dyDescent="0.25">
      <c r="BR1018276" s="2381"/>
    </row>
    <row r="1018300" spans="70:70" x14ac:dyDescent="0.25">
      <c r="BR1018300" s="2394"/>
    </row>
    <row r="1018301" spans="70:70" x14ac:dyDescent="0.25">
      <c r="BR1018301" s="2381"/>
    </row>
    <row r="1018325" spans="70:70" x14ac:dyDescent="0.25">
      <c r="BR1018325" s="2394"/>
    </row>
    <row r="1018326" spans="70:70" x14ac:dyDescent="0.25">
      <c r="BR1018326" s="2381"/>
    </row>
    <row r="1018350" spans="70:70" x14ac:dyDescent="0.25">
      <c r="BR1018350" s="2394"/>
    </row>
    <row r="1018351" spans="70:70" x14ac:dyDescent="0.25">
      <c r="BR1018351" s="2381"/>
    </row>
    <row r="1018375" spans="70:70" x14ac:dyDescent="0.25">
      <c r="BR1018375" s="2394"/>
    </row>
    <row r="1018376" spans="70:70" x14ac:dyDescent="0.25">
      <c r="BR1018376" s="2381"/>
    </row>
    <row r="1018400" spans="70:70" x14ac:dyDescent="0.25">
      <c r="BR1018400" s="2394"/>
    </row>
    <row r="1018401" spans="70:70" x14ac:dyDescent="0.25">
      <c r="BR1018401" s="2381"/>
    </row>
    <row r="1018425" spans="70:70" x14ac:dyDescent="0.25">
      <c r="BR1018425" s="2394"/>
    </row>
    <row r="1018426" spans="70:70" x14ac:dyDescent="0.25">
      <c r="BR1018426" s="2381"/>
    </row>
    <row r="1018450" spans="70:70" x14ac:dyDescent="0.25">
      <c r="BR1018450" s="2394"/>
    </row>
    <row r="1018451" spans="70:70" x14ac:dyDescent="0.25">
      <c r="BR1018451" s="2381"/>
    </row>
    <row r="1018475" spans="70:70" x14ac:dyDescent="0.25">
      <c r="BR1018475" s="2394"/>
    </row>
    <row r="1018476" spans="70:70" x14ac:dyDescent="0.25">
      <c r="BR1018476" s="2381"/>
    </row>
    <row r="1018500" spans="70:70" x14ac:dyDescent="0.25">
      <c r="BR1018500" s="2394"/>
    </row>
    <row r="1018501" spans="70:70" x14ac:dyDescent="0.25">
      <c r="BR1018501" s="2381"/>
    </row>
    <row r="1018525" spans="70:70" x14ac:dyDescent="0.25">
      <c r="BR1018525" s="2394"/>
    </row>
    <row r="1018526" spans="70:70" x14ac:dyDescent="0.25">
      <c r="BR1018526" s="2381"/>
    </row>
    <row r="1018550" spans="70:70" x14ac:dyDescent="0.25">
      <c r="BR1018550" s="2394"/>
    </row>
    <row r="1018551" spans="70:70" x14ac:dyDescent="0.25">
      <c r="BR1018551" s="2381"/>
    </row>
    <row r="1018575" spans="70:70" x14ac:dyDescent="0.25">
      <c r="BR1018575" s="2394"/>
    </row>
    <row r="1018576" spans="70:70" x14ac:dyDescent="0.25">
      <c r="BR1018576" s="2381"/>
    </row>
    <row r="1018600" spans="70:70" x14ac:dyDescent="0.25">
      <c r="BR1018600" s="2394"/>
    </row>
    <row r="1018601" spans="70:70" x14ac:dyDescent="0.25">
      <c r="BR1018601" s="2381"/>
    </row>
    <row r="1018625" spans="70:70" x14ac:dyDescent="0.25">
      <c r="BR1018625" s="2394"/>
    </row>
    <row r="1018626" spans="70:70" x14ac:dyDescent="0.25">
      <c r="BR1018626" s="2381"/>
    </row>
    <row r="1018650" spans="70:70" x14ac:dyDescent="0.25">
      <c r="BR1018650" s="2394"/>
    </row>
    <row r="1018651" spans="70:70" x14ac:dyDescent="0.25">
      <c r="BR1018651" s="2381"/>
    </row>
    <row r="1018675" spans="70:70" x14ac:dyDescent="0.25">
      <c r="BR1018675" s="2394"/>
    </row>
    <row r="1018676" spans="70:70" x14ac:dyDescent="0.25">
      <c r="BR1018676" s="2381"/>
    </row>
    <row r="1018700" spans="70:70" x14ac:dyDescent="0.25">
      <c r="BR1018700" s="2394"/>
    </row>
    <row r="1018701" spans="70:70" x14ac:dyDescent="0.25">
      <c r="BR1018701" s="2381"/>
    </row>
    <row r="1018725" spans="70:70" x14ac:dyDescent="0.25">
      <c r="BR1018725" s="2394"/>
    </row>
    <row r="1018726" spans="70:70" x14ac:dyDescent="0.25">
      <c r="BR1018726" s="2381"/>
    </row>
    <row r="1018750" spans="70:70" x14ac:dyDescent="0.25">
      <c r="BR1018750" s="2394"/>
    </row>
    <row r="1018751" spans="70:70" x14ac:dyDescent="0.25">
      <c r="BR1018751" s="2381"/>
    </row>
    <row r="1018775" spans="70:70" x14ac:dyDescent="0.25">
      <c r="BR1018775" s="2394"/>
    </row>
    <row r="1018776" spans="70:70" x14ac:dyDescent="0.25">
      <c r="BR1018776" s="2381"/>
    </row>
    <row r="1018800" spans="70:70" x14ac:dyDescent="0.25">
      <c r="BR1018800" s="2394"/>
    </row>
    <row r="1018801" spans="70:70" x14ac:dyDescent="0.25">
      <c r="BR1018801" s="2381"/>
    </row>
    <row r="1018825" spans="70:70" x14ac:dyDescent="0.25">
      <c r="BR1018825" s="2394"/>
    </row>
    <row r="1018826" spans="70:70" x14ac:dyDescent="0.25">
      <c r="BR1018826" s="2381"/>
    </row>
    <row r="1018850" spans="70:70" x14ac:dyDescent="0.25">
      <c r="BR1018850" s="2394"/>
    </row>
    <row r="1018851" spans="70:70" x14ac:dyDescent="0.25">
      <c r="BR1018851" s="2381"/>
    </row>
    <row r="1018875" spans="70:70" x14ac:dyDescent="0.25">
      <c r="BR1018875" s="2394"/>
    </row>
    <row r="1018876" spans="70:70" x14ac:dyDescent="0.25">
      <c r="BR1018876" s="2381"/>
    </row>
    <row r="1018900" spans="70:70" x14ac:dyDescent="0.25">
      <c r="BR1018900" s="2394"/>
    </row>
    <row r="1018901" spans="70:70" x14ac:dyDescent="0.25">
      <c r="BR1018901" s="2381"/>
    </row>
    <row r="1018925" spans="70:70" x14ac:dyDescent="0.25">
      <c r="BR1018925" s="2394"/>
    </row>
    <row r="1018926" spans="70:70" x14ac:dyDescent="0.25">
      <c r="BR1018926" s="2381"/>
    </row>
    <row r="1018950" spans="70:70" x14ac:dyDescent="0.25">
      <c r="BR1018950" s="2394"/>
    </row>
    <row r="1018951" spans="70:70" x14ac:dyDescent="0.25">
      <c r="BR1018951" s="2381"/>
    </row>
    <row r="1018975" spans="70:70" x14ac:dyDescent="0.25">
      <c r="BR1018975" s="2394"/>
    </row>
    <row r="1018976" spans="70:70" x14ac:dyDescent="0.25">
      <c r="BR1018976" s="2381"/>
    </row>
    <row r="1019000" spans="70:70" x14ac:dyDescent="0.25">
      <c r="BR1019000" s="2394"/>
    </row>
    <row r="1019001" spans="70:70" x14ac:dyDescent="0.25">
      <c r="BR1019001" s="2381"/>
    </row>
    <row r="1019025" spans="70:70" x14ac:dyDescent="0.25">
      <c r="BR1019025" s="2394"/>
    </row>
    <row r="1019026" spans="70:70" x14ac:dyDescent="0.25">
      <c r="BR1019026" s="2381"/>
    </row>
    <row r="1019050" spans="70:70" x14ac:dyDescent="0.25">
      <c r="BR1019050" s="2394"/>
    </row>
    <row r="1019051" spans="70:70" x14ac:dyDescent="0.25">
      <c r="BR1019051" s="2381"/>
    </row>
    <row r="1019075" spans="70:70" x14ac:dyDescent="0.25">
      <c r="BR1019075" s="2394"/>
    </row>
    <row r="1019076" spans="70:70" x14ac:dyDescent="0.25">
      <c r="BR1019076" s="2381"/>
    </row>
    <row r="1019100" spans="70:70" x14ac:dyDescent="0.25">
      <c r="BR1019100" s="2394"/>
    </row>
    <row r="1019101" spans="70:70" x14ac:dyDescent="0.25">
      <c r="BR1019101" s="2381"/>
    </row>
    <row r="1019125" spans="70:70" x14ac:dyDescent="0.25">
      <c r="BR1019125" s="2394"/>
    </row>
    <row r="1019126" spans="70:70" x14ac:dyDescent="0.25">
      <c r="BR1019126" s="2381"/>
    </row>
    <row r="1019150" spans="70:70" x14ac:dyDescent="0.25">
      <c r="BR1019150" s="2394"/>
    </row>
    <row r="1019151" spans="70:70" x14ac:dyDescent="0.25">
      <c r="BR1019151" s="2381"/>
    </row>
    <row r="1019175" spans="70:70" x14ac:dyDescent="0.25">
      <c r="BR1019175" s="2394"/>
    </row>
    <row r="1019176" spans="70:70" x14ac:dyDescent="0.25">
      <c r="BR1019176" s="2381"/>
    </row>
    <row r="1019200" spans="70:70" x14ac:dyDescent="0.25">
      <c r="BR1019200" s="2394"/>
    </row>
    <row r="1019201" spans="70:70" x14ac:dyDescent="0.25">
      <c r="BR1019201" s="2381"/>
    </row>
    <row r="1019225" spans="70:70" x14ac:dyDescent="0.25">
      <c r="BR1019225" s="2394"/>
    </row>
    <row r="1019226" spans="70:70" x14ac:dyDescent="0.25">
      <c r="BR1019226" s="2381"/>
    </row>
    <row r="1019250" spans="70:70" x14ac:dyDescent="0.25">
      <c r="BR1019250" s="2394"/>
    </row>
    <row r="1019251" spans="70:70" x14ac:dyDescent="0.25">
      <c r="BR1019251" s="2381"/>
    </row>
    <row r="1019275" spans="70:70" x14ac:dyDescent="0.25">
      <c r="BR1019275" s="2394"/>
    </row>
    <row r="1019276" spans="70:70" x14ac:dyDescent="0.25">
      <c r="BR1019276" s="2381"/>
    </row>
    <row r="1019300" spans="70:70" x14ac:dyDescent="0.25">
      <c r="BR1019300" s="2394"/>
    </row>
    <row r="1019301" spans="70:70" x14ac:dyDescent="0.25">
      <c r="BR1019301" s="2381"/>
    </row>
    <row r="1019325" spans="70:70" x14ac:dyDescent="0.25">
      <c r="BR1019325" s="2394"/>
    </row>
    <row r="1019326" spans="70:70" x14ac:dyDescent="0.25">
      <c r="BR1019326" s="2381"/>
    </row>
    <row r="1019350" spans="70:70" x14ac:dyDescent="0.25">
      <c r="BR1019350" s="2394"/>
    </row>
    <row r="1019351" spans="70:70" x14ac:dyDescent="0.25">
      <c r="BR1019351" s="2381"/>
    </row>
    <row r="1019375" spans="70:70" x14ac:dyDescent="0.25">
      <c r="BR1019375" s="2394"/>
    </row>
    <row r="1019376" spans="70:70" x14ac:dyDescent="0.25">
      <c r="BR1019376" s="2381"/>
    </row>
    <row r="1019400" spans="70:70" x14ac:dyDescent="0.25">
      <c r="BR1019400" s="2394"/>
    </row>
    <row r="1019401" spans="70:70" x14ac:dyDescent="0.25">
      <c r="BR1019401" s="2381"/>
    </row>
    <row r="1019425" spans="70:70" x14ac:dyDescent="0.25">
      <c r="BR1019425" s="2394"/>
    </row>
    <row r="1019426" spans="70:70" x14ac:dyDescent="0.25">
      <c r="BR1019426" s="2381"/>
    </row>
    <row r="1019450" spans="70:70" x14ac:dyDescent="0.25">
      <c r="BR1019450" s="2394"/>
    </row>
    <row r="1019451" spans="70:70" x14ac:dyDescent="0.25">
      <c r="BR1019451" s="2381"/>
    </row>
    <row r="1019475" spans="70:70" x14ac:dyDescent="0.25">
      <c r="BR1019475" s="2394"/>
    </row>
    <row r="1019476" spans="70:70" x14ac:dyDescent="0.25">
      <c r="BR1019476" s="2381"/>
    </row>
    <row r="1019500" spans="70:70" x14ac:dyDescent="0.25">
      <c r="BR1019500" s="2394"/>
    </row>
    <row r="1019501" spans="70:70" x14ac:dyDescent="0.25">
      <c r="BR1019501" s="2381"/>
    </row>
    <row r="1019525" spans="70:70" x14ac:dyDescent="0.25">
      <c r="BR1019525" s="2394"/>
    </row>
    <row r="1019526" spans="70:70" x14ac:dyDescent="0.25">
      <c r="BR1019526" s="2381"/>
    </row>
    <row r="1019550" spans="70:70" x14ac:dyDescent="0.25">
      <c r="BR1019550" s="2394"/>
    </row>
    <row r="1019551" spans="70:70" x14ac:dyDescent="0.25">
      <c r="BR1019551" s="2381"/>
    </row>
    <row r="1019575" spans="70:70" x14ac:dyDescent="0.25">
      <c r="BR1019575" s="2394"/>
    </row>
    <row r="1019576" spans="70:70" x14ac:dyDescent="0.25">
      <c r="BR1019576" s="2381"/>
    </row>
    <row r="1019600" spans="70:70" x14ac:dyDescent="0.25">
      <c r="BR1019600" s="2394"/>
    </row>
    <row r="1019601" spans="70:70" x14ac:dyDescent="0.25">
      <c r="BR1019601" s="2381"/>
    </row>
    <row r="1019625" spans="70:70" x14ac:dyDescent="0.25">
      <c r="BR1019625" s="2394"/>
    </row>
    <row r="1019626" spans="70:70" x14ac:dyDescent="0.25">
      <c r="BR1019626" s="2381"/>
    </row>
    <row r="1019650" spans="70:70" x14ac:dyDescent="0.25">
      <c r="BR1019650" s="2394"/>
    </row>
    <row r="1019651" spans="70:70" x14ac:dyDescent="0.25">
      <c r="BR1019651" s="2381"/>
    </row>
    <row r="1019675" spans="70:70" x14ac:dyDescent="0.25">
      <c r="BR1019675" s="2394"/>
    </row>
    <row r="1019676" spans="70:70" x14ac:dyDescent="0.25">
      <c r="BR1019676" s="2381"/>
    </row>
    <row r="1019700" spans="70:70" x14ac:dyDescent="0.25">
      <c r="BR1019700" s="2394"/>
    </row>
    <row r="1019701" spans="70:70" x14ac:dyDescent="0.25">
      <c r="BR1019701" s="2381"/>
    </row>
    <row r="1019725" spans="70:70" x14ac:dyDescent="0.25">
      <c r="BR1019725" s="2394"/>
    </row>
    <row r="1019726" spans="70:70" x14ac:dyDescent="0.25">
      <c r="BR1019726" s="2381"/>
    </row>
    <row r="1019750" spans="70:70" x14ac:dyDescent="0.25">
      <c r="BR1019750" s="2394"/>
    </row>
    <row r="1019751" spans="70:70" x14ac:dyDescent="0.25">
      <c r="BR1019751" s="2381"/>
    </row>
    <row r="1019775" spans="70:70" x14ac:dyDescent="0.25">
      <c r="BR1019775" s="2394"/>
    </row>
    <row r="1019776" spans="70:70" x14ac:dyDescent="0.25">
      <c r="BR1019776" s="2381"/>
    </row>
    <row r="1019800" spans="70:70" x14ac:dyDescent="0.25">
      <c r="BR1019800" s="2394"/>
    </row>
    <row r="1019801" spans="70:70" x14ac:dyDescent="0.25">
      <c r="BR1019801" s="2381"/>
    </row>
    <row r="1019825" spans="70:70" x14ac:dyDescent="0.25">
      <c r="BR1019825" s="2394"/>
    </row>
    <row r="1019826" spans="70:70" x14ac:dyDescent="0.25">
      <c r="BR1019826" s="2381"/>
    </row>
    <row r="1019850" spans="70:70" x14ac:dyDescent="0.25">
      <c r="BR1019850" s="2394"/>
    </row>
    <row r="1019851" spans="70:70" x14ac:dyDescent="0.25">
      <c r="BR1019851" s="2381"/>
    </row>
    <row r="1019875" spans="70:70" x14ac:dyDescent="0.25">
      <c r="BR1019875" s="2394"/>
    </row>
    <row r="1019876" spans="70:70" x14ac:dyDescent="0.25">
      <c r="BR1019876" s="2381"/>
    </row>
    <row r="1019900" spans="70:70" x14ac:dyDescent="0.25">
      <c r="BR1019900" s="2394"/>
    </row>
    <row r="1019901" spans="70:70" x14ac:dyDescent="0.25">
      <c r="BR1019901" s="2381"/>
    </row>
    <row r="1019925" spans="70:70" x14ac:dyDescent="0.25">
      <c r="BR1019925" s="2394"/>
    </row>
    <row r="1019926" spans="70:70" x14ac:dyDescent="0.25">
      <c r="BR1019926" s="2381"/>
    </row>
    <row r="1019950" spans="70:70" x14ac:dyDescent="0.25">
      <c r="BR1019950" s="2394"/>
    </row>
    <row r="1019951" spans="70:70" x14ac:dyDescent="0.25">
      <c r="BR1019951" s="2381"/>
    </row>
    <row r="1019975" spans="70:70" x14ac:dyDescent="0.25">
      <c r="BR1019975" s="2394"/>
    </row>
    <row r="1019976" spans="70:70" x14ac:dyDescent="0.25">
      <c r="BR1019976" s="2381"/>
    </row>
    <row r="1020000" spans="70:70" x14ac:dyDescent="0.25">
      <c r="BR1020000" s="2394"/>
    </row>
    <row r="1020001" spans="70:70" x14ac:dyDescent="0.25">
      <c r="BR1020001" s="2381"/>
    </row>
    <row r="1020025" spans="70:70" x14ac:dyDescent="0.25">
      <c r="BR1020025" s="2394"/>
    </row>
    <row r="1020026" spans="70:70" x14ac:dyDescent="0.25">
      <c r="BR1020026" s="2381"/>
    </row>
    <row r="1020050" spans="70:70" x14ac:dyDescent="0.25">
      <c r="BR1020050" s="2394"/>
    </row>
    <row r="1020051" spans="70:70" x14ac:dyDescent="0.25">
      <c r="BR1020051" s="2381"/>
    </row>
    <row r="1020075" spans="70:70" x14ac:dyDescent="0.25">
      <c r="BR1020075" s="2394"/>
    </row>
    <row r="1020076" spans="70:70" x14ac:dyDescent="0.25">
      <c r="BR1020076" s="2381"/>
    </row>
    <row r="1020100" spans="70:70" x14ac:dyDescent="0.25">
      <c r="BR1020100" s="2394"/>
    </row>
    <row r="1020101" spans="70:70" x14ac:dyDescent="0.25">
      <c r="BR1020101" s="2381"/>
    </row>
    <row r="1020125" spans="70:70" x14ac:dyDescent="0.25">
      <c r="BR1020125" s="2394"/>
    </row>
    <row r="1020126" spans="70:70" x14ac:dyDescent="0.25">
      <c r="BR1020126" s="2381"/>
    </row>
    <row r="1020150" spans="70:70" x14ac:dyDescent="0.25">
      <c r="BR1020150" s="2394"/>
    </row>
    <row r="1020151" spans="70:70" x14ac:dyDescent="0.25">
      <c r="BR1020151" s="2381"/>
    </row>
    <row r="1020175" spans="70:70" x14ac:dyDescent="0.25">
      <c r="BR1020175" s="2394"/>
    </row>
    <row r="1020176" spans="70:70" x14ac:dyDescent="0.25">
      <c r="BR1020176" s="2381"/>
    </row>
    <row r="1020200" spans="70:70" x14ac:dyDescent="0.25">
      <c r="BR1020200" s="2394"/>
    </row>
    <row r="1020201" spans="70:70" x14ac:dyDescent="0.25">
      <c r="BR1020201" s="2381"/>
    </row>
    <row r="1020225" spans="70:70" x14ac:dyDescent="0.25">
      <c r="BR1020225" s="2394"/>
    </row>
    <row r="1020226" spans="70:70" x14ac:dyDescent="0.25">
      <c r="BR1020226" s="2381"/>
    </row>
    <row r="1020250" spans="70:70" x14ac:dyDescent="0.25">
      <c r="BR1020250" s="2394"/>
    </row>
    <row r="1020251" spans="70:70" x14ac:dyDescent="0.25">
      <c r="BR1020251" s="2381"/>
    </row>
    <row r="1020275" spans="70:70" x14ac:dyDescent="0.25">
      <c r="BR1020275" s="2394"/>
    </row>
    <row r="1020276" spans="70:70" x14ac:dyDescent="0.25">
      <c r="BR1020276" s="2381"/>
    </row>
    <row r="1020300" spans="70:70" x14ac:dyDescent="0.25">
      <c r="BR1020300" s="2394"/>
    </row>
    <row r="1020301" spans="70:70" x14ac:dyDescent="0.25">
      <c r="BR1020301" s="2381"/>
    </row>
    <row r="1020325" spans="70:70" x14ac:dyDescent="0.25">
      <c r="BR1020325" s="2394"/>
    </row>
    <row r="1020326" spans="70:70" x14ac:dyDescent="0.25">
      <c r="BR1020326" s="2381"/>
    </row>
    <row r="1020350" spans="70:70" x14ac:dyDescent="0.25">
      <c r="BR1020350" s="2394"/>
    </row>
    <row r="1020351" spans="70:70" x14ac:dyDescent="0.25">
      <c r="BR1020351" s="2381"/>
    </row>
    <row r="1020375" spans="70:70" x14ac:dyDescent="0.25">
      <c r="BR1020375" s="2394"/>
    </row>
    <row r="1020376" spans="70:70" x14ac:dyDescent="0.25">
      <c r="BR1020376" s="2381"/>
    </row>
    <row r="1020400" spans="70:70" x14ac:dyDescent="0.25">
      <c r="BR1020400" s="2394"/>
    </row>
    <row r="1020401" spans="70:70" x14ac:dyDescent="0.25">
      <c r="BR1020401" s="2381"/>
    </row>
    <row r="1020425" spans="70:70" x14ac:dyDescent="0.25">
      <c r="BR1020425" s="2394"/>
    </row>
    <row r="1020426" spans="70:70" x14ac:dyDescent="0.25">
      <c r="BR1020426" s="2381"/>
    </row>
    <row r="1020450" spans="70:70" x14ac:dyDescent="0.25">
      <c r="BR1020450" s="2394"/>
    </row>
    <row r="1020451" spans="70:70" x14ac:dyDescent="0.25">
      <c r="BR1020451" s="2381"/>
    </row>
    <row r="1020475" spans="70:70" x14ac:dyDescent="0.25">
      <c r="BR1020475" s="2394"/>
    </row>
    <row r="1020476" spans="70:70" x14ac:dyDescent="0.25">
      <c r="BR1020476" s="2381"/>
    </row>
    <row r="1020500" spans="70:70" x14ac:dyDescent="0.25">
      <c r="BR1020500" s="2394"/>
    </row>
    <row r="1020501" spans="70:70" x14ac:dyDescent="0.25">
      <c r="BR1020501" s="2381"/>
    </row>
    <row r="1020525" spans="70:70" x14ac:dyDescent="0.25">
      <c r="BR1020525" s="2394"/>
    </row>
    <row r="1020526" spans="70:70" x14ac:dyDescent="0.25">
      <c r="BR1020526" s="2381"/>
    </row>
    <row r="1020550" spans="70:70" x14ac:dyDescent="0.25">
      <c r="BR1020550" s="2394"/>
    </row>
    <row r="1020551" spans="70:70" x14ac:dyDescent="0.25">
      <c r="BR1020551" s="2381"/>
    </row>
    <row r="1020575" spans="70:70" x14ac:dyDescent="0.25">
      <c r="BR1020575" s="2394"/>
    </row>
    <row r="1020576" spans="70:70" x14ac:dyDescent="0.25">
      <c r="BR1020576" s="2381"/>
    </row>
    <row r="1020600" spans="70:70" x14ac:dyDescent="0.25">
      <c r="BR1020600" s="2394"/>
    </row>
    <row r="1020601" spans="70:70" x14ac:dyDescent="0.25">
      <c r="BR1020601" s="2381"/>
    </row>
    <row r="1020625" spans="70:70" x14ac:dyDescent="0.25">
      <c r="BR1020625" s="2394"/>
    </row>
    <row r="1020626" spans="70:70" x14ac:dyDescent="0.25">
      <c r="BR1020626" s="2381"/>
    </row>
    <row r="1020650" spans="70:70" x14ac:dyDescent="0.25">
      <c r="BR1020650" s="2394"/>
    </row>
    <row r="1020651" spans="70:70" x14ac:dyDescent="0.25">
      <c r="BR1020651" s="2381"/>
    </row>
    <row r="1020675" spans="70:70" x14ac:dyDescent="0.25">
      <c r="BR1020675" s="2394"/>
    </row>
    <row r="1020676" spans="70:70" x14ac:dyDescent="0.25">
      <c r="BR1020676" s="2381"/>
    </row>
    <row r="1020700" spans="70:70" x14ac:dyDescent="0.25">
      <c r="BR1020700" s="2394"/>
    </row>
    <row r="1020701" spans="70:70" x14ac:dyDescent="0.25">
      <c r="BR1020701" s="2381"/>
    </row>
    <row r="1020725" spans="70:70" x14ac:dyDescent="0.25">
      <c r="BR1020725" s="2394"/>
    </row>
    <row r="1020726" spans="70:70" x14ac:dyDescent="0.25">
      <c r="BR1020726" s="2381"/>
    </row>
    <row r="1020750" spans="70:70" x14ac:dyDescent="0.25">
      <c r="BR1020750" s="2394"/>
    </row>
    <row r="1020751" spans="70:70" x14ac:dyDescent="0.25">
      <c r="BR1020751" s="2381"/>
    </row>
    <row r="1020775" spans="70:70" x14ac:dyDescent="0.25">
      <c r="BR1020775" s="2394"/>
    </row>
    <row r="1020776" spans="70:70" x14ac:dyDescent="0.25">
      <c r="BR1020776" s="2381"/>
    </row>
    <row r="1020800" spans="70:70" x14ac:dyDescent="0.25">
      <c r="BR1020800" s="2394"/>
    </row>
    <row r="1020801" spans="70:70" x14ac:dyDescent="0.25">
      <c r="BR1020801" s="2381"/>
    </row>
    <row r="1020825" spans="70:70" x14ac:dyDescent="0.25">
      <c r="BR1020825" s="2394"/>
    </row>
    <row r="1020826" spans="70:70" x14ac:dyDescent="0.25">
      <c r="BR1020826" s="2381"/>
    </row>
    <row r="1020850" spans="70:70" x14ac:dyDescent="0.25">
      <c r="BR1020850" s="2394"/>
    </row>
    <row r="1020851" spans="70:70" x14ac:dyDescent="0.25">
      <c r="BR1020851" s="2381"/>
    </row>
    <row r="1020875" spans="70:70" x14ac:dyDescent="0.25">
      <c r="BR1020875" s="2394"/>
    </row>
    <row r="1020876" spans="70:70" x14ac:dyDescent="0.25">
      <c r="BR1020876" s="2381"/>
    </row>
    <row r="1020900" spans="70:70" x14ac:dyDescent="0.25">
      <c r="BR1020900" s="2394"/>
    </row>
    <row r="1020901" spans="70:70" x14ac:dyDescent="0.25">
      <c r="BR1020901" s="2381"/>
    </row>
    <row r="1020925" spans="70:70" x14ac:dyDescent="0.25">
      <c r="BR1020925" s="2394"/>
    </row>
    <row r="1020926" spans="70:70" x14ac:dyDescent="0.25">
      <c r="BR1020926" s="2381"/>
    </row>
    <row r="1020950" spans="70:70" x14ac:dyDescent="0.25">
      <c r="BR1020950" s="2394"/>
    </row>
    <row r="1020951" spans="70:70" x14ac:dyDescent="0.25">
      <c r="BR1020951" s="2381"/>
    </row>
    <row r="1020975" spans="70:70" x14ac:dyDescent="0.25">
      <c r="BR1020975" s="2394"/>
    </row>
    <row r="1020976" spans="70:70" x14ac:dyDescent="0.25">
      <c r="BR1020976" s="2381"/>
    </row>
    <row r="1021000" spans="70:70" x14ac:dyDescent="0.25">
      <c r="BR1021000" s="2394"/>
    </row>
    <row r="1021001" spans="70:70" x14ac:dyDescent="0.25">
      <c r="BR1021001" s="2381"/>
    </row>
    <row r="1021025" spans="70:70" x14ac:dyDescent="0.25">
      <c r="BR1021025" s="2394"/>
    </row>
    <row r="1021026" spans="70:70" x14ac:dyDescent="0.25">
      <c r="BR1021026" s="2381"/>
    </row>
    <row r="1021050" spans="70:70" x14ac:dyDescent="0.25">
      <c r="BR1021050" s="2394"/>
    </row>
    <row r="1021051" spans="70:70" x14ac:dyDescent="0.25">
      <c r="BR1021051" s="2381"/>
    </row>
    <row r="1021075" spans="70:70" x14ac:dyDescent="0.25">
      <c r="BR1021075" s="2394"/>
    </row>
    <row r="1021076" spans="70:70" x14ac:dyDescent="0.25">
      <c r="BR1021076" s="2381"/>
    </row>
    <row r="1021100" spans="70:70" x14ac:dyDescent="0.25">
      <c r="BR1021100" s="2394"/>
    </row>
    <row r="1021101" spans="70:70" x14ac:dyDescent="0.25">
      <c r="BR1021101" s="2381"/>
    </row>
    <row r="1021125" spans="70:70" x14ac:dyDescent="0.25">
      <c r="BR1021125" s="2394"/>
    </row>
    <row r="1021126" spans="70:70" x14ac:dyDescent="0.25">
      <c r="BR1021126" s="2381"/>
    </row>
    <row r="1021150" spans="70:70" x14ac:dyDescent="0.25">
      <c r="BR1021150" s="2394"/>
    </row>
    <row r="1021151" spans="70:70" x14ac:dyDescent="0.25">
      <c r="BR1021151" s="2381"/>
    </row>
    <row r="1021175" spans="70:70" x14ac:dyDescent="0.25">
      <c r="BR1021175" s="2394"/>
    </row>
    <row r="1021176" spans="70:70" x14ac:dyDescent="0.25">
      <c r="BR1021176" s="2381"/>
    </row>
    <row r="1021200" spans="70:70" x14ac:dyDescent="0.25">
      <c r="BR1021200" s="2394"/>
    </row>
    <row r="1021201" spans="70:70" x14ac:dyDescent="0.25">
      <c r="BR1021201" s="2381"/>
    </row>
    <row r="1021225" spans="70:70" x14ac:dyDescent="0.25">
      <c r="BR1021225" s="2394"/>
    </row>
    <row r="1021226" spans="70:70" x14ac:dyDescent="0.25">
      <c r="BR1021226" s="2381"/>
    </row>
    <row r="1021250" spans="70:70" x14ac:dyDescent="0.25">
      <c r="BR1021250" s="2394"/>
    </row>
    <row r="1021251" spans="70:70" x14ac:dyDescent="0.25">
      <c r="BR1021251" s="2381"/>
    </row>
    <row r="1021275" spans="70:70" x14ac:dyDescent="0.25">
      <c r="BR1021275" s="2394"/>
    </row>
    <row r="1021276" spans="70:70" x14ac:dyDescent="0.25">
      <c r="BR1021276" s="2381"/>
    </row>
    <row r="1021300" spans="70:70" x14ac:dyDescent="0.25">
      <c r="BR1021300" s="2394"/>
    </row>
    <row r="1021301" spans="70:70" x14ac:dyDescent="0.25">
      <c r="BR1021301" s="2381"/>
    </row>
    <row r="1021325" spans="70:70" x14ac:dyDescent="0.25">
      <c r="BR1021325" s="2394"/>
    </row>
    <row r="1021326" spans="70:70" x14ac:dyDescent="0.25">
      <c r="BR1021326" s="2381"/>
    </row>
    <row r="1021350" spans="70:70" x14ac:dyDescent="0.25">
      <c r="BR1021350" s="2394"/>
    </row>
    <row r="1021351" spans="70:70" x14ac:dyDescent="0.25">
      <c r="BR1021351" s="2381"/>
    </row>
    <row r="1021375" spans="70:70" x14ac:dyDescent="0.25">
      <c r="BR1021375" s="2394"/>
    </row>
    <row r="1021376" spans="70:70" x14ac:dyDescent="0.25">
      <c r="BR1021376" s="2381"/>
    </row>
    <row r="1021400" spans="70:70" x14ac:dyDescent="0.25">
      <c r="BR1021400" s="2394"/>
    </row>
    <row r="1021401" spans="70:70" x14ac:dyDescent="0.25">
      <c r="BR1021401" s="2381"/>
    </row>
    <row r="1021425" spans="70:70" x14ac:dyDescent="0.25">
      <c r="BR1021425" s="2394"/>
    </row>
    <row r="1021426" spans="70:70" x14ac:dyDescent="0.25">
      <c r="BR1021426" s="2381"/>
    </row>
    <row r="1021450" spans="70:70" x14ac:dyDescent="0.25">
      <c r="BR1021450" s="2394"/>
    </row>
    <row r="1021451" spans="70:70" x14ac:dyDescent="0.25">
      <c r="BR1021451" s="2381"/>
    </row>
    <row r="1021475" spans="70:70" x14ac:dyDescent="0.25">
      <c r="BR1021475" s="2394"/>
    </row>
    <row r="1021476" spans="70:70" x14ac:dyDescent="0.25">
      <c r="BR1021476" s="2381"/>
    </row>
    <row r="1021500" spans="70:70" x14ac:dyDescent="0.25">
      <c r="BR1021500" s="2394"/>
    </row>
    <row r="1021501" spans="70:70" x14ac:dyDescent="0.25">
      <c r="BR1021501" s="2381"/>
    </row>
    <row r="1021525" spans="70:70" x14ac:dyDescent="0.25">
      <c r="BR1021525" s="2394"/>
    </row>
    <row r="1021526" spans="70:70" x14ac:dyDescent="0.25">
      <c r="BR1021526" s="2381"/>
    </row>
    <row r="1021550" spans="70:70" x14ac:dyDescent="0.25">
      <c r="BR1021550" s="2394"/>
    </row>
    <row r="1021551" spans="70:70" x14ac:dyDescent="0.25">
      <c r="BR1021551" s="2381"/>
    </row>
    <row r="1021575" spans="70:70" x14ac:dyDescent="0.25">
      <c r="BR1021575" s="2394"/>
    </row>
    <row r="1021576" spans="70:70" x14ac:dyDescent="0.25">
      <c r="BR1021576" s="2381"/>
    </row>
    <row r="1021600" spans="70:70" x14ac:dyDescent="0.25">
      <c r="BR1021600" s="2394"/>
    </row>
    <row r="1021601" spans="70:70" x14ac:dyDescent="0.25">
      <c r="BR1021601" s="2381"/>
    </row>
    <row r="1021625" spans="70:70" x14ac:dyDescent="0.25">
      <c r="BR1021625" s="2394"/>
    </row>
    <row r="1021626" spans="70:70" x14ac:dyDescent="0.25">
      <c r="BR1021626" s="2381"/>
    </row>
    <row r="1021650" spans="70:70" x14ac:dyDescent="0.25">
      <c r="BR1021650" s="2394"/>
    </row>
    <row r="1021651" spans="70:70" x14ac:dyDescent="0.25">
      <c r="BR1021651" s="2381"/>
    </row>
    <row r="1021675" spans="70:70" x14ac:dyDescent="0.25">
      <c r="BR1021675" s="2394"/>
    </row>
    <row r="1021676" spans="70:70" x14ac:dyDescent="0.25">
      <c r="BR1021676" s="2381"/>
    </row>
    <row r="1021700" spans="70:70" x14ac:dyDescent="0.25">
      <c r="BR1021700" s="2394"/>
    </row>
    <row r="1021701" spans="70:70" x14ac:dyDescent="0.25">
      <c r="BR1021701" s="2381"/>
    </row>
    <row r="1021725" spans="70:70" x14ac:dyDescent="0.25">
      <c r="BR1021725" s="2394"/>
    </row>
    <row r="1021726" spans="70:70" x14ac:dyDescent="0.25">
      <c r="BR1021726" s="2381"/>
    </row>
    <row r="1021750" spans="70:70" x14ac:dyDescent="0.25">
      <c r="BR1021750" s="2394"/>
    </row>
    <row r="1021751" spans="70:70" x14ac:dyDescent="0.25">
      <c r="BR1021751" s="2381"/>
    </row>
    <row r="1021775" spans="70:70" x14ac:dyDescent="0.25">
      <c r="BR1021775" s="2394"/>
    </row>
    <row r="1021776" spans="70:70" x14ac:dyDescent="0.25">
      <c r="BR1021776" s="2381"/>
    </row>
    <row r="1021800" spans="70:70" x14ac:dyDescent="0.25">
      <c r="BR1021800" s="2394"/>
    </row>
    <row r="1021801" spans="70:70" x14ac:dyDescent="0.25">
      <c r="BR1021801" s="2381"/>
    </row>
    <row r="1021825" spans="70:70" x14ac:dyDescent="0.25">
      <c r="BR1021825" s="2394"/>
    </row>
    <row r="1021826" spans="70:70" x14ac:dyDescent="0.25">
      <c r="BR1021826" s="2381"/>
    </row>
    <row r="1021850" spans="70:70" x14ac:dyDescent="0.25">
      <c r="BR1021850" s="2394"/>
    </row>
    <row r="1021851" spans="70:70" x14ac:dyDescent="0.25">
      <c r="BR1021851" s="2381"/>
    </row>
    <row r="1021875" spans="70:70" x14ac:dyDescent="0.25">
      <c r="BR1021875" s="2394"/>
    </row>
    <row r="1021876" spans="70:70" x14ac:dyDescent="0.25">
      <c r="BR1021876" s="2381"/>
    </row>
    <row r="1021900" spans="70:70" x14ac:dyDescent="0.25">
      <c r="BR1021900" s="2394"/>
    </row>
    <row r="1021901" spans="70:70" x14ac:dyDescent="0.25">
      <c r="BR1021901" s="2381"/>
    </row>
    <row r="1021925" spans="70:70" x14ac:dyDescent="0.25">
      <c r="BR1021925" s="2394"/>
    </row>
    <row r="1021926" spans="70:70" x14ac:dyDescent="0.25">
      <c r="BR1021926" s="2381"/>
    </row>
    <row r="1021950" spans="70:70" x14ac:dyDescent="0.25">
      <c r="BR1021950" s="2394"/>
    </row>
    <row r="1021951" spans="70:70" x14ac:dyDescent="0.25">
      <c r="BR1021951" s="2381"/>
    </row>
    <row r="1021975" spans="70:70" x14ac:dyDescent="0.25">
      <c r="BR1021975" s="2394"/>
    </row>
    <row r="1021976" spans="70:70" x14ac:dyDescent="0.25">
      <c r="BR1021976" s="2381"/>
    </row>
    <row r="1022000" spans="70:70" x14ac:dyDescent="0.25">
      <c r="BR1022000" s="2394"/>
    </row>
    <row r="1022001" spans="70:70" x14ac:dyDescent="0.25">
      <c r="BR1022001" s="2381"/>
    </row>
    <row r="1022025" spans="70:70" x14ac:dyDescent="0.25">
      <c r="BR1022025" s="2394"/>
    </row>
    <row r="1022026" spans="70:70" x14ac:dyDescent="0.25">
      <c r="BR1022026" s="2381"/>
    </row>
    <row r="1022050" spans="70:70" x14ac:dyDescent="0.25">
      <c r="BR1022050" s="2394"/>
    </row>
    <row r="1022051" spans="70:70" x14ac:dyDescent="0.25">
      <c r="BR1022051" s="2381"/>
    </row>
    <row r="1022075" spans="70:70" x14ac:dyDescent="0.25">
      <c r="BR1022075" s="2394"/>
    </row>
    <row r="1022076" spans="70:70" x14ac:dyDescent="0.25">
      <c r="BR1022076" s="2381"/>
    </row>
    <row r="1022100" spans="70:70" x14ac:dyDescent="0.25">
      <c r="BR1022100" s="2394"/>
    </row>
    <row r="1022101" spans="70:70" x14ac:dyDescent="0.25">
      <c r="BR1022101" s="2381"/>
    </row>
    <row r="1022125" spans="70:70" x14ac:dyDescent="0.25">
      <c r="BR1022125" s="2394"/>
    </row>
    <row r="1022126" spans="70:70" x14ac:dyDescent="0.25">
      <c r="BR1022126" s="2381"/>
    </row>
    <row r="1022150" spans="70:70" x14ac:dyDescent="0.25">
      <c r="BR1022150" s="2394"/>
    </row>
    <row r="1022151" spans="70:70" x14ac:dyDescent="0.25">
      <c r="BR1022151" s="2381"/>
    </row>
    <row r="1022175" spans="70:70" x14ac:dyDescent="0.25">
      <c r="BR1022175" s="2394"/>
    </row>
    <row r="1022176" spans="70:70" x14ac:dyDescent="0.25">
      <c r="BR1022176" s="2381"/>
    </row>
    <row r="1022200" spans="70:70" x14ac:dyDescent="0.25">
      <c r="BR1022200" s="2394"/>
    </row>
    <row r="1022201" spans="70:70" x14ac:dyDescent="0.25">
      <c r="BR1022201" s="2381"/>
    </row>
    <row r="1022225" spans="70:70" x14ac:dyDescent="0.25">
      <c r="BR1022225" s="2394"/>
    </row>
    <row r="1022226" spans="70:70" x14ac:dyDescent="0.25">
      <c r="BR1022226" s="2381"/>
    </row>
    <row r="1022250" spans="70:70" x14ac:dyDescent="0.25">
      <c r="BR1022250" s="2394"/>
    </row>
    <row r="1022251" spans="70:70" x14ac:dyDescent="0.25">
      <c r="BR1022251" s="2381"/>
    </row>
    <row r="1022275" spans="70:70" x14ac:dyDescent="0.25">
      <c r="BR1022275" s="2394"/>
    </row>
    <row r="1022276" spans="70:70" x14ac:dyDescent="0.25">
      <c r="BR1022276" s="2381"/>
    </row>
    <row r="1022300" spans="70:70" x14ac:dyDescent="0.25">
      <c r="BR1022300" s="2394"/>
    </row>
    <row r="1022301" spans="70:70" x14ac:dyDescent="0.25">
      <c r="BR1022301" s="2381"/>
    </row>
    <row r="1022325" spans="70:70" x14ac:dyDescent="0.25">
      <c r="BR1022325" s="2394"/>
    </row>
    <row r="1022326" spans="70:70" x14ac:dyDescent="0.25">
      <c r="BR1022326" s="2381"/>
    </row>
    <row r="1022350" spans="70:70" x14ac:dyDescent="0.25">
      <c r="BR1022350" s="2394"/>
    </row>
    <row r="1022351" spans="70:70" x14ac:dyDescent="0.25">
      <c r="BR1022351" s="2381"/>
    </row>
    <row r="1022375" spans="70:70" x14ac:dyDescent="0.25">
      <c r="BR1022375" s="2394"/>
    </row>
    <row r="1022376" spans="70:70" x14ac:dyDescent="0.25">
      <c r="BR1022376" s="2381"/>
    </row>
    <row r="1022400" spans="70:70" x14ac:dyDescent="0.25">
      <c r="BR1022400" s="2394"/>
    </row>
    <row r="1022401" spans="70:70" x14ac:dyDescent="0.25">
      <c r="BR1022401" s="2381"/>
    </row>
    <row r="1022425" spans="70:70" x14ac:dyDescent="0.25">
      <c r="BR1022425" s="2394"/>
    </row>
    <row r="1022426" spans="70:70" x14ac:dyDescent="0.25">
      <c r="BR1022426" s="2381"/>
    </row>
    <row r="1022450" spans="70:70" x14ac:dyDescent="0.25">
      <c r="BR1022450" s="2394"/>
    </row>
    <row r="1022451" spans="70:70" x14ac:dyDescent="0.25">
      <c r="BR1022451" s="2381"/>
    </row>
    <row r="1022475" spans="70:70" x14ac:dyDescent="0.25">
      <c r="BR1022475" s="2394"/>
    </row>
    <row r="1022476" spans="70:70" x14ac:dyDescent="0.25">
      <c r="BR1022476" s="2381"/>
    </row>
    <row r="1022500" spans="70:70" x14ac:dyDescent="0.25">
      <c r="BR1022500" s="2394"/>
    </row>
    <row r="1022501" spans="70:70" x14ac:dyDescent="0.25">
      <c r="BR1022501" s="2381"/>
    </row>
    <row r="1022525" spans="70:70" x14ac:dyDescent="0.25">
      <c r="BR1022525" s="2394"/>
    </row>
    <row r="1022526" spans="70:70" x14ac:dyDescent="0.25">
      <c r="BR1022526" s="2381"/>
    </row>
    <row r="1022550" spans="70:70" x14ac:dyDescent="0.25">
      <c r="BR1022550" s="2394"/>
    </row>
    <row r="1022551" spans="70:70" x14ac:dyDescent="0.25">
      <c r="BR1022551" s="2381"/>
    </row>
    <row r="1022575" spans="70:70" x14ac:dyDescent="0.25">
      <c r="BR1022575" s="2394"/>
    </row>
    <row r="1022576" spans="70:70" x14ac:dyDescent="0.25">
      <c r="BR1022576" s="2381"/>
    </row>
    <row r="1022600" spans="70:70" x14ac:dyDescent="0.25">
      <c r="BR1022600" s="2394"/>
    </row>
    <row r="1022601" spans="70:70" x14ac:dyDescent="0.25">
      <c r="BR1022601" s="2381"/>
    </row>
    <row r="1022625" spans="70:70" x14ac:dyDescent="0.25">
      <c r="BR1022625" s="2394"/>
    </row>
    <row r="1022626" spans="70:70" x14ac:dyDescent="0.25">
      <c r="BR1022626" s="2381"/>
    </row>
    <row r="1022650" spans="70:70" x14ac:dyDescent="0.25">
      <c r="BR1022650" s="2394"/>
    </row>
    <row r="1022651" spans="70:70" x14ac:dyDescent="0.25">
      <c r="BR1022651" s="2381"/>
    </row>
    <row r="1022675" spans="70:70" x14ac:dyDescent="0.25">
      <c r="BR1022675" s="2394"/>
    </row>
    <row r="1022676" spans="70:70" x14ac:dyDescent="0.25">
      <c r="BR1022676" s="2381"/>
    </row>
    <row r="1022700" spans="70:70" x14ac:dyDescent="0.25">
      <c r="BR1022700" s="2394"/>
    </row>
    <row r="1022701" spans="70:70" x14ac:dyDescent="0.25">
      <c r="BR1022701" s="2381"/>
    </row>
    <row r="1022725" spans="70:70" x14ac:dyDescent="0.25">
      <c r="BR1022725" s="2394"/>
    </row>
    <row r="1022726" spans="70:70" x14ac:dyDescent="0.25">
      <c r="BR1022726" s="2381"/>
    </row>
    <row r="1022750" spans="70:70" x14ac:dyDescent="0.25">
      <c r="BR1022750" s="2394"/>
    </row>
    <row r="1022751" spans="70:70" x14ac:dyDescent="0.25">
      <c r="BR1022751" s="2381"/>
    </row>
    <row r="1022775" spans="70:70" x14ac:dyDescent="0.25">
      <c r="BR1022775" s="2394"/>
    </row>
    <row r="1022776" spans="70:70" x14ac:dyDescent="0.25">
      <c r="BR1022776" s="2381"/>
    </row>
    <row r="1022800" spans="70:70" x14ac:dyDescent="0.25">
      <c r="BR1022800" s="2394"/>
    </row>
    <row r="1022801" spans="70:70" x14ac:dyDescent="0.25">
      <c r="BR1022801" s="2381"/>
    </row>
    <row r="1022825" spans="70:70" x14ac:dyDescent="0.25">
      <c r="BR1022825" s="2394"/>
    </row>
    <row r="1022826" spans="70:70" x14ac:dyDescent="0.25">
      <c r="BR1022826" s="2381"/>
    </row>
    <row r="1022850" spans="70:70" x14ac:dyDescent="0.25">
      <c r="BR1022850" s="2394"/>
    </row>
    <row r="1022851" spans="70:70" x14ac:dyDescent="0.25">
      <c r="BR1022851" s="2381"/>
    </row>
    <row r="1022875" spans="70:70" x14ac:dyDescent="0.25">
      <c r="BR1022875" s="2394"/>
    </row>
    <row r="1022876" spans="70:70" x14ac:dyDescent="0.25">
      <c r="BR1022876" s="2381"/>
    </row>
    <row r="1022900" spans="70:70" x14ac:dyDescent="0.25">
      <c r="BR1022900" s="2394"/>
    </row>
    <row r="1022901" spans="70:70" x14ac:dyDescent="0.25">
      <c r="BR1022901" s="2381"/>
    </row>
    <row r="1022925" spans="70:70" x14ac:dyDescent="0.25">
      <c r="BR1022925" s="2394"/>
    </row>
    <row r="1022926" spans="70:70" x14ac:dyDescent="0.25">
      <c r="BR1022926" s="2381"/>
    </row>
    <row r="1022950" spans="70:70" x14ac:dyDescent="0.25">
      <c r="BR1022950" s="2394"/>
    </row>
    <row r="1022951" spans="70:70" x14ac:dyDescent="0.25">
      <c r="BR1022951" s="2381"/>
    </row>
    <row r="1022975" spans="70:70" x14ac:dyDescent="0.25">
      <c r="BR1022975" s="2394"/>
    </row>
    <row r="1022976" spans="70:70" x14ac:dyDescent="0.25">
      <c r="BR1022976" s="2381"/>
    </row>
    <row r="1023000" spans="70:70" x14ac:dyDescent="0.25">
      <c r="BR1023000" s="2394"/>
    </row>
    <row r="1023001" spans="70:70" x14ac:dyDescent="0.25">
      <c r="BR1023001" s="2381"/>
    </row>
    <row r="1023025" spans="70:70" x14ac:dyDescent="0.25">
      <c r="BR1023025" s="2394"/>
    </row>
    <row r="1023026" spans="70:70" x14ac:dyDescent="0.25">
      <c r="BR1023026" s="2381"/>
    </row>
    <row r="1023050" spans="70:70" x14ac:dyDescent="0.25">
      <c r="BR1023050" s="2394"/>
    </row>
    <row r="1023051" spans="70:70" x14ac:dyDescent="0.25">
      <c r="BR1023051" s="2381"/>
    </row>
    <row r="1023075" spans="70:70" x14ac:dyDescent="0.25">
      <c r="BR1023075" s="2394"/>
    </row>
    <row r="1023076" spans="70:70" x14ac:dyDescent="0.25">
      <c r="BR1023076" s="2381"/>
    </row>
    <row r="1023100" spans="70:70" x14ac:dyDescent="0.25">
      <c r="BR1023100" s="2394"/>
    </row>
    <row r="1023101" spans="70:70" x14ac:dyDescent="0.25">
      <c r="BR1023101" s="2381"/>
    </row>
    <row r="1023125" spans="70:70" x14ac:dyDescent="0.25">
      <c r="BR1023125" s="2394"/>
    </row>
    <row r="1023126" spans="70:70" x14ac:dyDescent="0.25">
      <c r="BR1023126" s="2381"/>
    </row>
    <row r="1023150" spans="70:70" x14ac:dyDescent="0.25">
      <c r="BR1023150" s="2394"/>
    </row>
    <row r="1023151" spans="70:70" x14ac:dyDescent="0.25">
      <c r="BR1023151" s="2381"/>
    </row>
    <row r="1023175" spans="70:70" x14ac:dyDescent="0.25">
      <c r="BR1023175" s="2394"/>
    </row>
    <row r="1023176" spans="70:70" x14ac:dyDescent="0.25">
      <c r="BR1023176" s="2381"/>
    </row>
    <row r="1023200" spans="70:70" x14ac:dyDescent="0.25">
      <c r="BR1023200" s="2394"/>
    </row>
    <row r="1023201" spans="70:70" x14ac:dyDescent="0.25">
      <c r="BR1023201" s="2381"/>
    </row>
    <row r="1023225" spans="70:70" x14ac:dyDescent="0.25">
      <c r="BR1023225" s="2394"/>
    </row>
    <row r="1023226" spans="70:70" x14ac:dyDescent="0.25">
      <c r="BR1023226" s="2381"/>
    </row>
    <row r="1023250" spans="70:70" x14ac:dyDescent="0.25">
      <c r="BR1023250" s="2394"/>
    </row>
    <row r="1023251" spans="70:70" x14ac:dyDescent="0.25">
      <c r="BR1023251" s="2381"/>
    </row>
    <row r="1023275" spans="70:70" x14ac:dyDescent="0.25">
      <c r="BR1023275" s="2394"/>
    </row>
    <row r="1023276" spans="70:70" x14ac:dyDescent="0.25">
      <c r="BR1023276" s="2381"/>
    </row>
    <row r="1023300" spans="70:70" x14ac:dyDescent="0.25">
      <c r="BR1023300" s="2394"/>
    </row>
    <row r="1023301" spans="70:70" x14ac:dyDescent="0.25">
      <c r="BR1023301" s="2381"/>
    </row>
    <row r="1023325" spans="70:70" x14ac:dyDescent="0.25">
      <c r="BR1023325" s="2394"/>
    </row>
    <row r="1023326" spans="70:70" x14ac:dyDescent="0.25">
      <c r="BR1023326" s="2381"/>
    </row>
    <row r="1023350" spans="70:70" x14ac:dyDescent="0.25">
      <c r="BR1023350" s="2394"/>
    </row>
    <row r="1023351" spans="70:70" x14ac:dyDescent="0.25">
      <c r="BR1023351" s="2381"/>
    </row>
    <row r="1023375" spans="70:70" x14ac:dyDescent="0.25">
      <c r="BR1023375" s="2394"/>
    </row>
    <row r="1023376" spans="70:70" x14ac:dyDescent="0.25">
      <c r="BR1023376" s="2381"/>
    </row>
    <row r="1023400" spans="70:70" x14ac:dyDescent="0.25">
      <c r="BR1023400" s="2394"/>
    </row>
    <row r="1023401" spans="70:70" x14ac:dyDescent="0.25">
      <c r="BR1023401" s="2381"/>
    </row>
    <row r="1023425" spans="70:70" x14ac:dyDescent="0.25">
      <c r="BR1023425" s="2394"/>
    </row>
    <row r="1023426" spans="70:70" x14ac:dyDescent="0.25">
      <c r="BR1023426" s="2381"/>
    </row>
    <row r="1023450" spans="70:70" x14ac:dyDescent="0.25">
      <c r="BR1023450" s="2394"/>
    </row>
    <row r="1023451" spans="70:70" x14ac:dyDescent="0.25">
      <c r="BR1023451" s="2381"/>
    </row>
    <row r="1023475" spans="70:70" x14ac:dyDescent="0.25">
      <c r="BR1023475" s="2394"/>
    </row>
    <row r="1023476" spans="70:70" x14ac:dyDescent="0.25">
      <c r="BR1023476" s="2381"/>
    </row>
    <row r="1023500" spans="70:70" x14ac:dyDescent="0.25">
      <c r="BR1023500" s="2394"/>
    </row>
    <row r="1023501" spans="70:70" x14ac:dyDescent="0.25">
      <c r="BR1023501" s="2381"/>
    </row>
    <row r="1023525" spans="70:70" x14ac:dyDescent="0.25">
      <c r="BR1023525" s="2394"/>
    </row>
    <row r="1023526" spans="70:70" x14ac:dyDescent="0.25">
      <c r="BR1023526" s="2381"/>
    </row>
    <row r="1023550" spans="70:70" x14ac:dyDescent="0.25">
      <c r="BR1023550" s="2394"/>
    </row>
    <row r="1023551" spans="70:70" x14ac:dyDescent="0.25">
      <c r="BR1023551" s="2381"/>
    </row>
    <row r="1023575" spans="70:70" x14ac:dyDescent="0.25">
      <c r="BR1023575" s="2394"/>
    </row>
    <row r="1023576" spans="70:70" x14ac:dyDescent="0.25">
      <c r="BR1023576" s="2381"/>
    </row>
    <row r="1023600" spans="70:70" x14ac:dyDescent="0.25">
      <c r="BR1023600" s="2394"/>
    </row>
    <row r="1023601" spans="70:70" x14ac:dyDescent="0.25">
      <c r="BR1023601" s="2381"/>
    </row>
    <row r="1023625" spans="70:70" x14ac:dyDescent="0.25">
      <c r="BR1023625" s="2394"/>
    </row>
    <row r="1023626" spans="70:70" x14ac:dyDescent="0.25">
      <c r="BR1023626" s="2381"/>
    </row>
    <row r="1023650" spans="70:70" x14ac:dyDescent="0.25">
      <c r="BR1023650" s="2394"/>
    </row>
    <row r="1023651" spans="70:70" x14ac:dyDescent="0.25">
      <c r="BR1023651" s="2381"/>
    </row>
    <row r="1023675" spans="70:70" x14ac:dyDescent="0.25">
      <c r="BR1023675" s="2394"/>
    </row>
    <row r="1023676" spans="70:70" x14ac:dyDescent="0.25">
      <c r="BR1023676" s="2381"/>
    </row>
    <row r="1023700" spans="70:70" x14ac:dyDescent="0.25">
      <c r="BR1023700" s="2394"/>
    </row>
    <row r="1023701" spans="70:70" x14ac:dyDescent="0.25">
      <c r="BR1023701" s="2381"/>
    </row>
    <row r="1023725" spans="70:70" x14ac:dyDescent="0.25">
      <c r="BR1023725" s="2394"/>
    </row>
    <row r="1023726" spans="70:70" x14ac:dyDescent="0.25">
      <c r="BR1023726" s="2381"/>
    </row>
    <row r="1023750" spans="70:70" x14ac:dyDescent="0.25">
      <c r="BR1023750" s="2394"/>
    </row>
    <row r="1023751" spans="70:70" x14ac:dyDescent="0.25">
      <c r="BR1023751" s="2381"/>
    </row>
    <row r="1023775" spans="70:70" x14ac:dyDescent="0.25">
      <c r="BR1023775" s="2394"/>
    </row>
    <row r="1023776" spans="70:70" x14ac:dyDescent="0.25">
      <c r="BR1023776" s="2381"/>
    </row>
    <row r="1023800" spans="70:70" x14ac:dyDescent="0.25">
      <c r="BR1023800" s="2394"/>
    </row>
    <row r="1023801" spans="70:70" x14ac:dyDescent="0.25">
      <c r="BR1023801" s="2381"/>
    </row>
    <row r="1023825" spans="70:70" x14ac:dyDescent="0.25">
      <c r="BR1023825" s="2394"/>
    </row>
    <row r="1023826" spans="70:70" x14ac:dyDescent="0.25">
      <c r="BR1023826" s="2381"/>
    </row>
    <row r="1023850" spans="70:70" x14ac:dyDescent="0.25">
      <c r="BR1023850" s="2394"/>
    </row>
    <row r="1023851" spans="70:70" x14ac:dyDescent="0.25">
      <c r="BR1023851" s="2381"/>
    </row>
    <row r="1023875" spans="70:70" x14ac:dyDescent="0.25">
      <c r="BR1023875" s="2394"/>
    </row>
    <row r="1023876" spans="70:70" x14ac:dyDescent="0.25">
      <c r="BR1023876" s="2381"/>
    </row>
    <row r="1023900" spans="70:70" x14ac:dyDescent="0.25">
      <c r="BR1023900" s="2394"/>
    </row>
    <row r="1023901" spans="70:70" x14ac:dyDescent="0.25">
      <c r="BR1023901" s="2381"/>
    </row>
    <row r="1023925" spans="70:70" x14ac:dyDescent="0.25">
      <c r="BR1023925" s="2394"/>
    </row>
    <row r="1023926" spans="70:70" x14ac:dyDescent="0.25">
      <c r="BR1023926" s="2381"/>
    </row>
    <row r="1023950" spans="70:70" x14ac:dyDescent="0.25">
      <c r="BR1023950" s="2394"/>
    </row>
    <row r="1023951" spans="70:70" x14ac:dyDescent="0.25">
      <c r="BR1023951" s="2381"/>
    </row>
    <row r="1023975" spans="70:70" x14ac:dyDescent="0.25">
      <c r="BR1023975" s="2394"/>
    </row>
    <row r="1023976" spans="70:70" x14ac:dyDescent="0.25">
      <c r="BR1023976" s="2381"/>
    </row>
    <row r="1024000" spans="70:70" x14ac:dyDescent="0.25">
      <c r="BR1024000" s="2394"/>
    </row>
    <row r="1024001" spans="70:70" x14ac:dyDescent="0.25">
      <c r="BR1024001" s="2381"/>
    </row>
    <row r="1024025" spans="70:70" x14ac:dyDescent="0.25">
      <c r="BR1024025" s="2394"/>
    </row>
    <row r="1024026" spans="70:70" x14ac:dyDescent="0.25">
      <c r="BR1024026" s="2381"/>
    </row>
    <row r="1024050" spans="70:70" x14ac:dyDescent="0.25">
      <c r="BR1024050" s="2394"/>
    </row>
    <row r="1024051" spans="70:70" x14ac:dyDescent="0.25">
      <c r="BR1024051" s="2381"/>
    </row>
    <row r="1024075" spans="70:70" x14ac:dyDescent="0.25">
      <c r="BR1024075" s="2394"/>
    </row>
    <row r="1024076" spans="70:70" x14ac:dyDescent="0.25">
      <c r="BR1024076" s="2381"/>
    </row>
    <row r="1024100" spans="70:70" x14ac:dyDescent="0.25">
      <c r="BR1024100" s="2394"/>
    </row>
    <row r="1024101" spans="70:70" x14ac:dyDescent="0.25">
      <c r="BR1024101" s="2381"/>
    </row>
    <row r="1024125" spans="70:70" x14ac:dyDescent="0.25">
      <c r="BR1024125" s="2394"/>
    </row>
    <row r="1024126" spans="70:70" x14ac:dyDescent="0.25">
      <c r="BR1024126" s="2381"/>
    </row>
    <row r="1024150" spans="70:70" x14ac:dyDescent="0.25">
      <c r="BR1024150" s="2394"/>
    </row>
    <row r="1024151" spans="70:70" x14ac:dyDescent="0.25">
      <c r="BR1024151" s="2381"/>
    </row>
    <row r="1024175" spans="70:70" x14ac:dyDescent="0.25">
      <c r="BR1024175" s="2394"/>
    </row>
    <row r="1024176" spans="70:70" x14ac:dyDescent="0.25">
      <c r="BR1024176" s="2381"/>
    </row>
    <row r="1024200" spans="70:70" x14ac:dyDescent="0.25">
      <c r="BR1024200" s="2394"/>
    </row>
    <row r="1024201" spans="70:70" x14ac:dyDescent="0.25">
      <c r="BR1024201" s="2381"/>
    </row>
    <row r="1024225" spans="70:70" x14ac:dyDescent="0.25">
      <c r="BR1024225" s="2394"/>
    </row>
    <row r="1024226" spans="70:70" x14ac:dyDescent="0.25">
      <c r="BR1024226" s="2381"/>
    </row>
    <row r="1024250" spans="70:70" x14ac:dyDescent="0.25">
      <c r="BR1024250" s="2394"/>
    </row>
    <row r="1024251" spans="70:70" x14ac:dyDescent="0.25">
      <c r="BR1024251" s="2381"/>
    </row>
    <row r="1024275" spans="70:70" x14ac:dyDescent="0.25">
      <c r="BR1024275" s="2394"/>
    </row>
    <row r="1024276" spans="70:70" x14ac:dyDescent="0.25">
      <c r="BR1024276" s="2381"/>
    </row>
    <row r="1024300" spans="70:70" x14ac:dyDescent="0.25">
      <c r="BR1024300" s="2394"/>
    </row>
    <row r="1024301" spans="70:70" x14ac:dyDescent="0.25">
      <c r="BR1024301" s="2381"/>
    </row>
    <row r="1024325" spans="70:70" x14ac:dyDescent="0.25">
      <c r="BR1024325" s="2394"/>
    </row>
    <row r="1024326" spans="70:70" x14ac:dyDescent="0.25">
      <c r="BR1024326" s="2381"/>
    </row>
    <row r="1024350" spans="70:70" x14ac:dyDescent="0.25">
      <c r="BR1024350" s="2394"/>
    </row>
    <row r="1024351" spans="70:70" x14ac:dyDescent="0.25">
      <c r="BR1024351" s="2381"/>
    </row>
    <row r="1024375" spans="70:70" x14ac:dyDescent="0.25">
      <c r="BR1024375" s="2394"/>
    </row>
    <row r="1024376" spans="70:70" x14ac:dyDescent="0.25">
      <c r="BR1024376" s="2381"/>
    </row>
    <row r="1024400" spans="70:70" x14ac:dyDescent="0.25">
      <c r="BR1024400" s="2394"/>
    </row>
    <row r="1024401" spans="70:70" x14ac:dyDescent="0.25">
      <c r="BR1024401" s="2381"/>
    </row>
    <row r="1024425" spans="70:70" x14ac:dyDescent="0.25">
      <c r="BR1024425" s="2394"/>
    </row>
    <row r="1024426" spans="70:70" x14ac:dyDescent="0.25">
      <c r="BR1024426" s="2381"/>
    </row>
    <row r="1024450" spans="70:70" x14ac:dyDescent="0.25">
      <c r="BR1024450" s="2394"/>
    </row>
    <row r="1024451" spans="70:70" x14ac:dyDescent="0.25">
      <c r="BR1024451" s="2381"/>
    </row>
    <row r="1024475" spans="70:70" x14ac:dyDescent="0.25">
      <c r="BR1024475" s="2394"/>
    </row>
    <row r="1024476" spans="70:70" x14ac:dyDescent="0.25">
      <c r="BR1024476" s="2381"/>
    </row>
    <row r="1024500" spans="70:70" x14ac:dyDescent="0.25">
      <c r="BR1024500" s="2394"/>
    </row>
    <row r="1024501" spans="70:70" x14ac:dyDescent="0.25">
      <c r="BR1024501" s="2381"/>
    </row>
    <row r="1024525" spans="70:70" x14ac:dyDescent="0.25">
      <c r="BR1024525" s="2394"/>
    </row>
    <row r="1024526" spans="70:70" x14ac:dyDescent="0.25">
      <c r="BR1024526" s="2381"/>
    </row>
    <row r="1024550" spans="70:70" x14ac:dyDescent="0.25">
      <c r="BR1024550" s="2394"/>
    </row>
    <row r="1024551" spans="70:70" x14ac:dyDescent="0.25">
      <c r="BR1024551" s="2381"/>
    </row>
    <row r="1024575" spans="70:70" x14ac:dyDescent="0.25">
      <c r="BR1024575" s="2394"/>
    </row>
    <row r="1024576" spans="70:70" x14ac:dyDescent="0.25">
      <c r="BR1024576" s="2381"/>
    </row>
    <row r="1024600" spans="70:70" x14ac:dyDescent="0.25">
      <c r="BR1024600" s="2394"/>
    </row>
    <row r="1024601" spans="70:70" x14ac:dyDescent="0.25">
      <c r="BR1024601" s="2381"/>
    </row>
    <row r="1024625" spans="70:70" x14ac:dyDescent="0.25">
      <c r="BR1024625" s="2394"/>
    </row>
    <row r="1024626" spans="70:70" x14ac:dyDescent="0.25">
      <c r="BR1024626" s="2381"/>
    </row>
    <row r="1024650" spans="70:70" x14ac:dyDescent="0.25">
      <c r="BR1024650" s="2394"/>
    </row>
    <row r="1024651" spans="70:70" x14ac:dyDescent="0.25">
      <c r="BR1024651" s="2381"/>
    </row>
    <row r="1024675" spans="70:70" x14ac:dyDescent="0.25">
      <c r="BR1024675" s="2394"/>
    </row>
    <row r="1024676" spans="70:70" x14ac:dyDescent="0.25">
      <c r="BR1024676" s="2381"/>
    </row>
    <row r="1024700" spans="70:70" x14ac:dyDescent="0.25">
      <c r="BR1024700" s="2394"/>
    </row>
    <row r="1024701" spans="70:70" x14ac:dyDescent="0.25">
      <c r="BR1024701" s="2381"/>
    </row>
    <row r="1024725" spans="70:70" x14ac:dyDescent="0.25">
      <c r="BR1024725" s="2394"/>
    </row>
    <row r="1024726" spans="70:70" x14ac:dyDescent="0.25">
      <c r="BR1024726" s="2381"/>
    </row>
    <row r="1024750" spans="70:70" x14ac:dyDescent="0.25">
      <c r="BR1024750" s="2394"/>
    </row>
    <row r="1024751" spans="70:70" x14ac:dyDescent="0.25">
      <c r="BR1024751" s="2381"/>
    </row>
    <row r="1024775" spans="70:70" x14ac:dyDescent="0.25">
      <c r="BR1024775" s="2394"/>
    </row>
    <row r="1024776" spans="70:70" x14ac:dyDescent="0.25">
      <c r="BR1024776" s="2381"/>
    </row>
    <row r="1024800" spans="70:70" x14ac:dyDescent="0.25">
      <c r="BR1024800" s="2394"/>
    </row>
    <row r="1024801" spans="70:70" x14ac:dyDescent="0.25">
      <c r="BR1024801" s="2381"/>
    </row>
    <row r="1024825" spans="70:70" x14ac:dyDescent="0.25">
      <c r="BR1024825" s="2394"/>
    </row>
    <row r="1024826" spans="70:70" x14ac:dyDescent="0.25">
      <c r="BR1024826" s="2381"/>
    </row>
    <row r="1024850" spans="70:70" x14ac:dyDescent="0.25">
      <c r="BR1024850" s="2394"/>
    </row>
    <row r="1024851" spans="70:70" x14ac:dyDescent="0.25">
      <c r="BR1024851" s="2381"/>
    </row>
    <row r="1024875" spans="70:70" x14ac:dyDescent="0.25">
      <c r="BR1024875" s="2394"/>
    </row>
    <row r="1024876" spans="70:70" x14ac:dyDescent="0.25">
      <c r="BR1024876" s="2381"/>
    </row>
    <row r="1024900" spans="70:70" x14ac:dyDescent="0.25">
      <c r="BR1024900" s="2394"/>
    </row>
    <row r="1024901" spans="70:70" x14ac:dyDescent="0.25">
      <c r="BR1024901" s="2381"/>
    </row>
    <row r="1024925" spans="70:70" x14ac:dyDescent="0.25">
      <c r="BR1024925" s="2394"/>
    </row>
    <row r="1024926" spans="70:70" x14ac:dyDescent="0.25">
      <c r="BR1024926" s="2381"/>
    </row>
    <row r="1024950" spans="70:70" x14ac:dyDescent="0.25">
      <c r="BR1024950" s="2394"/>
    </row>
    <row r="1024951" spans="70:70" x14ac:dyDescent="0.25">
      <c r="BR1024951" s="2381"/>
    </row>
    <row r="1024975" spans="70:70" x14ac:dyDescent="0.25">
      <c r="BR1024975" s="2394"/>
    </row>
    <row r="1024976" spans="70:70" x14ac:dyDescent="0.25">
      <c r="BR1024976" s="2381"/>
    </row>
    <row r="1025000" spans="70:70" x14ac:dyDescent="0.25">
      <c r="BR1025000" s="2394"/>
    </row>
    <row r="1025001" spans="70:70" x14ac:dyDescent="0.25">
      <c r="BR1025001" s="2381"/>
    </row>
    <row r="1025025" spans="70:70" x14ac:dyDescent="0.25">
      <c r="BR1025025" s="2394"/>
    </row>
    <row r="1025026" spans="70:70" x14ac:dyDescent="0.25">
      <c r="BR1025026" s="2381"/>
    </row>
    <row r="1025050" spans="70:70" x14ac:dyDescent="0.25">
      <c r="BR1025050" s="2394"/>
    </row>
    <row r="1025051" spans="70:70" x14ac:dyDescent="0.25">
      <c r="BR1025051" s="2381"/>
    </row>
    <row r="1025075" spans="70:70" x14ac:dyDescent="0.25">
      <c r="BR1025075" s="2394"/>
    </row>
    <row r="1025076" spans="70:70" x14ac:dyDescent="0.25">
      <c r="BR1025076" s="2381"/>
    </row>
    <row r="1025100" spans="70:70" x14ac:dyDescent="0.25">
      <c r="BR1025100" s="2394"/>
    </row>
    <row r="1025101" spans="70:70" x14ac:dyDescent="0.25">
      <c r="BR1025101" s="2381"/>
    </row>
    <row r="1025125" spans="70:70" x14ac:dyDescent="0.25">
      <c r="BR1025125" s="2394"/>
    </row>
    <row r="1025126" spans="70:70" x14ac:dyDescent="0.25">
      <c r="BR1025126" s="2381"/>
    </row>
    <row r="1025150" spans="70:70" x14ac:dyDescent="0.25">
      <c r="BR1025150" s="2394"/>
    </row>
    <row r="1025151" spans="70:70" x14ac:dyDescent="0.25">
      <c r="BR1025151" s="2381"/>
    </row>
    <row r="1025175" spans="70:70" x14ac:dyDescent="0.25">
      <c r="BR1025175" s="2394"/>
    </row>
    <row r="1025176" spans="70:70" x14ac:dyDescent="0.25">
      <c r="BR1025176" s="2381"/>
    </row>
    <row r="1025200" spans="70:70" x14ac:dyDescent="0.25">
      <c r="BR1025200" s="2394"/>
    </row>
    <row r="1025201" spans="70:70" x14ac:dyDescent="0.25">
      <c r="BR1025201" s="2381"/>
    </row>
    <row r="1025225" spans="70:70" x14ac:dyDescent="0.25">
      <c r="BR1025225" s="2394"/>
    </row>
    <row r="1025226" spans="70:70" x14ac:dyDescent="0.25">
      <c r="BR1025226" s="2381"/>
    </row>
    <row r="1025250" spans="70:70" x14ac:dyDescent="0.25">
      <c r="BR1025250" s="2394"/>
    </row>
    <row r="1025251" spans="70:70" x14ac:dyDescent="0.25">
      <c r="BR1025251" s="2381"/>
    </row>
    <row r="1025275" spans="70:70" x14ac:dyDescent="0.25">
      <c r="BR1025275" s="2394"/>
    </row>
    <row r="1025276" spans="70:70" x14ac:dyDescent="0.25">
      <c r="BR1025276" s="2381"/>
    </row>
    <row r="1025300" spans="70:70" x14ac:dyDescent="0.25">
      <c r="BR1025300" s="2394"/>
    </row>
    <row r="1025301" spans="70:70" x14ac:dyDescent="0.25">
      <c r="BR1025301" s="2381"/>
    </row>
    <row r="1025325" spans="70:70" x14ac:dyDescent="0.25">
      <c r="BR1025325" s="2394"/>
    </row>
    <row r="1025326" spans="70:70" x14ac:dyDescent="0.25">
      <c r="BR1025326" s="2381"/>
    </row>
    <row r="1025350" spans="70:70" x14ac:dyDescent="0.25">
      <c r="BR1025350" s="2394"/>
    </row>
    <row r="1025351" spans="70:70" x14ac:dyDescent="0.25">
      <c r="BR1025351" s="2381"/>
    </row>
    <row r="1025375" spans="70:70" x14ac:dyDescent="0.25">
      <c r="BR1025375" s="2394"/>
    </row>
    <row r="1025376" spans="70:70" x14ac:dyDescent="0.25">
      <c r="BR1025376" s="2381"/>
    </row>
    <row r="1025400" spans="70:70" x14ac:dyDescent="0.25">
      <c r="BR1025400" s="2394"/>
    </row>
    <row r="1025401" spans="70:70" x14ac:dyDescent="0.25">
      <c r="BR1025401" s="2381"/>
    </row>
    <row r="1025425" spans="70:70" x14ac:dyDescent="0.25">
      <c r="BR1025425" s="2394"/>
    </row>
    <row r="1025426" spans="70:70" x14ac:dyDescent="0.25">
      <c r="BR1025426" s="2381"/>
    </row>
    <row r="1025450" spans="70:70" x14ac:dyDescent="0.25">
      <c r="BR1025450" s="2394"/>
    </row>
    <row r="1025451" spans="70:70" x14ac:dyDescent="0.25">
      <c r="BR1025451" s="2381"/>
    </row>
    <row r="1025475" spans="70:70" x14ac:dyDescent="0.25">
      <c r="BR1025475" s="2394"/>
    </row>
    <row r="1025476" spans="70:70" x14ac:dyDescent="0.25">
      <c r="BR1025476" s="2381"/>
    </row>
    <row r="1025500" spans="70:70" x14ac:dyDescent="0.25">
      <c r="BR1025500" s="2394"/>
    </row>
    <row r="1025501" spans="70:70" x14ac:dyDescent="0.25">
      <c r="BR1025501" s="2381"/>
    </row>
    <row r="1025525" spans="70:70" x14ac:dyDescent="0.25">
      <c r="BR1025525" s="2394"/>
    </row>
    <row r="1025526" spans="70:70" x14ac:dyDescent="0.25">
      <c r="BR1025526" s="2381"/>
    </row>
    <row r="1025550" spans="70:70" x14ac:dyDescent="0.25">
      <c r="BR1025550" s="2394"/>
    </row>
    <row r="1025551" spans="70:70" x14ac:dyDescent="0.25">
      <c r="BR1025551" s="2381"/>
    </row>
    <row r="1025575" spans="70:70" x14ac:dyDescent="0.25">
      <c r="BR1025575" s="2394"/>
    </row>
    <row r="1025576" spans="70:70" x14ac:dyDescent="0.25">
      <c r="BR1025576" s="2381"/>
    </row>
    <row r="1025600" spans="70:70" x14ac:dyDescent="0.25">
      <c r="BR1025600" s="2394"/>
    </row>
    <row r="1025601" spans="70:70" x14ac:dyDescent="0.25">
      <c r="BR1025601" s="2381"/>
    </row>
    <row r="1025625" spans="70:70" x14ac:dyDescent="0.25">
      <c r="BR1025625" s="2394"/>
    </row>
    <row r="1025626" spans="70:70" x14ac:dyDescent="0.25">
      <c r="BR1025626" s="2381"/>
    </row>
    <row r="1025650" spans="70:70" x14ac:dyDescent="0.25">
      <c r="BR1025650" s="2394"/>
    </row>
    <row r="1025651" spans="70:70" x14ac:dyDescent="0.25">
      <c r="BR1025651" s="2381"/>
    </row>
    <row r="1025675" spans="70:70" x14ac:dyDescent="0.25">
      <c r="BR1025675" s="2394"/>
    </row>
    <row r="1025676" spans="70:70" x14ac:dyDescent="0.25">
      <c r="BR1025676" s="2381"/>
    </row>
    <row r="1025700" spans="70:70" x14ac:dyDescent="0.25">
      <c r="BR1025700" s="2394"/>
    </row>
    <row r="1025701" spans="70:70" x14ac:dyDescent="0.25">
      <c r="BR1025701" s="2381"/>
    </row>
    <row r="1025725" spans="70:70" x14ac:dyDescent="0.25">
      <c r="BR1025725" s="2394"/>
    </row>
    <row r="1025726" spans="70:70" x14ac:dyDescent="0.25">
      <c r="BR1025726" s="2381"/>
    </row>
    <row r="1025750" spans="70:70" x14ac:dyDescent="0.25">
      <c r="BR1025750" s="2394"/>
    </row>
    <row r="1025751" spans="70:70" x14ac:dyDescent="0.25">
      <c r="BR1025751" s="2381"/>
    </row>
    <row r="1025775" spans="70:70" x14ac:dyDescent="0.25">
      <c r="BR1025775" s="2394"/>
    </row>
    <row r="1025776" spans="70:70" x14ac:dyDescent="0.25">
      <c r="BR1025776" s="2381"/>
    </row>
    <row r="1025800" spans="70:70" x14ac:dyDescent="0.25">
      <c r="BR1025800" s="2394"/>
    </row>
    <row r="1025801" spans="70:70" x14ac:dyDescent="0.25">
      <c r="BR1025801" s="2381"/>
    </row>
    <row r="1025825" spans="70:70" x14ac:dyDescent="0.25">
      <c r="BR1025825" s="2394"/>
    </row>
    <row r="1025826" spans="70:70" x14ac:dyDescent="0.25">
      <c r="BR1025826" s="2381"/>
    </row>
    <row r="1025850" spans="70:70" x14ac:dyDescent="0.25">
      <c r="BR1025850" s="2394"/>
    </row>
    <row r="1025851" spans="70:70" x14ac:dyDescent="0.25">
      <c r="BR1025851" s="2381"/>
    </row>
    <row r="1025875" spans="70:70" x14ac:dyDescent="0.25">
      <c r="BR1025875" s="2394"/>
    </row>
    <row r="1025876" spans="70:70" x14ac:dyDescent="0.25">
      <c r="BR1025876" s="2381"/>
    </row>
    <row r="1025900" spans="70:70" x14ac:dyDescent="0.25">
      <c r="BR1025900" s="2394"/>
    </row>
    <row r="1025901" spans="70:70" x14ac:dyDescent="0.25">
      <c r="BR1025901" s="2381"/>
    </row>
    <row r="1025925" spans="70:70" x14ac:dyDescent="0.25">
      <c r="BR1025925" s="2394"/>
    </row>
    <row r="1025926" spans="70:70" x14ac:dyDescent="0.25">
      <c r="BR1025926" s="2381"/>
    </row>
    <row r="1025950" spans="70:70" x14ac:dyDescent="0.25">
      <c r="BR1025950" s="2394"/>
    </row>
    <row r="1025951" spans="70:70" x14ac:dyDescent="0.25">
      <c r="BR1025951" s="2381"/>
    </row>
    <row r="1025975" spans="70:70" x14ac:dyDescent="0.25">
      <c r="BR1025975" s="2394"/>
    </row>
    <row r="1025976" spans="70:70" x14ac:dyDescent="0.25">
      <c r="BR1025976" s="2381"/>
    </row>
    <row r="1026000" spans="70:70" x14ac:dyDescent="0.25">
      <c r="BR1026000" s="2394"/>
    </row>
    <row r="1026001" spans="70:70" x14ac:dyDescent="0.25">
      <c r="BR1026001" s="2381"/>
    </row>
    <row r="1026025" spans="70:70" x14ac:dyDescent="0.25">
      <c r="BR1026025" s="2394"/>
    </row>
    <row r="1026026" spans="70:70" x14ac:dyDescent="0.25">
      <c r="BR1026026" s="2381"/>
    </row>
    <row r="1026050" spans="70:70" x14ac:dyDescent="0.25">
      <c r="BR1026050" s="2394"/>
    </row>
    <row r="1026051" spans="70:70" x14ac:dyDescent="0.25">
      <c r="BR1026051" s="2381"/>
    </row>
    <row r="1026075" spans="70:70" x14ac:dyDescent="0.25">
      <c r="BR1026075" s="2394"/>
    </row>
    <row r="1026076" spans="70:70" x14ac:dyDescent="0.25">
      <c r="BR1026076" s="2381"/>
    </row>
    <row r="1026100" spans="70:70" x14ac:dyDescent="0.25">
      <c r="BR1026100" s="2394"/>
    </row>
    <row r="1026101" spans="70:70" x14ac:dyDescent="0.25">
      <c r="BR1026101" s="2381"/>
    </row>
    <row r="1026125" spans="70:70" x14ac:dyDescent="0.25">
      <c r="BR1026125" s="2394"/>
    </row>
    <row r="1026126" spans="70:70" x14ac:dyDescent="0.25">
      <c r="BR1026126" s="2381"/>
    </row>
    <row r="1026150" spans="70:70" x14ac:dyDescent="0.25">
      <c r="BR1026150" s="2394"/>
    </row>
    <row r="1026151" spans="70:70" x14ac:dyDescent="0.25">
      <c r="BR1026151" s="2381"/>
    </row>
    <row r="1026175" spans="70:70" x14ac:dyDescent="0.25">
      <c r="BR1026175" s="2394"/>
    </row>
    <row r="1026176" spans="70:70" x14ac:dyDescent="0.25">
      <c r="BR1026176" s="2381"/>
    </row>
    <row r="1026200" spans="70:70" x14ac:dyDescent="0.25">
      <c r="BR1026200" s="2394"/>
    </row>
    <row r="1026201" spans="70:70" x14ac:dyDescent="0.25">
      <c r="BR1026201" s="2381"/>
    </row>
    <row r="1026225" spans="70:70" x14ac:dyDescent="0.25">
      <c r="BR1026225" s="2394"/>
    </row>
    <row r="1026226" spans="70:70" x14ac:dyDescent="0.25">
      <c r="BR1026226" s="2381"/>
    </row>
    <row r="1026250" spans="70:70" x14ac:dyDescent="0.25">
      <c r="BR1026250" s="2394"/>
    </row>
    <row r="1026251" spans="70:70" x14ac:dyDescent="0.25">
      <c r="BR1026251" s="2381"/>
    </row>
    <row r="1026275" spans="70:70" x14ac:dyDescent="0.25">
      <c r="BR1026275" s="2394"/>
    </row>
    <row r="1026276" spans="70:70" x14ac:dyDescent="0.25">
      <c r="BR1026276" s="2381"/>
    </row>
    <row r="1026300" spans="70:70" x14ac:dyDescent="0.25">
      <c r="BR1026300" s="2394"/>
    </row>
    <row r="1026301" spans="70:70" x14ac:dyDescent="0.25">
      <c r="BR1026301" s="2381"/>
    </row>
    <row r="1026325" spans="70:70" x14ac:dyDescent="0.25">
      <c r="BR1026325" s="2394"/>
    </row>
    <row r="1026326" spans="70:70" x14ac:dyDescent="0.25">
      <c r="BR1026326" s="2381"/>
    </row>
    <row r="1026350" spans="70:70" x14ac:dyDescent="0.25">
      <c r="BR1026350" s="2394"/>
    </row>
    <row r="1026351" spans="70:70" x14ac:dyDescent="0.25">
      <c r="BR1026351" s="2381"/>
    </row>
    <row r="1026375" spans="70:70" x14ac:dyDescent="0.25">
      <c r="BR1026375" s="2394"/>
    </row>
    <row r="1026376" spans="70:70" x14ac:dyDescent="0.25">
      <c r="BR1026376" s="2381"/>
    </row>
    <row r="1026400" spans="70:70" x14ac:dyDescent="0.25">
      <c r="BR1026400" s="2394"/>
    </row>
    <row r="1026401" spans="70:70" x14ac:dyDescent="0.25">
      <c r="BR1026401" s="2381"/>
    </row>
    <row r="1026425" spans="70:70" x14ac:dyDescent="0.25">
      <c r="BR1026425" s="2394"/>
    </row>
    <row r="1026426" spans="70:70" x14ac:dyDescent="0.25">
      <c r="BR1026426" s="2381"/>
    </row>
    <row r="1026450" spans="70:70" x14ac:dyDescent="0.25">
      <c r="BR1026450" s="2394"/>
    </row>
    <row r="1026451" spans="70:70" x14ac:dyDescent="0.25">
      <c r="BR1026451" s="2381"/>
    </row>
    <row r="1026475" spans="70:70" x14ac:dyDescent="0.25">
      <c r="BR1026475" s="2394"/>
    </row>
    <row r="1026476" spans="70:70" x14ac:dyDescent="0.25">
      <c r="BR1026476" s="2381"/>
    </row>
    <row r="1026500" spans="70:70" x14ac:dyDescent="0.25">
      <c r="BR1026500" s="2394"/>
    </row>
    <row r="1026501" spans="70:70" x14ac:dyDescent="0.25">
      <c r="BR1026501" s="2381"/>
    </row>
    <row r="1026525" spans="70:70" x14ac:dyDescent="0.25">
      <c r="BR1026525" s="2394"/>
    </row>
    <row r="1026526" spans="70:70" x14ac:dyDescent="0.25">
      <c r="BR1026526" s="2381"/>
    </row>
    <row r="1026550" spans="70:70" x14ac:dyDescent="0.25">
      <c r="BR1026550" s="2394"/>
    </row>
    <row r="1026551" spans="70:70" x14ac:dyDescent="0.25">
      <c r="BR1026551" s="2381"/>
    </row>
    <row r="1026575" spans="70:70" x14ac:dyDescent="0.25">
      <c r="BR1026575" s="2394"/>
    </row>
    <row r="1026576" spans="70:70" x14ac:dyDescent="0.25">
      <c r="BR1026576" s="2381"/>
    </row>
    <row r="1026600" spans="70:70" x14ac:dyDescent="0.25">
      <c r="BR1026600" s="2394"/>
    </row>
    <row r="1026601" spans="70:70" x14ac:dyDescent="0.25">
      <c r="BR1026601" s="2381"/>
    </row>
    <row r="1026625" spans="70:70" x14ac:dyDescent="0.25">
      <c r="BR1026625" s="2394"/>
    </row>
    <row r="1026626" spans="70:70" x14ac:dyDescent="0.25">
      <c r="BR1026626" s="2381"/>
    </row>
    <row r="1026650" spans="70:70" x14ac:dyDescent="0.25">
      <c r="BR1026650" s="2394"/>
    </row>
    <row r="1026651" spans="70:70" x14ac:dyDescent="0.25">
      <c r="BR1026651" s="2381"/>
    </row>
    <row r="1026675" spans="70:70" x14ac:dyDescent="0.25">
      <c r="BR1026675" s="2394"/>
    </row>
    <row r="1026676" spans="70:70" x14ac:dyDescent="0.25">
      <c r="BR1026676" s="2381"/>
    </row>
    <row r="1026700" spans="70:70" x14ac:dyDescent="0.25">
      <c r="BR1026700" s="2394"/>
    </row>
    <row r="1026701" spans="70:70" x14ac:dyDescent="0.25">
      <c r="BR1026701" s="2381"/>
    </row>
    <row r="1026725" spans="70:70" x14ac:dyDescent="0.25">
      <c r="BR1026725" s="2394"/>
    </row>
    <row r="1026726" spans="70:70" x14ac:dyDescent="0.25">
      <c r="BR1026726" s="2381"/>
    </row>
    <row r="1026750" spans="70:70" x14ac:dyDescent="0.25">
      <c r="BR1026750" s="2394"/>
    </row>
    <row r="1026751" spans="70:70" x14ac:dyDescent="0.25">
      <c r="BR1026751" s="2381"/>
    </row>
    <row r="1026775" spans="70:70" x14ac:dyDescent="0.25">
      <c r="BR1026775" s="2394"/>
    </row>
    <row r="1026776" spans="70:70" x14ac:dyDescent="0.25">
      <c r="BR1026776" s="2381"/>
    </row>
    <row r="1026800" spans="70:70" x14ac:dyDescent="0.25">
      <c r="BR1026800" s="2394"/>
    </row>
    <row r="1026801" spans="70:70" x14ac:dyDescent="0.25">
      <c r="BR1026801" s="2381"/>
    </row>
    <row r="1026825" spans="70:70" x14ac:dyDescent="0.25">
      <c r="BR1026825" s="2394"/>
    </row>
    <row r="1026826" spans="70:70" x14ac:dyDescent="0.25">
      <c r="BR1026826" s="2381"/>
    </row>
    <row r="1026850" spans="70:70" x14ac:dyDescent="0.25">
      <c r="BR1026850" s="2394"/>
    </row>
    <row r="1026851" spans="70:70" x14ac:dyDescent="0.25">
      <c r="BR1026851" s="2381"/>
    </row>
    <row r="1026875" spans="70:70" x14ac:dyDescent="0.25">
      <c r="BR1026875" s="2394"/>
    </row>
    <row r="1026876" spans="70:70" x14ac:dyDescent="0.25">
      <c r="BR1026876" s="2381"/>
    </row>
    <row r="1026900" spans="70:70" x14ac:dyDescent="0.25">
      <c r="BR1026900" s="2394"/>
    </row>
    <row r="1026901" spans="70:70" x14ac:dyDescent="0.25">
      <c r="BR1026901" s="2381"/>
    </row>
    <row r="1026925" spans="70:70" x14ac:dyDescent="0.25">
      <c r="BR1026925" s="2394"/>
    </row>
    <row r="1026926" spans="70:70" x14ac:dyDescent="0.25">
      <c r="BR1026926" s="2381"/>
    </row>
    <row r="1026950" spans="70:70" x14ac:dyDescent="0.25">
      <c r="BR1026950" s="2394"/>
    </row>
    <row r="1026951" spans="70:70" x14ac:dyDescent="0.25">
      <c r="BR1026951" s="2381"/>
    </row>
    <row r="1026975" spans="70:70" x14ac:dyDescent="0.25">
      <c r="BR1026975" s="2394"/>
    </row>
    <row r="1026976" spans="70:70" x14ac:dyDescent="0.25">
      <c r="BR1026976" s="2381"/>
    </row>
    <row r="1027000" spans="70:70" x14ac:dyDescent="0.25">
      <c r="BR1027000" s="2394"/>
    </row>
    <row r="1027001" spans="70:70" x14ac:dyDescent="0.25">
      <c r="BR1027001" s="2381"/>
    </row>
    <row r="1027025" spans="70:70" x14ac:dyDescent="0.25">
      <c r="BR1027025" s="2394"/>
    </row>
    <row r="1027026" spans="70:70" x14ac:dyDescent="0.25">
      <c r="BR1027026" s="2381"/>
    </row>
    <row r="1027050" spans="70:70" x14ac:dyDescent="0.25">
      <c r="BR1027050" s="2394"/>
    </row>
    <row r="1027051" spans="70:70" x14ac:dyDescent="0.25">
      <c r="BR1027051" s="2381"/>
    </row>
    <row r="1027075" spans="70:70" x14ac:dyDescent="0.25">
      <c r="BR1027075" s="2394"/>
    </row>
    <row r="1027076" spans="70:70" x14ac:dyDescent="0.25">
      <c r="BR1027076" s="2381"/>
    </row>
    <row r="1027100" spans="70:70" x14ac:dyDescent="0.25">
      <c r="BR1027100" s="2394"/>
    </row>
    <row r="1027101" spans="70:70" x14ac:dyDescent="0.25">
      <c r="BR1027101" s="2381"/>
    </row>
    <row r="1027125" spans="70:70" x14ac:dyDescent="0.25">
      <c r="BR1027125" s="2394"/>
    </row>
    <row r="1027126" spans="70:70" x14ac:dyDescent="0.25">
      <c r="BR1027126" s="2381"/>
    </row>
    <row r="1027150" spans="70:70" x14ac:dyDescent="0.25">
      <c r="BR1027150" s="2394"/>
    </row>
    <row r="1027151" spans="70:70" x14ac:dyDescent="0.25">
      <c r="BR1027151" s="2381"/>
    </row>
    <row r="1027175" spans="70:70" x14ac:dyDescent="0.25">
      <c r="BR1027175" s="2394"/>
    </row>
    <row r="1027176" spans="70:70" x14ac:dyDescent="0.25">
      <c r="BR1027176" s="2381"/>
    </row>
    <row r="1027200" spans="70:70" x14ac:dyDescent="0.25">
      <c r="BR1027200" s="2394"/>
    </row>
    <row r="1027201" spans="70:70" x14ac:dyDescent="0.25">
      <c r="BR1027201" s="2381"/>
    </row>
    <row r="1027225" spans="70:70" x14ac:dyDescent="0.25">
      <c r="BR1027225" s="2394"/>
    </row>
    <row r="1027226" spans="70:70" x14ac:dyDescent="0.25">
      <c r="BR1027226" s="2381"/>
    </row>
    <row r="1027250" spans="70:70" x14ac:dyDescent="0.25">
      <c r="BR1027250" s="2394"/>
    </row>
    <row r="1027251" spans="70:70" x14ac:dyDescent="0.25">
      <c r="BR1027251" s="2381"/>
    </row>
    <row r="1027275" spans="70:70" x14ac:dyDescent="0.25">
      <c r="BR1027275" s="2394"/>
    </row>
    <row r="1027276" spans="70:70" x14ac:dyDescent="0.25">
      <c r="BR1027276" s="2381"/>
    </row>
    <row r="1027300" spans="70:70" x14ac:dyDescent="0.25">
      <c r="BR1027300" s="2394"/>
    </row>
    <row r="1027301" spans="70:70" x14ac:dyDescent="0.25">
      <c r="BR1027301" s="2381"/>
    </row>
    <row r="1027325" spans="70:70" x14ac:dyDescent="0.25">
      <c r="BR1027325" s="2394"/>
    </row>
    <row r="1027326" spans="70:70" x14ac:dyDescent="0.25">
      <c r="BR1027326" s="2381"/>
    </row>
    <row r="1027350" spans="70:70" x14ac:dyDescent="0.25">
      <c r="BR1027350" s="2394"/>
    </row>
    <row r="1027351" spans="70:70" x14ac:dyDescent="0.25">
      <c r="BR1027351" s="2381"/>
    </row>
    <row r="1027375" spans="70:70" x14ac:dyDescent="0.25">
      <c r="BR1027375" s="2394"/>
    </row>
    <row r="1027376" spans="70:70" x14ac:dyDescent="0.25">
      <c r="BR1027376" s="2381"/>
    </row>
    <row r="1027400" spans="70:70" x14ac:dyDescent="0.25">
      <c r="BR1027400" s="2394"/>
    </row>
    <row r="1027401" spans="70:70" x14ac:dyDescent="0.25">
      <c r="BR1027401" s="2381"/>
    </row>
    <row r="1027425" spans="70:70" x14ac:dyDescent="0.25">
      <c r="BR1027425" s="2394"/>
    </row>
    <row r="1027426" spans="70:70" x14ac:dyDescent="0.25">
      <c r="BR1027426" s="2381"/>
    </row>
    <row r="1027450" spans="70:70" x14ac:dyDescent="0.25">
      <c r="BR1027450" s="2394"/>
    </row>
    <row r="1027451" spans="70:70" x14ac:dyDescent="0.25">
      <c r="BR1027451" s="2381"/>
    </row>
    <row r="1027475" spans="70:70" x14ac:dyDescent="0.25">
      <c r="BR1027475" s="2394"/>
    </row>
    <row r="1027476" spans="70:70" x14ac:dyDescent="0.25">
      <c r="BR1027476" s="2381"/>
    </row>
    <row r="1027500" spans="70:70" x14ac:dyDescent="0.25">
      <c r="BR1027500" s="2394"/>
    </row>
    <row r="1027501" spans="70:70" x14ac:dyDescent="0.25">
      <c r="BR1027501" s="2381"/>
    </row>
    <row r="1027525" spans="70:70" x14ac:dyDescent="0.25">
      <c r="BR1027525" s="2394"/>
    </row>
    <row r="1027526" spans="70:70" x14ac:dyDescent="0.25">
      <c r="BR1027526" s="2381"/>
    </row>
    <row r="1027550" spans="70:70" x14ac:dyDescent="0.25">
      <c r="BR1027550" s="2394"/>
    </row>
    <row r="1027551" spans="70:70" x14ac:dyDescent="0.25">
      <c r="BR1027551" s="2381"/>
    </row>
    <row r="1027575" spans="70:70" x14ac:dyDescent="0.25">
      <c r="BR1027575" s="2394"/>
    </row>
    <row r="1027576" spans="70:70" x14ac:dyDescent="0.25">
      <c r="BR1027576" s="2381"/>
    </row>
    <row r="1027600" spans="70:70" x14ac:dyDescent="0.25">
      <c r="BR1027600" s="2394"/>
    </row>
    <row r="1027601" spans="70:70" x14ac:dyDescent="0.25">
      <c r="BR1027601" s="2381"/>
    </row>
    <row r="1027625" spans="70:70" x14ac:dyDescent="0.25">
      <c r="BR1027625" s="2394"/>
    </row>
    <row r="1027626" spans="70:70" x14ac:dyDescent="0.25">
      <c r="BR1027626" s="2381"/>
    </row>
    <row r="1027650" spans="70:70" x14ac:dyDescent="0.25">
      <c r="BR1027650" s="2394"/>
    </row>
    <row r="1027651" spans="70:70" x14ac:dyDescent="0.25">
      <c r="BR1027651" s="2381"/>
    </row>
    <row r="1027675" spans="70:70" x14ac:dyDescent="0.25">
      <c r="BR1027675" s="2394"/>
    </row>
    <row r="1027676" spans="70:70" x14ac:dyDescent="0.25">
      <c r="BR1027676" s="2381"/>
    </row>
    <row r="1027700" spans="70:70" x14ac:dyDescent="0.25">
      <c r="BR1027700" s="2394"/>
    </row>
    <row r="1027701" spans="70:70" x14ac:dyDescent="0.25">
      <c r="BR1027701" s="2381"/>
    </row>
    <row r="1027725" spans="70:70" x14ac:dyDescent="0.25">
      <c r="BR1027725" s="2394"/>
    </row>
    <row r="1027726" spans="70:70" x14ac:dyDescent="0.25">
      <c r="BR1027726" s="2381"/>
    </row>
    <row r="1027750" spans="70:70" x14ac:dyDescent="0.25">
      <c r="BR1027750" s="2394"/>
    </row>
    <row r="1027751" spans="70:70" x14ac:dyDescent="0.25">
      <c r="BR1027751" s="2381"/>
    </row>
    <row r="1027775" spans="70:70" x14ac:dyDescent="0.25">
      <c r="BR1027775" s="2394"/>
    </row>
    <row r="1027776" spans="70:70" x14ac:dyDescent="0.25">
      <c r="BR1027776" s="2381"/>
    </row>
    <row r="1027800" spans="70:70" x14ac:dyDescent="0.25">
      <c r="BR1027800" s="2394"/>
    </row>
    <row r="1027801" spans="70:70" x14ac:dyDescent="0.25">
      <c r="BR1027801" s="2381"/>
    </row>
    <row r="1027825" spans="70:70" x14ac:dyDescent="0.25">
      <c r="BR1027825" s="2394"/>
    </row>
    <row r="1027826" spans="70:70" x14ac:dyDescent="0.25">
      <c r="BR1027826" s="2381"/>
    </row>
    <row r="1027850" spans="70:70" x14ac:dyDescent="0.25">
      <c r="BR1027850" s="2394"/>
    </row>
    <row r="1027851" spans="70:70" x14ac:dyDescent="0.25">
      <c r="BR1027851" s="2381"/>
    </row>
    <row r="1027875" spans="70:70" x14ac:dyDescent="0.25">
      <c r="BR1027875" s="2394"/>
    </row>
    <row r="1027876" spans="70:70" x14ac:dyDescent="0.25">
      <c r="BR1027876" s="2381"/>
    </row>
    <row r="1027900" spans="70:70" x14ac:dyDescent="0.25">
      <c r="BR1027900" s="2394"/>
    </row>
    <row r="1027901" spans="70:70" x14ac:dyDescent="0.25">
      <c r="BR1027901" s="2381"/>
    </row>
    <row r="1027925" spans="70:70" x14ac:dyDescent="0.25">
      <c r="BR1027925" s="2394"/>
    </row>
    <row r="1027926" spans="70:70" x14ac:dyDescent="0.25">
      <c r="BR1027926" s="2381"/>
    </row>
    <row r="1027950" spans="70:70" x14ac:dyDescent="0.25">
      <c r="BR1027950" s="2394"/>
    </row>
    <row r="1027951" spans="70:70" x14ac:dyDescent="0.25">
      <c r="BR1027951" s="2381"/>
    </row>
    <row r="1027975" spans="70:70" x14ac:dyDescent="0.25">
      <c r="BR1027975" s="2394"/>
    </row>
    <row r="1027976" spans="70:70" x14ac:dyDescent="0.25">
      <c r="BR1027976" s="2381"/>
    </row>
    <row r="1028000" spans="70:70" x14ac:dyDescent="0.25">
      <c r="BR1028000" s="2394"/>
    </row>
    <row r="1028001" spans="70:70" x14ac:dyDescent="0.25">
      <c r="BR1028001" s="2381"/>
    </row>
    <row r="1028025" spans="70:70" x14ac:dyDescent="0.25">
      <c r="BR1028025" s="2394"/>
    </row>
    <row r="1028026" spans="70:70" x14ac:dyDescent="0.25">
      <c r="BR1028026" s="2381"/>
    </row>
    <row r="1028050" spans="70:70" x14ac:dyDescent="0.25">
      <c r="BR1028050" s="2394"/>
    </row>
    <row r="1028051" spans="70:70" x14ac:dyDescent="0.25">
      <c r="BR1028051" s="2381"/>
    </row>
    <row r="1028075" spans="70:70" x14ac:dyDescent="0.25">
      <c r="BR1028075" s="2394"/>
    </row>
    <row r="1028076" spans="70:70" x14ac:dyDescent="0.25">
      <c r="BR1028076" s="2381"/>
    </row>
    <row r="1028100" spans="70:70" x14ac:dyDescent="0.25">
      <c r="BR1028100" s="2394"/>
    </row>
    <row r="1028101" spans="70:70" x14ac:dyDescent="0.25">
      <c r="BR1028101" s="2381"/>
    </row>
    <row r="1028125" spans="70:70" x14ac:dyDescent="0.25">
      <c r="BR1028125" s="2394"/>
    </row>
    <row r="1028126" spans="70:70" x14ac:dyDescent="0.25">
      <c r="BR1028126" s="2381"/>
    </row>
    <row r="1028150" spans="70:70" x14ac:dyDescent="0.25">
      <c r="BR1028150" s="2394"/>
    </row>
    <row r="1028151" spans="70:70" x14ac:dyDescent="0.25">
      <c r="BR1028151" s="2381"/>
    </row>
    <row r="1028175" spans="70:70" x14ac:dyDescent="0.25">
      <c r="BR1028175" s="2394"/>
    </row>
    <row r="1028176" spans="70:70" x14ac:dyDescent="0.25">
      <c r="BR1028176" s="2381"/>
    </row>
    <row r="1028200" spans="70:70" x14ac:dyDescent="0.25">
      <c r="BR1028200" s="2394"/>
    </row>
    <row r="1028201" spans="70:70" x14ac:dyDescent="0.25">
      <c r="BR1028201" s="2381"/>
    </row>
    <row r="1028225" spans="70:70" x14ac:dyDescent="0.25">
      <c r="BR1028225" s="2394"/>
    </row>
    <row r="1028226" spans="70:70" x14ac:dyDescent="0.25">
      <c r="BR1028226" s="2381"/>
    </row>
    <row r="1028250" spans="70:70" x14ac:dyDescent="0.25">
      <c r="BR1028250" s="2394"/>
    </row>
    <row r="1028251" spans="70:70" x14ac:dyDescent="0.25">
      <c r="BR1028251" s="2381"/>
    </row>
    <row r="1028275" spans="70:70" x14ac:dyDescent="0.25">
      <c r="BR1028275" s="2394"/>
    </row>
    <row r="1028276" spans="70:70" x14ac:dyDescent="0.25">
      <c r="BR1028276" s="2381"/>
    </row>
    <row r="1028300" spans="70:70" x14ac:dyDescent="0.25">
      <c r="BR1028300" s="2394"/>
    </row>
    <row r="1028301" spans="70:70" x14ac:dyDescent="0.25">
      <c r="BR1028301" s="2381"/>
    </row>
    <row r="1028325" spans="70:70" x14ac:dyDescent="0.25">
      <c r="BR1028325" s="2394"/>
    </row>
    <row r="1028326" spans="70:70" x14ac:dyDescent="0.25">
      <c r="BR1028326" s="2381"/>
    </row>
    <row r="1028350" spans="70:70" x14ac:dyDescent="0.25">
      <c r="BR1028350" s="2394"/>
    </row>
    <row r="1028351" spans="70:70" x14ac:dyDescent="0.25">
      <c r="BR1028351" s="2381"/>
    </row>
    <row r="1028375" spans="70:70" x14ac:dyDescent="0.25">
      <c r="BR1028375" s="2394"/>
    </row>
    <row r="1028376" spans="70:70" x14ac:dyDescent="0.25">
      <c r="BR1028376" s="2381"/>
    </row>
    <row r="1028400" spans="70:70" x14ac:dyDescent="0.25">
      <c r="BR1028400" s="2394"/>
    </row>
    <row r="1028401" spans="70:70" x14ac:dyDescent="0.25">
      <c r="BR1028401" s="2381"/>
    </row>
    <row r="1028425" spans="70:70" x14ac:dyDescent="0.25">
      <c r="BR1028425" s="2394"/>
    </row>
    <row r="1028426" spans="70:70" x14ac:dyDescent="0.25">
      <c r="BR1028426" s="2381"/>
    </row>
    <row r="1028450" spans="70:70" x14ac:dyDescent="0.25">
      <c r="BR1028450" s="2394"/>
    </row>
    <row r="1028451" spans="70:70" x14ac:dyDescent="0.25">
      <c r="BR1028451" s="2381"/>
    </row>
    <row r="1028475" spans="70:70" x14ac:dyDescent="0.25">
      <c r="BR1028475" s="2394"/>
    </row>
    <row r="1028476" spans="70:70" x14ac:dyDescent="0.25">
      <c r="BR1028476" s="2381"/>
    </row>
    <row r="1028500" spans="70:70" x14ac:dyDescent="0.25">
      <c r="BR1028500" s="2394"/>
    </row>
    <row r="1028501" spans="70:70" x14ac:dyDescent="0.25">
      <c r="BR1028501" s="2381"/>
    </row>
    <row r="1028525" spans="70:70" x14ac:dyDescent="0.25">
      <c r="BR1028525" s="2394"/>
    </row>
    <row r="1028526" spans="70:70" x14ac:dyDescent="0.25">
      <c r="BR1028526" s="2381"/>
    </row>
    <row r="1028550" spans="70:70" x14ac:dyDescent="0.25">
      <c r="BR1028550" s="2394"/>
    </row>
    <row r="1028551" spans="70:70" x14ac:dyDescent="0.25">
      <c r="BR1028551" s="2381"/>
    </row>
    <row r="1028575" spans="70:70" x14ac:dyDescent="0.25">
      <c r="BR1028575" s="2394"/>
    </row>
    <row r="1028576" spans="70:70" x14ac:dyDescent="0.25">
      <c r="BR1028576" s="2381"/>
    </row>
    <row r="1028600" spans="70:70" x14ac:dyDescent="0.25">
      <c r="BR1028600" s="2394"/>
    </row>
    <row r="1028601" spans="70:70" x14ac:dyDescent="0.25">
      <c r="BR1028601" s="2381"/>
    </row>
    <row r="1028625" spans="70:70" x14ac:dyDescent="0.25">
      <c r="BR1028625" s="2394"/>
    </row>
    <row r="1028626" spans="70:70" x14ac:dyDescent="0.25">
      <c r="BR1028626" s="2381"/>
    </row>
    <row r="1028650" spans="70:70" x14ac:dyDescent="0.25">
      <c r="BR1028650" s="2394"/>
    </row>
    <row r="1028651" spans="70:70" x14ac:dyDescent="0.25">
      <c r="BR1028651" s="2381"/>
    </row>
    <row r="1028675" spans="70:70" x14ac:dyDescent="0.25">
      <c r="BR1028675" s="2394"/>
    </row>
    <row r="1028676" spans="70:70" x14ac:dyDescent="0.25">
      <c r="BR1028676" s="2381"/>
    </row>
    <row r="1028700" spans="70:70" x14ac:dyDescent="0.25">
      <c r="BR1028700" s="2394"/>
    </row>
    <row r="1028701" spans="70:70" x14ac:dyDescent="0.25">
      <c r="BR1028701" s="2381"/>
    </row>
    <row r="1028725" spans="70:70" x14ac:dyDescent="0.25">
      <c r="BR1028725" s="2394"/>
    </row>
    <row r="1028726" spans="70:70" x14ac:dyDescent="0.25">
      <c r="BR1028726" s="2381"/>
    </row>
    <row r="1028750" spans="70:70" x14ac:dyDescent="0.25">
      <c r="BR1028750" s="2394"/>
    </row>
    <row r="1028751" spans="70:70" x14ac:dyDescent="0.25">
      <c r="BR1028751" s="2381"/>
    </row>
    <row r="1028775" spans="70:70" x14ac:dyDescent="0.25">
      <c r="BR1028775" s="2394"/>
    </row>
    <row r="1028776" spans="70:70" x14ac:dyDescent="0.25">
      <c r="BR1028776" s="2381"/>
    </row>
    <row r="1028800" spans="70:70" x14ac:dyDescent="0.25">
      <c r="BR1028800" s="2394"/>
    </row>
    <row r="1028801" spans="70:70" x14ac:dyDescent="0.25">
      <c r="BR1028801" s="2381"/>
    </row>
    <row r="1028825" spans="70:70" x14ac:dyDescent="0.25">
      <c r="BR1028825" s="2394"/>
    </row>
    <row r="1028826" spans="70:70" x14ac:dyDescent="0.25">
      <c r="BR1028826" s="2381"/>
    </row>
    <row r="1028850" spans="70:70" x14ac:dyDescent="0.25">
      <c r="BR1028850" s="2394"/>
    </row>
    <row r="1028851" spans="70:70" x14ac:dyDescent="0.25">
      <c r="BR1028851" s="2381"/>
    </row>
    <row r="1028875" spans="70:70" x14ac:dyDescent="0.25">
      <c r="BR1028875" s="2394"/>
    </row>
    <row r="1028876" spans="70:70" x14ac:dyDescent="0.25">
      <c r="BR1028876" s="2381"/>
    </row>
    <row r="1028900" spans="70:70" x14ac:dyDescent="0.25">
      <c r="BR1028900" s="2394"/>
    </row>
    <row r="1028901" spans="70:70" x14ac:dyDescent="0.25">
      <c r="BR1028901" s="2381"/>
    </row>
    <row r="1028925" spans="70:70" x14ac:dyDescent="0.25">
      <c r="BR1028925" s="2394"/>
    </row>
    <row r="1028926" spans="70:70" x14ac:dyDescent="0.25">
      <c r="BR1028926" s="2381"/>
    </row>
    <row r="1028950" spans="70:70" x14ac:dyDescent="0.25">
      <c r="BR1028950" s="2394"/>
    </row>
    <row r="1028951" spans="70:70" x14ac:dyDescent="0.25">
      <c r="BR1028951" s="2381"/>
    </row>
    <row r="1028975" spans="70:70" x14ac:dyDescent="0.25">
      <c r="BR1028975" s="2394"/>
    </row>
    <row r="1028976" spans="70:70" x14ac:dyDescent="0.25">
      <c r="BR1028976" s="2381"/>
    </row>
    <row r="1029000" spans="70:70" x14ac:dyDescent="0.25">
      <c r="BR1029000" s="2394"/>
    </row>
    <row r="1029001" spans="70:70" x14ac:dyDescent="0.25">
      <c r="BR1029001" s="2381"/>
    </row>
    <row r="1029025" spans="70:70" x14ac:dyDescent="0.25">
      <c r="BR1029025" s="2394"/>
    </row>
    <row r="1029026" spans="70:70" x14ac:dyDescent="0.25">
      <c r="BR1029026" s="2381"/>
    </row>
    <row r="1029050" spans="70:70" x14ac:dyDescent="0.25">
      <c r="BR1029050" s="2394"/>
    </row>
    <row r="1029051" spans="70:70" x14ac:dyDescent="0.25">
      <c r="BR1029051" s="2381"/>
    </row>
    <row r="1029075" spans="70:70" x14ac:dyDescent="0.25">
      <c r="BR1029075" s="2394"/>
    </row>
    <row r="1029076" spans="70:70" x14ac:dyDescent="0.25">
      <c r="BR1029076" s="2381"/>
    </row>
    <row r="1029100" spans="70:70" x14ac:dyDescent="0.25">
      <c r="BR1029100" s="2394"/>
    </row>
    <row r="1029101" spans="70:70" x14ac:dyDescent="0.25">
      <c r="BR1029101" s="2381"/>
    </row>
    <row r="1029125" spans="70:70" x14ac:dyDescent="0.25">
      <c r="BR1029125" s="2394"/>
    </row>
    <row r="1029126" spans="70:70" x14ac:dyDescent="0.25">
      <c r="BR1029126" s="2381"/>
    </row>
    <row r="1029150" spans="70:70" x14ac:dyDescent="0.25">
      <c r="BR1029150" s="2394"/>
    </row>
    <row r="1029151" spans="70:70" x14ac:dyDescent="0.25">
      <c r="BR1029151" s="2381"/>
    </row>
    <row r="1029175" spans="70:70" x14ac:dyDescent="0.25">
      <c r="BR1029175" s="2394"/>
    </row>
    <row r="1029176" spans="70:70" x14ac:dyDescent="0.25">
      <c r="BR1029176" s="2381"/>
    </row>
    <row r="1029200" spans="70:70" x14ac:dyDescent="0.25">
      <c r="BR1029200" s="2394"/>
    </row>
    <row r="1029201" spans="70:70" x14ac:dyDescent="0.25">
      <c r="BR1029201" s="2381"/>
    </row>
    <row r="1029225" spans="70:70" x14ac:dyDescent="0.25">
      <c r="BR1029225" s="2394"/>
    </row>
    <row r="1029226" spans="70:70" x14ac:dyDescent="0.25">
      <c r="BR1029226" s="2381"/>
    </row>
    <row r="1029250" spans="70:70" x14ac:dyDescent="0.25">
      <c r="BR1029250" s="2394"/>
    </row>
    <row r="1029251" spans="70:70" x14ac:dyDescent="0.25">
      <c r="BR1029251" s="2381"/>
    </row>
    <row r="1029275" spans="70:70" x14ac:dyDescent="0.25">
      <c r="BR1029275" s="2394"/>
    </row>
    <row r="1029276" spans="70:70" x14ac:dyDescent="0.25">
      <c r="BR1029276" s="2381"/>
    </row>
    <row r="1029300" spans="70:70" x14ac:dyDescent="0.25">
      <c r="BR1029300" s="2394"/>
    </row>
    <row r="1029301" spans="70:70" x14ac:dyDescent="0.25">
      <c r="BR1029301" s="2381"/>
    </row>
    <row r="1029325" spans="70:70" x14ac:dyDescent="0.25">
      <c r="BR1029325" s="2394"/>
    </row>
    <row r="1029326" spans="70:70" x14ac:dyDescent="0.25">
      <c r="BR1029326" s="2381"/>
    </row>
    <row r="1029350" spans="70:70" x14ac:dyDescent="0.25">
      <c r="BR1029350" s="2394"/>
    </row>
    <row r="1029351" spans="70:70" x14ac:dyDescent="0.25">
      <c r="BR1029351" s="2381"/>
    </row>
    <row r="1029375" spans="70:70" x14ac:dyDescent="0.25">
      <c r="BR1029375" s="2394"/>
    </row>
    <row r="1029376" spans="70:70" x14ac:dyDescent="0.25">
      <c r="BR1029376" s="2381"/>
    </row>
    <row r="1029400" spans="70:70" x14ac:dyDescent="0.25">
      <c r="BR1029400" s="2394"/>
    </row>
    <row r="1029401" spans="70:70" x14ac:dyDescent="0.25">
      <c r="BR1029401" s="2381"/>
    </row>
    <row r="1029425" spans="70:70" x14ac:dyDescent="0.25">
      <c r="BR1029425" s="2394"/>
    </row>
    <row r="1029426" spans="70:70" x14ac:dyDescent="0.25">
      <c r="BR1029426" s="2381"/>
    </row>
    <row r="1029450" spans="70:70" x14ac:dyDescent="0.25">
      <c r="BR1029450" s="2394"/>
    </row>
    <row r="1029451" spans="70:70" x14ac:dyDescent="0.25">
      <c r="BR1029451" s="2381"/>
    </row>
    <row r="1029475" spans="70:70" x14ac:dyDescent="0.25">
      <c r="BR1029475" s="2394"/>
    </row>
    <row r="1029476" spans="70:70" x14ac:dyDescent="0.25">
      <c r="BR1029476" s="2381"/>
    </row>
    <row r="1029500" spans="70:70" x14ac:dyDescent="0.25">
      <c r="BR1029500" s="2394"/>
    </row>
    <row r="1029501" spans="70:70" x14ac:dyDescent="0.25">
      <c r="BR1029501" s="2381"/>
    </row>
    <row r="1029525" spans="70:70" x14ac:dyDescent="0.25">
      <c r="BR1029525" s="2394"/>
    </row>
    <row r="1029526" spans="70:70" x14ac:dyDescent="0.25">
      <c r="BR1029526" s="2381"/>
    </row>
    <row r="1029550" spans="70:70" x14ac:dyDescent="0.25">
      <c r="BR1029550" s="2394"/>
    </row>
    <row r="1029551" spans="70:70" x14ac:dyDescent="0.25">
      <c r="BR1029551" s="2381"/>
    </row>
    <row r="1029575" spans="70:70" x14ac:dyDescent="0.25">
      <c r="BR1029575" s="2394"/>
    </row>
    <row r="1029576" spans="70:70" x14ac:dyDescent="0.25">
      <c r="BR1029576" s="2381"/>
    </row>
    <row r="1029600" spans="70:70" x14ac:dyDescent="0.25">
      <c r="BR1029600" s="2394"/>
    </row>
    <row r="1029601" spans="70:70" x14ac:dyDescent="0.25">
      <c r="BR1029601" s="2381"/>
    </row>
    <row r="1029625" spans="70:70" x14ac:dyDescent="0.25">
      <c r="BR1029625" s="2394"/>
    </row>
    <row r="1029626" spans="70:70" x14ac:dyDescent="0.25">
      <c r="BR1029626" s="2381"/>
    </row>
    <row r="1029650" spans="70:70" x14ac:dyDescent="0.25">
      <c r="BR1029650" s="2394"/>
    </row>
    <row r="1029651" spans="70:70" x14ac:dyDescent="0.25">
      <c r="BR1029651" s="2381"/>
    </row>
    <row r="1029675" spans="70:70" x14ac:dyDescent="0.25">
      <c r="BR1029675" s="2394"/>
    </row>
    <row r="1029676" spans="70:70" x14ac:dyDescent="0.25">
      <c r="BR1029676" s="2381"/>
    </row>
    <row r="1029700" spans="70:70" x14ac:dyDescent="0.25">
      <c r="BR1029700" s="2394"/>
    </row>
    <row r="1029701" spans="70:70" x14ac:dyDescent="0.25">
      <c r="BR1029701" s="2381"/>
    </row>
    <row r="1029725" spans="70:70" x14ac:dyDescent="0.25">
      <c r="BR1029725" s="2394"/>
    </row>
    <row r="1029726" spans="70:70" x14ac:dyDescent="0.25">
      <c r="BR1029726" s="2381"/>
    </row>
    <row r="1029750" spans="70:70" x14ac:dyDescent="0.25">
      <c r="BR1029750" s="2394"/>
    </row>
    <row r="1029751" spans="70:70" x14ac:dyDescent="0.25">
      <c r="BR1029751" s="2381"/>
    </row>
    <row r="1029775" spans="70:70" x14ac:dyDescent="0.25">
      <c r="BR1029775" s="2394"/>
    </row>
    <row r="1029776" spans="70:70" x14ac:dyDescent="0.25">
      <c r="BR1029776" s="2381"/>
    </row>
    <row r="1029800" spans="70:70" x14ac:dyDescent="0.25">
      <c r="BR1029800" s="2394"/>
    </row>
    <row r="1029801" spans="70:70" x14ac:dyDescent="0.25">
      <c r="BR1029801" s="2381"/>
    </row>
    <row r="1029825" spans="70:70" x14ac:dyDescent="0.25">
      <c r="BR1029825" s="2394"/>
    </row>
    <row r="1029826" spans="70:70" x14ac:dyDescent="0.25">
      <c r="BR1029826" s="2381"/>
    </row>
    <row r="1029850" spans="70:70" x14ac:dyDescent="0.25">
      <c r="BR1029850" s="2394"/>
    </row>
    <row r="1029851" spans="70:70" x14ac:dyDescent="0.25">
      <c r="BR1029851" s="2381"/>
    </row>
    <row r="1029875" spans="70:70" x14ac:dyDescent="0.25">
      <c r="BR1029875" s="2394"/>
    </row>
    <row r="1029876" spans="70:70" x14ac:dyDescent="0.25">
      <c r="BR1029876" s="2381"/>
    </row>
    <row r="1029900" spans="70:70" x14ac:dyDescent="0.25">
      <c r="BR1029900" s="2394"/>
    </row>
    <row r="1029901" spans="70:70" x14ac:dyDescent="0.25">
      <c r="BR1029901" s="2381"/>
    </row>
    <row r="1029925" spans="70:70" x14ac:dyDescent="0.25">
      <c r="BR1029925" s="2394"/>
    </row>
    <row r="1029926" spans="70:70" x14ac:dyDescent="0.25">
      <c r="BR1029926" s="2381"/>
    </row>
    <row r="1029950" spans="70:70" x14ac:dyDescent="0.25">
      <c r="BR1029950" s="2394"/>
    </row>
    <row r="1029951" spans="70:70" x14ac:dyDescent="0.25">
      <c r="BR1029951" s="2381"/>
    </row>
    <row r="1029975" spans="70:70" x14ac:dyDescent="0.25">
      <c r="BR1029975" s="2394"/>
    </row>
    <row r="1029976" spans="70:70" x14ac:dyDescent="0.25">
      <c r="BR1029976" s="2381"/>
    </row>
    <row r="1030000" spans="70:70" x14ac:dyDescent="0.25">
      <c r="BR1030000" s="2394"/>
    </row>
    <row r="1030001" spans="70:70" x14ac:dyDescent="0.25">
      <c r="BR1030001" s="2381"/>
    </row>
    <row r="1030025" spans="70:70" x14ac:dyDescent="0.25">
      <c r="BR1030025" s="2394"/>
    </row>
    <row r="1030026" spans="70:70" x14ac:dyDescent="0.25">
      <c r="BR1030026" s="2381"/>
    </row>
    <row r="1030050" spans="70:70" x14ac:dyDescent="0.25">
      <c r="BR1030050" s="2394"/>
    </row>
    <row r="1030051" spans="70:70" x14ac:dyDescent="0.25">
      <c r="BR1030051" s="2381"/>
    </row>
    <row r="1030075" spans="70:70" x14ac:dyDescent="0.25">
      <c r="BR1030075" s="2394"/>
    </row>
    <row r="1030076" spans="70:70" x14ac:dyDescent="0.25">
      <c r="BR1030076" s="2381"/>
    </row>
    <row r="1030100" spans="70:70" x14ac:dyDescent="0.25">
      <c r="BR1030100" s="2394"/>
    </row>
    <row r="1030101" spans="70:70" x14ac:dyDescent="0.25">
      <c r="BR1030101" s="2381"/>
    </row>
    <row r="1030125" spans="70:70" x14ac:dyDescent="0.25">
      <c r="BR1030125" s="2394"/>
    </row>
    <row r="1030126" spans="70:70" x14ac:dyDescent="0.25">
      <c r="BR1030126" s="2381"/>
    </row>
    <row r="1030150" spans="70:70" x14ac:dyDescent="0.25">
      <c r="BR1030150" s="2394"/>
    </row>
    <row r="1030151" spans="70:70" x14ac:dyDescent="0.25">
      <c r="BR1030151" s="2381"/>
    </row>
    <row r="1030175" spans="70:70" x14ac:dyDescent="0.25">
      <c r="BR1030175" s="2394"/>
    </row>
    <row r="1030176" spans="70:70" x14ac:dyDescent="0.25">
      <c r="BR1030176" s="2381"/>
    </row>
    <row r="1030200" spans="70:70" x14ac:dyDescent="0.25">
      <c r="BR1030200" s="2394"/>
    </row>
    <row r="1030201" spans="70:70" x14ac:dyDescent="0.25">
      <c r="BR1030201" s="2381"/>
    </row>
    <row r="1030225" spans="70:70" x14ac:dyDescent="0.25">
      <c r="BR1030225" s="2394"/>
    </row>
    <row r="1030226" spans="70:70" x14ac:dyDescent="0.25">
      <c r="BR1030226" s="2381"/>
    </row>
    <row r="1030250" spans="70:70" x14ac:dyDescent="0.25">
      <c r="BR1030250" s="2394"/>
    </row>
    <row r="1030251" spans="70:70" x14ac:dyDescent="0.25">
      <c r="BR1030251" s="2381"/>
    </row>
    <row r="1030275" spans="70:70" x14ac:dyDescent="0.25">
      <c r="BR1030275" s="2394"/>
    </row>
    <row r="1030276" spans="70:70" x14ac:dyDescent="0.25">
      <c r="BR1030276" s="2381"/>
    </row>
    <row r="1030300" spans="70:70" x14ac:dyDescent="0.25">
      <c r="BR1030300" s="2394"/>
    </row>
    <row r="1030301" spans="70:70" x14ac:dyDescent="0.25">
      <c r="BR1030301" s="2381"/>
    </row>
    <row r="1030325" spans="70:70" x14ac:dyDescent="0.25">
      <c r="BR1030325" s="2394"/>
    </row>
    <row r="1030326" spans="70:70" x14ac:dyDescent="0.25">
      <c r="BR1030326" s="2381"/>
    </row>
    <row r="1030350" spans="70:70" x14ac:dyDescent="0.25">
      <c r="BR1030350" s="2394"/>
    </row>
    <row r="1030351" spans="70:70" x14ac:dyDescent="0.25">
      <c r="BR1030351" s="2381"/>
    </row>
    <row r="1030375" spans="70:70" x14ac:dyDescent="0.25">
      <c r="BR1030375" s="2394"/>
    </row>
    <row r="1030376" spans="70:70" x14ac:dyDescent="0.25">
      <c r="BR1030376" s="2381"/>
    </row>
    <row r="1030400" spans="70:70" x14ac:dyDescent="0.25">
      <c r="BR1030400" s="2394"/>
    </row>
    <row r="1030401" spans="70:70" x14ac:dyDescent="0.25">
      <c r="BR1030401" s="2381"/>
    </row>
    <row r="1030425" spans="70:70" x14ac:dyDescent="0.25">
      <c r="BR1030425" s="2394"/>
    </row>
    <row r="1030426" spans="70:70" x14ac:dyDescent="0.25">
      <c r="BR1030426" s="2381"/>
    </row>
    <row r="1030450" spans="70:70" x14ac:dyDescent="0.25">
      <c r="BR1030450" s="2394"/>
    </row>
    <row r="1030451" spans="70:70" x14ac:dyDescent="0.25">
      <c r="BR1030451" s="2381"/>
    </row>
    <row r="1030475" spans="70:70" x14ac:dyDescent="0.25">
      <c r="BR1030475" s="2394"/>
    </row>
    <row r="1030476" spans="70:70" x14ac:dyDescent="0.25">
      <c r="BR1030476" s="2381"/>
    </row>
    <row r="1030500" spans="70:70" x14ac:dyDescent="0.25">
      <c r="BR1030500" s="2394"/>
    </row>
    <row r="1030501" spans="70:70" x14ac:dyDescent="0.25">
      <c r="BR1030501" s="2381"/>
    </row>
    <row r="1030525" spans="70:70" x14ac:dyDescent="0.25">
      <c r="BR1030525" s="2394"/>
    </row>
    <row r="1030526" spans="70:70" x14ac:dyDescent="0.25">
      <c r="BR1030526" s="2381"/>
    </row>
    <row r="1030550" spans="70:70" x14ac:dyDescent="0.25">
      <c r="BR1030550" s="2394"/>
    </row>
    <row r="1030551" spans="70:70" x14ac:dyDescent="0.25">
      <c r="BR1030551" s="2381"/>
    </row>
    <row r="1030575" spans="70:70" x14ac:dyDescent="0.25">
      <c r="BR1030575" s="2394"/>
    </row>
    <row r="1030576" spans="70:70" x14ac:dyDescent="0.25">
      <c r="BR1030576" s="2381"/>
    </row>
    <row r="1030600" spans="70:70" x14ac:dyDescent="0.25">
      <c r="BR1030600" s="2394"/>
    </row>
    <row r="1030601" spans="70:70" x14ac:dyDescent="0.25">
      <c r="BR1030601" s="2381"/>
    </row>
    <row r="1030625" spans="70:70" x14ac:dyDescent="0.25">
      <c r="BR1030625" s="2394"/>
    </row>
    <row r="1030626" spans="70:70" x14ac:dyDescent="0.25">
      <c r="BR1030626" s="2381"/>
    </row>
    <row r="1030650" spans="70:70" x14ac:dyDescent="0.25">
      <c r="BR1030650" s="2394"/>
    </row>
    <row r="1030651" spans="70:70" x14ac:dyDescent="0.25">
      <c r="BR1030651" s="2381"/>
    </row>
    <row r="1030675" spans="70:70" x14ac:dyDescent="0.25">
      <c r="BR1030675" s="2394"/>
    </row>
    <row r="1030676" spans="70:70" x14ac:dyDescent="0.25">
      <c r="BR1030676" s="2381"/>
    </row>
    <row r="1030700" spans="70:70" x14ac:dyDescent="0.25">
      <c r="BR1030700" s="2394"/>
    </row>
    <row r="1030701" spans="70:70" x14ac:dyDescent="0.25">
      <c r="BR1030701" s="2381"/>
    </row>
    <row r="1030725" spans="70:70" x14ac:dyDescent="0.25">
      <c r="BR1030725" s="2394"/>
    </row>
    <row r="1030726" spans="70:70" x14ac:dyDescent="0.25">
      <c r="BR1030726" s="2381"/>
    </row>
    <row r="1030750" spans="70:70" x14ac:dyDescent="0.25">
      <c r="BR1030750" s="2394"/>
    </row>
    <row r="1030751" spans="70:70" x14ac:dyDescent="0.25">
      <c r="BR1030751" s="2381"/>
    </row>
    <row r="1030775" spans="70:70" x14ac:dyDescent="0.25">
      <c r="BR1030775" s="2394"/>
    </row>
    <row r="1030776" spans="70:70" x14ac:dyDescent="0.25">
      <c r="BR1030776" s="2381"/>
    </row>
    <row r="1030800" spans="70:70" x14ac:dyDescent="0.25">
      <c r="BR1030800" s="2394"/>
    </row>
    <row r="1030801" spans="70:70" x14ac:dyDescent="0.25">
      <c r="BR1030801" s="2381"/>
    </row>
    <row r="1030825" spans="70:70" x14ac:dyDescent="0.25">
      <c r="BR1030825" s="2394"/>
    </row>
    <row r="1030826" spans="70:70" x14ac:dyDescent="0.25">
      <c r="BR1030826" s="2381"/>
    </row>
    <row r="1030850" spans="70:70" x14ac:dyDescent="0.25">
      <c r="BR1030850" s="2394"/>
    </row>
    <row r="1030851" spans="70:70" x14ac:dyDescent="0.25">
      <c r="BR1030851" s="2381"/>
    </row>
    <row r="1030875" spans="70:70" x14ac:dyDescent="0.25">
      <c r="BR1030875" s="2394"/>
    </row>
    <row r="1030876" spans="70:70" x14ac:dyDescent="0.25">
      <c r="BR1030876" s="2381"/>
    </row>
    <row r="1030900" spans="70:70" x14ac:dyDescent="0.25">
      <c r="BR1030900" s="2394"/>
    </row>
    <row r="1030901" spans="70:70" x14ac:dyDescent="0.25">
      <c r="BR1030901" s="2381"/>
    </row>
    <row r="1030925" spans="70:70" x14ac:dyDescent="0.25">
      <c r="BR1030925" s="2394"/>
    </row>
    <row r="1030926" spans="70:70" x14ac:dyDescent="0.25">
      <c r="BR1030926" s="2381"/>
    </row>
    <row r="1030950" spans="70:70" x14ac:dyDescent="0.25">
      <c r="BR1030950" s="2394"/>
    </row>
    <row r="1030951" spans="70:70" x14ac:dyDescent="0.25">
      <c r="BR1030951" s="2381"/>
    </row>
    <row r="1030975" spans="70:70" x14ac:dyDescent="0.25">
      <c r="BR1030975" s="2394"/>
    </row>
    <row r="1030976" spans="70:70" x14ac:dyDescent="0.25">
      <c r="BR1030976" s="2381"/>
    </row>
    <row r="1031000" spans="70:70" x14ac:dyDescent="0.25">
      <c r="BR1031000" s="2394"/>
    </row>
    <row r="1031001" spans="70:70" x14ac:dyDescent="0.25">
      <c r="BR1031001" s="2381"/>
    </row>
    <row r="1031025" spans="70:70" x14ac:dyDescent="0.25">
      <c r="BR1031025" s="2394"/>
    </row>
    <row r="1031026" spans="70:70" x14ac:dyDescent="0.25">
      <c r="BR1031026" s="2381"/>
    </row>
    <row r="1031050" spans="70:70" x14ac:dyDescent="0.25">
      <c r="BR1031050" s="2394"/>
    </row>
    <row r="1031051" spans="70:70" x14ac:dyDescent="0.25">
      <c r="BR1031051" s="2381"/>
    </row>
    <row r="1031075" spans="70:70" x14ac:dyDescent="0.25">
      <c r="BR1031075" s="2394"/>
    </row>
    <row r="1031076" spans="70:70" x14ac:dyDescent="0.25">
      <c r="BR1031076" s="2381"/>
    </row>
    <row r="1031100" spans="70:70" x14ac:dyDescent="0.25">
      <c r="BR1031100" s="2394"/>
    </row>
    <row r="1031101" spans="70:70" x14ac:dyDescent="0.25">
      <c r="BR1031101" s="2381"/>
    </row>
    <row r="1031125" spans="70:70" x14ac:dyDescent="0.25">
      <c r="BR1031125" s="2394"/>
    </row>
    <row r="1031126" spans="70:70" x14ac:dyDescent="0.25">
      <c r="BR1031126" s="2381"/>
    </row>
    <row r="1031150" spans="70:70" x14ac:dyDescent="0.25">
      <c r="BR1031150" s="2394"/>
    </row>
    <row r="1031151" spans="70:70" x14ac:dyDescent="0.25">
      <c r="BR1031151" s="2381"/>
    </row>
    <row r="1031175" spans="70:70" x14ac:dyDescent="0.25">
      <c r="BR1031175" s="2394"/>
    </row>
    <row r="1031176" spans="70:70" x14ac:dyDescent="0.25">
      <c r="BR1031176" s="2381"/>
    </row>
    <row r="1031200" spans="70:70" x14ac:dyDescent="0.25">
      <c r="BR1031200" s="2394"/>
    </row>
    <row r="1031201" spans="70:70" x14ac:dyDescent="0.25">
      <c r="BR1031201" s="2381"/>
    </row>
    <row r="1031225" spans="70:70" x14ac:dyDescent="0.25">
      <c r="BR1031225" s="2394"/>
    </row>
    <row r="1031226" spans="70:70" x14ac:dyDescent="0.25">
      <c r="BR1031226" s="2381"/>
    </row>
    <row r="1031250" spans="70:70" x14ac:dyDescent="0.25">
      <c r="BR1031250" s="2394"/>
    </row>
    <row r="1031251" spans="70:70" x14ac:dyDescent="0.25">
      <c r="BR1031251" s="2381"/>
    </row>
    <row r="1031275" spans="70:70" x14ac:dyDescent="0.25">
      <c r="BR1031275" s="2394"/>
    </row>
    <row r="1031276" spans="70:70" x14ac:dyDescent="0.25">
      <c r="BR1031276" s="2381"/>
    </row>
    <row r="1031300" spans="70:70" x14ac:dyDescent="0.25">
      <c r="BR1031300" s="2394"/>
    </row>
    <row r="1031301" spans="70:70" x14ac:dyDescent="0.25">
      <c r="BR1031301" s="2381"/>
    </row>
    <row r="1031325" spans="70:70" x14ac:dyDescent="0.25">
      <c r="BR1031325" s="2394"/>
    </row>
    <row r="1031326" spans="70:70" x14ac:dyDescent="0.25">
      <c r="BR1031326" s="2381"/>
    </row>
    <row r="1031350" spans="70:70" x14ac:dyDescent="0.25">
      <c r="BR1031350" s="2394"/>
    </row>
    <row r="1031351" spans="70:70" x14ac:dyDescent="0.25">
      <c r="BR1031351" s="2381"/>
    </row>
    <row r="1031375" spans="70:70" x14ac:dyDescent="0.25">
      <c r="BR1031375" s="2394"/>
    </row>
    <row r="1031376" spans="70:70" x14ac:dyDescent="0.25">
      <c r="BR1031376" s="2381"/>
    </row>
    <row r="1031400" spans="70:70" x14ac:dyDescent="0.25">
      <c r="BR1031400" s="2394"/>
    </row>
    <row r="1031401" spans="70:70" x14ac:dyDescent="0.25">
      <c r="BR1031401" s="2381"/>
    </row>
    <row r="1031425" spans="70:70" x14ac:dyDescent="0.25">
      <c r="BR1031425" s="2394"/>
    </row>
    <row r="1031426" spans="70:70" x14ac:dyDescent="0.25">
      <c r="BR1031426" s="2381"/>
    </row>
    <row r="1031450" spans="70:70" x14ac:dyDescent="0.25">
      <c r="BR1031450" s="2394"/>
    </row>
    <row r="1031451" spans="70:70" x14ac:dyDescent="0.25">
      <c r="BR1031451" s="2381"/>
    </row>
    <row r="1031475" spans="70:70" x14ac:dyDescent="0.25">
      <c r="BR1031475" s="2394"/>
    </row>
    <row r="1031476" spans="70:70" x14ac:dyDescent="0.25">
      <c r="BR1031476" s="2381"/>
    </row>
    <row r="1031500" spans="70:70" x14ac:dyDescent="0.25">
      <c r="BR1031500" s="2394"/>
    </row>
    <row r="1031501" spans="70:70" x14ac:dyDescent="0.25">
      <c r="BR1031501" s="2381"/>
    </row>
    <row r="1031525" spans="70:70" x14ac:dyDescent="0.25">
      <c r="BR1031525" s="2394"/>
    </row>
    <row r="1031526" spans="70:70" x14ac:dyDescent="0.25">
      <c r="BR1031526" s="2381"/>
    </row>
    <row r="1031550" spans="70:70" x14ac:dyDescent="0.25">
      <c r="BR1031550" s="2394"/>
    </row>
    <row r="1031551" spans="70:70" x14ac:dyDescent="0.25">
      <c r="BR1031551" s="2381"/>
    </row>
    <row r="1031575" spans="70:70" x14ac:dyDescent="0.25">
      <c r="BR1031575" s="2394"/>
    </row>
    <row r="1031576" spans="70:70" x14ac:dyDescent="0.25">
      <c r="BR1031576" s="2381"/>
    </row>
    <row r="1031600" spans="70:70" x14ac:dyDescent="0.25">
      <c r="BR1031600" s="2394"/>
    </row>
    <row r="1031601" spans="70:70" x14ac:dyDescent="0.25">
      <c r="BR1031601" s="2381"/>
    </row>
    <row r="1031625" spans="70:70" x14ac:dyDescent="0.25">
      <c r="BR1031625" s="2394"/>
    </row>
    <row r="1031626" spans="70:70" x14ac:dyDescent="0.25">
      <c r="BR1031626" s="2381"/>
    </row>
    <row r="1031650" spans="70:70" x14ac:dyDescent="0.25">
      <c r="BR1031650" s="2394"/>
    </row>
    <row r="1031651" spans="70:70" x14ac:dyDescent="0.25">
      <c r="BR1031651" s="2381"/>
    </row>
    <row r="1031675" spans="70:70" x14ac:dyDescent="0.25">
      <c r="BR1031675" s="2394"/>
    </row>
    <row r="1031676" spans="70:70" x14ac:dyDescent="0.25">
      <c r="BR1031676" s="2381"/>
    </row>
    <row r="1031700" spans="70:70" x14ac:dyDescent="0.25">
      <c r="BR1031700" s="2394"/>
    </row>
    <row r="1031701" spans="70:70" x14ac:dyDescent="0.25">
      <c r="BR1031701" s="2381"/>
    </row>
    <row r="1031725" spans="70:70" x14ac:dyDescent="0.25">
      <c r="BR1031725" s="2394"/>
    </row>
    <row r="1031726" spans="70:70" x14ac:dyDescent="0.25">
      <c r="BR1031726" s="2381"/>
    </row>
    <row r="1031750" spans="70:70" x14ac:dyDescent="0.25">
      <c r="BR1031750" s="2394"/>
    </row>
    <row r="1031751" spans="70:70" x14ac:dyDescent="0.25">
      <c r="BR1031751" s="2381"/>
    </row>
    <row r="1031775" spans="70:70" x14ac:dyDescent="0.25">
      <c r="BR1031775" s="2394"/>
    </row>
    <row r="1031776" spans="70:70" x14ac:dyDescent="0.25">
      <c r="BR1031776" s="2381"/>
    </row>
    <row r="1031800" spans="70:70" x14ac:dyDescent="0.25">
      <c r="BR1031800" s="2394"/>
    </row>
    <row r="1031801" spans="70:70" x14ac:dyDescent="0.25">
      <c r="BR1031801" s="2381"/>
    </row>
    <row r="1031825" spans="70:70" x14ac:dyDescent="0.25">
      <c r="BR1031825" s="2394"/>
    </row>
    <row r="1031826" spans="70:70" x14ac:dyDescent="0.25">
      <c r="BR1031826" s="2381"/>
    </row>
    <row r="1031850" spans="70:70" x14ac:dyDescent="0.25">
      <c r="BR1031850" s="2394"/>
    </row>
    <row r="1031851" spans="70:70" x14ac:dyDescent="0.25">
      <c r="BR1031851" s="2381"/>
    </row>
    <row r="1031875" spans="70:70" x14ac:dyDescent="0.25">
      <c r="BR1031875" s="2394"/>
    </row>
    <row r="1031876" spans="70:70" x14ac:dyDescent="0.25">
      <c r="BR1031876" s="2381"/>
    </row>
    <row r="1031900" spans="70:70" x14ac:dyDescent="0.25">
      <c r="BR1031900" s="2394"/>
    </row>
    <row r="1031901" spans="70:70" x14ac:dyDescent="0.25">
      <c r="BR1031901" s="2381"/>
    </row>
    <row r="1031925" spans="70:70" x14ac:dyDescent="0.25">
      <c r="BR1031925" s="2394"/>
    </row>
    <row r="1031926" spans="70:70" x14ac:dyDescent="0.25">
      <c r="BR1031926" s="2381"/>
    </row>
    <row r="1031950" spans="70:70" x14ac:dyDescent="0.25">
      <c r="BR1031950" s="2394"/>
    </row>
    <row r="1031951" spans="70:70" x14ac:dyDescent="0.25">
      <c r="BR1031951" s="2381"/>
    </row>
    <row r="1031975" spans="70:70" x14ac:dyDescent="0.25">
      <c r="BR1031975" s="2394"/>
    </row>
    <row r="1031976" spans="70:70" x14ac:dyDescent="0.25">
      <c r="BR1031976" s="2381"/>
    </row>
    <row r="1032000" spans="70:70" x14ac:dyDescent="0.25">
      <c r="BR1032000" s="2394"/>
    </row>
    <row r="1032001" spans="70:70" x14ac:dyDescent="0.25">
      <c r="BR1032001" s="2381"/>
    </row>
    <row r="1032025" spans="70:70" x14ac:dyDescent="0.25">
      <c r="BR1032025" s="2394"/>
    </row>
    <row r="1032026" spans="70:70" x14ac:dyDescent="0.25">
      <c r="BR1032026" s="2381"/>
    </row>
    <row r="1032050" spans="70:70" x14ac:dyDescent="0.25">
      <c r="BR1032050" s="2394"/>
    </row>
    <row r="1032051" spans="70:70" x14ac:dyDescent="0.25">
      <c r="BR1032051" s="2381"/>
    </row>
    <row r="1032075" spans="70:70" x14ac:dyDescent="0.25">
      <c r="BR1032075" s="2394"/>
    </row>
    <row r="1032076" spans="70:70" x14ac:dyDescent="0.25">
      <c r="BR1032076" s="2381"/>
    </row>
    <row r="1032100" spans="70:70" x14ac:dyDescent="0.25">
      <c r="BR1032100" s="2394"/>
    </row>
    <row r="1032101" spans="70:70" x14ac:dyDescent="0.25">
      <c r="BR1032101" s="2381"/>
    </row>
    <row r="1032125" spans="70:70" x14ac:dyDescent="0.25">
      <c r="BR1032125" s="2394"/>
    </row>
    <row r="1032126" spans="70:70" x14ac:dyDescent="0.25">
      <c r="BR1032126" s="2381"/>
    </row>
    <row r="1032150" spans="70:70" x14ac:dyDescent="0.25">
      <c r="BR1032150" s="2394"/>
    </row>
    <row r="1032151" spans="70:70" x14ac:dyDescent="0.25">
      <c r="BR1032151" s="2381"/>
    </row>
    <row r="1032175" spans="70:70" x14ac:dyDescent="0.25">
      <c r="BR1032175" s="2394"/>
    </row>
    <row r="1032176" spans="70:70" x14ac:dyDescent="0.25">
      <c r="BR1032176" s="2381"/>
    </row>
    <row r="1032200" spans="70:70" x14ac:dyDescent="0.25">
      <c r="BR1032200" s="2394"/>
    </row>
    <row r="1032201" spans="70:70" x14ac:dyDescent="0.25">
      <c r="BR1032201" s="2381"/>
    </row>
    <row r="1032225" spans="70:70" x14ac:dyDescent="0.25">
      <c r="BR1032225" s="2394"/>
    </row>
    <row r="1032226" spans="70:70" x14ac:dyDescent="0.25">
      <c r="BR1032226" s="2381"/>
    </row>
    <row r="1032250" spans="70:70" x14ac:dyDescent="0.25">
      <c r="BR1032250" s="2394"/>
    </row>
    <row r="1032251" spans="70:70" x14ac:dyDescent="0.25">
      <c r="BR1032251" s="2381"/>
    </row>
    <row r="1032275" spans="70:70" x14ac:dyDescent="0.25">
      <c r="BR1032275" s="2394"/>
    </row>
    <row r="1032276" spans="70:70" x14ac:dyDescent="0.25">
      <c r="BR1032276" s="2381"/>
    </row>
    <row r="1032300" spans="70:70" x14ac:dyDescent="0.25">
      <c r="BR1032300" s="2394"/>
    </row>
    <row r="1032301" spans="70:70" x14ac:dyDescent="0.25">
      <c r="BR1032301" s="2381"/>
    </row>
    <row r="1032325" spans="70:70" x14ac:dyDescent="0.25">
      <c r="BR1032325" s="2394"/>
    </row>
    <row r="1032326" spans="70:70" x14ac:dyDescent="0.25">
      <c r="BR1032326" s="2381"/>
    </row>
    <row r="1032350" spans="70:70" x14ac:dyDescent="0.25">
      <c r="BR1032350" s="2394"/>
    </row>
    <row r="1032351" spans="70:70" x14ac:dyDescent="0.25">
      <c r="BR1032351" s="2381"/>
    </row>
    <row r="1032375" spans="70:70" x14ac:dyDescent="0.25">
      <c r="BR1032375" s="2394"/>
    </row>
    <row r="1032376" spans="70:70" x14ac:dyDescent="0.25">
      <c r="BR1032376" s="2381"/>
    </row>
    <row r="1032400" spans="70:70" x14ac:dyDescent="0.25">
      <c r="BR1032400" s="2394"/>
    </row>
    <row r="1032401" spans="70:70" x14ac:dyDescent="0.25">
      <c r="BR1032401" s="2381"/>
    </row>
    <row r="1032425" spans="70:70" x14ac:dyDescent="0.25">
      <c r="BR1032425" s="2394"/>
    </row>
    <row r="1032426" spans="70:70" x14ac:dyDescent="0.25">
      <c r="BR1032426" s="2381"/>
    </row>
    <row r="1032450" spans="70:70" x14ac:dyDescent="0.25">
      <c r="BR1032450" s="2394"/>
    </row>
    <row r="1032451" spans="70:70" x14ac:dyDescent="0.25">
      <c r="BR1032451" s="2381"/>
    </row>
    <row r="1032475" spans="70:70" x14ac:dyDescent="0.25">
      <c r="BR1032475" s="2394"/>
    </row>
    <row r="1032476" spans="70:70" x14ac:dyDescent="0.25">
      <c r="BR1032476" s="2381"/>
    </row>
    <row r="1032500" spans="70:70" x14ac:dyDescent="0.25">
      <c r="BR1032500" s="2394"/>
    </row>
    <row r="1032501" spans="70:70" x14ac:dyDescent="0.25">
      <c r="BR1032501" s="2381"/>
    </row>
    <row r="1032525" spans="70:70" x14ac:dyDescent="0.25">
      <c r="BR1032525" s="2394"/>
    </row>
    <row r="1032526" spans="70:70" x14ac:dyDescent="0.25">
      <c r="BR1032526" s="2381"/>
    </row>
    <row r="1032550" spans="70:70" x14ac:dyDescent="0.25">
      <c r="BR1032550" s="2394"/>
    </row>
    <row r="1032551" spans="70:70" x14ac:dyDescent="0.25">
      <c r="BR1032551" s="2381"/>
    </row>
    <row r="1032575" spans="70:70" x14ac:dyDescent="0.25">
      <c r="BR1032575" s="2394"/>
    </row>
    <row r="1032576" spans="70:70" x14ac:dyDescent="0.25">
      <c r="BR1032576" s="2381"/>
    </row>
    <row r="1032600" spans="70:70" x14ac:dyDescent="0.25">
      <c r="BR1032600" s="2394"/>
    </row>
    <row r="1032601" spans="70:70" x14ac:dyDescent="0.25">
      <c r="BR1032601" s="2381"/>
    </row>
    <row r="1032625" spans="70:70" x14ac:dyDescent="0.25">
      <c r="BR1032625" s="2394"/>
    </row>
    <row r="1032626" spans="70:70" x14ac:dyDescent="0.25">
      <c r="BR1032626" s="2381"/>
    </row>
    <row r="1032650" spans="70:70" x14ac:dyDescent="0.25">
      <c r="BR1032650" s="2394"/>
    </row>
    <row r="1032651" spans="70:70" x14ac:dyDescent="0.25">
      <c r="BR1032651" s="2381"/>
    </row>
    <row r="1032675" spans="70:70" x14ac:dyDescent="0.25">
      <c r="BR1032675" s="2394"/>
    </row>
    <row r="1032676" spans="70:70" x14ac:dyDescent="0.25">
      <c r="BR1032676" s="2381"/>
    </row>
    <row r="1032700" spans="70:70" x14ac:dyDescent="0.25">
      <c r="BR1032700" s="2394"/>
    </row>
    <row r="1032701" spans="70:70" x14ac:dyDescent="0.25">
      <c r="BR1032701" s="2381"/>
    </row>
    <row r="1032725" spans="70:70" x14ac:dyDescent="0.25">
      <c r="BR1032725" s="2394"/>
    </row>
    <row r="1032726" spans="70:70" x14ac:dyDescent="0.25">
      <c r="BR1032726" s="2381"/>
    </row>
    <row r="1032750" spans="70:70" x14ac:dyDescent="0.25">
      <c r="BR1032750" s="2394"/>
    </row>
    <row r="1032751" spans="70:70" x14ac:dyDescent="0.25">
      <c r="BR1032751" s="2381"/>
    </row>
    <row r="1032775" spans="70:70" x14ac:dyDescent="0.25">
      <c r="BR1032775" s="2394"/>
    </row>
    <row r="1032776" spans="70:70" x14ac:dyDescent="0.25">
      <c r="BR1032776" s="2381"/>
    </row>
    <row r="1032800" spans="70:70" x14ac:dyDescent="0.25">
      <c r="BR1032800" s="2394"/>
    </row>
    <row r="1032801" spans="70:70" x14ac:dyDescent="0.25">
      <c r="BR1032801" s="2381"/>
    </row>
    <row r="1032825" spans="70:70" x14ac:dyDescent="0.25">
      <c r="BR1032825" s="2394"/>
    </row>
    <row r="1032826" spans="70:70" x14ac:dyDescent="0.25">
      <c r="BR1032826" s="2381"/>
    </row>
    <row r="1032850" spans="70:70" x14ac:dyDescent="0.25">
      <c r="BR1032850" s="2394"/>
    </row>
    <row r="1032851" spans="70:70" x14ac:dyDescent="0.25">
      <c r="BR1032851" s="2381"/>
    </row>
    <row r="1032875" spans="70:70" x14ac:dyDescent="0.25">
      <c r="BR1032875" s="2394"/>
    </row>
    <row r="1032876" spans="70:70" x14ac:dyDescent="0.25">
      <c r="BR1032876" s="2381"/>
    </row>
    <row r="1032900" spans="70:70" x14ac:dyDescent="0.25">
      <c r="BR1032900" s="2394"/>
    </row>
    <row r="1032901" spans="70:70" x14ac:dyDescent="0.25">
      <c r="BR1032901" s="2381"/>
    </row>
    <row r="1032925" spans="70:70" x14ac:dyDescent="0.25">
      <c r="BR1032925" s="2394"/>
    </row>
    <row r="1032926" spans="70:70" x14ac:dyDescent="0.25">
      <c r="BR1032926" s="2381"/>
    </row>
    <row r="1032950" spans="70:70" x14ac:dyDescent="0.25">
      <c r="BR1032950" s="2394"/>
    </row>
    <row r="1032951" spans="70:70" x14ac:dyDescent="0.25">
      <c r="BR1032951" s="2381"/>
    </row>
    <row r="1032975" spans="70:70" x14ac:dyDescent="0.25">
      <c r="BR1032975" s="2394"/>
    </row>
    <row r="1032976" spans="70:70" x14ac:dyDescent="0.25">
      <c r="BR1032976" s="2381"/>
    </row>
    <row r="1033000" spans="70:70" x14ac:dyDescent="0.25">
      <c r="BR1033000" s="2394"/>
    </row>
    <row r="1033001" spans="70:70" x14ac:dyDescent="0.25">
      <c r="BR1033001" s="2381"/>
    </row>
    <row r="1033025" spans="70:70" x14ac:dyDescent="0.25">
      <c r="BR1033025" s="2394"/>
    </row>
    <row r="1033026" spans="70:70" x14ac:dyDescent="0.25">
      <c r="BR1033026" s="2381"/>
    </row>
    <row r="1033050" spans="70:70" x14ac:dyDescent="0.25">
      <c r="BR1033050" s="2394"/>
    </row>
    <row r="1033051" spans="70:70" x14ac:dyDescent="0.25">
      <c r="BR1033051" s="2381"/>
    </row>
    <row r="1033075" spans="70:70" x14ac:dyDescent="0.25">
      <c r="BR1033075" s="2394"/>
    </row>
    <row r="1033076" spans="70:70" x14ac:dyDescent="0.25">
      <c r="BR1033076" s="2381"/>
    </row>
    <row r="1033100" spans="70:70" x14ac:dyDescent="0.25">
      <c r="BR1033100" s="2394"/>
    </row>
    <row r="1033101" spans="70:70" x14ac:dyDescent="0.25">
      <c r="BR1033101" s="2381"/>
    </row>
    <row r="1033125" spans="70:70" x14ac:dyDescent="0.25">
      <c r="BR1033125" s="2394"/>
    </row>
    <row r="1033126" spans="70:70" x14ac:dyDescent="0.25">
      <c r="BR1033126" s="2381"/>
    </row>
    <row r="1033150" spans="70:70" x14ac:dyDescent="0.25">
      <c r="BR1033150" s="2394"/>
    </row>
    <row r="1033151" spans="70:70" x14ac:dyDescent="0.25">
      <c r="BR1033151" s="2381"/>
    </row>
    <row r="1033175" spans="70:70" x14ac:dyDescent="0.25">
      <c r="BR1033175" s="2394"/>
    </row>
    <row r="1033176" spans="70:70" x14ac:dyDescent="0.25">
      <c r="BR1033176" s="2381"/>
    </row>
    <row r="1033200" spans="70:70" x14ac:dyDescent="0.25">
      <c r="BR1033200" s="2394"/>
    </row>
    <row r="1033201" spans="70:70" x14ac:dyDescent="0.25">
      <c r="BR1033201" s="2381"/>
    </row>
    <row r="1033225" spans="70:70" x14ac:dyDescent="0.25">
      <c r="BR1033225" s="2394"/>
    </row>
    <row r="1033226" spans="70:70" x14ac:dyDescent="0.25">
      <c r="BR1033226" s="2381"/>
    </row>
    <row r="1033250" spans="70:70" x14ac:dyDescent="0.25">
      <c r="BR1033250" s="2394"/>
    </row>
    <row r="1033251" spans="70:70" x14ac:dyDescent="0.25">
      <c r="BR1033251" s="2381"/>
    </row>
    <row r="1033275" spans="70:70" x14ac:dyDescent="0.25">
      <c r="BR1033275" s="2394"/>
    </row>
    <row r="1033276" spans="70:70" x14ac:dyDescent="0.25">
      <c r="BR1033276" s="2381"/>
    </row>
    <row r="1033300" spans="70:70" x14ac:dyDescent="0.25">
      <c r="BR1033300" s="2394"/>
    </row>
    <row r="1033301" spans="70:70" x14ac:dyDescent="0.25">
      <c r="BR1033301" s="2381"/>
    </row>
    <row r="1033325" spans="70:70" x14ac:dyDescent="0.25">
      <c r="BR1033325" s="2394"/>
    </row>
    <row r="1033326" spans="70:70" x14ac:dyDescent="0.25">
      <c r="BR1033326" s="2381"/>
    </row>
    <row r="1033350" spans="70:70" x14ac:dyDescent="0.25">
      <c r="BR1033350" s="2394"/>
    </row>
    <row r="1033351" spans="70:70" x14ac:dyDescent="0.25">
      <c r="BR1033351" s="2381"/>
    </row>
    <row r="1033375" spans="70:70" x14ac:dyDescent="0.25">
      <c r="BR1033375" s="2394"/>
    </row>
    <row r="1033376" spans="70:70" x14ac:dyDescent="0.25">
      <c r="BR1033376" s="2381"/>
    </row>
    <row r="1033400" spans="70:70" x14ac:dyDescent="0.25">
      <c r="BR1033400" s="2394"/>
    </row>
    <row r="1033401" spans="70:70" x14ac:dyDescent="0.25">
      <c r="BR1033401" s="2381"/>
    </row>
    <row r="1033425" spans="70:70" x14ac:dyDescent="0.25">
      <c r="BR1033425" s="2394"/>
    </row>
    <row r="1033426" spans="70:70" x14ac:dyDescent="0.25">
      <c r="BR1033426" s="2381"/>
    </row>
    <row r="1033450" spans="70:70" x14ac:dyDescent="0.25">
      <c r="BR1033450" s="2394"/>
    </row>
    <row r="1033451" spans="70:70" x14ac:dyDescent="0.25">
      <c r="BR1033451" s="2381"/>
    </row>
    <row r="1033475" spans="70:70" x14ac:dyDescent="0.25">
      <c r="BR1033475" s="2394"/>
    </row>
    <row r="1033476" spans="70:70" x14ac:dyDescent="0.25">
      <c r="BR1033476" s="2381"/>
    </row>
    <row r="1033500" spans="70:70" x14ac:dyDescent="0.25">
      <c r="BR1033500" s="2394"/>
    </row>
    <row r="1033501" spans="70:70" x14ac:dyDescent="0.25">
      <c r="BR1033501" s="2381"/>
    </row>
    <row r="1033525" spans="70:70" x14ac:dyDescent="0.25">
      <c r="BR1033525" s="2394"/>
    </row>
    <row r="1033526" spans="70:70" x14ac:dyDescent="0.25">
      <c r="BR1033526" s="2381"/>
    </row>
    <row r="1033550" spans="70:70" x14ac:dyDescent="0.25">
      <c r="BR1033550" s="2394"/>
    </row>
    <row r="1033551" spans="70:70" x14ac:dyDescent="0.25">
      <c r="BR1033551" s="2381"/>
    </row>
    <row r="1033575" spans="70:70" x14ac:dyDescent="0.25">
      <c r="BR1033575" s="2394"/>
    </row>
    <row r="1033576" spans="70:70" x14ac:dyDescent="0.25">
      <c r="BR1033576" s="2381"/>
    </row>
    <row r="1033600" spans="70:70" x14ac:dyDescent="0.25">
      <c r="BR1033600" s="2394"/>
    </row>
    <row r="1033601" spans="70:70" x14ac:dyDescent="0.25">
      <c r="BR1033601" s="2381"/>
    </row>
    <row r="1033625" spans="70:70" x14ac:dyDescent="0.25">
      <c r="BR1033625" s="2394"/>
    </row>
    <row r="1033626" spans="70:70" x14ac:dyDescent="0.25">
      <c r="BR1033626" s="2381"/>
    </row>
    <row r="1033650" spans="70:70" x14ac:dyDescent="0.25">
      <c r="BR1033650" s="2394"/>
    </row>
    <row r="1033651" spans="70:70" x14ac:dyDescent="0.25">
      <c r="BR1033651" s="2381"/>
    </row>
    <row r="1033675" spans="70:70" x14ac:dyDescent="0.25">
      <c r="BR1033675" s="2394"/>
    </row>
    <row r="1033676" spans="70:70" x14ac:dyDescent="0.25">
      <c r="BR1033676" s="2381"/>
    </row>
    <row r="1033700" spans="70:70" x14ac:dyDescent="0.25">
      <c r="BR1033700" s="2394"/>
    </row>
    <row r="1033701" spans="70:70" x14ac:dyDescent="0.25">
      <c r="BR1033701" s="2381"/>
    </row>
    <row r="1033725" spans="70:70" x14ac:dyDescent="0.25">
      <c r="BR1033725" s="2394"/>
    </row>
    <row r="1033726" spans="70:70" x14ac:dyDescent="0.25">
      <c r="BR1033726" s="2381"/>
    </row>
    <row r="1033750" spans="70:70" x14ac:dyDescent="0.25">
      <c r="BR1033750" s="2394"/>
    </row>
    <row r="1033751" spans="70:70" x14ac:dyDescent="0.25">
      <c r="BR1033751" s="2381"/>
    </row>
    <row r="1033775" spans="70:70" x14ac:dyDescent="0.25">
      <c r="BR1033775" s="2394"/>
    </row>
    <row r="1033776" spans="70:70" x14ac:dyDescent="0.25">
      <c r="BR1033776" s="2381"/>
    </row>
    <row r="1033800" spans="70:70" x14ac:dyDescent="0.25">
      <c r="BR1033800" s="2394"/>
    </row>
    <row r="1033801" spans="70:70" x14ac:dyDescent="0.25">
      <c r="BR1033801" s="2381"/>
    </row>
    <row r="1033825" spans="70:70" x14ac:dyDescent="0.25">
      <c r="BR1033825" s="2394"/>
    </row>
    <row r="1033826" spans="70:70" x14ac:dyDescent="0.25">
      <c r="BR1033826" s="2381"/>
    </row>
    <row r="1033850" spans="70:70" x14ac:dyDescent="0.25">
      <c r="BR1033850" s="2394"/>
    </row>
    <row r="1033851" spans="70:70" x14ac:dyDescent="0.25">
      <c r="BR1033851" s="2381"/>
    </row>
    <row r="1033875" spans="70:70" x14ac:dyDescent="0.25">
      <c r="BR1033875" s="2394"/>
    </row>
    <row r="1033876" spans="70:70" x14ac:dyDescent="0.25">
      <c r="BR1033876" s="2381"/>
    </row>
    <row r="1033900" spans="70:70" x14ac:dyDescent="0.25">
      <c r="BR1033900" s="2394"/>
    </row>
    <row r="1033901" spans="70:70" x14ac:dyDescent="0.25">
      <c r="BR1033901" s="2381"/>
    </row>
    <row r="1033925" spans="70:70" x14ac:dyDescent="0.25">
      <c r="BR1033925" s="2394"/>
    </row>
    <row r="1033926" spans="70:70" x14ac:dyDescent="0.25">
      <c r="BR1033926" s="2381"/>
    </row>
    <row r="1033950" spans="70:70" x14ac:dyDescent="0.25">
      <c r="BR1033950" s="2394"/>
    </row>
    <row r="1033951" spans="70:70" x14ac:dyDescent="0.25">
      <c r="BR1033951" s="2381"/>
    </row>
    <row r="1033975" spans="70:70" x14ac:dyDescent="0.25">
      <c r="BR1033975" s="2394"/>
    </row>
    <row r="1033976" spans="70:70" x14ac:dyDescent="0.25">
      <c r="BR1033976" s="2381"/>
    </row>
    <row r="1034000" spans="70:70" x14ac:dyDescent="0.25">
      <c r="BR1034000" s="2394"/>
    </row>
    <row r="1034001" spans="70:70" x14ac:dyDescent="0.25">
      <c r="BR1034001" s="2381"/>
    </row>
    <row r="1034025" spans="70:70" x14ac:dyDescent="0.25">
      <c r="BR1034025" s="2394"/>
    </row>
    <row r="1034026" spans="70:70" x14ac:dyDescent="0.25">
      <c r="BR1034026" s="2381"/>
    </row>
    <row r="1034050" spans="70:70" x14ac:dyDescent="0.25">
      <c r="BR1034050" s="2394"/>
    </row>
    <row r="1034051" spans="70:70" x14ac:dyDescent="0.25">
      <c r="BR1034051" s="2381"/>
    </row>
    <row r="1034075" spans="70:70" x14ac:dyDescent="0.25">
      <c r="BR1034075" s="2394"/>
    </row>
    <row r="1034076" spans="70:70" x14ac:dyDescent="0.25">
      <c r="BR1034076" s="2381"/>
    </row>
    <row r="1034100" spans="70:70" x14ac:dyDescent="0.25">
      <c r="BR1034100" s="2394"/>
    </row>
    <row r="1034101" spans="70:70" x14ac:dyDescent="0.25">
      <c r="BR1034101" s="2381"/>
    </row>
    <row r="1034125" spans="70:70" x14ac:dyDescent="0.25">
      <c r="BR1034125" s="2394"/>
    </row>
    <row r="1034126" spans="70:70" x14ac:dyDescent="0.25">
      <c r="BR1034126" s="2381"/>
    </row>
    <row r="1034150" spans="70:70" x14ac:dyDescent="0.25">
      <c r="BR1034150" s="2394"/>
    </row>
    <row r="1034151" spans="70:70" x14ac:dyDescent="0.25">
      <c r="BR1034151" s="2381"/>
    </row>
    <row r="1034175" spans="70:70" x14ac:dyDescent="0.25">
      <c r="BR1034175" s="2394"/>
    </row>
    <row r="1034176" spans="70:70" x14ac:dyDescent="0.25">
      <c r="BR1034176" s="2381"/>
    </row>
    <row r="1034200" spans="70:70" x14ac:dyDescent="0.25">
      <c r="BR1034200" s="2394"/>
    </row>
    <row r="1034201" spans="70:70" x14ac:dyDescent="0.25">
      <c r="BR1034201" s="2381"/>
    </row>
    <row r="1034225" spans="70:70" x14ac:dyDescent="0.25">
      <c r="BR1034225" s="2394"/>
    </row>
    <row r="1034226" spans="70:70" x14ac:dyDescent="0.25">
      <c r="BR1034226" s="2381"/>
    </row>
    <row r="1034250" spans="70:70" x14ac:dyDescent="0.25">
      <c r="BR1034250" s="2394"/>
    </row>
    <row r="1034251" spans="70:70" x14ac:dyDescent="0.25">
      <c r="BR1034251" s="2381"/>
    </row>
    <row r="1034275" spans="70:70" x14ac:dyDescent="0.25">
      <c r="BR1034275" s="2394"/>
    </row>
    <row r="1034276" spans="70:70" x14ac:dyDescent="0.25">
      <c r="BR1034276" s="2381"/>
    </row>
    <row r="1034300" spans="70:70" x14ac:dyDescent="0.25">
      <c r="BR1034300" s="2394"/>
    </row>
    <row r="1034301" spans="70:70" x14ac:dyDescent="0.25">
      <c r="BR1034301" s="2381"/>
    </row>
    <row r="1034325" spans="70:70" x14ac:dyDescent="0.25">
      <c r="BR1034325" s="2394"/>
    </row>
    <row r="1034326" spans="70:70" x14ac:dyDescent="0.25">
      <c r="BR1034326" s="2381"/>
    </row>
    <row r="1034350" spans="70:70" x14ac:dyDescent="0.25">
      <c r="BR1034350" s="2394"/>
    </row>
    <row r="1034351" spans="70:70" x14ac:dyDescent="0.25">
      <c r="BR1034351" s="2381"/>
    </row>
    <row r="1034375" spans="70:70" x14ac:dyDescent="0.25">
      <c r="BR1034375" s="2394"/>
    </row>
    <row r="1034376" spans="70:70" x14ac:dyDescent="0.25">
      <c r="BR1034376" s="2381"/>
    </row>
    <row r="1034400" spans="70:70" x14ac:dyDescent="0.25">
      <c r="BR1034400" s="2394"/>
    </row>
    <row r="1034401" spans="70:70" x14ac:dyDescent="0.25">
      <c r="BR1034401" s="2381"/>
    </row>
    <row r="1034425" spans="70:70" x14ac:dyDescent="0.25">
      <c r="BR1034425" s="2394"/>
    </row>
    <row r="1034426" spans="70:70" x14ac:dyDescent="0.25">
      <c r="BR1034426" s="2381"/>
    </row>
    <row r="1034450" spans="70:70" x14ac:dyDescent="0.25">
      <c r="BR1034450" s="2394"/>
    </row>
    <row r="1034451" spans="70:70" x14ac:dyDescent="0.25">
      <c r="BR1034451" s="2381"/>
    </row>
    <row r="1034475" spans="70:70" x14ac:dyDescent="0.25">
      <c r="BR1034475" s="2394"/>
    </row>
    <row r="1034476" spans="70:70" x14ac:dyDescent="0.25">
      <c r="BR1034476" s="2381"/>
    </row>
    <row r="1034500" spans="70:70" x14ac:dyDescent="0.25">
      <c r="BR1034500" s="2394"/>
    </row>
    <row r="1034501" spans="70:70" x14ac:dyDescent="0.25">
      <c r="BR1034501" s="2381"/>
    </row>
    <row r="1034525" spans="70:70" x14ac:dyDescent="0.25">
      <c r="BR1034525" s="2394"/>
    </row>
    <row r="1034526" spans="70:70" x14ac:dyDescent="0.25">
      <c r="BR1034526" s="2381"/>
    </row>
    <row r="1034550" spans="70:70" x14ac:dyDescent="0.25">
      <c r="BR1034550" s="2394"/>
    </row>
    <row r="1034551" spans="70:70" x14ac:dyDescent="0.25">
      <c r="BR1034551" s="2381"/>
    </row>
    <row r="1034575" spans="70:70" x14ac:dyDescent="0.25">
      <c r="BR1034575" s="2394"/>
    </row>
    <row r="1034576" spans="70:70" x14ac:dyDescent="0.25">
      <c r="BR1034576" s="2381"/>
    </row>
    <row r="1034600" spans="70:70" x14ac:dyDescent="0.25">
      <c r="BR1034600" s="2394"/>
    </row>
    <row r="1034601" spans="70:70" x14ac:dyDescent="0.25">
      <c r="BR1034601" s="2381"/>
    </row>
    <row r="1034625" spans="70:70" x14ac:dyDescent="0.25">
      <c r="BR1034625" s="2394"/>
    </row>
    <row r="1034626" spans="70:70" x14ac:dyDescent="0.25">
      <c r="BR1034626" s="2381"/>
    </row>
    <row r="1034650" spans="70:70" x14ac:dyDescent="0.25">
      <c r="BR1034650" s="2394"/>
    </row>
    <row r="1034651" spans="70:70" x14ac:dyDescent="0.25">
      <c r="BR1034651" s="2381"/>
    </row>
    <row r="1034675" spans="70:70" x14ac:dyDescent="0.25">
      <c r="BR1034675" s="2394"/>
    </row>
    <row r="1034676" spans="70:70" x14ac:dyDescent="0.25">
      <c r="BR1034676" s="2381"/>
    </row>
    <row r="1034700" spans="70:70" x14ac:dyDescent="0.25">
      <c r="BR1034700" s="2394"/>
    </row>
    <row r="1034701" spans="70:70" x14ac:dyDescent="0.25">
      <c r="BR1034701" s="2381"/>
    </row>
    <row r="1034725" spans="70:70" x14ac:dyDescent="0.25">
      <c r="BR1034725" s="2394"/>
    </row>
    <row r="1034726" spans="70:70" x14ac:dyDescent="0.25">
      <c r="BR1034726" s="2381"/>
    </row>
    <row r="1034750" spans="70:70" x14ac:dyDescent="0.25">
      <c r="BR1034750" s="2394"/>
    </row>
    <row r="1034751" spans="70:70" x14ac:dyDescent="0.25">
      <c r="BR1034751" s="2381"/>
    </row>
    <row r="1034775" spans="70:70" x14ac:dyDescent="0.25">
      <c r="BR1034775" s="2394"/>
    </row>
    <row r="1034776" spans="70:70" x14ac:dyDescent="0.25">
      <c r="BR1034776" s="2381"/>
    </row>
    <row r="1034800" spans="70:70" x14ac:dyDescent="0.25">
      <c r="BR1034800" s="2394"/>
    </row>
    <row r="1034801" spans="70:70" x14ac:dyDescent="0.25">
      <c r="BR1034801" s="2381"/>
    </row>
    <row r="1034825" spans="70:70" x14ac:dyDescent="0.25">
      <c r="BR1034825" s="2394"/>
    </row>
    <row r="1034826" spans="70:70" x14ac:dyDescent="0.25">
      <c r="BR1034826" s="2381"/>
    </row>
    <row r="1034850" spans="70:70" x14ac:dyDescent="0.25">
      <c r="BR1034850" s="2394"/>
    </row>
    <row r="1034851" spans="70:70" x14ac:dyDescent="0.25">
      <c r="BR1034851" s="2381"/>
    </row>
    <row r="1034875" spans="70:70" x14ac:dyDescent="0.25">
      <c r="BR1034875" s="2394"/>
    </row>
    <row r="1034876" spans="70:70" x14ac:dyDescent="0.25">
      <c r="BR1034876" s="2381"/>
    </row>
    <row r="1034900" spans="70:70" x14ac:dyDescent="0.25">
      <c r="BR1034900" s="2394"/>
    </row>
    <row r="1034901" spans="70:70" x14ac:dyDescent="0.25">
      <c r="BR1034901" s="2381"/>
    </row>
    <row r="1034925" spans="70:70" x14ac:dyDescent="0.25">
      <c r="BR1034925" s="2394"/>
    </row>
    <row r="1034926" spans="70:70" x14ac:dyDescent="0.25">
      <c r="BR1034926" s="2381"/>
    </row>
    <row r="1034950" spans="70:70" x14ac:dyDescent="0.25">
      <c r="BR1034950" s="2394"/>
    </row>
    <row r="1034951" spans="70:70" x14ac:dyDescent="0.25">
      <c r="BR1034951" s="2381"/>
    </row>
    <row r="1034975" spans="70:70" x14ac:dyDescent="0.25">
      <c r="BR1034975" s="2394"/>
    </row>
    <row r="1034976" spans="70:70" x14ac:dyDescent="0.25">
      <c r="BR1034976" s="2381"/>
    </row>
    <row r="1035000" spans="70:70" x14ac:dyDescent="0.25">
      <c r="BR1035000" s="2394"/>
    </row>
    <row r="1035001" spans="70:70" x14ac:dyDescent="0.25">
      <c r="BR1035001" s="2381"/>
    </row>
    <row r="1035025" spans="70:70" x14ac:dyDescent="0.25">
      <c r="BR1035025" s="2394"/>
    </row>
    <row r="1035026" spans="70:70" x14ac:dyDescent="0.25">
      <c r="BR1035026" s="2381"/>
    </row>
    <row r="1035050" spans="70:70" x14ac:dyDescent="0.25">
      <c r="BR1035050" s="2394"/>
    </row>
    <row r="1035051" spans="70:70" x14ac:dyDescent="0.25">
      <c r="BR1035051" s="2381"/>
    </row>
    <row r="1035075" spans="70:70" x14ac:dyDescent="0.25">
      <c r="BR1035075" s="2394"/>
    </row>
    <row r="1035076" spans="70:70" x14ac:dyDescent="0.25">
      <c r="BR1035076" s="2381"/>
    </row>
    <row r="1035100" spans="70:70" x14ac:dyDescent="0.25">
      <c r="BR1035100" s="2394"/>
    </row>
    <row r="1035101" spans="70:70" x14ac:dyDescent="0.25">
      <c r="BR1035101" s="2381"/>
    </row>
    <row r="1035125" spans="70:70" x14ac:dyDescent="0.25">
      <c r="BR1035125" s="2394"/>
    </row>
    <row r="1035126" spans="70:70" x14ac:dyDescent="0.25">
      <c r="BR1035126" s="2381"/>
    </row>
    <row r="1035150" spans="70:70" x14ac:dyDescent="0.25">
      <c r="BR1035150" s="2394"/>
    </row>
    <row r="1035151" spans="70:70" x14ac:dyDescent="0.25">
      <c r="BR1035151" s="2381"/>
    </row>
    <row r="1035175" spans="70:70" x14ac:dyDescent="0.25">
      <c r="BR1035175" s="2394"/>
    </row>
    <row r="1035176" spans="70:70" x14ac:dyDescent="0.25">
      <c r="BR1035176" s="2381"/>
    </row>
    <row r="1035200" spans="70:70" x14ac:dyDescent="0.25">
      <c r="BR1035200" s="2394"/>
    </row>
    <row r="1035201" spans="70:70" x14ac:dyDescent="0.25">
      <c r="BR1035201" s="2381"/>
    </row>
    <row r="1035225" spans="70:70" x14ac:dyDescent="0.25">
      <c r="BR1035225" s="2394"/>
    </row>
    <row r="1035226" spans="70:70" x14ac:dyDescent="0.25">
      <c r="BR1035226" s="2381"/>
    </row>
    <row r="1035250" spans="70:70" x14ac:dyDescent="0.25">
      <c r="BR1035250" s="2394"/>
    </row>
    <row r="1035251" spans="70:70" x14ac:dyDescent="0.25">
      <c r="BR1035251" s="2381"/>
    </row>
    <row r="1035275" spans="70:70" x14ac:dyDescent="0.25">
      <c r="BR1035275" s="2394"/>
    </row>
    <row r="1035276" spans="70:70" x14ac:dyDescent="0.25">
      <c r="BR1035276" s="2381"/>
    </row>
    <row r="1035300" spans="70:70" x14ac:dyDescent="0.25">
      <c r="BR1035300" s="2394"/>
    </row>
    <row r="1035301" spans="70:70" x14ac:dyDescent="0.25">
      <c r="BR1035301" s="2381"/>
    </row>
    <row r="1035325" spans="70:70" x14ac:dyDescent="0.25">
      <c r="BR1035325" s="2394"/>
    </row>
    <row r="1035326" spans="70:70" x14ac:dyDescent="0.25">
      <c r="BR1035326" s="2381"/>
    </row>
    <row r="1035350" spans="70:70" x14ac:dyDescent="0.25">
      <c r="BR1035350" s="2394"/>
    </row>
    <row r="1035351" spans="70:70" x14ac:dyDescent="0.25">
      <c r="BR1035351" s="2381"/>
    </row>
    <row r="1035375" spans="70:70" x14ac:dyDescent="0.25">
      <c r="BR1035375" s="2394"/>
    </row>
    <row r="1035376" spans="70:70" x14ac:dyDescent="0.25">
      <c r="BR1035376" s="2381"/>
    </row>
    <row r="1035400" spans="70:70" x14ac:dyDescent="0.25">
      <c r="BR1035400" s="2394"/>
    </row>
    <row r="1035401" spans="70:70" x14ac:dyDescent="0.25">
      <c r="BR1035401" s="2381"/>
    </row>
    <row r="1035425" spans="70:70" x14ac:dyDescent="0.25">
      <c r="BR1035425" s="2394"/>
    </row>
    <row r="1035426" spans="70:70" x14ac:dyDescent="0.25">
      <c r="BR1035426" s="2381"/>
    </row>
    <row r="1035450" spans="70:70" x14ac:dyDescent="0.25">
      <c r="BR1035450" s="2394"/>
    </row>
    <row r="1035451" spans="70:70" x14ac:dyDescent="0.25">
      <c r="BR1035451" s="2381"/>
    </row>
    <row r="1035475" spans="70:70" x14ac:dyDescent="0.25">
      <c r="BR1035475" s="2394"/>
    </row>
    <row r="1035476" spans="70:70" x14ac:dyDescent="0.25">
      <c r="BR1035476" s="2381"/>
    </row>
    <row r="1035500" spans="70:70" x14ac:dyDescent="0.25">
      <c r="BR1035500" s="2394"/>
    </row>
    <row r="1035501" spans="70:70" x14ac:dyDescent="0.25">
      <c r="BR1035501" s="2381"/>
    </row>
    <row r="1035525" spans="70:70" x14ac:dyDescent="0.25">
      <c r="BR1035525" s="2394"/>
    </row>
    <row r="1035526" spans="70:70" x14ac:dyDescent="0.25">
      <c r="BR1035526" s="2381"/>
    </row>
    <row r="1035550" spans="70:70" x14ac:dyDescent="0.25">
      <c r="BR1035550" s="2394"/>
    </row>
    <row r="1035551" spans="70:70" x14ac:dyDescent="0.25">
      <c r="BR1035551" s="2381"/>
    </row>
    <row r="1035575" spans="70:70" x14ac:dyDescent="0.25">
      <c r="BR1035575" s="2394"/>
    </row>
    <row r="1035576" spans="70:70" x14ac:dyDescent="0.25">
      <c r="BR1035576" s="2381"/>
    </row>
    <row r="1035600" spans="70:70" x14ac:dyDescent="0.25">
      <c r="BR1035600" s="2394"/>
    </row>
    <row r="1035601" spans="70:70" x14ac:dyDescent="0.25">
      <c r="BR1035601" s="2381"/>
    </row>
    <row r="1035625" spans="70:70" x14ac:dyDescent="0.25">
      <c r="BR1035625" s="2394"/>
    </row>
    <row r="1035626" spans="70:70" x14ac:dyDescent="0.25">
      <c r="BR1035626" s="2381"/>
    </row>
    <row r="1035650" spans="70:70" x14ac:dyDescent="0.25">
      <c r="BR1035650" s="2394"/>
    </row>
    <row r="1035651" spans="70:70" x14ac:dyDescent="0.25">
      <c r="BR1035651" s="2381"/>
    </row>
    <row r="1035675" spans="70:70" x14ac:dyDescent="0.25">
      <c r="BR1035675" s="2394"/>
    </row>
    <row r="1035676" spans="70:70" x14ac:dyDescent="0.25">
      <c r="BR1035676" s="2381"/>
    </row>
    <row r="1035700" spans="70:70" x14ac:dyDescent="0.25">
      <c r="BR1035700" s="2394"/>
    </row>
    <row r="1035701" spans="70:70" x14ac:dyDescent="0.25">
      <c r="BR1035701" s="2381"/>
    </row>
    <row r="1035725" spans="70:70" x14ac:dyDescent="0.25">
      <c r="BR1035725" s="2394"/>
    </row>
    <row r="1035726" spans="70:70" x14ac:dyDescent="0.25">
      <c r="BR1035726" s="2381"/>
    </row>
    <row r="1035750" spans="70:70" x14ac:dyDescent="0.25">
      <c r="BR1035750" s="2394"/>
    </row>
    <row r="1035751" spans="70:70" x14ac:dyDescent="0.25">
      <c r="BR1035751" s="2381"/>
    </row>
    <row r="1035775" spans="70:70" x14ac:dyDescent="0.25">
      <c r="BR1035775" s="2394"/>
    </row>
    <row r="1035776" spans="70:70" x14ac:dyDescent="0.25">
      <c r="BR1035776" s="2381"/>
    </row>
    <row r="1035800" spans="70:70" x14ac:dyDescent="0.25">
      <c r="BR1035800" s="2394"/>
    </row>
    <row r="1035801" spans="70:70" x14ac:dyDescent="0.25">
      <c r="BR1035801" s="2381"/>
    </row>
    <row r="1035825" spans="70:70" x14ac:dyDescent="0.25">
      <c r="BR1035825" s="2394"/>
    </row>
    <row r="1035826" spans="70:70" x14ac:dyDescent="0.25">
      <c r="BR1035826" s="2381"/>
    </row>
    <row r="1035850" spans="70:70" x14ac:dyDescent="0.25">
      <c r="BR1035850" s="2394"/>
    </row>
    <row r="1035851" spans="70:70" x14ac:dyDescent="0.25">
      <c r="BR1035851" s="2381"/>
    </row>
    <row r="1035875" spans="70:70" x14ac:dyDescent="0.25">
      <c r="BR1035875" s="2394"/>
    </row>
    <row r="1035876" spans="70:70" x14ac:dyDescent="0.25">
      <c r="BR1035876" s="2381"/>
    </row>
    <row r="1035900" spans="70:70" x14ac:dyDescent="0.25">
      <c r="BR1035900" s="2394"/>
    </row>
    <row r="1035901" spans="70:70" x14ac:dyDescent="0.25">
      <c r="BR1035901" s="2381"/>
    </row>
    <row r="1035925" spans="70:70" x14ac:dyDescent="0.25">
      <c r="BR1035925" s="2394"/>
    </row>
    <row r="1035926" spans="70:70" x14ac:dyDescent="0.25">
      <c r="BR1035926" s="2381"/>
    </row>
    <row r="1035950" spans="70:70" x14ac:dyDescent="0.25">
      <c r="BR1035950" s="2394"/>
    </row>
    <row r="1035951" spans="70:70" x14ac:dyDescent="0.25">
      <c r="BR1035951" s="2381"/>
    </row>
    <row r="1035975" spans="70:70" x14ac:dyDescent="0.25">
      <c r="BR1035975" s="2394"/>
    </row>
    <row r="1035976" spans="70:70" x14ac:dyDescent="0.25">
      <c r="BR1035976" s="2381"/>
    </row>
    <row r="1036000" spans="70:70" x14ac:dyDescent="0.25">
      <c r="BR1036000" s="2394"/>
    </row>
    <row r="1036001" spans="70:70" x14ac:dyDescent="0.25">
      <c r="BR1036001" s="2381"/>
    </row>
    <row r="1036025" spans="70:70" x14ac:dyDescent="0.25">
      <c r="BR1036025" s="2394"/>
    </row>
    <row r="1036026" spans="70:70" x14ac:dyDescent="0.25">
      <c r="BR1036026" s="2381"/>
    </row>
    <row r="1036050" spans="70:70" x14ac:dyDescent="0.25">
      <c r="BR1036050" s="2394"/>
    </row>
    <row r="1036051" spans="70:70" x14ac:dyDescent="0.25">
      <c r="BR1036051" s="2381"/>
    </row>
    <row r="1036075" spans="70:70" x14ac:dyDescent="0.25">
      <c r="BR1036075" s="2394"/>
    </row>
    <row r="1036076" spans="70:70" x14ac:dyDescent="0.25">
      <c r="BR1036076" s="2381"/>
    </row>
    <row r="1036100" spans="70:70" x14ac:dyDescent="0.25">
      <c r="BR1036100" s="2394"/>
    </row>
    <row r="1036101" spans="70:70" x14ac:dyDescent="0.25">
      <c r="BR1036101" s="2381"/>
    </row>
    <row r="1036125" spans="70:70" x14ac:dyDescent="0.25">
      <c r="BR1036125" s="2394"/>
    </row>
    <row r="1036126" spans="70:70" x14ac:dyDescent="0.25">
      <c r="BR1036126" s="2381"/>
    </row>
    <row r="1036150" spans="70:70" x14ac:dyDescent="0.25">
      <c r="BR1036150" s="2394"/>
    </row>
    <row r="1036151" spans="70:70" x14ac:dyDescent="0.25">
      <c r="BR1036151" s="2381"/>
    </row>
    <row r="1036175" spans="70:70" x14ac:dyDescent="0.25">
      <c r="BR1036175" s="2394"/>
    </row>
    <row r="1036176" spans="70:70" x14ac:dyDescent="0.25">
      <c r="BR1036176" s="2381"/>
    </row>
    <row r="1036200" spans="70:70" x14ac:dyDescent="0.25">
      <c r="BR1036200" s="2394"/>
    </row>
    <row r="1036201" spans="70:70" x14ac:dyDescent="0.25">
      <c r="BR1036201" s="2381"/>
    </row>
    <row r="1036225" spans="70:70" x14ac:dyDescent="0.25">
      <c r="BR1036225" s="2394"/>
    </row>
    <row r="1036226" spans="70:70" x14ac:dyDescent="0.25">
      <c r="BR1036226" s="2381"/>
    </row>
    <row r="1036250" spans="70:70" x14ac:dyDescent="0.25">
      <c r="BR1036250" s="2394"/>
    </row>
    <row r="1036251" spans="70:70" x14ac:dyDescent="0.25">
      <c r="BR1036251" s="2381"/>
    </row>
    <row r="1036275" spans="70:70" x14ac:dyDescent="0.25">
      <c r="BR1036275" s="2394"/>
    </row>
    <row r="1036276" spans="70:70" x14ac:dyDescent="0.25">
      <c r="BR1036276" s="2381"/>
    </row>
    <row r="1036300" spans="70:70" x14ac:dyDescent="0.25">
      <c r="BR1036300" s="2394"/>
    </row>
    <row r="1036301" spans="70:70" x14ac:dyDescent="0.25">
      <c r="BR1036301" s="2381"/>
    </row>
    <row r="1036325" spans="70:70" x14ac:dyDescent="0.25">
      <c r="BR1036325" s="2394"/>
    </row>
    <row r="1036326" spans="70:70" x14ac:dyDescent="0.25">
      <c r="BR1036326" s="2381"/>
    </row>
    <row r="1036350" spans="70:70" x14ac:dyDescent="0.25">
      <c r="BR1036350" s="2394"/>
    </row>
    <row r="1036351" spans="70:70" x14ac:dyDescent="0.25">
      <c r="BR1036351" s="2381"/>
    </row>
    <row r="1036375" spans="70:70" x14ac:dyDescent="0.25">
      <c r="BR1036375" s="2394"/>
    </row>
    <row r="1036376" spans="70:70" x14ac:dyDescent="0.25">
      <c r="BR1036376" s="2381"/>
    </row>
    <row r="1036400" spans="70:70" x14ac:dyDescent="0.25">
      <c r="BR1036400" s="2394"/>
    </row>
    <row r="1036401" spans="70:70" x14ac:dyDescent="0.25">
      <c r="BR1036401" s="2381"/>
    </row>
    <row r="1036425" spans="70:70" x14ac:dyDescent="0.25">
      <c r="BR1036425" s="2394"/>
    </row>
    <row r="1036426" spans="70:70" x14ac:dyDescent="0.25">
      <c r="BR1036426" s="2381"/>
    </row>
    <row r="1036450" spans="70:70" x14ac:dyDescent="0.25">
      <c r="BR1036450" s="2394"/>
    </row>
    <row r="1036451" spans="70:70" x14ac:dyDescent="0.25">
      <c r="BR1036451" s="2381"/>
    </row>
    <row r="1036475" spans="70:70" x14ac:dyDescent="0.25">
      <c r="BR1036475" s="2394"/>
    </row>
    <row r="1036476" spans="70:70" x14ac:dyDescent="0.25">
      <c r="BR1036476" s="2381"/>
    </row>
    <row r="1036500" spans="70:70" x14ac:dyDescent="0.25">
      <c r="BR1036500" s="2394"/>
    </row>
    <row r="1036501" spans="70:70" x14ac:dyDescent="0.25">
      <c r="BR1036501" s="2381"/>
    </row>
    <row r="1036525" spans="70:70" x14ac:dyDescent="0.25">
      <c r="BR1036525" s="2394"/>
    </row>
    <row r="1036526" spans="70:70" x14ac:dyDescent="0.25">
      <c r="BR1036526" s="2381"/>
    </row>
    <row r="1036550" spans="70:70" x14ac:dyDescent="0.25">
      <c r="BR1036550" s="2394"/>
    </row>
    <row r="1036551" spans="70:70" x14ac:dyDescent="0.25">
      <c r="BR1036551" s="2381"/>
    </row>
    <row r="1036575" spans="70:70" x14ac:dyDescent="0.25">
      <c r="BR1036575" s="2394"/>
    </row>
    <row r="1036576" spans="70:70" x14ac:dyDescent="0.25">
      <c r="BR1036576" s="2381"/>
    </row>
    <row r="1036600" spans="70:70" x14ac:dyDescent="0.25">
      <c r="BR1036600" s="2394"/>
    </row>
    <row r="1036601" spans="70:70" x14ac:dyDescent="0.25">
      <c r="BR1036601" s="2381"/>
    </row>
    <row r="1036625" spans="70:70" x14ac:dyDescent="0.25">
      <c r="BR1036625" s="2394"/>
    </row>
    <row r="1036626" spans="70:70" x14ac:dyDescent="0.25">
      <c r="BR1036626" s="2381"/>
    </row>
    <row r="1036650" spans="70:70" x14ac:dyDescent="0.25">
      <c r="BR1036650" s="2394"/>
    </row>
    <row r="1036651" spans="70:70" x14ac:dyDescent="0.25">
      <c r="BR1036651" s="2381"/>
    </row>
    <row r="1036675" spans="70:70" x14ac:dyDescent="0.25">
      <c r="BR1036675" s="2394"/>
    </row>
    <row r="1036676" spans="70:70" x14ac:dyDescent="0.25">
      <c r="BR1036676" s="2381"/>
    </row>
    <row r="1036700" spans="70:70" x14ac:dyDescent="0.25">
      <c r="BR1036700" s="2394"/>
    </row>
    <row r="1036701" spans="70:70" x14ac:dyDescent="0.25">
      <c r="BR1036701" s="2381"/>
    </row>
    <row r="1036725" spans="70:70" x14ac:dyDescent="0.25">
      <c r="BR1036725" s="2394"/>
    </row>
    <row r="1036726" spans="70:70" x14ac:dyDescent="0.25">
      <c r="BR1036726" s="2381"/>
    </row>
    <row r="1036750" spans="70:70" x14ac:dyDescent="0.25">
      <c r="BR1036750" s="2394"/>
    </row>
    <row r="1036751" spans="70:70" x14ac:dyDescent="0.25">
      <c r="BR1036751" s="2381"/>
    </row>
    <row r="1036775" spans="70:70" x14ac:dyDescent="0.25">
      <c r="BR1036775" s="2394"/>
    </row>
    <row r="1036776" spans="70:70" x14ac:dyDescent="0.25">
      <c r="BR1036776" s="2381"/>
    </row>
    <row r="1036800" spans="70:70" x14ac:dyDescent="0.25">
      <c r="BR1036800" s="2394"/>
    </row>
    <row r="1036801" spans="70:70" x14ac:dyDescent="0.25">
      <c r="BR1036801" s="2381"/>
    </row>
    <row r="1036825" spans="70:70" x14ac:dyDescent="0.25">
      <c r="BR1036825" s="2394"/>
    </row>
    <row r="1036826" spans="70:70" x14ac:dyDescent="0.25">
      <c r="BR1036826" s="2381"/>
    </row>
    <row r="1036850" spans="70:70" x14ac:dyDescent="0.25">
      <c r="BR1036850" s="2394"/>
    </row>
    <row r="1036851" spans="70:70" x14ac:dyDescent="0.25">
      <c r="BR1036851" s="2381"/>
    </row>
    <row r="1036875" spans="70:70" x14ac:dyDescent="0.25">
      <c r="BR1036875" s="2394"/>
    </row>
    <row r="1036876" spans="70:70" x14ac:dyDescent="0.25">
      <c r="BR1036876" s="2381"/>
    </row>
    <row r="1036900" spans="70:70" x14ac:dyDescent="0.25">
      <c r="BR1036900" s="2394"/>
    </row>
    <row r="1036901" spans="70:70" x14ac:dyDescent="0.25">
      <c r="BR1036901" s="2381"/>
    </row>
    <row r="1036925" spans="70:70" x14ac:dyDescent="0.25">
      <c r="BR1036925" s="2394"/>
    </row>
    <row r="1036926" spans="70:70" x14ac:dyDescent="0.25">
      <c r="BR1036926" s="2381"/>
    </row>
    <row r="1036950" spans="70:70" x14ac:dyDescent="0.25">
      <c r="BR1036950" s="2394"/>
    </row>
    <row r="1036951" spans="70:70" x14ac:dyDescent="0.25">
      <c r="BR1036951" s="2381"/>
    </row>
    <row r="1036975" spans="70:70" x14ac:dyDescent="0.25">
      <c r="BR1036975" s="2394"/>
    </row>
    <row r="1036976" spans="70:70" x14ac:dyDescent="0.25">
      <c r="BR1036976" s="2381"/>
    </row>
    <row r="1037000" spans="70:70" x14ac:dyDescent="0.25">
      <c r="BR1037000" s="2394"/>
    </row>
    <row r="1037001" spans="70:70" x14ac:dyDescent="0.25">
      <c r="BR1037001" s="2381"/>
    </row>
    <row r="1037025" spans="70:70" x14ac:dyDescent="0.25">
      <c r="BR1037025" s="2394"/>
    </row>
    <row r="1037026" spans="70:70" x14ac:dyDescent="0.25">
      <c r="BR1037026" s="2381"/>
    </row>
    <row r="1037050" spans="70:70" x14ac:dyDescent="0.25">
      <c r="BR1037050" s="2394"/>
    </row>
    <row r="1037051" spans="70:70" x14ac:dyDescent="0.25">
      <c r="BR1037051" s="2381"/>
    </row>
    <row r="1037075" spans="70:70" x14ac:dyDescent="0.25">
      <c r="BR1037075" s="2394"/>
    </row>
    <row r="1037076" spans="70:70" x14ac:dyDescent="0.25">
      <c r="BR1037076" s="2381"/>
    </row>
    <row r="1037100" spans="70:70" x14ac:dyDescent="0.25">
      <c r="BR1037100" s="2394"/>
    </row>
    <row r="1037101" spans="70:70" x14ac:dyDescent="0.25">
      <c r="BR1037101" s="2381"/>
    </row>
    <row r="1037125" spans="70:70" x14ac:dyDescent="0.25">
      <c r="BR1037125" s="2394"/>
    </row>
    <row r="1037126" spans="70:70" x14ac:dyDescent="0.25">
      <c r="BR1037126" s="2381"/>
    </row>
    <row r="1037150" spans="70:70" x14ac:dyDescent="0.25">
      <c r="BR1037150" s="2394"/>
    </row>
    <row r="1037151" spans="70:70" x14ac:dyDescent="0.25">
      <c r="BR1037151" s="2381"/>
    </row>
    <row r="1037175" spans="70:70" x14ac:dyDescent="0.25">
      <c r="BR1037175" s="2394"/>
    </row>
    <row r="1037176" spans="70:70" x14ac:dyDescent="0.25">
      <c r="BR1037176" s="2381"/>
    </row>
    <row r="1037200" spans="70:70" x14ac:dyDescent="0.25">
      <c r="BR1037200" s="2394"/>
    </row>
    <row r="1037201" spans="70:70" x14ac:dyDescent="0.25">
      <c r="BR1037201" s="2381"/>
    </row>
    <row r="1037225" spans="70:70" x14ac:dyDescent="0.25">
      <c r="BR1037225" s="2394"/>
    </row>
    <row r="1037226" spans="70:70" x14ac:dyDescent="0.25">
      <c r="BR1037226" s="2381"/>
    </row>
    <row r="1037250" spans="70:70" x14ac:dyDescent="0.25">
      <c r="BR1037250" s="2394"/>
    </row>
    <row r="1037251" spans="70:70" x14ac:dyDescent="0.25">
      <c r="BR1037251" s="2381"/>
    </row>
    <row r="1037275" spans="70:70" x14ac:dyDescent="0.25">
      <c r="BR1037275" s="2394"/>
    </row>
    <row r="1037276" spans="70:70" x14ac:dyDescent="0.25">
      <c r="BR1037276" s="2381"/>
    </row>
    <row r="1037300" spans="70:70" x14ac:dyDescent="0.25">
      <c r="BR1037300" s="2394"/>
    </row>
    <row r="1037301" spans="70:70" x14ac:dyDescent="0.25">
      <c r="BR1037301" s="2381"/>
    </row>
    <row r="1037325" spans="70:70" x14ac:dyDescent="0.25">
      <c r="BR1037325" s="2394"/>
    </row>
    <row r="1037326" spans="70:70" x14ac:dyDescent="0.25">
      <c r="BR1037326" s="2381"/>
    </row>
    <row r="1037350" spans="70:70" x14ac:dyDescent="0.25">
      <c r="BR1037350" s="2394"/>
    </row>
    <row r="1037351" spans="70:70" x14ac:dyDescent="0.25">
      <c r="BR1037351" s="2381"/>
    </row>
    <row r="1037375" spans="70:70" x14ac:dyDescent="0.25">
      <c r="BR1037375" s="2394"/>
    </row>
    <row r="1037376" spans="70:70" x14ac:dyDescent="0.25">
      <c r="BR1037376" s="2381"/>
    </row>
    <row r="1037400" spans="70:70" x14ac:dyDescent="0.25">
      <c r="BR1037400" s="2394"/>
    </row>
    <row r="1037401" spans="70:70" x14ac:dyDescent="0.25">
      <c r="BR1037401" s="2381"/>
    </row>
    <row r="1037425" spans="70:70" x14ac:dyDescent="0.25">
      <c r="BR1037425" s="2394"/>
    </row>
    <row r="1037426" spans="70:70" x14ac:dyDescent="0.25">
      <c r="BR1037426" s="2381"/>
    </row>
    <row r="1037450" spans="70:70" x14ac:dyDescent="0.25">
      <c r="BR1037450" s="2394"/>
    </row>
    <row r="1037451" spans="70:70" x14ac:dyDescent="0.25">
      <c r="BR1037451" s="2381"/>
    </row>
    <row r="1037475" spans="70:70" x14ac:dyDescent="0.25">
      <c r="BR1037475" s="2394"/>
    </row>
    <row r="1037476" spans="70:70" x14ac:dyDescent="0.25">
      <c r="BR1037476" s="2381"/>
    </row>
    <row r="1037500" spans="70:70" x14ac:dyDescent="0.25">
      <c r="BR1037500" s="2394"/>
    </row>
    <row r="1037501" spans="70:70" x14ac:dyDescent="0.25">
      <c r="BR1037501" s="2381"/>
    </row>
    <row r="1037525" spans="70:70" x14ac:dyDescent="0.25">
      <c r="BR1037525" s="2394"/>
    </row>
    <row r="1037526" spans="70:70" x14ac:dyDescent="0.25">
      <c r="BR1037526" s="2381"/>
    </row>
    <row r="1037550" spans="70:70" x14ac:dyDescent="0.25">
      <c r="BR1037550" s="2394"/>
    </row>
    <row r="1037551" spans="70:70" x14ac:dyDescent="0.25">
      <c r="BR1037551" s="2381"/>
    </row>
    <row r="1037575" spans="70:70" x14ac:dyDescent="0.25">
      <c r="BR1037575" s="2394"/>
    </row>
    <row r="1037576" spans="70:70" x14ac:dyDescent="0.25">
      <c r="BR1037576" s="2381"/>
    </row>
    <row r="1037600" spans="70:70" x14ac:dyDescent="0.25">
      <c r="BR1037600" s="2394"/>
    </row>
    <row r="1037601" spans="70:70" x14ac:dyDescent="0.25">
      <c r="BR1037601" s="2381"/>
    </row>
    <row r="1037625" spans="70:70" x14ac:dyDescent="0.25">
      <c r="BR1037625" s="2394"/>
    </row>
    <row r="1037626" spans="70:70" x14ac:dyDescent="0.25">
      <c r="BR1037626" s="2381"/>
    </row>
    <row r="1037650" spans="70:70" x14ac:dyDescent="0.25">
      <c r="BR1037650" s="2394"/>
    </row>
    <row r="1037651" spans="70:70" x14ac:dyDescent="0.25">
      <c r="BR1037651" s="2381"/>
    </row>
    <row r="1037675" spans="70:70" x14ac:dyDescent="0.25">
      <c r="BR1037675" s="2394"/>
    </row>
    <row r="1037676" spans="70:70" x14ac:dyDescent="0.25">
      <c r="BR1037676" s="2381"/>
    </row>
    <row r="1037700" spans="70:70" x14ac:dyDescent="0.25">
      <c r="BR1037700" s="2394"/>
    </row>
    <row r="1037701" spans="70:70" x14ac:dyDescent="0.25">
      <c r="BR1037701" s="2381"/>
    </row>
    <row r="1037725" spans="70:70" x14ac:dyDescent="0.25">
      <c r="BR1037725" s="2394"/>
    </row>
    <row r="1037726" spans="70:70" x14ac:dyDescent="0.25">
      <c r="BR1037726" s="2381"/>
    </row>
    <row r="1037750" spans="70:70" x14ac:dyDescent="0.25">
      <c r="BR1037750" s="2394"/>
    </row>
    <row r="1037751" spans="70:70" x14ac:dyDescent="0.25">
      <c r="BR1037751" s="2381"/>
    </row>
    <row r="1037775" spans="70:70" x14ac:dyDescent="0.25">
      <c r="BR1037775" s="2394"/>
    </row>
    <row r="1037776" spans="70:70" x14ac:dyDescent="0.25">
      <c r="BR1037776" s="2381"/>
    </row>
    <row r="1037800" spans="70:70" x14ac:dyDescent="0.25">
      <c r="BR1037800" s="2394"/>
    </row>
    <row r="1037801" spans="70:70" x14ac:dyDescent="0.25">
      <c r="BR1037801" s="2381"/>
    </row>
    <row r="1037825" spans="70:70" x14ac:dyDescent="0.25">
      <c r="BR1037825" s="2394"/>
    </row>
    <row r="1037826" spans="70:70" x14ac:dyDescent="0.25">
      <c r="BR1037826" s="2381"/>
    </row>
    <row r="1037850" spans="70:70" x14ac:dyDescent="0.25">
      <c r="BR1037850" s="2394"/>
    </row>
    <row r="1037851" spans="70:70" x14ac:dyDescent="0.25">
      <c r="BR1037851" s="2381"/>
    </row>
    <row r="1037875" spans="70:70" x14ac:dyDescent="0.25">
      <c r="BR1037875" s="2394"/>
    </row>
    <row r="1037876" spans="70:70" x14ac:dyDescent="0.25">
      <c r="BR1037876" s="2381"/>
    </row>
    <row r="1037900" spans="70:70" x14ac:dyDescent="0.25">
      <c r="BR1037900" s="2394"/>
    </row>
    <row r="1037901" spans="70:70" x14ac:dyDescent="0.25">
      <c r="BR1037901" s="2381"/>
    </row>
    <row r="1037925" spans="70:70" x14ac:dyDescent="0.25">
      <c r="BR1037925" s="2394"/>
    </row>
    <row r="1037926" spans="70:70" x14ac:dyDescent="0.25">
      <c r="BR1037926" s="2381"/>
    </row>
    <row r="1037950" spans="70:70" x14ac:dyDescent="0.25">
      <c r="BR1037950" s="2394"/>
    </row>
    <row r="1037951" spans="70:70" x14ac:dyDescent="0.25">
      <c r="BR1037951" s="2381"/>
    </row>
    <row r="1037975" spans="70:70" x14ac:dyDescent="0.25">
      <c r="BR1037975" s="2394"/>
    </row>
    <row r="1037976" spans="70:70" x14ac:dyDescent="0.25">
      <c r="BR1037976" s="2381"/>
    </row>
    <row r="1038000" spans="70:70" x14ac:dyDescent="0.25">
      <c r="BR1038000" s="2394"/>
    </row>
    <row r="1038001" spans="70:70" x14ac:dyDescent="0.25">
      <c r="BR1038001" s="2381"/>
    </row>
    <row r="1038025" spans="70:70" x14ac:dyDescent="0.25">
      <c r="BR1038025" s="2394"/>
    </row>
    <row r="1038026" spans="70:70" x14ac:dyDescent="0.25">
      <c r="BR1038026" s="2381"/>
    </row>
    <row r="1038050" spans="70:70" x14ac:dyDescent="0.25">
      <c r="BR1038050" s="2394"/>
    </row>
    <row r="1038051" spans="70:70" x14ac:dyDescent="0.25">
      <c r="BR1038051" s="2381"/>
    </row>
    <row r="1038075" spans="70:70" x14ac:dyDescent="0.25">
      <c r="BR1038075" s="2394"/>
    </row>
    <row r="1038076" spans="70:70" x14ac:dyDescent="0.25">
      <c r="BR1038076" s="2381"/>
    </row>
    <row r="1038100" spans="70:70" x14ac:dyDescent="0.25">
      <c r="BR1038100" s="2394"/>
    </row>
    <row r="1038101" spans="70:70" x14ac:dyDescent="0.25">
      <c r="BR1038101" s="2381"/>
    </row>
    <row r="1038125" spans="70:70" x14ac:dyDescent="0.25">
      <c r="BR1038125" s="2394"/>
    </row>
    <row r="1038126" spans="70:70" x14ac:dyDescent="0.25">
      <c r="BR1038126" s="2381"/>
    </row>
    <row r="1038150" spans="70:70" x14ac:dyDescent="0.25">
      <c r="BR1038150" s="2394"/>
    </row>
    <row r="1038151" spans="70:70" x14ac:dyDescent="0.25">
      <c r="BR1038151" s="2381"/>
    </row>
    <row r="1038175" spans="70:70" x14ac:dyDescent="0.25">
      <c r="BR1038175" s="2394"/>
    </row>
    <row r="1038176" spans="70:70" x14ac:dyDescent="0.25">
      <c r="BR1038176" s="2381"/>
    </row>
    <row r="1038200" spans="70:70" x14ac:dyDescent="0.25">
      <c r="BR1038200" s="2394"/>
    </row>
    <row r="1038201" spans="70:70" x14ac:dyDescent="0.25">
      <c r="BR1038201" s="2381"/>
    </row>
    <row r="1038225" spans="70:70" x14ac:dyDescent="0.25">
      <c r="BR1038225" s="2394"/>
    </row>
    <row r="1038226" spans="70:70" x14ac:dyDescent="0.25">
      <c r="BR1038226" s="2381"/>
    </row>
    <row r="1038250" spans="70:70" x14ac:dyDescent="0.25">
      <c r="BR1038250" s="2394"/>
    </row>
    <row r="1038251" spans="70:70" x14ac:dyDescent="0.25">
      <c r="BR1038251" s="2381"/>
    </row>
    <row r="1038275" spans="70:70" x14ac:dyDescent="0.25">
      <c r="BR1038275" s="2394"/>
    </row>
    <row r="1038276" spans="70:70" x14ac:dyDescent="0.25">
      <c r="BR1038276" s="2381"/>
    </row>
    <row r="1038300" spans="70:70" x14ac:dyDescent="0.25">
      <c r="BR1038300" s="2394"/>
    </row>
    <row r="1038301" spans="70:70" x14ac:dyDescent="0.25">
      <c r="BR1038301" s="2381"/>
    </row>
    <row r="1038325" spans="70:70" x14ac:dyDescent="0.25">
      <c r="BR1038325" s="2394"/>
    </row>
    <row r="1038326" spans="70:70" x14ac:dyDescent="0.25">
      <c r="BR1038326" s="2381"/>
    </row>
    <row r="1038350" spans="70:70" x14ac:dyDescent="0.25">
      <c r="BR1038350" s="2394"/>
    </row>
    <row r="1038351" spans="70:70" x14ac:dyDescent="0.25">
      <c r="BR1038351" s="2381"/>
    </row>
    <row r="1038375" spans="70:70" x14ac:dyDescent="0.25">
      <c r="BR1038375" s="2394"/>
    </row>
    <row r="1038376" spans="70:70" x14ac:dyDescent="0.25">
      <c r="BR1038376" s="2381"/>
    </row>
    <row r="1038400" spans="70:70" x14ac:dyDescent="0.25">
      <c r="BR1038400" s="2394"/>
    </row>
    <row r="1038401" spans="70:70" x14ac:dyDescent="0.25">
      <c r="BR1038401" s="2381"/>
    </row>
    <row r="1038425" spans="70:70" x14ac:dyDescent="0.25">
      <c r="BR1038425" s="2394"/>
    </row>
    <row r="1038426" spans="70:70" x14ac:dyDescent="0.25">
      <c r="BR1038426" s="2381"/>
    </row>
    <row r="1038450" spans="70:70" x14ac:dyDescent="0.25">
      <c r="BR1038450" s="2394"/>
    </row>
    <row r="1038451" spans="70:70" x14ac:dyDescent="0.25">
      <c r="BR1038451" s="2381"/>
    </row>
    <row r="1038475" spans="70:70" x14ac:dyDescent="0.25">
      <c r="BR1038475" s="2394"/>
    </row>
    <row r="1038476" spans="70:70" x14ac:dyDescent="0.25">
      <c r="BR1038476" s="2381"/>
    </row>
    <row r="1038500" spans="70:70" x14ac:dyDescent="0.25">
      <c r="BR1038500" s="2394"/>
    </row>
    <row r="1038501" spans="70:70" x14ac:dyDescent="0.25">
      <c r="BR1038501" s="2381"/>
    </row>
    <row r="1038525" spans="70:70" x14ac:dyDescent="0.25">
      <c r="BR1038525" s="2394"/>
    </row>
    <row r="1038526" spans="70:70" x14ac:dyDescent="0.25">
      <c r="BR1038526" s="2381"/>
    </row>
    <row r="1038550" spans="70:70" x14ac:dyDescent="0.25">
      <c r="BR1038550" s="2394"/>
    </row>
    <row r="1038551" spans="70:70" x14ac:dyDescent="0.25">
      <c r="BR1038551" s="2381"/>
    </row>
    <row r="1038575" spans="70:70" x14ac:dyDescent="0.25">
      <c r="BR1038575" s="2394"/>
    </row>
    <row r="1038576" spans="70:70" x14ac:dyDescent="0.25">
      <c r="BR1038576" s="2381"/>
    </row>
    <row r="1038600" spans="70:70" x14ac:dyDescent="0.25">
      <c r="BR1038600" s="2394"/>
    </row>
    <row r="1038601" spans="70:70" x14ac:dyDescent="0.25">
      <c r="BR1038601" s="2381"/>
    </row>
    <row r="1038625" spans="70:70" x14ac:dyDescent="0.25">
      <c r="BR1038625" s="2394"/>
    </row>
    <row r="1038626" spans="70:70" x14ac:dyDescent="0.25">
      <c r="BR1038626" s="2381"/>
    </row>
    <row r="1038650" spans="70:70" x14ac:dyDescent="0.25">
      <c r="BR1038650" s="2394"/>
    </row>
    <row r="1038651" spans="70:70" x14ac:dyDescent="0.25">
      <c r="BR1038651" s="2381"/>
    </row>
    <row r="1038675" spans="70:70" x14ac:dyDescent="0.25">
      <c r="BR1038675" s="2394"/>
    </row>
    <row r="1038676" spans="70:70" x14ac:dyDescent="0.25">
      <c r="BR1038676" s="2381"/>
    </row>
    <row r="1038700" spans="70:70" x14ac:dyDescent="0.25">
      <c r="BR1038700" s="2394"/>
    </row>
    <row r="1038701" spans="70:70" x14ac:dyDescent="0.25">
      <c r="BR1038701" s="2381"/>
    </row>
    <row r="1038725" spans="70:70" x14ac:dyDescent="0.25">
      <c r="BR1038725" s="2394"/>
    </row>
    <row r="1038726" spans="70:70" x14ac:dyDescent="0.25">
      <c r="BR1038726" s="2381"/>
    </row>
    <row r="1038750" spans="70:70" x14ac:dyDescent="0.25">
      <c r="BR1038750" s="2394"/>
    </row>
    <row r="1038751" spans="70:70" x14ac:dyDescent="0.25">
      <c r="BR1038751" s="2381"/>
    </row>
    <row r="1038775" spans="70:70" x14ac:dyDescent="0.25">
      <c r="BR1038775" s="2394"/>
    </row>
    <row r="1038776" spans="70:70" x14ac:dyDescent="0.25">
      <c r="BR1038776" s="2381"/>
    </row>
    <row r="1038800" spans="70:70" x14ac:dyDescent="0.25">
      <c r="BR1038800" s="2394"/>
    </row>
    <row r="1038801" spans="70:70" x14ac:dyDescent="0.25">
      <c r="BR1038801" s="2381"/>
    </row>
    <row r="1038825" spans="70:70" x14ac:dyDescent="0.25">
      <c r="BR1038825" s="2394"/>
    </row>
    <row r="1038826" spans="70:70" x14ac:dyDescent="0.25">
      <c r="BR1038826" s="2381"/>
    </row>
    <row r="1038850" spans="70:70" x14ac:dyDescent="0.25">
      <c r="BR1038850" s="2394"/>
    </row>
    <row r="1038851" spans="70:70" x14ac:dyDescent="0.25">
      <c r="BR1038851" s="2381"/>
    </row>
    <row r="1038875" spans="70:70" x14ac:dyDescent="0.25">
      <c r="BR1038875" s="2394"/>
    </row>
    <row r="1038876" spans="70:70" x14ac:dyDescent="0.25">
      <c r="BR1038876" s="2381"/>
    </row>
    <row r="1038900" spans="70:70" x14ac:dyDescent="0.25">
      <c r="BR1038900" s="2394"/>
    </row>
    <row r="1038901" spans="70:70" x14ac:dyDescent="0.25">
      <c r="BR1038901" s="2381"/>
    </row>
    <row r="1038925" spans="70:70" x14ac:dyDescent="0.25">
      <c r="BR1038925" s="2394"/>
    </row>
    <row r="1038926" spans="70:70" x14ac:dyDescent="0.25">
      <c r="BR1038926" s="2381"/>
    </row>
    <row r="1038950" spans="70:70" x14ac:dyDescent="0.25">
      <c r="BR1038950" s="2394"/>
    </row>
    <row r="1038951" spans="70:70" x14ac:dyDescent="0.25">
      <c r="BR1038951" s="2381"/>
    </row>
    <row r="1038975" spans="70:70" x14ac:dyDescent="0.25">
      <c r="BR1038975" s="2394"/>
    </row>
    <row r="1038976" spans="70:70" x14ac:dyDescent="0.25">
      <c r="BR1038976" s="2381"/>
    </row>
    <row r="1039000" spans="70:70" x14ac:dyDescent="0.25">
      <c r="BR1039000" s="2394"/>
    </row>
    <row r="1039001" spans="70:70" x14ac:dyDescent="0.25">
      <c r="BR1039001" s="2381"/>
    </row>
    <row r="1039025" spans="70:70" x14ac:dyDescent="0.25">
      <c r="BR1039025" s="2394"/>
    </row>
    <row r="1039026" spans="70:70" x14ac:dyDescent="0.25">
      <c r="BR1039026" s="2381"/>
    </row>
    <row r="1039050" spans="70:70" x14ac:dyDescent="0.25">
      <c r="BR1039050" s="2394"/>
    </row>
    <row r="1039051" spans="70:70" x14ac:dyDescent="0.25">
      <c r="BR1039051" s="2381"/>
    </row>
    <row r="1039075" spans="70:70" x14ac:dyDescent="0.25">
      <c r="BR1039075" s="2394"/>
    </row>
    <row r="1039076" spans="70:70" x14ac:dyDescent="0.25">
      <c r="BR1039076" s="2381"/>
    </row>
    <row r="1039100" spans="70:70" x14ac:dyDescent="0.25">
      <c r="BR1039100" s="2394"/>
    </row>
    <row r="1039101" spans="70:70" x14ac:dyDescent="0.25">
      <c r="BR1039101" s="2381"/>
    </row>
    <row r="1039125" spans="70:70" x14ac:dyDescent="0.25">
      <c r="BR1039125" s="2394"/>
    </row>
    <row r="1039126" spans="70:70" x14ac:dyDescent="0.25">
      <c r="BR1039126" s="2381"/>
    </row>
    <row r="1039150" spans="70:70" x14ac:dyDescent="0.25">
      <c r="BR1039150" s="2394"/>
    </row>
    <row r="1039151" spans="70:70" x14ac:dyDescent="0.25">
      <c r="BR1039151" s="2381"/>
    </row>
    <row r="1039175" spans="70:70" x14ac:dyDescent="0.25">
      <c r="BR1039175" s="2394"/>
    </row>
    <row r="1039176" spans="70:70" x14ac:dyDescent="0.25">
      <c r="BR1039176" s="2381"/>
    </row>
    <row r="1039200" spans="70:70" x14ac:dyDescent="0.25">
      <c r="BR1039200" s="2394"/>
    </row>
    <row r="1039201" spans="70:70" x14ac:dyDescent="0.25">
      <c r="BR1039201" s="2381"/>
    </row>
    <row r="1039225" spans="70:70" x14ac:dyDescent="0.25">
      <c r="BR1039225" s="2394"/>
    </row>
    <row r="1039226" spans="70:70" x14ac:dyDescent="0.25">
      <c r="BR1039226" s="2381"/>
    </row>
    <row r="1039250" spans="70:70" x14ac:dyDescent="0.25">
      <c r="BR1039250" s="2394"/>
    </row>
    <row r="1039251" spans="70:70" x14ac:dyDescent="0.25">
      <c r="BR1039251" s="2381"/>
    </row>
    <row r="1039275" spans="70:70" x14ac:dyDescent="0.25">
      <c r="BR1039275" s="2394"/>
    </row>
    <row r="1039276" spans="70:70" x14ac:dyDescent="0.25">
      <c r="BR1039276" s="2381"/>
    </row>
    <row r="1039300" spans="70:70" x14ac:dyDescent="0.25">
      <c r="BR1039300" s="2394"/>
    </row>
    <row r="1039301" spans="70:70" x14ac:dyDescent="0.25">
      <c r="BR1039301" s="2381"/>
    </row>
    <row r="1039325" spans="70:70" x14ac:dyDescent="0.25">
      <c r="BR1039325" s="2394"/>
    </row>
    <row r="1039326" spans="70:70" x14ac:dyDescent="0.25">
      <c r="BR1039326" s="2381"/>
    </row>
    <row r="1039350" spans="70:70" x14ac:dyDescent="0.25">
      <c r="BR1039350" s="2394"/>
    </row>
    <row r="1039351" spans="70:70" x14ac:dyDescent="0.25">
      <c r="BR1039351" s="2381"/>
    </row>
    <row r="1039375" spans="70:70" x14ac:dyDescent="0.25">
      <c r="BR1039375" s="2394"/>
    </row>
    <row r="1039376" spans="70:70" x14ac:dyDescent="0.25">
      <c r="BR1039376" s="2381"/>
    </row>
    <row r="1039400" spans="70:70" x14ac:dyDescent="0.25">
      <c r="BR1039400" s="2394"/>
    </row>
    <row r="1039401" spans="70:70" x14ac:dyDescent="0.25">
      <c r="BR1039401" s="2381"/>
    </row>
    <row r="1039425" spans="70:70" x14ac:dyDescent="0.25">
      <c r="BR1039425" s="2394"/>
    </row>
    <row r="1039426" spans="70:70" x14ac:dyDescent="0.25">
      <c r="BR1039426" s="2381"/>
    </row>
    <row r="1039450" spans="70:70" x14ac:dyDescent="0.25">
      <c r="BR1039450" s="2394"/>
    </row>
    <row r="1039451" spans="70:70" x14ac:dyDescent="0.25">
      <c r="BR1039451" s="2381"/>
    </row>
    <row r="1039475" spans="70:70" x14ac:dyDescent="0.25">
      <c r="BR1039475" s="2394"/>
    </row>
    <row r="1039476" spans="70:70" x14ac:dyDescent="0.25">
      <c r="BR1039476" s="2381"/>
    </row>
    <row r="1039500" spans="70:70" x14ac:dyDescent="0.25">
      <c r="BR1039500" s="2394"/>
    </row>
    <row r="1039501" spans="70:70" x14ac:dyDescent="0.25">
      <c r="BR1039501" s="2381"/>
    </row>
    <row r="1039525" spans="70:70" x14ac:dyDescent="0.25">
      <c r="BR1039525" s="2394"/>
    </row>
    <row r="1039526" spans="70:70" x14ac:dyDescent="0.25">
      <c r="BR1039526" s="2381"/>
    </row>
    <row r="1039550" spans="70:70" x14ac:dyDescent="0.25">
      <c r="BR1039550" s="2394"/>
    </row>
    <row r="1039551" spans="70:70" x14ac:dyDescent="0.25">
      <c r="BR1039551" s="2381"/>
    </row>
    <row r="1039575" spans="70:70" x14ac:dyDescent="0.25">
      <c r="BR1039575" s="2394"/>
    </row>
    <row r="1039576" spans="70:70" x14ac:dyDescent="0.25">
      <c r="BR1039576" s="2381"/>
    </row>
    <row r="1039600" spans="70:70" x14ac:dyDescent="0.25">
      <c r="BR1039600" s="2394"/>
    </row>
    <row r="1039601" spans="70:70" x14ac:dyDescent="0.25">
      <c r="BR1039601" s="2381"/>
    </row>
    <row r="1039625" spans="70:70" x14ac:dyDescent="0.25">
      <c r="BR1039625" s="2394"/>
    </row>
    <row r="1039626" spans="70:70" x14ac:dyDescent="0.25">
      <c r="BR1039626" s="2381"/>
    </row>
    <row r="1039650" spans="70:70" x14ac:dyDescent="0.25">
      <c r="BR1039650" s="2394"/>
    </row>
    <row r="1039651" spans="70:70" x14ac:dyDescent="0.25">
      <c r="BR1039651" s="2381"/>
    </row>
    <row r="1039675" spans="70:70" x14ac:dyDescent="0.25">
      <c r="BR1039675" s="2394"/>
    </row>
    <row r="1039676" spans="70:70" x14ac:dyDescent="0.25">
      <c r="BR1039676" s="2381"/>
    </row>
    <row r="1039700" spans="70:70" x14ac:dyDescent="0.25">
      <c r="BR1039700" s="2394"/>
    </row>
    <row r="1039701" spans="70:70" x14ac:dyDescent="0.25">
      <c r="BR1039701" s="2381"/>
    </row>
    <row r="1039725" spans="70:70" x14ac:dyDescent="0.25">
      <c r="BR1039725" s="2394"/>
    </row>
    <row r="1039726" spans="70:70" x14ac:dyDescent="0.25">
      <c r="BR1039726" s="2381"/>
    </row>
    <row r="1039750" spans="70:70" x14ac:dyDescent="0.25">
      <c r="BR1039750" s="2394"/>
    </row>
    <row r="1039751" spans="70:70" x14ac:dyDescent="0.25">
      <c r="BR1039751" s="2381"/>
    </row>
    <row r="1039775" spans="70:70" x14ac:dyDescent="0.25">
      <c r="BR1039775" s="2394"/>
    </row>
    <row r="1039776" spans="70:70" x14ac:dyDescent="0.25">
      <c r="BR1039776" s="2381"/>
    </row>
    <row r="1039800" spans="70:70" x14ac:dyDescent="0.25">
      <c r="BR1039800" s="2394"/>
    </row>
    <row r="1039801" spans="70:70" x14ac:dyDescent="0.25">
      <c r="BR1039801" s="2381"/>
    </row>
    <row r="1039825" spans="70:70" x14ac:dyDescent="0.25">
      <c r="BR1039825" s="2394"/>
    </row>
    <row r="1039826" spans="70:70" x14ac:dyDescent="0.25">
      <c r="BR1039826" s="2381"/>
    </row>
    <row r="1039850" spans="70:70" x14ac:dyDescent="0.25">
      <c r="BR1039850" s="2394"/>
    </row>
    <row r="1039851" spans="70:70" x14ac:dyDescent="0.25">
      <c r="BR1039851" s="2381"/>
    </row>
    <row r="1039875" spans="70:70" x14ac:dyDescent="0.25">
      <c r="BR1039875" s="2394"/>
    </row>
    <row r="1039876" spans="70:70" x14ac:dyDescent="0.25">
      <c r="BR1039876" s="2381"/>
    </row>
    <row r="1039900" spans="70:70" x14ac:dyDescent="0.25">
      <c r="BR1039900" s="2394"/>
    </row>
    <row r="1039901" spans="70:70" x14ac:dyDescent="0.25">
      <c r="BR1039901" s="2381"/>
    </row>
    <row r="1039925" spans="70:70" x14ac:dyDescent="0.25">
      <c r="BR1039925" s="2394"/>
    </row>
    <row r="1039926" spans="70:70" x14ac:dyDescent="0.25">
      <c r="BR1039926" s="2381"/>
    </row>
    <row r="1039950" spans="70:70" x14ac:dyDescent="0.25">
      <c r="BR1039950" s="2394"/>
    </row>
    <row r="1039951" spans="70:70" x14ac:dyDescent="0.25">
      <c r="BR1039951" s="2381"/>
    </row>
    <row r="1039975" spans="70:70" x14ac:dyDescent="0.25">
      <c r="BR1039975" s="2394"/>
    </row>
    <row r="1039976" spans="70:70" x14ac:dyDescent="0.25">
      <c r="BR1039976" s="2381"/>
    </row>
    <row r="1040000" spans="70:70" x14ac:dyDescent="0.25">
      <c r="BR1040000" s="2394"/>
    </row>
    <row r="1040001" spans="70:70" x14ac:dyDescent="0.25">
      <c r="BR1040001" s="2381"/>
    </row>
    <row r="1040025" spans="70:70" x14ac:dyDescent="0.25">
      <c r="BR1040025" s="2394"/>
    </row>
    <row r="1040026" spans="70:70" x14ac:dyDescent="0.25">
      <c r="BR1040026" s="2381"/>
    </row>
    <row r="1040050" spans="70:70" x14ac:dyDescent="0.25">
      <c r="BR1040050" s="2394"/>
    </row>
    <row r="1040051" spans="70:70" x14ac:dyDescent="0.25">
      <c r="BR1040051" s="2381"/>
    </row>
    <row r="1040075" spans="70:70" x14ac:dyDescent="0.25">
      <c r="BR1040075" s="2394"/>
    </row>
    <row r="1040076" spans="70:70" x14ac:dyDescent="0.25">
      <c r="BR1040076" s="2381"/>
    </row>
    <row r="1040100" spans="70:70" x14ac:dyDescent="0.25">
      <c r="BR1040100" s="2394"/>
    </row>
    <row r="1040101" spans="70:70" x14ac:dyDescent="0.25">
      <c r="BR1040101" s="2381"/>
    </row>
    <row r="1040125" spans="70:70" x14ac:dyDescent="0.25">
      <c r="BR1040125" s="2394"/>
    </row>
    <row r="1040126" spans="70:70" x14ac:dyDescent="0.25">
      <c r="BR1040126" s="2381"/>
    </row>
    <row r="1040150" spans="70:70" x14ac:dyDescent="0.25">
      <c r="BR1040150" s="2394"/>
    </row>
    <row r="1040151" spans="70:70" x14ac:dyDescent="0.25">
      <c r="BR1040151" s="2381"/>
    </row>
    <row r="1040175" spans="70:70" x14ac:dyDescent="0.25">
      <c r="BR1040175" s="2394"/>
    </row>
    <row r="1040176" spans="70:70" x14ac:dyDescent="0.25">
      <c r="BR1040176" s="2381"/>
    </row>
    <row r="1040200" spans="70:70" x14ac:dyDescent="0.25">
      <c r="BR1040200" s="2394"/>
    </row>
    <row r="1040201" spans="70:70" x14ac:dyDescent="0.25">
      <c r="BR1040201" s="2381"/>
    </row>
    <row r="1040225" spans="70:70" x14ac:dyDescent="0.25">
      <c r="BR1040225" s="2394"/>
    </row>
    <row r="1040226" spans="70:70" x14ac:dyDescent="0.25">
      <c r="BR1040226" s="2381"/>
    </row>
    <row r="1040250" spans="70:70" x14ac:dyDescent="0.25">
      <c r="BR1040250" s="2394"/>
    </row>
    <row r="1040251" spans="70:70" x14ac:dyDescent="0.25">
      <c r="BR1040251" s="2381"/>
    </row>
    <row r="1040275" spans="70:70" x14ac:dyDescent="0.25">
      <c r="BR1040275" s="2394"/>
    </row>
    <row r="1040276" spans="70:70" x14ac:dyDescent="0.25">
      <c r="BR1040276" s="2381"/>
    </row>
    <row r="1040300" spans="70:70" x14ac:dyDescent="0.25">
      <c r="BR1040300" s="2394"/>
    </row>
    <row r="1040301" spans="70:70" x14ac:dyDescent="0.25">
      <c r="BR1040301" s="2381"/>
    </row>
    <row r="1040325" spans="70:70" x14ac:dyDescent="0.25">
      <c r="BR1040325" s="2394"/>
    </row>
    <row r="1040326" spans="70:70" x14ac:dyDescent="0.25">
      <c r="BR1040326" s="2381"/>
    </row>
    <row r="1040350" spans="70:70" x14ac:dyDescent="0.25">
      <c r="BR1040350" s="2394"/>
    </row>
    <row r="1040351" spans="70:70" x14ac:dyDescent="0.25">
      <c r="BR1040351" s="2381"/>
    </row>
    <row r="1040375" spans="70:70" x14ac:dyDescent="0.25">
      <c r="BR1040375" s="2394"/>
    </row>
    <row r="1040376" spans="70:70" x14ac:dyDescent="0.25">
      <c r="BR1040376" s="2381"/>
    </row>
    <row r="1040400" spans="70:70" x14ac:dyDescent="0.25">
      <c r="BR1040400" s="2394"/>
    </row>
    <row r="1040401" spans="70:70" x14ac:dyDescent="0.25">
      <c r="BR1040401" s="2381"/>
    </row>
    <row r="1040425" spans="70:70" x14ac:dyDescent="0.25">
      <c r="BR1040425" s="2394"/>
    </row>
    <row r="1040426" spans="70:70" x14ac:dyDescent="0.25">
      <c r="BR1040426" s="2381"/>
    </row>
    <row r="1040450" spans="70:70" x14ac:dyDescent="0.25">
      <c r="BR1040450" s="2394"/>
    </row>
    <row r="1040451" spans="70:70" x14ac:dyDescent="0.25">
      <c r="BR1040451" s="2381"/>
    </row>
    <row r="1040475" spans="70:70" x14ac:dyDescent="0.25">
      <c r="BR1040475" s="2394"/>
    </row>
    <row r="1040476" spans="70:70" x14ac:dyDescent="0.25">
      <c r="BR1040476" s="2381"/>
    </row>
    <row r="1040500" spans="70:70" x14ac:dyDescent="0.25">
      <c r="BR1040500" s="2394"/>
    </row>
    <row r="1040501" spans="70:70" x14ac:dyDescent="0.25">
      <c r="BR1040501" s="2381"/>
    </row>
    <row r="1040525" spans="70:70" x14ac:dyDescent="0.25">
      <c r="BR1040525" s="2394"/>
    </row>
    <row r="1040526" spans="70:70" x14ac:dyDescent="0.25">
      <c r="BR1040526" s="2381"/>
    </row>
    <row r="1040550" spans="70:70" x14ac:dyDescent="0.25">
      <c r="BR1040550" s="2394"/>
    </row>
    <row r="1040551" spans="70:70" x14ac:dyDescent="0.25">
      <c r="BR1040551" s="2381"/>
    </row>
    <row r="1040575" spans="70:70" x14ac:dyDescent="0.25">
      <c r="BR1040575" s="2394"/>
    </row>
    <row r="1040576" spans="70:70" x14ac:dyDescent="0.25">
      <c r="BR1040576" s="2381"/>
    </row>
    <row r="1040600" spans="70:70" x14ac:dyDescent="0.25">
      <c r="BR1040600" s="2394"/>
    </row>
    <row r="1040601" spans="70:70" x14ac:dyDescent="0.25">
      <c r="BR1040601" s="2381"/>
    </row>
    <row r="1040625" spans="70:70" x14ac:dyDescent="0.25">
      <c r="BR1040625" s="2394"/>
    </row>
    <row r="1040626" spans="70:70" x14ac:dyDescent="0.25">
      <c r="BR1040626" s="2381"/>
    </row>
    <row r="1040650" spans="70:70" x14ac:dyDescent="0.25">
      <c r="BR1040650" s="2394"/>
    </row>
    <row r="1040651" spans="70:70" x14ac:dyDescent="0.25">
      <c r="BR1040651" s="2381"/>
    </row>
    <row r="1040675" spans="70:70" x14ac:dyDescent="0.25">
      <c r="BR1040675" s="2394"/>
    </row>
    <row r="1040676" spans="70:70" x14ac:dyDescent="0.25">
      <c r="BR1040676" s="2381"/>
    </row>
    <row r="1040700" spans="70:70" x14ac:dyDescent="0.25">
      <c r="BR1040700" s="2394"/>
    </row>
    <row r="1040701" spans="70:70" x14ac:dyDescent="0.25">
      <c r="BR1040701" s="2381"/>
    </row>
    <row r="1040725" spans="70:70" x14ac:dyDescent="0.25">
      <c r="BR1040725" s="2394"/>
    </row>
    <row r="1040726" spans="70:70" x14ac:dyDescent="0.25">
      <c r="BR1040726" s="2381"/>
    </row>
    <row r="1040750" spans="70:70" x14ac:dyDescent="0.25">
      <c r="BR1040750" s="2394"/>
    </row>
    <row r="1040751" spans="70:70" x14ac:dyDescent="0.25">
      <c r="BR1040751" s="2381"/>
    </row>
    <row r="1040775" spans="70:70" x14ac:dyDescent="0.25">
      <c r="BR1040775" s="2394"/>
    </row>
    <row r="1040776" spans="70:70" x14ac:dyDescent="0.25">
      <c r="BR1040776" s="2381"/>
    </row>
    <row r="1040800" spans="70:70" x14ac:dyDescent="0.25">
      <c r="BR1040800" s="2394"/>
    </row>
    <row r="1040801" spans="70:70" x14ac:dyDescent="0.25">
      <c r="BR1040801" s="2381"/>
    </row>
    <row r="1040825" spans="70:70" x14ac:dyDescent="0.25">
      <c r="BR1040825" s="2394"/>
    </row>
    <row r="1040826" spans="70:70" x14ac:dyDescent="0.25">
      <c r="BR1040826" s="2381"/>
    </row>
    <row r="1040850" spans="70:70" x14ac:dyDescent="0.25">
      <c r="BR1040850" s="2394"/>
    </row>
    <row r="1040851" spans="70:70" x14ac:dyDescent="0.25">
      <c r="BR1040851" s="2381"/>
    </row>
    <row r="1040875" spans="70:70" x14ac:dyDescent="0.25">
      <c r="BR1040875" s="2394"/>
    </row>
    <row r="1040876" spans="70:70" x14ac:dyDescent="0.25">
      <c r="BR1040876" s="2381"/>
    </row>
    <row r="1040900" spans="70:70" x14ac:dyDescent="0.25">
      <c r="BR1040900" s="2394"/>
    </row>
    <row r="1040901" spans="70:70" x14ac:dyDescent="0.25">
      <c r="BR1040901" s="2381"/>
    </row>
    <row r="1040925" spans="70:70" x14ac:dyDescent="0.25">
      <c r="BR1040925" s="2394"/>
    </row>
    <row r="1040926" spans="70:70" x14ac:dyDescent="0.25">
      <c r="BR1040926" s="2381"/>
    </row>
    <row r="1040950" spans="70:70" x14ac:dyDescent="0.25">
      <c r="BR1040950" s="2394"/>
    </row>
    <row r="1040951" spans="70:70" x14ac:dyDescent="0.25">
      <c r="BR1040951" s="2381"/>
    </row>
    <row r="1040975" spans="70:70" x14ac:dyDescent="0.25">
      <c r="BR1040975" s="2394"/>
    </row>
    <row r="1040976" spans="70:70" x14ac:dyDescent="0.25">
      <c r="BR1040976" s="2381"/>
    </row>
    <row r="1041000" spans="70:70" x14ac:dyDescent="0.25">
      <c r="BR1041000" s="2394"/>
    </row>
    <row r="1041001" spans="70:70" x14ac:dyDescent="0.25">
      <c r="BR1041001" s="2381"/>
    </row>
    <row r="1041025" spans="70:70" x14ac:dyDescent="0.25">
      <c r="BR1041025" s="2394"/>
    </row>
    <row r="1041026" spans="70:70" x14ac:dyDescent="0.25">
      <c r="BR1041026" s="2381"/>
    </row>
    <row r="1041050" spans="70:70" x14ac:dyDescent="0.25">
      <c r="BR1041050" s="2394"/>
    </row>
    <row r="1041051" spans="70:70" x14ac:dyDescent="0.25">
      <c r="BR1041051" s="2381"/>
    </row>
    <row r="1041075" spans="70:70" x14ac:dyDescent="0.25">
      <c r="BR1041075" s="2394"/>
    </row>
    <row r="1041076" spans="70:70" x14ac:dyDescent="0.25">
      <c r="BR1041076" s="2381"/>
    </row>
    <row r="1041100" spans="70:70" x14ac:dyDescent="0.25">
      <c r="BR1041100" s="2394"/>
    </row>
    <row r="1041101" spans="70:70" x14ac:dyDescent="0.25">
      <c r="BR1041101" s="2381"/>
    </row>
    <row r="1041125" spans="70:70" x14ac:dyDescent="0.25">
      <c r="BR1041125" s="2394"/>
    </row>
    <row r="1041126" spans="70:70" x14ac:dyDescent="0.25">
      <c r="BR1041126" s="2381"/>
    </row>
    <row r="1041150" spans="70:70" x14ac:dyDescent="0.25">
      <c r="BR1041150" s="2394"/>
    </row>
    <row r="1041151" spans="70:70" x14ac:dyDescent="0.25">
      <c r="BR1041151" s="2381"/>
    </row>
    <row r="1041175" spans="70:70" x14ac:dyDescent="0.25">
      <c r="BR1041175" s="2394"/>
    </row>
    <row r="1041176" spans="70:70" x14ac:dyDescent="0.25">
      <c r="BR1041176" s="2381"/>
    </row>
    <row r="1041200" spans="70:70" x14ac:dyDescent="0.25">
      <c r="BR1041200" s="2394"/>
    </row>
    <row r="1041201" spans="70:70" x14ac:dyDescent="0.25">
      <c r="BR1041201" s="2381"/>
    </row>
    <row r="1041225" spans="70:70" x14ac:dyDescent="0.25">
      <c r="BR1041225" s="2394"/>
    </row>
    <row r="1041226" spans="70:70" x14ac:dyDescent="0.25">
      <c r="BR1041226" s="2381"/>
    </row>
    <row r="1041250" spans="70:70" x14ac:dyDescent="0.25">
      <c r="BR1041250" s="2394"/>
    </row>
    <row r="1041251" spans="70:70" x14ac:dyDescent="0.25">
      <c r="BR1041251" s="2381"/>
    </row>
    <row r="1041275" spans="70:70" x14ac:dyDescent="0.25">
      <c r="BR1041275" s="2394"/>
    </row>
    <row r="1041276" spans="70:70" x14ac:dyDescent="0.25">
      <c r="BR1041276" s="2381"/>
    </row>
    <row r="1041300" spans="70:70" x14ac:dyDescent="0.25">
      <c r="BR1041300" s="2394"/>
    </row>
    <row r="1041301" spans="70:70" x14ac:dyDescent="0.25">
      <c r="BR1041301" s="2381"/>
    </row>
    <row r="1041325" spans="70:70" x14ac:dyDescent="0.25">
      <c r="BR1041325" s="2394"/>
    </row>
    <row r="1041326" spans="70:70" x14ac:dyDescent="0.25">
      <c r="BR1041326" s="2381"/>
    </row>
    <row r="1041350" spans="70:70" x14ac:dyDescent="0.25">
      <c r="BR1041350" s="2394"/>
    </row>
    <row r="1041351" spans="70:70" x14ac:dyDescent="0.25">
      <c r="BR1041351" s="2381"/>
    </row>
    <row r="1041375" spans="70:70" x14ac:dyDescent="0.25">
      <c r="BR1041375" s="2394"/>
    </row>
    <row r="1041376" spans="70:70" x14ac:dyDescent="0.25">
      <c r="BR1041376" s="2381"/>
    </row>
    <row r="1041400" spans="70:70" x14ac:dyDescent="0.25">
      <c r="BR1041400" s="2394"/>
    </row>
    <row r="1041401" spans="70:70" x14ac:dyDescent="0.25">
      <c r="BR1041401" s="2381"/>
    </row>
    <row r="1041425" spans="70:70" x14ac:dyDescent="0.25">
      <c r="BR1041425" s="2394"/>
    </row>
    <row r="1041426" spans="70:70" x14ac:dyDescent="0.25">
      <c r="BR1041426" s="2381"/>
    </row>
    <row r="1041450" spans="70:70" x14ac:dyDescent="0.25">
      <c r="BR1041450" s="2394"/>
    </row>
    <row r="1041451" spans="70:70" x14ac:dyDescent="0.25">
      <c r="BR1041451" s="2381"/>
    </row>
    <row r="1041475" spans="70:70" x14ac:dyDescent="0.25">
      <c r="BR1041475" s="2394"/>
    </row>
    <row r="1041476" spans="70:70" x14ac:dyDescent="0.25">
      <c r="BR1041476" s="2381"/>
    </row>
    <row r="1041500" spans="70:70" x14ac:dyDescent="0.25">
      <c r="BR1041500" s="2394"/>
    </row>
    <row r="1041501" spans="70:70" x14ac:dyDescent="0.25">
      <c r="BR1041501" s="2381"/>
    </row>
    <row r="1041525" spans="70:70" x14ac:dyDescent="0.25">
      <c r="BR1041525" s="2394"/>
    </row>
    <row r="1041526" spans="70:70" x14ac:dyDescent="0.25">
      <c r="BR1041526" s="2381"/>
    </row>
    <row r="1041550" spans="70:70" x14ac:dyDescent="0.25">
      <c r="BR1041550" s="2394"/>
    </row>
    <row r="1041551" spans="70:70" x14ac:dyDescent="0.25">
      <c r="BR1041551" s="2381"/>
    </row>
    <row r="1041575" spans="70:70" x14ac:dyDescent="0.25">
      <c r="BR1041575" s="2394"/>
    </row>
    <row r="1041576" spans="70:70" x14ac:dyDescent="0.25">
      <c r="BR1041576" s="2381"/>
    </row>
    <row r="1041600" spans="70:70" x14ac:dyDescent="0.25">
      <c r="BR1041600" s="2394"/>
    </row>
    <row r="1041601" spans="70:70" x14ac:dyDescent="0.25">
      <c r="BR1041601" s="2381"/>
    </row>
    <row r="1041625" spans="70:70" x14ac:dyDescent="0.25">
      <c r="BR1041625" s="2394"/>
    </row>
    <row r="1041626" spans="70:70" x14ac:dyDescent="0.25">
      <c r="BR1041626" s="2381"/>
    </row>
    <row r="1041650" spans="70:70" x14ac:dyDescent="0.25">
      <c r="BR1041650" s="2394"/>
    </row>
    <row r="1041651" spans="70:70" x14ac:dyDescent="0.25">
      <c r="BR1041651" s="2381"/>
    </row>
    <row r="1041675" spans="70:70" x14ac:dyDescent="0.25">
      <c r="BR1041675" s="2394"/>
    </row>
    <row r="1041676" spans="70:70" x14ac:dyDescent="0.25">
      <c r="BR1041676" s="2381"/>
    </row>
    <row r="1041700" spans="70:70" x14ac:dyDescent="0.25">
      <c r="BR1041700" s="2394"/>
    </row>
    <row r="1041701" spans="70:70" x14ac:dyDescent="0.25">
      <c r="BR1041701" s="2381"/>
    </row>
    <row r="1041725" spans="70:70" x14ac:dyDescent="0.25">
      <c r="BR1041725" s="2394"/>
    </row>
    <row r="1041726" spans="70:70" x14ac:dyDescent="0.25">
      <c r="BR1041726" s="2381"/>
    </row>
    <row r="1041750" spans="70:70" x14ac:dyDescent="0.25">
      <c r="BR1041750" s="2394"/>
    </row>
    <row r="1041751" spans="70:70" x14ac:dyDescent="0.25">
      <c r="BR1041751" s="2381"/>
    </row>
    <row r="1041775" spans="70:70" x14ac:dyDescent="0.25">
      <c r="BR1041775" s="2394"/>
    </row>
    <row r="1041776" spans="70:70" x14ac:dyDescent="0.25">
      <c r="BR1041776" s="2381"/>
    </row>
    <row r="1041800" spans="70:70" x14ac:dyDescent="0.25">
      <c r="BR1041800" s="2394"/>
    </row>
    <row r="1041801" spans="70:70" x14ac:dyDescent="0.25">
      <c r="BR1041801" s="2381"/>
    </row>
    <row r="1041825" spans="70:70" x14ac:dyDescent="0.25">
      <c r="BR1041825" s="2394"/>
    </row>
    <row r="1041826" spans="70:70" x14ac:dyDescent="0.25">
      <c r="BR1041826" s="2381"/>
    </row>
    <row r="1041850" spans="70:70" x14ac:dyDescent="0.25">
      <c r="BR1041850" s="2394"/>
    </row>
    <row r="1041851" spans="70:70" x14ac:dyDescent="0.25">
      <c r="BR1041851" s="2381"/>
    </row>
    <row r="1041875" spans="70:70" x14ac:dyDescent="0.25">
      <c r="BR1041875" s="2394"/>
    </row>
    <row r="1041876" spans="70:70" x14ac:dyDescent="0.25">
      <c r="BR1041876" s="2381"/>
    </row>
    <row r="1041900" spans="70:70" x14ac:dyDescent="0.25">
      <c r="BR1041900" s="2394"/>
    </row>
    <row r="1041901" spans="70:70" x14ac:dyDescent="0.25">
      <c r="BR1041901" s="2381"/>
    </row>
    <row r="1041925" spans="70:70" x14ac:dyDescent="0.25">
      <c r="BR1041925" s="2394"/>
    </row>
    <row r="1041926" spans="70:70" x14ac:dyDescent="0.25">
      <c r="BR1041926" s="2381"/>
    </row>
    <row r="1041950" spans="70:70" x14ac:dyDescent="0.25">
      <c r="BR1041950" s="2394"/>
    </row>
    <row r="1041951" spans="70:70" x14ac:dyDescent="0.25">
      <c r="BR1041951" s="2381"/>
    </row>
    <row r="1041975" spans="70:70" x14ac:dyDescent="0.25">
      <c r="BR1041975" s="2394"/>
    </row>
    <row r="1041976" spans="70:70" x14ac:dyDescent="0.25">
      <c r="BR1041976" s="2381"/>
    </row>
    <row r="1042000" spans="70:70" x14ac:dyDescent="0.25">
      <c r="BR1042000" s="2394"/>
    </row>
    <row r="1042001" spans="70:70" x14ac:dyDescent="0.25">
      <c r="BR1042001" s="2381"/>
    </row>
    <row r="1042025" spans="70:70" x14ac:dyDescent="0.25">
      <c r="BR1042025" s="2394"/>
    </row>
    <row r="1042026" spans="70:70" x14ac:dyDescent="0.25">
      <c r="BR1042026" s="2381"/>
    </row>
    <row r="1042050" spans="70:70" x14ac:dyDescent="0.25">
      <c r="BR1042050" s="2394"/>
    </row>
    <row r="1042051" spans="70:70" x14ac:dyDescent="0.25">
      <c r="BR1042051" s="2381"/>
    </row>
    <row r="1042075" spans="70:70" x14ac:dyDescent="0.25">
      <c r="BR1042075" s="2394"/>
    </row>
    <row r="1042076" spans="70:70" x14ac:dyDescent="0.25">
      <c r="BR1042076" s="2381"/>
    </row>
    <row r="1042100" spans="70:70" x14ac:dyDescent="0.25">
      <c r="BR1042100" s="2394"/>
    </row>
    <row r="1042101" spans="70:70" x14ac:dyDescent="0.25">
      <c r="BR1042101" s="2381"/>
    </row>
    <row r="1042125" spans="70:70" x14ac:dyDescent="0.25">
      <c r="BR1042125" s="2394"/>
    </row>
    <row r="1042126" spans="70:70" x14ac:dyDescent="0.25">
      <c r="BR1042126" s="2381"/>
    </row>
    <row r="1042150" spans="70:70" x14ac:dyDescent="0.25">
      <c r="BR1042150" s="2394"/>
    </row>
    <row r="1042151" spans="70:70" x14ac:dyDescent="0.25">
      <c r="BR1042151" s="2381"/>
    </row>
    <row r="1042175" spans="70:70" x14ac:dyDescent="0.25">
      <c r="BR1042175" s="2394"/>
    </row>
    <row r="1042176" spans="70:70" x14ac:dyDescent="0.25">
      <c r="BR1042176" s="2381"/>
    </row>
    <row r="1042200" spans="70:70" x14ac:dyDescent="0.25">
      <c r="BR1042200" s="2394"/>
    </row>
    <row r="1042201" spans="70:70" x14ac:dyDescent="0.25">
      <c r="BR1042201" s="2381"/>
    </row>
    <row r="1042225" spans="70:70" x14ac:dyDescent="0.25">
      <c r="BR1042225" s="2394"/>
    </row>
    <row r="1042226" spans="70:70" x14ac:dyDescent="0.25">
      <c r="BR1042226" s="2381"/>
    </row>
    <row r="1042250" spans="70:70" x14ac:dyDescent="0.25">
      <c r="BR1042250" s="2394"/>
    </row>
    <row r="1042251" spans="70:70" x14ac:dyDescent="0.25">
      <c r="BR1042251" s="2381"/>
    </row>
    <row r="1042275" spans="70:70" x14ac:dyDescent="0.25">
      <c r="BR1042275" s="2394"/>
    </row>
    <row r="1042276" spans="70:70" x14ac:dyDescent="0.25">
      <c r="BR1042276" s="2381"/>
    </row>
    <row r="1042300" spans="70:70" x14ac:dyDescent="0.25">
      <c r="BR1042300" s="2394"/>
    </row>
    <row r="1042301" spans="70:70" x14ac:dyDescent="0.25">
      <c r="BR1042301" s="2381"/>
    </row>
    <row r="1042325" spans="70:70" x14ac:dyDescent="0.25">
      <c r="BR1042325" s="2394"/>
    </row>
    <row r="1042326" spans="70:70" x14ac:dyDescent="0.25">
      <c r="BR1042326" s="2381"/>
    </row>
    <row r="1042350" spans="70:70" x14ac:dyDescent="0.25">
      <c r="BR1042350" s="2394"/>
    </row>
    <row r="1042351" spans="70:70" x14ac:dyDescent="0.25">
      <c r="BR1042351" s="2381"/>
    </row>
    <row r="1042375" spans="70:70" x14ac:dyDescent="0.25">
      <c r="BR1042375" s="2394"/>
    </row>
    <row r="1042376" spans="70:70" x14ac:dyDescent="0.25">
      <c r="BR1042376" s="2381"/>
    </row>
    <row r="1042400" spans="70:70" x14ac:dyDescent="0.25">
      <c r="BR1042400" s="2394"/>
    </row>
    <row r="1042401" spans="70:70" x14ac:dyDescent="0.25">
      <c r="BR1042401" s="2381"/>
    </row>
    <row r="1042425" spans="70:70" x14ac:dyDescent="0.25">
      <c r="BR1042425" s="2394"/>
    </row>
    <row r="1042426" spans="70:70" x14ac:dyDescent="0.25">
      <c r="BR1042426" s="2381"/>
    </row>
    <row r="1042450" spans="70:70" x14ac:dyDescent="0.25">
      <c r="BR1042450" s="2394"/>
    </row>
    <row r="1042451" spans="70:70" x14ac:dyDescent="0.25">
      <c r="BR1042451" s="2381"/>
    </row>
    <row r="1042475" spans="70:70" x14ac:dyDescent="0.25">
      <c r="BR1042475" s="2394"/>
    </row>
    <row r="1042476" spans="70:70" x14ac:dyDescent="0.25">
      <c r="BR1042476" s="2381"/>
    </row>
    <row r="1042500" spans="70:70" x14ac:dyDescent="0.25">
      <c r="BR1042500" s="2394"/>
    </row>
    <row r="1042501" spans="70:70" x14ac:dyDescent="0.25">
      <c r="BR1042501" s="2381"/>
    </row>
    <row r="1042525" spans="70:70" x14ac:dyDescent="0.25">
      <c r="BR1042525" s="2394"/>
    </row>
    <row r="1042526" spans="70:70" x14ac:dyDescent="0.25">
      <c r="BR1042526" s="2381"/>
    </row>
    <row r="1042550" spans="70:70" x14ac:dyDescent="0.25">
      <c r="BR1042550" s="2394"/>
    </row>
    <row r="1042551" spans="70:70" x14ac:dyDescent="0.25">
      <c r="BR1042551" s="2381"/>
    </row>
    <row r="1042575" spans="70:70" x14ac:dyDescent="0.25">
      <c r="BR1042575" s="2394"/>
    </row>
    <row r="1042576" spans="70:70" x14ac:dyDescent="0.25">
      <c r="BR1042576" s="2381"/>
    </row>
    <row r="1042600" spans="70:70" x14ac:dyDescent="0.25">
      <c r="BR1042600" s="2394"/>
    </row>
    <row r="1042601" spans="70:70" x14ac:dyDescent="0.25">
      <c r="BR1042601" s="2381"/>
    </row>
    <row r="1042625" spans="70:70" x14ac:dyDescent="0.25">
      <c r="BR1042625" s="2394"/>
    </row>
    <row r="1042626" spans="70:70" x14ac:dyDescent="0.25">
      <c r="BR1042626" s="2381"/>
    </row>
    <row r="1042650" spans="70:70" x14ac:dyDescent="0.25">
      <c r="BR1042650" s="2394"/>
    </row>
    <row r="1042651" spans="70:70" x14ac:dyDescent="0.25">
      <c r="BR1042651" s="2381"/>
    </row>
    <row r="1042675" spans="70:70" x14ac:dyDescent="0.25">
      <c r="BR1042675" s="2394"/>
    </row>
    <row r="1042676" spans="70:70" x14ac:dyDescent="0.25">
      <c r="BR1042676" s="2381"/>
    </row>
    <row r="1042700" spans="70:70" x14ac:dyDescent="0.25">
      <c r="BR1042700" s="2394"/>
    </row>
    <row r="1042701" spans="70:70" x14ac:dyDescent="0.25">
      <c r="BR1042701" s="2381"/>
    </row>
    <row r="1042725" spans="70:70" x14ac:dyDescent="0.25">
      <c r="BR1042725" s="2394"/>
    </row>
    <row r="1042726" spans="70:70" x14ac:dyDescent="0.25">
      <c r="BR1042726" s="2381"/>
    </row>
    <row r="1042750" spans="70:70" x14ac:dyDescent="0.25">
      <c r="BR1042750" s="2394"/>
    </row>
    <row r="1042751" spans="70:70" x14ac:dyDescent="0.25">
      <c r="BR1042751" s="2381"/>
    </row>
    <row r="1042775" spans="70:70" x14ac:dyDescent="0.25">
      <c r="BR1042775" s="2394"/>
    </row>
    <row r="1042776" spans="70:70" x14ac:dyDescent="0.25">
      <c r="BR1042776" s="2381"/>
    </row>
    <row r="1042800" spans="70:70" x14ac:dyDescent="0.25">
      <c r="BR1042800" s="2394"/>
    </row>
    <row r="1042801" spans="70:70" x14ac:dyDescent="0.25">
      <c r="BR1042801" s="2381"/>
    </row>
    <row r="1042825" spans="70:70" x14ac:dyDescent="0.25">
      <c r="BR1042825" s="2394"/>
    </row>
    <row r="1042826" spans="70:70" x14ac:dyDescent="0.25">
      <c r="BR1042826" s="2381"/>
    </row>
    <row r="1042850" spans="70:70" x14ac:dyDescent="0.25">
      <c r="BR1042850" s="2394"/>
    </row>
    <row r="1042851" spans="70:70" x14ac:dyDescent="0.25">
      <c r="BR1042851" s="2381"/>
    </row>
    <row r="1042875" spans="70:70" x14ac:dyDescent="0.25">
      <c r="BR1042875" s="2394"/>
    </row>
    <row r="1042876" spans="70:70" x14ac:dyDescent="0.25">
      <c r="BR1042876" s="2381"/>
    </row>
    <row r="1042900" spans="70:70" x14ac:dyDescent="0.25">
      <c r="BR1042900" s="2394"/>
    </row>
    <row r="1042901" spans="70:70" x14ac:dyDescent="0.25">
      <c r="BR1042901" s="2381"/>
    </row>
    <row r="1042925" spans="70:70" x14ac:dyDescent="0.25">
      <c r="BR1042925" s="2394"/>
    </row>
    <row r="1042926" spans="70:70" x14ac:dyDescent="0.25">
      <c r="BR1042926" s="2381"/>
    </row>
    <row r="1042950" spans="70:70" x14ac:dyDescent="0.25">
      <c r="BR1042950" s="2394"/>
    </row>
    <row r="1042951" spans="70:70" x14ac:dyDescent="0.25">
      <c r="BR1042951" s="2381"/>
    </row>
    <row r="1042975" spans="70:70" x14ac:dyDescent="0.25">
      <c r="BR1042975" s="2394"/>
    </row>
    <row r="1042976" spans="70:70" x14ac:dyDescent="0.25">
      <c r="BR1042976" s="2381"/>
    </row>
    <row r="1043000" spans="70:70" x14ac:dyDescent="0.25">
      <c r="BR1043000" s="2394"/>
    </row>
    <row r="1043001" spans="70:70" x14ac:dyDescent="0.25">
      <c r="BR1043001" s="2381"/>
    </row>
    <row r="1043025" spans="70:70" x14ac:dyDescent="0.25">
      <c r="BR1043025" s="2394"/>
    </row>
    <row r="1043026" spans="70:70" x14ac:dyDescent="0.25">
      <c r="BR1043026" s="2381"/>
    </row>
    <row r="1043050" spans="70:70" x14ac:dyDescent="0.25">
      <c r="BR1043050" s="2394"/>
    </row>
    <row r="1043051" spans="70:70" x14ac:dyDescent="0.25">
      <c r="BR1043051" s="2381"/>
    </row>
    <row r="1043075" spans="70:70" x14ac:dyDescent="0.25">
      <c r="BR1043075" s="2394"/>
    </row>
    <row r="1043076" spans="70:70" x14ac:dyDescent="0.25">
      <c r="BR1043076" s="2381"/>
    </row>
    <row r="1043100" spans="70:70" x14ac:dyDescent="0.25">
      <c r="BR1043100" s="2394"/>
    </row>
    <row r="1043101" spans="70:70" x14ac:dyDescent="0.25">
      <c r="BR1043101" s="2381"/>
    </row>
    <row r="1043125" spans="70:70" x14ac:dyDescent="0.25">
      <c r="BR1043125" s="2394"/>
    </row>
    <row r="1043126" spans="70:70" x14ac:dyDescent="0.25">
      <c r="BR1043126" s="2381"/>
    </row>
    <row r="1043150" spans="70:70" x14ac:dyDescent="0.25">
      <c r="BR1043150" s="2394"/>
    </row>
    <row r="1043151" spans="70:70" x14ac:dyDescent="0.25">
      <c r="BR1043151" s="2381"/>
    </row>
    <row r="1043175" spans="70:70" x14ac:dyDescent="0.25">
      <c r="BR1043175" s="2394"/>
    </row>
    <row r="1043176" spans="70:70" x14ac:dyDescent="0.25">
      <c r="BR1043176" s="2381"/>
    </row>
    <row r="1043200" spans="70:70" x14ac:dyDescent="0.25">
      <c r="BR1043200" s="2394"/>
    </row>
    <row r="1043201" spans="70:70" x14ac:dyDescent="0.25">
      <c r="BR1043201" s="2381"/>
    </row>
    <row r="1043225" spans="70:70" x14ac:dyDescent="0.25">
      <c r="BR1043225" s="2394"/>
    </row>
    <row r="1043226" spans="70:70" x14ac:dyDescent="0.25">
      <c r="BR1043226" s="2381"/>
    </row>
    <row r="1043250" spans="70:70" x14ac:dyDescent="0.25">
      <c r="BR1043250" s="2394"/>
    </row>
    <row r="1043251" spans="70:70" x14ac:dyDescent="0.25">
      <c r="BR1043251" s="2381"/>
    </row>
    <row r="1043275" spans="70:70" x14ac:dyDescent="0.25">
      <c r="BR1043275" s="2394"/>
    </row>
    <row r="1043276" spans="70:70" x14ac:dyDescent="0.25">
      <c r="BR1043276" s="2381"/>
    </row>
    <row r="1043300" spans="70:70" x14ac:dyDescent="0.25">
      <c r="BR1043300" s="2394"/>
    </row>
    <row r="1043301" spans="70:70" x14ac:dyDescent="0.25">
      <c r="BR1043301" s="2381"/>
    </row>
    <row r="1043325" spans="70:70" x14ac:dyDescent="0.25">
      <c r="BR1043325" s="2394"/>
    </row>
    <row r="1043326" spans="70:70" x14ac:dyDescent="0.25">
      <c r="BR1043326" s="2381"/>
    </row>
    <row r="1043350" spans="70:70" x14ac:dyDescent="0.25">
      <c r="BR1043350" s="2394"/>
    </row>
    <row r="1043351" spans="70:70" x14ac:dyDescent="0.25">
      <c r="BR1043351" s="2381"/>
    </row>
    <row r="1043375" spans="70:70" x14ac:dyDescent="0.25">
      <c r="BR1043375" s="2394"/>
    </row>
    <row r="1043376" spans="70:70" x14ac:dyDescent="0.25">
      <c r="BR1043376" s="2381"/>
    </row>
    <row r="1043400" spans="70:70" x14ac:dyDescent="0.25">
      <c r="BR1043400" s="2394"/>
    </row>
    <row r="1043401" spans="70:70" x14ac:dyDescent="0.25">
      <c r="BR1043401" s="2381"/>
    </row>
    <row r="1043425" spans="70:70" x14ac:dyDescent="0.25">
      <c r="BR1043425" s="2394"/>
    </row>
    <row r="1043426" spans="70:70" x14ac:dyDescent="0.25">
      <c r="BR1043426" s="2381"/>
    </row>
    <row r="1043450" spans="70:70" x14ac:dyDescent="0.25">
      <c r="BR1043450" s="2394"/>
    </row>
    <row r="1043451" spans="70:70" x14ac:dyDescent="0.25">
      <c r="BR1043451" s="2381"/>
    </row>
    <row r="1043475" spans="70:70" x14ac:dyDescent="0.25">
      <c r="BR1043475" s="2394"/>
    </row>
    <row r="1043476" spans="70:70" x14ac:dyDescent="0.25">
      <c r="BR1043476" s="2381"/>
    </row>
    <row r="1043500" spans="70:70" x14ac:dyDescent="0.25">
      <c r="BR1043500" s="2394"/>
    </row>
    <row r="1043501" spans="70:70" x14ac:dyDescent="0.25">
      <c r="BR1043501" s="2381"/>
    </row>
    <row r="1043525" spans="70:70" x14ac:dyDescent="0.25">
      <c r="BR1043525" s="2394"/>
    </row>
    <row r="1043526" spans="70:70" x14ac:dyDescent="0.25">
      <c r="BR1043526" s="2381"/>
    </row>
    <row r="1043550" spans="70:70" x14ac:dyDescent="0.25">
      <c r="BR1043550" s="2394"/>
    </row>
    <row r="1043551" spans="70:70" x14ac:dyDescent="0.25">
      <c r="BR1043551" s="2381"/>
    </row>
    <row r="1043575" spans="70:70" x14ac:dyDescent="0.25">
      <c r="BR1043575" s="2394"/>
    </row>
    <row r="1043576" spans="70:70" x14ac:dyDescent="0.25">
      <c r="BR1043576" s="2381"/>
    </row>
    <row r="1043600" spans="70:70" x14ac:dyDescent="0.25">
      <c r="BR1043600" s="2394"/>
    </row>
    <row r="1043601" spans="70:70" x14ac:dyDescent="0.25">
      <c r="BR1043601" s="2381"/>
    </row>
    <row r="1043625" spans="70:70" x14ac:dyDescent="0.25">
      <c r="BR1043625" s="2394"/>
    </row>
    <row r="1043626" spans="70:70" x14ac:dyDescent="0.25">
      <c r="BR1043626" s="2381"/>
    </row>
    <row r="1043650" spans="70:70" x14ac:dyDescent="0.25">
      <c r="BR1043650" s="2394"/>
    </row>
    <row r="1043651" spans="70:70" x14ac:dyDescent="0.25">
      <c r="BR1043651" s="2381"/>
    </row>
    <row r="1043675" spans="70:70" x14ac:dyDescent="0.25">
      <c r="BR1043675" s="2394"/>
    </row>
    <row r="1043676" spans="70:70" x14ac:dyDescent="0.25">
      <c r="BR1043676" s="2381"/>
    </row>
    <row r="1043700" spans="70:70" x14ac:dyDescent="0.25">
      <c r="BR1043700" s="2394"/>
    </row>
    <row r="1043701" spans="70:70" x14ac:dyDescent="0.25">
      <c r="BR1043701" s="2381"/>
    </row>
    <row r="1043725" spans="70:70" x14ac:dyDescent="0.25">
      <c r="BR1043725" s="2394"/>
    </row>
    <row r="1043726" spans="70:70" x14ac:dyDescent="0.25">
      <c r="BR1043726" s="2381"/>
    </row>
    <row r="1043750" spans="70:70" x14ac:dyDescent="0.25">
      <c r="BR1043750" s="2394"/>
    </row>
    <row r="1043751" spans="70:70" x14ac:dyDescent="0.25">
      <c r="BR1043751" s="2381"/>
    </row>
    <row r="1043775" spans="70:70" x14ac:dyDescent="0.25">
      <c r="BR1043775" s="2394"/>
    </row>
    <row r="1043776" spans="70:70" x14ac:dyDescent="0.25">
      <c r="BR1043776" s="2381"/>
    </row>
    <row r="1043800" spans="70:70" x14ac:dyDescent="0.25">
      <c r="BR1043800" s="2394"/>
    </row>
    <row r="1043801" spans="70:70" x14ac:dyDescent="0.25">
      <c r="BR1043801" s="2381"/>
    </row>
    <row r="1043825" spans="70:70" x14ac:dyDescent="0.25">
      <c r="BR1043825" s="2394"/>
    </row>
    <row r="1043826" spans="70:70" x14ac:dyDescent="0.25">
      <c r="BR1043826" s="2381"/>
    </row>
    <row r="1043850" spans="70:70" x14ac:dyDescent="0.25">
      <c r="BR1043850" s="2394"/>
    </row>
    <row r="1043851" spans="70:70" x14ac:dyDescent="0.25">
      <c r="BR1043851" s="2381"/>
    </row>
    <row r="1043875" spans="70:70" x14ac:dyDescent="0.25">
      <c r="BR1043875" s="2394"/>
    </row>
    <row r="1043876" spans="70:70" x14ac:dyDescent="0.25">
      <c r="BR1043876" s="2381"/>
    </row>
    <row r="1043900" spans="70:70" x14ac:dyDescent="0.25">
      <c r="BR1043900" s="2394"/>
    </row>
    <row r="1043901" spans="70:70" x14ac:dyDescent="0.25">
      <c r="BR1043901" s="2381"/>
    </row>
    <row r="1043925" spans="70:70" x14ac:dyDescent="0.25">
      <c r="BR1043925" s="2394"/>
    </row>
    <row r="1043926" spans="70:70" x14ac:dyDescent="0.25">
      <c r="BR1043926" s="2381"/>
    </row>
    <row r="1043950" spans="70:70" x14ac:dyDescent="0.25">
      <c r="BR1043950" s="2394"/>
    </row>
    <row r="1043951" spans="70:70" x14ac:dyDescent="0.25">
      <c r="BR1043951" s="2381"/>
    </row>
    <row r="1043975" spans="70:70" x14ac:dyDescent="0.25">
      <c r="BR1043975" s="2394"/>
    </row>
    <row r="1043976" spans="70:70" x14ac:dyDescent="0.25">
      <c r="BR1043976" s="2381"/>
    </row>
    <row r="1044000" spans="70:70" x14ac:dyDescent="0.25">
      <c r="BR1044000" s="2394"/>
    </row>
    <row r="1044001" spans="70:70" x14ac:dyDescent="0.25">
      <c r="BR1044001" s="2381"/>
    </row>
    <row r="1044025" spans="70:70" x14ac:dyDescent="0.25">
      <c r="BR1044025" s="2394"/>
    </row>
    <row r="1044026" spans="70:70" x14ac:dyDescent="0.25">
      <c r="BR1044026" s="2381"/>
    </row>
    <row r="1044050" spans="70:70" x14ac:dyDescent="0.25">
      <c r="BR1044050" s="2394"/>
    </row>
    <row r="1044051" spans="70:70" x14ac:dyDescent="0.25">
      <c r="BR1044051" s="2381"/>
    </row>
    <row r="1044075" spans="70:70" x14ac:dyDescent="0.25">
      <c r="BR1044075" s="2394"/>
    </row>
    <row r="1044076" spans="70:70" x14ac:dyDescent="0.25">
      <c r="BR1044076" s="2381"/>
    </row>
    <row r="1044100" spans="70:70" x14ac:dyDescent="0.25">
      <c r="BR1044100" s="2394"/>
    </row>
    <row r="1044101" spans="70:70" x14ac:dyDescent="0.25">
      <c r="BR1044101" s="2381"/>
    </row>
    <row r="1044125" spans="70:70" x14ac:dyDescent="0.25">
      <c r="BR1044125" s="2394"/>
    </row>
    <row r="1044126" spans="70:70" x14ac:dyDescent="0.25">
      <c r="BR1044126" s="2381"/>
    </row>
    <row r="1044150" spans="70:70" x14ac:dyDescent="0.25">
      <c r="BR1044150" s="2394"/>
    </row>
    <row r="1044151" spans="70:70" x14ac:dyDescent="0.25">
      <c r="BR1044151" s="2381"/>
    </row>
    <row r="1044175" spans="70:70" x14ac:dyDescent="0.25">
      <c r="BR1044175" s="2394"/>
    </row>
    <row r="1044176" spans="70:70" x14ac:dyDescent="0.25">
      <c r="BR1044176" s="2381"/>
    </row>
    <row r="1044200" spans="70:70" x14ac:dyDescent="0.25">
      <c r="BR1044200" s="2394"/>
    </row>
    <row r="1044201" spans="70:70" x14ac:dyDescent="0.25">
      <c r="BR1044201" s="2381"/>
    </row>
    <row r="1044225" spans="70:70" x14ac:dyDescent="0.25">
      <c r="BR1044225" s="2394"/>
    </row>
    <row r="1044226" spans="70:70" x14ac:dyDescent="0.25">
      <c r="BR1044226" s="2381"/>
    </row>
    <row r="1044250" spans="70:70" x14ac:dyDescent="0.25">
      <c r="BR1044250" s="2394"/>
    </row>
    <row r="1044251" spans="70:70" x14ac:dyDescent="0.25">
      <c r="BR1044251" s="2381"/>
    </row>
    <row r="1044275" spans="70:70" x14ac:dyDescent="0.25">
      <c r="BR1044275" s="2394"/>
    </row>
    <row r="1044276" spans="70:70" x14ac:dyDescent="0.25">
      <c r="BR1044276" s="2381"/>
    </row>
    <row r="1044300" spans="70:70" x14ac:dyDescent="0.25">
      <c r="BR1044300" s="2394"/>
    </row>
    <row r="1044301" spans="70:70" x14ac:dyDescent="0.25">
      <c r="BR1044301" s="2381"/>
    </row>
    <row r="1044325" spans="70:70" x14ac:dyDescent="0.25">
      <c r="BR1044325" s="2394"/>
    </row>
    <row r="1044326" spans="70:70" x14ac:dyDescent="0.25">
      <c r="BR1044326" s="2381"/>
    </row>
    <row r="1044350" spans="70:70" x14ac:dyDescent="0.25">
      <c r="BR1044350" s="2394"/>
    </row>
    <row r="1044351" spans="70:70" x14ac:dyDescent="0.25">
      <c r="BR1044351" s="2381"/>
    </row>
    <row r="1044375" spans="70:70" x14ac:dyDescent="0.25">
      <c r="BR1044375" s="2394"/>
    </row>
    <row r="1044376" spans="70:70" x14ac:dyDescent="0.25">
      <c r="BR1044376" s="2381"/>
    </row>
    <row r="1044400" spans="70:70" x14ac:dyDescent="0.25">
      <c r="BR1044400" s="2394"/>
    </row>
    <row r="1044401" spans="70:70" x14ac:dyDescent="0.25">
      <c r="BR1044401" s="2381"/>
    </row>
    <row r="1044425" spans="70:70" x14ac:dyDescent="0.25">
      <c r="BR1044425" s="2394"/>
    </row>
    <row r="1044426" spans="70:70" x14ac:dyDescent="0.25">
      <c r="BR1044426" s="2381"/>
    </row>
    <row r="1044450" spans="70:70" x14ac:dyDescent="0.25">
      <c r="BR1044450" s="2394"/>
    </row>
    <row r="1044451" spans="70:70" x14ac:dyDescent="0.25">
      <c r="BR1044451" s="2381"/>
    </row>
    <row r="1044475" spans="70:70" x14ac:dyDescent="0.25">
      <c r="BR1044475" s="2394"/>
    </row>
    <row r="1044476" spans="70:70" x14ac:dyDescent="0.25">
      <c r="BR1044476" s="2381"/>
    </row>
    <row r="1044500" spans="70:70" x14ac:dyDescent="0.25">
      <c r="BR1044500" s="2394"/>
    </row>
    <row r="1044501" spans="70:70" x14ac:dyDescent="0.25">
      <c r="BR1044501" s="2381"/>
    </row>
    <row r="1044525" spans="70:70" x14ac:dyDescent="0.25">
      <c r="BR1044525" s="2394"/>
    </row>
    <row r="1044526" spans="70:70" x14ac:dyDescent="0.25">
      <c r="BR1044526" s="2381"/>
    </row>
    <row r="1044550" spans="70:70" x14ac:dyDescent="0.25">
      <c r="BR1044550" s="2394"/>
    </row>
    <row r="1044551" spans="70:70" x14ac:dyDescent="0.25">
      <c r="BR1044551" s="2381"/>
    </row>
    <row r="1044575" spans="70:70" x14ac:dyDescent="0.25">
      <c r="BR1044575" s="2394"/>
    </row>
    <row r="1044576" spans="70:70" x14ac:dyDescent="0.25">
      <c r="BR1044576" s="2381"/>
    </row>
    <row r="1044600" spans="70:70" x14ac:dyDescent="0.25">
      <c r="BR1044600" s="2394"/>
    </row>
    <row r="1044601" spans="70:70" x14ac:dyDescent="0.25">
      <c r="BR1044601" s="2381"/>
    </row>
    <row r="1044625" spans="70:70" x14ac:dyDescent="0.25">
      <c r="BR1044625" s="2394"/>
    </row>
    <row r="1044626" spans="70:70" x14ac:dyDescent="0.25">
      <c r="BR1044626" s="2381"/>
    </row>
    <row r="1044650" spans="70:70" x14ac:dyDescent="0.25">
      <c r="BR1044650" s="2394"/>
    </row>
    <row r="1044651" spans="70:70" x14ac:dyDescent="0.25">
      <c r="BR1044651" s="2381"/>
    </row>
    <row r="1044675" spans="70:70" x14ac:dyDescent="0.25">
      <c r="BR1044675" s="2394"/>
    </row>
    <row r="1044676" spans="70:70" x14ac:dyDescent="0.25">
      <c r="BR1044676" s="2381"/>
    </row>
    <row r="1044700" spans="70:70" x14ac:dyDescent="0.25">
      <c r="BR1044700" s="2394"/>
    </row>
    <row r="1044701" spans="70:70" x14ac:dyDescent="0.25">
      <c r="BR1044701" s="2381"/>
    </row>
    <row r="1044725" spans="70:70" x14ac:dyDescent="0.25">
      <c r="BR1044725" s="2394"/>
    </row>
    <row r="1044726" spans="70:70" x14ac:dyDescent="0.25">
      <c r="BR1044726" s="2381"/>
    </row>
    <row r="1044750" spans="70:70" x14ac:dyDescent="0.25">
      <c r="BR1044750" s="2394"/>
    </row>
    <row r="1044751" spans="70:70" x14ac:dyDescent="0.25">
      <c r="BR1044751" s="2381"/>
    </row>
    <row r="1044775" spans="70:70" x14ac:dyDescent="0.25">
      <c r="BR1044775" s="2394"/>
    </row>
    <row r="1044776" spans="70:70" x14ac:dyDescent="0.25">
      <c r="BR1044776" s="2381"/>
    </row>
    <row r="1044800" spans="70:70" x14ac:dyDescent="0.25">
      <c r="BR1044800" s="2394"/>
    </row>
    <row r="1044801" spans="70:70" x14ac:dyDescent="0.25">
      <c r="BR1044801" s="2381"/>
    </row>
    <row r="1044825" spans="70:70" x14ac:dyDescent="0.25">
      <c r="BR1044825" s="2394"/>
    </row>
    <row r="1044826" spans="70:70" x14ac:dyDescent="0.25">
      <c r="BR1044826" s="2381"/>
    </row>
    <row r="1044850" spans="70:70" x14ac:dyDescent="0.25">
      <c r="BR1044850" s="2394"/>
    </row>
    <row r="1044851" spans="70:70" x14ac:dyDescent="0.25">
      <c r="BR1044851" s="2381"/>
    </row>
    <row r="1044875" spans="70:70" x14ac:dyDescent="0.25">
      <c r="BR1044875" s="2394"/>
    </row>
    <row r="1044876" spans="70:70" x14ac:dyDescent="0.25">
      <c r="BR1044876" s="2381"/>
    </row>
    <row r="1044900" spans="70:70" x14ac:dyDescent="0.25">
      <c r="BR1044900" s="2394"/>
    </row>
    <row r="1044901" spans="70:70" x14ac:dyDescent="0.25">
      <c r="BR1044901" s="2381"/>
    </row>
    <row r="1044925" spans="70:70" x14ac:dyDescent="0.25">
      <c r="BR1044925" s="2394"/>
    </row>
    <row r="1044926" spans="70:70" x14ac:dyDescent="0.25">
      <c r="BR1044926" s="2381"/>
    </row>
    <row r="1044950" spans="70:70" x14ac:dyDescent="0.25">
      <c r="BR1044950" s="2394"/>
    </row>
    <row r="1044951" spans="70:70" x14ac:dyDescent="0.25">
      <c r="BR1044951" s="2381"/>
    </row>
    <row r="1044975" spans="70:70" x14ac:dyDescent="0.25">
      <c r="BR1044975" s="2394"/>
    </row>
    <row r="1044976" spans="70:70" x14ac:dyDescent="0.25">
      <c r="BR1044976" s="2381"/>
    </row>
    <row r="1045000" spans="70:70" x14ac:dyDescent="0.25">
      <c r="BR1045000" s="2394"/>
    </row>
    <row r="1045001" spans="70:70" x14ac:dyDescent="0.25">
      <c r="BR1045001" s="2381"/>
    </row>
    <row r="1045025" spans="70:70" x14ac:dyDescent="0.25">
      <c r="BR1045025" s="2394"/>
    </row>
    <row r="1045026" spans="70:70" x14ac:dyDescent="0.25">
      <c r="BR1045026" s="2381"/>
    </row>
    <row r="1045050" spans="70:70" x14ac:dyDescent="0.25">
      <c r="BR1045050" s="2394"/>
    </row>
    <row r="1045051" spans="70:70" x14ac:dyDescent="0.25">
      <c r="BR1045051" s="2381"/>
    </row>
    <row r="1045075" spans="70:70" x14ac:dyDescent="0.25">
      <c r="BR1045075" s="2394"/>
    </row>
    <row r="1045076" spans="70:70" x14ac:dyDescent="0.25">
      <c r="BR1045076" s="2381"/>
    </row>
    <row r="1045100" spans="70:70" x14ac:dyDescent="0.25">
      <c r="BR1045100" s="2394"/>
    </row>
    <row r="1045101" spans="70:70" x14ac:dyDescent="0.25">
      <c r="BR1045101" s="2381"/>
    </row>
    <row r="1045125" spans="70:70" x14ac:dyDescent="0.25">
      <c r="BR1045125" s="2394"/>
    </row>
    <row r="1045126" spans="70:70" x14ac:dyDescent="0.25">
      <c r="BR1045126" s="2381"/>
    </row>
    <row r="1045150" spans="70:70" x14ac:dyDescent="0.25">
      <c r="BR1045150" s="2394"/>
    </row>
    <row r="1045151" spans="70:70" x14ac:dyDescent="0.25">
      <c r="BR1045151" s="2381"/>
    </row>
    <row r="1045175" spans="70:70" x14ac:dyDescent="0.25">
      <c r="BR1045175" s="2394"/>
    </row>
    <row r="1045176" spans="70:70" x14ac:dyDescent="0.25">
      <c r="BR1045176" s="2381"/>
    </row>
    <row r="1045200" spans="70:70" x14ac:dyDescent="0.25">
      <c r="BR1045200" s="2394"/>
    </row>
    <row r="1045201" spans="70:70" x14ac:dyDescent="0.25">
      <c r="BR1045201" s="2381"/>
    </row>
    <row r="1045225" spans="70:70" x14ac:dyDescent="0.25">
      <c r="BR1045225" s="2394"/>
    </row>
    <row r="1045226" spans="70:70" x14ac:dyDescent="0.25">
      <c r="BR1045226" s="2381"/>
    </row>
    <row r="1045250" spans="70:70" x14ac:dyDescent="0.25">
      <c r="BR1045250" s="2394"/>
    </row>
    <row r="1045251" spans="70:70" x14ac:dyDescent="0.25">
      <c r="BR1045251" s="2381"/>
    </row>
    <row r="1045275" spans="70:70" x14ac:dyDescent="0.25">
      <c r="BR1045275" s="2394"/>
    </row>
    <row r="1045276" spans="70:70" x14ac:dyDescent="0.25">
      <c r="BR1045276" s="2381"/>
    </row>
    <row r="1045300" spans="70:70" x14ac:dyDescent="0.25">
      <c r="BR1045300" s="2394"/>
    </row>
    <row r="1045301" spans="70:70" x14ac:dyDescent="0.25">
      <c r="BR1045301" s="2381"/>
    </row>
    <row r="1045325" spans="70:70" x14ac:dyDescent="0.25">
      <c r="BR1045325" s="2394"/>
    </row>
    <row r="1045326" spans="70:70" x14ac:dyDescent="0.25">
      <c r="BR1045326" s="2381"/>
    </row>
    <row r="1045350" spans="70:70" x14ac:dyDescent="0.25">
      <c r="BR1045350" s="2394"/>
    </row>
    <row r="1045351" spans="70:70" x14ac:dyDescent="0.25">
      <c r="BR1045351" s="2381"/>
    </row>
    <row r="1045375" spans="70:70" x14ac:dyDescent="0.25">
      <c r="BR1045375" s="2394"/>
    </row>
    <row r="1045376" spans="70:70" x14ac:dyDescent="0.25">
      <c r="BR1045376" s="2381"/>
    </row>
    <row r="1045400" spans="70:70" x14ac:dyDescent="0.25">
      <c r="BR1045400" s="2394"/>
    </row>
    <row r="1045401" spans="70:70" x14ac:dyDescent="0.25">
      <c r="BR1045401" s="2381"/>
    </row>
    <row r="1045425" spans="70:70" x14ac:dyDescent="0.25">
      <c r="BR1045425" s="2394"/>
    </row>
    <row r="1045426" spans="70:70" x14ac:dyDescent="0.25">
      <c r="BR1045426" s="2381"/>
    </row>
    <row r="1045450" spans="70:70" x14ac:dyDescent="0.25">
      <c r="BR1045450" s="2394"/>
    </row>
    <row r="1045451" spans="70:70" x14ac:dyDescent="0.25">
      <c r="BR1045451" s="2381"/>
    </row>
    <row r="1045475" spans="70:70" x14ac:dyDescent="0.25">
      <c r="BR1045475" s="2394"/>
    </row>
    <row r="1045476" spans="70:70" x14ac:dyDescent="0.25">
      <c r="BR1045476" s="2381"/>
    </row>
    <row r="1045500" spans="70:70" x14ac:dyDescent="0.25">
      <c r="BR1045500" s="2394"/>
    </row>
    <row r="1045501" spans="70:70" x14ac:dyDescent="0.25">
      <c r="BR1045501" s="2381"/>
    </row>
    <row r="1045525" spans="70:70" x14ac:dyDescent="0.25">
      <c r="BR1045525" s="2394"/>
    </row>
    <row r="1045526" spans="70:70" x14ac:dyDescent="0.25">
      <c r="BR1045526" s="2381"/>
    </row>
    <row r="1045550" spans="70:70" x14ac:dyDescent="0.25">
      <c r="BR1045550" s="2394"/>
    </row>
    <row r="1045551" spans="70:70" x14ac:dyDescent="0.25">
      <c r="BR1045551" s="2381"/>
    </row>
    <row r="1045575" spans="70:70" x14ac:dyDescent="0.25">
      <c r="BR1045575" s="2394"/>
    </row>
    <row r="1045576" spans="70:70" x14ac:dyDescent="0.25">
      <c r="BR1045576" s="2381"/>
    </row>
    <row r="1045600" spans="70:70" x14ac:dyDescent="0.25">
      <c r="BR1045600" s="2394"/>
    </row>
    <row r="1045601" spans="70:70" x14ac:dyDescent="0.25">
      <c r="BR1045601" s="2381"/>
    </row>
    <row r="1045625" spans="70:70" x14ac:dyDescent="0.25">
      <c r="BR1045625" s="2394"/>
    </row>
    <row r="1045626" spans="70:70" x14ac:dyDescent="0.25">
      <c r="BR1045626" s="2381"/>
    </row>
    <row r="1045650" spans="70:70" x14ac:dyDescent="0.25">
      <c r="BR1045650" s="2394"/>
    </row>
    <row r="1045651" spans="70:70" x14ac:dyDescent="0.25">
      <c r="BR1045651" s="2381"/>
    </row>
    <row r="1045675" spans="70:70" x14ac:dyDescent="0.25">
      <c r="BR1045675" s="2394"/>
    </row>
    <row r="1045676" spans="70:70" x14ac:dyDescent="0.25">
      <c r="BR1045676" s="2381"/>
    </row>
    <row r="1045700" spans="70:70" x14ac:dyDescent="0.25">
      <c r="BR1045700" s="2394"/>
    </row>
    <row r="1045701" spans="70:70" x14ac:dyDescent="0.25">
      <c r="BR1045701" s="2381"/>
    </row>
    <row r="1045725" spans="70:70" x14ac:dyDescent="0.25">
      <c r="BR1045725" s="2394"/>
    </row>
    <row r="1045726" spans="70:70" x14ac:dyDescent="0.25">
      <c r="BR1045726" s="2381"/>
    </row>
    <row r="1045750" spans="70:70" x14ac:dyDescent="0.25">
      <c r="BR1045750" s="2394"/>
    </row>
    <row r="1045751" spans="70:70" x14ac:dyDescent="0.25">
      <c r="BR1045751" s="2381"/>
    </row>
    <row r="1045775" spans="70:70" x14ac:dyDescent="0.25">
      <c r="BR1045775" s="2394"/>
    </row>
    <row r="1045776" spans="70:70" x14ac:dyDescent="0.25">
      <c r="BR1045776" s="2381"/>
    </row>
    <row r="1045800" spans="70:70" x14ac:dyDescent="0.25">
      <c r="BR1045800" s="2394"/>
    </row>
    <row r="1045801" spans="70:70" x14ac:dyDescent="0.25">
      <c r="BR1045801" s="2381"/>
    </row>
    <row r="1045825" spans="70:70" x14ac:dyDescent="0.25">
      <c r="BR1045825" s="2394"/>
    </row>
    <row r="1045826" spans="70:70" x14ac:dyDescent="0.25">
      <c r="BR1045826" s="2381"/>
    </row>
    <row r="1045850" spans="70:70" x14ac:dyDescent="0.25">
      <c r="BR1045850" s="2394"/>
    </row>
    <row r="1045851" spans="70:70" x14ac:dyDescent="0.25">
      <c r="BR1045851" s="2381"/>
    </row>
    <row r="1045875" spans="70:70" x14ac:dyDescent="0.25">
      <c r="BR1045875" s="2394"/>
    </row>
    <row r="1045876" spans="70:70" x14ac:dyDescent="0.25">
      <c r="BR1045876" s="2381"/>
    </row>
    <row r="1045900" spans="70:70" x14ac:dyDescent="0.25">
      <c r="BR1045900" s="2394"/>
    </row>
    <row r="1045901" spans="70:70" x14ac:dyDescent="0.25">
      <c r="BR1045901" s="2381"/>
    </row>
    <row r="1045925" spans="70:70" x14ac:dyDescent="0.25">
      <c r="BR1045925" s="2394"/>
    </row>
    <row r="1045926" spans="70:70" x14ac:dyDescent="0.25">
      <c r="BR1045926" s="2381"/>
    </row>
    <row r="1045950" spans="70:70" x14ac:dyDescent="0.25">
      <c r="BR1045950" s="2394"/>
    </row>
    <row r="1045951" spans="70:70" x14ac:dyDescent="0.25">
      <c r="BR1045951" s="2381"/>
    </row>
    <row r="1045975" spans="70:70" x14ac:dyDescent="0.25">
      <c r="BR1045975" s="2394"/>
    </row>
    <row r="1045976" spans="70:70" x14ac:dyDescent="0.25">
      <c r="BR1045976" s="2381"/>
    </row>
    <row r="1046000" spans="70:70" x14ac:dyDescent="0.25">
      <c r="BR1046000" s="2394"/>
    </row>
    <row r="1046001" spans="70:70" x14ac:dyDescent="0.25">
      <c r="BR1046001" s="2381"/>
    </row>
    <row r="1046025" spans="70:70" x14ac:dyDescent="0.25">
      <c r="BR1046025" s="2394"/>
    </row>
    <row r="1046026" spans="70:70" x14ac:dyDescent="0.25">
      <c r="BR1046026" s="2381"/>
    </row>
    <row r="1046050" spans="70:70" x14ac:dyDescent="0.25">
      <c r="BR1046050" s="2394"/>
    </row>
    <row r="1046051" spans="70:70" x14ac:dyDescent="0.25">
      <c r="BR1046051" s="2381"/>
    </row>
    <row r="1046075" spans="70:70" x14ac:dyDescent="0.25">
      <c r="BR1046075" s="2394"/>
    </row>
    <row r="1046076" spans="70:70" x14ac:dyDescent="0.25">
      <c r="BR1046076" s="2381"/>
    </row>
    <row r="1046100" spans="70:70" x14ac:dyDescent="0.25">
      <c r="BR1046100" s="2394"/>
    </row>
    <row r="1046101" spans="70:70" x14ac:dyDescent="0.25">
      <c r="BR1046101" s="2381"/>
    </row>
    <row r="1046125" spans="70:70" x14ac:dyDescent="0.25">
      <c r="BR1046125" s="2394"/>
    </row>
    <row r="1046126" spans="70:70" x14ac:dyDescent="0.25">
      <c r="BR1046126" s="2381"/>
    </row>
    <row r="1046150" spans="70:70" x14ac:dyDescent="0.25">
      <c r="BR1046150" s="2394"/>
    </row>
    <row r="1046151" spans="70:70" x14ac:dyDescent="0.25">
      <c r="BR1046151" s="2381"/>
    </row>
    <row r="1046175" spans="70:70" x14ac:dyDescent="0.25">
      <c r="BR1046175" s="2394"/>
    </row>
    <row r="1046176" spans="70:70" x14ac:dyDescent="0.25">
      <c r="BR1046176" s="2381"/>
    </row>
    <row r="1046200" spans="70:70" x14ac:dyDescent="0.25">
      <c r="BR1046200" s="2394"/>
    </row>
    <row r="1046201" spans="70:70" x14ac:dyDescent="0.25">
      <c r="BR1046201" s="2381"/>
    </row>
    <row r="1046225" spans="70:70" x14ac:dyDescent="0.25">
      <c r="BR1046225" s="2394"/>
    </row>
    <row r="1046226" spans="70:70" x14ac:dyDescent="0.25">
      <c r="BR1046226" s="2381"/>
    </row>
    <row r="1046250" spans="70:70" x14ac:dyDescent="0.25">
      <c r="BR1046250" s="2394"/>
    </row>
    <row r="1046251" spans="70:70" x14ac:dyDescent="0.25">
      <c r="BR1046251" s="2381"/>
    </row>
    <row r="1046275" spans="70:70" x14ac:dyDescent="0.25">
      <c r="BR1046275" s="2394"/>
    </row>
    <row r="1046276" spans="70:70" x14ac:dyDescent="0.25">
      <c r="BR1046276" s="2381"/>
    </row>
    <row r="1046300" spans="70:70" x14ac:dyDescent="0.25">
      <c r="BR1046300" s="2394"/>
    </row>
    <row r="1046301" spans="70:70" x14ac:dyDescent="0.25">
      <c r="BR1046301" s="2381"/>
    </row>
    <row r="1046325" spans="70:70" x14ac:dyDescent="0.25">
      <c r="BR1046325" s="2394"/>
    </row>
    <row r="1046326" spans="70:70" x14ac:dyDescent="0.25">
      <c r="BR1046326" s="2381"/>
    </row>
    <row r="1046350" spans="70:70" x14ac:dyDescent="0.25">
      <c r="BR1046350" s="2394"/>
    </row>
    <row r="1046351" spans="70:70" x14ac:dyDescent="0.25">
      <c r="BR1046351" s="2381"/>
    </row>
    <row r="1046375" spans="70:70" x14ac:dyDescent="0.25">
      <c r="BR1046375" s="2394"/>
    </row>
    <row r="1046376" spans="70:70" x14ac:dyDescent="0.25">
      <c r="BR1046376" s="2381"/>
    </row>
    <row r="1046400" spans="70:70" x14ac:dyDescent="0.25">
      <c r="BR1046400" s="2394"/>
    </row>
    <row r="1046401" spans="70:70" x14ac:dyDescent="0.25">
      <c r="BR1046401" s="2381"/>
    </row>
    <row r="1046425" spans="70:70" x14ac:dyDescent="0.25">
      <c r="BR1046425" s="2394"/>
    </row>
    <row r="1046426" spans="70:70" x14ac:dyDescent="0.25">
      <c r="BR1046426" s="2381"/>
    </row>
    <row r="1046450" spans="70:70" x14ac:dyDescent="0.25">
      <c r="BR1046450" s="2394"/>
    </row>
    <row r="1046451" spans="70:70" x14ac:dyDescent="0.25">
      <c r="BR1046451" s="2381"/>
    </row>
    <row r="1046475" spans="70:70" x14ac:dyDescent="0.25">
      <c r="BR1046475" s="2394"/>
    </row>
    <row r="1046476" spans="70:70" x14ac:dyDescent="0.25">
      <c r="BR1046476" s="2381"/>
    </row>
    <row r="1046500" spans="70:70" x14ac:dyDescent="0.25">
      <c r="BR1046500" s="2394"/>
    </row>
    <row r="1046501" spans="70:70" x14ac:dyDescent="0.25">
      <c r="BR1046501" s="2381"/>
    </row>
    <row r="1046525" spans="70:70" x14ac:dyDescent="0.25">
      <c r="BR1046525" s="2394"/>
    </row>
    <row r="1046526" spans="70:70" x14ac:dyDescent="0.25">
      <c r="BR1046526" s="2381"/>
    </row>
    <row r="1046550" spans="70:70" x14ac:dyDescent="0.25">
      <c r="BR1046550" s="2394"/>
    </row>
    <row r="1046551" spans="70:70" x14ac:dyDescent="0.25">
      <c r="BR1046551" s="2381"/>
    </row>
    <row r="1046575" spans="70:70" x14ac:dyDescent="0.25">
      <c r="BR1046575" s="2394"/>
    </row>
    <row r="1046576" spans="70:70" x14ac:dyDescent="0.25">
      <c r="BR1046576" s="2381"/>
    </row>
    <row r="1046600" spans="70:70" x14ac:dyDescent="0.25">
      <c r="BR1046600" s="2394"/>
    </row>
    <row r="1046601" spans="70:70" x14ac:dyDescent="0.25">
      <c r="BR1046601" s="2381"/>
    </row>
    <row r="1046625" spans="70:70" x14ac:dyDescent="0.25">
      <c r="BR1046625" s="2394"/>
    </row>
    <row r="1046626" spans="70:70" x14ac:dyDescent="0.25">
      <c r="BR1046626" s="2381"/>
    </row>
    <row r="1046650" spans="70:70" x14ac:dyDescent="0.25">
      <c r="BR1046650" s="2394"/>
    </row>
    <row r="1046651" spans="70:70" x14ac:dyDescent="0.25">
      <c r="BR1046651" s="2381"/>
    </row>
    <row r="1046675" spans="70:70" x14ac:dyDescent="0.25">
      <c r="BR1046675" s="2394"/>
    </row>
    <row r="1046676" spans="70:70" x14ac:dyDescent="0.25">
      <c r="BR1046676" s="2381"/>
    </row>
    <row r="1046700" spans="70:70" x14ac:dyDescent="0.25">
      <c r="BR1046700" s="2394"/>
    </row>
    <row r="1046701" spans="70:70" x14ac:dyDescent="0.25">
      <c r="BR1046701" s="2381"/>
    </row>
    <row r="1046725" spans="70:70" x14ac:dyDescent="0.25">
      <c r="BR1046725" s="2394"/>
    </row>
    <row r="1046726" spans="70:70" x14ac:dyDescent="0.25">
      <c r="BR1046726" s="2381"/>
    </row>
    <row r="1046750" spans="70:70" x14ac:dyDescent="0.25">
      <c r="BR1046750" s="2394"/>
    </row>
    <row r="1046751" spans="70:70" x14ac:dyDescent="0.25">
      <c r="BR1046751" s="2381"/>
    </row>
    <row r="1046775" spans="70:70" x14ac:dyDescent="0.25">
      <c r="BR1046775" s="2394"/>
    </row>
    <row r="1046776" spans="70:70" x14ac:dyDescent="0.25">
      <c r="BR1046776" s="2381"/>
    </row>
    <row r="1046800" spans="70:70" x14ac:dyDescent="0.25">
      <c r="BR1046800" s="2394"/>
    </row>
    <row r="1046801" spans="70:70" x14ac:dyDescent="0.25">
      <c r="BR1046801" s="2381"/>
    </row>
    <row r="1046825" spans="70:70" x14ac:dyDescent="0.25">
      <c r="BR1046825" s="2394"/>
    </row>
    <row r="1046826" spans="70:70" x14ac:dyDescent="0.25">
      <c r="BR1046826" s="2381"/>
    </row>
    <row r="1046850" spans="70:70" x14ac:dyDescent="0.25">
      <c r="BR1046850" s="2394"/>
    </row>
    <row r="1046851" spans="70:70" x14ac:dyDescent="0.25">
      <c r="BR1046851" s="2381"/>
    </row>
    <row r="1046875" spans="70:70" x14ac:dyDescent="0.25">
      <c r="BR1046875" s="2394"/>
    </row>
    <row r="1046876" spans="70:70" x14ac:dyDescent="0.25">
      <c r="BR1046876" s="2381"/>
    </row>
    <row r="1046900" spans="70:70" x14ac:dyDescent="0.25">
      <c r="BR1046900" s="2394"/>
    </row>
    <row r="1046901" spans="70:70" x14ac:dyDescent="0.25">
      <c r="BR1046901" s="2381"/>
    </row>
    <row r="1046925" spans="70:70" x14ac:dyDescent="0.25">
      <c r="BR1046925" s="2394"/>
    </row>
    <row r="1046926" spans="70:70" x14ac:dyDescent="0.25">
      <c r="BR1046926" s="2381"/>
    </row>
    <row r="1046950" spans="70:70" x14ac:dyDescent="0.25">
      <c r="BR1046950" s="2394"/>
    </row>
    <row r="1046951" spans="70:70" x14ac:dyDescent="0.25">
      <c r="BR1046951" s="2381"/>
    </row>
    <row r="1046975" spans="70:70" x14ac:dyDescent="0.25">
      <c r="BR1046975" s="2394"/>
    </row>
    <row r="1046976" spans="70:70" x14ac:dyDescent="0.25">
      <c r="BR1046976" s="2381"/>
    </row>
    <row r="1047000" spans="70:70" x14ac:dyDescent="0.25">
      <c r="BR1047000" s="2394"/>
    </row>
    <row r="1047001" spans="70:70" x14ac:dyDescent="0.25">
      <c r="BR1047001" s="2381"/>
    </row>
    <row r="1047025" spans="70:70" x14ac:dyDescent="0.25">
      <c r="BR1047025" s="2394"/>
    </row>
    <row r="1047026" spans="70:70" x14ac:dyDescent="0.25">
      <c r="BR1047026" s="2381"/>
    </row>
    <row r="1047050" spans="70:70" x14ac:dyDescent="0.25">
      <c r="BR1047050" s="2394"/>
    </row>
    <row r="1047051" spans="70:70" x14ac:dyDescent="0.25">
      <c r="BR1047051" s="2381"/>
    </row>
    <row r="1047075" spans="70:70" x14ac:dyDescent="0.25">
      <c r="BR1047075" s="2394"/>
    </row>
    <row r="1047076" spans="70:70" x14ac:dyDescent="0.25">
      <c r="BR1047076" s="2381"/>
    </row>
    <row r="1047100" spans="70:70" x14ac:dyDescent="0.25">
      <c r="BR1047100" s="2394"/>
    </row>
    <row r="1047101" spans="70:70" x14ac:dyDescent="0.25">
      <c r="BR1047101" s="2381"/>
    </row>
    <row r="1047125" spans="70:70" x14ac:dyDescent="0.25">
      <c r="BR1047125" s="2394"/>
    </row>
    <row r="1047126" spans="70:70" x14ac:dyDescent="0.25">
      <c r="BR1047126" s="2381"/>
    </row>
    <row r="1047150" spans="70:70" x14ac:dyDescent="0.25">
      <c r="BR1047150" s="2394"/>
    </row>
    <row r="1047151" spans="70:70" x14ac:dyDescent="0.25">
      <c r="BR1047151" s="2381"/>
    </row>
    <row r="1047175" spans="70:70" x14ac:dyDescent="0.25">
      <c r="BR1047175" s="2394"/>
    </row>
    <row r="1047176" spans="70:70" x14ac:dyDescent="0.25">
      <c r="BR1047176" s="2381"/>
    </row>
    <row r="1047200" spans="70:70" x14ac:dyDescent="0.25">
      <c r="BR1047200" s="2394"/>
    </row>
    <row r="1047201" spans="70:70" x14ac:dyDescent="0.25">
      <c r="BR1047201" s="2381"/>
    </row>
    <row r="1047225" spans="70:70" x14ac:dyDescent="0.25">
      <c r="BR1047225" s="2394"/>
    </row>
    <row r="1047226" spans="70:70" x14ac:dyDescent="0.25">
      <c r="BR1047226" s="2381"/>
    </row>
    <row r="1047250" spans="70:70" x14ac:dyDescent="0.25">
      <c r="BR1047250" s="2394"/>
    </row>
    <row r="1047251" spans="70:70" x14ac:dyDescent="0.25">
      <c r="BR1047251" s="2381"/>
    </row>
    <row r="1047275" spans="70:70" x14ac:dyDescent="0.25">
      <c r="BR1047275" s="2394"/>
    </row>
    <row r="1047276" spans="70:70" x14ac:dyDescent="0.25">
      <c r="BR1047276" s="2381"/>
    </row>
    <row r="1047300" spans="70:70" x14ac:dyDescent="0.25">
      <c r="BR1047300" s="2394"/>
    </row>
    <row r="1047301" spans="70:70" x14ac:dyDescent="0.25">
      <c r="BR1047301" s="2381"/>
    </row>
    <row r="1047325" spans="70:70" x14ac:dyDescent="0.25">
      <c r="BR1047325" s="2394"/>
    </row>
    <row r="1047326" spans="70:70" x14ac:dyDescent="0.25">
      <c r="BR1047326" s="2381"/>
    </row>
    <row r="1047350" spans="70:70" x14ac:dyDescent="0.25">
      <c r="BR1047350" s="2394"/>
    </row>
    <row r="1047351" spans="70:70" x14ac:dyDescent="0.25">
      <c r="BR1047351" s="2381"/>
    </row>
    <row r="1047375" spans="70:70" x14ac:dyDescent="0.25">
      <c r="BR1047375" s="2394"/>
    </row>
    <row r="1047376" spans="70:70" x14ac:dyDescent="0.25">
      <c r="BR1047376" s="2381"/>
    </row>
    <row r="1047400" spans="70:70" x14ac:dyDescent="0.25">
      <c r="BR1047400" s="2394"/>
    </row>
    <row r="1047401" spans="70:70" x14ac:dyDescent="0.25">
      <c r="BR1047401" s="2381"/>
    </row>
    <row r="1047425" spans="70:70" x14ac:dyDescent="0.25">
      <c r="BR1047425" s="2394"/>
    </row>
    <row r="1047426" spans="70:70" x14ac:dyDescent="0.25">
      <c r="BR1047426" s="2381"/>
    </row>
    <row r="1047450" spans="70:70" x14ac:dyDescent="0.25">
      <c r="BR1047450" s="2394"/>
    </row>
    <row r="1047451" spans="70:70" x14ac:dyDescent="0.25">
      <c r="BR1047451" s="2381"/>
    </row>
    <row r="1047475" spans="70:70" x14ac:dyDescent="0.25">
      <c r="BR1047475" s="2394"/>
    </row>
    <row r="1047476" spans="70:70" x14ac:dyDescent="0.25">
      <c r="BR1047476" s="2381"/>
    </row>
    <row r="1047500" spans="70:70" x14ac:dyDescent="0.25">
      <c r="BR1047500" s="2394"/>
    </row>
    <row r="1047501" spans="70:70" x14ac:dyDescent="0.25">
      <c r="BR1047501" s="2381"/>
    </row>
    <row r="1047525" spans="70:70" x14ac:dyDescent="0.25">
      <c r="BR1047525" s="2394"/>
    </row>
    <row r="1047526" spans="70:70" x14ac:dyDescent="0.25">
      <c r="BR1047526" s="2381"/>
    </row>
    <row r="1047550" spans="70:70" x14ac:dyDescent="0.25">
      <c r="BR1047550" s="2394"/>
    </row>
    <row r="1047551" spans="70:70" x14ac:dyDescent="0.25">
      <c r="BR1047551" s="2381"/>
    </row>
    <row r="1047575" spans="70:70" x14ac:dyDescent="0.25">
      <c r="BR1047575" s="2394"/>
    </row>
    <row r="1047576" spans="70:70" x14ac:dyDescent="0.25">
      <c r="BR1047576" s="2381"/>
    </row>
    <row r="1047600" spans="70:70" x14ac:dyDescent="0.25">
      <c r="BR1047600" s="2394"/>
    </row>
    <row r="1047601" spans="70:70" x14ac:dyDescent="0.25">
      <c r="BR1047601" s="2381"/>
    </row>
    <row r="1047625" spans="70:70" x14ac:dyDescent="0.25">
      <c r="BR1047625" s="2394"/>
    </row>
    <row r="1047626" spans="70:70" x14ac:dyDescent="0.25">
      <c r="BR1047626" s="2381"/>
    </row>
    <row r="1047650" spans="70:70" x14ac:dyDescent="0.25">
      <c r="BR1047650" s="2394"/>
    </row>
    <row r="1047651" spans="70:70" x14ac:dyDescent="0.25">
      <c r="BR1047651" s="2381"/>
    </row>
    <row r="1047675" spans="70:70" x14ac:dyDescent="0.25">
      <c r="BR1047675" s="2394"/>
    </row>
    <row r="1047676" spans="70:70" x14ac:dyDescent="0.25">
      <c r="BR1047676" s="2381"/>
    </row>
    <row r="1047700" spans="70:70" x14ac:dyDescent="0.25">
      <c r="BR1047700" s="2394"/>
    </row>
    <row r="1047701" spans="70:70" x14ac:dyDescent="0.25">
      <c r="BR1047701" s="2381"/>
    </row>
    <row r="1047725" spans="70:70" x14ac:dyDescent="0.25">
      <c r="BR1047725" s="2394"/>
    </row>
    <row r="1047726" spans="70:70" x14ac:dyDescent="0.25">
      <c r="BR1047726" s="2381"/>
    </row>
    <row r="1047750" spans="70:70" x14ac:dyDescent="0.25">
      <c r="BR1047750" s="2394"/>
    </row>
    <row r="1047751" spans="70:70" x14ac:dyDescent="0.25">
      <c r="BR1047751" s="2381"/>
    </row>
    <row r="1047775" spans="70:70" x14ac:dyDescent="0.25">
      <c r="BR1047775" s="2394"/>
    </row>
    <row r="1047776" spans="70:70" x14ac:dyDescent="0.25">
      <c r="BR1047776" s="2381"/>
    </row>
    <row r="1047800" spans="70:70" x14ac:dyDescent="0.25">
      <c r="BR1047800" s="2394"/>
    </row>
    <row r="1047801" spans="70:70" x14ac:dyDescent="0.25">
      <c r="BR1047801" s="2381"/>
    </row>
    <row r="1047825" spans="70:70" x14ac:dyDescent="0.25">
      <c r="BR1047825" s="2394"/>
    </row>
    <row r="1047826" spans="70:70" x14ac:dyDescent="0.25">
      <c r="BR1047826" s="2381"/>
    </row>
    <row r="1047850" spans="70:70" x14ac:dyDescent="0.25">
      <c r="BR1047850" s="2394"/>
    </row>
    <row r="1047851" spans="70:70" x14ac:dyDescent="0.25">
      <c r="BR1047851" s="2381"/>
    </row>
    <row r="1047875" spans="70:70" x14ac:dyDescent="0.25">
      <c r="BR1047875" s="2394"/>
    </row>
    <row r="1047876" spans="70:70" x14ac:dyDescent="0.25">
      <c r="BR1047876" s="2381"/>
    </row>
    <row r="1047900" spans="70:70" x14ac:dyDescent="0.25">
      <c r="BR1047900" s="2394"/>
    </row>
    <row r="1047901" spans="70:70" x14ac:dyDescent="0.25">
      <c r="BR1047901" s="2381"/>
    </row>
    <row r="1047925" spans="70:70" x14ac:dyDescent="0.25">
      <c r="BR1047925" s="2394"/>
    </row>
    <row r="1047926" spans="70:70" x14ac:dyDescent="0.25">
      <c r="BR1047926" s="2381"/>
    </row>
    <row r="1047950" spans="70:70" x14ac:dyDescent="0.25">
      <c r="BR1047950" s="2394"/>
    </row>
    <row r="1047951" spans="70:70" x14ac:dyDescent="0.25">
      <c r="BR1047951" s="2381"/>
    </row>
    <row r="1047975" spans="70:70" x14ac:dyDescent="0.25">
      <c r="BR1047975" s="2394"/>
    </row>
    <row r="1047976" spans="70:70" x14ac:dyDescent="0.25">
      <c r="BR1047976" s="2381"/>
    </row>
    <row r="1048000" spans="70:70" x14ac:dyDescent="0.25">
      <c r="BR1048000" s="2394"/>
    </row>
    <row r="1048001" spans="70:70" x14ac:dyDescent="0.25">
      <c r="BR1048001" s="2381"/>
    </row>
    <row r="1048025" spans="70:70" x14ac:dyDescent="0.25">
      <c r="BR1048025" s="2394"/>
    </row>
    <row r="1048026" spans="70:70" x14ac:dyDescent="0.25">
      <c r="BR1048026" s="2381"/>
    </row>
    <row r="1048050" spans="70:70" x14ac:dyDescent="0.25">
      <c r="BR1048050" s="2394"/>
    </row>
    <row r="1048051" spans="70:70" x14ac:dyDescent="0.25">
      <c r="BR1048051" s="2381"/>
    </row>
    <row r="1048075" spans="70:70" x14ac:dyDescent="0.25">
      <c r="BR1048075" s="2394"/>
    </row>
    <row r="1048076" spans="70:70" x14ac:dyDescent="0.25">
      <c r="BR1048076" s="2381"/>
    </row>
    <row r="1048100" spans="70:70" x14ac:dyDescent="0.25">
      <c r="BR1048100" s="2394"/>
    </row>
    <row r="1048101" spans="70:70" x14ac:dyDescent="0.25">
      <c r="BR1048101" s="2381"/>
    </row>
    <row r="1048125" spans="70:70" x14ac:dyDescent="0.25">
      <c r="BR1048125" s="2394"/>
    </row>
    <row r="1048126" spans="70:70" x14ac:dyDescent="0.25">
      <c r="BR1048126" s="2381"/>
    </row>
    <row r="1048150" spans="70:70" x14ac:dyDescent="0.25">
      <c r="BR1048150" s="2394"/>
    </row>
    <row r="1048151" spans="70:70" x14ac:dyDescent="0.25">
      <c r="BR1048151" s="2381"/>
    </row>
    <row r="1048175" spans="70:70" x14ac:dyDescent="0.25">
      <c r="BR1048175" s="2394"/>
    </row>
    <row r="1048176" spans="70:70" x14ac:dyDescent="0.25">
      <c r="BR1048176" s="2381"/>
    </row>
    <row r="1048200" spans="70:70" x14ac:dyDescent="0.25">
      <c r="BR1048200" s="2394"/>
    </row>
    <row r="1048201" spans="70:70" x14ac:dyDescent="0.25">
      <c r="BR1048201" s="2381"/>
    </row>
    <row r="1048225" spans="70:70" x14ac:dyDescent="0.25">
      <c r="BR1048225" s="2394"/>
    </row>
    <row r="1048226" spans="70:70" x14ac:dyDescent="0.25">
      <c r="BR1048226" s="2381"/>
    </row>
    <row r="1048250" spans="70:70" x14ac:dyDescent="0.25">
      <c r="BR1048250" s="2394"/>
    </row>
    <row r="1048251" spans="70:70" x14ac:dyDescent="0.25">
      <c r="BR1048251" s="2381"/>
    </row>
    <row r="1048275" spans="70:70" x14ac:dyDescent="0.25">
      <c r="BR1048275" s="2394"/>
    </row>
    <row r="1048276" spans="70:70" x14ac:dyDescent="0.25">
      <c r="BR1048276" s="2381"/>
    </row>
    <row r="1048300" spans="70:70" x14ac:dyDescent="0.25">
      <c r="BR1048300" s="2394"/>
    </row>
    <row r="1048301" spans="70:70" x14ac:dyDescent="0.25">
      <c r="BR1048301" s="2381"/>
    </row>
    <row r="1048325" spans="70:70" x14ac:dyDescent="0.25">
      <c r="BR1048325" s="2394"/>
    </row>
    <row r="1048326" spans="70:70" x14ac:dyDescent="0.25">
      <c r="BR1048326" s="2381"/>
    </row>
    <row r="1048350" spans="70:70" x14ac:dyDescent="0.25">
      <c r="BR1048350" s="2394"/>
    </row>
    <row r="1048351" spans="70:70" x14ac:dyDescent="0.25">
      <c r="BR1048351" s="2381"/>
    </row>
    <row r="1048375" spans="70:70" x14ac:dyDescent="0.25">
      <c r="BR1048375" s="2394"/>
    </row>
    <row r="1048376" spans="70:70" x14ac:dyDescent="0.25">
      <c r="BR1048376" s="2381"/>
    </row>
    <row r="1048400" spans="70:70" x14ac:dyDescent="0.25">
      <c r="BR1048400" s="2394"/>
    </row>
    <row r="1048401" spans="70:70" x14ac:dyDescent="0.25">
      <c r="BR1048401" s="2381"/>
    </row>
    <row r="1048425" spans="70:70" x14ac:dyDescent="0.25">
      <c r="BR1048425" s="2394"/>
    </row>
    <row r="1048426" spans="70:70" x14ac:dyDescent="0.25">
      <c r="BR1048426" s="2381"/>
    </row>
    <row r="1048450" spans="70:70" x14ac:dyDescent="0.25">
      <c r="BR1048450" s="2394"/>
    </row>
    <row r="1048451" spans="70:70" x14ac:dyDescent="0.25">
      <c r="BR1048451" s="2381"/>
    </row>
    <row r="1048475" spans="70:70" x14ac:dyDescent="0.25">
      <c r="BR1048475" s="2394"/>
    </row>
    <row r="1048476" spans="70:70" x14ac:dyDescent="0.25">
      <c r="BR1048476" s="2381"/>
    </row>
    <row r="1048500" spans="70:70" x14ac:dyDescent="0.25">
      <c r="BR1048500" s="2394"/>
    </row>
    <row r="1048501" spans="70:70" x14ac:dyDescent="0.25">
      <c r="BR1048501" s="2381"/>
    </row>
    <row r="1048525" spans="70:70" x14ac:dyDescent="0.25">
      <c r="BR1048525" s="2394"/>
    </row>
    <row r="1048526" spans="70:70" x14ac:dyDescent="0.25">
      <c r="BR1048526" s="2381"/>
    </row>
    <row r="1048550" spans="70:70" x14ac:dyDescent="0.25">
      <c r="BR1048550" s="2394"/>
    </row>
    <row r="1048551" spans="70:70" x14ac:dyDescent="0.25">
      <c r="BR1048551" s="2381"/>
    </row>
    <row r="1048575" spans="70:70" x14ac:dyDescent="0.25">
      <c r="BR1048575" s="2394"/>
    </row>
    <row r="1048576" spans="70:70" x14ac:dyDescent="0.25">
      <c r="BR1048576" s="2381"/>
    </row>
  </sheetData>
  <mergeCells count="1">
    <mergeCell ref="AK2:BQ2"/>
  </mergeCells>
  <pageMargins left="0.70866141732283505" right="0.70866141732283505" top="0.74803149606299202" bottom="0.74803149606299202" header="0.31496062992126" footer="0.31496062992126"/>
  <pageSetup paperSize="9" scale="5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257D7-4EE4-4ED9-BD10-A3C0E76BAA12}">
  <sheetPr>
    <pageSetUpPr fitToPage="1"/>
  </sheetPr>
  <dimension ref="A1:G194"/>
  <sheetViews>
    <sheetView showGridLines="0" zoomScale="90" zoomScaleNormal="90" zoomScaleSheetLayoutView="85" workbookViewId="0">
      <pane xSplit="1" ySplit="4" topLeftCell="B173" activePane="bottomRight" state="frozen"/>
      <selection activeCell="C112" sqref="C112"/>
      <selection pane="topRight" activeCell="C112" sqref="C112"/>
      <selection pane="bottomLeft" activeCell="C112" sqref="C112"/>
      <selection pane="bottomRight" sqref="A1:G1"/>
    </sheetView>
  </sheetViews>
  <sheetFormatPr defaultColWidth="9.140625" defaultRowHeight="15" x14ac:dyDescent="0.25"/>
  <cols>
    <col min="1" max="7" width="13.5703125" style="228" customWidth="1"/>
    <col min="8" max="16384" width="9.140625" style="228"/>
  </cols>
  <sheetData>
    <row r="1" spans="1:7" s="223" customFormat="1" ht="18.600000000000001" customHeight="1" x14ac:dyDescent="0.25">
      <c r="A1" s="3340" t="s">
        <v>244</v>
      </c>
      <c r="B1" s="3340"/>
      <c r="C1" s="3340"/>
      <c r="D1" s="3340"/>
      <c r="E1" s="3340"/>
      <c r="F1" s="3340"/>
      <c r="G1" s="3340"/>
    </row>
    <row r="2" spans="1:7" ht="15" customHeight="1" thickBot="1" x14ac:dyDescent="0.3">
      <c r="A2" s="224"/>
      <c r="B2" s="225"/>
      <c r="C2" s="225"/>
      <c r="D2" s="225"/>
      <c r="E2" s="226"/>
      <c r="F2" s="226"/>
      <c r="G2" s="227" t="s">
        <v>10</v>
      </c>
    </row>
    <row r="3" spans="1:7" ht="18" thickTop="1" thickBot="1" x14ac:dyDescent="0.3">
      <c r="A3" s="229"/>
      <c r="B3" s="3341" t="s">
        <v>245</v>
      </c>
      <c r="C3" s="3342"/>
      <c r="D3" s="3343"/>
      <c r="E3" s="3342" t="s">
        <v>246</v>
      </c>
      <c r="F3" s="3342"/>
      <c r="G3" s="3343"/>
    </row>
    <row r="4" spans="1:7" ht="30.6" customHeight="1" thickTop="1" thickBot="1" x14ac:dyDescent="0.3">
      <c r="A4" s="230" t="s">
        <v>217</v>
      </c>
      <c r="B4" s="231" t="s">
        <v>247</v>
      </c>
      <c r="C4" s="232" t="s">
        <v>248</v>
      </c>
      <c r="D4" s="233" t="s">
        <v>249</v>
      </c>
      <c r="E4" s="234" t="s">
        <v>250</v>
      </c>
      <c r="F4" s="235" t="s">
        <v>251</v>
      </c>
      <c r="G4" s="236" t="s">
        <v>252</v>
      </c>
    </row>
    <row r="5" spans="1:7" ht="18" hidden="1" customHeight="1" thickTop="1" x14ac:dyDescent="0.3">
      <c r="A5" s="237">
        <v>39264</v>
      </c>
      <c r="B5" s="238">
        <v>10.5</v>
      </c>
      <c r="C5" s="239">
        <v>7.6</v>
      </c>
      <c r="D5" s="240">
        <v>6.4</v>
      </c>
      <c r="E5" s="241">
        <v>7.1</v>
      </c>
      <c r="F5" s="239">
        <v>5.0447389893233385</v>
      </c>
      <c r="G5" s="240">
        <v>5.3791497041713932</v>
      </c>
    </row>
    <row r="6" spans="1:7" ht="18" hidden="1" customHeight="1" x14ac:dyDescent="0.3">
      <c r="A6" s="237">
        <v>39295</v>
      </c>
      <c r="B6" s="238">
        <v>10.1</v>
      </c>
      <c r="C6" s="239">
        <v>7</v>
      </c>
      <c r="D6" s="240">
        <v>6.2</v>
      </c>
      <c r="E6" s="241">
        <v>6.8</v>
      </c>
      <c r="F6" s="239">
        <v>3.660396223215745</v>
      </c>
      <c r="G6" s="240">
        <v>4.6578413383237649</v>
      </c>
    </row>
    <row r="7" spans="1:7" ht="18" hidden="1" customHeight="1" x14ac:dyDescent="0.3">
      <c r="A7" s="237">
        <v>39326</v>
      </c>
      <c r="B7" s="238">
        <v>9.6999999999999993</v>
      </c>
      <c r="C7" s="239">
        <v>6.4</v>
      </c>
      <c r="D7" s="240">
        <v>6.2</v>
      </c>
      <c r="E7" s="241">
        <v>7.3</v>
      </c>
      <c r="F7" s="239">
        <v>4.7259123460996921</v>
      </c>
      <c r="G7" s="240">
        <v>5.0512072292763222</v>
      </c>
    </row>
    <row r="8" spans="1:7" ht="18" hidden="1" customHeight="1" x14ac:dyDescent="0.3">
      <c r="A8" s="237">
        <v>39356</v>
      </c>
      <c r="B8" s="238">
        <v>9.4</v>
      </c>
      <c r="C8" s="239">
        <v>5.9</v>
      </c>
      <c r="D8" s="240">
        <v>6.1</v>
      </c>
      <c r="E8" s="241">
        <v>8.4</v>
      </c>
      <c r="F8" s="239">
        <v>5.0358509954642861</v>
      </c>
      <c r="G8" s="240">
        <v>5.5418515387933631</v>
      </c>
    </row>
    <row r="9" spans="1:7" ht="18" hidden="1" customHeight="1" x14ac:dyDescent="0.3">
      <c r="A9" s="237">
        <v>39387</v>
      </c>
      <c r="B9" s="238">
        <v>9.1</v>
      </c>
      <c r="C9" s="239">
        <v>5.4</v>
      </c>
      <c r="D9" s="240">
        <v>6</v>
      </c>
      <c r="E9" s="241">
        <v>8.4</v>
      </c>
      <c r="F9" s="239">
        <v>5.1075033046994012</v>
      </c>
      <c r="G9" s="240">
        <v>5.6431344967298624</v>
      </c>
    </row>
    <row r="10" spans="1:7" ht="18" hidden="1" customHeight="1" x14ac:dyDescent="0.3">
      <c r="A10" s="237">
        <v>39417</v>
      </c>
      <c r="B10" s="238">
        <v>8.8000000000000007</v>
      </c>
      <c r="C10" s="239">
        <v>5</v>
      </c>
      <c r="D10" s="240">
        <v>5.7</v>
      </c>
      <c r="E10" s="241">
        <v>8.6</v>
      </c>
      <c r="F10" s="239">
        <v>5.0604430819486623</v>
      </c>
      <c r="G10" s="240">
        <v>5.591690193063914</v>
      </c>
    </row>
    <row r="11" spans="1:7" ht="18" hidden="1" customHeight="1" x14ac:dyDescent="0.3">
      <c r="A11" s="237">
        <v>39448</v>
      </c>
      <c r="B11" s="238">
        <v>8.9</v>
      </c>
      <c r="C11" s="239">
        <v>5.2</v>
      </c>
      <c r="D11" s="240">
        <v>5.7</v>
      </c>
      <c r="E11" s="241">
        <v>9.9</v>
      </c>
      <c r="F11" s="239">
        <v>8.0833099952848819</v>
      </c>
      <c r="G11" s="240">
        <v>5.8939130096091974</v>
      </c>
    </row>
    <row r="12" spans="1:7" ht="18" hidden="1" customHeight="1" x14ac:dyDescent="0.3">
      <c r="A12" s="237">
        <v>39479</v>
      </c>
      <c r="B12" s="238">
        <v>9</v>
      </c>
      <c r="C12" s="239">
        <v>5.5</v>
      </c>
      <c r="D12" s="240">
        <v>5.7</v>
      </c>
      <c r="E12" s="241">
        <v>10.1</v>
      </c>
      <c r="F12" s="239">
        <v>8.1201457581817635</v>
      </c>
      <c r="G12" s="240">
        <v>5.8769776464297818</v>
      </c>
    </row>
    <row r="13" spans="1:7" ht="18" hidden="1" customHeight="1" x14ac:dyDescent="0.3">
      <c r="A13" s="237">
        <v>39508</v>
      </c>
      <c r="B13" s="238">
        <v>9</v>
      </c>
      <c r="C13" s="239">
        <v>5.8</v>
      </c>
      <c r="D13" s="240">
        <v>5.7</v>
      </c>
      <c r="E13" s="241">
        <v>9.3000000000000007</v>
      </c>
      <c r="F13" s="239">
        <v>8.040251592514668</v>
      </c>
      <c r="G13" s="240">
        <v>5.7638673007165631</v>
      </c>
    </row>
    <row r="14" spans="1:7" ht="18" hidden="1" customHeight="1" x14ac:dyDescent="0.3">
      <c r="A14" s="237">
        <v>39539</v>
      </c>
      <c r="B14" s="238">
        <v>8.9</v>
      </c>
      <c r="C14" s="239">
        <v>5.9</v>
      </c>
      <c r="D14" s="240">
        <v>5.6</v>
      </c>
      <c r="E14" s="241">
        <v>9.3000000000000007</v>
      </c>
      <c r="F14" s="239">
        <v>8.9361330582487177</v>
      </c>
      <c r="G14" s="240">
        <v>5.4932220195048842</v>
      </c>
    </row>
    <row r="15" spans="1:7" ht="18" hidden="1" customHeight="1" x14ac:dyDescent="0.3">
      <c r="A15" s="237">
        <v>39569</v>
      </c>
      <c r="B15" s="238">
        <v>8.8000000000000007</v>
      </c>
      <c r="C15" s="239">
        <v>6.2</v>
      </c>
      <c r="D15" s="240">
        <v>5.6</v>
      </c>
      <c r="E15" s="241">
        <v>9.8000000000000007</v>
      </c>
      <c r="F15" s="239">
        <v>9.6577736742990083</v>
      </c>
      <c r="G15" s="240">
        <v>5.794506306308933</v>
      </c>
    </row>
    <row r="16" spans="1:7" ht="18" hidden="1" customHeight="1" x14ac:dyDescent="0.3">
      <c r="A16" s="237">
        <v>39600</v>
      </c>
      <c r="B16" s="238">
        <v>8.8000000000000007</v>
      </c>
      <c r="C16" s="239">
        <v>6.6</v>
      </c>
      <c r="D16" s="240">
        <v>5.5</v>
      </c>
      <c r="E16" s="241">
        <v>9.6999999999999993</v>
      </c>
      <c r="F16" s="239">
        <v>9.5081961476281673</v>
      </c>
      <c r="G16" s="240">
        <v>5.6213344566487633</v>
      </c>
    </row>
    <row r="17" spans="1:7" ht="18" hidden="1" customHeight="1" x14ac:dyDescent="0.3">
      <c r="A17" s="237">
        <v>39630</v>
      </c>
      <c r="B17" s="238">
        <v>9.1</v>
      </c>
      <c r="C17" s="239">
        <v>7.2</v>
      </c>
      <c r="D17" s="240">
        <v>5.7</v>
      </c>
      <c r="E17" s="241">
        <v>11.5</v>
      </c>
      <c r="F17" s="239">
        <v>9.7841687888659443</v>
      </c>
      <c r="G17" s="240">
        <v>6.5123230240075047</v>
      </c>
    </row>
    <row r="18" spans="1:7" ht="18" hidden="1" customHeight="1" x14ac:dyDescent="0.3">
      <c r="A18" s="237">
        <v>39661</v>
      </c>
      <c r="B18" s="238">
        <v>9.5</v>
      </c>
      <c r="C18" s="239">
        <v>7.8</v>
      </c>
      <c r="D18" s="240">
        <v>5.9</v>
      </c>
      <c r="E18" s="241">
        <v>11.7</v>
      </c>
      <c r="F18" s="239">
        <v>10.993643685765676</v>
      </c>
      <c r="G18" s="240">
        <v>6.8536562588299876</v>
      </c>
    </row>
    <row r="19" spans="1:7" ht="18" hidden="1" customHeight="1" x14ac:dyDescent="0.3">
      <c r="A19" s="237">
        <v>39692</v>
      </c>
      <c r="B19" s="238">
        <v>9.8000000000000007</v>
      </c>
      <c r="C19" s="239">
        <v>8.3000000000000007</v>
      </c>
      <c r="D19" s="240">
        <v>6</v>
      </c>
      <c r="E19" s="241">
        <v>10.8</v>
      </c>
      <c r="F19" s="239">
        <v>9.8195982173374219</v>
      </c>
      <c r="G19" s="240">
        <v>6.4433775822698935</v>
      </c>
    </row>
    <row r="20" spans="1:7" ht="18" hidden="1" customHeight="1" x14ac:dyDescent="0.3">
      <c r="A20" s="237">
        <v>39722</v>
      </c>
      <c r="B20" s="238">
        <v>9.9</v>
      </c>
      <c r="C20" s="239">
        <v>8.5</v>
      </c>
      <c r="D20" s="240">
        <v>6.1</v>
      </c>
      <c r="E20" s="241">
        <v>9.6999999999999993</v>
      </c>
      <c r="F20" s="239">
        <v>8.9465899755739819</v>
      </c>
      <c r="G20" s="240">
        <v>6.4005280366357997</v>
      </c>
    </row>
    <row r="21" spans="1:7" ht="18" hidden="1" customHeight="1" x14ac:dyDescent="0.3">
      <c r="A21" s="237">
        <v>39753</v>
      </c>
      <c r="B21" s="238">
        <v>9.9</v>
      </c>
      <c r="C21" s="239">
        <v>8.6999999999999993</v>
      </c>
      <c r="D21" s="240">
        <v>6.1</v>
      </c>
      <c r="E21" s="241">
        <v>8.2713754646840165</v>
      </c>
      <c r="F21" s="239">
        <v>6.8990683520289142</v>
      </c>
      <c r="G21" s="240">
        <v>6.3701621367625583</v>
      </c>
    </row>
    <row r="22" spans="1:7" ht="18" hidden="1" customHeight="1" x14ac:dyDescent="0.3">
      <c r="A22" s="237">
        <v>39783</v>
      </c>
      <c r="B22" s="238">
        <v>9.6999999999999993</v>
      </c>
      <c r="C22" s="239">
        <v>8.6999999999999993</v>
      </c>
      <c r="D22" s="240">
        <v>6.1</v>
      </c>
      <c r="E22" s="241">
        <v>6.7467652495379005</v>
      </c>
      <c r="F22" s="239">
        <v>5.9330079144542136</v>
      </c>
      <c r="G22" s="240">
        <v>6.1671895591780546</v>
      </c>
    </row>
    <row r="23" spans="1:7" ht="18" hidden="1" customHeight="1" x14ac:dyDescent="0.3">
      <c r="A23" s="237">
        <v>39814</v>
      </c>
      <c r="B23" s="238">
        <v>9.3000000000000007</v>
      </c>
      <c r="C23" s="239">
        <v>8.4</v>
      </c>
      <c r="D23" s="240">
        <v>6</v>
      </c>
      <c r="E23" s="241">
        <v>5.2007299270073082</v>
      </c>
      <c r="F23" s="239">
        <v>3.9884438505438213</v>
      </c>
      <c r="G23" s="240">
        <v>5.0258446525900391</v>
      </c>
    </row>
    <row r="24" spans="1:7" ht="18" hidden="1" customHeight="1" x14ac:dyDescent="0.3">
      <c r="A24" s="237">
        <v>39845</v>
      </c>
      <c r="B24" s="238">
        <v>8.8000000000000007</v>
      </c>
      <c r="C24" s="239">
        <v>8</v>
      </c>
      <c r="D24" s="240">
        <v>5.9</v>
      </c>
      <c r="E24" s="241">
        <v>4.6070460704606964</v>
      </c>
      <c r="F24" s="239">
        <v>4.2105221514626034</v>
      </c>
      <c r="G24" s="240">
        <v>4.7818791575772623</v>
      </c>
    </row>
    <row r="25" spans="1:7" ht="18" hidden="1" customHeight="1" x14ac:dyDescent="0.3">
      <c r="A25" s="237">
        <v>39873</v>
      </c>
      <c r="B25" s="238">
        <v>8.5</v>
      </c>
      <c r="C25" s="239">
        <v>7.6</v>
      </c>
      <c r="D25" s="240">
        <v>5.8</v>
      </c>
      <c r="E25" s="241">
        <v>4.8</v>
      </c>
      <c r="F25" s="239">
        <v>4.0999999999999996</v>
      </c>
      <c r="G25" s="240">
        <v>4.8</v>
      </c>
    </row>
    <row r="26" spans="1:7" ht="18" hidden="1" customHeight="1" x14ac:dyDescent="0.3">
      <c r="A26" s="237">
        <v>39904</v>
      </c>
      <c r="B26" s="238">
        <v>8</v>
      </c>
      <c r="C26" s="239">
        <v>7.1</v>
      </c>
      <c r="D26" s="240">
        <v>5.7</v>
      </c>
      <c r="E26" s="241">
        <v>3.8</v>
      </c>
      <c r="F26" s="239">
        <v>3.7</v>
      </c>
      <c r="G26" s="240">
        <v>4.7</v>
      </c>
    </row>
    <row r="27" spans="1:7" ht="18" hidden="1" customHeight="1" x14ac:dyDescent="0.3">
      <c r="A27" s="237">
        <v>39934</v>
      </c>
      <c r="B27" s="238">
        <v>7.4</v>
      </c>
      <c r="C27" s="239">
        <v>6.5</v>
      </c>
      <c r="D27" s="240">
        <v>5.6</v>
      </c>
      <c r="E27" s="241">
        <v>2.8</v>
      </c>
      <c r="F27" s="239">
        <v>2.7</v>
      </c>
      <c r="G27" s="240">
        <v>4.0999999999999996</v>
      </c>
    </row>
    <row r="28" spans="1:7" ht="18" hidden="1" customHeight="1" x14ac:dyDescent="0.3">
      <c r="A28" s="237">
        <v>39965</v>
      </c>
      <c r="B28" s="238">
        <v>6.9</v>
      </c>
      <c r="C28" s="239">
        <v>6.1</v>
      </c>
      <c r="D28" s="240">
        <v>5.5</v>
      </c>
      <c r="E28" s="241">
        <v>3.3</v>
      </c>
      <c r="F28" s="239">
        <v>3.6</v>
      </c>
      <c r="G28" s="240">
        <v>4.5</v>
      </c>
    </row>
    <row r="29" spans="1:7" ht="18" hidden="1" customHeight="1" x14ac:dyDescent="0.3">
      <c r="A29" s="237">
        <v>39995</v>
      </c>
      <c r="B29" s="238">
        <v>6.1</v>
      </c>
      <c r="C29" s="239">
        <v>5.5</v>
      </c>
      <c r="D29" s="240">
        <v>5.4</v>
      </c>
      <c r="E29" s="241">
        <v>1.9</v>
      </c>
      <c r="F29" s="239">
        <v>1.6</v>
      </c>
      <c r="G29" s="240">
        <v>3.9</v>
      </c>
    </row>
    <row r="30" spans="1:7" ht="18" hidden="1" customHeight="1" x14ac:dyDescent="0.3">
      <c r="A30" s="237">
        <v>40026</v>
      </c>
      <c r="B30" s="238">
        <v>5.2</v>
      </c>
      <c r="C30" s="239">
        <v>4.5999999999999996</v>
      </c>
      <c r="D30" s="240">
        <v>5.0999999999999996</v>
      </c>
      <c r="E30" s="241">
        <v>1</v>
      </c>
      <c r="F30" s="239">
        <v>0.7</v>
      </c>
      <c r="G30" s="240">
        <v>3.5</v>
      </c>
    </row>
    <row r="31" spans="1:7" ht="18" hidden="1" customHeight="1" x14ac:dyDescent="0.3">
      <c r="A31" s="237">
        <v>40057</v>
      </c>
      <c r="B31" s="238">
        <v>4.4000000000000004</v>
      </c>
      <c r="C31" s="239">
        <v>3.9</v>
      </c>
      <c r="D31" s="240">
        <v>4.8</v>
      </c>
      <c r="E31" s="241">
        <v>0.9</v>
      </c>
      <c r="F31" s="239">
        <v>1</v>
      </c>
      <c r="G31" s="240">
        <v>3.3</v>
      </c>
    </row>
    <row r="32" spans="1:7" ht="18" hidden="1" customHeight="1" x14ac:dyDescent="0.3">
      <c r="A32" s="237">
        <v>40087</v>
      </c>
      <c r="B32" s="238">
        <v>3.6</v>
      </c>
      <c r="C32" s="239">
        <v>3.2</v>
      </c>
      <c r="D32" s="240">
        <v>4.5</v>
      </c>
      <c r="E32" s="241">
        <v>0.1</v>
      </c>
      <c r="F32" s="239">
        <v>0.2</v>
      </c>
      <c r="G32" s="240">
        <v>2.7</v>
      </c>
    </row>
    <row r="33" spans="1:7" ht="18" hidden="1" customHeight="1" x14ac:dyDescent="0.3">
      <c r="A33" s="237">
        <v>40118</v>
      </c>
      <c r="B33" s="238">
        <v>2.9</v>
      </c>
      <c r="C33" s="239">
        <v>2.7</v>
      </c>
      <c r="D33" s="240">
        <v>4.0999999999999996</v>
      </c>
      <c r="E33" s="241">
        <v>0.7</v>
      </c>
      <c r="F33" s="239">
        <v>1.2</v>
      </c>
      <c r="G33" s="240">
        <v>2.2999999999999998</v>
      </c>
    </row>
    <row r="34" spans="1:7" ht="18" hidden="1" customHeight="1" x14ac:dyDescent="0.3">
      <c r="A34" s="237">
        <v>40148</v>
      </c>
      <c r="B34" s="238">
        <v>2.5</v>
      </c>
      <c r="C34" s="239">
        <v>2.4</v>
      </c>
      <c r="D34" s="240">
        <v>3.8</v>
      </c>
      <c r="E34" s="241">
        <v>1.5</v>
      </c>
      <c r="F34" s="239">
        <v>2.4</v>
      </c>
      <c r="G34" s="240">
        <v>2.2000000000000002</v>
      </c>
    </row>
    <row r="35" spans="1:7" ht="18" hidden="1" customHeight="1" x14ac:dyDescent="0.3">
      <c r="A35" s="237">
        <v>40179</v>
      </c>
      <c r="B35" s="238">
        <v>2.2999999999999998</v>
      </c>
      <c r="C35" s="239">
        <v>2.4</v>
      </c>
      <c r="D35" s="240">
        <v>3.6</v>
      </c>
      <c r="E35" s="241">
        <v>2.5</v>
      </c>
      <c r="F35" s="239">
        <v>3.3</v>
      </c>
      <c r="G35" s="240">
        <v>2.6</v>
      </c>
    </row>
    <row r="36" spans="1:7" ht="18" hidden="1" customHeight="1" x14ac:dyDescent="0.3">
      <c r="A36" s="237">
        <v>40210</v>
      </c>
      <c r="B36" s="238">
        <v>2.1</v>
      </c>
      <c r="C36" s="239">
        <v>2.2999999999999998</v>
      </c>
      <c r="D36" s="240">
        <v>3.4</v>
      </c>
      <c r="E36" s="241">
        <v>2.4</v>
      </c>
      <c r="F36" s="239">
        <v>3.2</v>
      </c>
      <c r="G36" s="240">
        <v>2.2999999999999998</v>
      </c>
    </row>
    <row r="37" spans="1:7" ht="18" hidden="1" customHeight="1" x14ac:dyDescent="0.3">
      <c r="A37" s="237">
        <v>40238</v>
      </c>
      <c r="B37" s="238">
        <v>1.9</v>
      </c>
      <c r="C37" s="239">
        <v>2.2000000000000002</v>
      </c>
      <c r="D37" s="240">
        <v>3.2</v>
      </c>
      <c r="E37" s="241">
        <v>2.2999999999999998</v>
      </c>
      <c r="F37" s="239">
        <v>3.3</v>
      </c>
      <c r="G37" s="240">
        <v>2.2000000000000002</v>
      </c>
    </row>
    <row r="38" spans="1:7" ht="18" hidden="1" customHeight="1" x14ac:dyDescent="0.3">
      <c r="A38" s="237">
        <v>40269</v>
      </c>
      <c r="B38" s="238">
        <v>1.8</v>
      </c>
      <c r="C38" s="239">
        <v>2.2000000000000002</v>
      </c>
      <c r="D38" s="240">
        <v>3</v>
      </c>
      <c r="E38" s="241">
        <v>2.7</v>
      </c>
      <c r="F38" s="239">
        <v>3.2</v>
      </c>
      <c r="G38" s="240">
        <v>2.1</v>
      </c>
    </row>
    <row r="39" spans="1:7" ht="18" hidden="1" customHeight="1" x14ac:dyDescent="0.3">
      <c r="A39" s="237">
        <v>40299</v>
      </c>
      <c r="B39" s="238">
        <v>1.8</v>
      </c>
      <c r="C39" s="239">
        <v>2.2000000000000002</v>
      </c>
      <c r="D39" s="240">
        <v>2.8</v>
      </c>
      <c r="E39" s="241">
        <v>2.5</v>
      </c>
      <c r="F39" s="239">
        <v>2.8</v>
      </c>
      <c r="G39" s="240">
        <v>2.2000000000000002</v>
      </c>
    </row>
    <row r="40" spans="1:7" ht="18" hidden="1" customHeight="1" x14ac:dyDescent="0.3">
      <c r="A40" s="237">
        <v>40330</v>
      </c>
      <c r="B40" s="238">
        <v>1.7</v>
      </c>
      <c r="C40" s="239">
        <v>2.2000000000000002</v>
      </c>
      <c r="D40" s="240">
        <v>2.6</v>
      </c>
      <c r="E40" s="241">
        <v>2.4</v>
      </c>
      <c r="F40" s="239">
        <v>3</v>
      </c>
      <c r="G40" s="240">
        <v>2.4</v>
      </c>
    </row>
    <row r="41" spans="1:7" ht="18" hidden="1" customHeight="1" x14ac:dyDescent="0.3">
      <c r="A41" s="237">
        <v>40360</v>
      </c>
      <c r="B41" s="238">
        <v>1.8</v>
      </c>
      <c r="C41" s="239">
        <v>2.2000000000000002</v>
      </c>
      <c r="D41" s="240">
        <v>2.5</v>
      </c>
      <c r="E41" s="241">
        <v>2</v>
      </c>
      <c r="F41" s="239">
        <v>1.7</v>
      </c>
      <c r="G41" s="240">
        <v>2.7</v>
      </c>
    </row>
    <row r="42" spans="1:7" ht="18" hidden="1" customHeight="1" x14ac:dyDescent="0.3">
      <c r="A42" s="237">
        <v>40391</v>
      </c>
      <c r="B42" s="238">
        <v>1.9</v>
      </c>
      <c r="C42" s="239">
        <v>2.4</v>
      </c>
      <c r="D42" s="240">
        <v>2.5</v>
      </c>
      <c r="E42" s="241">
        <v>2.6</v>
      </c>
      <c r="F42" s="239">
        <v>3.2</v>
      </c>
      <c r="G42" s="240">
        <v>3</v>
      </c>
    </row>
    <row r="43" spans="1:7" ht="18" hidden="1" customHeight="1" x14ac:dyDescent="0.3">
      <c r="A43" s="237">
        <v>40422</v>
      </c>
      <c r="B43" s="238">
        <v>2</v>
      </c>
      <c r="C43" s="239">
        <v>2.4</v>
      </c>
      <c r="D43" s="240">
        <v>2.5</v>
      </c>
      <c r="E43" s="241">
        <v>2.5</v>
      </c>
      <c r="F43" s="239">
        <v>1.9</v>
      </c>
      <c r="G43" s="240">
        <v>3</v>
      </c>
    </row>
    <row r="44" spans="1:7" ht="18" hidden="1" customHeight="1" x14ac:dyDescent="0.3">
      <c r="A44" s="237">
        <v>40452</v>
      </c>
      <c r="B44" s="238">
        <v>2.2999999999999998</v>
      </c>
      <c r="C44" s="239">
        <v>2.7</v>
      </c>
      <c r="D44" s="240">
        <v>2.5</v>
      </c>
      <c r="E44" s="241">
        <v>3.2</v>
      </c>
      <c r="F44" s="239">
        <v>3.3</v>
      </c>
      <c r="G44" s="240">
        <v>3.3</v>
      </c>
    </row>
    <row r="45" spans="1:7" ht="18" hidden="1" customHeight="1" x14ac:dyDescent="0.3">
      <c r="A45" s="237">
        <v>40483</v>
      </c>
      <c r="B45" s="238">
        <v>2.5</v>
      </c>
      <c r="C45" s="239">
        <v>2.9</v>
      </c>
      <c r="D45" s="240">
        <v>2.6</v>
      </c>
      <c r="E45" s="241">
        <v>3.9</v>
      </c>
      <c r="F45" s="239">
        <v>3.7</v>
      </c>
      <c r="G45" s="240">
        <v>3.1</v>
      </c>
    </row>
    <row r="46" spans="1:7" ht="18" hidden="1" customHeight="1" x14ac:dyDescent="0.3">
      <c r="A46" s="237">
        <v>40513</v>
      </c>
      <c r="B46" s="238">
        <v>2.9</v>
      </c>
      <c r="C46" s="239">
        <v>3.2</v>
      </c>
      <c r="D46" s="240">
        <v>2.8</v>
      </c>
      <c r="E46" s="241">
        <v>6.1</v>
      </c>
      <c r="F46" s="239">
        <v>5.0999999999999996</v>
      </c>
      <c r="G46" s="240">
        <v>4.4000000000000004</v>
      </c>
    </row>
    <row r="47" spans="1:7" ht="18" hidden="1" customHeight="1" x14ac:dyDescent="0.3">
      <c r="A47" s="237">
        <v>40544</v>
      </c>
      <c r="B47" s="238">
        <v>3.3</v>
      </c>
      <c r="C47" s="239">
        <v>3.4</v>
      </c>
      <c r="D47" s="240">
        <v>3</v>
      </c>
      <c r="E47" s="241">
        <v>6.4</v>
      </c>
      <c r="F47" s="239">
        <v>6.2</v>
      </c>
      <c r="G47" s="240">
        <v>4.8</v>
      </c>
    </row>
    <row r="48" spans="1:7" ht="18" hidden="1" customHeight="1" x14ac:dyDescent="0.3">
      <c r="A48" s="237">
        <v>40575</v>
      </c>
      <c r="B48" s="238">
        <v>3.6</v>
      </c>
      <c r="C48" s="239">
        <v>3.7</v>
      </c>
      <c r="D48" s="240">
        <v>3.2</v>
      </c>
      <c r="E48" s="241">
        <v>6.8</v>
      </c>
      <c r="F48" s="239">
        <v>6.4</v>
      </c>
      <c r="G48" s="240">
        <v>5.0999999999999996</v>
      </c>
    </row>
    <row r="49" spans="1:7" ht="18" hidden="1" customHeight="1" x14ac:dyDescent="0.3">
      <c r="A49" s="237">
        <v>40603</v>
      </c>
      <c r="B49" s="238">
        <v>4</v>
      </c>
      <c r="C49" s="239">
        <v>4</v>
      </c>
      <c r="D49" s="240">
        <v>3.5</v>
      </c>
      <c r="E49" s="241">
        <v>7.2</v>
      </c>
      <c r="F49" s="239">
        <v>7</v>
      </c>
      <c r="G49" s="240">
        <v>5.4</v>
      </c>
    </row>
    <row r="50" spans="1:7" ht="18" hidden="1" customHeight="1" x14ac:dyDescent="0.3">
      <c r="A50" s="237">
        <v>40634</v>
      </c>
      <c r="B50" s="238">
        <v>4.4000000000000004</v>
      </c>
      <c r="C50" s="239">
        <v>4.3</v>
      </c>
      <c r="D50" s="240">
        <v>3.8</v>
      </c>
      <c r="E50" s="241">
        <v>7</v>
      </c>
      <c r="F50" s="239">
        <v>6.6</v>
      </c>
      <c r="G50" s="240">
        <v>6</v>
      </c>
    </row>
    <row r="51" spans="1:7" ht="18" hidden="1" customHeight="1" x14ac:dyDescent="0.3">
      <c r="A51" s="237">
        <v>40664</v>
      </c>
      <c r="B51" s="238">
        <v>4.8</v>
      </c>
      <c r="C51" s="239">
        <v>4.5999999999999996</v>
      </c>
      <c r="D51" s="240">
        <v>4.0999999999999996</v>
      </c>
      <c r="E51" s="241">
        <v>7.1</v>
      </c>
      <c r="F51" s="239">
        <v>7</v>
      </c>
      <c r="G51" s="240">
        <v>5.8</v>
      </c>
    </row>
    <row r="52" spans="1:7" ht="18" hidden="1" customHeight="1" x14ac:dyDescent="0.3">
      <c r="A52" s="237">
        <v>40695</v>
      </c>
      <c r="B52" s="238">
        <v>5.0999999999999996</v>
      </c>
      <c r="C52" s="239">
        <v>4.8</v>
      </c>
      <c r="D52" s="240">
        <v>4.3</v>
      </c>
      <c r="E52" s="241">
        <v>6.6</v>
      </c>
      <c r="F52" s="239">
        <v>5.9</v>
      </c>
      <c r="G52" s="240">
        <v>5.3</v>
      </c>
    </row>
    <row r="53" spans="1:7" ht="18" hidden="1" customHeight="1" x14ac:dyDescent="0.3">
      <c r="A53" s="237">
        <v>40725</v>
      </c>
      <c r="B53" s="238">
        <v>5.5</v>
      </c>
      <c r="C53" s="239">
        <v>5.2</v>
      </c>
      <c r="D53" s="240">
        <v>4.5</v>
      </c>
      <c r="E53" s="241">
        <v>6.7</v>
      </c>
      <c r="F53" s="239">
        <v>6.4</v>
      </c>
      <c r="G53" s="240">
        <v>4.9000000000000004</v>
      </c>
    </row>
    <row r="54" spans="1:7" ht="18" hidden="1" customHeight="1" x14ac:dyDescent="0.3">
      <c r="A54" s="237">
        <v>40756</v>
      </c>
      <c r="B54" s="238">
        <v>5.8</v>
      </c>
      <c r="C54" s="239">
        <v>5.5</v>
      </c>
      <c r="D54" s="240">
        <v>4.7</v>
      </c>
      <c r="E54" s="241">
        <v>6.5</v>
      </c>
      <c r="F54" s="239">
        <v>5.7</v>
      </c>
      <c r="G54" s="240">
        <v>4.8</v>
      </c>
    </row>
    <row r="55" spans="1:7" ht="18" hidden="1" customHeight="1" x14ac:dyDescent="0.3">
      <c r="A55" s="237">
        <v>40787</v>
      </c>
      <c r="B55" s="238">
        <v>6.2</v>
      </c>
      <c r="C55" s="239">
        <v>5.8</v>
      </c>
      <c r="D55" s="240">
        <v>4.8</v>
      </c>
      <c r="E55" s="241">
        <v>6.3</v>
      </c>
      <c r="F55" s="239">
        <v>5.9</v>
      </c>
      <c r="G55" s="240">
        <v>4.0999999999999996</v>
      </c>
    </row>
    <row r="56" spans="1:7" ht="18" hidden="1" customHeight="1" x14ac:dyDescent="0.3">
      <c r="A56" s="237">
        <v>40817</v>
      </c>
      <c r="B56" s="238">
        <v>6.4</v>
      </c>
      <c r="C56" s="239">
        <v>5.9</v>
      </c>
      <c r="D56" s="240">
        <v>4.8</v>
      </c>
      <c r="E56" s="241">
        <v>6</v>
      </c>
      <c r="F56" s="239">
        <v>5.3</v>
      </c>
      <c r="G56" s="240">
        <v>3.9</v>
      </c>
    </row>
    <row r="57" spans="1:7" ht="18" hidden="1" customHeight="1" x14ac:dyDescent="0.3">
      <c r="A57" s="237">
        <v>40848</v>
      </c>
      <c r="B57" s="238">
        <v>6.6</v>
      </c>
      <c r="C57" s="239">
        <v>6.1</v>
      </c>
      <c r="D57" s="240">
        <v>4.9000000000000004</v>
      </c>
      <c r="E57" s="241">
        <v>7</v>
      </c>
      <c r="F57" s="239">
        <v>5.5</v>
      </c>
      <c r="G57" s="240">
        <v>4.0999999999999996</v>
      </c>
    </row>
    <row r="58" spans="1:7" ht="18" hidden="1" customHeight="1" x14ac:dyDescent="0.3">
      <c r="A58" s="237">
        <v>40878</v>
      </c>
      <c r="B58" s="238">
        <v>6.5</v>
      </c>
      <c r="C58" s="239">
        <v>6</v>
      </c>
      <c r="D58" s="240">
        <v>4.8</v>
      </c>
      <c r="E58" s="241">
        <v>4.8</v>
      </c>
      <c r="F58" s="239">
        <v>3.8</v>
      </c>
      <c r="G58" s="240">
        <v>3</v>
      </c>
    </row>
    <row r="59" spans="1:7" ht="18" hidden="1" customHeight="1" x14ac:dyDescent="0.3">
      <c r="A59" s="237">
        <v>40909</v>
      </c>
      <c r="B59" s="238">
        <v>6.4</v>
      </c>
      <c r="C59" s="239">
        <v>5.8</v>
      </c>
      <c r="D59" s="240">
        <v>4.5999999999999996</v>
      </c>
      <c r="E59" s="241">
        <v>4.8</v>
      </c>
      <c r="F59" s="239">
        <v>4.2</v>
      </c>
      <c r="G59" s="240">
        <v>3.4</v>
      </c>
    </row>
    <row r="60" spans="1:7" ht="18" hidden="1" customHeight="1" x14ac:dyDescent="0.3">
      <c r="A60" s="237">
        <v>40940</v>
      </c>
      <c r="B60" s="238">
        <v>6.2</v>
      </c>
      <c r="C60" s="239">
        <v>5.6</v>
      </c>
      <c r="D60" s="240">
        <v>4.5</v>
      </c>
      <c r="E60" s="241">
        <v>4.0999999999999996</v>
      </c>
      <c r="F60" s="239">
        <v>3.6</v>
      </c>
      <c r="G60" s="240">
        <v>3.4</v>
      </c>
    </row>
    <row r="61" spans="1:7" ht="18" hidden="1" customHeight="1" x14ac:dyDescent="0.3">
      <c r="A61" s="237">
        <v>40969</v>
      </c>
      <c r="B61" s="238">
        <v>5.9</v>
      </c>
      <c r="C61" s="239">
        <v>5.3</v>
      </c>
      <c r="D61" s="240">
        <v>4.3</v>
      </c>
      <c r="E61" s="241">
        <v>3.8</v>
      </c>
      <c r="F61" s="239">
        <v>3.4</v>
      </c>
      <c r="G61" s="240">
        <v>3.3</v>
      </c>
    </row>
    <row r="62" spans="1:7" ht="18" hidden="1" customHeight="1" x14ac:dyDescent="0.3">
      <c r="A62" s="237">
        <v>41000</v>
      </c>
      <c r="B62" s="238">
        <v>5.6</v>
      </c>
      <c r="C62" s="239">
        <v>5</v>
      </c>
      <c r="D62" s="240">
        <v>4.0999999999999996</v>
      </c>
      <c r="E62" s="241">
        <v>3.8</v>
      </c>
      <c r="F62" s="239">
        <v>3.1</v>
      </c>
      <c r="G62" s="240">
        <v>2.8</v>
      </c>
    </row>
    <row r="63" spans="1:7" ht="18" hidden="1" customHeight="1" x14ac:dyDescent="0.3">
      <c r="A63" s="237">
        <v>41030</v>
      </c>
      <c r="B63" s="238">
        <v>5.3</v>
      </c>
      <c r="C63" s="239">
        <v>4.5999999999999996</v>
      </c>
      <c r="D63" s="240">
        <v>3.8</v>
      </c>
      <c r="E63" s="241">
        <v>3.8</v>
      </c>
      <c r="F63" s="239">
        <v>3.1</v>
      </c>
      <c r="G63" s="240">
        <v>2.8</v>
      </c>
    </row>
    <row r="64" spans="1:7" ht="18" hidden="1" customHeight="1" x14ac:dyDescent="0.3">
      <c r="A64" s="237">
        <v>41061</v>
      </c>
      <c r="B64" s="238">
        <v>5.0999999999999996</v>
      </c>
      <c r="C64" s="239">
        <v>4.4000000000000004</v>
      </c>
      <c r="D64" s="240">
        <v>3.6</v>
      </c>
      <c r="E64" s="241">
        <v>3.9</v>
      </c>
      <c r="F64" s="239">
        <v>3.1</v>
      </c>
      <c r="G64" s="240">
        <v>2.7</v>
      </c>
    </row>
    <row r="65" spans="1:7" ht="18" hidden="1" customHeight="1" x14ac:dyDescent="0.3">
      <c r="A65" s="237">
        <v>41091</v>
      </c>
      <c r="B65" s="238">
        <v>4.9000000000000004</v>
      </c>
      <c r="C65" s="239">
        <v>4.0999999999999996</v>
      </c>
      <c r="D65" s="240">
        <v>3.4</v>
      </c>
      <c r="E65" s="241">
        <v>3.7</v>
      </c>
      <c r="F65" s="239">
        <v>3</v>
      </c>
      <c r="G65" s="240">
        <v>2.8</v>
      </c>
    </row>
    <row r="66" spans="1:7" ht="18" hidden="1" customHeight="1" x14ac:dyDescent="0.3">
      <c r="A66" s="237">
        <v>41122</v>
      </c>
      <c r="B66" s="238">
        <v>4.5999999999999996</v>
      </c>
      <c r="C66" s="239">
        <v>3.9</v>
      </c>
      <c r="D66" s="240">
        <v>3.2</v>
      </c>
      <c r="E66" s="241">
        <v>3.7</v>
      </c>
      <c r="F66" s="239">
        <v>3</v>
      </c>
      <c r="G66" s="240">
        <v>2.7</v>
      </c>
    </row>
    <row r="67" spans="1:7" ht="18" hidden="1" customHeight="1" x14ac:dyDescent="0.3">
      <c r="A67" s="237">
        <v>41153</v>
      </c>
      <c r="B67" s="238">
        <v>4.4000000000000004</v>
      </c>
      <c r="C67" s="239">
        <v>3.7</v>
      </c>
      <c r="D67" s="240">
        <v>3.2</v>
      </c>
      <c r="E67" s="241">
        <v>3.9</v>
      </c>
      <c r="F67" s="239">
        <v>3.4</v>
      </c>
      <c r="G67" s="240">
        <v>3.3</v>
      </c>
    </row>
    <row r="68" spans="1:7" ht="18" hidden="1" customHeight="1" x14ac:dyDescent="0.3">
      <c r="A68" s="237">
        <v>41183</v>
      </c>
      <c r="B68" s="238">
        <v>4.3</v>
      </c>
      <c r="C68" s="239">
        <v>3.6</v>
      </c>
      <c r="D68" s="240">
        <v>3.1</v>
      </c>
      <c r="E68" s="241">
        <v>4.2</v>
      </c>
      <c r="F68" s="239">
        <v>3.6</v>
      </c>
      <c r="G68" s="240">
        <v>3.5</v>
      </c>
    </row>
    <row r="69" spans="1:7" ht="18" hidden="1" customHeight="1" x14ac:dyDescent="0.3">
      <c r="A69" s="237">
        <v>41214</v>
      </c>
      <c r="B69" s="238">
        <v>4</v>
      </c>
      <c r="C69" s="239">
        <v>3.4</v>
      </c>
      <c r="D69" s="240">
        <v>3.1</v>
      </c>
      <c r="E69" s="241">
        <v>3.1</v>
      </c>
      <c r="F69" s="239">
        <v>3.2</v>
      </c>
      <c r="G69" s="240">
        <v>3</v>
      </c>
    </row>
    <row r="70" spans="1:7" ht="18" hidden="1" customHeight="1" x14ac:dyDescent="0.3">
      <c r="A70" s="237">
        <v>41244</v>
      </c>
      <c r="B70" s="238">
        <v>3.9</v>
      </c>
      <c r="C70" s="239">
        <v>3.3</v>
      </c>
      <c r="D70" s="240">
        <v>3</v>
      </c>
      <c r="E70" s="241">
        <v>3.2</v>
      </c>
      <c r="F70" s="239">
        <v>3.2</v>
      </c>
      <c r="G70" s="240">
        <v>3</v>
      </c>
    </row>
    <row r="71" spans="1:7" ht="18" hidden="1" customHeight="1" x14ac:dyDescent="0.3">
      <c r="A71" s="237">
        <v>41275</v>
      </c>
      <c r="B71" s="238">
        <v>3.7</v>
      </c>
      <c r="C71" s="239">
        <v>3.2</v>
      </c>
      <c r="D71" s="240">
        <v>3</v>
      </c>
      <c r="E71" s="241">
        <v>2.9</v>
      </c>
      <c r="F71" s="239">
        <v>2.2000000000000002</v>
      </c>
      <c r="G71" s="240">
        <v>2.6</v>
      </c>
    </row>
    <row r="72" spans="1:7" ht="18" hidden="1" customHeight="1" x14ac:dyDescent="0.3">
      <c r="A72" s="237">
        <v>41306</v>
      </c>
      <c r="B72" s="238">
        <v>3.6</v>
      </c>
      <c r="C72" s="239">
        <v>3</v>
      </c>
      <c r="D72" s="240">
        <v>2.9</v>
      </c>
      <c r="E72" s="241">
        <v>3.6</v>
      </c>
      <c r="F72" s="239">
        <v>2.2000000000000002</v>
      </c>
      <c r="G72" s="240">
        <v>2.6</v>
      </c>
    </row>
    <row r="73" spans="1:7" ht="18" hidden="1" customHeight="1" x14ac:dyDescent="0.3">
      <c r="A73" s="237">
        <v>41334</v>
      </c>
      <c r="B73" s="238">
        <v>3.6</v>
      </c>
      <c r="C73" s="239">
        <v>3</v>
      </c>
      <c r="D73" s="240">
        <v>2.9</v>
      </c>
      <c r="E73" s="241">
        <v>3.6</v>
      </c>
      <c r="F73" s="239">
        <v>2.7</v>
      </c>
      <c r="G73" s="240">
        <v>2.7</v>
      </c>
    </row>
    <row r="74" spans="1:7" ht="18" hidden="1" customHeight="1" x14ac:dyDescent="0.3">
      <c r="A74" s="237">
        <v>41365</v>
      </c>
      <c r="B74" s="238">
        <v>3.6</v>
      </c>
      <c r="C74" s="239">
        <v>2.9</v>
      </c>
      <c r="D74" s="240">
        <v>2.8</v>
      </c>
      <c r="E74" s="241">
        <v>3.8</v>
      </c>
      <c r="F74" s="239">
        <v>2.6</v>
      </c>
      <c r="G74" s="240">
        <v>2.6</v>
      </c>
    </row>
    <row r="75" spans="1:7" ht="18" hidden="1" customHeight="1" x14ac:dyDescent="0.3">
      <c r="A75" s="237">
        <v>41395</v>
      </c>
      <c r="B75" s="238">
        <v>3.6</v>
      </c>
      <c r="C75" s="239">
        <v>2.9</v>
      </c>
      <c r="D75" s="240">
        <v>2.8</v>
      </c>
      <c r="E75" s="241">
        <v>3.7</v>
      </c>
      <c r="F75" s="239">
        <v>2.6</v>
      </c>
      <c r="G75" s="240">
        <v>2.5</v>
      </c>
    </row>
    <row r="76" spans="1:7" ht="18" hidden="1" customHeight="1" x14ac:dyDescent="0.3">
      <c r="A76" s="237">
        <v>41426</v>
      </c>
      <c r="B76" s="238">
        <v>3.6</v>
      </c>
      <c r="C76" s="239">
        <v>2.8</v>
      </c>
      <c r="D76" s="240">
        <v>2.8</v>
      </c>
      <c r="E76" s="241">
        <v>3.6</v>
      </c>
      <c r="F76" s="239">
        <v>2.5</v>
      </c>
      <c r="G76" s="240">
        <v>2.4</v>
      </c>
    </row>
    <row r="77" spans="1:7" ht="18" hidden="1" customHeight="1" x14ac:dyDescent="0.3">
      <c r="A77" s="237">
        <v>41456</v>
      </c>
      <c r="B77" s="238">
        <v>3.6</v>
      </c>
      <c r="C77" s="239">
        <v>2.8</v>
      </c>
      <c r="D77" s="240">
        <v>2.8</v>
      </c>
      <c r="E77" s="241">
        <v>3.6</v>
      </c>
      <c r="F77" s="239">
        <v>2.7</v>
      </c>
      <c r="G77" s="240">
        <v>2.5</v>
      </c>
    </row>
    <row r="78" spans="1:7" ht="18" hidden="1" customHeight="1" x14ac:dyDescent="0.3">
      <c r="A78" s="237">
        <v>41487</v>
      </c>
      <c r="B78" s="238">
        <v>3.5</v>
      </c>
      <c r="C78" s="239">
        <v>2.8</v>
      </c>
      <c r="D78" s="240">
        <v>2.7</v>
      </c>
      <c r="E78" s="241">
        <v>3.1</v>
      </c>
      <c r="F78" s="239">
        <v>2.6</v>
      </c>
      <c r="G78" s="240">
        <v>2.2999999999999998</v>
      </c>
    </row>
    <row r="79" spans="1:7" ht="18" hidden="1" customHeight="1" x14ac:dyDescent="0.3">
      <c r="A79" s="237">
        <v>41518</v>
      </c>
      <c r="B79" s="238">
        <v>3.5</v>
      </c>
      <c r="C79" s="239">
        <v>2.7</v>
      </c>
      <c r="D79" s="240">
        <v>2.7</v>
      </c>
      <c r="E79" s="241">
        <v>3.3</v>
      </c>
      <c r="F79" s="239">
        <v>2.6</v>
      </c>
      <c r="G79" s="240">
        <v>2.2000000000000002</v>
      </c>
    </row>
    <row r="80" spans="1:7" ht="18" hidden="1" customHeight="1" x14ac:dyDescent="0.3">
      <c r="A80" s="237">
        <v>41548</v>
      </c>
      <c r="B80" s="238">
        <v>3.4</v>
      </c>
      <c r="C80" s="239">
        <v>2.6</v>
      </c>
      <c r="D80" s="240">
        <v>2.6</v>
      </c>
      <c r="E80" s="241">
        <v>3.4</v>
      </c>
      <c r="F80" s="239">
        <v>2.6</v>
      </c>
      <c r="G80" s="240">
        <v>2.2999999999999998</v>
      </c>
    </row>
    <row r="81" spans="1:7" ht="18" hidden="1" customHeight="1" x14ac:dyDescent="0.3">
      <c r="A81" s="237">
        <v>41579</v>
      </c>
      <c r="B81" s="238">
        <v>3.5</v>
      </c>
      <c r="C81" s="239">
        <v>2.6</v>
      </c>
      <c r="D81" s="240">
        <v>2.5</v>
      </c>
      <c r="E81" s="241">
        <v>3.9</v>
      </c>
      <c r="F81" s="239">
        <v>3</v>
      </c>
      <c r="G81" s="240">
        <v>2.9</v>
      </c>
    </row>
    <row r="82" spans="1:7" ht="18" hidden="1" customHeight="1" x14ac:dyDescent="0.3">
      <c r="A82" s="237">
        <v>41609</v>
      </c>
      <c r="B82" s="238">
        <v>3.5</v>
      </c>
      <c r="C82" s="239">
        <v>2.6</v>
      </c>
      <c r="D82" s="240">
        <v>2.6</v>
      </c>
      <c r="E82" s="241">
        <v>4</v>
      </c>
      <c r="F82" s="239">
        <v>3.3</v>
      </c>
      <c r="G82" s="240">
        <v>3.2</v>
      </c>
    </row>
    <row r="83" spans="1:7" ht="18" hidden="1" customHeight="1" x14ac:dyDescent="0.3">
      <c r="A83" s="237">
        <v>41640</v>
      </c>
      <c r="B83" s="238">
        <v>3.7</v>
      </c>
      <c r="C83" s="239">
        <v>2.8</v>
      </c>
      <c r="D83" s="240">
        <v>2.6</v>
      </c>
      <c r="E83" s="241">
        <v>5.0999999999999996</v>
      </c>
      <c r="F83" s="239">
        <v>3.6</v>
      </c>
      <c r="G83" s="240">
        <v>3.4</v>
      </c>
    </row>
    <row r="84" spans="1:7" ht="18" hidden="1" customHeight="1" x14ac:dyDescent="0.3">
      <c r="A84" s="237">
        <v>41671</v>
      </c>
      <c r="B84" s="238">
        <v>3.9</v>
      </c>
      <c r="C84" s="239">
        <v>2.9</v>
      </c>
      <c r="D84" s="240">
        <v>2.7</v>
      </c>
      <c r="E84" s="241">
        <v>5.6</v>
      </c>
      <c r="F84" s="239">
        <v>3.5</v>
      </c>
      <c r="G84" s="240">
        <v>3.2</v>
      </c>
    </row>
    <row r="85" spans="1:7" ht="18" hidden="1" customHeight="1" x14ac:dyDescent="0.3">
      <c r="A85" s="237">
        <v>41699</v>
      </c>
      <c r="B85" s="238">
        <v>4</v>
      </c>
      <c r="C85" s="239">
        <v>2.9</v>
      </c>
      <c r="D85" s="240">
        <v>2.7</v>
      </c>
      <c r="E85" s="241">
        <v>4.5</v>
      </c>
      <c r="F85" s="239">
        <v>2.7</v>
      </c>
      <c r="G85" s="240">
        <v>3.1</v>
      </c>
    </row>
    <row r="86" spans="1:7" ht="18" hidden="1" customHeight="1" x14ac:dyDescent="0.3">
      <c r="A86" s="237">
        <v>41730</v>
      </c>
      <c r="B86" s="238">
        <v>4</v>
      </c>
      <c r="C86" s="239">
        <v>2.9</v>
      </c>
      <c r="D86" s="240">
        <v>2.8</v>
      </c>
      <c r="E86" s="241">
        <v>4.2</v>
      </c>
      <c r="F86" s="239">
        <v>2.8</v>
      </c>
      <c r="G86" s="240">
        <v>3.3</v>
      </c>
    </row>
    <row r="87" spans="1:7" ht="18" hidden="1" customHeight="1" x14ac:dyDescent="0.3">
      <c r="A87" s="237">
        <v>41760</v>
      </c>
      <c r="B87" s="238">
        <v>4</v>
      </c>
      <c r="C87" s="239">
        <v>2.9</v>
      </c>
      <c r="D87" s="240">
        <v>2.9</v>
      </c>
      <c r="E87" s="241">
        <v>3.4</v>
      </c>
      <c r="F87" s="239">
        <v>2.9</v>
      </c>
      <c r="G87" s="240">
        <v>3.4</v>
      </c>
    </row>
    <row r="88" spans="1:7" ht="18" hidden="1" customHeight="1" x14ac:dyDescent="0.3">
      <c r="A88" s="237">
        <v>41791</v>
      </c>
      <c r="B88" s="238">
        <v>4</v>
      </c>
      <c r="C88" s="239">
        <v>2.9</v>
      </c>
      <c r="D88" s="240">
        <v>2.9</v>
      </c>
      <c r="E88" s="241">
        <v>3.3</v>
      </c>
      <c r="F88" s="239">
        <v>2.7</v>
      </c>
      <c r="G88" s="240">
        <v>3.2</v>
      </c>
    </row>
    <row r="89" spans="1:7" ht="18" hidden="1" customHeight="1" x14ac:dyDescent="0.3">
      <c r="A89" s="237">
        <v>41821</v>
      </c>
      <c r="B89" s="238">
        <v>3.9</v>
      </c>
      <c r="C89" s="239">
        <v>2.9</v>
      </c>
      <c r="D89" s="240">
        <v>3</v>
      </c>
      <c r="E89" s="241">
        <v>3.1</v>
      </c>
      <c r="F89" s="239">
        <v>2.7</v>
      </c>
      <c r="G89" s="240">
        <v>3.2</v>
      </c>
    </row>
    <row r="90" spans="1:7" ht="18" hidden="1" customHeight="1" x14ac:dyDescent="0.3">
      <c r="A90" s="237">
        <v>41852</v>
      </c>
      <c r="B90" s="238">
        <v>4</v>
      </c>
      <c r="C90" s="239">
        <v>2.9</v>
      </c>
      <c r="D90" s="240">
        <v>3.1</v>
      </c>
      <c r="E90" s="241">
        <v>3.8</v>
      </c>
      <c r="F90" s="239">
        <v>2.7</v>
      </c>
      <c r="G90" s="240">
        <v>3.5</v>
      </c>
    </row>
    <row r="91" spans="1:7" ht="18" hidden="1" customHeight="1" x14ac:dyDescent="0.3">
      <c r="A91" s="237">
        <v>41883</v>
      </c>
      <c r="B91" s="238">
        <v>3.9</v>
      </c>
      <c r="C91" s="239">
        <v>2.9</v>
      </c>
      <c r="D91" s="240">
        <v>3.2</v>
      </c>
      <c r="E91" s="241">
        <v>2.9</v>
      </c>
      <c r="F91" s="239">
        <v>2.2999999999999998</v>
      </c>
      <c r="G91" s="240">
        <v>3.3</v>
      </c>
    </row>
    <row r="92" spans="1:7" ht="18" hidden="1" customHeight="1" x14ac:dyDescent="0.3">
      <c r="A92" s="237">
        <v>41913</v>
      </c>
      <c r="B92" s="238">
        <v>3.8</v>
      </c>
      <c r="C92" s="239">
        <v>2.9</v>
      </c>
      <c r="D92" s="240">
        <v>3.2</v>
      </c>
      <c r="E92" s="241">
        <v>1.9</v>
      </c>
      <c r="F92" s="239">
        <v>2.1</v>
      </c>
      <c r="G92" s="240">
        <v>3</v>
      </c>
    </row>
    <row r="93" spans="1:7" ht="18" hidden="1" customHeight="1" x14ac:dyDescent="0.3">
      <c r="A93" s="237">
        <v>41944</v>
      </c>
      <c r="B93" s="238">
        <v>3.5</v>
      </c>
      <c r="C93" s="239">
        <v>2.8</v>
      </c>
      <c r="D93" s="240">
        <v>3.2</v>
      </c>
      <c r="E93" s="241">
        <v>0.9</v>
      </c>
      <c r="F93" s="239">
        <v>1.7</v>
      </c>
      <c r="G93" s="240">
        <v>2.6</v>
      </c>
    </row>
    <row r="94" spans="1:7" ht="18" hidden="1" customHeight="1" x14ac:dyDescent="0.3">
      <c r="A94" s="237">
        <v>41974</v>
      </c>
      <c r="B94" s="238">
        <v>3.2</v>
      </c>
      <c r="C94" s="239">
        <v>2.6</v>
      </c>
      <c r="D94" s="240">
        <v>3.1</v>
      </c>
      <c r="E94" s="241">
        <v>0.2</v>
      </c>
      <c r="F94" s="239">
        <v>0.8</v>
      </c>
      <c r="G94" s="240">
        <v>2.1</v>
      </c>
    </row>
    <row r="95" spans="1:7" ht="18" hidden="1" customHeight="1" x14ac:dyDescent="0.3">
      <c r="A95" s="237">
        <v>42005</v>
      </c>
      <c r="B95" s="238">
        <v>2.8</v>
      </c>
      <c r="C95" s="239">
        <v>2.2000000000000002</v>
      </c>
      <c r="D95" s="240">
        <v>2.9</v>
      </c>
      <c r="E95" s="241">
        <v>0.7</v>
      </c>
      <c r="F95" s="239">
        <v>-0.4</v>
      </c>
      <c r="G95" s="240">
        <v>0.8</v>
      </c>
    </row>
    <row r="96" spans="1:7" ht="18" hidden="1" customHeight="1" x14ac:dyDescent="0.3">
      <c r="A96" s="237">
        <v>42036</v>
      </c>
      <c r="B96" s="238">
        <v>2.5</v>
      </c>
      <c r="C96" s="239">
        <v>1.9</v>
      </c>
      <c r="D96" s="240">
        <v>2.7</v>
      </c>
      <c r="E96" s="241">
        <v>2</v>
      </c>
      <c r="F96" s="239">
        <v>0.2</v>
      </c>
      <c r="G96" s="240">
        <v>1.6</v>
      </c>
    </row>
    <row r="97" spans="1:7" ht="18" hidden="1" customHeight="1" x14ac:dyDescent="0.3">
      <c r="A97" s="237">
        <v>42064</v>
      </c>
      <c r="B97" s="238">
        <v>2.4</v>
      </c>
      <c r="C97" s="239">
        <v>1.7</v>
      </c>
      <c r="D97" s="240">
        <v>2.6</v>
      </c>
      <c r="E97" s="241">
        <v>2.2000000000000002</v>
      </c>
      <c r="F97" s="239">
        <v>0.3</v>
      </c>
      <c r="G97" s="240">
        <v>1.6</v>
      </c>
    </row>
    <row r="98" spans="1:7" ht="18" hidden="1" customHeight="1" x14ac:dyDescent="0.3">
      <c r="A98" s="237">
        <v>42095</v>
      </c>
      <c r="B98" s="238">
        <v>2.2000000000000002</v>
      </c>
      <c r="C98" s="239">
        <v>1.5</v>
      </c>
      <c r="D98" s="240">
        <v>2.5</v>
      </c>
      <c r="E98" s="241">
        <v>2.1</v>
      </c>
      <c r="F98" s="239">
        <v>0.3</v>
      </c>
      <c r="G98" s="240">
        <v>1.6</v>
      </c>
    </row>
    <row r="99" spans="1:7" ht="18" hidden="1" customHeight="1" x14ac:dyDescent="0.3">
      <c r="A99" s="237">
        <v>42125</v>
      </c>
      <c r="B99" s="238">
        <v>2</v>
      </c>
      <c r="C99" s="239">
        <v>1.3</v>
      </c>
      <c r="D99" s="240">
        <v>2.2999999999999998</v>
      </c>
      <c r="E99" s="241">
        <v>0.5</v>
      </c>
      <c r="F99" s="239">
        <v>0.5</v>
      </c>
      <c r="G99" s="240">
        <v>1.9</v>
      </c>
    </row>
    <row r="100" spans="1:7" ht="18" hidden="1" customHeight="1" x14ac:dyDescent="0.3">
      <c r="A100" s="237">
        <v>42156</v>
      </c>
      <c r="B100" s="238">
        <v>1.7</v>
      </c>
      <c r="C100" s="239">
        <v>1.1000000000000001</v>
      </c>
      <c r="D100" s="240">
        <v>2.2999999999999998</v>
      </c>
      <c r="E100" s="241">
        <v>0.4</v>
      </c>
      <c r="F100" s="239">
        <v>0.6</v>
      </c>
      <c r="G100" s="240">
        <v>2.1</v>
      </c>
    </row>
    <row r="101" spans="1:7" ht="18" hidden="1" customHeight="1" x14ac:dyDescent="0.3">
      <c r="A101" s="237">
        <v>42186</v>
      </c>
      <c r="B101" s="238">
        <v>1.5</v>
      </c>
      <c r="C101" s="239">
        <v>0.9</v>
      </c>
      <c r="D101" s="240">
        <v>2.1</v>
      </c>
      <c r="E101" s="241">
        <v>0.6</v>
      </c>
      <c r="F101" s="239">
        <v>0.2</v>
      </c>
      <c r="G101" s="240">
        <v>1.6</v>
      </c>
    </row>
    <row r="102" spans="1:7" ht="18" hidden="1" customHeight="1" x14ac:dyDescent="0.3">
      <c r="A102" s="237">
        <v>42217</v>
      </c>
      <c r="B102" s="238">
        <v>1.3</v>
      </c>
      <c r="C102" s="239">
        <v>0.7</v>
      </c>
      <c r="D102" s="240">
        <v>2</v>
      </c>
      <c r="E102" s="241">
        <v>1.1000000000000001</v>
      </c>
      <c r="F102" s="239">
        <v>0.4</v>
      </c>
      <c r="G102" s="240">
        <v>1.7</v>
      </c>
    </row>
    <row r="103" spans="1:7" ht="18" hidden="1" customHeight="1" x14ac:dyDescent="0.3">
      <c r="A103" s="237">
        <v>42248</v>
      </c>
      <c r="B103" s="238">
        <v>1.2</v>
      </c>
      <c r="C103" s="239">
        <v>0.6</v>
      </c>
      <c r="D103" s="240">
        <v>1.9</v>
      </c>
      <c r="E103" s="241">
        <v>2</v>
      </c>
      <c r="F103" s="239">
        <v>0.9</v>
      </c>
      <c r="G103" s="240">
        <v>2</v>
      </c>
    </row>
    <row r="104" spans="1:7" ht="18" hidden="1" customHeight="1" x14ac:dyDescent="0.3">
      <c r="A104" s="237">
        <v>42278</v>
      </c>
      <c r="B104" s="238">
        <v>1.2</v>
      </c>
      <c r="C104" s="239">
        <v>0.5</v>
      </c>
      <c r="D104" s="240">
        <v>1.8</v>
      </c>
      <c r="E104" s="241">
        <v>1.5</v>
      </c>
      <c r="F104" s="239">
        <v>0.7</v>
      </c>
      <c r="G104" s="240">
        <v>1.8</v>
      </c>
    </row>
    <row r="105" spans="1:7" ht="18" hidden="1" customHeight="1" x14ac:dyDescent="0.3">
      <c r="A105" s="237">
        <v>42309</v>
      </c>
      <c r="B105" s="238">
        <v>1.2</v>
      </c>
      <c r="C105" s="239">
        <v>0.4</v>
      </c>
      <c r="D105" s="240">
        <v>1.7</v>
      </c>
      <c r="E105" s="241">
        <v>1</v>
      </c>
      <c r="F105" s="239">
        <v>0.5</v>
      </c>
      <c r="G105" s="240">
        <v>2</v>
      </c>
    </row>
    <row r="106" spans="1:7" ht="18" hidden="1" customHeight="1" x14ac:dyDescent="0.3">
      <c r="A106" s="237">
        <v>42339</v>
      </c>
      <c r="B106" s="238">
        <v>1.3</v>
      </c>
      <c r="C106" s="239">
        <v>0.4</v>
      </c>
      <c r="D106" s="240">
        <v>1.7</v>
      </c>
      <c r="E106" s="241">
        <v>1.3</v>
      </c>
      <c r="F106" s="239">
        <v>1.1000000000000001</v>
      </c>
      <c r="G106" s="240">
        <v>2.2999999999999998</v>
      </c>
    </row>
    <row r="107" spans="1:7" ht="18" hidden="1" customHeight="1" x14ac:dyDescent="0.3">
      <c r="A107" s="237">
        <v>42370</v>
      </c>
      <c r="B107" s="238">
        <v>1.3</v>
      </c>
      <c r="C107" s="239">
        <v>0.6</v>
      </c>
      <c r="D107" s="240">
        <v>2</v>
      </c>
      <c r="E107" s="241">
        <v>0.4</v>
      </c>
      <c r="F107" s="239">
        <v>1.9</v>
      </c>
      <c r="G107" s="240">
        <v>3.5</v>
      </c>
    </row>
    <row r="108" spans="1:7" ht="18" hidden="1" customHeight="1" x14ac:dyDescent="0.3">
      <c r="A108" s="237">
        <v>42401</v>
      </c>
      <c r="B108" s="238">
        <v>1</v>
      </c>
      <c r="C108" s="239">
        <v>0.7</v>
      </c>
      <c r="D108" s="240">
        <v>2.1</v>
      </c>
      <c r="E108" s="241">
        <v>-0.5</v>
      </c>
      <c r="F108" s="239">
        <v>0.9</v>
      </c>
      <c r="G108" s="240">
        <v>2.8</v>
      </c>
    </row>
    <row r="109" spans="1:7" ht="18" hidden="1" customHeight="1" x14ac:dyDescent="0.3">
      <c r="A109" s="237">
        <v>42430</v>
      </c>
      <c r="B109" s="238">
        <v>0.9</v>
      </c>
      <c r="C109" s="239">
        <v>0.7</v>
      </c>
      <c r="D109" s="240">
        <v>2.1</v>
      </c>
      <c r="E109" s="241">
        <v>0.9</v>
      </c>
      <c r="F109" s="239">
        <v>0.6</v>
      </c>
      <c r="G109" s="240">
        <v>2.5</v>
      </c>
    </row>
    <row r="110" spans="1:7" ht="18" hidden="1" customHeight="1" x14ac:dyDescent="0.3">
      <c r="A110" s="237">
        <v>42461</v>
      </c>
      <c r="B110" s="238">
        <v>0.8</v>
      </c>
      <c r="C110" s="239">
        <v>0.7</v>
      </c>
      <c r="D110" s="240">
        <v>2.2000000000000002</v>
      </c>
      <c r="E110" s="241">
        <v>0.2</v>
      </c>
      <c r="F110" s="239">
        <v>0.7</v>
      </c>
      <c r="G110" s="240">
        <v>2.6</v>
      </c>
    </row>
    <row r="111" spans="1:7" ht="18" hidden="1" customHeight="1" x14ac:dyDescent="0.3">
      <c r="A111" s="237">
        <v>42491</v>
      </c>
      <c r="B111" s="238">
        <v>0.8</v>
      </c>
      <c r="C111" s="239">
        <v>0.7</v>
      </c>
      <c r="D111" s="240">
        <v>2.2000000000000002</v>
      </c>
      <c r="E111" s="241">
        <v>0.8</v>
      </c>
      <c r="F111" s="239">
        <v>-0.1</v>
      </c>
      <c r="G111" s="240">
        <v>1.7</v>
      </c>
    </row>
    <row r="112" spans="1:7" ht="18" hidden="1" customHeight="1" x14ac:dyDescent="0.3">
      <c r="A112" s="237">
        <v>42522</v>
      </c>
      <c r="B112" s="238">
        <v>0.9</v>
      </c>
      <c r="C112" s="239">
        <v>0.7</v>
      </c>
      <c r="D112" s="240">
        <v>2.2000000000000002</v>
      </c>
      <c r="E112" s="241">
        <v>1.1000000000000001</v>
      </c>
      <c r="F112" s="239">
        <v>0.4</v>
      </c>
      <c r="G112" s="240">
        <v>2.2999999999999998</v>
      </c>
    </row>
    <row r="113" spans="1:7" ht="18" hidden="1" customHeight="1" x14ac:dyDescent="0.3">
      <c r="A113" s="237">
        <v>42552</v>
      </c>
      <c r="B113" s="238">
        <v>0.9</v>
      </c>
      <c r="C113" s="239">
        <v>0.7</v>
      </c>
      <c r="D113" s="240">
        <v>2.2999999999999998</v>
      </c>
      <c r="E113" s="241">
        <v>1</v>
      </c>
      <c r="F113" s="239">
        <v>0.7</v>
      </c>
      <c r="G113" s="240">
        <v>2.6</v>
      </c>
    </row>
    <row r="114" spans="1:7" ht="18" hidden="1" customHeight="1" x14ac:dyDescent="0.3">
      <c r="A114" s="237">
        <v>42583</v>
      </c>
      <c r="B114" s="238">
        <v>0.9</v>
      </c>
      <c r="C114" s="239">
        <v>0.7</v>
      </c>
      <c r="D114" s="240">
        <v>2.2999999999999998</v>
      </c>
      <c r="E114" s="241">
        <v>0.9</v>
      </c>
      <c r="F114" s="239">
        <v>-0.4</v>
      </c>
      <c r="G114" s="240">
        <v>1.8</v>
      </c>
    </row>
    <row r="115" spans="1:7" ht="18" hidden="1" customHeight="1" x14ac:dyDescent="0.3">
      <c r="A115" s="237">
        <v>42614</v>
      </c>
      <c r="B115" s="238">
        <v>0.8</v>
      </c>
      <c r="C115" s="239">
        <v>0.6</v>
      </c>
      <c r="D115" s="240">
        <v>2.2999999999999998</v>
      </c>
      <c r="E115" s="241">
        <v>0.9</v>
      </c>
      <c r="F115" s="239">
        <v>-0.3</v>
      </c>
      <c r="G115" s="240">
        <v>1.9</v>
      </c>
    </row>
    <row r="116" spans="1:7" ht="18" hidden="1" customHeight="1" x14ac:dyDescent="0.3">
      <c r="A116" s="237">
        <v>42644</v>
      </c>
      <c r="B116" s="238">
        <v>0.8</v>
      </c>
      <c r="C116" s="239">
        <v>0.5</v>
      </c>
      <c r="D116" s="240">
        <v>2.2999999999999998</v>
      </c>
      <c r="E116" s="241">
        <v>1.5</v>
      </c>
      <c r="F116" s="239">
        <v>-0.4</v>
      </c>
      <c r="G116" s="240">
        <v>1.8</v>
      </c>
    </row>
    <row r="117" spans="1:7" ht="18" hidden="1" customHeight="1" x14ac:dyDescent="0.3">
      <c r="A117" s="237">
        <v>42675</v>
      </c>
      <c r="B117" s="238">
        <v>0.9</v>
      </c>
      <c r="C117" s="239">
        <v>0.4</v>
      </c>
      <c r="D117" s="240">
        <v>2.2999999999999998</v>
      </c>
      <c r="E117" s="241">
        <v>2.2000000000000002</v>
      </c>
      <c r="F117" s="239">
        <v>0.1</v>
      </c>
      <c r="G117" s="240">
        <v>1.8</v>
      </c>
    </row>
    <row r="118" spans="1:7" ht="18" hidden="1" customHeight="1" x14ac:dyDescent="0.3">
      <c r="A118" s="237">
        <v>42705</v>
      </c>
      <c r="B118" s="238">
        <v>1</v>
      </c>
      <c r="C118" s="239">
        <v>0.4</v>
      </c>
      <c r="D118" s="240">
        <v>2.2000000000000002</v>
      </c>
      <c r="E118" s="241">
        <v>2.2999999999999998</v>
      </c>
      <c r="F118" s="239">
        <v>0.3</v>
      </c>
      <c r="G118" s="240">
        <v>1.7</v>
      </c>
    </row>
    <row r="119" spans="1:7" ht="18" hidden="1" customHeight="1" x14ac:dyDescent="0.3">
      <c r="A119" s="237">
        <v>42736</v>
      </c>
      <c r="B119" s="238">
        <v>1.1000000000000001</v>
      </c>
      <c r="C119" s="239">
        <v>0.3</v>
      </c>
      <c r="D119" s="240">
        <v>2.1</v>
      </c>
      <c r="E119" s="241">
        <v>1.8</v>
      </c>
      <c r="F119" s="239">
        <v>0.5</v>
      </c>
      <c r="G119" s="240">
        <v>1.7</v>
      </c>
    </row>
    <row r="120" spans="1:7" ht="18" hidden="1" customHeight="1" x14ac:dyDescent="0.3">
      <c r="A120" s="237">
        <v>42767</v>
      </c>
      <c r="B120" s="238">
        <v>1.2</v>
      </c>
      <c r="C120" s="239">
        <v>0.3</v>
      </c>
      <c r="D120" s="240">
        <v>2</v>
      </c>
      <c r="E120" s="241">
        <v>1.3</v>
      </c>
      <c r="F120" s="239">
        <v>1.1000000000000001</v>
      </c>
      <c r="G120" s="240">
        <v>1.6</v>
      </c>
    </row>
    <row r="121" spans="1:7" ht="18" hidden="1" customHeight="1" x14ac:dyDescent="0.3">
      <c r="A121" s="237">
        <v>42795</v>
      </c>
      <c r="B121" s="238">
        <v>1.3</v>
      </c>
      <c r="C121" s="239">
        <v>0.4</v>
      </c>
      <c r="D121" s="240">
        <v>1.9</v>
      </c>
      <c r="E121" s="241">
        <v>1.3</v>
      </c>
      <c r="F121" s="239">
        <v>1.7</v>
      </c>
      <c r="G121" s="240">
        <v>1.8</v>
      </c>
    </row>
    <row r="122" spans="1:7" ht="18" hidden="1" customHeight="1" x14ac:dyDescent="0.3">
      <c r="A122" s="237">
        <v>42826</v>
      </c>
      <c r="B122" s="238">
        <v>1.5</v>
      </c>
      <c r="C122" s="239">
        <v>0.5</v>
      </c>
      <c r="D122" s="240">
        <v>1.9</v>
      </c>
      <c r="E122" s="241">
        <v>2.9</v>
      </c>
      <c r="F122" s="239">
        <v>1.9</v>
      </c>
      <c r="G122" s="240">
        <v>2.1</v>
      </c>
    </row>
    <row r="123" spans="1:7" ht="18" hidden="1" customHeight="1" x14ac:dyDescent="0.3">
      <c r="A123" s="237">
        <v>42856</v>
      </c>
      <c r="B123" s="238">
        <v>1.9</v>
      </c>
      <c r="C123" s="239">
        <v>0.7</v>
      </c>
      <c r="D123" s="240">
        <v>2</v>
      </c>
      <c r="E123" s="241">
        <v>5.9</v>
      </c>
      <c r="F123" s="239">
        <v>2.6</v>
      </c>
      <c r="G123" s="240">
        <v>3</v>
      </c>
    </row>
    <row r="124" spans="1:7" ht="18" hidden="1" customHeight="1" x14ac:dyDescent="0.3">
      <c r="A124" s="237">
        <v>42887</v>
      </c>
      <c r="B124" s="238">
        <v>2.4</v>
      </c>
      <c r="C124" s="239">
        <v>0.8</v>
      </c>
      <c r="D124" s="240">
        <v>2</v>
      </c>
      <c r="E124" s="241">
        <v>6.4</v>
      </c>
      <c r="F124" s="239">
        <v>2</v>
      </c>
      <c r="G124" s="240">
        <v>2.2999999999999998</v>
      </c>
    </row>
    <row r="125" spans="1:7" ht="18" hidden="1" customHeight="1" x14ac:dyDescent="0.3">
      <c r="A125" s="237">
        <v>42917</v>
      </c>
      <c r="B125" s="238">
        <v>2.7</v>
      </c>
      <c r="C125" s="239">
        <v>0.9</v>
      </c>
      <c r="D125" s="240">
        <v>2</v>
      </c>
      <c r="E125" s="241">
        <v>5.3</v>
      </c>
      <c r="F125" s="239">
        <v>1.9</v>
      </c>
      <c r="G125" s="240">
        <v>2.2000000000000002</v>
      </c>
    </row>
    <row r="126" spans="1:7" ht="18" hidden="1" customHeight="1" x14ac:dyDescent="0.3">
      <c r="A126" s="237">
        <v>42948</v>
      </c>
      <c r="B126" s="238">
        <v>3.0286765833461127</v>
      </c>
      <c r="C126" s="239">
        <v>1.2222935693991577</v>
      </c>
      <c r="D126" s="240">
        <v>2.0456514153099237</v>
      </c>
      <c r="E126" s="241">
        <v>4.5703839122486212</v>
      </c>
      <c r="F126" s="239">
        <v>3.1433178020487729</v>
      </c>
      <c r="G126" s="240">
        <v>2.6876093090027808</v>
      </c>
    </row>
    <row r="127" spans="1:7" ht="18" hidden="1" customHeight="1" x14ac:dyDescent="0.3">
      <c r="A127" s="237">
        <v>42979</v>
      </c>
      <c r="B127" s="238">
        <v>3.2</v>
      </c>
      <c r="C127" s="239">
        <v>1.5</v>
      </c>
      <c r="D127" s="240">
        <v>2.1</v>
      </c>
      <c r="E127" s="241">
        <v>3.5</v>
      </c>
      <c r="F127" s="239">
        <v>2.7</v>
      </c>
      <c r="G127" s="240">
        <v>2.1</v>
      </c>
    </row>
    <row r="128" spans="1:7" ht="18" hidden="1" customHeight="1" x14ac:dyDescent="0.3">
      <c r="A128" s="237">
        <v>43009</v>
      </c>
      <c r="B128" s="238">
        <v>3.4</v>
      </c>
      <c r="C128" s="239">
        <v>1.7</v>
      </c>
      <c r="D128" s="240">
        <v>2.1</v>
      </c>
      <c r="E128" s="241">
        <v>3.5</v>
      </c>
      <c r="F128" s="239">
        <v>2.9</v>
      </c>
      <c r="G128" s="240">
        <v>2.4</v>
      </c>
    </row>
    <row r="129" spans="1:7" ht="18" hidden="1" customHeight="1" x14ac:dyDescent="0.3">
      <c r="A129" s="237">
        <v>43040</v>
      </c>
      <c r="B129" s="238">
        <v>3.5135960892147766</v>
      </c>
      <c r="C129" s="239">
        <v>1.9613825093619752</v>
      </c>
      <c r="D129" s="240">
        <v>2.1371120259215282</v>
      </c>
      <c r="E129" s="241">
        <v>3.5648994515539156</v>
      </c>
      <c r="F129" s="239">
        <v>2.7389160086513931</v>
      </c>
      <c r="G129" s="240">
        <v>2.1266499895171931</v>
      </c>
    </row>
    <row r="130" spans="1:7" ht="18" hidden="1" customHeight="1" x14ac:dyDescent="0.3">
      <c r="A130" s="237">
        <v>43070</v>
      </c>
      <c r="B130" s="238">
        <v>3.7</v>
      </c>
      <c r="C130" s="239">
        <v>2.2000000000000002</v>
      </c>
      <c r="D130" s="240">
        <v>2.2000000000000002</v>
      </c>
      <c r="E130" s="241">
        <v>4.2</v>
      </c>
      <c r="F130" s="239">
        <v>2.9</v>
      </c>
      <c r="G130" s="240">
        <v>2.2000000000000002</v>
      </c>
    </row>
    <row r="131" spans="1:7" ht="18" hidden="1" customHeight="1" x14ac:dyDescent="0.3">
      <c r="A131" s="237">
        <v>43101</v>
      </c>
      <c r="B131" s="238">
        <v>4.0347137637027686</v>
      </c>
      <c r="C131" s="239">
        <v>2.3846825535486893</v>
      </c>
      <c r="D131" s="240">
        <v>2.1804513646307644</v>
      </c>
      <c r="E131" s="241">
        <v>6.1705989110707682</v>
      </c>
      <c r="F131" s="239">
        <v>2.9291982620538226</v>
      </c>
      <c r="G131" s="240">
        <v>1.7701381506116443</v>
      </c>
    </row>
    <row r="132" spans="1:7" ht="18" hidden="1" customHeight="1" x14ac:dyDescent="0.3">
      <c r="A132" s="237">
        <v>43132</v>
      </c>
      <c r="B132" s="238">
        <v>4.5171102661596851</v>
      </c>
      <c r="C132" s="239">
        <v>2.5118378490783133</v>
      </c>
      <c r="D132" s="240">
        <v>2.1965772455402544</v>
      </c>
      <c r="E132" s="241">
        <v>6.995515695067267</v>
      </c>
      <c r="F132" s="239">
        <v>2.6502478886668568</v>
      </c>
      <c r="G132" s="240">
        <v>1.8158040266164077</v>
      </c>
    </row>
    <row r="133" spans="1:7" ht="18" hidden="1" customHeight="1" x14ac:dyDescent="0.3">
      <c r="A133" s="237">
        <v>43160</v>
      </c>
      <c r="B133" s="238">
        <v>4.9756912792464192</v>
      </c>
      <c r="C133" s="239">
        <v>2.54927677755028</v>
      </c>
      <c r="D133" s="240">
        <v>2.1728279888055591</v>
      </c>
      <c r="E133" s="241">
        <v>6.6666666666666652</v>
      </c>
      <c r="F133" s="239">
        <v>2.1375028224842385</v>
      </c>
      <c r="G133" s="240">
        <v>1.5659157673754143</v>
      </c>
    </row>
    <row r="134" spans="1:7" ht="18" hidden="1" customHeight="1" x14ac:dyDescent="0.3">
      <c r="A134" s="237">
        <v>43191</v>
      </c>
      <c r="B134" s="238">
        <v>5</v>
      </c>
      <c r="C134" s="239">
        <v>2.6</v>
      </c>
      <c r="D134" s="240">
        <v>2.1</v>
      </c>
      <c r="E134" s="241">
        <v>3.7</v>
      </c>
      <c r="F134" s="239">
        <v>2.2000000000000002</v>
      </c>
      <c r="G134" s="240">
        <v>1.5</v>
      </c>
    </row>
    <row r="135" spans="1:7" ht="18" hidden="1" customHeight="1" x14ac:dyDescent="0.3">
      <c r="A135" s="237">
        <v>43221</v>
      </c>
      <c r="B135" s="238">
        <v>4.7</v>
      </c>
      <c r="C135" s="239">
        <v>2.5</v>
      </c>
      <c r="D135" s="240">
        <v>2</v>
      </c>
      <c r="E135" s="241">
        <v>2.4</v>
      </c>
      <c r="F135" s="239">
        <v>2.2000000000000002</v>
      </c>
      <c r="G135" s="240">
        <v>1.3</v>
      </c>
    </row>
    <row r="136" spans="1:7" ht="18" hidden="1" customHeight="1" x14ac:dyDescent="0.3">
      <c r="A136" s="237">
        <v>43252</v>
      </c>
      <c r="B136" s="238">
        <v>4.2920174056568339</v>
      </c>
      <c r="C136" s="239">
        <v>2.5889959177030519</v>
      </c>
      <c r="D136" s="240">
        <v>1.9236851262346866</v>
      </c>
      <c r="E136" s="241">
        <v>1.031685458224918</v>
      </c>
      <c r="F136" s="239">
        <v>2.5907728443276712</v>
      </c>
      <c r="G136" s="240">
        <v>1.6020785026058526</v>
      </c>
    </row>
    <row r="137" spans="1:7" ht="18" hidden="1" customHeight="1" x14ac:dyDescent="0.3">
      <c r="A137" s="237">
        <v>43282</v>
      </c>
      <c r="B137" s="238">
        <v>4</v>
      </c>
      <c r="C137" s="239">
        <v>2.6</v>
      </c>
      <c r="D137" s="240">
        <v>1.9</v>
      </c>
      <c r="E137" s="241">
        <v>1.7</v>
      </c>
      <c r="F137" s="239">
        <v>2.5</v>
      </c>
      <c r="G137" s="240">
        <v>1.9</v>
      </c>
    </row>
    <row r="138" spans="1:7" ht="18" hidden="1" customHeight="1" x14ac:dyDescent="0.3">
      <c r="A138" s="237">
        <v>43313</v>
      </c>
      <c r="B138" s="238">
        <v>3.7</v>
      </c>
      <c r="C138" s="239">
        <v>2.5</v>
      </c>
      <c r="D138" s="240">
        <v>1.8</v>
      </c>
      <c r="E138" s="241">
        <v>0.9</v>
      </c>
      <c r="F138" s="239">
        <v>1.8</v>
      </c>
      <c r="G138" s="240">
        <v>1.4</v>
      </c>
    </row>
    <row r="139" spans="1:7" ht="18" hidden="1" customHeight="1" x14ac:dyDescent="0.3">
      <c r="A139" s="237">
        <v>43344</v>
      </c>
      <c r="B139" s="238">
        <v>3.5</v>
      </c>
      <c r="C139" s="239">
        <v>2.5</v>
      </c>
      <c r="D139" s="240">
        <v>1.8</v>
      </c>
      <c r="E139" s="241">
        <v>1.9</v>
      </c>
      <c r="F139" s="239">
        <v>2.1</v>
      </c>
      <c r="G139" s="240">
        <v>1.8</v>
      </c>
    </row>
    <row r="140" spans="1:7" ht="18" hidden="1" customHeight="1" x14ac:dyDescent="0.3">
      <c r="A140" s="237">
        <v>43374</v>
      </c>
      <c r="B140" s="238">
        <v>3.4899837193813399</v>
      </c>
      <c r="C140" s="239">
        <v>2.4218179892776304</v>
      </c>
      <c r="D140" s="240">
        <v>1.7586366027664946</v>
      </c>
      <c r="E140" s="241">
        <v>2.7779155594921834</v>
      </c>
      <c r="F140" s="239">
        <v>2.2970321623414502</v>
      </c>
      <c r="G140" s="240">
        <v>2.1178916329569253</v>
      </c>
    </row>
    <row r="141" spans="1:7" ht="18" hidden="1" customHeight="1" x14ac:dyDescent="0.3">
      <c r="A141" s="237">
        <v>43405</v>
      </c>
      <c r="B141" s="238">
        <v>3.4</v>
      </c>
      <c r="C141" s="239">
        <v>2.4</v>
      </c>
      <c r="D141" s="240">
        <v>1.8</v>
      </c>
      <c r="E141" s="241">
        <v>2.8</v>
      </c>
      <c r="F141" s="239">
        <v>2.6</v>
      </c>
      <c r="G141" s="240">
        <v>2.5</v>
      </c>
    </row>
    <row r="142" spans="1:7" ht="18" hidden="1" customHeight="1" x14ac:dyDescent="0.3">
      <c r="A142" s="237">
        <v>43435</v>
      </c>
      <c r="B142" s="238">
        <v>3.2273827033387326</v>
      </c>
      <c r="C142" s="239">
        <v>2.3432099051625688</v>
      </c>
      <c r="D142" s="240">
        <v>1.7858993722993155</v>
      </c>
      <c r="E142" s="241">
        <v>1.7861988304093579</v>
      </c>
      <c r="F142" s="239">
        <v>2.1106037979508274</v>
      </c>
      <c r="G142" s="240">
        <v>2.0890363570770898</v>
      </c>
    </row>
    <row r="143" spans="1:7" ht="18" hidden="1" customHeight="1" x14ac:dyDescent="0.3">
      <c r="A143" s="237">
        <v>43466</v>
      </c>
      <c r="B143" s="238">
        <v>2.8</v>
      </c>
      <c r="C143" s="239">
        <v>2.2999999999999998</v>
      </c>
      <c r="D143" s="240">
        <v>1.9</v>
      </c>
      <c r="E143" s="241">
        <v>0.5</v>
      </c>
      <c r="F143" s="239">
        <v>1.8</v>
      </c>
      <c r="G143" s="240">
        <v>2.7</v>
      </c>
    </row>
    <row r="144" spans="1:7" ht="18" hidden="1" customHeight="1" x14ac:dyDescent="0.3">
      <c r="A144" s="237">
        <v>43497</v>
      </c>
      <c r="B144" s="238">
        <v>2.1035542782304795</v>
      </c>
      <c r="C144" s="239">
        <v>2.1204152301877777</v>
      </c>
      <c r="D144" s="240">
        <v>1.8690863024179549</v>
      </c>
      <c r="E144" s="241">
        <v>-0.83604358759429287</v>
      </c>
      <c r="F144" s="239">
        <v>1.0622973472985686</v>
      </c>
      <c r="G144" s="240">
        <v>1.8763645467243739</v>
      </c>
    </row>
    <row r="145" spans="1:7" ht="18" hidden="1" customHeight="1" x14ac:dyDescent="0.3">
      <c r="A145" s="237">
        <v>43525</v>
      </c>
      <c r="B145" s="238">
        <v>1.4265757290686798</v>
      </c>
      <c r="C145" s="239">
        <v>2.018192956343734</v>
      </c>
      <c r="D145" s="240">
        <v>1.8780363097014474</v>
      </c>
      <c r="E145" s="241">
        <v>-1.4144999999999963</v>
      </c>
      <c r="F145" s="239">
        <v>0.92206959535967581</v>
      </c>
      <c r="G145" s="240">
        <v>1.6773694976255804</v>
      </c>
    </row>
    <row r="146" spans="1:7" ht="18" hidden="1" customHeight="1" x14ac:dyDescent="0.3">
      <c r="A146" s="237">
        <v>43556</v>
      </c>
      <c r="B146" s="238">
        <v>1.2</v>
      </c>
      <c r="C146" s="239">
        <v>1.9</v>
      </c>
      <c r="D146" s="240">
        <v>1.9</v>
      </c>
      <c r="E146" s="241">
        <v>0.6</v>
      </c>
      <c r="F146" s="239">
        <v>0.6</v>
      </c>
      <c r="G146" s="240">
        <v>1.4</v>
      </c>
    </row>
    <row r="147" spans="1:7" ht="18" hidden="1" customHeight="1" x14ac:dyDescent="0.3">
      <c r="A147" s="237">
        <v>43586</v>
      </c>
      <c r="B147" s="238">
        <v>1.0282470803488097</v>
      </c>
      <c r="C147" s="239">
        <v>1.7292057679194839</v>
      </c>
      <c r="D147" s="240">
        <v>1.8822821821713021</v>
      </c>
      <c r="E147" s="241">
        <v>0.77220077220079286</v>
      </c>
      <c r="F147" s="239">
        <v>0.35461436491504017</v>
      </c>
      <c r="G147" s="240">
        <v>1.4121864530091122</v>
      </c>
    </row>
    <row r="148" spans="1:7" ht="18" hidden="1" customHeight="1" x14ac:dyDescent="0.3">
      <c r="A148" s="237">
        <v>43617</v>
      </c>
      <c r="B148" s="238">
        <v>0.99070578409852228</v>
      </c>
      <c r="C148" s="239">
        <v>1.49386037472794</v>
      </c>
      <c r="D148" s="240">
        <v>1.8675875336298997</v>
      </c>
      <c r="E148" s="241">
        <v>0.58365758754863606</v>
      </c>
      <c r="F148" s="239">
        <v>-0.21637203460876941</v>
      </c>
      <c r="G148" s="240">
        <v>1.4318424366090321</v>
      </c>
    </row>
    <row r="149" spans="1:7" ht="18" hidden="1" customHeight="1" x14ac:dyDescent="0.3">
      <c r="A149" s="237">
        <v>43647</v>
      </c>
      <c r="B149" s="238">
        <v>0.91342430377603367</v>
      </c>
      <c r="C149" s="239">
        <v>1.2663108409027624</v>
      </c>
      <c r="D149" s="240">
        <v>1.8228805602991782</v>
      </c>
      <c r="E149" s="241">
        <v>0.77972709551659136</v>
      </c>
      <c r="F149" s="239">
        <v>-0.19899316757978625</v>
      </c>
      <c r="G149" s="240">
        <v>1.3954747283652091</v>
      </c>
    </row>
    <row r="150" spans="1:7" ht="18" hidden="1" customHeight="1" x14ac:dyDescent="0.3">
      <c r="A150" s="237">
        <v>43678</v>
      </c>
      <c r="B150" s="238">
        <v>0.98235099529835335</v>
      </c>
      <c r="C150" s="239">
        <v>1.1381059933942561</v>
      </c>
      <c r="D150" s="240">
        <v>1.8749971211397876</v>
      </c>
      <c r="E150" s="241">
        <v>1.7664376840039298</v>
      </c>
      <c r="F150" s="239">
        <v>0.25501304274808678</v>
      </c>
      <c r="G150" s="240">
        <v>2.0216034639047864</v>
      </c>
    </row>
    <row r="151" spans="1:7" ht="18" hidden="1" customHeight="1" x14ac:dyDescent="0.3">
      <c r="A151" s="237">
        <v>43709</v>
      </c>
      <c r="B151" s="238">
        <v>0.92993821398670296</v>
      </c>
      <c r="C151" s="239">
        <v>0.97697752773011626</v>
      </c>
      <c r="D151" s="240">
        <v>1.8787373128930307</v>
      </c>
      <c r="E151" s="241">
        <v>1.2745098039215641</v>
      </c>
      <c r="F151" s="239">
        <v>0.16177077715644472</v>
      </c>
      <c r="G151" s="240">
        <v>1.8934138230198405</v>
      </c>
    </row>
    <row r="152" spans="1:7" ht="18" hidden="1" customHeight="1" x14ac:dyDescent="0.3">
      <c r="A152" s="237">
        <v>43739</v>
      </c>
      <c r="B152" s="238">
        <v>0.73599880554333641</v>
      </c>
      <c r="C152" s="239">
        <v>0.79588360304012618</v>
      </c>
      <c r="D152" s="240">
        <v>1.8538878855778984</v>
      </c>
      <c r="E152" s="241">
        <v>0.390625</v>
      </c>
      <c r="F152" s="239">
        <v>0.10975536594526325</v>
      </c>
      <c r="G152" s="240">
        <v>1.8171571646045104</v>
      </c>
    </row>
    <row r="153" spans="1:7" ht="18" hidden="1" customHeight="1" x14ac:dyDescent="0.3">
      <c r="A153" s="237">
        <v>43770</v>
      </c>
      <c r="B153" s="238">
        <v>0.5310218919299281</v>
      </c>
      <c r="C153" s="239">
        <v>0.58951659929322719</v>
      </c>
      <c r="D153" s="240">
        <v>1.7927998449687843</v>
      </c>
      <c r="E153" s="241">
        <v>0.29182879377431803</v>
      </c>
      <c r="F153" s="239">
        <v>7.6094007126648044E-2</v>
      </c>
      <c r="G153" s="240">
        <v>1.7636681664893183</v>
      </c>
    </row>
    <row r="154" spans="1:7" ht="18" hidden="1" customHeight="1" x14ac:dyDescent="0.3">
      <c r="A154" s="237">
        <v>43800</v>
      </c>
      <c r="B154" s="238">
        <v>0.45784101493639984</v>
      </c>
      <c r="C154" s="239">
        <v>0.42733532629051219</v>
      </c>
      <c r="D154" s="240">
        <v>1.7739323629121673</v>
      </c>
      <c r="E154" s="241">
        <v>0.87890625</v>
      </c>
      <c r="F154" s="239">
        <v>0.14336857949832638</v>
      </c>
      <c r="G154" s="240">
        <v>1.8581762281632441</v>
      </c>
    </row>
    <row r="155" spans="1:7" ht="18" hidden="1" customHeight="1" x14ac:dyDescent="0.3">
      <c r="A155" s="237">
        <v>43831</v>
      </c>
      <c r="B155" s="238">
        <v>0.58274938347775418</v>
      </c>
      <c r="C155" s="239">
        <v>0.29680653442141214</v>
      </c>
      <c r="D155" s="240">
        <v>1.6820499857076232</v>
      </c>
      <c r="E155" s="241">
        <v>2.0231213872832443</v>
      </c>
      <c r="F155" s="239">
        <v>0.27152708923243729</v>
      </c>
      <c r="G155" s="240">
        <v>1.5917333192526861</v>
      </c>
    </row>
    <row r="156" spans="1:7" ht="18" hidden="1" customHeight="1" x14ac:dyDescent="0.3">
      <c r="A156" s="237">
        <v>43862</v>
      </c>
      <c r="B156" s="238">
        <v>0.83188720012519202</v>
      </c>
      <c r="C156" s="239">
        <v>0.28157669846429201</v>
      </c>
      <c r="D156" s="240">
        <v>1.7078195371722948</v>
      </c>
      <c r="E156" s="241">
        <v>2.1072796934865856</v>
      </c>
      <c r="F156" s="239">
        <v>0.87178208872387142</v>
      </c>
      <c r="G156" s="240">
        <v>2.1795294401745435</v>
      </c>
    </row>
    <row r="157" spans="1:7" ht="18" hidden="1" customHeight="1" x14ac:dyDescent="0.3">
      <c r="A157" s="237">
        <v>43891</v>
      </c>
      <c r="B157" s="238">
        <v>1.2</v>
      </c>
      <c r="C157" s="239">
        <v>0.3</v>
      </c>
      <c r="D157" s="240">
        <v>1.8</v>
      </c>
      <c r="E157" s="241">
        <v>2.9</v>
      </c>
      <c r="F157" s="239">
        <v>1.3</v>
      </c>
      <c r="G157" s="240">
        <v>2.7</v>
      </c>
    </row>
    <row r="158" spans="1:7" ht="18" hidden="1" customHeight="1" x14ac:dyDescent="0.3">
      <c r="A158" s="237">
        <v>43922</v>
      </c>
      <c r="B158" s="238">
        <v>1.5030303030302949</v>
      </c>
      <c r="C158" s="239">
        <v>0.38155295297568337</v>
      </c>
      <c r="D158" s="240">
        <v>1.9276042231549662</v>
      </c>
      <c r="E158" s="241">
        <v>4.2145593869731712</v>
      </c>
      <c r="F158" s="239">
        <v>1.4691672980770898</v>
      </c>
      <c r="G158" s="240">
        <v>3.0138732031102178</v>
      </c>
    </row>
    <row r="159" spans="1:7" ht="18" hidden="1" customHeight="1" thickTop="1" x14ac:dyDescent="0.3">
      <c r="A159" s="237">
        <v>43952</v>
      </c>
      <c r="B159" s="238">
        <v>1.6716466122910445</v>
      </c>
      <c r="C159" s="239">
        <v>0.48645251872356798</v>
      </c>
      <c r="D159" s="240">
        <v>2.0774059516008636</v>
      </c>
      <c r="E159" s="241">
        <v>2.7777777777777679</v>
      </c>
      <c r="F159" s="239">
        <v>1.6135344461770229</v>
      </c>
      <c r="G159" s="240">
        <v>3.2092470152518482</v>
      </c>
    </row>
    <row r="160" spans="1:7" ht="18" hidden="1" customHeight="1" thickTop="1" x14ac:dyDescent="0.3">
      <c r="A160" s="237">
        <v>43983</v>
      </c>
      <c r="B160" s="238">
        <v>1.7676971506981998</v>
      </c>
      <c r="C160" s="239">
        <v>0.6460172845733636</v>
      </c>
      <c r="D160" s="240">
        <v>2.1957630381194582</v>
      </c>
      <c r="E160" s="241">
        <v>1.740812379110257</v>
      </c>
      <c r="F160" s="239">
        <v>1.7029712971434297</v>
      </c>
      <c r="G160" s="240">
        <v>2.8537408506346118</v>
      </c>
    </row>
    <row r="161" spans="1:7" ht="18" customHeight="1" thickTop="1" x14ac:dyDescent="0.3">
      <c r="A161" s="237">
        <v>44013</v>
      </c>
      <c r="B161" s="238">
        <v>1.8230216987980885</v>
      </c>
      <c r="C161" s="239">
        <v>0.8062314628626277</v>
      </c>
      <c r="D161" s="240">
        <v>2.2937070446335639</v>
      </c>
      <c r="E161" s="241">
        <v>1.4506769825918697</v>
      </c>
      <c r="F161" s="239">
        <v>1.7254072617174376</v>
      </c>
      <c r="G161" s="240">
        <v>2.5712357213994119</v>
      </c>
    </row>
    <row r="162" spans="1:7" ht="18" customHeight="1" x14ac:dyDescent="0.3">
      <c r="A162" s="237">
        <v>44044</v>
      </c>
      <c r="B162" s="238">
        <v>1.8042690293999186</v>
      </c>
      <c r="C162" s="239">
        <v>0.96802265763173967</v>
      </c>
      <c r="D162" s="240">
        <v>2.3932585019679875</v>
      </c>
      <c r="E162" s="241">
        <v>1.5429122468659573</v>
      </c>
      <c r="F162" s="239">
        <v>2.1993339618013863</v>
      </c>
      <c r="G162" s="240">
        <v>3.2107615778820264</v>
      </c>
    </row>
    <row r="163" spans="1:7" ht="18" customHeight="1" x14ac:dyDescent="0.3">
      <c r="A163" s="237">
        <v>44075</v>
      </c>
      <c r="B163" s="238">
        <v>1.9150305761184372</v>
      </c>
      <c r="C163" s="239">
        <v>1.1716521616716102</v>
      </c>
      <c r="D163" s="240">
        <v>2.5483140930255166</v>
      </c>
      <c r="E163" s="241">
        <v>2.6137463697967211</v>
      </c>
      <c r="F163" s="239">
        <v>2.6060443209565687</v>
      </c>
      <c r="G163" s="240">
        <v>3.7505567802426976</v>
      </c>
    </row>
    <row r="164" spans="1:7" ht="18" customHeight="1" x14ac:dyDescent="0.3">
      <c r="A164" s="237">
        <v>44105</v>
      </c>
      <c r="B164" s="238">
        <v>2.1476833976834087</v>
      </c>
      <c r="C164" s="239">
        <v>1.4000060105438639</v>
      </c>
      <c r="D164" s="240">
        <v>2.7373380665246971</v>
      </c>
      <c r="E164" s="241">
        <v>3.2101167315174983</v>
      </c>
      <c r="F164" s="239">
        <v>2.8502785520538199</v>
      </c>
      <c r="G164" s="240">
        <v>4.0809075847834331</v>
      </c>
    </row>
    <row r="165" spans="1:7" ht="18" customHeight="1" x14ac:dyDescent="0.3">
      <c r="A165" s="237">
        <v>44136</v>
      </c>
      <c r="B165" s="238">
        <v>2.3803779654201662</v>
      </c>
      <c r="C165" s="239">
        <v>1.608118338596487</v>
      </c>
      <c r="D165" s="240">
        <v>2.8981268659719506</v>
      </c>
      <c r="E165" s="241">
        <v>3.103782735208549</v>
      </c>
      <c r="F165" s="239">
        <v>2.5663728117317097</v>
      </c>
      <c r="G165" s="240">
        <v>3.6902162781021985</v>
      </c>
    </row>
    <row r="166" spans="1:7" ht="18" customHeight="1" x14ac:dyDescent="0.3">
      <c r="A166" s="237">
        <v>44166</v>
      </c>
      <c r="B166" s="238">
        <v>2.5313404050144594</v>
      </c>
      <c r="C166" s="239">
        <v>1.8139602258601562</v>
      </c>
      <c r="D166" s="240">
        <v>3.0553337913181711</v>
      </c>
      <c r="E166" s="241">
        <v>2.7105517909002952</v>
      </c>
      <c r="F166" s="239">
        <v>2.6093599362168263</v>
      </c>
      <c r="G166" s="240">
        <v>3.7486544116245968</v>
      </c>
    </row>
    <row r="167" spans="1:7" ht="18" customHeight="1" x14ac:dyDescent="0.3">
      <c r="A167" s="237">
        <v>44197</v>
      </c>
      <c r="B167" s="238">
        <v>2.5</v>
      </c>
      <c r="C167" s="239">
        <v>2</v>
      </c>
      <c r="D167" s="240">
        <v>3.2</v>
      </c>
      <c r="E167" s="241">
        <v>1</v>
      </c>
      <c r="F167" s="239">
        <v>2.6</v>
      </c>
      <c r="G167" s="240">
        <v>3.7</v>
      </c>
    </row>
    <row r="168" spans="1:7" ht="18" customHeight="1" x14ac:dyDescent="0.3">
      <c r="A168" s="237">
        <v>44228</v>
      </c>
      <c r="B168" s="238">
        <v>2.37046528389524</v>
      </c>
      <c r="C168" s="239">
        <v>2.1966457795428607</v>
      </c>
      <c r="D168" s="240">
        <v>3.4205073142964393</v>
      </c>
      <c r="E168" s="241">
        <v>1.2195121951219523</v>
      </c>
      <c r="F168" s="239">
        <v>3.1054864028926765</v>
      </c>
      <c r="G168" s="240">
        <v>4.4023870714384739</v>
      </c>
    </row>
    <row r="169" spans="1:7" ht="18" customHeight="1" x14ac:dyDescent="0.3">
      <c r="A169" s="237">
        <v>44256</v>
      </c>
      <c r="B169" s="238">
        <v>2.2129903331469247</v>
      </c>
      <c r="C169" s="239">
        <v>2.3386914440536755</v>
      </c>
      <c r="D169" s="240">
        <v>3.5454567946086479</v>
      </c>
      <c r="E169" s="241">
        <v>1.0242085661080091</v>
      </c>
      <c r="F169" s="239">
        <v>2.9845038596151729</v>
      </c>
      <c r="G169" s="240">
        <v>4.2375543193663434</v>
      </c>
    </row>
    <row r="170" spans="1:7" ht="18" customHeight="1" x14ac:dyDescent="0.3">
      <c r="A170" s="237">
        <v>44287</v>
      </c>
      <c r="B170" s="238">
        <v>1.9</v>
      </c>
      <c r="C170" s="239">
        <v>2.4</v>
      </c>
      <c r="D170" s="240">
        <v>3.6</v>
      </c>
      <c r="E170" s="241">
        <v>0.2</v>
      </c>
      <c r="F170" s="239">
        <v>2.7</v>
      </c>
      <c r="G170" s="240">
        <v>4.0999999999999996</v>
      </c>
    </row>
    <row r="171" spans="1:7" ht="18" customHeight="1" x14ac:dyDescent="0.3">
      <c r="A171" s="237">
        <v>44317</v>
      </c>
      <c r="B171" s="238">
        <v>1.8</v>
      </c>
      <c r="C171" s="239">
        <v>2.5</v>
      </c>
      <c r="D171" s="240">
        <v>3.7</v>
      </c>
      <c r="E171" s="241">
        <v>2.4</v>
      </c>
      <c r="F171" s="239">
        <v>2.7</v>
      </c>
      <c r="G171" s="240">
        <v>4.0999999999999996</v>
      </c>
    </row>
    <row r="172" spans="1:7" ht="18" customHeight="1" x14ac:dyDescent="0.3">
      <c r="A172" s="237">
        <v>44348</v>
      </c>
      <c r="B172" s="238">
        <v>2.2000000000000002</v>
      </c>
      <c r="C172" s="239">
        <v>2.7</v>
      </c>
      <c r="D172" s="240">
        <v>3.8</v>
      </c>
      <c r="E172" s="241">
        <v>5.9</v>
      </c>
      <c r="F172" s="239">
        <v>4.0999999999999996</v>
      </c>
      <c r="G172" s="240">
        <v>4.5</v>
      </c>
    </row>
    <row r="173" spans="1:7" ht="18" customHeight="1" x14ac:dyDescent="0.3">
      <c r="A173" s="237">
        <v>44378</v>
      </c>
      <c r="B173" s="238">
        <v>2.6</v>
      </c>
      <c r="C173" s="239">
        <v>3</v>
      </c>
      <c r="D173" s="240">
        <v>4</v>
      </c>
      <c r="E173" s="241">
        <v>6.5</v>
      </c>
      <c r="F173" s="239">
        <v>4.9000000000000004</v>
      </c>
      <c r="G173" s="240">
        <v>5</v>
      </c>
    </row>
    <row r="174" spans="1:7" ht="18" customHeight="1" x14ac:dyDescent="0.3">
      <c r="A174" s="237">
        <v>44409</v>
      </c>
      <c r="B174" s="238">
        <v>3</v>
      </c>
      <c r="C174" s="239">
        <v>3.2</v>
      </c>
      <c r="D174" s="240">
        <v>4.0999999999999996</v>
      </c>
      <c r="E174" s="241">
        <v>6</v>
      </c>
      <c r="F174" s="239">
        <v>4.4000000000000004</v>
      </c>
      <c r="G174" s="240">
        <v>4.3</v>
      </c>
    </row>
    <row r="175" spans="1:7" ht="18" customHeight="1" x14ac:dyDescent="0.3">
      <c r="A175" s="237">
        <v>44440</v>
      </c>
      <c r="B175" s="238">
        <v>3.2</v>
      </c>
      <c r="C175" s="239">
        <v>3.3</v>
      </c>
      <c r="D175" s="240">
        <v>4.2</v>
      </c>
      <c r="E175" s="241">
        <v>5.4</v>
      </c>
      <c r="F175" s="239">
        <v>4.5999999999999996</v>
      </c>
      <c r="G175" s="240">
        <v>4.5999999999999996</v>
      </c>
    </row>
    <row r="176" spans="1:7" ht="18" customHeight="1" x14ac:dyDescent="0.3">
      <c r="A176" s="237">
        <v>44470</v>
      </c>
      <c r="B176" s="238">
        <v>3.4</v>
      </c>
      <c r="C176" s="239">
        <v>3.5</v>
      </c>
      <c r="D176" s="240">
        <v>4.3</v>
      </c>
      <c r="E176" s="241">
        <v>5.8</v>
      </c>
      <c r="F176" s="239">
        <v>4.5</v>
      </c>
      <c r="G176" s="240">
        <v>4.5</v>
      </c>
    </row>
    <row r="177" spans="1:7" ht="18" customHeight="1" x14ac:dyDescent="0.3">
      <c r="A177" s="237">
        <v>44501</v>
      </c>
      <c r="B177" s="238">
        <v>3.7</v>
      </c>
      <c r="C177" s="239">
        <v>3.7</v>
      </c>
      <c r="D177" s="240">
        <v>4.4000000000000004</v>
      </c>
      <c r="E177" s="241">
        <v>6.4</v>
      </c>
      <c r="F177" s="239">
        <v>5</v>
      </c>
      <c r="G177" s="240">
        <v>5.2</v>
      </c>
    </row>
    <row r="178" spans="1:7" ht="18" customHeight="1" x14ac:dyDescent="0.3">
      <c r="A178" s="237">
        <v>44531</v>
      </c>
      <c r="B178" s="238">
        <v>4</v>
      </c>
      <c r="C178" s="239">
        <v>3.9</v>
      </c>
      <c r="D178" s="240">
        <v>4.5</v>
      </c>
      <c r="E178" s="241">
        <v>6.8</v>
      </c>
      <c r="F178" s="239">
        <v>5.0999999999999996</v>
      </c>
      <c r="G178" s="240">
        <v>5.0999999999999996</v>
      </c>
    </row>
    <row r="179" spans="1:7" ht="18" customHeight="1" x14ac:dyDescent="0.3">
      <c r="A179" s="237">
        <v>44562</v>
      </c>
      <c r="B179" s="238">
        <v>4.5999999999999996</v>
      </c>
      <c r="C179" s="239">
        <v>4.2</v>
      </c>
      <c r="D179" s="240">
        <v>4.7</v>
      </c>
      <c r="E179" s="241">
        <v>7.4</v>
      </c>
      <c r="F179" s="239">
        <v>6</v>
      </c>
      <c r="G179" s="240">
        <v>5.7</v>
      </c>
    </row>
    <row r="180" spans="1:7" ht="18" customHeight="1" x14ac:dyDescent="0.3">
      <c r="A180" s="237">
        <v>44593</v>
      </c>
      <c r="B180" s="238">
        <v>5.2</v>
      </c>
      <c r="C180" s="239">
        <v>4.4000000000000004</v>
      </c>
      <c r="D180" s="240">
        <v>4.8</v>
      </c>
      <c r="E180" s="241">
        <v>9</v>
      </c>
      <c r="F180" s="239">
        <v>6.1</v>
      </c>
      <c r="G180" s="240">
        <v>5.8</v>
      </c>
    </row>
    <row r="181" spans="1:7" ht="18" customHeight="1" x14ac:dyDescent="0.3">
      <c r="A181" s="237">
        <v>44621</v>
      </c>
      <c r="B181" s="238">
        <v>6</v>
      </c>
      <c r="C181" s="239">
        <v>4.8</v>
      </c>
      <c r="D181" s="240">
        <v>5</v>
      </c>
      <c r="E181" s="241">
        <v>10.7</v>
      </c>
      <c r="F181" s="239">
        <v>7.6</v>
      </c>
      <c r="G181" s="240">
        <v>6.6</v>
      </c>
    </row>
    <row r="182" spans="1:7" ht="18" customHeight="1" x14ac:dyDescent="0.3">
      <c r="A182" s="237">
        <v>44652</v>
      </c>
      <c r="B182" s="238">
        <v>7</v>
      </c>
      <c r="C182" s="239">
        <v>5.3</v>
      </c>
      <c r="D182" s="240">
        <v>5.2</v>
      </c>
      <c r="E182" s="241">
        <v>11</v>
      </c>
      <c r="F182" s="239">
        <v>8.6</v>
      </c>
      <c r="G182" s="240">
        <v>7</v>
      </c>
    </row>
    <row r="183" spans="1:7" ht="18" customHeight="1" x14ac:dyDescent="0.3">
      <c r="A183" s="237">
        <v>44682</v>
      </c>
      <c r="B183" s="238">
        <v>7.7</v>
      </c>
      <c r="C183" s="239">
        <v>6</v>
      </c>
      <c r="D183" s="240">
        <v>5.5</v>
      </c>
      <c r="E183" s="241">
        <v>10.7</v>
      </c>
      <c r="F183" s="239">
        <v>11</v>
      </c>
      <c r="G183" s="240">
        <v>7.9</v>
      </c>
    </row>
    <row r="184" spans="1:7" ht="18" customHeight="1" x14ac:dyDescent="0.3">
      <c r="A184" s="237">
        <v>44713</v>
      </c>
      <c r="B184" s="238">
        <v>8</v>
      </c>
      <c r="C184" s="239">
        <v>6.6</v>
      </c>
      <c r="D184" s="240">
        <v>5.8</v>
      </c>
      <c r="E184" s="241">
        <v>9.6</v>
      </c>
      <c r="F184" s="239">
        <v>10.9</v>
      </c>
      <c r="G184" s="240">
        <v>8.1999999999999993</v>
      </c>
    </row>
    <row r="185" spans="1:7" ht="18" customHeight="1" thickBot="1" x14ac:dyDescent="0.35">
      <c r="A185" s="242">
        <v>44743</v>
      </c>
      <c r="B185" s="243">
        <v>8.4</v>
      </c>
      <c r="C185" s="244">
        <v>7.1</v>
      </c>
      <c r="D185" s="245">
        <v>6.1</v>
      </c>
      <c r="E185" s="246">
        <v>11</v>
      </c>
      <c r="F185" s="244">
        <v>10.5</v>
      </c>
      <c r="G185" s="245">
        <v>8.3000000000000007</v>
      </c>
    </row>
    <row r="186" spans="1:7" s="247" customFormat="1" ht="35.25" customHeight="1" thickTop="1" x14ac:dyDescent="0.2">
      <c r="A186" s="3344" t="s">
        <v>253</v>
      </c>
      <c r="B186" s="3344"/>
      <c r="C186" s="3344"/>
      <c r="D186" s="3344"/>
      <c r="E186" s="3344"/>
      <c r="F186" s="3344"/>
      <c r="G186" s="3344"/>
    </row>
    <row r="187" spans="1:7" s="247" customFormat="1" ht="14.25" x14ac:dyDescent="0.2">
      <c r="A187" s="3345" t="s">
        <v>254</v>
      </c>
      <c r="B187" s="3345"/>
      <c r="C187" s="3345"/>
      <c r="D187" s="3345"/>
      <c r="E187" s="3345"/>
      <c r="F187" s="3345"/>
      <c r="G187" s="3345"/>
    </row>
    <row r="188" spans="1:7" s="247" customFormat="1" ht="27.75" customHeight="1" x14ac:dyDescent="0.2">
      <c r="A188" s="3339" t="s">
        <v>255</v>
      </c>
      <c r="B188" s="3339"/>
      <c r="C188" s="3339"/>
      <c r="D188" s="3339"/>
      <c r="E188" s="3339"/>
      <c r="F188" s="3339"/>
      <c r="G188" s="3339"/>
    </row>
    <row r="189" spans="1:7" s="247" customFormat="1" ht="29.25" customHeight="1" x14ac:dyDescent="0.2">
      <c r="A189" s="3339" t="s">
        <v>256</v>
      </c>
      <c r="B189" s="3339"/>
      <c r="C189" s="3339"/>
      <c r="D189" s="3339"/>
      <c r="E189" s="3339"/>
      <c r="F189" s="3339"/>
      <c r="G189" s="3339"/>
    </row>
    <row r="190" spans="1:7" s="247" customFormat="1" ht="28.5" customHeight="1" x14ac:dyDescent="0.2">
      <c r="A190" s="3339" t="s">
        <v>257</v>
      </c>
      <c r="B190" s="3339"/>
      <c r="C190" s="3339"/>
      <c r="D190" s="3339"/>
      <c r="E190" s="3339"/>
      <c r="F190" s="3339"/>
      <c r="G190" s="3339"/>
    </row>
    <row r="191" spans="1:7" s="247" customFormat="1" ht="31.5" customHeight="1" x14ac:dyDescent="0.2">
      <c r="A191" s="3339" t="s">
        <v>258</v>
      </c>
      <c r="B191" s="3339"/>
      <c r="C191" s="3339"/>
      <c r="D191" s="3339"/>
      <c r="E191" s="3339"/>
      <c r="F191" s="3339"/>
      <c r="G191" s="3339"/>
    </row>
    <row r="192" spans="1:7" s="247" customFormat="1" ht="18" customHeight="1" x14ac:dyDescent="0.2">
      <c r="A192" s="3339" t="s">
        <v>259</v>
      </c>
      <c r="B192" s="3339"/>
      <c r="C192" s="3339"/>
      <c r="D192" s="3339"/>
      <c r="E192" s="3339"/>
      <c r="F192" s="3339"/>
      <c r="G192" s="3339"/>
    </row>
    <row r="193" spans="1:7" s="247" customFormat="1" ht="14.25" x14ac:dyDescent="0.2">
      <c r="A193" s="3346" t="s">
        <v>260</v>
      </c>
      <c r="B193" s="3346"/>
      <c r="C193" s="3346"/>
      <c r="D193" s="3346"/>
      <c r="E193" s="3346"/>
      <c r="F193" s="3346"/>
      <c r="G193" s="3346"/>
    </row>
    <row r="194" spans="1:7" x14ac:dyDescent="0.25">
      <c r="A194" s="248"/>
      <c r="B194" s="248"/>
      <c r="C194" s="248"/>
      <c r="D194" s="248"/>
      <c r="E194" s="248"/>
      <c r="F194" s="248"/>
      <c r="G194" s="248"/>
    </row>
  </sheetData>
  <mergeCells count="11">
    <mergeCell ref="A189:G189"/>
    <mergeCell ref="A190:G190"/>
    <mergeCell ref="A191:G191"/>
    <mergeCell ref="A192:G192"/>
    <mergeCell ref="A193:G193"/>
    <mergeCell ref="A188:G188"/>
    <mergeCell ref="A1:G1"/>
    <mergeCell ref="B3:D3"/>
    <mergeCell ref="E3:G3"/>
    <mergeCell ref="A186:G186"/>
    <mergeCell ref="A187:G187"/>
  </mergeCells>
  <pageMargins left="0.75" right="0.75" top="0.75" bottom="0.75" header="0.3" footer="0"/>
  <pageSetup paperSize="9" scale="90" fitToHeight="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13D71-ABA3-45F1-9637-15C8DCDAB852}">
  <sheetPr>
    <pageSetUpPr fitToPage="1"/>
  </sheetPr>
  <dimension ref="A1:K147"/>
  <sheetViews>
    <sheetView showGridLines="0" zoomScale="85" zoomScaleNormal="85" zoomScaleSheetLayoutView="100" workbookViewId="0">
      <pane xSplit="1" ySplit="1" topLeftCell="B73"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6.5" x14ac:dyDescent="0.3"/>
  <cols>
    <col min="1" max="1" width="17.7109375" style="2300" customWidth="1"/>
    <col min="2" max="2" width="9.140625" style="2300"/>
    <col min="3" max="3" width="9.85546875" style="2300" customWidth="1"/>
    <col min="4" max="4" width="10.140625" style="2300" customWidth="1"/>
    <col min="5" max="5" width="9.7109375" style="2300" customWidth="1"/>
    <col min="6" max="6" width="11.7109375" style="2300" customWidth="1"/>
    <col min="7" max="7" width="9.140625" style="2300"/>
    <col min="8" max="8" width="20.140625" style="2300" customWidth="1"/>
    <col min="9" max="9" width="9.140625" style="2300"/>
    <col min="10" max="10" width="8.5703125" style="2300" bestFit="1" customWidth="1"/>
    <col min="11" max="16384" width="9.140625" style="2300"/>
  </cols>
  <sheetData>
    <row r="1" spans="1:6" ht="18.75" x14ac:dyDescent="0.3">
      <c r="A1" s="2395" t="s">
        <v>5294</v>
      </c>
    </row>
    <row r="2" spans="1:6" ht="17.25" thickBot="1" x14ac:dyDescent="0.35">
      <c r="F2" s="1459" t="s">
        <v>4305</v>
      </c>
    </row>
    <row r="3" spans="1:6" ht="18" thickTop="1" thickBot="1" x14ac:dyDescent="0.35">
      <c r="A3" s="2396"/>
      <c r="B3" s="2397" t="s">
        <v>4285</v>
      </c>
      <c r="C3" s="2397" t="s">
        <v>4288</v>
      </c>
      <c r="D3" s="2397" t="s">
        <v>5295</v>
      </c>
      <c r="E3" s="2397" t="s">
        <v>284</v>
      </c>
      <c r="F3" s="2397" t="s">
        <v>3628</v>
      </c>
    </row>
    <row r="4" spans="1:6" hidden="1" x14ac:dyDescent="0.3">
      <c r="A4" s="2398">
        <v>42736</v>
      </c>
      <c r="B4" s="2399">
        <v>197.51551499999999</v>
      </c>
      <c r="C4" s="2399">
        <v>108.059792</v>
      </c>
      <c r="D4" s="2399">
        <v>17.536251</v>
      </c>
      <c r="E4" s="2399">
        <v>8.1099619999999959</v>
      </c>
      <c r="F4" s="2400">
        <v>331.22152</v>
      </c>
    </row>
    <row r="5" spans="1:6" hidden="1" x14ac:dyDescent="0.3">
      <c r="A5" s="2398">
        <v>42767</v>
      </c>
      <c r="B5" s="2399">
        <v>228.40382600000001</v>
      </c>
      <c r="C5" s="2399">
        <v>76.873213000000007</v>
      </c>
      <c r="D5" s="2399">
        <v>16.246696</v>
      </c>
      <c r="E5" s="2399">
        <v>8.0922000000000054</v>
      </c>
      <c r="F5" s="2400">
        <v>329.61593499999998</v>
      </c>
    </row>
    <row r="6" spans="1:6" hidden="1" x14ac:dyDescent="0.3">
      <c r="A6" s="2398">
        <v>42795</v>
      </c>
      <c r="B6" s="2399">
        <v>262.23346099999998</v>
      </c>
      <c r="C6" s="2399">
        <v>157.87757199999999</v>
      </c>
      <c r="D6" s="2399">
        <v>18.18581</v>
      </c>
      <c r="E6" s="2399">
        <v>12.228756999999995</v>
      </c>
      <c r="F6" s="2400">
        <v>450.52559999999994</v>
      </c>
    </row>
    <row r="7" spans="1:6" hidden="1" x14ac:dyDescent="0.3">
      <c r="A7" s="2398">
        <v>42826</v>
      </c>
      <c r="B7" s="2399">
        <v>227.27950799999999</v>
      </c>
      <c r="C7" s="2399">
        <v>116.36069000000001</v>
      </c>
      <c r="D7" s="2399">
        <v>37.234957000000001</v>
      </c>
      <c r="E7" s="2399">
        <v>12.345025000000007</v>
      </c>
      <c r="F7" s="2400">
        <v>393.22018000000003</v>
      </c>
    </row>
    <row r="8" spans="1:6" hidden="1" x14ac:dyDescent="0.3">
      <c r="A8" s="2398">
        <v>42856</v>
      </c>
      <c r="B8" s="2399">
        <v>221.14980199999999</v>
      </c>
      <c r="C8" s="2399">
        <v>180.70346900000001</v>
      </c>
      <c r="D8" s="2399">
        <v>19.547654999999999</v>
      </c>
      <c r="E8" s="2399">
        <v>14.793257999999994</v>
      </c>
      <c r="F8" s="2400">
        <v>436.19418400000001</v>
      </c>
    </row>
    <row r="9" spans="1:6" hidden="1" x14ac:dyDescent="0.3">
      <c r="A9" s="2398">
        <v>42887</v>
      </c>
      <c r="B9" s="2399">
        <v>199.415333</v>
      </c>
      <c r="C9" s="2399">
        <v>160.60561799999999</v>
      </c>
      <c r="D9" s="2399">
        <v>18.812515999999999</v>
      </c>
      <c r="E9" s="2399">
        <v>10.202784999999992</v>
      </c>
      <c r="F9" s="2400">
        <v>389.03625199999999</v>
      </c>
    </row>
    <row r="10" spans="1:6" hidden="1" x14ac:dyDescent="0.3">
      <c r="A10" s="2398">
        <v>42917</v>
      </c>
      <c r="B10" s="2399">
        <v>212.82882799999999</v>
      </c>
      <c r="C10" s="2399">
        <v>143.08401799999999</v>
      </c>
      <c r="D10" s="2399">
        <v>11.022928</v>
      </c>
      <c r="E10" s="2399">
        <v>9.5371650000000017</v>
      </c>
      <c r="F10" s="2400">
        <v>376.47293899999994</v>
      </c>
    </row>
    <row r="11" spans="1:6" hidden="1" x14ac:dyDescent="0.3">
      <c r="A11" s="2398">
        <v>42948</v>
      </c>
      <c r="B11" s="2399">
        <v>244.11312699999999</v>
      </c>
      <c r="C11" s="2399">
        <v>171.19274899999999</v>
      </c>
      <c r="D11" s="2399">
        <v>11.530946</v>
      </c>
      <c r="E11" s="2399">
        <v>6.5558049999999923</v>
      </c>
      <c r="F11" s="2400">
        <v>433.39262699999995</v>
      </c>
    </row>
    <row r="12" spans="1:6" hidden="1" x14ac:dyDescent="0.3">
      <c r="A12" s="2398">
        <v>42979</v>
      </c>
      <c r="B12" s="2399">
        <v>175.29373100000001</v>
      </c>
      <c r="C12" s="2399">
        <v>156.43955099999999</v>
      </c>
      <c r="D12" s="2399">
        <v>38.328558999999998</v>
      </c>
      <c r="E12" s="2399">
        <v>9.9809910000000031</v>
      </c>
      <c r="F12" s="2400">
        <v>380.04283200000003</v>
      </c>
    </row>
    <row r="13" spans="1:6" hidden="1" x14ac:dyDescent="0.3">
      <c r="A13" s="2398">
        <v>43009</v>
      </c>
      <c r="B13" s="2399">
        <v>181.63092</v>
      </c>
      <c r="C13" s="2399">
        <v>121.399017</v>
      </c>
      <c r="D13" s="2399">
        <v>25.756222000000001</v>
      </c>
      <c r="E13" s="2399">
        <v>6.1786519999999996</v>
      </c>
      <c r="F13" s="2400">
        <v>334.964811</v>
      </c>
    </row>
    <row r="14" spans="1:6" hidden="1" x14ac:dyDescent="0.3">
      <c r="A14" s="2398">
        <v>43040</v>
      </c>
      <c r="B14" s="2399">
        <v>170.63756100000001</v>
      </c>
      <c r="C14" s="2399">
        <v>150.99259599999999</v>
      </c>
      <c r="D14" s="2399">
        <v>24.640027</v>
      </c>
      <c r="E14" s="2399">
        <v>8.1416010000000085</v>
      </c>
      <c r="F14" s="2400">
        <v>354.41178500000001</v>
      </c>
    </row>
    <row r="15" spans="1:6" hidden="1" x14ac:dyDescent="0.3">
      <c r="A15" s="2398">
        <v>43070</v>
      </c>
      <c r="B15" s="2399">
        <v>189.57369800000001</v>
      </c>
      <c r="C15" s="2399">
        <v>119.53563</v>
      </c>
      <c r="D15" s="2399">
        <v>25.42633</v>
      </c>
      <c r="E15" s="2399">
        <v>8.2377680000000026</v>
      </c>
      <c r="F15" s="2400">
        <v>342.77342600000003</v>
      </c>
    </row>
    <row r="16" spans="1:6" hidden="1" x14ac:dyDescent="0.3">
      <c r="A16" s="2401">
        <v>43101</v>
      </c>
      <c r="B16" s="2402">
        <v>179.206379</v>
      </c>
      <c r="C16" s="2402">
        <v>159.20188999999999</v>
      </c>
      <c r="D16" s="2402">
        <v>31.536455</v>
      </c>
      <c r="E16" s="2402">
        <v>8.5600799999999992</v>
      </c>
      <c r="F16" s="2403">
        <v>378.50480400000004</v>
      </c>
    </row>
    <row r="17" spans="1:8" hidden="1" x14ac:dyDescent="0.3">
      <c r="A17" s="2398">
        <v>43132</v>
      </c>
      <c r="B17" s="2399">
        <v>181.44878399999999</v>
      </c>
      <c r="C17" s="2399">
        <v>173.28813600000001</v>
      </c>
      <c r="D17" s="2399">
        <v>13.333466</v>
      </c>
      <c r="E17" s="2399">
        <v>7.0949450000000001</v>
      </c>
      <c r="F17" s="2400">
        <v>375.16533099999998</v>
      </c>
    </row>
    <row r="18" spans="1:8" hidden="1" x14ac:dyDescent="0.3">
      <c r="A18" s="2398">
        <v>43160</v>
      </c>
      <c r="B18" s="2399">
        <v>221.87894299999999</v>
      </c>
      <c r="C18" s="2399">
        <v>138.90938600000001</v>
      </c>
      <c r="D18" s="2399">
        <v>32.483767999999998</v>
      </c>
      <c r="E18" s="2399">
        <v>10.992385000000001</v>
      </c>
      <c r="F18" s="2400">
        <v>404.26448199999999</v>
      </c>
    </row>
    <row r="19" spans="1:8" hidden="1" x14ac:dyDescent="0.3">
      <c r="A19" s="2398">
        <v>43191</v>
      </c>
      <c r="B19" s="2399">
        <v>189.39332099999999</v>
      </c>
      <c r="C19" s="2399">
        <v>137.339338</v>
      </c>
      <c r="D19" s="2399">
        <v>20.377965</v>
      </c>
      <c r="E19" s="2399">
        <v>9.0822330000000004</v>
      </c>
      <c r="F19" s="2400">
        <v>356.192857</v>
      </c>
    </row>
    <row r="20" spans="1:8" hidden="1" x14ac:dyDescent="0.3">
      <c r="A20" s="2398">
        <v>43221</v>
      </c>
      <c r="B20" s="2399">
        <v>210.61475300000001</v>
      </c>
      <c r="C20" s="2399">
        <v>105.244494</v>
      </c>
      <c r="D20" s="2399">
        <v>10.522864</v>
      </c>
      <c r="E20" s="2399">
        <v>12.501957000000001</v>
      </c>
      <c r="F20" s="2400">
        <v>338.88406800000001</v>
      </c>
    </row>
    <row r="21" spans="1:8" hidden="1" x14ac:dyDescent="0.3">
      <c r="A21" s="2398">
        <v>43252</v>
      </c>
      <c r="B21" s="2399">
        <v>191.12283400000001</v>
      </c>
      <c r="C21" s="2399">
        <v>192.25538599999999</v>
      </c>
      <c r="D21" s="2399">
        <v>26.926548</v>
      </c>
      <c r="E21" s="2399">
        <v>7.7624440000000003</v>
      </c>
      <c r="F21" s="2400">
        <v>418.06721200000004</v>
      </c>
    </row>
    <row r="22" spans="1:8" hidden="1" x14ac:dyDescent="0.3">
      <c r="A22" s="2398">
        <v>43282</v>
      </c>
      <c r="B22" s="2399">
        <v>198.883318</v>
      </c>
      <c r="C22" s="2399">
        <v>114.368641</v>
      </c>
      <c r="D22" s="2404">
        <v>13.925440999999999</v>
      </c>
      <c r="E22" s="2404">
        <v>15.255196</v>
      </c>
      <c r="F22" s="2405">
        <v>342.43259599999999</v>
      </c>
      <c r="G22" s="2406"/>
      <c r="H22" s="2406"/>
    </row>
    <row r="23" spans="1:8" hidden="1" x14ac:dyDescent="0.3">
      <c r="A23" s="2398">
        <v>43313</v>
      </c>
      <c r="B23" s="2399">
        <v>245.63909100000001</v>
      </c>
      <c r="C23" s="2399">
        <v>104.66001900000001</v>
      </c>
      <c r="D23" s="2399">
        <v>17.093844000000001</v>
      </c>
      <c r="E23" s="2399">
        <v>5.4137740000000001</v>
      </c>
      <c r="F23" s="2400">
        <v>372.80672800000002</v>
      </c>
    </row>
    <row r="24" spans="1:8" hidden="1" x14ac:dyDescent="0.3">
      <c r="A24" s="2398">
        <v>43344</v>
      </c>
      <c r="B24" s="2399">
        <v>168.16425899999999</v>
      </c>
      <c r="C24" s="2399">
        <v>146.37354400000001</v>
      </c>
      <c r="D24" s="2399">
        <v>23.715748000000001</v>
      </c>
      <c r="E24" s="2399">
        <v>10.419269</v>
      </c>
      <c r="F24" s="2400">
        <v>348.67282</v>
      </c>
    </row>
    <row r="25" spans="1:8" hidden="1" x14ac:dyDescent="0.3">
      <c r="A25" s="2398">
        <v>43374</v>
      </c>
      <c r="B25" s="2399">
        <v>206.18271899999999</v>
      </c>
      <c r="C25" s="2399">
        <v>89.408169000000001</v>
      </c>
      <c r="D25" s="2399">
        <v>20.596982000000001</v>
      </c>
      <c r="E25" s="2399">
        <v>7.1076090000000001</v>
      </c>
      <c r="F25" s="2400">
        <v>323.29547900000006</v>
      </c>
    </row>
    <row r="26" spans="1:8" hidden="1" x14ac:dyDescent="0.3">
      <c r="A26" s="2398">
        <v>43405</v>
      </c>
      <c r="B26" s="2399">
        <v>170.557939</v>
      </c>
      <c r="C26" s="2399">
        <v>106.4451</v>
      </c>
      <c r="D26" s="2399">
        <v>14.308913</v>
      </c>
      <c r="E26" s="2399">
        <v>15.430426000000001</v>
      </c>
      <c r="F26" s="2400">
        <v>306.74237800000003</v>
      </c>
    </row>
    <row r="27" spans="1:8" hidden="1" x14ac:dyDescent="0.3">
      <c r="A27" s="2398">
        <v>43435</v>
      </c>
      <c r="B27" s="2399">
        <v>251.03595899999999</v>
      </c>
      <c r="C27" s="2399">
        <v>121.560455</v>
      </c>
      <c r="D27" s="2399">
        <v>14.514184</v>
      </c>
      <c r="E27" s="2399">
        <v>7.426005</v>
      </c>
      <c r="F27" s="2400">
        <v>394.53660299999996</v>
      </c>
    </row>
    <row r="28" spans="1:8" hidden="1" x14ac:dyDescent="0.3">
      <c r="A28" s="2398">
        <v>43466</v>
      </c>
      <c r="B28" s="2399">
        <v>223.32334900000001</v>
      </c>
      <c r="C28" s="2399">
        <v>103.93451899999999</v>
      </c>
      <c r="D28" s="2399">
        <v>30.196387999999999</v>
      </c>
      <c r="E28" s="2399">
        <v>15.111413000000001</v>
      </c>
      <c r="F28" s="2400">
        <v>372.56566900000007</v>
      </c>
    </row>
    <row r="29" spans="1:8" hidden="1" x14ac:dyDescent="0.3">
      <c r="A29" s="2398">
        <v>43497</v>
      </c>
      <c r="B29" s="2399">
        <v>209.48335700000001</v>
      </c>
      <c r="C29" s="2399">
        <v>87.078712999999993</v>
      </c>
      <c r="D29" s="2399">
        <v>21.358367999999999</v>
      </c>
      <c r="E29" s="2399">
        <v>7.3790709999999997</v>
      </c>
      <c r="F29" s="2400">
        <v>325.299509</v>
      </c>
    </row>
    <row r="30" spans="1:8" hidden="1" x14ac:dyDescent="0.3">
      <c r="A30" s="2398">
        <v>43525</v>
      </c>
      <c r="B30" s="2399">
        <v>184.33346599999999</v>
      </c>
      <c r="C30" s="2399">
        <v>150.505954</v>
      </c>
      <c r="D30" s="2399">
        <v>22.220123000000001</v>
      </c>
      <c r="E30" s="2399">
        <v>4.8801519999999998</v>
      </c>
      <c r="F30" s="2400">
        <v>361.93969500000003</v>
      </c>
    </row>
    <row r="31" spans="1:8" hidden="1" x14ac:dyDescent="0.3">
      <c r="A31" s="2398">
        <v>43556</v>
      </c>
      <c r="B31" s="2399">
        <v>161.37466800000001</v>
      </c>
      <c r="C31" s="2399">
        <v>185.864499</v>
      </c>
      <c r="D31" s="2399">
        <v>14.68599</v>
      </c>
      <c r="E31" s="2399">
        <v>10.257569999999999</v>
      </c>
      <c r="F31" s="2400">
        <v>372.182727</v>
      </c>
    </row>
    <row r="32" spans="1:8" hidden="1" x14ac:dyDescent="0.3">
      <c r="A32" s="2398">
        <v>43586</v>
      </c>
      <c r="B32" s="2399">
        <v>232.00550999999999</v>
      </c>
      <c r="C32" s="2399">
        <v>247.26540900000001</v>
      </c>
      <c r="D32" s="2399">
        <v>20.564874</v>
      </c>
      <c r="E32" s="2399">
        <v>6.8303159999999998</v>
      </c>
      <c r="F32" s="2400">
        <v>506.66610899999995</v>
      </c>
    </row>
    <row r="33" spans="1:6" hidden="1" x14ac:dyDescent="0.3">
      <c r="A33" s="2398">
        <v>43617</v>
      </c>
      <c r="B33" s="2399">
        <v>174.70720499999999</v>
      </c>
      <c r="C33" s="2399">
        <v>252.02389600000001</v>
      </c>
      <c r="D33" s="2399">
        <v>22.393915</v>
      </c>
      <c r="E33" s="2399">
        <v>11.268364</v>
      </c>
      <c r="F33" s="2400">
        <v>460.39337999999998</v>
      </c>
    </row>
    <row r="34" spans="1:6" hidden="1" x14ac:dyDescent="0.3">
      <c r="A34" s="2398">
        <v>43647</v>
      </c>
      <c r="B34" s="2399">
        <v>186.056893</v>
      </c>
      <c r="C34" s="2399">
        <v>130.51766799999999</v>
      </c>
      <c r="D34" s="2399">
        <v>17.303951000000001</v>
      </c>
      <c r="E34" s="2399">
        <v>9.510802</v>
      </c>
      <c r="F34" s="2400">
        <v>343.38931400000001</v>
      </c>
    </row>
    <row r="35" spans="1:6" hidden="1" x14ac:dyDescent="0.3">
      <c r="A35" s="2398">
        <v>43678</v>
      </c>
      <c r="B35" s="2399">
        <v>176.458046</v>
      </c>
      <c r="C35" s="2399">
        <v>136.06339800000001</v>
      </c>
      <c r="D35" s="2399">
        <v>12.578452</v>
      </c>
      <c r="E35" s="2399">
        <v>4.2970220000000001</v>
      </c>
      <c r="F35" s="2400">
        <v>329.39691800000003</v>
      </c>
    </row>
    <row r="36" spans="1:6" hidden="1" x14ac:dyDescent="0.3">
      <c r="A36" s="2398">
        <v>43709</v>
      </c>
      <c r="B36" s="2399">
        <v>187.03259299999999</v>
      </c>
      <c r="C36" s="2399">
        <v>133.00580500000001</v>
      </c>
      <c r="D36" s="2399">
        <v>24.336462000000001</v>
      </c>
      <c r="E36" s="2399">
        <v>12.038323</v>
      </c>
      <c r="F36" s="2400">
        <v>356.413183</v>
      </c>
    </row>
    <row r="37" spans="1:6" hidden="1" x14ac:dyDescent="0.3">
      <c r="A37" s="2398">
        <v>43739</v>
      </c>
      <c r="B37" s="2399">
        <v>181.16417999999999</v>
      </c>
      <c r="C37" s="2399">
        <v>173.462006</v>
      </c>
      <c r="D37" s="2399">
        <v>27.697617999999999</v>
      </c>
      <c r="E37" s="2399">
        <v>5.658188</v>
      </c>
      <c r="F37" s="2400">
        <v>387.98199199999999</v>
      </c>
    </row>
    <row r="38" spans="1:6" hidden="1" x14ac:dyDescent="0.3">
      <c r="A38" s="2398">
        <v>43770</v>
      </c>
      <c r="B38" s="2399">
        <v>181.50894400000001</v>
      </c>
      <c r="C38" s="2399">
        <v>102.697157</v>
      </c>
      <c r="D38" s="2399">
        <v>16.370560000000001</v>
      </c>
      <c r="E38" s="2399">
        <v>6.9803259999999998</v>
      </c>
      <c r="F38" s="2400">
        <v>307.55698699999999</v>
      </c>
    </row>
    <row r="39" spans="1:6" hidden="1" x14ac:dyDescent="0.3">
      <c r="A39" s="2398">
        <v>43800</v>
      </c>
      <c r="B39" s="2399">
        <v>185.218412</v>
      </c>
      <c r="C39" s="2399">
        <v>143.97160600000001</v>
      </c>
      <c r="D39" s="2399">
        <v>24.363285000000001</v>
      </c>
      <c r="E39" s="2399">
        <v>7.5535139999999998</v>
      </c>
      <c r="F39" s="2400">
        <v>361.10681700000004</v>
      </c>
    </row>
    <row r="40" spans="1:6" hidden="1" x14ac:dyDescent="0.3">
      <c r="A40" s="2398">
        <v>43831</v>
      </c>
      <c r="B40" s="2399">
        <v>189.78112899999999</v>
      </c>
      <c r="C40" s="2399">
        <v>123.542841</v>
      </c>
      <c r="D40" s="2399">
        <v>18.341231000000001</v>
      </c>
      <c r="E40" s="2399">
        <v>8.6512320000000003</v>
      </c>
      <c r="F40" s="2400">
        <v>340.31643299999996</v>
      </c>
    </row>
    <row r="41" spans="1:6" hidden="1" x14ac:dyDescent="0.3">
      <c r="A41" s="2398">
        <v>43862</v>
      </c>
      <c r="B41" s="2399">
        <v>201.45648</v>
      </c>
      <c r="C41" s="2399">
        <v>133.866186</v>
      </c>
      <c r="D41" s="2399">
        <v>12.74198</v>
      </c>
      <c r="E41" s="2399">
        <v>5.6455229999999998</v>
      </c>
      <c r="F41" s="2400">
        <v>353.71016900000006</v>
      </c>
    </row>
    <row r="42" spans="1:6" hidden="1" x14ac:dyDescent="0.3">
      <c r="A42" s="2398">
        <v>43891</v>
      </c>
      <c r="B42" s="2399">
        <v>151.19933700000001</v>
      </c>
      <c r="C42" s="2399">
        <v>149.514985</v>
      </c>
      <c r="D42" s="2399">
        <v>6.8492490000000004</v>
      </c>
      <c r="E42" s="2399">
        <v>5.5724720000000003</v>
      </c>
      <c r="F42" s="2400">
        <v>313.13604300000003</v>
      </c>
    </row>
    <row r="43" spans="1:6" hidden="1" x14ac:dyDescent="0.3">
      <c r="A43" s="2398">
        <v>43922</v>
      </c>
      <c r="B43" s="2399">
        <v>61.714727000000003</v>
      </c>
      <c r="C43" s="2399">
        <v>47.235143999999998</v>
      </c>
      <c r="D43" s="2399">
        <v>9.3678240000000006</v>
      </c>
      <c r="E43" s="2399">
        <v>2.591942</v>
      </c>
      <c r="F43" s="2400">
        <v>120.909637</v>
      </c>
    </row>
    <row r="44" spans="1:6" hidden="1" x14ac:dyDescent="0.3">
      <c r="A44" s="2398">
        <v>43952</v>
      </c>
      <c r="B44" s="2399">
        <v>48.923915000000001</v>
      </c>
      <c r="C44" s="2399">
        <v>41.802812000000003</v>
      </c>
      <c r="D44" s="2399">
        <v>3.0326080000000002</v>
      </c>
      <c r="E44" s="2399">
        <v>2.9755039999999999</v>
      </c>
      <c r="F44" s="2400">
        <v>96.734839000000008</v>
      </c>
    </row>
    <row r="45" spans="1:6" hidden="1" x14ac:dyDescent="0.3">
      <c r="A45" s="2398">
        <v>43983</v>
      </c>
      <c r="B45" s="2399">
        <v>126.34948199999999</v>
      </c>
      <c r="C45" s="2399">
        <v>70.657686999999996</v>
      </c>
      <c r="D45" s="2399">
        <v>6.087288</v>
      </c>
      <c r="E45" s="2399">
        <v>12.943326000000001</v>
      </c>
      <c r="F45" s="2400">
        <v>216.03778299999999</v>
      </c>
    </row>
    <row r="46" spans="1:6" hidden="1" x14ac:dyDescent="0.3">
      <c r="A46" s="2398">
        <v>44013</v>
      </c>
      <c r="B46" s="2399">
        <v>89.495275000000007</v>
      </c>
      <c r="C46" s="2399">
        <v>77.571545</v>
      </c>
      <c r="D46" s="2399">
        <v>8.7806890000000006</v>
      </c>
      <c r="E46" s="2399">
        <v>6.6718080000000004</v>
      </c>
      <c r="F46" s="2400">
        <v>182.519317</v>
      </c>
    </row>
    <row r="47" spans="1:6" hidden="1" x14ac:dyDescent="0.3">
      <c r="A47" s="2398">
        <v>44044</v>
      </c>
      <c r="B47" s="2399">
        <v>136.760446</v>
      </c>
      <c r="C47" s="2399">
        <v>47.600582000000003</v>
      </c>
      <c r="D47" s="2399">
        <v>7.9731259999999997</v>
      </c>
      <c r="E47" s="2399">
        <v>5.4038620000000002</v>
      </c>
      <c r="F47" s="2400">
        <v>197.73801600000002</v>
      </c>
    </row>
    <row r="48" spans="1:6" hidden="1" x14ac:dyDescent="0.3">
      <c r="A48" s="2398">
        <v>44075</v>
      </c>
      <c r="B48" s="2399">
        <v>128.87321399999999</v>
      </c>
      <c r="C48" s="2399">
        <v>50.328643999999997</v>
      </c>
      <c r="D48" s="2399">
        <v>6.651726</v>
      </c>
      <c r="E48" s="2399">
        <v>6.4171690000000003</v>
      </c>
      <c r="F48" s="2400">
        <v>192.27075299999998</v>
      </c>
    </row>
    <row r="49" spans="1:10" hidden="1" x14ac:dyDescent="0.3">
      <c r="A49" s="2398">
        <v>44105</v>
      </c>
      <c r="B49" s="2399">
        <v>121.926874</v>
      </c>
      <c r="C49" s="2399">
        <v>61.394674999999999</v>
      </c>
      <c r="D49" s="2399">
        <v>6.6406140000000002</v>
      </c>
      <c r="E49" s="2399">
        <v>4.220485</v>
      </c>
      <c r="F49" s="2400">
        <v>194.182648</v>
      </c>
    </row>
    <row r="50" spans="1:10" hidden="1" x14ac:dyDescent="0.3">
      <c r="A50" s="2398">
        <v>44136</v>
      </c>
      <c r="B50" s="2399">
        <v>106.734134</v>
      </c>
      <c r="C50" s="2399">
        <v>78.026414000000003</v>
      </c>
      <c r="D50" s="2399">
        <v>7.0158069999999997</v>
      </c>
      <c r="E50" s="2399">
        <v>6.7306410000000003</v>
      </c>
      <c r="F50" s="2400">
        <v>198.50699599999999</v>
      </c>
    </row>
    <row r="51" spans="1:10" ht="18.75" hidden="1" customHeight="1" x14ac:dyDescent="0.3">
      <c r="A51" s="2398">
        <v>44166</v>
      </c>
      <c r="B51" s="2399">
        <v>162.11498599999999</v>
      </c>
      <c r="C51" s="2399">
        <v>93.233040000000003</v>
      </c>
      <c r="D51" s="2399">
        <v>13.513557</v>
      </c>
      <c r="E51" s="2399">
        <v>10.659587</v>
      </c>
      <c r="F51" s="2400">
        <v>279.52116999999998</v>
      </c>
    </row>
    <row r="52" spans="1:10" hidden="1" x14ac:dyDescent="0.3">
      <c r="A52" s="2398">
        <v>44197</v>
      </c>
      <c r="B52" s="2399">
        <v>128.894372</v>
      </c>
      <c r="C52" s="2399">
        <v>57.342188999999998</v>
      </c>
      <c r="D52" s="2399">
        <v>6.0756500000000004</v>
      </c>
      <c r="E52" s="2399">
        <v>4.7268949999999998</v>
      </c>
      <c r="F52" s="2400">
        <v>197.039106</v>
      </c>
      <c r="G52" s="2407"/>
      <c r="H52" s="2407"/>
      <c r="I52" s="2407"/>
    </row>
    <row r="53" spans="1:10" hidden="1" x14ac:dyDescent="0.3">
      <c r="A53" s="2398">
        <v>44228</v>
      </c>
      <c r="B53" s="2399">
        <v>108.091448</v>
      </c>
      <c r="C53" s="2399">
        <v>67.442348999999993</v>
      </c>
      <c r="D53" s="2399">
        <v>6.2298</v>
      </c>
      <c r="E53" s="2399">
        <v>9.1550429999999992</v>
      </c>
      <c r="F53" s="2400">
        <v>190.9</v>
      </c>
      <c r="G53" s="2407"/>
      <c r="H53" s="2407"/>
      <c r="I53" s="2407"/>
    </row>
    <row r="54" spans="1:10" hidden="1" x14ac:dyDescent="0.3">
      <c r="A54" s="2398">
        <v>44256</v>
      </c>
      <c r="B54" s="2399">
        <v>101.13719500000001</v>
      </c>
      <c r="C54" s="2399">
        <v>40.262965999999999</v>
      </c>
      <c r="D54" s="2399">
        <v>9.0323609999999999</v>
      </c>
      <c r="E54" s="2399">
        <v>5.6330330000000002</v>
      </c>
      <c r="F54" s="2400">
        <v>155.96555499999999</v>
      </c>
      <c r="G54" s="2407"/>
      <c r="H54" s="2407"/>
      <c r="I54" s="2407"/>
    </row>
    <row r="55" spans="1:10" hidden="1" x14ac:dyDescent="0.3">
      <c r="A55" s="2398">
        <v>44287</v>
      </c>
      <c r="B55" s="2399">
        <v>87.023555000000002</v>
      </c>
      <c r="C55" s="2399">
        <v>49.665669999999999</v>
      </c>
      <c r="D55" s="2399">
        <v>7.6208609999999997</v>
      </c>
      <c r="E55" s="2399">
        <v>5.8443709999999998</v>
      </c>
      <c r="F55" s="2400">
        <v>150.15445700000001</v>
      </c>
      <c r="G55" s="2407"/>
      <c r="H55" s="2407"/>
      <c r="I55" s="2407"/>
    </row>
    <row r="56" spans="1:10" hidden="1" x14ac:dyDescent="0.3">
      <c r="A56" s="2398">
        <v>44317</v>
      </c>
      <c r="B56" s="2399">
        <v>96.265055000000004</v>
      </c>
      <c r="C56" s="2399">
        <v>52.378472000000002</v>
      </c>
      <c r="D56" s="2399">
        <v>7.1751110000000002</v>
      </c>
      <c r="E56" s="2399">
        <v>6.1139539999999997</v>
      </c>
      <c r="F56" s="2400">
        <v>161.932592</v>
      </c>
      <c r="G56" s="2407"/>
      <c r="H56" s="2407"/>
      <c r="I56" s="2407"/>
    </row>
    <row r="57" spans="1:10" hidden="1" x14ac:dyDescent="0.3">
      <c r="A57" s="2398">
        <v>44348</v>
      </c>
      <c r="B57" s="2399">
        <v>161.94835399999999</v>
      </c>
      <c r="C57" s="2399">
        <v>61.027521999999998</v>
      </c>
      <c r="D57" s="2399">
        <v>11.064107</v>
      </c>
      <c r="E57" s="2399">
        <v>11.513075000000001</v>
      </c>
      <c r="F57" s="2400">
        <v>245.55305799999999</v>
      </c>
      <c r="G57" s="2407"/>
      <c r="H57" s="2407"/>
      <c r="I57" s="2407"/>
      <c r="J57" s="2408"/>
    </row>
    <row r="58" spans="1:10" x14ac:dyDescent="0.3">
      <c r="A58" s="2398">
        <v>44378</v>
      </c>
      <c r="B58" s="2399">
        <v>103.246818</v>
      </c>
      <c r="C58" s="2399">
        <v>54.836334000000001</v>
      </c>
      <c r="D58" s="2399">
        <v>7.7709989999999998</v>
      </c>
      <c r="E58" s="2399">
        <v>6.3</v>
      </c>
      <c r="F58" s="2400">
        <v>172.24292399999999</v>
      </c>
      <c r="G58" s="2407"/>
      <c r="H58" s="2407"/>
      <c r="I58" s="2407"/>
    </row>
    <row r="59" spans="1:10" x14ac:dyDescent="0.3">
      <c r="A59" s="2398">
        <v>44409</v>
      </c>
      <c r="B59" s="2399">
        <v>97.872945999999999</v>
      </c>
      <c r="C59" s="2399">
        <v>45.436883000000002</v>
      </c>
      <c r="D59" s="2399">
        <v>6.1575280000000001</v>
      </c>
      <c r="E59" s="2399">
        <v>4.809971</v>
      </c>
      <c r="F59" s="2400">
        <v>154.27732800000001</v>
      </c>
      <c r="G59" s="2407"/>
      <c r="H59" s="2407"/>
      <c r="I59" s="2407"/>
    </row>
    <row r="60" spans="1:10" x14ac:dyDescent="0.3">
      <c r="A60" s="2398">
        <v>44440</v>
      </c>
      <c r="B60" s="2399">
        <v>123.64778200000001</v>
      </c>
      <c r="C60" s="2399">
        <v>49.766123</v>
      </c>
      <c r="D60" s="2399">
        <v>7.6298440000000003</v>
      </c>
      <c r="E60" s="2399">
        <v>9.5001904000000224</v>
      </c>
      <c r="F60" s="2400">
        <v>190.46976699999999</v>
      </c>
      <c r="G60" s="2407"/>
      <c r="H60" s="2407"/>
      <c r="I60" s="2407"/>
      <c r="J60" s="2409"/>
    </row>
    <row r="61" spans="1:10" x14ac:dyDescent="0.3">
      <c r="A61" s="2398">
        <v>44470</v>
      </c>
      <c r="B61" s="2399">
        <v>115.86133</v>
      </c>
      <c r="C61" s="2399">
        <v>60.614904000000003</v>
      </c>
      <c r="D61" s="2399">
        <v>10.764386</v>
      </c>
      <c r="E61" s="2399">
        <v>7.5493800000016504</v>
      </c>
      <c r="F61" s="2400">
        <v>194.79000000000167</v>
      </c>
      <c r="G61" s="2407"/>
      <c r="H61" s="2407"/>
      <c r="I61" s="2407"/>
      <c r="J61" s="2409"/>
    </row>
    <row r="62" spans="1:10" x14ac:dyDescent="0.3">
      <c r="A62" s="2398">
        <v>44501</v>
      </c>
      <c r="B62" s="2399">
        <v>122.729677</v>
      </c>
      <c r="C62" s="2399">
        <v>51.369808999999997</v>
      </c>
      <c r="D62" s="2399">
        <v>10.778993</v>
      </c>
      <c r="E62" s="2399">
        <v>8.5178840000000005</v>
      </c>
      <c r="F62" s="2400">
        <v>193.39636300000001</v>
      </c>
      <c r="G62" s="2407"/>
      <c r="H62" s="2407"/>
      <c r="I62" s="2407"/>
      <c r="J62" s="2409"/>
    </row>
    <row r="63" spans="1:10" x14ac:dyDescent="0.3">
      <c r="A63" s="2398">
        <v>44531</v>
      </c>
      <c r="B63" s="2399">
        <v>126.984352</v>
      </c>
      <c r="C63" s="2399">
        <v>96.237611000000001</v>
      </c>
      <c r="D63" s="2399">
        <v>17.448221</v>
      </c>
      <c r="E63" s="2399">
        <v>7.6259790000000001</v>
      </c>
      <c r="F63" s="2400">
        <v>248.29616300000001</v>
      </c>
      <c r="G63" s="2407"/>
      <c r="H63" s="2407"/>
      <c r="I63" s="2407"/>
      <c r="J63" s="2409"/>
    </row>
    <row r="64" spans="1:10" x14ac:dyDescent="0.3">
      <c r="A64" s="2398">
        <v>44562</v>
      </c>
      <c r="B64" s="2399">
        <v>97.531287000000006</v>
      </c>
      <c r="C64" s="2399">
        <v>66.066247000000004</v>
      </c>
      <c r="D64" s="2399">
        <v>14.04757</v>
      </c>
      <c r="E64" s="2399">
        <v>12.566481</v>
      </c>
      <c r="F64" s="2400">
        <v>190.21158500000001</v>
      </c>
      <c r="G64" s="2407"/>
      <c r="H64" s="2407"/>
      <c r="I64" s="2407"/>
      <c r="J64" s="2409"/>
    </row>
    <row r="65" spans="1:10" x14ac:dyDescent="0.3">
      <c r="A65" s="2398">
        <v>44593</v>
      </c>
      <c r="B65" s="2399">
        <v>102.07568999999999</v>
      </c>
      <c r="C65" s="2399">
        <v>77.529008000000005</v>
      </c>
      <c r="D65" s="2399">
        <v>17.141582</v>
      </c>
      <c r="E65" s="2399">
        <v>16.517201</v>
      </c>
      <c r="F65" s="2400">
        <v>213.26348100000001</v>
      </c>
      <c r="G65" s="2407"/>
      <c r="H65" s="2407"/>
      <c r="I65" s="2407"/>
      <c r="J65" s="2409"/>
    </row>
    <row r="66" spans="1:10" x14ac:dyDescent="0.3">
      <c r="A66" s="2398">
        <v>44621</v>
      </c>
      <c r="B66" s="2399">
        <v>105.875135</v>
      </c>
      <c r="C66" s="2399">
        <v>80.851168000000001</v>
      </c>
      <c r="D66" s="2399">
        <v>11.659483</v>
      </c>
      <c r="E66" s="2399">
        <v>12.606085</v>
      </c>
      <c r="F66" s="2400">
        <v>210.991871</v>
      </c>
      <c r="G66" s="2407"/>
      <c r="H66" s="2407"/>
      <c r="I66" s="2407"/>
      <c r="J66" s="2409"/>
    </row>
    <row r="67" spans="1:10" x14ac:dyDescent="0.3">
      <c r="A67" s="2398">
        <v>44652</v>
      </c>
      <c r="B67" s="2399">
        <v>99.812546999999995</v>
      </c>
      <c r="C67" s="2399">
        <v>50.780858000000002</v>
      </c>
      <c r="D67" s="2399">
        <v>9.0568360000000006</v>
      </c>
      <c r="E67" s="2399">
        <v>9.5397739999999995</v>
      </c>
      <c r="F67" s="2400">
        <v>169.19001499999999</v>
      </c>
      <c r="G67" s="2407"/>
      <c r="H67" s="2407"/>
      <c r="I67" s="2407"/>
      <c r="J67" s="2409"/>
    </row>
    <row r="68" spans="1:10" x14ac:dyDescent="0.3">
      <c r="A68" s="2398">
        <v>44682</v>
      </c>
      <c r="B68" s="2399">
        <v>116.175118</v>
      </c>
      <c r="C68" s="2399">
        <v>101.786401</v>
      </c>
      <c r="D68" s="2399">
        <v>25.775981999999999</v>
      </c>
      <c r="E68" s="2399">
        <v>6.8107030000000002</v>
      </c>
      <c r="F68" s="2400">
        <v>250.548204</v>
      </c>
      <c r="G68" s="2407"/>
      <c r="H68" s="2407"/>
      <c r="I68" s="2407"/>
      <c r="J68" s="2409"/>
    </row>
    <row r="69" spans="1:10" x14ac:dyDescent="0.3">
      <c r="A69" s="2398">
        <v>44713</v>
      </c>
      <c r="B69" s="2399">
        <v>146.173011</v>
      </c>
      <c r="C69" s="2399">
        <v>121.220918</v>
      </c>
      <c r="D69" s="2399">
        <v>19.079224</v>
      </c>
      <c r="E69" s="2399">
        <v>16.854355000000002</v>
      </c>
      <c r="F69" s="2400">
        <v>303.32750800000002</v>
      </c>
      <c r="G69" s="2407"/>
      <c r="H69" s="2407"/>
      <c r="I69" s="2407"/>
      <c r="J69" s="2409"/>
    </row>
    <row r="70" spans="1:10" ht="17.25" thickBot="1" x14ac:dyDescent="0.35">
      <c r="A70" s="2410">
        <v>44743</v>
      </c>
      <c r="B70" s="2411">
        <v>111.186733</v>
      </c>
      <c r="C70" s="2411">
        <v>67.956879000000001</v>
      </c>
      <c r="D70" s="2411">
        <v>17.923096999999999</v>
      </c>
      <c r="E70" s="2411">
        <v>7.221095</v>
      </c>
      <c r="F70" s="2412">
        <v>204.28780399999999</v>
      </c>
      <c r="G70" s="2407"/>
      <c r="H70" s="2407"/>
      <c r="I70" s="2407"/>
      <c r="J70" s="2409"/>
    </row>
    <row r="71" spans="1:10" ht="19.5" customHeight="1" thickTop="1" x14ac:dyDescent="0.3"/>
    <row r="72" spans="1:10" ht="18.75" x14ac:dyDescent="0.3">
      <c r="A72" s="2395" t="s">
        <v>5296</v>
      </c>
    </row>
    <row r="73" spans="1:10" ht="17.25" thickBot="1" x14ac:dyDescent="0.35">
      <c r="F73" s="1459" t="s">
        <v>4305</v>
      </c>
    </row>
    <row r="74" spans="1:10" ht="18" thickTop="1" thickBot="1" x14ac:dyDescent="0.35">
      <c r="A74" s="2396"/>
      <c r="B74" s="2397" t="s">
        <v>4285</v>
      </c>
      <c r="C74" s="2397" t="s">
        <v>4288</v>
      </c>
      <c r="D74" s="2397" t="s">
        <v>5295</v>
      </c>
      <c r="E74" s="2397" t="s">
        <v>284</v>
      </c>
      <c r="F74" s="2397" t="s">
        <v>3628</v>
      </c>
    </row>
    <row r="75" spans="1:10" hidden="1" x14ac:dyDescent="0.3">
      <c r="A75" s="2398">
        <v>42736</v>
      </c>
      <c r="B75" s="2399">
        <v>232.84009399999999</v>
      </c>
      <c r="C75" s="2399">
        <v>39.449494000000001</v>
      </c>
      <c r="D75" s="2399">
        <v>7.1307369999999999</v>
      </c>
      <c r="E75" s="2399">
        <v>29.880987000000005</v>
      </c>
      <c r="F75" s="2400">
        <v>309.301312</v>
      </c>
    </row>
    <row r="76" spans="1:10" hidden="1" x14ac:dyDescent="0.3">
      <c r="A76" s="2398">
        <v>42767</v>
      </c>
      <c r="B76" s="2399">
        <v>226.67495500000001</v>
      </c>
      <c r="C76" s="2399">
        <v>53.829377999999998</v>
      </c>
      <c r="D76" s="2399">
        <v>5.328449</v>
      </c>
      <c r="E76" s="2399">
        <v>24.177177000000007</v>
      </c>
      <c r="F76" s="2400">
        <v>310.00995900000004</v>
      </c>
    </row>
    <row r="77" spans="1:10" hidden="1" x14ac:dyDescent="0.3">
      <c r="A77" s="2398">
        <v>42795</v>
      </c>
      <c r="B77" s="2399">
        <v>269.84619400000003</v>
      </c>
      <c r="C77" s="2399">
        <v>75.824877000000001</v>
      </c>
      <c r="D77" s="2399">
        <v>15.975016999999999</v>
      </c>
      <c r="E77" s="2399">
        <v>43.790329999999997</v>
      </c>
      <c r="F77" s="2400">
        <v>405.436418</v>
      </c>
    </row>
    <row r="78" spans="1:10" hidden="1" x14ac:dyDescent="0.3">
      <c r="A78" s="2398">
        <v>42826</v>
      </c>
      <c r="B78" s="2399">
        <v>259.88544899999999</v>
      </c>
      <c r="C78" s="2399">
        <v>61.118138999999999</v>
      </c>
      <c r="D78" s="2399">
        <v>7.5908470000000001</v>
      </c>
      <c r="E78" s="2399">
        <v>33.997551000000009</v>
      </c>
      <c r="F78" s="2400">
        <v>362.59198599999996</v>
      </c>
    </row>
    <row r="79" spans="1:10" hidden="1" x14ac:dyDescent="0.3">
      <c r="A79" s="2398">
        <v>42856</v>
      </c>
      <c r="B79" s="2399">
        <v>289.61493899999999</v>
      </c>
      <c r="C79" s="2399">
        <v>51.847866000000003</v>
      </c>
      <c r="D79" s="2399">
        <v>11.355527</v>
      </c>
      <c r="E79" s="2399">
        <v>37.867214999999995</v>
      </c>
      <c r="F79" s="2400">
        <v>390.68554699999999</v>
      </c>
    </row>
    <row r="80" spans="1:10" hidden="1" x14ac:dyDescent="0.3">
      <c r="A80" s="2398">
        <v>42887</v>
      </c>
      <c r="B80" s="2399">
        <v>253.55466699999999</v>
      </c>
      <c r="C80" s="2399">
        <v>59.990659000000001</v>
      </c>
      <c r="D80" s="2399">
        <v>17.969121999999999</v>
      </c>
      <c r="E80" s="2399">
        <v>53.356980999999998</v>
      </c>
      <c r="F80" s="2400">
        <v>384.87142900000003</v>
      </c>
    </row>
    <row r="81" spans="1:6" hidden="1" x14ac:dyDescent="0.3">
      <c r="A81" s="2398">
        <v>42917</v>
      </c>
      <c r="B81" s="2399">
        <v>276.54206199999999</v>
      </c>
      <c r="C81" s="2399">
        <v>62.868993000000003</v>
      </c>
      <c r="D81" s="2399">
        <v>7.8254520000000003</v>
      </c>
      <c r="E81" s="2399">
        <v>43.871718000000001</v>
      </c>
      <c r="F81" s="2400">
        <v>391.10822499999995</v>
      </c>
    </row>
    <row r="82" spans="1:6" hidden="1" x14ac:dyDescent="0.3">
      <c r="A82" s="2398">
        <v>42948</v>
      </c>
      <c r="B82" s="2399">
        <v>304.52462700000001</v>
      </c>
      <c r="C82" s="2399">
        <v>72.811452000000003</v>
      </c>
      <c r="D82" s="2399">
        <v>13.622331000000001</v>
      </c>
      <c r="E82" s="2399">
        <v>39.179689999999994</v>
      </c>
      <c r="F82" s="2400">
        <v>430.13810000000001</v>
      </c>
    </row>
    <row r="83" spans="1:6" hidden="1" x14ac:dyDescent="0.3">
      <c r="A83" s="2398">
        <v>42979</v>
      </c>
      <c r="B83" s="2399">
        <v>223.844401</v>
      </c>
      <c r="C83" s="2399">
        <v>56.833683999999998</v>
      </c>
      <c r="D83" s="2399">
        <v>23.617999999999999</v>
      </c>
      <c r="E83" s="2399">
        <v>38.162030999999999</v>
      </c>
      <c r="F83" s="2400">
        <v>342.45811600000002</v>
      </c>
    </row>
    <row r="84" spans="1:6" hidden="1" x14ac:dyDescent="0.3">
      <c r="A84" s="2398">
        <v>43009</v>
      </c>
      <c r="B84" s="2399">
        <v>229.63985500000001</v>
      </c>
      <c r="C84" s="2399">
        <v>70.042503999999994</v>
      </c>
      <c r="D84" s="2399">
        <v>9.8876899999999992</v>
      </c>
      <c r="E84" s="2399">
        <v>37.228288000000006</v>
      </c>
      <c r="F84" s="2400">
        <v>346.79833700000006</v>
      </c>
    </row>
    <row r="85" spans="1:6" hidden="1" x14ac:dyDescent="0.3">
      <c r="A85" s="2398">
        <v>43040</v>
      </c>
      <c r="B85" s="2399">
        <v>230.37339299999999</v>
      </c>
      <c r="C85" s="2399">
        <v>102.877647</v>
      </c>
      <c r="D85" s="2399">
        <v>8.7727459999999997</v>
      </c>
      <c r="E85" s="2399">
        <v>31.572137999999995</v>
      </c>
      <c r="F85" s="2400">
        <v>373.59592399999997</v>
      </c>
    </row>
    <row r="86" spans="1:6" hidden="1" x14ac:dyDescent="0.3">
      <c r="A86" s="2398">
        <v>43070</v>
      </c>
      <c r="B86" s="2399">
        <v>239.39757299999999</v>
      </c>
      <c r="C86" s="2399">
        <v>97.079510999999997</v>
      </c>
      <c r="D86" s="2399">
        <v>11.683376000000001</v>
      </c>
      <c r="E86" s="2399">
        <v>27.722265000000007</v>
      </c>
      <c r="F86" s="2400">
        <v>375.88272499999999</v>
      </c>
    </row>
    <row r="87" spans="1:6" hidden="1" x14ac:dyDescent="0.3">
      <c r="A87" s="2401">
        <v>43101</v>
      </c>
      <c r="B87" s="2402">
        <v>276.03976999999998</v>
      </c>
      <c r="C87" s="2402">
        <v>53.969467999999999</v>
      </c>
      <c r="D87" s="2402">
        <v>18.685690999999998</v>
      </c>
      <c r="E87" s="2402">
        <v>29.77983900000001</v>
      </c>
      <c r="F87" s="2403">
        <v>378.47476800000004</v>
      </c>
    </row>
    <row r="88" spans="1:6" hidden="1" x14ac:dyDescent="0.3">
      <c r="A88" s="2398">
        <v>43132</v>
      </c>
      <c r="B88" s="2399">
        <v>203.959622</v>
      </c>
      <c r="C88" s="2399">
        <v>67.724095000000005</v>
      </c>
      <c r="D88" s="2399">
        <v>9.9935989999999997</v>
      </c>
      <c r="E88" s="2399">
        <v>30.908878999999999</v>
      </c>
      <c r="F88" s="2400">
        <v>312.58619500000003</v>
      </c>
    </row>
    <row r="89" spans="1:6" hidden="1" x14ac:dyDescent="0.3">
      <c r="A89" s="2398">
        <v>43160</v>
      </c>
      <c r="B89" s="2399">
        <v>202.153876</v>
      </c>
      <c r="C89" s="2399">
        <v>69.712320000000005</v>
      </c>
      <c r="D89" s="2399">
        <v>36.895088999999999</v>
      </c>
      <c r="E89" s="2399">
        <v>37.854708000000002</v>
      </c>
      <c r="F89" s="2400">
        <v>346.615993</v>
      </c>
    </row>
    <row r="90" spans="1:6" hidden="1" x14ac:dyDescent="0.3">
      <c r="A90" s="2398">
        <v>43191</v>
      </c>
      <c r="B90" s="2399">
        <v>175.99469199999999</v>
      </c>
      <c r="C90" s="2399">
        <v>73.353504999999998</v>
      </c>
      <c r="D90" s="2399">
        <v>9.4582719999999991</v>
      </c>
      <c r="E90" s="2399">
        <v>35.273654999999998</v>
      </c>
      <c r="F90" s="2400">
        <v>294.08012400000001</v>
      </c>
    </row>
    <row r="91" spans="1:6" hidden="1" x14ac:dyDescent="0.3">
      <c r="A91" s="2398">
        <v>43221</v>
      </c>
      <c r="B91" s="2399">
        <v>239.26319699999999</v>
      </c>
      <c r="C91" s="2399">
        <v>101.169685</v>
      </c>
      <c r="D91" s="2399">
        <v>9.2102140000000006</v>
      </c>
      <c r="E91" s="2399">
        <v>36.181494999999998</v>
      </c>
      <c r="F91" s="2400">
        <v>385.824591</v>
      </c>
    </row>
    <row r="92" spans="1:6" hidden="1" x14ac:dyDescent="0.3">
      <c r="A92" s="2398">
        <v>43252</v>
      </c>
      <c r="B92" s="2399">
        <v>244.87490099999999</v>
      </c>
      <c r="C92" s="2399">
        <v>66.456429</v>
      </c>
      <c r="D92" s="2399">
        <v>13.102838999999999</v>
      </c>
      <c r="E92" s="2399">
        <v>42.730958999999999</v>
      </c>
      <c r="F92" s="2400">
        <v>367.16512799999998</v>
      </c>
    </row>
    <row r="93" spans="1:6" hidden="1" x14ac:dyDescent="0.3">
      <c r="A93" s="2398">
        <v>43282</v>
      </c>
      <c r="B93" s="2399">
        <v>268.98317500000002</v>
      </c>
      <c r="C93" s="2399">
        <v>70.967664999999997</v>
      </c>
      <c r="D93" s="2399">
        <v>12.001822000000001</v>
      </c>
      <c r="E93" s="2399">
        <v>34.284165000000002</v>
      </c>
      <c r="F93" s="2400">
        <v>386.23682700000006</v>
      </c>
    </row>
    <row r="94" spans="1:6" hidden="1" x14ac:dyDescent="0.3">
      <c r="A94" s="2398">
        <v>43313</v>
      </c>
      <c r="B94" s="2399">
        <v>280.07678399999998</v>
      </c>
      <c r="C94" s="2399">
        <v>69.800085999999993</v>
      </c>
      <c r="D94" s="2399">
        <v>19.413848999999999</v>
      </c>
      <c r="E94" s="2399">
        <v>44.174278000000001</v>
      </c>
      <c r="F94" s="2400">
        <v>413.46499699999998</v>
      </c>
    </row>
    <row r="95" spans="1:6" hidden="1" x14ac:dyDescent="0.3">
      <c r="A95" s="2398">
        <v>43344</v>
      </c>
      <c r="B95" s="2399">
        <v>229.104073</v>
      </c>
      <c r="C95" s="2399">
        <v>75.174757999999997</v>
      </c>
      <c r="D95" s="2399">
        <v>9.319407</v>
      </c>
      <c r="E95" s="2399">
        <v>35.776114</v>
      </c>
      <c r="F95" s="2400">
        <v>349.37435199999999</v>
      </c>
    </row>
    <row r="96" spans="1:6" hidden="1" x14ac:dyDescent="0.3">
      <c r="A96" s="2398">
        <v>43374</v>
      </c>
      <c r="B96" s="2399">
        <v>232.88340199999999</v>
      </c>
      <c r="C96" s="2399">
        <v>99.286843000000005</v>
      </c>
      <c r="D96" s="2399">
        <v>11.396564</v>
      </c>
      <c r="E96" s="2399">
        <v>34.939860000000003</v>
      </c>
      <c r="F96" s="2400">
        <v>378.50666899999999</v>
      </c>
    </row>
    <row r="97" spans="1:6" hidden="1" x14ac:dyDescent="0.3">
      <c r="A97" s="2398">
        <v>43405</v>
      </c>
      <c r="B97" s="2399">
        <v>239.50547900000001</v>
      </c>
      <c r="C97" s="2399">
        <v>91.631730000000005</v>
      </c>
      <c r="D97" s="2399">
        <v>6.9769920000000001</v>
      </c>
      <c r="E97" s="2399">
        <v>33.308155999999997</v>
      </c>
      <c r="F97" s="2400">
        <v>371.42235699999998</v>
      </c>
    </row>
    <row r="98" spans="1:6" hidden="1" x14ac:dyDescent="0.3">
      <c r="A98" s="2398">
        <v>43435</v>
      </c>
      <c r="B98" s="2399">
        <v>272.59127999999998</v>
      </c>
      <c r="C98" s="2399">
        <v>71.706374999999994</v>
      </c>
      <c r="D98" s="2399">
        <v>8.8965169999999993</v>
      </c>
      <c r="E98" s="2399">
        <v>33.803832</v>
      </c>
      <c r="F98" s="2400">
        <v>386.99800399999998</v>
      </c>
    </row>
    <row r="99" spans="1:6" hidden="1" x14ac:dyDescent="0.3">
      <c r="A99" s="2398">
        <v>43466</v>
      </c>
      <c r="B99" s="2399">
        <v>303.532265</v>
      </c>
      <c r="C99" s="2399">
        <v>75.319193999999996</v>
      </c>
      <c r="D99" s="2399">
        <v>10.041487</v>
      </c>
      <c r="E99" s="2399">
        <v>34.925192000000003</v>
      </c>
      <c r="F99" s="2400">
        <v>423.81813799999998</v>
      </c>
    </row>
    <row r="100" spans="1:6" hidden="1" x14ac:dyDescent="0.3">
      <c r="A100" s="2398">
        <v>43497</v>
      </c>
      <c r="B100" s="2399">
        <v>237.718187</v>
      </c>
      <c r="C100" s="2399">
        <v>66.561183</v>
      </c>
      <c r="D100" s="2399">
        <v>9.8629470000000001</v>
      </c>
      <c r="E100" s="2399">
        <v>37.528931</v>
      </c>
      <c r="F100" s="2400">
        <v>351.67124799999999</v>
      </c>
    </row>
    <row r="101" spans="1:6" hidden="1" x14ac:dyDescent="0.3">
      <c r="A101" s="2398">
        <v>43525</v>
      </c>
      <c r="B101" s="2399">
        <v>196.10418000000001</v>
      </c>
      <c r="C101" s="2399">
        <v>77.760188999999997</v>
      </c>
      <c r="D101" s="2399">
        <v>8.2067169999999994</v>
      </c>
      <c r="E101" s="2399">
        <v>35.031973999999998</v>
      </c>
      <c r="F101" s="2400">
        <v>317.10306000000003</v>
      </c>
    </row>
    <row r="102" spans="1:6" hidden="1" x14ac:dyDescent="0.3">
      <c r="A102" s="2398">
        <v>43556</v>
      </c>
      <c r="B102" s="2399">
        <v>230.63819000000001</v>
      </c>
      <c r="C102" s="2399">
        <v>127.887473</v>
      </c>
      <c r="D102" s="2399">
        <v>11.147404</v>
      </c>
      <c r="E102" s="2399">
        <v>36.399636999999998</v>
      </c>
      <c r="F102" s="2400">
        <v>406.07270399999999</v>
      </c>
    </row>
    <row r="103" spans="1:6" hidden="1" x14ac:dyDescent="0.3">
      <c r="A103" s="2398">
        <v>43586</v>
      </c>
      <c r="B103" s="2399">
        <v>277.991603</v>
      </c>
      <c r="C103" s="2399">
        <v>63.813343000000003</v>
      </c>
      <c r="D103" s="2399">
        <v>12.042906</v>
      </c>
      <c r="E103" s="2399">
        <v>35.058844000000001</v>
      </c>
      <c r="F103" s="2400">
        <v>388.90669600000001</v>
      </c>
    </row>
    <row r="104" spans="1:6" hidden="1" x14ac:dyDescent="0.3">
      <c r="A104" s="2398">
        <v>43617</v>
      </c>
      <c r="B104" s="2399">
        <v>248.19874300000001</v>
      </c>
      <c r="C104" s="2399">
        <v>68.735696000000004</v>
      </c>
      <c r="D104" s="2399">
        <v>12.627808999999999</v>
      </c>
      <c r="E104" s="2399">
        <v>40.272264</v>
      </c>
      <c r="F104" s="2400">
        <v>369.83451200000002</v>
      </c>
    </row>
    <row r="105" spans="1:6" hidden="1" x14ac:dyDescent="0.3">
      <c r="A105" s="2398">
        <v>43647</v>
      </c>
      <c r="B105" s="2399">
        <v>225.71867800000001</v>
      </c>
      <c r="C105" s="2399">
        <v>90.078790999999995</v>
      </c>
      <c r="D105" s="2399">
        <v>21.497747</v>
      </c>
      <c r="E105" s="2399">
        <v>38.332016000000003</v>
      </c>
      <c r="F105" s="2400">
        <v>375.62723199999999</v>
      </c>
    </row>
    <row r="106" spans="1:6" hidden="1" x14ac:dyDescent="0.3">
      <c r="A106" s="2398">
        <v>43678</v>
      </c>
      <c r="B106" s="2399">
        <v>313.26755000000003</v>
      </c>
      <c r="C106" s="2399">
        <v>76.748981999999998</v>
      </c>
      <c r="D106" s="2399">
        <v>18.314587</v>
      </c>
      <c r="E106" s="2399">
        <v>45.239902999999998</v>
      </c>
      <c r="F106" s="2400">
        <v>453.57102200000008</v>
      </c>
    </row>
    <row r="107" spans="1:6" hidden="1" x14ac:dyDescent="0.3">
      <c r="A107" s="2398">
        <v>43709</v>
      </c>
      <c r="B107" s="2399">
        <v>237.57028700000001</v>
      </c>
      <c r="C107" s="2399">
        <v>73.094210000000004</v>
      </c>
      <c r="D107" s="2399">
        <v>11.037868</v>
      </c>
      <c r="E107" s="2399">
        <v>36.332877000000003</v>
      </c>
      <c r="F107" s="2400">
        <v>358.03524199999998</v>
      </c>
    </row>
    <row r="108" spans="1:6" hidden="1" x14ac:dyDescent="0.3">
      <c r="A108" s="2398">
        <v>43739</v>
      </c>
      <c r="B108" s="2399">
        <v>284.247885</v>
      </c>
      <c r="C108" s="2399">
        <v>63.423949</v>
      </c>
      <c r="D108" s="2399">
        <v>12.434461000000001</v>
      </c>
      <c r="E108" s="2399">
        <v>40.887667999999998</v>
      </c>
      <c r="F108" s="2400">
        <v>400.99396300000001</v>
      </c>
    </row>
    <row r="109" spans="1:6" hidden="1" x14ac:dyDescent="0.3">
      <c r="A109" s="2398">
        <v>43770</v>
      </c>
      <c r="B109" s="2399">
        <v>221.55847199999999</v>
      </c>
      <c r="C109" s="2399">
        <v>79.661023</v>
      </c>
      <c r="D109" s="2399">
        <v>8.4149840000000005</v>
      </c>
      <c r="E109" s="2399">
        <v>27.278126</v>
      </c>
      <c r="F109" s="2400">
        <v>336.91260499999999</v>
      </c>
    </row>
    <row r="110" spans="1:6" hidden="1" x14ac:dyDescent="0.3">
      <c r="A110" s="2398">
        <v>43800</v>
      </c>
      <c r="B110" s="2399">
        <v>270.23328500000002</v>
      </c>
      <c r="C110" s="2399">
        <v>83.147076999999996</v>
      </c>
      <c r="D110" s="2399">
        <v>10.63932</v>
      </c>
      <c r="E110" s="2399">
        <v>33.302286000000002</v>
      </c>
      <c r="F110" s="2400">
        <v>397.32196799999997</v>
      </c>
    </row>
    <row r="111" spans="1:6" hidden="1" x14ac:dyDescent="0.3">
      <c r="A111" s="2398">
        <v>43831</v>
      </c>
      <c r="B111" s="2399">
        <v>239.48152899999999</v>
      </c>
      <c r="C111" s="2399">
        <v>102.12904</v>
      </c>
      <c r="D111" s="2399">
        <v>8.1191790000000008</v>
      </c>
      <c r="E111" s="2399">
        <v>38.744025000000001</v>
      </c>
      <c r="F111" s="2400">
        <v>388.47377299999999</v>
      </c>
    </row>
    <row r="112" spans="1:6" hidden="1" x14ac:dyDescent="0.3">
      <c r="A112" s="2398">
        <v>43862</v>
      </c>
      <c r="B112" s="2399">
        <v>235.48427000000001</v>
      </c>
      <c r="C112" s="2399">
        <v>71.485218000000003</v>
      </c>
      <c r="D112" s="2399">
        <v>54.754061</v>
      </c>
      <c r="E112" s="2399">
        <v>37.038384000000001</v>
      </c>
      <c r="F112" s="2400">
        <v>398.761933</v>
      </c>
    </row>
    <row r="113" spans="1:11" hidden="1" x14ac:dyDescent="0.3">
      <c r="A113" s="2398">
        <v>43891</v>
      </c>
      <c r="B113" s="2399">
        <v>216.58340799999999</v>
      </c>
      <c r="C113" s="2399">
        <v>55.798383000000001</v>
      </c>
      <c r="D113" s="2399">
        <v>6.4700319999999998</v>
      </c>
      <c r="E113" s="2399">
        <v>36.351478999999998</v>
      </c>
      <c r="F113" s="2400">
        <v>315.20330200000001</v>
      </c>
    </row>
    <row r="114" spans="1:11" hidden="1" x14ac:dyDescent="0.3">
      <c r="A114" s="2398">
        <v>43922</v>
      </c>
      <c r="B114" s="2399">
        <v>130.00830400000001</v>
      </c>
      <c r="C114" s="2399">
        <v>44.040267999999998</v>
      </c>
      <c r="D114" s="2399">
        <v>4.6301420000000002</v>
      </c>
      <c r="E114" s="2399">
        <v>20.35764</v>
      </c>
      <c r="F114" s="2400">
        <v>199.03635400000002</v>
      </c>
    </row>
    <row r="115" spans="1:11" hidden="1" x14ac:dyDescent="0.3">
      <c r="A115" s="2398">
        <v>43952</v>
      </c>
      <c r="B115" s="2399">
        <v>122.826075</v>
      </c>
      <c r="C115" s="2399">
        <v>42.192487999999997</v>
      </c>
      <c r="D115" s="2399">
        <v>6.7991999999999999</v>
      </c>
      <c r="E115" s="2399">
        <v>19.624096999999999</v>
      </c>
      <c r="F115" s="2400">
        <v>191.44186000000002</v>
      </c>
    </row>
    <row r="116" spans="1:11" hidden="1" x14ac:dyDescent="0.3">
      <c r="A116" s="2398">
        <v>43983</v>
      </c>
      <c r="B116" s="2399">
        <v>150.280609</v>
      </c>
      <c r="C116" s="2399">
        <v>57.934928999999997</v>
      </c>
      <c r="D116" s="2399">
        <v>9.8985430000000001</v>
      </c>
      <c r="E116" s="2399">
        <v>25.468888</v>
      </c>
      <c r="F116" s="2400">
        <v>243.58296899999996</v>
      </c>
    </row>
    <row r="117" spans="1:11" hidden="1" x14ac:dyDescent="0.3">
      <c r="A117" s="2398">
        <v>44013</v>
      </c>
      <c r="B117" s="2399">
        <v>171.10065900000001</v>
      </c>
      <c r="C117" s="2399">
        <v>62.231839000000001</v>
      </c>
      <c r="D117" s="2399">
        <v>8.0274099999999997</v>
      </c>
      <c r="E117" s="2399">
        <v>26.65371</v>
      </c>
      <c r="F117" s="2400">
        <v>268.01361800000001</v>
      </c>
    </row>
    <row r="118" spans="1:11" hidden="1" x14ac:dyDescent="0.3">
      <c r="A118" s="2398">
        <v>44044</v>
      </c>
      <c r="B118" s="2399">
        <v>319.52940100000001</v>
      </c>
      <c r="C118" s="2399">
        <v>73.433158000000006</v>
      </c>
      <c r="D118" s="2399">
        <v>9.1668950000000002</v>
      </c>
      <c r="E118" s="2399">
        <v>33.323593000000002</v>
      </c>
      <c r="F118" s="2400">
        <v>435.45304700000003</v>
      </c>
    </row>
    <row r="119" spans="1:11" hidden="1" x14ac:dyDescent="0.3">
      <c r="A119" s="2398">
        <v>44075</v>
      </c>
      <c r="B119" s="2399">
        <v>178.95326600000001</v>
      </c>
      <c r="C119" s="2399">
        <v>100.257238</v>
      </c>
      <c r="D119" s="2399">
        <v>11.829174999999999</v>
      </c>
      <c r="E119" s="2399">
        <v>24.255016000000001</v>
      </c>
      <c r="F119" s="2400">
        <v>315.29469500000005</v>
      </c>
    </row>
    <row r="120" spans="1:11" hidden="1" x14ac:dyDescent="0.3">
      <c r="A120" s="2398">
        <v>44105</v>
      </c>
      <c r="B120" s="2399">
        <v>183.60753700000001</v>
      </c>
      <c r="C120" s="2399">
        <v>55.285085000000002</v>
      </c>
      <c r="D120" s="2399">
        <v>5.6543729999999996</v>
      </c>
      <c r="E120" s="2399">
        <v>23.116522</v>
      </c>
      <c r="F120" s="2400">
        <v>267.73050699999999</v>
      </c>
    </row>
    <row r="121" spans="1:11" hidden="1" x14ac:dyDescent="0.3">
      <c r="A121" s="2398">
        <v>44136</v>
      </c>
      <c r="B121" s="2399">
        <v>191.086972</v>
      </c>
      <c r="C121" s="2399">
        <v>59.222841000000003</v>
      </c>
      <c r="D121" s="2399">
        <v>8.4513060000000007</v>
      </c>
      <c r="E121" s="2399">
        <v>32.276119000000001</v>
      </c>
      <c r="F121" s="2400">
        <v>291.037238</v>
      </c>
    </row>
    <row r="122" spans="1:11" hidden="1" x14ac:dyDescent="0.3">
      <c r="A122" s="2398">
        <v>44166</v>
      </c>
      <c r="B122" s="2399">
        <v>224.268126</v>
      </c>
      <c r="C122" s="2399">
        <v>67.174497000000002</v>
      </c>
      <c r="D122" s="2399">
        <v>8.6459930000000007</v>
      </c>
      <c r="E122" s="2399">
        <v>28.745550000000001</v>
      </c>
      <c r="F122" s="2400">
        <v>328.83416599999998</v>
      </c>
    </row>
    <row r="123" spans="1:11" hidden="1" x14ac:dyDescent="0.3">
      <c r="A123" s="2398">
        <v>44197</v>
      </c>
      <c r="B123" s="2399">
        <v>168.632274</v>
      </c>
      <c r="C123" s="2399">
        <v>79.961414000000005</v>
      </c>
      <c r="D123" s="2399">
        <v>5.4970939999999997</v>
      </c>
      <c r="E123" s="2399">
        <v>26.825990999999998</v>
      </c>
      <c r="F123" s="2400">
        <v>280.91677299999998</v>
      </c>
      <c r="G123" s="2407"/>
      <c r="H123" s="2407"/>
      <c r="I123" s="2407"/>
      <c r="J123" s="2407"/>
      <c r="K123" s="2407"/>
    </row>
    <row r="124" spans="1:11" hidden="1" x14ac:dyDescent="0.3">
      <c r="A124" s="2398">
        <v>44228</v>
      </c>
      <c r="B124" s="2399">
        <v>169.48578599999999</v>
      </c>
      <c r="C124" s="2399">
        <v>71.126624000000007</v>
      </c>
      <c r="D124" s="2399">
        <v>7.9932439999999998</v>
      </c>
      <c r="E124" s="2399">
        <v>33.064444999999999</v>
      </c>
      <c r="F124" s="2400">
        <v>281.7</v>
      </c>
      <c r="G124" s="2407"/>
      <c r="H124" s="2407"/>
      <c r="I124" s="2407"/>
      <c r="J124" s="2407"/>
      <c r="K124" s="2407"/>
    </row>
    <row r="125" spans="1:11" hidden="1" x14ac:dyDescent="0.3">
      <c r="A125" s="2398">
        <v>44256</v>
      </c>
      <c r="B125" s="2399">
        <v>142.00661700000001</v>
      </c>
      <c r="C125" s="2399">
        <v>74.491876000000005</v>
      </c>
      <c r="D125" s="2399">
        <v>6.829682</v>
      </c>
      <c r="E125" s="2399">
        <v>25.001207000000001</v>
      </c>
      <c r="F125" s="2400">
        <v>248.32938200000001</v>
      </c>
      <c r="G125" s="2407"/>
      <c r="H125" s="2407"/>
      <c r="I125" s="2407"/>
      <c r="J125" s="2407"/>
      <c r="K125" s="2407"/>
    </row>
    <row r="126" spans="1:11" hidden="1" x14ac:dyDescent="0.3">
      <c r="A126" s="2398">
        <v>44287</v>
      </c>
      <c r="B126" s="2399">
        <v>161.01977099999999</v>
      </c>
      <c r="C126" s="2399">
        <v>42.693876000000003</v>
      </c>
      <c r="D126" s="2399">
        <v>6.0050610000000004</v>
      </c>
      <c r="E126" s="2399">
        <v>22.196490000000001</v>
      </c>
      <c r="F126" s="2400">
        <v>231.915198</v>
      </c>
      <c r="G126" s="2407"/>
      <c r="H126" s="2407"/>
      <c r="I126" s="2407"/>
      <c r="J126" s="2407"/>
      <c r="K126" s="2407"/>
    </row>
    <row r="127" spans="1:11" hidden="1" x14ac:dyDescent="0.3">
      <c r="A127" s="2398">
        <v>44317</v>
      </c>
      <c r="B127" s="2399">
        <v>150.78252699999999</v>
      </c>
      <c r="C127" s="2399">
        <v>42.213121999999998</v>
      </c>
      <c r="D127" s="2399">
        <v>21.789214999999999</v>
      </c>
      <c r="E127" s="2399">
        <v>26.949366000000001</v>
      </c>
      <c r="F127" s="2400">
        <v>241.73422999999997</v>
      </c>
      <c r="G127" s="2407"/>
      <c r="H127" s="2407"/>
      <c r="I127" s="2407"/>
      <c r="J127" s="2407"/>
      <c r="K127" s="2407"/>
    </row>
    <row r="128" spans="1:11" hidden="1" x14ac:dyDescent="0.3">
      <c r="A128" s="2398">
        <v>44348</v>
      </c>
      <c r="B128" s="2399">
        <v>162.27600000000001</v>
      </c>
      <c r="C128" s="2399">
        <v>63.416823000000001</v>
      </c>
      <c r="D128" s="2399">
        <v>16.990724</v>
      </c>
      <c r="E128" s="2399">
        <v>25.195048</v>
      </c>
      <c r="F128" s="2400">
        <v>267.87859500000002</v>
      </c>
      <c r="G128" s="2407"/>
      <c r="H128" s="2407"/>
      <c r="I128" s="2407"/>
      <c r="J128" s="2407"/>
      <c r="K128" s="2407"/>
    </row>
    <row r="129" spans="1:11" x14ac:dyDescent="0.3">
      <c r="A129" s="2398">
        <v>44378</v>
      </c>
      <c r="B129" s="2399">
        <v>169.630866</v>
      </c>
      <c r="C129" s="2399">
        <v>54.187372000000003</v>
      </c>
      <c r="D129" s="2399">
        <v>9.1654450000000001</v>
      </c>
      <c r="E129" s="2399">
        <v>25.237717</v>
      </c>
      <c r="F129" s="2400">
        <v>258.22140000000002</v>
      </c>
      <c r="G129" s="2407"/>
      <c r="H129" s="2407"/>
      <c r="I129" s="2407"/>
      <c r="J129" s="2407"/>
      <c r="K129" s="2407"/>
    </row>
    <row r="130" spans="1:11" x14ac:dyDescent="0.3">
      <c r="A130" s="2398">
        <v>44409</v>
      </c>
      <c r="B130" s="2399">
        <v>153.781904</v>
      </c>
      <c r="C130" s="2399">
        <v>45.204614999999997</v>
      </c>
      <c r="D130" s="2399">
        <v>10.930372</v>
      </c>
      <c r="E130" s="2399">
        <v>25.759596999999999</v>
      </c>
      <c r="F130" s="2400">
        <v>235.67648800000001</v>
      </c>
      <c r="G130" s="2407"/>
      <c r="H130" s="2407"/>
      <c r="I130" s="2407"/>
      <c r="J130" s="2407"/>
      <c r="K130" s="2407"/>
    </row>
    <row r="131" spans="1:11" x14ac:dyDescent="0.3">
      <c r="A131" s="2398">
        <v>44440</v>
      </c>
      <c r="B131" s="2399">
        <v>148.564809</v>
      </c>
      <c r="C131" s="2399">
        <v>60.365968000000002</v>
      </c>
      <c r="D131" s="2399">
        <v>7.5178409999999998</v>
      </c>
      <c r="E131" s="2399">
        <v>23.700000000001019</v>
      </c>
      <c r="F131" s="2400">
        <v>240.244956</v>
      </c>
      <c r="G131" s="2407"/>
      <c r="H131" s="2407"/>
      <c r="I131" s="2407"/>
      <c r="J131" s="2407"/>
      <c r="K131" s="2407"/>
    </row>
    <row r="132" spans="1:11" x14ac:dyDescent="0.3">
      <c r="A132" s="2398">
        <v>44470</v>
      </c>
      <c r="B132" s="2399">
        <v>184.30607699999999</v>
      </c>
      <c r="C132" s="2399">
        <v>70.821133000000003</v>
      </c>
      <c r="D132" s="2399">
        <v>7.6642479999999997</v>
      </c>
      <c r="E132" s="2399">
        <v>26.546343</v>
      </c>
      <c r="F132" s="2400">
        <v>289.33780100000001</v>
      </c>
      <c r="G132" s="2407"/>
      <c r="H132" s="2407"/>
      <c r="I132" s="2407"/>
      <c r="J132" s="2407"/>
      <c r="K132" s="2407"/>
    </row>
    <row r="133" spans="1:11" x14ac:dyDescent="0.3">
      <c r="A133" s="2398">
        <v>44501</v>
      </c>
      <c r="B133" s="2399">
        <v>148.49675999999999</v>
      </c>
      <c r="C133" s="2399">
        <v>61.965730999999998</v>
      </c>
      <c r="D133" s="2399">
        <v>7.9170030000000002</v>
      </c>
      <c r="E133" s="2399">
        <v>26.170660999999999</v>
      </c>
      <c r="F133" s="2400">
        <v>244.55015499999999</v>
      </c>
      <c r="G133" s="2407"/>
      <c r="H133" s="2407"/>
      <c r="I133" s="2407"/>
      <c r="J133" s="2407"/>
      <c r="K133" s="2407"/>
    </row>
    <row r="134" spans="1:11" x14ac:dyDescent="0.3">
      <c r="A134" s="2398">
        <v>44531</v>
      </c>
      <c r="B134" s="2399">
        <v>177.390342</v>
      </c>
      <c r="C134" s="2399">
        <v>78.508438999999996</v>
      </c>
      <c r="D134" s="2399">
        <v>8.3541249999999998</v>
      </c>
      <c r="E134" s="2399">
        <v>26.390540000000001</v>
      </c>
      <c r="F134" s="2400">
        <v>290.64344599999998</v>
      </c>
      <c r="G134" s="2407"/>
      <c r="H134" s="2407"/>
      <c r="I134" s="2407"/>
      <c r="J134" s="2407"/>
      <c r="K134" s="2407"/>
    </row>
    <row r="135" spans="1:11" x14ac:dyDescent="0.3">
      <c r="A135" s="2398">
        <v>44562</v>
      </c>
      <c r="B135" s="2399">
        <v>151.06929099999999</v>
      </c>
      <c r="C135" s="2399">
        <v>60.126331999999998</v>
      </c>
      <c r="D135" s="2399">
        <v>7.0839679999999996</v>
      </c>
      <c r="E135" s="2399">
        <v>24.372964</v>
      </c>
      <c r="F135" s="2400">
        <v>242.65255500000001</v>
      </c>
      <c r="G135" s="2407"/>
      <c r="H135" s="2407"/>
      <c r="I135" s="2407"/>
      <c r="J135" s="2407"/>
      <c r="K135" s="2407"/>
    </row>
    <row r="136" spans="1:11" x14ac:dyDescent="0.3">
      <c r="A136" s="2398">
        <v>44593</v>
      </c>
      <c r="B136" s="2399">
        <v>137.841576</v>
      </c>
      <c r="C136" s="2399">
        <v>47.447144000000002</v>
      </c>
      <c r="D136" s="2399">
        <v>4.0623110000000002</v>
      </c>
      <c r="E136" s="2399">
        <v>23.131978</v>
      </c>
      <c r="F136" s="2400">
        <v>212.48300900000001</v>
      </c>
      <c r="G136" s="2407"/>
      <c r="H136" s="2407"/>
      <c r="I136" s="2407"/>
      <c r="J136" s="2407"/>
      <c r="K136" s="2407"/>
    </row>
    <row r="137" spans="1:11" x14ac:dyDescent="0.3">
      <c r="A137" s="2398">
        <v>44621</v>
      </c>
      <c r="B137" s="2399">
        <v>145.215474</v>
      </c>
      <c r="C137" s="2399">
        <v>49.277078000000003</v>
      </c>
      <c r="D137" s="2399">
        <v>7.1880350000000002</v>
      </c>
      <c r="E137" s="2399">
        <v>20.365134000000001</v>
      </c>
      <c r="F137" s="2400">
        <v>222.04572099999999</v>
      </c>
      <c r="G137" s="2407"/>
      <c r="H137" s="2407"/>
      <c r="I137" s="2407"/>
      <c r="J137" s="2407"/>
      <c r="K137" s="2407"/>
    </row>
    <row r="138" spans="1:11" x14ac:dyDescent="0.3">
      <c r="A138" s="2398">
        <v>44652</v>
      </c>
      <c r="B138" s="2399">
        <v>268.61574000000002</v>
      </c>
      <c r="C138" s="2399">
        <v>82.208949000000004</v>
      </c>
      <c r="D138" s="2399">
        <v>9.5170919999999999</v>
      </c>
      <c r="E138" s="2399">
        <v>28.726519</v>
      </c>
      <c r="F138" s="2400">
        <v>389.06830000000002</v>
      </c>
      <c r="G138" s="2407"/>
      <c r="H138" s="2407"/>
      <c r="I138" s="2407"/>
      <c r="J138" s="2407"/>
      <c r="K138" s="2407"/>
    </row>
    <row r="139" spans="1:11" x14ac:dyDescent="0.3">
      <c r="A139" s="2398">
        <v>44682</v>
      </c>
      <c r="B139" s="2399">
        <v>151.10556</v>
      </c>
      <c r="C139" s="2399">
        <v>53.034537999999998</v>
      </c>
      <c r="D139" s="2399">
        <v>9.2368109999999994</v>
      </c>
      <c r="E139" s="2399">
        <v>27.432513</v>
      </c>
      <c r="F139" s="2400">
        <v>240.80942200000001</v>
      </c>
      <c r="G139" s="2407"/>
      <c r="H139" s="2407"/>
      <c r="I139" s="2407"/>
      <c r="J139" s="2407"/>
      <c r="K139" s="2407"/>
    </row>
    <row r="140" spans="1:11" x14ac:dyDescent="0.3">
      <c r="A140" s="2398">
        <v>44713</v>
      </c>
      <c r="B140" s="2399">
        <v>167.62098499999999</v>
      </c>
      <c r="C140" s="2399">
        <v>58.649779000000002</v>
      </c>
      <c r="D140" s="2399">
        <v>6.0373089999999996</v>
      </c>
      <c r="E140" s="2399">
        <v>26.749766999999999</v>
      </c>
      <c r="F140" s="2400">
        <v>259.05784</v>
      </c>
      <c r="G140" s="2407"/>
      <c r="H140" s="2407"/>
      <c r="I140" s="2407"/>
      <c r="J140" s="2407"/>
      <c r="K140" s="2407"/>
    </row>
    <row r="141" spans="1:11" ht="17.25" thickBot="1" x14ac:dyDescent="0.35">
      <c r="A141" s="2410">
        <v>44743</v>
      </c>
      <c r="B141" s="2411">
        <v>189.967927</v>
      </c>
      <c r="C141" s="2411">
        <v>49.773918999999999</v>
      </c>
      <c r="D141" s="2411">
        <v>10.22439</v>
      </c>
      <c r="E141" s="2411">
        <v>25.317131</v>
      </c>
      <c r="F141" s="2412">
        <v>275.283367</v>
      </c>
      <c r="G141" s="2407"/>
      <c r="H141" s="2407"/>
      <c r="I141" s="2407"/>
      <c r="J141" s="2407"/>
      <c r="K141" s="2407"/>
    </row>
    <row r="142" spans="1:11" s="2371" customFormat="1" ht="18.95" customHeight="1" thickTop="1" x14ac:dyDescent="0.25">
      <c r="A142" s="2413" t="s">
        <v>5297</v>
      </c>
      <c r="B142" s="2413"/>
      <c r="C142" s="2413"/>
      <c r="D142" s="2413"/>
      <c r="E142" s="2413"/>
      <c r="F142" s="2413"/>
    </row>
    <row r="143" spans="1:11" s="2371" customFormat="1" ht="18.95" customHeight="1" x14ac:dyDescent="0.25">
      <c r="A143" s="2413" t="s">
        <v>5298</v>
      </c>
      <c r="B143" s="2413"/>
      <c r="C143" s="2413"/>
      <c r="D143" s="2413"/>
      <c r="E143" s="2413"/>
      <c r="F143" s="2413"/>
    </row>
    <row r="144" spans="1:11" s="2414" customFormat="1" ht="18.95" customHeight="1" x14ac:dyDescent="0.25">
      <c r="A144" s="745" t="s">
        <v>396</v>
      </c>
    </row>
    <row r="145" spans="1:4" s="2414" customFormat="1" ht="18.95" customHeight="1" x14ac:dyDescent="0.25">
      <c r="A145" s="2415" t="s">
        <v>3907</v>
      </c>
      <c r="B145" s="2416"/>
      <c r="C145" s="2416"/>
      <c r="D145" s="2416"/>
    </row>
    <row r="146" spans="1:4" x14ac:dyDescent="0.3">
      <c r="A146" s="2298"/>
      <c r="B146" s="91"/>
      <c r="C146" s="2268"/>
    </row>
    <row r="147" spans="1:4" x14ac:dyDescent="0.3">
      <c r="A147" s="2298"/>
      <c r="B147" s="91"/>
      <c r="C147" s="2268"/>
    </row>
  </sheetData>
  <pageMargins left="0.7" right="0.7" top="0.75" bottom="0.75" header="0.3" footer="0.3"/>
  <pageSetup paperSize="9" scale="8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AFAF-E33A-418A-9FD4-8BC28AB67047}">
  <dimension ref="A1:DM99"/>
  <sheetViews>
    <sheetView zoomScale="85" zoomScaleNormal="85" zoomScaleSheetLayoutView="115" workbookViewId="0">
      <pane xSplit="1" ySplit="2" topLeftCell="B3" activePane="bottomRight" state="frozen"/>
      <selection activeCell="C112" sqref="C112"/>
      <selection pane="topRight" activeCell="C112" sqref="C112"/>
      <selection pane="bottomLeft" activeCell="C112" sqref="C112"/>
      <selection pane="bottomRight" activeCell="C112" sqref="C112"/>
    </sheetView>
  </sheetViews>
  <sheetFormatPr defaultColWidth="11.140625" defaultRowHeight="15" x14ac:dyDescent="0.25"/>
  <cols>
    <col min="1" max="1" width="10.85546875" style="2420" customWidth="1"/>
    <col min="2" max="2" width="68.42578125" style="1371" customWidth="1"/>
    <col min="3" max="3" width="11.28515625" style="2421" hidden="1" customWidth="1"/>
    <col min="4" max="4" width="6.28515625" style="2421" hidden="1" customWidth="1"/>
    <col min="5" max="5" width="11.28515625" style="2421" hidden="1" customWidth="1"/>
    <col min="6" max="6" width="7" style="2421" hidden="1" customWidth="1"/>
    <col min="7" max="7" width="11.28515625" style="2421" hidden="1" customWidth="1"/>
    <col min="8" max="8" width="7" style="2421" hidden="1" customWidth="1"/>
    <col min="9" max="9" width="11.28515625" style="2421" hidden="1" customWidth="1"/>
    <col min="10" max="10" width="7" style="2421" hidden="1" customWidth="1"/>
    <col min="11" max="11" width="11.28515625" style="2421" hidden="1" customWidth="1"/>
    <col min="12" max="12" width="7" style="2421" hidden="1" customWidth="1"/>
    <col min="13" max="13" width="11.28515625" style="2421" hidden="1" customWidth="1"/>
    <col min="14" max="14" width="6.28515625" style="2421" hidden="1" customWidth="1"/>
    <col min="15" max="15" width="11.28515625" style="2421" hidden="1" customWidth="1"/>
    <col min="16" max="16" width="7" style="2421" hidden="1" customWidth="1"/>
    <col min="17" max="17" width="11.28515625" style="2421" hidden="1" customWidth="1"/>
    <col min="18" max="18" width="6.28515625" style="2421" hidden="1" customWidth="1"/>
    <col min="19" max="19" width="11.28515625" style="2421" hidden="1" customWidth="1"/>
    <col min="20" max="20" width="6.28515625" style="2421" hidden="1" customWidth="1"/>
    <col min="21" max="21" width="11.28515625" style="2421" hidden="1" customWidth="1"/>
    <col min="22" max="22" width="6.28515625" style="2421" hidden="1" customWidth="1"/>
    <col min="23" max="23" width="11.28515625" style="2421" hidden="1" customWidth="1"/>
    <col min="24" max="24" width="6.28515625" style="2421" hidden="1" customWidth="1"/>
    <col min="25" max="25" width="11.28515625" style="2421" hidden="1" customWidth="1"/>
    <col min="26" max="26" width="6.28515625" style="2421" hidden="1" customWidth="1"/>
    <col min="27" max="27" width="11.28515625" style="2421" hidden="1" customWidth="1"/>
    <col min="28" max="28" width="6.28515625" style="2421" hidden="1" customWidth="1"/>
    <col min="29" max="29" width="11.28515625" style="2421" hidden="1" customWidth="1"/>
    <col min="30" max="30" width="6.28515625" style="2421" hidden="1" customWidth="1"/>
    <col min="31" max="31" width="11.28515625" style="2421" hidden="1" customWidth="1"/>
    <col min="32" max="32" width="6.28515625" style="2421" hidden="1" customWidth="1"/>
    <col min="33" max="33" width="11.28515625" style="2421" hidden="1" customWidth="1"/>
    <col min="34" max="34" width="6.28515625" style="2421" hidden="1" customWidth="1"/>
    <col min="35" max="35" width="11.28515625" style="2421" hidden="1" customWidth="1"/>
    <col min="36" max="36" width="6.28515625" style="2421" hidden="1" customWidth="1"/>
    <col min="37" max="37" width="11.28515625" style="2421" hidden="1" customWidth="1"/>
    <col min="38" max="38" width="7" style="2421" hidden="1" customWidth="1"/>
    <col min="39" max="39" width="11.28515625" style="2421" hidden="1" customWidth="1"/>
    <col min="40" max="40" width="6.28515625" style="2421" hidden="1" customWidth="1"/>
    <col min="41" max="41" width="11.28515625" style="2421" hidden="1" customWidth="1"/>
    <col min="42" max="42" width="6.28515625" style="2421" hidden="1" customWidth="1"/>
    <col min="43" max="43" width="11.28515625" style="2421" hidden="1" customWidth="1"/>
    <col min="44" max="44" width="7" style="2421" hidden="1" customWidth="1"/>
    <col min="45" max="45" width="11.28515625" style="2421" hidden="1" customWidth="1"/>
    <col min="46" max="46" width="7" style="2421" hidden="1" customWidth="1"/>
    <col min="47" max="47" width="11.28515625" style="2421" hidden="1" customWidth="1"/>
    <col min="48" max="48" width="6.28515625" style="2421" hidden="1" customWidth="1"/>
    <col min="49" max="49" width="11.28515625" style="2421" hidden="1" customWidth="1"/>
    <col min="50" max="50" width="6.28515625" style="2421" hidden="1" customWidth="1"/>
    <col min="51" max="51" width="11.28515625" style="2421" hidden="1" customWidth="1"/>
    <col min="52" max="52" width="6.28515625" style="2421" hidden="1" customWidth="1"/>
    <col min="53" max="53" width="11.28515625" style="2421" hidden="1" customWidth="1"/>
    <col min="54" max="54" width="6.28515625" style="2421" hidden="1" customWidth="1"/>
    <col min="55" max="55" width="11.28515625" style="2421" hidden="1" customWidth="1"/>
    <col min="56" max="56" width="6.28515625" style="2421" hidden="1" customWidth="1"/>
    <col min="57" max="57" width="11.28515625" style="2421" hidden="1" customWidth="1"/>
    <col min="58" max="58" width="6.28515625" style="2421" hidden="1" customWidth="1"/>
    <col min="59" max="59" width="11.28515625" style="2421" hidden="1" customWidth="1"/>
    <col min="60" max="60" width="6.28515625" style="2421" hidden="1" customWidth="1"/>
    <col min="61" max="61" width="11.28515625" style="2421" hidden="1" customWidth="1"/>
    <col min="62" max="62" width="6.28515625" style="2421" hidden="1" customWidth="1"/>
    <col min="63" max="63" width="11.28515625" style="2421" hidden="1" customWidth="1"/>
    <col min="64" max="64" width="6.28515625" style="2421" hidden="1" customWidth="1"/>
    <col min="65" max="65" width="11.28515625" style="2421" hidden="1" customWidth="1"/>
    <col min="66" max="66" width="6.28515625" style="2421" hidden="1" customWidth="1"/>
    <col min="67" max="106" width="13.85546875" style="2421" hidden="1" customWidth="1"/>
    <col min="107" max="112" width="16.42578125" style="2421" customWidth="1"/>
    <col min="113" max="113" width="11.42578125" style="2054" customWidth="1"/>
    <col min="114" max="16384" width="11.140625" style="1371"/>
  </cols>
  <sheetData>
    <row r="1" spans="1:117" s="1470" customFormat="1" ht="18.75" x14ac:dyDescent="0.3">
      <c r="A1" s="2417" t="s">
        <v>5299</v>
      </c>
      <c r="B1" s="1457"/>
      <c r="C1" s="2418"/>
      <c r="D1" s="2418"/>
      <c r="E1" s="2418"/>
      <c r="F1" s="2418"/>
      <c r="G1" s="2418"/>
      <c r="H1" s="2418"/>
      <c r="I1" s="2418"/>
      <c r="J1" s="2418"/>
      <c r="K1" s="2418"/>
      <c r="L1" s="2418"/>
      <c r="M1" s="2418"/>
      <c r="N1" s="2418"/>
      <c r="O1" s="2419"/>
      <c r="P1" s="2419"/>
      <c r="Q1" s="2419"/>
      <c r="R1" s="2419"/>
      <c r="S1" s="2419"/>
      <c r="T1" s="2419"/>
      <c r="U1" s="2419"/>
      <c r="V1" s="2419"/>
      <c r="W1" s="2419"/>
      <c r="X1" s="2419"/>
      <c r="Y1" s="2419"/>
      <c r="Z1" s="2419"/>
      <c r="AA1" s="2419"/>
      <c r="AB1" s="2419"/>
      <c r="AC1" s="2419"/>
      <c r="AD1" s="2419"/>
      <c r="AE1" s="2419"/>
      <c r="AF1" s="2419"/>
      <c r="AG1" s="2419"/>
      <c r="AH1" s="2419"/>
      <c r="AI1" s="2419"/>
      <c r="AJ1" s="2419"/>
      <c r="AK1" s="2419"/>
      <c r="AL1" s="2419"/>
      <c r="AM1" s="2419"/>
      <c r="AN1" s="2419"/>
      <c r="AO1" s="2419"/>
      <c r="AP1" s="2419"/>
      <c r="AQ1" s="2419"/>
      <c r="AR1" s="2419"/>
      <c r="AS1" s="2419"/>
      <c r="AT1" s="2419"/>
      <c r="AU1" s="2419"/>
      <c r="AV1" s="2419"/>
      <c r="AW1" s="2419"/>
      <c r="AX1" s="2419"/>
      <c r="AY1" s="2419"/>
      <c r="AZ1" s="2419"/>
      <c r="BA1" s="2419"/>
      <c r="BB1" s="2419"/>
      <c r="BC1" s="2419"/>
      <c r="BD1" s="2419"/>
      <c r="BE1" s="2419"/>
      <c r="BF1" s="2419"/>
      <c r="BG1" s="2419"/>
      <c r="BH1" s="2419"/>
      <c r="BI1" s="2419"/>
      <c r="BJ1" s="2419"/>
      <c r="BK1" s="2419"/>
      <c r="BL1" s="2419"/>
      <c r="BM1" s="2419"/>
      <c r="BN1" s="2419"/>
      <c r="BO1" s="2419"/>
      <c r="BP1" s="2419"/>
      <c r="BQ1" s="2419"/>
      <c r="BR1" s="2419"/>
      <c r="BS1" s="2419"/>
      <c r="BT1" s="2419"/>
      <c r="BU1" s="2419"/>
      <c r="BV1" s="2419"/>
      <c r="BW1" s="2419"/>
      <c r="BX1" s="2419"/>
      <c r="BY1" s="2419"/>
      <c r="BZ1" s="2419"/>
      <c r="CA1" s="2419"/>
      <c r="CB1" s="2419"/>
      <c r="CC1" s="2419"/>
      <c r="CD1" s="2419"/>
      <c r="CE1" s="2419"/>
      <c r="CF1" s="2419"/>
      <c r="CG1" s="2419"/>
      <c r="CH1" s="2419"/>
      <c r="CI1" s="2419"/>
      <c r="CJ1" s="2419"/>
      <c r="CK1" s="2419"/>
      <c r="CL1" s="2419"/>
      <c r="CM1" s="2419"/>
      <c r="CN1" s="2419"/>
      <c r="CO1" s="2419"/>
      <c r="CP1" s="2419"/>
      <c r="CQ1" s="2419"/>
      <c r="CR1" s="2419"/>
      <c r="CS1" s="2419"/>
      <c r="CT1" s="2419"/>
      <c r="CU1" s="2419"/>
      <c r="CV1" s="2419"/>
      <c r="CW1" s="2419"/>
      <c r="CX1" s="2419"/>
      <c r="CY1" s="2419"/>
      <c r="CZ1" s="2419"/>
      <c r="DA1" s="2419"/>
      <c r="DB1" s="2419"/>
      <c r="DC1" s="2419"/>
      <c r="DD1" s="2419"/>
      <c r="DE1" s="2419"/>
      <c r="DF1" s="2419"/>
      <c r="DG1" s="2419"/>
      <c r="DH1" s="2419"/>
      <c r="DI1" s="2054"/>
    </row>
    <row r="2" spans="1:117" ht="15.75" thickBot="1" x14ac:dyDescent="0.3">
      <c r="O2" s="3554"/>
      <c r="P2" s="3554"/>
      <c r="Q2" s="2422"/>
      <c r="R2" s="2422"/>
      <c r="S2" s="2422"/>
      <c r="T2" s="2422"/>
      <c r="U2" s="3554"/>
      <c r="V2" s="3554"/>
      <c r="W2" s="2422"/>
      <c r="X2" s="2422"/>
      <c r="Y2" s="2422"/>
      <c r="Z2" s="2422"/>
      <c r="AA2" s="2422"/>
      <c r="AB2" s="2422"/>
      <c r="AC2" s="2422"/>
      <c r="AD2" s="2422"/>
      <c r="AE2" s="2422"/>
      <c r="AF2" s="2422"/>
      <c r="AG2" s="2422"/>
      <c r="AH2" s="2422"/>
      <c r="AI2" s="2422"/>
      <c r="AJ2" s="2422"/>
      <c r="AK2" s="2422"/>
      <c r="AL2" s="2422"/>
      <c r="AM2" s="2422"/>
      <c r="AN2" s="2422"/>
      <c r="AO2" s="2422"/>
      <c r="AP2" s="2422"/>
      <c r="AQ2" s="2422"/>
      <c r="AR2" s="2422"/>
      <c r="AS2" s="2422"/>
      <c r="AT2" s="2422"/>
      <c r="AU2" s="2422"/>
      <c r="AV2" s="2422"/>
      <c r="AW2" s="2422"/>
      <c r="AX2" s="2422"/>
      <c r="AY2" s="2422"/>
      <c r="AZ2" s="2422"/>
      <c r="BA2" s="2422"/>
      <c r="BB2" s="2422"/>
      <c r="BC2" s="2422"/>
      <c r="BD2" s="2422"/>
      <c r="BE2" s="2422"/>
      <c r="BF2" s="2422"/>
      <c r="BG2" s="2422"/>
      <c r="BH2" s="2422"/>
      <c r="BI2" s="2422"/>
      <c r="BJ2" s="2422"/>
      <c r="BK2" s="2422"/>
      <c r="BL2" s="2422"/>
      <c r="BM2" s="2422"/>
      <c r="BN2" s="2422"/>
      <c r="BO2" s="2422"/>
      <c r="BP2" s="2422"/>
      <c r="BQ2" s="2422"/>
      <c r="BR2" s="2422"/>
      <c r="BS2" s="2422"/>
      <c r="BT2" s="2422"/>
      <c r="BU2" s="2422"/>
      <c r="BV2" s="2422"/>
      <c r="BW2" s="2422"/>
      <c r="BX2" s="2422"/>
      <c r="BY2" s="2422"/>
      <c r="BZ2" s="2422"/>
      <c r="CA2" s="2422"/>
      <c r="CB2" s="2422"/>
      <c r="CC2" s="2422"/>
      <c r="CD2" s="2422"/>
      <c r="CE2" s="2423"/>
      <c r="CF2" s="2423"/>
      <c r="CG2" s="3553"/>
      <c r="CH2" s="3553"/>
      <c r="CI2" s="3553"/>
      <c r="CJ2" s="3553"/>
      <c r="CK2" s="3553"/>
      <c r="CL2" s="3553"/>
      <c r="CM2" s="3553"/>
      <c r="CN2" s="3553"/>
      <c r="CO2" s="3553"/>
      <c r="CP2" s="3553"/>
      <c r="CQ2" s="3553"/>
      <c r="CR2" s="3553"/>
      <c r="CS2" s="3553"/>
      <c r="CT2" s="3553"/>
      <c r="CU2" s="3553"/>
      <c r="CV2" s="3553"/>
      <c r="CW2" s="3553"/>
      <c r="CX2" s="3553"/>
      <c r="CY2" s="3553"/>
      <c r="CZ2" s="3553"/>
      <c r="DA2" s="3553"/>
      <c r="DB2" s="3553"/>
      <c r="DC2" s="3553"/>
      <c r="DD2" s="3553"/>
      <c r="DE2" s="3553"/>
      <c r="DF2" s="3553"/>
      <c r="DG2" s="3553" t="s">
        <v>4305</v>
      </c>
      <c r="DH2" s="3553"/>
    </row>
    <row r="3" spans="1:117" s="2424" customFormat="1" ht="18" thickTop="1" thickBot="1" x14ac:dyDescent="0.35">
      <c r="A3" s="3555" t="s">
        <v>5300</v>
      </c>
      <c r="B3" s="3543" t="s">
        <v>5301</v>
      </c>
      <c r="C3" s="3557">
        <v>43101</v>
      </c>
      <c r="D3" s="3552"/>
      <c r="E3" s="3551">
        <v>43132</v>
      </c>
      <c r="F3" s="3552"/>
      <c r="G3" s="3551">
        <v>43160</v>
      </c>
      <c r="H3" s="3552"/>
      <c r="I3" s="3551">
        <v>43191</v>
      </c>
      <c r="J3" s="3552"/>
      <c r="K3" s="3551">
        <v>43221</v>
      </c>
      <c r="L3" s="3552"/>
      <c r="M3" s="3551">
        <v>43252</v>
      </c>
      <c r="N3" s="3552"/>
      <c r="O3" s="3551">
        <v>43282</v>
      </c>
      <c r="P3" s="3552"/>
      <c r="Q3" s="3551">
        <v>43313</v>
      </c>
      <c r="R3" s="3557"/>
      <c r="S3" s="3558">
        <v>43344</v>
      </c>
      <c r="T3" s="3558"/>
      <c r="U3" s="3558">
        <v>43374</v>
      </c>
      <c r="V3" s="3558"/>
      <c r="W3" s="3558">
        <v>43405</v>
      </c>
      <c r="X3" s="3558"/>
      <c r="Y3" s="3558">
        <v>43435</v>
      </c>
      <c r="Z3" s="3560"/>
      <c r="AA3" s="3558">
        <v>43466</v>
      </c>
      <c r="AB3" s="3560"/>
      <c r="AC3" s="3558">
        <v>43497</v>
      </c>
      <c r="AD3" s="3560"/>
      <c r="AE3" s="3558">
        <v>43525</v>
      </c>
      <c r="AF3" s="3560"/>
      <c r="AG3" s="3559">
        <v>43556</v>
      </c>
      <c r="AH3" s="3559"/>
      <c r="AI3" s="3559">
        <v>43586</v>
      </c>
      <c r="AJ3" s="3559"/>
      <c r="AK3" s="3559">
        <v>43617</v>
      </c>
      <c r="AL3" s="3559"/>
      <c r="AM3" s="3559">
        <v>43647</v>
      </c>
      <c r="AN3" s="3559"/>
      <c r="AO3" s="3561">
        <v>43678</v>
      </c>
      <c r="AP3" s="3562"/>
      <c r="AQ3" s="3559">
        <v>43709</v>
      </c>
      <c r="AR3" s="3559"/>
      <c r="AS3" s="3559">
        <v>43739</v>
      </c>
      <c r="AT3" s="3559"/>
      <c r="AU3" s="3561">
        <v>43770</v>
      </c>
      <c r="AV3" s="3562"/>
      <c r="AW3" s="3561">
        <v>43800</v>
      </c>
      <c r="AX3" s="3562"/>
      <c r="AY3" s="3563">
        <v>43831</v>
      </c>
      <c r="AZ3" s="3564"/>
      <c r="BA3" s="3563">
        <v>43862</v>
      </c>
      <c r="BB3" s="3564"/>
      <c r="BC3" s="3563">
        <v>43891</v>
      </c>
      <c r="BD3" s="3564"/>
      <c r="BE3" s="3563">
        <v>43922</v>
      </c>
      <c r="BF3" s="3564"/>
      <c r="BG3" s="3563">
        <v>43952</v>
      </c>
      <c r="BH3" s="3564"/>
      <c r="BI3" s="3563">
        <v>43983</v>
      </c>
      <c r="BJ3" s="3564"/>
      <c r="BK3" s="3563">
        <v>44013</v>
      </c>
      <c r="BL3" s="3564"/>
      <c r="BM3" s="3563">
        <v>44044</v>
      </c>
      <c r="BN3" s="3564"/>
      <c r="BO3" s="3563">
        <v>44075</v>
      </c>
      <c r="BP3" s="3564"/>
      <c r="BQ3" s="3563">
        <v>44105</v>
      </c>
      <c r="BR3" s="3564"/>
      <c r="BS3" s="3563">
        <v>44136</v>
      </c>
      <c r="BT3" s="3564"/>
      <c r="BU3" s="3563">
        <v>44166</v>
      </c>
      <c r="BV3" s="3564"/>
      <c r="BW3" s="3563">
        <v>44197</v>
      </c>
      <c r="BX3" s="3564"/>
      <c r="BY3" s="3563">
        <v>44228</v>
      </c>
      <c r="BZ3" s="3564"/>
      <c r="CA3" s="3563">
        <v>44256</v>
      </c>
      <c r="CB3" s="3564"/>
      <c r="CC3" s="3563">
        <v>44287</v>
      </c>
      <c r="CD3" s="3564"/>
      <c r="CE3" s="3563">
        <v>44317</v>
      </c>
      <c r="CF3" s="3564"/>
      <c r="CG3" s="3563">
        <v>44348</v>
      </c>
      <c r="CH3" s="3564"/>
      <c r="CI3" s="3563">
        <v>44378</v>
      </c>
      <c r="CJ3" s="3564"/>
      <c r="CK3" s="3563">
        <v>44409</v>
      </c>
      <c r="CL3" s="3564"/>
      <c r="CM3" s="3563">
        <v>44440</v>
      </c>
      <c r="CN3" s="3564"/>
      <c r="CO3" s="3563">
        <v>44470</v>
      </c>
      <c r="CP3" s="3564"/>
      <c r="CQ3" s="3563">
        <v>44501</v>
      </c>
      <c r="CR3" s="3564"/>
      <c r="CS3" s="3563">
        <v>44531</v>
      </c>
      <c r="CT3" s="3564"/>
      <c r="CU3" s="3563">
        <v>44562</v>
      </c>
      <c r="CV3" s="3564"/>
      <c r="CW3" s="3563">
        <v>44593</v>
      </c>
      <c r="CX3" s="3564"/>
      <c r="CY3" s="3563">
        <v>44621</v>
      </c>
      <c r="CZ3" s="3564"/>
      <c r="DA3" s="3563">
        <v>44652</v>
      </c>
      <c r="DB3" s="3564"/>
      <c r="DC3" s="3563">
        <v>44682</v>
      </c>
      <c r="DD3" s="3564"/>
      <c r="DE3" s="3563">
        <v>44713</v>
      </c>
      <c r="DF3" s="3564"/>
      <c r="DG3" s="3563">
        <v>44743</v>
      </c>
      <c r="DH3" s="3564"/>
      <c r="DI3" s="2054"/>
    </row>
    <row r="4" spans="1:117" s="2424" customFormat="1" ht="17.25" thickBot="1" x14ac:dyDescent="0.35">
      <c r="A4" s="3556"/>
      <c r="B4" s="3411"/>
      <c r="C4" s="2425" t="s">
        <v>4665</v>
      </c>
      <c r="D4" s="2426" t="s">
        <v>4666</v>
      </c>
      <c r="E4" s="2427" t="s">
        <v>4665</v>
      </c>
      <c r="F4" s="2426" t="s">
        <v>4666</v>
      </c>
      <c r="G4" s="2427" t="s">
        <v>4665</v>
      </c>
      <c r="H4" s="2426" t="s">
        <v>4666</v>
      </c>
      <c r="I4" s="2427" t="s">
        <v>4665</v>
      </c>
      <c r="J4" s="2426" t="s">
        <v>4666</v>
      </c>
      <c r="K4" s="2427" t="s">
        <v>4665</v>
      </c>
      <c r="L4" s="2426" t="s">
        <v>4666</v>
      </c>
      <c r="M4" s="2427" t="s">
        <v>4665</v>
      </c>
      <c r="N4" s="2426" t="s">
        <v>4666</v>
      </c>
      <c r="O4" s="2427" t="s">
        <v>4665</v>
      </c>
      <c r="P4" s="2426" t="s">
        <v>4666</v>
      </c>
      <c r="Q4" s="2426" t="s">
        <v>4665</v>
      </c>
      <c r="R4" s="2428" t="s">
        <v>4666</v>
      </c>
      <c r="S4" s="2429" t="s">
        <v>4665</v>
      </c>
      <c r="T4" s="2429" t="s">
        <v>4666</v>
      </c>
      <c r="U4" s="2429" t="s">
        <v>4665</v>
      </c>
      <c r="V4" s="2429" t="s">
        <v>4666</v>
      </c>
      <c r="W4" s="2429" t="s">
        <v>4665</v>
      </c>
      <c r="X4" s="2429" t="s">
        <v>4666</v>
      </c>
      <c r="Y4" s="2429" t="s">
        <v>4665</v>
      </c>
      <c r="Z4" s="2430" t="s">
        <v>4666</v>
      </c>
      <c r="AA4" s="2429" t="s">
        <v>4665</v>
      </c>
      <c r="AB4" s="2430" t="s">
        <v>4666</v>
      </c>
      <c r="AC4" s="2429" t="s">
        <v>4665</v>
      </c>
      <c r="AD4" s="2430" t="s">
        <v>4666</v>
      </c>
      <c r="AE4" s="2429" t="s">
        <v>4665</v>
      </c>
      <c r="AF4" s="2430" t="s">
        <v>4666</v>
      </c>
      <c r="AG4" s="2431" t="s">
        <v>4665</v>
      </c>
      <c r="AH4" s="2431" t="s">
        <v>4666</v>
      </c>
      <c r="AI4" s="2431" t="s">
        <v>4665</v>
      </c>
      <c r="AJ4" s="2431" t="s">
        <v>4666</v>
      </c>
      <c r="AK4" s="2431" t="s">
        <v>4665</v>
      </c>
      <c r="AL4" s="2431" t="s">
        <v>4666</v>
      </c>
      <c r="AM4" s="2431" t="s">
        <v>4665</v>
      </c>
      <c r="AN4" s="2431" t="s">
        <v>4666</v>
      </c>
      <c r="AO4" s="2431" t="s">
        <v>4665</v>
      </c>
      <c r="AP4" s="2431" t="s">
        <v>4666</v>
      </c>
      <c r="AQ4" s="2431" t="s">
        <v>4665</v>
      </c>
      <c r="AR4" s="2431" t="s">
        <v>4666</v>
      </c>
      <c r="AS4" s="2431" t="s">
        <v>4665</v>
      </c>
      <c r="AT4" s="2431" t="s">
        <v>4666</v>
      </c>
      <c r="AU4" s="2431" t="s">
        <v>4665</v>
      </c>
      <c r="AV4" s="2431" t="s">
        <v>4666</v>
      </c>
      <c r="AW4" s="2431" t="s">
        <v>4665</v>
      </c>
      <c r="AX4" s="2431" t="s">
        <v>4666</v>
      </c>
      <c r="AY4" s="2431" t="s">
        <v>4665</v>
      </c>
      <c r="AZ4" s="2431" t="s">
        <v>4666</v>
      </c>
      <c r="BA4" s="2431" t="s">
        <v>4665</v>
      </c>
      <c r="BB4" s="2431" t="s">
        <v>4666</v>
      </c>
      <c r="BC4" s="2432" t="s">
        <v>4665</v>
      </c>
      <c r="BD4" s="2432" t="s">
        <v>4666</v>
      </c>
      <c r="BE4" s="2432" t="s">
        <v>4665</v>
      </c>
      <c r="BF4" s="2432" t="s">
        <v>4666</v>
      </c>
      <c r="BG4" s="2432" t="s">
        <v>4665</v>
      </c>
      <c r="BH4" s="2432" t="s">
        <v>4666</v>
      </c>
      <c r="BI4" s="2432" t="s">
        <v>4665</v>
      </c>
      <c r="BJ4" s="2432" t="s">
        <v>4666</v>
      </c>
      <c r="BK4" s="2432" t="s">
        <v>4665</v>
      </c>
      <c r="BL4" s="2432" t="s">
        <v>4666</v>
      </c>
      <c r="BM4" s="2432" t="s">
        <v>4665</v>
      </c>
      <c r="BN4" s="2432" t="s">
        <v>4666</v>
      </c>
      <c r="BO4" s="2432" t="s">
        <v>4665</v>
      </c>
      <c r="BP4" s="2432" t="s">
        <v>4666</v>
      </c>
      <c r="BQ4" s="2432" t="s">
        <v>4665</v>
      </c>
      <c r="BR4" s="2432" t="s">
        <v>4666</v>
      </c>
      <c r="BS4" s="2432" t="s">
        <v>4665</v>
      </c>
      <c r="BT4" s="2432" t="s">
        <v>4666</v>
      </c>
      <c r="BU4" s="2432" t="s">
        <v>4665</v>
      </c>
      <c r="BV4" s="2432" t="s">
        <v>4666</v>
      </c>
      <c r="BW4" s="2432" t="s">
        <v>4665</v>
      </c>
      <c r="BX4" s="2432" t="s">
        <v>4666</v>
      </c>
      <c r="BY4" s="2432" t="s">
        <v>4665</v>
      </c>
      <c r="BZ4" s="2432" t="s">
        <v>4666</v>
      </c>
      <c r="CA4" s="2432" t="s">
        <v>4665</v>
      </c>
      <c r="CB4" s="2432" t="s">
        <v>4666</v>
      </c>
      <c r="CC4" s="2432" t="s">
        <v>4665</v>
      </c>
      <c r="CD4" s="2432" t="s">
        <v>4666</v>
      </c>
      <c r="CE4" s="2432" t="s">
        <v>4665</v>
      </c>
      <c r="CF4" s="2432" t="s">
        <v>4666</v>
      </c>
      <c r="CG4" s="2432" t="s">
        <v>4665</v>
      </c>
      <c r="CH4" s="2432" t="s">
        <v>4666</v>
      </c>
      <c r="CI4" s="2432" t="s">
        <v>4665</v>
      </c>
      <c r="CJ4" s="2432" t="s">
        <v>4666</v>
      </c>
      <c r="CK4" s="2432" t="s">
        <v>4665</v>
      </c>
      <c r="CL4" s="2432" t="s">
        <v>4666</v>
      </c>
      <c r="CM4" s="2432" t="s">
        <v>4665</v>
      </c>
      <c r="CN4" s="2432" t="s">
        <v>4666</v>
      </c>
      <c r="CO4" s="2432" t="s">
        <v>4665</v>
      </c>
      <c r="CP4" s="2432" t="s">
        <v>4666</v>
      </c>
      <c r="CQ4" s="2432" t="s">
        <v>4665</v>
      </c>
      <c r="CR4" s="2432" t="s">
        <v>4666</v>
      </c>
      <c r="CS4" s="2432" t="s">
        <v>4665</v>
      </c>
      <c r="CT4" s="2432" t="s">
        <v>4666</v>
      </c>
      <c r="CU4" s="2432" t="s">
        <v>4665</v>
      </c>
      <c r="CV4" s="2432" t="s">
        <v>4666</v>
      </c>
      <c r="CW4" s="2432" t="s">
        <v>4665</v>
      </c>
      <c r="CX4" s="2432" t="s">
        <v>4666</v>
      </c>
      <c r="CY4" s="2432" t="s">
        <v>4665</v>
      </c>
      <c r="CZ4" s="2432" t="s">
        <v>4666</v>
      </c>
      <c r="DA4" s="2432" t="s">
        <v>4665</v>
      </c>
      <c r="DB4" s="2432" t="s">
        <v>4666</v>
      </c>
      <c r="DC4" s="2432" t="s">
        <v>4665</v>
      </c>
      <c r="DD4" s="2432" t="s">
        <v>4666</v>
      </c>
      <c r="DE4" s="2432" t="s">
        <v>4665</v>
      </c>
      <c r="DF4" s="2432" t="s">
        <v>4666</v>
      </c>
      <c r="DG4" s="2432" t="s">
        <v>4665</v>
      </c>
      <c r="DH4" s="2432" t="s">
        <v>4666</v>
      </c>
      <c r="DI4" s="2054"/>
    </row>
    <row r="5" spans="1:117" s="2424" customFormat="1" ht="17.25" thickBot="1" x14ac:dyDescent="0.35">
      <c r="A5" s="3565" t="s">
        <v>4285</v>
      </c>
      <c r="B5" s="3566"/>
      <c r="C5" s="3566"/>
      <c r="D5" s="3566"/>
      <c r="E5" s="3566"/>
      <c r="F5" s="3566"/>
      <c r="G5" s="3566"/>
      <c r="H5" s="3566"/>
      <c r="I5" s="3566"/>
      <c r="J5" s="3566"/>
      <c r="K5" s="3566"/>
      <c r="L5" s="3566"/>
      <c r="M5" s="3566"/>
      <c r="N5" s="3566"/>
      <c r="O5" s="3566"/>
      <c r="P5" s="3566"/>
      <c r="Q5" s="3566"/>
      <c r="R5" s="3566"/>
      <c r="S5" s="3566"/>
      <c r="T5" s="3566"/>
      <c r="U5" s="3566"/>
      <c r="V5" s="3566"/>
      <c r="W5" s="3566"/>
      <c r="X5" s="3566"/>
      <c r="Y5" s="3566"/>
      <c r="Z5" s="3566"/>
      <c r="AA5" s="3566"/>
      <c r="AB5" s="3566"/>
      <c r="AC5" s="3566"/>
      <c r="AD5" s="3566"/>
      <c r="AE5" s="3566"/>
      <c r="AF5" s="3566"/>
      <c r="AG5" s="3566"/>
      <c r="AH5" s="3566"/>
      <c r="AI5" s="3566"/>
      <c r="AJ5" s="3566"/>
      <c r="AK5" s="3566"/>
      <c r="AL5" s="3566"/>
      <c r="AM5" s="3566"/>
      <c r="AN5" s="3566"/>
      <c r="AO5" s="3566"/>
      <c r="AP5" s="3566"/>
      <c r="AQ5" s="3566"/>
      <c r="AR5" s="3566"/>
      <c r="AS5" s="3566"/>
      <c r="AT5" s="3566"/>
      <c r="AU5" s="3566"/>
      <c r="AV5" s="3566"/>
      <c r="AW5" s="3566"/>
      <c r="AX5" s="3566"/>
      <c r="AY5" s="3566"/>
      <c r="AZ5" s="3566"/>
      <c r="BA5" s="3566"/>
      <c r="BB5" s="3566"/>
      <c r="BC5" s="3566"/>
      <c r="BD5" s="3566"/>
      <c r="BE5" s="3566"/>
      <c r="BF5" s="3566"/>
      <c r="BG5" s="3566"/>
      <c r="BH5" s="3566"/>
      <c r="BI5" s="3566"/>
      <c r="BJ5" s="3566"/>
      <c r="BK5" s="3566"/>
      <c r="BL5" s="3566"/>
      <c r="BM5" s="3566"/>
      <c r="BN5" s="3566"/>
      <c r="BO5" s="3566"/>
      <c r="BP5" s="3566"/>
      <c r="BQ5" s="3566"/>
      <c r="BR5" s="3566"/>
      <c r="BS5" s="3566"/>
      <c r="BT5" s="3566"/>
      <c r="BU5" s="3566"/>
      <c r="BV5" s="3566"/>
      <c r="BW5" s="3566"/>
      <c r="BX5" s="3566"/>
      <c r="BY5" s="3566"/>
      <c r="BZ5" s="3566"/>
      <c r="CA5" s="3566"/>
      <c r="CB5" s="3566"/>
      <c r="CC5" s="3566"/>
      <c r="CD5" s="3566"/>
      <c r="CE5" s="3566"/>
      <c r="CF5" s="3566"/>
      <c r="CG5" s="3566"/>
      <c r="CH5" s="3566"/>
      <c r="CI5" s="3566"/>
      <c r="CJ5" s="3566"/>
      <c r="CK5" s="3566"/>
      <c r="CL5" s="3566"/>
      <c r="CM5" s="3566"/>
      <c r="CN5" s="3566"/>
      <c r="CO5" s="3566"/>
      <c r="CP5" s="3566"/>
      <c r="CQ5" s="3566"/>
      <c r="CR5" s="3566"/>
      <c r="CS5" s="3566"/>
      <c r="CT5" s="3567"/>
      <c r="CU5" s="2433"/>
      <c r="CV5" s="2433"/>
      <c r="CW5" s="2433"/>
      <c r="CX5" s="2434"/>
      <c r="CY5" s="2433"/>
      <c r="CZ5" s="2434"/>
      <c r="DA5" s="2433"/>
      <c r="DB5" s="2434"/>
      <c r="DC5" s="2433"/>
      <c r="DD5" s="2434"/>
      <c r="DE5" s="2433"/>
      <c r="DF5" s="2434"/>
      <c r="DG5" s="2433"/>
      <c r="DH5" s="2434"/>
      <c r="DI5" s="2054"/>
    </row>
    <row r="6" spans="1:117" s="2424" customFormat="1" ht="17.25" x14ac:dyDescent="0.3">
      <c r="A6" s="2435" t="s">
        <v>5263</v>
      </c>
      <c r="B6" s="2436" t="s">
        <v>3879</v>
      </c>
      <c r="C6" s="2437">
        <v>13.525</v>
      </c>
      <c r="D6" s="2437">
        <v>0</v>
      </c>
      <c r="E6" s="2437">
        <v>32.814999999999998</v>
      </c>
      <c r="F6" s="2437">
        <v>0</v>
      </c>
      <c r="G6" s="2437">
        <v>66.375</v>
      </c>
      <c r="H6" s="2437">
        <v>0</v>
      </c>
      <c r="I6" s="2437">
        <v>25.5</v>
      </c>
      <c r="J6" s="2437">
        <v>0.5</v>
      </c>
      <c r="K6" s="2438">
        <v>36.774999999999999</v>
      </c>
      <c r="L6" s="2437">
        <v>0</v>
      </c>
      <c r="M6" s="2437">
        <v>0.8</v>
      </c>
      <c r="N6" s="2437">
        <v>6.01</v>
      </c>
      <c r="O6" s="2438">
        <v>0</v>
      </c>
      <c r="P6" s="2437">
        <v>0.79</v>
      </c>
      <c r="Q6" s="2437">
        <v>2.5</v>
      </c>
      <c r="R6" s="2439">
        <v>0</v>
      </c>
      <c r="S6" s="2440">
        <v>4.5</v>
      </c>
      <c r="T6" s="2440">
        <v>0</v>
      </c>
      <c r="U6" s="2440">
        <v>4</v>
      </c>
      <c r="V6" s="2440">
        <v>2.4</v>
      </c>
      <c r="W6" s="2440">
        <v>0.79200000000000004</v>
      </c>
      <c r="X6" s="2440">
        <v>1.7350000000000001</v>
      </c>
      <c r="Y6" s="2440">
        <v>6.9039999999999999</v>
      </c>
      <c r="Z6" s="2440">
        <v>4.3250000000000002</v>
      </c>
      <c r="AA6" s="2440">
        <v>12.76</v>
      </c>
      <c r="AB6" s="2440">
        <v>0</v>
      </c>
      <c r="AC6" s="2441">
        <v>5.9320000000000004</v>
      </c>
      <c r="AD6" s="2441">
        <v>2.5</v>
      </c>
      <c r="AE6" s="2441">
        <v>1.1000000000000001</v>
      </c>
      <c r="AF6" s="2441">
        <v>0.72</v>
      </c>
      <c r="AG6" s="2442">
        <v>9.8149999999999995</v>
      </c>
      <c r="AH6" s="2443">
        <v>0</v>
      </c>
      <c r="AI6" s="2443">
        <v>4.3179999999999996</v>
      </c>
      <c r="AJ6" s="2443">
        <v>0.47399999999999998</v>
      </c>
      <c r="AK6" s="2443">
        <v>11.135999999999999</v>
      </c>
      <c r="AL6" s="2443">
        <v>26.906600000000001</v>
      </c>
      <c r="AM6" s="2443">
        <v>12.24</v>
      </c>
      <c r="AN6" s="2443">
        <v>5.3049999999999997</v>
      </c>
      <c r="AO6" s="2443">
        <v>0.22500000000000001</v>
      </c>
      <c r="AP6" s="2443">
        <v>8.8109999999999999</v>
      </c>
      <c r="AQ6" s="2443">
        <v>0.3</v>
      </c>
      <c r="AR6" s="2443">
        <v>18.669</v>
      </c>
      <c r="AS6" s="2443">
        <v>3.10575</v>
      </c>
      <c r="AT6" s="2443">
        <v>7.5840000000000005</v>
      </c>
      <c r="AU6" s="2444">
        <v>2</v>
      </c>
      <c r="AV6" s="2444">
        <v>2.5000000000000001E-2</v>
      </c>
      <c r="AW6" s="2444">
        <v>1.85</v>
      </c>
      <c r="AX6" s="2444">
        <v>0</v>
      </c>
      <c r="AY6" s="2444">
        <v>1.2000000000000002</v>
      </c>
      <c r="AZ6" s="2444">
        <v>2</v>
      </c>
      <c r="BA6" s="2444">
        <v>0.2</v>
      </c>
      <c r="BB6" s="2444">
        <v>0</v>
      </c>
      <c r="BC6" s="2444">
        <v>1.8</v>
      </c>
      <c r="BD6" s="2444">
        <v>0</v>
      </c>
      <c r="BE6" s="2444">
        <v>1.2</v>
      </c>
      <c r="BF6" s="2444">
        <v>0.46600000000000003</v>
      </c>
      <c r="BG6" s="2444">
        <v>1.47</v>
      </c>
      <c r="BH6" s="2444">
        <v>2.5400499999999999</v>
      </c>
      <c r="BI6" s="2444">
        <v>2.9</v>
      </c>
      <c r="BJ6" s="2444">
        <v>4.3250000000000002</v>
      </c>
      <c r="BK6" s="2444">
        <v>1.7749999999999999</v>
      </c>
      <c r="BL6" s="2444">
        <v>2</v>
      </c>
      <c r="BM6" s="2444">
        <v>13.306573999999999</v>
      </c>
      <c r="BN6" s="2444">
        <v>0.20957400000000001</v>
      </c>
      <c r="BO6" s="2444">
        <v>9.2140000000000004</v>
      </c>
      <c r="BP6" s="2444">
        <v>0</v>
      </c>
      <c r="BQ6" s="2444">
        <v>5.6070000000000002</v>
      </c>
      <c r="BR6" s="2444">
        <v>0.6</v>
      </c>
      <c r="BS6" s="2444">
        <v>7.2910000000000004</v>
      </c>
      <c r="BT6" s="2444">
        <v>0</v>
      </c>
      <c r="BU6" s="2444">
        <v>7.8710000000000004</v>
      </c>
      <c r="BV6" s="2444">
        <v>1.798</v>
      </c>
      <c r="BW6" s="2444">
        <v>4</v>
      </c>
      <c r="BX6" s="2444">
        <v>0.25</v>
      </c>
      <c r="BY6" s="2444">
        <v>1.2793299999999999</v>
      </c>
      <c r="BZ6" s="2444">
        <v>1.3287819999999999</v>
      </c>
      <c r="CA6" s="2444">
        <v>0</v>
      </c>
      <c r="CB6" s="2444">
        <v>0.52600000000000002</v>
      </c>
      <c r="CC6" s="2444">
        <v>7.8999999999999995</v>
      </c>
      <c r="CD6" s="2444">
        <v>0</v>
      </c>
      <c r="CE6" s="2444">
        <v>1.5325000000000002</v>
      </c>
      <c r="CF6" s="2444">
        <v>0</v>
      </c>
      <c r="CG6" s="2444">
        <v>1.2650000000000001</v>
      </c>
      <c r="CH6" s="2444">
        <v>0.1</v>
      </c>
      <c r="CI6" s="2444">
        <v>1.157</v>
      </c>
      <c r="CJ6" s="2444">
        <v>0.5</v>
      </c>
      <c r="CK6" s="2444">
        <v>2.5710000000000002</v>
      </c>
      <c r="CL6" s="2444">
        <v>0.2</v>
      </c>
      <c r="CM6" s="2444">
        <v>0.41</v>
      </c>
      <c r="CN6" s="2444">
        <v>9.9000000000000005E-2</v>
      </c>
      <c r="CO6" s="2444">
        <v>1.4510000000000001</v>
      </c>
      <c r="CP6" s="2444">
        <v>0.13600000000000001</v>
      </c>
      <c r="CQ6" s="2444">
        <v>1.4410000000000001</v>
      </c>
      <c r="CR6" s="2444">
        <v>1.641</v>
      </c>
      <c r="CS6" s="2444">
        <v>0</v>
      </c>
      <c r="CT6" s="2444">
        <v>0</v>
      </c>
      <c r="CU6" s="2444">
        <v>0.5</v>
      </c>
      <c r="CV6" s="2444">
        <v>0</v>
      </c>
      <c r="CW6" s="2444">
        <v>0.3</v>
      </c>
      <c r="CX6" s="2444">
        <v>0.53347</v>
      </c>
      <c r="CY6" s="2444">
        <v>0.2</v>
      </c>
      <c r="CZ6" s="2444">
        <v>0.55600000000000005</v>
      </c>
      <c r="DA6" s="2444">
        <v>0.36899999999999999</v>
      </c>
      <c r="DB6" s="2444">
        <v>2.6739000000000002</v>
      </c>
      <c r="DC6" s="2444">
        <v>0.27</v>
      </c>
      <c r="DD6" s="2444">
        <v>6.8220000000000001</v>
      </c>
      <c r="DE6" s="2444">
        <v>8.8999999999999996E-2</v>
      </c>
      <c r="DF6" s="2444">
        <v>2.431</v>
      </c>
      <c r="DG6" s="2444">
        <v>2.67</v>
      </c>
      <c r="DH6" s="2444">
        <v>2.3370000000000002</v>
      </c>
      <c r="DI6" s="2445"/>
      <c r="DJ6" s="2445"/>
      <c r="DK6" s="2445"/>
      <c r="DL6" s="2445"/>
      <c r="DM6" s="2445"/>
    </row>
    <row r="7" spans="1:117" s="2424" customFormat="1" ht="17.25" x14ac:dyDescent="0.3">
      <c r="A7" s="2435" t="s">
        <v>5265</v>
      </c>
      <c r="B7" s="2446" t="s">
        <v>3881</v>
      </c>
      <c r="C7" s="2437">
        <v>14.308999999999999</v>
      </c>
      <c r="D7" s="2437">
        <v>1.31</v>
      </c>
      <c r="E7" s="2437">
        <v>14.647</v>
      </c>
      <c r="F7" s="2437">
        <v>2.9750000000000001</v>
      </c>
      <c r="G7" s="2437">
        <v>16.533999999999999</v>
      </c>
      <c r="H7" s="2437">
        <v>4.8</v>
      </c>
      <c r="I7" s="2437">
        <v>14.157</v>
      </c>
      <c r="J7" s="2437">
        <v>0.72499999999999998</v>
      </c>
      <c r="K7" s="2438">
        <v>26.327000000000002</v>
      </c>
      <c r="L7" s="2437">
        <v>0.45700000000000002</v>
      </c>
      <c r="M7" s="2437">
        <v>16.515999999999998</v>
      </c>
      <c r="N7" s="2437">
        <v>3.2120000000000002</v>
      </c>
      <c r="O7" s="2438">
        <v>13.907999999999999</v>
      </c>
      <c r="P7" s="2437">
        <v>8.4049999999999994</v>
      </c>
      <c r="Q7" s="2437">
        <v>13.241</v>
      </c>
      <c r="R7" s="2439">
        <v>0.5</v>
      </c>
      <c r="S7" s="2447">
        <v>11.438000000000001</v>
      </c>
      <c r="T7" s="2447">
        <v>1.88</v>
      </c>
      <c r="U7" s="2447">
        <v>15.233000000000001</v>
      </c>
      <c r="V7" s="2447">
        <v>1.1299999999999999</v>
      </c>
      <c r="W7" s="2447">
        <v>13.048999999999999</v>
      </c>
      <c r="X7" s="2447">
        <v>0</v>
      </c>
      <c r="Y7" s="2447">
        <v>21.199000000000002</v>
      </c>
      <c r="Z7" s="2447">
        <v>0.3</v>
      </c>
      <c r="AA7" s="2447">
        <v>20.422000000000001</v>
      </c>
      <c r="AB7" s="2447">
        <v>0</v>
      </c>
      <c r="AC7" s="2448">
        <v>14.102</v>
      </c>
      <c r="AD7" s="2448">
        <v>0.93</v>
      </c>
      <c r="AE7" s="2448">
        <v>10.545</v>
      </c>
      <c r="AF7" s="2448">
        <v>0.625</v>
      </c>
      <c r="AG7" s="2449">
        <v>13.544</v>
      </c>
      <c r="AH7" s="2450">
        <v>2.2999999999999998</v>
      </c>
      <c r="AI7" s="2450">
        <v>11.374000000000001</v>
      </c>
      <c r="AJ7" s="2450">
        <v>6.4009999999999998</v>
      </c>
      <c r="AK7" s="2450">
        <v>19.888999999999999</v>
      </c>
      <c r="AL7" s="2450">
        <v>17.60961562</v>
      </c>
      <c r="AM7" s="2450">
        <v>15.445</v>
      </c>
      <c r="AN7" s="2450">
        <v>16.774999999999999</v>
      </c>
      <c r="AO7" s="2450">
        <v>6.5739999999999998</v>
      </c>
      <c r="AP7" s="2450">
        <v>12.228</v>
      </c>
      <c r="AQ7" s="2450">
        <v>9.020999999999999</v>
      </c>
      <c r="AR7" s="2450">
        <v>11.62</v>
      </c>
      <c r="AS7" s="2450">
        <v>14.048</v>
      </c>
      <c r="AT7" s="2450">
        <v>14.655000000000001</v>
      </c>
      <c r="AU7" s="2451">
        <v>10.508999999999999</v>
      </c>
      <c r="AV7" s="2451">
        <v>9.3829999999999991</v>
      </c>
      <c r="AW7" s="2451">
        <v>12.082999999999998</v>
      </c>
      <c r="AX7" s="2451">
        <v>7.7607116300000003</v>
      </c>
      <c r="AY7" s="2451">
        <v>13.073999999999998</v>
      </c>
      <c r="AZ7" s="2451">
        <v>10.305</v>
      </c>
      <c r="BA7" s="2451">
        <v>11.227999999999998</v>
      </c>
      <c r="BB7" s="2451">
        <v>4.4409999999999998</v>
      </c>
      <c r="BC7" s="2451">
        <v>22.272999999999996</v>
      </c>
      <c r="BD7" s="2451">
        <v>6.6390000000000002</v>
      </c>
      <c r="BE7" s="2451">
        <v>7.8089999999999993</v>
      </c>
      <c r="BF7" s="2451">
        <v>6.92</v>
      </c>
      <c r="BG7" s="2451">
        <v>6.3669938900000007</v>
      </c>
      <c r="BH7" s="2451">
        <v>10.908999999999999</v>
      </c>
      <c r="BI7" s="2451">
        <v>12.417</v>
      </c>
      <c r="BJ7" s="2451">
        <v>13.06</v>
      </c>
      <c r="BK7" s="2451">
        <v>24.373999999999999</v>
      </c>
      <c r="BL7" s="2451">
        <v>23.104999999999997</v>
      </c>
      <c r="BM7" s="2451">
        <v>16.172000000000001</v>
      </c>
      <c r="BN7" s="2451">
        <v>21.635000000000002</v>
      </c>
      <c r="BO7" s="2451">
        <v>20.096999999999998</v>
      </c>
      <c r="BP7" s="2451">
        <v>20.7</v>
      </c>
      <c r="BQ7" s="2451">
        <v>21.689999999999998</v>
      </c>
      <c r="BR7" s="2451">
        <v>18.395000000000003</v>
      </c>
      <c r="BS7" s="2451">
        <v>45.550999999999988</v>
      </c>
      <c r="BT7" s="2451">
        <v>17.455000000000002</v>
      </c>
      <c r="BU7" s="2451">
        <v>19.644000000000002</v>
      </c>
      <c r="BV7" s="2451">
        <v>17.912337000000001</v>
      </c>
      <c r="BW7" s="2451">
        <v>23.628</v>
      </c>
      <c r="BX7" s="2451">
        <v>12.526999999999999</v>
      </c>
      <c r="BY7" s="2451">
        <v>16.101999999999997</v>
      </c>
      <c r="BZ7" s="2451">
        <v>7.907</v>
      </c>
      <c r="CA7" s="2451">
        <v>30.090999999999998</v>
      </c>
      <c r="CB7" s="2451">
        <v>4.2869999999999999</v>
      </c>
      <c r="CC7" s="2451">
        <v>32.375</v>
      </c>
      <c r="CD7" s="2451">
        <v>4.4550000000000001</v>
      </c>
      <c r="CE7" s="2451">
        <v>22.145</v>
      </c>
      <c r="CF7" s="2451">
        <v>6.93</v>
      </c>
      <c r="CG7" s="2451">
        <v>32.836000000000006</v>
      </c>
      <c r="CH7" s="2451">
        <v>11.637649999999997</v>
      </c>
      <c r="CI7" s="2451">
        <v>25.655000000000001</v>
      </c>
      <c r="CJ7" s="2451">
        <v>12.912000000000001</v>
      </c>
      <c r="CK7" s="2451">
        <v>28.896999999999998</v>
      </c>
      <c r="CL7" s="2451">
        <v>9.7579999999999991</v>
      </c>
      <c r="CM7" s="2451">
        <v>25.225000000000001</v>
      </c>
      <c r="CN7" s="2451">
        <v>8.8245199999999997</v>
      </c>
      <c r="CO7" s="2451">
        <v>24.76</v>
      </c>
      <c r="CP7" s="2451">
        <v>4.18452</v>
      </c>
      <c r="CQ7" s="2451">
        <v>24.155000000000001</v>
      </c>
      <c r="CR7" s="2451">
        <v>4.0545200000000001</v>
      </c>
      <c r="CS7" s="2451">
        <v>25.745999999999999</v>
      </c>
      <c r="CT7" s="2451">
        <v>7.4091319999999996</v>
      </c>
      <c r="CU7" s="2451">
        <v>23.068999999999999</v>
      </c>
      <c r="CV7" s="2451">
        <v>4.8975600000000004</v>
      </c>
      <c r="CW7" s="2451">
        <v>20.881</v>
      </c>
      <c r="CX7" s="2451">
        <v>8.7840000000000007</v>
      </c>
      <c r="CY7" s="2451">
        <v>29.041</v>
      </c>
      <c r="CZ7" s="2451">
        <v>7.1520000000000001</v>
      </c>
      <c r="DA7" s="2451">
        <v>17.596</v>
      </c>
      <c r="DB7" s="2451">
        <v>11.1912</v>
      </c>
      <c r="DC7" s="2451">
        <v>35.825000000000003</v>
      </c>
      <c r="DD7" s="2451">
        <v>11.805</v>
      </c>
      <c r="DE7" s="2451">
        <v>26.1953</v>
      </c>
      <c r="DF7" s="2451">
        <v>18.645</v>
      </c>
      <c r="DG7" s="2451">
        <v>26.564999999999998</v>
      </c>
      <c r="DH7" s="2451">
        <v>18.420000000000002</v>
      </c>
      <c r="DI7" s="2445"/>
      <c r="DJ7" s="2445"/>
      <c r="DK7" s="2445"/>
      <c r="DL7" s="2445"/>
    </row>
    <row r="8" spans="1:117" s="2424" customFormat="1" ht="17.25" x14ac:dyDescent="0.3">
      <c r="A8" s="2435" t="s">
        <v>5266</v>
      </c>
      <c r="B8" s="2446" t="s">
        <v>3882</v>
      </c>
      <c r="C8" s="2437"/>
      <c r="D8" s="2437"/>
      <c r="E8" s="2437"/>
      <c r="F8" s="2437"/>
      <c r="G8" s="2437"/>
      <c r="H8" s="2437"/>
      <c r="I8" s="2437"/>
      <c r="J8" s="2437"/>
      <c r="K8" s="2438"/>
      <c r="L8" s="2437"/>
      <c r="M8" s="2437"/>
      <c r="N8" s="2437"/>
      <c r="O8" s="2438"/>
      <c r="P8" s="2437"/>
      <c r="Q8" s="2437"/>
      <c r="R8" s="2439"/>
      <c r="S8" s="2447"/>
      <c r="T8" s="2447"/>
      <c r="U8" s="2447"/>
      <c r="V8" s="2447"/>
      <c r="W8" s="2447"/>
      <c r="X8" s="2447"/>
      <c r="Y8" s="2447"/>
      <c r="Z8" s="2447"/>
      <c r="AA8" s="2447"/>
      <c r="AB8" s="2447"/>
      <c r="AC8" s="2448"/>
      <c r="AD8" s="2448"/>
      <c r="AE8" s="2448">
        <v>0</v>
      </c>
      <c r="AF8" s="2448">
        <v>0</v>
      </c>
      <c r="AG8" s="2449">
        <v>0</v>
      </c>
      <c r="AH8" s="2450">
        <v>0</v>
      </c>
      <c r="AI8" s="2450">
        <v>0</v>
      </c>
      <c r="AJ8" s="2450">
        <v>0</v>
      </c>
      <c r="AK8" s="2450">
        <v>0</v>
      </c>
      <c r="AL8" s="2450">
        <v>0</v>
      </c>
      <c r="AM8" s="2450">
        <v>0</v>
      </c>
      <c r="AN8" s="2450">
        <v>0.09</v>
      </c>
      <c r="AO8" s="2450">
        <v>0</v>
      </c>
      <c r="AP8" s="2450">
        <v>0</v>
      </c>
      <c r="AQ8" s="2450">
        <v>0</v>
      </c>
      <c r="AR8" s="2450">
        <v>0</v>
      </c>
      <c r="AS8" s="2450">
        <v>0</v>
      </c>
      <c r="AT8" s="2450">
        <v>2.5789999999999997</v>
      </c>
      <c r="AU8" s="2451">
        <v>0</v>
      </c>
      <c r="AV8" s="2451">
        <v>5.2084999999999999</v>
      </c>
      <c r="AW8" s="2451">
        <v>0</v>
      </c>
      <c r="AX8" s="2451">
        <v>7.4739999999999993</v>
      </c>
      <c r="AY8" s="2451">
        <v>0</v>
      </c>
      <c r="AZ8" s="2451">
        <v>0</v>
      </c>
      <c r="BA8" s="2451">
        <v>0</v>
      </c>
      <c r="BB8" s="2451">
        <v>8.68</v>
      </c>
      <c r="BC8" s="2451">
        <v>0</v>
      </c>
      <c r="BD8" s="2451">
        <v>12.690999999999999</v>
      </c>
      <c r="BE8" s="2451">
        <v>0</v>
      </c>
      <c r="BF8" s="2451">
        <v>6.1037340000000002</v>
      </c>
      <c r="BG8" s="2451">
        <v>0</v>
      </c>
      <c r="BH8" s="2451">
        <v>5.2847430000000006</v>
      </c>
      <c r="BI8" s="2451">
        <v>0.621</v>
      </c>
      <c r="BJ8" s="2451">
        <v>9.6509999999999998</v>
      </c>
      <c r="BK8" s="2451">
        <v>0.872</v>
      </c>
      <c r="BL8" s="2451">
        <v>8.3190000000000008</v>
      </c>
      <c r="BM8" s="2451">
        <v>0.12</v>
      </c>
      <c r="BN8" s="2451">
        <v>0.59</v>
      </c>
      <c r="BO8" s="2451">
        <v>0</v>
      </c>
      <c r="BP8" s="2451">
        <v>0</v>
      </c>
      <c r="BQ8" s="2451">
        <v>0</v>
      </c>
      <c r="BR8" s="2451">
        <v>0</v>
      </c>
      <c r="BS8" s="2451">
        <v>0</v>
      </c>
      <c r="BT8" s="2451">
        <v>0</v>
      </c>
      <c r="BU8" s="2451">
        <v>0</v>
      </c>
      <c r="BV8" s="2451">
        <v>0</v>
      </c>
      <c r="BW8" s="2451">
        <v>0</v>
      </c>
      <c r="BX8" s="2451">
        <v>0</v>
      </c>
      <c r="BY8" s="2451">
        <v>0</v>
      </c>
      <c r="BZ8" s="2451">
        <v>0</v>
      </c>
      <c r="CA8" s="2451">
        <v>0</v>
      </c>
      <c r="CB8" s="2451">
        <v>0</v>
      </c>
      <c r="CC8" s="2451">
        <v>0</v>
      </c>
      <c r="CD8" s="2451">
        <v>0</v>
      </c>
      <c r="CE8" s="2451">
        <v>0</v>
      </c>
      <c r="CF8" s="2451">
        <v>0</v>
      </c>
      <c r="CG8" s="2451">
        <v>0</v>
      </c>
      <c r="CH8" s="2451">
        <v>0.104</v>
      </c>
      <c r="CI8" s="2451">
        <v>0</v>
      </c>
      <c r="CJ8" s="2451">
        <v>10.86</v>
      </c>
      <c r="CK8" s="2451">
        <v>0</v>
      </c>
      <c r="CL8" s="2451">
        <v>0.755</v>
      </c>
      <c r="CM8" s="2451">
        <v>0</v>
      </c>
      <c r="CN8" s="2451">
        <v>9.1739999999999995</v>
      </c>
      <c r="CO8" s="2451">
        <v>0</v>
      </c>
      <c r="CP8" s="2451">
        <v>17.927</v>
      </c>
      <c r="CQ8" s="2451">
        <v>2.6190000000000002</v>
      </c>
      <c r="CR8" s="2451">
        <v>4.4450000000000003</v>
      </c>
      <c r="CS8" s="2451">
        <v>0</v>
      </c>
      <c r="CT8" s="2451">
        <v>7.65</v>
      </c>
      <c r="CU8" s="2451">
        <v>0</v>
      </c>
      <c r="CV8" s="2451">
        <v>18.206</v>
      </c>
      <c r="CW8" s="2451">
        <v>0</v>
      </c>
      <c r="CX8" s="2451">
        <v>19.762</v>
      </c>
      <c r="CY8" s="2451">
        <v>0</v>
      </c>
      <c r="CZ8" s="2451">
        <v>50.728999999999999</v>
      </c>
      <c r="DA8" s="2451">
        <v>0</v>
      </c>
      <c r="DB8" s="2451">
        <v>52.997999999999998</v>
      </c>
      <c r="DC8" s="2451">
        <v>0</v>
      </c>
      <c r="DD8" s="2451">
        <v>71.305000000000007</v>
      </c>
      <c r="DE8" s="2451">
        <v>7.4999999999999997E-2</v>
      </c>
      <c r="DF8" s="2451">
        <v>43.286999999999999</v>
      </c>
      <c r="DG8" s="2451">
        <v>0</v>
      </c>
      <c r="DH8" s="2451">
        <v>72.444000000000003</v>
      </c>
      <c r="DI8" s="2445"/>
      <c r="DJ8" s="2445"/>
      <c r="DK8" s="2445"/>
      <c r="DL8" s="2445"/>
    </row>
    <row r="9" spans="1:117" s="2424" customFormat="1" ht="17.25" x14ac:dyDescent="0.3">
      <c r="A9" s="2435" t="s">
        <v>5267</v>
      </c>
      <c r="B9" s="2446" t="s">
        <v>3883</v>
      </c>
      <c r="C9" s="2437"/>
      <c r="D9" s="2437"/>
      <c r="E9" s="2437"/>
      <c r="F9" s="2437"/>
      <c r="G9" s="2437"/>
      <c r="H9" s="2437"/>
      <c r="I9" s="2437"/>
      <c r="J9" s="2437"/>
      <c r="K9" s="2438"/>
      <c r="L9" s="2437"/>
      <c r="M9" s="2437"/>
      <c r="N9" s="2437"/>
      <c r="O9" s="2438"/>
      <c r="P9" s="2437"/>
      <c r="Q9" s="2437"/>
      <c r="R9" s="2439"/>
      <c r="S9" s="2447"/>
      <c r="T9" s="2447"/>
      <c r="U9" s="2447"/>
      <c r="V9" s="2447"/>
      <c r="W9" s="2447"/>
      <c r="X9" s="2447"/>
      <c r="Y9" s="2447"/>
      <c r="Z9" s="2447"/>
      <c r="AA9" s="2447"/>
      <c r="AB9" s="2447"/>
      <c r="AC9" s="2448"/>
      <c r="AD9" s="2448"/>
      <c r="AE9" s="2448"/>
      <c r="AF9" s="2448"/>
      <c r="AG9" s="2449"/>
      <c r="AH9" s="2450"/>
      <c r="AI9" s="2450">
        <v>0</v>
      </c>
      <c r="AJ9" s="2450">
        <v>0</v>
      </c>
      <c r="AK9" s="2450">
        <v>0</v>
      </c>
      <c r="AL9" s="2450">
        <v>0</v>
      </c>
      <c r="AM9" s="2450">
        <v>0.105</v>
      </c>
      <c r="AN9" s="2450">
        <v>0</v>
      </c>
      <c r="AO9" s="2450">
        <v>4.2000000000000003E-2</v>
      </c>
      <c r="AP9" s="2450">
        <v>0</v>
      </c>
      <c r="AQ9" s="2450">
        <v>0</v>
      </c>
      <c r="AR9" s="2450">
        <v>0</v>
      </c>
      <c r="AS9" s="2450">
        <v>5.5E-2</v>
      </c>
      <c r="AT9" s="2450">
        <v>0</v>
      </c>
      <c r="AU9" s="2451">
        <v>0.03</v>
      </c>
      <c r="AV9" s="2451">
        <v>0</v>
      </c>
      <c r="AW9" s="2451">
        <v>8.3000000000000004E-2</v>
      </c>
      <c r="AX9" s="2451">
        <v>0</v>
      </c>
      <c r="AY9" s="2451">
        <v>0</v>
      </c>
      <c r="AZ9" s="2451">
        <v>0</v>
      </c>
      <c r="BA9" s="2451">
        <v>0.128</v>
      </c>
      <c r="BB9" s="2451">
        <v>0</v>
      </c>
      <c r="BC9" s="2451">
        <v>0.38</v>
      </c>
      <c r="BD9" s="2451">
        <v>0</v>
      </c>
      <c r="BE9" s="2451">
        <v>0.42000000000000004</v>
      </c>
      <c r="BF9" s="2451">
        <v>0</v>
      </c>
      <c r="BG9" s="2451">
        <v>0.32</v>
      </c>
      <c r="BH9" s="2451">
        <v>0</v>
      </c>
      <c r="BI9" s="2451">
        <v>0.32</v>
      </c>
      <c r="BJ9" s="2451">
        <v>0</v>
      </c>
      <c r="BK9" s="2451">
        <v>0.32</v>
      </c>
      <c r="BL9" s="2451">
        <v>0</v>
      </c>
      <c r="BM9" s="2451">
        <v>0.32</v>
      </c>
      <c r="BN9" s="2451">
        <v>0</v>
      </c>
      <c r="BO9" s="2451">
        <v>0.67999999999999994</v>
      </c>
      <c r="BP9" s="2451">
        <v>0</v>
      </c>
      <c r="BQ9" s="2451">
        <v>0.77</v>
      </c>
      <c r="BR9" s="2451">
        <v>0</v>
      </c>
      <c r="BS9" s="2451">
        <v>0.86</v>
      </c>
      <c r="BT9" s="2451">
        <v>0</v>
      </c>
      <c r="BU9" s="2451">
        <v>0.98</v>
      </c>
      <c r="BV9" s="2451">
        <v>0</v>
      </c>
      <c r="BW9" s="2451">
        <v>1.08</v>
      </c>
      <c r="BX9" s="2451">
        <v>0</v>
      </c>
      <c r="BY9" s="2451">
        <v>1.08</v>
      </c>
      <c r="BZ9" s="2451">
        <v>0</v>
      </c>
      <c r="CA9" s="2451">
        <v>0.57499999999999996</v>
      </c>
      <c r="CB9" s="2451">
        <v>0</v>
      </c>
      <c r="CC9" s="2451">
        <v>1.19</v>
      </c>
      <c r="CD9" s="2451">
        <v>0</v>
      </c>
      <c r="CE9" s="2451">
        <v>1.23</v>
      </c>
      <c r="CF9" s="2451">
        <v>0</v>
      </c>
      <c r="CG9" s="2451">
        <v>1.446</v>
      </c>
      <c r="CH9" s="2451">
        <v>0</v>
      </c>
      <c r="CI9" s="2451">
        <v>1.4410000000000001</v>
      </c>
      <c r="CJ9" s="2451">
        <v>0</v>
      </c>
      <c r="CK9" s="2451">
        <v>1.1299999999999999</v>
      </c>
      <c r="CL9" s="2451">
        <v>0</v>
      </c>
      <c r="CM9" s="2451">
        <v>0.75</v>
      </c>
      <c r="CN9" s="2451">
        <v>0</v>
      </c>
      <c r="CO9" s="2451">
        <v>0.57499999999999996</v>
      </c>
      <c r="CP9" s="2451">
        <v>0</v>
      </c>
      <c r="CQ9" s="2451">
        <v>0.15</v>
      </c>
      <c r="CR9" s="2451">
        <v>0</v>
      </c>
      <c r="CS9" s="2451">
        <v>0</v>
      </c>
      <c r="CT9" s="2451">
        <v>0</v>
      </c>
      <c r="CU9" s="2451">
        <v>0.69499999999999995</v>
      </c>
      <c r="CV9" s="2451">
        <v>0</v>
      </c>
      <c r="CW9" s="2451">
        <v>2.0249999999999999</v>
      </c>
      <c r="CX9" s="2451">
        <v>0</v>
      </c>
      <c r="CY9" s="2451">
        <v>1.97</v>
      </c>
      <c r="CZ9" s="2451">
        <v>0</v>
      </c>
      <c r="DA9" s="2451">
        <v>3.375</v>
      </c>
      <c r="DB9" s="2451">
        <v>0</v>
      </c>
      <c r="DC9" s="2451">
        <v>2.7</v>
      </c>
      <c r="DD9" s="2451">
        <v>0</v>
      </c>
      <c r="DE9" s="2451">
        <v>0</v>
      </c>
      <c r="DF9" s="2451">
        <v>0</v>
      </c>
      <c r="DG9" s="2451">
        <v>0.78</v>
      </c>
      <c r="DH9" s="2451">
        <v>0</v>
      </c>
      <c r="DI9" s="2445"/>
      <c r="DJ9" s="2445"/>
      <c r="DK9" s="2445"/>
      <c r="DL9" s="2445"/>
    </row>
    <row r="10" spans="1:117" s="2424" customFormat="1" ht="17.25" x14ac:dyDescent="0.3">
      <c r="A10" s="2435" t="s">
        <v>5268</v>
      </c>
      <c r="B10" s="2446" t="s">
        <v>3884</v>
      </c>
      <c r="C10" s="2437">
        <v>0.25</v>
      </c>
      <c r="D10" s="2437">
        <v>0</v>
      </c>
      <c r="E10" s="2437">
        <v>0.34200000000000003</v>
      </c>
      <c r="F10" s="2437">
        <v>0</v>
      </c>
      <c r="G10" s="2437">
        <v>0.78</v>
      </c>
      <c r="H10" s="2437">
        <v>0</v>
      </c>
      <c r="I10" s="2437">
        <v>0.35</v>
      </c>
      <c r="J10" s="2437">
        <v>0</v>
      </c>
      <c r="K10" s="2438">
        <v>0.35699999999999998</v>
      </c>
      <c r="L10" s="2437">
        <v>0</v>
      </c>
      <c r="M10" s="2437">
        <v>0</v>
      </c>
      <c r="N10" s="2437">
        <v>0.6</v>
      </c>
      <c r="O10" s="2438">
        <v>4.2519999999999998</v>
      </c>
      <c r="P10" s="2437">
        <v>0</v>
      </c>
      <c r="Q10" s="2437">
        <v>4.0140000000000002</v>
      </c>
      <c r="R10" s="2439">
        <v>0</v>
      </c>
      <c r="S10" s="2447">
        <v>2.95</v>
      </c>
      <c r="T10" s="2447">
        <v>0</v>
      </c>
      <c r="U10" s="2447">
        <v>5.2430000000000003</v>
      </c>
      <c r="V10" s="2447">
        <v>0</v>
      </c>
      <c r="W10" s="2447">
        <v>5.59</v>
      </c>
      <c r="X10" s="2447">
        <v>0</v>
      </c>
      <c r="Y10" s="2447">
        <v>6.734</v>
      </c>
      <c r="Z10" s="2447">
        <v>0</v>
      </c>
      <c r="AA10" s="2447">
        <v>7.77</v>
      </c>
      <c r="AB10" s="2447">
        <v>1.27</v>
      </c>
      <c r="AC10" s="2448">
        <v>2.4900000000000002</v>
      </c>
      <c r="AD10" s="2448">
        <v>0</v>
      </c>
      <c r="AE10" s="2448">
        <v>2.44</v>
      </c>
      <c r="AF10" s="2448">
        <v>0</v>
      </c>
      <c r="AG10" s="2449">
        <v>1.5</v>
      </c>
      <c r="AH10" s="2450">
        <v>1.2</v>
      </c>
      <c r="AI10" s="2450">
        <v>1.925</v>
      </c>
      <c r="AJ10" s="2450">
        <v>0</v>
      </c>
      <c r="AK10" s="2450">
        <v>0.5</v>
      </c>
      <c r="AL10" s="2450">
        <v>0</v>
      </c>
      <c r="AM10" s="2450">
        <v>0.3</v>
      </c>
      <c r="AN10" s="2450">
        <v>1.56</v>
      </c>
      <c r="AO10" s="2450">
        <v>0.73</v>
      </c>
      <c r="AP10" s="2450">
        <v>0</v>
      </c>
      <c r="AQ10" s="2450">
        <v>0</v>
      </c>
      <c r="AR10" s="2450">
        <v>0</v>
      </c>
      <c r="AS10" s="2450">
        <v>0.30000000000000004</v>
      </c>
      <c r="AT10" s="2450">
        <v>0</v>
      </c>
      <c r="AU10" s="2451">
        <v>0.30000000000000004</v>
      </c>
      <c r="AV10" s="2451">
        <v>0</v>
      </c>
      <c r="AW10" s="2451">
        <v>0</v>
      </c>
      <c r="AX10" s="2451">
        <v>0</v>
      </c>
      <c r="AY10" s="2451">
        <v>0.30000000000000004</v>
      </c>
      <c r="AZ10" s="2451">
        <v>0</v>
      </c>
      <c r="BA10" s="2451">
        <v>0.1</v>
      </c>
      <c r="BB10" s="2451">
        <v>0</v>
      </c>
      <c r="BC10" s="2451">
        <v>0</v>
      </c>
      <c r="BD10" s="2451">
        <v>0</v>
      </c>
      <c r="BE10" s="2451">
        <v>0.30000000000000004</v>
      </c>
      <c r="BF10" s="2451">
        <v>1.4</v>
      </c>
      <c r="BG10" s="2451">
        <v>0</v>
      </c>
      <c r="BH10" s="2451">
        <v>1.6719999999999999</v>
      </c>
      <c r="BI10" s="2451">
        <v>0.13</v>
      </c>
      <c r="BJ10" s="2451">
        <v>0</v>
      </c>
      <c r="BK10" s="2451">
        <v>3.2050000000000001</v>
      </c>
      <c r="BL10" s="2451">
        <v>0</v>
      </c>
      <c r="BM10" s="2451">
        <v>0.36</v>
      </c>
      <c r="BN10" s="2451">
        <v>0</v>
      </c>
      <c r="BO10" s="2451">
        <v>2.5810000000000004</v>
      </c>
      <c r="BP10" s="2451">
        <v>0</v>
      </c>
      <c r="BQ10" s="2451">
        <v>0.74</v>
      </c>
      <c r="BR10" s="2451">
        <v>2.0999999999999996</v>
      </c>
      <c r="BS10" s="2451">
        <v>0.37</v>
      </c>
      <c r="BT10" s="2451">
        <v>0</v>
      </c>
      <c r="BU10" s="2451">
        <v>0.44400000000000001</v>
      </c>
      <c r="BV10" s="2451">
        <v>0</v>
      </c>
      <c r="BW10" s="2451">
        <v>0.82400000000000007</v>
      </c>
      <c r="BX10" s="2451">
        <v>0</v>
      </c>
      <c r="BY10" s="2451">
        <v>0.52200000000000002</v>
      </c>
      <c r="BZ10" s="2451">
        <v>0.05</v>
      </c>
      <c r="CA10" s="2451">
        <v>0.52300000000000002</v>
      </c>
      <c r="CB10" s="2451">
        <v>2.7675000000000001</v>
      </c>
      <c r="CC10" s="2451">
        <v>0.91399999999999992</v>
      </c>
      <c r="CD10" s="2451">
        <v>0</v>
      </c>
      <c r="CE10" s="2451">
        <v>0.56000000000000005</v>
      </c>
      <c r="CF10" s="2451">
        <v>0</v>
      </c>
      <c r="CG10" s="2451">
        <v>0.54600000000000004</v>
      </c>
      <c r="CH10" s="2451">
        <v>0</v>
      </c>
      <c r="CI10" s="2451">
        <v>0.94199999999999995</v>
      </c>
      <c r="CJ10" s="2451">
        <v>0.02</v>
      </c>
      <c r="CK10" s="2451">
        <v>0.52800000000000002</v>
      </c>
      <c r="CL10" s="2451">
        <v>0</v>
      </c>
      <c r="CM10" s="2451">
        <v>0.52800000000000002</v>
      </c>
      <c r="CN10" s="2451">
        <v>0</v>
      </c>
      <c r="CO10" s="2451">
        <v>0.91500000000000004</v>
      </c>
      <c r="CP10" s="2451">
        <v>0</v>
      </c>
      <c r="CQ10" s="2451">
        <v>0.56000000000000005</v>
      </c>
      <c r="CR10" s="2451">
        <v>0.15015899999999999</v>
      </c>
      <c r="CS10" s="2451">
        <v>0.56899999999999995</v>
      </c>
      <c r="CT10" s="2451">
        <v>0.59853999999999996</v>
      </c>
      <c r="CU10" s="2451">
        <v>0.59799999999999998</v>
      </c>
      <c r="CV10" s="2451">
        <v>0.59853999999999996</v>
      </c>
      <c r="CW10" s="2451">
        <v>1.018</v>
      </c>
      <c r="CX10" s="2451">
        <v>0</v>
      </c>
      <c r="CY10" s="2451">
        <v>0.70699999999999996</v>
      </c>
      <c r="CZ10" s="2451">
        <v>0</v>
      </c>
      <c r="DA10" s="2451">
        <v>1.048</v>
      </c>
      <c r="DB10" s="2451">
        <v>0</v>
      </c>
      <c r="DC10" s="2451">
        <v>1.387</v>
      </c>
      <c r="DD10" s="2451">
        <v>0</v>
      </c>
      <c r="DE10" s="2451">
        <v>0</v>
      </c>
      <c r="DF10" s="2451">
        <v>0</v>
      </c>
      <c r="DG10" s="2451">
        <v>0.42799999999999999</v>
      </c>
      <c r="DH10" s="2451">
        <v>0</v>
      </c>
      <c r="DI10" s="2445"/>
      <c r="DJ10" s="2445"/>
      <c r="DK10" s="2445"/>
      <c r="DL10" s="2445"/>
    </row>
    <row r="11" spans="1:117" s="2424" customFormat="1" ht="17.25" x14ac:dyDescent="0.3">
      <c r="A11" s="2435" t="s">
        <v>5269</v>
      </c>
      <c r="B11" s="2446" t="s">
        <v>5270</v>
      </c>
      <c r="C11" s="2437">
        <v>20.21746907</v>
      </c>
      <c r="D11" s="2437">
        <v>0.2</v>
      </c>
      <c r="E11" s="2437">
        <v>20.149017180000001</v>
      </c>
      <c r="F11" s="2437">
        <v>0</v>
      </c>
      <c r="G11" s="2437">
        <v>13.61564409</v>
      </c>
      <c r="H11" s="2437">
        <v>0</v>
      </c>
      <c r="I11" s="2437">
        <v>46.902014719999997</v>
      </c>
      <c r="J11" s="2437">
        <v>1.0149999999999999</v>
      </c>
      <c r="K11" s="2438">
        <v>23.802492350000001</v>
      </c>
      <c r="L11" s="2438">
        <v>0.34699999999999998</v>
      </c>
      <c r="M11" s="2438">
        <v>17.57952088</v>
      </c>
      <c r="N11" s="2438">
        <v>0.35499999999999998</v>
      </c>
      <c r="O11" s="2438">
        <v>13.889362260000002</v>
      </c>
      <c r="P11" s="2438">
        <v>0.05</v>
      </c>
      <c r="Q11" s="2438">
        <v>14.355987539999999</v>
      </c>
      <c r="R11" s="2452">
        <v>0</v>
      </c>
      <c r="S11" s="2447">
        <v>12.60221488</v>
      </c>
      <c r="T11" s="2447">
        <v>0</v>
      </c>
      <c r="U11" s="2447">
        <v>23.224584840000002</v>
      </c>
      <c r="V11" s="2447">
        <v>0</v>
      </c>
      <c r="W11" s="2447">
        <v>24.889187799999998</v>
      </c>
      <c r="X11" s="2447">
        <v>0</v>
      </c>
      <c r="Y11" s="2447">
        <v>31.936883880000003</v>
      </c>
      <c r="Z11" s="2447">
        <v>0</v>
      </c>
      <c r="AA11" s="2447">
        <v>33.005209579999999</v>
      </c>
      <c r="AB11" s="2447">
        <v>0</v>
      </c>
      <c r="AC11" s="2448">
        <v>29.336324000000001</v>
      </c>
      <c r="AD11" s="2448">
        <v>7.0000000000000007E-2</v>
      </c>
      <c r="AE11" s="2448">
        <v>24.235054479999999</v>
      </c>
      <c r="AF11" s="2448">
        <v>0.14000000000000001</v>
      </c>
      <c r="AG11" s="2449">
        <v>33.201685850000004</v>
      </c>
      <c r="AH11" s="2450">
        <v>1.87</v>
      </c>
      <c r="AI11" s="2450">
        <v>32.78772069</v>
      </c>
      <c r="AJ11" s="2450">
        <v>0.05</v>
      </c>
      <c r="AK11" s="2450">
        <v>27.693999999999999</v>
      </c>
      <c r="AL11" s="2450">
        <v>0</v>
      </c>
      <c r="AM11" s="2450">
        <v>46.280999999999999</v>
      </c>
      <c r="AN11" s="2450">
        <v>0</v>
      </c>
      <c r="AO11" s="2450">
        <v>25.512</v>
      </c>
      <c r="AP11" s="2450">
        <v>0.25</v>
      </c>
      <c r="AQ11" s="2450">
        <v>27.938164799999996</v>
      </c>
      <c r="AR11" s="2450">
        <v>0.93500000000000005</v>
      </c>
      <c r="AS11" s="2450">
        <v>22.358000000000008</v>
      </c>
      <c r="AT11" s="2450">
        <v>0</v>
      </c>
      <c r="AU11" s="2451">
        <v>29.814999999999994</v>
      </c>
      <c r="AV11" s="2451">
        <v>7.0000000000000007E-2</v>
      </c>
      <c r="AW11" s="2451">
        <v>47.334999999999987</v>
      </c>
      <c r="AX11" s="2451">
        <v>0</v>
      </c>
      <c r="AY11" s="2451">
        <v>34.819999999999993</v>
      </c>
      <c r="AZ11" s="2451">
        <v>0</v>
      </c>
      <c r="BA11" s="2451">
        <v>41.15</v>
      </c>
      <c r="BB11" s="2451">
        <v>0</v>
      </c>
      <c r="BC11" s="2451">
        <v>37.628999999999998</v>
      </c>
      <c r="BD11" s="2451">
        <v>0</v>
      </c>
      <c r="BE11" s="2451">
        <v>13.453000000000001</v>
      </c>
      <c r="BF11" s="2451">
        <v>3</v>
      </c>
      <c r="BG11" s="2451">
        <v>15.570324569999997</v>
      </c>
      <c r="BH11" s="2451">
        <v>1</v>
      </c>
      <c r="BI11" s="2451">
        <v>22.657525110000002</v>
      </c>
      <c r="BJ11" s="2451">
        <v>1</v>
      </c>
      <c r="BK11" s="2451">
        <v>61.936999999999991</v>
      </c>
      <c r="BL11" s="2451">
        <v>0</v>
      </c>
      <c r="BM11" s="2451">
        <v>69.257999999999996</v>
      </c>
      <c r="BN11" s="2451">
        <v>0</v>
      </c>
      <c r="BO11" s="2451">
        <v>53.804404000000005</v>
      </c>
      <c r="BP11" s="2451">
        <v>0</v>
      </c>
      <c r="BQ11" s="2451">
        <v>65.564022829999985</v>
      </c>
      <c r="BR11" s="2451">
        <v>0</v>
      </c>
      <c r="BS11" s="2451">
        <v>67.409000000000006</v>
      </c>
      <c r="BT11" s="2451">
        <v>0</v>
      </c>
      <c r="BU11" s="2451">
        <v>55.701641000000002</v>
      </c>
      <c r="BV11" s="2451">
        <v>0</v>
      </c>
      <c r="BW11" s="2451">
        <v>45.860000000000014</v>
      </c>
      <c r="BX11" s="2451">
        <v>0.15</v>
      </c>
      <c r="BY11" s="2451">
        <v>35.007000000000005</v>
      </c>
      <c r="BZ11" s="2451">
        <v>0</v>
      </c>
      <c r="CA11" s="2451">
        <v>46.838000000000008</v>
      </c>
      <c r="CB11" s="2451">
        <v>7.5000000000000011E-2</v>
      </c>
      <c r="CC11" s="2451">
        <v>49.174999999999997</v>
      </c>
      <c r="CD11" s="2451">
        <v>0</v>
      </c>
      <c r="CE11" s="2451">
        <v>49.225000000000001</v>
      </c>
      <c r="CF11" s="2451">
        <v>0</v>
      </c>
      <c r="CG11" s="2451">
        <v>60.5</v>
      </c>
      <c r="CH11" s="2451">
        <v>2.6675000000000004</v>
      </c>
      <c r="CI11" s="2451">
        <v>48.625</v>
      </c>
      <c r="CJ11" s="2451">
        <v>1</v>
      </c>
      <c r="CK11" s="2451">
        <v>44.314999999999998</v>
      </c>
      <c r="CL11" s="2451">
        <v>0</v>
      </c>
      <c r="CM11" s="2451">
        <v>31.585000000000001</v>
      </c>
      <c r="CN11" s="2451">
        <v>0.9</v>
      </c>
      <c r="CO11" s="2451">
        <v>27.47</v>
      </c>
      <c r="CP11" s="2451">
        <v>0.46818300000000002</v>
      </c>
      <c r="CQ11" s="2451">
        <v>32.85</v>
      </c>
      <c r="CR11" s="2451">
        <v>2.6</v>
      </c>
      <c r="CS11" s="2451">
        <v>32.174999999999997</v>
      </c>
      <c r="CT11" s="2451">
        <v>2.4068069599999999</v>
      </c>
      <c r="CU11" s="2451">
        <v>27.015000000000001</v>
      </c>
      <c r="CV11" s="2451">
        <v>3.56164455</v>
      </c>
      <c r="CW11" s="2451">
        <v>31.376000000000001</v>
      </c>
      <c r="CX11" s="2451">
        <v>5.2612969999999999</v>
      </c>
      <c r="CY11" s="2451">
        <v>35</v>
      </c>
      <c r="CZ11" s="2451">
        <v>9.3461381100000001</v>
      </c>
      <c r="DA11" s="2451">
        <v>40.9</v>
      </c>
      <c r="DB11" s="2451">
        <v>4.9250797799999999</v>
      </c>
      <c r="DC11" s="2451">
        <v>51.37</v>
      </c>
      <c r="DD11" s="2451">
        <v>2.4594760199999999</v>
      </c>
      <c r="DE11" s="2451">
        <v>39.18</v>
      </c>
      <c r="DF11" s="2451">
        <v>5.4875504199999998</v>
      </c>
      <c r="DG11" s="2451">
        <v>48.387623999999995</v>
      </c>
      <c r="DH11" s="2451">
        <v>7.9619622099999994</v>
      </c>
      <c r="DI11" s="2445"/>
      <c r="DJ11" s="2445"/>
      <c r="DK11" s="2445"/>
      <c r="DL11" s="2445"/>
    </row>
    <row r="12" spans="1:117" s="2424" customFormat="1" ht="17.25" x14ac:dyDescent="0.3">
      <c r="A12" s="2435" t="s">
        <v>5271</v>
      </c>
      <c r="B12" s="2446" t="s">
        <v>3886</v>
      </c>
      <c r="C12" s="2437">
        <v>7.7549999999999999</v>
      </c>
      <c r="D12" s="2438">
        <v>0</v>
      </c>
      <c r="E12" s="2438">
        <v>9.01</v>
      </c>
      <c r="F12" s="2438">
        <v>0</v>
      </c>
      <c r="G12" s="2438">
        <v>8.9312859299999996</v>
      </c>
      <c r="H12" s="2438">
        <v>0</v>
      </c>
      <c r="I12" s="2438">
        <v>7.6</v>
      </c>
      <c r="J12" s="2438">
        <v>0</v>
      </c>
      <c r="K12" s="2438">
        <v>11.96</v>
      </c>
      <c r="L12" s="2437">
        <v>0</v>
      </c>
      <c r="M12" s="2437">
        <v>9.36</v>
      </c>
      <c r="N12" s="2437">
        <v>0</v>
      </c>
      <c r="O12" s="2438">
        <v>4.9400000000000004</v>
      </c>
      <c r="P12" s="2437">
        <v>0</v>
      </c>
      <c r="Q12" s="2437">
        <v>3.9849999999999999</v>
      </c>
      <c r="R12" s="2439">
        <v>0</v>
      </c>
      <c r="S12" s="2447">
        <v>4.375</v>
      </c>
      <c r="T12" s="2447">
        <v>0</v>
      </c>
      <c r="U12" s="2447">
        <v>7.1550000000000002</v>
      </c>
      <c r="V12" s="2447">
        <v>0</v>
      </c>
      <c r="W12" s="2447">
        <v>7.13</v>
      </c>
      <c r="X12" s="2447">
        <v>0</v>
      </c>
      <c r="Y12" s="2447">
        <v>4.7549999999999999</v>
      </c>
      <c r="Z12" s="2447">
        <v>0</v>
      </c>
      <c r="AA12" s="2447">
        <v>4.5750000000000002</v>
      </c>
      <c r="AB12" s="2447">
        <v>0</v>
      </c>
      <c r="AC12" s="2448">
        <v>4.3460000000000001</v>
      </c>
      <c r="AD12" s="2448">
        <v>0</v>
      </c>
      <c r="AE12" s="2448">
        <v>6.9</v>
      </c>
      <c r="AF12" s="2448">
        <v>0</v>
      </c>
      <c r="AG12" s="2449">
        <v>6.65</v>
      </c>
      <c r="AH12" s="2450">
        <v>0.52500000000000002</v>
      </c>
      <c r="AI12" s="2450">
        <v>5.2939999999999996</v>
      </c>
      <c r="AJ12" s="2450">
        <v>0</v>
      </c>
      <c r="AK12" s="2450">
        <v>1.3</v>
      </c>
      <c r="AL12" s="2450">
        <v>0</v>
      </c>
      <c r="AM12" s="2450">
        <v>1.7</v>
      </c>
      <c r="AN12" s="2450">
        <v>0</v>
      </c>
      <c r="AO12" s="2450">
        <v>1.4</v>
      </c>
      <c r="AP12" s="2450">
        <v>0</v>
      </c>
      <c r="AQ12" s="2450">
        <v>1.75</v>
      </c>
      <c r="AR12" s="2450">
        <v>0</v>
      </c>
      <c r="AS12" s="2450">
        <v>2.7749999999999999</v>
      </c>
      <c r="AT12" s="2450">
        <v>0</v>
      </c>
      <c r="AU12" s="2451">
        <v>1.53</v>
      </c>
      <c r="AV12" s="2451">
        <v>0</v>
      </c>
      <c r="AW12" s="2451">
        <v>0.27</v>
      </c>
      <c r="AX12" s="2451">
        <v>0</v>
      </c>
      <c r="AY12" s="2451">
        <v>1.0900000000000001</v>
      </c>
      <c r="AZ12" s="2451">
        <v>0</v>
      </c>
      <c r="BA12" s="2451">
        <v>2.4899999999999998</v>
      </c>
      <c r="BB12" s="2451">
        <v>0</v>
      </c>
      <c r="BC12" s="2451">
        <v>1.895</v>
      </c>
      <c r="BD12" s="2451">
        <v>0</v>
      </c>
      <c r="BE12" s="2451">
        <v>3.2299999999999995</v>
      </c>
      <c r="BF12" s="2451">
        <v>0</v>
      </c>
      <c r="BG12" s="2451">
        <v>5.1000000000000005</v>
      </c>
      <c r="BH12" s="2451">
        <v>0</v>
      </c>
      <c r="BI12" s="2451">
        <v>0.30000000000000004</v>
      </c>
      <c r="BJ12" s="2451">
        <v>0</v>
      </c>
      <c r="BK12" s="2451">
        <v>0.2</v>
      </c>
      <c r="BL12" s="2451">
        <v>0</v>
      </c>
      <c r="BM12" s="2451">
        <v>1.2749999999999999</v>
      </c>
      <c r="BN12" s="2451">
        <v>0</v>
      </c>
      <c r="BO12" s="2451">
        <v>6</v>
      </c>
      <c r="BP12" s="2451">
        <v>0</v>
      </c>
      <c r="BQ12" s="2451">
        <v>1</v>
      </c>
      <c r="BR12" s="2451">
        <v>0</v>
      </c>
      <c r="BS12" s="2451">
        <v>2</v>
      </c>
      <c r="BT12" s="2451">
        <v>0</v>
      </c>
      <c r="BU12" s="2451">
        <v>1</v>
      </c>
      <c r="BV12" s="2451">
        <v>0</v>
      </c>
      <c r="BW12" s="2451">
        <v>3</v>
      </c>
      <c r="BX12" s="2451">
        <v>0</v>
      </c>
      <c r="BY12" s="2451">
        <v>4</v>
      </c>
      <c r="BZ12" s="2451">
        <v>0</v>
      </c>
      <c r="CA12" s="2451">
        <v>5</v>
      </c>
      <c r="CB12" s="2451">
        <v>0</v>
      </c>
      <c r="CC12" s="2451">
        <v>3.5</v>
      </c>
      <c r="CD12" s="2451">
        <v>0</v>
      </c>
      <c r="CE12" s="2451">
        <v>5</v>
      </c>
      <c r="CF12" s="2451">
        <v>0</v>
      </c>
      <c r="CG12" s="2451">
        <v>2</v>
      </c>
      <c r="CH12" s="2451">
        <v>0</v>
      </c>
      <c r="CI12" s="2451">
        <v>0</v>
      </c>
      <c r="CJ12" s="2451">
        <v>0</v>
      </c>
      <c r="CK12" s="2451">
        <v>0</v>
      </c>
      <c r="CL12" s="2451">
        <v>0</v>
      </c>
      <c r="CM12" s="2451">
        <v>0</v>
      </c>
      <c r="CN12" s="2451">
        <v>0</v>
      </c>
      <c r="CO12" s="2451">
        <v>0</v>
      </c>
      <c r="CP12" s="2451">
        <v>0</v>
      </c>
      <c r="CQ12" s="2451">
        <v>0</v>
      </c>
      <c r="CR12" s="2451">
        <v>0</v>
      </c>
      <c r="CS12" s="2451">
        <v>0</v>
      </c>
      <c r="CT12" s="2451">
        <v>0</v>
      </c>
      <c r="CU12" s="2451">
        <v>0</v>
      </c>
      <c r="CV12" s="2451">
        <v>0</v>
      </c>
      <c r="CW12" s="2451">
        <v>0.25</v>
      </c>
      <c r="CX12" s="2451">
        <v>0.125</v>
      </c>
      <c r="CY12" s="2451">
        <v>1.3</v>
      </c>
      <c r="CZ12" s="2451">
        <v>0</v>
      </c>
      <c r="DA12" s="2451">
        <v>1.05</v>
      </c>
      <c r="DB12" s="2451">
        <v>0</v>
      </c>
      <c r="DC12" s="2451">
        <v>1.85</v>
      </c>
      <c r="DD12" s="2451">
        <v>0</v>
      </c>
      <c r="DE12" s="2451">
        <v>2.5</v>
      </c>
      <c r="DF12" s="2451">
        <v>0</v>
      </c>
      <c r="DG12" s="2451">
        <v>4.8999999999999995</v>
      </c>
      <c r="DH12" s="2451">
        <v>0</v>
      </c>
      <c r="DI12" s="2445"/>
      <c r="DJ12" s="2445"/>
      <c r="DK12" s="2445"/>
      <c r="DL12" s="2445"/>
    </row>
    <row r="13" spans="1:117" s="2424" customFormat="1" ht="17.25" x14ac:dyDescent="0.3">
      <c r="A13" s="2435" t="s">
        <v>5272</v>
      </c>
      <c r="B13" s="2446" t="s">
        <v>3887</v>
      </c>
      <c r="C13" s="2437">
        <v>45.758279999999999</v>
      </c>
      <c r="D13" s="2437">
        <v>1.3</v>
      </c>
      <c r="E13" s="2437">
        <v>32.723280000000003</v>
      </c>
      <c r="F13" s="2437">
        <v>0</v>
      </c>
      <c r="G13" s="2437">
        <v>22.55228</v>
      </c>
      <c r="H13" s="2437">
        <v>0.5</v>
      </c>
      <c r="I13" s="2437">
        <v>12.123279999999999</v>
      </c>
      <c r="J13" s="2437">
        <v>2.2650000000000001</v>
      </c>
      <c r="K13" s="2438">
        <v>23.204280000000001</v>
      </c>
      <c r="L13" s="2437">
        <v>2.82</v>
      </c>
      <c r="M13" s="2437">
        <v>23.325060000000001</v>
      </c>
      <c r="N13" s="2437">
        <v>6.8548</v>
      </c>
      <c r="O13" s="2438">
        <v>19.948060000000002</v>
      </c>
      <c r="P13" s="2437">
        <v>0.3</v>
      </c>
      <c r="Q13" s="2437">
        <v>37.762279999999997</v>
      </c>
      <c r="R13" s="2439">
        <v>1.25</v>
      </c>
      <c r="S13" s="2447">
        <v>27.763000000000002</v>
      </c>
      <c r="T13" s="2447">
        <v>1.05</v>
      </c>
      <c r="U13" s="2447">
        <v>33.340000000000003</v>
      </c>
      <c r="V13" s="2447">
        <v>0.25</v>
      </c>
      <c r="W13" s="2447">
        <v>12.79</v>
      </c>
      <c r="X13" s="2447">
        <v>0</v>
      </c>
      <c r="Y13" s="2447">
        <v>7.1395348800000002</v>
      </c>
      <c r="Z13" s="2447">
        <v>0.65</v>
      </c>
      <c r="AA13" s="2447">
        <v>2.4750000000000001</v>
      </c>
      <c r="AB13" s="2447">
        <v>0.877</v>
      </c>
      <c r="AC13" s="2448">
        <v>5.1071812899999998</v>
      </c>
      <c r="AD13" s="2448">
        <v>1.65</v>
      </c>
      <c r="AE13" s="2448">
        <v>6.165</v>
      </c>
      <c r="AF13" s="2448">
        <v>0.67100000000000004</v>
      </c>
      <c r="AG13" s="2449">
        <v>8.49</v>
      </c>
      <c r="AH13" s="2450">
        <v>0.95</v>
      </c>
      <c r="AI13" s="2450">
        <v>0.87299741999999991</v>
      </c>
      <c r="AJ13" s="2450">
        <v>0.215</v>
      </c>
      <c r="AK13" s="2450">
        <v>8.5</v>
      </c>
      <c r="AL13" s="2450">
        <v>6</v>
      </c>
      <c r="AM13" s="2450">
        <v>1.99</v>
      </c>
      <c r="AN13" s="2450">
        <v>1.3</v>
      </c>
      <c r="AO13" s="2450">
        <v>4.01</v>
      </c>
      <c r="AP13" s="2450">
        <v>7.01</v>
      </c>
      <c r="AQ13" s="2450">
        <v>18.75</v>
      </c>
      <c r="AR13" s="2450">
        <v>2.1113400000000002</v>
      </c>
      <c r="AS13" s="2450">
        <v>29.890599999999999</v>
      </c>
      <c r="AT13" s="2450">
        <v>5.7846000000000002</v>
      </c>
      <c r="AU13" s="2451">
        <v>8.1655999999999995</v>
      </c>
      <c r="AV13" s="2451">
        <v>4.7</v>
      </c>
      <c r="AW13" s="2451">
        <v>15.3156</v>
      </c>
      <c r="AX13" s="2451">
        <v>0</v>
      </c>
      <c r="AY13" s="2451">
        <v>3.2</v>
      </c>
      <c r="AZ13" s="2451">
        <v>7.5</v>
      </c>
      <c r="BA13" s="2451">
        <v>1.1575</v>
      </c>
      <c r="BB13" s="2451">
        <v>0.49500000000000005</v>
      </c>
      <c r="BC13" s="2451">
        <v>2.468</v>
      </c>
      <c r="BD13" s="2451">
        <v>0.5</v>
      </c>
      <c r="BE13" s="2451">
        <v>2.4245000000000001</v>
      </c>
      <c r="BF13" s="2451">
        <v>0</v>
      </c>
      <c r="BG13" s="2451">
        <v>2.6745000000000001</v>
      </c>
      <c r="BH13" s="2451">
        <v>0.53</v>
      </c>
      <c r="BI13" s="2451">
        <v>0</v>
      </c>
      <c r="BJ13" s="2451">
        <v>0</v>
      </c>
      <c r="BK13" s="2451">
        <v>13.15</v>
      </c>
      <c r="BL13" s="2451">
        <v>0.3</v>
      </c>
      <c r="BM13" s="2451">
        <v>2.6</v>
      </c>
      <c r="BN13" s="2451">
        <v>10</v>
      </c>
      <c r="BO13" s="2451">
        <v>6.625</v>
      </c>
      <c r="BP13" s="2451">
        <v>9.2032190000000007</v>
      </c>
      <c r="BQ13" s="2451">
        <v>1.0549999999999999</v>
      </c>
      <c r="BR13" s="2451">
        <v>4.2032189999999998</v>
      </c>
      <c r="BS13" s="2451">
        <v>12.7</v>
      </c>
      <c r="BT13" s="2451">
        <v>14.719999999999999</v>
      </c>
      <c r="BU13" s="2451">
        <v>16.25</v>
      </c>
      <c r="BV13" s="2451">
        <v>9.86</v>
      </c>
      <c r="BW13" s="2451">
        <v>4.25</v>
      </c>
      <c r="BX13" s="2451">
        <v>10.459999999999999</v>
      </c>
      <c r="BY13" s="2451">
        <v>9</v>
      </c>
      <c r="BZ13" s="2451">
        <v>9.86</v>
      </c>
      <c r="CA13" s="2451">
        <v>2</v>
      </c>
      <c r="CB13" s="2451">
        <v>0</v>
      </c>
      <c r="CC13" s="2451">
        <v>5.75</v>
      </c>
      <c r="CD13" s="2451">
        <v>0.7</v>
      </c>
      <c r="CE13" s="2451">
        <v>9.1999999999999993</v>
      </c>
      <c r="CF13" s="2451">
        <v>0</v>
      </c>
      <c r="CG13" s="2451">
        <v>10.899999999999999</v>
      </c>
      <c r="CH13" s="2451">
        <v>0</v>
      </c>
      <c r="CI13" s="2451">
        <v>7.55</v>
      </c>
      <c r="CJ13" s="2451">
        <v>0</v>
      </c>
      <c r="CK13" s="2451">
        <v>6.15</v>
      </c>
      <c r="CL13" s="2451">
        <v>0</v>
      </c>
      <c r="CM13" s="2451">
        <v>7.5</v>
      </c>
      <c r="CN13" s="2451">
        <v>0</v>
      </c>
      <c r="CO13" s="2451">
        <v>3.45</v>
      </c>
      <c r="CP13" s="2451">
        <v>0</v>
      </c>
      <c r="CQ13" s="2451">
        <v>3.2</v>
      </c>
      <c r="CR13" s="2451">
        <v>0</v>
      </c>
      <c r="CS13" s="2451">
        <v>4</v>
      </c>
      <c r="CT13" s="2451">
        <v>0</v>
      </c>
      <c r="CU13" s="2451">
        <v>0</v>
      </c>
      <c r="CV13" s="2451">
        <v>0.15</v>
      </c>
      <c r="CW13" s="2451">
        <v>0.3</v>
      </c>
      <c r="CX13" s="2451">
        <v>3.5000000000000003E-2</v>
      </c>
      <c r="CY13" s="2451">
        <v>0</v>
      </c>
      <c r="CZ13" s="2451">
        <v>0</v>
      </c>
      <c r="DA13" s="2451">
        <v>0</v>
      </c>
      <c r="DB13" s="2451">
        <v>0</v>
      </c>
      <c r="DC13" s="2451">
        <v>1.1000000000000001</v>
      </c>
      <c r="DD13" s="2451">
        <v>0</v>
      </c>
      <c r="DE13" s="2451">
        <v>0</v>
      </c>
      <c r="DF13" s="2451">
        <v>0</v>
      </c>
      <c r="DG13" s="2451">
        <v>0.2</v>
      </c>
      <c r="DH13" s="2451">
        <v>0</v>
      </c>
      <c r="DI13" s="2445"/>
      <c r="DJ13" s="2445"/>
      <c r="DK13" s="2445"/>
      <c r="DL13" s="2445"/>
    </row>
    <row r="14" spans="1:117" s="2424" customFormat="1" ht="17.25" x14ac:dyDescent="0.3">
      <c r="A14" s="2435" t="s">
        <v>5273</v>
      </c>
      <c r="B14" s="2446" t="s">
        <v>3888</v>
      </c>
      <c r="C14" s="2437">
        <v>1.905</v>
      </c>
      <c r="D14" s="2437">
        <v>0</v>
      </c>
      <c r="E14" s="2437">
        <v>0.745</v>
      </c>
      <c r="F14" s="2437">
        <v>0</v>
      </c>
      <c r="G14" s="2437">
        <v>1.875</v>
      </c>
      <c r="H14" s="2437">
        <v>0</v>
      </c>
      <c r="I14" s="2437">
        <v>1.23</v>
      </c>
      <c r="J14" s="2437">
        <v>0</v>
      </c>
      <c r="K14" s="2438">
        <v>2.62</v>
      </c>
      <c r="L14" s="2437">
        <v>0</v>
      </c>
      <c r="M14" s="2437">
        <v>3.03</v>
      </c>
      <c r="N14" s="2437">
        <v>0</v>
      </c>
      <c r="O14" s="2438">
        <v>2.65</v>
      </c>
      <c r="P14" s="2437">
        <v>0</v>
      </c>
      <c r="Q14" s="2437">
        <v>2.46</v>
      </c>
      <c r="R14" s="2439">
        <v>0</v>
      </c>
      <c r="S14" s="2447">
        <v>1.056</v>
      </c>
      <c r="T14" s="2447">
        <v>0</v>
      </c>
      <c r="U14" s="2447">
        <v>0</v>
      </c>
      <c r="V14" s="2447">
        <v>0</v>
      </c>
      <c r="W14" s="2447">
        <v>2.25</v>
      </c>
      <c r="X14" s="2447">
        <v>0</v>
      </c>
      <c r="Y14" s="2447">
        <v>0</v>
      </c>
      <c r="Z14" s="2447">
        <v>0</v>
      </c>
      <c r="AA14" s="2447">
        <v>0</v>
      </c>
      <c r="AB14" s="2447">
        <v>0</v>
      </c>
      <c r="AC14" s="2448">
        <v>1.32</v>
      </c>
      <c r="AD14" s="2448">
        <v>0</v>
      </c>
      <c r="AE14" s="2448">
        <v>2.4550000000000001</v>
      </c>
      <c r="AF14" s="2448">
        <v>0</v>
      </c>
      <c r="AG14" s="2449">
        <v>2.46</v>
      </c>
      <c r="AH14" s="2450">
        <v>0</v>
      </c>
      <c r="AI14" s="2450">
        <v>0.255</v>
      </c>
      <c r="AJ14" s="2450">
        <v>0</v>
      </c>
      <c r="AK14" s="2450">
        <v>5.4240000000000004</v>
      </c>
      <c r="AL14" s="2450">
        <v>0</v>
      </c>
      <c r="AM14" s="2450">
        <v>2.2000000000000002</v>
      </c>
      <c r="AN14" s="2450">
        <v>0</v>
      </c>
      <c r="AO14" s="2450">
        <v>5.5</v>
      </c>
      <c r="AP14" s="2450">
        <v>0</v>
      </c>
      <c r="AQ14" s="2450">
        <v>5.0200000000000005</v>
      </c>
      <c r="AR14" s="2450">
        <v>0</v>
      </c>
      <c r="AS14" s="2450">
        <v>3.52</v>
      </c>
      <c r="AT14" s="2450">
        <v>0</v>
      </c>
      <c r="AU14" s="2451">
        <v>4.98001</v>
      </c>
      <c r="AV14" s="2451">
        <v>0</v>
      </c>
      <c r="AW14" s="2451">
        <v>2.7250000000000001</v>
      </c>
      <c r="AX14" s="2451">
        <v>0</v>
      </c>
      <c r="AY14" s="2451">
        <v>4.3850000000000007</v>
      </c>
      <c r="AZ14" s="2451">
        <v>0</v>
      </c>
      <c r="BA14" s="2451">
        <v>2.0549999999999997</v>
      </c>
      <c r="BB14" s="2451">
        <v>0</v>
      </c>
      <c r="BC14" s="2451">
        <v>4.8100000000000005</v>
      </c>
      <c r="BD14" s="2451">
        <v>0</v>
      </c>
      <c r="BE14" s="2451">
        <v>3.44824083</v>
      </c>
      <c r="BF14" s="2451">
        <v>0</v>
      </c>
      <c r="BG14" s="2451">
        <v>3.6503758300000002</v>
      </c>
      <c r="BH14" s="2451">
        <v>0</v>
      </c>
      <c r="BI14" s="2451">
        <v>6.0088961700000008</v>
      </c>
      <c r="BJ14" s="2451">
        <v>0.48599999999999999</v>
      </c>
      <c r="BK14" s="2451">
        <v>5.5942408300000004</v>
      </c>
      <c r="BL14" s="2451">
        <v>0</v>
      </c>
      <c r="BM14" s="2451">
        <v>5.5714816600000008</v>
      </c>
      <c r="BN14" s="2451">
        <v>1</v>
      </c>
      <c r="BO14" s="2451">
        <v>0.32</v>
      </c>
      <c r="BP14" s="2451">
        <v>0</v>
      </c>
      <c r="BQ14" s="2451">
        <v>0</v>
      </c>
      <c r="BR14" s="2451">
        <v>0</v>
      </c>
      <c r="BS14" s="2451">
        <v>1.8699999999999999</v>
      </c>
      <c r="BT14" s="2451">
        <v>0</v>
      </c>
      <c r="BU14" s="2451">
        <v>0</v>
      </c>
      <c r="BV14" s="2451">
        <v>1.4</v>
      </c>
      <c r="BW14" s="2451">
        <v>0</v>
      </c>
      <c r="BX14" s="2451">
        <v>0</v>
      </c>
      <c r="BY14" s="2451">
        <v>0.4</v>
      </c>
      <c r="BZ14" s="2451">
        <v>0</v>
      </c>
      <c r="CA14" s="2451">
        <v>0</v>
      </c>
      <c r="CB14" s="2451">
        <v>0.25</v>
      </c>
      <c r="CC14" s="2451">
        <v>0</v>
      </c>
      <c r="CD14" s="2451">
        <v>0</v>
      </c>
      <c r="CE14" s="2451">
        <v>0</v>
      </c>
      <c r="CF14" s="2451">
        <v>0.2</v>
      </c>
      <c r="CG14" s="2451">
        <v>0.2</v>
      </c>
      <c r="CH14" s="2451">
        <v>0</v>
      </c>
      <c r="CI14" s="2451">
        <v>0</v>
      </c>
      <c r="CJ14" s="2451">
        <v>0.3</v>
      </c>
      <c r="CK14" s="2451">
        <v>0</v>
      </c>
      <c r="CL14" s="2451">
        <v>0</v>
      </c>
      <c r="CM14" s="2451">
        <v>0</v>
      </c>
      <c r="CN14" s="2451">
        <v>0</v>
      </c>
      <c r="CO14" s="2451">
        <v>0</v>
      </c>
      <c r="CP14" s="2451">
        <v>0</v>
      </c>
      <c r="CQ14" s="2451">
        <v>0</v>
      </c>
      <c r="CR14" s="2451">
        <v>0</v>
      </c>
      <c r="CS14" s="2451">
        <v>0</v>
      </c>
      <c r="CT14" s="2451">
        <v>0</v>
      </c>
      <c r="CU14" s="2451">
        <v>0</v>
      </c>
      <c r="CV14" s="2451">
        <v>0.2</v>
      </c>
      <c r="CW14" s="2451">
        <v>0</v>
      </c>
      <c r="CX14" s="2451">
        <v>1.609</v>
      </c>
      <c r="CY14" s="2451">
        <v>0</v>
      </c>
      <c r="CZ14" s="2451">
        <v>2.7</v>
      </c>
      <c r="DA14" s="2451">
        <v>0.95699999999999996</v>
      </c>
      <c r="DB14" s="2451">
        <v>2.3279999999999998</v>
      </c>
      <c r="DC14" s="2451">
        <v>1.0020228500000001</v>
      </c>
      <c r="DD14" s="2451">
        <v>0</v>
      </c>
      <c r="DE14" s="2451">
        <v>3.33</v>
      </c>
      <c r="DF14" s="2451">
        <v>0.505</v>
      </c>
      <c r="DG14" s="2451">
        <v>0.38589286</v>
      </c>
      <c r="DH14" s="2451">
        <v>0.04</v>
      </c>
      <c r="DI14" s="2445"/>
      <c r="DJ14" s="2445"/>
      <c r="DK14" s="2445"/>
      <c r="DL14" s="2445"/>
    </row>
    <row r="15" spans="1:117" s="2424" customFormat="1" ht="17.25" x14ac:dyDescent="0.3">
      <c r="A15" s="2435" t="s">
        <v>5274</v>
      </c>
      <c r="B15" s="2446" t="s">
        <v>5275</v>
      </c>
      <c r="C15" s="2437">
        <v>338.49152800000002</v>
      </c>
      <c r="D15" s="2437">
        <v>65.127109149999995</v>
      </c>
      <c r="E15" s="2437">
        <v>340.17269874999994</v>
      </c>
      <c r="F15" s="2437">
        <v>210.30647868</v>
      </c>
      <c r="G15" s="2437">
        <v>310.33459085999999</v>
      </c>
      <c r="H15" s="2437">
        <v>263.10811609000001</v>
      </c>
      <c r="I15" s="2437">
        <v>342.09115270999996</v>
      </c>
      <c r="J15" s="2437">
        <v>89.893186289999974</v>
      </c>
      <c r="K15" s="2438">
        <v>435.52581905000005</v>
      </c>
      <c r="L15" s="2437">
        <v>83.364604099999994</v>
      </c>
      <c r="M15" s="2437">
        <v>417.65808118000007</v>
      </c>
      <c r="N15" s="2437">
        <v>71.309720320000011</v>
      </c>
      <c r="O15" s="2438">
        <v>299.65887624000015</v>
      </c>
      <c r="P15" s="2437">
        <v>136.18072051999999</v>
      </c>
      <c r="Q15" s="2437">
        <v>243.08413280000011</v>
      </c>
      <c r="R15" s="2439">
        <v>80.087113340000002</v>
      </c>
      <c r="S15" s="2447">
        <v>301.92879793999998</v>
      </c>
      <c r="T15" s="2447">
        <v>48.181882209999998</v>
      </c>
      <c r="U15" s="2447">
        <v>204.38111503999994</v>
      </c>
      <c r="V15" s="2447">
        <v>80.179591400000007</v>
      </c>
      <c r="W15" s="2447">
        <v>251.47948204000005</v>
      </c>
      <c r="X15" s="2447">
        <v>59.816023789999996</v>
      </c>
      <c r="Y15" s="2447">
        <v>338.79139493999975</v>
      </c>
      <c r="Z15" s="2447">
        <v>49.043482850000004</v>
      </c>
      <c r="AA15" s="2447">
        <v>348.99357450999992</v>
      </c>
      <c r="AB15" s="2447">
        <v>25.49138026</v>
      </c>
      <c r="AC15" s="2448">
        <v>411.17957194999968</v>
      </c>
      <c r="AD15" s="2448">
        <v>55.40953932</v>
      </c>
      <c r="AE15" s="2448">
        <v>628.02381604999971</v>
      </c>
      <c r="AF15" s="2448">
        <v>38.211232810000006</v>
      </c>
      <c r="AG15" s="2449">
        <v>607.42099672000018</v>
      </c>
      <c r="AH15" s="2450">
        <v>25.261482000000001</v>
      </c>
      <c r="AI15" s="2450">
        <v>560.08025080999982</v>
      </c>
      <c r="AJ15" s="2450">
        <v>37.352272999999997</v>
      </c>
      <c r="AK15" s="2450">
        <v>731.9814514200001</v>
      </c>
      <c r="AL15" s="2450">
        <v>124.10028714999999</v>
      </c>
      <c r="AM15" s="2450">
        <v>402.42638737999999</v>
      </c>
      <c r="AN15" s="2450">
        <v>26.8838428</v>
      </c>
      <c r="AO15" s="2450">
        <v>627.51656354000011</v>
      </c>
      <c r="AP15" s="2450">
        <v>53.458305319999994</v>
      </c>
      <c r="AQ15" s="2450">
        <v>467.78428994999985</v>
      </c>
      <c r="AR15" s="2450">
        <v>86.494309149999992</v>
      </c>
      <c r="AS15" s="2450">
        <v>745.40213086999984</v>
      </c>
      <c r="AT15" s="2450">
        <v>186.19907872000002</v>
      </c>
      <c r="AU15" s="2451">
        <v>460.09924364000011</v>
      </c>
      <c r="AV15" s="2451">
        <v>175.38433003999998</v>
      </c>
      <c r="AW15" s="2451">
        <v>590.05201737999994</v>
      </c>
      <c r="AX15" s="2451">
        <v>97.99848627999998</v>
      </c>
      <c r="AY15" s="2451">
        <v>548.41857400999993</v>
      </c>
      <c r="AZ15" s="2451">
        <v>94.467328550000005</v>
      </c>
      <c r="BA15" s="2451">
        <v>356.48712003000003</v>
      </c>
      <c r="BB15" s="2451">
        <v>94.878434180000028</v>
      </c>
      <c r="BC15" s="2451">
        <v>116.31169556000003</v>
      </c>
      <c r="BD15" s="2451">
        <v>62.844692430000009</v>
      </c>
      <c r="BE15" s="2451">
        <v>70.195708010000004</v>
      </c>
      <c r="BF15" s="2451">
        <v>25.900523719999999</v>
      </c>
      <c r="BG15" s="2451">
        <v>146.06203421000004</v>
      </c>
      <c r="BH15" s="2451">
        <v>7.7900000000000009</v>
      </c>
      <c r="BI15" s="2451">
        <v>175.02488783000007</v>
      </c>
      <c r="BJ15" s="2451">
        <v>60.788814649999999</v>
      </c>
      <c r="BK15" s="2451">
        <v>129.67361061</v>
      </c>
      <c r="BL15" s="2451">
        <v>87.015083040000022</v>
      </c>
      <c r="BM15" s="2451">
        <v>123.49772595000002</v>
      </c>
      <c r="BN15" s="2451">
        <v>65.309168240000005</v>
      </c>
      <c r="BO15" s="2451">
        <v>143.20572161000004</v>
      </c>
      <c r="BP15" s="2451">
        <v>76.64164913999997</v>
      </c>
      <c r="BQ15" s="2451">
        <v>201.55118945999996</v>
      </c>
      <c r="BR15" s="2451">
        <v>5.65126566</v>
      </c>
      <c r="BS15" s="2451">
        <v>166.12721233999997</v>
      </c>
      <c r="BT15" s="2451">
        <v>6.7865239300000004</v>
      </c>
      <c r="BU15" s="2451">
        <v>120.20451301999999</v>
      </c>
      <c r="BV15" s="2451">
        <v>32.774743530000002</v>
      </c>
      <c r="BW15" s="2451">
        <v>67.736009569999993</v>
      </c>
      <c r="BX15" s="2451">
        <v>56.171323090000001</v>
      </c>
      <c r="BY15" s="2451">
        <v>135.50158079000002</v>
      </c>
      <c r="BZ15" s="2451">
        <v>12.47077064</v>
      </c>
      <c r="CA15" s="2451">
        <v>247.1942617899999</v>
      </c>
      <c r="CB15" s="2451">
        <v>18.342122280000002</v>
      </c>
      <c r="CC15" s="2451">
        <v>398.25491356000015</v>
      </c>
      <c r="CD15" s="2451">
        <v>18.123827160000001</v>
      </c>
      <c r="CE15" s="2451">
        <v>446.98578651999998</v>
      </c>
      <c r="CF15" s="2451">
        <v>38.729028380000003</v>
      </c>
      <c r="CG15" s="2451">
        <v>326.85729507999991</v>
      </c>
      <c r="CH15" s="2451">
        <v>71.963579430000024</v>
      </c>
      <c r="CI15" s="2451">
        <v>399.44163467999988</v>
      </c>
      <c r="CJ15" s="2451">
        <v>196.75431021</v>
      </c>
      <c r="CK15" s="2451">
        <v>584.12680560000001</v>
      </c>
      <c r="CL15" s="2451">
        <v>193.49719942999994</v>
      </c>
      <c r="CM15" s="2451">
        <v>493.26856682999988</v>
      </c>
      <c r="CN15" s="2451">
        <v>133.73076451</v>
      </c>
      <c r="CO15" s="2451">
        <v>155.22882758999998</v>
      </c>
      <c r="CP15" s="2451">
        <v>94.978337879999998</v>
      </c>
      <c r="CQ15" s="2451">
        <v>281.20356293999998</v>
      </c>
      <c r="CR15" s="2451">
        <v>50.19188102999999</v>
      </c>
      <c r="CS15" s="2451">
        <v>610.85878538999987</v>
      </c>
      <c r="CT15" s="2451">
        <v>24.298113180000001</v>
      </c>
      <c r="CU15" s="2451">
        <v>476.84682028000003</v>
      </c>
      <c r="CV15" s="2451">
        <v>29.984248999999998</v>
      </c>
      <c r="CW15" s="2451">
        <v>539.92142253000009</v>
      </c>
      <c r="CX15" s="2451">
        <v>16.484999999999999</v>
      </c>
      <c r="CY15" s="2451">
        <v>826.55351384000016</v>
      </c>
      <c r="CZ15" s="2451">
        <v>166.26985956999999</v>
      </c>
      <c r="DA15" s="2451">
        <v>571.66416898999989</v>
      </c>
      <c r="DB15" s="2451">
        <v>117.09070970000001</v>
      </c>
      <c r="DC15" s="2451">
        <v>480.62778880000013</v>
      </c>
      <c r="DD15" s="2451">
        <v>336.75555773000002</v>
      </c>
      <c r="DE15" s="2451">
        <v>336.87179089</v>
      </c>
      <c r="DF15" s="2451">
        <v>270.30379372999994</v>
      </c>
      <c r="DG15" s="2451">
        <v>494.56735272000009</v>
      </c>
      <c r="DH15" s="2451">
        <v>196.38197400000001</v>
      </c>
      <c r="DI15" s="2445"/>
      <c r="DJ15" s="2445"/>
      <c r="DK15" s="2445"/>
      <c r="DL15" s="2445"/>
    </row>
    <row r="16" spans="1:117" s="2424" customFormat="1" ht="17.25" x14ac:dyDescent="0.3">
      <c r="A16" s="2435" t="s">
        <v>5276</v>
      </c>
      <c r="B16" s="2446" t="s">
        <v>3889</v>
      </c>
      <c r="C16" s="2437"/>
      <c r="D16" s="2437"/>
      <c r="E16" s="2437"/>
      <c r="F16" s="2437"/>
      <c r="G16" s="2437"/>
      <c r="H16" s="2437"/>
      <c r="I16" s="2437"/>
      <c r="J16" s="2437"/>
      <c r="K16" s="2438">
        <v>0</v>
      </c>
      <c r="L16" s="2437">
        <v>0</v>
      </c>
      <c r="M16" s="2437">
        <v>0</v>
      </c>
      <c r="N16" s="2437">
        <v>0</v>
      </c>
      <c r="O16" s="2438">
        <v>0</v>
      </c>
      <c r="P16" s="2437">
        <v>0</v>
      </c>
      <c r="Q16" s="2437">
        <v>0</v>
      </c>
      <c r="R16" s="2439">
        <v>0</v>
      </c>
      <c r="S16" s="2447">
        <v>0</v>
      </c>
      <c r="T16" s="2447">
        <v>0</v>
      </c>
      <c r="U16" s="2447">
        <v>0</v>
      </c>
      <c r="V16" s="2447">
        <v>0</v>
      </c>
      <c r="W16" s="2447">
        <v>0</v>
      </c>
      <c r="X16" s="2447">
        <v>0</v>
      </c>
      <c r="Y16" s="2447">
        <v>0</v>
      </c>
      <c r="Z16" s="2447">
        <v>0</v>
      </c>
      <c r="AA16" s="2447">
        <v>0</v>
      </c>
      <c r="AB16" s="2447">
        <v>0</v>
      </c>
      <c r="AC16" s="2448">
        <v>0</v>
      </c>
      <c r="AD16" s="2448">
        <v>0</v>
      </c>
      <c r="AE16" s="2448">
        <v>0</v>
      </c>
      <c r="AF16" s="2448">
        <v>0</v>
      </c>
      <c r="AG16" s="2449">
        <v>0</v>
      </c>
      <c r="AH16" s="2450">
        <v>0</v>
      </c>
      <c r="AI16" s="2450">
        <v>0</v>
      </c>
      <c r="AJ16" s="2450">
        <v>0</v>
      </c>
      <c r="AK16" s="2450">
        <v>0</v>
      </c>
      <c r="AL16" s="2450">
        <v>0</v>
      </c>
      <c r="AM16" s="2450">
        <v>0</v>
      </c>
      <c r="AN16" s="2450">
        <v>0</v>
      </c>
      <c r="AO16" s="2450">
        <v>0</v>
      </c>
      <c r="AP16" s="2450">
        <v>0</v>
      </c>
      <c r="AQ16" s="2450">
        <v>0</v>
      </c>
      <c r="AR16" s="2450">
        <v>0</v>
      </c>
      <c r="AS16" s="2450">
        <v>0</v>
      </c>
      <c r="AT16" s="2450">
        <v>0</v>
      </c>
      <c r="AU16" s="2451">
        <v>0</v>
      </c>
      <c r="AV16" s="2451">
        <v>0</v>
      </c>
      <c r="AW16" s="2451">
        <v>0</v>
      </c>
      <c r="AX16" s="2451">
        <v>0</v>
      </c>
      <c r="AY16" s="2451">
        <v>0</v>
      </c>
      <c r="AZ16" s="2451">
        <v>0</v>
      </c>
      <c r="BA16" s="2451">
        <v>0</v>
      </c>
      <c r="BB16" s="2451">
        <v>0</v>
      </c>
      <c r="BC16" s="2451">
        <v>0</v>
      </c>
      <c r="BD16" s="2451">
        <v>0</v>
      </c>
      <c r="BE16" s="2451">
        <v>0</v>
      </c>
      <c r="BF16" s="2451">
        <v>0</v>
      </c>
      <c r="BG16" s="2451">
        <v>0</v>
      </c>
      <c r="BH16" s="2451">
        <v>0</v>
      </c>
      <c r="BI16" s="2451">
        <v>0</v>
      </c>
      <c r="BJ16" s="2451">
        <v>0</v>
      </c>
      <c r="BK16" s="2451">
        <v>0</v>
      </c>
      <c r="BL16" s="2451">
        <v>0</v>
      </c>
      <c r="BM16" s="2451">
        <v>0</v>
      </c>
      <c r="BN16" s="2451">
        <v>0</v>
      </c>
      <c r="BO16" s="2451">
        <v>0</v>
      </c>
      <c r="BP16" s="2451">
        <v>0</v>
      </c>
      <c r="BQ16" s="2451">
        <v>0</v>
      </c>
      <c r="BR16" s="2451">
        <v>0</v>
      </c>
      <c r="BS16" s="2451">
        <v>0</v>
      </c>
      <c r="BT16" s="2451">
        <v>0</v>
      </c>
      <c r="BU16" s="2451">
        <v>0</v>
      </c>
      <c r="BV16" s="2451">
        <v>0</v>
      </c>
      <c r="BW16" s="2451">
        <v>0</v>
      </c>
      <c r="BX16" s="2451">
        <v>0</v>
      </c>
      <c r="BY16" s="2451">
        <v>0</v>
      </c>
      <c r="BZ16" s="2451">
        <v>0</v>
      </c>
      <c r="CA16" s="2451">
        <v>0</v>
      </c>
      <c r="CB16" s="2451">
        <v>0</v>
      </c>
      <c r="CC16" s="2451">
        <v>0</v>
      </c>
      <c r="CD16" s="2451">
        <v>0</v>
      </c>
      <c r="CE16" s="2451">
        <v>0</v>
      </c>
      <c r="CF16" s="2451">
        <v>0</v>
      </c>
      <c r="CG16" s="2451">
        <v>0</v>
      </c>
      <c r="CH16" s="2451">
        <v>0</v>
      </c>
      <c r="CI16" s="2451">
        <v>0</v>
      </c>
      <c r="CJ16" s="2451">
        <v>0</v>
      </c>
      <c r="CK16" s="2451">
        <v>0</v>
      </c>
      <c r="CL16" s="2451">
        <v>0</v>
      </c>
      <c r="CM16" s="2451">
        <v>0</v>
      </c>
      <c r="CN16" s="2451">
        <v>0</v>
      </c>
      <c r="CO16" s="2451">
        <v>0</v>
      </c>
      <c r="CP16" s="2451">
        <v>0</v>
      </c>
      <c r="CQ16" s="2451">
        <v>0</v>
      </c>
      <c r="CR16" s="2451">
        <v>0</v>
      </c>
      <c r="CS16" s="2451">
        <v>0</v>
      </c>
      <c r="CT16" s="2451">
        <v>0</v>
      </c>
      <c r="CU16" s="2451">
        <v>0</v>
      </c>
      <c r="CV16" s="2451">
        <v>0</v>
      </c>
      <c r="CW16" s="2451">
        <v>0</v>
      </c>
      <c r="CX16" s="2451">
        <v>0</v>
      </c>
      <c r="CY16" s="2451">
        <v>0.1</v>
      </c>
      <c r="CZ16" s="2451">
        <v>0</v>
      </c>
      <c r="DA16" s="2451">
        <v>0</v>
      </c>
      <c r="DB16" s="2451">
        <v>0</v>
      </c>
      <c r="DC16" s="2451">
        <v>0</v>
      </c>
      <c r="DD16" s="2451">
        <v>0</v>
      </c>
      <c r="DE16" s="2451">
        <v>0.1</v>
      </c>
      <c r="DF16" s="2451">
        <v>0</v>
      </c>
      <c r="DG16" s="2451">
        <v>0</v>
      </c>
      <c r="DH16" s="2451">
        <v>0</v>
      </c>
      <c r="DI16" s="2445"/>
      <c r="DJ16" s="2445"/>
      <c r="DK16" s="2445"/>
      <c r="DL16" s="2445"/>
    </row>
    <row r="17" spans="1:116" s="2424" customFormat="1" ht="17.25" x14ac:dyDescent="0.3">
      <c r="A17" s="2435" t="s">
        <v>5277</v>
      </c>
      <c r="B17" s="2446" t="s">
        <v>3890</v>
      </c>
      <c r="C17" s="2437">
        <v>0.51800000000000002</v>
      </c>
      <c r="D17" s="2437">
        <v>0</v>
      </c>
      <c r="E17" s="2437">
        <v>1.7999999999999999E-2</v>
      </c>
      <c r="F17" s="2437">
        <v>0</v>
      </c>
      <c r="G17" s="2437">
        <v>0.15</v>
      </c>
      <c r="H17" s="2437">
        <v>0</v>
      </c>
      <c r="I17" s="2437">
        <v>0</v>
      </c>
      <c r="J17" s="2437">
        <v>0.5</v>
      </c>
      <c r="K17" s="2438">
        <v>0</v>
      </c>
      <c r="L17" s="2437">
        <v>1.49</v>
      </c>
      <c r="M17" s="2437">
        <v>0</v>
      </c>
      <c r="N17" s="2437">
        <v>1.7084999999999999</v>
      </c>
      <c r="O17" s="2438">
        <v>0</v>
      </c>
      <c r="P17" s="2437">
        <v>0.15</v>
      </c>
      <c r="Q17" s="2437">
        <v>0</v>
      </c>
      <c r="R17" s="2439">
        <v>0</v>
      </c>
      <c r="S17" s="2447">
        <v>0.5</v>
      </c>
      <c r="T17" s="2447">
        <v>0</v>
      </c>
      <c r="U17" s="2447">
        <v>0</v>
      </c>
      <c r="V17" s="2447">
        <v>0</v>
      </c>
      <c r="W17" s="2447">
        <v>0</v>
      </c>
      <c r="X17" s="2447">
        <v>0</v>
      </c>
      <c r="Y17" s="2447">
        <v>0</v>
      </c>
      <c r="Z17" s="2447">
        <v>0</v>
      </c>
      <c r="AA17" s="2447">
        <v>0</v>
      </c>
      <c r="AB17" s="2447">
        <v>0</v>
      </c>
      <c r="AC17" s="2448">
        <v>0</v>
      </c>
      <c r="AD17" s="2448">
        <v>0</v>
      </c>
      <c r="AE17" s="2448">
        <v>0.5</v>
      </c>
      <c r="AF17" s="2448">
        <v>0</v>
      </c>
      <c r="AG17" s="2449">
        <v>0</v>
      </c>
      <c r="AH17" s="2450">
        <v>0</v>
      </c>
      <c r="AI17" s="2450">
        <v>0.47499999999999998</v>
      </c>
      <c r="AJ17" s="2450">
        <v>0</v>
      </c>
      <c r="AK17" s="2450">
        <v>0</v>
      </c>
      <c r="AL17" s="2450">
        <v>0</v>
      </c>
      <c r="AM17" s="2450">
        <v>1.18</v>
      </c>
      <c r="AN17" s="2450">
        <v>0</v>
      </c>
      <c r="AO17" s="2450">
        <v>0.72499999999999998</v>
      </c>
      <c r="AP17" s="2450">
        <v>0</v>
      </c>
      <c r="AQ17" s="2450">
        <v>2.605</v>
      </c>
      <c r="AR17" s="2450">
        <v>0</v>
      </c>
      <c r="AS17" s="2450">
        <v>0</v>
      </c>
      <c r="AT17" s="2450">
        <v>0</v>
      </c>
      <c r="AU17" s="2451">
        <v>0</v>
      </c>
      <c r="AV17" s="2451">
        <v>0</v>
      </c>
      <c r="AW17" s="2451">
        <v>0.3</v>
      </c>
      <c r="AX17" s="2451">
        <v>0</v>
      </c>
      <c r="AY17" s="2451">
        <v>7.4999999999999997E-2</v>
      </c>
      <c r="AZ17" s="2451">
        <v>0</v>
      </c>
      <c r="BA17" s="2451">
        <v>0.13</v>
      </c>
      <c r="BB17" s="2451">
        <v>0</v>
      </c>
      <c r="BC17" s="2451">
        <v>0</v>
      </c>
      <c r="BD17" s="2451">
        <v>0</v>
      </c>
      <c r="BE17" s="2451">
        <v>0</v>
      </c>
      <c r="BF17" s="2451">
        <v>0</v>
      </c>
      <c r="BG17" s="2451">
        <v>0.48</v>
      </c>
      <c r="BH17" s="2451">
        <v>0</v>
      </c>
      <c r="BI17" s="2451">
        <v>0</v>
      </c>
      <c r="BJ17" s="2451">
        <v>0</v>
      </c>
      <c r="BK17" s="2451">
        <v>0</v>
      </c>
      <c r="BL17" s="2451">
        <v>0</v>
      </c>
      <c r="BM17" s="2451">
        <v>0</v>
      </c>
      <c r="BN17" s="2451">
        <v>0</v>
      </c>
      <c r="BO17" s="2451">
        <v>0.48</v>
      </c>
      <c r="BP17" s="2451">
        <v>0</v>
      </c>
      <c r="BQ17" s="2451">
        <v>2.8600000000000003</v>
      </c>
      <c r="BR17" s="2451">
        <v>0</v>
      </c>
      <c r="BS17" s="2451">
        <v>2.84</v>
      </c>
      <c r="BT17" s="2451">
        <v>0</v>
      </c>
      <c r="BU17" s="2451">
        <v>1.4550000000000001</v>
      </c>
      <c r="BV17" s="2451">
        <v>0</v>
      </c>
      <c r="BW17" s="2451">
        <v>1.4550000000000001</v>
      </c>
      <c r="BX17" s="2451">
        <v>0</v>
      </c>
      <c r="BY17" s="2451">
        <v>0.76</v>
      </c>
      <c r="BZ17" s="2451">
        <v>0</v>
      </c>
      <c r="CA17" s="2451">
        <v>1.4550000000000001</v>
      </c>
      <c r="CB17" s="2451">
        <v>0</v>
      </c>
      <c r="CC17" s="2451">
        <v>1.1400000000000001</v>
      </c>
      <c r="CD17" s="2451">
        <v>0</v>
      </c>
      <c r="CE17" s="2451">
        <v>2.7199999999999998</v>
      </c>
      <c r="CF17" s="2451">
        <v>0</v>
      </c>
      <c r="CG17" s="2451">
        <v>2.6199999999999997</v>
      </c>
      <c r="CH17" s="2451">
        <v>0</v>
      </c>
      <c r="CI17" s="2451">
        <v>0.57499999999999996</v>
      </c>
      <c r="CJ17" s="2451">
        <v>0</v>
      </c>
      <c r="CK17" s="2451">
        <v>0.375</v>
      </c>
      <c r="CL17" s="2451">
        <v>0</v>
      </c>
      <c r="CM17" s="2451">
        <v>0</v>
      </c>
      <c r="CN17" s="2451">
        <v>0</v>
      </c>
      <c r="CO17" s="2451">
        <v>0</v>
      </c>
      <c r="CP17" s="2451">
        <v>0</v>
      </c>
      <c r="CQ17" s="2451">
        <v>0</v>
      </c>
      <c r="CR17" s="2451">
        <v>0</v>
      </c>
      <c r="CS17" s="2451">
        <v>0.6</v>
      </c>
      <c r="CT17" s="2451">
        <v>0</v>
      </c>
      <c r="CU17" s="2451">
        <v>0.68</v>
      </c>
      <c r="CV17" s="2451">
        <v>0</v>
      </c>
      <c r="CW17" s="2451">
        <v>0</v>
      </c>
      <c r="CX17" s="2451">
        <v>0</v>
      </c>
      <c r="CY17" s="2451">
        <v>0</v>
      </c>
      <c r="CZ17" s="2451">
        <v>0</v>
      </c>
      <c r="DA17" s="2451">
        <v>0.15</v>
      </c>
      <c r="DB17" s="2451">
        <v>0</v>
      </c>
      <c r="DC17" s="2451">
        <v>0.22</v>
      </c>
      <c r="DD17" s="2451">
        <v>0</v>
      </c>
      <c r="DE17" s="2451">
        <v>0.88</v>
      </c>
      <c r="DF17" s="2451">
        <v>0</v>
      </c>
      <c r="DG17" s="2451">
        <v>0.88</v>
      </c>
      <c r="DH17" s="2451">
        <v>0</v>
      </c>
      <c r="DI17" s="2445"/>
      <c r="DJ17" s="2445"/>
      <c r="DK17" s="2445"/>
      <c r="DL17" s="2445"/>
    </row>
    <row r="18" spans="1:116" s="2424" customFormat="1" ht="17.25" x14ac:dyDescent="0.3">
      <c r="A18" s="2435" t="s">
        <v>5278</v>
      </c>
      <c r="B18" s="2446" t="s">
        <v>3891</v>
      </c>
      <c r="C18" s="2437">
        <v>0.51500000000000001</v>
      </c>
      <c r="D18" s="2437">
        <v>0</v>
      </c>
      <c r="E18" s="2437">
        <v>0</v>
      </c>
      <c r="F18" s="2437">
        <v>0</v>
      </c>
      <c r="G18" s="2437">
        <v>0</v>
      </c>
      <c r="H18" s="2437">
        <v>0</v>
      </c>
      <c r="I18" s="2437">
        <v>0</v>
      </c>
      <c r="J18" s="2437">
        <v>0</v>
      </c>
      <c r="K18" s="2438">
        <v>0.64500000000000002</v>
      </c>
      <c r="L18" s="2437">
        <v>0</v>
      </c>
      <c r="M18" s="2437">
        <v>0</v>
      </c>
      <c r="N18" s="2437">
        <v>0</v>
      </c>
      <c r="O18" s="2438">
        <v>0</v>
      </c>
      <c r="P18" s="2437">
        <v>0</v>
      </c>
      <c r="Q18" s="2437">
        <v>0</v>
      </c>
      <c r="R18" s="2439">
        <v>0</v>
      </c>
      <c r="S18" s="2447">
        <v>0</v>
      </c>
      <c r="T18" s="2447">
        <v>0</v>
      </c>
      <c r="U18" s="2447">
        <v>0</v>
      </c>
      <c r="V18" s="2447">
        <v>0</v>
      </c>
      <c r="W18" s="2447">
        <v>0</v>
      </c>
      <c r="X18" s="2447">
        <v>0</v>
      </c>
      <c r="Y18" s="2447">
        <v>0</v>
      </c>
      <c r="Z18" s="2447">
        <v>0</v>
      </c>
      <c r="AA18" s="2447">
        <v>0</v>
      </c>
      <c r="AB18" s="2447">
        <v>0</v>
      </c>
      <c r="AC18" s="2448">
        <v>0</v>
      </c>
      <c r="AD18" s="2448">
        <v>0</v>
      </c>
      <c r="AE18" s="2448">
        <v>0</v>
      </c>
      <c r="AF18" s="2448">
        <v>0</v>
      </c>
      <c r="AG18" s="2449">
        <v>0</v>
      </c>
      <c r="AH18" s="2450">
        <v>0</v>
      </c>
      <c r="AI18" s="2450">
        <v>0</v>
      </c>
      <c r="AJ18" s="2450">
        <v>0</v>
      </c>
      <c r="AK18" s="2450">
        <v>0</v>
      </c>
      <c r="AL18" s="2450">
        <v>0</v>
      </c>
      <c r="AM18" s="2450">
        <v>0</v>
      </c>
      <c r="AN18" s="2450">
        <v>0</v>
      </c>
      <c r="AO18" s="2450">
        <v>0</v>
      </c>
      <c r="AP18" s="2450">
        <v>0</v>
      </c>
      <c r="AQ18" s="2450">
        <v>0</v>
      </c>
      <c r="AR18" s="2450">
        <v>0</v>
      </c>
      <c r="AS18" s="2450">
        <v>0</v>
      </c>
      <c r="AT18" s="2450">
        <v>0</v>
      </c>
      <c r="AU18" s="2451">
        <v>0</v>
      </c>
      <c r="AV18" s="2451">
        <v>0</v>
      </c>
      <c r="AW18" s="2451">
        <v>0</v>
      </c>
      <c r="AX18" s="2451">
        <v>0</v>
      </c>
      <c r="AY18" s="2451">
        <v>0</v>
      </c>
      <c r="AZ18" s="2451">
        <v>0</v>
      </c>
      <c r="BA18" s="2451">
        <v>0</v>
      </c>
      <c r="BB18" s="2451">
        <v>0</v>
      </c>
      <c r="BC18" s="2451">
        <v>0</v>
      </c>
      <c r="BD18" s="2451">
        <v>0</v>
      </c>
      <c r="BE18" s="2451">
        <v>0</v>
      </c>
      <c r="BF18" s="2451">
        <v>0</v>
      </c>
      <c r="BG18" s="2451">
        <v>0</v>
      </c>
      <c r="BH18" s="2451">
        <v>0</v>
      </c>
      <c r="BI18" s="2451">
        <v>0</v>
      </c>
      <c r="BJ18" s="2451">
        <v>0</v>
      </c>
      <c r="BK18" s="2451">
        <v>0</v>
      </c>
      <c r="BL18" s="2451">
        <v>0</v>
      </c>
      <c r="BM18" s="2451">
        <v>0</v>
      </c>
      <c r="BN18" s="2451">
        <v>0</v>
      </c>
      <c r="BO18" s="2451">
        <v>0.2</v>
      </c>
      <c r="BP18" s="2451">
        <v>0</v>
      </c>
      <c r="BQ18" s="2451">
        <v>0</v>
      </c>
      <c r="BR18" s="2451">
        <v>0</v>
      </c>
      <c r="BS18" s="2451">
        <v>0</v>
      </c>
      <c r="BT18" s="2451">
        <v>0</v>
      </c>
      <c r="BU18" s="2451">
        <v>0</v>
      </c>
      <c r="BV18" s="2451">
        <v>0</v>
      </c>
      <c r="BW18" s="2451">
        <v>0</v>
      </c>
      <c r="BX18" s="2451">
        <v>0</v>
      </c>
      <c r="BY18" s="2451">
        <v>0</v>
      </c>
      <c r="BZ18" s="2451">
        <v>0</v>
      </c>
      <c r="CA18" s="2451">
        <v>0</v>
      </c>
      <c r="CB18" s="2451">
        <v>0</v>
      </c>
      <c r="CC18" s="2451">
        <v>0</v>
      </c>
      <c r="CD18" s="2451">
        <v>0</v>
      </c>
      <c r="CE18" s="2451">
        <v>0.2</v>
      </c>
      <c r="CF18" s="2451">
        <v>0</v>
      </c>
      <c r="CG18" s="2451">
        <v>0</v>
      </c>
      <c r="CH18" s="2451">
        <v>0</v>
      </c>
      <c r="CI18" s="2451">
        <v>0.2</v>
      </c>
      <c r="CJ18" s="2451">
        <v>0</v>
      </c>
      <c r="CK18" s="2451">
        <v>0</v>
      </c>
      <c r="CL18" s="2451">
        <v>0</v>
      </c>
      <c r="CM18" s="2451">
        <v>0</v>
      </c>
      <c r="CN18" s="2451">
        <v>0</v>
      </c>
      <c r="CO18" s="2451">
        <v>0</v>
      </c>
      <c r="CP18" s="2451">
        <v>0</v>
      </c>
      <c r="CQ18" s="2451">
        <v>0</v>
      </c>
      <c r="CR18" s="2451">
        <v>0</v>
      </c>
      <c r="CS18" s="2451">
        <v>0</v>
      </c>
      <c r="CT18" s="2451">
        <v>0</v>
      </c>
      <c r="CU18" s="2451">
        <v>0</v>
      </c>
      <c r="CV18" s="2451">
        <v>0</v>
      </c>
      <c r="CW18" s="2451">
        <v>0</v>
      </c>
      <c r="CX18" s="2451">
        <v>0</v>
      </c>
      <c r="CY18" s="2451">
        <v>0</v>
      </c>
      <c r="CZ18" s="2451">
        <v>0</v>
      </c>
      <c r="DA18" s="2451">
        <v>0</v>
      </c>
      <c r="DB18" s="2451">
        <v>0</v>
      </c>
      <c r="DC18" s="2451">
        <v>0</v>
      </c>
      <c r="DD18" s="2451">
        <v>0</v>
      </c>
      <c r="DE18" s="2451">
        <v>22.96</v>
      </c>
      <c r="DF18" s="2451">
        <v>0</v>
      </c>
      <c r="DG18" s="2451">
        <v>18.36</v>
      </c>
      <c r="DH18" s="2451">
        <v>0</v>
      </c>
      <c r="DI18" s="2445"/>
      <c r="DJ18" s="2445"/>
      <c r="DK18" s="2445"/>
      <c r="DL18" s="2445"/>
    </row>
    <row r="19" spans="1:116" s="2424" customFormat="1" ht="17.25" x14ac:dyDescent="0.3">
      <c r="A19" s="2435" t="s">
        <v>5284</v>
      </c>
      <c r="B19" s="2446" t="s">
        <v>3895</v>
      </c>
      <c r="C19" s="2437">
        <v>1.0783674999999999</v>
      </c>
      <c r="D19" s="2437">
        <v>0</v>
      </c>
      <c r="E19" s="2437">
        <v>28.08187032</v>
      </c>
      <c r="F19" s="2437">
        <v>0</v>
      </c>
      <c r="G19" s="2437">
        <v>14.991367500000001</v>
      </c>
      <c r="H19" s="2437">
        <v>0</v>
      </c>
      <c r="I19" s="2437">
        <v>2.8913674999999999</v>
      </c>
      <c r="J19" s="2437">
        <v>1</v>
      </c>
      <c r="K19" s="2438">
        <v>12.2233675</v>
      </c>
      <c r="L19" s="2437">
        <v>0</v>
      </c>
      <c r="M19" s="2437">
        <v>12.2233675</v>
      </c>
      <c r="N19" s="2437">
        <v>0</v>
      </c>
      <c r="O19" s="2438">
        <v>0.17499999999999999</v>
      </c>
      <c r="P19" s="2437">
        <v>0</v>
      </c>
      <c r="Q19" s="2437">
        <v>0.2233675</v>
      </c>
      <c r="R19" s="2439">
        <v>0</v>
      </c>
      <c r="S19" s="2447">
        <v>12.398367500000001</v>
      </c>
      <c r="T19" s="2447">
        <v>0</v>
      </c>
      <c r="U19" s="2447">
        <v>0</v>
      </c>
      <c r="V19" s="2447">
        <v>0</v>
      </c>
      <c r="W19" s="2447">
        <v>6.9233675000000003</v>
      </c>
      <c r="X19" s="2447">
        <v>0</v>
      </c>
      <c r="Y19" s="2447">
        <v>3.3233674999999998</v>
      </c>
      <c r="Z19" s="2447">
        <v>0</v>
      </c>
      <c r="AA19" s="2447">
        <v>0</v>
      </c>
      <c r="AB19" s="2447">
        <v>0</v>
      </c>
      <c r="AC19" s="2448">
        <v>0.72336750000000005</v>
      </c>
      <c r="AD19" s="2448">
        <v>0</v>
      </c>
      <c r="AE19" s="2448">
        <v>0.62</v>
      </c>
      <c r="AF19" s="2448">
        <v>0.12</v>
      </c>
      <c r="AG19" s="2449">
        <v>0.5</v>
      </c>
      <c r="AH19" s="2450">
        <v>0</v>
      </c>
      <c r="AI19" s="2450">
        <v>0.5</v>
      </c>
      <c r="AJ19" s="2450">
        <v>0</v>
      </c>
      <c r="AK19" s="2450">
        <v>0</v>
      </c>
      <c r="AL19" s="2450">
        <v>0</v>
      </c>
      <c r="AM19" s="2450">
        <v>0</v>
      </c>
      <c r="AN19" s="2450">
        <v>0</v>
      </c>
      <c r="AO19" s="2450">
        <v>0</v>
      </c>
      <c r="AP19" s="2450">
        <v>0</v>
      </c>
      <c r="AQ19" s="2450">
        <v>0</v>
      </c>
      <c r="AR19" s="2450">
        <v>0</v>
      </c>
      <c r="AS19" s="2450">
        <v>0</v>
      </c>
      <c r="AT19" s="2450">
        <v>0</v>
      </c>
      <c r="AU19" s="2451">
        <v>0.67</v>
      </c>
      <c r="AV19" s="2451">
        <v>0</v>
      </c>
      <c r="AW19" s="2451">
        <v>1.34</v>
      </c>
      <c r="AX19" s="2451">
        <v>5.0000000000000001E-3</v>
      </c>
      <c r="AY19" s="2451">
        <v>1.34</v>
      </c>
      <c r="AZ19" s="2451">
        <v>0</v>
      </c>
      <c r="BA19" s="2451">
        <v>1.369</v>
      </c>
      <c r="BB19" s="2451">
        <v>0</v>
      </c>
      <c r="BC19" s="2451">
        <v>1.94</v>
      </c>
      <c r="BD19" s="2451">
        <v>0</v>
      </c>
      <c r="BE19" s="2451">
        <v>0.5</v>
      </c>
      <c r="BF19" s="2451">
        <v>0</v>
      </c>
      <c r="BG19" s="2451">
        <v>3.242</v>
      </c>
      <c r="BH19" s="2451">
        <v>0</v>
      </c>
      <c r="BI19" s="2451">
        <v>0.63400000000000001</v>
      </c>
      <c r="BJ19" s="2451">
        <v>0</v>
      </c>
      <c r="BK19" s="2451">
        <v>1.0009999999999999</v>
      </c>
      <c r="BL19" s="2451">
        <v>0</v>
      </c>
      <c r="BM19" s="2451">
        <v>1.268</v>
      </c>
      <c r="BN19" s="2451">
        <v>0</v>
      </c>
      <c r="BO19" s="2451">
        <v>0.63400000000000001</v>
      </c>
      <c r="BP19" s="2451">
        <v>0</v>
      </c>
      <c r="BQ19" s="2451">
        <v>0.88853798000000006</v>
      </c>
      <c r="BR19" s="2451">
        <v>0</v>
      </c>
      <c r="BS19" s="2451">
        <v>0.36834544000000002</v>
      </c>
      <c r="BT19" s="2451">
        <v>0</v>
      </c>
      <c r="BU19" s="2451">
        <v>0.3</v>
      </c>
      <c r="BV19" s="2451">
        <v>0</v>
      </c>
      <c r="BW19" s="2451">
        <v>0.89999999999999991</v>
      </c>
      <c r="BX19" s="2451">
        <v>0</v>
      </c>
      <c r="BY19" s="2451">
        <v>1.2</v>
      </c>
      <c r="BZ19" s="2451">
        <v>0</v>
      </c>
      <c r="CA19" s="2451">
        <v>2.2000000000000002</v>
      </c>
      <c r="CB19" s="2451">
        <v>0</v>
      </c>
      <c r="CC19" s="2451">
        <v>2</v>
      </c>
      <c r="CD19" s="2451">
        <v>0</v>
      </c>
      <c r="CE19" s="2451">
        <v>2.02</v>
      </c>
      <c r="CF19" s="2451">
        <v>0</v>
      </c>
      <c r="CG19" s="2451">
        <v>0.68</v>
      </c>
      <c r="CH19" s="2451">
        <v>0</v>
      </c>
      <c r="CI19" s="2451">
        <v>0</v>
      </c>
      <c r="CJ19" s="2451">
        <v>0</v>
      </c>
      <c r="CK19" s="2451">
        <v>0</v>
      </c>
      <c r="CL19" s="2451">
        <v>0</v>
      </c>
      <c r="CM19" s="2451">
        <v>0</v>
      </c>
      <c r="CN19" s="2451">
        <v>0</v>
      </c>
      <c r="CO19" s="2451">
        <v>0</v>
      </c>
      <c r="CP19" s="2451">
        <v>0</v>
      </c>
      <c r="CQ19" s="2451">
        <v>0</v>
      </c>
      <c r="CR19" s="2451">
        <v>0</v>
      </c>
      <c r="CS19" s="2451">
        <v>0</v>
      </c>
      <c r="CT19" s="2451">
        <v>0</v>
      </c>
      <c r="CU19" s="2451">
        <v>0</v>
      </c>
      <c r="CV19" s="2451">
        <v>0</v>
      </c>
      <c r="CW19" s="2451">
        <v>0</v>
      </c>
      <c r="CX19" s="2451">
        <v>0</v>
      </c>
      <c r="CY19" s="2451">
        <v>0</v>
      </c>
      <c r="CZ19" s="2451">
        <v>0</v>
      </c>
      <c r="DA19" s="2451">
        <v>2</v>
      </c>
      <c r="DB19" s="2451">
        <v>0</v>
      </c>
      <c r="DC19" s="2451">
        <v>2</v>
      </c>
      <c r="DD19" s="2451">
        <v>0</v>
      </c>
      <c r="DE19" s="2451">
        <v>2.5</v>
      </c>
      <c r="DF19" s="2451">
        <v>0</v>
      </c>
      <c r="DG19" s="2451">
        <v>2</v>
      </c>
      <c r="DH19" s="2451">
        <v>0</v>
      </c>
      <c r="DI19" s="2445"/>
      <c r="DJ19" s="2445"/>
      <c r="DK19" s="2445"/>
      <c r="DL19" s="2445"/>
    </row>
    <row r="20" spans="1:116" s="2424" customFormat="1" ht="18" thickBot="1" x14ac:dyDescent="0.35">
      <c r="A20" s="2435"/>
      <c r="B20" s="2453" t="s">
        <v>5289</v>
      </c>
      <c r="C20" s="2437">
        <v>0</v>
      </c>
      <c r="D20" s="2437">
        <v>0</v>
      </c>
      <c r="E20" s="2437">
        <v>0</v>
      </c>
      <c r="F20" s="2437">
        <v>0</v>
      </c>
      <c r="G20" s="2437">
        <v>0</v>
      </c>
      <c r="H20" s="2437">
        <v>0</v>
      </c>
      <c r="I20" s="2437">
        <v>0</v>
      </c>
      <c r="J20" s="2437">
        <v>0</v>
      </c>
      <c r="K20" s="2438">
        <v>0</v>
      </c>
      <c r="L20" s="2437">
        <v>0</v>
      </c>
      <c r="M20" s="2437">
        <v>0.2233675</v>
      </c>
      <c r="N20" s="2437">
        <v>0</v>
      </c>
      <c r="O20" s="2438">
        <v>0.72336750000000005</v>
      </c>
      <c r="P20" s="2437">
        <v>0</v>
      </c>
      <c r="Q20" s="2437">
        <v>0.2233675</v>
      </c>
      <c r="R20" s="2439">
        <v>0</v>
      </c>
      <c r="S20" s="2454">
        <v>0.89836749999999999</v>
      </c>
      <c r="T20" s="2454">
        <v>0</v>
      </c>
      <c r="U20" s="2454">
        <v>0.2233675</v>
      </c>
      <c r="V20" s="2454">
        <v>0</v>
      </c>
      <c r="W20" s="2454">
        <v>0.72336750000000005</v>
      </c>
      <c r="X20" s="2454">
        <v>0</v>
      </c>
      <c r="Y20" s="2454">
        <v>0.72336750000000005</v>
      </c>
      <c r="Z20" s="2454">
        <v>0</v>
      </c>
      <c r="AA20" s="2454">
        <v>0.72336750000000005</v>
      </c>
      <c r="AB20" s="2454">
        <v>0</v>
      </c>
      <c r="AC20" s="2455">
        <v>0.72336750000000005</v>
      </c>
      <c r="AD20" s="2455">
        <v>0</v>
      </c>
      <c r="AE20" s="2455">
        <v>0.62</v>
      </c>
      <c r="AF20" s="2455">
        <v>0</v>
      </c>
      <c r="AG20" s="2456">
        <v>0.5</v>
      </c>
      <c r="AH20" s="2457">
        <v>0</v>
      </c>
      <c r="AI20" s="2457">
        <v>0.5</v>
      </c>
      <c r="AJ20" s="2457">
        <v>0</v>
      </c>
      <c r="AK20" s="2457">
        <v>0.5</v>
      </c>
      <c r="AL20" s="2457">
        <v>0</v>
      </c>
      <c r="AM20" s="2457">
        <v>0.5</v>
      </c>
      <c r="AN20" s="2457">
        <v>0</v>
      </c>
      <c r="AO20" s="2457">
        <v>0.5</v>
      </c>
      <c r="AP20" s="2457">
        <v>0</v>
      </c>
      <c r="AQ20" s="2457">
        <v>0.5</v>
      </c>
      <c r="AR20" s="2457">
        <v>0</v>
      </c>
      <c r="AS20" s="2457">
        <v>0.5</v>
      </c>
      <c r="AT20" s="2457">
        <v>0</v>
      </c>
      <c r="AU20" s="2458">
        <v>0.5</v>
      </c>
      <c r="AV20" s="2458">
        <v>0</v>
      </c>
      <c r="AW20" s="2458">
        <v>0</v>
      </c>
      <c r="AX20" s="2458">
        <v>0</v>
      </c>
      <c r="AY20" s="2458">
        <v>0.5</v>
      </c>
      <c r="AZ20" s="2458">
        <v>0</v>
      </c>
      <c r="BA20" s="2458">
        <v>0.6</v>
      </c>
      <c r="BB20" s="2458">
        <v>0</v>
      </c>
      <c r="BC20" s="2458">
        <v>0</v>
      </c>
      <c r="BD20" s="2458">
        <v>0</v>
      </c>
      <c r="BE20" s="2458">
        <v>0.5</v>
      </c>
      <c r="BF20" s="2458">
        <v>0</v>
      </c>
      <c r="BG20" s="2458">
        <v>0.6</v>
      </c>
      <c r="BH20" s="2458">
        <v>0</v>
      </c>
      <c r="BI20" s="2458">
        <v>0.5</v>
      </c>
      <c r="BJ20" s="2458">
        <v>0</v>
      </c>
      <c r="BK20" s="2458">
        <v>0.6</v>
      </c>
      <c r="BL20" s="2458">
        <v>0</v>
      </c>
      <c r="BM20" s="2458">
        <v>0.7</v>
      </c>
      <c r="BN20" s="2458">
        <v>0</v>
      </c>
      <c r="BO20" s="2458">
        <v>1</v>
      </c>
      <c r="BP20" s="2458">
        <v>0</v>
      </c>
      <c r="BQ20" s="2458">
        <v>0.5</v>
      </c>
      <c r="BR20" s="2458">
        <v>0</v>
      </c>
      <c r="BS20" s="2458">
        <v>0.5</v>
      </c>
      <c r="BT20" s="2458">
        <v>0</v>
      </c>
      <c r="BU20" s="2458">
        <v>0.54699748999999998</v>
      </c>
      <c r="BV20" s="2458">
        <v>0</v>
      </c>
      <c r="BW20" s="2458">
        <v>0</v>
      </c>
      <c r="BX20" s="2458">
        <v>0.5</v>
      </c>
      <c r="BY20" s="2458">
        <v>0.25</v>
      </c>
      <c r="BZ20" s="2458">
        <v>0</v>
      </c>
      <c r="CA20" s="2458">
        <v>0.25</v>
      </c>
      <c r="CB20" s="2458">
        <v>0</v>
      </c>
      <c r="CC20" s="2458">
        <v>0.125</v>
      </c>
      <c r="CD20" s="2458">
        <v>0</v>
      </c>
      <c r="CE20" s="2458">
        <v>0.125</v>
      </c>
      <c r="CF20" s="2458">
        <v>0</v>
      </c>
      <c r="CG20" s="2458">
        <v>0.125</v>
      </c>
      <c r="CH20" s="2458">
        <v>0</v>
      </c>
      <c r="CI20" s="2458">
        <v>0.125</v>
      </c>
      <c r="CJ20" s="2458">
        <v>0</v>
      </c>
      <c r="CK20" s="2458">
        <v>0.125</v>
      </c>
      <c r="CL20" s="2458">
        <v>0</v>
      </c>
      <c r="CM20" s="2458">
        <v>0.125</v>
      </c>
      <c r="CN20" s="2458">
        <v>0</v>
      </c>
      <c r="CO20" s="2458">
        <v>0.125</v>
      </c>
      <c r="CP20" s="2458">
        <v>0</v>
      </c>
      <c r="CQ20" s="2458">
        <v>0.125</v>
      </c>
      <c r="CR20" s="2458">
        <v>0</v>
      </c>
      <c r="CS20" s="2458">
        <v>0.125</v>
      </c>
      <c r="CT20" s="2458">
        <v>0</v>
      </c>
      <c r="CU20" s="2458">
        <v>0.125</v>
      </c>
      <c r="CV20" s="2458">
        <v>0</v>
      </c>
      <c r="CW20" s="2458">
        <v>0.125</v>
      </c>
      <c r="CX20" s="2458">
        <v>0</v>
      </c>
      <c r="CY20" s="2458">
        <v>0.125</v>
      </c>
      <c r="CZ20" s="2458">
        <v>0</v>
      </c>
      <c r="DA20" s="2458">
        <v>0.125</v>
      </c>
      <c r="DB20" s="2458">
        <v>0</v>
      </c>
      <c r="DC20" s="2458">
        <v>0.125</v>
      </c>
      <c r="DD20" s="2458">
        <v>0</v>
      </c>
      <c r="DE20" s="2458">
        <v>0.125</v>
      </c>
      <c r="DF20" s="2458">
        <v>0</v>
      </c>
      <c r="DG20" s="2458">
        <v>0.125</v>
      </c>
      <c r="DH20" s="2458">
        <v>0</v>
      </c>
      <c r="DI20" s="2445"/>
      <c r="DJ20" s="2445"/>
      <c r="DK20" s="2445"/>
      <c r="DL20" s="2445"/>
    </row>
    <row r="21" spans="1:116" s="2424" customFormat="1" ht="17.25" thickBot="1" x14ac:dyDescent="0.35">
      <c r="A21" s="2459"/>
      <c r="B21" s="2460" t="s">
        <v>5302</v>
      </c>
      <c r="C21" s="2461">
        <v>444.32264456999997</v>
      </c>
      <c r="D21" s="2461">
        <v>67.937109149999998</v>
      </c>
      <c r="E21" s="2461">
        <v>478.70386624999992</v>
      </c>
      <c r="F21" s="2461">
        <v>213.28147867999999</v>
      </c>
      <c r="G21" s="2461">
        <v>456.13916838</v>
      </c>
      <c r="H21" s="2461">
        <v>268.40811609000002</v>
      </c>
      <c r="I21" s="2461">
        <v>452.84481492999993</v>
      </c>
      <c r="J21" s="2461">
        <v>95.89818628999997</v>
      </c>
      <c r="K21" s="2462">
        <v>573.43995890000008</v>
      </c>
      <c r="L21" s="2461">
        <v>88.478604099999984</v>
      </c>
      <c r="M21" s="2461">
        <v>500.71539706000004</v>
      </c>
      <c r="N21" s="2461">
        <v>90.050020320000002</v>
      </c>
      <c r="O21" s="2462">
        <v>360.14466600000014</v>
      </c>
      <c r="P21" s="2461">
        <v>145.87572051999999</v>
      </c>
      <c r="Q21" s="2461">
        <v>321.84913534000009</v>
      </c>
      <c r="R21" s="2463">
        <v>81.837113340000002</v>
      </c>
      <c r="S21" s="2464">
        <v>380.40974782000001</v>
      </c>
      <c r="T21" s="2464">
        <v>51.111882209999997</v>
      </c>
      <c r="U21" s="2464">
        <v>292.80006737999997</v>
      </c>
      <c r="V21" s="2464">
        <v>83.959591400000008</v>
      </c>
      <c r="W21" s="2464">
        <v>325.61640484000003</v>
      </c>
      <c r="X21" s="2464">
        <v>61.551023789999995</v>
      </c>
      <c r="Y21" s="2464">
        <v>421.50654869999977</v>
      </c>
      <c r="Z21" s="2464">
        <v>54.318482850000002</v>
      </c>
      <c r="AA21" s="2464">
        <v>430.72415158999991</v>
      </c>
      <c r="AB21" s="2464">
        <v>27.638380259999998</v>
      </c>
      <c r="AC21" s="2464">
        <v>475.25981223999969</v>
      </c>
      <c r="AD21" s="2464">
        <v>60.559539319999999</v>
      </c>
      <c r="AE21" s="2464">
        <v>683.60387052999977</v>
      </c>
      <c r="AF21" s="2464">
        <v>40.487232810000002</v>
      </c>
      <c r="AG21" s="2465">
        <v>684.08168257000011</v>
      </c>
      <c r="AH21" s="2466">
        <v>32.106482</v>
      </c>
      <c r="AI21" s="2466">
        <v>618.38196891999985</v>
      </c>
      <c r="AJ21" s="2466">
        <v>44.492272999999997</v>
      </c>
      <c r="AK21" s="2466">
        <v>806.92445142000008</v>
      </c>
      <c r="AL21" s="2466">
        <v>174.61650276999998</v>
      </c>
      <c r="AM21" s="2466">
        <v>484.36738738000003</v>
      </c>
      <c r="AN21" s="2466">
        <v>51.913842799999998</v>
      </c>
      <c r="AO21" s="2466">
        <v>672.73456354000007</v>
      </c>
      <c r="AP21" s="2466">
        <v>81.75730532</v>
      </c>
      <c r="AQ21" s="2466">
        <v>533.66845474999991</v>
      </c>
      <c r="AR21" s="2466">
        <v>119.82964914999999</v>
      </c>
      <c r="AS21" s="2466">
        <v>821.95448086999977</v>
      </c>
      <c r="AT21" s="2466">
        <v>216.80167872000001</v>
      </c>
      <c r="AU21" s="2467">
        <v>518.59885364000002</v>
      </c>
      <c r="AV21" s="2467">
        <v>194.77083003999996</v>
      </c>
      <c r="AW21" s="2467">
        <v>671.35361737999995</v>
      </c>
      <c r="AX21" s="2467">
        <v>113.23819790999997</v>
      </c>
      <c r="AY21" s="2467">
        <v>608.40257401000031</v>
      </c>
      <c r="AZ21" s="2467">
        <v>114.27232855000001</v>
      </c>
      <c r="BA21" s="2467">
        <v>417.09462003000021</v>
      </c>
      <c r="BB21" s="2467">
        <v>108.49443417999998</v>
      </c>
      <c r="BC21" s="2467">
        <v>189.50669556000003</v>
      </c>
      <c r="BD21" s="2467">
        <v>82.674692430000007</v>
      </c>
      <c r="BE21" s="2467">
        <v>103.48044884000001</v>
      </c>
      <c r="BF21" s="2467">
        <v>43.79025772</v>
      </c>
      <c r="BG21" s="2467">
        <v>185.53622850000002</v>
      </c>
      <c r="BH21" s="2467">
        <v>29.725793000000003</v>
      </c>
      <c r="BI21" s="2467">
        <v>221.51330911000005</v>
      </c>
      <c r="BJ21" s="2467">
        <v>89.310814649999998</v>
      </c>
      <c r="BK21" s="2467">
        <v>242.70185143999998</v>
      </c>
      <c r="BL21" s="2467">
        <v>120.73908304000003</v>
      </c>
      <c r="BM21" s="2467">
        <v>234.44878161</v>
      </c>
      <c r="BN21" s="2467">
        <v>98.743742240000003</v>
      </c>
      <c r="BO21" s="2467">
        <v>244.84112561000001</v>
      </c>
      <c r="BP21" s="2467">
        <v>106.54486813999998</v>
      </c>
      <c r="BQ21" s="2467">
        <v>302.22575026999999</v>
      </c>
      <c r="BR21" s="2467">
        <v>30.949484660000007</v>
      </c>
      <c r="BS21" s="2467">
        <v>307.88655777999992</v>
      </c>
      <c r="BT21" s="2467">
        <v>38.961523929999998</v>
      </c>
      <c r="BU21" s="2467">
        <v>224.39715151000001</v>
      </c>
      <c r="BV21" s="2467">
        <v>63.745080530000003</v>
      </c>
      <c r="BW21" s="2467">
        <v>152.73300957000004</v>
      </c>
      <c r="BX21" s="2467">
        <v>80.058323090000002</v>
      </c>
      <c r="BY21" s="2467">
        <v>205.10191079000001</v>
      </c>
      <c r="BZ21" s="2467">
        <v>31.616552640000002</v>
      </c>
      <c r="CA21" s="2467">
        <v>336.12626178999989</v>
      </c>
      <c r="CB21" s="2467">
        <v>26.247622280000002</v>
      </c>
      <c r="CC21" s="2467">
        <v>502.32391356000016</v>
      </c>
      <c r="CD21" s="2467">
        <v>23.278827160000002</v>
      </c>
      <c r="CE21" s="2467">
        <v>540.94328652000002</v>
      </c>
      <c r="CF21" s="2467">
        <v>45.859028380000005</v>
      </c>
      <c r="CG21" s="2467">
        <f t="shared" ref="CG21:DB21" si="0">SUM(CG6:CG20)</f>
        <v>439.97529507999991</v>
      </c>
      <c r="CH21" s="2467">
        <f t="shared" si="0"/>
        <v>86.472729430000015</v>
      </c>
      <c r="CI21" s="2468">
        <f t="shared" si="0"/>
        <v>485.71163467999986</v>
      </c>
      <c r="CJ21" s="2468">
        <f t="shared" si="0"/>
        <v>222.34631021000001</v>
      </c>
      <c r="CK21" s="2468">
        <f t="shared" si="0"/>
        <v>668.21780560000002</v>
      </c>
      <c r="CL21" s="2468">
        <f t="shared" si="0"/>
        <v>204.21019942999993</v>
      </c>
      <c r="CM21" s="2468">
        <f t="shared" si="0"/>
        <v>559.39156682999987</v>
      </c>
      <c r="CN21" s="2468">
        <f t="shared" si="0"/>
        <v>152.72828451000001</v>
      </c>
      <c r="CO21" s="2468">
        <f t="shared" si="0"/>
        <v>213.97482758999999</v>
      </c>
      <c r="CP21" s="2468">
        <f t="shared" si="0"/>
        <v>117.69404088</v>
      </c>
      <c r="CQ21" s="2468">
        <f t="shared" si="0"/>
        <v>346.30356294000001</v>
      </c>
      <c r="CR21" s="2468">
        <f t="shared" si="0"/>
        <v>63.082560029999989</v>
      </c>
      <c r="CS21" s="2468">
        <f t="shared" si="0"/>
        <v>674.0737853899999</v>
      </c>
      <c r="CT21" s="2468">
        <f t="shared" si="0"/>
        <v>42.362592140000004</v>
      </c>
      <c r="CU21" s="2468">
        <f t="shared" si="0"/>
        <v>529.52882027999999</v>
      </c>
      <c r="CV21" s="2468">
        <f t="shared" si="0"/>
        <v>57.597993549999998</v>
      </c>
      <c r="CW21" s="2468">
        <f t="shared" si="0"/>
        <v>596.19642253000006</v>
      </c>
      <c r="CX21" s="2468">
        <f t="shared" si="0"/>
        <v>52.594766999999997</v>
      </c>
      <c r="CY21" s="2468">
        <f t="shared" si="0"/>
        <v>894.99651384000015</v>
      </c>
      <c r="CZ21" s="2468">
        <f t="shared" si="0"/>
        <v>236.75299767999999</v>
      </c>
      <c r="DA21" s="2468">
        <f t="shared" si="0"/>
        <v>639.23416898999983</v>
      </c>
      <c r="DB21" s="2468">
        <f t="shared" si="0"/>
        <v>191.20688948000003</v>
      </c>
      <c r="DC21" s="2468">
        <f t="shared" ref="DC21:DF21" si="1">SUM(DC6:DC20)</f>
        <v>578.47681165000017</v>
      </c>
      <c r="DD21" s="2468">
        <f t="shared" si="1"/>
        <v>429.14703374999999</v>
      </c>
      <c r="DE21" s="2468">
        <f t="shared" si="1"/>
        <v>434.80609089000001</v>
      </c>
      <c r="DF21" s="2468">
        <f t="shared" si="1"/>
        <v>340.65934414999992</v>
      </c>
      <c r="DG21" s="2468">
        <v>600.24886958000013</v>
      </c>
      <c r="DH21" s="2468">
        <v>297.58493621000002</v>
      </c>
      <c r="DI21" s="2445"/>
      <c r="DJ21" s="2445"/>
      <c r="DK21" s="2445"/>
      <c r="DL21" s="2445"/>
    </row>
    <row r="22" spans="1:116" s="2424" customFormat="1" ht="17.25" thickBot="1" x14ac:dyDescent="0.35">
      <c r="A22" s="3565" t="s">
        <v>4288</v>
      </c>
      <c r="B22" s="3566"/>
      <c r="C22" s="3566"/>
      <c r="D22" s="3568"/>
      <c r="E22" s="3568"/>
      <c r="F22" s="3568"/>
      <c r="G22" s="3568"/>
      <c r="H22" s="3568"/>
      <c r="I22" s="3566"/>
      <c r="J22" s="3566"/>
      <c r="K22" s="3566"/>
      <c r="L22" s="3566"/>
      <c r="M22" s="3566"/>
      <c r="N22" s="3566"/>
      <c r="O22" s="3566"/>
      <c r="P22" s="3566"/>
      <c r="Q22" s="3566"/>
      <c r="R22" s="3566"/>
      <c r="S22" s="3566"/>
      <c r="T22" s="3566"/>
      <c r="U22" s="3566"/>
      <c r="V22" s="3566"/>
      <c r="W22" s="3566"/>
      <c r="X22" s="3566"/>
      <c r="Y22" s="3566"/>
      <c r="Z22" s="3566"/>
      <c r="AA22" s="3566"/>
      <c r="AB22" s="3566"/>
      <c r="AC22" s="3566"/>
      <c r="AD22" s="3566"/>
      <c r="AE22" s="3566"/>
      <c r="AF22" s="3566"/>
      <c r="AG22" s="3566"/>
      <c r="AH22" s="3566"/>
      <c r="AI22" s="3566"/>
      <c r="AJ22" s="3566"/>
      <c r="AK22" s="3566"/>
      <c r="AL22" s="3566"/>
      <c r="AM22" s="3566"/>
      <c r="AN22" s="3566"/>
      <c r="AO22" s="3566"/>
      <c r="AP22" s="3566"/>
      <c r="AQ22" s="3566"/>
      <c r="AR22" s="3566"/>
      <c r="AS22" s="3566"/>
      <c r="AT22" s="3566"/>
      <c r="AU22" s="3566"/>
      <c r="AV22" s="3566"/>
      <c r="AW22" s="3566"/>
      <c r="AX22" s="3566"/>
      <c r="AY22" s="3566"/>
      <c r="AZ22" s="3566"/>
      <c r="BA22" s="3566"/>
      <c r="BB22" s="3566"/>
      <c r="BC22" s="3566"/>
      <c r="BD22" s="3566"/>
      <c r="BE22" s="3566"/>
      <c r="BF22" s="3566"/>
      <c r="BG22" s="3566"/>
      <c r="BH22" s="3566"/>
      <c r="BI22" s="3566"/>
      <c r="BJ22" s="3566"/>
      <c r="BK22" s="3566"/>
      <c r="BL22" s="3566"/>
      <c r="BM22" s="3566"/>
      <c r="BN22" s="3566"/>
      <c r="BO22" s="3566"/>
      <c r="BP22" s="3566"/>
      <c r="BQ22" s="3566"/>
      <c r="BR22" s="3566"/>
      <c r="BS22" s="3566"/>
      <c r="BT22" s="3566"/>
      <c r="BU22" s="3566"/>
      <c r="BV22" s="3566"/>
      <c r="BW22" s="3566"/>
      <c r="BX22" s="3566"/>
      <c r="BY22" s="3566"/>
      <c r="BZ22" s="3566"/>
      <c r="CA22" s="3566"/>
      <c r="CB22" s="3566"/>
      <c r="CC22" s="3566"/>
      <c r="CD22" s="3566"/>
      <c r="CE22" s="3566"/>
      <c r="CF22" s="3566"/>
      <c r="CG22" s="3566"/>
      <c r="CH22" s="3566"/>
      <c r="CI22" s="3566"/>
      <c r="CJ22" s="3566"/>
      <c r="CK22" s="3566"/>
      <c r="CL22" s="3566"/>
      <c r="CM22" s="3566"/>
      <c r="CN22" s="3566"/>
      <c r="CO22" s="3566"/>
      <c r="CP22" s="3566"/>
      <c r="CQ22" s="3566"/>
      <c r="CR22" s="3566"/>
      <c r="CS22" s="3566"/>
      <c r="CT22" s="3567"/>
      <c r="CU22" s="2433"/>
      <c r="CV22" s="2433"/>
      <c r="CW22" s="2433"/>
      <c r="CX22" s="2469"/>
      <c r="CY22" s="2433"/>
      <c r="CZ22" s="2469"/>
      <c r="DA22" s="2433"/>
      <c r="DB22" s="2469"/>
      <c r="DC22" s="2433"/>
      <c r="DD22" s="2469"/>
      <c r="DE22" s="2433"/>
      <c r="DF22" s="2469"/>
      <c r="DG22" s="2433"/>
      <c r="DH22" s="2469"/>
      <c r="DI22" s="2445"/>
    </row>
    <row r="23" spans="1:116" ht="16.5" x14ac:dyDescent="0.3">
      <c r="A23" s="2470" t="s">
        <v>5263</v>
      </c>
      <c r="B23" s="2436" t="s">
        <v>3879</v>
      </c>
      <c r="C23" s="2471">
        <v>12.186464998992015</v>
      </c>
      <c r="D23" s="2471">
        <v>0</v>
      </c>
      <c r="E23" s="2471">
        <v>77.323555206577325</v>
      </c>
      <c r="F23" s="2471">
        <v>1.130804388123859</v>
      </c>
      <c r="G23" s="2471">
        <v>28.844582861843293</v>
      </c>
      <c r="H23" s="2471">
        <v>0.9446048168175748</v>
      </c>
      <c r="I23" s="2471">
        <v>0</v>
      </c>
      <c r="J23" s="2471">
        <v>0.30295426400957287</v>
      </c>
      <c r="K23" s="2471">
        <v>11.815775575628594</v>
      </c>
      <c r="L23" s="2471">
        <v>0.40766431022960353</v>
      </c>
      <c r="M23" s="2471">
        <v>0</v>
      </c>
      <c r="N23" s="2471">
        <v>0.91883915723270793</v>
      </c>
      <c r="O23" s="2471">
        <v>3.511321498675068</v>
      </c>
      <c r="P23" s="2471">
        <v>0.41285904817574165</v>
      </c>
      <c r="Q23" s="2471">
        <v>7.1360126291799402</v>
      </c>
      <c r="R23" s="2419">
        <v>0</v>
      </c>
      <c r="S23" s="2472">
        <v>0.81292066796621554</v>
      </c>
      <c r="T23" s="2472">
        <v>0</v>
      </c>
      <c r="U23" s="2472">
        <v>8.2581384452785955E-2</v>
      </c>
      <c r="V23" s="2472">
        <v>0</v>
      </c>
      <c r="W23" s="2472">
        <v>7.9503565306568533E-2</v>
      </c>
      <c r="X23" s="2472">
        <v>0</v>
      </c>
      <c r="Y23" s="2472">
        <v>0</v>
      </c>
      <c r="Z23" s="2472">
        <v>0</v>
      </c>
      <c r="AA23" s="2472">
        <v>0</v>
      </c>
      <c r="AB23" s="2472">
        <v>0</v>
      </c>
      <c r="AC23" s="2472">
        <v>3.2817642847636241</v>
      </c>
      <c r="AD23" s="2472">
        <v>9.3622569938775643E-2</v>
      </c>
      <c r="AE23" s="2472">
        <v>0.78892430414499048</v>
      </c>
      <c r="AF23" s="2473">
        <v>0.24653140808513804</v>
      </c>
      <c r="AG23" s="2474">
        <v>0.80567846090012984</v>
      </c>
      <c r="AH23" s="2474">
        <v>0</v>
      </c>
      <c r="AI23" s="2474">
        <v>2.6425210757909809</v>
      </c>
      <c r="AJ23" s="2474">
        <v>1.2522970117991752</v>
      </c>
      <c r="AK23" s="2474">
        <v>2.5428629468907666</v>
      </c>
      <c r="AL23" s="2474">
        <v>14.550974176833076</v>
      </c>
      <c r="AM23" s="2474">
        <v>2.976738940314807</v>
      </c>
      <c r="AN23" s="2474">
        <v>3.2691919422423235E-2</v>
      </c>
      <c r="AO23" s="2474">
        <v>4.1980743454860185</v>
      </c>
      <c r="AP23" s="2474">
        <v>0</v>
      </c>
      <c r="AQ23" s="2474">
        <v>0.19037331155144765</v>
      </c>
      <c r="AR23" s="2474">
        <v>0</v>
      </c>
      <c r="AS23" s="2474">
        <v>1.0559276819322165</v>
      </c>
      <c r="AT23" s="2474">
        <v>1.6254748494932065</v>
      </c>
      <c r="AU23" s="2444">
        <v>0.38328394730746662</v>
      </c>
      <c r="AV23" s="2444">
        <v>4.4418045343586759E-2</v>
      </c>
      <c r="AW23" s="2444">
        <v>1.3657179921274389</v>
      </c>
      <c r="AX23" s="2444">
        <v>2.897862089534638E-2</v>
      </c>
      <c r="AY23" s="2444">
        <v>3.913228206619229</v>
      </c>
      <c r="AZ23" s="2444">
        <v>1.1008058944319621</v>
      </c>
      <c r="BA23" s="2444">
        <v>2.9006444721401863</v>
      </c>
      <c r="BB23" s="2444">
        <v>0</v>
      </c>
      <c r="BC23" s="2444">
        <v>1.9448251452762815</v>
      </c>
      <c r="BD23" s="2444">
        <v>0</v>
      </c>
      <c r="BE23" s="2444">
        <v>10.094280390311756</v>
      </c>
      <c r="BF23" s="2444">
        <v>0.53638827596908933</v>
      </c>
      <c r="BG23" s="2444">
        <v>0</v>
      </c>
      <c r="BH23" s="2444">
        <v>3.2242164647705636</v>
      </c>
      <c r="BI23" s="2444">
        <v>0</v>
      </c>
      <c r="BJ23" s="2444">
        <v>3.8408461885902496</v>
      </c>
      <c r="BK23" s="2444">
        <v>0.60665580204894709</v>
      </c>
      <c r="BL23" s="2444">
        <v>0</v>
      </c>
      <c r="BM23" s="2444">
        <v>0.11911765578572518</v>
      </c>
      <c r="BN23" s="2444">
        <v>11.970531576726785</v>
      </c>
      <c r="BO23" s="2444">
        <v>0.29159637887264594</v>
      </c>
      <c r="BP23" s="2444">
        <v>12.52439304613589</v>
      </c>
      <c r="BQ23" s="2444">
        <v>0.59303255270567989</v>
      </c>
      <c r="BR23" s="2444">
        <v>12.901422456859189</v>
      </c>
      <c r="BS23" s="2444">
        <v>3.4135021438603443</v>
      </c>
      <c r="BT23" s="2444">
        <v>14.163785113191903</v>
      </c>
      <c r="BU23" s="2444">
        <v>9.6561943443422873</v>
      </c>
      <c r="BV23" s="2444">
        <v>4.0007749686443361</v>
      </c>
      <c r="BW23" s="2444">
        <v>1.0717221585835335</v>
      </c>
      <c r="BX23" s="2444">
        <v>6.1375276680306028</v>
      </c>
      <c r="BY23" s="2444">
        <v>1.1916431373665544</v>
      </c>
      <c r="BZ23" s="2444">
        <v>0.20928609929903824</v>
      </c>
      <c r="CA23" s="2444">
        <v>0.21697845023557005</v>
      </c>
      <c r="CB23" s="2444">
        <v>2.140422178509632</v>
      </c>
      <c r="CC23" s="2444">
        <v>2.0816963830743958</v>
      </c>
      <c r="CD23" s="2444">
        <v>0.12946451458849584</v>
      </c>
      <c r="CE23" s="2444">
        <v>4.035226620761593</v>
      </c>
      <c r="CF23" s="2444">
        <v>0.541912585885859</v>
      </c>
      <c r="CG23" s="2444">
        <v>5.1910173424796735</v>
      </c>
      <c r="CH23" s="2444">
        <v>0</v>
      </c>
      <c r="CI23" s="2444">
        <v>5.4380105526681239</v>
      </c>
      <c r="CJ23" s="2444">
        <v>0</v>
      </c>
      <c r="CK23" s="2444">
        <v>4.0553286609076302</v>
      </c>
      <c r="CL23" s="2444">
        <v>0</v>
      </c>
      <c r="CM23" s="2444">
        <v>4.6580518753498792</v>
      </c>
      <c r="CN23" s="2444">
        <v>0</v>
      </c>
      <c r="CO23" s="2444">
        <v>2.9219050472394863</v>
      </c>
      <c r="CP23" s="2444">
        <v>0</v>
      </c>
      <c r="CQ23" s="2444">
        <v>2.9217995057721389</v>
      </c>
      <c r="CR23" s="2444">
        <v>1.9883658208239592</v>
      </c>
      <c r="CS23" s="2444">
        <v>1.5388353186290802</v>
      </c>
      <c r="CT23" s="2444">
        <v>0</v>
      </c>
      <c r="CU23" s="2444">
        <v>0.7317131681639143</v>
      </c>
      <c r="CV23" s="2444">
        <v>0</v>
      </c>
      <c r="CW23" s="2444">
        <v>4.6696821004427074</v>
      </c>
      <c r="CX23" s="2444">
        <v>6.0255616278567414</v>
      </c>
      <c r="CY23" s="2444">
        <v>0.72592749514335542</v>
      </c>
      <c r="CZ23" s="2444">
        <v>3.7513352955228725</v>
      </c>
      <c r="DA23" s="2444">
        <v>1.815096284849538</v>
      </c>
      <c r="DB23" s="2444">
        <v>0.81074037837294155</v>
      </c>
      <c r="DC23" s="2444">
        <v>0</v>
      </c>
      <c r="DD23" s="2444">
        <v>1.2309984400811711</v>
      </c>
      <c r="DE23" s="2444">
        <v>8.4078338374889691E-2</v>
      </c>
      <c r="DF23" s="2444">
        <v>0.57452183813572455</v>
      </c>
      <c r="DG23" s="2444">
        <v>2.349909621955252</v>
      </c>
      <c r="DH23" s="2444">
        <v>0.86789375068885688</v>
      </c>
      <c r="DI23" s="2445"/>
      <c r="DJ23" s="2445"/>
      <c r="DK23" s="2445"/>
      <c r="DL23" s="2445"/>
    </row>
    <row r="24" spans="1:116" ht="16.5" x14ac:dyDescent="0.3">
      <c r="A24" s="2435" t="s">
        <v>5265</v>
      </c>
      <c r="B24" s="2446" t="s">
        <v>3881</v>
      </c>
      <c r="C24" s="2471">
        <v>48.326687526136048</v>
      </c>
      <c r="D24" s="2471">
        <v>4.3691120161310808</v>
      </c>
      <c r="E24" s="2471">
        <v>49.623442357508161</v>
      </c>
      <c r="F24" s="2471">
        <v>2.0262237960037353</v>
      </c>
      <c r="G24" s="2471">
        <v>26.696344396656794</v>
      </c>
      <c r="H24" s="2471">
        <v>1.3359000190246217</v>
      </c>
      <c r="I24" s="2471">
        <v>45.970114630170748</v>
      </c>
      <c r="J24" s="2471">
        <v>1.1867547525182875</v>
      </c>
      <c r="K24" s="2471">
        <v>46.157896301157521</v>
      </c>
      <c r="L24" s="2471">
        <v>0.4093509919101882</v>
      </c>
      <c r="M24" s="2471">
        <v>4.3195012484276107</v>
      </c>
      <c r="N24" s="2471">
        <v>0.57202712550150403</v>
      </c>
      <c r="O24" s="2471">
        <v>46.584908350872631</v>
      </c>
      <c r="P24" s="2471">
        <v>1.0677173651502767</v>
      </c>
      <c r="Q24" s="2471">
        <v>41.95401868338547</v>
      </c>
      <c r="R24" s="2419">
        <v>0.22866942350764269</v>
      </c>
      <c r="S24" s="2475">
        <v>2.4835353005854235</v>
      </c>
      <c r="T24" s="2475">
        <v>0</v>
      </c>
      <c r="U24" s="2475">
        <v>11.667013723009307</v>
      </c>
      <c r="V24" s="2475">
        <v>0</v>
      </c>
      <c r="W24" s="2475">
        <v>10.61855242710636</v>
      </c>
      <c r="X24" s="2475">
        <v>0.11277420462035721</v>
      </c>
      <c r="Y24" s="2475">
        <v>5.477302000316782</v>
      </c>
      <c r="Z24" s="2475">
        <v>0</v>
      </c>
      <c r="AA24" s="2475">
        <v>5.2333616809475085</v>
      </c>
      <c r="AB24" s="2475">
        <v>0.63088010351057622</v>
      </c>
      <c r="AC24" s="2475">
        <v>5.0867115810309391</v>
      </c>
      <c r="AD24" s="2475">
        <v>0</v>
      </c>
      <c r="AE24" s="2475">
        <v>6.7367785608633959</v>
      </c>
      <c r="AF24" s="2476">
        <v>8.6409766962892015E-2</v>
      </c>
      <c r="AG24" s="2477">
        <v>7.3727945753799631</v>
      </c>
      <c r="AH24" s="2477">
        <v>9.4550833360280848E-2</v>
      </c>
      <c r="AI24" s="2477">
        <v>6.8422684875158968</v>
      </c>
      <c r="AJ24" s="2477">
        <v>0</v>
      </c>
      <c r="AK24" s="2477">
        <v>4.0624531296114759</v>
      </c>
      <c r="AL24" s="2477">
        <v>2.2832913307821133E-2</v>
      </c>
      <c r="AM24" s="2477">
        <v>2.3342528236893956</v>
      </c>
      <c r="AN24" s="2477">
        <v>0</v>
      </c>
      <c r="AO24" s="2477">
        <v>4.4236502334325687</v>
      </c>
      <c r="AP24" s="2477">
        <v>0</v>
      </c>
      <c r="AQ24" s="2477">
        <v>3.599635709223588</v>
      </c>
      <c r="AR24" s="2477">
        <v>0.38285805505827641</v>
      </c>
      <c r="AS24" s="2477">
        <v>3.4242270879047583</v>
      </c>
      <c r="AT24" s="2477">
        <v>0.22091712495641389</v>
      </c>
      <c r="AU24" s="2451">
        <v>2.697640782752186</v>
      </c>
      <c r="AV24" s="2451">
        <v>1.8676710906509784</v>
      </c>
      <c r="AW24" s="2451">
        <v>4.7022192510011003</v>
      </c>
      <c r="AX24" s="2451">
        <v>0.40012098758955578</v>
      </c>
      <c r="AY24" s="2451">
        <v>2.7109735736857905</v>
      </c>
      <c r="AZ24" s="2451">
        <v>0.22154252929092597</v>
      </c>
      <c r="BA24" s="2451">
        <v>2.0390498408119013</v>
      </c>
      <c r="BB24" s="2451">
        <v>0.15869014189214647</v>
      </c>
      <c r="BC24" s="2451">
        <v>3.9664975040459387</v>
      </c>
      <c r="BD24" s="2451">
        <v>0</v>
      </c>
      <c r="BE24" s="2451">
        <v>2.123764843678055</v>
      </c>
      <c r="BF24" s="2451">
        <v>0</v>
      </c>
      <c r="BG24" s="2451">
        <v>1.5033084141988122</v>
      </c>
      <c r="BH24" s="2451">
        <v>0</v>
      </c>
      <c r="BI24" s="2451">
        <v>2.2886238873544049</v>
      </c>
      <c r="BJ24" s="2451">
        <v>0.60395131485391418</v>
      </c>
      <c r="BK24" s="2451">
        <v>3.6884903007955554</v>
      </c>
      <c r="BL24" s="2451">
        <v>3.1460608556468976</v>
      </c>
      <c r="BM24" s="2451">
        <v>3.8625413962064283</v>
      </c>
      <c r="BN24" s="2451">
        <v>5.6017494120306957</v>
      </c>
      <c r="BO24" s="2451">
        <v>4.0467575890052867</v>
      </c>
      <c r="BP24" s="2451">
        <v>3.2852792890616089</v>
      </c>
      <c r="BQ24" s="2451">
        <v>3.1727911217878866</v>
      </c>
      <c r="BR24" s="2451">
        <v>4.1426832539186016</v>
      </c>
      <c r="BS24" s="2451">
        <v>4.9806854763715833</v>
      </c>
      <c r="BT24" s="2451">
        <v>1.8902877341541364</v>
      </c>
      <c r="BU24" s="2451">
        <v>4.7075028812320925</v>
      </c>
      <c r="BV24" s="2451">
        <v>0.50409176297967995</v>
      </c>
      <c r="BW24" s="2451">
        <v>3.8298387852480991</v>
      </c>
      <c r="BX24" s="2451">
        <v>0</v>
      </c>
      <c r="BY24" s="2451">
        <v>3.0310236478956534</v>
      </c>
      <c r="BZ24" s="2451">
        <v>0</v>
      </c>
      <c r="CA24" s="2451">
        <v>5.493899828228539</v>
      </c>
      <c r="CB24" s="2451">
        <v>0</v>
      </c>
      <c r="CC24" s="2451">
        <v>3.698688571656723</v>
      </c>
      <c r="CD24" s="2451">
        <v>0</v>
      </c>
      <c r="CE24" s="2451">
        <v>4.9621757573043634</v>
      </c>
      <c r="CF24" s="2451">
        <v>0</v>
      </c>
      <c r="CG24" s="2451">
        <v>6.1157417045910352</v>
      </c>
      <c r="CH24" s="2451">
        <v>0.15021040126960999</v>
      </c>
      <c r="CI24" s="2451">
        <v>5.6934199098006983</v>
      </c>
      <c r="CJ24" s="2451">
        <v>2.9015146237128482</v>
      </c>
      <c r="CK24" s="2451">
        <v>7.2135632290963274</v>
      </c>
      <c r="CL24" s="2451">
        <v>7.101257829417654</v>
      </c>
      <c r="CM24" s="2451">
        <v>12.540636487684271</v>
      </c>
      <c r="CN24" s="2451">
        <v>1.0000466504944954</v>
      </c>
      <c r="CO24" s="2451">
        <v>6.8187376327304134</v>
      </c>
      <c r="CP24" s="2451">
        <v>0</v>
      </c>
      <c r="CQ24" s="2451">
        <v>6.9055734334083274</v>
      </c>
      <c r="CR24" s="2451">
        <v>0</v>
      </c>
      <c r="CS24" s="2451">
        <v>7.1073698517732433</v>
      </c>
      <c r="CT24" s="2451">
        <v>0</v>
      </c>
      <c r="CU24" s="2451">
        <v>6.9574632389899751</v>
      </c>
      <c r="CV24" s="2451">
        <v>0</v>
      </c>
      <c r="CW24" s="2451">
        <v>5.570478611528606</v>
      </c>
      <c r="CX24" s="2451">
        <v>0</v>
      </c>
      <c r="CY24" s="2451">
        <v>7.4819087176204917</v>
      </c>
      <c r="CZ24" s="2451">
        <v>0</v>
      </c>
      <c r="DA24" s="2451">
        <v>7.5280327898832331</v>
      </c>
      <c r="DB24" s="2451">
        <v>0</v>
      </c>
      <c r="DC24" s="2451">
        <v>11.708248703518793</v>
      </c>
      <c r="DD24" s="2451">
        <v>0.41305063063975078</v>
      </c>
      <c r="DE24" s="2451">
        <v>5.6889865012048082</v>
      </c>
      <c r="DF24" s="2451">
        <v>3.1097794727587531</v>
      </c>
      <c r="DG24" s="2451">
        <v>5.9385429295712555</v>
      </c>
      <c r="DH24" s="2451">
        <v>7.2078820634806551</v>
      </c>
      <c r="DI24" s="2445"/>
      <c r="DJ24" s="2445"/>
      <c r="DK24" s="2445"/>
      <c r="DL24" s="2445"/>
    </row>
    <row r="25" spans="1:116" s="2424" customFormat="1" ht="16.5" x14ac:dyDescent="0.3">
      <c r="A25" s="2435" t="s">
        <v>5266</v>
      </c>
      <c r="B25" s="2446" t="s">
        <v>3882</v>
      </c>
      <c r="C25" s="2471"/>
      <c r="D25" s="2471"/>
      <c r="E25" s="2471"/>
      <c r="F25" s="2471"/>
      <c r="G25" s="2471"/>
      <c r="H25" s="2471"/>
      <c r="I25" s="2471"/>
      <c r="J25" s="2471"/>
      <c r="K25" s="2478"/>
      <c r="L25" s="2471"/>
      <c r="M25" s="2471"/>
      <c r="N25" s="2471"/>
      <c r="O25" s="2478"/>
      <c r="P25" s="2471"/>
      <c r="Q25" s="2471"/>
      <c r="R25" s="2419"/>
      <c r="S25" s="2475"/>
      <c r="T25" s="2475"/>
      <c r="U25" s="2475"/>
      <c r="V25" s="2475"/>
      <c r="W25" s="2475"/>
      <c r="X25" s="2475"/>
      <c r="Y25" s="2475"/>
      <c r="Z25" s="2475"/>
      <c r="AA25" s="2475"/>
      <c r="AB25" s="2475"/>
      <c r="AC25" s="2475"/>
      <c r="AD25" s="2475"/>
      <c r="AE25" s="2475">
        <v>0</v>
      </c>
      <c r="AF25" s="2476">
        <v>0</v>
      </c>
      <c r="AG25" s="2477">
        <v>0</v>
      </c>
      <c r="AH25" s="2477">
        <v>0</v>
      </c>
      <c r="AI25" s="2477">
        <v>0</v>
      </c>
      <c r="AJ25" s="2477">
        <v>0.16761059888091145</v>
      </c>
      <c r="AK25" s="2477">
        <v>0</v>
      </c>
      <c r="AL25" s="2477">
        <v>0</v>
      </c>
      <c r="AM25" s="2477">
        <v>0</v>
      </c>
      <c r="AN25" s="2477">
        <v>0</v>
      </c>
      <c r="AO25" s="2477">
        <v>0</v>
      </c>
      <c r="AP25" s="2477">
        <v>0</v>
      </c>
      <c r="AQ25" s="2477">
        <v>0</v>
      </c>
      <c r="AR25" s="2477">
        <v>0</v>
      </c>
      <c r="AS25" s="2477">
        <v>0</v>
      </c>
      <c r="AT25" s="2477">
        <v>0</v>
      </c>
      <c r="AU25" s="2451">
        <v>0</v>
      </c>
      <c r="AV25" s="2451">
        <v>0</v>
      </c>
      <c r="AW25" s="2451">
        <v>0</v>
      </c>
      <c r="AX25" s="2451">
        <v>0.84846825575581575</v>
      </c>
      <c r="AY25" s="2451">
        <v>0</v>
      </c>
      <c r="AZ25" s="2451">
        <v>0</v>
      </c>
      <c r="BA25" s="2451">
        <v>0</v>
      </c>
      <c r="BB25" s="2451">
        <v>0</v>
      </c>
      <c r="BC25" s="2451">
        <v>0</v>
      </c>
      <c r="BD25" s="2451">
        <v>1.1675638319584825</v>
      </c>
      <c r="BE25" s="2451">
        <v>0</v>
      </c>
      <c r="BF25" s="2451">
        <v>0</v>
      </c>
      <c r="BG25" s="2451">
        <v>0</v>
      </c>
      <c r="BH25" s="2451">
        <v>0</v>
      </c>
      <c r="BI25" s="2451">
        <v>0</v>
      </c>
      <c r="BJ25" s="2451">
        <v>0</v>
      </c>
      <c r="BK25" s="2451">
        <v>0</v>
      </c>
      <c r="BL25" s="2451">
        <v>7.6843713178376891E-2</v>
      </c>
      <c r="BM25" s="2451">
        <v>0</v>
      </c>
      <c r="BN25" s="2451">
        <v>0</v>
      </c>
      <c r="BO25" s="2451">
        <v>0</v>
      </c>
      <c r="BP25" s="2451">
        <v>0.16986724743849077</v>
      </c>
      <c r="BQ25" s="2451">
        <v>0</v>
      </c>
      <c r="BR25" s="2451">
        <v>0.13113139530776741</v>
      </c>
      <c r="BS25" s="2451">
        <v>0</v>
      </c>
      <c r="BT25" s="2451">
        <v>0</v>
      </c>
      <c r="BU25" s="2451">
        <v>0</v>
      </c>
      <c r="BV25" s="2451">
        <v>0</v>
      </c>
      <c r="BW25" s="2451">
        <v>0</v>
      </c>
      <c r="BX25" s="2451">
        <v>0</v>
      </c>
      <c r="BY25" s="2451">
        <v>0</v>
      </c>
      <c r="BZ25" s="2451">
        <v>0</v>
      </c>
      <c r="CA25" s="2451">
        <v>0</v>
      </c>
      <c r="CB25" s="2451">
        <v>0</v>
      </c>
      <c r="CC25" s="2451">
        <v>0</v>
      </c>
      <c r="CD25" s="2451">
        <v>0</v>
      </c>
      <c r="CE25" s="2451">
        <v>0</v>
      </c>
      <c r="CF25" s="2451">
        <v>0</v>
      </c>
      <c r="CG25" s="2451">
        <v>0</v>
      </c>
      <c r="CH25" s="2451">
        <v>0</v>
      </c>
      <c r="CI25" s="2451">
        <v>0</v>
      </c>
      <c r="CJ25" s="2451">
        <v>0.35615254922178713</v>
      </c>
      <c r="CK25" s="2451">
        <v>0</v>
      </c>
      <c r="CL25" s="2451">
        <v>0</v>
      </c>
      <c r="CM25" s="2451">
        <v>0</v>
      </c>
      <c r="CN25" s="2451">
        <v>7.1466983112520985</v>
      </c>
      <c r="CO25" s="2451">
        <v>0.50197179565786909</v>
      </c>
      <c r="CP25" s="2451">
        <v>3.0595394033982704</v>
      </c>
      <c r="CQ25" s="2451">
        <v>1.2433495924464277</v>
      </c>
      <c r="CR25" s="2451">
        <v>2.5159056541142628</v>
      </c>
      <c r="CS25" s="2451">
        <v>0</v>
      </c>
      <c r="CT25" s="2451">
        <v>0</v>
      </c>
      <c r="CU25" s="2451">
        <v>0</v>
      </c>
      <c r="CV25" s="2451">
        <v>0</v>
      </c>
      <c r="CW25" s="2451">
        <v>0</v>
      </c>
      <c r="CX25" s="2451">
        <v>0</v>
      </c>
      <c r="CY25" s="2451">
        <v>0.41363736754093777</v>
      </c>
      <c r="CZ25" s="2451">
        <v>0.5055284615141914</v>
      </c>
      <c r="DA25" s="2451">
        <v>0</v>
      </c>
      <c r="DB25" s="2451">
        <v>0.51675799676307343</v>
      </c>
      <c r="DC25" s="2451">
        <v>0</v>
      </c>
      <c r="DD25" s="2451">
        <v>0.21254469236468049</v>
      </c>
      <c r="DE25" s="2451">
        <v>4.249566021931332</v>
      </c>
      <c r="DF25" s="2451">
        <v>0.95404166638595644</v>
      </c>
      <c r="DG25" s="2451">
        <v>0</v>
      </c>
      <c r="DH25" s="2451">
        <v>0</v>
      </c>
      <c r="DI25" s="2445"/>
      <c r="DJ25" s="2445"/>
      <c r="DK25" s="2445"/>
      <c r="DL25" s="2445"/>
    </row>
    <row r="26" spans="1:116" s="2424" customFormat="1" ht="16.5" x14ac:dyDescent="0.3">
      <c r="A26" s="2435" t="s">
        <v>5267</v>
      </c>
      <c r="B26" s="2446" t="s">
        <v>3883</v>
      </c>
      <c r="C26" s="2471"/>
      <c r="D26" s="2471"/>
      <c r="E26" s="2471"/>
      <c r="F26" s="2471"/>
      <c r="G26" s="2471"/>
      <c r="H26" s="2471"/>
      <c r="I26" s="2471"/>
      <c r="J26" s="2471"/>
      <c r="K26" s="2478"/>
      <c r="L26" s="2471"/>
      <c r="M26" s="2471"/>
      <c r="N26" s="2471"/>
      <c r="O26" s="2478"/>
      <c r="P26" s="2471"/>
      <c r="Q26" s="2471"/>
      <c r="R26" s="2419"/>
      <c r="S26" s="2475"/>
      <c r="T26" s="2475"/>
      <c r="U26" s="2475"/>
      <c r="V26" s="2475"/>
      <c r="W26" s="2475"/>
      <c r="X26" s="2475"/>
      <c r="Y26" s="2475"/>
      <c r="Z26" s="2475"/>
      <c r="AA26" s="2475"/>
      <c r="AB26" s="2475"/>
      <c r="AC26" s="2475"/>
      <c r="AD26" s="2475"/>
      <c r="AE26" s="2475"/>
      <c r="AF26" s="2475"/>
      <c r="AG26" s="2479"/>
      <c r="AH26" s="2477"/>
      <c r="AI26" s="2477">
        <v>0</v>
      </c>
      <c r="AJ26" s="2477">
        <v>0</v>
      </c>
      <c r="AK26" s="2477">
        <v>0</v>
      </c>
      <c r="AL26" s="2477">
        <v>0</v>
      </c>
      <c r="AM26" s="2477">
        <v>0</v>
      </c>
      <c r="AN26" s="2477">
        <v>0</v>
      </c>
      <c r="AO26" s="2477">
        <v>0</v>
      </c>
      <c r="AP26" s="2477">
        <v>0</v>
      </c>
      <c r="AQ26" s="2477">
        <v>0</v>
      </c>
      <c r="AR26" s="2477">
        <v>0</v>
      </c>
      <c r="AS26" s="2477">
        <v>0</v>
      </c>
      <c r="AT26" s="2477">
        <v>0</v>
      </c>
      <c r="AU26" s="2451">
        <v>0</v>
      </c>
      <c r="AV26" s="2451">
        <v>0</v>
      </c>
      <c r="AW26" s="2451">
        <v>0</v>
      </c>
      <c r="AX26" s="2451">
        <v>0</v>
      </c>
      <c r="AY26" s="2451">
        <v>0</v>
      </c>
      <c r="AZ26" s="2451">
        <v>0</v>
      </c>
      <c r="BA26" s="2451">
        <v>0</v>
      </c>
      <c r="BB26" s="2451">
        <v>0</v>
      </c>
      <c r="BC26" s="2451">
        <v>0</v>
      </c>
      <c r="BD26" s="2451">
        <v>0</v>
      </c>
      <c r="BE26" s="2451">
        <v>0</v>
      </c>
      <c r="BF26" s="2451">
        <v>0</v>
      </c>
      <c r="BG26" s="2451">
        <v>0</v>
      </c>
      <c r="BH26" s="2451">
        <v>0</v>
      </c>
      <c r="BI26" s="2451">
        <v>4.6969079096161215E-2</v>
      </c>
      <c r="BJ26" s="2451">
        <v>0</v>
      </c>
      <c r="BK26" s="2451">
        <v>4.8666915355638517E-2</v>
      </c>
      <c r="BL26" s="2451">
        <v>0</v>
      </c>
      <c r="BM26" s="2451">
        <v>0.13764660050006208</v>
      </c>
      <c r="BN26" s="2451">
        <v>0</v>
      </c>
      <c r="BO26" s="2451">
        <v>0.27201349469983138</v>
      </c>
      <c r="BP26" s="2451">
        <v>0</v>
      </c>
      <c r="BQ26" s="2451">
        <v>0.28838661783305325</v>
      </c>
      <c r="BR26" s="2451">
        <v>0</v>
      </c>
      <c r="BS26" s="2451">
        <v>0.3097386925651171</v>
      </c>
      <c r="BT26" s="2451">
        <v>0</v>
      </c>
      <c r="BU26" s="2451">
        <v>0.31810095392158133</v>
      </c>
      <c r="BV26" s="2451">
        <v>0</v>
      </c>
      <c r="BW26" s="2451">
        <v>0.31617654517493654</v>
      </c>
      <c r="BX26" s="2451">
        <v>0</v>
      </c>
      <c r="BY26" s="2451">
        <v>0.31675880050746663</v>
      </c>
      <c r="BZ26" s="2451">
        <v>0</v>
      </c>
      <c r="CA26" s="2451">
        <v>0.30796650124955449</v>
      </c>
      <c r="CB26" s="2451">
        <v>0</v>
      </c>
      <c r="CC26" s="2451">
        <v>0.31301674987929473</v>
      </c>
      <c r="CD26" s="2451">
        <v>0</v>
      </c>
      <c r="CE26" s="2451">
        <v>0.51767378203417147</v>
      </c>
      <c r="CF26" s="2451">
        <v>0</v>
      </c>
      <c r="CG26" s="2451">
        <v>0.73218479879693765</v>
      </c>
      <c r="CH26" s="2451">
        <v>0</v>
      </c>
      <c r="CI26" s="2451">
        <v>0.70659216631599464</v>
      </c>
      <c r="CJ26" s="2451">
        <v>0</v>
      </c>
      <c r="CK26" s="2451">
        <v>0.67210748131417786</v>
      </c>
      <c r="CL26" s="2451">
        <v>0</v>
      </c>
      <c r="CM26" s="2451">
        <v>0.52268963426012316</v>
      </c>
      <c r="CN26" s="2451">
        <v>0</v>
      </c>
      <c r="CO26" s="2451">
        <v>0.40966435346469349</v>
      </c>
      <c r="CP26" s="2451">
        <v>0</v>
      </c>
      <c r="CQ26" s="2451">
        <v>0.33070851620993624</v>
      </c>
      <c r="CR26" s="2451">
        <v>0</v>
      </c>
      <c r="CS26" s="2451">
        <v>0.33297730184670321</v>
      </c>
      <c r="CT26" s="2451">
        <v>0</v>
      </c>
      <c r="CU26" s="2451">
        <v>0</v>
      </c>
      <c r="CV26" s="2451">
        <v>0</v>
      </c>
      <c r="CW26" s="2451">
        <v>0</v>
      </c>
      <c r="CX26" s="2451">
        <v>0</v>
      </c>
      <c r="CY26" s="2451">
        <v>0</v>
      </c>
      <c r="CZ26" s="2451">
        <v>0</v>
      </c>
      <c r="DA26" s="2451">
        <v>0</v>
      </c>
      <c r="DB26" s="2451">
        <v>0</v>
      </c>
      <c r="DC26" s="2451">
        <v>0</v>
      </c>
      <c r="DD26" s="2451">
        <v>0</v>
      </c>
      <c r="DE26" s="2451">
        <v>0</v>
      </c>
      <c r="DF26" s="2451">
        <v>0</v>
      </c>
      <c r="DG26" s="2451">
        <v>0</v>
      </c>
      <c r="DH26" s="2451">
        <v>0</v>
      </c>
      <c r="DI26" s="2445"/>
      <c r="DJ26" s="2445"/>
      <c r="DK26" s="2445"/>
      <c r="DL26" s="2445"/>
    </row>
    <row r="27" spans="1:116" ht="16.5" x14ac:dyDescent="0.3">
      <c r="A27" s="2435" t="s">
        <v>5268</v>
      </c>
      <c r="B27" s="2446" t="s">
        <v>3884</v>
      </c>
      <c r="C27" s="2471">
        <v>6.8231160773080637</v>
      </c>
      <c r="D27" s="2471">
        <v>0.88471917591609084</v>
      </c>
      <c r="E27" s="2471">
        <v>6.7353739781390161</v>
      </c>
      <c r="F27" s="2471">
        <v>1.3249809955741534</v>
      </c>
      <c r="G27" s="2471">
        <v>6.7207583898531276</v>
      </c>
      <c r="H27" s="2471">
        <v>2.2896361428380945</v>
      </c>
      <c r="I27" s="2471">
        <v>6.6430700622147363</v>
      </c>
      <c r="J27" s="2471">
        <v>2.9651192383426781</v>
      </c>
      <c r="K27" s="2471">
        <v>0</v>
      </c>
      <c r="L27" s="2471">
        <v>3.090112321583518</v>
      </c>
      <c r="M27" s="2471">
        <v>0.91764894159930066</v>
      </c>
      <c r="N27" s="2471">
        <v>1.7143827793775395</v>
      </c>
      <c r="O27" s="2471">
        <v>8.6838502101096182</v>
      </c>
      <c r="P27" s="2471">
        <v>4.1070326621715086E-2</v>
      </c>
      <c r="Q27" s="2471">
        <v>0.51419401821625055</v>
      </c>
      <c r="R27" s="2419">
        <v>0</v>
      </c>
      <c r="S27" s="2475">
        <v>0.15126504559498635</v>
      </c>
      <c r="T27" s="2475">
        <v>0.27403554462084279</v>
      </c>
      <c r="U27" s="2475">
        <v>0.45393220965218772</v>
      </c>
      <c r="V27" s="2475">
        <v>0.26504080774744054</v>
      </c>
      <c r="W27" s="2475">
        <v>2.1224269787078289</v>
      </c>
      <c r="X27" s="2475">
        <v>0</v>
      </c>
      <c r="Y27" s="2475">
        <v>2.0101730086341858</v>
      </c>
      <c r="Z27" s="2475">
        <v>0</v>
      </c>
      <c r="AA27" s="2475">
        <v>0.94165599927406241</v>
      </c>
      <c r="AB27" s="2475">
        <v>0</v>
      </c>
      <c r="AC27" s="2475">
        <v>0.39522355877349702</v>
      </c>
      <c r="AD27" s="2475">
        <v>0</v>
      </c>
      <c r="AE27" s="2475">
        <v>0.78744317670152053</v>
      </c>
      <c r="AF27" s="2476">
        <v>0</v>
      </c>
      <c r="AG27" s="2477">
        <v>0.38847288149445658</v>
      </c>
      <c r="AH27" s="2477">
        <v>0</v>
      </c>
      <c r="AI27" s="2477">
        <v>1.2307623911020873</v>
      </c>
      <c r="AJ27" s="2477">
        <v>0</v>
      </c>
      <c r="AK27" s="2477">
        <v>0</v>
      </c>
      <c r="AL27" s="2477">
        <v>0</v>
      </c>
      <c r="AM27" s="2477">
        <v>0</v>
      </c>
      <c r="AN27" s="2477">
        <v>0</v>
      </c>
      <c r="AO27" s="2477">
        <v>0</v>
      </c>
      <c r="AP27" s="2477">
        <v>0.45933650729821279</v>
      </c>
      <c r="AQ27" s="2477">
        <v>1.3068304330953384</v>
      </c>
      <c r="AR27" s="2477">
        <v>0.48552833387594885</v>
      </c>
      <c r="AS27" s="2477">
        <v>1.5345518804449645</v>
      </c>
      <c r="AT27" s="2477">
        <v>6.7078355820143681E-2</v>
      </c>
      <c r="AU27" s="2451">
        <v>1.3850365632153334</v>
      </c>
      <c r="AV27" s="2451">
        <v>0</v>
      </c>
      <c r="AW27" s="2451">
        <v>1.1203698988213822</v>
      </c>
      <c r="AX27" s="2451">
        <v>0</v>
      </c>
      <c r="AY27" s="2451">
        <v>2.702839517169322</v>
      </c>
      <c r="AZ27" s="2451">
        <v>0</v>
      </c>
      <c r="BA27" s="2451">
        <v>2.0887055722818144</v>
      </c>
      <c r="BB27" s="2451">
        <v>0</v>
      </c>
      <c r="BC27" s="2451">
        <v>2.3409372033110318</v>
      </c>
      <c r="BD27" s="2451">
        <v>0</v>
      </c>
      <c r="BE27" s="2451">
        <v>2.1608459014813972</v>
      </c>
      <c r="BF27" s="2451">
        <v>0</v>
      </c>
      <c r="BG27" s="2451">
        <v>3.1053697190381895</v>
      </c>
      <c r="BH27" s="2451">
        <v>0</v>
      </c>
      <c r="BI27" s="2451">
        <v>1.6772885773606794</v>
      </c>
      <c r="BJ27" s="2451">
        <v>0.15842863168040983</v>
      </c>
      <c r="BK27" s="2451">
        <v>4.2344036754053995</v>
      </c>
      <c r="BL27" s="2451">
        <v>0</v>
      </c>
      <c r="BM27" s="2451">
        <v>0</v>
      </c>
      <c r="BN27" s="2451">
        <v>0</v>
      </c>
      <c r="BO27" s="2451">
        <v>0</v>
      </c>
      <c r="BP27" s="2451">
        <v>0</v>
      </c>
      <c r="BQ27" s="2451">
        <v>0</v>
      </c>
      <c r="BR27" s="2451">
        <v>0</v>
      </c>
      <c r="BS27" s="2451">
        <v>3.2099655534618803</v>
      </c>
      <c r="BT27" s="2451">
        <v>0</v>
      </c>
      <c r="BU27" s="2451">
        <v>3.4151460669112739</v>
      </c>
      <c r="BV27" s="2451">
        <v>0</v>
      </c>
      <c r="BW27" s="2451">
        <v>6.1189178916717015</v>
      </c>
      <c r="BX27" s="2451">
        <v>0</v>
      </c>
      <c r="BY27" s="2451">
        <v>0.83820233880647532</v>
      </c>
      <c r="BZ27" s="2451">
        <v>0.98344472003563399</v>
      </c>
      <c r="CA27" s="2451">
        <v>1.2983405552668947</v>
      </c>
      <c r="CB27" s="2451">
        <v>0</v>
      </c>
      <c r="CC27" s="2451">
        <v>5.9302165611683513E-2</v>
      </c>
      <c r="CD27" s="2451">
        <v>0</v>
      </c>
      <c r="CE27" s="2451">
        <v>0.13265558947156803</v>
      </c>
      <c r="CF27" s="2451">
        <v>0.12123685481182334</v>
      </c>
      <c r="CG27" s="2451">
        <v>0.37800814924038573</v>
      </c>
      <c r="CH27" s="2451">
        <v>0.51723790597833263</v>
      </c>
      <c r="CI27" s="2451">
        <v>0.13570536133134539</v>
      </c>
      <c r="CJ27" s="2451">
        <v>0</v>
      </c>
      <c r="CK27" s="2451">
        <v>0.25465806691969167</v>
      </c>
      <c r="CL27" s="2451">
        <v>2.6777190544112508</v>
      </c>
      <c r="CM27" s="2451">
        <v>2.5937593300988997</v>
      </c>
      <c r="CN27" s="2451">
        <v>0</v>
      </c>
      <c r="CO27" s="2451">
        <v>4.7913055191698488</v>
      </c>
      <c r="CP27" s="2451">
        <v>0</v>
      </c>
      <c r="CQ27" s="2451">
        <v>1.0345936451148894</v>
      </c>
      <c r="CR27" s="2451">
        <v>0</v>
      </c>
      <c r="CS27" s="2451">
        <v>0.69096084952474379</v>
      </c>
      <c r="CT27" s="2451">
        <v>5.6447416976284179E-2</v>
      </c>
      <c r="CU27" s="2451">
        <v>3.0031060654524189</v>
      </c>
      <c r="CV27" s="2451">
        <v>0</v>
      </c>
      <c r="CW27" s="2451">
        <v>1.2579508996277793</v>
      </c>
      <c r="CX27" s="2451">
        <v>2.6148665398721667</v>
      </c>
      <c r="CY27" s="2451">
        <v>1.5306532017794925</v>
      </c>
      <c r="CZ27" s="2451">
        <v>0</v>
      </c>
      <c r="DA27" s="2451">
        <v>0.81734910344449219</v>
      </c>
      <c r="DB27" s="2451">
        <v>0</v>
      </c>
      <c r="DC27" s="2451">
        <v>0.71878206691545621</v>
      </c>
      <c r="DD27" s="2451">
        <v>0</v>
      </c>
      <c r="DE27" s="2451">
        <v>0</v>
      </c>
      <c r="DF27" s="2451">
        <v>0</v>
      </c>
      <c r="DG27" s="2451">
        <v>0</v>
      </c>
      <c r="DH27" s="2451">
        <v>0</v>
      </c>
      <c r="DI27" s="2445"/>
      <c r="DJ27" s="2445"/>
      <c r="DK27" s="2445"/>
      <c r="DL27" s="2445"/>
    </row>
    <row r="28" spans="1:116" ht="16.5" x14ac:dyDescent="0.3">
      <c r="A28" s="2435" t="s">
        <v>5269</v>
      </c>
      <c r="B28" s="2446" t="s">
        <v>5270</v>
      </c>
      <c r="C28" s="2471">
        <v>19.904297721927762</v>
      </c>
      <c r="D28" s="2478">
        <v>0</v>
      </c>
      <c r="E28" s="2471">
        <v>21.515667363786893</v>
      </c>
      <c r="F28" s="2471">
        <v>0</v>
      </c>
      <c r="G28" s="2471">
        <v>6.0689734275424101</v>
      </c>
      <c r="H28" s="2471">
        <v>0</v>
      </c>
      <c r="I28" s="2471">
        <v>15.774566277368788</v>
      </c>
      <c r="J28" s="2471">
        <v>0</v>
      </c>
      <c r="K28" s="2471">
        <v>5.1225910719823702</v>
      </c>
      <c r="L28" s="2478">
        <v>0</v>
      </c>
      <c r="M28" s="2471">
        <v>8.4168339428689745</v>
      </c>
      <c r="N28" s="2471">
        <v>0</v>
      </c>
      <c r="O28" s="2471">
        <v>1.9066054345792662</v>
      </c>
      <c r="P28" s="2478">
        <v>0</v>
      </c>
      <c r="Q28" s="2471">
        <v>7.7310231178802269</v>
      </c>
      <c r="R28" s="2419">
        <v>0</v>
      </c>
      <c r="S28" s="2475">
        <v>7.5310227954433575</v>
      </c>
      <c r="T28" s="2475">
        <v>6.2804294664107543E-2</v>
      </c>
      <c r="U28" s="2475">
        <v>11.848940234452368</v>
      </c>
      <c r="V28" s="2475">
        <v>0</v>
      </c>
      <c r="W28" s="2475">
        <v>9.4773758892395925</v>
      </c>
      <c r="X28" s="2475">
        <v>0</v>
      </c>
      <c r="Y28" s="2475">
        <v>7.4682218531376918</v>
      </c>
      <c r="Z28" s="2475">
        <v>0</v>
      </c>
      <c r="AA28" s="2475">
        <v>7.6581295859978384</v>
      </c>
      <c r="AB28" s="2475">
        <v>0</v>
      </c>
      <c r="AC28" s="2475">
        <v>18.156685360645607</v>
      </c>
      <c r="AD28" s="2475">
        <v>0</v>
      </c>
      <c r="AE28" s="2475">
        <v>17.712486039005906</v>
      </c>
      <c r="AF28" s="2476">
        <v>0</v>
      </c>
      <c r="AG28" s="2477">
        <v>20.539704913288723</v>
      </c>
      <c r="AH28" s="2477">
        <v>0</v>
      </c>
      <c r="AI28" s="2477">
        <v>18.580242584323429</v>
      </c>
      <c r="AJ28" s="2477">
        <v>0</v>
      </c>
      <c r="AK28" s="2477">
        <v>8.1962567871826604</v>
      </c>
      <c r="AL28" s="2477">
        <v>0</v>
      </c>
      <c r="AM28" s="2477">
        <v>11.810412105283346</v>
      </c>
      <c r="AN28" s="2477">
        <v>0</v>
      </c>
      <c r="AO28" s="2477">
        <v>13.790047280941799</v>
      </c>
      <c r="AP28" s="2477">
        <v>0</v>
      </c>
      <c r="AQ28" s="2477">
        <v>20.660048480139039</v>
      </c>
      <c r="AR28" s="2477">
        <v>0</v>
      </c>
      <c r="AS28" s="2477">
        <v>16.81386451548817</v>
      </c>
      <c r="AT28" s="2477">
        <v>0</v>
      </c>
      <c r="AU28" s="2451">
        <v>14.27162304902356</v>
      </c>
      <c r="AV28" s="2451">
        <v>0</v>
      </c>
      <c r="AW28" s="2451">
        <v>11.278925758949734</v>
      </c>
      <c r="AX28" s="2451">
        <v>0</v>
      </c>
      <c r="AY28" s="2451">
        <v>12.878963719619136</v>
      </c>
      <c r="AZ28" s="2451">
        <v>0</v>
      </c>
      <c r="BA28" s="2451">
        <v>9.6404821853951574</v>
      </c>
      <c r="BB28" s="2451">
        <v>0</v>
      </c>
      <c r="BC28" s="2451">
        <v>8.9457349003092048</v>
      </c>
      <c r="BD28" s="2451">
        <v>0</v>
      </c>
      <c r="BE28" s="2451">
        <v>4.6052268946539865</v>
      </c>
      <c r="BF28" s="2451">
        <v>0</v>
      </c>
      <c r="BG28" s="2451">
        <v>6.6239643502346528</v>
      </c>
      <c r="BH28" s="2451">
        <v>0</v>
      </c>
      <c r="BI28" s="2451">
        <v>12.505505800665794</v>
      </c>
      <c r="BJ28" s="2451">
        <v>0</v>
      </c>
      <c r="BK28" s="2451">
        <v>18.328208541735698</v>
      </c>
      <c r="BL28" s="2451">
        <v>0</v>
      </c>
      <c r="BM28" s="2451">
        <v>12.680083884861729</v>
      </c>
      <c r="BN28" s="2451">
        <v>0</v>
      </c>
      <c r="BO28" s="2451">
        <v>13.925618739516185</v>
      </c>
      <c r="BP28" s="2451">
        <v>0</v>
      </c>
      <c r="BQ28" s="2451">
        <v>13.020723411573936</v>
      </c>
      <c r="BR28" s="2451">
        <v>0</v>
      </c>
      <c r="BS28" s="2451">
        <v>15.83507505016158</v>
      </c>
      <c r="BT28" s="2451">
        <v>0</v>
      </c>
      <c r="BU28" s="2451">
        <v>21.708188642764672</v>
      </c>
      <c r="BV28" s="2451">
        <v>0</v>
      </c>
      <c r="BW28" s="2451">
        <v>20.057421777555362</v>
      </c>
      <c r="BX28" s="2451">
        <v>0</v>
      </c>
      <c r="BY28" s="2451">
        <v>19.898915790067186</v>
      </c>
      <c r="BZ28" s="2451">
        <v>0</v>
      </c>
      <c r="CA28" s="2451">
        <v>26.668273953088921</v>
      </c>
      <c r="CB28" s="2451">
        <v>0</v>
      </c>
      <c r="CC28" s="2451">
        <v>30.87855387884191</v>
      </c>
      <c r="CD28" s="2451">
        <v>0</v>
      </c>
      <c r="CE28" s="2451">
        <v>28.638688314550844</v>
      </c>
      <c r="CF28" s="2451">
        <v>0.269870629513981</v>
      </c>
      <c r="CG28" s="2451">
        <v>32.088727998046259</v>
      </c>
      <c r="CH28" s="2451">
        <v>0</v>
      </c>
      <c r="CI28" s="2451">
        <v>18.033543736443402</v>
      </c>
      <c r="CJ28" s="2451">
        <v>0</v>
      </c>
      <c r="CK28" s="2451">
        <v>21.152141011013576</v>
      </c>
      <c r="CL28" s="2451">
        <v>0</v>
      </c>
      <c r="CM28" s="2451">
        <v>17.65874415580139</v>
      </c>
      <c r="CN28" s="2451">
        <v>0</v>
      </c>
      <c r="CO28" s="2451">
        <v>15.783591362187972</v>
      </c>
      <c r="CP28" s="2451">
        <v>1.337639584088143</v>
      </c>
      <c r="CQ28" s="2451">
        <v>18.607598292332092</v>
      </c>
      <c r="CR28" s="2451">
        <v>0</v>
      </c>
      <c r="CS28" s="2451">
        <v>18.056469191434157</v>
      </c>
      <c r="CT28" s="2451">
        <v>0</v>
      </c>
      <c r="CU28" s="2451">
        <v>15.020550981055171</v>
      </c>
      <c r="CV28" s="2451">
        <v>1.6894128393710646</v>
      </c>
      <c r="CW28" s="2451">
        <v>13.108877358211704</v>
      </c>
      <c r="CX28" s="2451">
        <v>0</v>
      </c>
      <c r="CY28" s="2451">
        <v>18.064982128449799</v>
      </c>
      <c r="CZ28" s="2451">
        <v>1.8604312843492097</v>
      </c>
      <c r="DA28" s="2451">
        <v>14.253415231842581</v>
      </c>
      <c r="DB28" s="2451">
        <v>0.17922727979298303</v>
      </c>
      <c r="DC28" s="2451">
        <v>16.741863343748133</v>
      </c>
      <c r="DD28" s="2451">
        <v>0.51068360336647978</v>
      </c>
      <c r="DE28" s="2451">
        <v>13.774228102915121</v>
      </c>
      <c r="DF28" s="2451">
        <v>0.32649972265825888</v>
      </c>
      <c r="DG28" s="2451">
        <v>6.5141518792020277</v>
      </c>
      <c r="DH28" s="2451">
        <v>0.45414197068224399</v>
      </c>
      <c r="DI28" s="2445"/>
      <c r="DJ28" s="2445"/>
      <c r="DK28" s="2445"/>
      <c r="DL28" s="2445"/>
    </row>
    <row r="29" spans="1:116" s="2421" customFormat="1" ht="16.5" x14ac:dyDescent="0.3">
      <c r="A29" s="2435" t="s">
        <v>5271</v>
      </c>
      <c r="B29" s="2446" t="s">
        <v>3886</v>
      </c>
      <c r="C29" s="2471">
        <v>0</v>
      </c>
      <c r="D29" s="2471">
        <v>0</v>
      </c>
      <c r="E29" s="2471">
        <v>0</v>
      </c>
      <c r="F29" s="2471">
        <v>0</v>
      </c>
      <c r="G29" s="2471">
        <v>0</v>
      </c>
      <c r="H29" s="2471">
        <v>0</v>
      </c>
      <c r="I29" s="2471">
        <v>0</v>
      </c>
      <c r="J29" s="2471">
        <v>0</v>
      </c>
      <c r="K29" s="2471">
        <v>0</v>
      </c>
      <c r="L29" s="2471">
        <v>0</v>
      </c>
      <c r="M29" s="2471">
        <v>0</v>
      </c>
      <c r="N29" s="2471">
        <v>0</v>
      </c>
      <c r="O29" s="2471">
        <v>0</v>
      </c>
      <c r="P29" s="2471">
        <v>0</v>
      </c>
      <c r="Q29" s="2471">
        <v>0</v>
      </c>
      <c r="R29" s="2419">
        <v>0</v>
      </c>
      <c r="S29" s="2475">
        <v>0</v>
      </c>
      <c r="T29" s="2475">
        <v>0</v>
      </c>
      <c r="U29" s="2475">
        <v>0</v>
      </c>
      <c r="V29" s="2475">
        <v>0</v>
      </c>
      <c r="W29" s="2475">
        <v>0</v>
      </c>
      <c r="X29" s="2475">
        <v>0</v>
      </c>
      <c r="Y29" s="2475">
        <v>0</v>
      </c>
      <c r="Z29" s="2475">
        <v>0</v>
      </c>
      <c r="AA29" s="2475">
        <v>0</v>
      </c>
      <c r="AB29" s="2475">
        <v>0</v>
      </c>
      <c r="AC29" s="2475">
        <v>0</v>
      </c>
      <c r="AD29" s="2475">
        <v>0</v>
      </c>
      <c r="AE29" s="2475">
        <v>0</v>
      </c>
      <c r="AF29" s="2476">
        <v>0</v>
      </c>
      <c r="AG29" s="2477">
        <v>0</v>
      </c>
      <c r="AH29" s="2477">
        <v>0</v>
      </c>
      <c r="AI29" s="2477">
        <v>0</v>
      </c>
      <c r="AJ29" s="2477">
        <v>0</v>
      </c>
      <c r="AK29" s="2477">
        <v>0</v>
      </c>
      <c r="AL29" s="2477">
        <v>0</v>
      </c>
      <c r="AM29" s="2477">
        <v>0</v>
      </c>
      <c r="AN29" s="2477">
        <v>0</v>
      </c>
      <c r="AO29" s="2477">
        <v>0</v>
      </c>
      <c r="AP29" s="2477">
        <v>0</v>
      </c>
      <c r="AQ29" s="2477">
        <v>0</v>
      </c>
      <c r="AR29" s="2477">
        <v>0</v>
      </c>
      <c r="AS29" s="2477">
        <v>0</v>
      </c>
      <c r="AT29" s="2477">
        <v>0</v>
      </c>
      <c r="AU29" s="2451">
        <v>0</v>
      </c>
      <c r="AV29" s="2451">
        <v>0</v>
      </c>
      <c r="AW29" s="2451">
        <v>0</v>
      </c>
      <c r="AX29" s="2451">
        <v>0</v>
      </c>
      <c r="AY29" s="2451">
        <v>0</v>
      </c>
      <c r="AZ29" s="2451">
        <v>0</v>
      </c>
      <c r="BA29" s="2451">
        <v>0</v>
      </c>
      <c r="BB29" s="2451">
        <v>0</v>
      </c>
      <c r="BC29" s="2451">
        <v>0</v>
      </c>
      <c r="BD29" s="2451">
        <v>0</v>
      </c>
      <c r="BE29" s="2451">
        <v>0</v>
      </c>
      <c r="BF29" s="2451">
        <v>0</v>
      </c>
      <c r="BG29" s="2451">
        <v>0</v>
      </c>
      <c r="BH29" s="2451">
        <v>0</v>
      </c>
      <c r="BI29" s="2451">
        <v>0</v>
      </c>
      <c r="BJ29" s="2451">
        <v>0</v>
      </c>
      <c r="BK29" s="2451">
        <v>0</v>
      </c>
      <c r="BL29" s="2451">
        <v>0</v>
      </c>
      <c r="BM29" s="2451">
        <v>0</v>
      </c>
      <c r="BN29" s="2451">
        <v>0</v>
      </c>
      <c r="BO29" s="2451">
        <v>0</v>
      </c>
      <c r="BP29" s="2451">
        <v>0</v>
      </c>
      <c r="BQ29" s="2451">
        <v>0</v>
      </c>
      <c r="BR29" s="2451">
        <v>0</v>
      </c>
      <c r="BS29" s="2451">
        <v>0</v>
      </c>
      <c r="BT29" s="2451">
        <v>0</v>
      </c>
      <c r="BU29" s="2451">
        <v>0</v>
      </c>
      <c r="BV29" s="2451">
        <v>0</v>
      </c>
      <c r="BW29" s="2451">
        <v>0</v>
      </c>
      <c r="BX29" s="2451">
        <v>0</v>
      </c>
      <c r="BY29" s="2451">
        <v>0</v>
      </c>
      <c r="BZ29" s="2451">
        <v>0</v>
      </c>
      <c r="CA29" s="2451">
        <v>0</v>
      </c>
      <c r="CB29" s="2451">
        <v>0</v>
      </c>
      <c r="CC29" s="2451">
        <v>0</v>
      </c>
      <c r="CD29" s="2451">
        <v>0</v>
      </c>
      <c r="CE29" s="2451">
        <v>0</v>
      </c>
      <c r="CF29" s="2451">
        <v>0</v>
      </c>
      <c r="CG29" s="2451">
        <v>0</v>
      </c>
      <c r="CH29" s="2451">
        <v>0</v>
      </c>
      <c r="CI29" s="2451">
        <v>0</v>
      </c>
      <c r="CJ29" s="2451">
        <v>0</v>
      </c>
      <c r="CK29" s="2451">
        <v>0</v>
      </c>
      <c r="CL29" s="2451">
        <v>0</v>
      </c>
      <c r="CM29" s="2451">
        <v>0</v>
      </c>
      <c r="CN29" s="2451">
        <v>0</v>
      </c>
      <c r="CO29" s="2451">
        <v>0</v>
      </c>
      <c r="CP29" s="2451">
        <v>0</v>
      </c>
      <c r="CQ29" s="2451">
        <v>0</v>
      </c>
      <c r="CR29" s="2451">
        <v>0</v>
      </c>
      <c r="CS29" s="2451">
        <v>0</v>
      </c>
      <c r="CT29" s="2451">
        <v>0</v>
      </c>
      <c r="CU29" s="2451">
        <v>0</v>
      </c>
      <c r="CV29" s="2451">
        <v>0</v>
      </c>
      <c r="CW29" s="2451">
        <v>0</v>
      </c>
      <c r="CX29" s="2451">
        <v>0</v>
      </c>
      <c r="CY29" s="2451">
        <v>0</v>
      </c>
      <c r="CZ29" s="2451">
        <v>0</v>
      </c>
      <c r="DA29" s="2451">
        <v>0</v>
      </c>
      <c r="DB29" s="2451">
        <v>0</v>
      </c>
      <c r="DC29" s="2451">
        <v>0</v>
      </c>
      <c r="DD29" s="2451">
        <v>0</v>
      </c>
      <c r="DE29" s="2451">
        <v>0</v>
      </c>
      <c r="DF29" s="2451">
        <v>0</v>
      </c>
      <c r="DG29" s="2451">
        <v>0</v>
      </c>
      <c r="DH29" s="2451">
        <v>0</v>
      </c>
      <c r="DI29" s="2445"/>
      <c r="DJ29" s="2445"/>
      <c r="DK29" s="2445"/>
      <c r="DL29" s="2445"/>
    </row>
    <row r="30" spans="1:116" ht="16.5" x14ac:dyDescent="0.3">
      <c r="A30" s="2435" t="s">
        <v>5272</v>
      </c>
      <c r="B30" s="2446" t="s">
        <v>3887</v>
      </c>
      <c r="C30" s="2471">
        <v>214.49253337533298</v>
      </c>
      <c r="D30" s="2471">
        <v>2.1513906565802747</v>
      </c>
      <c r="E30" s="2471">
        <v>182.86209544525417</v>
      </c>
      <c r="F30" s="2471">
        <v>0</v>
      </c>
      <c r="G30" s="2471">
        <v>227.35241093266669</v>
      </c>
      <c r="H30" s="2471">
        <v>0</v>
      </c>
      <c r="I30" s="2471">
        <v>188.37796111919587</v>
      </c>
      <c r="J30" s="2471">
        <v>2.4203191541424496</v>
      </c>
      <c r="K30" s="2478">
        <v>160.26381955274869</v>
      </c>
      <c r="L30" s="2471">
        <v>0.2865038248165972</v>
      </c>
      <c r="M30" s="2471">
        <v>178.49066158484922</v>
      </c>
      <c r="N30" s="2471">
        <v>0</v>
      </c>
      <c r="O30" s="2478">
        <v>168.14289393390106</v>
      </c>
      <c r="P30" s="2471">
        <v>0</v>
      </c>
      <c r="Q30" s="2471">
        <v>145.7489747403217</v>
      </c>
      <c r="R30" s="2419">
        <v>0.35937275588489248</v>
      </c>
      <c r="S30" s="2475">
        <v>142.27509560528128</v>
      </c>
      <c r="T30" s="2475">
        <v>0</v>
      </c>
      <c r="U30" s="2475">
        <v>168.33737161644453</v>
      </c>
      <c r="V30" s="2475">
        <v>0.46326593125145765</v>
      </c>
      <c r="W30" s="2475">
        <v>89.69182652591698</v>
      </c>
      <c r="X30" s="2475">
        <v>0.51420475495529216</v>
      </c>
      <c r="Y30" s="2475">
        <v>104.93339073355524</v>
      </c>
      <c r="Z30" s="2475">
        <v>0.91836594140743999</v>
      </c>
      <c r="AA30" s="2475">
        <v>121.24037647940062</v>
      </c>
      <c r="AB30" s="2475">
        <v>0.22801479652591899</v>
      </c>
      <c r="AC30" s="2475">
        <v>150.59068428132142</v>
      </c>
      <c r="AD30" s="2475">
        <v>0</v>
      </c>
      <c r="AE30" s="2475">
        <v>237.40298939727083</v>
      </c>
      <c r="AF30" s="2476">
        <v>3.578576641409593</v>
      </c>
      <c r="AG30" s="2477">
        <v>261.78368129338043</v>
      </c>
      <c r="AH30" s="2477">
        <v>0.3603277704376785</v>
      </c>
      <c r="AI30" s="2477">
        <v>258.96245516216368</v>
      </c>
      <c r="AJ30" s="2477">
        <v>0</v>
      </c>
      <c r="AK30" s="2477">
        <v>7.6522598718574484</v>
      </c>
      <c r="AL30" s="2477">
        <v>4.3303434788329067</v>
      </c>
      <c r="AM30" s="2477">
        <v>313.863503283341</v>
      </c>
      <c r="AN30" s="2477">
        <v>1.8037490913641705</v>
      </c>
      <c r="AO30" s="2477">
        <v>236.07205847991824</v>
      </c>
      <c r="AP30" s="2477">
        <v>2.0706539222101075</v>
      </c>
      <c r="AQ30" s="2477">
        <v>94.687653380170033</v>
      </c>
      <c r="AR30" s="2477">
        <v>0.38412251916779538</v>
      </c>
      <c r="AS30" s="2477">
        <v>30.379620583995258</v>
      </c>
      <c r="AT30" s="2477">
        <v>1.5834188042524309</v>
      </c>
      <c r="AU30" s="2451">
        <v>24.844546295881031</v>
      </c>
      <c r="AV30" s="2451">
        <v>3.2108370559463744</v>
      </c>
      <c r="AW30" s="2451">
        <v>68.980723110592294</v>
      </c>
      <c r="AX30" s="2451">
        <v>1.04679825625282</v>
      </c>
      <c r="AY30" s="2451">
        <v>65.528590710360987</v>
      </c>
      <c r="AZ30" s="2451">
        <v>3.2044165277034411</v>
      </c>
      <c r="BA30" s="2451">
        <v>75.381606470418504</v>
      </c>
      <c r="BB30" s="2451">
        <v>0.63045924364218642</v>
      </c>
      <c r="BC30" s="2451">
        <v>59.06200670547021</v>
      </c>
      <c r="BD30" s="2451">
        <v>0.42896956106973827</v>
      </c>
      <c r="BE30" s="2451">
        <v>39.692410817057713</v>
      </c>
      <c r="BF30" s="2451">
        <v>1.5002719184062308</v>
      </c>
      <c r="BG30" s="2451">
        <v>44.477150317376385</v>
      </c>
      <c r="BH30" s="2451">
        <v>5.2992145335638883</v>
      </c>
      <c r="BI30" s="2451">
        <v>59.734636687463663</v>
      </c>
      <c r="BJ30" s="2451">
        <v>19.395589763168672</v>
      </c>
      <c r="BK30" s="2451">
        <v>9.0852114070064562</v>
      </c>
      <c r="BL30" s="2451">
        <v>13.959599280943614</v>
      </c>
      <c r="BM30" s="2451">
        <v>4.7288648877126986</v>
      </c>
      <c r="BN30" s="2451">
        <v>1.2330111347759263</v>
      </c>
      <c r="BO30" s="2451">
        <v>0.27884444685021104</v>
      </c>
      <c r="BP30" s="2451">
        <v>7.9471485828177322</v>
      </c>
      <c r="BQ30" s="2451">
        <v>6.448945014288137</v>
      </c>
      <c r="BR30" s="2451">
        <v>15.638388049822618</v>
      </c>
      <c r="BS30" s="2451">
        <v>5.9594702644950193</v>
      </c>
      <c r="BT30" s="2451">
        <v>51.179207037112775</v>
      </c>
      <c r="BU30" s="2451">
        <v>7.2269842719089938</v>
      </c>
      <c r="BV30" s="2451">
        <v>40.905396889360603</v>
      </c>
      <c r="BW30" s="2451">
        <v>4.7528872597799001</v>
      </c>
      <c r="BX30" s="2451">
        <v>8.3939940377398035</v>
      </c>
      <c r="BY30" s="2451">
        <v>4.0736559728104718</v>
      </c>
      <c r="BZ30" s="2451">
        <v>9.0627351170065893</v>
      </c>
      <c r="CA30" s="2451">
        <v>3.1754086430647259</v>
      </c>
      <c r="CB30" s="2451">
        <v>3.883374288368485</v>
      </c>
      <c r="CC30" s="2451">
        <v>1.086882436608013</v>
      </c>
      <c r="CD30" s="2451">
        <v>1.5415822156133794</v>
      </c>
      <c r="CE30" s="2451">
        <v>2.5976948221871603</v>
      </c>
      <c r="CF30" s="2451">
        <v>2.3578960091838232</v>
      </c>
      <c r="CG30" s="2451">
        <v>8.1774519435186548</v>
      </c>
      <c r="CH30" s="2451">
        <v>2.7455074381682829</v>
      </c>
      <c r="CI30" s="2451">
        <v>8.3462619957826476</v>
      </c>
      <c r="CJ30" s="2451">
        <v>9.5194723898170484</v>
      </c>
      <c r="CK30" s="2451">
        <v>8.160692240692013</v>
      </c>
      <c r="CL30" s="2451">
        <v>9.5308647868302785</v>
      </c>
      <c r="CM30" s="2451">
        <v>5.5089568900447849</v>
      </c>
      <c r="CN30" s="2451">
        <v>7.247633303788021</v>
      </c>
      <c r="CO30" s="2451">
        <v>8.4930766439991441</v>
      </c>
      <c r="CP30" s="2451">
        <v>1.5247218815900707</v>
      </c>
      <c r="CQ30" s="2451">
        <v>14.763334236298084</v>
      </c>
      <c r="CR30" s="2451">
        <v>20.879016408180579</v>
      </c>
      <c r="CS30" s="2451">
        <v>11.156859759632907</v>
      </c>
      <c r="CT30" s="2451">
        <v>16.984306345993843</v>
      </c>
      <c r="CU30" s="2451">
        <v>5.2927343854399904</v>
      </c>
      <c r="CV30" s="2451">
        <v>8.7291794229732318</v>
      </c>
      <c r="CW30" s="2451">
        <v>8.267403062781808</v>
      </c>
      <c r="CX30" s="2451">
        <v>5.5433578962375485</v>
      </c>
      <c r="CY30" s="2451">
        <v>9.0425536672285816</v>
      </c>
      <c r="CZ30" s="2451">
        <v>3.5171580158004336</v>
      </c>
      <c r="DA30" s="2451">
        <v>23.747233982836981</v>
      </c>
      <c r="DB30" s="2451">
        <v>2.1624276898494008</v>
      </c>
      <c r="DC30" s="2451">
        <v>22.762620851754793</v>
      </c>
      <c r="DD30" s="2451">
        <v>2.1402523479309217</v>
      </c>
      <c r="DE30" s="2451">
        <v>11.735601245983034</v>
      </c>
      <c r="DF30" s="2451">
        <v>3.2507477653666412</v>
      </c>
      <c r="DG30" s="2451">
        <v>18.790666807825417</v>
      </c>
      <c r="DH30" s="2451">
        <v>5.5447910821117601</v>
      </c>
      <c r="DI30" s="2445"/>
      <c r="DJ30" s="2445"/>
      <c r="DK30" s="2445"/>
      <c r="DL30" s="2445"/>
    </row>
    <row r="31" spans="1:116" ht="16.5" x14ac:dyDescent="0.3">
      <c r="A31" s="2435" t="s">
        <v>5273</v>
      </c>
      <c r="B31" s="2446" t="s">
        <v>3888</v>
      </c>
      <c r="C31" s="2471">
        <v>0</v>
      </c>
      <c r="D31" s="2471">
        <v>0</v>
      </c>
      <c r="E31" s="2471">
        <v>0</v>
      </c>
      <c r="F31" s="2471">
        <v>0</v>
      </c>
      <c r="G31" s="2471">
        <v>0</v>
      </c>
      <c r="H31" s="2471">
        <v>0</v>
      </c>
      <c r="I31" s="2471">
        <v>0</v>
      </c>
      <c r="J31" s="2471">
        <v>0</v>
      </c>
      <c r="K31" s="2471">
        <v>0</v>
      </c>
      <c r="L31" s="2471">
        <v>0</v>
      </c>
      <c r="M31" s="2471">
        <v>0</v>
      </c>
      <c r="N31" s="2471">
        <v>0</v>
      </c>
      <c r="O31" s="2471">
        <v>0</v>
      </c>
      <c r="P31" s="2471">
        <v>0</v>
      </c>
      <c r="Q31" s="2471">
        <v>0</v>
      </c>
      <c r="R31" s="2419">
        <v>0</v>
      </c>
      <c r="S31" s="2475">
        <v>0</v>
      </c>
      <c r="T31" s="2475">
        <v>0</v>
      </c>
      <c r="U31" s="2475">
        <v>0</v>
      </c>
      <c r="V31" s="2475">
        <v>0</v>
      </c>
      <c r="W31" s="2475">
        <v>0</v>
      </c>
      <c r="X31" s="2475">
        <v>0.42908053753684017</v>
      </c>
      <c r="Y31" s="2475">
        <v>1.123574724279129</v>
      </c>
      <c r="Z31" s="2475">
        <v>0.21485506256634881</v>
      </c>
      <c r="AA31" s="2475">
        <v>0</v>
      </c>
      <c r="AB31" s="2475">
        <v>0.37640873659446245</v>
      </c>
      <c r="AC31" s="2475">
        <v>1.1244196774732775</v>
      </c>
      <c r="AD31" s="2475">
        <v>0.3872591715454039</v>
      </c>
      <c r="AE31" s="2475">
        <v>0</v>
      </c>
      <c r="AF31" s="2476">
        <v>0.37696324505833162</v>
      </c>
      <c r="AG31" s="2477">
        <v>1.0994193545414814</v>
      </c>
      <c r="AH31" s="2477">
        <v>0.46226854415395358</v>
      </c>
      <c r="AI31" s="2477">
        <v>0</v>
      </c>
      <c r="AJ31" s="2477">
        <v>0</v>
      </c>
      <c r="AK31" s="2477">
        <v>0</v>
      </c>
      <c r="AL31" s="2477">
        <v>0.36744663443198256</v>
      </c>
      <c r="AM31" s="2477">
        <v>0</v>
      </c>
      <c r="AN31" s="2477">
        <v>8.3834222804141628E-2</v>
      </c>
      <c r="AO31" s="2477">
        <v>0</v>
      </c>
      <c r="AP31" s="2477">
        <v>0.36310495633743983</v>
      </c>
      <c r="AQ31" s="2477">
        <v>0</v>
      </c>
      <c r="AR31" s="2477">
        <v>0</v>
      </c>
      <c r="AS31" s="2477">
        <v>0</v>
      </c>
      <c r="AT31" s="2477">
        <v>0.44890198445704399</v>
      </c>
      <c r="AU31" s="2451">
        <v>0</v>
      </c>
      <c r="AV31" s="2451">
        <v>0.15823694594810422</v>
      </c>
      <c r="AW31" s="2451">
        <v>0</v>
      </c>
      <c r="AX31" s="2451">
        <v>0</v>
      </c>
      <c r="AY31" s="2451">
        <v>0</v>
      </c>
      <c r="AZ31" s="2451">
        <v>0</v>
      </c>
      <c r="BA31" s="2451">
        <v>0.31980170911209632</v>
      </c>
      <c r="BB31" s="2451">
        <v>0</v>
      </c>
      <c r="BC31" s="2451">
        <v>0</v>
      </c>
      <c r="BD31" s="2451">
        <v>0</v>
      </c>
      <c r="BE31" s="2451">
        <v>0</v>
      </c>
      <c r="BF31" s="2451">
        <v>0</v>
      </c>
      <c r="BG31" s="2451">
        <v>0</v>
      </c>
      <c r="BH31" s="2451">
        <v>0</v>
      </c>
      <c r="BI31" s="2451">
        <v>0</v>
      </c>
      <c r="BJ31" s="2451">
        <v>0</v>
      </c>
      <c r="BK31" s="2451">
        <v>0</v>
      </c>
      <c r="BL31" s="2451">
        <v>0</v>
      </c>
      <c r="BM31" s="2451">
        <v>0.41395275408711707</v>
      </c>
      <c r="BN31" s="2451">
        <v>0</v>
      </c>
      <c r="BO31" s="2451">
        <v>0</v>
      </c>
      <c r="BP31" s="2451">
        <v>0</v>
      </c>
      <c r="BQ31" s="2451">
        <v>0</v>
      </c>
      <c r="BR31" s="2451">
        <v>0</v>
      </c>
      <c r="BS31" s="2451">
        <v>0</v>
      </c>
      <c r="BT31" s="2451">
        <v>0</v>
      </c>
      <c r="BU31" s="2451">
        <v>0</v>
      </c>
      <c r="BV31" s="2451">
        <v>0</v>
      </c>
      <c r="BW31" s="2451">
        <v>0.21531260019605783</v>
      </c>
      <c r="BX31" s="2451">
        <v>0</v>
      </c>
      <c r="BY31" s="2451">
        <v>0</v>
      </c>
      <c r="BZ31" s="2451">
        <v>0</v>
      </c>
      <c r="CA31" s="2451">
        <v>0.1265970120398964</v>
      </c>
      <c r="CB31" s="2451">
        <v>0</v>
      </c>
      <c r="CC31" s="2451">
        <v>0</v>
      </c>
      <c r="CD31" s="2451">
        <v>0</v>
      </c>
      <c r="CE31" s="2451">
        <v>0</v>
      </c>
      <c r="CF31" s="2451">
        <v>0</v>
      </c>
      <c r="CG31" s="2451">
        <v>0</v>
      </c>
      <c r="CH31" s="2451">
        <v>0</v>
      </c>
      <c r="CI31" s="2451">
        <v>0</v>
      </c>
      <c r="CJ31" s="2451">
        <v>0</v>
      </c>
      <c r="CK31" s="2451">
        <v>0.20170209793466365</v>
      </c>
      <c r="CL31" s="2451">
        <v>0</v>
      </c>
      <c r="CM31" s="2451">
        <v>0.17318996081358462</v>
      </c>
      <c r="CN31" s="2451">
        <v>0</v>
      </c>
      <c r="CO31" s="2451">
        <v>0</v>
      </c>
      <c r="CP31" s="2451">
        <v>0</v>
      </c>
      <c r="CQ31" s="2451">
        <v>0.1612752646332018</v>
      </c>
      <c r="CR31" s="2451">
        <v>0</v>
      </c>
      <c r="CS31" s="2451">
        <v>0</v>
      </c>
      <c r="CT31" s="2451">
        <v>0</v>
      </c>
      <c r="CU31" s="2451">
        <v>0.13922461456914909</v>
      </c>
      <c r="CV31" s="2451">
        <v>0</v>
      </c>
      <c r="CW31" s="2451">
        <v>0</v>
      </c>
      <c r="CX31" s="2451">
        <v>0</v>
      </c>
      <c r="CY31" s="2451">
        <v>0.13662833936563884</v>
      </c>
      <c r="CZ31" s="2451">
        <v>0</v>
      </c>
      <c r="DA31" s="2451">
        <v>0</v>
      </c>
      <c r="DB31" s="2451">
        <v>0</v>
      </c>
      <c r="DC31" s="2451">
        <v>0</v>
      </c>
      <c r="DD31" s="2451">
        <v>0</v>
      </c>
      <c r="DE31" s="2451">
        <v>0</v>
      </c>
      <c r="DF31" s="2451">
        <v>0</v>
      </c>
      <c r="DG31" s="2451">
        <v>0</v>
      </c>
      <c r="DH31" s="2451">
        <v>0</v>
      </c>
      <c r="DI31" s="2445"/>
      <c r="DJ31" s="2445"/>
      <c r="DK31" s="2445"/>
      <c r="DL31" s="2445"/>
    </row>
    <row r="32" spans="1:116" ht="16.5" x14ac:dyDescent="0.3">
      <c r="A32" s="2435" t="s">
        <v>5274</v>
      </c>
      <c r="B32" s="2446" t="s">
        <v>5275</v>
      </c>
      <c r="C32" s="2471">
        <v>26.976512889245921</v>
      </c>
      <c r="D32" s="2471">
        <v>1.3549209104237259</v>
      </c>
      <c r="E32" s="2471">
        <v>36.145375551151922</v>
      </c>
      <c r="F32" s="2471">
        <v>12.721862113663409</v>
      </c>
      <c r="G32" s="2471">
        <v>67.118756419647099</v>
      </c>
      <c r="H32" s="2471">
        <v>0.2222599568982529</v>
      </c>
      <c r="I32" s="2471">
        <v>11.596347946872436</v>
      </c>
      <c r="J32" s="2471">
        <v>2.5449698508308103</v>
      </c>
      <c r="K32" s="2471">
        <v>20.344514973641399</v>
      </c>
      <c r="L32" s="2471">
        <v>17.519076228044785</v>
      </c>
      <c r="M32" s="2471">
        <v>5.7953978001959294</v>
      </c>
      <c r="N32" s="2471">
        <v>0.11613461063764656</v>
      </c>
      <c r="O32" s="2471">
        <v>18.885970702442073</v>
      </c>
      <c r="P32" s="2471">
        <v>5.7514984284777659</v>
      </c>
      <c r="Q32" s="2471">
        <v>13.497736802216705</v>
      </c>
      <c r="R32" s="2419">
        <v>0.59622206562536528</v>
      </c>
      <c r="S32" s="2475">
        <v>58.953895983079761</v>
      </c>
      <c r="T32" s="2475">
        <v>2.0266700944921872</v>
      </c>
      <c r="U32" s="2475">
        <v>10.457013665457655</v>
      </c>
      <c r="V32" s="2475">
        <v>2.0359043693067251</v>
      </c>
      <c r="W32" s="2475">
        <v>19.039669116431284</v>
      </c>
      <c r="X32" s="2475">
        <v>2.2138096895296364</v>
      </c>
      <c r="Y32" s="2475">
        <v>14.402710301232567</v>
      </c>
      <c r="Z32" s="2475">
        <v>1.3011916176652765</v>
      </c>
      <c r="AA32" s="2475">
        <v>11.513731450261631</v>
      </c>
      <c r="AB32" s="2475">
        <v>3.0577609939201835</v>
      </c>
      <c r="AC32" s="2475">
        <v>16.994285208376269</v>
      </c>
      <c r="AD32" s="2475">
        <v>0</v>
      </c>
      <c r="AE32" s="2475">
        <v>24.637206693348705</v>
      </c>
      <c r="AF32" s="2476">
        <v>2.2634488530200096</v>
      </c>
      <c r="AG32" s="2477">
        <v>21.227735711549215</v>
      </c>
      <c r="AH32" s="2477">
        <v>0.20714199605245406</v>
      </c>
      <c r="AI32" s="2477">
        <v>17.957944411203353</v>
      </c>
      <c r="AJ32" s="2477">
        <v>0</v>
      </c>
      <c r="AK32" s="2477">
        <v>29.31896127359731</v>
      </c>
      <c r="AL32" s="2477">
        <v>4.0857298336912429</v>
      </c>
      <c r="AM32" s="2477">
        <v>26.431994817554571</v>
      </c>
      <c r="AN32" s="2477">
        <v>0</v>
      </c>
      <c r="AO32" s="2477">
        <v>11.152458070037042</v>
      </c>
      <c r="AP32" s="2477">
        <v>0.38484483362294497</v>
      </c>
      <c r="AQ32" s="2477">
        <v>11.167997828919846</v>
      </c>
      <c r="AR32" s="2477">
        <v>2.7504732356520099E-2</v>
      </c>
      <c r="AS32" s="2477">
        <v>33.17187270266286</v>
      </c>
      <c r="AT32" s="2477">
        <v>0</v>
      </c>
      <c r="AU32" s="2451">
        <v>15.873724885199195</v>
      </c>
      <c r="AV32" s="2451">
        <v>0</v>
      </c>
      <c r="AW32" s="2451">
        <v>3.332632538393109</v>
      </c>
      <c r="AX32" s="2451">
        <v>0</v>
      </c>
      <c r="AY32" s="2451">
        <v>24.944735026081382</v>
      </c>
      <c r="AZ32" s="2451">
        <v>0.27235008490505502</v>
      </c>
      <c r="BA32" s="2451">
        <v>3.7951013917002783</v>
      </c>
      <c r="BB32" s="2451">
        <v>0</v>
      </c>
      <c r="BC32" s="2451">
        <v>8.3783851711377704</v>
      </c>
      <c r="BD32" s="2451">
        <v>2.2049311684846864</v>
      </c>
      <c r="BE32" s="2451">
        <v>2.6827591759115097</v>
      </c>
      <c r="BF32" s="2451">
        <v>8.5596929893134208E-2</v>
      </c>
      <c r="BG32" s="2451">
        <v>5.349213133184425</v>
      </c>
      <c r="BH32" s="2451">
        <v>0.4272561921141057</v>
      </c>
      <c r="BI32" s="2451">
        <v>12.55463328359437</v>
      </c>
      <c r="BJ32" s="2451">
        <v>6.7683492110889865E-2</v>
      </c>
      <c r="BK32" s="2451">
        <v>23.119301219870621</v>
      </c>
      <c r="BL32" s="2451">
        <v>18.55494868667223</v>
      </c>
      <c r="BM32" s="2451">
        <v>3.7199701753969694</v>
      </c>
      <c r="BN32" s="2451">
        <v>0.96742915501761551</v>
      </c>
      <c r="BO32" s="2451">
        <v>2.0292680337886408</v>
      </c>
      <c r="BP32" s="2451">
        <v>1.7403416921159141</v>
      </c>
      <c r="BQ32" s="2451">
        <v>6.1937744601757974</v>
      </c>
      <c r="BR32" s="2451">
        <v>2.2605946697876806</v>
      </c>
      <c r="BS32" s="2451">
        <v>14.489082710643107</v>
      </c>
      <c r="BT32" s="2451">
        <v>1.2569954460905606</v>
      </c>
      <c r="BU32" s="2451">
        <v>6.6783834975024483</v>
      </c>
      <c r="BV32" s="2451">
        <v>0.78787708086498043</v>
      </c>
      <c r="BW32" s="2451">
        <v>7.8656544763210858</v>
      </c>
      <c r="BX32" s="2451">
        <v>0.76646410280943122</v>
      </c>
      <c r="BY32" s="2451">
        <v>6.9966836099821368</v>
      </c>
      <c r="BZ32" s="2451">
        <v>0</v>
      </c>
      <c r="CA32" s="2451">
        <v>10.117410704088055</v>
      </c>
      <c r="CB32" s="2451">
        <v>0.76173523158564249</v>
      </c>
      <c r="CC32" s="2451">
        <v>2.0980912386651984</v>
      </c>
      <c r="CD32" s="2451">
        <v>0.44996445932324636</v>
      </c>
      <c r="CE32" s="2451">
        <v>16.479882574280971</v>
      </c>
      <c r="CF32" s="2451">
        <v>1.5761071857515194</v>
      </c>
      <c r="CG32" s="2451">
        <v>9.3659001026954556</v>
      </c>
      <c r="CH32" s="2451">
        <v>1.3245698094925336</v>
      </c>
      <c r="CI32" s="2451">
        <v>12.581716991850945</v>
      </c>
      <c r="CJ32" s="2451">
        <v>3.1614809037696063</v>
      </c>
      <c r="CK32" s="2451">
        <v>20.077352317973315</v>
      </c>
      <c r="CL32" s="2451">
        <v>1.9289573194868093</v>
      </c>
      <c r="CM32" s="2451">
        <v>21.370379268520242</v>
      </c>
      <c r="CN32" s="2451">
        <v>3.5432154599738759</v>
      </c>
      <c r="CO32" s="2451">
        <v>18.858772748808558</v>
      </c>
      <c r="CP32" s="2451">
        <v>4.3346606374775885</v>
      </c>
      <c r="CQ32" s="2451">
        <v>17.185009061409655</v>
      </c>
      <c r="CR32" s="2451">
        <v>0.98540944380924278</v>
      </c>
      <c r="CS32" s="2451">
        <v>19.236885933929415</v>
      </c>
      <c r="CT32" s="2451">
        <v>1.4796335438411521</v>
      </c>
      <c r="CU32" s="2451">
        <v>3.6600303409703625</v>
      </c>
      <c r="CV32" s="2451">
        <v>0.62310940113138924</v>
      </c>
      <c r="CW32" s="2451">
        <v>16.296320533978484</v>
      </c>
      <c r="CX32" s="2451">
        <v>0.73940581137034922</v>
      </c>
      <c r="CY32" s="2451">
        <v>8.2192262272323653</v>
      </c>
      <c r="CZ32" s="2451">
        <v>3.3396437727225603</v>
      </c>
      <c r="DA32" s="2451">
        <v>7.9606905443340077</v>
      </c>
      <c r="DB32" s="2451">
        <v>3.7712498144710733</v>
      </c>
      <c r="DC32" s="2451">
        <v>5.4078589538880628</v>
      </c>
      <c r="DD32" s="2451">
        <v>1.1364376791720927</v>
      </c>
      <c r="DE32" s="2451">
        <v>5.7818516311152726</v>
      </c>
      <c r="DF32" s="2451">
        <v>2.9613759518885061</v>
      </c>
      <c r="DG32" s="2451">
        <v>6.8659095161688528</v>
      </c>
      <c r="DH32" s="2451">
        <v>3.9861012895403949</v>
      </c>
      <c r="DI32" s="2445"/>
      <c r="DJ32" s="2445"/>
      <c r="DK32" s="2445"/>
      <c r="DL32" s="2445"/>
    </row>
    <row r="33" spans="1:116" s="2424" customFormat="1" ht="16.5" x14ac:dyDescent="0.3">
      <c r="A33" s="2435" t="s">
        <v>5276</v>
      </c>
      <c r="B33" s="2446" t="s">
        <v>3889</v>
      </c>
      <c r="C33" s="2471"/>
      <c r="D33" s="2471"/>
      <c r="E33" s="2471"/>
      <c r="F33" s="2471"/>
      <c r="G33" s="2471"/>
      <c r="H33" s="2471"/>
      <c r="I33" s="2471"/>
      <c r="J33" s="2471"/>
      <c r="K33" s="2478">
        <v>0</v>
      </c>
      <c r="L33" s="2471">
        <v>0</v>
      </c>
      <c r="M33" s="2471">
        <v>0</v>
      </c>
      <c r="N33" s="2471">
        <v>0</v>
      </c>
      <c r="O33" s="2478">
        <v>0.72709426967004509</v>
      </c>
      <c r="P33" s="2471">
        <v>0</v>
      </c>
      <c r="Q33" s="2471">
        <v>0.40929959241272296</v>
      </c>
      <c r="R33" s="2419">
        <v>0</v>
      </c>
      <c r="S33" s="2475">
        <v>1.7130392838007538</v>
      </c>
      <c r="T33" s="2475">
        <v>0</v>
      </c>
      <c r="U33" s="2475">
        <v>0.56741526206523463</v>
      </c>
      <c r="V33" s="2475">
        <v>0</v>
      </c>
      <c r="W33" s="2475">
        <v>1.4940023513631042</v>
      </c>
      <c r="X33" s="2475">
        <v>0</v>
      </c>
      <c r="Y33" s="2475">
        <v>1.7013210999898702</v>
      </c>
      <c r="Z33" s="2475">
        <v>0</v>
      </c>
      <c r="AA33" s="2475">
        <v>1.9679250700080972</v>
      </c>
      <c r="AB33" s="2475">
        <v>0</v>
      </c>
      <c r="AC33" s="2475">
        <v>3.300148523462779</v>
      </c>
      <c r="AD33" s="2475">
        <v>0</v>
      </c>
      <c r="AE33" s="2475">
        <v>0.67022254337977905</v>
      </c>
      <c r="AF33" s="2476">
        <v>0</v>
      </c>
      <c r="AG33" s="2477">
        <v>2.9268076551360944</v>
      </c>
      <c r="AH33" s="2477">
        <v>0</v>
      </c>
      <c r="AI33" s="2477">
        <v>1.5556866918125962</v>
      </c>
      <c r="AJ33" s="2477">
        <v>0</v>
      </c>
      <c r="AK33" s="2477">
        <v>0</v>
      </c>
      <c r="AL33" s="2477">
        <v>0</v>
      </c>
      <c r="AM33" s="2477">
        <v>0</v>
      </c>
      <c r="AN33" s="2477">
        <v>0</v>
      </c>
      <c r="AO33" s="2477">
        <v>0</v>
      </c>
      <c r="AP33" s="2477">
        <v>0</v>
      </c>
      <c r="AQ33" s="2477">
        <v>0</v>
      </c>
      <c r="AR33" s="2477">
        <v>0</v>
      </c>
      <c r="AS33" s="2477">
        <v>0</v>
      </c>
      <c r="AT33" s="2477">
        <v>0</v>
      </c>
      <c r="AU33" s="2451">
        <v>0</v>
      </c>
      <c r="AV33" s="2451">
        <v>0</v>
      </c>
      <c r="AW33" s="2451">
        <v>0</v>
      </c>
      <c r="AX33" s="2451">
        <v>0</v>
      </c>
      <c r="AY33" s="2451">
        <v>0</v>
      </c>
      <c r="AZ33" s="2451">
        <v>0</v>
      </c>
      <c r="BA33" s="2451">
        <v>0</v>
      </c>
      <c r="BB33" s="2451">
        <v>0</v>
      </c>
      <c r="BC33" s="2451">
        <v>0</v>
      </c>
      <c r="BD33" s="2451">
        <v>0</v>
      </c>
      <c r="BE33" s="2451">
        <v>0</v>
      </c>
      <c r="BF33" s="2451">
        <v>0</v>
      </c>
      <c r="BG33" s="2451">
        <v>0</v>
      </c>
      <c r="BH33" s="2451">
        <v>0</v>
      </c>
      <c r="BI33" s="2451">
        <v>0</v>
      </c>
      <c r="BJ33" s="2451">
        <v>0</v>
      </c>
      <c r="BK33" s="2451">
        <v>0</v>
      </c>
      <c r="BL33" s="2451">
        <v>0</v>
      </c>
      <c r="BM33" s="2451">
        <v>0</v>
      </c>
      <c r="BN33" s="2451">
        <v>0</v>
      </c>
      <c r="BO33" s="2451">
        <v>0</v>
      </c>
      <c r="BP33" s="2451">
        <v>2.9331967878825091</v>
      </c>
      <c r="BQ33" s="2451">
        <v>0</v>
      </c>
      <c r="BR33" s="2451">
        <v>0</v>
      </c>
      <c r="BS33" s="2451">
        <v>0</v>
      </c>
      <c r="BT33" s="2451">
        <v>0</v>
      </c>
      <c r="BU33" s="2451">
        <v>0</v>
      </c>
      <c r="BV33" s="2451">
        <v>0</v>
      </c>
      <c r="BW33" s="2451">
        <v>0</v>
      </c>
      <c r="BX33" s="2451">
        <v>0</v>
      </c>
      <c r="BY33" s="2451">
        <v>0</v>
      </c>
      <c r="BZ33" s="2451">
        <v>0</v>
      </c>
      <c r="CA33" s="2451">
        <v>0</v>
      </c>
      <c r="CB33" s="2451">
        <v>2.9670958197829496</v>
      </c>
      <c r="CC33" s="2451">
        <v>0</v>
      </c>
      <c r="CD33" s="2451">
        <v>0</v>
      </c>
      <c r="CE33" s="2451">
        <v>0</v>
      </c>
      <c r="CF33" s="2451">
        <v>0</v>
      </c>
      <c r="CG33" s="2451">
        <v>0</v>
      </c>
      <c r="CH33" s="2451">
        <v>0</v>
      </c>
      <c r="CI33" s="2451">
        <v>0</v>
      </c>
      <c r="CJ33" s="2451">
        <v>0</v>
      </c>
      <c r="CK33" s="2451">
        <v>0</v>
      </c>
      <c r="CL33" s="2451">
        <v>0</v>
      </c>
      <c r="CM33" s="2451">
        <v>0</v>
      </c>
      <c r="CN33" s="2451">
        <v>2.9103272952043291</v>
      </c>
      <c r="CO33" s="2451">
        <v>0</v>
      </c>
      <c r="CP33" s="2451">
        <v>0</v>
      </c>
      <c r="CQ33" s="2451">
        <v>0</v>
      </c>
      <c r="CR33" s="2451">
        <v>0</v>
      </c>
      <c r="CS33" s="2451">
        <v>0</v>
      </c>
      <c r="CT33" s="2451">
        <v>2.8547259061406263</v>
      </c>
      <c r="CU33" s="2451">
        <v>0</v>
      </c>
      <c r="CV33" s="2451">
        <v>0</v>
      </c>
      <c r="CW33" s="2451">
        <v>0</v>
      </c>
      <c r="CX33" s="2451">
        <v>0</v>
      </c>
      <c r="CY33" s="2451">
        <v>0.27410180247993116</v>
      </c>
      <c r="CZ33" s="2451">
        <v>0</v>
      </c>
      <c r="DA33" s="2451">
        <v>0</v>
      </c>
      <c r="DB33" s="2451">
        <v>0</v>
      </c>
      <c r="DC33" s="2451">
        <v>0</v>
      </c>
      <c r="DD33" s="2451">
        <v>0</v>
      </c>
      <c r="DE33" s="2451">
        <v>0.25937628424945935</v>
      </c>
      <c r="DF33" s="2451">
        <v>2.6538681663780967</v>
      </c>
      <c r="DG33" s="2451">
        <v>0</v>
      </c>
      <c r="DH33" s="2451">
        <v>0</v>
      </c>
      <c r="DI33" s="2445"/>
      <c r="DJ33" s="2445"/>
      <c r="DK33" s="2445"/>
      <c r="DL33" s="2445"/>
    </row>
    <row r="34" spans="1:116" ht="16.5" x14ac:dyDescent="0.3">
      <c r="A34" s="2435" t="s">
        <v>5277</v>
      </c>
      <c r="B34" s="2446" t="s">
        <v>3890</v>
      </c>
      <c r="C34" s="2471">
        <v>5.9960206464881489</v>
      </c>
      <c r="D34" s="2471">
        <v>0</v>
      </c>
      <c r="E34" s="2471">
        <v>20.084235165497279</v>
      </c>
      <c r="F34" s="2471">
        <v>0</v>
      </c>
      <c r="G34" s="2471">
        <v>4.9516787868205521</v>
      </c>
      <c r="H34" s="2471">
        <v>0</v>
      </c>
      <c r="I34" s="2471">
        <v>0</v>
      </c>
      <c r="J34" s="2471">
        <v>0</v>
      </c>
      <c r="K34" s="2471">
        <v>4.7421232562140005</v>
      </c>
      <c r="L34" s="2471">
        <v>0</v>
      </c>
      <c r="M34" s="2471">
        <v>8.6622203431744964</v>
      </c>
      <c r="N34" s="2471">
        <v>0.57369056222745674</v>
      </c>
      <c r="O34" s="2471">
        <v>0</v>
      </c>
      <c r="P34" s="2471">
        <v>0</v>
      </c>
      <c r="Q34" s="2471">
        <v>11.04628252593236</v>
      </c>
      <c r="R34" s="2419">
        <v>0</v>
      </c>
      <c r="S34" s="2475">
        <v>0</v>
      </c>
      <c r="T34" s="2475">
        <v>0</v>
      </c>
      <c r="U34" s="2475">
        <v>0</v>
      </c>
      <c r="V34" s="2475">
        <v>0</v>
      </c>
      <c r="W34" s="2475">
        <v>4.5253896802497549</v>
      </c>
      <c r="X34" s="2475">
        <v>0</v>
      </c>
      <c r="Y34" s="2475">
        <v>0</v>
      </c>
      <c r="Z34" s="2475">
        <v>0</v>
      </c>
      <c r="AA34" s="2475">
        <v>0</v>
      </c>
      <c r="AB34" s="2475">
        <v>4.5813989976318625</v>
      </c>
      <c r="AC34" s="2475">
        <v>0</v>
      </c>
      <c r="AD34" s="2475">
        <v>0</v>
      </c>
      <c r="AE34" s="2475">
        <v>0</v>
      </c>
      <c r="AF34" s="2476">
        <v>0</v>
      </c>
      <c r="AG34" s="2477">
        <v>0</v>
      </c>
      <c r="AH34" s="2477">
        <v>0</v>
      </c>
      <c r="AI34" s="2477">
        <v>0</v>
      </c>
      <c r="AJ34" s="2477">
        <v>0</v>
      </c>
      <c r="AK34" s="2477">
        <v>0</v>
      </c>
      <c r="AL34" s="2477">
        <v>0</v>
      </c>
      <c r="AM34" s="2477">
        <v>5.0376721663258861</v>
      </c>
      <c r="AN34" s="2477">
        <v>0</v>
      </c>
      <c r="AO34" s="2477">
        <v>4.4322210036771326</v>
      </c>
      <c r="AP34" s="2477">
        <v>0</v>
      </c>
      <c r="AQ34" s="2477">
        <v>0.87740823880219554</v>
      </c>
      <c r="AR34" s="2477">
        <v>0</v>
      </c>
      <c r="AS34" s="2477">
        <v>0</v>
      </c>
      <c r="AT34" s="2477">
        <v>0</v>
      </c>
      <c r="AU34" s="2451">
        <v>0.30172239096774128</v>
      </c>
      <c r="AV34" s="2451">
        <v>0</v>
      </c>
      <c r="AW34" s="2451">
        <v>0.60978423010795058</v>
      </c>
      <c r="AX34" s="2451">
        <v>0</v>
      </c>
      <c r="AY34" s="2451">
        <v>0.82663481345793488</v>
      </c>
      <c r="AZ34" s="2451">
        <v>0</v>
      </c>
      <c r="BA34" s="2451">
        <v>0.87747545925468529</v>
      </c>
      <c r="BB34" s="2451">
        <v>0</v>
      </c>
      <c r="BC34" s="2451">
        <v>0</v>
      </c>
      <c r="BD34" s="2451">
        <v>0</v>
      </c>
      <c r="BE34" s="2451">
        <v>0</v>
      </c>
      <c r="BF34" s="2451">
        <v>0</v>
      </c>
      <c r="BG34" s="2451">
        <v>0</v>
      </c>
      <c r="BH34" s="2451">
        <v>0</v>
      </c>
      <c r="BI34" s="2451">
        <v>0</v>
      </c>
      <c r="BJ34" s="2451">
        <v>0</v>
      </c>
      <c r="BK34" s="2451">
        <v>0</v>
      </c>
      <c r="BL34" s="2451">
        <v>0</v>
      </c>
      <c r="BM34" s="2451">
        <v>0.11711022405395669</v>
      </c>
      <c r="BN34" s="2451">
        <v>0</v>
      </c>
      <c r="BO34" s="2451">
        <v>0</v>
      </c>
      <c r="BP34" s="2451">
        <v>0</v>
      </c>
      <c r="BQ34" s="2451">
        <v>0</v>
      </c>
      <c r="BR34" s="2451">
        <v>0</v>
      </c>
      <c r="BS34" s="2451">
        <v>0</v>
      </c>
      <c r="BT34" s="2451">
        <v>0</v>
      </c>
      <c r="BU34" s="2451">
        <v>0</v>
      </c>
      <c r="BV34" s="2451">
        <v>0</v>
      </c>
      <c r="BW34" s="2451">
        <v>0</v>
      </c>
      <c r="BX34" s="2451">
        <v>0</v>
      </c>
      <c r="BY34" s="2451">
        <v>0</v>
      </c>
      <c r="BZ34" s="2451">
        <v>0</v>
      </c>
      <c r="CA34" s="2451">
        <v>0</v>
      </c>
      <c r="CB34" s="2451">
        <v>0</v>
      </c>
      <c r="CC34" s="2451">
        <v>0.23674273309715949</v>
      </c>
      <c r="CD34" s="2451">
        <v>0</v>
      </c>
      <c r="CE34" s="2451">
        <v>0.12140819702536719</v>
      </c>
      <c r="CF34" s="2451">
        <v>0</v>
      </c>
      <c r="CG34" s="2451">
        <v>3.6755319547837959</v>
      </c>
      <c r="CH34" s="2451">
        <v>0</v>
      </c>
      <c r="CI34" s="2451">
        <v>2.365815764905876</v>
      </c>
      <c r="CJ34" s="2451">
        <v>0</v>
      </c>
      <c r="CK34" s="2451">
        <v>0.14683796307076161</v>
      </c>
      <c r="CL34" s="2451">
        <v>0</v>
      </c>
      <c r="CM34" s="2451">
        <v>2.9098245941406978E-2</v>
      </c>
      <c r="CN34" s="2451">
        <v>0</v>
      </c>
      <c r="CO34" s="2451">
        <v>0.28944055814126324</v>
      </c>
      <c r="CP34" s="2451">
        <v>0</v>
      </c>
      <c r="CQ34" s="2451">
        <v>1.8100173348578172</v>
      </c>
      <c r="CR34" s="2451">
        <v>0</v>
      </c>
      <c r="CS34" s="2451">
        <v>1.8567595939407411</v>
      </c>
      <c r="CT34" s="2451">
        <v>0</v>
      </c>
      <c r="CU34" s="2451">
        <v>0.47533425331054713</v>
      </c>
      <c r="CV34" s="2451">
        <v>0</v>
      </c>
      <c r="CW34" s="2451">
        <v>0.45456612542718949</v>
      </c>
      <c r="CX34" s="2451">
        <v>0</v>
      </c>
      <c r="CY34" s="2451">
        <v>0.79198236733810812</v>
      </c>
      <c r="CZ34" s="2451">
        <v>0</v>
      </c>
      <c r="DA34" s="2451">
        <v>0</v>
      </c>
      <c r="DB34" s="2451">
        <v>0</v>
      </c>
      <c r="DC34" s="2451">
        <v>0</v>
      </c>
      <c r="DD34" s="2451">
        <v>0</v>
      </c>
      <c r="DE34" s="2451">
        <v>0</v>
      </c>
      <c r="DF34" s="2451">
        <v>0</v>
      </c>
      <c r="DG34" s="2451">
        <v>0</v>
      </c>
      <c r="DH34" s="2451">
        <v>0</v>
      </c>
      <c r="DI34" s="2445"/>
      <c r="DJ34" s="2445"/>
      <c r="DK34" s="2445"/>
      <c r="DL34" s="2445"/>
    </row>
    <row r="35" spans="1:116" ht="16.5" x14ac:dyDescent="0.3">
      <c r="A35" s="2435" t="s">
        <v>5278</v>
      </c>
      <c r="B35" s="2446" t="s">
        <v>3891</v>
      </c>
      <c r="C35" s="2471">
        <v>0.18084757983596564</v>
      </c>
      <c r="D35" s="2471">
        <v>0</v>
      </c>
      <c r="E35" s="2471">
        <v>0</v>
      </c>
      <c r="F35" s="2471">
        <v>0</v>
      </c>
      <c r="G35" s="2471">
        <v>0</v>
      </c>
      <c r="H35" s="2471">
        <v>0</v>
      </c>
      <c r="I35" s="2471">
        <v>0</v>
      </c>
      <c r="J35" s="2471">
        <v>0</v>
      </c>
      <c r="K35" s="2471">
        <v>0</v>
      </c>
      <c r="L35" s="2471">
        <v>0</v>
      </c>
      <c r="M35" s="2471">
        <v>0</v>
      </c>
      <c r="N35" s="2471">
        <v>0</v>
      </c>
      <c r="O35" s="2471">
        <v>0</v>
      </c>
      <c r="P35" s="2471">
        <v>0</v>
      </c>
      <c r="Q35" s="2471">
        <v>0</v>
      </c>
      <c r="R35" s="2419">
        <v>0</v>
      </c>
      <c r="S35" s="2475">
        <v>0</v>
      </c>
      <c r="T35" s="2475">
        <v>0</v>
      </c>
      <c r="U35" s="2475">
        <v>0</v>
      </c>
      <c r="V35" s="2475">
        <v>0</v>
      </c>
      <c r="W35" s="2475">
        <v>0</v>
      </c>
      <c r="X35" s="2475">
        <v>0</v>
      </c>
      <c r="Y35" s="2475">
        <v>0</v>
      </c>
      <c r="Z35" s="2475">
        <v>0</v>
      </c>
      <c r="AA35" s="2475">
        <v>0</v>
      </c>
      <c r="AB35" s="2475">
        <v>0</v>
      </c>
      <c r="AC35" s="2475">
        <v>0</v>
      </c>
      <c r="AD35" s="2475">
        <v>0</v>
      </c>
      <c r="AE35" s="2475">
        <v>0</v>
      </c>
      <c r="AF35" s="2476">
        <v>0</v>
      </c>
      <c r="AG35" s="2477">
        <v>0</v>
      </c>
      <c r="AH35" s="2477">
        <v>0</v>
      </c>
      <c r="AI35" s="2477">
        <v>0</v>
      </c>
      <c r="AJ35" s="2477">
        <v>0</v>
      </c>
      <c r="AK35" s="2477">
        <v>0</v>
      </c>
      <c r="AL35" s="2477">
        <v>0</v>
      </c>
      <c r="AM35" s="2477">
        <v>0</v>
      </c>
      <c r="AN35" s="2477">
        <v>0</v>
      </c>
      <c r="AO35" s="2477">
        <v>0</v>
      </c>
      <c r="AP35" s="2477">
        <v>0</v>
      </c>
      <c r="AQ35" s="2477">
        <v>0</v>
      </c>
      <c r="AR35" s="2477">
        <v>0</v>
      </c>
      <c r="AS35" s="2477">
        <v>0</v>
      </c>
      <c r="AT35" s="2477">
        <v>0</v>
      </c>
      <c r="AU35" s="2451">
        <v>0</v>
      </c>
      <c r="AV35" s="2451">
        <v>0</v>
      </c>
      <c r="AW35" s="2451">
        <v>0</v>
      </c>
      <c r="AX35" s="2451">
        <v>0</v>
      </c>
      <c r="AY35" s="2451">
        <v>0</v>
      </c>
      <c r="AZ35" s="2451">
        <v>0</v>
      </c>
      <c r="BA35" s="2451">
        <v>0</v>
      </c>
      <c r="BB35" s="2451">
        <v>0</v>
      </c>
      <c r="BC35" s="2451">
        <v>0</v>
      </c>
      <c r="BD35" s="2451">
        <v>0</v>
      </c>
      <c r="BE35" s="2451">
        <v>0</v>
      </c>
      <c r="BF35" s="2451">
        <v>0</v>
      </c>
      <c r="BG35" s="2451">
        <v>0</v>
      </c>
      <c r="BH35" s="2451">
        <v>0</v>
      </c>
      <c r="BI35" s="2451">
        <v>0</v>
      </c>
      <c r="BJ35" s="2451">
        <v>0</v>
      </c>
      <c r="BK35" s="2451">
        <v>0</v>
      </c>
      <c r="BL35" s="2451">
        <v>0</v>
      </c>
      <c r="BM35" s="2451">
        <v>0</v>
      </c>
      <c r="BN35" s="2451">
        <v>0</v>
      </c>
      <c r="BO35" s="2451">
        <v>0.1628127837816388</v>
      </c>
      <c r="BP35" s="2451">
        <v>0</v>
      </c>
      <c r="BQ35" s="2451">
        <v>0</v>
      </c>
      <c r="BR35" s="2451">
        <v>0</v>
      </c>
      <c r="BS35" s="2451">
        <v>0.12995889812847708</v>
      </c>
      <c r="BT35" s="2451">
        <v>0</v>
      </c>
      <c r="BU35" s="2451">
        <v>0.18292203580018818</v>
      </c>
      <c r="BV35" s="2451">
        <v>0</v>
      </c>
      <c r="BW35" s="2451">
        <v>0</v>
      </c>
      <c r="BX35" s="2451">
        <v>0</v>
      </c>
      <c r="BY35" s="2451">
        <v>0.13426107323750916</v>
      </c>
      <c r="BZ35" s="2451">
        <v>0</v>
      </c>
      <c r="CA35" s="2451">
        <v>0.17575647950717391</v>
      </c>
      <c r="CB35" s="2451">
        <v>0</v>
      </c>
      <c r="CC35" s="2451">
        <v>0</v>
      </c>
      <c r="CD35" s="2451">
        <v>0</v>
      </c>
      <c r="CE35" s="2451">
        <v>0.13387211918772948</v>
      </c>
      <c r="CF35" s="2451">
        <v>0</v>
      </c>
      <c r="CG35" s="2451">
        <v>0.18290132736073089</v>
      </c>
      <c r="CH35" s="2451">
        <v>0</v>
      </c>
      <c r="CI35" s="2451">
        <v>0</v>
      </c>
      <c r="CJ35" s="2451">
        <v>0</v>
      </c>
      <c r="CK35" s="2451">
        <v>0.13321652269075837</v>
      </c>
      <c r="CL35" s="2451">
        <v>0</v>
      </c>
      <c r="CM35" s="2451">
        <v>0</v>
      </c>
      <c r="CN35" s="2451">
        <v>0</v>
      </c>
      <c r="CO35" s="2451">
        <v>0.17157409213790026</v>
      </c>
      <c r="CP35" s="2451">
        <v>0</v>
      </c>
      <c r="CQ35" s="2451">
        <v>0.13042636373695277</v>
      </c>
      <c r="CR35" s="2451">
        <v>0</v>
      </c>
      <c r="CS35" s="2451">
        <v>0</v>
      </c>
      <c r="CT35" s="2451">
        <v>0</v>
      </c>
      <c r="CU35" s="2451">
        <v>0.16844036445719821</v>
      </c>
      <c r="CV35" s="2451">
        <v>0</v>
      </c>
      <c r="CW35" s="2451">
        <v>0.61359321317074167</v>
      </c>
      <c r="CX35" s="2451">
        <v>0</v>
      </c>
      <c r="CY35" s="2451">
        <v>0</v>
      </c>
      <c r="CZ35" s="2451">
        <v>0</v>
      </c>
      <c r="DA35" s="2451">
        <v>0.16236067042784125</v>
      </c>
      <c r="DB35" s="2451">
        <v>0</v>
      </c>
      <c r="DC35" s="2451">
        <v>0.11821791927995252</v>
      </c>
      <c r="DD35" s="2451">
        <v>0</v>
      </c>
      <c r="DE35" s="2451">
        <v>12.8582592819656</v>
      </c>
      <c r="DF35" s="2451">
        <v>0</v>
      </c>
      <c r="DG35" s="2451">
        <v>8.710889452220874</v>
      </c>
      <c r="DH35" s="2451">
        <v>0</v>
      </c>
      <c r="DI35" s="2445"/>
      <c r="DJ35" s="2445"/>
      <c r="DK35" s="2445"/>
      <c r="DL35" s="2445"/>
    </row>
    <row r="36" spans="1:116" ht="16.5" x14ac:dyDescent="0.3">
      <c r="A36" s="2435" t="s">
        <v>5284</v>
      </c>
      <c r="B36" s="2446" t="s">
        <v>3895</v>
      </c>
      <c r="C36" s="2471">
        <v>0</v>
      </c>
      <c r="D36" s="2471">
        <v>0</v>
      </c>
      <c r="E36" s="2471">
        <v>0</v>
      </c>
      <c r="F36" s="2471">
        <v>0</v>
      </c>
      <c r="G36" s="2471">
        <v>0</v>
      </c>
      <c r="H36" s="2471">
        <v>0</v>
      </c>
      <c r="I36" s="2471">
        <v>0</v>
      </c>
      <c r="J36" s="2471">
        <v>0</v>
      </c>
      <c r="K36" s="2471">
        <v>1.3707889508815885</v>
      </c>
      <c r="L36" s="2471">
        <v>0</v>
      </c>
      <c r="M36" s="2471">
        <v>0</v>
      </c>
      <c r="N36" s="2471">
        <v>0</v>
      </c>
      <c r="O36" s="2471">
        <v>0</v>
      </c>
      <c r="P36" s="2471">
        <v>0</v>
      </c>
      <c r="Q36" s="2471">
        <v>0</v>
      </c>
      <c r="R36" s="2419">
        <v>0</v>
      </c>
      <c r="S36" s="2475">
        <v>0</v>
      </c>
      <c r="T36" s="2475">
        <v>0</v>
      </c>
      <c r="U36" s="2475">
        <v>0</v>
      </c>
      <c r="V36" s="2475">
        <v>0</v>
      </c>
      <c r="W36" s="2475">
        <v>0</v>
      </c>
      <c r="X36" s="2475">
        <v>0</v>
      </c>
      <c r="Y36" s="2475">
        <v>0</v>
      </c>
      <c r="Z36" s="2475">
        <v>0</v>
      </c>
      <c r="AA36" s="2475">
        <v>0</v>
      </c>
      <c r="AB36" s="2475">
        <v>0</v>
      </c>
      <c r="AC36" s="2475">
        <v>0</v>
      </c>
      <c r="AD36" s="2475">
        <v>0</v>
      </c>
      <c r="AE36" s="2475">
        <v>0</v>
      </c>
      <c r="AF36" s="2476">
        <v>0</v>
      </c>
      <c r="AG36" s="2477">
        <v>0</v>
      </c>
      <c r="AH36" s="2477">
        <v>0</v>
      </c>
      <c r="AI36" s="2477">
        <v>0</v>
      </c>
      <c r="AJ36" s="2477">
        <v>0</v>
      </c>
      <c r="AK36" s="2477">
        <v>0</v>
      </c>
      <c r="AL36" s="2477">
        <v>0</v>
      </c>
      <c r="AM36" s="2477">
        <v>0</v>
      </c>
      <c r="AN36" s="2477">
        <v>0</v>
      </c>
      <c r="AO36" s="2477">
        <v>0.15429783293287083</v>
      </c>
      <c r="AP36" s="2477">
        <v>0</v>
      </c>
      <c r="AQ36" s="2477">
        <v>0</v>
      </c>
      <c r="AR36" s="2477">
        <v>5.4748756349471281E-2</v>
      </c>
      <c r="AS36" s="2477">
        <v>0</v>
      </c>
      <c r="AT36" s="2477">
        <v>0</v>
      </c>
      <c r="AU36" s="2451">
        <v>0</v>
      </c>
      <c r="AV36" s="2451">
        <v>0</v>
      </c>
      <c r="AW36" s="2451">
        <v>0</v>
      </c>
      <c r="AX36" s="2451">
        <v>0</v>
      </c>
      <c r="AY36" s="2451">
        <v>0.16602513721269063</v>
      </c>
      <c r="AZ36" s="2451">
        <v>0</v>
      </c>
      <c r="BA36" s="2451">
        <v>0.32390731291816205</v>
      </c>
      <c r="BB36" s="2451">
        <v>0</v>
      </c>
      <c r="BC36" s="2451">
        <v>0</v>
      </c>
      <c r="BD36" s="2451">
        <v>0</v>
      </c>
      <c r="BE36" s="2451">
        <v>0</v>
      </c>
      <c r="BF36" s="2451">
        <v>0.30215010459680247</v>
      </c>
      <c r="BG36" s="2451">
        <v>0</v>
      </c>
      <c r="BH36" s="2451">
        <v>0.13207962137624377</v>
      </c>
      <c r="BI36" s="2451">
        <v>0</v>
      </c>
      <c r="BJ36" s="2451">
        <v>0</v>
      </c>
      <c r="BK36" s="2451">
        <v>0</v>
      </c>
      <c r="BL36" s="2451">
        <v>0</v>
      </c>
      <c r="BM36" s="2451">
        <v>0</v>
      </c>
      <c r="BN36" s="2451">
        <v>0</v>
      </c>
      <c r="BO36" s="2451">
        <v>0</v>
      </c>
      <c r="BP36" s="2451">
        <v>0</v>
      </c>
      <c r="BQ36" s="2451">
        <v>0.5554358936403071</v>
      </c>
      <c r="BR36" s="2451">
        <v>0</v>
      </c>
      <c r="BS36" s="2451">
        <v>0</v>
      </c>
      <c r="BT36" s="2451">
        <v>0.37352699426211178</v>
      </c>
      <c r="BU36" s="2451">
        <v>0</v>
      </c>
      <c r="BV36" s="2451">
        <v>0.31641550552740194</v>
      </c>
      <c r="BW36" s="2451">
        <v>0</v>
      </c>
      <c r="BX36" s="2451">
        <v>0.26246532310684584</v>
      </c>
      <c r="BY36" s="2451">
        <v>0</v>
      </c>
      <c r="BZ36" s="2451">
        <v>0</v>
      </c>
      <c r="CA36" s="2451">
        <v>0</v>
      </c>
      <c r="CB36" s="2451">
        <v>0</v>
      </c>
      <c r="CC36" s="2451">
        <v>0</v>
      </c>
      <c r="CD36" s="2451">
        <v>0</v>
      </c>
      <c r="CE36" s="2451">
        <v>0</v>
      </c>
      <c r="CF36" s="2451">
        <v>0</v>
      </c>
      <c r="CG36" s="2451">
        <v>0</v>
      </c>
      <c r="CH36" s="2451">
        <v>0</v>
      </c>
      <c r="CI36" s="2451">
        <v>0</v>
      </c>
      <c r="CJ36" s="2451">
        <v>0</v>
      </c>
      <c r="CK36" s="2451">
        <v>0</v>
      </c>
      <c r="CL36" s="2451">
        <v>0</v>
      </c>
      <c r="CM36" s="2451">
        <v>0</v>
      </c>
      <c r="CN36" s="2451">
        <v>0</v>
      </c>
      <c r="CO36" s="2451">
        <v>0</v>
      </c>
      <c r="CP36" s="2451">
        <v>0</v>
      </c>
      <c r="CQ36" s="2451">
        <v>0</v>
      </c>
      <c r="CR36" s="2451">
        <v>0</v>
      </c>
      <c r="CS36" s="2451">
        <v>0</v>
      </c>
      <c r="CT36" s="2451">
        <v>0</v>
      </c>
      <c r="CU36" s="2451">
        <v>0</v>
      </c>
      <c r="CV36" s="2451">
        <v>0</v>
      </c>
      <c r="CW36" s="2451">
        <v>0</v>
      </c>
      <c r="CX36" s="2451">
        <v>0</v>
      </c>
      <c r="CY36" s="2451">
        <v>0</v>
      </c>
      <c r="CZ36" s="2451">
        <v>0</v>
      </c>
      <c r="DA36" s="2451">
        <v>0</v>
      </c>
      <c r="DB36" s="2451">
        <v>0</v>
      </c>
      <c r="DC36" s="2451">
        <v>0</v>
      </c>
      <c r="DD36" s="2451">
        <v>0</v>
      </c>
      <c r="DE36" s="2451">
        <v>0</v>
      </c>
      <c r="DF36" s="2451">
        <v>0</v>
      </c>
      <c r="DG36" s="2451">
        <v>0</v>
      </c>
      <c r="DH36" s="2451">
        <v>0</v>
      </c>
      <c r="DI36" s="2445"/>
      <c r="DJ36" s="2445"/>
      <c r="DK36" s="2445"/>
      <c r="DL36" s="2445"/>
    </row>
    <row r="37" spans="1:116" ht="17.25" thickBot="1" x14ac:dyDescent="0.35">
      <c r="A37" s="2480"/>
      <c r="B37" s="2453" t="s">
        <v>5289</v>
      </c>
      <c r="C37" s="2471">
        <v>0</v>
      </c>
      <c r="D37" s="2471">
        <v>0</v>
      </c>
      <c r="E37" s="2471">
        <v>0</v>
      </c>
      <c r="F37" s="2471">
        <v>0</v>
      </c>
      <c r="G37" s="2471">
        <v>0</v>
      </c>
      <c r="H37" s="2471">
        <v>0</v>
      </c>
      <c r="I37" s="2471">
        <v>0</v>
      </c>
      <c r="J37" s="2471">
        <v>0</v>
      </c>
      <c r="K37" s="2471">
        <v>0</v>
      </c>
      <c r="L37" s="2471">
        <v>0</v>
      </c>
      <c r="M37" s="2471">
        <v>0</v>
      </c>
      <c r="N37" s="2471">
        <v>0</v>
      </c>
      <c r="O37" s="2471">
        <v>0</v>
      </c>
      <c r="P37" s="2471">
        <v>0</v>
      </c>
      <c r="Q37" s="2471">
        <v>0</v>
      </c>
      <c r="R37" s="2419">
        <v>0</v>
      </c>
      <c r="S37" s="2475">
        <v>0</v>
      </c>
      <c r="T37" s="2475">
        <v>0</v>
      </c>
      <c r="U37" s="2475">
        <v>0</v>
      </c>
      <c r="V37" s="2475">
        <v>0</v>
      </c>
      <c r="W37" s="2481">
        <v>0</v>
      </c>
      <c r="X37" s="2481">
        <v>0</v>
      </c>
      <c r="Y37" s="2481">
        <v>0</v>
      </c>
      <c r="Z37" s="2481">
        <v>0</v>
      </c>
      <c r="AA37" s="2481">
        <v>0</v>
      </c>
      <c r="AB37" s="2481">
        <v>0</v>
      </c>
      <c r="AC37" s="2481">
        <v>0</v>
      </c>
      <c r="AD37" s="2481">
        <v>0</v>
      </c>
      <c r="AE37" s="2481">
        <v>0</v>
      </c>
      <c r="AF37" s="2482">
        <v>0</v>
      </c>
      <c r="AG37" s="2483">
        <v>0</v>
      </c>
      <c r="AH37" s="2483">
        <v>0</v>
      </c>
      <c r="AI37" s="2483">
        <v>0</v>
      </c>
      <c r="AJ37" s="2483">
        <v>0</v>
      </c>
      <c r="AK37" s="2483">
        <v>0</v>
      </c>
      <c r="AL37" s="2483">
        <v>0</v>
      </c>
      <c r="AM37" s="2483">
        <v>0</v>
      </c>
      <c r="AN37" s="2483">
        <v>0</v>
      </c>
      <c r="AO37" s="2483">
        <v>0</v>
      </c>
      <c r="AP37" s="2483">
        <v>0</v>
      </c>
      <c r="AQ37" s="2483">
        <v>0</v>
      </c>
      <c r="AR37" s="2483">
        <v>0</v>
      </c>
      <c r="AS37" s="2483">
        <v>0</v>
      </c>
      <c r="AT37" s="2483">
        <v>0</v>
      </c>
      <c r="AU37" s="2458">
        <v>0</v>
      </c>
      <c r="AV37" s="2458">
        <v>0</v>
      </c>
      <c r="AW37" s="2458">
        <v>0</v>
      </c>
      <c r="AX37" s="2458">
        <v>0</v>
      </c>
      <c r="AY37" s="2458">
        <v>0</v>
      </c>
      <c r="AZ37" s="2458">
        <v>0</v>
      </c>
      <c r="BA37" s="2458">
        <v>0</v>
      </c>
      <c r="BB37" s="2458">
        <v>0</v>
      </c>
      <c r="BC37" s="2458">
        <v>0</v>
      </c>
      <c r="BD37" s="2458">
        <v>0</v>
      </c>
      <c r="BE37" s="2458">
        <v>0</v>
      </c>
      <c r="BF37" s="2458">
        <v>0</v>
      </c>
      <c r="BG37" s="2458">
        <v>0</v>
      </c>
      <c r="BH37" s="2458">
        <v>0.213672450974492</v>
      </c>
      <c r="BI37" s="2458">
        <v>0</v>
      </c>
      <c r="BJ37" s="2458">
        <v>0</v>
      </c>
      <c r="BK37" s="2458">
        <v>0</v>
      </c>
      <c r="BL37" s="2458">
        <v>0</v>
      </c>
      <c r="BM37" s="2458">
        <v>0</v>
      </c>
      <c r="BN37" s="2458">
        <v>0</v>
      </c>
      <c r="BO37" s="2458">
        <v>0</v>
      </c>
      <c r="BP37" s="2458">
        <v>0</v>
      </c>
      <c r="BQ37" s="2458">
        <v>0</v>
      </c>
      <c r="BR37" s="2458">
        <v>0</v>
      </c>
      <c r="BS37" s="2458">
        <v>0</v>
      </c>
      <c r="BT37" s="2458">
        <v>0</v>
      </c>
      <c r="BU37" s="2458">
        <v>0</v>
      </c>
      <c r="BV37" s="2458">
        <v>0</v>
      </c>
      <c r="BW37" s="2458">
        <v>0</v>
      </c>
      <c r="BX37" s="2458">
        <v>0</v>
      </c>
      <c r="BY37" s="2458">
        <v>0</v>
      </c>
      <c r="BZ37" s="2458">
        <v>0</v>
      </c>
      <c r="CA37" s="2458">
        <v>0</v>
      </c>
      <c r="CB37" s="2458">
        <v>0</v>
      </c>
      <c r="CC37" s="2458">
        <v>0</v>
      </c>
      <c r="CD37" s="2458">
        <v>0</v>
      </c>
      <c r="CE37" s="2458">
        <v>0</v>
      </c>
      <c r="CF37" s="2458">
        <v>0</v>
      </c>
      <c r="CG37" s="2458">
        <v>0</v>
      </c>
      <c r="CH37" s="2458">
        <v>0</v>
      </c>
      <c r="CI37" s="2458">
        <v>0.47177857975578374</v>
      </c>
      <c r="CJ37" s="2458">
        <v>0</v>
      </c>
      <c r="CK37" s="2458">
        <v>0</v>
      </c>
      <c r="CL37" s="2458">
        <v>0</v>
      </c>
      <c r="CM37" s="2458">
        <v>0</v>
      </c>
      <c r="CN37" s="2458">
        <v>0</v>
      </c>
      <c r="CO37" s="2458">
        <v>0</v>
      </c>
      <c r="CP37" s="2458">
        <v>0</v>
      </c>
      <c r="CQ37" s="2458">
        <v>0</v>
      </c>
      <c r="CR37" s="2458">
        <v>0</v>
      </c>
      <c r="CS37" s="2458">
        <v>0</v>
      </c>
      <c r="CT37" s="2458">
        <v>0</v>
      </c>
      <c r="CU37" s="2458">
        <v>0</v>
      </c>
      <c r="CV37" s="2458">
        <v>0</v>
      </c>
      <c r="CW37" s="2458">
        <v>0</v>
      </c>
      <c r="CX37" s="2458">
        <v>0</v>
      </c>
      <c r="CY37" s="2458">
        <v>0</v>
      </c>
      <c r="CZ37" s="2458">
        <v>0</v>
      </c>
      <c r="DA37" s="2458">
        <v>0</v>
      </c>
      <c r="DB37" s="2458">
        <v>0</v>
      </c>
      <c r="DC37" s="2458">
        <v>0</v>
      </c>
      <c r="DD37" s="2458">
        <v>0</v>
      </c>
      <c r="DE37" s="2458">
        <v>0</v>
      </c>
      <c r="DF37" s="2458">
        <v>0</v>
      </c>
      <c r="DG37" s="2458">
        <v>0</v>
      </c>
      <c r="DH37" s="2458">
        <v>0</v>
      </c>
      <c r="DI37" s="2445"/>
      <c r="DJ37" s="2445"/>
      <c r="DK37" s="2445"/>
      <c r="DL37" s="2445"/>
    </row>
    <row r="38" spans="1:116" ht="17.25" thickBot="1" x14ac:dyDescent="0.35">
      <c r="A38" s="2459"/>
      <c r="B38" s="2460" t="s">
        <v>5303</v>
      </c>
      <c r="C38" s="2461">
        <v>334.88648081526691</v>
      </c>
      <c r="D38" s="2461">
        <v>8.7601427590511722</v>
      </c>
      <c r="E38" s="2461">
        <v>394.28974506791479</v>
      </c>
      <c r="F38" s="2461">
        <v>17.203871293365157</v>
      </c>
      <c r="G38" s="2461">
        <v>367.75350521502997</v>
      </c>
      <c r="H38" s="2461">
        <v>4.7924009355785442</v>
      </c>
      <c r="I38" s="2461">
        <v>268.36206003582259</v>
      </c>
      <c r="J38" s="2461">
        <v>9.4201172598437974</v>
      </c>
      <c r="K38" s="2461">
        <v>249.81750968225415</v>
      </c>
      <c r="L38" s="2461">
        <v>21.712707676584692</v>
      </c>
      <c r="M38" s="2461">
        <v>206.60226386111552</v>
      </c>
      <c r="N38" s="2461">
        <v>3.895074234976855</v>
      </c>
      <c r="O38" s="2461">
        <v>248.44264440024978</v>
      </c>
      <c r="P38" s="2461">
        <v>7.2731451684254997</v>
      </c>
      <c r="Q38" s="2461">
        <v>228.03754210954537</v>
      </c>
      <c r="R38" s="2463">
        <v>1.1842642450179004</v>
      </c>
      <c r="S38" s="2484">
        <v>213.92077468175177</v>
      </c>
      <c r="T38" s="2484">
        <v>2.3635099337771375</v>
      </c>
      <c r="U38" s="2484">
        <v>203.41426809553406</v>
      </c>
      <c r="V38" s="2484">
        <v>2.7642111083056236</v>
      </c>
      <c r="W38" s="2464">
        <v>137.04874653432145</v>
      </c>
      <c r="X38" s="2464">
        <v>3.2698691866421261</v>
      </c>
      <c r="Y38" s="2464">
        <v>137.11669372114548</v>
      </c>
      <c r="Z38" s="2464">
        <v>2.4344126216390656</v>
      </c>
      <c r="AA38" s="2464">
        <v>148.55518026588976</v>
      </c>
      <c r="AB38" s="2464">
        <v>8.8744636281830047</v>
      </c>
      <c r="AC38" s="2464">
        <v>198.92992247584738</v>
      </c>
      <c r="AD38" s="2464">
        <v>0.48088174148417956</v>
      </c>
      <c r="AE38" s="2464">
        <v>288.73605071471519</v>
      </c>
      <c r="AF38" s="2485">
        <v>6.5519299145359646</v>
      </c>
      <c r="AG38" s="2466">
        <v>316.14429484567046</v>
      </c>
      <c r="AH38" s="2466">
        <v>1.124289144004367</v>
      </c>
      <c r="AI38" s="2466">
        <v>307.77188080391198</v>
      </c>
      <c r="AJ38" s="2466">
        <v>1.4199076106800868</v>
      </c>
      <c r="AK38" s="2466">
        <v>51.772794009139659</v>
      </c>
      <c r="AL38" s="2466">
        <v>23.357327037097029</v>
      </c>
      <c r="AM38" s="2466">
        <v>362.45457413650905</v>
      </c>
      <c r="AN38" s="2466">
        <v>1.9202752335907354</v>
      </c>
      <c r="AO38" s="2466">
        <v>274.22280724642565</v>
      </c>
      <c r="AP38" s="2466">
        <v>3.2779402194687051</v>
      </c>
      <c r="AQ38" s="2466">
        <v>132.48979871850869</v>
      </c>
      <c r="AR38" s="2466">
        <v>1.334762396808012</v>
      </c>
      <c r="AS38" s="2466">
        <v>86.380064452428229</v>
      </c>
      <c r="AT38" s="2466">
        <v>3.9457911189792387</v>
      </c>
      <c r="AU38" s="2467">
        <v>59.757577914346513</v>
      </c>
      <c r="AV38" s="2467">
        <v>5.2811631378890436</v>
      </c>
      <c r="AW38" s="2467">
        <v>91.390372779993015</v>
      </c>
      <c r="AX38" s="2467">
        <v>2.3243661204935382</v>
      </c>
      <c r="AY38" s="2467">
        <v>113.67199070420646</v>
      </c>
      <c r="AZ38" s="2467">
        <v>4.7991150363313837</v>
      </c>
      <c r="BA38" s="2467">
        <v>97.366774414032804</v>
      </c>
      <c r="BB38" s="2467">
        <v>0.83246823999092168</v>
      </c>
      <c r="BC38" s="2467">
        <v>84.638386629550439</v>
      </c>
      <c r="BD38" s="2467">
        <v>3.801464561512907</v>
      </c>
      <c r="BE38" s="2467">
        <v>61.359288023094415</v>
      </c>
      <c r="BF38" s="2467">
        <v>2.4244072288652569</v>
      </c>
      <c r="BG38" s="2467">
        <v>61.059005934032463</v>
      </c>
      <c r="BH38" s="2467">
        <v>9.2964392627992929</v>
      </c>
      <c r="BI38" s="2467">
        <v>88.807657315535067</v>
      </c>
      <c r="BJ38" s="2467">
        <v>24.066499390404136</v>
      </c>
      <c r="BK38" s="2467">
        <v>59.110937862218314</v>
      </c>
      <c r="BL38" s="2467">
        <v>35.737452536441118</v>
      </c>
      <c r="BM38" s="2467">
        <v>25.779287578604688</v>
      </c>
      <c r="BN38" s="2467">
        <v>19.772721278551021</v>
      </c>
      <c r="BO38" s="2467">
        <v>21.006911466514442</v>
      </c>
      <c r="BP38" s="2467">
        <v>28.600226645452146</v>
      </c>
      <c r="BQ38" s="2467">
        <v>30.273089072004794</v>
      </c>
      <c r="BR38" s="2467">
        <v>35.074219825695856</v>
      </c>
      <c r="BS38" s="2467">
        <v>48.327478789687106</v>
      </c>
      <c r="BT38" s="2467">
        <v>68.863802324811473</v>
      </c>
      <c r="BU38" s="2467">
        <v>53.893422694383531</v>
      </c>
      <c r="BV38" s="2467">
        <v>46.514556207376998</v>
      </c>
      <c r="BW38" s="2467">
        <v>44.227931494530672</v>
      </c>
      <c r="BX38" s="2467">
        <v>15.560451131686682</v>
      </c>
      <c r="BY38" s="2467">
        <v>36.481144370673455</v>
      </c>
      <c r="BZ38" s="2467">
        <v>10.255465936341261</v>
      </c>
      <c r="CA38" s="2467">
        <v>47.580632126769331</v>
      </c>
      <c r="CB38" s="2467">
        <v>9.7526275182467099</v>
      </c>
      <c r="CC38" s="2467">
        <v>40.452974157434376</v>
      </c>
      <c r="CD38" s="2467">
        <v>2.1210111895251216</v>
      </c>
      <c r="CE38" s="2467">
        <v>57.619277776803763</v>
      </c>
      <c r="CF38" s="2467">
        <v>4.8670232651470062</v>
      </c>
      <c r="CG38" s="2467">
        <f t="shared" ref="CG38:DF38" si="2">SUM(CG23:CG37)</f>
        <v>65.907465321512916</v>
      </c>
      <c r="CH38" s="2467">
        <f t="shared" si="2"/>
        <v>4.7375255549087596</v>
      </c>
      <c r="CI38" s="2468">
        <f t="shared" si="2"/>
        <v>53.77284505885482</v>
      </c>
      <c r="CJ38" s="2468">
        <f t="shared" si="2"/>
        <v>15.938620466521289</v>
      </c>
      <c r="CK38" s="2468">
        <f t="shared" si="2"/>
        <v>62.067599591612911</v>
      </c>
      <c r="CL38" s="2468">
        <f t="shared" si="2"/>
        <v>21.238798990145991</v>
      </c>
      <c r="CM38" s="2468">
        <f t="shared" si="2"/>
        <v>65.055505848514585</v>
      </c>
      <c r="CN38" s="2468">
        <f t="shared" si="2"/>
        <v>21.847921020712821</v>
      </c>
      <c r="CO38" s="2468">
        <f t="shared" si="2"/>
        <v>59.040039753537158</v>
      </c>
      <c r="CP38" s="2468">
        <f t="shared" si="2"/>
        <v>10.256561506554071</v>
      </c>
      <c r="CQ38" s="2468">
        <f t="shared" si="2"/>
        <v>65.093685246219536</v>
      </c>
      <c r="CR38" s="2468">
        <f t="shared" si="2"/>
        <v>26.368697326928043</v>
      </c>
      <c r="CS38" s="2468">
        <f t="shared" si="2"/>
        <v>59.977117800710992</v>
      </c>
      <c r="CT38" s="2468">
        <f t="shared" si="2"/>
        <v>21.375113212951906</v>
      </c>
      <c r="CU38" s="2468">
        <f t="shared" si="2"/>
        <v>35.448597412408731</v>
      </c>
      <c r="CV38" s="2468">
        <f t="shared" si="2"/>
        <v>11.041701663475685</v>
      </c>
      <c r="CW38" s="2468">
        <f t="shared" si="2"/>
        <v>50.23887190516902</v>
      </c>
      <c r="CX38" s="2468">
        <f t="shared" si="2"/>
        <v>14.923191875336805</v>
      </c>
      <c r="CY38" s="2468">
        <f t="shared" si="2"/>
        <v>46.681601314178693</v>
      </c>
      <c r="CZ38" s="2468">
        <f t="shared" si="2"/>
        <v>12.974096829909268</v>
      </c>
      <c r="DA38" s="2468">
        <f t="shared" si="2"/>
        <v>56.284178607618678</v>
      </c>
      <c r="DB38" s="2468">
        <f t="shared" si="2"/>
        <v>7.4404031592494722</v>
      </c>
      <c r="DC38" s="2468">
        <f t="shared" si="2"/>
        <v>57.457591839105184</v>
      </c>
      <c r="DD38" s="2468">
        <f t="shared" si="2"/>
        <v>5.6439673935550969</v>
      </c>
      <c r="DE38" s="2468">
        <f t="shared" si="2"/>
        <v>54.431947407739521</v>
      </c>
      <c r="DF38" s="2468">
        <f t="shared" si="2"/>
        <v>13.830834583571937</v>
      </c>
      <c r="DG38" s="2468">
        <v>49.170070206943684</v>
      </c>
      <c r="DH38" s="2468">
        <v>18.060810156503912</v>
      </c>
      <c r="DI38" s="2445"/>
      <c r="DJ38" s="2445"/>
      <c r="DK38" s="2445"/>
      <c r="DL38" s="2445"/>
    </row>
    <row r="39" spans="1:116" s="2424" customFormat="1" ht="17.25" thickBot="1" x14ac:dyDescent="0.35">
      <c r="A39" s="3565" t="s">
        <v>5295</v>
      </c>
      <c r="B39" s="3566"/>
      <c r="C39" s="3566"/>
      <c r="D39" s="3566"/>
      <c r="E39" s="3566"/>
      <c r="F39" s="3566"/>
      <c r="G39" s="3566"/>
      <c r="H39" s="3566"/>
      <c r="I39" s="3566"/>
      <c r="J39" s="3566"/>
      <c r="K39" s="3566"/>
      <c r="L39" s="3566"/>
      <c r="M39" s="3566"/>
      <c r="N39" s="3566"/>
      <c r="O39" s="3566"/>
      <c r="P39" s="3566"/>
      <c r="Q39" s="3566"/>
      <c r="R39" s="3566"/>
      <c r="S39" s="3566"/>
      <c r="T39" s="3566"/>
      <c r="U39" s="3566"/>
      <c r="V39" s="3566"/>
      <c r="W39" s="3566"/>
      <c r="X39" s="3566"/>
      <c r="Y39" s="3566"/>
      <c r="Z39" s="3566"/>
      <c r="AA39" s="3566"/>
      <c r="AB39" s="3566"/>
      <c r="AC39" s="3566"/>
      <c r="AD39" s="3566"/>
      <c r="AE39" s="3566"/>
      <c r="AF39" s="3566"/>
      <c r="AG39" s="3566"/>
      <c r="AH39" s="3566"/>
      <c r="AI39" s="3566"/>
      <c r="AJ39" s="3566"/>
      <c r="AK39" s="3566"/>
      <c r="AL39" s="3566"/>
      <c r="AM39" s="3566"/>
      <c r="AN39" s="3566"/>
      <c r="AO39" s="3566"/>
      <c r="AP39" s="3566"/>
      <c r="AQ39" s="3566"/>
      <c r="AR39" s="3566"/>
      <c r="AS39" s="3566"/>
      <c r="AT39" s="3566"/>
      <c r="AU39" s="3566"/>
      <c r="AV39" s="3566"/>
      <c r="AW39" s="3566"/>
      <c r="AX39" s="3566"/>
      <c r="AY39" s="3566"/>
      <c r="AZ39" s="3566"/>
      <c r="BA39" s="3566"/>
      <c r="BB39" s="3566"/>
      <c r="BC39" s="3566"/>
      <c r="BD39" s="3566"/>
      <c r="BE39" s="3566"/>
      <c r="BF39" s="3566"/>
      <c r="BG39" s="3566"/>
      <c r="BH39" s="3566"/>
      <c r="BI39" s="3566"/>
      <c r="BJ39" s="3566"/>
      <c r="BK39" s="3566"/>
      <c r="BL39" s="3566"/>
      <c r="BM39" s="3566"/>
      <c r="BN39" s="3566"/>
      <c r="BO39" s="3566"/>
      <c r="BP39" s="3566"/>
      <c r="BQ39" s="3566"/>
      <c r="BR39" s="3566"/>
      <c r="BS39" s="3566"/>
      <c r="BT39" s="3566"/>
      <c r="BU39" s="3566"/>
      <c r="BV39" s="3566"/>
      <c r="BW39" s="3566"/>
      <c r="BX39" s="3566"/>
      <c r="BY39" s="3566"/>
      <c r="BZ39" s="3566"/>
      <c r="CA39" s="3566"/>
      <c r="CB39" s="3566"/>
      <c r="CC39" s="3566"/>
      <c r="CD39" s="3566"/>
      <c r="CE39" s="3566"/>
      <c r="CF39" s="3566"/>
      <c r="CG39" s="3566"/>
      <c r="CH39" s="3566"/>
      <c r="CI39" s="3566"/>
      <c r="CJ39" s="3566"/>
      <c r="CK39" s="3566"/>
      <c r="CL39" s="3566"/>
      <c r="CM39" s="3566"/>
      <c r="CN39" s="3566"/>
      <c r="CO39" s="3566"/>
      <c r="CP39" s="3566"/>
      <c r="CQ39" s="3566"/>
      <c r="CR39" s="3566"/>
      <c r="CS39" s="3566"/>
      <c r="CT39" s="3567"/>
      <c r="CU39" s="2433"/>
      <c r="CV39" s="2433"/>
      <c r="CW39" s="2433"/>
      <c r="CX39" s="2469"/>
      <c r="CY39" s="2433"/>
      <c r="CZ39" s="2469"/>
      <c r="DA39" s="2433"/>
      <c r="DB39" s="2469"/>
      <c r="DC39" s="2433"/>
      <c r="DD39" s="2469"/>
      <c r="DE39" s="2433"/>
      <c r="DF39" s="2469"/>
      <c r="DG39" s="2433"/>
      <c r="DH39" s="2469"/>
      <c r="DI39" s="2054"/>
    </row>
    <row r="40" spans="1:116" ht="16.5" x14ac:dyDescent="0.3">
      <c r="A40" s="2470" t="s">
        <v>5263</v>
      </c>
      <c r="B40" s="2436" t="s">
        <v>3879</v>
      </c>
      <c r="C40" s="2477">
        <v>1.1006654367020208</v>
      </c>
      <c r="D40" s="2477">
        <v>0</v>
      </c>
      <c r="E40" s="2477">
        <v>0</v>
      </c>
      <c r="F40" s="2477">
        <v>4.3293231654718621E-2</v>
      </c>
      <c r="G40" s="2477">
        <v>4.2694163626687952E-2</v>
      </c>
      <c r="H40" s="2477">
        <v>0</v>
      </c>
      <c r="I40" s="2477">
        <v>0</v>
      </c>
      <c r="J40" s="2477">
        <v>0</v>
      </c>
      <c r="K40" s="2477">
        <v>10.561347474383373</v>
      </c>
      <c r="L40" s="2477">
        <v>0</v>
      </c>
      <c r="M40" s="2477">
        <v>7.1009611884094967</v>
      </c>
      <c r="N40" s="2477">
        <v>0</v>
      </c>
      <c r="O40" s="2477">
        <v>2.8328403837363796</v>
      </c>
      <c r="P40" s="2477">
        <v>3.3015502962995172E-2</v>
      </c>
      <c r="Q40" s="2477">
        <v>1.3628699516037615</v>
      </c>
      <c r="R40" s="2477">
        <v>0</v>
      </c>
      <c r="S40" s="2474">
        <v>0.63820627923430917</v>
      </c>
      <c r="T40" s="2474">
        <v>0</v>
      </c>
      <c r="U40" s="2474">
        <v>1.2561240054795779</v>
      </c>
      <c r="V40" s="2474">
        <v>0</v>
      </c>
      <c r="W40" s="2474">
        <v>0.61138072244487274</v>
      </c>
      <c r="X40" s="2474">
        <v>0</v>
      </c>
      <c r="Y40" s="2474">
        <v>0.56957106043941652</v>
      </c>
      <c r="Z40" s="2474">
        <v>5.2027518445214915E-2</v>
      </c>
      <c r="AA40" s="2474">
        <v>0.57368177398619336</v>
      </c>
      <c r="AB40" s="2474">
        <v>1.1814939486659102</v>
      </c>
      <c r="AC40" s="2474">
        <v>0.83674263502663915</v>
      </c>
      <c r="AD40" s="2474">
        <v>0</v>
      </c>
      <c r="AE40" s="2474">
        <v>0</v>
      </c>
      <c r="AF40" s="2474">
        <v>8.4780560486595533E-2</v>
      </c>
      <c r="AG40" s="2474">
        <v>0.94860431954004243</v>
      </c>
      <c r="AH40" s="2474">
        <v>0</v>
      </c>
      <c r="AI40" s="2474">
        <v>0.49667755397336144</v>
      </c>
      <c r="AJ40" s="2474">
        <v>0</v>
      </c>
      <c r="AK40" s="2474">
        <v>0.29270625304985126</v>
      </c>
      <c r="AL40" s="2474">
        <v>4.1332880410739632E-2</v>
      </c>
      <c r="AM40" s="2474">
        <v>0.27852083135008904</v>
      </c>
      <c r="AN40" s="2474">
        <v>0</v>
      </c>
      <c r="AO40" s="2474">
        <v>1.0524595875105625</v>
      </c>
      <c r="AP40" s="2474">
        <v>0</v>
      </c>
      <c r="AQ40" s="2474">
        <v>0.24313750361289391</v>
      </c>
      <c r="AR40" s="2474">
        <v>0.20681951087988631</v>
      </c>
      <c r="AS40" s="2474">
        <v>0.24985340779976359</v>
      </c>
      <c r="AT40" s="2474">
        <v>0</v>
      </c>
      <c r="AU40" s="2444">
        <v>0.24776135855977757</v>
      </c>
      <c r="AV40" s="2444">
        <v>0</v>
      </c>
      <c r="AW40" s="2444">
        <v>0</v>
      </c>
      <c r="AX40" s="2444">
        <v>0</v>
      </c>
      <c r="AY40" s="2444">
        <v>0.11980427438275967</v>
      </c>
      <c r="AZ40" s="2444">
        <v>0</v>
      </c>
      <c r="BA40" s="2444">
        <v>0</v>
      </c>
      <c r="BB40" s="2444">
        <v>0</v>
      </c>
      <c r="BC40" s="2444">
        <v>0.44882641441562293</v>
      </c>
      <c r="BD40" s="2444">
        <v>0</v>
      </c>
      <c r="BE40" s="2444">
        <v>0</v>
      </c>
      <c r="BF40" s="2444">
        <v>0</v>
      </c>
      <c r="BG40" s="2444">
        <v>0.73760819392713239</v>
      </c>
      <c r="BH40" s="2444">
        <v>0</v>
      </c>
      <c r="BI40" s="2444">
        <v>8.3708049064114706E-2</v>
      </c>
      <c r="BJ40" s="2444">
        <v>0</v>
      </c>
      <c r="BK40" s="2444">
        <v>0.17775061090278532</v>
      </c>
      <c r="BL40" s="2444">
        <v>3.0121396459666386E-2</v>
      </c>
      <c r="BM40" s="2444">
        <v>0</v>
      </c>
      <c r="BN40" s="2444">
        <v>0</v>
      </c>
      <c r="BO40" s="2444">
        <v>0</v>
      </c>
      <c r="BP40" s="2444">
        <v>0</v>
      </c>
      <c r="BQ40" s="2444">
        <v>0</v>
      </c>
      <c r="BR40" s="2444">
        <v>0</v>
      </c>
      <c r="BS40" s="2444">
        <v>0</v>
      </c>
      <c r="BT40" s="2444">
        <v>0</v>
      </c>
      <c r="BU40" s="2444">
        <v>0</v>
      </c>
      <c r="BV40" s="2444">
        <v>0</v>
      </c>
      <c r="BW40" s="2444">
        <v>0</v>
      </c>
      <c r="BX40" s="2444">
        <v>0</v>
      </c>
      <c r="BY40" s="2444">
        <v>1.5059911123235075</v>
      </c>
      <c r="BZ40" s="2444">
        <v>0</v>
      </c>
      <c r="CA40" s="2444">
        <v>0</v>
      </c>
      <c r="CB40" s="2444">
        <v>0</v>
      </c>
      <c r="CC40" s="2444">
        <v>0</v>
      </c>
      <c r="CD40" s="2444">
        <v>0</v>
      </c>
      <c r="CE40" s="2444">
        <v>4.1620981866531022</v>
      </c>
      <c r="CF40" s="2444">
        <v>0</v>
      </c>
      <c r="CG40" s="2444">
        <v>1.8729954169617526</v>
      </c>
      <c r="CH40" s="2444">
        <v>0</v>
      </c>
      <c r="CI40" s="2444">
        <v>0</v>
      </c>
      <c r="CJ40" s="2444">
        <v>0</v>
      </c>
      <c r="CK40" s="2444">
        <v>1.3852900086152697</v>
      </c>
      <c r="CL40" s="2444">
        <v>0</v>
      </c>
      <c r="CM40" s="2444">
        <v>0</v>
      </c>
      <c r="CN40" s="2444">
        <v>0</v>
      </c>
      <c r="CO40" s="2444">
        <v>0</v>
      </c>
      <c r="CP40" s="2444">
        <v>0</v>
      </c>
      <c r="CQ40" s="2444">
        <v>0</v>
      </c>
      <c r="CR40" s="2444">
        <v>0</v>
      </c>
      <c r="CS40" s="2444">
        <v>0</v>
      </c>
      <c r="CT40" s="2444">
        <v>0</v>
      </c>
      <c r="CU40" s="2444">
        <v>0</v>
      </c>
      <c r="CV40" s="2444">
        <v>0</v>
      </c>
      <c r="CW40" s="2444">
        <v>0</v>
      </c>
      <c r="CX40" s="2444">
        <v>0</v>
      </c>
      <c r="CY40" s="2444">
        <v>0</v>
      </c>
      <c r="CZ40" s="2444">
        <v>0</v>
      </c>
      <c r="DA40" s="2444">
        <v>0</v>
      </c>
      <c r="DB40" s="2444">
        <v>0</v>
      </c>
      <c r="DC40" s="2444">
        <v>0</v>
      </c>
      <c r="DD40" s="2444">
        <v>0</v>
      </c>
      <c r="DE40" s="2444">
        <v>0</v>
      </c>
      <c r="DF40" s="2444">
        <v>0</v>
      </c>
      <c r="DG40" s="2444">
        <v>0</v>
      </c>
      <c r="DH40" s="2444">
        <v>0</v>
      </c>
      <c r="DI40" s="2445"/>
      <c r="DJ40" s="2445"/>
      <c r="DK40" s="2445"/>
      <c r="DL40" s="2445"/>
    </row>
    <row r="41" spans="1:116" ht="16.5" x14ac:dyDescent="0.3">
      <c r="A41" s="2435" t="s">
        <v>5265</v>
      </c>
      <c r="B41" s="2446" t="s">
        <v>3881</v>
      </c>
      <c r="C41" s="2477">
        <v>0</v>
      </c>
      <c r="D41" s="2477">
        <v>0.2730530978347695</v>
      </c>
      <c r="E41" s="2477">
        <v>0</v>
      </c>
      <c r="F41" s="2477">
        <v>5.5688014542201972E-2</v>
      </c>
      <c r="G41" s="2477">
        <v>0</v>
      </c>
      <c r="H41" s="2477">
        <v>1.3271580778176602</v>
      </c>
      <c r="I41" s="2477">
        <v>8.9401787065877536E-2</v>
      </c>
      <c r="J41" s="2477">
        <v>0.53954474997459467</v>
      </c>
      <c r="K41" s="2477">
        <v>3.7323551899837902E-2</v>
      </c>
      <c r="L41" s="2477">
        <v>0.51009160544827981</v>
      </c>
      <c r="M41" s="2477">
        <v>0.10010630441427598</v>
      </c>
      <c r="N41" s="2477">
        <v>0.26161998704886746</v>
      </c>
      <c r="O41" s="2477">
        <v>0</v>
      </c>
      <c r="P41" s="2477">
        <v>0</v>
      </c>
      <c r="Q41" s="2477">
        <v>0</v>
      </c>
      <c r="R41" s="2477">
        <v>0</v>
      </c>
      <c r="S41" s="2477">
        <v>0</v>
      </c>
      <c r="T41" s="2477">
        <v>0</v>
      </c>
      <c r="U41" s="2477">
        <v>0</v>
      </c>
      <c r="V41" s="2477">
        <v>0</v>
      </c>
      <c r="W41" s="2477">
        <v>0</v>
      </c>
      <c r="X41" s="2477">
        <v>0</v>
      </c>
      <c r="Y41" s="2477">
        <v>0</v>
      </c>
      <c r="Z41" s="2477">
        <v>0</v>
      </c>
      <c r="AA41" s="2477">
        <v>0</v>
      </c>
      <c r="AB41" s="2477">
        <v>0</v>
      </c>
      <c r="AC41" s="2477">
        <v>0</v>
      </c>
      <c r="AD41" s="2477">
        <v>0</v>
      </c>
      <c r="AE41" s="2477">
        <v>0</v>
      </c>
      <c r="AF41" s="2477">
        <v>0</v>
      </c>
      <c r="AG41" s="2477">
        <v>0</v>
      </c>
      <c r="AH41" s="2477">
        <v>0</v>
      </c>
      <c r="AI41" s="2477">
        <v>0.18917944445261467</v>
      </c>
      <c r="AJ41" s="2477">
        <v>0</v>
      </c>
      <c r="AK41" s="2477">
        <v>0</v>
      </c>
      <c r="AL41" s="2477">
        <v>0.21744354338065125</v>
      </c>
      <c r="AM41" s="2477">
        <v>0.18698145252440854</v>
      </c>
      <c r="AN41" s="2477">
        <v>2.3925663074212116</v>
      </c>
      <c r="AO41" s="2477">
        <v>0</v>
      </c>
      <c r="AP41" s="2477">
        <v>0.16493696204500452</v>
      </c>
      <c r="AQ41" s="2477">
        <v>0</v>
      </c>
      <c r="AR41" s="2477">
        <v>0</v>
      </c>
      <c r="AS41" s="2477">
        <v>0</v>
      </c>
      <c r="AT41" s="2477">
        <v>1.781073497547909</v>
      </c>
      <c r="AU41" s="2451">
        <v>0</v>
      </c>
      <c r="AV41" s="2451">
        <v>0</v>
      </c>
      <c r="AW41" s="2451">
        <v>0</v>
      </c>
      <c r="AX41" s="2451">
        <v>0</v>
      </c>
      <c r="AY41" s="2451">
        <v>0.15590833424430325</v>
      </c>
      <c r="AZ41" s="2451">
        <v>0</v>
      </c>
      <c r="BA41" s="2451">
        <v>0.160806889066647</v>
      </c>
      <c r="BB41" s="2451">
        <v>0</v>
      </c>
      <c r="BC41" s="2451">
        <v>0</v>
      </c>
      <c r="BD41" s="2451">
        <v>0</v>
      </c>
      <c r="BE41" s="2451">
        <v>0</v>
      </c>
      <c r="BF41" s="2451">
        <v>0</v>
      </c>
      <c r="BG41" s="2451">
        <v>0</v>
      </c>
      <c r="BH41" s="2451">
        <v>0</v>
      </c>
      <c r="BI41" s="2451">
        <v>0</v>
      </c>
      <c r="BJ41" s="2451">
        <v>0</v>
      </c>
      <c r="BK41" s="2451">
        <v>0</v>
      </c>
      <c r="BL41" s="2451">
        <v>0</v>
      </c>
      <c r="BM41" s="2451">
        <v>0</v>
      </c>
      <c r="BN41" s="2451">
        <v>0</v>
      </c>
      <c r="BO41" s="2451">
        <v>0</v>
      </c>
      <c r="BP41" s="2451">
        <v>0</v>
      </c>
      <c r="BQ41" s="2451">
        <v>0</v>
      </c>
      <c r="BR41" s="2451">
        <v>1.3008050226879755</v>
      </c>
      <c r="BS41" s="2451">
        <v>0</v>
      </c>
      <c r="BT41" s="2451">
        <v>0.65336824412662975</v>
      </c>
      <c r="BU41" s="2451">
        <v>3.4669918710446231E-2</v>
      </c>
      <c r="BV41" s="2451">
        <v>0</v>
      </c>
      <c r="BW41" s="2451">
        <v>0</v>
      </c>
      <c r="BX41" s="2451">
        <v>0</v>
      </c>
      <c r="BY41" s="2451">
        <v>0</v>
      </c>
      <c r="BZ41" s="2451">
        <v>0</v>
      </c>
      <c r="CA41" s="2451">
        <v>0</v>
      </c>
      <c r="CB41" s="2451">
        <v>0</v>
      </c>
      <c r="CC41" s="2451">
        <v>0</v>
      </c>
      <c r="CD41" s="2451">
        <v>1.3622114192339172</v>
      </c>
      <c r="CE41" s="2451">
        <v>0</v>
      </c>
      <c r="CF41" s="2451">
        <v>1.2276106618859139</v>
      </c>
      <c r="CG41" s="2451">
        <v>0</v>
      </c>
      <c r="CH41" s="2451">
        <v>2.6183516586672817</v>
      </c>
      <c r="CI41" s="2451">
        <v>0</v>
      </c>
      <c r="CJ41" s="2451">
        <v>4.1710245191615458</v>
      </c>
      <c r="CK41" s="2451">
        <v>4.077118308612941</v>
      </c>
      <c r="CL41" s="2451">
        <v>3.7208836472861897</v>
      </c>
      <c r="CM41" s="2451">
        <v>0</v>
      </c>
      <c r="CN41" s="2451">
        <v>1.9420134353424146</v>
      </c>
      <c r="CO41" s="2451">
        <v>0</v>
      </c>
      <c r="CP41" s="2451">
        <v>0</v>
      </c>
      <c r="CQ41" s="2451">
        <v>0</v>
      </c>
      <c r="CR41" s="2451">
        <v>0</v>
      </c>
      <c r="CS41" s="2451">
        <v>0.5599336222842094</v>
      </c>
      <c r="CT41" s="2451">
        <v>0</v>
      </c>
      <c r="CU41" s="2451">
        <v>0</v>
      </c>
      <c r="CV41" s="2451">
        <v>0</v>
      </c>
      <c r="CW41" s="2451">
        <v>0</v>
      </c>
      <c r="CX41" s="2451">
        <v>0</v>
      </c>
      <c r="CY41" s="2451">
        <v>0.13093783945803905</v>
      </c>
      <c r="CZ41" s="2451">
        <v>0</v>
      </c>
      <c r="DA41" s="2451">
        <v>9.8586816382140216E-2</v>
      </c>
      <c r="DB41" s="2451">
        <v>0</v>
      </c>
      <c r="DC41" s="2451">
        <v>0.46228125474532833</v>
      </c>
      <c r="DD41" s="2451">
        <v>0</v>
      </c>
      <c r="DE41" s="2451">
        <v>0.8835411712130502</v>
      </c>
      <c r="DF41" s="2451">
        <v>5.5323726305246602E-2</v>
      </c>
      <c r="DG41" s="2451">
        <v>9.0929130386862123E-2</v>
      </c>
      <c r="DH41" s="2451">
        <v>0</v>
      </c>
      <c r="DI41" s="2445"/>
      <c r="DJ41" s="2445"/>
      <c r="DK41" s="2445"/>
      <c r="DL41" s="2445"/>
    </row>
    <row r="42" spans="1:116" s="2424" customFormat="1" ht="16.5" x14ac:dyDescent="0.3">
      <c r="A42" s="2435" t="s">
        <v>5266</v>
      </c>
      <c r="B42" s="2446" t="s">
        <v>3882</v>
      </c>
      <c r="C42" s="2477"/>
      <c r="D42" s="2477"/>
      <c r="E42" s="2477"/>
      <c r="F42" s="2477"/>
      <c r="G42" s="2477"/>
      <c r="H42" s="2477"/>
      <c r="I42" s="2477"/>
      <c r="J42" s="2477"/>
      <c r="K42" s="2477"/>
      <c r="L42" s="2477"/>
      <c r="M42" s="2477"/>
      <c r="N42" s="2477"/>
      <c r="O42" s="2477"/>
      <c r="P42" s="2477"/>
      <c r="Q42" s="2477"/>
      <c r="R42" s="2477"/>
      <c r="S42" s="2477"/>
      <c r="T42" s="2477"/>
      <c r="U42" s="2477"/>
      <c r="V42" s="2477"/>
      <c r="W42" s="2477"/>
      <c r="X42" s="2477"/>
      <c r="Y42" s="2477"/>
      <c r="Z42" s="2477"/>
      <c r="AA42" s="2477"/>
      <c r="AB42" s="2477"/>
      <c r="AC42" s="2477"/>
      <c r="AD42" s="2477"/>
      <c r="AE42" s="2477">
        <v>0</v>
      </c>
      <c r="AF42" s="2477">
        <v>0</v>
      </c>
      <c r="AG42" s="2477">
        <v>0</v>
      </c>
      <c r="AH42" s="2477">
        <v>0</v>
      </c>
      <c r="AI42" s="2477">
        <v>0</v>
      </c>
      <c r="AJ42" s="2477">
        <v>0</v>
      </c>
      <c r="AK42" s="2477">
        <v>0</v>
      </c>
      <c r="AL42" s="2477">
        <v>0</v>
      </c>
      <c r="AM42" s="2477">
        <v>0</v>
      </c>
      <c r="AN42" s="2477">
        <v>0</v>
      </c>
      <c r="AO42" s="2477">
        <v>0</v>
      </c>
      <c r="AP42" s="2477">
        <v>0</v>
      </c>
      <c r="AQ42" s="2477">
        <v>0</v>
      </c>
      <c r="AR42" s="2477">
        <v>0</v>
      </c>
      <c r="AS42" s="2477">
        <v>0</v>
      </c>
      <c r="AT42" s="2477">
        <v>0</v>
      </c>
      <c r="AU42" s="2451">
        <v>0</v>
      </c>
      <c r="AV42" s="2451">
        <v>0</v>
      </c>
      <c r="AW42" s="2451">
        <v>0</v>
      </c>
      <c r="AX42" s="2451">
        <v>0</v>
      </c>
      <c r="AY42" s="2451">
        <v>0</v>
      </c>
      <c r="AZ42" s="2451">
        <v>0</v>
      </c>
      <c r="BA42" s="2451">
        <v>0</v>
      </c>
      <c r="BB42" s="2451">
        <v>0</v>
      </c>
      <c r="BC42" s="2451">
        <v>0</v>
      </c>
      <c r="BD42" s="2451">
        <v>0</v>
      </c>
      <c r="BE42" s="2451">
        <v>0</v>
      </c>
      <c r="BF42" s="2451">
        <v>0</v>
      </c>
      <c r="BG42" s="2451">
        <v>0</v>
      </c>
      <c r="BH42" s="2451">
        <v>0</v>
      </c>
      <c r="BI42" s="2451">
        <v>0</v>
      </c>
      <c r="BJ42" s="2451">
        <v>0</v>
      </c>
      <c r="BK42" s="2451">
        <v>0</v>
      </c>
      <c r="BL42" s="2451">
        <v>0</v>
      </c>
      <c r="BM42" s="2451">
        <v>0</v>
      </c>
      <c r="BN42" s="2451">
        <v>0</v>
      </c>
      <c r="BO42" s="2451">
        <v>0</v>
      </c>
      <c r="BP42" s="2451">
        <v>0</v>
      </c>
      <c r="BQ42" s="2451">
        <v>0</v>
      </c>
      <c r="BR42" s="2451">
        <v>0</v>
      </c>
      <c r="BS42" s="2451">
        <v>0</v>
      </c>
      <c r="BT42" s="2451">
        <v>0</v>
      </c>
      <c r="BU42" s="2451">
        <v>0</v>
      </c>
      <c r="BV42" s="2451">
        <v>0</v>
      </c>
      <c r="BW42" s="2451">
        <v>0</v>
      </c>
      <c r="BX42" s="2451">
        <v>0</v>
      </c>
      <c r="BY42" s="2451">
        <v>0</v>
      </c>
      <c r="BZ42" s="2451">
        <v>0</v>
      </c>
      <c r="CA42" s="2451">
        <v>0</v>
      </c>
      <c r="CB42" s="2451">
        <v>0</v>
      </c>
      <c r="CC42" s="2451">
        <v>0</v>
      </c>
      <c r="CD42" s="2451">
        <v>0</v>
      </c>
      <c r="CE42" s="2451">
        <v>0</v>
      </c>
      <c r="CF42" s="2451">
        <v>0</v>
      </c>
      <c r="CG42" s="2451">
        <v>0</v>
      </c>
      <c r="CH42" s="2451">
        <v>0</v>
      </c>
      <c r="CI42" s="2451">
        <v>0</v>
      </c>
      <c r="CJ42" s="2451">
        <v>0</v>
      </c>
      <c r="CK42" s="2451">
        <v>0</v>
      </c>
      <c r="CL42" s="2451">
        <v>0</v>
      </c>
      <c r="CM42" s="2451">
        <v>0</v>
      </c>
      <c r="CN42" s="2451">
        <v>0</v>
      </c>
      <c r="CO42" s="2451">
        <v>0</v>
      </c>
      <c r="CP42" s="2451">
        <v>0</v>
      </c>
      <c r="CQ42" s="2451">
        <v>0</v>
      </c>
      <c r="CR42" s="2451">
        <v>0</v>
      </c>
      <c r="CS42" s="2451">
        <v>0</v>
      </c>
      <c r="CT42" s="2451">
        <v>0</v>
      </c>
      <c r="CU42" s="2451">
        <v>0</v>
      </c>
      <c r="CV42" s="2451">
        <v>0</v>
      </c>
      <c r="CW42" s="2451">
        <v>0</v>
      </c>
      <c r="CX42" s="2451">
        <v>0</v>
      </c>
      <c r="CY42" s="2451">
        <v>0</v>
      </c>
      <c r="CZ42" s="2451">
        <v>0</v>
      </c>
      <c r="DA42" s="2451">
        <v>0</v>
      </c>
      <c r="DB42" s="2451">
        <v>0</v>
      </c>
      <c r="DC42" s="2451">
        <v>0</v>
      </c>
      <c r="DD42" s="2451">
        <v>0</v>
      </c>
      <c r="DE42" s="2451">
        <v>0</v>
      </c>
      <c r="DF42" s="2451">
        <v>0</v>
      </c>
      <c r="DG42" s="2451">
        <v>0</v>
      </c>
      <c r="DH42" s="2451">
        <v>0</v>
      </c>
      <c r="DI42" s="2445"/>
      <c r="DJ42" s="2445"/>
      <c r="DK42" s="2445"/>
      <c r="DL42" s="2445"/>
    </row>
    <row r="43" spans="1:116" s="2424" customFormat="1" ht="16.5" x14ac:dyDescent="0.3">
      <c r="A43" s="2435" t="s">
        <v>5267</v>
      </c>
      <c r="B43" s="2446" t="s">
        <v>3883</v>
      </c>
      <c r="C43" s="2471"/>
      <c r="D43" s="2471"/>
      <c r="E43" s="2471"/>
      <c r="F43" s="2471"/>
      <c r="G43" s="2471"/>
      <c r="H43" s="2471"/>
      <c r="I43" s="2471"/>
      <c r="J43" s="2471"/>
      <c r="K43" s="2478"/>
      <c r="L43" s="2471"/>
      <c r="M43" s="2471"/>
      <c r="N43" s="2471"/>
      <c r="O43" s="2478"/>
      <c r="P43" s="2471"/>
      <c r="Q43" s="2471"/>
      <c r="R43" s="2419"/>
      <c r="S43" s="2475"/>
      <c r="T43" s="2475"/>
      <c r="U43" s="2475"/>
      <c r="V43" s="2475"/>
      <c r="W43" s="2475"/>
      <c r="X43" s="2475"/>
      <c r="Y43" s="2475"/>
      <c r="Z43" s="2475"/>
      <c r="AA43" s="2475"/>
      <c r="AB43" s="2475"/>
      <c r="AC43" s="2475"/>
      <c r="AD43" s="2475"/>
      <c r="AE43" s="2475"/>
      <c r="AF43" s="2475"/>
      <c r="AG43" s="2479"/>
      <c r="AH43" s="2477"/>
      <c r="AI43" s="2477">
        <v>0</v>
      </c>
      <c r="AJ43" s="2477">
        <v>0</v>
      </c>
      <c r="AK43" s="2477">
        <v>0</v>
      </c>
      <c r="AL43" s="2477">
        <v>0</v>
      </c>
      <c r="AM43" s="2477">
        <v>0</v>
      </c>
      <c r="AN43" s="2477">
        <v>0</v>
      </c>
      <c r="AO43" s="2477">
        <v>0</v>
      </c>
      <c r="AP43" s="2477">
        <v>0</v>
      </c>
      <c r="AQ43" s="2477">
        <v>0</v>
      </c>
      <c r="AR43" s="2477">
        <v>0</v>
      </c>
      <c r="AS43" s="2477">
        <v>0</v>
      </c>
      <c r="AT43" s="2477">
        <v>0</v>
      </c>
      <c r="AU43" s="2451">
        <v>0</v>
      </c>
      <c r="AV43" s="2451">
        <v>0</v>
      </c>
      <c r="AW43" s="2451">
        <v>0</v>
      </c>
      <c r="AX43" s="2451">
        <v>0</v>
      </c>
      <c r="AY43" s="2451">
        <v>0</v>
      </c>
      <c r="AZ43" s="2451">
        <v>0</v>
      </c>
      <c r="BA43" s="2451">
        <v>0</v>
      </c>
      <c r="BB43" s="2451">
        <v>0</v>
      </c>
      <c r="BC43" s="2451">
        <v>0</v>
      </c>
      <c r="BD43" s="2451">
        <v>0</v>
      </c>
      <c r="BE43" s="2451">
        <v>0</v>
      </c>
      <c r="BF43" s="2451">
        <v>0</v>
      </c>
      <c r="BG43" s="2451">
        <v>0</v>
      </c>
      <c r="BH43" s="2451">
        <v>0</v>
      </c>
      <c r="BI43" s="2451">
        <v>0</v>
      </c>
      <c r="BJ43" s="2451">
        <v>0</v>
      </c>
      <c r="BK43" s="2451">
        <v>0</v>
      </c>
      <c r="BL43" s="2451">
        <v>0</v>
      </c>
      <c r="BM43" s="2451">
        <v>0</v>
      </c>
      <c r="BN43" s="2451">
        <v>0</v>
      </c>
      <c r="BO43" s="2451">
        <v>0</v>
      </c>
      <c r="BP43" s="2451">
        <v>0</v>
      </c>
      <c r="BQ43" s="2451">
        <v>0</v>
      </c>
      <c r="BR43" s="2451">
        <v>0</v>
      </c>
      <c r="BS43" s="2451">
        <v>0</v>
      </c>
      <c r="BT43" s="2451">
        <v>0</v>
      </c>
      <c r="BU43" s="2451">
        <v>0</v>
      </c>
      <c r="BV43" s="2451">
        <v>0</v>
      </c>
      <c r="BW43" s="2451">
        <v>0</v>
      </c>
      <c r="BX43" s="2451">
        <v>0</v>
      </c>
      <c r="BY43" s="2451">
        <v>0</v>
      </c>
      <c r="BZ43" s="2451">
        <v>0</v>
      </c>
      <c r="CA43" s="2451">
        <v>0</v>
      </c>
      <c r="CB43" s="2451">
        <v>0</v>
      </c>
      <c r="CC43" s="2451">
        <v>0</v>
      </c>
      <c r="CD43" s="2451">
        <v>0</v>
      </c>
      <c r="CE43" s="2451">
        <v>0</v>
      </c>
      <c r="CF43" s="2451">
        <v>0</v>
      </c>
      <c r="CG43" s="2451">
        <v>0</v>
      </c>
      <c r="CH43" s="2451">
        <v>0</v>
      </c>
      <c r="CI43" s="2451">
        <v>0</v>
      </c>
      <c r="CJ43" s="2451">
        <v>0</v>
      </c>
      <c r="CK43" s="2451">
        <v>0</v>
      </c>
      <c r="CL43" s="2451">
        <v>0</v>
      </c>
      <c r="CM43" s="2451">
        <v>0</v>
      </c>
      <c r="CN43" s="2451">
        <v>0</v>
      </c>
      <c r="CO43" s="2451">
        <v>0</v>
      </c>
      <c r="CP43" s="2451">
        <v>0</v>
      </c>
      <c r="CQ43" s="2451">
        <v>0</v>
      </c>
      <c r="CR43" s="2451">
        <v>0</v>
      </c>
      <c r="CS43" s="2451">
        <v>0</v>
      </c>
      <c r="CT43" s="2451">
        <v>0</v>
      </c>
      <c r="CU43" s="2451">
        <v>0</v>
      </c>
      <c r="CV43" s="2451">
        <v>0</v>
      </c>
      <c r="CW43" s="2451">
        <v>0</v>
      </c>
      <c r="CX43" s="2451">
        <v>0</v>
      </c>
      <c r="CY43" s="2451">
        <v>0</v>
      </c>
      <c r="CZ43" s="2451">
        <v>0</v>
      </c>
      <c r="DA43" s="2451">
        <v>0</v>
      </c>
      <c r="DB43" s="2451">
        <v>0</v>
      </c>
      <c r="DC43" s="2451">
        <v>0</v>
      </c>
      <c r="DD43" s="2451">
        <v>0</v>
      </c>
      <c r="DE43" s="2451">
        <v>0</v>
      </c>
      <c r="DF43" s="2451">
        <v>0</v>
      </c>
      <c r="DG43" s="2451">
        <v>0</v>
      </c>
      <c r="DH43" s="2451">
        <v>0</v>
      </c>
      <c r="DI43" s="2445"/>
      <c r="DJ43" s="2445"/>
      <c r="DK43" s="2445"/>
      <c r="DL43" s="2445"/>
    </row>
    <row r="44" spans="1:116" ht="16.5" x14ac:dyDescent="0.3">
      <c r="A44" s="2435" t="s">
        <v>5268</v>
      </c>
      <c r="B44" s="2446" t="s">
        <v>3884</v>
      </c>
      <c r="C44" s="2477">
        <v>0</v>
      </c>
      <c r="D44" s="2477">
        <v>1.8175369056237094</v>
      </c>
      <c r="E44" s="2477">
        <v>0</v>
      </c>
      <c r="F44" s="2477">
        <v>1.849416274131827</v>
      </c>
      <c r="G44" s="2477">
        <v>0.13853434842462997</v>
      </c>
      <c r="H44" s="2477">
        <v>0.97793921834311104</v>
      </c>
      <c r="I44" s="2477">
        <v>0</v>
      </c>
      <c r="J44" s="2477">
        <v>0.95803432431154678</v>
      </c>
      <c r="K44" s="2477">
        <v>0</v>
      </c>
      <c r="L44" s="2477">
        <v>0.91234075346972032</v>
      </c>
      <c r="M44" s="2477">
        <v>0.13232515501842973</v>
      </c>
      <c r="N44" s="2477">
        <v>1.8001953664088064</v>
      </c>
      <c r="O44" s="2477">
        <v>0</v>
      </c>
      <c r="P44" s="2477">
        <v>0.89715349684662593</v>
      </c>
      <c r="Q44" s="2477">
        <v>0</v>
      </c>
      <c r="R44" s="2477">
        <v>0</v>
      </c>
      <c r="S44" s="2477">
        <v>0.12842162979863794</v>
      </c>
      <c r="T44" s="2477">
        <v>0</v>
      </c>
      <c r="U44" s="2477">
        <v>0</v>
      </c>
      <c r="V44" s="2477">
        <v>0</v>
      </c>
      <c r="W44" s="2477">
        <v>0</v>
      </c>
      <c r="X44" s="2477">
        <v>0</v>
      </c>
      <c r="Y44" s="2477">
        <v>0.12668987094564879</v>
      </c>
      <c r="Z44" s="2477">
        <v>0</v>
      </c>
      <c r="AA44" s="2477">
        <v>0</v>
      </c>
      <c r="AB44" s="2477">
        <v>0</v>
      </c>
      <c r="AC44" s="2477">
        <v>0</v>
      </c>
      <c r="AD44" s="2477">
        <v>0</v>
      </c>
      <c r="AE44" s="2477">
        <v>0.13016005693107766</v>
      </c>
      <c r="AF44" s="2477">
        <v>0</v>
      </c>
      <c r="AG44" s="2477">
        <v>0</v>
      </c>
      <c r="AH44" s="2477">
        <v>0</v>
      </c>
      <c r="AI44" s="2477">
        <v>0</v>
      </c>
      <c r="AJ44" s="2477">
        <v>0</v>
      </c>
      <c r="AK44" s="2477">
        <v>0.12653803052950927</v>
      </c>
      <c r="AL44" s="2477">
        <v>0</v>
      </c>
      <c r="AM44" s="2477">
        <v>0</v>
      </c>
      <c r="AN44" s="2477">
        <v>0</v>
      </c>
      <c r="AO44" s="2477">
        <v>0</v>
      </c>
      <c r="AP44" s="2477">
        <v>0</v>
      </c>
      <c r="AQ44" s="2477">
        <v>0</v>
      </c>
      <c r="AR44" s="2477">
        <v>0</v>
      </c>
      <c r="AS44" s="2477">
        <v>0</v>
      </c>
      <c r="AT44" s="2477">
        <v>0</v>
      </c>
      <c r="AU44" s="2451">
        <v>0</v>
      </c>
      <c r="AV44" s="2451">
        <v>0</v>
      </c>
      <c r="AW44" s="2451">
        <v>0.13063843884150811</v>
      </c>
      <c r="AX44" s="2451">
        <v>0</v>
      </c>
      <c r="AY44" s="2451">
        <v>0</v>
      </c>
      <c r="AZ44" s="2451">
        <v>0</v>
      </c>
      <c r="BA44" s="2451">
        <v>0</v>
      </c>
      <c r="BB44" s="2451">
        <v>0</v>
      </c>
      <c r="BC44" s="2451">
        <v>0.12588810633423403</v>
      </c>
      <c r="BD44" s="2451">
        <v>0</v>
      </c>
      <c r="BE44" s="2451">
        <v>0</v>
      </c>
      <c r="BF44" s="2451">
        <v>0</v>
      </c>
      <c r="BG44" s="2451">
        <v>0</v>
      </c>
      <c r="BH44" s="2451">
        <v>0</v>
      </c>
      <c r="BI44" s="2451">
        <v>0</v>
      </c>
      <c r="BJ44" s="2451">
        <v>0</v>
      </c>
      <c r="BK44" s="2451">
        <v>0</v>
      </c>
      <c r="BL44" s="2451">
        <v>0</v>
      </c>
      <c r="BM44" s="2451">
        <v>0</v>
      </c>
      <c r="BN44" s="2451">
        <v>0</v>
      </c>
      <c r="BO44" s="2451">
        <v>0.12792614696777468</v>
      </c>
      <c r="BP44" s="2451">
        <v>0</v>
      </c>
      <c r="BQ44" s="2451">
        <v>0.1292025346127284</v>
      </c>
      <c r="BR44" s="2451">
        <v>0</v>
      </c>
      <c r="BS44" s="2451">
        <v>0</v>
      </c>
      <c r="BT44" s="2451">
        <v>0</v>
      </c>
      <c r="BU44" s="2451">
        <v>0</v>
      </c>
      <c r="BV44" s="2451">
        <v>0</v>
      </c>
      <c r="BW44" s="2451">
        <v>0.13533009115929864</v>
      </c>
      <c r="BX44" s="2451">
        <v>0</v>
      </c>
      <c r="BY44" s="2451">
        <v>0</v>
      </c>
      <c r="BZ44" s="2451">
        <v>0</v>
      </c>
      <c r="CA44" s="2451">
        <v>0</v>
      </c>
      <c r="CB44" s="2451">
        <v>0</v>
      </c>
      <c r="CC44" s="2451">
        <v>0.13863499280251679</v>
      </c>
      <c r="CD44" s="2451">
        <v>0</v>
      </c>
      <c r="CE44" s="2451">
        <v>0</v>
      </c>
      <c r="CF44" s="2451">
        <v>0</v>
      </c>
      <c r="CG44" s="2451">
        <v>0</v>
      </c>
      <c r="CH44" s="2451">
        <v>0</v>
      </c>
      <c r="CI44" s="2451">
        <v>0.13679928466500621</v>
      </c>
      <c r="CJ44" s="2451">
        <v>0</v>
      </c>
      <c r="CK44" s="2451">
        <v>0</v>
      </c>
      <c r="CL44" s="2451">
        <v>0</v>
      </c>
      <c r="CM44" s="2451">
        <v>0</v>
      </c>
      <c r="CN44" s="2451">
        <v>0</v>
      </c>
      <c r="CO44" s="2451">
        <v>0.13644640153098669</v>
      </c>
      <c r="CP44" s="2451">
        <v>0</v>
      </c>
      <c r="CQ44" s="2451">
        <v>0</v>
      </c>
      <c r="CR44" s="2451">
        <v>0</v>
      </c>
      <c r="CS44" s="2451">
        <v>0</v>
      </c>
      <c r="CT44" s="2451">
        <v>0</v>
      </c>
      <c r="CU44" s="2451">
        <v>0</v>
      </c>
      <c r="CV44" s="2451">
        <v>0</v>
      </c>
      <c r="CW44" s="2451">
        <v>0.13222129501833815</v>
      </c>
      <c r="CX44" s="2451">
        <v>0</v>
      </c>
      <c r="CY44" s="2451">
        <v>0</v>
      </c>
      <c r="CZ44" s="2451">
        <v>0</v>
      </c>
      <c r="DA44" s="2451">
        <v>0</v>
      </c>
      <c r="DB44" s="2451">
        <v>0</v>
      </c>
      <c r="DC44" s="2451">
        <v>0.12102025133559421</v>
      </c>
      <c r="DD44" s="2451">
        <v>0</v>
      </c>
      <c r="DE44" s="2451">
        <v>0</v>
      </c>
      <c r="DF44" s="2451">
        <v>0</v>
      </c>
      <c r="DG44" s="2451">
        <v>0</v>
      </c>
      <c r="DH44" s="2451">
        <v>0</v>
      </c>
      <c r="DI44" s="2445"/>
      <c r="DJ44" s="2445"/>
      <c r="DK44" s="2445"/>
      <c r="DL44" s="2445"/>
    </row>
    <row r="45" spans="1:116" ht="16.5" x14ac:dyDescent="0.3">
      <c r="A45" s="2435" t="s">
        <v>5269</v>
      </c>
      <c r="B45" s="2446" t="s">
        <v>5270</v>
      </c>
      <c r="C45" s="2477">
        <v>0</v>
      </c>
      <c r="D45" s="2477">
        <v>0</v>
      </c>
      <c r="E45" s="2477">
        <v>0</v>
      </c>
      <c r="F45" s="2477">
        <v>0</v>
      </c>
      <c r="G45" s="2477">
        <v>0</v>
      </c>
      <c r="H45" s="2477">
        <v>0</v>
      </c>
      <c r="I45" s="2477">
        <v>0</v>
      </c>
      <c r="J45" s="2477">
        <v>0</v>
      </c>
      <c r="K45" s="2477">
        <v>0</v>
      </c>
      <c r="L45" s="2477">
        <v>0</v>
      </c>
      <c r="M45" s="2477">
        <v>0</v>
      </c>
      <c r="N45" s="2477">
        <v>0</v>
      </c>
      <c r="O45" s="2477">
        <v>0</v>
      </c>
      <c r="P45" s="2477">
        <v>0</v>
      </c>
      <c r="Q45" s="2477">
        <v>0</v>
      </c>
      <c r="R45" s="2477">
        <v>0</v>
      </c>
      <c r="S45" s="2477">
        <v>0</v>
      </c>
      <c r="T45" s="2477">
        <v>0</v>
      </c>
      <c r="U45" s="2477">
        <v>0</v>
      </c>
      <c r="V45" s="2477">
        <v>0</v>
      </c>
      <c r="W45" s="2477">
        <v>0</v>
      </c>
      <c r="X45" s="2477">
        <v>0</v>
      </c>
      <c r="Y45" s="2477">
        <v>0</v>
      </c>
      <c r="Z45" s="2477">
        <v>0</v>
      </c>
      <c r="AA45" s="2477">
        <v>0</v>
      </c>
      <c r="AB45" s="2477">
        <v>0</v>
      </c>
      <c r="AC45" s="2477">
        <v>0</v>
      </c>
      <c r="AD45" s="2477">
        <v>0</v>
      </c>
      <c r="AE45" s="2477">
        <v>0</v>
      </c>
      <c r="AF45" s="2477">
        <v>0</v>
      </c>
      <c r="AG45" s="2477">
        <v>0</v>
      </c>
      <c r="AH45" s="2477">
        <v>0</v>
      </c>
      <c r="AI45" s="2477">
        <v>0</v>
      </c>
      <c r="AJ45" s="2477">
        <v>0</v>
      </c>
      <c r="AK45" s="2477">
        <v>0</v>
      </c>
      <c r="AL45" s="2477">
        <v>0</v>
      </c>
      <c r="AM45" s="2477">
        <v>0</v>
      </c>
      <c r="AN45" s="2477">
        <v>0</v>
      </c>
      <c r="AO45" s="2477">
        <v>0</v>
      </c>
      <c r="AP45" s="2477">
        <v>0</v>
      </c>
      <c r="AQ45" s="2477">
        <v>0</v>
      </c>
      <c r="AR45" s="2477">
        <v>0</v>
      </c>
      <c r="AS45" s="2477">
        <v>0</v>
      </c>
      <c r="AT45" s="2477">
        <v>0</v>
      </c>
      <c r="AU45" s="2451">
        <v>0</v>
      </c>
      <c r="AV45" s="2451">
        <v>0</v>
      </c>
      <c r="AW45" s="2451">
        <v>0</v>
      </c>
      <c r="AX45" s="2451">
        <v>0</v>
      </c>
      <c r="AY45" s="2451">
        <v>0</v>
      </c>
      <c r="AZ45" s="2451">
        <v>0</v>
      </c>
      <c r="BA45" s="2451">
        <v>0</v>
      </c>
      <c r="BB45" s="2451">
        <v>0</v>
      </c>
      <c r="BC45" s="2451">
        <v>0</v>
      </c>
      <c r="BD45" s="2451">
        <v>0</v>
      </c>
      <c r="BE45" s="2451">
        <v>0</v>
      </c>
      <c r="BF45" s="2451">
        <v>0</v>
      </c>
      <c r="BG45" s="2451">
        <v>0</v>
      </c>
      <c r="BH45" s="2451">
        <v>0</v>
      </c>
      <c r="BI45" s="2451">
        <v>0</v>
      </c>
      <c r="BJ45" s="2451">
        <v>0</v>
      </c>
      <c r="BK45" s="2451">
        <v>0</v>
      </c>
      <c r="BL45" s="2451">
        <v>0</v>
      </c>
      <c r="BM45" s="2451">
        <v>0</v>
      </c>
      <c r="BN45" s="2451">
        <v>0</v>
      </c>
      <c r="BO45" s="2451">
        <v>0</v>
      </c>
      <c r="BP45" s="2451">
        <v>0</v>
      </c>
      <c r="BQ45" s="2451">
        <v>0</v>
      </c>
      <c r="BR45" s="2451">
        <v>0</v>
      </c>
      <c r="BS45" s="2451">
        <v>0</v>
      </c>
      <c r="BT45" s="2451">
        <v>0</v>
      </c>
      <c r="BU45" s="2451">
        <v>0</v>
      </c>
      <c r="BV45" s="2451">
        <v>0</v>
      </c>
      <c r="BW45" s="2451">
        <v>0</v>
      </c>
      <c r="BX45" s="2451">
        <v>0</v>
      </c>
      <c r="BY45" s="2451">
        <v>0</v>
      </c>
      <c r="BZ45" s="2451">
        <v>0</v>
      </c>
      <c r="CA45" s="2451">
        <v>0</v>
      </c>
      <c r="CB45" s="2451">
        <v>0</v>
      </c>
      <c r="CC45" s="2451">
        <v>0</v>
      </c>
      <c r="CD45" s="2451">
        <v>0</v>
      </c>
      <c r="CE45" s="2451">
        <v>0</v>
      </c>
      <c r="CF45" s="2451">
        <v>0</v>
      </c>
      <c r="CG45" s="2451">
        <v>0</v>
      </c>
      <c r="CH45" s="2451">
        <v>0</v>
      </c>
      <c r="CI45" s="2451">
        <v>0</v>
      </c>
      <c r="CJ45" s="2451">
        <v>0</v>
      </c>
      <c r="CK45" s="2451">
        <v>0</v>
      </c>
      <c r="CL45" s="2451">
        <v>0</v>
      </c>
      <c r="CM45" s="2451">
        <v>0</v>
      </c>
      <c r="CN45" s="2451">
        <v>0</v>
      </c>
      <c r="CO45" s="2451">
        <v>0</v>
      </c>
      <c r="CP45" s="2451">
        <v>0</v>
      </c>
      <c r="CQ45" s="2451">
        <v>0</v>
      </c>
      <c r="CR45" s="2451">
        <v>0</v>
      </c>
      <c r="CS45" s="2451">
        <v>0</v>
      </c>
      <c r="CT45" s="2451">
        <v>0</v>
      </c>
      <c r="CU45" s="2451">
        <v>0</v>
      </c>
      <c r="CV45" s="2451">
        <v>0</v>
      </c>
      <c r="CW45" s="2451">
        <v>0</v>
      </c>
      <c r="CX45" s="2451">
        <v>0</v>
      </c>
      <c r="CY45" s="2451">
        <v>0</v>
      </c>
      <c r="CZ45" s="2451">
        <v>0.39203661752178165</v>
      </c>
      <c r="DA45" s="2451">
        <v>0</v>
      </c>
      <c r="DB45" s="2451">
        <v>0</v>
      </c>
      <c r="DC45" s="2451">
        <v>0</v>
      </c>
      <c r="DD45" s="2451">
        <v>0</v>
      </c>
      <c r="DE45" s="2451">
        <v>0</v>
      </c>
      <c r="DF45" s="2451">
        <v>0</v>
      </c>
      <c r="DG45" s="2451">
        <v>0</v>
      </c>
      <c r="DH45" s="2451">
        <v>0</v>
      </c>
      <c r="DI45" s="2445"/>
      <c r="DJ45" s="2445"/>
      <c r="DK45" s="2445"/>
      <c r="DL45" s="2445"/>
    </row>
    <row r="46" spans="1:116" ht="16.5" x14ac:dyDescent="0.3">
      <c r="A46" s="2435" t="s">
        <v>5271</v>
      </c>
      <c r="B46" s="2446" t="s">
        <v>3886</v>
      </c>
      <c r="C46" s="2477">
        <v>0</v>
      </c>
      <c r="D46" s="2477">
        <v>0</v>
      </c>
      <c r="E46" s="2477">
        <v>0</v>
      </c>
      <c r="F46" s="2477">
        <v>0</v>
      </c>
      <c r="G46" s="2477">
        <v>0</v>
      </c>
      <c r="H46" s="2477">
        <v>0</v>
      </c>
      <c r="I46" s="2477">
        <v>0</v>
      </c>
      <c r="J46" s="2477">
        <v>0</v>
      </c>
      <c r="K46" s="2477">
        <v>0</v>
      </c>
      <c r="L46" s="2477">
        <v>0</v>
      </c>
      <c r="M46" s="2477">
        <v>0</v>
      </c>
      <c r="N46" s="2477">
        <v>0</v>
      </c>
      <c r="O46" s="2477">
        <v>0</v>
      </c>
      <c r="P46" s="2477">
        <v>0</v>
      </c>
      <c r="Q46" s="2477">
        <v>0</v>
      </c>
      <c r="R46" s="2477">
        <v>0</v>
      </c>
      <c r="S46" s="2477">
        <v>0</v>
      </c>
      <c r="T46" s="2477">
        <v>0</v>
      </c>
      <c r="U46" s="2477">
        <v>0</v>
      </c>
      <c r="V46" s="2477">
        <v>0</v>
      </c>
      <c r="W46" s="2477">
        <v>0</v>
      </c>
      <c r="X46" s="2477">
        <v>0</v>
      </c>
      <c r="Y46" s="2477">
        <v>0</v>
      </c>
      <c r="Z46" s="2477">
        <v>0</v>
      </c>
      <c r="AA46" s="2477">
        <v>0</v>
      </c>
      <c r="AB46" s="2477">
        <v>0</v>
      </c>
      <c r="AC46" s="2477">
        <v>0</v>
      </c>
      <c r="AD46" s="2477">
        <v>0</v>
      </c>
      <c r="AE46" s="2477">
        <v>0</v>
      </c>
      <c r="AF46" s="2477">
        <v>0</v>
      </c>
      <c r="AG46" s="2477">
        <v>0</v>
      </c>
      <c r="AH46" s="2477">
        <v>0</v>
      </c>
      <c r="AI46" s="2477">
        <v>0</v>
      </c>
      <c r="AJ46" s="2477">
        <v>0</v>
      </c>
      <c r="AK46" s="2477">
        <v>0</v>
      </c>
      <c r="AL46" s="2477">
        <v>0</v>
      </c>
      <c r="AM46" s="2477">
        <v>0</v>
      </c>
      <c r="AN46" s="2477">
        <v>0</v>
      </c>
      <c r="AO46" s="2477">
        <v>0</v>
      </c>
      <c r="AP46" s="2477">
        <v>0</v>
      </c>
      <c r="AQ46" s="2477">
        <v>0</v>
      </c>
      <c r="AR46" s="2477">
        <v>0</v>
      </c>
      <c r="AS46" s="2477">
        <v>0</v>
      </c>
      <c r="AT46" s="2477">
        <v>0</v>
      </c>
      <c r="AU46" s="2451">
        <v>0</v>
      </c>
      <c r="AV46" s="2451">
        <v>0</v>
      </c>
      <c r="AW46" s="2451">
        <v>0</v>
      </c>
      <c r="AX46" s="2451">
        <v>0</v>
      </c>
      <c r="AY46" s="2451">
        <v>0</v>
      </c>
      <c r="AZ46" s="2451">
        <v>0</v>
      </c>
      <c r="BA46" s="2451">
        <v>0</v>
      </c>
      <c r="BB46" s="2451">
        <v>0</v>
      </c>
      <c r="BC46" s="2451">
        <v>0</v>
      </c>
      <c r="BD46" s="2451">
        <v>0</v>
      </c>
      <c r="BE46" s="2451">
        <v>0</v>
      </c>
      <c r="BF46" s="2451">
        <v>0</v>
      </c>
      <c r="BG46" s="2451">
        <v>0</v>
      </c>
      <c r="BH46" s="2451">
        <v>0</v>
      </c>
      <c r="BI46" s="2451">
        <v>0</v>
      </c>
      <c r="BJ46" s="2451">
        <v>0</v>
      </c>
      <c r="BK46" s="2451">
        <v>0</v>
      </c>
      <c r="BL46" s="2451">
        <v>0</v>
      </c>
      <c r="BM46" s="2451">
        <v>0</v>
      </c>
      <c r="BN46" s="2451">
        <v>0</v>
      </c>
      <c r="BO46" s="2451">
        <v>0</v>
      </c>
      <c r="BP46" s="2451">
        <v>0</v>
      </c>
      <c r="BQ46" s="2451">
        <v>0</v>
      </c>
      <c r="BR46" s="2451">
        <v>0</v>
      </c>
      <c r="BS46" s="2451">
        <v>0</v>
      </c>
      <c r="BT46" s="2451">
        <v>0</v>
      </c>
      <c r="BU46" s="2451">
        <v>0</v>
      </c>
      <c r="BV46" s="2451">
        <v>0</v>
      </c>
      <c r="BW46" s="2451">
        <v>0</v>
      </c>
      <c r="BX46" s="2451">
        <v>0</v>
      </c>
      <c r="BY46" s="2451">
        <v>0</v>
      </c>
      <c r="BZ46" s="2451">
        <v>0</v>
      </c>
      <c r="CA46" s="2451">
        <v>0</v>
      </c>
      <c r="CB46" s="2451">
        <v>0</v>
      </c>
      <c r="CC46" s="2451">
        <v>0</v>
      </c>
      <c r="CD46" s="2451">
        <v>0</v>
      </c>
      <c r="CE46" s="2451">
        <v>0</v>
      </c>
      <c r="CF46" s="2451">
        <v>0</v>
      </c>
      <c r="CG46" s="2451">
        <v>0</v>
      </c>
      <c r="CH46" s="2451">
        <v>0</v>
      </c>
      <c r="CI46" s="2451">
        <v>0</v>
      </c>
      <c r="CJ46" s="2451">
        <v>0</v>
      </c>
      <c r="CK46" s="2451">
        <v>0</v>
      </c>
      <c r="CL46" s="2451">
        <v>0</v>
      </c>
      <c r="CM46" s="2451">
        <v>0</v>
      </c>
      <c r="CN46" s="2451">
        <v>0</v>
      </c>
      <c r="CO46" s="2451">
        <v>0</v>
      </c>
      <c r="CP46" s="2451">
        <v>0</v>
      </c>
      <c r="CQ46" s="2451">
        <v>0</v>
      </c>
      <c r="CR46" s="2451">
        <v>0</v>
      </c>
      <c r="CS46" s="2451">
        <v>0</v>
      </c>
      <c r="CT46" s="2451">
        <v>0</v>
      </c>
      <c r="CU46" s="2451">
        <v>0</v>
      </c>
      <c r="CV46" s="2451">
        <v>0</v>
      </c>
      <c r="CW46" s="2451">
        <v>0</v>
      </c>
      <c r="CX46" s="2451">
        <v>0</v>
      </c>
      <c r="CY46" s="2451">
        <v>0</v>
      </c>
      <c r="CZ46" s="2451">
        <v>0</v>
      </c>
      <c r="DA46" s="2451">
        <v>0</v>
      </c>
      <c r="DB46" s="2451">
        <v>0</v>
      </c>
      <c r="DC46" s="2451">
        <v>0</v>
      </c>
      <c r="DD46" s="2451">
        <v>0</v>
      </c>
      <c r="DE46" s="2451">
        <v>0</v>
      </c>
      <c r="DF46" s="2451">
        <v>0</v>
      </c>
      <c r="DG46" s="2451">
        <v>0</v>
      </c>
      <c r="DH46" s="2451">
        <v>0</v>
      </c>
      <c r="DI46" s="2445"/>
      <c r="DJ46" s="2445"/>
      <c r="DK46" s="2445"/>
      <c r="DL46" s="2445"/>
    </row>
    <row r="47" spans="1:116" ht="16.5" x14ac:dyDescent="0.3">
      <c r="A47" s="2435" t="s">
        <v>5272</v>
      </c>
      <c r="B47" s="2446" t="s">
        <v>3887</v>
      </c>
      <c r="C47" s="2477">
        <v>21.027983750261761</v>
      </c>
      <c r="D47" s="2477">
        <v>1.0185091415061704</v>
      </c>
      <c r="E47" s="2477">
        <v>11.108133526100824</v>
      </c>
      <c r="F47" s="2477">
        <v>0.70283000399305029</v>
      </c>
      <c r="G47" s="2477">
        <v>9.8815839595277932</v>
      </c>
      <c r="H47" s="2477">
        <v>0</v>
      </c>
      <c r="I47" s="2477">
        <v>4.3455045421485003</v>
      </c>
      <c r="J47" s="2477">
        <v>0.27050212059223966</v>
      </c>
      <c r="K47" s="2477">
        <v>6.6253785901517936</v>
      </c>
      <c r="L47" s="2477">
        <v>0</v>
      </c>
      <c r="M47" s="2477">
        <v>8.4796924457484835</v>
      </c>
      <c r="N47" s="2477">
        <v>0</v>
      </c>
      <c r="O47" s="2477">
        <v>3.4971763909762559</v>
      </c>
      <c r="P47" s="2477">
        <v>0.66234962068189995</v>
      </c>
      <c r="Q47" s="2477">
        <v>4.8063365783203356</v>
      </c>
      <c r="R47" s="2477">
        <v>0.74191225978433684</v>
      </c>
      <c r="S47" s="2477">
        <v>8.6418250782207497</v>
      </c>
      <c r="T47" s="2477">
        <v>0.22207225903057767</v>
      </c>
      <c r="U47" s="2477">
        <v>12.059714389813317</v>
      </c>
      <c r="V47" s="2477">
        <v>0</v>
      </c>
      <c r="W47" s="2477">
        <v>13.256979855873658</v>
      </c>
      <c r="X47" s="2477">
        <v>0</v>
      </c>
      <c r="Y47" s="2477">
        <v>17.382378475148464</v>
      </c>
      <c r="Z47" s="2477">
        <v>0</v>
      </c>
      <c r="AA47" s="2477">
        <v>20.057340783011679</v>
      </c>
      <c r="AB47" s="2477">
        <v>0</v>
      </c>
      <c r="AC47" s="2477">
        <v>14.467755855512761</v>
      </c>
      <c r="AD47" s="2477">
        <v>0.17637813958679513</v>
      </c>
      <c r="AE47" s="2477">
        <v>22.739310989270667</v>
      </c>
      <c r="AF47" s="2477">
        <v>1.327473039011781</v>
      </c>
      <c r="AG47" s="2477">
        <v>13.777155157224295</v>
      </c>
      <c r="AH47" s="2477">
        <v>0.40860151613395507</v>
      </c>
      <c r="AI47" s="2477">
        <v>14.187557095653656</v>
      </c>
      <c r="AJ47" s="2477">
        <v>0</v>
      </c>
      <c r="AK47" s="2477">
        <v>3.6211568396673623</v>
      </c>
      <c r="AL47" s="2477">
        <v>1.7307361416494511</v>
      </c>
      <c r="AM47" s="2477">
        <v>7.911869997200963</v>
      </c>
      <c r="AN47" s="2477">
        <v>0</v>
      </c>
      <c r="AO47" s="2477">
        <v>9.4939474389648613</v>
      </c>
      <c r="AP47" s="2477">
        <v>0.12245190738366594</v>
      </c>
      <c r="AQ47" s="2477">
        <v>13.332886442823504</v>
      </c>
      <c r="AR47" s="2477">
        <v>0</v>
      </c>
      <c r="AS47" s="2477">
        <v>17.489005993780115</v>
      </c>
      <c r="AT47" s="2477">
        <v>0.18837410318479167</v>
      </c>
      <c r="AU47" s="2451">
        <v>7.7110311217445933</v>
      </c>
      <c r="AV47" s="2451">
        <v>0.92980134519451751</v>
      </c>
      <c r="AW47" s="2451">
        <v>9.0089451189753262</v>
      </c>
      <c r="AX47" s="2451">
        <v>1.9242300778615244</v>
      </c>
      <c r="AY47" s="2451">
        <v>6.2854017552437007</v>
      </c>
      <c r="AZ47" s="2451">
        <v>0.85284647635826905</v>
      </c>
      <c r="BA47" s="2451">
        <v>9.1963934095912467</v>
      </c>
      <c r="BB47" s="2451">
        <v>2.2244398037078499</v>
      </c>
      <c r="BC47" s="2451">
        <v>4.4617792201822759</v>
      </c>
      <c r="BD47" s="2451">
        <v>3.0571044242334141E-2</v>
      </c>
      <c r="BE47" s="2451">
        <v>3.3216065202767062</v>
      </c>
      <c r="BF47" s="2451">
        <v>2.5239721759101452</v>
      </c>
      <c r="BG47" s="2451">
        <v>3.6525039450208103</v>
      </c>
      <c r="BH47" s="2451">
        <v>2.4600818487929814</v>
      </c>
      <c r="BI47" s="2451">
        <v>3.4505965830965817</v>
      </c>
      <c r="BJ47" s="2451">
        <v>9.765793448113719</v>
      </c>
      <c r="BK47" s="2451">
        <v>1.0119864741592441</v>
      </c>
      <c r="BL47" s="2451">
        <v>1.9165683589941431</v>
      </c>
      <c r="BM47" s="2451">
        <v>0</v>
      </c>
      <c r="BN47" s="2451">
        <v>0.88487870964251836</v>
      </c>
      <c r="BO47" s="2451">
        <v>0</v>
      </c>
      <c r="BP47" s="2451">
        <v>2.0913897742890373</v>
      </c>
      <c r="BQ47" s="2451">
        <v>0</v>
      </c>
      <c r="BR47" s="2451">
        <v>4.4575102175068144</v>
      </c>
      <c r="BS47" s="2451">
        <v>0</v>
      </c>
      <c r="BT47" s="2451">
        <v>1.6185886221937171</v>
      </c>
      <c r="BU47" s="2451">
        <v>0</v>
      </c>
      <c r="BV47" s="2451">
        <v>7.1615462374549788</v>
      </c>
      <c r="BW47" s="2451">
        <v>0</v>
      </c>
      <c r="BX47" s="2451">
        <v>0</v>
      </c>
      <c r="BY47" s="2451">
        <v>0</v>
      </c>
      <c r="BZ47" s="2451">
        <v>1.0138858860183351</v>
      </c>
      <c r="CA47" s="2451">
        <v>0</v>
      </c>
      <c r="CB47" s="2451">
        <v>5.2755247171087083</v>
      </c>
      <c r="CC47" s="2451">
        <v>0</v>
      </c>
      <c r="CD47" s="2451">
        <v>2.0274501417016526</v>
      </c>
      <c r="CE47" s="2451">
        <v>0</v>
      </c>
      <c r="CF47" s="2451">
        <v>0.78351367409338568</v>
      </c>
      <c r="CG47" s="2451">
        <v>0.39712405430592912</v>
      </c>
      <c r="CH47" s="2451">
        <v>0.995595547926451</v>
      </c>
      <c r="CI47" s="2451">
        <v>0.39712405430592912</v>
      </c>
      <c r="CJ47" s="2451">
        <v>8.0595382278763221</v>
      </c>
      <c r="CK47" s="2451">
        <v>0.39712405430592912</v>
      </c>
      <c r="CL47" s="2451">
        <v>0.75847942813234914</v>
      </c>
      <c r="CM47" s="2451">
        <v>0.70894173353237544</v>
      </c>
      <c r="CN47" s="2451">
        <v>8.0217256950923694</v>
      </c>
      <c r="CO47" s="2451">
        <v>2.8203819570246087</v>
      </c>
      <c r="CP47" s="2451">
        <v>1.7390396960322547</v>
      </c>
      <c r="CQ47" s="2451">
        <v>2.5716676502046987</v>
      </c>
      <c r="CR47" s="2451">
        <v>0.57839454320805517</v>
      </c>
      <c r="CS47" s="2451">
        <v>6.1798249333586979</v>
      </c>
      <c r="CT47" s="2451">
        <v>1.9176421241785873</v>
      </c>
      <c r="CU47" s="2451">
        <v>2.1936544419363386</v>
      </c>
      <c r="CV47" s="2451">
        <v>1.979417032982097</v>
      </c>
      <c r="CW47" s="2451">
        <v>2.5365751614964314</v>
      </c>
      <c r="CX47" s="2451">
        <v>8.0874411370803992E-2</v>
      </c>
      <c r="CY47" s="2451">
        <v>1.2976086378408103</v>
      </c>
      <c r="CZ47" s="2451">
        <v>0</v>
      </c>
      <c r="DA47" s="2451">
        <v>5.7633751817342249</v>
      </c>
      <c r="DB47" s="2451">
        <v>0.66944487623785021</v>
      </c>
      <c r="DC47" s="2451">
        <v>6.262107777046646</v>
      </c>
      <c r="DD47" s="2451">
        <v>0.12269980995679164</v>
      </c>
      <c r="DE47" s="2451">
        <v>4.1555089950797104</v>
      </c>
      <c r="DF47" s="2451">
        <v>0</v>
      </c>
      <c r="DG47" s="2451">
        <v>3.4013633858701646</v>
      </c>
      <c r="DH47" s="2451">
        <v>0</v>
      </c>
      <c r="DI47" s="2445"/>
      <c r="DJ47" s="2445"/>
      <c r="DK47" s="2445"/>
      <c r="DL47" s="2445"/>
    </row>
    <row r="48" spans="1:116" ht="16.5" x14ac:dyDescent="0.3">
      <c r="A48" s="2435" t="s">
        <v>5273</v>
      </c>
      <c r="B48" s="2446" t="s">
        <v>3888</v>
      </c>
      <c r="C48" s="2477">
        <v>0</v>
      </c>
      <c r="D48" s="2477">
        <v>0</v>
      </c>
      <c r="E48" s="2477">
        <v>0</v>
      </c>
      <c r="F48" s="2477">
        <v>0</v>
      </c>
      <c r="G48" s="2477">
        <v>0</v>
      </c>
      <c r="H48" s="2477">
        <v>0</v>
      </c>
      <c r="I48" s="2477">
        <v>0</v>
      </c>
      <c r="J48" s="2477">
        <v>0</v>
      </c>
      <c r="K48" s="2477">
        <v>0</v>
      </c>
      <c r="L48" s="2477">
        <v>0</v>
      </c>
      <c r="M48" s="2477">
        <v>0</v>
      </c>
      <c r="N48" s="2477">
        <v>0</v>
      </c>
      <c r="O48" s="2477">
        <v>0</v>
      </c>
      <c r="P48" s="2477">
        <v>0</v>
      </c>
      <c r="Q48" s="2477">
        <v>0</v>
      </c>
      <c r="R48" s="2477">
        <v>0</v>
      </c>
      <c r="S48" s="2477">
        <v>0</v>
      </c>
      <c r="T48" s="2477">
        <v>0</v>
      </c>
      <c r="U48" s="2477">
        <v>0</v>
      </c>
      <c r="V48" s="2477">
        <v>0</v>
      </c>
      <c r="W48" s="2477">
        <v>0</v>
      </c>
      <c r="X48" s="2477">
        <v>0</v>
      </c>
      <c r="Y48" s="2477">
        <v>0</v>
      </c>
      <c r="Z48" s="2477">
        <v>0</v>
      </c>
      <c r="AA48" s="2477">
        <v>0</v>
      </c>
      <c r="AB48" s="2477">
        <v>0</v>
      </c>
      <c r="AC48" s="2477">
        <v>0</v>
      </c>
      <c r="AD48" s="2477">
        <v>0</v>
      </c>
      <c r="AE48" s="2477">
        <v>0</v>
      </c>
      <c r="AF48" s="2477">
        <v>0</v>
      </c>
      <c r="AG48" s="2477">
        <v>0</v>
      </c>
      <c r="AH48" s="2477">
        <v>0</v>
      </c>
      <c r="AI48" s="2477">
        <v>0</v>
      </c>
      <c r="AJ48" s="2477">
        <v>0</v>
      </c>
      <c r="AK48" s="2477">
        <v>0</v>
      </c>
      <c r="AL48" s="2477">
        <v>0</v>
      </c>
      <c r="AM48" s="2477">
        <v>0</v>
      </c>
      <c r="AN48" s="2477">
        <v>0</v>
      </c>
      <c r="AO48" s="2477">
        <v>0</v>
      </c>
      <c r="AP48" s="2477">
        <v>0</v>
      </c>
      <c r="AQ48" s="2477">
        <v>0</v>
      </c>
      <c r="AR48" s="2477">
        <v>0</v>
      </c>
      <c r="AS48" s="2477">
        <v>0</v>
      </c>
      <c r="AT48" s="2477">
        <v>0</v>
      </c>
      <c r="AU48" s="2451">
        <v>0</v>
      </c>
      <c r="AV48" s="2451">
        <v>0</v>
      </c>
      <c r="AW48" s="2451">
        <v>0</v>
      </c>
      <c r="AX48" s="2451">
        <v>0</v>
      </c>
      <c r="AY48" s="2451">
        <v>0</v>
      </c>
      <c r="AZ48" s="2451">
        <v>0</v>
      </c>
      <c r="BA48" s="2451">
        <v>0</v>
      </c>
      <c r="BB48" s="2451">
        <v>0</v>
      </c>
      <c r="BC48" s="2451">
        <v>0</v>
      </c>
      <c r="BD48" s="2451">
        <v>0</v>
      </c>
      <c r="BE48" s="2451">
        <v>0</v>
      </c>
      <c r="BF48" s="2451">
        <v>0</v>
      </c>
      <c r="BG48" s="2451">
        <v>0</v>
      </c>
      <c r="BH48" s="2451">
        <v>0</v>
      </c>
      <c r="BI48" s="2451">
        <v>0</v>
      </c>
      <c r="BJ48" s="2451">
        <v>0</v>
      </c>
      <c r="BK48" s="2451">
        <v>0</v>
      </c>
      <c r="BL48" s="2451">
        <v>0</v>
      </c>
      <c r="BM48" s="2451">
        <v>0</v>
      </c>
      <c r="BN48" s="2451">
        <v>0</v>
      </c>
      <c r="BO48" s="2451">
        <v>0</v>
      </c>
      <c r="BP48" s="2451">
        <v>0</v>
      </c>
      <c r="BQ48" s="2451">
        <v>0</v>
      </c>
      <c r="BR48" s="2451">
        <v>0</v>
      </c>
      <c r="BS48" s="2451">
        <v>0</v>
      </c>
      <c r="BT48" s="2451">
        <v>0</v>
      </c>
      <c r="BU48" s="2451">
        <v>0</v>
      </c>
      <c r="BV48" s="2451">
        <v>0</v>
      </c>
      <c r="BW48" s="2451">
        <v>0</v>
      </c>
      <c r="BX48" s="2451">
        <v>0</v>
      </c>
      <c r="BY48" s="2451">
        <v>0</v>
      </c>
      <c r="BZ48" s="2451">
        <v>0</v>
      </c>
      <c r="CA48" s="2451">
        <v>0</v>
      </c>
      <c r="CB48" s="2451">
        <v>0</v>
      </c>
      <c r="CC48" s="2451">
        <v>0</v>
      </c>
      <c r="CD48" s="2451">
        <v>0</v>
      </c>
      <c r="CE48" s="2451">
        <v>0</v>
      </c>
      <c r="CF48" s="2451">
        <v>0</v>
      </c>
      <c r="CG48" s="2451">
        <v>0</v>
      </c>
      <c r="CH48" s="2451">
        <v>0</v>
      </c>
      <c r="CI48" s="2451">
        <v>0</v>
      </c>
      <c r="CJ48" s="2451">
        <v>0</v>
      </c>
      <c r="CK48" s="2451">
        <v>0</v>
      </c>
      <c r="CL48" s="2451">
        <v>0</v>
      </c>
      <c r="CM48" s="2451">
        <v>0</v>
      </c>
      <c r="CN48" s="2451">
        <v>0</v>
      </c>
      <c r="CO48" s="2451">
        <v>0</v>
      </c>
      <c r="CP48" s="2451">
        <v>0</v>
      </c>
      <c r="CQ48" s="2451">
        <v>0</v>
      </c>
      <c r="CR48" s="2451">
        <v>0</v>
      </c>
      <c r="CS48" s="2451">
        <v>0</v>
      </c>
      <c r="CT48" s="2451">
        <v>0</v>
      </c>
      <c r="CU48" s="2451">
        <v>0</v>
      </c>
      <c r="CV48" s="2451">
        <v>0</v>
      </c>
      <c r="CW48" s="2451">
        <v>0</v>
      </c>
      <c r="CX48" s="2451">
        <v>0</v>
      </c>
      <c r="CY48" s="2451">
        <v>0</v>
      </c>
      <c r="CZ48" s="2451">
        <v>0</v>
      </c>
      <c r="DA48" s="2451">
        <v>0</v>
      </c>
      <c r="DB48" s="2451">
        <v>0</v>
      </c>
      <c r="DC48" s="2451">
        <v>0</v>
      </c>
      <c r="DD48" s="2451">
        <v>0</v>
      </c>
      <c r="DE48" s="2451">
        <v>0</v>
      </c>
      <c r="DF48" s="2451">
        <v>0</v>
      </c>
      <c r="DG48" s="2451">
        <v>0</v>
      </c>
      <c r="DH48" s="2451">
        <v>0</v>
      </c>
      <c r="DI48" s="2445"/>
      <c r="DJ48" s="2445"/>
      <c r="DK48" s="2445"/>
      <c r="DL48" s="2445"/>
    </row>
    <row r="49" spans="1:116" ht="16.5" x14ac:dyDescent="0.3">
      <c r="A49" s="2435" t="s">
        <v>5274</v>
      </c>
      <c r="B49" s="2446" t="s">
        <v>5275</v>
      </c>
      <c r="C49" s="2477">
        <v>0.28053888477260008</v>
      </c>
      <c r="D49" s="2477">
        <v>1.09786749988049</v>
      </c>
      <c r="E49" s="2477">
        <v>1.0148952268774658</v>
      </c>
      <c r="F49" s="2477">
        <v>0.1040394814044725</v>
      </c>
      <c r="G49" s="2477">
        <v>0.23358894522730164</v>
      </c>
      <c r="H49" s="2477">
        <v>0</v>
      </c>
      <c r="I49" s="2477">
        <v>0</v>
      </c>
      <c r="J49" s="2477">
        <v>0</v>
      </c>
      <c r="K49" s="2477">
        <v>0.21965798973335787</v>
      </c>
      <c r="L49" s="2477">
        <v>0</v>
      </c>
      <c r="M49" s="2477">
        <v>0.43265117945681258</v>
      </c>
      <c r="N49" s="2477">
        <v>0</v>
      </c>
      <c r="O49" s="2477">
        <v>1.5107633830752305</v>
      </c>
      <c r="P49" s="2477">
        <v>0</v>
      </c>
      <c r="Q49" s="2477">
        <v>0.41077249328785737</v>
      </c>
      <c r="R49" s="2477">
        <v>0.52367828707250652</v>
      </c>
      <c r="S49" s="2477">
        <v>1.5747492860777788</v>
      </c>
      <c r="T49" s="2477">
        <v>0.54442699955257856</v>
      </c>
      <c r="U49" s="2477">
        <v>0.24006349797912874</v>
      </c>
      <c r="V49" s="2477">
        <v>8.6570815861484505</v>
      </c>
      <c r="W49" s="2477">
        <v>1.2878974444222895</v>
      </c>
      <c r="X49" s="2477">
        <v>2.6808062259438059</v>
      </c>
      <c r="Y49" s="2477">
        <v>0.31491661803224075</v>
      </c>
      <c r="Z49" s="2477">
        <v>1.7777074939669515</v>
      </c>
      <c r="AA49" s="2477">
        <v>0.53249055392464251</v>
      </c>
      <c r="AB49" s="2477">
        <v>0.24372062756961246</v>
      </c>
      <c r="AC49" s="2477">
        <v>3.7630865014281242E-2</v>
      </c>
      <c r="AD49" s="2477">
        <v>0</v>
      </c>
      <c r="AE49" s="2477">
        <v>0.33150631732187957</v>
      </c>
      <c r="AF49" s="2477">
        <v>0.33150631732187957</v>
      </c>
      <c r="AG49" s="2477">
        <v>0.86797519184427419</v>
      </c>
      <c r="AH49" s="2477">
        <v>0.70743093986301253</v>
      </c>
      <c r="AI49" s="2477">
        <v>0.23452092322625034</v>
      </c>
      <c r="AJ49" s="2477">
        <v>0</v>
      </c>
      <c r="AK49" s="2477">
        <v>0.3174076791088038</v>
      </c>
      <c r="AL49" s="2477">
        <v>0.3174076791088038</v>
      </c>
      <c r="AM49" s="2477">
        <v>0.44908204202831192</v>
      </c>
      <c r="AN49" s="2477">
        <v>0.44908204202831192</v>
      </c>
      <c r="AO49" s="2477">
        <v>0</v>
      </c>
      <c r="AP49" s="2477">
        <v>0</v>
      </c>
      <c r="AQ49" s="2477">
        <v>0.32295069765040918</v>
      </c>
      <c r="AR49" s="2477">
        <v>0.32295069765040918</v>
      </c>
      <c r="AS49" s="2477">
        <v>1.2100043321842375</v>
      </c>
      <c r="AT49" s="2477">
        <v>1.2100043321842375</v>
      </c>
      <c r="AU49" s="2451">
        <v>0.24114553222467658</v>
      </c>
      <c r="AV49" s="2451">
        <v>0.26691581851760637</v>
      </c>
      <c r="AW49" s="2451">
        <v>0.32765078323577324</v>
      </c>
      <c r="AX49" s="2451">
        <v>0.32765078323577324</v>
      </c>
      <c r="AY49" s="2451">
        <v>0.14416034490678564</v>
      </c>
      <c r="AZ49" s="2451">
        <v>0.14416034490678564</v>
      </c>
      <c r="BA49" s="2451">
        <v>0</v>
      </c>
      <c r="BB49" s="2451">
        <v>0</v>
      </c>
      <c r="BC49" s="2451">
        <v>0</v>
      </c>
      <c r="BD49" s="2451">
        <v>0</v>
      </c>
      <c r="BE49" s="2451">
        <v>3.5656177775618789E-2</v>
      </c>
      <c r="BF49" s="2451">
        <v>3.5656177775618789E-2</v>
      </c>
      <c r="BG49" s="2451">
        <v>0</v>
      </c>
      <c r="BH49" s="2451">
        <v>0</v>
      </c>
      <c r="BI49" s="2451">
        <v>0</v>
      </c>
      <c r="BJ49" s="2451">
        <v>0</v>
      </c>
      <c r="BK49" s="2451">
        <v>0</v>
      </c>
      <c r="BL49" s="2451">
        <v>0</v>
      </c>
      <c r="BM49" s="2451">
        <v>0</v>
      </c>
      <c r="BN49" s="2451">
        <v>0</v>
      </c>
      <c r="BO49" s="2451">
        <v>0</v>
      </c>
      <c r="BP49" s="2451">
        <v>0</v>
      </c>
      <c r="BQ49" s="2451">
        <v>0</v>
      </c>
      <c r="BR49" s="2451">
        <v>0</v>
      </c>
      <c r="BS49" s="2451">
        <v>0</v>
      </c>
      <c r="BT49" s="2451">
        <v>0</v>
      </c>
      <c r="BU49" s="2451">
        <v>0</v>
      </c>
      <c r="BV49" s="2451">
        <v>0</v>
      </c>
      <c r="BW49" s="2451">
        <v>0</v>
      </c>
      <c r="BX49" s="2451">
        <v>0</v>
      </c>
      <c r="BY49" s="2451">
        <v>0</v>
      </c>
      <c r="BZ49" s="2451">
        <v>0</v>
      </c>
      <c r="CA49" s="2451">
        <v>0</v>
      </c>
      <c r="CB49" s="2451">
        <v>0</v>
      </c>
      <c r="CC49" s="2451">
        <v>0</v>
      </c>
      <c r="CD49" s="2451">
        <v>0</v>
      </c>
      <c r="CE49" s="2451">
        <v>0</v>
      </c>
      <c r="CF49" s="2451">
        <v>0</v>
      </c>
      <c r="CG49" s="2451">
        <v>0</v>
      </c>
      <c r="CH49" s="2451">
        <v>0</v>
      </c>
      <c r="CI49" s="2451">
        <v>0</v>
      </c>
      <c r="CJ49" s="2451">
        <v>0</v>
      </c>
      <c r="CK49" s="2451">
        <v>0</v>
      </c>
      <c r="CL49" s="2451">
        <v>0</v>
      </c>
      <c r="CM49" s="2451">
        <v>8.847849412203769E-2</v>
      </c>
      <c r="CN49" s="2451">
        <v>8.847849412203769E-2</v>
      </c>
      <c r="CO49" s="2451">
        <v>2.0165616900309356E-2</v>
      </c>
      <c r="CP49" s="2451">
        <v>2.0165616900309356E-2</v>
      </c>
      <c r="CQ49" s="2451">
        <v>0</v>
      </c>
      <c r="CR49" s="2451">
        <v>0</v>
      </c>
      <c r="CS49" s="2451">
        <v>1.3317143832900518</v>
      </c>
      <c r="CT49" s="2451">
        <v>1.3317143832900518</v>
      </c>
      <c r="CU49" s="2451">
        <v>0.26899280772780859</v>
      </c>
      <c r="CV49" s="2451">
        <v>0.26899280772780859</v>
      </c>
      <c r="CW49" s="2451">
        <v>0.8402280163622432</v>
      </c>
      <c r="CX49" s="2451">
        <v>0.4353784621401432</v>
      </c>
      <c r="CY49" s="2451">
        <v>0</v>
      </c>
      <c r="CZ49" s="2451">
        <v>0</v>
      </c>
      <c r="DA49" s="2451">
        <v>0.16575189963698875</v>
      </c>
      <c r="DB49" s="2451">
        <v>0.16575189963698875</v>
      </c>
      <c r="DC49" s="2451">
        <v>1.4112442998541317</v>
      </c>
      <c r="DD49" s="2451">
        <v>0.64785039504139075</v>
      </c>
      <c r="DE49" s="2451">
        <v>0.37641696927233165</v>
      </c>
      <c r="DF49" s="2451">
        <v>0.37641696927233159</v>
      </c>
      <c r="DG49" s="2451">
        <v>0.42016246004629115</v>
      </c>
      <c r="DH49" s="2451">
        <v>0.42016246004629121</v>
      </c>
      <c r="DI49" s="2445"/>
      <c r="DJ49" s="2445"/>
      <c r="DK49" s="2445"/>
      <c r="DL49" s="2445"/>
    </row>
    <row r="50" spans="1:116" s="2424" customFormat="1" ht="16.5" x14ac:dyDescent="0.3">
      <c r="A50" s="2435" t="s">
        <v>5276</v>
      </c>
      <c r="B50" s="2446" t="s">
        <v>3889</v>
      </c>
      <c r="C50" s="2477"/>
      <c r="D50" s="2477"/>
      <c r="E50" s="2477"/>
      <c r="F50" s="2477"/>
      <c r="G50" s="2477"/>
      <c r="H50" s="2477"/>
      <c r="I50" s="2477"/>
      <c r="J50" s="2477"/>
      <c r="K50" s="2477">
        <v>0</v>
      </c>
      <c r="L50" s="2477">
        <v>0</v>
      </c>
      <c r="M50" s="2477">
        <v>0</v>
      </c>
      <c r="N50" s="2477">
        <v>0</v>
      </c>
      <c r="O50" s="2477">
        <v>0</v>
      </c>
      <c r="P50" s="2477">
        <v>0</v>
      </c>
      <c r="Q50" s="2477">
        <v>0</v>
      </c>
      <c r="R50" s="2477">
        <v>0</v>
      </c>
      <c r="S50" s="2477">
        <v>0</v>
      </c>
      <c r="T50" s="2477">
        <v>0</v>
      </c>
      <c r="U50" s="2477">
        <v>0</v>
      </c>
      <c r="V50" s="2477">
        <v>0</v>
      </c>
      <c r="W50" s="2477">
        <v>0</v>
      </c>
      <c r="X50" s="2477">
        <v>0</v>
      </c>
      <c r="Y50" s="2477">
        <v>0</v>
      </c>
      <c r="Z50" s="2477">
        <v>0</v>
      </c>
      <c r="AA50" s="2477">
        <v>0</v>
      </c>
      <c r="AB50" s="2477">
        <v>0</v>
      </c>
      <c r="AC50" s="2477">
        <v>0</v>
      </c>
      <c r="AD50" s="2477">
        <v>0</v>
      </c>
      <c r="AE50" s="2477">
        <v>0</v>
      </c>
      <c r="AF50" s="2477">
        <v>0</v>
      </c>
      <c r="AG50" s="2477">
        <v>0</v>
      </c>
      <c r="AH50" s="2477">
        <v>0</v>
      </c>
      <c r="AI50" s="2477">
        <v>0</v>
      </c>
      <c r="AJ50" s="2477">
        <v>0</v>
      </c>
      <c r="AK50" s="2477">
        <v>0</v>
      </c>
      <c r="AL50" s="2477">
        <v>0</v>
      </c>
      <c r="AM50" s="2477">
        <v>0</v>
      </c>
      <c r="AN50" s="2477">
        <v>0</v>
      </c>
      <c r="AO50" s="2477">
        <v>0</v>
      </c>
      <c r="AP50" s="2477">
        <v>0</v>
      </c>
      <c r="AQ50" s="2477">
        <v>0</v>
      </c>
      <c r="AR50" s="2477">
        <v>0</v>
      </c>
      <c r="AS50" s="2477">
        <v>0</v>
      </c>
      <c r="AT50" s="2477">
        <v>0</v>
      </c>
      <c r="AU50" s="2451">
        <v>0</v>
      </c>
      <c r="AV50" s="2451">
        <v>0</v>
      </c>
      <c r="AW50" s="2451">
        <v>0</v>
      </c>
      <c r="AX50" s="2451">
        <v>0</v>
      </c>
      <c r="AY50" s="2451">
        <v>0</v>
      </c>
      <c r="AZ50" s="2451">
        <v>0</v>
      </c>
      <c r="BA50" s="2451">
        <v>0</v>
      </c>
      <c r="BB50" s="2451">
        <v>0</v>
      </c>
      <c r="BC50" s="2451">
        <v>0</v>
      </c>
      <c r="BD50" s="2451">
        <v>0</v>
      </c>
      <c r="BE50" s="2451">
        <v>0</v>
      </c>
      <c r="BF50" s="2451">
        <v>0</v>
      </c>
      <c r="BG50" s="2451">
        <v>0</v>
      </c>
      <c r="BH50" s="2451">
        <v>0</v>
      </c>
      <c r="BI50" s="2451">
        <v>0</v>
      </c>
      <c r="BJ50" s="2451">
        <v>0</v>
      </c>
      <c r="BK50" s="2451">
        <v>0</v>
      </c>
      <c r="BL50" s="2451">
        <v>0</v>
      </c>
      <c r="BM50" s="2451">
        <v>0</v>
      </c>
      <c r="BN50" s="2451">
        <v>0</v>
      </c>
      <c r="BO50" s="2451">
        <v>0</v>
      </c>
      <c r="BP50" s="2451">
        <v>0</v>
      </c>
      <c r="BQ50" s="2451">
        <v>0</v>
      </c>
      <c r="BR50" s="2451">
        <v>0</v>
      </c>
      <c r="BS50" s="2451">
        <v>0</v>
      </c>
      <c r="BT50" s="2451">
        <v>0</v>
      </c>
      <c r="BU50" s="2451">
        <v>0</v>
      </c>
      <c r="BV50" s="2451">
        <v>0</v>
      </c>
      <c r="BW50" s="2451">
        <v>0</v>
      </c>
      <c r="BX50" s="2451">
        <v>0</v>
      </c>
      <c r="BY50" s="2451">
        <v>0</v>
      </c>
      <c r="BZ50" s="2451">
        <v>0</v>
      </c>
      <c r="CA50" s="2451">
        <v>0</v>
      </c>
      <c r="CB50" s="2451">
        <v>0</v>
      </c>
      <c r="CC50" s="2451">
        <v>0</v>
      </c>
      <c r="CD50" s="2451">
        <v>0</v>
      </c>
      <c r="CE50" s="2451">
        <v>0</v>
      </c>
      <c r="CF50" s="2451">
        <v>0</v>
      </c>
      <c r="CG50" s="2451">
        <v>0</v>
      </c>
      <c r="CH50" s="2451">
        <v>0</v>
      </c>
      <c r="CI50" s="2451">
        <v>0</v>
      </c>
      <c r="CJ50" s="2451">
        <v>0</v>
      </c>
      <c r="CK50" s="2451">
        <v>0</v>
      </c>
      <c r="CL50" s="2451">
        <v>0</v>
      </c>
      <c r="CM50" s="2451">
        <v>0</v>
      </c>
      <c r="CN50" s="2451">
        <v>0</v>
      </c>
      <c r="CO50" s="2451">
        <v>0</v>
      </c>
      <c r="CP50" s="2451">
        <v>0</v>
      </c>
      <c r="CQ50" s="2451">
        <v>0</v>
      </c>
      <c r="CR50" s="2451">
        <v>0</v>
      </c>
      <c r="CS50" s="2451">
        <v>0</v>
      </c>
      <c r="CT50" s="2451">
        <v>0</v>
      </c>
      <c r="CU50" s="2451">
        <v>0</v>
      </c>
      <c r="CV50" s="2451">
        <v>0</v>
      </c>
      <c r="CW50" s="2451">
        <v>0</v>
      </c>
      <c r="CX50" s="2451">
        <v>0</v>
      </c>
      <c r="CY50" s="2451">
        <v>0</v>
      </c>
      <c r="CZ50" s="2451">
        <v>0</v>
      </c>
      <c r="DA50" s="2451">
        <v>0</v>
      </c>
      <c r="DB50" s="2451">
        <v>0</v>
      </c>
      <c r="DC50" s="2451">
        <v>0</v>
      </c>
      <c r="DD50" s="2451">
        <v>0</v>
      </c>
      <c r="DE50" s="2451">
        <v>0</v>
      </c>
      <c r="DF50" s="2451">
        <v>0</v>
      </c>
      <c r="DG50" s="2451">
        <v>0</v>
      </c>
      <c r="DH50" s="2451">
        <v>0</v>
      </c>
      <c r="DI50" s="2445"/>
      <c r="DJ50" s="2445"/>
      <c r="DK50" s="2445"/>
      <c r="DL50" s="2445"/>
    </row>
    <row r="51" spans="1:116" ht="16.5" x14ac:dyDescent="0.3">
      <c r="A51" s="2435" t="s">
        <v>5277</v>
      </c>
      <c r="B51" s="2446" t="s">
        <v>3890</v>
      </c>
      <c r="C51" s="2477">
        <v>0</v>
      </c>
      <c r="D51" s="2477">
        <v>0</v>
      </c>
      <c r="E51" s="2477">
        <v>0</v>
      </c>
      <c r="F51" s="2477">
        <v>0</v>
      </c>
      <c r="G51" s="2477">
        <v>0</v>
      </c>
      <c r="H51" s="2477">
        <v>0</v>
      </c>
      <c r="I51" s="2477">
        <v>0</v>
      </c>
      <c r="J51" s="2477">
        <v>0</v>
      </c>
      <c r="K51" s="2477">
        <v>0</v>
      </c>
      <c r="L51" s="2477">
        <v>0</v>
      </c>
      <c r="M51" s="2477">
        <v>0</v>
      </c>
      <c r="N51" s="2477">
        <v>0</v>
      </c>
      <c r="O51" s="2477">
        <v>0</v>
      </c>
      <c r="P51" s="2477">
        <v>0</v>
      </c>
      <c r="Q51" s="2477">
        <v>0</v>
      </c>
      <c r="R51" s="2477">
        <v>0</v>
      </c>
      <c r="S51" s="2477">
        <v>0</v>
      </c>
      <c r="T51" s="2477">
        <v>0</v>
      </c>
      <c r="U51" s="2477">
        <v>0</v>
      </c>
      <c r="V51" s="2477">
        <v>0</v>
      </c>
      <c r="W51" s="2477">
        <v>0</v>
      </c>
      <c r="X51" s="2477">
        <v>0</v>
      </c>
      <c r="Y51" s="2477">
        <v>0</v>
      </c>
      <c r="Z51" s="2477">
        <v>0</v>
      </c>
      <c r="AA51" s="2477">
        <v>0</v>
      </c>
      <c r="AB51" s="2477">
        <v>0</v>
      </c>
      <c r="AC51" s="2477">
        <v>0</v>
      </c>
      <c r="AD51" s="2477">
        <v>0</v>
      </c>
      <c r="AE51" s="2477">
        <v>0</v>
      </c>
      <c r="AF51" s="2477">
        <v>0</v>
      </c>
      <c r="AG51" s="2477">
        <v>0</v>
      </c>
      <c r="AH51" s="2477">
        <v>0</v>
      </c>
      <c r="AI51" s="2477">
        <v>0</v>
      </c>
      <c r="AJ51" s="2477">
        <v>0</v>
      </c>
      <c r="AK51" s="2477">
        <v>0</v>
      </c>
      <c r="AL51" s="2477">
        <v>0</v>
      </c>
      <c r="AM51" s="2477">
        <v>0</v>
      </c>
      <c r="AN51" s="2477">
        <v>0</v>
      </c>
      <c r="AO51" s="2477">
        <v>0</v>
      </c>
      <c r="AP51" s="2477">
        <v>0</v>
      </c>
      <c r="AQ51" s="2477">
        <v>0</v>
      </c>
      <c r="AR51" s="2477">
        <v>0</v>
      </c>
      <c r="AS51" s="2477">
        <v>0</v>
      </c>
      <c r="AT51" s="2477">
        <v>0</v>
      </c>
      <c r="AU51" s="2451">
        <v>0</v>
      </c>
      <c r="AV51" s="2451">
        <v>0</v>
      </c>
      <c r="AW51" s="2451">
        <v>0</v>
      </c>
      <c r="AX51" s="2451">
        <v>0</v>
      </c>
      <c r="AY51" s="2451">
        <v>0</v>
      </c>
      <c r="AZ51" s="2451">
        <v>0</v>
      </c>
      <c r="BA51" s="2451">
        <v>0</v>
      </c>
      <c r="BB51" s="2451">
        <v>0</v>
      </c>
      <c r="BC51" s="2451">
        <v>0</v>
      </c>
      <c r="BD51" s="2451">
        <v>0</v>
      </c>
      <c r="BE51" s="2451">
        <v>0</v>
      </c>
      <c r="BF51" s="2451">
        <v>0</v>
      </c>
      <c r="BG51" s="2451">
        <v>0</v>
      </c>
      <c r="BH51" s="2451">
        <v>0</v>
      </c>
      <c r="BI51" s="2451">
        <v>0</v>
      </c>
      <c r="BJ51" s="2451">
        <v>0</v>
      </c>
      <c r="BK51" s="2451">
        <v>0</v>
      </c>
      <c r="BL51" s="2451">
        <v>0</v>
      </c>
      <c r="BM51" s="2451">
        <v>0</v>
      </c>
      <c r="BN51" s="2451">
        <v>0</v>
      </c>
      <c r="BO51" s="2451">
        <v>0</v>
      </c>
      <c r="BP51" s="2451">
        <v>0</v>
      </c>
      <c r="BQ51" s="2451">
        <v>0</v>
      </c>
      <c r="BR51" s="2451">
        <v>0</v>
      </c>
      <c r="BS51" s="2451">
        <v>0</v>
      </c>
      <c r="BT51" s="2451">
        <v>0</v>
      </c>
      <c r="BU51" s="2451">
        <v>0</v>
      </c>
      <c r="BV51" s="2451">
        <v>0</v>
      </c>
      <c r="BW51" s="2451">
        <v>0</v>
      </c>
      <c r="BX51" s="2451">
        <v>0</v>
      </c>
      <c r="BY51" s="2451">
        <v>0</v>
      </c>
      <c r="BZ51" s="2451">
        <v>0</v>
      </c>
      <c r="CA51" s="2451">
        <v>0</v>
      </c>
      <c r="CB51" s="2451">
        <v>0</v>
      </c>
      <c r="CC51" s="2451">
        <v>0.1103232300867832</v>
      </c>
      <c r="CD51" s="2451">
        <v>0</v>
      </c>
      <c r="CE51" s="2451">
        <v>0</v>
      </c>
      <c r="CF51" s="2451">
        <v>0</v>
      </c>
      <c r="CG51" s="2451">
        <v>0</v>
      </c>
      <c r="CH51" s="2451">
        <v>0</v>
      </c>
      <c r="CI51" s="2451">
        <v>0</v>
      </c>
      <c r="CJ51" s="2451">
        <v>0</v>
      </c>
      <c r="CK51" s="2451">
        <v>0</v>
      </c>
      <c r="CL51" s="2451">
        <v>0.29154306470766289</v>
      </c>
      <c r="CM51" s="2451">
        <v>0</v>
      </c>
      <c r="CN51" s="2451">
        <v>0</v>
      </c>
      <c r="CO51" s="2451">
        <v>0</v>
      </c>
      <c r="CP51" s="2451">
        <v>0.41312486645671342</v>
      </c>
      <c r="CQ51" s="2451">
        <v>0</v>
      </c>
      <c r="CR51" s="2451">
        <v>0</v>
      </c>
      <c r="CS51" s="2451">
        <v>0</v>
      </c>
      <c r="CT51" s="2451">
        <v>0</v>
      </c>
      <c r="CU51" s="2451">
        <v>0.12741836725368524</v>
      </c>
      <c r="CV51" s="2451">
        <v>0</v>
      </c>
      <c r="CW51" s="2451">
        <v>0.10010391252248216</v>
      </c>
      <c r="CX51" s="2451">
        <v>0</v>
      </c>
      <c r="CY51" s="2451">
        <v>9.2287513352955222E-2</v>
      </c>
      <c r="CZ51" s="2451">
        <v>0</v>
      </c>
      <c r="DA51" s="2451">
        <v>0</v>
      </c>
      <c r="DB51" s="2451">
        <v>0</v>
      </c>
      <c r="DC51" s="2451">
        <v>0</v>
      </c>
      <c r="DD51" s="2451">
        <v>0</v>
      </c>
      <c r="DE51" s="2451">
        <v>5.5075353863359225E-2</v>
      </c>
      <c r="DF51" s="2451">
        <v>0</v>
      </c>
      <c r="DG51" s="2451">
        <v>0</v>
      </c>
      <c r="DH51" s="2451">
        <v>0</v>
      </c>
      <c r="DI51" s="2445"/>
      <c r="DJ51" s="2445"/>
      <c r="DK51" s="2445"/>
      <c r="DL51" s="2445"/>
    </row>
    <row r="52" spans="1:116" ht="16.5" x14ac:dyDescent="0.3">
      <c r="A52" s="2435" t="s">
        <v>5278</v>
      </c>
      <c r="B52" s="2446" t="s">
        <v>3891</v>
      </c>
      <c r="C52" s="2477">
        <v>0</v>
      </c>
      <c r="D52" s="2477">
        <v>0</v>
      </c>
      <c r="E52" s="2477">
        <v>0</v>
      </c>
      <c r="F52" s="2477">
        <v>0</v>
      </c>
      <c r="G52" s="2477">
        <v>0</v>
      </c>
      <c r="H52" s="2477">
        <v>0</v>
      </c>
      <c r="I52" s="2477">
        <v>0</v>
      </c>
      <c r="J52" s="2477">
        <v>0</v>
      </c>
      <c r="K52" s="2477">
        <v>0</v>
      </c>
      <c r="L52" s="2477">
        <v>0</v>
      </c>
      <c r="M52" s="2477">
        <v>0</v>
      </c>
      <c r="N52" s="2477">
        <v>0</v>
      </c>
      <c r="O52" s="2477">
        <v>0</v>
      </c>
      <c r="P52" s="2477">
        <v>0</v>
      </c>
      <c r="Q52" s="2477">
        <v>0</v>
      </c>
      <c r="R52" s="2477">
        <v>0</v>
      </c>
      <c r="S52" s="2477">
        <v>0</v>
      </c>
      <c r="T52" s="2477">
        <v>0</v>
      </c>
      <c r="U52" s="2477">
        <v>0</v>
      </c>
      <c r="V52" s="2477">
        <v>0</v>
      </c>
      <c r="W52" s="2477">
        <v>0</v>
      </c>
      <c r="X52" s="2477">
        <v>0</v>
      </c>
      <c r="Y52" s="2477">
        <v>0</v>
      </c>
      <c r="Z52" s="2477">
        <v>0</v>
      </c>
      <c r="AA52" s="2477">
        <v>0</v>
      </c>
      <c r="AB52" s="2477">
        <v>0</v>
      </c>
      <c r="AC52" s="2477">
        <v>0</v>
      </c>
      <c r="AD52" s="2477">
        <v>0</v>
      </c>
      <c r="AE52" s="2477">
        <v>0</v>
      </c>
      <c r="AF52" s="2477">
        <v>0</v>
      </c>
      <c r="AG52" s="2477">
        <v>0</v>
      </c>
      <c r="AH52" s="2477">
        <v>0</v>
      </c>
      <c r="AI52" s="2477">
        <v>0</v>
      </c>
      <c r="AJ52" s="2477">
        <v>0</v>
      </c>
      <c r="AK52" s="2477">
        <v>0</v>
      </c>
      <c r="AL52" s="2477">
        <v>0</v>
      </c>
      <c r="AM52" s="2477">
        <v>0</v>
      </c>
      <c r="AN52" s="2477">
        <v>0</v>
      </c>
      <c r="AO52" s="2477">
        <v>0</v>
      </c>
      <c r="AP52" s="2477">
        <v>0</v>
      </c>
      <c r="AQ52" s="2477">
        <v>0</v>
      </c>
      <c r="AR52" s="2477">
        <v>0</v>
      </c>
      <c r="AS52" s="2477">
        <v>0</v>
      </c>
      <c r="AT52" s="2477">
        <v>0</v>
      </c>
      <c r="AU52" s="2451">
        <v>0</v>
      </c>
      <c r="AV52" s="2451">
        <v>0</v>
      </c>
      <c r="AW52" s="2451">
        <v>0</v>
      </c>
      <c r="AX52" s="2451">
        <v>0</v>
      </c>
      <c r="AY52" s="2451">
        <v>0</v>
      </c>
      <c r="AZ52" s="2451">
        <v>0</v>
      </c>
      <c r="BA52" s="2451">
        <v>0</v>
      </c>
      <c r="BB52" s="2451">
        <v>0</v>
      </c>
      <c r="BC52" s="2451">
        <v>0</v>
      </c>
      <c r="BD52" s="2451">
        <v>0</v>
      </c>
      <c r="BE52" s="2451">
        <v>0</v>
      </c>
      <c r="BF52" s="2451">
        <v>0</v>
      </c>
      <c r="BG52" s="2451">
        <v>0</v>
      </c>
      <c r="BH52" s="2451">
        <v>0</v>
      </c>
      <c r="BI52" s="2451">
        <v>0</v>
      </c>
      <c r="BJ52" s="2451">
        <v>0</v>
      </c>
      <c r="BK52" s="2451">
        <v>0</v>
      </c>
      <c r="BL52" s="2451">
        <v>0</v>
      </c>
      <c r="BM52" s="2451">
        <v>0</v>
      </c>
      <c r="BN52" s="2451">
        <v>0</v>
      </c>
      <c r="BO52" s="2451">
        <v>0</v>
      </c>
      <c r="BP52" s="2451">
        <v>0</v>
      </c>
      <c r="BQ52" s="2451">
        <v>0</v>
      </c>
      <c r="BR52" s="2451">
        <v>0</v>
      </c>
      <c r="BS52" s="2451">
        <v>0</v>
      </c>
      <c r="BT52" s="2451">
        <v>0</v>
      </c>
      <c r="BU52" s="2451">
        <v>0</v>
      </c>
      <c r="BV52" s="2451">
        <v>0</v>
      </c>
      <c r="BW52" s="2451">
        <v>0</v>
      </c>
      <c r="BX52" s="2451">
        <v>0</v>
      </c>
      <c r="BY52" s="2451">
        <v>0</v>
      </c>
      <c r="BZ52" s="2451">
        <v>0</v>
      </c>
      <c r="CA52" s="2451">
        <v>0</v>
      </c>
      <c r="CB52" s="2451">
        <v>0</v>
      </c>
      <c r="CC52" s="2451">
        <v>0</v>
      </c>
      <c r="CD52" s="2451">
        <v>0</v>
      </c>
      <c r="CE52" s="2451">
        <v>0</v>
      </c>
      <c r="CF52" s="2451">
        <v>0</v>
      </c>
      <c r="CG52" s="2451">
        <v>0</v>
      </c>
      <c r="CH52" s="2451">
        <v>0</v>
      </c>
      <c r="CI52" s="2451">
        <v>0</v>
      </c>
      <c r="CJ52" s="2451">
        <v>0</v>
      </c>
      <c r="CK52" s="2451">
        <v>0</v>
      </c>
      <c r="CL52" s="2451">
        <v>0</v>
      </c>
      <c r="CM52" s="2451">
        <v>0</v>
      </c>
      <c r="CN52" s="2451">
        <v>0</v>
      </c>
      <c r="CO52" s="2451">
        <v>0</v>
      </c>
      <c r="CP52" s="2451">
        <v>0</v>
      </c>
      <c r="CQ52" s="2451">
        <v>0</v>
      </c>
      <c r="CR52" s="2451">
        <v>0</v>
      </c>
      <c r="CS52" s="2451">
        <v>0</v>
      </c>
      <c r="CT52" s="2451">
        <v>0</v>
      </c>
      <c r="CU52" s="2451">
        <v>0</v>
      </c>
      <c r="CV52" s="2451">
        <v>0</v>
      </c>
      <c r="CW52" s="2451">
        <v>0</v>
      </c>
      <c r="CX52" s="2451">
        <v>0</v>
      </c>
      <c r="CY52" s="2451">
        <v>0</v>
      </c>
      <c r="CZ52" s="2451">
        <v>0</v>
      </c>
      <c r="DA52" s="2451">
        <v>0</v>
      </c>
      <c r="DB52" s="2451">
        <v>0</v>
      </c>
      <c r="DC52" s="2451">
        <v>0</v>
      </c>
      <c r="DD52" s="2451">
        <v>0</v>
      </c>
      <c r="DE52" s="2451">
        <v>0</v>
      </c>
      <c r="DF52" s="2451">
        <v>0</v>
      </c>
      <c r="DG52" s="2451">
        <v>0</v>
      </c>
      <c r="DH52" s="2451">
        <v>0</v>
      </c>
      <c r="DI52" s="2445"/>
      <c r="DJ52" s="2445"/>
      <c r="DK52" s="2445"/>
      <c r="DL52" s="2445"/>
    </row>
    <row r="53" spans="1:116" ht="16.5" x14ac:dyDescent="0.3">
      <c r="A53" s="2435" t="s">
        <v>5284</v>
      </c>
      <c r="B53" s="2446" t="s">
        <v>3895</v>
      </c>
      <c r="C53" s="2477">
        <v>0.58578193400537448</v>
      </c>
      <c r="D53" s="2477">
        <v>0</v>
      </c>
      <c r="E53" s="2477">
        <v>0.57630709057395302</v>
      </c>
      <c r="F53" s="2477">
        <v>0</v>
      </c>
      <c r="G53" s="2477">
        <v>0.57710643950769291</v>
      </c>
      <c r="H53" s="2477">
        <v>0</v>
      </c>
      <c r="I53" s="2477">
        <v>0.55635281805974746</v>
      </c>
      <c r="J53" s="2477">
        <v>0</v>
      </c>
      <c r="K53" s="2477">
        <v>0.55382732368132648</v>
      </c>
      <c r="L53" s="2477">
        <v>0</v>
      </c>
      <c r="M53" s="2477">
        <v>0.55159335255450248</v>
      </c>
      <c r="N53" s="2477">
        <v>0</v>
      </c>
      <c r="O53" s="2477">
        <v>0.55981617523243699</v>
      </c>
      <c r="P53" s="2477">
        <v>0</v>
      </c>
      <c r="Q53" s="2477">
        <v>0.56231049306204606</v>
      </c>
      <c r="R53" s="2477">
        <v>0</v>
      </c>
      <c r="S53" s="2477">
        <v>0.56200633394680033</v>
      </c>
      <c r="T53" s="2477">
        <v>0</v>
      </c>
      <c r="U53" s="2477">
        <v>0.55928618320354262</v>
      </c>
      <c r="V53" s="2477">
        <v>0</v>
      </c>
      <c r="W53" s="2477">
        <v>0.56120094008919963</v>
      </c>
      <c r="X53" s="2477">
        <v>0</v>
      </c>
      <c r="Y53" s="2477">
        <v>0</v>
      </c>
      <c r="Z53" s="2477">
        <v>0</v>
      </c>
      <c r="AA53" s="2477">
        <v>0.56806001471736922</v>
      </c>
      <c r="AB53" s="2477">
        <v>0</v>
      </c>
      <c r="AC53" s="2477">
        <v>0.57209052675014405</v>
      </c>
      <c r="AD53" s="2477">
        <v>0</v>
      </c>
      <c r="AE53" s="2477">
        <v>0.56168704157848925</v>
      </c>
      <c r="AF53" s="2477">
        <v>0</v>
      </c>
      <c r="AG53" s="2477">
        <v>0</v>
      </c>
      <c r="AH53" s="2477">
        <v>0</v>
      </c>
      <c r="AI53" s="2477">
        <v>0</v>
      </c>
      <c r="AJ53" s="2477">
        <v>0</v>
      </c>
      <c r="AK53" s="2477">
        <v>0</v>
      </c>
      <c r="AL53" s="2477">
        <v>0</v>
      </c>
      <c r="AM53" s="2477">
        <v>0</v>
      </c>
      <c r="AN53" s="2477">
        <v>0</v>
      </c>
      <c r="AO53" s="2477">
        <v>0</v>
      </c>
      <c r="AP53" s="2477">
        <v>0</v>
      </c>
      <c r="AQ53" s="2477">
        <v>0</v>
      </c>
      <c r="AR53" s="2477">
        <v>0</v>
      </c>
      <c r="AS53" s="2477">
        <v>0</v>
      </c>
      <c r="AT53" s="2477">
        <v>0</v>
      </c>
      <c r="AU53" s="2451">
        <v>0</v>
      </c>
      <c r="AV53" s="2451">
        <v>0</v>
      </c>
      <c r="AW53" s="2451">
        <v>0</v>
      </c>
      <c r="AX53" s="2451">
        <v>0</v>
      </c>
      <c r="AY53" s="2451">
        <v>0</v>
      </c>
      <c r="AZ53" s="2451">
        <v>0</v>
      </c>
      <c r="BA53" s="2451">
        <v>0</v>
      </c>
      <c r="BB53" s="2451">
        <v>0</v>
      </c>
      <c r="BC53" s="2451">
        <v>0</v>
      </c>
      <c r="BD53" s="2451">
        <v>0</v>
      </c>
      <c r="BE53" s="2451">
        <v>0</v>
      </c>
      <c r="BF53" s="2451">
        <v>0</v>
      </c>
      <c r="BG53" s="2451">
        <v>0</v>
      </c>
      <c r="BH53" s="2451">
        <v>0</v>
      </c>
      <c r="BI53" s="2451">
        <v>0</v>
      </c>
      <c r="BJ53" s="2451">
        <v>0</v>
      </c>
      <c r="BK53" s="2451">
        <v>0</v>
      </c>
      <c r="BL53" s="2451">
        <v>0</v>
      </c>
      <c r="BM53" s="2451">
        <v>0</v>
      </c>
      <c r="BN53" s="2451">
        <v>0</v>
      </c>
      <c r="BO53" s="2451">
        <v>0</v>
      </c>
      <c r="BP53" s="2451">
        <v>0</v>
      </c>
      <c r="BQ53" s="2451">
        <v>0</v>
      </c>
      <c r="BR53" s="2451">
        <v>0</v>
      </c>
      <c r="BS53" s="2451">
        <v>0</v>
      </c>
      <c r="BT53" s="2451">
        <v>0</v>
      </c>
      <c r="BU53" s="2451">
        <v>0</v>
      </c>
      <c r="BV53" s="2451">
        <v>0</v>
      </c>
      <c r="BW53" s="2451">
        <v>0</v>
      </c>
      <c r="BX53" s="2451">
        <v>0</v>
      </c>
      <c r="BY53" s="2451">
        <v>0</v>
      </c>
      <c r="BZ53" s="2451">
        <v>0</v>
      </c>
      <c r="CA53" s="2451">
        <v>0</v>
      </c>
      <c r="CB53" s="2451">
        <v>0</v>
      </c>
      <c r="CC53" s="2451">
        <v>0</v>
      </c>
      <c r="CD53" s="2451">
        <v>0</v>
      </c>
      <c r="CE53" s="2451">
        <v>0</v>
      </c>
      <c r="CF53" s="2451">
        <v>0</v>
      </c>
      <c r="CG53" s="2451">
        <v>0</v>
      </c>
      <c r="CH53" s="2451">
        <v>0</v>
      </c>
      <c r="CI53" s="2451">
        <v>0</v>
      </c>
      <c r="CJ53" s="2451">
        <v>0</v>
      </c>
      <c r="CK53" s="2451">
        <v>0</v>
      </c>
      <c r="CL53" s="2451">
        <v>0</v>
      </c>
      <c r="CM53" s="2451">
        <v>0</v>
      </c>
      <c r="CN53" s="2451">
        <v>0</v>
      </c>
      <c r="CO53" s="2451">
        <v>0</v>
      </c>
      <c r="CP53" s="2451">
        <v>0</v>
      </c>
      <c r="CQ53" s="2451">
        <v>0</v>
      </c>
      <c r="CR53" s="2451">
        <v>0</v>
      </c>
      <c r="CS53" s="2451">
        <v>0</v>
      </c>
      <c r="CT53" s="2451">
        <v>0</v>
      </c>
      <c r="CU53" s="2451">
        <v>0</v>
      </c>
      <c r="CV53" s="2451">
        <v>0</v>
      </c>
      <c r="CW53" s="2451">
        <v>0</v>
      </c>
      <c r="CX53" s="2451">
        <v>0</v>
      </c>
      <c r="CY53" s="2451">
        <v>0</v>
      </c>
      <c r="CZ53" s="2451">
        <v>0</v>
      </c>
      <c r="DA53" s="2451">
        <v>0</v>
      </c>
      <c r="DB53" s="2451">
        <v>0</v>
      </c>
      <c r="DC53" s="2451">
        <v>0</v>
      </c>
      <c r="DD53" s="2451">
        <v>0</v>
      </c>
      <c r="DE53" s="2451">
        <v>0</v>
      </c>
      <c r="DF53" s="2451">
        <v>0</v>
      </c>
      <c r="DG53" s="2451">
        <v>0</v>
      </c>
      <c r="DH53" s="2451">
        <v>0</v>
      </c>
      <c r="DI53" s="2445"/>
      <c r="DJ53" s="2445"/>
      <c r="DK53" s="2445"/>
      <c r="DL53" s="2445"/>
    </row>
    <row r="54" spans="1:116" ht="17.25" thickBot="1" x14ac:dyDescent="0.35">
      <c r="A54" s="2480"/>
      <c r="B54" s="2453" t="s">
        <v>5289</v>
      </c>
      <c r="C54" s="2477">
        <v>0</v>
      </c>
      <c r="D54" s="2477">
        <v>0</v>
      </c>
      <c r="E54" s="2477">
        <v>0</v>
      </c>
      <c r="F54" s="2477">
        <v>0</v>
      </c>
      <c r="G54" s="2477">
        <v>0</v>
      </c>
      <c r="H54" s="2477">
        <v>0</v>
      </c>
      <c r="I54" s="2477">
        <v>0</v>
      </c>
      <c r="J54" s="2477">
        <v>0</v>
      </c>
      <c r="K54" s="2477">
        <v>0</v>
      </c>
      <c r="L54" s="2477">
        <v>0</v>
      </c>
      <c r="M54" s="2477">
        <v>0</v>
      </c>
      <c r="N54" s="2477">
        <v>0</v>
      </c>
      <c r="O54" s="2477">
        <v>0</v>
      </c>
      <c r="P54" s="2477">
        <v>0</v>
      </c>
      <c r="Q54" s="2477">
        <v>0</v>
      </c>
      <c r="R54" s="2477">
        <v>0</v>
      </c>
      <c r="S54" s="2483">
        <v>0</v>
      </c>
      <c r="T54" s="2483">
        <v>0</v>
      </c>
      <c r="U54" s="2483">
        <v>0</v>
      </c>
      <c r="V54" s="2483">
        <v>0</v>
      </c>
      <c r="W54" s="2483">
        <v>0</v>
      </c>
      <c r="X54" s="2483">
        <v>0</v>
      </c>
      <c r="Y54" s="2483">
        <v>0.56676791767978629</v>
      </c>
      <c r="Z54" s="2483">
        <v>0</v>
      </c>
      <c r="AA54" s="2483">
        <v>0</v>
      </c>
      <c r="AB54" s="2483">
        <v>0</v>
      </c>
      <c r="AC54" s="2483">
        <v>0</v>
      </c>
      <c r="AD54" s="2483">
        <v>0</v>
      </c>
      <c r="AE54" s="2483">
        <v>0</v>
      </c>
      <c r="AF54" s="2483">
        <v>0</v>
      </c>
      <c r="AG54" s="2483">
        <v>0.55980632809692299</v>
      </c>
      <c r="AH54" s="2483">
        <v>0</v>
      </c>
      <c r="AI54" s="2483">
        <v>0.55525566154546502</v>
      </c>
      <c r="AJ54" s="2483">
        <v>0</v>
      </c>
      <c r="AK54" s="2483">
        <v>0.55667811282022084</v>
      </c>
      <c r="AL54" s="2483">
        <v>0</v>
      </c>
      <c r="AM54" s="2483">
        <v>0.54878497963610895</v>
      </c>
      <c r="AN54" s="2483">
        <v>0</v>
      </c>
      <c r="AO54" s="2483">
        <v>0.55039137475143562</v>
      </c>
      <c r="AP54" s="2483">
        <v>0</v>
      </c>
      <c r="AQ54" s="2483">
        <v>0</v>
      </c>
      <c r="AR54" s="2483">
        <v>0</v>
      </c>
      <c r="AS54" s="2483">
        <v>0</v>
      </c>
      <c r="AT54" s="2483">
        <v>0</v>
      </c>
      <c r="AU54" s="2458">
        <v>0</v>
      </c>
      <c r="AV54" s="2458">
        <v>0</v>
      </c>
      <c r="AW54" s="2458">
        <v>0</v>
      </c>
      <c r="AX54" s="2458">
        <v>0</v>
      </c>
      <c r="AY54" s="2458">
        <v>0</v>
      </c>
      <c r="AZ54" s="2458">
        <v>0</v>
      </c>
      <c r="BA54" s="2458">
        <v>0.50187070803332223</v>
      </c>
      <c r="BB54" s="2458">
        <v>0</v>
      </c>
      <c r="BC54" s="2458">
        <v>0.47790427822360027</v>
      </c>
      <c r="BD54" s="2458">
        <v>0</v>
      </c>
      <c r="BE54" s="2458">
        <v>0</v>
      </c>
      <c r="BF54" s="2458">
        <v>0</v>
      </c>
      <c r="BG54" s="2458">
        <v>0.472619777118227</v>
      </c>
      <c r="BH54" s="2458">
        <v>0</v>
      </c>
      <c r="BI54" s="2458">
        <v>0</v>
      </c>
      <c r="BJ54" s="2458">
        <v>0</v>
      </c>
      <c r="BK54" s="2458">
        <v>0.50816199544451024</v>
      </c>
      <c r="BL54" s="2458">
        <v>0</v>
      </c>
      <c r="BM54" s="2458">
        <v>0</v>
      </c>
      <c r="BN54" s="2458">
        <v>0</v>
      </c>
      <c r="BO54" s="2458">
        <v>0.50114316447820129</v>
      </c>
      <c r="BP54" s="2458">
        <v>0</v>
      </c>
      <c r="BQ54" s="2458">
        <v>0</v>
      </c>
      <c r="BR54" s="2458">
        <v>0</v>
      </c>
      <c r="BS54" s="2458">
        <v>0</v>
      </c>
      <c r="BT54" s="2458">
        <v>0</v>
      </c>
      <c r="BU54" s="2458">
        <v>0</v>
      </c>
      <c r="BV54" s="2458">
        <v>0</v>
      </c>
      <c r="BW54" s="2458">
        <v>0</v>
      </c>
      <c r="BX54" s="2458">
        <v>0</v>
      </c>
      <c r="BY54" s="2458">
        <v>0</v>
      </c>
      <c r="BZ54" s="2458">
        <v>0</v>
      </c>
      <c r="CA54" s="2458">
        <v>0</v>
      </c>
      <c r="CB54" s="2458">
        <v>0</v>
      </c>
      <c r="CC54" s="2458">
        <v>0</v>
      </c>
      <c r="CD54" s="2458">
        <v>0</v>
      </c>
      <c r="CE54" s="2458">
        <v>0</v>
      </c>
      <c r="CF54" s="2458">
        <v>0</v>
      </c>
      <c r="CG54" s="2458">
        <v>0</v>
      </c>
      <c r="CH54" s="2458">
        <v>0</v>
      </c>
      <c r="CI54" s="2458">
        <v>0</v>
      </c>
      <c r="CJ54" s="2458">
        <v>0</v>
      </c>
      <c r="CK54" s="2458">
        <v>0</v>
      </c>
      <c r="CL54" s="2458">
        <v>0</v>
      </c>
      <c r="CM54" s="2458">
        <v>0</v>
      </c>
      <c r="CN54" s="2458">
        <v>0</v>
      </c>
      <c r="CO54" s="2458">
        <v>0</v>
      </c>
      <c r="CP54" s="2458">
        <v>0</v>
      </c>
      <c r="CQ54" s="2458">
        <v>0</v>
      </c>
      <c r="CR54" s="2458">
        <v>0</v>
      </c>
      <c r="CS54" s="2458">
        <v>0</v>
      </c>
      <c r="CT54" s="2458">
        <v>0</v>
      </c>
      <c r="CU54" s="2458">
        <v>0</v>
      </c>
      <c r="CV54" s="2458">
        <v>0</v>
      </c>
      <c r="CW54" s="2458">
        <v>0</v>
      </c>
      <c r="CX54" s="2458">
        <v>0</v>
      </c>
      <c r="CY54" s="2458">
        <v>0</v>
      </c>
      <c r="CZ54" s="2458">
        <v>0</v>
      </c>
      <c r="DA54" s="2458">
        <v>0</v>
      </c>
      <c r="DB54" s="2458">
        <v>0</v>
      </c>
      <c r="DC54" s="2458">
        <v>0</v>
      </c>
      <c r="DD54" s="2458">
        <v>0</v>
      </c>
      <c r="DE54" s="2458">
        <v>0</v>
      </c>
      <c r="DF54" s="2458">
        <v>0</v>
      </c>
      <c r="DG54" s="2458">
        <v>0</v>
      </c>
      <c r="DH54" s="2458">
        <v>0</v>
      </c>
      <c r="DI54" s="2445"/>
      <c r="DJ54" s="2445"/>
      <c r="DK54" s="2445"/>
      <c r="DL54" s="2445"/>
    </row>
    <row r="55" spans="1:116" ht="17.25" thickBot="1" x14ac:dyDescent="0.35">
      <c r="A55" s="2486"/>
      <c r="B55" s="2460" t="s">
        <v>5304</v>
      </c>
      <c r="C55" s="2487">
        <v>22.994970005741756</v>
      </c>
      <c r="D55" s="2487">
        <v>4.2069666448451395</v>
      </c>
      <c r="E55" s="2487">
        <v>12.699335843552243</v>
      </c>
      <c r="F55" s="2487">
        <v>2.7552670057262705</v>
      </c>
      <c r="G55" s="2487">
        <v>10.873507856314106</v>
      </c>
      <c r="H55" s="2487">
        <v>2.3050972961607714</v>
      </c>
      <c r="I55" s="2487">
        <v>4.9912591472741257</v>
      </c>
      <c r="J55" s="2487">
        <v>1.768081194878381</v>
      </c>
      <c r="K55" s="2487">
        <v>17.997534929849685</v>
      </c>
      <c r="L55" s="2487">
        <v>1.4224323589180001</v>
      </c>
      <c r="M55" s="2487">
        <v>16.797329625602003</v>
      </c>
      <c r="N55" s="2487">
        <v>2.0618153534576735</v>
      </c>
      <c r="O55" s="2487">
        <v>8.4005963330203031</v>
      </c>
      <c r="P55" s="2487">
        <v>1.5925186204915209</v>
      </c>
      <c r="Q55" s="2487">
        <v>7.1422895162740003</v>
      </c>
      <c r="R55" s="2487">
        <v>1.2655905468568434</v>
      </c>
      <c r="S55" s="2466">
        <v>11.545208607278276</v>
      </c>
      <c r="T55" s="2466">
        <v>0.76649925858315626</v>
      </c>
      <c r="U55" s="2466">
        <v>14.115188076475567</v>
      </c>
      <c r="V55" s="2466">
        <v>8.6570815861484505</v>
      </c>
      <c r="W55" s="2466">
        <v>15.717458962830019</v>
      </c>
      <c r="X55" s="2466">
        <v>2.6808062259438059</v>
      </c>
      <c r="Y55" s="2466">
        <v>18.960323942245559</v>
      </c>
      <c r="Z55" s="2466">
        <v>1.8297350124121663</v>
      </c>
      <c r="AA55" s="2466">
        <v>21.731573125639883</v>
      </c>
      <c r="AB55" s="2466">
        <v>1.4252145762355226</v>
      </c>
      <c r="AC55" s="2466">
        <v>15.914219882303824</v>
      </c>
      <c r="AD55" s="2466">
        <v>0.17637813958679513</v>
      </c>
      <c r="AE55" s="2466">
        <v>23.762664405102115</v>
      </c>
      <c r="AF55" s="2466">
        <v>1.743759916820256</v>
      </c>
      <c r="AG55" s="2466">
        <v>16.153540996705534</v>
      </c>
      <c r="AH55" s="2466">
        <v>1.1160324559969677</v>
      </c>
      <c r="AI55" s="2466">
        <v>15.663190678851347</v>
      </c>
      <c r="AJ55" s="2466">
        <v>0</v>
      </c>
      <c r="AK55" s="2466">
        <v>4.9144869151757478</v>
      </c>
      <c r="AL55" s="2466">
        <v>2.3069202445496457</v>
      </c>
      <c r="AM55" s="2466">
        <v>9.3752393027398817</v>
      </c>
      <c r="AN55" s="2466">
        <v>2.8416483494495237</v>
      </c>
      <c r="AO55" s="2466">
        <v>11.096798401226859</v>
      </c>
      <c r="AP55" s="2466">
        <v>0.28738886942867048</v>
      </c>
      <c r="AQ55" s="2466">
        <v>13.898974644086808</v>
      </c>
      <c r="AR55" s="2466">
        <v>0.52977020853029555</v>
      </c>
      <c r="AS55" s="2466">
        <v>18.948863733764114</v>
      </c>
      <c r="AT55" s="2466">
        <v>3.1794519329169382</v>
      </c>
      <c r="AU55" s="2467">
        <v>8.1999380125290475</v>
      </c>
      <c r="AV55" s="2467">
        <v>1.1967171637121239</v>
      </c>
      <c r="AW55" s="2467">
        <v>9.4672343410526079</v>
      </c>
      <c r="AX55" s="2467">
        <v>2.2518808610972978</v>
      </c>
      <c r="AY55" s="2467">
        <v>6.7052747087775479</v>
      </c>
      <c r="AZ55" s="2467">
        <v>0.99700682126505469</v>
      </c>
      <c r="BA55" s="2467">
        <v>9.8590710066912166</v>
      </c>
      <c r="BB55" s="2467">
        <v>2.2244398037078503</v>
      </c>
      <c r="BC55" s="2467">
        <v>5.5143980191557329</v>
      </c>
      <c r="BD55" s="2467">
        <v>3.0571044242334141E-2</v>
      </c>
      <c r="BE55" s="2467">
        <v>3.3572626980523248</v>
      </c>
      <c r="BF55" s="2467">
        <v>2.5596283536857638</v>
      </c>
      <c r="BG55" s="2467">
        <v>4.8627319160661706</v>
      </c>
      <c r="BH55" s="2467">
        <v>2.4600818487929814</v>
      </c>
      <c r="BI55" s="2467">
        <v>3.5343046321606963</v>
      </c>
      <c r="BJ55" s="2467">
        <v>9.765793448113719</v>
      </c>
      <c r="BK55" s="2467">
        <v>1.6978990805065397</v>
      </c>
      <c r="BL55" s="2467">
        <v>1.9466897554538096</v>
      </c>
      <c r="BM55" s="2467">
        <v>0</v>
      </c>
      <c r="BN55" s="2467">
        <v>0.88487870964251836</v>
      </c>
      <c r="BO55" s="2467">
        <v>0.629069311445976</v>
      </c>
      <c r="BP55" s="2467">
        <v>2.0913897742890373</v>
      </c>
      <c r="BQ55" s="2467">
        <v>0.1292025346127284</v>
      </c>
      <c r="BR55" s="2467">
        <v>5.7583152401947899</v>
      </c>
      <c r="BS55" s="2467">
        <v>0</v>
      </c>
      <c r="BT55" s="2467">
        <v>2.2719568663203469</v>
      </c>
      <c r="BU55" s="2467">
        <v>3.4669918710446231E-2</v>
      </c>
      <c r="BV55" s="2467">
        <v>7.1615462374549788</v>
      </c>
      <c r="BW55" s="2467">
        <v>0.13533009115929864</v>
      </c>
      <c r="BX55" s="2467">
        <v>0</v>
      </c>
      <c r="BY55" s="2467">
        <v>1.5059911123235075</v>
      </c>
      <c r="BZ55" s="2467">
        <v>1.0138858860183351</v>
      </c>
      <c r="CA55" s="2467">
        <v>0</v>
      </c>
      <c r="CB55" s="2467">
        <v>5.2755247171087083</v>
      </c>
      <c r="CC55" s="2467">
        <v>0.24895822288929997</v>
      </c>
      <c r="CD55" s="2467">
        <v>3.3896615609355698</v>
      </c>
      <c r="CE55" s="2467">
        <v>4.1620981866531022</v>
      </c>
      <c r="CF55" s="2467">
        <v>2.0111243359792996</v>
      </c>
      <c r="CG55" s="2467">
        <f t="shared" ref="CG55:DF55" si="3">SUM(CG40:CG54)</f>
        <v>2.270119471267682</v>
      </c>
      <c r="CH55" s="2467">
        <f t="shared" si="3"/>
        <v>3.6139472065937328</v>
      </c>
      <c r="CI55" s="2468">
        <f t="shared" si="3"/>
        <v>0.53392333897093536</v>
      </c>
      <c r="CJ55" s="2468">
        <f t="shared" si="3"/>
        <v>12.230562747037869</v>
      </c>
      <c r="CK55" s="2468">
        <f t="shared" si="3"/>
        <v>5.8595323715341401</v>
      </c>
      <c r="CL55" s="2468">
        <f t="shared" si="3"/>
        <v>4.7709061401262023</v>
      </c>
      <c r="CM55" s="2468">
        <f t="shared" si="3"/>
        <v>0.79742022765441312</v>
      </c>
      <c r="CN55" s="2468">
        <f t="shared" si="3"/>
        <v>10.052217624556821</v>
      </c>
      <c r="CO55" s="2468">
        <f t="shared" si="3"/>
        <v>2.9769939754559047</v>
      </c>
      <c r="CP55" s="2468">
        <f t="shared" si="3"/>
        <v>2.1723301793892773</v>
      </c>
      <c r="CQ55" s="2468">
        <f t="shared" si="3"/>
        <v>2.5716676502046987</v>
      </c>
      <c r="CR55" s="2468">
        <f t="shared" si="3"/>
        <v>0.57839454320805517</v>
      </c>
      <c r="CS55" s="2468">
        <f t="shared" si="3"/>
        <v>8.071472938932958</v>
      </c>
      <c r="CT55" s="2468">
        <f t="shared" si="3"/>
        <v>3.2493565074686392</v>
      </c>
      <c r="CU55" s="2468">
        <f t="shared" si="3"/>
        <v>2.5900656169178324</v>
      </c>
      <c r="CV55" s="2468">
        <f t="shared" si="3"/>
        <v>2.2484098407099058</v>
      </c>
      <c r="CW55" s="2468">
        <f t="shared" si="3"/>
        <v>3.6091283853994951</v>
      </c>
      <c r="CX55" s="2468">
        <f t="shared" si="3"/>
        <v>0.51625287351094717</v>
      </c>
      <c r="CY55" s="2468">
        <f t="shared" si="3"/>
        <v>1.5208339906518045</v>
      </c>
      <c r="CZ55" s="2468">
        <f t="shared" si="3"/>
        <v>0.39203661752178165</v>
      </c>
      <c r="DA55" s="2468">
        <f t="shared" si="3"/>
        <v>6.0277138977533546</v>
      </c>
      <c r="DB55" s="2468">
        <f t="shared" si="3"/>
        <v>0.83519677587483898</v>
      </c>
      <c r="DC55" s="2468">
        <f t="shared" si="3"/>
        <v>8.2566535829817003</v>
      </c>
      <c r="DD55" s="2468">
        <f t="shared" si="3"/>
        <v>0.77055020499818239</v>
      </c>
      <c r="DE55" s="2468">
        <f t="shared" si="3"/>
        <v>5.4705424894284516</v>
      </c>
      <c r="DF55" s="2468">
        <f t="shared" si="3"/>
        <v>0.43174069557757822</v>
      </c>
      <c r="DG55" s="2468">
        <v>3.9124549763033181</v>
      </c>
      <c r="DH55" s="2468">
        <v>0.42016246004629121</v>
      </c>
      <c r="DI55" s="2445"/>
      <c r="DJ55" s="2445"/>
      <c r="DK55" s="2445"/>
      <c r="DL55" s="2445"/>
    </row>
    <row r="56" spans="1:116" s="2424" customFormat="1" ht="17.25" thickBot="1" x14ac:dyDescent="0.35">
      <c r="A56" s="3565" t="s">
        <v>5305</v>
      </c>
      <c r="B56" s="3566"/>
      <c r="C56" s="3566"/>
      <c r="D56" s="3566"/>
      <c r="E56" s="3566"/>
      <c r="F56" s="3566"/>
      <c r="G56" s="3566"/>
      <c r="H56" s="3566"/>
      <c r="I56" s="3566"/>
      <c r="J56" s="3566"/>
      <c r="K56" s="3566"/>
      <c r="L56" s="3566"/>
      <c r="M56" s="3566"/>
      <c r="N56" s="3566"/>
      <c r="O56" s="3566"/>
      <c r="P56" s="3566"/>
      <c r="Q56" s="3566"/>
      <c r="R56" s="3566"/>
      <c r="S56" s="3566"/>
      <c r="T56" s="3566"/>
      <c r="U56" s="3566"/>
      <c r="V56" s="3566"/>
      <c r="W56" s="3566"/>
      <c r="X56" s="3566"/>
      <c r="Y56" s="3566"/>
      <c r="Z56" s="3566"/>
      <c r="AA56" s="3566"/>
      <c r="AB56" s="3566"/>
      <c r="AC56" s="3566"/>
      <c r="AD56" s="3566"/>
      <c r="AE56" s="3566"/>
      <c r="AF56" s="3566"/>
      <c r="AG56" s="3566"/>
      <c r="AH56" s="3566"/>
      <c r="AI56" s="3566"/>
      <c r="AJ56" s="3566"/>
      <c r="AK56" s="3566"/>
      <c r="AL56" s="3566"/>
      <c r="AM56" s="3566"/>
      <c r="AN56" s="3566"/>
      <c r="AO56" s="3566"/>
      <c r="AP56" s="3566"/>
      <c r="AQ56" s="3566"/>
      <c r="AR56" s="3566"/>
      <c r="AS56" s="3566"/>
      <c r="AT56" s="3566"/>
      <c r="AU56" s="3566"/>
      <c r="AV56" s="3566"/>
      <c r="AW56" s="3566"/>
      <c r="AX56" s="3566"/>
      <c r="AY56" s="3566"/>
      <c r="AZ56" s="3566"/>
      <c r="BA56" s="3566"/>
      <c r="BB56" s="3566"/>
      <c r="BC56" s="3566"/>
      <c r="BD56" s="3566"/>
      <c r="BE56" s="3566"/>
      <c r="BF56" s="3566"/>
      <c r="BG56" s="3566"/>
      <c r="BH56" s="3566"/>
      <c r="BI56" s="3566"/>
      <c r="BJ56" s="3566"/>
      <c r="BK56" s="3566"/>
      <c r="BL56" s="3566"/>
      <c r="BM56" s="3566"/>
      <c r="BN56" s="3566"/>
      <c r="BO56" s="3566"/>
      <c r="BP56" s="3566"/>
      <c r="BQ56" s="3566"/>
      <c r="BR56" s="3566"/>
      <c r="BS56" s="3566"/>
      <c r="BT56" s="3566"/>
      <c r="BU56" s="3566"/>
      <c r="BV56" s="3566"/>
      <c r="BW56" s="3566"/>
      <c r="BX56" s="3566"/>
      <c r="BY56" s="3566"/>
      <c r="BZ56" s="3566"/>
      <c r="CA56" s="3566"/>
      <c r="CB56" s="3566"/>
      <c r="CC56" s="3566"/>
      <c r="CD56" s="3566"/>
      <c r="CE56" s="3566"/>
      <c r="CF56" s="3566"/>
      <c r="CG56" s="3566"/>
      <c r="CH56" s="3566"/>
      <c r="CI56" s="3566"/>
      <c r="CJ56" s="3566"/>
      <c r="CK56" s="3566"/>
      <c r="CL56" s="3566"/>
      <c r="CM56" s="3566"/>
      <c r="CN56" s="3566"/>
      <c r="CO56" s="3566"/>
      <c r="CP56" s="3566"/>
      <c r="CQ56" s="3566"/>
      <c r="CR56" s="3566"/>
      <c r="CS56" s="3566"/>
      <c r="CT56" s="3567"/>
      <c r="CU56" s="2488"/>
      <c r="CV56" s="2488"/>
      <c r="CW56" s="2488"/>
      <c r="CX56" s="2434"/>
      <c r="CY56" s="2488"/>
      <c r="CZ56" s="2434"/>
      <c r="DA56" s="2488"/>
      <c r="DB56" s="2434"/>
      <c r="DC56" s="2488"/>
      <c r="DD56" s="2434"/>
      <c r="DE56" s="2488"/>
      <c r="DF56" s="2434"/>
      <c r="DG56" s="2488"/>
      <c r="DH56" s="2434"/>
      <c r="DI56" s="2445"/>
    </row>
    <row r="57" spans="1:116" ht="16.5" x14ac:dyDescent="0.3">
      <c r="A57" s="2470" t="s">
        <v>5263</v>
      </c>
      <c r="B57" s="2489" t="s">
        <v>3879</v>
      </c>
      <c r="C57" s="2474">
        <v>0</v>
      </c>
      <c r="D57" s="2474">
        <v>0</v>
      </c>
      <c r="E57" s="2474">
        <v>0</v>
      </c>
      <c r="F57" s="2474">
        <v>0</v>
      </c>
      <c r="G57" s="2474">
        <v>0</v>
      </c>
      <c r="H57" s="2474">
        <v>0</v>
      </c>
      <c r="I57" s="2474">
        <v>0</v>
      </c>
      <c r="J57" s="2474">
        <v>0</v>
      </c>
      <c r="K57" s="2474">
        <v>0</v>
      </c>
      <c r="L57" s="2474">
        <v>0</v>
      </c>
      <c r="M57" s="2474">
        <v>0</v>
      </c>
      <c r="N57" s="2474">
        <v>0</v>
      </c>
      <c r="O57" s="2474">
        <v>0</v>
      </c>
      <c r="P57" s="2474">
        <v>0</v>
      </c>
      <c r="Q57" s="2474">
        <v>0</v>
      </c>
      <c r="R57" s="2474">
        <v>0</v>
      </c>
      <c r="S57" s="2474">
        <v>0</v>
      </c>
      <c r="T57" s="2474">
        <v>0</v>
      </c>
      <c r="U57" s="2474">
        <v>0</v>
      </c>
      <c r="V57" s="2474">
        <v>0</v>
      </c>
      <c r="W57" s="2474">
        <v>0</v>
      </c>
      <c r="X57" s="2474">
        <v>0</v>
      </c>
      <c r="Y57" s="2474">
        <v>0</v>
      </c>
      <c r="Z57" s="2474">
        <v>0</v>
      </c>
      <c r="AA57" s="2474">
        <v>0</v>
      </c>
      <c r="AB57" s="2474">
        <v>0</v>
      </c>
      <c r="AC57" s="2474">
        <v>0</v>
      </c>
      <c r="AD57" s="2474">
        <v>0</v>
      </c>
      <c r="AE57" s="2474">
        <v>8.4780560486595533E-2</v>
      </c>
      <c r="AF57" s="2474">
        <v>0</v>
      </c>
      <c r="AG57" s="2474">
        <v>0</v>
      </c>
      <c r="AH57" s="2474">
        <v>0</v>
      </c>
      <c r="AI57" s="2474">
        <v>0</v>
      </c>
      <c r="AJ57" s="2474">
        <v>0</v>
      </c>
      <c r="AK57" s="2474">
        <v>0</v>
      </c>
      <c r="AL57" s="2474">
        <v>0</v>
      </c>
      <c r="AM57" s="2474">
        <v>0</v>
      </c>
      <c r="AN57" s="2474">
        <v>0</v>
      </c>
      <c r="AO57" s="2474">
        <v>0</v>
      </c>
      <c r="AP57" s="2474">
        <v>0</v>
      </c>
      <c r="AQ57" s="2474">
        <v>0</v>
      </c>
      <c r="AR57" s="2474">
        <v>0</v>
      </c>
      <c r="AS57" s="2474">
        <v>0</v>
      </c>
      <c r="AT57" s="2474">
        <v>0</v>
      </c>
      <c r="AU57" s="2444">
        <v>0</v>
      </c>
      <c r="AV57" s="2444">
        <v>0</v>
      </c>
      <c r="AW57" s="2444">
        <v>0</v>
      </c>
      <c r="AX57" s="2444">
        <v>0</v>
      </c>
      <c r="AY57" s="2444">
        <v>0</v>
      </c>
      <c r="AZ57" s="2444">
        <v>0</v>
      </c>
      <c r="BA57" s="2444">
        <v>0</v>
      </c>
      <c r="BB57" s="2444">
        <v>0</v>
      </c>
      <c r="BC57" s="2444">
        <v>0</v>
      </c>
      <c r="BD57" s="2444">
        <v>0</v>
      </c>
      <c r="BE57" s="2444">
        <v>0</v>
      </c>
      <c r="BF57" s="2444">
        <v>0</v>
      </c>
      <c r="BG57" s="2444">
        <v>0</v>
      </c>
      <c r="BH57" s="2444">
        <v>0</v>
      </c>
      <c r="BI57" s="2444">
        <v>0</v>
      </c>
      <c r="BJ57" s="2444">
        <v>0</v>
      </c>
      <c r="BK57" s="2444">
        <v>0</v>
      </c>
      <c r="BL57" s="2444">
        <v>0</v>
      </c>
      <c r="BM57" s="2444">
        <v>0</v>
      </c>
      <c r="BN57" s="2444">
        <v>0</v>
      </c>
      <c r="BO57" s="2444">
        <v>0</v>
      </c>
      <c r="BP57" s="2444">
        <v>0</v>
      </c>
      <c r="BQ57" s="2444">
        <v>0</v>
      </c>
      <c r="BR57" s="2444">
        <v>0</v>
      </c>
      <c r="BS57" s="2444">
        <v>0</v>
      </c>
      <c r="BT57" s="2444">
        <v>0</v>
      </c>
      <c r="BU57" s="2444">
        <v>0</v>
      </c>
      <c r="BV57" s="2444">
        <v>0</v>
      </c>
      <c r="BW57" s="2444">
        <v>0</v>
      </c>
      <c r="BX57" s="2444">
        <v>0</v>
      </c>
      <c r="BY57" s="2444">
        <v>0</v>
      </c>
      <c r="BZ57" s="2444">
        <v>0</v>
      </c>
      <c r="CA57" s="2444">
        <v>0</v>
      </c>
      <c r="CB57" s="2444">
        <v>0</v>
      </c>
      <c r="CC57" s="2444">
        <v>0</v>
      </c>
      <c r="CD57" s="2444">
        <v>0</v>
      </c>
      <c r="CE57" s="2444">
        <v>0</v>
      </c>
      <c r="CF57" s="2444">
        <v>0</v>
      </c>
      <c r="CG57" s="2444">
        <v>0</v>
      </c>
      <c r="CH57" s="2444">
        <v>0</v>
      </c>
      <c r="CI57" s="2444">
        <v>0</v>
      </c>
      <c r="CJ57" s="2444">
        <v>0</v>
      </c>
      <c r="CK57" s="2444">
        <v>0</v>
      </c>
      <c r="CL57" s="2444">
        <v>0</v>
      </c>
      <c r="CM57" s="2444">
        <v>0</v>
      </c>
      <c r="CN57" s="2444">
        <v>0</v>
      </c>
      <c r="CO57" s="2444">
        <v>0</v>
      </c>
      <c r="CP57" s="2444">
        <v>0</v>
      </c>
      <c r="CQ57" s="2444">
        <v>0</v>
      </c>
      <c r="CR57" s="2444">
        <v>0</v>
      </c>
      <c r="CS57" s="2444">
        <v>0</v>
      </c>
      <c r="CT57" s="2444">
        <v>0</v>
      </c>
      <c r="CU57" s="2444">
        <v>0</v>
      </c>
      <c r="CV57" s="2444">
        <v>0</v>
      </c>
      <c r="CW57" s="2444">
        <v>0</v>
      </c>
      <c r="CX57" s="2444">
        <v>0</v>
      </c>
      <c r="CY57" s="2444">
        <v>0</v>
      </c>
      <c r="CZ57" s="2444">
        <v>0</v>
      </c>
      <c r="DA57" s="2444">
        <v>0</v>
      </c>
      <c r="DB57" s="2444">
        <v>0</v>
      </c>
      <c r="DC57" s="2444">
        <v>0</v>
      </c>
      <c r="DD57" s="2444">
        <v>0</v>
      </c>
      <c r="DE57" s="2444">
        <v>0</v>
      </c>
      <c r="DF57" s="2444">
        <v>0</v>
      </c>
      <c r="DG57" s="2444">
        <v>0</v>
      </c>
      <c r="DH57" s="2444">
        <v>0</v>
      </c>
      <c r="DI57" s="2445"/>
      <c r="DJ57" s="2445"/>
      <c r="DK57" s="2445"/>
      <c r="DL57" s="2445"/>
    </row>
    <row r="58" spans="1:116" ht="16.5" x14ac:dyDescent="0.3">
      <c r="A58" s="2435" t="s">
        <v>5265</v>
      </c>
      <c r="B58" s="2490" t="s">
        <v>3881</v>
      </c>
      <c r="C58" s="2477">
        <v>1.1252778824919463</v>
      </c>
      <c r="D58" s="2477">
        <v>1.2087537681165013</v>
      </c>
      <c r="E58" s="2477">
        <v>3.0837522761784917</v>
      </c>
      <c r="F58" s="2477">
        <v>0.12236394050213768</v>
      </c>
      <c r="G58" s="2477">
        <v>0</v>
      </c>
      <c r="H58" s="2477">
        <v>0</v>
      </c>
      <c r="I58" s="2477">
        <v>0.84684240165630342</v>
      </c>
      <c r="J58" s="2477">
        <v>0.16575884497415241</v>
      </c>
      <c r="K58" s="2477">
        <v>1.7636992378233449</v>
      </c>
      <c r="L58" s="2477">
        <v>1.9965172194766651E-2</v>
      </c>
      <c r="M58" s="2477">
        <v>0.7744832253096362</v>
      </c>
      <c r="N58" s="2477">
        <v>0.73288531296845338</v>
      </c>
      <c r="O58" s="2477">
        <v>1.2027677481668602</v>
      </c>
      <c r="P58" s="2477">
        <v>0.74656720515566366</v>
      </c>
      <c r="Q58" s="2477">
        <v>1.406136292008354</v>
      </c>
      <c r="R58" s="2477">
        <v>1.6734230191139154</v>
      </c>
      <c r="S58" s="2477">
        <v>1.2322782791207714</v>
      </c>
      <c r="T58" s="2477">
        <v>0.77987626832617685</v>
      </c>
      <c r="U58" s="2477">
        <v>1.9078650818655567</v>
      </c>
      <c r="V58" s="2477">
        <v>1.9073242171779035</v>
      </c>
      <c r="W58" s="2477">
        <v>1.5439557660028229</v>
      </c>
      <c r="X58" s="2477">
        <v>1.247639171402378</v>
      </c>
      <c r="Y58" s="2477">
        <v>1.8096320974614397</v>
      </c>
      <c r="Z58" s="2477">
        <v>1.4499373183828825</v>
      </c>
      <c r="AA58" s="2477">
        <v>2.5852999285769505</v>
      </c>
      <c r="AB58" s="2477">
        <v>0.62751587407398524</v>
      </c>
      <c r="AC58" s="2477">
        <v>1.9077733461490611</v>
      </c>
      <c r="AD58" s="2477">
        <v>2.2741585198250802</v>
      </c>
      <c r="AE58" s="2477">
        <v>0</v>
      </c>
      <c r="AF58" s="2477">
        <v>1.575154429054975</v>
      </c>
      <c r="AG58" s="2477">
        <v>1.440103175860304</v>
      </c>
      <c r="AH58" s="2477">
        <v>4.6453179543218166</v>
      </c>
      <c r="AI58" s="2477">
        <v>3.1245675224670642</v>
      </c>
      <c r="AJ58" s="2477">
        <v>3.7128175932253211</v>
      </c>
      <c r="AK58" s="2477">
        <v>1.1216069151298271</v>
      </c>
      <c r="AL58" s="2477">
        <v>10.110768120796029</v>
      </c>
      <c r="AM58" s="2477">
        <v>1.2575611069938537</v>
      </c>
      <c r="AN58" s="2477">
        <v>13.273667322690278</v>
      </c>
      <c r="AO58" s="2477">
        <v>4.2234025899458407</v>
      </c>
      <c r="AP58" s="2477">
        <v>7.4832586713449878</v>
      </c>
      <c r="AQ58" s="2477">
        <v>0.30483253444726666</v>
      </c>
      <c r="AR58" s="2477">
        <v>7.4840310891965016</v>
      </c>
      <c r="AS58" s="2477">
        <v>0.23596918801201427</v>
      </c>
      <c r="AT58" s="2477">
        <v>4.5689896253129394</v>
      </c>
      <c r="AU58" s="2451">
        <v>0</v>
      </c>
      <c r="AV58" s="2451">
        <v>7.8820236503379082</v>
      </c>
      <c r="AW58" s="2451">
        <v>0.52396161599825497</v>
      </c>
      <c r="AX58" s="2451">
        <v>4.0014374279971703</v>
      </c>
      <c r="AY58" s="2451">
        <v>0</v>
      </c>
      <c r="AZ58" s="2451">
        <v>8.155822587674999</v>
      </c>
      <c r="BA58" s="2451">
        <v>1.1856268785985788</v>
      </c>
      <c r="BB58" s="2451">
        <v>1.348026269310588</v>
      </c>
      <c r="BC58" s="2451">
        <v>0.3058875067297267</v>
      </c>
      <c r="BD58" s="2451">
        <v>0.66766782773564448</v>
      </c>
      <c r="BE58" s="2451">
        <v>0</v>
      </c>
      <c r="BF58" s="2451">
        <v>1.731707096474536</v>
      </c>
      <c r="BG58" s="2451">
        <v>0</v>
      </c>
      <c r="BH58" s="2451">
        <v>6.4004211723184969</v>
      </c>
      <c r="BI58" s="2451">
        <v>0</v>
      </c>
      <c r="BJ58" s="2451">
        <v>7.2981171598544581</v>
      </c>
      <c r="BK58" s="2451">
        <v>0</v>
      </c>
      <c r="BL58" s="2451">
        <v>3.3391858288655039</v>
      </c>
      <c r="BM58" s="2451">
        <v>0</v>
      </c>
      <c r="BN58" s="2451">
        <v>5.8845636174564699</v>
      </c>
      <c r="BO58" s="2451">
        <v>0</v>
      </c>
      <c r="BP58" s="2451">
        <v>3.0201656167379873</v>
      </c>
      <c r="BQ58" s="2451">
        <v>0</v>
      </c>
      <c r="BR58" s="2451">
        <v>4.669614969837891</v>
      </c>
      <c r="BS58" s="2451">
        <v>0</v>
      </c>
      <c r="BT58" s="2451">
        <v>6.4297255087551797</v>
      </c>
      <c r="BU58" s="2451">
        <v>0</v>
      </c>
      <c r="BV58" s="2451">
        <v>1.3740744814890122</v>
      </c>
      <c r="BW58" s="2451">
        <v>9.750130091400383E-2</v>
      </c>
      <c r="BX58" s="2451">
        <v>6.417743266997415</v>
      </c>
      <c r="BY58" s="2451">
        <v>0.26642629302332166</v>
      </c>
      <c r="BZ58" s="2451">
        <v>5.419602006907251</v>
      </c>
      <c r="CA58" s="2451">
        <v>0.79231406693004969</v>
      </c>
      <c r="CB58" s="2451">
        <v>5.9038394878330864</v>
      </c>
      <c r="CC58" s="2451">
        <v>0.10121159308600172</v>
      </c>
      <c r="CD58" s="2451">
        <v>4.8270202967998372</v>
      </c>
      <c r="CE58" s="2451">
        <v>0</v>
      </c>
      <c r="CF58" s="2451">
        <v>4.1198011373668448</v>
      </c>
      <c r="CG58" s="2451">
        <v>7.1953261456762771E-2</v>
      </c>
      <c r="CH58" s="2451">
        <v>6.5201411270096639</v>
      </c>
      <c r="CI58" s="2451">
        <v>0</v>
      </c>
      <c r="CJ58" s="2451">
        <v>5.3922285980521911</v>
      </c>
      <c r="CK58" s="2451">
        <v>0</v>
      </c>
      <c r="CL58" s="2451">
        <v>6.8950986099145446</v>
      </c>
      <c r="CM58" s="2451">
        <v>0</v>
      </c>
      <c r="CN58" s="2451">
        <v>5.4442067083411079</v>
      </c>
      <c r="CO58" s="2451">
        <v>0</v>
      </c>
      <c r="CP58" s="2451">
        <v>3.3</v>
      </c>
      <c r="CQ58" s="2451">
        <v>0.45295960424888426</v>
      </c>
      <c r="CR58" s="2451">
        <v>1.2955040017703685</v>
      </c>
      <c r="CS58" s="2451">
        <v>0</v>
      </c>
      <c r="CT58" s="2451">
        <v>2.6767182912322278</v>
      </c>
      <c r="CU58" s="2451">
        <v>0.49491423192564632</v>
      </c>
      <c r="CV58" s="2451">
        <v>2.8762691573069645</v>
      </c>
      <c r="CW58" s="2451">
        <v>0.38193422814824246</v>
      </c>
      <c r="CX58" s="2451">
        <v>2.1977430291068756</v>
      </c>
      <c r="CY58" s="2451">
        <v>0.81091313930794506</v>
      </c>
      <c r="CZ58" s="2451">
        <v>2.1977430291068756</v>
      </c>
      <c r="DA58" s="2451">
        <v>0.5174967767892249</v>
      </c>
      <c r="DB58" s="2451">
        <v>4.3269432989219387</v>
      </c>
      <c r="DC58" s="2451">
        <v>0.47949097869951551</v>
      </c>
      <c r="DD58" s="2451">
        <v>5.1108106056074245</v>
      </c>
      <c r="DE58" s="2451">
        <v>0.79831753495965641</v>
      </c>
      <c r="DF58" s="2451">
        <v>9.8466985104390528</v>
      </c>
      <c r="DG58" s="2451">
        <v>0</v>
      </c>
      <c r="DH58" s="2451">
        <v>5.413766119254932</v>
      </c>
      <c r="DI58" s="2445"/>
      <c r="DJ58" s="2445"/>
      <c r="DK58" s="2445"/>
      <c r="DL58" s="2445"/>
    </row>
    <row r="59" spans="1:116" s="2424" customFormat="1" ht="16.5" x14ac:dyDescent="0.3">
      <c r="A59" s="2435" t="s">
        <v>5266</v>
      </c>
      <c r="B59" s="2490" t="s">
        <v>3882</v>
      </c>
      <c r="C59" s="2477"/>
      <c r="D59" s="2477"/>
      <c r="E59" s="2477"/>
      <c r="F59" s="2477"/>
      <c r="G59" s="2477"/>
      <c r="H59" s="2477"/>
      <c r="I59" s="2477"/>
      <c r="J59" s="2477"/>
      <c r="K59" s="2477"/>
      <c r="L59" s="2477"/>
      <c r="M59" s="2477"/>
      <c r="N59" s="2477"/>
      <c r="O59" s="2477"/>
      <c r="P59" s="2477"/>
      <c r="Q59" s="2477"/>
      <c r="R59" s="2477"/>
      <c r="S59" s="2477"/>
      <c r="T59" s="2477"/>
      <c r="U59" s="2477"/>
      <c r="V59" s="2477"/>
      <c r="W59" s="2477"/>
      <c r="X59" s="2477"/>
      <c r="Y59" s="2477"/>
      <c r="Z59" s="2477"/>
      <c r="AA59" s="2477"/>
      <c r="AB59" s="2477"/>
      <c r="AC59" s="2477"/>
      <c r="AD59" s="2477"/>
      <c r="AE59" s="2477">
        <v>0</v>
      </c>
      <c r="AF59" s="2477">
        <v>0</v>
      </c>
      <c r="AG59" s="2477">
        <v>0</v>
      </c>
      <c r="AH59" s="2477">
        <v>0</v>
      </c>
      <c r="AI59" s="2477">
        <v>0</v>
      </c>
      <c r="AJ59" s="2477">
        <v>0</v>
      </c>
      <c r="AK59" s="2477">
        <v>0</v>
      </c>
      <c r="AL59" s="2477">
        <v>0</v>
      </c>
      <c r="AM59" s="2477">
        <v>0</v>
      </c>
      <c r="AN59" s="2477">
        <v>0</v>
      </c>
      <c r="AO59" s="2477">
        <v>0</v>
      </c>
      <c r="AP59" s="2477">
        <v>0</v>
      </c>
      <c r="AQ59" s="2477">
        <v>0</v>
      </c>
      <c r="AR59" s="2477">
        <v>0</v>
      </c>
      <c r="AS59" s="2477">
        <v>0</v>
      </c>
      <c r="AT59" s="2477">
        <v>0</v>
      </c>
      <c r="AU59" s="2451">
        <v>0</v>
      </c>
      <c r="AV59" s="2451">
        <v>0</v>
      </c>
      <c r="AW59" s="2451">
        <v>0</v>
      </c>
      <c r="AX59" s="2451">
        <v>0</v>
      </c>
      <c r="AY59" s="2451">
        <v>0</v>
      </c>
      <c r="AZ59" s="2451">
        <v>0</v>
      </c>
      <c r="BA59" s="2451">
        <v>0</v>
      </c>
      <c r="BB59" s="2451">
        <v>0</v>
      </c>
      <c r="BC59" s="2451">
        <v>0</v>
      </c>
      <c r="BD59" s="2451">
        <v>0</v>
      </c>
      <c r="BE59" s="2451">
        <v>0</v>
      </c>
      <c r="BF59" s="2451">
        <v>0</v>
      </c>
      <c r="BG59" s="2451">
        <v>0</v>
      </c>
      <c r="BH59" s="2451">
        <v>0</v>
      </c>
      <c r="BI59" s="2451">
        <v>0</v>
      </c>
      <c r="BJ59" s="2451">
        <v>0</v>
      </c>
      <c r="BK59" s="2451">
        <v>0</v>
      </c>
      <c r="BL59" s="2451">
        <v>0</v>
      </c>
      <c r="BM59" s="2451">
        <v>0</v>
      </c>
      <c r="BN59" s="2451">
        <v>0</v>
      </c>
      <c r="BO59" s="2451">
        <v>0</v>
      </c>
      <c r="BP59" s="2451">
        <v>0</v>
      </c>
      <c r="BQ59" s="2451">
        <v>0</v>
      </c>
      <c r="BR59" s="2451">
        <v>0</v>
      </c>
      <c r="BS59" s="2451">
        <v>0</v>
      </c>
      <c r="BT59" s="2451">
        <v>0</v>
      </c>
      <c r="BU59" s="2451">
        <v>0</v>
      </c>
      <c r="BV59" s="2451">
        <v>0</v>
      </c>
      <c r="BW59" s="2451">
        <v>0</v>
      </c>
      <c r="BX59" s="2451">
        <v>0</v>
      </c>
      <c r="BY59" s="2451">
        <v>0</v>
      </c>
      <c r="BZ59" s="2451">
        <v>0</v>
      </c>
      <c r="CA59" s="2451">
        <v>0</v>
      </c>
      <c r="CB59" s="2451">
        <v>0</v>
      </c>
      <c r="CC59" s="2451">
        <v>0</v>
      </c>
      <c r="CD59" s="2451">
        <v>0</v>
      </c>
      <c r="CE59" s="2451">
        <v>0</v>
      </c>
      <c r="CF59" s="2451">
        <v>0</v>
      </c>
      <c r="CG59" s="2451">
        <v>0</v>
      </c>
      <c r="CH59" s="2451">
        <v>0</v>
      </c>
      <c r="CI59" s="2451">
        <v>0</v>
      </c>
      <c r="CJ59" s="2451">
        <v>0</v>
      </c>
      <c r="CK59" s="2451">
        <v>0</v>
      </c>
      <c r="CL59" s="2451">
        <v>0</v>
      </c>
      <c r="CM59" s="2451">
        <v>0</v>
      </c>
      <c r="CN59" s="2451">
        <v>0</v>
      </c>
      <c r="CO59" s="2451">
        <v>0</v>
      </c>
      <c r="CP59" s="2451">
        <v>0</v>
      </c>
      <c r="CQ59" s="2451">
        <v>0</v>
      </c>
      <c r="CR59" s="2451">
        <v>0</v>
      </c>
      <c r="CS59" s="2451">
        <v>0</v>
      </c>
      <c r="CT59" s="2451">
        <v>0</v>
      </c>
      <c r="CU59" s="2451">
        <v>0</v>
      </c>
      <c r="CV59" s="2451">
        <v>0</v>
      </c>
      <c r="CW59" s="2451">
        <v>0</v>
      </c>
      <c r="CX59" s="2451">
        <v>0</v>
      </c>
      <c r="CY59" s="2451">
        <v>0</v>
      </c>
      <c r="CZ59" s="2451">
        <v>0</v>
      </c>
      <c r="DA59" s="2451">
        <v>0</v>
      </c>
      <c r="DB59" s="2451">
        <v>0</v>
      </c>
      <c r="DC59" s="2451">
        <v>0</v>
      </c>
      <c r="DD59" s="2451">
        <v>0</v>
      </c>
      <c r="DE59" s="2451">
        <v>0</v>
      </c>
      <c r="DF59" s="2451">
        <v>0</v>
      </c>
      <c r="DG59" s="2451">
        <v>0</v>
      </c>
      <c r="DH59" s="2451">
        <v>0</v>
      </c>
      <c r="DI59" s="2445"/>
      <c r="DJ59" s="2445"/>
      <c r="DK59" s="2445"/>
      <c r="DL59" s="2445"/>
    </row>
    <row r="60" spans="1:116" s="2424" customFormat="1" ht="16.5" x14ac:dyDescent="0.3">
      <c r="A60" s="2435" t="s">
        <v>5267</v>
      </c>
      <c r="B60" s="2490" t="s">
        <v>3883</v>
      </c>
      <c r="C60" s="2471"/>
      <c r="D60" s="2471"/>
      <c r="E60" s="2471"/>
      <c r="F60" s="2471"/>
      <c r="G60" s="2471"/>
      <c r="H60" s="2471"/>
      <c r="I60" s="2471"/>
      <c r="J60" s="2471"/>
      <c r="K60" s="2478"/>
      <c r="L60" s="2471"/>
      <c r="M60" s="2471"/>
      <c r="N60" s="2471"/>
      <c r="O60" s="2478"/>
      <c r="P60" s="2471"/>
      <c r="Q60" s="2471"/>
      <c r="R60" s="2419"/>
      <c r="S60" s="2475"/>
      <c r="T60" s="2475"/>
      <c r="U60" s="2475"/>
      <c r="V60" s="2475"/>
      <c r="W60" s="2475"/>
      <c r="X60" s="2475"/>
      <c r="Y60" s="2475"/>
      <c r="Z60" s="2475"/>
      <c r="AA60" s="2475"/>
      <c r="AB60" s="2475"/>
      <c r="AC60" s="2475"/>
      <c r="AD60" s="2475"/>
      <c r="AE60" s="2475"/>
      <c r="AF60" s="2475"/>
      <c r="AG60" s="2479"/>
      <c r="AH60" s="2477"/>
      <c r="AI60" s="2477">
        <v>0</v>
      </c>
      <c r="AJ60" s="2477">
        <v>0</v>
      </c>
      <c r="AK60" s="2477">
        <v>0</v>
      </c>
      <c r="AL60" s="2477">
        <v>0</v>
      </c>
      <c r="AM60" s="2477">
        <v>0</v>
      </c>
      <c r="AN60" s="2477">
        <v>0</v>
      </c>
      <c r="AO60" s="2477">
        <v>0</v>
      </c>
      <c r="AP60" s="2477">
        <v>0</v>
      </c>
      <c r="AQ60" s="2477">
        <v>0</v>
      </c>
      <c r="AR60" s="2477">
        <v>0</v>
      </c>
      <c r="AS60" s="2477">
        <v>0</v>
      </c>
      <c r="AT60" s="2477">
        <v>0</v>
      </c>
      <c r="AU60" s="2451">
        <v>0</v>
      </c>
      <c r="AV60" s="2451">
        <v>0</v>
      </c>
      <c r="AW60" s="2451">
        <v>0</v>
      </c>
      <c r="AX60" s="2451">
        <v>0</v>
      </c>
      <c r="AY60" s="2451">
        <v>0</v>
      </c>
      <c r="AZ60" s="2451">
        <v>0</v>
      </c>
      <c r="BA60" s="2451">
        <v>0</v>
      </c>
      <c r="BB60" s="2451">
        <v>0</v>
      </c>
      <c r="BC60" s="2451">
        <v>0</v>
      </c>
      <c r="BD60" s="2451">
        <v>0</v>
      </c>
      <c r="BE60" s="2451">
        <v>0</v>
      </c>
      <c r="BF60" s="2451">
        <v>0</v>
      </c>
      <c r="BG60" s="2451">
        <v>0</v>
      </c>
      <c r="BH60" s="2451">
        <v>0</v>
      </c>
      <c r="BI60" s="2451">
        <v>0</v>
      </c>
      <c r="BJ60" s="2451">
        <v>0</v>
      </c>
      <c r="BK60" s="2451">
        <v>0</v>
      </c>
      <c r="BL60" s="2451">
        <v>0</v>
      </c>
      <c r="BM60" s="2451">
        <v>0</v>
      </c>
      <c r="BN60" s="2451">
        <v>0</v>
      </c>
      <c r="BO60" s="2451">
        <v>0</v>
      </c>
      <c r="BP60" s="2451">
        <v>0</v>
      </c>
      <c r="BQ60" s="2451">
        <v>0</v>
      </c>
      <c r="BR60" s="2451">
        <v>0</v>
      </c>
      <c r="BS60" s="2451">
        <v>0</v>
      </c>
      <c r="BT60" s="2451">
        <v>0</v>
      </c>
      <c r="BU60" s="2451">
        <v>0</v>
      </c>
      <c r="BV60" s="2451">
        <v>0</v>
      </c>
      <c r="BW60" s="2451">
        <v>0</v>
      </c>
      <c r="BX60" s="2451">
        <v>0</v>
      </c>
      <c r="BY60" s="2451">
        <v>0</v>
      </c>
      <c r="BZ60" s="2451">
        <v>0</v>
      </c>
      <c r="CA60" s="2451">
        <v>0</v>
      </c>
      <c r="CB60" s="2451">
        <v>0</v>
      </c>
      <c r="CC60" s="2451">
        <v>0</v>
      </c>
      <c r="CD60" s="2451">
        <v>0</v>
      </c>
      <c r="CE60" s="2451">
        <v>0</v>
      </c>
      <c r="CF60" s="2451">
        <v>0</v>
      </c>
      <c r="CG60" s="2451">
        <v>0</v>
      </c>
      <c r="CH60" s="2451">
        <v>0</v>
      </c>
      <c r="CI60" s="2451">
        <v>0</v>
      </c>
      <c r="CJ60" s="2451">
        <v>0</v>
      </c>
      <c r="CK60" s="2451">
        <v>0</v>
      </c>
      <c r="CL60" s="2451">
        <v>0</v>
      </c>
      <c r="CM60" s="2451">
        <v>0</v>
      </c>
      <c r="CN60" s="2451">
        <v>0</v>
      </c>
      <c r="CO60" s="2451">
        <v>0</v>
      </c>
      <c r="CP60" s="2451">
        <v>0</v>
      </c>
      <c r="CQ60" s="2451">
        <v>0</v>
      </c>
      <c r="CR60" s="2451">
        <v>0</v>
      </c>
      <c r="CS60" s="2451">
        <v>0</v>
      </c>
      <c r="CT60" s="2451">
        <v>0</v>
      </c>
      <c r="CU60" s="2451">
        <v>0</v>
      </c>
      <c r="CV60" s="2451">
        <v>0</v>
      </c>
      <c r="CW60" s="2451">
        <v>0</v>
      </c>
      <c r="CX60" s="2451">
        <v>0</v>
      </c>
      <c r="CY60" s="2451">
        <v>0</v>
      </c>
      <c r="CZ60" s="2451">
        <v>0</v>
      </c>
      <c r="DA60" s="2451">
        <v>0</v>
      </c>
      <c r="DB60" s="2451">
        <v>0</v>
      </c>
      <c r="DC60" s="2451">
        <v>0</v>
      </c>
      <c r="DD60" s="2451">
        <v>0</v>
      </c>
      <c r="DE60" s="2451">
        <v>0</v>
      </c>
      <c r="DF60" s="2451">
        <v>0</v>
      </c>
      <c r="DG60" s="2451">
        <v>0</v>
      </c>
      <c r="DH60" s="2451">
        <v>0</v>
      </c>
      <c r="DI60" s="2445"/>
      <c r="DJ60" s="2445"/>
      <c r="DK60" s="2445"/>
      <c r="DL60" s="2445"/>
    </row>
    <row r="61" spans="1:116" ht="16.5" x14ac:dyDescent="0.3">
      <c r="A61" s="2435" t="s">
        <v>5268</v>
      </c>
      <c r="B61" s="2490" t="s">
        <v>3884</v>
      </c>
      <c r="C61" s="2477">
        <v>0</v>
      </c>
      <c r="D61" s="2477">
        <v>2.3283064365386962E-16</v>
      </c>
      <c r="E61" s="2477">
        <v>0</v>
      </c>
      <c r="F61" s="2477">
        <v>0</v>
      </c>
      <c r="G61" s="2477">
        <v>0</v>
      </c>
      <c r="H61" s="2477">
        <v>0</v>
      </c>
      <c r="I61" s="2477">
        <v>0</v>
      </c>
      <c r="J61" s="2477">
        <v>0</v>
      </c>
      <c r="K61" s="2477">
        <v>0</v>
      </c>
      <c r="L61" s="2477">
        <v>0</v>
      </c>
      <c r="M61" s="2477">
        <v>0</v>
      </c>
      <c r="N61" s="2477">
        <v>0</v>
      </c>
      <c r="O61" s="2477">
        <v>0</v>
      </c>
      <c r="P61" s="2477">
        <v>0</v>
      </c>
      <c r="Q61" s="2477">
        <v>0</v>
      </c>
      <c r="R61" s="2477">
        <v>0</v>
      </c>
      <c r="S61" s="2477">
        <v>0</v>
      </c>
      <c r="T61" s="2477">
        <v>0</v>
      </c>
      <c r="U61" s="2477">
        <v>0</v>
      </c>
      <c r="V61" s="2477">
        <v>0</v>
      </c>
      <c r="W61" s="2477">
        <v>0</v>
      </c>
      <c r="X61" s="2477">
        <v>0</v>
      </c>
      <c r="Y61" s="2477">
        <v>0</v>
      </c>
      <c r="Z61" s="2477">
        <v>0</v>
      </c>
      <c r="AA61" s="2477">
        <v>0</v>
      </c>
      <c r="AB61" s="2477">
        <v>0</v>
      </c>
      <c r="AC61" s="2477">
        <v>0</v>
      </c>
      <c r="AD61" s="2477">
        <v>0</v>
      </c>
      <c r="AE61" s="2477">
        <v>0</v>
      </c>
      <c r="AF61" s="2477">
        <v>0</v>
      </c>
      <c r="AG61" s="2477">
        <v>0</v>
      </c>
      <c r="AH61" s="2477">
        <v>0</v>
      </c>
      <c r="AI61" s="2477">
        <v>0</v>
      </c>
      <c r="AJ61" s="2477">
        <v>0</v>
      </c>
      <c r="AK61" s="2477">
        <v>0</v>
      </c>
      <c r="AL61" s="2477">
        <v>0</v>
      </c>
      <c r="AM61" s="2477">
        <v>0</v>
      </c>
      <c r="AN61" s="2477">
        <v>0</v>
      </c>
      <c r="AO61" s="2477">
        <v>0</v>
      </c>
      <c r="AP61" s="2477">
        <v>0</v>
      </c>
      <c r="AQ61" s="2477">
        <v>0</v>
      </c>
      <c r="AR61" s="2477">
        <v>0</v>
      </c>
      <c r="AS61" s="2477">
        <v>0</v>
      </c>
      <c r="AT61" s="2477">
        <v>0</v>
      </c>
      <c r="AU61" s="2451">
        <v>0</v>
      </c>
      <c r="AV61" s="2451">
        <v>0</v>
      </c>
      <c r="AW61" s="2451">
        <v>0</v>
      </c>
      <c r="AX61" s="2451">
        <v>0</v>
      </c>
      <c r="AY61" s="2451">
        <v>0</v>
      </c>
      <c r="AZ61" s="2451">
        <v>0</v>
      </c>
      <c r="BA61" s="2451">
        <v>0</v>
      </c>
      <c r="BB61" s="2451">
        <v>0</v>
      </c>
      <c r="BC61" s="2451">
        <v>0</v>
      </c>
      <c r="BD61" s="2451">
        <v>0</v>
      </c>
      <c r="BE61" s="2451">
        <v>0</v>
      </c>
      <c r="BF61" s="2451">
        <v>0</v>
      </c>
      <c r="BG61" s="2451">
        <v>0</v>
      </c>
      <c r="BH61" s="2451">
        <v>0</v>
      </c>
      <c r="BI61" s="2451">
        <v>0</v>
      </c>
      <c r="BJ61" s="2451">
        <v>0</v>
      </c>
      <c r="BK61" s="2451">
        <v>0</v>
      </c>
      <c r="BL61" s="2451">
        <v>0</v>
      </c>
      <c r="BM61" s="2451">
        <v>0</v>
      </c>
      <c r="BN61" s="2451">
        <v>0</v>
      </c>
      <c r="BO61" s="2451">
        <v>0</v>
      </c>
      <c r="BP61" s="2451">
        <v>0</v>
      </c>
      <c r="BQ61" s="2451">
        <v>0</v>
      </c>
      <c r="BR61" s="2451">
        <v>0</v>
      </c>
      <c r="BS61" s="2451">
        <v>0</v>
      </c>
      <c r="BT61" s="2451">
        <v>0</v>
      </c>
      <c r="BU61" s="2451">
        <v>0</v>
      </c>
      <c r="BV61" s="2451">
        <v>0</v>
      </c>
      <c r="BW61" s="2451">
        <v>0</v>
      </c>
      <c r="BX61" s="2451">
        <v>0</v>
      </c>
      <c r="BY61" s="2451">
        <v>0</v>
      </c>
      <c r="BZ61" s="2451">
        <v>0</v>
      </c>
      <c r="CA61" s="2451">
        <v>0</v>
      </c>
      <c r="CB61" s="2451">
        <v>0</v>
      </c>
      <c r="CC61" s="2451">
        <v>0</v>
      </c>
      <c r="CD61" s="2451">
        <v>0</v>
      </c>
      <c r="CE61" s="2451">
        <v>0</v>
      </c>
      <c r="CF61" s="2451">
        <v>0</v>
      </c>
      <c r="CG61" s="2451">
        <v>0</v>
      </c>
      <c r="CH61" s="2451">
        <v>0</v>
      </c>
      <c r="CI61" s="2451">
        <v>0</v>
      </c>
      <c r="CJ61" s="2451">
        <v>0</v>
      </c>
      <c r="CK61" s="2451">
        <v>0</v>
      </c>
      <c r="CL61" s="2451">
        <v>0</v>
      </c>
      <c r="CM61" s="2451">
        <v>0</v>
      </c>
      <c r="CN61" s="2451">
        <v>0</v>
      </c>
      <c r="CO61" s="2451">
        <v>0</v>
      </c>
      <c r="CP61" s="2451">
        <v>0</v>
      </c>
      <c r="CQ61" s="2451">
        <v>0</v>
      </c>
      <c r="CR61" s="2451">
        <v>0</v>
      </c>
      <c r="CS61" s="2451">
        <v>0</v>
      </c>
      <c r="CT61" s="2451">
        <v>0</v>
      </c>
      <c r="CU61" s="2451">
        <v>0</v>
      </c>
      <c r="CV61" s="2451">
        <v>0</v>
      </c>
      <c r="CW61" s="2451">
        <v>0</v>
      </c>
      <c r="CX61" s="2451">
        <v>0</v>
      </c>
      <c r="CY61" s="2451">
        <v>0</v>
      </c>
      <c r="CZ61" s="2451">
        <v>0</v>
      </c>
      <c r="DA61" s="2451">
        <v>0</v>
      </c>
      <c r="DB61" s="2451">
        <v>0</v>
      </c>
      <c r="DC61" s="2451">
        <v>0</v>
      </c>
      <c r="DD61" s="2451">
        <v>0</v>
      </c>
      <c r="DE61" s="2451">
        <v>0</v>
      </c>
      <c r="DF61" s="2451">
        <v>0</v>
      </c>
      <c r="DG61" s="2451">
        <v>0</v>
      </c>
      <c r="DH61" s="2451">
        <v>0</v>
      </c>
      <c r="DI61" s="2445"/>
      <c r="DJ61" s="2445"/>
      <c r="DK61" s="2445"/>
      <c r="DL61" s="2445"/>
    </row>
    <row r="62" spans="1:116" ht="16.5" x14ac:dyDescent="0.3">
      <c r="A62" s="2435" t="s">
        <v>5269</v>
      </c>
      <c r="B62" s="2490" t="s">
        <v>5270</v>
      </c>
      <c r="C62" s="2477">
        <v>0</v>
      </c>
      <c r="D62" s="2477">
        <v>0</v>
      </c>
      <c r="E62" s="2477">
        <v>0</v>
      </c>
      <c r="F62" s="2477">
        <v>0</v>
      </c>
      <c r="G62" s="2477">
        <v>0</v>
      </c>
      <c r="H62" s="2477">
        <v>0</v>
      </c>
      <c r="I62" s="2477">
        <v>6.9353833438234883E-2</v>
      </c>
      <c r="J62" s="2477">
        <v>0</v>
      </c>
      <c r="K62" s="2477">
        <v>0</v>
      </c>
      <c r="L62" s="2477">
        <v>0</v>
      </c>
      <c r="M62" s="2477">
        <v>7.5381100686365721E-2</v>
      </c>
      <c r="N62" s="2477">
        <v>0</v>
      </c>
      <c r="O62" s="2477">
        <v>0</v>
      </c>
      <c r="P62" s="2477">
        <v>0</v>
      </c>
      <c r="Q62" s="2477">
        <v>2.6097582064531166E-2</v>
      </c>
      <c r="R62" s="2477">
        <v>0</v>
      </c>
      <c r="S62" s="2477">
        <v>0</v>
      </c>
      <c r="T62" s="2477">
        <v>0</v>
      </c>
      <c r="U62" s="2477">
        <v>0</v>
      </c>
      <c r="V62" s="2477">
        <v>0</v>
      </c>
      <c r="W62" s="2477">
        <v>0</v>
      </c>
      <c r="X62" s="2477">
        <v>0</v>
      </c>
      <c r="Y62" s="2477">
        <v>0</v>
      </c>
      <c r="Z62" s="2477">
        <v>0</v>
      </c>
      <c r="AA62" s="2477">
        <v>0</v>
      </c>
      <c r="AB62" s="2477">
        <v>0</v>
      </c>
      <c r="AC62" s="2477">
        <v>0</v>
      </c>
      <c r="AD62" s="2477">
        <v>0</v>
      </c>
      <c r="AE62" s="2477">
        <v>0</v>
      </c>
      <c r="AF62" s="2477">
        <v>0</v>
      </c>
      <c r="AG62" s="2477">
        <v>0</v>
      </c>
      <c r="AH62" s="2477">
        <v>0</v>
      </c>
      <c r="AI62" s="2477">
        <v>0</v>
      </c>
      <c r="AJ62" s="2477">
        <v>0</v>
      </c>
      <c r="AK62" s="2477">
        <v>0</v>
      </c>
      <c r="AL62" s="2477">
        <v>0</v>
      </c>
      <c r="AM62" s="2477">
        <v>0</v>
      </c>
      <c r="AN62" s="2477">
        <v>0</v>
      </c>
      <c r="AO62" s="2477">
        <v>0.51502989341648253</v>
      </c>
      <c r="AP62" s="2477">
        <v>0</v>
      </c>
      <c r="AQ62" s="2477">
        <v>0</v>
      </c>
      <c r="AR62" s="2477">
        <v>0</v>
      </c>
      <c r="AS62" s="2477">
        <v>0</v>
      </c>
      <c r="AT62" s="2477">
        <v>0</v>
      </c>
      <c r="AU62" s="2451">
        <v>0</v>
      </c>
      <c r="AV62" s="2451">
        <v>0</v>
      </c>
      <c r="AW62" s="2451">
        <v>0</v>
      </c>
      <c r="AX62" s="2451">
        <v>0</v>
      </c>
      <c r="AY62" s="2451">
        <v>0</v>
      </c>
      <c r="AZ62" s="2451">
        <v>0</v>
      </c>
      <c r="BA62" s="2451">
        <v>0.83378859478420353</v>
      </c>
      <c r="BB62" s="2451">
        <v>0</v>
      </c>
      <c r="BC62" s="2451">
        <v>0</v>
      </c>
      <c r="BD62" s="2451">
        <v>0</v>
      </c>
      <c r="BE62" s="2451">
        <v>0</v>
      </c>
      <c r="BF62" s="2451">
        <v>0</v>
      </c>
      <c r="BG62" s="2451">
        <v>3.502035951531935E-3</v>
      </c>
      <c r="BH62" s="2451">
        <v>0</v>
      </c>
      <c r="BI62" s="2451">
        <v>0</v>
      </c>
      <c r="BJ62" s="2451">
        <v>4.4900631227853038E-2</v>
      </c>
      <c r="BK62" s="2451">
        <v>0</v>
      </c>
      <c r="BL62" s="2451">
        <v>0.37477031324922028</v>
      </c>
      <c r="BM62" s="2451">
        <v>0</v>
      </c>
      <c r="BN62" s="2451">
        <v>0</v>
      </c>
      <c r="BO62" s="2451">
        <v>0</v>
      </c>
      <c r="BP62" s="2451">
        <v>0</v>
      </c>
      <c r="BQ62" s="2451">
        <v>0</v>
      </c>
      <c r="BR62" s="2451">
        <v>0</v>
      </c>
      <c r="BS62" s="2451">
        <v>0</v>
      </c>
      <c r="BT62" s="2451">
        <v>0</v>
      </c>
      <c r="BU62" s="2451">
        <v>0</v>
      </c>
      <c r="BV62" s="2451">
        <v>0</v>
      </c>
      <c r="BW62" s="2451">
        <v>0</v>
      </c>
      <c r="BX62" s="2451">
        <v>0</v>
      </c>
      <c r="BY62" s="2451">
        <v>2.4272341801557549E-2</v>
      </c>
      <c r="BZ62" s="2451">
        <v>0</v>
      </c>
      <c r="CA62" s="2451">
        <v>0.13946386400123853</v>
      </c>
      <c r="CB62" s="2451">
        <v>0</v>
      </c>
      <c r="CC62" s="2451">
        <v>0</v>
      </c>
      <c r="CD62" s="2451">
        <v>0</v>
      </c>
      <c r="CE62" s="2451">
        <v>0</v>
      </c>
      <c r="CF62" s="2451">
        <v>0</v>
      </c>
      <c r="CG62" s="2451">
        <v>0</v>
      </c>
      <c r="CH62" s="2451">
        <v>0</v>
      </c>
      <c r="CI62" s="2451">
        <v>0</v>
      </c>
      <c r="CJ62" s="2451">
        <v>0</v>
      </c>
      <c r="CK62" s="2451">
        <v>0</v>
      </c>
      <c r="CL62" s="2451">
        <v>0</v>
      </c>
      <c r="CM62" s="2451">
        <v>6.3242523960860247E-2</v>
      </c>
      <c r="CN62" s="2451">
        <v>0</v>
      </c>
      <c r="CO62" s="2451">
        <v>0</v>
      </c>
      <c r="CP62" s="2451">
        <v>0</v>
      </c>
      <c r="CQ62" s="2451">
        <v>0</v>
      </c>
      <c r="CR62" s="2451">
        <v>0</v>
      </c>
      <c r="CS62" s="2451">
        <v>0</v>
      </c>
      <c r="CT62" s="2451">
        <v>0</v>
      </c>
      <c r="CU62" s="2451">
        <v>0</v>
      </c>
      <c r="CV62" s="2451">
        <v>0</v>
      </c>
      <c r="CW62" s="2451">
        <v>0</v>
      </c>
      <c r="CX62" s="2451">
        <v>0.15427712582965167</v>
      </c>
      <c r="CY62" s="2451">
        <v>0</v>
      </c>
      <c r="CZ62" s="2451">
        <v>0.20981605599902642</v>
      </c>
      <c r="DA62" s="2451">
        <v>0</v>
      </c>
      <c r="DB62" s="2451">
        <v>0</v>
      </c>
      <c r="DC62" s="2451">
        <v>0</v>
      </c>
      <c r="DD62" s="2451">
        <v>0</v>
      </c>
      <c r="DE62" s="2451">
        <v>0</v>
      </c>
      <c r="DF62" s="2451">
        <v>0</v>
      </c>
      <c r="DG62" s="2451">
        <v>0</v>
      </c>
      <c r="DH62" s="2451">
        <v>0</v>
      </c>
      <c r="DI62" s="2445"/>
      <c r="DJ62" s="2445"/>
      <c r="DK62" s="2445"/>
      <c r="DL62" s="2445"/>
    </row>
    <row r="63" spans="1:116" ht="16.5" x14ac:dyDescent="0.3">
      <c r="A63" s="2435" t="s">
        <v>5271</v>
      </c>
      <c r="B63" s="2490" t="s">
        <v>3886</v>
      </c>
      <c r="C63" s="2477">
        <v>0</v>
      </c>
      <c r="D63" s="2477">
        <v>0</v>
      </c>
      <c r="E63" s="2477">
        <v>0</v>
      </c>
      <c r="F63" s="2477">
        <v>0</v>
      </c>
      <c r="G63" s="2477">
        <v>0</v>
      </c>
      <c r="H63" s="2477">
        <v>0</v>
      </c>
      <c r="I63" s="2477">
        <v>0</v>
      </c>
      <c r="J63" s="2477">
        <v>0</v>
      </c>
      <c r="K63" s="2477">
        <v>0</v>
      </c>
      <c r="L63" s="2477">
        <v>0</v>
      </c>
      <c r="M63" s="2477">
        <v>0</v>
      </c>
      <c r="N63" s="2477">
        <v>0</v>
      </c>
      <c r="O63" s="2477">
        <v>0</v>
      </c>
      <c r="P63" s="2477">
        <v>0</v>
      </c>
      <c r="Q63" s="2477">
        <v>0</v>
      </c>
      <c r="R63" s="2477">
        <v>0</v>
      </c>
      <c r="S63" s="2477">
        <v>0</v>
      </c>
      <c r="T63" s="2477">
        <v>0</v>
      </c>
      <c r="U63" s="2477">
        <v>0</v>
      </c>
      <c r="V63" s="2477">
        <v>0</v>
      </c>
      <c r="W63" s="2477">
        <v>0</v>
      </c>
      <c r="X63" s="2477">
        <v>0</v>
      </c>
      <c r="Y63" s="2477">
        <v>0</v>
      </c>
      <c r="Z63" s="2477">
        <v>0</v>
      </c>
      <c r="AA63" s="2477">
        <v>0</v>
      </c>
      <c r="AB63" s="2477">
        <v>0</v>
      </c>
      <c r="AC63" s="2477">
        <v>0</v>
      </c>
      <c r="AD63" s="2477">
        <v>0</v>
      </c>
      <c r="AE63" s="2477">
        <v>0</v>
      </c>
      <c r="AF63" s="2477">
        <v>0</v>
      </c>
      <c r="AG63" s="2477">
        <v>0</v>
      </c>
      <c r="AH63" s="2477">
        <v>0</v>
      </c>
      <c r="AI63" s="2477">
        <v>0</v>
      </c>
      <c r="AJ63" s="2477">
        <v>0</v>
      </c>
      <c r="AK63" s="2477">
        <v>0</v>
      </c>
      <c r="AL63" s="2477">
        <v>0</v>
      </c>
      <c r="AM63" s="2477">
        <v>0</v>
      </c>
      <c r="AN63" s="2477">
        <v>0</v>
      </c>
      <c r="AO63" s="2477">
        <v>0</v>
      </c>
      <c r="AP63" s="2477">
        <v>0</v>
      </c>
      <c r="AQ63" s="2477">
        <v>0</v>
      </c>
      <c r="AR63" s="2477">
        <v>0</v>
      </c>
      <c r="AS63" s="2477">
        <v>0</v>
      </c>
      <c r="AT63" s="2477">
        <v>0</v>
      </c>
      <c r="AU63" s="2451">
        <v>0</v>
      </c>
      <c r="AV63" s="2451">
        <v>0</v>
      </c>
      <c r="AW63" s="2451">
        <v>0</v>
      </c>
      <c r="AX63" s="2451">
        <v>0</v>
      </c>
      <c r="AY63" s="2451">
        <v>0</v>
      </c>
      <c r="AZ63" s="2451">
        <v>0</v>
      </c>
      <c r="BA63" s="2451">
        <v>0</v>
      </c>
      <c r="BB63" s="2451">
        <v>0</v>
      </c>
      <c r="BC63" s="2451">
        <v>0</v>
      </c>
      <c r="BD63" s="2451">
        <v>0</v>
      </c>
      <c r="BE63" s="2451">
        <v>0</v>
      </c>
      <c r="BF63" s="2451">
        <v>0</v>
      </c>
      <c r="BG63" s="2451">
        <v>0</v>
      </c>
      <c r="BH63" s="2451">
        <v>0</v>
      </c>
      <c r="BI63" s="2451">
        <v>0</v>
      </c>
      <c r="BJ63" s="2451">
        <v>0</v>
      </c>
      <c r="BK63" s="2451">
        <v>0</v>
      </c>
      <c r="BL63" s="2451">
        <v>0</v>
      </c>
      <c r="BM63" s="2451">
        <v>0</v>
      </c>
      <c r="BN63" s="2451">
        <v>0</v>
      </c>
      <c r="BO63" s="2451">
        <v>0</v>
      </c>
      <c r="BP63" s="2451">
        <v>0</v>
      </c>
      <c r="BQ63" s="2451">
        <v>0</v>
      </c>
      <c r="BR63" s="2451">
        <v>0</v>
      </c>
      <c r="BS63" s="2451">
        <v>0</v>
      </c>
      <c r="BT63" s="2451">
        <v>0</v>
      </c>
      <c r="BU63" s="2451">
        <v>0</v>
      </c>
      <c r="BV63" s="2451">
        <v>0</v>
      </c>
      <c r="BW63" s="2451">
        <v>0</v>
      </c>
      <c r="BX63" s="2451">
        <v>0</v>
      </c>
      <c r="BY63" s="2451">
        <v>0</v>
      </c>
      <c r="BZ63" s="2451">
        <v>0</v>
      </c>
      <c r="CA63" s="2451">
        <v>0</v>
      </c>
      <c r="CB63" s="2451">
        <v>0</v>
      </c>
      <c r="CC63" s="2451">
        <v>0</v>
      </c>
      <c r="CD63" s="2451">
        <v>0</v>
      </c>
      <c r="CE63" s="2451">
        <v>0</v>
      </c>
      <c r="CF63" s="2451">
        <v>0</v>
      </c>
      <c r="CG63" s="2451">
        <v>0</v>
      </c>
      <c r="CH63" s="2451">
        <v>0</v>
      </c>
      <c r="CI63" s="2451">
        <v>0</v>
      </c>
      <c r="CJ63" s="2451">
        <v>0</v>
      </c>
      <c r="CK63" s="2451">
        <v>0</v>
      </c>
      <c r="CL63" s="2451">
        <v>0</v>
      </c>
      <c r="CM63" s="2451">
        <v>0</v>
      </c>
      <c r="CN63" s="2451">
        <v>0</v>
      </c>
      <c r="CO63" s="2451">
        <v>0</v>
      </c>
      <c r="CP63" s="2451">
        <v>0</v>
      </c>
      <c r="CQ63" s="2451">
        <v>0</v>
      </c>
      <c r="CR63" s="2451">
        <v>0</v>
      </c>
      <c r="CS63" s="2451">
        <v>0</v>
      </c>
      <c r="CT63" s="2451">
        <v>0</v>
      </c>
      <c r="CU63" s="2451">
        <v>0</v>
      </c>
      <c r="CV63" s="2451">
        <v>0</v>
      </c>
      <c r="CW63" s="2451">
        <v>0</v>
      </c>
      <c r="CX63" s="2451">
        <v>0</v>
      </c>
      <c r="CY63" s="2451">
        <v>0</v>
      </c>
      <c r="CZ63" s="2451">
        <v>0</v>
      </c>
      <c r="DA63" s="2451">
        <v>0</v>
      </c>
      <c r="DB63" s="2451">
        <v>0</v>
      </c>
      <c r="DC63" s="2451">
        <v>0</v>
      </c>
      <c r="DD63" s="2451">
        <v>0</v>
      </c>
      <c r="DE63" s="2451">
        <v>0</v>
      </c>
      <c r="DF63" s="2451">
        <v>0</v>
      </c>
      <c r="DG63" s="2451">
        <v>0</v>
      </c>
      <c r="DH63" s="2451">
        <v>0</v>
      </c>
      <c r="DI63" s="2445"/>
      <c r="DJ63" s="2445"/>
      <c r="DK63" s="2445"/>
      <c r="DL63" s="2445"/>
    </row>
    <row r="64" spans="1:116" ht="16.5" x14ac:dyDescent="0.3">
      <c r="A64" s="2435" t="s">
        <v>5272</v>
      </c>
      <c r="B64" s="2490" t="s">
        <v>3887</v>
      </c>
      <c r="C64" s="2477">
        <v>0.25132892010789365</v>
      </c>
      <c r="D64" s="2477">
        <v>0.3318170715557146</v>
      </c>
      <c r="E64" s="2477">
        <v>8.3715056108756333E-2</v>
      </c>
      <c r="F64" s="2477">
        <v>0</v>
      </c>
      <c r="G64" s="2477">
        <v>0</v>
      </c>
      <c r="H64" s="2477">
        <v>0</v>
      </c>
      <c r="I64" s="2477">
        <v>0.73389396138582164</v>
      </c>
      <c r="J64" s="2477">
        <v>0</v>
      </c>
      <c r="K64" s="2477">
        <v>0</v>
      </c>
      <c r="L64" s="2477">
        <v>0</v>
      </c>
      <c r="M64" s="2477">
        <v>0</v>
      </c>
      <c r="N64" s="2477">
        <v>0</v>
      </c>
      <c r="O64" s="2477">
        <v>0.54229450628886045</v>
      </c>
      <c r="P64" s="2477">
        <v>0</v>
      </c>
      <c r="Q64" s="2477">
        <v>5.783189507943752E-2</v>
      </c>
      <c r="R64" s="2477">
        <v>0</v>
      </c>
      <c r="S64" s="2477">
        <v>1.0744178550393617</v>
      </c>
      <c r="T64" s="2477">
        <v>0</v>
      </c>
      <c r="U64" s="2477">
        <v>0.41916540687236525</v>
      </c>
      <c r="V64" s="2477">
        <v>0</v>
      </c>
      <c r="W64" s="2477">
        <v>0</v>
      </c>
      <c r="X64" s="2477">
        <v>0</v>
      </c>
      <c r="Y64" s="2477">
        <v>1.3999513994455153</v>
      </c>
      <c r="Z64" s="2477">
        <v>0</v>
      </c>
      <c r="AA64" s="2477">
        <v>0</v>
      </c>
      <c r="AB64" s="2477">
        <v>0</v>
      </c>
      <c r="AC64" s="2477">
        <v>0.17545968931481642</v>
      </c>
      <c r="AD64" s="2477">
        <v>0.10796266958471533</v>
      </c>
      <c r="AE64" s="2477">
        <v>1.327473039011781</v>
      </c>
      <c r="AF64" s="2477">
        <v>0.39470009076652146</v>
      </c>
      <c r="AG64" s="2477">
        <v>0.66043010387089973</v>
      </c>
      <c r="AH64" s="2477">
        <v>0</v>
      </c>
      <c r="AI64" s="2477">
        <v>0.62784515663268159</v>
      </c>
      <c r="AJ64" s="2477">
        <v>0</v>
      </c>
      <c r="AK64" s="2477">
        <v>0</v>
      </c>
      <c r="AL64" s="2477">
        <v>0</v>
      </c>
      <c r="AM64" s="2477">
        <v>0.28377512442628444</v>
      </c>
      <c r="AN64" s="2477">
        <v>0</v>
      </c>
      <c r="AO64" s="2477">
        <v>1.5891572004293497</v>
      </c>
      <c r="AP64" s="2477">
        <v>0.18662419417014522</v>
      </c>
      <c r="AQ64" s="2477">
        <v>0.39168488064471846</v>
      </c>
      <c r="AR64" s="2477">
        <v>0</v>
      </c>
      <c r="AS64" s="2477">
        <v>0.2018687748030896</v>
      </c>
      <c r="AT64" s="2477">
        <v>0</v>
      </c>
      <c r="AU64" s="2451">
        <v>0</v>
      </c>
      <c r="AV64" s="2451">
        <v>0</v>
      </c>
      <c r="AW64" s="2451">
        <v>0</v>
      </c>
      <c r="AX64" s="2451">
        <v>0</v>
      </c>
      <c r="AY64" s="2451">
        <v>0</v>
      </c>
      <c r="AZ64" s="2451">
        <v>0</v>
      </c>
      <c r="BA64" s="2451">
        <v>0.39669633835110607</v>
      </c>
      <c r="BB64" s="2451">
        <v>0</v>
      </c>
      <c r="BC64" s="2451">
        <v>0</v>
      </c>
      <c r="BD64" s="2451">
        <v>0</v>
      </c>
      <c r="BE64" s="2451">
        <v>0</v>
      </c>
      <c r="BF64" s="2451">
        <v>0</v>
      </c>
      <c r="BG64" s="2451">
        <v>0</v>
      </c>
      <c r="BH64" s="2451">
        <v>0</v>
      </c>
      <c r="BI64" s="2451">
        <v>0</v>
      </c>
      <c r="BJ64" s="2451">
        <v>0</v>
      </c>
      <c r="BK64" s="2451">
        <v>0</v>
      </c>
      <c r="BL64" s="2451">
        <v>0</v>
      </c>
      <c r="BM64" s="2451">
        <v>0</v>
      </c>
      <c r="BN64" s="2451">
        <v>0</v>
      </c>
      <c r="BO64" s="2451">
        <v>0</v>
      </c>
      <c r="BP64" s="2451">
        <v>0</v>
      </c>
      <c r="BQ64" s="2451">
        <v>0</v>
      </c>
      <c r="BR64" s="2451">
        <v>0</v>
      </c>
      <c r="BS64" s="2451">
        <v>0</v>
      </c>
      <c r="BT64" s="2451">
        <v>0</v>
      </c>
      <c r="BU64" s="2451">
        <v>0</v>
      </c>
      <c r="BV64" s="2451">
        <v>0</v>
      </c>
      <c r="BW64" s="2451">
        <v>0</v>
      </c>
      <c r="BX64" s="2451">
        <v>0</v>
      </c>
      <c r="BY64" s="2451">
        <v>0</v>
      </c>
      <c r="BZ64" s="2451">
        <v>0</v>
      </c>
      <c r="CA64" s="2451">
        <v>0</v>
      </c>
      <c r="CB64" s="2451">
        <v>0</v>
      </c>
      <c r="CC64" s="2451">
        <v>0</v>
      </c>
      <c r="CD64" s="2451">
        <v>0</v>
      </c>
      <c r="CE64" s="2451">
        <v>0</v>
      </c>
      <c r="CF64" s="2451">
        <v>0</v>
      </c>
      <c r="CG64" s="2451">
        <v>0</v>
      </c>
      <c r="CH64" s="2451">
        <v>0</v>
      </c>
      <c r="CI64" s="2451">
        <v>0</v>
      </c>
      <c r="CJ64" s="2451">
        <v>0</v>
      </c>
      <c r="CK64" s="2451">
        <v>0</v>
      </c>
      <c r="CL64" s="2451">
        <v>0</v>
      </c>
      <c r="CM64" s="2451">
        <v>0</v>
      </c>
      <c r="CN64" s="2451">
        <v>0</v>
      </c>
      <c r="CO64" s="2451">
        <v>0</v>
      </c>
      <c r="CP64" s="2451">
        <v>0</v>
      </c>
      <c r="CQ64" s="2451">
        <v>0</v>
      </c>
      <c r="CR64" s="2451">
        <v>0</v>
      </c>
      <c r="CS64" s="2451">
        <v>0</v>
      </c>
      <c r="CT64" s="2451">
        <v>0</v>
      </c>
      <c r="CU64" s="2451">
        <v>0</v>
      </c>
      <c r="CV64" s="2451">
        <v>0</v>
      </c>
      <c r="CW64" s="2451">
        <v>0</v>
      </c>
      <c r="CX64" s="2451">
        <v>0</v>
      </c>
      <c r="CY64" s="2451">
        <v>0</v>
      </c>
      <c r="CZ64" s="2451">
        <v>0</v>
      </c>
      <c r="DA64" s="2451">
        <v>0</v>
      </c>
      <c r="DB64" s="2451">
        <v>0</v>
      </c>
      <c r="DC64" s="2451">
        <v>0</v>
      </c>
      <c r="DD64" s="2451">
        <v>0</v>
      </c>
      <c r="DE64" s="2451">
        <v>0</v>
      </c>
      <c r="DF64" s="2451">
        <v>0</v>
      </c>
      <c r="DG64" s="2451">
        <v>0</v>
      </c>
      <c r="DH64" s="2451">
        <v>0</v>
      </c>
      <c r="DI64" s="2445"/>
      <c r="DJ64" s="2445"/>
      <c r="DK64" s="2445"/>
      <c r="DL64" s="2445"/>
    </row>
    <row r="65" spans="1:116" ht="16.5" x14ac:dyDescent="0.3">
      <c r="A65" s="2435" t="s">
        <v>5273</v>
      </c>
      <c r="B65" s="2490" t="s">
        <v>3888</v>
      </c>
      <c r="C65" s="2477">
        <v>0</v>
      </c>
      <c r="D65" s="2477">
        <v>0</v>
      </c>
      <c r="E65" s="2477">
        <v>0</v>
      </c>
      <c r="F65" s="2477">
        <v>0</v>
      </c>
      <c r="G65" s="2477">
        <v>0</v>
      </c>
      <c r="H65" s="2477">
        <v>0</v>
      </c>
      <c r="I65" s="2477">
        <v>0</v>
      </c>
      <c r="J65" s="2477">
        <v>0</v>
      </c>
      <c r="K65" s="2477">
        <v>0</v>
      </c>
      <c r="L65" s="2477">
        <v>0</v>
      </c>
      <c r="M65" s="2477">
        <v>0</v>
      </c>
      <c r="N65" s="2477">
        <v>0</v>
      </c>
      <c r="O65" s="2477">
        <v>0</v>
      </c>
      <c r="P65" s="2477">
        <v>0</v>
      </c>
      <c r="Q65" s="2477">
        <v>0</v>
      </c>
      <c r="R65" s="2477">
        <v>0</v>
      </c>
      <c r="S65" s="2477">
        <v>0</v>
      </c>
      <c r="T65" s="2477">
        <v>0</v>
      </c>
      <c r="U65" s="2477">
        <v>0</v>
      </c>
      <c r="V65" s="2477">
        <v>0</v>
      </c>
      <c r="W65" s="2477">
        <v>0</v>
      </c>
      <c r="X65" s="2477">
        <v>0</v>
      </c>
      <c r="Y65" s="2477">
        <v>0</v>
      </c>
      <c r="Z65" s="2477">
        <v>0</v>
      </c>
      <c r="AA65" s="2477">
        <v>0</v>
      </c>
      <c r="AB65" s="2477">
        <v>0</v>
      </c>
      <c r="AC65" s="2477">
        <v>0</v>
      </c>
      <c r="AD65" s="2477">
        <v>0</v>
      </c>
      <c r="AE65" s="2477">
        <v>0</v>
      </c>
      <c r="AF65" s="2477">
        <v>0</v>
      </c>
      <c r="AG65" s="2477">
        <v>0</v>
      </c>
      <c r="AH65" s="2477">
        <v>0</v>
      </c>
      <c r="AI65" s="2477">
        <v>0</v>
      </c>
      <c r="AJ65" s="2477">
        <v>0</v>
      </c>
      <c r="AK65" s="2477">
        <v>0</v>
      </c>
      <c r="AL65" s="2477">
        <v>0</v>
      </c>
      <c r="AM65" s="2477">
        <v>0</v>
      </c>
      <c r="AN65" s="2477">
        <v>0</v>
      </c>
      <c r="AO65" s="2477">
        <v>0</v>
      </c>
      <c r="AP65" s="2477">
        <v>0</v>
      </c>
      <c r="AQ65" s="2477">
        <v>0</v>
      </c>
      <c r="AR65" s="2477">
        <v>0</v>
      </c>
      <c r="AS65" s="2477">
        <v>0</v>
      </c>
      <c r="AT65" s="2477">
        <v>0</v>
      </c>
      <c r="AU65" s="2451">
        <v>0</v>
      </c>
      <c r="AV65" s="2451">
        <v>0</v>
      </c>
      <c r="AW65" s="2451">
        <v>0</v>
      </c>
      <c r="AX65" s="2451">
        <v>0</v>
      </c>
      <c r="AY65" s="2451">
        <v>0</v>
      </c>
      <c r="AZ65" s="2451">
        <v>0</v>
      </c>
      <c r="BA65" s="2451">
        <v>0</v>
      </c>
      <c r="BB65" s="2451">
        <v>0</v>
      </c>
      <c r="BC65" s="2451">
        <v>0</v>
      </c>
      <c r="BD65" s="2451">
        <v>0</v>
      </c>
      <c r="BE65" s="2451">
        <v>0</v>
      </c>
      <c r="BF65" s="2451">
        <v>0</v>
      </c>
      <c r="BG65" s="2451">
        <v>0</v>
      </c>
      <c r="BH65" s="2451">
        <v>0</v>
      </c>
      <c r="BI65" s="2451">
        <v>0</v>
      </c>
      <c r="BJ65" s="2451">
        <v>0</v>
      </c>
      <c r="BK65" s="2451">
        <v>0</v>
      </c>
      <c r="BL65" s="2451">
        <v>0</v>
      </c>
      <c r="BM65" s="2451">
        <v>0</v>
      </c>
      <c r="BN65" s="2451">
        <v>0</v>
      </c>
      <c r="BO65" s="2451">
        <v>0</v>
      </c>
      <c r="BP65" s="2451">
        <v>0</v>
      </c>
      <c r="BQ65" s="2451">
        <v>0</v>
      </c>
      <c r="BR65" s="2451">
        <v>0</v>
      </c>
      <c r="BS65" s="2451">
        <v>0</v>
      </c>
      <c r="BT65" s="2451">
        <v>0</v>
      </c>
      <c r="BU65" s="2451">
        <v>0</v>
      </c>
      <c r="BV65" s="2451">
        <v>0</v>
      </c>
      <c r="BW65" s="2451">
        <v>0</v>
      </c>
      <c r="BX65" s="2451">
        <v>0</v>
      </c>
      <c r="BY65" s="2451">
        <v>0</v>
      </c>
      <c r="BZ65" s="2451">
        <v>0</v>
      </c>
      <c r="CA65" s="2451">
        <v>0</v>
      </c>
      <c r="CB65" s="2451">
        <v>0</v>
      </c>
      <c r="CC65" s="2451">
        <v>0</v>
      </c>
      <c r="CD65" s="2451">
        <v>0</v>
      </c>
      <c r="CE65" s="2451">
        <v>0</v>
      </c>
      <c r="CF65" s="2451">
        <v>0</v>
      </c>
      <c r="CG65" s="2451">
        <v>0</v>
      </c>
      <c r="CH65" s="2451">
        <v>0</v>
      </c>
      <c r="CI65" s="2451">
        <v>0</v>
      </c>
      <c r="CJ65" s="2451">
        <v>0</v>
      </c>
      <c r="CK65" s="2451">
        <v>0</v>
      </c>
      <c r="CL65" s="2451">
        <v>0</v>
      </c>
      <c r="CM65" s="2451">
        <v>0</v>
      </c>
      <c r="CN65" s="2451">
        <v>0</v>
      </c>
      <c r="CO65" s="2451">
        <v>0</v>
      </c>
      <c r="CP65" s="2451">
        <v>0</v>
      </c>
      <c r="CQ65" s="2451">
        <v>0</v>
      </c>
      <c r="CR65" s="2451">
        <v>0</v>
      </c>
      <c r="CS65" s="2451">
        <v>0</v>
      </c>
      <c r="CT65" s="2451">
        <v>0</v>
      </c>
      <c r="CU65" s="2451">
        <v>0</v>
      </c>
      <c r="CV65" s="2451">
        <v>0</v>
      </c>
      <c r="CW65" s="2451">
        <v>0</v>
      </c>
      <c r="CX65" s="2451">
        <v>0</v>
      </c>
      <c r="CY65" s="2451">
        <v>0</v>
      </c>
      <c r="CZ65" s="2451">
        <v>0</v>
      </c>
      <c r="DA65" s="2451">
        <v>0</v>
      </c>
      <c r="DB65" s="2451">
        <v>0</v>
      </c>
      <c r="DC65" s="2451">
        <v>0</v>
      </c>
      <c r="DD65" s="2451">
        <v>0</v>
      </c>
      <c r="DE65" s="2451">
        <v>0</v>
      </c>
      <c r="DF65" s="2451">
        <v>0</v>
      </c>
      <c r="DG65" s="2451">
        <v>0</v>
      </c>
      <c r="DH65" s="2451">
        <v>0</v>
      </c>
      <c r="DI65" s="2445"/>
      <c r="DJ65" s="2445"/>
      <c r="DK65" s="2445"/>
      <c r="DL65" s="2445"/>
    </row>
    <row r="66" spans="1:116" ht="16.5" x14ac:dyDescent="0.3">
      <c r="A66" s="2435" t="s">
        <v>5274</v>
      </c>
      <c r="B66" s="2490" t="s">
        <v>5275</v>
      </c>
      <c r="C66" s="2477">
        <v>0</v>
      </c>
      <c r="D66" s="2477">
        <v>1.2416939020485058</v>
      </c>
      <c r="E66" s="2477">
        <v>0</v>
      </c>
      <c r="F66" s="2477">
        <v>0.94589583130149013</v>
      </c>
      <c r="G66" s="2477">
        <v>0</v>
      </c>
      <c r="H66" s="2477">
        <v>0</v>
      </c>
      <c r="I66" s="2477">
        <v>0</v>
      </c>
      <c r="J66" s="2477">
        <v>1.5471568729083469</v>
      </c>
      <c r="K66" s="2477">
        <v>0.19808539415577883</v>
      </c>
      <c r="L66" s="2477">
        <v>3.9437555027405757</v>
      </c>
      <c r="M66" s="2477">
        <v>0.15837003500687868</v>
      </c>
      <c r="N66" s="2477">
        <v>3.1383519147690855</v>
      </c>
      <c r="O66" s="2477">
        <v>0</v>
      </c>
      <c r="P66" s="2477">
        <v>4.5023739286481996</v>
      </c>
      <c r="Q66" s="2477">
        <v>0</v>
      </c>
      <c r="R66" s="2477">
        <v>1.2872063858920986</v>
      </c>
      <c r="S66" s="2477">
        <v>0</v>
      </c>
      <c r="T66" s="2477">
        <v>3.0498269636957871</v>
      </c>
      <c r="U66" s="2477">
        <v>0</v>
      </c>
      <c r="V66" s="2477">
        <v>1.4144145280284914</v>
      </c>
      <c r="W66" s="2477">
        <v>0</v>
      </c>
      <c r="X66" s="2477">
        <v>1.0496675968510172</v>
      </c>
      <c r="Y66" s="2477">
        <v>7.0623204622805483E-2</v>
      </c>
      <c r="Z66" s="2477">
        <v>2.2739058271683277</v>
      </c>
      <c r="AA66" s="2477">
        <v>0</v>
      </c>
      <c r="AB66" s="2477">
        <v>2.7409808531159818</v>
      </c>
      <c r="AC66" s="2477">
        <v>0.18059225281647256</v>
      </c>
      <c r="AD66" s="2477">
        <v>7.1010314299027655E-2</v>
      </c>
      <c r="AE66" s="2477">
        <v>0.33150631732187957</v>
      </c>
      <c r="AF66" s="2477">
        <v>0</v>
      </c>
      <c r="AG66" s="2477">
        <v>0.25861589013083081</v>
      </c>
      <c r="AH66" s="2477">
        <v>2.0359510863671346</v>
      </c>
      <c r="AI66" s="2477">
        <v>0.28801151270889952</v>
      </c>
      <c r="AJ66" s="2477">
        <v>0.98250211248826702</v>
      </c>
      <c r="AK66" s="2477">
        <v>0.1348400704628254</v>
      </c>
      <c r="AL66" s="2477">
        <v>0</v>
      </c>
      <c r="AM66" s="2477">
        <v>0</v>
      </c>
      <c r="AN66" s="2477">
        <v>0</v>
      </c>
      <c r="AO66" s="2477">
        <v>0</v>
      </c>
      <c r="AP66" s="2477">
        <v>0</v>
      </c>
      <c r="AQ66" s="2477">
        <v>0</v>
      </c>
      <c r="AR66" s="2477">
        <v>0</v>
      </c>
      <c r="AS66" s="2477">
        <v>0</v>
      </c>
      <c r="AT66" s="2477">
        <v>0</v>
      </c>
      <c r="AU66" s="2451">
        <v>0</v>
      </c>
      <c r="AV66" s="2451">
        <v>0</v>
      </c>
      <c r="AW66" s="2451">
        <v>0</v>
      </c>
      <c r="AX66" s="2451">
        <v>0</v>
      </c>
      <c r="AY66" s="2451">
        <v>0</v>
      </c>
      <c r="AZ66" s="2451">
        <v>0</v>
      </c>
      <c r="BA66" s="2451">
        <v>0</v>
      </c>
      <c r="BB66" s="2451">
        <v>0</v>
      </c>
      <c r="BC66" s="2451">
        <v>0</v>
      </c>
      <c r="BD66" s="2451">
        <v>1.5057412742074447</v>
      </c>
      <c r="BE66" s="2451">
        <v>0</v>
      </c>
      <c r="BF66" s="2451">
        <v>0</v>
      </c>
      <c r="BG66" s="2451">
        <v>0</v>
      </c>
      <c r="BH66" s="2451">
        <v>0</v>
      </c>
      <c r="BI66" s="2451">
        <v>0</v>
      </c>
      <c r="BJ66" s="2451">
        <v>0</v>
      </c>
      <c r="BK66" s="2451">
        <v>0</v>
      </c>
      <c r="BL66" s="2451">
        <v>0</v>
      </c>
      <c r="BM66" s="2451">
        <v>0</v>
      </c>
      <c r="BN66" s="2451">
        <v>0</v>
      </c>
      <c r="BO66" s="2451">
        <v>0</v>
      </c>
      <c r="BP66" s="2451">
        <v>0</v>
      </c>
      <c r="BQ66" s="2451">
        <v>0</v>
      </c>
      <c r="BR66" s="2451">
        <v>0</v>
      </c>
      <c r="BS66" s="2451">
        <v>0</v>
      </c>
      <c r="BT66" s="2451">
        <v>0</v>
      </c>
      <c r="BU66" s="2451">
        <v>0</v>
      </c>
      <c r="BV66" s="2451">
        <v>0</v>
      </c>
      <c r="BW66" s="2451">
        <v>0</v>
      </c>
      <c r="BX66" s="2451">
        <v>0</v>
      </c>
      <c r="BY66" s="2451">
        <v>0</v>
      </c>
      <c r="BZ66" s="2451">
        <v>0</v>
      </c>
      <c r="CA66" s="2451">
        <v>0</v>
      </c>
      <c r="CB66" s="2451">
        <v>0</v>
      </c>
      <c r="CC66" s="2451">
        <v>0</v>
      </c>
      <c r="CD66" s="2451">
        <v>0</v>
      </c>
      <c r="CE66" s="2451">
        <v>4.9346557500633111E-2</v>
      </c>
      <c r="CF66" s="2451">
        <v>4.9346557500633111E-2</v>
      </c>
      <c r="CG66" s="2451">
        <v>3.7980698077680485E-3</v>
      </c>
      <c r="CH66" s="2451">
        <v>0</v>
      </c>
      <c r="CI66" s="2451">
        <v>3.7980698077680485E-3</v>
      </c>
      <c r="CJ66" s="2451">
        <v>0</v>
      </c>
      <c r="CK66" s="2451">
        <v>3.7980698077680485E-3</v>
      </c>
      <c r="CL66" s="2451">
        <v>0</v>
      </c>
      <c r="CM66" s="2451">
        <v>0</v>
      </c>
      <c r="CN66" s="2451">
        <v>0</v>
      </c>
      <c r="CO66" s="2451">
        <v>0</v>
      </c>
      <c r="CP66" s="2451">
        <v>0</v>
      </c>
      <c r="CQ66" s="2451">
        <v>0</v>
      </c>
      <c r="CR66" s="2451">
        <v>0</v>
      </c>
      <c r="CS66" s="2451">
        <v>0</v>
      </c>
      <c r="CT66" s="2451">
        <v>0</v>
      </c>
      <c r="CU66" s="2451">
        <v>0</v>
      </c>
      <c r="CV66" s="2451">
        <v>0</v>
      </c>
      <c r="CW66" s="2451">
        <v>0</v>
      </c>
      <c r="CX66" s="2451">
        <v>0</v>
      </c>
      <c r="CY66" s="2451">
        <v>0</v>
      </c>
      <c r="CZ66" s="2451">
        <v>0</v>
      </c>
      <c r="DA66" s="2451">
        <v>0</v>
      </c>
      <c r="DB66" s="2451">
        <v>0</v>
      </c>
      <c r="DC66" s="2451">
        <v>0</v>
      </c>
      <c r="DD66" s="2451">
        <v>0</v>
      </c>
      <c r="DE66" s="2451">
        <v>0</v>
      </c>
      <c r="DF66" s="2451">
        <v>0</v>
      </c>
      <c r="DG66" s="2451">
        <v>0</v>
      </c>
      <c r="DH66" s="2451">
        <v>0</v>
      </c>
      <c r="DI66" s="2445"/>
      <c r="DJ66" s="2445"/>
      <c r="DK66" s="2445"/>
      <c r="DL66" s="2445"/>
    </row>
    <row r="67" spans="1:116" s="2424" customFormat="1" ht="16.5" x14ac:dyDescent="0.3">
      <c r="A67" s="2435" t="s">
        <v>5276</v>
      </c>
      <c r="B67" s="2490" t="s">
        <v>3889</v>
      </c>
      <c r="C67" s="2477"/>
      <c r="D67" s="2477"/>
      <c r="E67" s="2477"/>
      <c r="F67" s="2477"/>
      <c r="G67" s="2477"/>
      <c r="H67" s="2477"/>
      <c r="I67" s="2477"/>
      <c r="J67" s="2477"/>
      <c r="K67" s="2477">
        <v>0</v>
      </c>
      <c r="L67" s="2477">
        <v>0</v>
      </c>
      <c r="M67" s="2477">
        <v>0</v>
      </c>
      <c r="N67" s="2477">
        <v>0</v>
      </c>
      <c r="O67" s="2477">
        <v>0</v>
      </c>
      <c r="P67" s="2477">
        <v>0</v>
      </c>
      <c r="Q67" s="2477">
        <v>0</v>
      </c>
      <c r="R67" s="2477">
        <v>0</v>
      </c>
      <c r="S67" s="2477">
        <v>0</v>
      </c>
      <c r="T67" s="2477">
        <v>0</v>
      </c>
      <c r="U67" s="2477">
        <v>0</v>
      </c>
      <c r="V67" s="2477">
        <v>0</v>
      </c>
      <c r="W67" s="2477">
        <v>0</v>
      </c>
      <c r="X67" s="2477">
        <v>0</v>
      </c>
      <c r="Y67" s="2477">
        <v>0</v>
      </c>
      <c r="Z67" s="2477">
        <v>0</v>
      </c>
      <c r="AA67" s="2477">
        <v>0</v>
      </c>
      <c r="AB67" s="2477">
        <v>0</v>
      </c>
      <c r="AC67" s="2477">
        <v>0</v>
      </c>
      <c r="AD67" s="2477">
        <v>0</v>
      </c>
      <c r="AE67" s="2477">
        <v>0</v>
      </c>
      <c r="AF67" s="2477">
        <v>0</v>
      </c>
      <c r="AG67" s="2477">
        <v>0</v>
      </c>
      <c r="AH67" s="2477">
        <v>0</v>
      </c>
      <c r="AI67" s="2477">
        <v>0</v>
      </c>
      <c r="AJ67" s="2477">
        <v>0</v>
      </c>
      <c r="AK67" s="2477">
        <v>0</v>
      </c>
      <c r="AL67" s="2477">
        <v>0</v>
      </c>
      <c r="AM67" s="2477">
        <v>0</v>
      </c>
      <c r="AN67" s="2477">
        <v>0</v>
      </c>
      <c r="AO67" s="2477">
        <v>0</v>
      </c>
      <c r="AP67" s="2477">
        <v>0</v>
      </c>
      <c r="AQ67" s="2477">
        <v>0</v>
      </c>
      <c r="AR67" s="2477">
        <v>0</v>
      </c>
      <c r="AS67" s="2477">
        <v>0</v>
      </c>
      <c r="AT67" s="2477">
        <v>0</v>
      </c>
      <c r="AU67" s="2451">
        <v>0</v>
      </c>
      <c r="AV67" s="2451">
        <v>0</v>
      </c>
      <c r="AW67" s="2451">
        <v>0</v>
      </c>
      <c r="AX67" s="2451">
        <v>0</v>
      </c>
      <c r="AY67" s="2451">
        <v>0</v>
      </c>
      <c r="AZ67" s="2451">
        <v>0</v>
      </c>
      <c r="BA67" s="2451">
        <v>0</v>
      </c>
      <c r="BB67" s="2451">
        <v>0</v>
      </c>
      <c r="BC67" s="2451">
        <v>0</v>
      </c>
      <c r="BD67" s="2451">
        <v>0</v>
      </c>
      <c r="BE67" s="2451">
        <v>0</v>
      </c>
      <c r="BF67" s="2451">
        <v>0</v>
      </c>
      <c r="BG67" s="2451">
        <v>0</v>
      </c>
      <c r="BH67" s="2451">
        <v>0</v>
      </c>
      <c r="BI67" s="2451">
        <v>0</v>
      </c>
      <c r="BJ67" s="2451">
        <v>0</v>
      </c>
      <c r="BK67" s="2451">
        <v>0</v>
      </c>
      <c r="BL67" s="2451">
        <v>0</v>
      </c>
      <c r="BM67" s="2451">
        <v>0</v>
      </c>
      <c r="BN67" s="2451">
        <v>0</v>
      </c>
      <c r="BO67" s="2451">
        <v>0</v>
      </c>
      <c r="BP67" s="2451">
        <v>0</v>
      </c>
      <c r="BQ67" s="2451">
        <v>0</v>
      </c>
      <c r="BR67" s="2451">
        <v>0</v>
      </c>
      <c r="BS67" s="2451">
        <v>0</v>
      </c>
      <c r="BT67" s="2451">
        <v>0</v>
      </c>
      <c r="BU67" s="2451">
        <v>0</v>
      </c>
      <c r="BV67" s="2451">
        <v>0</v>
      </c>
      <c r="BW67" s="2451">
        <v>0</v>
      </c>
      <c r="BX67" s="2451">
        <v>0</v>
      </c>
      <c r="BY67" s="2451">
        <v>0</v>
      </c>
      <c r="BZ67" s="2451">
        <v>0</v>
      </c>
      <c r="CA67" s="2451">
        <v>0</v>
      </c>
      <c r="CB67" s="2451">
        <v>0</v>
      </c>
      <c r="CC67" s="2451">
        <v>0</v>
      </c>
      <c r="CD67" s="2451">
        <v>0</v>
      </c>
      <c r="CE67" s="2451">
        <v>0</v>
      </c>
      <c r="CF67" s="2451">
        <v>0</v>
      </c>
      <c r="CG67" s="2451">
        <v>0</v>
      </c>
      <c r="CH67" s="2451">
        <v>0</v>
      </c>
      <c r="CI67" s="2451">
        <v>0</v>
      </c>
      <c r="CJ67" s="2451">
        <v>0</v>
      </c>
      <c r="CK67" s="2451">
        <v>0</v>
      </c>
      <c r="CL67" s="2451">
        <v>0</v>
      </c>
      <c r="CM67" s="2451">
        <v>0</v>
      </c>
      <c r="CN67" s="2451">
        <v>0</v>
      </c>
      <c r="CO67" s="2451">
        <v>0</v>
      </c>
      <c r="CP67" s="2451">
        <v>0</v>
      </c>
      <c r="CQ67" s="2451">
        <v>0</v>
      </c>
      <c r="CR67" s="2451">
        <v>0</v>
      </c>
      <c r="CS67" s="2451">
        <v>0</v>
      </c>
      <c r="CT67" s="2451">
        <v>0</v>
      </c>
      <c r="CU67" s="2451">
        <v>0</v>
      </c>
      <c r="CV67" s="2451">
        <v>0</v>
      </c>
      <c r="CW67" s="2451">
        <v>0</v>
      </c>
      <c r="CX67" s="2451">
        <v>0</v>
      </c>
      <c r="CY67" s="2451">
        <v>0</v>
      </c>
      <c r="CZ67" s="2451">
        <v>0</v>
      </c>
      <c r="DA67" s="2451">
        <v>0</v>
      </c>
      <c r="DB67" s="2451">
        <v>0</v>
      </c>
      <c r="DC67" s="2451">
        <v>0</v>
      </c>
      <c r="DD67" s="2451">
        <v>0</v>
      </c>
      <c r="DE67" s="2451">
        <v>0</v>
      </c>
      <c r="DF67" s="2451">
        <v>0</v>
      </c>
      <c r="DG67" s="2451">
        <v>0</v>
      </c>
      <c r="DH67" s="2451">
        <v>0</v>
      </c>
      <c r="DI67" s="2445"/>
      <c r="DJ67" s="2445"/>
      <c r="DK67" s="2445"/>
      <c r="DL67" s="2445"/>
    </row>
    <row r="68" spans="1:116" ht="16.5" x14ac:dyDescent="0.3">
      <c r="A68" s="2435" t="s">
        <v>5277</v>
      </c>
      <c r="B68" s="2490" t="s">
        <v>3890</v>
      </c>
      <c r="C68" s="2477">
        <v>0</v>
      </c>
      <c r="D68" s="2477">
        <v>0.42076662043700075</v>
      </c>
      <c r="E68" s="2477">
        <v>0</v>
      </c>
      <c r="F68" s="2477">
        <v>0</v>
      </c>
      <c r="G68" s="2477">
        <v>0</v>
      </c>
      <c r="H68" s="2477">
        <v>0</v>
      </c>
      <c r="I68" s="2477">
        <v>0</v>
      </c>
      <c r="J68" s="2477">
        <v>0</v>
      </c>
      <c r="K68" s="2477">
        <v>0</v>
      </c>
      <c r="L68" s="2477">
        <v>0</v>
      </c>
      <c r="M68" s="2477">
        <v>0</v>
      </c>
      <c r="N68" s="2477">
        <v>0</v>
      </c>
      <c r="O68" s="2477">
        <v>0</v>
      </c>
      <c r="P68" s="2477">
        <v>0</v>
      </c>
      <c r="Q68" s="2477">
        <v>0</v>
      </c>
      <c r="R68" s="2477">
        <v>0</v>
      </c>
      <c r="S68" s="2477">
        <v>0</v>
      </c>
      <c r="T68" s="2477">
        <v>0</v>
      </c>
      <c r="U68" s="2477">
        <v>0</v>
      </c>
      <c r="V68" s="2477">
        <v>0.23601882598601465</v>
      </c>
      <c r="W68" s="2477">
        <v>0</v>
      </c>
      <c r="X68" s="2477">
        <v>0</v>
      </c>
      <c r="Y68" s="2477">
        <v>0</v>
      </c>
      <c r="Z68" s="2477">
        <v>0</v>
      </c>
      <c r="AA68" s="2477">
        <v>0</v>
      </c>
      <c r="AB68" s="2477">
        <v>0</v>
      </c>
      <c r="AC68" s="2477">
        <v>0</v>
      </c>
      <c r="AD68" s="2477">
        <v>0</v>
      </c>
      <c r="AE68" s="2477">
        <v>0</v>
      </c>
      <c r="AF68" s="2477">
        <v>0</v>
      </c>
      <c r="AG68" s="2477">
        <v>0</v>
      </c>
      <c r="AH68" s="2477">
        <v>0</v>
      </c>
      <c r="AI68" s="2477">
        <v>0</v>
      </c>
      <c r="AJ68" s="2477">
        <v>0</v>
      </c>
      <c r="AK68" s="2477">
        <v>0</v>
      </c>
      <c r="AL68" s="2477">
        <v>0</v>
      </c>
      <c r="AM68" s="2477">
        <v>0</v>
      </c>
      <c r="AN68" s="2477">
        <v>0</v>
      </c>
      <c r="AO68" s="2477">
        <v>0</v>
      </c>
      <c r="AP68" s="2477">
        <v>0</v>
      </c>
      <c r="AQ68" s="2477">
        <v>0</v>
      </c>
      <c r="AR68" s="2477">
        <v>0</v>
      </c>
      <c r="AS68" s="2477">
        <v>0</v>
      </c>
      <c r="AT68" s="2477">
        <v>0</v>
      </c>
      <c r="AU68" s="2451">
        <v>0</v>
      </c>
      <c r="AV68" s="2451">
        <v>0</v>
      </c>
      <c r="AW68" s="2451">
        <v>0</v>
      </c>
      <c r="AX68" s="2451">
        <v>0</v>
      </c>
      <c r="AY68" s="2451">
        <v>0</v>
      </c>
      <c r="AZ68" s="2451">
        <v>0</v>
      </c>
      <c r="BA68" s="2451">
        <v>0</v>
      </c>
      <c r="BB68" s="2451">
        <v>0</v>
      </c>
      <c r="BC68" s="2451">
        <v>0</v>
      </c>
      <c r="BD68" s="2451">
        <v>0</v>
      </c>
      <c r="BE68" s="2451">
        <v>0</v>
      </c>
      <c r="BF68" s="2451">
        <v>0</v>
      </c>
      <c r="BG68" s="2451">
        <v>0</v>
      </c>
      <c r="BH68" s="2451">
        <v>0</v>
      </c>
      <c r="BI68" s="2451">
        <v>0</v>
      </c>
      <c r="BJ68" s="2451">
        <v>0</v>
      </c>
      <c r="BK68" s="2451">
        <v>0</v>
      </c>
      <c r="BL68" s="2451">
        <v>0</v>
      </c>
      <c r="BM68" s="2451">
        <v>0</v>
      </c>
      <c r="BN68" s="2451">
        <v>0</v>
      </c>
      <c r="BO68" s="2451">
        <v>0</v>
      </c>
      <c r="BP68" s="2451">
        <v>0</v>
      </c>
      <c r="BQ68" s="2451">
        <v>0</v>
      </c>
      <c r="BR68" s="2451">
        <v>0</v>
      </c>
      <c r="BS68" s="2451">
        <v>0</v>
      </c>
      <c r="BT68" s="2451">
        <v>0</v>
      </c>
      <c r="BU68" s="2451">
        <v>0</v>
      </c>
      <c r="BV68" s="2451">
        <v>0</v>
      </c>
      <c r="BW68" s="2451">
        <v>0</v>
      </c>
      <c r="BX68" s="2451">
        <v>0</v>
      </c>
      <c r="BY68" s="2451">
        <v>0</v>
      </c>
      <c r="BZ68" s="2451">
        <v>0</v>
      </c>
      <c r="CA68" s="2451">
        <v>0</v>
      </c>
      <c r="CB68" s="2451">
        <v>0</v>
      </c>
      <c r="CC68" s="2451">
        <v>0</v>
      </c>
      <c r="CD68" s="2451">
        <v>0</v>
      </c>
      <c r="CE68" s="2451">
        <v>0</v>
      </c>
      <c r="CF68" s="2451">
        <v>0</v>
      </c>
      <c r="CG68" s="2451">
        <v>0</v>
      </c>
      <c r="CH68" s="2451">
        <v>0</v>
      </c>
      <c r="CI68" s="2451">
        <v>0</v>
      </c>
      <c r="CJ68" s="2451">
        <v>0</v>
      </c>
      <c r="CK68" s="2451">
        <v>0</v>
      </c>
      <c r="CL68" s="2451">
        <v>0</v>
      </c>
      <c r="CM68" s="2451">
        <v>0</v>
      </c>
      <c r="CN68" s="2451">
        <v>0</v>
      </c>
      <c r="CO68" s="2451">
        <v>0</v>
      </c>
      <c r="CP68" s="2451">
        <v>0</v>
      </c>
      <c r="CQ68" s="2451">
        <v>0</v>
      </c>
      <c r="CR68" s="2451">
        <v>0</v>
      </c>
      <c r="CS68" s="2451">
        <v>0</v>
      </c>
      <c r="CT68" s="2451">
        <v>0</v>
      </c>
      <c r="CU68" s="2451">
        <v>0</v>
      </c>
      <c r="CV68" s="2451">
        <v>0</v>
      </c>
      <c r="CW68" s="2451">
        <v>0</v>
      </c>
      <c r="CX68" s="2451">
        <v>0</v>
      </c>
      <c r="CY68" s="2451">
        <v>0</v>
      </c>
      <c r="CZ68" s="2451">
        <v>0</v>
      </c>
      <c r="DA68" s="2451">
        <v>0</v>
      </c>
      <c r="DB68" s="2451">
        <v>0</v>
      </c>
      <c r="DC68" s="2451">
        <v>0</v>
      </c>
      <c r="DD68" s="2451">
        <v>0</v>
      </c>
      <c r="DE68" s="2451">
        <v>0</v>
      </c>
      <c r="DF68" s="2451">
        <v>0</v>
      </c>
      <c r="DG68" s="2451">
        <v>0</v>
      </c>
      <c r="DH68" s="2451">
        <v>0</v>
      </c>
      <c r="DI68" s="2445"/>
      <c r="DJ68" s="2445"/>
      <c r="DK68" s="2445"/>
      <c r="DL68" s="2445"/>
    </row>
    <row r="69" spans="1:116" ht="16.5" x14ac:dyDescent="0.3">
      <c r="A69" s="2435" t="s">
        <v>5278</v>
      </c>
      <c r="B69" s="2490" t="s">
        <v>3891</v>
      </c>
      <c r="C69" s="2477">
        <v>0</v>
      </c>
      <c r="D69" s="2477">
        <v>0</v>
      </c>
      <c r="E69" s="2477">
        <v>0</v>
      </c>
      <c r="F69" s="2477">
        <v>0</v>
      </c>
      <c r="G69" s="2477">
        <v>0</v>
      </c>
      <c r="H69" s="2477">
        <v>0</v>
      </c>
      <c r="I69" s="2477">
        <v>0</v>
      </c>
      <c r="J69" s="2477">
        <v>0</v>
      </c>
      <c r="K69" s="2477">
        <v>0</v>
      </c>
      <c r="L69" s="2477">
        <v>0</v>
      </c>
      <c r="M69" s="2477">
        <v>0</v>
      </c>
      <c r="N69" s="2477">
        <v>0</v>
      </c>
      <c r="O69" s="2477">
        <v>0</v>
      </c>
      <c r="P69" s="2477">
        <v>0</v>
      </c>
      <c r="Q69" s="2477">
        <v>0</v>
      </c>
      <c r="R69" s="2477">
        <v>0</v>
      </c>
      <c r="S69" s="2477">
        <v>0</v>
      </c>
      <c r="T69" s="2477">
        <v>0</v>
      </c>
      <c r="U69" s="2477">
        <v>0</v>
      </c>
      <c r="V69" s="2477">
        <v>0</v>
      </c>
      <c r="W69" s="2477">
        <v>0</v>
      </c>
      <c r="X69" s="2477">
        <v>0</v>
      </c>
      <c r="Y69" s="2477">
        <v>0</v>
      </c>
      <c r="Z69" s="2477">
        <v>0</v>
      </c>
      <c r="AA69" s="2477">
        <v>0</v>
      </c>
      <c r="AB69" s="2477">
        <v>0</v>
      </c>
      <c r="AC69" s="2477">
        <v>0</v>
      </c>
      <c r="AD69" s="2477">
        <v>0</v>
      </c>
      <c r="AE69" s="2477">
        <v>0</v>
      </c>
      <c r="AF69" s="2477">
        <v>0</v>
      </c>
      <c r="AG69" s="2477">
        <v>0</v>
      </c>
      <c r="AH69" s="2477">
        <v>0</v>
      </c>
      <c r="AI69" s="2477">
        <v>0</v>
      </c>
      <c r="AJ69" s="2477">
        <v>0</v>
      </c>
      <c r="AK69" s="2477">
        <v>0</v>
      </c>
      <c r="AL69" s="2477">
        <v>0</v>
      </c>
      <c r="AM69" s="2477">
        <v>0</v>
      </c>
      <c r="AN69" s="2477">
        <v>0</v>
      </c>
      <c r="AO69" s="2477">
        <v>0</v>
      </c>
      <c r="AP69" s="2477">
        <v>0</v>
      </c>
      <c r="AQ69" s="2477">
        <v>0</v>
      </c>
      <c r="AR69" s="2477">
        <v>0</v>
      </c>
      <c r="AS69" s="2477">
        <v>0</v>
      </c>
      <c r="AT69" s="2477">
        <v>0</v>
      </c>
      <c r="AU69" s="2451">
        <v>0</v>
      </c>
      <c r="AV69" s="2451">
        <v>0</v>
      </c>
      <c r="AW69" s="2451">
        <v>0</v>
      </c>
      <c r="AX69" s="2451">
        <v>0</v>
      </c>
      <c r="AY69" s="2451">
        <v>0</v>
      </c>
      <c r="AZ69" s="2451">
        <v>0</v>
      </c>
      <c r="BA69" s="2451">
        <v>0</v>
      </c>
      <c r="BB69" s="2451">
        <v>0</v>
      </c>
      <c r="BC69" s="2451">
        <v>0</v>
      </c>
      <c r="BD69" s="2451">
        <v>0</v>
      </c>
      <c r="BE69" s="2451">
        <v>0</v>
      </c>
      <c r="BF69" s="2451">
        <v>0</v>
      </c>
      <c r="BG69" s="2451">
        <v>0</v>
      </c>
      <c r="BH69" s="2451">
        <v>0</v>
      </c>
      <c r="BI69" s="2451">
        <v>0</v>
      </c>
      <c r="BJ69" s="2451">
        <v>0</v>
      </c>
      <c r="BK69" s="2451">
        <v>0</v>
      </c>
      <c r="BL69" s="2451">
        <v>0</v>
      </c>
      <c r="BM69" s="2451">
        <v>0</v>
      </c>
      <c r="BN69" s="2451">
        <v>0</v>
      </c>
      <c r="BO69" s="2451">
        <v>0</v>
      </c>
      <c r="BP69" s="2451">
        <v>0</v>
      </c>
      <c r="BQ69" s="2451">
        <v>0</v>
      </c>
      <c r="BR69" s="2451">
        <v>0</v>
      </c>
      <c r="BS69" s="2451">
        <v>0</v>
      </c>
      <c r="BT69" s="2451">
        <v>0</v>
      </c>
      <c r="BU69" s="2451">
        <v>0</v>
      </c>
      <c r="BV69" s="2451">
        <v>0</v>
      </c>
      <c r="BW69" s="2451">
        <v>0</v>
      </c>
      <c r="BX69" s="2451">
        <v>0</v>
      </c>
      <c r="BY69" s="2451">
        <v>0</v>
      </c>
      <c r="BZ69" s="2451">
        <v>0</v>
      </c>
      <c r="CA69" s="2451">
        <v>0</v>
      </c>
      <c r="CB69" s="2451">
        <v>0</v>
      </c>
      <c r="CC69" s="2451">
        <v>0.13235609751000157</v>
      </c>
      <c r="CD69" s="2451">
        <v>0</v>
      </c>
      <c r="CE69" s="2451">
        <v>0</v>
      </c>
      <c r="CF69" s="2451">
        <v>0</v>
      </c>
      <c r="CG69" s="2451">
        <v>0</v>
      </c>
      <c r="CH69" s="2451">
        <v>0</v>
      </c>
      <c r="CI69" s="2451">
        <v>0</v>
      </c>
      <c r="CJ69" s="2451">
        <v>0</v>
      </c>
      <c r="CK69" s="2451">
        <v>0</v>
      </c>
      <c r="CL69" s="2451">
        <v>0</v>
      </c>
      <c r="CM69" s="2451">
        <v>0</v>
      </c>
      <c r="CN69" s="2451">
        <v>0</v>
      </c>
      <c r="CO69" s="2451">
        <v>0</v>
      </c>
      <c r="CP69" s="2451">
        <v>0</v>
      </c>
      <c r="CQ69" s="2451">
        <v>0</v>
      </c>
      <c r="CR69" s="2451">
        <v>0</v>
      </c>
      <c r="CS69" s="2451">
        <v>0</v>
      </c>
      <c r="CT69" s="2451">
        <v>0</v>
      </c>
      <c r="CU69" s="2451">
        <v>0</v>
      </c>
      <c r="CV69" s="2451">
        <v>0</v>
      </c>
      <c r="CW69" s="2451">
        <v>0</v>
      </c>
      <c r="CX69" s="2451">
        <v>0</v>
      </c>
      <c r="CY69" s="2451">
        <v>0</v>
      </c>
      <c r="CZ69" s="2451">
        <v>0</v>
      </c>
      <c r="DA69" s="2451">
        <v>0</v>
      </c>
      <c r="DB69" s="2451">
        <v>0</v>
      </c>
      <c r="DC69" s="2451">
        <v>0</v>
      </c>
      <c r="DD69" s="2451">
        <v>0</v>
      </c>
      <c r="DE69" s="2451">
        <v>0</v>
      </c>
      <c r="DF69" s="2451">
        <v>0</v>
      </c>
      <c r="DG69" s="2451">
        <v>0</v>
      </c>
      <c r="DH69" s="2451">
        <v>0</v>
      </c>
      <c r="DI69" s="2445"/>
      <c r="DJ69" s="2445"/>
      <c r="DK69" s="2445"/>
      <c r="DL69" s="2445"/>
    </row>
    <row r="70" spans="1:116" ht="16.5" x14ac:dyDescent="0.3">
      <c r="A70" s="2435" t="s">
        <v>5284</v>
      </c>
      <c r="B70" s="2490" t="s">
        <v>3895</v>
      </c>
      <c r="C70" s="2477">
        <v>1.9364175000674864</v>
      </c>
      <c r="D70" s="2477">
        <v>0</v>
      </c>
      <c r="E70" s="2477">
        <v>1.9724418005250695</v>
      </c>
      <c r="F70" s="2477">
        <v>1.9724418005250695</v>
      </c>
      <c r="G70" s="2477">
        <v>0.97209320145402389</v>
      </c>
      <c r="H70" s="2477">
        <v>0</v>
      </c>
      <c r="I70" s="2477">
        <v>0.94822393784650372</v>
      </c>
      <c r="J70" s="2477">
        <v>0</v>
      </c>
      <c r="K70" s="2477">
        <v>0.93578970642096426</v>
      </c>
      <c r="L70" s="2477">
        <v>0</v>
      </c>
      <c r="M70" s="2477">
        <v>0.92380462019899734</v>
      </c>
      <c r="N70" s="2477">
        <v>0</v>
      </c>
      <c r="O70" s="2477">
        <v>0.94002446261739692</v>
      </c>
      <c r="P70" s="2477">
        <v>0</v>
      </c>
      <c r="Q70" s="2477">
        <v>0.93844838720762447</v>
      </c>
      <c r="R70" s="2477">
        <v>0</v>
      </c>
      <c r="S70" s="2477">
        <v>0.94574744875931172</v>
      </c>
      <c r="T70" s="2477">
        <v>0</v>
      </c>
      <c r="U70" s="2477">
        <v>0.94493537668373329</v>
      </c>
      <c r="V70" s="2477">
        <v>0</v>
      </c>
      <c r="W70" s="2477">
        <v>0</v>
      </c>
      <c r="X70" s="2477">
        <v>0</v>
      </c>
      <c r="Y70" s="2477">
        <v>0</v>
      </c>
      <c r="Z70" s="2477">
        <v>0</v>
      </c>
      <c r="AA70" s="2477">
        <v>0.95623899265461698</v>
      </c>
      <c r="AB70" s="2477">
        <v>0</v>
      </c>
      <c r="AC70" s="2477">
        <v>0.95805594416299666</v>
      </c>
      <c r="AD70" s="2477">
        <v>0</v>
      </c>
      <c r="AE70" s="2477">
        <v>0</v>
      </c>
      <c r="AF70" s="2477">
        <v>0</v>
      </c>
      <c r="AG70" s="2477">
        <v>0</v>
      </c>
      <c r="AH70" s="2477">
        <v>0</v>
      </c>
      <c r="AI70" s="2477">
        <v>0</v>
      </c>
      <c r="AJ70" s="2477">
        <v>0</v>
      </c>
      <c r="AK70" s="2477">
        <v>0</v>
      </c>
      <c r="AL70" s="2477">
        <v>0</v>
      </c>
      <c r="AM70" s="2477">
        <v>0</v>
      </c>
      <c r="AN70" s="2477">
        <v>0</v>
      </c>
      <c r="AO70" s="2477">
        <v>0</v>
      </c>
      <c r="AP70" s="2477">
        <v>0</v>
      </c>
      <c r="AQ70" s="2477">
        <v>0</v>
      </c>
      <c r="AR70" s="2477">
        <v>0</v>
      </c>
      <c r="AS70" s="2477">
        <v>0</v>
      </c>
      <c r="AT70" s="2477">
        <v>0</v>
      </c>
      <c r="AU70" s="2451">
        <v>0</v>
      </c>
      <c r="AV70" s="2451">
        <v>0</v>
      </c>
      <c r="AW70" s="2451">
        <v>0</v>
      </c>
      <c r="AX70" s="2451">
        <v>0</v>
      </c>
      <c r="AY70" s="2451">
        <v>0</v>
      </c>
      <c r="AZ70" s="2451">
        <v>0</v>
      </c>
      <c r="BA70" s="2451">
        <v>0</v>
      </c>
      <c r="BB70" s="2451">
        <v>0</v>
      </c>
      <c r="BC70" s="2451">
        <v>0</v>
      </c>
      <c r="BD70" s="2451">
        <v>0</v>
      </c>
      <c r="BE70" s="2451">
        <v>0</v>
      </c>
      <c r="BF70" s="2451">
        <v>0</v>
      </c>
      <c r="BG70" s="2451">
        <v>0</v>
      </c>
      <c r="BH70" s="2451">
        <v>0</v>
      </c>
      <c r="BI70" s="2451">
        <v>0</v>
      </c>
      <c r="BJ70" s="2451">
        <v>0</v>
      </c>
      <c r="BK70" s="2451">
        <v>0</v>
      </c>
      <c r="BL70" s="2451">
        <v>0</v>
      </c>
      <c r="BM70" s="2451">
        <v>0</v>
      </c>
      <c r="BN70" s="2451">
        <v>0</v>
      </c>
      <c r="BO70" s="2451">
        <v>0</v>
      </c>
      <c r="BP70" s="2451">
        <v>0</v>
      </c>
      <c r="BQ70" s="2451">
        <v>0</v>
      </c>
      <c r="BR70" s="2451">
        <v>0</v>
      </c>
      <c r="BS70" s="2451">
        <v>0</v>
      </c>
      <c r="BT70" s="2451">
        <v>0</v>
      </c>
      <c r="BU70" s="2451">
        <v>0</v>
      </c>
      <c r="BV70" s="2451">
        <v>0</v>
      </c>
      <c r="BW70" s="2451">
        <v>0</v>
      </c>
      <c r="BX70" s="2451">
        <v>0</v>
      </c>
      <c r="BY70" s="2451">
        <v>0</v>
      </c>
      <c r="BZ70" s="2451">
        <v>0</v>
      </c>
      <c r="CA70" s="2451">
        <v>0</v>
      </c>
      <c r="CB70" s="2451">
        <v>0</v>
      </c>
      <c r="CC70" s="2451">
        <v>0</v>
      </c>
      <c r="CD70" s="2451">
        <v>0</v>
      </c>
      <c r="CE70" s="2451">
        <v>0</v>
      </c>
      <c r="CF70" s="2451">
        <v>0</v>
      </c>
      <c r="CG70" s="2451">
        <v>0</v>
      </c>
      <c r="CH70" s="2451">
        <v>0</v>
      </c>
      <c r="CI70" s="2451">
        <v>0</v>
      </c>
      <c r="CJ70" s="2451">
        <v>0</v>
      </c>
      <c r="CK70" s="2451">
        <v>0</v>
      </c>
      <c r="CL70" s="2451">
        <v>0</v>
      </c>
      <c r="CM70" s="2451">
        <v>0</v>
      </c>
      <c r="CN70" s="2451">
        <v>0</v>
      </c>
      <c r="CO70" s="2451">
        <v>0</v>
      </c>
      <c r="CP70" s="2451">
        <v>0</v>
      </c>
      <c r="CQ70" s="2451">
        <v>0</v>
      </c>
      <c r="CR70" s="2451">
        <v>0</v>
      </c>
      <c r="CS70" s="2451">
        <v>0</v>
      </c>
      <c r="CT70" s="2451">
        <v>0</v>
      </c>
      <c r="CU70" s="2451">
        <v>0</v>
      </c>
      <c r="CV70" s="2451">
        <v>0</v>
      </c>
      <c r="CW70" s="2451">
        <v>0</v>
      </c>
      <c r="CX70" s="2451">
        <v>0</v>
      </c>
      <c r="CY70" s="2451">
        <v>0</v>
      </c>
      <c r="CZ70" s="2451">
        <v>0</v>
      </c>
      <c r="DA70" s="2451">
        <v>0</v>
      </c>
      <c r="DB70" s="2451">
        <v>0</v>
      </c>
      <c r="DC70" s="2451">
        <v>0</v>
      </c>
      <c r="DD70" s="2451">
        <v>0</v>
      </c>
      <c r="DE70" s="2451">
        <v>0</v>
      </c>
      <c r="DF70" s="2451">
        <v>0</v>
      </c>
      <c r="DG70" s="2451">
        <v>0</v>
      </c>
      <c r="DH70" s="2451">
        <v>0</v>
      </c>
      <c r="DI70" s="2445"/>
      <c r="DJ70" s="2445"/>
      <c r="DK70" s="2445"/>
      <c r="DL70" s="2445"/>
    </row>
    <row r="71" spans="1:116" ht="17.25" thickBot="1" x14ac:dyDescent="0.35">
      <c r="A71" s="2480"/>
      <c r="B71" s="2491" t="s">
        <v>5289</v>
      </c>
      <c r="C71" s="2477">
        <v>0</v>
      </c>
      <c r="D71" s="2477">
        <v>0</v>
      </c>
      <c r="E71" s="2477">
        <v>0</v>
      </c>
      <c r="F71" s="2477">
        <v>0</v>
      </c>
      <c r="G71" s="2477">
        <v>0</v>
      </c>
      <c r="H71" s="2477">
        <v>0</v>
      </c>
      <c r="I71" s="2477">
        <v>0</v>
      </c>
      <c r="J71" s="2477">
        <v>0</v>
      </c>
      <c r="K71" s="2477">
        <v>0</v>
      </c>
      <c r="L71" s="2477">
        <v>0</v>
      </c>
      <c r="M71" s="2477">
        <v>0</v>
      </c>
      <c r="N71" s="2477">
        <v>0</v>
      </c>
      <c r="O71" s="2477">
        <v>0</v>
      </c>
      <c r="P71" s="2477">
        <v>0</v>
      </c>
      <c r="Q71" s="2477">
        <v>0</v>
      </c>
      <c r="R71" s="2477">
        <v>0</v>
      </c>
      <c r="S71" s="2483">
        <v>0</v>
      </c>
      <c r="T71" s="2483">
        <v>0</v>
      </c>
      <c r="U71" s="2483">
        <v>0</v>
      </c>
      <c r="V71" s="2483">
        <v>0</v>
      </c>
      <c r="W71" s="2483">
        <v>0.94824216092415103</v>
      </c>
      <c r="X71" s="2483">
        <v>0</v>
      </c>
      <c r="Y71" s="2483">
        <v>0.95464748869030414</v>
      </c>
      <c r="Z71" s="2483">
        <v>0</v>
      </c>
      <c r="AA71" s="2483">
        <v>0</v>
      </c>
      <c r="AB71" s="2483">
        <v>0</v>
      </c>
      <c r="AC71" s="2483">
        <v>0</v>
      </c>
      <c r="AD71" s="2483">
        <v>0</v>
      </c>
      <c r="AE71" s="2483">
        <v>0</v>
      </c>
      <c r="AF71" s="2483">
        <v>0.95029348683373172</v>
      </c>
      <c r="AG71" s="2483">
        <v>0.94496081756186645</v>
      </c>
      <c r="AH71" s="2483">
        <v>0</v>
      </c>
      <c r="AI71" s="2483">
        <v>0.93596988126702807</v>
      </c>
      <c r="AJ71" s="2483">
        <v>0</v>
      </c>
      <c r="AK71" s="2483">
        <v>0.92701700085506678</v>
      </c>
      <c r="AL71" s="2483">
        <v>0</v>
      </c>
      <c r="AM71" s="2483">
        <v>0.92589632472987116</v>
      </c>
      <c r="AN71" s="2483">
        <v>0</v>
      </c>
      <c r="AO71" s="2483">
        <v>0.92386980020881626</v>
      </c>
      <c r="AP71" s="2483">
        <v>0</v>
      </c>
      <c r="AQ71" s="2483">
        <v>0</v>
      </c>
      <c r="AR71" s="2483">
        <v>0</v>
      </c>
      <c r="AS71" s="2483">
        <v>0</v>
      </c>
      <c r="AT71" s="2483">
        <v>0</v>
      </c>
      <c r="AU71" s="2458">
        <v>0</v>
      </c>
      <c r="AV71" s="2458">
        <v>0</v>
      </c>
      <c r="AW71" s="2458">
        <v>0</v>
      </c>
      <c r="AX71" s="2458">
        <v>0</v>
      </c>
      <c r="AY71" s="2458">
        <v>0</v>
      </c>
      <c r="AZ71" s="2458">
        <v>0</v>
      </c>
      <c r="BA71" s="2458">
        <v>0.73938660602453554</v>
      </c>
      <c r="BB71" s="2458">
        <v>0</v>
      </c>
      <c r="BC71" s="2458">
        <v>0.70375562008933512</v>
      </c>
      <c r="BD71" s="2458">
        <v>0</v>
      </c>
      <c r="BE71" s="2458">
        <v>0</v>
      </c>
      <c r="BF71" s="2458">
        <v>0</v>
      </c>
      <c r="BG71" s="2458">
        <v>0.72680243946251821</v>
      </c>
      <c r="BH71" s="2458">
        <v>0</v>
      </c>
      <c r="BI71" s="2458">
        <v>0</v>
      </c>
      <c r="BJ71" s="2458">
        <v>0</v>
      </c>
      <c r="BK71" s="2458">
        <v>0.80852915649907664</v>
      </c>
      <c r="BL71" s="2458">
        <v>0</v>
      </c>
      <c r="BM71" s="2458">
        <v>0</v>
      </c>
      <c r="BN71" s="2458">
        <v>0</v>
      </c>
      <c r="BO71" s="2458">
        <v>0.7984127949186558</v>
      </c>
      <c r="BP71" s="2458">
        <v>0</v>
      </c>
      <c r="BQ71" s="2458">
        <v>0</v>
      </c>
      <c r="BR71" s="2458">
        <v>0</v>
      </c>
      <c r="BS71" s="2458">
        <v>0</v>
      </c>
      <c r="BT71" s="2458">
        <v>0</v>
      </c>
      <c r="BU71" s="2458">
        <v>0</v>
      </c>
      <c r="BV71" s="2458">
        <v>0</v>
      </c>
      <c r="BW71" s="2458">
        <v>0</v>
      </c>
      <c r="BX71" s="2458">
        <v>0</v>
      </c>
      <c r="BY71" s="2458">
        <v>0</v>
      </c>
      <c r="BZ71" s="2458">
        <v>0</v>
      </c>
      <c r="CA71" s="2458">
        <v>0</v>
      </c>
      <c r="CB71" s="2458">
        <v>0</v>
      </c>
      <c r="CC71" s="2458">
        <v>0</v>
      </c>
      <c r="CD71" s="2458">
        <v>0</v>
      </c>
      <c r="CE71" s="2458">
        <v>0</v>
      </c>
      <c r="CF71" s="2458">
        <v>0</v>
      </c>
      <c r="CG71" s="2458">
        <v>0</v>
      </c>
      <c r="CH71" s="2458">
        <v>0</v>
      </c>
      <c r="CI71" s="2458">
        <v>0</v>
      </c>
      <c r="CJ71" s="2458">
        <v>0</v>
      </c>
      <c r="CK71" s="2458">
        <v>0</v>
      </c>
      <c r="CL71" s="2458">
        <v>0</v>
      </c>
      <c r="CM71" s="2458">
        <v>0</v>
      </c>
      <c r="CN71" s="2458">
        <v>0</v>
      </c>
      <c r="CO71" s="2458">
        <v>0</v>
      </c>
      <c r="CP71" s="2458">
        <v>0</v>
      </c>
      <c r="CQ71" s="2458">
        <v>0</v>
      </c>
      <c r="CR71" s="2458">
        <v>0</v>
      </c>
      <c r="CS71" s="2458">
        <v>0</v>
      </c>
      <c r="CT71" s="2458">
        <v>0</v>
      </c>
      <c r="CU71" s="2458">
        <v>0</v>
      </c>
      <c r="CV71" s="2458">
        <v>0</v>
      </c>
      <c r="CW71" s="2458">
        <v>0</v>
      </c>
      <c r="CX71" s="2458">
        <v>0</v>
      </c>
      <c r="CY71" s="2458">
        <v>0</v>
      </c>
      <c r="CZ71" s="2458">
        <v>0</v>
      </c>
      <c r="DA71" s="2458">
        <v>0</v>
      </c>
      <c r="DB71" s="2458">
        <v>0</v>
      </c>
      <c r="DC71" s="2458">
        <v>0</v>
      </c>
      <c r="DD71" s="2458">
        <v>0</v>
      </c>
      <c r="DE71" s="2458">
        <v>0</v>
      </c>
      <c r="DF71" s="2458">
        <v>0</v>
      </c>
      <c r="DG71" s="2458">
        <v>0</v>
      </c>
      <c r="DH71" s="2458">
        <v>0</v>
      </c>
      <c r="DI71" s="2445"/>
      <c r="DJ71" s="2445"/>
      <c r="DK71" s="2445"/>
      <c r="DL71" s="2445"/>
    </row>
    <row r="72" spans="1:116" ht="17.25" thickBot="1" x14ac:dyDescent="0.35">
      <c r="A72" s="2486"/>
      <c r="B72" s="2492" t="s">
        <v>5306</v>
      </c>
      <c r="C72" s="2493">
        <v>3.3130243026673263</v>
      </c>
      <c r="D72" s="2493">
        <v>3.2030313621577227</v>
      </c>
      <c r="E72" s="2493">
        <v>5.1399091328123179</v>
      </c>
      <c r="F72" s="2493">
        <v>3.0407015723286972</v>
      </c>
      <c r="G72" s="2493">
        <v>0.97209320145402389</v>
      </c>
      <c r="H72" s="2493">
        <v>0</v>
      </c>
      <c r="I72" s="2493">
        <v>2.5983141343268636</v>
      </c>
      <c r="J72" s="2493">
        <v>1.7129157178824994</v>
      </c>
      <c r="K72" s="2493">
        <v>2.897574338400088</v>
      </c>
      <c r="L72" s="2493">
        <v>3.9637206749353422</v>
      </c>
      <c r="M72" s="2493">
        <v>1.9320389812018779</v>
      </c>
      <c r="N72" s="2493">
        <v>3.8712372277375389</v>
      </c>
      <c r="O72" s="2493">
        <v>2.6850867170731174</v>
      </c>
      <c r="P72" s="2493">
        <v>5.2489411338038634</v>
      </c>
      <c r="Q72" s="2493">
        <v>2.4285141563599471</v>
      </c>
      <c r="R72" s="2493">
        <v>2.960629405006014</v>
      </c>
      <c r="S72" s="2466">
        <v>3.2524435829194451</v>
      </c>
      <c r="T72" s="2466">
        <v>3.8297032320219637</v>
      </c>
      <c r="U72" s="2466">
        <v>3.271965865421655</v>
      </c>
      <c r="V72" s="2466">
        <v>3.5577575711924099</v>
      </c>
      <c r="W72" s="2466">
        <v>2.4921979269269738</v>
      </c>
      <c r="X72" s="2466">
        <v>2.297306768253395</v>
      </c>
      <c r="Y72" s="2466">
        <v>4.2348541902200649</v>
      </c>
      <c r="Z72" s="2466">
        <v>3.7238431455512102</v>
      </c>
      <c r="AA72" s="2466">
        <v>3.5415389212315675</v>
      </c>
      <c r="AB72" s="2466">
        <v>3.3684967271899673</v>
      </c>
      <c r="AC72" s="2466">
        <v>3.2218812324433466</v>
      </c>
      <c r="AD72" s="2466">
        <v>2.453131503708823</v>
      </c>
      <c r="AE72" s="2466">
        <v>1.743759916820256</v>
      </c>
      <c r="AF72" s="2466">
        <v>2.9201480066552281</v>
      </c>
      <c r="AG72" s="2466">
        <v>3.3041099874239013</v>
      </c>
      <c r="AH72" s="2466">
        <v>6.6812690406889512</v>
      </c>
      <c r="AI72" s="2466">
        <v>4.9763940730756735</v>
      </c>
      <c r="AJ72" s="2466">
        <v>4.6953197057135885</v>
      </c>
      <c r="AK72" s="2466">
        <v>2.1834639864477192</v>
      </c>
      <c r="AL72" s="2466">
        <v>10.110768120796029</v>
      </c>
      <c r="AM72" s="2466">
        <v>2.4672325561500092</v>
      </c>
      <c r="AN72" s="2466">
        <v>13.273667322690278</v>
      </c>
      <c r="AO72" s="2466">
        <v>7.2514594840004891</v>
      </c>
      <c r="AP72" s="2466">
        <v>7.6698828655151328</v>
      </c>
      <c r="AQ72" s="2466">
        <v>0.69651741509198506</v>
      </c>
      <c r="AR72" s="2466">
        <v>7.4840131680710211</v>
      </c>
      <c r="AS72" s="2466">
        <v>0.4378379628151039</v>
      </c>
      <c r="AT72" s="2466">
        <v>4.5689896253129394</v>
      </c>
      <c r="AU72" s="2467">
        <v>0</v>
      </c>
      <c r="AV72" s="2467">
        <v>7.8820236503379082</v>
      </c>
      <c r="AW72" s="2467">
        <v>0.52396161599825497</v>
      </c>
      <c r="AX72" s="2467">
        <v>4.0014374279971703</v>
      </c>
      <c r="AY72" s="2467">
        <v>0</v>
      </c>
      <c r="AZ72" s="2467">
        <v>8.155822587674999</v>
      </c>
      <c r="BA72" s="2467">
        <v>3.1554984177584235</v>
      </c>
      <c r="BB72" s="2467">
        <v>1.348026269310588</v>
      </c>
      <c r="BC72" s="2467">
        <v>1.0096431268190618</v>
      </c>
      <c r="BD72" s="2467">
        <v>2.173409101943089</v>
      </c>
      <c r="BE72" s="2467">
        <v>0</v>
      </c>
      <c r="BF72" s="2467">
        <v>1.731707096474536</v>
      </c>
      <c r="BG72" s="2467">
        <v>0.73030447541405019</v>
      </c>
      <c r="BH72" s="2467">
        <v>6.4004211723184969</v>
      </c>
      <c r="BI72" s="2467">
        <v>0</v>
      </c>
      <c r="BJ72" s="2467">
        <v>7.3430177910823113</v>
      </c>
      <c r="BK72" s="2467">
        <v>0.80852915649907664</v>
      </c>
      <c r="BL72" s="2467">
        <v>3.713956142114724</v>
      </c>
      <c r="BM72" s="2467">
        <v>0</v>
      </c>
      <c r="BN72" s="2467">
        <v>5.8845636174564699</v>
      </c>
      <c r="BO72" s="2467">
        <v>0.7984127949186558</v>
      </c>
      <c r="BP72" s="2467">
        <v>3.0201656167379873</v>
      </c>
      <c r="BQ72" s="2467">
        <v>0</v>
      </c>
      <c r="BR72" s="2467">
        <v>4.669614969837891</v>
      </c>
      <c r="BS72" s="2467">
        <v>0</v>
      </c>
      <c r="BT72" s="2467">
        <v>6.4297255087551797</v>
      </c>
      <c r="BU72" s="2467">
        <v>0</v>
      </c>
      <c r="BV72" s="2467">
        <v>1.3740744814890122</v>
      </c>
      <c r="BW72" s="2467">
        <v>9.750130091400383E-2</v>
      </c>
      <c r="BX72" s="2467">
        <v>6.417743266997415</v>
      </c>
      <c r="BY72" s="2467">
        <v>0.29069863482487923</v>
      </c>
      <c r="BZ72" s="2467">
        <v>5.419602006907251</v>
      </c>
      <c r="CA72" s="2467">
        <v>0.93177793093128825</v>
      </c>
      <c r="CB72" s="2467">
        <v>5.9038394878330864</v>
      </c>
      <c r="CC72" s="2467">
        <v>0.2335676905960033</v>
      </c>
      <c r="CD72" s="2467">
        <v>4.8270202967998372</v>
      </c>
      <c r="CE72" s="2467">
        <v>4.9346557500633111E-2</v>
      </c>
      <c r="CF72" s="2467">
        <v>4.1691476948674779</v>
      </c>
      <c r="CG72" s="2467">
        <f t="shared" ref="CG72:DF72" si="4">SUM(CG57:CG71)</f>
        <v>7.5751331264530819E-2</v>
      </c>
      <c r="CH72" s="2467">
        <f t="shared" si="4"/>
        <v>6.5201411270096639</v>
      </c>
      <c r="CI72" s="2468">
        <f t="shared" si="4"/>
        <v>3.7980698077680485E-3</v>
      </c>
      <c r="CJ72" s="2468">
        <f t="shared" si="4"/>
        <v>5.3922285980521911</v>
      </c>
      <c r="CK72" s="2468">
        <f t="shared" si="4"/>
        <v>3.7980698077680485E-3</v>
      </c>
      <c r="CL72" s="2468">
        <f t="shared" si="4"/>
        <v>6.8950986099145446</v>
      </c>
      <c r="CM72" s="2468">
        <f t="shared" si="4"/>
        <v>6.3242523960860247E-2</v>
      </c>
      <c r="CN72" s="2468">
        <f t="shared" si="4"/>
        <v>5.4442067083411079</v>
      </c>
      <c r="CO72" s="2468">
        <f t="shared" si="4"/>
        <v>0</v>
      </c>
      <c r="CP72" s="2468">
        <f t="shared" si="4"/>
        <v>3.3</v>
      </c>
      <c r="CQ72" s="2468">
        <f t="shared" si="4"/>
        <v>0.45295960424888426</v>
      </c>
      <c r="CR72" s="2468">
        <f t="shared" si="4"/>
        <v>1.2955040017703685</v>
      </c>
      <c r="CS72" s="2468">
        <f t="shared" si="4"/>
        <v>0</v>
      </c>
      <c r="CT72" s="2468">
        <f t="shared" si="4"/>
        <v>2.6767182912322278</v>
      </c>
      <c r="CU72" s="2468">
        <f t="shared" si="4"/>
        <v>0.49491423192564632</v>
      </c>
      <c r="CV72" s="2468">
        <f t="shared" si="4"/>
        <v>2.8762691573069645</v>
      </c>
      <c r="CW72" s="2468">
        <f t="shared" si="4"/>
        <v>0.38193422814824246</v>
      </c>
      <c r="CX72" s="2468">
        <f t="shared" si="4"/>
        <v>2.3520201549365272</v>
      </c>
      <c r="CY72" s="2468">
        <f t="shared" si="4"/>
        <v>0.81091313930794506</v>
      </c>
      <c r="CZ72" s="2468">
        <f t="shared" si="4"/>
        <v>2.4075590851059019</v>
      </c>
      <c r="DA72" s="2468">
        <f t="shared" si="4"/>
        <v>0.5174967767892249</v>
      </c>
      <c r="DB72" s="2468">
        <f t="shared" si="4"/>
        <v>4.3269432989219387</v>
      </c>
      <c r="DC72" s="2468">
        <f t="shared" si="4"/>
        <v>0.47949097869951551</v>
      </c>
      <c r="DD72" s="2468">
        <f t="shared" si="4"/>
        <v>5.1108106056074245</v>
      </c>
      <c r="DE72" s="2468">
        <f t="shared" si="4"/>
        <v>0.79831753495965641</v>
      </c>
      <c r="DF72" s="2468">
        <f t="shared" si="4"/>
        <v>9.8466985104390528</v>
      </c>
      <c r="DG72" s="2468">
        <v>0</v>
      </c>
      <c r="DH72" s="2468">
        <v>5.413766119254932</v>
      </c>
      <c r="DI72" s="2445"/>
      <c r="DJ72" s="2445"/>
      <c r="DK72" s="2445"/>
      <c r="DL72" s="2445"/>
    </row>
    <row r="73" spans="1:116" s="2424" customFormat="1" ht="17.25" thickBot="1" x14ac:dyDescent="0.35">
      <c r="A73" s="3565" t="s">
        <v>5307</v>
      </c>
      <c r="B73" s="3566"/>
      <c r="C73" s="3566"/>
      <c r="D73" s="3566"/>
      <c r="E73" s="3566"/>
      <c r="F73" s="3566"/>
      <c r="G73" s="3566"/>
      <c r="H73" s="3566"/>
      <c r="I73" s="3566"/>
      <c r="J73" s="3566"/>
      <c r="K73" s="3566"/>
      <c r="L73" s="3566"/>
      <c r="M73" s="3566"/>
      <c r="N73" s="3566"/>
      <c r="O73" s="3566"/>
      <c r="P73" s="3566"/>
      <c r="Q73" s="3566"/>
      <c r="R73" s="3566"/>
      <c r="S73" s="3566"/>
      <c r="T73" s="3566"/>
      <c r="U73" s="3566"/>
      <c r="V73" s="3566"/>
      <c r="W73" s="3566"/>
      <c r="X73" s="3566"/>
      <c r="Y73" s="3566"/>
      <c r="Z73" s="3566"/>
      <c r="AA73" s="3566"/>
      <c r="AB73" s="3566"/>
      <c r="AC73" s="3566"/>
      <c r="AD73" s="3566"/>
      <c r="AE73" s="3566"/>
      <c r="AF73" s="3566"/>
      <c r="AG73" s="3566"/>
      <c r="AH73" s="3566"/>
      <c r="AI73" s="3566"/>
      <c r="AJ73" s="3566"/>
      <c r="AK73" s="3566"/>
      <c r="AL73" s="3566"/>
      <c r="AM73" s="3566"/>
      <c r="AN73" s="3566"/>
      <c r="AO73" s="3566"/>
      <c r="AP73" s="3566"/>
      <c r="AQ73" s="3566"/>
      <c r="AR73" s="3566"/>
      <c r="AS73" s="3566"/>
      <c r="AT73" s="3566"/>
      <c r="AU73" s="3566"/>
      <c r="AV73" s="3566"/>
      <c r="AW73" s="3566"/>
      <c r="AX73" s="3566"/>
      <c r="AY73" s="3566"/>
      <c r="AZ73" s="3566"/>
      <c r="BA73" s="3566"/>
      <c r="BB73" s="3566"/>
      <c r="BC73" s="3566"/>
      <c r="BD73" s="3566"/>
      <c r="BE73" s="3566"/>
      <c r="BF73" s="3566"/>
      <c r="BG73" s="3566"/>
      <c r="BH73" s="3566"/>
      <c r="BI73" s="3566"/>
      <c r="BJ73" s="3566"/>
      <c r="BK73" s="3566"/>
      <c r="BL73" s="3566"/>
      <c r="BM73" s="3566"/>
      <c r="BN73" s="3566"/>
      <c r="BO73" s="3566"/>
      <c r="BP73" s="3566"/>
      <c r="BQ73" s="3566"/>
      <c r="BR73" s="3566"/>
      <c r="BS73" s="3566"/>
      <c r="BT73" s="3566"/>
      <c r="BU73" s="3566"/>
      <c r="BV73" s="3566"/>
      <c r="BW73" s="3566"/>
      <c r="BX73" s="3566"/>
      <c r="BY73" s="3566"/>
      <c r="BZ73" s="3566"/>
      <c r="CA73" s="3566"/>
      <c r="CB73" s="3566"/>
      <c r="CC73" s="3566"/>
      <c r="CD73" s="3566"/>
      <c r="CE73" s="3566"/>
      <c r="CF73" s="3566"/>
      <c r="CG73" s="3566"/>
      <c r="CH73" s="3566"/>
      <c r="CI73" s="3566"/>
      <c r="CJ73" s="3566"/>
      <c r="CK73" s="3566"/>
      <c r="CL73" s="3566"/>
      <c r="CM73" s="3566"/>
      <c r="CN73" s="3566"/>
      <c r="CO73" s="3566"/>
      <c r="CP73" s="3566"/>
      <c r="CQ73" s="3566"/>
      <c r="CR73" s="3566"/>
      <c r="CS73" s="3566"/>
      <c r="CT73" s="3567"/>
      <c r="CU73" s="2433"/>
      <c r="CV73" s="2433"/>
      <c r="CW73" s="2433"/>
      <c r="CX73" s="2469"/>
      <c r="CY73" s="2433"/>
      <c r="CZ73" s="2469"/>
      <c r="DA73" s="2433"/>
      <c r="DB73" s="2469"/>
      <c r="DC73" s="2433"/>
      <c r="DD73" s="2469"/>
      <c r="DE73" s="2433"/>
      <c r="DF73" s="2469"/>
      <c r="DG73" s="2433"/>
      <c r="DH73" s="2469"/>
      <c r="DI73" s="2445"/>
    </row>
    <row r="74" spans="1:116" ht="16.5" x14ac:dyDescent="0.3">
      <c r="A74" s="2470" t="s">
        <v>5263</v>
      </c>
      <c r="B74" s="2436" t="s">
        <v>3879</v>
      </c>
      <c r="C74" s="2477">
        <v>26.812130435694034</v>
      </c>
      <c r="D74" s="2477">
        <v>0</v>
      </c>
      <c r="E74" s="2477">
        <v>110.13855520657732</v>
      </c>
      <c r="F74" s="2477">
        <v>1.1740976197785775</v>
      </c>
      <c r="G74" s="2477">
        <v>95.262277025469984</v>
      </c>
      <c r="H74" s="2477">
        <v>0.9446048168175748</v>
      </c>
      <c r="I74" s="2477">
        <v>25.5</v>
      </c>
      <c r="J74" s="2477">
        <v>0.80295426400957282</v>
      </c>
      <c r="K74" s="2477">
        <v>59.152123050011966</v>
      </c>
      <c r="L74" s="2477">
        <v>0.40766431022960353</v>
      </c>
      <c r="M74" s="2477">
        <v>7.9009611884094966</v>
      </c>
      <c r="N74" s="2477">
        <v>6.9288391572327077</v>
      </c>
      <c r="O74" s="2477">
        <v>6.3441618824114476</v>
      </c>
      <c r="P74" s="2477">
        <v>1.2358745511387368</v>
      </c>
      <c r="Q74" s="2477">
        <v>10.9988825807837</v>
      </c>
      <c r="R74" s="2477">
        <v>0</v>
      </c>
      <c r="S74" s="2474">
        <v>5.9511269472005246</v>
      </c>
      <c r="T74" s="2474">
        <v>0</v>
      </c>
      <c r="U74" s="2474">
        <v>5.3387053899323647</v>
      </c>
      <c r="V74" s="2474">
        <v>2.4</v>
      </c>
      <c r="W74" s="2474">
        <v>1.4828842877514412</v>
      </c>
      <c r="X74" s="2474">
        <v>1.7350000000000001</v>
      </c>
      <c r="Y74" s="2474">
        <v>7.4735710604394159</v>
      </c>
      <c r="Z74" s="2474">
        <v>4.3770275184452148</v>
      </c>
      <c r="AA74" s="2474">
        <v>13.333681773986195</v>
      </c>
      <c r="AB74" s="2474">
        <v>1.1814939486659102</v>
      </c>
      <c r="AC74" s="2474">
        <v>10.050506919790262</v>
      </c>
      <c r="AD74" s="2474">
        <v>2.5936225699387756</v>
      </c>
      <c r="AE74" s="2474">
        <v>1.973704864631586</v>
      </c>
      <c r="AF74" s="2474">
        <v>1.0513119685717336</v>
      </c>
      <c r="AG74" s="2474">
        <v>11.569282780440172</v>
      </c>
      <c r="AH74" s="2474">
        <v>0</v>
      </c>
      <c r="AI74" s="2474">
        <v>7.457198629764342</v>
      </c>
      <c r="AJ74" s="2474">
        <v>1.7262970117991752</v>
      </c>
      <c r="AK74" s="2474">
        <v>13.971569199940618</v>
      </c>
      <c r="AL74" s="2474">
        <v>41.498907057243819</v>
      </c>
      <c r="AM74" s="2474">
        <v>15.495259771664896</v>
      </c>
      <c r="AN74" s="2474">
        <v>5.337691919422423</v>
      </c>
      <c r="AO74" s="2474">
        <v>5.4755339329965809</v>
      </c>
      <c r="AP74" s="2474">
        <v>8.8109999999999999</v>
      </c>
      <c r="AQ74" s="2474">
        <v>0.73351081516434158</v>
      </c>
      <c r="AR74" s="2474">
        <v>18.875819510879886</v>
      </c>
      <c r="AS74" s="2474">
        <v>4.4115310897319802</v>
      </c>
      <c r="AT74" s="2474">
        <v>9.2094748494932066</v>
      </c>
      <c r="AU74" s="2444">
        <v>2.6310453058672443</v>
      </c>
      <c r="AV74" s="2444">
        <v>6.9418045343586754E-2</v>
      </c>
      <c r="AW74" s="2444">
        <v>3.215717992127439</v>
      </c>
      <c r="AX74" s="2444">
        <v>2.897862089534638E-2</v>
      </c>
      <c r="AY74" s="2444">
        <v>5.233032481001989</v>
      </c>
      <c r="AZ74" s="2444">
        <v>3.1008058944319621</v>
      </c>
      <c r="BA74" s="2444">
        <v>3.1006444721401865</v>
      </c>
      <c r="BB74" s="2444">
        <v>0</v>
      </c>
      <c r="BC74" s="2444">
        <v>4.1936515596919044</v>
      </c>
      <c r="BD74" s="2444">
        <v>0</v>
      </c>
      <c r="BE74" s="2444">
        <v>11.294280390311755</v>
      </c>
      <c r="BF74" s="2444">
        <v>1.0023882759690894</v>
      </c>
      <c r="BG74" s="2444">
        <v>2.2076081939271326</v>
      </c>
      <c r="BH74" s="2444">
        <v>5.7642664647705635</v>
      </c>
      <c r="BI74" s="2444">
        <v>2.9837080490641146</v>
      </c>
      <c r="BJ74" s="2444">
        <v>8.1658461885902494</v>
      </c>
      <c r="BK74" s="2444">
        <v>2.5594064129517324</v>
      </c>
      <c r="BL74" s="2444">
        <v>2.0301213964596663</v>
      </c>
      <c r="BM74" s="2444">
        <v>13.425691655785725</v>
      </c>
      <c r="BN74" s="2444">
        <v>12.180105576726785</v>
      </c>
      <c r="BO74" s="2444">
        <v>9.5055963788726459</v>
      </c>
      <c r="BP74" s="2444">
        <v>12.52439304613589</v>
      </c>
      <c r="BQ74" s="2444">
        <v>6.2000325527056805</v>
      </c>
      <c r="BR74" s="2444">
        <v>13.501422456859189</v>
      </c>
      <c r="BS74" s="2444">
        <v>10.704502143860346</v>
      </c>
      <c r="BT74" s="2444">
        <v>14.163785113191903</v>
      </c>
      <c r="BU74" s="2444">
        <v>17.527194344342288</v>
      </c>
      <c r="BV74" s="2444">
        <v>5.7987749686443362</v>
      </c>
      <c r="BW74" s="2444">
        <v>5.0717221585835333</v>
      </c>
      <c r="BX74" s="2444">
        <v>6.3875276680306028</v>
      </c>
      <c r="BY74" s="2444">
        <v>3.9769642496900621</v>
      </c>
      <c r="BZ74" s="2444">
        <v>1.5380680992990381</v>
      </c>
      <c r="CA74" s="2444">
        <v>0.21697845023557005</v>
      </c>
      <c r="CB74" s="2444">
        <v>2.6664221785096318</v>
      </c>
      <c r="CC74" s="2444">
        <v>9.9816963830743948</v>
      </c>
      <c r="CD74" s="2444">
        <v>0.12946451458849584</v>
      </c>
      <c r="CE74" s="2444">
        <v>9.7298248074146958</v>
      </c>
      <c r="CF74" s="2444">
        <v>0.541912585885859</v>
      </c>
      <c r="CG74" s="2444">
        <v>8.3290127594414258</v>
      </c>
      <c r="CH74" s="2444">
        <v>0.1</v>
      </c>
      <c r="CI74" s="2444">
        <v>6.5950105526681231</v>
      </c>
      <c r="CJ74" s="2444">
        <v>0.5</v>
      </c>
      <c r="CK74" s="2444">
        <v>8.0116186695228997</v>
      </c>
      <c r="CL74" s="2444">
        <v>0.2</v>
      </c>
      <c r="CM74" s="2444">
        <v>5.0680518753498793</v>
      </c>
      <c r="CN74" s="2444">
        <v>9.9000000000000005E-2</v>
      </c>
      <c r="CO74" s="2444">
        <v>4.3729050472394864</v>
      </c>
      <c r="CP74" s="2444">
        <v>0.13600000000000001</v>
      </c>
      <c r="CQ74" s="2444">
        <v>4.3627995057721387</v>
      </c>
      <c r="CR74" s="2444">
        <v>3.629365820823959</v>
      </c>
      <c r="CS74" s="2444">
        <v>1.5388353186290802</v>
      </c>
      <c r="CT74" s="2444">
        <v>0</v>
      </c>
      <c r="CU74" s="2444">
        <v>1.2317131681639142</v>
      </c>
      <c r="CV74" s="2444">
        <v>0</v>
      </c>
      <c r="CW74" s="2444">
        <v>4.9696821004427072</v>
      </c>
      <c r="CX74" s="2444">
        <v>6.5590316278567418</v>
      </c>
      <c r="CY74" s="2444">
        <v>0.92592749514335548</v>
      </c>
      <c r="CZ74" s="2444">
        <v>4.3073352955228721</v>
      </c>
      <c r="DA74" s="2444">
        <v>2.184096284849538</v>
      </c>
      <c r="DB74" s="2444">
        <v>3.4846403783729416</v>
      </c>
      <c r="DC74" s="2444">
        <v>0.27</v>
      </c>
      <c r="DD74" s="2444">
        <v>8.0529984400811703</v>
      </c>
      <c r="DE74" s="2444">
        <v>0.1730783383748897</v>
      </c>
      <c r="DF74" s="2444">
        <v>3.0055218381357243</v>
      </c>
      <c r="DG74" s="2444">
        <v>5.0199096219552519</v>
      </c>
      <c r="DH74" s="2444">
        <v>3.2048937506888571</v>
      </c>
      <c r="DI74" s="2445"/>
      <c r="DJ74" s="2445"/>
      <c r="DK74" s="2445"/>
      <c r="DL74" s="2445"/>
    </row>
    <row r="75" spans="1:116" ht="16.5" x14ac:dyDescent="0.3">
      <c r="A75" s="2435" t="s">
        <v>5265</v>
      </c>
      <c r="B75" s="2446" t="s">
        <v>3881</v>
      </c>
      <c r="C75" s="2477">
        <v>63.760965408627989</v>
      </c>
      <c r="D75" s="2477">
        <v>7.1609188820823508</v>
      </c>
      <c r="E75" s="2477">
        <v>67.354194633686646</v>
      </c>
      <c r="F75" s="2477">
        <v>5.1792757510480749</v>
      </c>
      <c r="G75" s="2477">
        <v>43.230344396656797</v>
      </c>
      <c r="H75" s="2477">
        <v>7.4630580968422819</v>
      </c>
      <c r="I75" s="2477">
        <v>61.063358818892929</v>
      </c>
      <c r="J75" s="2477">
        <v>2.6170583474670344</v>
      </c>
      <c r="K75" s="2477">
        <v>74.285919090880711</v>
      </c>
      <c r="L75" s="2477">
        <v>1.3964077695532346</v>
      </c>
      <c r="M75" s="2477">
        <v>21.710090778151521</v>
      </c>
      <c r="N75" s="2477">
        <v>4.7785324255188248</v>
      </c>
      <c r="O75" s="2477">
        <v>61.695676099039488</v>
      </c>
      <c r="P75" s="2477">
        <v>10.219284570305939</v>
      </c>
      <c r="Q75" s="2477">
        <v>56.601154975393825</v>
      </c>
      <c r="R75" s="2477">
        <v>2.4020924426215582</v>
      </c>
      <c r="S75" s="2477">
        <v>15.153813579706195</v>
      </c>
      <c r="T75" s="2477">
        <v>2.659876268326177</v>
      </c>
      <c r="U75" s="2477">
        <v>28.807878804874864</v>
      </c>
      <c r="V75" s="2477">
        <v>3.0373242171779031</v>
      </c>
      <c r="W75" s="2477">
        <v>25.211508193109182</v>
      </c>
      <c r="X75" s="2477">
        <v>1.3604133760227353</v>
      </c>
      <c r="Y75" s="2477">
        <v>28.485934097778223</v>
      </c>
      <c r="Z75" s="2477">
        <v>1.7499373183828826</v>
      </c>
      <c r="AA75" s="2477">
        <v>28.240661609524459</v>
      </c>
      <c r="AB75" s="2477">
        <v>1.2583959775845612</v>
      </c>
      <c r="AC75" s="2477">
        <v>21.096484927180001</v>
      </c>
      <c r="AD75" s="2477">
        <v>3.2041585198250804</v>
      </c>
      <c r="AE75" s="2477">
        <v>17.281778560863394</v>
      </c>
      <c r="AF75" s="2477">
        <v>2.2865641960178671</v>
      </c>
      <c r="AG75" s="2477">
        <v>22.356897751240268</v>
      </c>
      <c r="AH75" s="2477">
        <v>7.0398687876820976</v>
      </c>
      <c r="AI75" s="2477">
        <v>21.530015454435578</v>
      </c>
      <c r="AJ75" s="2477">
        <v>10.11381759322532</v>
      </c>
      <c r="AK75" s="2477">
        <v>25.073060044741304</v>
      </c>
      <c r="AL75" s="2477">
        <v>27.960660197484501</v>
      </c>
      <c r="AM75" s="2477">
        <v>19.223795383207662</v>
      </c>
      <c r="AN75" s="2477">
        <v>32.441233630111483</v>
      </c>
      <c r="AO75" s="2477">
        <v>15.221052823378411</v>
      </c>
      <c r="AP75" s="2477">
        <v>19.876195633389994</v>
      </c>
      <c r="AQ75" s="2477">
        <v>12.925468243670853</v>
      </c>
      <c r="AR75" s="2477">
        <v>19.486889144254778</v>
      </c>
      <c r="AS75" s="2477">
        <v>17.708196275916773</v>
      </c>
      <c r="AT75" s="2477">
        <v>21.225980247817262</v>
      </c>
      <c r="AU75" s="2451">
        <v>13.206641001155139</v>
      </c>
      <c r="AV75" s="2451">
        <v>19.13269504336596</v>
      </c>
      <c r="AW75" s="2451">
        <v>17.309180866999355</v>
      </c>
      <c r="AX75" s="2451">
        <v>12.162270045586727</v>
      </c>
      <c r="AY75" s="2451">
        <v>15.940881907930091</v>
      </c>
      <c r="AZ75" s="2451">
        <v>18.682365116965926</v>
      </c>
      <c r="BA75" s="2451">
        <v>14.613483608477125</v>
      </c>
      <c r="BB75" s="2451">
        <v>5.9477164112027348</v>
      </c>
      <c r="BC75" s="2451">
        <v>26.545385010775661</v>
      </c>
      <c r="BD75" s="2451">
        <v>7.3066678277356445</v>
      </c>
      <c r="BE75" s="2451">
        <v>9.9327648436780542</v>
      </c>
      <c r="BF75" s="2451">
        <v>8.6517070964745351</v>
      </c>
      <c r="BG75" s="2451">
        <v>7.8703023041988125</v>
      </c>
      <c r="BH75" s="2451">
        <v>17.309421172318498</v>
      </c>
      <c r="BI75" s="2451">
        <v>14.705623887354404</v>
      </c>
      <c r="BJ75" s="2451">
        <v>20.962068474708374</v>
      </c>
      <c r="BK75" s="2451">
        <v>28.062490300795552</v>
      </c>
      <c r="BL75" s="2451">
        <v>29.590246684512397</v>
      </c>
      <c r="BM75" s="2451">
        <v>20.034541396206428</v>
      </c>
      <c r="BN75" s="2451">
        <v>33.121313029487169</v>
      </c>
      <c r="BO75" s="2451">
        <v>24.143757589005283</v>
      </c>
      <c r="BP75" s="2451">
        <v>27.005444905799596</v>
      </c>
      <c r="BQ75" s="2451">
        <v>24.862791121787886</v>
      </c>
      <c r="BR75" s="2451">
        <v>28.50810324644447</v>
      </c>
      <c r="BS75" s="2451">
        <v>50.531685476371571</v>
      </c>
      <c r="BT75" s="2451">
        <v>26.428381487035946</v>
      </c>
      <c r="BU75" s="2451">
        <v>24.386172799942539</v>
      </c>
      <c r="BV75" s="2451">
        <v>19.790503244468692</v>
      </c>
      <c r="BW75" s="2451">
        <v>27.555340086162104</v>
      </c>
      <c r="BX75" s="2451">
        <v>18.944743266997413</v>
      </c>
      <c r="BY75" s="2451">
        <v>19.399449940918974</v>
      </c>
      <c r="BZ75" s="2451">
        <v>13.326602006907251</v>
      </c>
      <c r="CA75" s="2451">
        <v>36.377213895158583</v>
      </c>
      <c r="CB75" s="2451">
        <v>10.190839487833086</v>
      </c>
      <c r="CC75" s="2451">
        <v>36.174900164742724</v>
      </c>
      <c r="CD75" s="2451">
        <v>10.644231716033755</v>
      </c>
      <c r="CE75" s="2451">
        <v>27.107175757304361</v>
      </c>
      <c r="CF75" s="2451">
        <v>12.277411799252757</v>
      </c>
      <c r="CG75" s="2451">
        <v>39.023694966047806</v>
      </c>
      <c r="CH75" s="2451">
        <v>20.926353186946553</v>
      </c>
      <c r="CI75" s="2451">
        <v>31.348419909800697</v>
      </c>
      <c r="CJ75" s="2451">
        <v>25.376762123724461</v>
      </c>
      <c r="CK75" s="2451">
        <v>40.187681537709267</v>
      </c>
      <c r="CL75" s="2451">
        <v>27.475240086618388</v>
      </c>
      <c r="CM75" s="2451">
        <v>37.765636487684269</v>
      </c>
      <c r="CN75" s="2451">
        <v>17.210786794178016</v>
      </c>
      <c r="CO75" s="2451">
        <v>31.578737632730412</v>
      </c>
      <c r="CP75" s="2451">
        <v>7.5254014321414306</v>
      </c>
      <c r="CQ75" s="2451">
        <v>31.513533037657211</v>
      </c>
      <c r="CR75" s="2451">
        <v>5.3500240017703691</v>
      </c>
      <c r="CS75" s="2451">
        <v>33.41330347405745</v>
      </c>
      <c r="CT75" s="2451">
        <v>10.085850291232228</v>
      </c>
      <c r="CU75" s="2451">
        <v>30.521377470915624</v>
      </c>
      <c r="CV75" s="2451">
        <v>7.7738291573069649</v>
      </c>
      <c r="CW75" s="2451">
        <v>26.83341283967685</v>
      </c>
      <c r="CX75" s="2451">
        <v>10.981743029106877</v>
      </c>
      <c r="CY75" s="2451">
        <v>37.46475969638648</v>
      </c>
      <c r="CZ75" s="2451">
        <v>9.3849161051288874</v>
      </c>
      <c r="DA75" s="2451">
        <v>25.740116383054598</v>
      </c>
      <c r="DB75" s="2451">
        <v>15.518143298921938</v>
      </c>
      <c r="DC75" s="2451">
        <v>48.475020936963631</v>
      </c>
      <c r="DD75" s="2451">
        <v>17.328861236247175</v>
      </c>
      <c r="DE75" s="2451">
        <v>33.566145207377517</v>
      </c>
      <c r="DF75" s="2451">
        <v>31.656801709503053</v>
      </c>
      <c r="DG75" s="2451">
        <v>32.594472059958115</v>
      </c>
      <c r="DH75" s="2451">
        <v>31.041648182735585</v>
      </c>
      <c r="DI75" s="2445"/>
      <c r="DJ75" s="2445"/>
      <c r="DK75" s="2445"/>
      <c r="DL75" s="2445"/>
    </row>
    <row r="76" spans="1:116" s="2424" customFormat="1" ht="16.5" x14ac:dyDescent="0.3">
      <c r="A76" s="2435" t="s">
        <v>5266</v>
      </c>
      <c r="B76" s="2446" t="s">
        <v>3882</v>
      </c>
      <c r="C76" s="2477"/>
      <c r="D76" s="2477"/>
      <c r="E76" s="2477"/>
      <c r="F76" s="2477"/>
      <c r="G76" s="2477"/>
      <c r="H76" s="2477"/>
      <c r="I76" s="2477"/>
      <c r="J76" s="2477"/>
      <c r="K76" s="2477"/>
      <c r="L76" s="2477"/>
      <c r="M76" s="2477"/>
      <c r="N76" s="2477"/>
      <c r="O76" s="2477"/>
      <c r="P76" s="2477"/>
      <c r="Q76" s="2477"/>
      <c r="R76" s="2477"/>
      <c r="S76" s="2477"/>
      <c r="T76" s="2477"/>
      <c r="U76" s="2477"/>
      <c r="V76" s="2477"/>
      <c r="W76" s="2477"/>
      <c r="X76" s="2477"/>
      <c r="Y76" s="2477"/>
      <c r="Z76" s="2477"/>
      <c r="AA76" s="2477"/>
      <c r="AB76" s="2477"/>
      <c r="AC76" s="2477"/>
      <c r="AD76" s="2477"/>
      <c r="AE76" s="2477">
        <v>0</v>
      </c>
      <c r="AF76" s="2477">
        <v>0</v>
      </c>
      <c r="AG76" s="2477">
        <v>0</v>
      </c>
      <c r="AH76" s="2477">
        <v>0</v>
      </c>
      <c r="AI76" s="2477">
        <v>0</v>
      </c>
      <c r="AJ76" s="2477">
        <v>0.16761059888091145</v>
      </c>
      <c r="AK76" s="2477">
        <v>0</v>
      </c>
      <c r="AL76" s="2477">
        <v>0</v>
      </c>
      <c r="AM76" s="2477">
        <v>0</v>
      </c>
      <c r="AN76" s="2477">
        <v>0.09</v>
      </c>
      <c r="AO76" s="2477">
        <v>0</v>
      </c>
      <c r="AP76" s="2477">
        <v>0</v>
      </c>
      <c r="AQ76" s="2477">
        <v>0</v>
      </c>
      <c r="AR76" s="2477">
        <v>0</v>
      </c>
      <c r="AS76" s="2477">
        <v>0</v>
      </c>
      <c r="AT76" s="2477">
        <v>2.5789999999999997</v>
      </c>
      <c r="AU76" s="2451">
        <v>0</v>
      </c>
      <c r="AV76" s="2451">
        <v>5.2084999999999999</v>
      </c>
      <c r="AW76" s="2451">
        <v>0</v>
      </c>
      <c r="AX76" s="2451">
        <v>8.3224682557558154</v>
      </c>
      <c r="AY76" s="2451">
        <v>0</v>
      </c>
      <c r="AZ76" s="2451">
        <v>0</v>
      </c>
      <c r="BA76" s="2451">
        <v>0</v>
      </c>
      <c r="BB76" s="2451">
        <v>8.68</v>
      </c>
      <c r="BC76" s="2451">
        <v>0</v>
      </c>
      <c r="BD76" s="2451">
        <v>13.858563831958481</v>
      </c>
      <c r="BE76" s="2451">
        <v>0</v>
      </c>
      <c r="BF76" s="2451">
        <v>6.1037340000000002</v>
      </c>
      <c r="BG76" s="2451">
        <v>0</v>
      </c>
      <c r="BH76" s="2451">
        <v>5.2847430000000006</v>
      </c>
      <c r="BI76" s="2451">
        <v>0.621</v>
      </c>
      <c r="BJ76" s="2451">
        <v>9.6509999999999998</v>
      </c>
      <c r="BK76" s="2451">
        <v>0.872</v>
      </c>
      <c r="BL76" s="2451">
        <v>8.3958437131783779</v>
      </c>
      <c r="BM76" s="2451">
        <v>0.12</v>
      </c>
      <c r="BN76" s="2451">
        <v>0.59</v>
      </c>
      <c r="BO76" s="2451">
        <v>0</v>
      </c>
      <c r="BP76" s="2451">
        <v>0.16986724743849077</v>
      </c>
      <c r="BQ76" s="2451">
        <v>0</v>
      </c>
      <c r="BR76" s="2451">
        <v>0.13113139530776741</v>
      </c>
      <c r="BS76" s="2451">
        <v>0</v>
      </c>
      <c r="BT76" s="2451">
        <v>0</v>
      </c>
      <c r="BU76" s="2451">
        <v>0</v>
      </c>
      <c r="BV76" s="2451">
        <v>0</v>
      </c>
      <c r="BW76" s="2451">
        <v>0</v>
      </c>
      <c r="BX76" s="2451">
        <v>0</v>
      </c>
      <c r="BY76" s="2451">
        <v>0</v>
      </c>
      <c r="BZ76" s="2451">
        <v>0</v>
      </c>
      <c r="CA76" s="2451">
        <v>0</v>
      </c>
      <c r="CB76" s="2451">
        <v>0</v>
      </c>
      <c r="CC76" s="2451">
        <v>0</v>
      </c>
      <c r="CD76" s="2451">
        <v>0</v>
      </c>
      <c r="CE76" s="2451">
        <v>0</v>
      </c>
      <c r="CF76" s="2451">
        <v>0</v>
      </c>
      <c r="CG76" s="2451">
        <v>0</v>
      </c>
      <c r="CH76" s="2451">
        <v>0.104</v>
      </c>
      <c r="CI76" s="2451">
        <v>0</v>
      </c>
      <c r="CJ76" s="2451">
        <v>11.216152549221787</v>
      </c>
      <c r="CK76" s="2451">
        <v>0</v>
      </c>
      <c r="CL76" s="2451">
        <v>0.755</v>
      </c>
      <c r="CM76" s="2451">
        <v>0</v>
      </c>
      <c r="CN76" s="2451">
        <v>16.320698311252098</v>
      </c>
      <c r="CO76" s="2451">
        <v>0.50197179565786909</v>
      </c>
      <c r="CP76" s="2451">
        <v>20.986539403398272</v>
      </c>
      <c r="CQ76" s="2451">
        <v>3.8623495924464279</v>
      </c>
      <c r="CR76" s="2451">
        <v>6.9609056541142635</v>
      </c>
      <c r="CS76" s="2451">
        <v>0</v>
      </c>
      <c r="CT76" s="2451">
        <v>7.65</v>
      </c>
      <c r="CU76" s="2451">
        <v>0</v>
      </c>
      <c r="CV76" s="2451">
        <v>18.206</v>
      </c>
      <c r="CW76" s="2451">
        <v>0</v>
      </c>
      <c r="CX76" s="2451">
        <v>19.762</v>
      </c>
      <c r="CY76" s="2451">
        <v>0.41363736754093777</v>
      </c>
      <c r="CZ76" s="2451">
        <v>51.234528461514188</v>
      </c>
      <c r="DA76" s="2451">
        <v>0</v>
      </c>
      <c r="DB76" s="2451">
        <v>53.514757996763073</v>
      </c>
      <c r="DC76" s="2451">
        <v>0</v>
      </c>
      <c r="DD76" s="2451">
        <v>71.51754469236468</v>
      </c>
      <c r="DE76" s="2451">
        <v>4.3245660219313313</v>
      </c>
      <c r="DF76" s="2451">
        <v>44.241041666385954</v>
      </c>
      <c r="DG76" s="2451">
        <v>0</v>
      </c>
      <c r="DH76" s="2451">
        <v>72.444000000000003</v>
      </c>
      <c r="DI76" s="2445"/>
      <c r="DJ76" s="2445"/>
      <c r="DK76" s="2445"/>
      <c r="DL76" s="2445"/>
    </row>
    <row r="77" spans="1:116" s="2424" customFormat="1" ht="16.5" x14ac:dyDescent="0.3">
      <c r="A77" s="2435" t="s">
        <v>5267</v>
      </c>
      <c r="B77" s="2446" t="s">
        <v>3883</v>
      </c>
      <c r="C77" s="2471"/>
      <c r="D77" s="2471"/>
      <c r="E77" s="2471"/>
      <c r="F77" s="2471"/>
      <c r="G77" s="2471"/>
      <c r="H77" s="2471"/>
      <c r="I77" s="2471"/>
      <c r="J77" s="2471"/>
      <c r="K77" s="2478"/>
      <c r="L77" s="2471"/>
      <c r="M77" s="2471"/>
      <c r="N77" s="2471"/>
      <c r="O77" s="2478"/>
      <c r="P77" s="2471"/>
      <c r="Q77" s="2471"/>
      <c r="R77" s="2419"/>
      <c r="S77" s="2475"/>
      <c r="T77" s="2475"/>
      <c r="U77" s="2475"/>
      <c r="V77" s="2475"/>
      <c r="W77" s="2475"/>
      <c r="X77" s="2475"/>
      <c r="Y77" s="2475"/>
      <c r="Z77" s="2475"/>
      <c r="AA77" s="2475"/>
      <c r="AB77" s="2475"/>
      <c r="AC77" s="2475"/>
      <c r="AD77" s="2475"/>
      <c r="AE77" s="2475"/>
      <c r="AF77" s="2475"/>
      <c r="AG77" s="2479"/>
      <c r="AH77" s="2477"/>
      <c r="AI77" s="2477">
        <v>0</v>
      </c>
      <c r="AJ77" s="2477">
        <v>0</v>
      </c>
      <c r="AK77" s="2477">
        <v>0</v>
      </c>
      <c r="AL77" s="2477">
        <v>0</v>
      </c>
      <c r="AM77" s="2477">
        <v>0.105</v>
      </c>
      <c r="AN77" s="2477">
        <v>0</v>
      </c>
      <c r="AO77" s="2477">
        <v>4.2000000000000003E-2</v>
      </c>
      <c r="AP77" s="2477">
        <v>0</v>
      </c>
      <c r="AQ77" s="2477">
        <v>0</v>
      </c>
      <c r="AR77" s="2477">
        <v>0</v>
      </c>
      <c r="AS77" s="2477">
        <v>5.5E-2</v>
      </c>
      <c r="AT77" s="2477">
        <v>0</v>
      </c>
      <c r="AU77" s="2451">
        <v>0.03</v>
      </c>
      <c r="AV77" s="2451">
        <v>0</v>
      </c>
      <c r="AW77" s="2451">
        <v>8.3000000000000004E-2</v>
      </c>
      <c r="AX77" s="2451">
        <v>0</v>
      </c>
      <c r="AY77" s="2451">
        <v>0</v>
      </c>
      <c r="AZ77" s="2451">
        <v>0</v>
      </c>
      <c r="BA77" s="2451">
        <v>0.128</v>
      </c>
      <c r="BB77" s="2451">
        <v>0</v>
      </c>
      <c r="BC77" s="2451">
        <v>0.38</v>
      </c>
      <c r="BD77" s="2451">
        <v>0</v>
      </c>
      <c r="BE77" s="2451">
        <v>0.42000000000000004</v>
      </c>
      <c r="BF77" s="2451">
        <v>0</v>
      </c>
      <c r="BG77" s="2451">
        <v>0.32</v>
      </c>
      <c r="BH77" s="2451">
        <v>0</v>
      </c>
      <c r="BI77" s="2451">
        <v>0.36696907909616122</v>
      </c>
      <c r="BJ77" s="2451">
        <v>0</v>
      </c>
      <c r="BK77" s="2451">
        <v>0.3686669153556385</v>
      </c>
      <c r="BL77" s="2451">
        <v>0</v>
      </c>
      <c r="BM77" s="2451">
        <v>0.45764660050006212</v>
      </c>
      <c r="BN77" s="2451">
        <v>0</v>
      </c>
      <c r="BO77" s="2451">
        <v>0.95201349469983132</v>
      </c>
      <c r="BP77" s="2451">
        <v>0</v>
      </c>
      <c r="BQ77" s="2451">
        <v>1.0583866178330532</v>
      </c>
      <c r="BR77" s="2451">
        <v>0</v>
      </c>
      <c r="BS77" s="2451">
        <v>1.169738692565117</v>
      </c>
      <c r="BT77" s="2451">
        <v>0</v>
      </c>
      <c r="BU77" s="2451">
        <v>1.2981009539215813</v>
      </c>
      <c r="BV77" s="2451">
        <v>0</v>
      </c>
      <c r="BW77" s="2451">
        <v>1.3961765451749366</v>
      </c>
      <c r="BX77" s="2451">
        <v>0</v>
      </c>
      <c r="BY77" s="2451">
        <v>1.3967588005074667</v>
      </c>
      <c r="BZ77" s="2451">
        <v>0</v>
      </c>
      <c r="CA77" s="2451">
        <v>0.88296650124955445</v>
      </c>
      <c r="CB77" s="2451">
        <v>0</v>
      </c>
      <c r="CC77" s="2451">
        <v>1.5030167498792948</v>
      </c>
      <c r="CD77" s="2451">
        <v>0</v>
      </c>
      <c r="CE77" s="2451">
        <v>1.7476737820341715</v>
      </c>
      <c r="CF77" s="2451">
        <v>0</v>
      </c>
      <c r="CG77" s="2451">
        <v>2.1781847987969378</v>
      </c>
      <c r="CH77" s="2451">
        <v>0</v>
      </c>
      <c r="CI77" s="2451">
        <v>2.1475921663159947</v>
      </c>
      <c r="CJ77" s="2451">
        <v>0</v>
      </c>
      <c r="CK77" s="2451">
        <v>1.8021074813141778</v>
      </c>
      <c r="CL77" s="2451">
        <v>0</v>
      </c>
      <c r="CM77" s="2451">
        <v>1.272689634260123</v>
      </c>
      <c r="CN77" s="2451">
        <v>0</v>
      </c>
      <c r="CO77" s="2451">
        <v>0.9846643534646935</v>
      </c>
      <c r="CP77" s="2451">
        <v>0</v>
      </c>
      <c r="CQ77" s="2451">
        <v>0.48070851620993621</v>
      </c>
      <c r="CR77" s="2451">
        <v>0</v>
      </c>
      <c r="CS77" s="2451">
        <v>0.33297730184670321</v>
      </c>
      <c r="CT77" s="2451">
        <v>0</v>
      </c>
      <c r="CU77" s="2451">
        <v>0.69499999999999995</v>
      </c>
      <c r="CV77" s="2451">
        <v>0</v>
      </c>
      <c r="CW77" s="2451">
        <v>2.0249999999999999</v>
      </c>
      <c r="CX77" s="2451">
        <v>0</v>
      </c>
      <c r="CY77" s="2451">
        <v>1.97</v>
      </c>
      <c r="CZ77" s="2451">
        <v>0</v>
      </c>
      <c r="DA77" s="2451">
        <v>3.375</v>
      </c>
      <c r="DB77" s="2451">
        <v>0</v>
      </c>
      <c r="DC77" s="2451">
        <v>2.7</v>
      </c>
      <c r="DD77" s="2451">
        <v>0</v>
      </c>
      <c r="DE77" s="2451">
        <v>0</v>
      </c>
      <c r="DF77" s="2451">
        <v>0</v>
      </c>
      <c r="DG77" s="2451">
        <v>0.78</v>
      </c>
      <c r="DH77" s="2451">
        <v>0</v>
      </c>
      <c r="DI77" s="2445"/>
      <c r="DJ77" s="2445"/>
      <c r="DK77" s="2445"/>
      <c r="DL77" s="2445"/>
    </row>
    <row r="78" spans="1:116" ht="16.5" x14ac:dyDescent="0.3">
      <c r="A78" s="2435" t="s">
        <v>5268</v>
      </c>
      <c r="B78" s="2446" t="s">
        <v>3884</v>
      </c>
      <c r="C78" s="2477">
        <v>7.0731160773080637</v>
      </c>
      <c r="D78" s="2477">
        <v>2.7022560815398005</v>
      </c>
      <c r="E78" s="2477">
        <v>7.0773739781390157</v>
      </c>
      <c r="F78" s="2477">
        <v>3.1743972697059801</v>
      </c>
      <c r="G78" s="2477">
        <v>7.6392927382777573</v>
      </c>
      <c r="H78" s="2477">
        <v>3.2675753611812053</v>
      </c>
      <c r="I78" s="2477">
        <v>6.9930700622147359</v>
      </c>
      <c r="J78" s="2477">
        <v>3.9231535626542247</v>
      </c>
      <c r="K78" s="2477">
        <v>0.35699999999999998</v>
      </c>
      <c r="L78" s="2477">
        <v>4.0024530750532383</v>
      </c>
      <c r="M78" s="2477">
        <v>1.0499740966177304</v>
      </c>
      <c r="N78" s="2477">
        <v>4.1145781457863464</v>
      </c>
      <c r="O78" s="2477">
        <v>12.935850210109617</v>
      </c>
      <c r="P78" s="2477">
        <v>0.93822382346834099</v>
      </c>
      <c r="Q78" s="2477">
        <v>4.5281940182162508</v>
      </c>
      <c r="R78" s="2477">
        <v>0</v>
      </c>
      <c r="S78" s="2477">
        <v>3.2296866753936246</v>
      </c>
      <c r="T78" s="2477">
        <v>0.27403554462084279</v>
      </c>
      <c r="U78" s="2477">
        <v>5.6969322096521875</v>
      </c>
      <c r="V78" s="2477">
        <v>0.26504080774744054</v>
      </c>
      <c r="W78" s="2477">
        <v>7.7124269787078283</v>
      </c>
      <c r="X78" s="2477">
        <v>0</v>
      </c>
      <c r="Y78" s="2477">
        <v>8.8708628795798354</v>
      </c>
      <c r="Z78" s="2477">
        <v>0</v>
      </c>
      <c r="AA78" s="2477">
        <v>8.7116559992740612</v>
      </c>
      <c r="AB78" s="2477">
        <v>1.27</v>
      </c>
      <c r="AC78" s="2477">
        <v>2.8852235587734971</v>
      </c>
      <c r="AD78" s="2477">
        <v>0</v>
      </c>
      <c r="AE78" s="2477">
        <v>3.3576032336325983</v>
      </c>
      <c r="AF78" s="2477">
        <v>0</v>
      </c>
      <c r="AG78" s="2477">
        <v>1.8884728814944565</v>
      </c>
      <c r="AH78" s="2477">
        <v>1.2</v>
      </c>
      <c r="AI78" s="2477">
        <v>3.1557623911020873</v>
      </c>
      <c r="AJ78" s="2477">
        <v>0</v>
      </c>
      <c r="AK78" s="2477">
        <v>0.62653803052950929</v>
      </c>
      <c r="AL78" s="2477">
        <v>0</v>
      </c>
      <c r="AM78" s="2477">
        <v>0.3</v>
      </c>
      <c r="AN78" s="2477">
        <v>1.56</v>
      </c>
      <c r="AO78" s="2477">
        <v>0.73</v>
      </c>
      <c r="AP78" s="2477">
        <v>0.45933650729821279</v>
      </c>
      <c r="AQ78" s="2477">
        <v>1.3068304330953384</v>
      </c>
      <c r="AR78" s="2477">
        <v>0.48552833387594885</v>
      </c>
      <c r="AS78" s="2477">
        <v>1.8345518804449645</v>
      </c>
      <c r="AT78" s="2477">
        <v>6.7078355820143681E-2</v>
      </c>
      <c r="AU78" s="2451">
        <v>1.6850365632153337</v>
      </c>
      <c r="AV78" s="2451">
        <v>0</v>
      </c>
      <c r="AW78" s="2451">
        <v>1.2510083376628902</v>
      </c>
      <c r="AX78" s="2451">
        <v>0</v>
      </c>
      <c r="AY78" s="2451">
        <v>3.0028395171693223</v>
      </c>
      <c r="AZ78" s="2451">
        <v>0</v>
      </c>
      <c r="BA78" s="2451">
        <v>2.1887055722818145</v>
      </c>
      <c r="BB78" s="2451">
        <v>0</v>
      </c>
      <c r="BC78" s="2451">
        <v>2.4668253096452659</v>
      </c>
      <c r="BD78" s="2451">
        <v>0</v>
      </c>
      <c r="BE78" s="2451">
        <v>2.460845901481397</v>
      </c>
      <c r="BF78" s="2451">
        <v>1.4</v>
      </c>
      <c r="BG78" s="2451">
        <v>3.1053697190381895</v>
      </c>
      <c r="BH78" s="2451">
        <v>1.6719999999999999</v>
      </c>
      <c r="BI78" s="2451">
        <v>1.8072885773606795</v>
      </c>
      <c r="BJ78" s="2451">
        <v>0.15842863168040983</v>
      </c>
      <c r="BK78" s="2451">
        <v>7.4394036754053996</v>
      </c>
      <c r="BL78" s="2451">
        <v>0</v>
      </c>
      <c r="BM78" s="2451">
        <v>0.36</v>
      </c>
      <c r="BN78" s="2451">
        <v>0</v>
      </c>
      <c r="BO78" s="2451">
        <v>2.7089261469677752</v>
      </c>
      <c r="BP78" s="2451">
        <v>0</v>
      </c>
      <c r="BQ78" s="2451">
        <v>0.86920253461272834</v>
      </c>
      <c r="BR78" s="2451">
        <v>2.0999999999999996</v>
      </c>
      <c r="BS78" s="2451">
        <v>3.5799655534618804</v>
      </c>
      <c r="BT78" s="2451">
        <v>0</v>
      </c>
      <c r="BU78" s="2451">
        <v>3.8591460669112738</v>
      </c>
      <c r="BV78" s="2451">
        <v>0</v>
      </c>
      <c r="BW78" s="2451">
        <v>7.0782479828309999</v>
      </c>
      <c r="BX78" s="2451">
        <v>0</v>
      </c>
      <c r="BY78" s="2451">
        <v>1.3602023388064755</v>
      </c>
      <c r="BZ78" s="2451">
        <v>1.033444720035634</v>
      </c>
      <c r="CA78" s="2451">
        <v>1.8213405552668949</v>
      </c>
      <c r="CB78" s="2451">
        <v>2.7675000000000001</v>
      </c>
      <c r="CC78" s="2451">
        <v>1.1119371584142002</v>
      </c>
      <c r="CD78" s="2451">
        <v>0</v>
      </c>
      <c r="CE78" s="2451">
        <v>0.69265558947156802</v>
      </c>
      <c r="CF78" s="2451">
        <v>0.12123685481182334</v>
      </c>
      <c r="CG78" s="2451">
        <v>0.92400814924038577</v>
      </c>
      <c r="CH78" s="2451">
        <v>0.51723790597833263</v>
      </c>
      <c r="CI78" s="2451">
        <v>1.2130972080947138</v>
      </c>
      <c r="CJ78" s="2451">
        <v>0.02</v>
      </c>
      <c r="CK78" s="2451">
        <v>0.78265806691969164</v>
      </c>
      <c r="CL78" s="2451">
        <v>2.6777190544112508</v>
      </c>
      <c r="CM78" s="2451">
        <v>3.1217593300988997</v>
      </c>
      <c r="CN78" s="2451">
        <v>0</v>
      </c>
      <c r="CO78" s="2451">
        <v>5.8427519207008354</v>
      </c>
      <c r="CP78" s="2451">
        <v>0</v>
      </c>
      <c r="CQ78" s="2451">
        <v>1.5945936451148894</v>
      </c>
      <c r="CR78" s="2451">
        <v>0.15015899999999999</v>
      </c>
      <c r="CS78" s="2451">
        <v>1.2599608495247439</v>
      </c>
      <c r="CT78" s="2451">
        <v>0.65498741697628426</v>
      </c>
      <c r="CU78" s="2451">
        <v>3.6011060654524187</v>
      </c>
      <c r="CV78" s="2451">
        <v>0.59853999999999996</v>
      </c>
      <c r="CW78" s="2451">
        <v>2.4081721946461174</v>
      </c>
      <c r="CX78" s="2451">
        <v>2.6148665398721667</v>
      </c>
      <c r="CY78" s="2451">
        <v>2.2376532017794921</v>
      </c>
      <c r="CZ78" s="2451">
        <v>0</v>
      </c>
      <c r="DA78" s="2451">
        <v>1.8653491034444922</v>
      </c>
      <c r="DB78" s="2451">
        <v>0</v>
      </c>
      <c r="DC78" s="2451">
        <v>2.2268023182510506</v>
      </c>
      <c r="DD78" s="2451">
        <v>0</v>
      </c>
      <c r="DE78" s="2451">
        <v>0</v>
      </c>
      <c r="DF78" s="2451">
        <v>0</v>
      </c>
      <c r="DG78" s="2451">
        <v>0.42799999999999999</v>
      </c>
      <c r="DH78" s="2451">
        <v>0</v>
      </c>
      <c r="DI78" s="2445"/>
      <c r="DJ78" s="2445"/>
      <c r="DK78" s="2445"/>
      <c r="DL78" s="2445"/>
    </row>
    <row r="79" spans="1:116" ht="16.5" x14ac:dyDescent="0.3">
      <c r="A79" s="2435" t="s">
        <v>5269</v>
      </c>
      <c r="B79" s="2446" t="s">
        <v>5270</v>
      </c>
      <c r="C79" s="2477">
        <v>40.121766791927762</v>
      </c>
      <c r="D79" s="2477">
        <v>0.2</v>
      </c>
      <c r="E79" s="2477">
        <v>41.66468454378689</v>
      </c>
      <c r="F79" s="2477">
        <v>0</v>
      </c>
      <c r="G79" s="2477">
        <v>19.68461751754241</v>
      </c>
      <c r="H79" s="2477">
        <v>0</v>
      </c>
      <c r="I79" s="2477">
        <v>62.745934830807023</v>
      </c>
      <c r="J79" s="2477">
        <v>1.0149999999999999</v>
      </c>
      <c r="K79" s="2477">
        <v>28.925083421982372</v>
      </c>
      <c r="L79" s="2477">
        <v>0.34699999999999998</v>
      </c>
      <c r="M79" s="2477">
        <v>26.071735923555337</v>
      </c>
      <c r="N79" s="2477">
        <v>0.35499999999999998</v>
      </c>
      <c r="O79" s="2477">
        <v>15.795967694579268</v>
      </c>
      <c r="P79" s="2477">
        <v>0.05</v>
      </c>
      <c r="Q79" s="2477">
        <v>22.113108239944754</v>
      </c>
      <c r="R79" s="2477">
        <v>0</v>
      </c>
      <c r="S79" s="2477">
        <v>20.133237675443358</v>
      </c>
      <c r="T79" s="2477">
        <v>6.2804294664107543E-2</v>
      </c>
      <c r="U79" s="2477">
        <v>35.07352507445237</v>
      </c>
      <c r="V79" s="2477">
        <v>0</v>
      </c>
      <c r="W79" s="2477">
        <v>34.366563689239591</v>
      </c>
      <c r="X79" s="2477">
        <v>0</v>
      </c>
      <c r="Y79" s="2477">
        <v>39.405105733137695</v>
      </c>
      <c r="Z79" s="2477">
        <v>0</v>
      </c>
      <c r="AA79" s="2477">
        <v>40.663339165997833</v>
      </c>
      <c r="AB79" s="2477">
        <v>0</v>
      </c>
      <c r="AC79" s="2477">
        <v>47.493009360645608</v>
      </c>
      <c r="AD79" s="2477">
        <v>7.0000000000000007E-2</v>
      </c>
      <c r="AE79" s="2477">
        <v>41.947540519005905</v>
      </c>
      <c r="AF79" s="2477">
        <v>0.14000000000000001</v>
      </c>
      <c r="AG79" s="2477">
        <v>53.74139076328872</v>
      </c>
      <c r="AH79" s="2477">
        <v>1.87</v>
      </c>
      <c r="AI79" s="2477">
        <v>51.367963274323429</v>
      </c>
      <c r="AJ79" s="2477">
        <v>0.05</v>
      </c>
      <c r="AK79" s="2477">
        <v>35.890256787182658</v>
      </c>
      <c r="AL79" s="2477">
        <v>0</v>
      </c>
      <c r="AM79" s="2477">
        <v>58.091412105283347</v>
      </c>
      <c r="AN79" s="2477">
        <v>0</v>
      </c>
      <c r="AO79" s="2477">
        <v>39.817077174358282</v>
      </c>
      <c r="AP79" s="2477">
        <v>0.25</v>
      </c>
      <c r="AQ79" s="2477">
        <v>48.598213280139035</v>
      </c>
      <c r="AR79" s="2477">
        <v>0.93500000000000005</v>
      </c>
      <c r="AS79" s="2477">
        <v>39.171864515488181</v>
      </c>
      <c r="AT79" s="2477">
        <v>0</v>
      </c>
      <c r="AU79" s="2451">
        <v>44.086623049023558</v>
      </c>
      <c r="AV79" s="2451">
        <v>7.0000000000000007E-2</v>
      </c>
      <c r="AW79" s="2451">
        <v>58.613925758949719</v>
      </c>
      <c r="AX79" s="2451">
        <v>0</v>
      </c>
      <c r="AY79" s="2451">
        <v>47.69896371961913</v>
      </c>
      <c r="AZ79" s="2451">
        <v>0</v>
      </c>
      <c r="BA79" s="2451">
        <v>51.624270780179359</v>
      </c>
      <c r="BB79" s="2451">
        <v>0</v>
      </c>
      <c r="BC79" s="2451">
        <v>46.574734900309203</v>
      </c>
      <c r="BD79" s="2451">
        <v>0</v>
      </c>
      <c r="BE79" s="2451">
        <v>18.058226894653988</v>
      </c>
      <c r="BF79" s="2451">
        <v>3</v>
      </c>
      <c r="BG79" s="2451">
        <v>22.197790956186182</v>
      </c>
      <c r="BH79" s="2451">
        <v>1</v>
      </c>
      <c r="BI79" s="2451">
        <v>35.163030910665796</v>
      </c>
      <c r="BJ79" s="2451">
        <v>1.044900631227853</v>
      </c>
      <c r="BK79" s="2451">
        <v>80.265208541735689</v>
      </c>
      <c r="BL79" s="2451">
        <v>0.37477031324922028</v>
      </c>
      <c r="BM79" s="2451">
        <v>81.938083884861726</v>
      </c>
      <c r="BN79" s="2451">
        <v>0</v>
      </c>
      <c r="BO79" s="2451">
        <v>67.730022739516187</v>
      </c>
      <c r="BP79" s="2451">
        <v>0</v>
      </c>
      <c r="BQ79" s="2451">
        <v>78.584746241573924</v>
      </c>
      <c r="BR79" s="2451">
        <v>0</v>
      </c>
      <c r="BS79" s="2451">
        <v>83.244075050161584</v>
      </c>
      <c r="BT79" s="2451">
        <v>0</v>
      </c>
      <c r="BU79" s="2451">
        <v>77.409829642764677</v>
      </c>
      <c r="BV79" s="2451">
        <v>0</v>
      </c>
      <c r="BW79" s="2451">
        <v>65.917421777555376</v>
      </c>
      <c r="BX79" s="2451">
        <v>0.15</v>
      </c>
      <c r="BY79" s="2451">
        <v>54.930188131868746</v>
      </c>
      <c r="BZ79" s="2451">
        <v>0</v>
      </c>
      <c r="CA79" s="2451">
        <v>73.645737817090179</v>
      </c>
      <c r="CB79" s="2451">
        <v>7.5000000000000011E-2</v>
      </c>
      <c r="CC79" s="2451">
        <v>80.05355387884191</v>
      </c>
      <c r="CD79" s="2451">
        <v>0</v>
      </c>
      <c r="CE79" s="2451">
        <v>77.863688314550842</v>
      </c>
      <c r="CF79" s="2451">
        <v>0.269870629513981</v>
      </c>
      <c r="CG79" s="2451">
        <v>92.588727998046267</v>
      </c>
      <c r="CH79" s="2451">
        <v>2.6675000000000004</v>
      </c>
      <c r="CI79" s="2451">
        <v>66.658543736443406</v>
      </c>
      <c r="CJ79" s="2451">
        <v>1</v>
      </c>
      <c r="CK79" s="2451">
        <v>65.467141011013581</v>
      </c>
      <c r="CL79" s="2451">
        <v>0</v>
      </c>
      <c r="CM79" s="2451">
        <v>49.306986679762247</v>
      </c>
      <c r="CN79" s="2451">
        <v>0.9</v>
      </c>
      <c r="CO79" s="2451">
        <v>43.253591362187976</v>
      </c>
      <c r="CP79" s="2451">
        <v>1.805822584088143</v>
      </c>
      <c r="CQ79" s="2451">
        <v>51.457598292332094</v>
      </c>
      <c r="CR79" s="2451">
        <v>2.6</v>
      </c>
      <c r="CS79" s="2451">
        <v>50.231469191434158</v>
      </c>
      <c r="CT79" s="2451">
        <v>2.4068069599999999</v>
      </c>
      <c r="CU79" s="2451">
        <v>42.035550981055174</v>
      </c>
      <c r="CV79" s="2451">
        <v>5.2510573893710646</v>
      </c>
      <c r="CW79" s="2451">
        <v>44.484877358211705</v>
      </c>
      <c r="CX79" s="2451">
        <v>5.4155741258296519</v>
      </c>
      <c r="CY79" s="2451">
        <v>53.064982128449799</v>
      </c>
      <c r="CZ79" s="2451">
        <v>11.808422067870017</v>
      </c>
      <c r="DA79" s="2451">
        <v>55.15341523184258</v>
      </c>
      <c r="DB79" s="2451">
        <v>5.1043070597929834</v>
      </c>
      <c r="DC79" s="2451">
        <v>68.111863343748141</v>
      </c>
      <c r="DD79" s="2451">
        <v>2.97015962336648</v>
      </c>
      <c r="DE79" s="2451">
        <v>52.954228102915124</v>
      </c>
      <c r="DF79" s="2451">
        <v>5.8140501426582585</v>
      </c>
      <c r="DG79" s="2451">
        <v>54.90177587920202</v>
      </c>
      <c r="DH79" s="2451">
        <v>8.4161041806822432</v>
      </c>
      <c r="DI79" s="2445"/>
      <c r="DJ79" s="2445"/>
      <c r="DK79" s="2445"/>
      <c r="DL79" s="2445"/>
    </row>
    <row r="80" spans="1:116" ht="16.5" x14ac:dyDescent="0.3">
      <c r="A80" s="2435" t="s">
        <v>5271</v>
      </c>
      <c r="B80" s="2446" t="s">
        <v>3886</v>
      </c>
      <c r="C80" s="2477">
        <v>7.7549999999999999</v>
      </c>
      <c r="D80" s="2477">
        <v>0</v>
      </c>
      <c r="E80" s="2477">
        <v>9.01</v>
      </c>
      <c r="F80" s="2477">
        <v>0</v>
      </c>
      <c r="G80" s="2477">
        <v>8.9312859299999996</v>
      </c>
      <c r="H80" s="2477">
        <v>0</v>
      </c>
      <c r="I80" s="2477">
        <v>7.6</v>
      </c>
      <c r="J80" s="2477">
        <v>0</v>
      </c>
      <c r="K80" s="2477">
        <v>11.96</v>
      </c>
      <c r="L80" s="2477">
        <v>0</v>
      </c>
      <c r="M80" s="2477">
        <v>9.36</v>
      </c>
      <c r="N80" s="2477">
        <v>0</v>
      </c>
      <c r="O80" s="2477">
        <v>4.9400000000000004</v>
      </c>
      <c r="P80" s="2477">
        <v>0</v>
      </c>
      <c r="Q80" s="2477">
        <v>3.9849999999999999</v>
      </c>
      <c r="R80" s="2477">
        <v>0</v>
      </c>
      <c r="S80" s="2477">
        <v>4.375</v>
      </c>
      <c r="T80" s="2477">
        <v>0</v>
      </c>
      <c r="U80" s="2477">
        <v>7.1550000000000002</v>
      </c>
      <c r="V80" s="2477">
        <v>0</v>
      </c>
      <c r="W80" s="2477">
        <v>7.13</v>
      </c>
      <c r="X80" s="2477">
        <v>0</v>
      </c>
      <c r="Y80" s="2477">
        <v>4.7549999999999999</v>
      </c>
      <c r="Z80" s="2477">
        <v>0</v>
      </c>
      <c r="AA80" s="2477">
        <v>4.5750000000000002</v>
      </c>
      <c r="AB80" s="2477">
        <v>0</v>
      </c>
      <c r="AC80" s="2477">
        <v>4.3460000000000001</v>
      </c>
      <c r="AD80" s="2477">
        <v>0</v>
      </c>
      <c r="AE80" s="2477">
        <v>6.9</v>
      </c>
      <c r="AF80" s="2477">
        <v>0</v>
      </c>
      <c r="AG80" s="2477">
        <v>6.65</v>
      </c>
      <c r="AH80" s="2477">
        <v>0.52500000000000002</v>
      </c>
      <c r="AI80" s="2477">
        <v>5.2939999999999996</v>
      </c>
      <c r="AJ80" s="2477">
        <v>0</v>
      </c>
      <c r="AK80" s="2477">
        <v>1.3</v>
      </c>
      <c r="AL80" s="2477">
        <v>0</v>
      </c>
      <c r="AM80" s="2477">
        <v>1.7</v>
      </c>
      <c r="AN80" s="2477">
        <v>0</v>
      </c>
      <c r="AO80" s="2477">
        <v>1.4</v>
      </c>
      <c r="AP80" s="2477">
        <v>0</v>
      </c>
      <c r="AQ80" s="2477">
        <v>1.75</v>
      </c>
      <c r="AR80" s="2477">
        <v>0</v>
      </c>
      <c r="AS80" s="2477">
        <v>2.7749999999999999</v>
      </c>
      <c r="AT80" s="2477">
        <v>0</v>
      </c>
      <c r="AU80" s="2451">
        <v>1.53</v>
      </c>
      <c r="AV80" s="2451">
        <v>0</v>
      </c>
      <c r="AW80" s="2451">
        <v>0.27</v>
      </c>
      <c r="AX80" s="2451">
        <v>0</v>
      </c>
      <c r="AY80" s="2451">
        <v>1.0900000000000001</v>
      </c>
      <c r="AZ80" s="2451">
        <v>0</v>
      </c>
      <c r="BA80" s="2451">
        <v>2.4899999999999998</v>
      </c>
      <c r="BB80" s="2451">
        <v>0</v>
      </c>
      <c r="BC80" s="2451">
        <v>1.895</v>
      </c>
      <c r="BD80" s="2451">
        <v>0</v>
      </c>
      <c r="BE80" s="2451">
        <v>3.2299999999999995</v>
      </c>
      <c r="BF80" s="2451">
        <v>0</v>
      </c>
      <c r="BG80" s="2451">
        <v>5.1000000000000005</v>
      </c>
      <c r="BH80" s="2451">
        <v>0</v>
      </c>
      <c r="BI80" s="2451">
        <v>0.30000000000000004</v>
      </c>
      <c r="BJ80" s="2451">
        <v>0</v>
      </c>
      <c r="BK80" s="2451">
        <v>0.2</v>
      </c>
      <c r="BL80" s="2451">
        <v>0</v>
      </c>
      <c r="BM80" s="2451">
        <v>1.2749999999999999</v>
      </c>
      <c r="BN80" s="2451">
        <v>0</v>
      </c>
      <c r="BO80" s="2451">
        <v>6</v>
      </c>
      <c r="BP80" s="2451">
        <v>0</v>
      </c>
      <c r="BQ80" s="2451">
        <v>1</v>
      </c>
      <c r="BR80" s="2451">
        <v>0</v>
      </c>
      <c r="BS80" s="2451">
        <v>2</v>
      </c>
      <c r="BT80" s="2451">
        <v>0</v>
      </c>
      <c r="BU80" s="2451">
        <v>1</v>
      </c>
      <c r="BV80" s="2451">
        <v>0</v>
      </c>
      <c r="BW80" s="2451">
        <v>3</v>
      </c>
      <c r="BX80" s="2451">
        <v>0</v>
      </c>
      <c r="BY80" s="2451">
        <v>4</v>
      </c>
      <c r="BZ80" s="2451">
        <v>0</v>
      </c>
      <c r="CA80" s="2451">
        <v>5</v>
      </c>
      <c r="CB80" s="2451">
        <v>0</v>
      </c>
      <c r="CC80" s="2451">
        <v>3.5</v>
      </c>
      <c r="CD80" s="2451">
        <v>0</v>
      </c>
      <c r="CE80" s="2451">
        <v>5</v>
      </c>
      <c r="CF80" s="2451">
        <v>0</v>
      </c>
      <c r="CG80" s="2451">
        <v>2</v>
      </c>
      <c r="CH80" s="2451">
        <v>0</v>
      </c>
      <c r="CI80" s="2451">
        <v>0</v>
      </c>
      <c r="CJ80" s="2451">
        <v>0</v>
      </c>
      <c r="CK80" s="2451">
        <v>0</v>
      </c>
      <c r="CL80" s="2451">
        <v>0</v>
      </c>
      <c r="CM80" s="2451">
        <v>0</v>
      </c>
      <c r="CN80" s="2451">
        <v>0</v>
      </c>
      <c r="CO80" s="2451">
        <v>0</v>
      </c>
      <c r="CP80" s="2451">
        <v>0</v>
      </c>
      <c r="CQ80" s="2451">
        <v>0</v>
      </c>
      <c r="CR80" s="2451">
        <v>0</v>
      </c>
      <c r="CS80" s="2451">
        <v>0</v>
      </c>
      <c r="CT80" s="2451">
        <v>0</v>
      </c>
      <c r="CU80" s="2451">
        <v>0</v>
      </c>
      <c r="CV80" s="2451">
        <v>0</v>
      </c>
      <c r="CW80" s="2451">
        <v>0.25</v>
      </c>
      <c r="CX80" s="2451">
        <v>0.125</v>
      </c>
      <c r="CY80" s="2451">
        <v>1.3</v>
      </c>
      <c r="CZ80" s="2451">
        <v>0</v>
      </c>
      <c r="DA80" s="2451">
        <v>1.05</v>
      </c>
      <c r="DB80" s="2451">
        <v>0</v>
      </c>
      <c r="DC80" s="2451">
        <v>1.85</v>
      </c>
      <c r="DD80" s="2451">
        <v>0</v>
      </c>
      <c r="DE80" s="2451">
        <v>2.5</v>
      </c>
      <c r="DF80" s="2451">
        <v>0</v>
      </c>
      <c r="DG80" s="2451">
        <v>4.8999999999999995</v>
      </c>
      <c r="DH80" s="2451">
        <v>0</v>
      </c>
      <c r="DI80" s="2445"/>
      <c r="DJ80" s="2445"/>
      <c r="DK80" s="2445"/>
      <c r="DL80" s="2445"/>
    </row>
    <row r="81" spans="1:116" ht="16.5" x14ac:dyDescent="0.3">
      <c r="A81" s="2435" t="s">
        <v>5272</v>
      </c>
      <c r="B81" s="2446" t="s">
        <v>3887</v>
      </c>
      <c r="C81" s="2477">
        <v>281.53012604570262</v>
      </c>
      <c r="D81" s="2477">
        <v>4.801716869642159</v>
      </c>
      <c r="E81" s="2477">
        <v>226.77722402746375</v>
      </c>
      <c r="F81" s="2477">
        <v>0.70283000399305029</v>
      </c>
      <c r="G81" s="2477">
        <v>259.78627489219446</v>
      </c>
      <c r="H81" s="2477">
        <v>0.5</v>
      </c>
      <c r="I81" s="2477">
        <v>205.58063962273019</v>
      </c>
      <c r="J81" s="2477">
        <v>4.9558212747346895</v>
      </c>
      <c r="K81" s="2477">
        <v>190.09347814290047</v>
      </c>
      <c r="L81" s="2477">
        <v>3.1065038248165973</v>
      </c>
      <c r="M81" s="2477">
        <v>210.29541403059773</v>
      </c>
      <c r="N81" s="2477">
        <v>6.8548</v>
      </c>
      <c r="O81" s="2477">
        <v>192.13042483116618</v>
      </c>
      <c r="P81" s="2477">
        <v>0.9623496206819</v>
      </c>
      <c r="Q81" s="2477">
        <v>188.37542321372146</v>
      </c>
      <c r="R81" s="2477">
        <v>2.3512850156692293</v>
      </c>
      <c r="S81" s="2477">
        <v>179.75433853854142</v>
      </c>
      <c r="T81" s="2477">
        <v>1.2720722590305777</v>
      </c>
      <c r="U81" s="2477">
        <v>214.15625141313021</v>
      </c>
      <c r="V81" s="2477">
        <v>0.71326593125145765</v>
      </c>
      <c r="W81" s="2477">
        <v>115.73880638179062</v>
      </c>
      <c r="X81" s="2477">
        <v>0.51420475495529216</v>
      </c>
      <c r="Y81" s="2477">
        <v>130.85525548814923</v>
      </c>
      <c r="Z81" s="2477">
        <v>1.56836594140744</v>
      </c>
      <c r="AA81" s="2477">
        <v>143.7727172624123</v>
      </c>
      <c r="AB81" s="2477">
        <v>1.1050147965259189</v>
      </c>
      <c r="AC81" s="2477">
        <v>170.34108111614898</v>
      </c>
      <c r="AD81" s="2477">
        <v>1.9343408091715104</v>
      </c>
      <c r="AE81" s="2477">
        <v>267.63477342555331</v>
      </c>
      <c r="AF81" s="2477">
        <v>5.9717497711878957</v>
      </c>
      <c r="AG81" s="2477">
        <v>284.71126655447569</v>
      </c>
      <c r="AH81" s="2477">
        <v>1.7189292865716335</v>
      </c>
      <c r="AI81" s="2477">
        <v>274.65085483445</v>
      </c>
      <c r="AJ81" s="2477">
        <v>0.215</v>
      </c>
      <c r="AK81" s="2477">
        <v>19.77341671152481</v>
      </c>
      <c r="AL81" s="2477">
        <v>12.061079620482358</v>
      </c>
      <c r="AM81" s="2477">
        <v>324.04914840496821</v>
      </c>
      <c r="AN81" s="2477">
        <v>3.1037490913641705</v>
      </c>
      <c r="AO81" s="2477">
        <v>251.16516311931247</v>
      </c>
      <c r="AP81" s="2477">
        <v>9.3897300237639172</v>
      </c>
      <c r="AQ81" s="2477">
        <v>127.16222470363826</v>
      </c>
      <c r="AR81" s="2477">
        <v>2.4954625191677957</v>
      </c>
      <c r="AS81" s="2477">
        <v>77.961095352578454</v>
      </c>
      <c r="AT81" s="2477">
        <v>7.5563929074372229</v>
      </c>
      <c r="AU81" s="2451">
        <v>40.721182110547993</v>
      </c>
      <c r="AV81" s="2451">
        <v>8.8406387933804815</v>
      </c>
      <c r="AW81" s="2451">
        <v>93.305268229567616</v>
      </c>
      <c r="AX81" s="2451">
        <v>2.9710283341143446</v>
      </c>
      <c r="AY81" s="2451">
        <v>75.013992465604687</v>
      </c>
      <c r="AZ81" s="2451">
        <v>11.55726300406171</v>
      </c>
      <c r="BA81" s="2451">
        <v>86.13219621836086</v>
      </c>
      <c r="BB81" s="2451">
        <v>3.3498990473500365</v>
      </c>
      <c r="BC81" s="2451">
        <v>65.991785925652479</v>
      </c>
      <c r="BD81" s="2451">
        <v>0.95954060531207241</v>
      </c>
      <c r="BE81" s="2451">
        <v>45.438517337334417</v>
      </c>
      <c r="BF81" s="2451">
        <v>4.0242440943163764</v>
      </c>
      <c r="BG81" s="2451">
        <v>50.804154262397198</v>
      </c>
      <c r="BH81" s="2451">
        <v>8.2892963823568699</v>
      </c>
      <c r="BI81" s="2451">
        <v>63.185233270560246</v>
      </c>
      <c r="BJ81" s="2451">
        <v>29.161383211282391</v>
      </c>
      <c r="BK81" s="2451">
        <v>23.2471978811657</v>
      </c>
      <c r="BL81" s="2451">
        <v>16.176167639937759</v>
      </c>
      <c r="BM81" s="2451">
        <v>7.3288648877126992</v>
      </c>
      <c r="BN81" s="2451">
        <v>12.117889844418444</v>
      </c>
      <c r="BO81" s="2451">
        <v>6.9038444468502114</v>
      </c>
      <c r="BP81" s="2451">
        <v>19.241757357106771</v>
      </c>
      <c r="BQ81" s="2451">
        <v>7.5039450142881368</v>
      </c>
      <c r="BR81" s="2451">
        <v>24.299117267329432</v>
      </c>
      <c r="BS81" s="2451">
        <v>18.65947026449502</v>
      </c>
      <c r="BT81" s="2451">
        <v>67.517795659306486</v>
      </c>
      <c r="BU81" s="2451">
        <v>23.476984271908993</v>
      </c>
      <c r="BV81" s="2451">
        <v>57.92694312681558</v>
      </c>
      <c r="BW81" s="2451">
        <v>9.0028872597799001</v>
      </c>
      <c r="BX81" s="2451">
        <v>18.853994037739803</v>
      </c>
      <c r="BY81" s="2451">
        <v>13.073655972810471</v>
      </c>
      <c r="BZ81" s="2451">
        <v>19.936621003024925</v>
      </c>
      <c r="CA81" s="2451">
        <v>5.1754086430647259</v>
      </c>
      <c r="CB81" s="2451">
        <v>9.1588990054771937</v>
      </c>
      <c r="CC81" s="2451">
        <v>6.836882436608013</v>
      </c>
      <c r="CD81" s="2451">
        <v>4.2690323573150319</v>
      </c>
      <c r="CE81" s="2451">
        <v>11.797694822187159</v>
      </c>
      <c r="CF81" s="2451">
        <v>3.1414096832772089</v>
      </c>
      <c r="CG81" s="2451">
        <v>19.47457599782458</v>
      </c>
      <c r="CH81" s="2451">
        <v>3.741102986094734</v>
      </c>
      <c r="CI81" s="2451">
        <v>16.278610428906507</v>
      </c>
      <c r="CJ81" s="2451">
        <v>17.57901061769337</v>
      </c>
      <c r="CK81" s="2451">
        <v>14.693396504086431</v>
      </c>
      <c r="CL81" s="2451">
        <v>10.289344214962627</v>
      </c>
      <c r="CM81" s="2451">
        <v>13.717898623577161</v>
      </c>
      <c r="CN81" s="2451">
        <v>15.26935899888039</v>
      </c>
      <c r="CO81" s="2451">
        <v>14.763458601023752</v>
      </c>
      <c r="CP81" s="2451">
        <v>3.2637615776223252</v>
      </c>
      <c r="CQ81" s="2451">
        <v>20.535001886502783</v>
      </c>
      <c r="CR81" s="2451">
        <v>21.457410951388635</v>
      </c>
      <c r="CS81" s="2451">
        <v>21.336684692991604</v>
      </c>
      <c r="CT81" s="2451">
        <v>18.901948470172432</v>
      </c>
      <c r="CU81" s="2451">
        <v>7.4863888273763282</v>
      </c>
      <c r="CV81" s="2451">
        <v>10.858596455955331</v>
      </c>
      <c r="CW81" s="2451">
        <v>11.10397822427824</v>
      </c>
      <c r="CX81" s="2451">
        <v>5.6592323076083524</v>
      </c>
      <c r="CY81" s="2451">
        <v>10.340162305069391</v>
      </c>
      <c r="CZ81" s="2451">
        <v>3.5171580158004336</v>
      </c>
      <c r="DA81" s="2451">
        <v>29.510609164571203</v>
      </c>
      <c r="DB81" s="2451">
        <v>2.831872566087251</v>
      </c>
      <c r="DC81" s="2451">
        <v>30.124728628801439</v>
      </c>
      <c r="DD81" s="2451">
        <v>2.2629521578877134</v>
      </c>
      <c r="DE81" s="2451">
        <v>15.891110241062746</v>
      </c>
      <c r="DF81" s="2451">
        <v>3.2507477653666412</v>
      </c>
      <c r="DG81" s="2451">
        <v>22.392030193695582</v>
      </c>
      <c r="DH81" s="2451">
        <v>5.5447910821117601</v>
      </c>
      <c r="DI81" s="2445"/>
      <c r="DJ81" s="2445"/>
      <c r="DK81" s="2445"/>
      <c r="DL81" s="2445"/>
    </row>
    <row r="82" spans="1:116" ht="16.5" x14ac:dyDescent="0.3">
      <c r="A82" s="2435" t="s">
        <v>5273</v>
      </c>
      <c r="B82" s="2446" t="s">
        <v>3888</v>
      </c>
      <c r="C82" s="2477">
        <v>1.905</v>
      </c>
      <c r="D82" s="2477">
        <v>0</v>
      </c>
      <c r="E82" s="2477">
        <v>0.745</v>
      </c>
      <c r="F82" s="2477">
        <v>0</v>
      </c>
      <c r="G82" s="2477">
        <v>1.875</v>
      </c>
      <c r="H82" s="2477">
        <v>0</v>
      </c>
      <c r="I82" s="2477">
        <v>1.23</v>
      </c>
      <c r="J82" s="2477">
        <v>0</v>
      </c>
      <c r="K82" s="2477">
        <v>2.62</v>
      </c>
      <c r="L82" s="2477">
        <v>0</v>
      </c>
      <c r="M82" s="2477">
        <v>3.03</v>
      </c>
      <c r="N82" s="2477">
        <v>0</v>
      </c>
      <c r="O82" s="2477">
        <v>2.65</v>
      </c>
      <c r="P82" s="2477">
        <v>0</v>
      </c>
      <c r="Q82" s="2477">
        <v>2.46</v>
      </c>
      <c r="R82" s="2477">
        <v>0</v>
      </c>
      <c r="S82" s="2477">
        <v>1.056</v>
      </c>
      <c r="T82" s="2477">
        <v>0</v>
      </c>
      <c r="U82" s="2477">
        <v>0</v>
      </c>
      <c r="V82" s="2477">
        <v>0</v>
      </c>
      <c r="W82" s="2477">
        <v>2.25</v>
      </c>
      <c r="X82" s="2477">
        <v>0.42908053753684017</v>
      </c>
      <c r="Y82" s="2477">
        <v>1.123574724279129</v>
      </c>
      <c r="Z82" s="2477">
        <v>0.21485506256634881</v>
      </c>
      <c r="AA82" s="2477">
        <v>0</v>
      </c>
      <c r="AB82" s="2477">
        <v>0.37640873659446245</v>
      </c>
      <c r="AC82" s="2477">
        <v>2.4444196774732778</v>
      </c>
      <c r="AD82" s="2477">
        <v>0.3872591715454039</v>
      </c>
      <c r="AE82" s="2477">
        <v>2.4550000000000001</v>
      </c>
      <c r="AF82" s="2477">
        <v>0.37696324505833162</v>
      </c>
      <c r="AG82" s="2477">
        <v>3.5594193545414816</v>
      </c>
      <c r="AH82" s="2477">
        <v>0.46226854415395358</v>
      </c>
      <c r="AI82" s="2477">
        <v>0.255</v>
      </c>
      <c r="AJ82" s="2477">
        <v>0</v>
      </c>
      <c r="AK82" s="2477">
        <v>5.4240000000000004</v>
      </c>
      <c r="AL82" s="2477">
        <v>0.36744663443198256</v>
      </c>
      <c r="AM82" s="2477">
        <v>2.2000000000000002</v>
      </c>
      <c r="AN82" s="2477">
        <v>8.3834222804141628E-2</v>
      </c>
      <c r="AO82" s="2477">
        <v>5.5</v>
      </c>
      <c r="AP82" s="2477">
        <v>0.36310495633743983</v>
      </c>
      <c r="AQ82" s="2477">
        <v>5.0200000000000005</v>
      </c>
      <c r="AR82" s="2477">
        <v>0</v>
      </c>
      <c r="AS82" s="2477">
        <v>3.52</v>
      </c>
      <c r="AT82" s="2477">
        <v>0.44890198445704399</v>
      </c>
      <c r="AU82" s="2451">
        <v>4.98001</v>
      </c>
      <c r="AV82" s="2451">
        <v>0.15823710543315048</v>
      </c>
      <c r="AW82" s="2451">
        <v>2.7250000000000001</v>
      </c>
      <c r="AX82" s="2451">
        <v>0</v>
      </c>
      <c r="AY82" s="2451">
        <v>4.3850000000000007</v>
      </c>
      <c r="AZ82" s="2451">
        <v>0</v>
      </c>
      <c r="BA82" s="2451">
        <v>2.3748017091120959</v>
      </c>
      <c r="BB82" s="2451">
        <v>0</v>
      </c>
      <c r="BC82" s="2451">
        <v>4.8100000000000005</v>
      </c>
      <c r="BD82" s="2451">
        <v>0</v>
      </c>
      <c r="BE82" s="2451">
        <v>3.44824083</v>
      </c>
      <c r="BF82" s="2451">
        <v>0</v>
      </c>
      <c r="BG82" s="2451">
        <v>3.6503758300000002</v>
      </c>
      <c r="BH82" s="2451">
        <v>0</v>
      </c>
      <c r="BI82" s="2451">
        <v>6.0088961700000008</v>
      </c>
      <c r="BJ82" s="2451">
        <v>0.48599999999999999</v>
      </c>
      <c r="BK82" s="2451">
        <v>5.5942408300000004</v>
      </c>
      <c r="BL82" s="2451">
        <v>0</v>
      </c>
      <c r="BM82" s="2451">
        <v>5.9854344140871181</v>
      </c>
      <c r="BN82" s="2451">
        <v>1</v>
      </c>
      <c r="BO82" s="2451">
        <v>0.32</v>
      </c>
      <c r="BP82" s="2451">
        <v>0</v>
      </c>
      <c r="BQ82" s="2451">
        <v>0</v>
      </c>
      <c r="BR82" s="2451">
        <v>0</v>
      </c>
      <c r="BS82" s="2451">
        <v>1.8699999999999999</v>
      </c>
      <c r="BT82" s="2451">
        <v>0</v>
      </c>
      <c r="BU82" s="2451">
        <v>0</v>
      </c>
      <c r="BV82" s="2451">
        <v>1.4</v>
      </c>
      <c r="BW82" s="2451">
        <v>0.21531260019605783</v>
      </c>
      <c r="BX82" s="2451">
        <v>0</v>
      </c>
      <c r="BY82" s="2451">
        <v>0.4</v>
      </c>
      <c r="BZ82" s="2451">
        <v>0</v>
      </c>
      <c r="CA82" s="2451">
        <v>0.1265970120398964</v>
      </c>
      <c r="CB82" s="2451">
        <v>0.25</v>
      </c>
      <c r="CC82" s="2451">
        <v>0</v>
      </c>
      <c r="CD82" s="2451">
        <v>0</v>
      </c>
      <c r="CE82" s="2451">
        <v>0</v>
      </c>
      <c r="CF82" s="2451">
        <v>0.2</v>
      </c>
      <c r="CG82" s="2451">
        <v>0.2</v>
      </c>
      <c r="CH82" s="2451">
        <v>0</v>
      </c>
      <c r="CI82" s="2451">
        <v>0</v>
      </c>
      <c r="CJ82" s="2451">
        <v>0.3</v>
      </c>
      <c r="CK82" s="2451">
        <v>0.20170209793466365</v>
      </c>
      <c r="CL82" s="2451">
        <v>0</v>
      </c>
      <c r="CM82" s="2451">
        <v>0.17318996081358462</v>
      </c>
      <c r="CN82" s="2451">
        <v>0</v>
      </c>
      <c r="CO82" s="2451">
        <v>0</v>
      </c>
      <c r="CP82" s="2451">
        <v>0</v>
      </c>
      <c r="CQ82" s="2451">
        <v>0.1612752646332018</v>
      </c>
      <c r="CR82" s="2451">
        <v>0</v>
      </c>
      <c r="CS82" s="2451">
        <v>0</v>
      </c>
      <c r="CT82" s="2451">
        <v>0</v>
      </c>
      <c r="CU82" s="2451">
        <v>0.13922461456914909</v>
      </c>
      <c r="CV82" s="2451">
        <v>0.2</v>
      </c>
      <c r="CW82" s="2451">
        <v>0</v>
      </c>
      <c r="CX82" s="2451">
        <v>1.609</v>
      </c>
      <c r="CY82" s="2451">
        <v>0.13662833936563884</v>
      </c>
      <c r="CZ82" s="2451">
        <v>2.7</v>
      </c>
      <c r="DA82" s="2451">
        <v>0.95699999999999996</v>
      </c>
      <c r="DB82" s="2451">
        <v>2.3279999999999998</v>
      </c>
      <c r="DC82" s="2451">
        <v>1.0020228500000001</v>
      </c>
      <c r="DD82" s="2451">
        <v>0</v>
      </c>
      <c r="DE82" s="2451">
        <v>3.33</v>
      </c>
      <c r="DF82" s="2451">
        <v>0.505</v>
      </c>
      <c r="DG82" s="2451">
        <v>0.38589286</v>
      </c>
      <c r="DH82" s="2451">
        <v>0.04</v>
      </c>
      <c r="DI82" s="2445"/>
      <c r="DJ82" s="2445"/>
      <c r="DK82" s="2445"/>
      <c r="DL82" s="2445"/>
    </row>
    <row r="83" spans="1:116" ht="16.5" x14ac:dyDescent="0.3">
      <c r="A83" s="2435" t="s">
        <v>5274</v>
      </c>
      <c r="B83" s="2446" t="s">
        <v>5275</v>
      </c>
      <c r="C83" s="2477">
        <v>365.74857977401854</v>
      </c>
      <c r="D83" s="2477">
        <v>68.821591462352728</v>
      </c>
      <c r="E83" s="2477">
        <v>377.33296952802931</v>
      </c>
      <c r="F83" s="2477">
        <v>224.07827610636937</v>
      </c>
      <c r="G83" s="2477">
        <v>377.68693622487439</v>
      </c>
      <c r="H83" s="2477">
        <v>263.33037604689827</v>
      </c>
      <c r="I83" s="2477">
        <v>353.68750065687237</v>
      </c>
      <c r="J83" s="2477">
        <v>93.98531301373913</v>
      </c>
      <c r="K83" s="2477">
        <v>456.28807740753058</v>
      </c>
      <c r="L83" s="2477">
        <v>104.82743583078535</v>
      </c>
      <c r="M83" s="2477">
        <v>424.04450019465969</v>
      </c>
      <c r="N83" s="2477">
        <v>74.564206845406744</v>
      </c>
      <c r="O83" s="2477">
        <v>320.05561032551742</v>
      </c>
      <c r="P83" s="2477">
        <v>146.43459287712594</v>
      </c>
      <c r="Q83" s="2477">
        <v>256.99264209550466</v>
      </c>
      <c r="R83" s="2477">
        <v>82.494220078589976</v>
      </c>
      <c r="S83" s="2477">
        <v>362.45744320915753</v>
      </c>
      <c r="T83" s="2477">
        <v>53.80280626774055</v>
      </c>
      <c r="U83" s="2477">
        <v>215.07819220343671</v>
      </c>
      <c r="V83" s="2477">
        <v>92.286991883483665</v>
      </c>
      <c r="W83" s="2477">
        <v>271.80704860085365</v>
      </c>
      <c r="X83" s="2477">
        <v>65.760307302324463</v>
      </c>
      <c r="Y83" s="2477">
        <v>353.57964506388737</v>
      </c>
      <c r="Z83" s="2477">
        <v>54.396287788800556</v>
      </c>
      <c r="AA83" s="2477">
        <v>361.03979651418621</v>
      </c>
      <c r="AB83" s="2477">
        <v>31.533842734605777</v>
      </c>
      <c r="AC83" s="2477">
        <v>428.39208027620674</v>
      </c>
      <c r="AD83" s="2477">
        <v>55.480549634299024</v>
      </c>
      <c r="AE83" s="2477">
        <v>653.32403537799223</v>
      </c>
      <c r="AF83" s="2477">
        <v>40.806187980341896</v>
      </c>
      <c r="AG83" s="2477">
        <v>629.77532351352443</v>
      </c>
      <c r="AH83" s="2477">
        <v>28.212006022282601</v>
      </c>
      <c r="AI83" s="2477">
        <v>578.56072765713827</v>
      </c>
      <c r="AJ83" s="2477">
        <v>38.334775112488266</v>
      </c>
      <c r="AK83" s="2477">
        <v>761.75266044316913</v>
      </c>
      <c r="AL83" s="2477">
        <v>128.50342466280003</v>
      </c>
      <c r="AM83" s="2477">
        <v>429.30746423958288</v>
      </c>
      <c r="AN83" s="2477">
        <v>27.332924842028312</v>
      </c>
      <c r="AO83" s="2477">
        <v>638.66902161003713</v>
      </c>
      <c r="AP83" s="2477">
        <v>53.843150153622943</v>
      </c>
      <c r="AQ83" s="2477">
        <v>479.27523847657011</v>
      </c>
      <c r="AR83" s="2477">
        <v>86.844764580006924</v>
      </c>
      <c r="AS83" s="2477">
        <v>779.78400790484693</v>
      </c>
      <c r="AT83" s="2477">
        <v>187.40908305218426</v>
      </c>
      <c r="AU83" s="2451">
        <v>476.21411429527541</v>
      </c>
      <c r="AV83" s="2451">
        <v>175.6512458585176</v>
      </c>
      <c r="AW83" s="2451">
        <v>593.71230070162881</v>
      </c>
      <c r="AX83" s="2451">
        <v>98.326137063235748</v>
      </c>
      <c r="AY83" s="2451">
        <v>573.50746938098814</v>
      </c>
      <c r="AZ83" s="2451">
        <v>94.883838979811841</v>
      </c>
      <c r="BA83" s="2451">
        <v>360.28222142170029</v>
      </c>
      <c r="BB83" s="2451">
        <v>94.878434180000028</v>
      </c>
      <c r="BC83" s="2451">
        <v>124.6900807311378</v>
      </c>
      <c r="BD83" s="2451">
        <v>66.555364872692138</v>
      </c>
      <c r="BE83" s="2451">
        <v>72.914123363687139</v>
      </c>
      <c r="BF83" s="2451">
        <v>26.021776827668752</v>
      </c>
      <c r="BG83" s="2451">
        <v>151.4112473431845</v>
      </c>
      <c r="BH83" s="2451">
        <v>8.2172561921141067</v>
      </c>
      <c r="BI83" s="2451">
        <v>187.57952111359444</v>
      </c>
      <c r="BJ83" s="2451">
        <v>60.856498142110887</v>
      </c>
      <c r="BK83" s="2451">
        <v>152.7929118298706</v>
      </c>
      <c r="BL83" s="2451">
        <v>105.57003172667225</v>
      </c>
      <c r="BM83" s="2451">
        <v>127.21769612539698</v>
      </c>
      <c r="BN83" s="2451">
        <v>66.276597395017617</v>
      </c>
      <c r="BO83" s="2451">
        <v>145.23498964378868</v>
      </c>
      <c r="BP83" s="2451">
        <v>78.381990832115889</v>
      </c>
      <c r="BQ83" s="2451">
        <v>207.74496392017576</v>
      </c>
      <c r="BR83" s="2451">
        <v>7.9118603297876806</v>
      </c>
      <c r="BS83" s="2451">
        <v>180.61629505064309</v>
      </c>
      <c r="BT83" s="2451">
        <v>8.0435193760905612</v>
      </c>
      <c r="BU83" s="2451">
        <v>126.88289651750245</v>
      </c>
      <c r="BV83" s="2451">
        <v>33.562620610864982</v>
      </c>
      <c r="BW83" s="2451">
        <v>75.601664046321076</v>
      </c>
      <c r="BX83" s="2451">
        <v>56.937787192809431</v>
      </c>
      <c r="BY83" s="2451">
        <v>142.49826439998216</v>
      </c>
      <c r="BZ83" s="2451">
        <v>12.47077064</v>
      </c>
      <c r="CA83" s="2451">
        <v>257.31167249408793</v>
      </c>
      <c r="CB83" s="2451">
        <v>19.103857511585645</v>
      </c>
      <c r="CC83" s="2451">
        <v>400.35300479866532</v>
      </c>
      <c r="CD83" s="2451">
        <v>18.573791619323249</v>
      </c>
      <c r="CE83" s="2451">
        <v>463.5150156517816</v>
      </c>
      <c r="CF83" s="2451">
        <v>40.354482123252154</v>
      </c>
      <c r="CG83" s="2451">
        <v>336.22699325250312</v>
      </c>
      <c r="CH83" s="2451">
        <v>73.288149239492554</v>
      </c>
      <c r="CI83" s="2451">
        <v>412.02335167185083</v>
      </c>
      <c r="CJ83" s="2451">
        <v>199.91579111376961</v>
      </c>
      <c r="CK83" s="2451">
        <v>604.20415791797325</v>
      </c>
      <c r="CL83" s="2451">
        <v>195.42615674948675</v>
      </c>
      <c r="CM83" s="2451">
        <v>514.72742459264214</v>
      </c>
      <c r="CN83" s="2451">
        <v>137.36245846409591</v>
      </c>
      <c r="CO83" s="2451">
        <v>174.10776595570883</v>
      </c>
      <c r="CP83" s="2451">
        <v>99.333164134377895</v>
      </c>
      <c r="CQ83" s="2451">
        <v>298.38857200140967</v>
      </c>
      <c r="CR83" s="2451">
        <v>51.177290473809236</v>
      </c>
      <c r="CS83" s="2451">
        <v>631.4273857072194</v>
      </c>
      <c r="CT83" s="2451">
        <v>27.109461107131207</v>
      </c>
      <c r="CU83" s="2451">
        <v>480.77584342869818</v>
      </c>
      <c r="CV83" s="2451">
        <v>30.876351208859198</v>
      </c>
      <c r="CW83" s="2451">
        <v>557.05797108034085</v>
      </c>
      <c r="CX83" s="2451">
        <v>17.659784273510493</v>
      </c>
      <c r="CY83" s="2451">
        <v>834.77274006723246</v>
      </c>
      <c r="CZ83" s="2451">
        <v>169.60950334272258</v>
      </c>
      <c r="DA83" s="2451">
        <v>579.79061143397098</v>
      </c>
      <c r="DB83" s="2451">
        <v>121.02771141410807</v>
      </c>
      <c r="DC83" s="2451">
        <v>487.44689205374237</v>
      </c>
      <c r="DD83" s="2451">
        <v>338.53984580421354</v>
      </c>
      <c r="DE83" s="2451">
        <v>343.0300594903876</v>
      </c>
      <c r="DF83" s="2451">
        <v>273.64158665116076</v>
      </c>
      <c r="DG83" s="2451">
        <v>501.85342469621526</v>
      </c>
      <c r="DH83" s="2451">
        <v>200.7882377495867</v>
      </c>
      <c r="DI83" s="2445"/>
      <c r="DJ83" s="2445"/>
      <c r="DK83" s="2445"/>
      <c r="DL83" s="2445"/>
    </row>
    <row r="84" spans="1:116" s="2424" customFormat="1" ht="16.5" x14ac:dyDescent="0.3">
      <c r="A84" s="2435" t="s">
        <v>5276</v>
      </c>
      <c r="B84" s="2446" t="s">
        <v>3889</v>
      </c>
      <c r="C84" s="2477"/>
      <c r="D84" s="2477"/>
      <c r="E84" s="2477"/>
      <c r="F84" s="2477"/>
      <c r="G84" s="2477"/>
      <c r="H84" s="2477"/>
      <c r="I84" s="2477"/>
      <c r="J84" s="2477"/>
      <c r="K84" s="2477">
        <v>0</v>
      </c>
      <c r="L84" s="2477">
        <v>0</v>
      </c>
      <c r="M84" s="2477">
        <v>0</v>
      </c>
      <c r="N84" s="2477">
        <v>0</v>
      </c>
      <c r="O84" s="2477">
        <v>0.72709426967004509</v>
      </c>
      <c r="P84" s="2477">
        <v>0</v>
      </c>
      <c r="Q84" s="2477">
        <v>0.40929959241272296</v>
      </c>
      <c r="R84" s="2477">
        <v>0</v>
      </c>
      <c r="S84" s="2477">
        <v>1.7130392838007538</v>
      </c>
      <c r="T84" s="2477">
        <v>0</v>
      </c>
      <c r="U84" s="2477">
        <v>0.56741526206523463</v>
      </c>
      <c r="V84" s="2477">
        <v>0</v>
      </c>
      <c r="W84" s="2477">
        <v>1.4940023513631042</v>
      </c>
      <c r="X84" s="2477">
        <v>0</v>
      </c>
      <c r="Y84" s="2477">
        <v>1.7013210999898702</v>
      </c>
      <c r="Z84" s="2477">
        <v>0</v>
      </c>
      <c r="AA84" s="2477">
        <v>1.9679250700080972</v>
      </c>
      <c r="AB84" s="2477">
        <v>0</v>
      </c>
      <c r="AC84" s="2477">
        <v>3.300148523462779</v>
      </c>
      <c r="AD84" s="2477">
        <v>0</v>
      </c>
      <c r="AE84" s="2477">
        <v>0.67022254337977905</v>
      </c>
      <c r="AF84" s="2477">
        <v>0</v>
      </c>
      <c r="AG84" s="2477">
        <v>2.9268076551360944</v>
      </c>
      <c r="AH84" s="2477">
        <v>0</v>
      </c>
      <c r="AI84" s="2477">
        <v>1.5556866918125962</v>
      </c>
      <c r="AJ84" s="2477">
        <v>0</v>
      </c>
      <c r="AK84" s="2477">
        <v>0</v>
      </c>
      <c r="AL84" s="2477">
        <v>0</v>
      </c>
      <c r="AM84" s="2477">
        <v>0</v>
      </c>
      <c r="AN84" s="2477">
        <v>0</v>
      </c>
      <c r="AO84" s="2477">
        <v>0</v>
      </c>
      <c r="AP84" s="2477">
        <v>0</v>
      </c>
      <c r="AQ84" s="2477">
        <v>0</v>
      </c>
      <c r="AR84" s="2477">
        <v>0</v>
      </c>
      <c r="AS84" s="2477">
        <v>0</v>
      </c>
      <c r="AT84" s="2477">
        <v>0</v>
      </c>
      <c r="AU84" s="2451">
        <v>0</v>
      </c>
      <c r="AV84" s="2451">
        <v>0</v>
      </c>
      <c r="AW84" s="2451">
        <v>0</v>
      </c>
      <c r="AX84" s="2451">
        <v>0</v>
      </c>
      <c r="AY84" s="2451">
        <v>0</v>
      </c>
      <c r="AZ84" s="2451">
        <v>0</v>
      </c>
      <c r="BA84" s="2451">
        <v>0</v>
      </c>
      <c r="BB84" s="2451">
        <v>0</v>
      </c>
      <c r="BC84" s="2451">
        <v>0</v>
      </c>
      <c r="BD84" s="2451">
        <v>0</v>
      </c>
      <c r="BE84" s="2451">
        <v>0</v>
      </c>
      <c r="BF84" s="2451">
        <v>0</v>
      </c>
      <c r="BG84" s="2451">
        <v>0</v>
      </c>
      <c r="BH84" s="2451">
        <v>0</v>
      </c>
      <c r="BI84" s="2451">
        <v>0</v>
      </c>
      <c r="BJ84" s="2451">
        <v>0</v>
      </c>
      <c r="BK84" s="2451">
        <v>0</v>
      </c>
      <c r="BL84" s="2451">
        <v>0</v>
      </c>
      <c r="BM84" s="2451">
        <v>0</v>
      </c>
      <c r="BN84" s="2451">
        <v>0</v>
      </c>
      <c r="BO84" s="2451">
        <v>0</v>
      </c>
      <c r="BP84" s="2451">
        <v>2.9331967878825091</v>
      </c>
      <c r="BQ84" s="2451">
        <v>0</v>
      </c>
      <c r="BR84" s="2451">
        <v>0</v>
      </c>
      <c r="BS84" s="2451">
        <v>0</v>
      </c>
      <c r="BT84" s="2451">
        <v>0</v>
      </c>
      <c r="BU84" s="2451">
        <v>0</v>
      </c>
      <c r="BV84" s="2451">
        <v>0</v>
      </c>
      <c r="BW84" s="2451">
        <v>0</v>
      </c>
      <c r="BX84" s="2451">
        <v>0</v>
      </c>
      <c r="BY84" s="2451">
        <v>0</v>
      </c>
      <c r="BZ84" s="2451">
        <v>0</v>
      </c>
      <c r="CA84" s="2451">
        <v>0</v>
      </c>
      <c r="CB84" s="2451">
        <v>2.9670958197829496</v>
      </c>
      <c r="CC84" s="2451">
        <v>0</v>
      </c>
      <c r="CD84" s="2451">
        <v>0</v>
      </c>
      <c r="CE84" s="2451">
        <v>0</v>
      </c>
      <c r="CF84" s="2451">
        <v>0</v>
      </c>
      <c r="CG84" s="2451">
        <v>0</v>
      </c>
      <c r="CH84" s="2451">
        <v>0</v>
      </c>
      <c r="CI84" s="2451">
        <v>0</v>
      </c>
      <c r="CJ84" s="2451">
        <v>0</v>
      </c>
      <c r="CK84" s="2451">
        <v>0</v>
      </c>
      <c r="CL84" s="2451">
        <v>0</v>
      </c>
      <c r="CM84" s="2451">
        <v>0</v>
      </c>
      <c r="CN84" s="2451">
        <v>2.9103272952043291</v>
      </c>
      <c r="CO84" s="2451">
        <v>0</v>
      </c>
      <c r="CP84" s="2451">
        <v>0</v>
      </c>
      <c r="CQ84" s="2451">
        <v>0</v>
      </c>
      <c r="CR84" s="2451">
        <v>0</v>
      </c>
      <c r="CS84" s="2451">
        <v>0</v>
      </c>
      <c r="CT84" s="2451">
        <v>2.8547259061406263</v>
      </c>
      <c r="CU84" s="2451">
        <v>0</v>
      </c>
      <c r="CV84" s="2451">
        <v>0</v>
      </c>
      <c r="CW84" s="2451">
        <v>0</v>
      </c>
      <c r="CX84" s="2451">
        <v>0</v>
      </c>
      <c r="CY84" s="2451">
        <v>0.37410180247993113</v>
      </c>
      <c r="CZ84" s="2451">
        <v>0</v>
      </c>
      <c r="DA84" s="2451">
        <v>0</v>
      </c>
      <c r="DB84" s="2451">
        <v>0</v>
      </c>
      <c r="DC84" s="2451">
        <v>0</v>
      </c>
      <c r="DD84" s="2451">
        <v>0</v>
      </c>
      <c r="DE84" s="2451">
        <v>0.35937628424945939</v>
      </c>
      <c r="DF84" s="2451">
        <v>2.6538681663780967</v>
      </c>
      <c r="DG84" s="2451">
        <v>0</v>
      </c>
      <c r="DH84" s="2451">
        <v>0</v>
      </c>
      <c r="DI84" s="2445"/>
      <c r="DJ84" s="2445"/>
      <c r="DK84" s="2445"/>
      <c r="DL84" s="2445"/>
    </row>
    <row r="85" spans="1:116" ht="16.5" x14ac:dyDescent="0.3">
      <c r="A85" s="2435" t="s">
        <v>5277</v>
      </c>
      <c r="B85" s="2446" t="s">
        <v>3890</v>
      </c>
      <c r="C85" s="2477">
        <v>6.5140206464881487</v>
      </c>
      <c r="D85" s="2477">
        <v>0.42076662043700075</v>
      </c>
      <c r="E85" s="2477">
        <v>20.10223516549728</v>
      </c>
      <c r="F85" s="2477">
        <v>0</v>
      </c>
      <c r="G85" s="2477">
        <v>5.1016787868205524</v>
      </c>
      <c r="H85" s="2477">
        <v>0</v>
      </c>
      <c r="I85" s="2477">
        <v>0</v>
      </c>
      <c r="J85" s="2477">
        <v>0.5</v>
      </c>
      <c r="K85" s="2477">
        <v>4.7421232562140005</v>
      </c>
      <c r="L85" s="2477">
        <v>1.49</v>
      </c>
      <c r="M85" s="2477">
        <v>8.6622203431744964</v>
      </c>
      <c r="N85" s="2477">
        <v>2.2821905622274565</v>
      </c>
      <c r="O85" s="2477">
        <v>0</v>
      </c>
      <c r="P85" s="2477">
        <v>0.15</v>
      </c>
      <c r="Q85" s="2477">
        <v>11.04628252593236</v>
      </c>
      <c r="R85" s="2477">
        <v>0</v>
      </c>
      <c r="S85" s="2477">
        <v>0.5</v>
      </c>
      <c r="T85" s="2477">
        <v>0</v>
      </c>
      <c r="U85" s="2477">
        <v>0</v>
      </c>
      <c r="V85" s="2477">
        <v>0.23601882598601465</v>
      </c>
      <c r="W85" s="2477">
        <v>4.5253896802497549</v>
      </c>
      <c r="X85" s="2477">
        <v>0</v>
      </c>
      <c r="Y85" s="2477">
        <v>0</v>
      </c>
      <c r="Z85" s="2477">
        <v>0</v>
      </c>
      <c r="AA85" s="2477">
        <v>0</v>
      </c>
      <c r="AB85" s="2477">
        <v>4.5813989976318625</v>
      </c>
      <c r="AC85" s="2477">
        <v>0</v>
      </c>
      <c r="AD85" s="2477">
        <v>0</v>
      </c>
      <c r="AE85" s="2477">
        <v>0.5</v>
      </c>
      <c r="AF85" s="2477">
        <v>0</v>
      </c>
      <c r="AG85" s="2477">
        <v>0</v>
      </c>
      <c r="AH85" s="2477">
        <v>0</v>
      </c>
      <c r="AI85" s="2477">
        <v>0.47499999999999998</v>
      </c>
      <c r="AJ85" s="2477">
        <v>0</v>
      </c>
      <c r="AK85" s="2477">
        <v>0</v>
      </c>
      <c r="AL85" s="2477">
        <v>0</v>
      </c>
      <c r="AM85" s="2477">
        <v>6.2176721663258858</v>
      </c>
      <c r="AN85" s="2477">
        <v>0</v>
      </c>
      <c r="AO85" s="2477">
        <v>5.1572210036771322</v>
      </c>
      <c r="AP85" s="2477">
        <v>0</v>
      </c>
      <c r="AQ85" s="2477">
        <v>3.4824082388021953</v>
      </c>
      <c r="AR85" s="2477">
        <v>0</v>
      </c>
      <c r="AS85" s="2477">
        <v>0</v>
      </c>
      <c r="AT85" s="2477">
        <v>0</v>
      </c>
      <c r="AU85" s="2451">
        <v>0.30172239096774134</v>
      </c>
      <c r="AV85" s="2451">
        <v>0</v>
      </c>
      <c r="AW85" s="2451">
        <v>0.90978423010795062</v>
      </c>
      <c r="AX85" s="2451">
        <v>0</v>
      </c>
      <c r="AY85" s="2451">
        <v>0.90163481345793484</v>
      </c>
      <c r="AZ85" s="2451">
        <v>0</v>
      </c>
      <c r="BA85" s="2451">
        <v>1.0074754592546853</v>
      </c>
      <c r="BB85" s="2451">
        <v>0</v>
      </c>
      <c r="BC85" s="2451">
        <v>0</v>
      </c>
      <c r="BD85" s="2451">
        <v>0</v>
      </c>
      <c r="BE85" s="2451">
        <v>0</v>
      </c>
      <c r="BF85" s="2451">
        <v>0</v>
      </c>
      <c r="BG85" s="2451">
        <v>0.48</v>
      </c>
      <c r="BH85" s="2451">
        <v>0</v>
      </c>
      <c r="BI85" s="2451">
        <v>0</v>
      </c>
      <c r="BJ85" s="2451">
        <v>0</v>
      </c>
      <c r="BK85" s="2451">
        <v>0</v>
      </c>
      <c r="BL85" s="2451">
        <v>0</v>
      </c>
      <c r="BM85" s="2451">
        <v>0.11711022405395669</v>
      </c>
      <c r="BN85" s="2451">
        <v>0</v>
      </c>
      <c r="BO85" s="2451">
        <v>0.48</v>
      </c>
      <c r="BP85" s="2451">
        <v>0</v>
      </c>
      <c r="BQ85" s="2451">
        <v>2.8600000000000003</v>
      </c>
      <c r="BR85" s="2451">
        <v>0</v>
      </c>
      <c r="BS85" s="2451">
        <v>2.84</v>
      </c>
      <c r="BT85" s="2451">
        <v>0</v>
      </c>
      <c r="BU85" s="2451">
        <v>1.4550000000000001</v>
      </c>
      <c r="BV85" s="2451">
        <v>0</v>
      </c>
      <c r="BW85" s="2451">
        <v>1.4550000000000001</v>
      </c>
      <c r="BX85" s="2451">
        <v>0</v>
      </c>
      <c r="BY85" s="2451">
        <v>0.76</v>
      </c>
      <c r="BZ85" s="2451">
        <v>0</v>
      </c>
      <c r="CA85" s="2451">
        <v>1.4550000000000001</v>
      </c>
      <c r="CB85" s="2451">
        <v>0</v>
      </c>
      <c r="CC85" s="2451">
        <v>1.4870659631839427</v>
      </c>
      <c r="CD85" s="2451">
        <v>0</v>
      </c>
      <c r="CE85" s="2451">
        <v>2.8414081970253671</v>
      </c>
      <c r="CF85" s="2451">
        <v>0</v>
      </c>
      <c r="CG85" s="2451">
        <v>6.2955319547837956</v>
      </c>
      <c r="CH85" s="2451">
        <v>0</v>
      </c>
      <c r="CI85" s="2451">
        <v>2.9408157649058762</v>
      </c>
      <c r="CJ85" s="2451">
        <v>0</v>
      </c>
      <c r="CK85" s="2451">
        <v>0.52183796307076169</v>
      </c>
      <c r="CL85" s="2451">
        <v>0.29154306470766289</v>
      </c>
      <c r="CM85" s="2451">
        <v>2.9098245941406978E-2</v>
      </c>
      <c r="CN85" s="2451">
        <v>0</v>
      </c>
      <c r="CO85" s="2451">
        <v>0.28944055814126324</v>
      </c>
      <c r="CP85" s="2451">
        <v>0.41312486645671342</v>
      </c>
      <c r="CQ85" s="2451">
        <v>1.8100173348578172</v>
      </c>
      <c r="CR85" s="2451">
        <v>0</v>
      </c>
      <c r="CS85" s="2451">
        <v>2.4567595939407414</v>
      </c>
      <c r="CT85" s="2451">
        <v>0</v>
      </c>
      <c r="CU85" s="2451">
        <v>1.2827526205642323</v>
      </c>
      <c r="CV85" s="2451">
        <v>0</v>
      </c>
      <c r="CW85" s="2451">
        <v>0.55467003794967173</v>
      </c>
      <c r="CX85" s="2451">
        <v>0</v>
      </c>
      <c r="CY85" s="2451">
        <v>0.88426988069106338</v>
      </c>
      <c r="CZ85" s="2451">
        <v>0</v>
      </c>
      <c r="DA85" s="2451">
        <v>0.15</v>
      </c>
      <c r="DB85" s="2451">
        <v>0</v>
      </c>
      <c r="DC85" s="2451">
        <v>0.22</v>
      </c>
      <c r="DD85" s="2451">
        <v>0</v>
      </c>
      <c r="DE85" s="2451">
        <v>0.93507535386335916</v>
      </c>
      <c r="DF85" s="2451">
        <v>0</v>
      </c>
      <c r="DG85" s="2451">
        <v>0.88</v>
      </c>
      <c r="DH85" s="2451">
        <v>0</v>
      </c>
      <c r="DI85" s="2445"/>
      <c r="DJ85" s="2445"/>
      <c r="DK85" s="2445"/>
      <c r="DL85" s="2445"/>
    </row>
    <row r="86" spans="1:116" ht="16.5" x14ac:dyDescent="0.3">
      <c r="A86" s="2435" t="s">
        <v>5278</v>
      </c>
      <c r="B86" s="2446" t="s">
        <v>3891</v>
      </c>
      <c r="C86" s="2477">
        <v>0.69584757983596568</v>
      </c>
      <c r="D86" s="2477">
        <v>0</v>
      </c>
      <c r="E86" s="2477">
        <v>0</v>
      </c>
      <c r="F86" s="2477">
        <v>0</v>
      </c>
      <c r="G86" s="2477">
        <v>0</v>
      </c>
      <c r="H86" s="2477">
        <v>0</v>
      </c>
      <c r="I86" s="2477">
        <v>0</v>
      </c>
      <c r="J86" s="2477">
        <v>0</v>
      </c>
      <c r="K86" s="2477">
        <v>0.64500000000000002</v>
      </c>
      <c r="L86" s="2477">
        <v>0</v>
      </c>
      <c r="M86" s="2477">
        <v>0</v>
      </c>
      <c r="N86" s="2477">
        <v>0</v>
      </c>
      <c r="O86" s="2477">
        <v>0</v>
      </c>
      <c r="P86" s="2477">
        <v>0</v>
      </c>
      <c r="Q86" s="2477">
        <v>0</v>
      </c>
      <c r="R86" s="2477">
        <v>0</v>
      </c>
      <c r="S86" s="2477">
        <v>0</v>
      </c>
      <c r="T86" s="2477">
        <v>0</v>
      </c>
      <c r="U86" s="2477">
        <v>0</v>
      </c>
      <c r="V86" s="2477">
        <v>0</v>
      </c>
      <c r="W86" s="2477">
        <v>0</v>
      </c>
      <c r="X86" s="2477">
        <v>0</v>
      </c>
      <c r="Y86" s="2477">
        <v>0</v>
      </c>
      <c r="Z86" s="2477">
        <v>0</v>
      </c>
      <c r="AA86" s="2477">
        <v>0</v>
      </c>
      <c r="AB86" s="2477">
        <v>0</v>
      </c>
      <c r="AC86" s="2477">
        <v>0</v>
      </c>
      <c r="AD86" s="2477">
        <v>0</v>
      </c>
      <c r="AE86" s="2477">
        <v>0</v>
      </c>
      <c r="AF86" s="2477">
        <v>0</v>
      </c>
      <c r="AG86" s="2477">
        <v>0</v>
      </c>
      <c r="AH86" s="2477">
        <v>0</v>
      </c>
      <c r="AI86" s="2477">
        <v>0</v>
      </c>
      <c r="AJ86" s="2477">
        <v>0</v>
      </c>
      <c r="AK86" s="2477">
        <v>0</v>
      </c>
      <c r="AL86" s="2477">
        <v>0</v>
      </c>
      <c r="AM86" s="2477">
        <v>0</v>
      </c>
      <c r="AN86" s="2477">
        <v>0</v>
      </c>
      <c r="AO86" s="2477">
        <v>0</v>
      </c>
      <c r="AP86" s="2477">
        <v>0</v>
      </c>
      <c r="AQ86" s="2477">
        <v>0</v>
      </c>
      <c r="AR86" s="2477">
        <v>0</v>
      </c>
      <c r="AS86" s="2477">
        <v>0</v>
      </c>
      <c r="AT86" s="2477">
        <v>0</v>
      </c>
      <c r="AU86" s="2451">
        <v>0</v>
      </c>
      <c r="AV86" s="2451">
        <v>0</v>
      </c>
      <c r="AW86" s="2451">
        <v>0</v>
      </c>
      <c r="AX86" s="2451">
        <v>0</v>
      </c>
      <c r="AY86" s="2451">
        <v>0</v>
      </c>
      <c r="AZ86" s="2451">
        <v>0</v>
      </c>
      <c r="BA86" s="2451">
        <v>0</v>
      </c>
      <c r="BB86" s="2451">
        <v>0</v>
      </c>
      <c r="BC86" s="2451">
        <v>0</v>
      </c>
      <c r="BD86" s="2451">
        <v>0</v>
      </c>
      <c r="BE86" s="2451">
        <v>0</v>
      </c>
      <c r="BF86" s="2451">
        <v>0</v>
      </c>
      <c r="BG86" s="2451">
        <v>0</v>
      </c>
      <c r="BH86" s="2451">
        <v>0</v>
      </c>
      <c r="BI86" s="2451">
        <v>0</v>
      </c>
      <c r="BJ86" s="2451">
        <v>0</v>
      </c>
      <c r="BK86" s="2451">
        <v>0</v>
      </c>
      <c r="BL86" s="2451">
        <v>0</v>
      </c>
      <c r="BM86" s="2451">
        <v>0</v>
      </c>
      <c r="BN86" s="2451">
        <v>0</v>
      </c>
      <c r="BO86" s="2451">
        <v>0.36281278378163884</v>
      </c>
      <c r="BP86" s="2451">
        <v>0</v>
      </c>
      <c r="BQ86" s="2451">
        <v>0</v>
      </c>
      <c r="BR86" s="2451">
        <v>0</v>
      </c>
      <c r="BS86" s="2451">
        <v>0.12995889812847708</v>
      </c>
      <c r="BT86" s="2451">
        <v>0</v>
      </c>
      <c r="BU86" s="2451">
        <v>0.18292203580018818</v>
      </c>
      <c r="BV86" s="2451">
        <v>0</v>
      </c>
      <c r="BW86" s="2451">
        <v>0</v>
      </c>
      <c r="BX86" s="2451">
        <v>0</v>
      </c>
      <c r="BY86" s="2451">
        <v>0.13426107323750916</v>
      </c>
      <c r="BZ86" s="2451">
        <v>0</v>
      </c>
      <c r="CA86" s="2451">
        <v>0.17575647950717391</v>
      </c>
      <c r="CB86" s="2451">
        <v>0</v>
      </c>
      <c r="CC86" s="2451">
        <v>0.13235609751000157</v>
      </c>
      <c r="CD86" s="2451">
        <v>0</v>
      </c>
      <c r="CE86" s="2451">
        <v>0.33387211918772952</v>
      </c>
      <c r="CF86" s="2451">
        <v>0</v>
      </c>
      <c r="CG86" s="2451">
        <v>0.18290132736073089</v>
      </c>
      <c r="CH86" s="2451">
        <v>0</v>
      </c>
      <c r="CI86" s="2451">
        <v>0.2</v>
      </c>
      <c r="CJ86" s="2451">
        <v>0</v>
      </c>
      <c r="CK86" s="2451">
        <v>0.13321652269075837</v>
      </c>
      <c r="CL86" s="2451">
        <v>0</v>
      </c>
      <c r="CM86" s="2451">
        <v>0</v>
      </c>
      <c r="CN86" s="2451">
        <v>0</v>
      </c>
      <c r="CO86" s="2451">
        <v>0.17157409213790026</v>
      </c>
      <c r="CP86" s="2451">
        <v>0</v>
      </c>
      <c r="CQ86" s="2451">
        <v>0.13042636373695277</v>
      </c>
      <c r="CR86" s="2451">
        <v>0</v>
      </c>
      <c r="CS86" s="2451">
        <v>0</v>
      </c>
      <c r="CT86" s="2451">
        <v>0</v>
      </c>
      <c r="CU86" s="2451">
        <v>0.16844036445719821</v>
      </c>
      <c r="CV86" s="2451">
        <v>0</v>
      </c>
      <c r="CW86" s="2451">
        <v>0.61359321317074167</v>
      </c>
      <c r="CX86" s="2451">
        <v>0</v>
      </c>
      <c r="CY86" s="2451">
        <v>0</v>
      </c>
      <c r="CZ86" s="2451">
        <v>0</v>
      </c>
      <c r="DA86" s="2451">
        <v>0.16236067042784125</v>
      </c>
      <c r="DB86" s="2451">
        <v>0</v>
      </c>
      <c r="DC86" s="2451">
        <v>0.11821791927995252</v>
      </c>
      <c r="DD86" s="2451">
        <v>0</v>
      </c>
      <c r="DE86" s="2451">
        <v>35.818259281965595</v>
      </c>
      <c r="DF86" s="2451">
        <v>0</v>
      </c>
      <c r="DG86" s="2451">
        <v>27.070889452220875</v>
      </c>
      <c r="DH86" s="2451">
        <v>0</v>
      </c>
      <c r="DI86" s="2445"/>
      <c r="DJ86" s="2445"/>
      <c r="DK86" s="2445"/>
      <c r="DL86" s="2445"/>
    </row>
    <row r="87" spans="1:116" ht="16.5" x14ac:dyDescent="0.3">
      <c r="A87" s="2435" t="s">
        <v>5284</v>
      </c>
      <c r="B87" s="2446" t="s">
        <v>3895</v>
      </c>
      <c r="C87" s="2477">
        <v>3.6005669340728605</v>
      </c>
      <c r="D87" s="2477">
        <v>0</v>
      </c>
      <c r="E87" s="2477">
        <v>30.63061921109902</v>
      </c>
      <c r="F87" s="2477">
        <v>1.9724418005250695</v>
      </c>
      <c r="G87" s="2477">
        <v>16.540567140961716</v>
      </c>
      <c r="H87" s="2477">
        <v>0</v>
      </c>
      <c r="I87" s="2477">
        <v>4.3959442559062509</v>
      </c>
      <c r="J87" s="2477">
        <v>1</v>
      </c>
      <c r="K87" s="2477">
        <v>15.083773480983879</v>
      </c>
      <c r="L87" s="2477">
        <v>0</v>
      </c>
      <c r="M87" s="2477">
        <v>13.6987654727535</v>
      </c>
      <c r="N87" s="2477">
        <v>0</v>
      </c>
      <c r="O87" s="2477">
        <v>1.6748406378498337</v>
      </c>
      <c r="P87" s="2477">
        <v>0</v>
      </c>
      <c r="Q87" s="2477">
        <v>1.7241263802696705</v>
      </c>
      <c r="R87" s="2477">
        <v>0</v>
      </c>
      <c r="S87" s="2477">
        <v>13.906121282706113</v>
      </c>
      <c r="T87" s="2477">
        <v>0</v>
      </c>
      <c r="U87" s="2477">
        <v>1.5042215598872761</v>
      </c>
      <c r="V87" s="2477">
        <v>0</v>
      </c>
      <c r="W87" s="2477">
        <v>7.4845684400892001</v>
      </c>
      <c r="X87" s="2477">
        <v>0</v>
      </c>
      <c r="Y87" s="2477">
        <v>3.3233674999999998</v>
      </c>
      <c r="Z87" s="2477">
        <v>0</v>
      </c>
      <c r="AA87" s="2477">
        <v>1.5242990073719862</v>
      </c>
      <c r="AB87" s="2477">
        <v>0</v>
      </c>
      <c r="AC87" s="2477">
        <v>2.2535139709131409</v>
      </c>
      <c r="AD87" s="2477">
        <v>0</v>
      </c>
      <c r="AE87" s="2477">
        <v>1.1816870415784893</v>
      </c>
      <c r="AF87" s="2477">
        <v>0.12</v>
      </c>
      <c r="AG87" s="2477">
        <v>0.5</v>
      </c>
      <c r="AH87" s="2477">
        <v>0</v>
      </c>
      <c r="AI87" s="2477">
        <v>0.5</v>
      </c>
      <c r="AJ87" s="2477">
        <v>0</v>
      </c>
      <c r="AK87" s="2477">
        <v>0</v>
      </c>
      <c r="AL87" s="2477">
        <v>0</v>
      </c>
      <c r="AM87" s="2477">
        <v>0</v>
      </c>
      <c r="AN87" s="2477">
        <v>0</v>
      </c>
      <c r="AO87" s="2477">
        <v>0.15429783293287083</v>
      </c>
      <c r="AP87" s="2477">
        <v>0</v>
      </c>
      <c r="AQ87" s="2477">
        <v>0</v>
      </c>
      <c r="AR87" s="2477">
        <v>5.4748756349471281E-2</v>
      </c>
      <c r="AS87" s="2477">
        <v>0</v>
      </c>
      <c r="AT87" s="2477">
        <v>0</v>
      </c>
      <c r="AU87" s="2451">
        <v>0.67</v>
      </c>
      <c r="AV87" s="2451">
        <v>0</v>
      </c>
      <c r="AW87" s="2451">
        <v>1.34</v>
      </c>
      <c r="AX87" s="2451">
        <v>5.0000000000000001E-3</v>
      </c>
      <c r="AY87" s="2451">
        <v>1.5060251372126907</v>
      </c>
      <c r="AZ87" s="2451">
        <v>0</v>
      </c>
      <c r="BA87" s="2451">
        <v>1.692907312918162</v>
      </c>
      <c r="BB87" s="2451">
        <v>0</v>
      </c>
      <c r="BC87" s="2451">
        <v>1.94</v>
      </c>
      <c r="BD87" s="2451">
        <v>0</v>
      </c>
      <c r="BE87" s="2451">
        <v>0.5</v>
      </c>
      <c r="BF87" s="2451">
        <v>0.30215010459680247</v>
      </c>
      <c r="BG87" s="2451">
        <v>3.2420000000000004</v>
      </c>
      <c r="BH87" s="2451">
        <v>0.13207962137624377</v>
      </c>
      <c r="BI87" s="2451">
        <v>0.63400000000000001</v>
      </c>
      <c r="BJ87" s="2451">
        <v>0</v>
      </c>
      <c r="BK87" s="2451">
        <v>1.0009999999999999</v>
      </c>
      <c r="BL87" s="2451">
        <v>0</v>
      </c>
      <c r="BM87" s="2451">
        <v>1.268</v>
      </c>
      <c r="BN87" s="2451">
        <v>0</v>
      </c>
      <c r="BO87" s="2451">
        <v>0.63400000000000001</v>
      </c>
      <c r="BP87" s="2451">
        <v>0</v>
      </c>
      <c r="BQ87" s="2451">
        <v>1.4439738736403072</v>
      </c>
      <c r="BR87" s="2451">
        <v>0</v>
      </c>
      <c r="BS87" s="2451">
        <v>0.36834544000000002</v>
      </c>
      <c r="BT87" s="2451">
        <v>0.37352699426211178</v>
      </c>
      <c r="BU87" s="2451">
        <v>0.3</v>
      </c>
      <c r="BV87" s="2451">
        <v>0.31641550552740194</v>
      </c>
      <c r="BW87" s="2451">
        <v>0.89999999999999991</v>
      </c>
      <c r="BX87" s="2451">
        <v>0.26246532310684584</v>
      </c>
      <c r="BY87" s="2451">
        <v>1.2</v>
      </c>
      <c r="BZ87" s="2451">
        <v>0</v>
      </c>
      <c r="CA87" s="2451">
        <v>2.2000000000000002</v>
      </c>
      <c r="CB87" s="2451">
        <v>0</v>
      </c>
      <c r="CC87" s="2451">
        <v>2</v>
      </c>
      <c r="CD87" s="2451">
        <v>0</v>
      </c>
      <c r="CE87" s="2451">
        <v>2.02</v>
      </c>
      <c r="CF87" s="2451">
        <v>0</v>
      </c>
      <c r="CG87" s="2451">
        <v>0.68</v>
      </c>
      <c r="CH87" s="2451">
        <v>0</v>
      </c>
      <c r="CI87" s="2451">
        <v>0</v>
      </c>
      <c r="CJ87" s="2451">
        <v>0</v>
      </c>
      <c r="CK87" s="2451">
        <v>0</v>
      </c>
      <c r="CL87" s="2451">
        <v>0</v>
      </c>
      <c r="CM87" s="2451">
        <v>0</v>
      </c>
      <c r="CN87" s="2451">
        <v>0</v>
      </c>
      <c r="CO87" s="2451">
        <v>0</v>
      </c>
      <c r="CP87" s="2451">
        <v>0</v>
      </c>
      <c r="CQ87" s="2451">
        <v>0</v>
      </c>
      <c r="CR87" s="2451">
        <v>0</v>
      </c>
      <c r="CS87" s="2451">
        <v>0</v>
      </c>
      <c r="CT87" s="2451">
        <v>0</v>
      </c>
      <c r="CU87" s="2451">
        <v>0</v>
      </c>
      <c r="CV87" s="2451">
        <v>0</v>
      </c>
      <c r="CW87" s="2451">
        <v>0</v>
      </c>
      <c r="CX87" s="2451">
        <v>0</v>
      </c>
      <c r="CY87" s="2451">
        <v>0</v>
      </c>
      <c r="CZ87" s="2451">
        <v>0</v>
      </c>
      <c r="DA87" s="2451">
        <v>2</v>
      </c>
      <c r="DB87" s="2451">
        <v>0</v>
      </c>
      <c r="DC87" s="2451">
        <v>2</v>
      </c>
      <c r="DD87" s="2451">
        <v>0</v>
      </c>
      <c r="DE87" s="2451">
        <v>2.5</v>
      </c>
      <c r="DF87" s="2451">
        <v>0</v>
      </c>
      <c r="DG87" s="2451">
        <v>2</v>
      </c>
      <c r="DH87" s="2451">
        <v>0</v>
      </c>
      <c r="DI87" s="2445"/>
      <c r="DJ87" s="2445"/>
      <c r="DK87" s="2445"/>
      <c r="DL87" s="2445"/>
    </row>
    <row r="88" spans="1:116" ht="17.25" thickBot="1" x14ac:dyDescent="0.35">
      <c r="A88" s="2480"/>
      <c r="B88" s="2453" t="s">
        <v>5289</v>
      </c>
      <c r="C88" s="2477">
        <v>0</v>
      </c>
      <c r="D88" s="2477">
        <v>0</v>
      </c>
      <c r="E88" s="2477">
        <v>0</v>
      </c>
      <c r="F88" s="2477">
        <v>0</v>
      </c>
      <c r="G88" s="2477">
        <v>0</v>
      </c>
      <c r="H88" s="2477">
        <v>0</v>
      </c>
      <c r="I88" s="2477">
        <v>0</v>
      </c>
      <c r="J88" s="2477">
        <v>0</v>
      </c>
      <c r="K88" s="2477">
        <v>0</v>
      </c>
      <c r="L88" s="2477">
        <v>0</v>
      </c>
      <c r="M88" s="2477">
        <v>0.2233675</v>
      </c>
      <c r="N88" s="2477">
        <v>0</v>
      </c>
      <c r="O88" s="2477">
        <v>0.72336750000000005</v>
      </c>
      <c r="P88" s="2477">
        <v>0</v>
      </c>
      <c r="Q88" s="2477">
        <v>0.2233675</v>
      </c>
      <c r="R88" s="2477">
        <v>0</v>
      </c>
      <c r="S88" s="2483">
        <v>0.89836749999999999</v>
      </c>
      <c r="T88" s="2483">
        <v>0</v>
      </c>
      <c r="U88" s="2483">
        <v>0.2233675</v>
      </c>
      <c r="V88" s="2483">
        <v>0</v>
      </c>
      <c r="W88" s="2483">
        <v>1.6716096609241511</v>
      </c>
      <c r="X88" s="2483">
        <v>0</v>
      </c>
      <c r="Y88" s="2483">
        <v>2.2447829063700904</v>
      </c>
      <c r="Z88" s="2483">
        <v>0</v>
      </c>
      <c r="AA88" s="2483">
        <v>0.72336750000000005</v>
      </c>
      <c r="AB88" s="2483">
        <v>0</v>
      </c>
      <c r="AC88" s="2483">
        <v>0.72336750000000005</v>
      </c>
      <c r="AD88" s="2483">
        <v>0</v>
      </c>
      <c r="AE88" s="2483">
        <v>0.62</v>
      </c>
      <c r="AF88" s="2483">
        <v>0.95029348683373172</v>
      </c>
      <c r="AG88" s="2483">
        <v>2.0047671456587892</v>
      </c>
      <c r="AH88" s="2483">
        <v>0</v>
      </c>
      <c r="AI88" s="2483">
        <v>1.991225542812493</v>
      </c>
      <c r="AJ88" s="2483">
        <v>0</v>
      </c>
      <c r="AK88" s="2483">
        <v>1.9836951136752876</v>
      </c>
      <c r="AL88" s="2483">
        <v>0</v>
      </c>
      <c r="AM88" s="2483">
        <v>1.9746813043659803</v>
      </c>
      <c r="AN88" s="2483">
        <v>0</v>
      </c>
      <c r="AO88" s="2483">
        <v>1.9742611749602519</v>
      </c>
      <c r="AP88" s="2483">
        <v>0</v>
      </c>
      <c r="AQ88" s="2483">
        <v>0.5</v>
      </c>
      <c r="AR88" s="2483">
        <v>0</v>
      </c>
      <c r="AS88" s="2483">
        <v>0.5</v>
      </c>
      <c r="AT88" s="2483">
        <v>0</v>
      </c>
      <c r="AU88" s="2458">
        <v>0.5</v>
      </c>
      <c r="AV88" s="2458">
        <v>0</v>
      </c>
      <c r="AW88" s="2458">
        <v>0</v>
      </c>
      <c r="AX88" s="2458">
        <v>0</v>
      </c>
      <c r="AY88" s="2458">
        <v>0.5</v>
      </c>
      <c r="AZ88" s="2458">
        <v>0</v>
      </c>
      <c r="BA88" s="2458">
        <v>1.8412573140578576</v>
      </c>
      <c r="BB88" s="2458">
        <v>0</v>
      </c>
      <c r="BC88" s="2458">
        <v>1.1816598983129354</v>
      </c>
      <c r="BD88" s="2458">
        <v>0</v>
      </c>
      <c r="BE88" s="2458">
        <v>0.5</v>
      </c>
      <c r="BF88" s="2458">
        <v>0</v>
      </c>
      <c r="BG88" s="2458">
        <v>1.7994222165807452</v>
      </c>
      <c r="BH88" s="2458">
        <v>0.213672450974492</v>
      </c>
      <c r="BI88" s="2458">
        <v>0.5</v>
      </c>
      <c r="BJ88" s="2458">
        <v>0</v>
      </c>
      <c r="BK88" s="2458">
        <v>1.916691151943587</v>
      </c>
      <c r="BL88" s="2458">
        <v>0</v>
      </c>
      <c r="BM88" s="2458">
        <v>0.7</v>
      </c>
      <c r="BN88" s="2458">
        <v>0</v>
      </c>
      <c r="BO88" s="2458">
        <v>2.2995559593968569</v>
      </c>
      <c r="BP88" s="2458">
        <v>0</v>
      </c>
      <c r="BQ88" s="2458">
        <v>0.5</v>
      </c>
      <c r="BR88" s="2458">
        <v>0</v>
      </c>
      <c r="BS88" s="2458">
        <v>0.5</v>
      </c>
      <c r="BT88" s="2458">
        <v>0</v>
      </c>
      <c r="BU88" s="2458">
        <v>0.54699748999999998</v>
      </c>
      <c r="BV88" s="2458">
        <v>0</v>
      </c>
      <c r="BW88" s="2458">
        <v>0</v>
      </c>
      <c r="BX88" s="2458">
        <v>0.5</v>
      </c>
      <c r="BY88" s="2458">
        <v>0.25</v>
      </c>
      <c r="BZ88" s="2458">
        <v>0</v>
      </c>
      <c r="CA88" s="2458">
        <v>0.25</v>
      </c>
      <c r="CB88" s="2458">
        <v>0</v>
      </c>
      <c r="CC88" s="2458">
        <v>0.125</v>
      </c>
      <c r="CD88" s="2458">
        <v>0</v>
      </c>
      <c r="CE88" s="2458">
        <v>0.125</v>
      </c>
      <c r="CF88" s="2458">
        <v>0</v>
      </c>
      <c r="CG88" s="2458">
        <v>0.125</v>
      </c>
      <c r="CH88" s="2458">
        <v>0</v>
      </c>
      <c r="CI88" s="2458">
        <v>0.59677857975578374</v>
      </c>
      <c r="CJ88" s="2458">
        <v>0</v>
      </c>
      <c r="CK88" s="2458">
        <v>0.125</v>
      </c>
      <c r="CL88" s="2458">
        <v>0</v>
      </c>
      <c r="CM88" s="2458">
        <v>0.125</v>
      </c>
      <c r="CN88" s="2458">
        <v>0</v>
      </c>
      <c r="CO88" s="2458">
        <v>0.125</v>
      </c>
      <c r="CP88" s="2458">
        <v>0</v>
      </c>
      <c r="CQ88" s="2458">
        <v>0.125</v>
      </c>
      <c r="CR88" s="2458">
        <v>0</v>
      </c>
      <c r="CS88" s="2458">
        <v>0.125</v>
      </c>
      <c r="CT88" s="2458">
        <v>0</v>
      </c>
      <c r="CU88" s="2458">
        <v>0.125</v>
      </c>
      <c r="CV88" s="2458">
        <v>0</v>
      </c>
      <c r="CW88" s="2458">
        <v>0.125</v>
      </c>
      <c r="CX88" s="2458">
        <v>0</v>
      </c>
      <c r="CY88" s="2458">
        <v>0.125</v>
      </c>
      <c r="CZ88" s="2458">
        <v>0</v>
      </c>
      <c r="DA88" s="2458">
        <v>0.125</v>
      </c>
      <c r="DB88" s="2458">
        <v>0</v>
      </c>
      <c r="DC88" s="2458">
        <v>0.125</v>
      </c>
      <c r="DD88" s="2458">
        <v>0</v>
      </c>
      <c r="DE88" s="2458">
        <v>0.125</v>
      </c>
      <c r="DF88" s="2458">
        <v>0</v>
      </c>
      <c r="DG88" s="2458">
        <v>0.125</v>
      </c>
      <c r="DH88" s="2458">
        <v>0</v>
      </c>
      <c r="DI88" s="2445"/>
      <c r="DJ88" s="2445"/>
      <c r="DK88" s="2445"/>
      <c r="DL88" s="2445"/>
    </row>
    <row r="89" spans="1:116" ht="17.25" thickBot="1" x14ac:dyDescent="0.35">
      <c r="A89" s="2357"/>
      <c r="B89" s="2494" t="s">
        <v>5308</v>
      </c>
      <c r="C89" s="2495">
        <v>805.51711969367591</v>
      </c>
      <c r="D89" s="2495">
        <v>84.10724991605403</v>
      </c>
      <c r="E89" s="2495">
        <v>890.83285629427928</v>
      </c>
      <c r="F89" s="2495">
        <v>236.2813185514201</v>
      </c>
      <c r="G89" s="2495">
        <v>835.73827465279805</v>
      </c>
      <c r="H89" s="2495">
        <v>275.5056143217393</v>
      </c>
      <c r="I89" s="2495">
        <v>728.79644824742354</v>
      </c>
      <c r="J89" s="2495">
        <v>108.79930046260465</v>
      </c>
      <c r="K89" s="2495">
        <v>844.1525778505038</v>
      </c>
      <c r="L89" s="2495">
        <v>115.57746481043802</v>
      </c>
      <c r="M89" s="2495">
        <v>726.04702952791945</v>
      </c>
      <c r="N89" s="2495">
        <v>99.878147136172075</v>
      </c>
      <c r="O89" s="2495">
        <v>619.67299345034314</v>
      </c>
      <c r="P89" s="2495">
        <v>159.99032544272086</v>
      </c>
      <c r="Q89" s="2495">
        <v>559.45748112217939</v>
      </c>
      <c r="R89" s="2495">
        <v>87.247597536880761</v>
      </c>
      <c r="S89" s="2496">
        <v>609.12817469194943</v>
      </c>
      <c r="T89" s="2496">
        <v>58.071594634382258</v>
      </c>
      <c r="U89" s="2496">
        <v>513.60148941743125</v>
      </c>
      <c r="V89" s="2496">
        <v>98.938641665646472</v>
      </c>
      <c r="W89" s="2496">
        <v>480.87480826407858</v>
      </c>
      <c r="X89" s="2496">
        <v>69.799005970839332</v>
      </c>
      <c r="Y89" s="2496">
        <v>593.75706701905938</v>
      </c>
      <c r="Z89" s="2496">
        <v>63.715336599602438</v>
      </c>
      <c r="AA89" s="2496">
        <v>604.55244390276107</v>
      </c>
      <c r="AB89" s="2496">
        <v>41.306555191608496</v>
      </c>
      <c r="AC89" s="2496">
        <v>693.32583583059431</v>
      </c>
      <c r="AD89" s="2496">
        <v>63.669930704779794</v>
      </c>
      <c r="AE89" s="2496">
        <v>997.84634556663718</v>
      </c>
      <c r="AF89" s="2496">
        <v>51.703070648011455</v>
      </c>
      <c r="AG89" s="2496">
        <v>1019.6836283998001</v>
      </c>
      <c r="AH89" s="2496">
        <v>41.028072640690283</v>
      </c>
      <c r="AI89" s="2496">
        <v>946.79343447583881</v>
      </c>
      <c r="AJ89" s="2496">
        <v>50.607500316393676</v>
      </c>
      <c r="AK89" s="2496">
        <v>865.79519633076325</v>
      </c>
      <c r="AL89" s="2496">
        <v>210.39151817244269</v>
      </c>
      <c r="AM89" s="2496">
        <v>858.66443337539886</v>
      </c>
      <c r="AN89" s="2496">
        <v>69.949433705730542</v>
      </c>
      <c r="AO89" s="2496">
        <v>965.30562867165315</v>
      </c>
      <c r="AP89" s="2496">
        <v>92.992517274412506</v>
      </c>
      <c r="AQ89" s="2496">
        <v>680.75374552768744</v>
      </c>
      <c r="AR89" s="2496">
        <v>129.17819492340934</v>
      </c>
      <c r="AS89" s="2496">
        <v>927.72124701900725</v>
      </c>
      <c r="AT89" s="2496">
        <v>228.49591139720914</v>
      </c>
      <c r="AU89" s="2497">
        <v>586.55637471605235</v>
      </c>
      <c r="AV89" s="2497">
        <v>209.13073484604078</v>
      </c>
      <c r="AW89" s="2497">
        <v>772.73518611704378</v>
      </c>
      <c r="AX89" s="2497">
        <v>121.81588231958798</v>
      </c>
      <c r="AY89" s="2497">
        <v>728.77983942298431</v>
      </c>
      <c r="AZ89" s="2497">
        <v>128.22427299527143</v>
      </c>
      <c r="BA89" s="2497">
        <v>527.47596386848261</v>
      </c>
      <c r="BB89" s="2497">
        <v>112.89936849300935</v>
      </c>
      <c r="BC89" s="2497">
        <v>280.66912333552528</v>
      </c>
      <c r="BD89" s="2498">
        <v>88.680137137698338</v>
      </c>
      <c r="BE89" s="2498">
        <v>168.19699956114675</v>
      </c>
      <c r="BF89" s="2498">
        <v>50.506000399025552</v>
      </c>
      <c r="BG89" s="2498">
        <v>252.188270825513</v>
      </c>
      <c r="BH89" s="2498">
        <v>47.882735283910769</v>
      </c>
      <c r="BI89" s="2498">
        <v>313.85527105769586</v>
      </c>
      <c r="BJ89" s="2498">
        <v>130.48612527960017</v>
      </c>
      <c r="BK89" s="2498">
        <v>304.31921753922393</v>
      </c>
      <c r="BL89" s="2498">
        <v>162.13718147400968</v>
      </c>
      <c r="BM89" s="2498">
        <v>260.22806918860465</v>
      </c>
      <c r="BN89" s="2498">
        <v>125.28590584565002</v>
      </c>
      <c r="BO89" s="2498">
        <v>267.27551918287912</v>
      </c>
      <c r="BP89" s="2498">
        <v>140.25665017647916</v>
      </c>
      <c r="BQ89" s="2498">
        <v>332.62804187661749</v>
      </c>
      <c r="BR89" s="2498">
        <v>76.451634695728544</v>
      </c>
      <c r="BS89" s="2498">
        <v>356.21403656968698</v>
      </c>
      <c r="BT89" s="2498">
        <v>116.52700862988701</v>
      </c>
      <c r="BU89" s="2498">
        <v>278.32524412309402</v>
      </c>
      <c r="BV89" s="2498">
        <v>118.79525745632101</v>
      </c>
      <c r="BW89" s="2467">
        <f>SUM(BW74:BW88)</f>
        <v>197.19377245660399</v>
      </c>
      <c r="BX89" s="2467">
        <f>SUM(BX74:BX88)</f>
        <v>102.0365174886841</v>
      </c>
      <c r="BY89" s="2467">
        <v>243.37974490782182</v>
      </c>
      <c r="BZ89" s="2467">
        <v>48.305506469266845</v>
      </c>
      <c r="CA89" s="2467">
        <v>384.63867184770049</v>
      </c>
      <c r="CB89" s="2467">
        <v>47.179614003188505</v>
      </c>
      <c r="CC89" s="2467">
        <v>543.25941363091977</v>
      </c>
      <c r="CD89" s="2467">
        <v>33.616520207260528</v>
      </c>
      <c r="CE89" s="2467">
        <v>602.77400904095748</v>
      </c>
      <c r="CF89" s="2467">
        <v>56.906323675993782</v>
      </c>
      <c r="CG89" s="2467">
        <f t="shared" ref="CG89:DF89" si="5">SUM(CG74:CG88)</f>
        <v>508.22863120404509</v>
      </c>
      <c r="CH89" s="2467">
        <f t="shared" si="5"/>
        <v>101.34434331851217</v>
      </c>
      <c r="CI89" s="2468">
        <f t="shared" si="5"/>
        <v>540.00222001874204</v>
      </c>
      <c r="CJ89" s="2468">
        <f t="shared" si="5"/>
        <v>255.90771640440923</v>
      </c>
      <c r="CK89" s="2468">
        <f t="shared" si="5"/>
        <v>736.13051777223552</v>
      </c>
      <c r="CL89" s="2468">
        <f t="shared" si="5"/>
        <v>237.11500317018667</v>
      </c>
      <c r="CM89" s="2468">
        <f t="shared" si="5"/>
        <v>625.3077354301297</v>
      </c>
      <c r="CN89" s="2468">
        <f t="shared" si="5"/>
        <v>190.07262986361073</v>
      </c>
      <c r="CO89" s="2468">
        <f t="shared" si="5"/>
        <v>275.99186131899302</v>
      </c>
      <c r="CP89" s="2468">
        <f t="shared" si="5"/>
        <v>133.46381399808479</v>
      </c>
      <c r="CQ89" s="2468">
        <f t="shared" si="5"/>
        <v>414.42187544067315</v>
      </c>
      <c r="CR89" s="2468">
        <f t="shared" si="5"/>
        <v>91.32515590190647</v>
      </c>
      <c r="CS89" s="2468">
        <f t="shared" si="5"/>
        <v>742.12237612964395</v>
      </c>
      <c r="CT89" s="2468">
        <f t="shared" si="5"/>
        <v>69.663780151652787</v>
      </c>
      <c r="CU89" s="2468">
        <f t="shared" si="5"/>
        <v>568.06239754125215</v>
      </c>
      <c r="CV89" s="2468">
        <f t="shared" si="5"/>
        <v>73.764374211492566</v>
      </c>
      <c r="CW89" s="2468">
        <f t="shared" si="5"/>
        <v>650.4263570487168</v>
      </c>
      <c r="CX89" s="2468">
        <f t="shared" si="5"/>
        <v>70.386231903784278</v>
      </c>
      <c r="CY89" s="2468">
        <f t="shared" si="5"/>
        <v>944.00986228413853</v>
      </c>
      <c r="CZ89" s="2468">
        <f t="shared" si="5"/>
        <v>252.56186328855898</v>
      </c>
      <c r="DA89" s="2468">
        <f t="shared" si="5"/>
        <v>702.06355827216112</v>
      </c>
      <c r="DB89" s="2468">
        <f t="shared" si="5"/>
        <v>203.80943271404627</v>
      </c>
      <c r="DC89" s="2468">
        <f t="shared" si="5"/>
        <v>644.67054805078658</v>
      </c>
      <c r="DD89" s="2468">
        <f t="shared" si="5"/>
        <v>440.67236195416075</v>
      </c>
      <c r="DE89" s="2468">
        <f t="shared" si="5"/>
        <v>495.5068983221276</v>
      </c>
      <c r="DF89" s="2468">
        <f t="shared" si="5"/>
        <v>364.76861793958852</v>
      </c>
      <c r="DG89" s="2468">
        <v>653.33139476324709</v>
      </c>
      <c r="DH89" s="2468">
        <v>321.47967494580513</v>
      </c>
      <c r="DI89" s="2445"/>
      <c r="DJ89" s="2445"/>
      <c r="DK89" s="2445"/>
      <c r="DL89" s="2445"/>
    </row>
    <row r="90" spans="1:116" s="2500" customFormat="1" ht="15.75" thickTop="1" x14ac:dyDescent="0.25">
      <c r="A90" s="2390" t="s">
        <v>5290</v>
      </c>
      <c r="B90" s="2499"/>
      <c r="C90" s="2499"/>
      <c r="D90" s="2499"/>
      <c r="E90" s="2499"/>
      <c r="F90" s="2499"/>
      <c r="G90" s="2499"/>
      <c r="H90" s="2499"/>
      <c r="I90" s="2499"/>
      <c r="J90" s="2499"/>
      <c r="K90" s="2499"/>
      <c r="L90" s="2499"/>
      <c r="M90" s="2499"/>
      <c r="N90" s="2499"/>
      <c r="O90" s="2499"/>
      <c r="P90" s="2499"/>
      <c r="Q90" s="2499"/>
      <c r="R90" s="2499"/>
      <c r="S90" s="2499"/>
      <c r="T90" s="2499"/>
      <c r="U90" s="2499"/>
      <c r="V90" s="2499"/>
      <c r="W90" s="2499"/>
      <c r="X90" s="2499"/>
      <c r="Y90" s="2499"/>
      <c r="Z90" s="2499"/>
      <c r="AA90" s="2499"/>
      <c r="AB90" s="2499"/>
      <c r="AC90" s="2499"/>
      <c r="AD90" s="2499"/>
      <c r="AE90" s="2499"/>
      <c r="AF90" s="2054"/>
      <c r="AG90" s="2054"/>
      <c r="AH90" s="2054"/>
      <c r="AI90" s="2054"/>
      <c r="AJ90" s="2054"/>
      <c r="AK90" s="2054"/>
      <c r="AL90" s="2054"/>
      <c r="AM90" s="2054"/>
      <c r="AN90" s="2054"/>
      <c r="AO90" s="2054"/>
      <c r="AP90" s="2054"/>
      <c r="AQ90" s="2054"/>
      <c r="AR90" s="2054"/>
      <c r="AS90" s="2054"/>
      <c r="AT90" s="2054"/>
      <c r="AU90" s="2054"/>
      <c r="AV90" s="2054"/>
      <c r="AW90" s="2054"/>
      <c r="AX90" s="2054"/>
      <c r="AY90" s="2054"/>
      <c r="AZ90" s="2054"/>
      <c r="BA90" s="2054"/>
      <c r="BB90" s="2054"/>
      <c r="BC90" s="2054"/>
      <c r="BD90" s="2054"/>
      <c r="BE90" s="2054"/>
      <c r="BF90" s="2054"/>
      <c r="BG90" s="2054"/>
      <c r="BH90" s="2054"/>
      <c r="BI90" s="2054"/>
      <c r="BJ90" s="2054"/>
      <c r="BK90" s="2054"/>
      <c r="BL90" s="2054"/>
      <c r="BM90" s="2054"/>
      <c r="BN90" s="2054"/>
      <c r="BO90" s="2054"/>
      <c r="BP90" s="2054"/>
      <c r="BQ90" s="2054"/>
      <c r="BR90" s="2054"/>
      <c r="BS90" s="2054"/>
      <c r="BT90" s="2054"/>
      <c r="BU90" s="2054"/>
      <c r="BV90" s="2054"/>
      <c r="BW90" s="2054"/>
      <c r="BX90" s="2054"/>
      <c r="BY90" s="2054"/>
      <c r="BZ90" s="2054"/>
      <c r="CA90" s="2054"/>
      <c r="CB90" s="2054"/>
      <c r="CC90" s="2054"/>
      <c r="CD90" s="2054"/>
      <c r="CE90" s="2054"/>
      <c r="CF90" s="2054"/>
      <c r="CG90" s="2054"/>
      <c r="CH90" s="2054"/>
      <c r="CI90" s="2054"/>
      <c r="CJ90" s="2054"/>
      <c r="CK90" s="2054"/>
      <c r="CL90" s="2054"/>
      <c r="CM90" s="2054"/>
      <c r="CN90" s="2054"/>
      <c r="CO90" s="2054"/>
      <c r="CP90" s="2054"/>
      <c r="CQ90" s="2054"/>
      <c r="CR90" s="2054"/>
      <c r="CS90" s="2054"/>
      <c r="CT90" s="2054"/>
      <c r="CU90" s="2054"/>
      <c r="CV90" s="2054"/>
      <c r="CW90" s="2054"/>
      <c r="CX90" s="2054"/>
      <c r="CY90" s="2054"/>
      <c r="CZ90" s="2054"/>
      <c r="DA90" s="2054"/>
      <c r="DB90" s="2054"/>
      <c r="DC90" s="2054"/>
      <c r="DD90" s="2054"/>
      <c r="DE90" s="2054"/>
      <c r="DF90" s="2054"/>
      <c r="DG90" s="2054"/>
      <c r="DH90" s="2054"/>
      <c r="DI90" s="2445"/>
      <c r="DJ90" s="2445"/>
      <c r="DK90" s="2445"/>
    </row>
    <row r="91" spans="1:116" s="2503" customFormat="1" x14ac:dyDescent="0.25">
      <c r="A91" s="2390" t="s">
        <v>5291</v>
      </c>
      <c r="B91" s="2501"/>
      <c r="C91" s="2501"/>
      <c r="D91" s="2501"/>
      <c r="E91" s="2501"/>
      <c r="F91" s="2501"/>
      <c r="G91" s="2501"/>
      <c r="H91" s="2501"/>
      <c r="I91" s="2501"/>
      <c r="J91" s="2501"/>
      <c r="K91" s="2501"/>
      <c r="L91" s="2501"/>
      <c r="M91" s="2501"/>
      <c r="N91" s="2501"/>
      <c r="O91" s="2502"/>
      <c r="P91" s="2501"/>
      <c r="Q91" s="2501"/>
      <c r="R91" s="2501"/>
      <c r="S91" s="2501"/>
      <c r="T91" s="2501"/>
      <c r="U91" s="2502"/>
      <c r="V91" s="2501"/>
      <c r="W91" s="2501"/>
      <c r="X91" s="2501"/>
      <c r="Y91" s="2501"/>
      <c r="Z91" s="2501"/>
      <c r="AA91" s="2501"/>
      <c r="AB91" s="2501"/>
      <c r="AC91" s="2501"/>
      <c r="AD91" s="2501"/>
      <c r="AE91" s="2501"/>
      <c r="AF91" s="2054"/>
      <c r="AG91" s="2054"/>
      <c r="AH91" s="2054"/>
      <c r="AI91" s="2054"/>
      <c r="AJ91" s="2054"/>
      <c r="AK91" s="2054"/>
      <c r="AL91" s="2054"/>
      <c r="AM91" s="2054"/>
      <c r="AN91" s="2054"/>
      <c r="AO91" s="2054"/>
      <c r="AP91" s="2054"/>
      <c r="AQ91" s="2054"/>
      <c r="AR91" s="2054"/>
      <c r="AS91" s="2054"/>
      <c r="AT91" s="2054"/>
      <c r="AU91" s="2054"/>
      <c r="AV91" s="2054"/>
      <c r="AW91" s="2054"/>
      <c r="AX91" s="2054"/>
      <c r="AY91" s="2054"/>
      <c r="AZ91" s="2054"/>
      <c r="BA91" s="2054"/>
      <c r="BB91" s="2054"/>
      <c r="BC91" s="2054"/>
      <c r="BD91" s="2054"/>
      <c r="BE91" s="2054"/>
      <c r="BF91" s="2054"/>
      <c r="BG91" s="2054"/>
      <c r="BH91" s="2054"/>
      <c r="BI91" s="2054"/>
      <c r="BJ91" s="2054"/>
      <c r="BK91" s="2054"/>
      <c r="BL91" s="2054"/>
      <c r="BM91" s="2054"/>
      <c r="BN91" s="2054"/>
      <c r="BO91" s="2054"/>
      <c r="BP91" s="2054"/>
      <c r="BQ91" s="2054"/>
      <c r="BR91" s="2054"/>
      <c r="BS91" s="2054"/>
      <c r="BT91" s="2054"/>
      <c r="BU91" s="2054"/>
      <c r="BV91" s="2054"/>
      <c r="BW91" s="2054"/>
      <c r="BX91" s="2054"/>
      <c r="BY91" s="2054"/>
      <c r="BZ91" s="2054"/>
      <c r="CA91" s="2054"/>
      <c r="CB91" s="2054"/>
      <c r="CC91" s="2054"/>
      <c r="CD91" s="2054"/>
      <c r="CE91" s="2054"/>
      <c r="CF91" s="2054"/>
      <c r="CG91" s="2054"/>
      <c r="CH91" s="2054"/>
      <c r="CI91" s="2054"/>
      <c r="CJ91" s="2054"/>
      <c r="CK91" s="2054"/>
      <c r="CL91" s="2054"/>
      <c r="CM91" s="2054"/>
      <c r="CN91" s="2054"/>
      <c r="CO91" s="2054"/>
      <c r="CP91" s="2054"/>
      <c r="CQ91" s="2054"/>
      <c r="CR91" s="2054"/>
      <c r="CS91" s="2054"/>
      <c r="CT91" s="2054"/>
      <c r="CU91" s="2054"/>
      <c r="CV91" s="2054"/>
      <c r="CW91" s="2054"/>
      <c r="CX91" s="2054"/>
      <c r="CY91" s="2054"/>
      <c r="CZ91" s="2054"/>
      <c r="DA91" s="2054"/>
      <c r="DB91" s="2054"/>
      <c r="DC91" s="2054"/>
      <c r="DD91" s="2054"/>
      <c r="DE91" s="2054"/>
      <c r="DF91" s="2054"/>
      <c r="DG91" s="2054"/>
      <c r="DH91" s="2054"/>
      <c r="DI91" s="2445"/>
      <c r="DJ91" s="2445"/>
    </row>
    <row r="92" spans="1:116" ht="15.75" x14ac:dyDescent="0.25">
      <c r="A92" s="748" t="s">
        <v>5309</v>
      </c>
      <c r="C92" s="2504"/>
      <c r="D92" s="2504"/>
      <c r="E92" s="2504"/>
      <c r="F92" s="2504"/>
      <c r="G92" s="2504"/>
      <c r="H92" s="2504"/>
      <c r="I92" s="2504"/>
      <c r="J92" s="2504"/>
      <c r="K92" s="2504"/>
      <c r="L92" s="2504"/>
      <c r="M92" s="2504"/>
      <c r="N92" s="2504"/>
      <c r="O92" s="2504"/>
      <c r="P92" s="2504"/>
      <c r="Q92" s="2504"/>
      <c r="R92" s="2504"/>
      <c r="S92" s="2504"/>
      <c r="T92" s="2504"/>
      <c r="U92" s="2504"/>
      <c r="V92" s="2504"/>
      <c r="W92" s="2504"/>
      <c r="X92" s="2504"/>
      <c r="Y92" s="2504"/>
      <c r="Z92" s="2504"/>
      <c r="AA92" s="2504"/>
      <c r="AB92" s="2504"/>
      <c r="AC92" s="2504"/>
      <c r="AD92" s="2504"/>
      <c r="AE92" s="2504"/>
      <c r="AF92" s="2054"/>
      <c r="AG92" s="2054"/>
      <c r="AH92" s="2054"/>
      <c r="AI92" s="2054"/>
      <c r="AJ92" s="2054"/>
      <c r="AK92" s="2054"/>
      <c r="AL92" s="2054"/>
      <c r="AM92" s="2054"/>
      <c r="AN92" s="2054"/>
      <c r="AO92" s="2054"/>
      <c r="AP92" s="2054"/>
      <c r="AQ92" s="2054"/>
      <c r="AR92" s="2054"/>
      <c r="AS92" s="2054"/>
      <c r="AT92" s="2054"/>
      <c r="AU92" s="2054"/>
      <c r="AV92" s="2054"/>
      <c r="AW92" s="2054"/>
      <c r="AX92" s="2054"/>
      <c r="AY92" s="2054"/>
      <c r="AZ92" s="2054"/>
      <c r="BA92" s="2054"/>
      <c r="BB92" s="2054"/>
      <c r="BC92" s="2054"/>
      <c r="BD92" s="2054"/>
      <c r="BE92" s="2054"/>
      <c r="BF92" s="2054"/>
      <c r="BG92" s="2054"/>
      <c r="BH92" s="2054"/>
      <c r="BI92" s="2054"/>
      <c r="BJ92" s="2054"/>
      <c r="BK92" s="2054"/>
      <c r="BL92" s="2054"/>
      <c r="BM92" s="2054"/>
      <c r="BN92" s="2054"/>
      <c r="BO92" s="2054"/>
      <c r="BP92" s="2054"/>
      <c r="BQ92" s="2054"/>
      <c r="BR92" s="2054"/>
      <c r="BS92" s="2054"/>
      <c r="BT92" s="2054"/>
      <c r="BU92" s="2054"/>
      <c r="BV92" s="2054"/>
      <c r="BW92" s="2054"/>
      <c r="BX92" s="2054"/>
      <c r="BY92" s="2054"/>
      <c r="BZ92" s="2054"/>
      <c r="CA92" s="2054"/>
      <c r="CB92" s="2054"/>
      <c r="CC92" s="2054"/>
      <c r="CD92" s="2054"/>
      <c r="CE92" s="2054"/>
      <c r="CF92" s="2054"/>
      <c r="CG92" s="2054"/>
      <c r="CH92" s="2054"/>
      <c r="CI92" s="2054"/>
      <c r="CJ92" s="2054"/>
      <c r="CK92" s="2054"/>
      <c r="CL92" s="2054"/>
      <c r="CM92" s="2054"/>
      <c r="CN92" s="2054"/>
      <c r="CO92" s="2054"/>
      <c r="CP92" s="2054"/>
      <c r="CQ92" s="2054"/>
      <c r="CR92" s="2054"/>
      <c r="CS92" s="2054"/>
      <c r="CT92" s="2054"/>
      <c r="CU92" s="2054"/>
      <c r="CV92" s="2054"/>
      <c r="CW92" s="2054"/>
      <c r="CX92" s="2054"/>
      <c r="CY92" s="2054"/>
      <c r="CZ92" s="2054"/>
      <c r="DA92" s="2054"/>
      <c r="DB92" s="2054"/>
      <c r="DC92" s="2054"/>
      <c r="DD92" s="2054"/>
      <c r="DE92" s="2054"/>
      <c r="DF92" s="2054"/>
      <c r="DG92" s="2054"/>
      <c r="DH92" s="2054"/>
      <c r="DI92" s="2445"/>
      <c r="DJ92" s="2445"/>
    </row>
    <row r="93" spans="1:116" x14ac:dyDescent="0.25">
      <c r="A93" s="748" t="s">
        <v>396</v>
      </c>
      <c r="C93" s="2504"/>
      <c r="D93" s="2504"/>
      <c r="E93" s="2504"/>
      <c r="F93" s="2504"/>
      <c r="G93" s="2504"/>
      <c r="H93" s="2504"/>
      <c r="I93" s="2504"/>
      <c r="J93" s="2504"/>
      <c r="K93" s="2504"/>
      <c r="L93" s="2504"/>
      <c r="M93" s="2504"/>
      <c r="N93" s="2504"/>
      <c r="O93" s="2504"/>
      <c r="P93" s="2504"/>
      <c r="Q93" s="2504"/>
      <c r="R93" s="2504"/>
      <c r="S93" s="2504"/>
      <c r="T93" s="2504"/>
      <c r="U93" s="2504"/>
      <c r="V93" s="2504"/>
      <c r="W93" s="2504"/>
      <c r="X93" s="2504"/>
      <c r="Y93" s="2504"/>
      <c r="Z93" s="2504"/>
      <c r="AA93" s="2504"/>
      <c r="AB93" s="2504"/>
      <c r="AC93" s="2504"/>
      <c r="AD93" s="2504"/>
      <c r="AE93" s="2504"/>
      <c r="AF93" s="2054"/>
      <c r="AG93" s="2054"/>
      <c r="AH93" s="2054"/>
      <c r="AI93" s="2054"/>
      <c r="AJ93" s="2054"/>
      <c r="AK93" s="2054"/>
      <c r="AL93" s="2054"/>
      <c r="AM93" s="2054"/>
      <c r="AN93" s="2054"/>
      <c r="AO93" s="2054"/>
      <c r="AP93" s="2054"/>
      <c r="AQ93" s="2054"/>
      <c r="AR93" s="2054"/>
      <c r="AS93" s="2054"/>
      <c r="AT93" s="2054"/>
      <c r="AU93" s="2054"/>
      <c r="AV93" s="2054"/>
      <c r="AW93" s="2054"/>
      <c r="AX93" s="2054"/>
      <c r="AY93" s="2054"/>
      <c r="AZ93" s="2054"/>
      <c r="BA93" s="2054"/>
      <c r="BB93" s="2054"/>
      <c r="BC93" s="2054"/>
      <c r="BD93" s="2054"/>
      <c r="BE93" s="2054"/>
      <c r="BF93" s="2054"/>
      <c r="BG93" s="2054"/>
      <c r="BH93" s="2054"/>
      <c r="BI93" s="2054"/>
      <c r="BJ93" s="2054"/>
      <c r="BK93" s="2505"/>
      <c r="BL93" s="2505"/>
      <c r="BM93" s="2505"/>
      <c r="BN93" s="2505"/>
      <c r="BO93" s="2505"/>
      <c r="BP93" s="2505"/>
      <c r="BQ93" s="2505"/>
      <c r="BR93" s="2505"/>
      <c r="BS93" s="2505"/>
      <c r="BT93" s="2505"/>
      <c r="BU93" s="2505"/>
      <c r="BV93" s="2505"/>
      <c r="BW93" s="2505"/>
      <c r="BX93" s="2505"/>
      <c r="BY93" s="2505"/>
      <c r="BZ93" s="2505"/>
      <c r="CA93" s="2505"/>
      <c r="CB93" s="2505"/>
      <c r="CC93" s="2505"/>
      <c r="CD93" s="2505"/>
      <c r="CE93" s="2505"/>
      <c r="CF93" s="2505"/>
      <c r="CG93" s="2505"/>
      <c r="CH93" s="2505"/>
      <c r="CI93" s="2505"/>
      <c r="CJ93" s="2505"/>
      <c r="CK93" s="2505"/>
      <c r="CL93" s="2505"/>
      <c r="CM93" s="2505"/>
      <c r="CN93" s="2505"/>
      <c r="CO93" s="2505"/>
      <c r="CP93" s="2505"/>
      <c r="CQ93" s="2505"/>
      <c r="CR93" s="2505"/>
      <c r="CS93" s="2505"/>
      <c r="CT93" s="2505"/>
      <c r="CU93" s="2505"/>
      <c r="CV93" s="2505"/>
      <c r="CW93" s="2505"/>
      <c r="CX93" s="2505"/>
      <c r="CY93" s="2505"/>
      <c r="CZ93" s="2505"/>
      <c r="DA93" s="2505"/>
      <c r="DB93" s="2505"/>
      <c r="DC93" s="2505"/>
      <c r="DD93" s="2505"/>
      <c r="DE93" s="2505"/>
      <c r="DF93" s="2505"/>
      <c r="DG93" s="2505"/>
      <c r="DH93" s="2505"/>
      <c r="DI93" s="2445"/>
      <c r="DJ93" s="2445"/>
    </row>
    <row r="94" spans="1:116" s="2506" customFormat="1" x14ac:dyDescent="0.25">
      <c r="A94" s="745" t="s">
        <v>3907</v>
      </c>
      <c r="C94" s="2507"/>
      <c r="D94" s="2507"/>
      <c r="E94" s="2507"/>
      <c r="F94" s="2507"/>
      <c r="G94" s="2507"/>
      <c r="H94" s="2507"/>
      <c r="I94" s="2507"/>
      <c r="J94" s="2507"/>
      <c r="K94" s="2507"/>
      <c r="L94" s="2507"/>
      <c r="M94" s="2507"/>
      <c r="N94" s="2507"/>
      <c r="O94" s="2507"/>
      <c r="P94" s="2507"/>
      <c r="Q94" s="2507"/>
      <c r="R94" s="2507"/>
      <c r="S94" s="2507"/>
      <c r="T94" s="2507"/>
      <c r="U94" s="2507"/>
      <c r="V94" s="2507"/>
      <c r="W94" s="2507"/>
      <c r="X94" s="2507"/>
      <c r="Y94" s="2507"/>
      <c r="Z94" s="2507"/>
      <c r="AA94" s="2507"/>
      <c r="AB94" s="2507"/>
      <c r="AC94" s="2507"/>
      <c r="AD94" s="2507"/>
      <c r="AE94" s="2507"/>
      <c r="AF94" s="2508"/>
      <c r="AG94" s="2508"/>
      <c r="AH94" s="2508"/>
      <c r="AI94" s="2508"/>
      <c r="AJ94" s="2508"/>
      <c r="AK94" s="2508"/>
      <c r="AL94" s="2508"/>
      <c r="AM94" s="2508"/>
      <c r="AN94" s="2508"/>
      <c r="AO94" s="2508"/>
      <c r="AP94" s="2508"/>
      <c r="AQ94" s="2508"/>
      <c r="AR94" s="2508"/>
      <c r="AS94" s="2508"/>
      <c r="AT94" s="2508"/>
      <c r="AU94" s="2508"/>
      <c r="AV94" s="2508"/>
      <c r="AW94" s="2508"/>
      <c r="AX94" s="2508"/>
      <c r="AY94" s="2508"/>
      <c r="AZ94" s="2508"/>
      <c r="BA94" s="2508"/>
      <c r="BB94" s="2508"/>
      <c r="BC94" s="2508"/>
      <c r="BD94" s="2508"/>
      <c r="BE94" s="2508"/>
      <c r="BF94" s="2508"/>
      <c r="BG94" s="2508"/>
      <c r="BH94" s="2508"/>
      <c r="BI94" s="2508"/>
      <c r="BJ94" s="2508"/>
      <c r="BK94" s="2509"/>
      <c r="BL94" s="2509"/>
      <c r="BM94" s="2509"/>
      <c r="BN94" s="2509"/>
      <c r="BO94" s="2509"/>
      <c r="BP94" s="2509"/>
      <c r="BQ94" s="2509"/>
      <c r="BR94" s="2509"/>
      <c r="BS94" s="2509"/>
      <c r="BT94" s="2509"/>
      <c r="BU94" s="2509"/>
      <c r="BV94" s="2509"/>
      <c r="BW94" s="2509"/>
      <c r="BX94" s="2509"/>
      <c r="BY94" s="2509"/>
      <c r="BZ94" s="2509"/>
      <c r="CA94" s="2509"/>
      <c r="CB94" s="2509"/>
      <c r="CC94" s="2509"/>
      <c r="CD94" s="2509"/>
      <c r="CE94" s="2509"/>
      <c r="CF94" s="2509"/>
      <c r="CG94" s="2509"/>
      <c r="CH94" s="2509"/>
      <c r="CI94" s="2509"/>
      <c r="CJ94" s="2509"/>
      <c r="CK94" s="2509"/>
      <c r="CL94" s="2509"/>
      <c r="CM94" s="2509"/>
      <c r="CN94" s="2509"/>
      <c r="CO94" s="2509"/>
      <c r="CP94" s="2509"/>
      <c r="CQ94" s="2509"/>
      <c r="CR94" s="2509"/>
      <c r="CS94" s="2509"/>
      <c r="CT94" s="2509"/>
      <c r="CU94" s="2509"/>
      <c r="CV94" s="2509"/>
      <c r="CW94" s="2509"/>
      <c r="CX94" s="2509"/>
      <c r="CY94" s="2509"/>
      <c r="CZ94" s="2509"/>
      <c r="DA94" s="2509"/>
      <c r="DB94" s="2509"/>
      <c r="DC94" s="2509"/>
      <c r="DD94" s="2509"/>
      <c r="DE94" s="2509"/>
      <c r="DF94" s="2509"/>
      <c r="DG94" s="2509"/>
      <c r="DH94" s="2509"/>
      <c r="DI94" s="2445"/>
      <c r="DJ94" s="2445"/>
    </row>
    <row r="95" spans="1:116" s="2300" customFormat="1" ht="16.5" x14ac:dyDescent="0.3">
      <c r="A95" s="2298"/>
      <c r="B95" s="2299"/>
      <c r="C95" s="2510"/>
      <c r="BK95" s="2511"/>
      <c r="BL95" s="2511"/>
      <c r="BM95" s="2511"/>
      <c r="BN95" s="2511"/>
      <c r="BO95" s="2511"/>
      <c r="BP95" s="2511"/>
      <c r="BQ95" s="2511"/>
      <c r="BR95" s="2511"/>
      <c r="BS95" s="2511"/>
      <c r="BT95" s="2511"/>
      <c r="BU95" s="2511"/>
      <c r="BV95" s="2511"/>
      <c r="BW95" s="2511"/>
      <c r="BX95" s="2511"/>
      <c r="BY95" s="2511"/>
      <c r="BZ95" s="2511"/>
      <c r="CA95" s="2511"/>
      <c r="CB95" s="2511"/>
      <c r="CC95" s="2511"/>
      <c r="CD95" s="2511"/>
      <c r="CE95" s="2511"/>
      <c r="CF95" s="2511"/>
      <c r="CG95" s="2511"/>
      <c r="CH95" s="2511"/>
      <c r="CI95" s="2511"/>
      <c r="CJ95" s="2511"/>
      <c r="CK95" s="2511"/>
      <c r="CL95" s="2511"/>
      <c r="CM95" s="2511"/>
      <c r="CN95" s="2511"/>
      <c r="CO95" s="2511"/>
      <c r="CP95" s="2511"/>
      <c r="CQ95" s="2511"/>
      <c r="CR95" s="2511"/>
      <c r="CS95" s="2511"/>
      <c r="CT95" s="2511"/>
      <c r="CU95" s="2511"/>
      <c r="CV95" s="2511"/>
      <c r="CW95" s="2511"/>
      <c r="CX95" s="2511"/>
      <c r="CY95" s="2511"/>
      <c r="CZ95" s="2511"/>
      <c r="DA95" s="2511"/>
      <c r="DB95" s="2511"/>
      <c r="DC95" s="2511"/>
      <c r="DD95" s="2511"/>
      <c r="DE95" s="2511"/>
      <c r="DF95" s="2511"/>
      <c r="DG95" s="2511"/>
      <c r="DH95" s="2511"/>
      <c r="DI95" s="2511"/>
    </row>
    <row r="96" spans="1:116" s="2300" customFormat="1" ht="16.5" x14ac:dyDescent="0.3">
      <c r="A96" s="2298"/>
      <c r="B96" s="91"/>
      <c r="C96" s="2512"/>
      <c r="BK96" s="2511"/>
      <c r="BL96" s="2511"/>
      <c r="BM96" s="2511"/>
      <c r="BN96" s="2511"/>
      <c r="BO96" s="2511"/>
      <c r="BP96" s="2511"/>
      <c r="BQ96" s="2511"/>
      <c r="BR96" s="2511"/>
      <c r="BS96" s="2511"/>
      <c r="BT96" s="2511"/>
      <c r="BU96" s="2511"/>
      <c r="BV96" s="2511"/>
      <c r="BW96" s="2511"/>
      <c r="BX96" s="2511"/>
      <c r="BY96" s="2511"/>
      <c r="BZ96" s="2511"/>
      <c r="CA96" s="2511"/>
      <c r="CB96" s="2511"/>
      <c r="CC96" s="2511"/>
      <c r="CD96" s="2511"/>
      <c r="CE96" s="2511"/>
      <c r="CF96" s="2511"/>
      <c r="CG96" s="2511"/>
      <c r="CH96" s="2511"/>
      <c r="CI96" s="2511"/>
      <c r="CJ96" s="2511"/>
      <c r="CK96" s="2511"/>
      <c r="CL96" s="2511"/>
      <c r="CM96" s="2511"/>
      <c r="CN96" s="2511"/>
      <c r="CO96" s="2511"/>
      <c r="CP96" s="2511"/>
      <c r="CQ96" s="2511"/>
      <c r="CR96" s="2511"/>
      <c r="CS96" s="2511"/>
      <c r="CT96" s="2511"/>
      <c r="CU96" s="2511"/>
      <c r="CV96" s="2511"/>
      <c r="CW96" s="2511"/>
      <c r="CX96" s="2511"/>
      <c r="CY96" s="2511"/>
      <c r="CZ96" s="2511"/>
      <c r="DA96" s="2511"/>
      <c r="DB96" s="2511"/>
      <c r="DC96" s="2511"/>
      <c r="DD96" s="2511"/>
      <c r="DE96" s="2511"/>
      <c r="DF96" s="2511"/>
      <c r="DG96" s="2511"/>
      <c r="DH96" s="2511"/>
      <c r="DI96" s="2511"/>
    </row>
    <row r="97" spans="1:113" ht="16.5" x14ac:dyDescent="0.25">
      <c r="A97" s="2298"/>
      <c r="B97" s="91"/>
      <c r="C97" s="2512"/>
      <c r="D97" s="1371"/>
      <c r="E97" s="1371"/>
      <c r="F97" s="1371"/>
      <c r="G97" s="1371"/>
      <c r="H97" s="1371"/>
      <c r="I97" s="1371"/>
      <c r="J97" s="1371"/>
      <c r="K97" s="1371"/>
      <c r="L97" s="1371"/>
      <c r="M97" s="1371"/>
      <c r="N97" s="1371"/>
      <c r="O97" s="1371"/>
      <c r="P97" s="1371"/>
      <c r="Q97" s="1371"/>
      <c r="R97" s="1371"/>
      <c r="S97" s="1371"/>
      <c r="T97" s="1371"/>
      <c r="U97" s="1371"/>
      <c r="V97" s="1371"/>
      <c r="W97" s="1371"/>
      <c r="X97" s="1371"/>
      <c r="Y97" s="1371"/>
      <c r="Z97" s="1371"/>
      <c r="AA97" s="1371"/>
      <c r="AB97" s="1371"/>
      <c r="AC97" s="1371"/>
      <c r="AD97" s="1371"/>
      <c r="AE97" s="1371"/>
      <c r="AF97" s="1371"/>
      <c r="AG97" s="1371"/>
      <c r="AH97" s="1371"/>
      <c r="AI97" s="1371"/>
      <c r="AJ97" s="1371"/>
      <c r="AK97" s="1371"/>
      <c r="AL97" s="1371"/>
      <c r="AM97" s="1371"/>
      <c r="AN97" s="1371"/>
      <c r="AO97" s="1371"/>
      <c r="AP97" s="1371"/>
      <c r="AQ97" s="1371"/>
      <c r="AR97" s="1371"/>
      <c r="AS97" s="1371"/>
      <c r="AT97" s="1371"/>
      <c r="AU97" s="1371"/>
      <c r="AV97" s="1371"/>
      <c r="AW97" s="1371"/>
      <c r="AX97" s="1371"/>
      <c r="AY97" s="1371"/>
      <c r="AZ97" s="1371"/>
      <c r="BA97" s="1371"/>
      <c r="BB97" s="1371"/>
      <c r="BC97" s="1371"/>
      <c r="BD97" s="1371"/>
      <c r="BE97" s="1371"/>
      <c r="BF97" s="1371"/>
      <c r="BG97" s="1371"/>
      <c r="BH97" s="1371"/>
      <c r="BI97" s="1371"/>
      <c r="BJ97" s="1371"/>
      <c r="BK97" s="2513"/>
      <c r="BL97" s="2513"/>
      <c r="BM97" s="2513"/>
      <c r="BN97" s="2513"/>
      <c r="BO97" s="2513"/>
      <c r="BP97" s="2513"/>
      <c r="BQ97" s="2513"/>
      <c r="BR97" s="2513"/>
      <c r="BS97" s="2513"/>
      <c r="BT97" s="2513"/>
      <c r="BU97" s="2513"/>
      <c r="BV97" s="2513"/>
      <c r="BW97" s="2513"/>
      <c r="BX97" s="2513"/>
      <c r="BY97" s="2513"/>
      <c r="BZ97" s="2513"/>
      <c r="CA97" s="2513"/>
      <c r="CB97" s="2513"/>
      <c r="CC97" s="2513"/>
      <c r="CD97" s="2513"/>
      <c r="CE97" s="2513"/>
      <c r="CF97" s="2513"/>
      <c r="CG97" s="2513"/>
      <c r="CH97" s="2513"/>
      <c r="CI97" s="2513"/>
      <c r="CJ97" s="2513"/>
      <c r="CK97" s="2513"/>
      <c r="CL97" s="2513"/>
      <c r="CM97" s="2513"/>
      <c r="CN97" s="2513"/>
      <c r="CO97" s="2513"/>
      <c r="CP97" s="2513"/>
      <c r="CQ97" s="2513"/>
      <c r="CR97" s="2513"/>
      <c r="CS97" s="2513"/>
      <c r="CT97" s="2513"/>
      <c r="CU97" s="2513"/>
      <c r="CV97" s="2513"/>
      <c r="CW97" s="2513"/>
      <c r="CX97" s="2513"/>
      <c r="CY97" s="2513"/>
      <c r="CZ97" s="2513"/>
      <c r="DA97" s="2513"/>
      <c r="DB97" s="2513"/>
      <c r="DC97" s="2513"/>
      <c r="DD97" s="2513"/>
      <c r="DE97" s="2513"/>
      <c r="DF97" s="2513"/>
      <c r="DG97" s="2513"/>
      <c r="DH97" s="2513"/>
      <c r="DI97" s="2505"/>
    </row>
    <row r="98" spans="1:113" ht="16.5" x14ac:dyDescent="0.25">
      <c r="A98" s="2298"/>
      <c r="B98" s="91"/>
      <c r="C98" s="2512"/>
      <c r="D98" s="1371"/>
      <c r="E98" s="1371"/>
      <c r="F98" s="1371"/>
      <c r="G98" s="1371"/>
      <c r="H98" s="1371"/>
      <c r="I98" s="1371"/>
      <c r="J98" s="1371"/>
      <c r="K98" s="1371"/>
      <c r="L98" s="1371"/>
      <c r="M98" s="1371"/>
      <c r="N98" s="1371"/>
      <c r="O98" s="1371"/>
      <c r="P98" s="1371"/>
      <c r="Q98" s="1371"/>
      <c r="R98" s="1371"/>
      <c r="S98" s="1371"/>
      <c r="T98" s="1371"/>
      <c r="U98" s="1371"/>
      <c r="V98" s="1371"/>
      <c r="W98" s="1371"/>
      <c r="X98" s="1371"/>
      <c r="Y98" s="1371"/>
      <c r="Z98" s="1371"/>
      <c r="AA98" s="1371"/>
      <c r="AB98" s="1371"/>
      <c r="AC98" s="1371"/>
      <c r="AD98" s="1371"/>
      <c r="AE98" s="1371"/>
      <c r="AF98" s="1371"/>
      <c r="AG98" s="1371"/>
      <c r="AH98" s="1371"/>
      <c r="AI98" s="1371"/>
      <c r="AJ98" s="1371"/>
      <c r="AK98" s="1371"/>
      <c r="AL98" s="1371"/>
      <c r="AM98" s="1371"/>
      <c r="AN98" s="1371"/>
      <c r="AO98" s="1371"/>
      <c r="AP98" s="1371"/>
      <c r="AQ98" s="1371"/>
      <c r="AR98" s="1371"/>
      <c r="AS98" s="1371"/>
      <c r="AT98" s="1371"/>
      <c r="AU98" s="1371"/>
      <c r="AV98" s="1371"/>
      <c r="AW98" s="1371"/>
      <c r="AX98" s="1371"/>
      <c r="AY98" s="1371"/>
      <c r="AZ98" s="1371"/>
      <c r="BA98" s="1371"/>
      <c r="BB98" s="1371"/>
      <c r="BC98" s="1371"/>
      <c r="BD98" s="1371"/>
      <c r="BE98" s="1371"/>
      <c r="BF98" s="1371"/>
      <c r="BG98" s="1371"/>
      <c r="BH98" s="1371"/>
      <c r="BI98" s="1371"/>
      <c r="BJ98" s="1371"/>
      <c r="BK98" s="2513"/>
      <c r="BL98" s="2513"/>
      <c r="BM98" s="2513"/>
      <c r="BN98" s="2513"/>
      <c r="BO98" s="2513"/>
      <c r="BP98" s="2513"/>
      <c r="BQ98" s="2513"/>
      <c r="BR98" s="2513"/>
      <c r="BS98" s="2513"/>
      <c r="BT98" s="2513"/>
      <c r="BU98" s="2513"/>
      <c r="BV98" s="2513"/>
      <c r="BW98" s="2513"/>
      <c r="BX98" s="2513"/>
      <c r="BY98" s="2513"/>
      <c r="BZ98" s="2513"/>
      <c r="CA98" s="2513"/>
      <c r="CB98" s="2513"/>
      <c r="CC98" s="2513"/>
      <c r="CD98" s="2513"/>
      <c r="CE98" s="2513"/>
      <c r="CF98" s="2513"/>
      <c r="CG98" s="2513"/>
      <c r="CH98" s="2513"/>
      <c r="CI98" s="2513"/>
      <c r="CJ98" s="2513"/>
      <c r="CK98" s="2513"/>
      <c r="CL98" s="2513"/>
      <c r="CM98" s="2513"/>
      <c r="CN98" s="2513"/>
      <c r="CO98" s="2513"/>
      <c r="CP98" s="2513"/>
      <c r="CQ98" s="2513"/>
      <c r="CR98" s="2513"/>
      <c r="CS98" s="2513"/>
      <c r="CT98" s="2513"/>
      <c r="CU98" s="2513"/>
      <c r="CV98" s="2513"/>
      <c r="CW98" s="2513"/>
      <c r="CX98" s="2513"/>
      <c r="CY98" s="2513"/>
      <c r="CZ98" s="2513"/>
      <c r="DA98" s="2513"/>
      <c r="DB98" s="2513"/>
      <c r="DC98" s="2513"/>
      <c r="DD98" s="2513"/>
      <c r="DE98" s="2513"/>
      <c r="DF98" s="2513"/>
      <c r="DG98" s="2513"/>
      <c r="DH98" s="2513"/>
      <c r="DI98" s="2505"/>
    </row>
    <row r="99" spans="1:113" x14ac:dyDescent="0.25">
      <c r="A99" s="1371"/>
      <c r="C99" s="1371"/>
      <c r="D99" s="1371"/>
      <c r="E99" s="1371"/>
      <c r="F99" s="1371"/>
      <c r="G99" s="1371"/>
      <c r="H99" s="1371"/>
      <c r="I99" s="1371"/>
      <c r="J99" s="1371"/>
      <c r="K99" s="1371"/>
      <c r="L99" s="1371"/>
      <c r="M99" s="1371"/>
      <c r="N99" s="1371"/>
      <c r="O99" s="1371"/>
      <c r="P99" s="1371"/>
      <c r="Q99" s="1371"/>
      <c r="R99" s="1371"/>
      <c r="S99" s="1371"/>
      <c r="T99" s="1371"/>
      <c r="U99" s="1371"/>
      <c r="V99" s="1371"/>
      <c r="W99" s="1371"/>
      <c r="X99" s="1371"/>
      <c r="Y99" s="1371"/>
      <c r="Z99" s="1371"/>
      <c r="AA99" s="1371"/>
      <c r="AB99" s="1371"/>
      <c r="AC99" s="1371"/>
      <c r="AD99" s="1371"/>
      <c r="AE99" s="1371"/>
      <c r="AF99" s="1371"/>
      <c r="AG99" s="1371"/>
      <c r="AH99" s="1371"/>
      <c r="AI99" s="1371"/>
      <c r="AJ99" s="1371"/>
      <c r="AK99" s="1371"/>
      <c r="AL99" s="1371"/>
      <c r="AM99" s="1371"/>
      <c r="AN99" s="1371"/>
      <c r="AO99" s="1371"/>
      <c r="AP99" s="1371"/>
      <c r="AQ99" s="1371"/>
      <c r="AR99" s="1371"/>
      <c r="AS99" s="1371"/>
      <c r="AT99" s="1371"/>
      <c r="AU99" s="1371"/>
      <c r="AV99" s="1371"/>
      <c r="AW99" s="1371"/>
      <c r="AX99" s="1371"/>
      <c r="AY99" s="1371"/>
      <c r="AZ99" s="1371"/>
      <c r="BA99" s="1371"/>
      <c r="BB99" s="1371"/>
      <c r="BC99" s="1371"/>
      <c r="BD99" s="1371"/>
      <c r="BE99" s="1371"/>
      <c r="BF99" s="1371"/>
      <c r="BG99" s="1371"/>
      <c r="BH99" s="1371"/>
      <c r="BI99" s="1371"/>
      <c r="BJ99" s="1371"/>
      <c r="BK99" s="2513"/>
      <c r="BL99" s="2513"/>
      <c r="BM99" s="2513"/>
      <c r="BN99" s="2513"/>
      <c r="BO99" s="2513"/>
      <c r="BP99" s="2513"/>
      <c r="BQ99" s="2513"/>
      <c r="BR99" s="2513"/>
      <c r="BS99" s="2513"/>
      <c r="BT99" s="2513"/>
      <c r="BU99" s="2513"/>
      <c r="BV99" s="2513"/>
      <c r="BW99" s="2513"/>
      <c r="BX99" s="2513"/>
      <c r="BY99" s="2513"/>
      <c r="BZ99" s="2513"/>
      <c r="CA99" s="2513"/>
      <c r="CB99" s="2513"/>
      <c r="CC99" s="2513"/>
      <c r="CD99" s="2513"/>
      <c r="CE99" s="2513"/>
      <c r="CF99" s="2513"/>
      <c r="CG99" s="2513"/>
      <c r="CH99" s="2513"/>
      <c r="CI99" s="2513"/>
      <c r="CJ99" s="2513"/>
      <c r="CK99" s="2513"/>
      <c r="CL99" s="2513"/>
      <c r="CM99" s="2513"/>
      <c r="CN99" s="2513"/>
      <c r="CO99" s="2513"/>
      <c r="CP99" s="2513"/>
      <c r="CQ99" s="2513"/>
      <c r="CR99" s="2513"/>
      <c r="CS99" s="2513"/>
      <c r="CT99" s="2513"/>
      <c r="CU99" s="2513"/>
      <c r="CV99" s="2513"/>
      <c r="CW99" s="2513"/>
      <c r="CX99" s="2513"/>
      <c r="CY99" s="2513"/>
      <c r="CZ99" s="2513"/>
      <c r="DA99" s="2513"/>
      <c r="DB99" s="2513"/>
      <c r="DC99" s="2513"/>
      <c r="DD99" s="2513"/>
      <c r="DE99" s="2513"/>
      <c r="DF99" s="2513"/>
      <c r="DG99" s="2513"/>
      <c r="DH99" s="2513"/>
      <c r="DI99" s="2505"/>
    </row>
  </sheetData>
  <mergeCells count="78">
    <mergeCell ref="A56:CT56"/>
    <mergeCell ref="A73:CT73"/>
    <mergeCell ref="DC3:DD3"/>
    <mergeCell ref="DE3:DF3"/>
    <mergeCell ref="DG3:DH3"/>
    <mergeCell ref="A5:CT5"/>
    <mergeCell ref="A22:CT22"/>
    <mergeCell ref="A39:CT39"/>
    <mergeCell ref="CQ3:CR3"/>
    <mergeCell ref="CS3:CT3"/>
    <mergeCell ref="CU3:CV3"/>
    <mergeCell ref="CW3:CX3"/>
    <mergeCell ref="CY3:CZ3"/>
    <mergeCell ref="DA3:DB3"/>
    <mergeCell ref="CE3:CF3"/>
    <mergeCell ref="CG3:CH3"/>
    <mergeCell ref="CI3:CJ3"/>
    <mergeCell ref="CK3:CL3"/>
    <mergeCell ref="CM3:CN3"/>
    <mergeCell ref="CO3:CP3"/>
    <mergeCell ref="BS3:BT3"/>
    <mergeCell ref="BU3:BV3"/>
    <mergeCell ref="BW3:BX3"/>
    <mergeCell ref="BY3:BZ3"/>
    <mergeCell ref="CA3:CB3"/>
    <mergeCell ref="CC3:CD3"/>
    <mergeCell ref="BQ3:BR3"/>
    <mergeCell ref="AU3:AV3"/>
    <mergeCell ref="AW3:AX3"/>
    <mergeCell ref="AY3:AZ3"/>
    <mergeCell ref="BA3:BB3"/>
    <mergeCell ref="BC3:BD3"/>
    <mergeCell ref="BE3:BF3"/>
    <mergeCell ref="BG3:BH3"/>
    <mergeCell ref="BI3:BJ3"/>
    <mergeCell ref="BK3:BL3"/>
    <mergeCell ref="BM3:BN3"/>
    <mergeCell ref="BO3:BP3"/>
    <mergeCell ref="S3:T3"/>
    <mergeCell ref="AS3:AT3"/>
    <mergeCell ref="W3:X3"/>
    <mergeCell ref="Y3:Z3"/>
    <mergeCell ref="AA3:AB3"/>
    <mergeCell ref="AC3:AD3"/>
    <mergeCell ref="AE3:AF3"/>
    <mergeCell ref="AG3:AH3"/>
    <mergeCell ref="AI3:AJ3"/>
    <mergeCell ref="AK3:AL3"/>
    <mergeCell ref="AM3:AN3"/>
    <mergeCell ref="AO3:AP3"/>
    <mergeCell ref="AQ3:AR3"/>
    <mergeCell ref="DA2:DB2"/>
    <mergeCell ref="DC2:DD2"/>
    <mergeCell ref="DE2:DF2"/>
    <mergeCell ref="DG2:DH2"/>
    <mergeCell ref="CW2:CX2"/>
    <mergeCell ref="CY2:CZ2"/>
    <mergeCell ref="A3:A4"/>
    <mergeCell ref="B3:B4"/>
    <mergeCell ref="C3:D3"/>
    <mergeCell ref="E3:F3"/>
    <mergeCell ref="G3:H3"/>
    <mergeCell ref="I3:J3"/>
    <mergeCell ref="CO2:CP2"/>
    <mergeCell ref="CQ2:CR2"/>
    <mergeCell ref="CS2:CT2"/>
    <mergeCell ref="CU2:CV2"/>
    <mergeCell ref="O2:P2"/>
    <mergeCell ref="U2:V2"/>
    <mergeCell ref="CG2:CH2"/>
    <mergeCell ref="CI2:CJ2"/>
    <mergeCell ref="CK2:CL2"/>
    <mergeCell ref="CM2:CN2"/>
    <mergeCell ref="U3:V3"/>
    <mergeCell ref="K3:L3"/>
    <mergeCell ref="M3:N3"/>
    <mergeCell ref="O3:P3"/>
    <mergeCell ref="Q3:R3"/>
  </mergeCells>
  <pageMargins left="0.7" right="0.7" top="0.75" bottom="0.5" header="0" footer="0"/>
  <pageSetup paperSize="9" scale="55" fitToHeight="2" orientation="landscape" r:id="rId1"/>
  <rowBreaks count="1" manualBreakCount="1">
    <brk id="55" max="111"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8DF2F-0CF9-47E0-87A5-FE4CEAAE7319}">
  <sheetPr>
    <pageSetUpPr fitToPage="1"/>
  </sheetPr>
  <dimension ref="A1:HD426"/>
  <sheetViews>
    <sheetView zoomScale="85" zoomScaleNormal="85" zoomScaleSheetLayoutView="85" workbookViewId="0">
      <pane xSplit="1" ySplit="181" topLeftCell="B182"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4.25" x14ac:dyDescent="0.25"/>
  <cols>
    <col min="1" max="1" width="14.42578125" style="2517" customWidth="1"/>
    <col min="2" max="2" width="12.7109375" style="2517" customWidth="1"/>
    <col min="3" max="4" width="16.7109375" style="2518" customWidth="1"/>
    <col min="5" max="5" width="13.7109375" style="2517" customWidth="1"/>
    <col min="6" max="6" width="12.42578125" style="2517" customWidth="1"/>
    <col min="7" max="7" width="16.5703125" style="2517" bestFit="1" customWidth="1"/>
    <col min="8" max="8" width="16.5703125" style="2517" customWidth="1"/>
    <col min="9" max="9" width="3.28515625" style="2517" customWidth="1"/>
    <col min="10" max="16384" width="9.140625" style="2517"/>
  </cols>
  <sheetData>
    <row r="1" spans="1:8" s="2515" customFormat="1" ht="18.75" customHeight="1" x14ac:dyDescent="0.25">
      <c r="A1" s="2514" t="s">
        <v>5310</v>
      </c>
      <c r="C1" s="2516"/>
      <c r="D1" s="2516"/>
    </row>
    <row r="2" spans="1:8" ht="14.25" customHeight="1" thickBot="1" x14ac:dyDescent="0.3">
      <c r="F2" s="2519"/>
    </row>
    <row r="3" spans="1:8" s="2520" customFormat="1" ht="18" thickTop="1" thickBot="1" x14ac:dyDescent="0.3">
      <c r="A3" s="3569" t="s">
        <v>1</v>
      </c>
      <c r="B3" s="3572" t="s">
        <v>5311</v>
      </c>
      <c r="C3" s="3572"/>
      <c r="D3" s="3572"/>
      <c r="E3" s="3572"/>
      <c r="F3" s="3572"/>
      <c r="G3" s="3572"/>
      <c r="H3" s="3573"/>
    </row>
    <row r="4" spans="1:8" s="2520" customFormat="1" ht="16.5" customHeight="1" thickBot="1" x14ac:dyDescent="0.3">
      <c r="A4" s="3570"/>
      <c r="B4" s="2521" t="s">
        <v>3743</v>
      </c>
      <c r="C4" s="3574" t="s">
        <v>220</v>
      </c>
      <c r="D4" s="3575"/>
      <c r="E4" s="3575"/>
      <c r="F4" s="3575"/>
      <c r="G4" s="3575"/>
      <c r="H4" s="3576"/>
    </row>
    <row r="5" spans="1:8" s="2520" customFormat="1" ht="18.75" customHeight="1" x14ac:dyDescent="0.25">
      <c r="A5" s="3570"/>
      <c r="B5" s="2522" t="s">
        <v>3746</v>
      </c>
      <c r="C5" s="2521" t="s">
        <v>5312</v>
      </c>
      <c r="D5" s="2521" t="s">
        <v>5312</v>
      </c>
      <c r="E5" s="2523" t="s">
        <v>5313</v>
      </c>
      <c r="F5" s="2523" t="s">
        <v>5314</v>
      </c>
      <c r="G5" s="2521" t="s">
        <v>5315</v>
      </c>
      <c r="H5" s="2524" t="s">
        <v>5316</v>
      </c>
    </row>
    <row r="6" spans="1:8" s="2520" customFormat="1" ht="15" customHeight="1" x14ac:dyDescent="0.25">
      <c r="A6" s="3570"/>
      <c r="B6" s="2522" t="s">
        <v>5317</v>
      </c>
      <c r="C6" s="2525" t="s">
        <v>5318</v>
      </c>
      <c r="D6" s="2525" t="s">
        <v>5319</v>
      </c>
      <c r="E6" s="2522" t="s">
        <v>5320</v>
      </c>
      <c r="F6" s="2526"/>
      <c r="G6" s="2522" t="s">
        <v>4048</v>
      </c>
      <c r="H6" s="2524" t="s">
        <v>4048</v>
      </c>
    </row>
    <row r="7" spans="1:8" s="2520" customFormat="1" ht="17.25" customHeight="1" thickBot="1" x14ac:dyDescent="0.3">
      <c r="A7" s="3571"/>
      <c r="B7" s="2527"/>
      <c r="C7" s="2527"/>
      <c r="D7" s="2527"/>
      <c r="E7" s="2527"/>
      <c r="F7" s="2528" t="s">
        <v>2027</v>
      </c>
      <c r="G7" s="2529" t="s">
        <v>3747</v>
      </c>
      <c r="H7" s="2530" t="s">
        <v>5321</v>
      </c>
    </row>
    <row r="8" spans="1:8" ht="12.75" hidden="1" customHeight="1" x14ac:dyDescent="0.25">
      <c r="A8" s="2531">
        <v>37438</v>
      </c>
      <c r="B8" s="2532">
        <v>23</v>
      </c>
      <c r="C8" s="2533">
        <v>703.38</v>
      </c>
      <c r="D8" s="2533">
        <v>375.02</v>
      </c>
      <c r="E8" s="2534">
        <v>79.459999999999994</v>
      </c>
      <c r="F8" s="2535">
        <v>359.86</v>
      </c>
      <c r="G8" s="2536">
        <v>5462</v>
      </c>
      <c r="H8" s="2537">
        <v>390</v>
      </c>
    </row>
    <row r="9" spans="1:8" ht="12.75" hidden="1" customHeight="1" x14ac:dyDescent="0.25">
      <c r="A9" s="2531">
        <v>37469</v>
      </c>
      <c r="B9" s="2532">
        <v>21</v>
      </c>
      <c r="C9" s="2533">
        <v>724.61</v>
      </c>
      <c r="D9" s="2533">
        <v>383.5</v>
      </c>
      <c r="E9" s="2534">
        <v>81.349999999999994</v>
      </c>
      <c r="F9" s="2535">
        <v>369.27</v>
      </c>
      <c r="G9" s="2536">
        <v>4237</v>
      </c>
      <c r="H9" s="2537">
        <v>334</v>
      </c>
    </row>
    <row r="10" spans="1:8" ht="12.75" hidden="1" customHeight="1" x14ac:dyDescent="0.25">
      <c r="A10" s="2531">
        <v>37500</v>
      </c>
      <c r="B10" s="2532">
        <v>20</v>
      </c>
      <c r="C10" s="2533">
        <v>748.41</v>
      </c>
      <c r="D10" s="2533">
        <v>393.72</v>
      </c>
      <c r="E10" s="2534">
        <v>82.34</v>
      </c>
      <c r="F10" s="2535">
        <v>381.25</v>
      </c>
      <c r="G10" s="2536">
        <v>6328</v>
      </c>
      <c r="H10" s="2537">
        <v>488</v>
      </c>
    </row>
    <row r="11" spans="1:8" ht="12.75" hidden="1" customHeight="1" x14ac:dyDescent="0.25">
      <c r="A11" s="2531">
        <v>37530</v>
      </c>
      <c r="B11" s="2532">
        <v>23</v>
      </c>
      <c r="C11" s="2533">
        <v>751.53</v>
      </c>
      <c r="D11" s="2533">
        <v>395.52</v>
      </c>
      <c r="E11" s="2534">
        <v>82.38</v>
      </c>
      <c r="F11" s="2535">
        <v>379.09</v>
      </c>
      <c r="G11" s="2536">
        <v>4380</v>
      </c>
      <c r="H11" s="2537">
        <v>399</v>
      </c>
    </row>
    <row r="12" spans="1:8" ht="12.75" hidden="1" customHeight="1" x14ac:dyDescent="0.25">
      <c r="A12" s="2531">
        <v>37562</v>
      </c>
      <c r="B12" s="2532">
        <v>20</v>
      </c>
      <c r="C12" s="2533">
        <v>757.45</v>
      </c>
      <c r="D12" s="2533">
        <v>400.61</v>
      </c>
      <c r="E12" s="2534">
        <v>82.79</v>
      </c>
      <c r="F12" s="2535">
        <v>380.92</v>
      </c>
      <c r="G12" s="2536">
        <v>5790</v>
      </c>
      <c r="H12" s="2537">
        <v>455</v>
      </c>
    </row>
    <row r="13" spans="1:8" ht="12.75" hidden="1" customHeight="1" x14ac:dyDescent="0.25">
      <c r="A13" s="2531">
        <v>37592</v>
      </c>
      <c r="B13" s="2532">
        <v>20</v>
      </c>
      <c r="C13" s="2533">
        <v>792.91</v>
      </c>
      <c r="D13" s="2533">
        <v>420.66</v>
      </c>
      <c r="E13" s="2534">
        <v>86.5</v>
      </c>
      <c r="F13" s="2535">
        <v>394.26</v>
      </c>
      <c r="G13" s="2536">
        <v>5671</v>
      </c>
      <c r="H13" s="2537">
        <v>421</v>
      </c>
    </row>
    <row r="14" spans="1:8" ht="12.75" hidden="1" customHeight="1" x14ac:dyDescent="0.25">
      <c r="A14" s="2531">
        <v>37624</v>
      </c>
      <c r="B14" s="2532">
        <v>21</v>
      </c>
      <c r="C14" s="2533">
        <v>855</v>
      </c>
      <c r="D14" s="2538">
        <v>463.05</v>
      </c>
      <c r="E14" s="2539">
        <v>94.07</v>
      </c>
      <c r="F14" s="2535">
        <v>419.4</v>
      </c>
      <c r="G14" s="2536">
        <v>7066</v>
      </c>
      <c r="H14" s="2537">
        <v>370</v>
      </c>
    </row>
    <row r="15" spans="1:8" ht="12.75" hidden="1" customHeight="1" x14ac:dyDescent="0.25">
      <c r="A15" s="2531">
        <v>37655</v>
      </c>
      <c r="B15" s="2532">
        <v>19</v>
      </c>
      <c r="C15" s="2533">
        <v>879.71</v>
      </c>
      <c r="D15" s="2538">
        <v>491.9</v>
      </c>
      <c r="E15" s="2539">
        <v>96.74</v>
      </c>
      <c r="F15" s="2535">
        <v>430.16</v>
      </c>
      <c r="G15" s="2536">
        <v>8543</v>
      </c>
      <c r="H15" s="2537">
        <v>419.83</v>
      </c>
    </row>
    <row r="16" spans="1:8" ht="12.75" hidden="1" customHeight="1" x14ac:dyDescent="0.25">
      <c r="A16" s="2531">
        <v>37683</v>
      </c>
      <c r="B16" s="2532">
        <v>20</v>
      </c>
      <c r="C16" s="2533">
        <v>870.27</v>
      </c>
      <c r="D16" s="2538">
        <v>492.47</v>
      </c>
      <c r="E16" s="2539">
        <v>95.12</v>
      </c>
      <c r="F16" s="2535">
        <v>425.16</v>
      </c>
      <c r="G16" s="2536">
        <v>6958</v>
      </c>
      <c r="H16" s="2537">
        <v>440</v>
      </c>
    </row>
    <row r="17" spans="1:8" ht="12.75" hidden="1" customHeight="1" x14ac:dyDescent="0.25">
      <c r="A17" s="2531">
        <v>37714</v>
      </c>
      <c r="B17" s="2532">
        <v>21</v>
      </c>
      <c r="C17" s="2533">
        <v>910.33</v>
      </c>
      <c r="D17" s="2538">
        <v>518.30999999999995</v>
      </c>
      <c r="E17" s="2539">
        <v>98.54</v>
      </c>
      <c r="F17" s="2535">
        <v>440</v>
      </c>
      <c r="G17" s="2536">
        <v>7399</v>
      </c>
      <c r="H17" s="2537">
        <v>814</v>
      </c>
    </row>
    <row r="18" spans="1:8" ht="12.75" hidden="1" customHeight="1" x14ac:dyDescent="0.25">
      <c r="A18" s="2531">
        <v>37742</v>
      </c>
      <c r="B18" s="2532">
        <v>21</v>
      </c>
      <c r="C18" s="2533">
        <v>968.13</v>
      </c>
      <c r="D18" s="2538">
        <v>548.11</v>
      </c>
      <c r="E18" s="2539">
        <v>104.06</v>
      </c>
      <c r="F18" s="2535">
        <v>465.27</v>
      </c>
      <c r="G18" s="2536">
        <v>10253</v>
      </c>
      <c r="H18" s="2537">
        <v>659</v>
      </c>
    </row>
    <row r="19" spans="1:8" ht="12.75" hidden="1" customHeight="1" x14ac:dyDescent="0.25">
      <c r="A19" s="2531">
        <v>37773</v>
      </c>
      <c r="B19" s="2532">
        <v>21</v>
      </c>
      <c r="C19" s="2533">
        <v>1004.17</v>
      </c>
      <c r="D19" s="2538">
        <v>551.09</v>
      </c>
      <c r="E19" s="2539">
        <v>105.98</v>
      </c>
      <c r="F19" s="2535">
        <v>481.03</v>
      </c>
      <c r="G19" s="2536">
        <v>10462</v>
      </c>
      <c r="H19" s="2537">
        <v>970</v>
      </c>
    </row>
    <row r="20" spans="1:8" ht="12.75" hidden="1" customHeight="1" x14ac:dyDescent="0.25">
      <c r="A20" s="2531">
        <v>37805</v>
      </c>
      <c r="B20" s="2532">
        <v>20</v>
      </c>
      <c r="C20" s="2533">
        <v>1013.62</v>
      </c>
      <c r="D20" s="2538">
        <v>537.32000000000005</v>
      </c>
      <c r="E20" s="2539">
        <v>105.19</v>
      </c>
      <c r="F20" s="2535">
        <v>480.96</v>
      </c>
      <c r="G20" s="2536">
        <v>20172</v>
      </c>
      <c r="H20" s="2537">
        <v>1026</v>
      </c>
    </row>
    <row r="21" spans="1:8" ht="13.5" hidden="1" customHeight="1" x14ac:dyDescent="0.25">
      <c r="A21" s="2531">
        <v>37836</v>
      </c>
      <c r="B21" s="2532">
        <v>21</v>
      </c>
      <c r="C21" s="2538">
        <v>995.12</v>
      </c>
      <c r="D21" s="2538">
        <v>531.36</v>
      </c>
      <c r="E21" s="2539">
        <v>102.27</v>
      </c>
      <c r="F21" s="2535">
        <v>472.29</v>
      </c>
      <c r="G21" s="2536">
        <v>11623</v>
      </c>
      <c r="H21" s="2537">
        <v>855</v>
      </c>
    </row>
    <row r="22" spans="1:8" ht="12.75" hidden="1" customHeight="1" x14ac:dyDescent="0.25">
      <c r="A22" s="2531">
        <v>37867</v>
      </c>
      <c r="B22" s="2540">
        <v>21</v>
      </c>
      <c r="C22" s="2538">
        <v>1018.06</v>
      </c>
      <c r="D22" s="2538">
        <v>544.78</v>
      </c>
      <c r="E22" s="2539">
        <v>105.32</v>
      </c>
      <c r="F22" s="2535">
        <v>483.08</v>
      </c>
      <c r="G22" s="2536">
        <v>6792</v>
      </c>
      <c r="H22" s="2537">
        <v>464</v>
      </c>
    </row>
    <row r="23" spans="1:8" ht="12.75" hidden="1" customHeight="1" x14ac:dyDescent="0.25">
      <c r="A23" s="2531">
        <v>37897</v>
      </c>
      <c r="B23" s="2540">
        <v>23</v>
      </c>
      <c r="C23" s="2538">
        <v>1089.51</v>
      </c>
      <c r="D23" s="2538">
        <v>591.4</v>
      </c>
      <c r="E23" s="2539">
        <v>113.54</v>
      </c>
      <c r="F23" s="2535">
        <v>512.29</v>
      </c>
      <c r="G23" s="2536">
        <v>19436</v>
      </c>
      <c r="H23" s="2537">
        <v>995</v>
      </c>
    </row>
    <row r="24" spans="1:8" ht="12.75" hidden="1" customHeight="1" x14ac:dyDescent="0.25">
      <c r="A24" s="2531">
        <v>37928</v>
      </c>
      <c r="B24" s="2532">
        <v>19</v>
      </c>
      <c r="C24" s="2538">
        <v>1163.97</v>
      </c>
      <c r="D24" s="2538">
        <v>639.53</v>
      </c>
      <c r="E24" s="2539">
        <v>120.18</v>
      </c>
      <c r="F24" s="2535">
        <v>545.24</v>
      </c>
      <c r="G24" s="2536">
        <v>7775</v>
      </c>
      <c r="H24" s="2537">
        <v>545</v>
      </c>
    </row>
    <row r="25" spans="1:8" ht="12.75" hidden="1" customHeight="1" x14ac:dyDescent="0.25">
      <c r="A25" s="2531">
        <v>37958</v>
      </c>
      <c r="B25" s="2532">
        <v>22</v>
      </c>
      <c r="C25" s="2538">
        <v>1194.27</v>
      </c>
      <c r="D25" s="2538">
        <v>691.95</v>
      </c>
      <c r="E25" s="2539">
        <v>121.5</v>
      </c>
      <c r="F25" s="2535">
        <v>554.84</v>
      </c>
      <c r="G25" s="2536">
        <v>9682.2000000000007</v>
      </c>
      <c r="H25" s="2537">
        <v>408</v>
      </c>
    </row>
    <row r="26" spans="1:8" ht="12.75" hidden="1" customHeight="1" x14ac:dyDescent="0.25">
      <c r="A26" s="2531">
        <v>37989</v>
      </c>
      <c r="B26" s="2541">
        <v>19</v>
      </c>
      <c r="C26" s="2538">
        <v>1231.02</v>
      </c>
      <c r="D26" s="2538">
        <v>732.75</v>
      </c>
      <c r="E26" s="2538">
        <v>123.2</v>
      </c>
      <c r="F26" s="2538">
        <v>565.4</v>
      </c>
      <c r="G26" s="2542">
        <v>13223</v>
      </c>
      <c r="H26" s="2543">
        <v>703</v>
      </c>
    </row>
    <row r="27" spans="1:8" ht="12.75" hidden="1" customHeight="1" x14ac:dyDescent="0.25">
      <c r="A27" s="2531">
        <v>38021</v>
      </c>
      <c r="B27" s="2541">
        <v>18</v>
      </c>
      <c r="C27" s="2538">
        <v>1306.7</v>
      </c>
      <c r="D27" s="2538">
        <v>787.86</v>
      </c>
      <c r="E27" s="2538">
        <v>130.58000000000001</v>
      </c>
      <c r="F27" s="2538">
        <v>599.33000000000004</v>
      </c>
      <c r="G27" s="2542">
        <v>15372</v>
      </c>
      <c r="H27" s="2543">
        <v>825</v>
      </c>
    </row>
    <row r="28" spans="1:8" ht="12.75" hidden="1" customHeight="1" x14ac:dyDescent="0.25">
      <c r="A28" s="2531">
        <v>38047</v>
      </c>
      <c r="B28" s="2541">
        <v>22</v>
      </c>
      <c r="C28" s="2538">
        <v>1322.36</v>
      </c>
      <c r="D28" s="2538">
        <v>785.43</v>
      </c>
      <c r="E28" s="2538">
        <v>130.88999999999999</v>
      </c>
      <c r="F28" s="2538">
        <v>605.41</v>
      </c>
      <c r="G28" s="2542">
        <v>10015</v>
      </c>
      <c r="H28" s="2543">
        <v>369</v>
      </c>
    </row>
    <row r="29" spans="1:8" ht="12.75" hidden="1" customHeight="1" x14ac:dyDescent="0.25">
      <c r="A29" s="2531">
        <v>38078</v>
      </c>
      <c r="B29" s="2541">
        <v>22</v>
      </c>
      <c r="C29" s="2538">
        <v>1376.95</v>
      </c>
      <c r="D29" s="2538">
        <v>788.88</v>
      </c>
      <c r="E29" s="2538">
        <v>132.37</v>
      </c>
      <c r="F29" s="2538">
        <v>623.96</v>
      </c>
      <c r="G29" s="2542">
        <v>8819</v>
      </c>
      <c r="H29" s="2543">
        <v>321</v>
      </c>
    </row>
    <row r="30" spans="1:8" ht="12.75" hidden="1" customHeight="1" x14ac:dyDescent="0.25">
      <c r="A30" s="2531">
        <v>38108</v>
      </c>
      <c r="B30" s="2541">
        <v>21</v>
      </c>
      <c r="C30" s="2538">
        <v>1441.08</v>
      </c>
      <c r="D30" s="2538">
        <v>802.63</v>
      </c>
      <c r="E30" s="2538">
        <v>137.75</v>
      </c>
      <c r="F30" s="2538">
        <v>650.94000000000005</v>
      </c>
      <c r="G30" s="2542">
        <v>14037</v>
      </c>
      <c r="H30" s="2543">
        <v>624</v>
      </c>
    </row>
    <row r="31" spans="1:8" ht="12.75" hidden="1" customHeight="1" x14ac:dyDescent="0.25">
      <c r="A31" s="2531">
        <v>38139</v>
      </c>
      <c r="B31" s="2541">
        <v>22</v>
      </c>
      <c r="C31" s="2538">
        <v>1457.2</v>
      </c>
      <c r="D31" s="2538">
        <v>805.75</v>
      </c>
      <c r="E31" s="2538">
        <v>138.49</v>
      </c>
      <c r="F31" s="2538">
        <v>656.8</v>
      </c>
      <c r="G31" s="2542">
        <v>12794</v>
      </c>
      <c r="H31" s="2543">
        <v>670</v>
      </c>
    </row>
    <row r="32" spans="1:8" ht="12.75" hidden="1" customHeight="1" x14ac:dyDescent="0.25">
      <c r="A32" s="2531">
        <v>38169</v>
      </c>
      <c r="B32" s="2541">
        <v>22</v>
      </c>
      <c r="C32" s="2538">
        <v>1453.15</v>
      </c>
      <c r="D32" s="2538">
        <v>801.78</v>
      </c>
      <c r="E32" s="2538">
        <v>136.01</v>
      </c>
      <c r="F32" s="2538">
        <v>651.09</v>
      </c>
      <c r="G32" s="2542">
        <v>7884</v>
      </c>
      <c r="H32" s="2543">
        <v>459</v>
      </c>
    </row>
    <row r="33" spans="1:8" ht="12.75" hidden="1" customHeight="1" x14ac:dyDescent="0.25">
      <c r="A33" s="2531">
        <v>38200</v>
      </c>
      <c r="B33" s="2541">
        <v>22</v>
      </c>
      <c r="C33" s="2538">
        <v>1444.65</v>
      </c>
      <c r="D33" s="2538">
        <v>793.9</v>
      </c>
      <c r="E33" s="2538">
        <v>134.07</v>
      </c>
      <c r="F33" s="2538">
        <v>646.79</v>
      </c>
      <c r="G33" s="2542">
        <v>7304</v>
      </c>
      <c r="H33" s="2543">
        <v>482</v>
      </c>
    </row>
    <row r="34" spans="1:8" ht="12.75" hidden="1" customHeight="1" x14ac:dyDescent="0.25">
      <c r="A34" s="2531">
        <v>38231</v>
      </c>
      <c r="B34" s="2541">
        <v>22</v>
      </c>
      <c r="C34" s="2538">
        <v>1455.79</v>
      </c>
      <c r="D34" s="2538">
        <v>794.7</v>
      </c>
      <c r="E34" s="2538">
        <v>135.30000000000001</v>
      </c>
      <c r="F34" s="2538">
        <v>651.04</v>
      </c>
      <c r="G34" s="2542">
        <v>9027</v>
      </c>
      <c r="H34" s="2543">
        <v>558</v>
      </c>
    </row>
    <row r="35" spans="1:8" ht="12.75" hidden="1" customHeight="1" x14ac:dyDescent="0.25">
      <c r="A35" s="2531">
        <v>38261</v>
      </c>
      <c r="B35" s="2541">
        <v>21</v>
      </c>
      <c r="C35" s="2538">
        <v>1499.44</v>
      </c>
      <c r="D35" s="2538">
        <v>817.72</v>
      </c>
      <c r="E35" s="2538">
        <v>138.04</v>
      </c>
      <c r="F35" s="2538">
        <v>666.32</v>
      </c>
      <c r="G35" s="2542">
        <v>12770</v>
      </c>
      <c r="H35" s="2543">
        <v>573.98400000000004</v>
      </c>
    </row>
    <row r="36" spans="1:8" ht="12.75" hidden="1" customHeight="1" x14ac:dyDescent="0.25">
      <c r="A36" s="2531">
        <v>38292</v>
      </c>
      <c r="B36" s="2541">
        <v>20</v>
      </c>
      <c r="C36" s="2538">
        <v>1529.97</v>
      </c>
      <c r="D36" s="2538">
        <v>836.12</v>
      </c>
      <c r="E36" s="2538">
        <v>141.09</v>
      </c>
      <c r="F36" s="2538">
        <v>677.77</v>
      </c>
      <c r="G36" s="2542">
        <v>12281</v>
      </c>
      <c r="H36" s="2543">
        <v>640</v>
      </c>
    </row>
    <row r="37" spans="1:8" ht="12.75" hidden="1" customHeight="1" x14ac:dyDescent="0.25">
      <c r="A37" s="2531">
        <v>38322</v>
      </c>
      <c r="B37" s="2541">
        <v>23</v>
      </c>
      <c r="C37" s="2538">
        <v>1585.78</v>
      </c>
      <c r="D37" s="2538">
        <v>873.31</v>
      </c>
      <c r="E37" s="2538">
        <v>146.06</v>
      </c>
      <c r="F37" s="2538">
        <v>697.01</v>
      </c>
      <c r="G37" s="2542">
        <v>11043</v>
      </c>
      <c r="H37" s="2543">
        <v>753</v>
      </c>
    </row>
    <row r="38" spans="1:8" ht="12.75" hidden="1" customHeight="1" x14ac:dyDescent="0.25">
      <c r="A38" s="2531">
        <v>38353</v>
      </c>
      <c r="B38" s="2541">
        <v>19</v>
      </c>
      <c r="C38" s="2538">
        <v>1656.32</v>
      </c>
      <c r="D38" s="2538">
        <v>909.02</v>
      </c>
      <c r="E38" s="2538">
        <v>151.65</v>
      </c>
      <c r="F38" s="2538">
        <v>722.2</v>
      </c>
      <c r="G38" s="2542">
        <v>11864</v>
      </c>
      <c r="H38" s="2543">
        <v>1010.5</v>
      </c>
    </row>
    <row r="39" spans="1:8" ht="12.75" hidden="1" customHeight="1" x14ac:dyDescent="0.25">
      <c r="A39" s="2531">
        <v>38384</v>
      </c>
      <c r="B39" s="2541">
        <v>18</v>
      </c>
      <c r="C39" s="2538">
        <v>1684.81</v>
      </c>
      <c r="D39" s="2538">
        <v>913.47</v>
      </c>
      <c r="E39" s="2538">
        <v>153.96</v>
      </c>
      <c r="F39" s="2538">
        <v>731.03</v>
      </c>
      <c r="G39" s="2542">
        <v>10978</v>
      </c>
      <c r="H39" s="2543">
        <v>400</v>
      </c>
    </row>
    <row r="40" spans="1:8" ht="12.75" hidden="1" customHeight="1" x14ac:dyDescent="0.25">
      <c r="A40" s="2531">
        <v>38412</v>
      </c>
      <c r="B40" s="2541">
        <v>20</v>
      </c>
      <c r="C40" s="2538">
        <v>1713.2</v>
      </c>
      <c r="D40" s="2538">
        <v>922.99</v>
      </c>
      <c r="E40" s="2538">
        <v>158.25</v>
      </c>
      <c r="F40" s="2538">
        <v>742.65</v>
      </c>
      <c r="G40" s="2542">
        <v>18126</v>
      </c>
      <c r="H40" s="2543">
        <v>805</v>
      </c>
    </row>
    <row r="41" spans="1:8" ht="12.75" hidden="1" customHeight="1" x14ac:dyDescent="0.25">
      <c r="A41" s="2531">
        <v>38443</v>
      </c>
      <c r="B41" s="2541">
        <v>21</v>
      </c>
      <c r="C41" s="2538">
        <v>1705.97</v>
      </c>
      <c r="D41" s="2538">
        <v>915.09</v>
      </c>
      <c r="E41" s="2538">
        <v>155.06</v>
      </c>
      <c r="F41" s="2538">
        <v>730.93</v>
      </c>
      <c r="G41" s="2542">
        <v>12972</v>
      </c>
      <c r="H41" s="2543">
        <v>463</v>
      </c>
    </row>
    <row r="42" spans="1:8" ht="12.75" hidden="1" customHeight="1" x14ac:dyDescent="0.25">
      <c r="A42" s="2531">
        <v>38473</v>
      </c>
      <c r="B42" s="2541">
        <v>22</v>
      </c>
      <c r="C42" s="2538">
        <v>1649.42</v>
      </c>
      <c r="D42" s="2538">
        <v>883.36</v>
      </c>
      <c r="E42" s="2538">
        <v>148.54</v>
      </c>
      <c r="F42" s="2538">
        <v>705.22</v>
      </c>
      <c r="G42" s="2542">
        <v>9013</v>
      </c>
      <c r="H42" s="2543">
        <v>272</v>
      </c>
    </row>
    <row r="43" spans="1:8" ht="12.75" hidden="1" customHeight="1" x14ac:dyDescent="0.25">
      <c r="A43" s="2531">
        <v>38504</v>
      </c>
      <c r="B43" s="2541">
        <v>22</v>
      </c>
      <c r="C43" s="2538">
        <v>1681.86</v>
      </c>
      <c r="D43" s="2538">
        <v>895.08</v>
      </c>
      <c r="E43" s="2538">
        <v>152.52000000000001</v>
      </c>
      <c r="F43" s="2538">
        <v>717.54</v>
      </c>
      <c r="G43" s="2542">
        <v>29856</v>
      </c>
      <c r="H43" s="2543">
        <v>804</v>
      </c>
    </row>
    <row r="44" spans="1:8" ht="12.75" hidden="1" customHeight="1" x14ac:dyDescent="0.25">
      <c r="A44" s="2531">
        <v>38534</v>
      </c>
      <c r="B44" s="2541">
        <v>21</v>
      </c>
      <c r="C44" s="2538">
        <v>1724.38</v>
      </c>
      <c r="D44" s="2538">
        <v>911.56</v>
      </c>
      <c r="E44" s="2538">
        <v>155.41999999999999</v>
      </c>
      <c r="F44" s="2538">
        <v>726.77</v>
      </c>
      <c r="G44" s="2542">
        <v>8071</v>
      </c>
      <c r="H44" s="2543">
        <v>520</v>
      </c>
    </row>
    <row r="45" spans="1:8" ht="12.75" hidden="1" customHeight="1" x14ac:dyDescent="0.25">
      <c r="A45" s="2531">
        <v>38565</v>
      </c>
      <c r="B45" s="2541">
        <v>23</v>
      </c>
      <c r="C45" s="2538">
        <v>1812.43</v>
      </c>
      <c r="D45" s="2538">
        <v>952.76</v>
      </c>
      <c r="E45" s="2535">
        <v>164.74</v>
      </c>
      <c r="F45" s="2535">
        <v>759.86</v>
      </c>
      <c r="G45" s="2536">
        <v>11593</v>
      </c>
      <c r="H45" s="2537">
        <v>612</v>
      </c>
    </row>
    <row r="46" spans="1:8" ht="12.75" hidden="1" customHeight="1" x14ac:dyDescent="0.25">
      <c r="A46" s="2531">
        <v>38596</v>
      </c>
      <c r="B46" s="2541">
        <v>21</v>
      </c>
      <c r="C46" s="2538">
        <v>1922.12</v>
      </c>
      <c r="D46" s="2538">
        <v>1003.55</v>
      </c>
      <c r="E46" s="2539">
        <v>176.47</v>
      </c>
      <c r="F46" s="2535">
        <v>805.72</v>
      </c>
      <c r="G46" s="2536">
        <v>17669</v>
      </c>
      <c r="H46" s="2537">
        <v>1026</v>
      </c>
    </row>
    <row r="47" spans="1:8" ht="12.75" hidden="1" customHeight="1" x14ac:dyDescent="0.25">
      <c r="A47" s="2531">
        <v>38626</v>
      </c>
      <c r="B47" s="2541">
        <v>21</v>
      </c>
      <c r="C47" s="2538">
        <v>1957.01</v>
      </c>
      <c r="D47" s="2538">
        <v>1007.65</v>
      </c>
      <c r="E47" s="2539">
        <v>178.24</v>
      </c>
      <c r="F47" s="2535">
        <v>815.68</v>
      </c>
      <c r="G47" s="2536">
        <v>15882</v>
      </c>
      <c r="H47" s="2537">
        <v>762</v>
      </c>
    </row>
    <row r="48" spans="1:8" ht="12.75" hidden="1" customHeight="1" x14ac:dyDescent="0.25">
      <c r="A48" s="2531">
        <v>38657</v>
      </c>
      <c r="B48" s="2541">
        <v>19</v>
      </c>
      <c r="C48" s="2538">
        <v>1965.17</v>
      </c>
      <c r="D48" s="2538">
        <v>1007.33</v>
      </c>
      <c r="E48" s="2539">
        <v>177.89</v>
      </c>
      <c r="F48" s="2535">
        <v>816.57</v>
      </c>
      <c r="G48" s="2536">
        <v>25540</v>
      </c>
      <c r="H48" s="2537">
        <v>935</v>
      </c>
    </row>
    <row r="49" spans="1:8" ht="12.75" hidden="1" customHeight="1" x14ac:dyDescent="0.25">
      <c r="A49" s="2531">
        <v>38687</v>
      </c>
      <c r="B49" s="2541">
        <v>22</v>
      </c>
      <c r="C49" s="2538">
        <v>1958.47</v>
      </c>
      <c r="D49" s="2538">
        <v>1000.5</v>
      </c>
      <c r="E49" s="2539">
        <v>176.76</v>
      </c>
      <c r="F49" s="2535">
        <v>807.72</v>
      </c>
      <c r="G49" s="2536">
        <v>45862</v>
      </c>
      <c r="H49" s="2537">
        <v>5243</v>
      </c>
    </row>
    <row r="50" spans="1:8" ht="12.75" hidden="1" customHeight="1" x14ac:dyDescent="0.25">
      <c r="A50" s="2531">
        <v>38718</v>
      </c>
      <c r="B50" s="2541">
        <v>21</v>
      </c>
      <c r="C50" s="2538">
        <v>1982.3</v>
      </c>
      <c r="D50" s="2538">
        <v>1012.04</v>
      </c>
      <c r="E50" s="2539">
        <v>178.52</v>
      </c>
      <c r="F50" s="2535">
        <v>816.24</v>
      </c>
      <c r="G50" s="2536">
        <v>19067</v>
      </c>
      <c r="H50" s="2537">
        <v>700</v>
      </c>
    </row>
    <row r="51" spans="1:8" ht="12.75" hidden="1" customHeight="1" x14ac:dyDescent="0.25">
      <c r="A51" s="2531">
        <v>38749</v>
      </c>
      <c r="B51" s="2541">
        <v>19</v>
      </c>
      <c r="C51" s="2538">
        <v>2028.15</v>
      </c>
      <c r="D51" s="2538">
        <v>1033.42</v>
      </c>
      <c r="E51" s="2539">
        <v>183.78</v>
      </c>
      <c r="F51" s="2535">
        <v>834.57</v>
      </c>
      <c r="G51" s="2536">
        <v>21168</v>
      </c>
      <c r="H51" s="2537">
        <v>865</v>
      </c>
    </row>
    <row r="52" spans="1:8" ht="12.75" hidden="1" customHeight="1" x14ac:dyDescent="0.25">
      <c r="A52" s="2531">
        <v>38777</v>
      </c>
      <c r="B52" s="2541">
        <v>22</v>
      </c>
      <c r="C52" s="2538">
        <v>2059.31</v>
      </c>
      <c r="D52" s="2538">
        <v>1047.3599999999999</v>
      </c>
      <c r="E52" s="2539">
        <v>184.86</v>
      </c>
      <c r="F52" s="2535">
        <v>845.69</v>
      </c>
      <c r="G52" s="2536">
        <v>12508</v>
      </c>
      <c r="H52" s="2537">
        <v>684</v>
      </c>
    </row>
    <row r="53" spans="1:8" ht="12.75" hidden="1" customHeight="1" x14ac:dyDescent="0.25">
      <c r="A53" s="2531">
        <v>38808</v>
      </c>
      <c r="B53" s="2541">
        <v>20</v>
      </c>
      <c r="C53" s="2538">
        <v>2044.66</v>
      </c>
      <c r="D53" s="2538">
        <v>1037.69</v>
      </c>
      <c r="E53" s="2539">
        <v>181.23</v>
      </c>
      <c r="F53" s="2535">
        <v>833.78</v>
      </c>
      <c r="G53" s="2536">
        <v>10726</v>
      </c>
      <c r="H53" s="2537">
        <v>631</v>
      </c>
    </row>
    <row r="54" spans="1:8" ht="12.75" hidden="1" customHeight="1" x14ac:dyDescent="0.25">
      <c r="A54" s="2531">
        <v>38838</v>
      </c>
      <c r="B54" s="2541">
        <v>22</v>
      </c>
      <c r="C54" s="2538">
        <v>2038.16</v>
      </c>
      <c r="D54" s="2538">
        <v>1034.25</v>
      </c>
      <c r="E54" s="2539">
        <v>180.08</v>
      </c>
      <c r="F54" s="2535">
        <v>828.41</v>
      </c>
      <c r="G54" s="2536">
        <v>13755.8</v>
      </c>
      <c r="H54" s="2537">
        <v>386</v>
      </c>
    </row>
    <row r="55" spans="1:8" ht="12.75" hidden="1" customHeight="1" x14ac:dyDescent="0.25">
      <c r="A55" s="2531">
        <v>38869</v>
      </c>
      <c r="B55" s="2541">
        <v>22</v>
      </c>
      <c r="C55" s="2538">
        <v>2023.92</v>
      </c>
      <c r="D55" s="2538">
        <v>1026.75</v>
      </c>
      <c r="E55" s="2539">
        <v>178.23</v>
      </c>
      <c r="F55" s="2535">
        <v>818.95</v>
      </c>
      <c r="G55" s="2536">
        <v>15269</v>
      </c>
      <c r="H55" s="2537">
        <v>1054</v>
      </c>
    </row>
    <row r="56" spans="1:8" ht="12.75" hidden="1" customHeight="1" x14ac:dyDescent="0.25">
      <c r="A56" s="2531">
        <v>38899</v>
      </c>
      <c r="B56" s="2541">
        <v>21</v>
      </c>
      <c r="C56" s="2538">
        <v>2110.1</v>
      </c>
      <c r="D56" s="2538">
        <v>1060.6300000000001</v>
      </c>
      <c r="E56" s="2539">
        <v>187</v>
      </c>
      <c r="F56" s="2535">
        <v>852.36</v>
      </c>
      <c r="G56" s="2536">
        <v>18819</v>
      </c>
      <c r="H56" s="2537">
        <v>425.6</v>
      </c>
    </row>
    <row r="57" spans="1:8" ht="12.75" hidden="1" customHeight="1" x14ac:dyDescent="0.25">
      <c r="A57" s="2531">
        <v>38930</v>
      </c>
      <c r="B57" s="2541">
        <v>21</v>
      </c>
      <c r="C57" s="2538">
        <v>2223.5500000000002</v>
      </c>
      <c r="D57" s="2538">
        <v>1089.49</v>
      </c>
      <c r="E57" s="2539">
        <v>195.58</v>
      </c>
      <c r="F57" s="2535">
        <v>890.52</v>
      </c>
      <c r="G57" s="2536">
        <v>14331</v>
      </c>
      <c r="H57" s="2537">
        <v>794</v>
      </c>
    </row>
    <row r="58" spans="1:8" ht="12.75" hidden="1" customHeight="1" x14ac:dyDescent="0.25">
      <c r="A58" s="2531">
        <v>38961</v>
      </c>
      <c r="B58" s="2541">
        <v>21</v>
      </c>
      <c r="C58" s="2538">
        <v>2394.35</v>
      </c>
      <c r="D58" s="2538">
        <v>1154.33</v>
      </c>
      <c r="E58" s="2539">
        <v>207.36</v>
      </c>
      <c r="F58" s="2535">
        <v>957.06</v>
      </c>
      <c r="G58" s="2536">
        <v>16903.900000000001</v>
      </c>
      <c r="H58" s="2537">
        <v>622.79999999999995</v>
      </c>
    </row>
    <row r="59" spans="1:8" ht="12.75" hidden="1" customHeight="1" x14ac:dyDescent="0.25">
      <c r="A59" s="2531">
        <v>38991</v>
      </c>
      <c r="B59" s="2541">
        <v>21</v>
      </c>
      <c r="C59" s="2538">
        <v>2631.06</v>
      </c>
      <c r="D59" s="2538">
        <v>1259.0899999999999</v>
      </c>
      <c r="E59" s="2539">
        <v>228.19</v>
      </c>
      <c r="F59" s="2535">
        <v>1046.08</v>
      </c>
      <c r="G59" s="2536">
        <v>17704</v>
      </c>
      <c r="H59" s="2537">
        <v>551.31799999999998</v>
      </c>
    </row>
    <row r="60" spans="1:8" ht="12.75" hidden="1" customHeight="1" x14ac:dyDescent="0.25">
      <c r="A60" s="2531">
        <v>39022</v>
      </c>
      <c r="B60" s="2541">
        <v>21</v>
      </c>
      <c r="C60" s="2538">
        <v>2979.76</v>
      </c>
      <c r="D60" s="2538">
        <v>1412.8</v>
      </c>
      <c r="E60" s="2539">
        <v>255.29</v>
      </c>
      <c r="F60" s="2535">
        <v>1181.17</v>
      </c>
      <c r="G60" s="2536">
        <v>24762</v>
      </c>
      <c r="H60" s="2537">
        <v>771</v>
      </c>
    </row>
    <row r="61" spans="1:8" ht="12.75" hidden="1" customHeight="1" x14ac:dyDescent="0.25">
      <c r="A61" s="2531">
        <v>39052</v>
      </c>
      <c r="B61" s="2541">
        <v>20</v>
      </c>
      <c r="C61" s="2538">
        <v>3028.73</v>
      </c>
      <c r="D61" s="2538">
        <v>1426.82</v>
      </c>
      <c r="E61" s="2539">
        <v>259.47000000000003</v>
      </c>
      <c r="F61" s="2535">
        <v>1193.69</v>
      </c>
      <c r="G61" s="2536">
        <v>105922</v>
      </c>
      <c r="H61" s="2537">
        <v>3221</v>
      </c>
    </row>
    <row r="62" spans="1:8" ht="12.75" hidden="1" customHeight="1" x14ac:dyDescent="0.25">
      <c r="A62" s="2531">
        <v>39083</v>
      </c>
      <c r="B62" s="2541">
        <v>21</v>
      </c>
      <c r="C62" s="2538">
        <v>3244.01</v>
      </c>
      <c r="D62" s="2538">
        <v>1515.07</v>
      </c>
      <c r="E62" s="2539">
        <v>281.14999999999998</v>
      </c>
      <c r="F62" s="2535">
        <v>1276.51</v>
      </c>
      <c r="G62" s="2536">
        <v>25890</v>
      </c>
      <c r="H62" s="2537">
        <v>686.3</v>
      </c>
    </row>
    <row r="63" spans="1:8" ht="12.75" hidden="1" customHeight="1" x14ac:dyDescent="0.25">
      <c r="A63" s="2531">
        <v>39114</v>
      </c>
      <c r="B63" s="2541">
        <v>18</v>
      </c>
      <c r="C63" s="2538">
        <v>3265.93</v>
      </c>
      <c r="D63" s="2538">
        <v>1534.24</v>
      </c>
      <c r="E63" s="2539">
        <v>286.47000000000003</v>
      </c>
      <c r="F63" s="2535">
        <v>1284.03</v>
      </c>
      <c r="G63" s="2536">
        <v>215289.557</v>
      </c>
      <c r="H63" s="2537">
        <v>4616.0870000000004</v>
      </c>
    </row>
    <row r="64" spans="1:8" ht="12.75" hidden="1" customHeight="1" x14ac:dyDescent="0.25">
      <c r="A64" s="2531">
        <v>39142</v>
      </c>
      <c r="B64" s="2541">
        <v>20</v>
      </c>
      <c r="C64" s="2538">
        <v>3327.8</v>
      </c>
      <c r="D64" s="2538">
        <v>1591.49</v>
      </c>
      <c r="E64" s="2539">
        <v>294.11</v>
      </c>
      <c r="F64" s="2535">
        <v>1305.58</v>
      </c>
      <c r="G64" s="2536">
        <v>20607.429</v>
      </c>
      <c r="H64" s="2537">
        <v>529.08500000000004</v>
      </c>
    </row>
    <row r="65" spans="1:8" ht="12.75" hidden="1" customHeight="1" x14ac:dyDescent="0.25">
      <c r="A65" s="2531">
        <v>39173</v>
      </c>
      <c r="B65" s="2541">
        <v>21</v>
      </c>
      <c r="C65" s="2538">
        <v>3444.42</v>
      </c>
      <c r="D65" s="2538">
        <v>1669.21</v>
      </c>
      <c r="E65" s="2539">
        <v>304.26</v>
      </c>
      <c r="F65" s="2535">
        <v>1345.27</v>
      </c>
      <c r="G65" s="2536">
        <v>27817</v>
      </c>
      <c r="H65" s="2537">
        <v>684</v>
      </c>
    </row>
    <row r="66" spans="1:8" ht="12.75" hidden="1" customHeight="1" x14ac:dyDescent="0.25">
      <c r="A66" s="2531">
        <v>39203</v>
      </c>
      <c r="B66" s="2541">
        <v>22</v>
      </c>
      <c r="C66" s="2538">
        <v>3513.32</v>
      </c>
      <c r="D66" s="2538">
        <v>1730.77</v>
      </c>
      <c r="E66" s="2539">
        <v>317.95</v>
      </c>
      <c r="F66" s="2535">
        <v>1369.27</v>
      </c>
      <c r="G66" s="2536">
        <v>31129.279999999999</v>
      </c>
      <c r="H66" s="2537">
        <v>636.38300000000004</v>
      </c>
    </row>
    <row r="67" spans="1:8" ht="12.75" hidden="1" customHeight="1" x14ac:dyDescent="0.25">
      <c r="A67" s="2531">
        <v>39234</v>
      </c>
      <c r="B67" s="2541">
        <v>21</v>
      </c>
      <c r="C67" s="2538">
        <v>3698.34</v>
      </c>
      <c r="D67" s="2538">
        <v>1811.6</v>
      </c>
      <c r="E67" s="2539">
        <v>327.11</v>
      </c>
      <c r="F67" s="2535">
        <v>1386.03</v>
      </c>
      <c r="G67" s="2536">
        <v>28688</v>
      </c>
      <c r="H67" s="2537">
        <v>641.274</v>
      </c>
    </row>
    <row r="68" spans="1:8" ht="12.75" hidden="1" customHeight="1" x14ac:dyDescent="0.25">
      <c r="A68" s="2531">
        <v>39264</v>
      </c>
      <c r="B68" s="2541">
        <v>22</v>
      </c>
      <c r="C68" s="2538">
        <v>3758.4</v>
      </c>
      <c r="D68" s="2538">
        <v>1851.74</v>
      </c>
      <c r="E68" s="2539">
        <v>347.12</v>
      </c>
      <c r="F68" s="2535">
        <v>1457.49</v>
      </c>
      <c r="G68" s="2536">
        <v>19415.598000000002</v>
      </c>
      <c r="H68" s="2537">
        <v>436.88600000000002</v>
      </c>
    </row>
    <row r="69" spans="1:8" ht="12.75" hidden="1" customHeight="1" x14ac:dyDescent="0.25">
      <c r="A69" s="2531">
        <v>39295</v>
      </c>
      <c r="B69" s="2541">
        <v>23</v>
      </c>
      <c r="C69" s="2538">
        <v>3823.44</v>
      </c>
      <c r="D69" s="2538">
        <v>1909.21</v>
      </c>
      <c r="E69" s="2539">
        <v>356.91</v>
      </c>
      <c r="F69" s="2535">
        <v>1480.6</v>
      </c>
      <c r="G69" s="2536">
        <v>21702</v>
      </c>
      <c r="H69" s="2537">
        <v>625</v>
      </c>
    </row>
    <row r="70" spans="1:8" ht="12.75" hidden="1" customHeight="1" x14ac:dyDescent="0.25">
      <c r="A70" s="2531">
        <v>39326</v>
      </c>
      <c r="B70" s="2541">
        <v>20</v>
      </c>
      <c r="C70" s="2538">
        <v>3848.39</v>
      </c>
      <c r="D70" s="2538">
        <v>1928.04</v>
      </c>
      <c r="E70" s="2539">
        <v>362</v>
      </c>
      <c r="F70" s="2535">
        <v>1484.38</v>
      </c>
      <c r="G70" s="2536">
        <v>26549.976999999999</v>
      </c>
      <c r="H70" s="2537">
        <v>566.15899999999999</v>
      </c>
    </row>
    <row r="71" spans="1:8" ht="12.75" hidden="1" customHeight="1" x14ac:dyDescent="0.25">
      <c r="A71" s="2531">
        <v>39356</v>
      </c>
      <c r="B71" s="2541">
        <v>23</v>
      </c>
      <c r="C71" s="2538">
        <v>4289.03</v>
      </c>
      <c r="D71" s="2538">
        <v>2182.33</v>
      </c>
      <c r="E71" s="2539">
        <v>409.25</v>
      </c>
      <c r="F71" s="2535">
        <v>1644.98</v>
      </c>
      <c r="G71" s="2536">
        <v>49955.307999999997</v>
      </c>
      <c r="H71" s="2537">
        <v>806.62400000000002</v>
      </c>
    </row>
    <row r="72" spans="1:8" ht="12.75" hidden="1" customHeight="1" x14ac:dyDescent="0.25">
      <c r="A72" s="2531">
        <v>39387</v>
      </c>
      <c r="B72" s="2541">
        <v>19</v>
      </c>
      <c r="C72" s="2538">
        <v>4729.45</v>
      </c>
      <c r="D72" s="2538">
        <v>2423.71</v>
      </c>
      <c r="E72" s="2539">
        <v>464.41</v>
      </c>
      <c r="F72" s="2535">
        <v>1809.61</v>
      </c>
      <c r="G72" s="2536">
        <v>66924.271999999997</v>
      </c>
      <c r="H72" s="2537">
        <v>1736.2529999999999</v>
      </c>
    </row>
    <row r="73" spans="1:8" ht="12.75" hidden="1" customHeight="1" x14ac:dyDescent="0.25">
      <c r="A73" s="2531">
        <v>39417</v>
      </c>
      <c r="B73" s="2541">
        <v>20</v>
      </c>
      <c r="C73" s="2538">
        <v>4779.3615000000009</v>
      </c>
      <c r="D73" s="2538">
        <v>2506.6840000000002</v>
      </c>
      <c r="E73" s="2539">
        <v>468.03199999999998</v>
      </c>
      <c r="F73" s="2535">
        <v>1819.6895</v>
      </c>
      <c r="G73" s="2536">
        <v>62188</v>
      </c>
      <c r="H73" s="2537">
        <v>1041</v>
      </c>
    </row>
    <row r="74" spans="1:8" ht="12.75" hidden="1" customHeight="1" x14ac:dyDescent="0.25">
      <c r="A74" s="2531">
        <v>39448</v>
      </c>
      <c r="B74" s="2541">
        <v>20</v>
      </c>
      <c r="C74" s="2538">
        <v>5097.03</v>
      </c>
      <c r="D74" s="2538">
        <v>2739.86</v>
      </c>
      <c r="E74" s="2539">
        <v>505.55</v>
      </c>
      <c r="F74" s="2535">
        <v>1938.86</v>
      </c>
      <c r="G74" s="2536">
        <v>52533</v>
      </c>
      <c r="H74" s="2537">
        <v>1097</v>
      </c>
    </row>
    <row r="75" spans="1:8" ht="12.75" hidden="1" customHeight="1" x14ac:dyDescent="0.25">
      <c r="A75" s="2531">
        <v>39479</v>
      </c>
      <c r="B75" s="2541">
        <v>19</v>
      </c>
      <c r="C75" s="2538">
        <v>5334.6215789473672</v>
      </c>
      <c r="D75" s="2538">
        <v>2906.4263157894734</v>
      </c>
      <c r="E75" s="2539">
        <v>523.21421052631592</v>
      </c>
      <c r="F75" s="2535">
        <v>2028.65</v>
      </c>
      <c r="G75" s="2536">
        <v>65724</v>
      </c>
      <c r="H75" s="2537">
        <v>870</v>
      </c>
    </row>
    <row r="76" spans="1:8" ht="12.75" hidden="1" customHeight="1" x14ac:dyDescent="0.25">
      <c r="A76" s="2531">
        <v>39508</v>
      </c>
      <c r="B76" s="2541">
        <v>19</v>
      </c>
      <c r="C76" s="2538">
        <v>5047.18</v>
      </c>
      <c r="D76" s="2538">
        <v>2897.84</v>
      </c>
      <c r="E76" s="2539">
        <v>486.33</v>
      </c>
      <c r="F76" s="2535">
        <v>1916.63</v>
      </c>
      <c r="G76" s="2536">
        <v>50776</v>
      </c>
      <c r="H76" s="2537">
        <v>854</v>
      </c>
    </row>
    <row r="77" spans="1:8" ht="12.75" hidden="1" customHeight="1" x14ac:dyDescent="0.25">
      <c r="A77" s="2531">
        <v>39539</v>
      </c>
      <c r="B77" s="2541">
        <v>21</v>
      </c>
      <c r="C77" s="2538">
        <v>4752.76</v>
      </c>
      <c r="D77" s="2538">
        <v>2815.46</v>
      </c>
      <c r="E77" s="2539">
        <v>446.57</v>
      </c>
      <c r="F77" s="2535">
        <v>1796.01</v>
      </c>
      <c r="G77" s="2536">
        <v>36358</v>
      </c>
      <c r="H77" s="2537">
        <v>1091</v>
      </c>
    </row>
    <row r="78" spans="1:8" ht="12.75" hidden="1" customHeight="1" x14ac:dyDescent="0.25">
      <c r="A78" s="2531">
        <v>39569</v>
      </c>
      <c r="B78" s="2541">
        <v>21</v>
      </c>
      <c r="C78" s="2538">
        <v>4960.6499999999996</v>
      </c>
      <c r="D78" s="2538">
        <v>2800.19</v>
      </c>
      <c r="E78" s="2539">
        <v>471.43</v>
      </c>
      <c r="F78" s="2535">
        <v>1870.7</v>
      </c>
      <c r="G78" s="2536">
        <v>56054</v>
      </c>
      <c r="H78" s="2537">
        <v>1132</v>
      </c>
    </row>
    <row r="79" spans="1:8" ht="12.75" hidden="1" customHeight="1" x14ac:dyDescent="0.25">
      <c r="A79" s="2531">
        <v>39600</v>
      </c>
      <c r="B79" s="2541">
        <v>21</v>
      </c>
      <c r="C79" s="2538">
        <v>4966.8900000000003</v>
      </c>
      <c r="D79" s="2538">
        <v>2797.4</v>
      </c>
      <c r="E79" s="2539">
        <v>469.24</v>
      </c>
      <c r="F79" s="2535">
        <v>1871.83</v>
      </c>
      <c r="G79" s="2536">
        <v>70459</v>
      </c>
      <c r="H79" s="2537">
        <v>1700</v>
      </c>
    </row>
    <row r="80" spans="1:8" ht="12.75" hidden="1" customHeight="1" x14ac:dyDescent="0.25">
      <c r="A80" s="2531">
        <v>39630</v>
      </c>
      <c r="B80" s="2541">
        <v>23</v>
      </c>
      <c r="C80" s="2538">
        <v>4557.3900000000003</v>
      </c>
      <c r="D80" s="2538">
        <v>2626.4</v>
      </c>
      <c r="E80" s="2539">
        <v>420.36</v>
      </c>
      <c r="F80" s="2535">
        <v>1709.9</v>
      </c>
      <c r="G80" s="2536">
        <v>25202</v>
      </c>
      <c r="H80" s="2537">
        <v>876</v>
      </c>
    </row>
    <row r="81" spans="1:8" ht="12.75" hidden="1" customHeight="1" x14ac:dyDescent="0.25">
      <c r="A81" s="2531">
        <v>39661</v>
      </c>
      <c r="B81" s="2541">
        <v>20</v>
      </c>
      <c r="C81" s="2538">
        <v>4564.1099999999997</v>
      </c>
      <c r="D81" s="2538">
        <v>2550.79</v>
      </c>
      <c r="E81" s="2539">
        <v>418.64</v>
      </c>
      <c r="F81" s="2535">
        <v>1708.4</v>
      </c>
      <c r="G81" s="2536">
        <v>43094</v>
      </c>
      <c r="H81" s="2537">
        <v>705</v>
      </c>
    </row>
    <row r="82" spans="1:8" ht="12.75" hidden="1" customHeight="1" x14ac:dyDescent="0.25">
      <c r="A82" s="2531">
        <v>39699</v>
      </c>
      <c r="B82" s="2541">
        <v>21</v>
      </c>
      <c r="C82" s="2538">
        <v>4369.83</v>
      </c>
      <c r="D82" s="2538">
        <v>2326.5700000000002</v>
      </c>
      <c r="E82" s="2539">
        <v>393.49</v>
      </c>
      <c r="F82" s="2535">
        <v>1630.66</v>
      </c>
      <c r="G82" s="2536">
        <v>37203</v>
      </c>
      <c r="H82" s="2537">
        <v>504</v>
      </c>
    </row>
    <row r="83" spans="1:8" ht="12.75" hidden="1" customHeight="1" x14ac:dyDescent="0.25">
      <c r="A83" s="2531">
        <v>39729</v>
      </c>
      <c r="B83" s="2541">
        <v>21</v>
      </c>
      <c r="C83" s="2538">
        <v>3873.6</v>
      </c>
      <c r="D83" s="2538">
        <v>1976.09</v>
      </c>
      <c r="E83" s="2539">
        <v>339.74</v>
      </c>
      <c r="F83" s="2535">
        <v>1434.25</v>
      </c>
      <c r="G83" s="2536">
        <v>45100</v>
      </c>
      <c r="H83" s="2537">
        <v>902</v>
      </c>
    </row>
    <row r="84" spans="1:8" ht="12.75" hidden="1" customHeight="1" x14ac:dyDescent="0.25">
      <c r="A84" s="2531">
        <v>39760</v>
      </c>
      <c r="B84" s="2541">
        <v>20</v>
      </c>
      <c r="C84" s="2538">
        <v>3431.06</v>
      </c>
      <c r="D84" s="2538">
        <v>1653.51</v>
      </c>
      <c r="E84" s="2539">
        <v>289.25450000000001</v>
      </c>
      <c r="F84" s="2535">
        <v>1266.8094999999998</v>
      </c>
      <c r="G84" s="2536">
        <v>40288</v>
      </c>
      <c r="H84" s="2537">
        <v>766</v>
      </c>
    </row>
    <row r="85" spans="1:8" ht="12.75" hidden="1" customHeight="1" x14ac:dyDescent="0.25">
      <c r="A85" s="2531">
        <v>39790</v>
      </c>
      <c r="B85" s="2541">
        <v>22</v>
      </c>
      <c r="C85" s="2538">
        <v>3220.7404545454551</v>
      </c>
      <c r="D85" s="2538">
        <v>1551.9959090909092</v>
      </c>
      <c r="E85" s="2539">
        <v>266.05318181818183</v>
      </c>
      <c r="F85" s="2535">
        <v>1179.2677272727271</v>
      </c>
      <c r="G85" s="2536">
        <v>38757</v>
      </c>
      <c r="H85" s="2537">
        <v>674</v>
      </c>
    </row>
    <row r="86" spans="1:8" ht="12.75" hidden="1" customHeight="1" x14ac:dyDescent="0.25">
      <c r="A86" s="2531">
        <v>39821</v>
      </c>
      <c r="B86" s="2541">
        <v>19</v>
      </c>
      <c r="C86" s="2538">
        <v>3205.9642105263156</v>
      </c>
      <c r="D86" s="2538">
        <v>1528.0031578947367</v>
      </c>
      <c r="E86" s="2539">
        <v>265.43842105263167</v>
      </c>
      <c r="F86" s="2535">
        <v>1171.0794736842101</v>
      </c>
      <c r="G86" s="2536">
        <v>14198</v>
      </c>
      <c r="H86" s="2537">
        <v>370</v>
      </c>
    </row>
    <row r="87" spans="1:8" ht="12.75" hidden="1" customHeight="1" x14ac:dyDescent="0.25">
      <c r="A87" s="2531">
        <v>39852</v>
      </c>
      <c r="B87" s="2541">
        <v>19</v>
      </c>
      <c r="C87" s="2538">
        <v>2771.1478947368423</v>
      </c>
      <c r="D87" s="2538">
        <v>1286.3705263157894</v>
      </c>
      <c r="E87" s="2539">
        <v>219.57157894736847</v>
      </c>
      <c r="F87" s="2535">
        <v>1011.6305263157897</v>
      </c>
      <c r="G87" s="2536">
        <v>30908</v>
      </c>
      <c r="H87" s="2537">
        <v>664</v>
      </c>
    </row>
    <row r="88" spans="1:8" ht="12.75" hidden="1" customHeight="1" x14ac:dyDescent="0.25">
      <c r="A88" s="2531">
        <v>39880</v>
      </c>
      <c r="B88" s="2541">
        <v>20</v>
      </c>
      <c r="C88" s="2538">
        <v>2673.8294999999994</v>
      </c>
      <c r="D88" s="2538">
        <v>1220.9910000000002</v>
      </c>
      <c r="E88" s="2539">
        <v>210.45700000000005</v>
      </c>
      <c r="F88" s="2535">
        <v>974.81600000000003</v>
      </c>
      <c r="G88" s="2536">
        <v>22700</v>
      </c>
      <c r="H88" s="2537">
        <v>594</v>
      </c>
    </row>
    <row r="89" spans="1:8" ht="12.75" hidden="1" customHeight="1" x14ac:dyDescent="0.25">
      <c r="A89" s="2531">
        <v>39911</v>
      </c>
      <c r="B89" s="2541">
        <v>22</v>
      </c>
      <c r="C89" s="2538">
        <v>3146.7736363636359</v>
      </c>
      <c r="D89" s="2538">
        <v>1446.2295454545456</v>
      </c>
      <c r="E89" s="2539">
        <v>250.3868181818182</v>
      </c>
      <c r="F89" s="2535">
        <v>1141.6222727272725</v>
      </c>
      <c r="G89" s="2536">
        <v>61733</v>
      </c>
      <c r="H89" s="2537">
        <v>1170</v>
      </c>
    </row>
    <row r="90" spans="1:8" ht="12.75" hidden="1" customHeight="1" x14ac:dyDescent="0.25">
      <c r="A90" s="2531">
        <v>39941</v>
      </c>
      <c r="B90" s="2541">
        <v>20</v>
      </c>
      <c r="C90" s="2538">
        <v>3297.8479999999995</v>
      </c>
      <c r="D90" s="2538">
        <v>1537.1479999999999</v>
      </c>
      <c r="E90" s="2539">
        <v>263.45</v>
      </c>
      <c r="F90" s="2535">
        <v>1194.3605</v>
      </c>
      <c r="G90" s="2536">
        <v>64090</v>
      </c>
      <c r="H90" s="2537">
        <v>1116</v>
      </c>
    </row>
    <row r="91" spans="1:8" ht="12.75" hidden="1" customHeight="1" x14ac:dyDescent="0.25">
      <c r="A91" s="2531">
        <v>39972</v>
      </c>
      <c r="B91" s="2541">
        <v>22</v>
      </c>
      <c r="C91" s="2538">
        <v>3903.7250000000004</v>
      </c>
      <c r="D91" s="2538">
        <v>1846.6913636363633</v>
      </c>
      <c r="E91" s="2539">
        <v>319.95227272727271</v>
      </c>
      <c r="F91" s="2535">
        <v>1412.1186363636361</v>
      </c>
      <c r="G91" s="2536">
        <v>54702</v>
      </c>
      <c r="H91" s="2537">
        <v>918</v>
      </c>
    </row>
    <row r="92" spans="1:8" ht="12.75" hidden="1" customHeight="1" x14ac:dyDescent="0.25">
      <c r="A92" s="2531">
        <v>40002</v>
      </c>
      <c r="B92" s="2541">
        <v>23</v>
      </c>
      <c r="C92" s="2538">
        <v>3914.88</v>
      </c>
      <c r="D92" s="2538">
        <v>1869.76</v>
      </c>
      <c r="E92" s="2539">
        <v>318.86</v>
      </c>
      <c r="F92" s="2535">
        <v>1408.19</v>
      </c>
      <c r="G92" s="2536">
        <v>29655</v>
      </c>
      <c r="H92" s="2537">
        <v>919</v>
      </c>
    </row>
    <row r="93" spans="1:8" ht="12.75" hidden="1" customHeight="1" x14ac:dyDescent="0.25">
      <c r="A93" s="2531">
        <v>40033</v>
      </c>
      <c r="B93" s="2541">
        <v>20</v>
      </c>
      <c r="C93" s="2538">
        <v>4160.22</v>
      </c>
      <c r="D93" s="2538">
        <v>2008.75</v>
      </c>
      <c r="E93" s="2539">
        <v>335.63</v>
      </c>
      <c r="F93" s="2535">
        <v>1493.15</v>
      </c>
      <c r="G93" s="2536">
        <v>36738</v>
      </c>
      <c r="H93" s="2537">
        <v>822</v>
      </c>
    </row>
    <row r="94" spans="1:8" ht="12.75" hidden="1" customHeight="1" x14ac:dyDescent="0.25">
      <c r="A94" s="2531">
        <v>40064</v>
      </c>
      <c r="B94" s="2541">
        <v>21</v>
      </c>
      <c r="C94" s="2538">
        <v>4464.2119047619053</v>
      </c>
      <c r="D94" s="2538">
        <v>2197.2742857142857</v>
      </c>
      <c r="E94" s="2539">
        <v>362.01428571428568</v>
      </c>
      <c r="F94" s="2535">
        <v>1597.3671428571431</v>
      </c>
      <c r="G94" s="2536">
        <v>42226</v>
      </c>
      <c r="H94" s="2537">
        <v>863</v>
      </c>
    </row>
    <row r="95" spans="1:8" ht="12.75" hidden="1" customHeight="1" x14ac:dyDescent="0.25">
      <c r="A95" s="2531">
        <v>40094</v>
      </c>
      <c r="B95" s="2541">
        <v>22</v>
      </c>
      <c r="C95" s="2538">
        <v>4767.124545454546</v>
      </c>
      <c r="D95" s="2538">
        <v>2403.7390909090905</v>
      </c>
      <c r="E95" s="2539">
        <v>381.49681818181813</v>
      </c>
      <c r="F95" s="2535">
        <v>1696.5281818181816</v>
      </c>
      <c r="G95" s="2536">
        <v>43510</v>
      </c>
      <c r="H95" s="2537">
        <v>769</v>
      </c>
    </row>
    <row r="96" spans="1:8" ht="12.75" hidden="1" customHeight="1" x14ac:dyDescent="0.25">
      <c r="A96" s="2531">
        <v>40125</v>
      </c>
      <c r="B96" s="2541">
        <v>20</v>
      </c>
      <c r="C96" s="2538">
        <v>4721.5674129955196</v>
      </c>
      <c r="D96" s="2538">
        <v>2406.3637595919799</v>
      </c>
      <c r="E96" s="2539">
        <v>372.11362115828592</v>
      </c>
      <c r="F96" s="2535">
        <v>1677.3474031503495</v>
      </c>
      <c r="G96" s="2536">
        <v>40743</v>
      </c>
      <c r="H96" s="2537">
        <v>877</v>
      </c>
    </row>
    <row r="97" spans="1:8" ht="12.75" hidden="1" customHeight="1" x14ac:dyDescent="0.25">
      <c r="A97" s="2531">
        <v>40155</v>
      </c>
      <c r="B97" s="2541">
        <v>22</v>
      </c>
      <c r="C97" s="2538">
        <v>4701.4132797052725</v>
      </c>
      <c r="D97" s="2538">
        <v>2446.8369212574939</v>
      </c>
      <c r="E97" s="2539">
        <v>362.67871098361297</v>
      </c>
      <c r="F97" s="2535">
        <v>1657.6934882367291</v>
      </c>
      <c r="G97" s="2536">
        <v>56531</v>
      </c>
      <c r="H97" s="2537">
        <v>1654</v>
      </c>
    </row>
    <row r="98" spans="1:8" ht="12.75" hidden="1" customHeight="1" x14ac:dyDescent="0.25">
      <c r="A98" s="2531">
        <v>40186</v>
      </c>
      <c r="B98" s="2541">
        <v>20</v>
      </c>
      <c r="C98" s="2538">
        <v>4827.1281697691684</v>
      </c>
      <c r="D98" s="2538">
        <v>2475.0554744435585</v>
      </c>
      <c r="E98" s="2539">
        <v>365.83203606426071</v>
      </c>
      <c r="F98" s="2535">
        <v>1700.434026533318</v>
      </c>
      <c r="G98" s="2536">
        <v>38064</v>
      </c>
      <c r="H98" s="2537">
        <v>1413</v>
      </c>
    </row>
    <row r="99" spans="1:8" ht="12.75" hidden="1" customHeight="1" x14ac:dyDescent="0.25">
      <c r="A99" s="2531">
        <v>40217</v>
      </c>
      <c r="B99" s="2541">
        <v>18</v>
      </c>
      <c r="C99" s="2538">
        <v>4805.5193926340053</v>
      </c>
      <c r="D99" s="2538">
        <v>2430.7307198612152</v>
      </c>
      <c r="E99" s="2539">
        <v>353.9740535310724</v>
      </c>
      <c r="F99" s="2535">
        <v>1692.2094895967871</v>
      </c>
      <c r="G99" s="2536">
        <v>40847</v>
      </c>
      <c r="H99" s="2537">
        <v>785</v>
      </c>
    </row>
    <row r="100" spans="1:8" ht="12.75" hidden="1" customHeight="1" x14ac:dyDescent="0.25">
      <c r="A100" s="2531">
        <v>40245</v>
      </c>
      <c r="B100" s="2541">
        <v>21</v>
      </c>
      <c r="C100" s="2538">
        <v>4674.8081776468707</v>
      </c>
      <c r="D100" s="2538">
        <v>2350.0572374430562</v>
      </c>
      <c r="E100" s="2539">
        <v>341.97600536861296</v>
      </c>
      <c r="F100" s="2535">
        <v>1643.7926014056338</v>
      </c>
      <c r="G100" s="2536">
        <v>82793</v>
      </c>
      <c r="H100" s="2537">
        <v>4025</v>
      </c>
    </row>
    <row r="101" spans="1:8" ht="12.75" hidden="1" customHeight="1" x14ac:dyDescent="0.25">
      <c r="A101" s="2531">
        <v>40276</v>
      </c>
      <c r="B101" s="2541">
        <v>22</v>
      </c>
      <c r="C101" s="2538">
        <v>4760.5342160712489</v>
      </c>
      <c r="D101" s="2538">
        <v>2382.7889710460195</v>
      </c>
      <c r="E101" s="2539">
        <v>345.60349215515083</v>
      </c>
      <c r="F101" s="2535">
        <v>1668.8078676625278</v>
      </c>
      <c r="G101" s="2536">
        <v>54778</v>
      </c>
      <c r="H101" s="2537">
        <v>1748</v>
      </c>
    </row>
    <row r="102" spans="1:8" ht="12.75" hidden="1" customHeight="1" x14ac:dyDescent="0.25">
      <c r="A102" s="2531">
        <v>40306</v>
      </c>
      <c r="B102" s="2541">
        <v>20</v>
      </c>
      <c r="C102" s="2538">
        <v>4662.6628687485299</v>
      </c>
      <c r="D102" s="2538">
        <v>2210.6989462763413</v>
      </c>
      <c r="E102" s="2539">
        <v>332.38117521174797</v>
      </c>
      <c r="F102" s="2535">
        <v>1631.7926129041973</v>
      </c>
      <c r="G102" s="2536">
        <v>67156</v>
      </c>
      <c r="H102" s="2537">
        <v>868</v>
      </c>
    </row>
    <row r="103" spans="1:8" ht="12.75" hidden="1" customHeight="1" x14ac:dyDescent="0.25">
      <c r="A103" s="2531">
        <v>40337</v>
      </c>
      <c r="B103" s="2541">
        <v>22</v>
      </c>
      <c r="C103" s="2538">
        <v>4672.8805318184213</v>
      </c>
      <c r="D103" s="2538">
        <v>2190.7194830182489</v>
      </c>
      <c r="E103" s="2539">
        <v>331.08397814321273</v>
      </c>
      <c r="F103" s="2535">
        <v>1632.9807664416192</v>
      </c>
      <c r="G103" s="2536">
        <v>32840</v>
      </c>
      <c r="H103" s="2537">
        <v>564</v>
      </c>
    </row>
    <row r="104" spans="1:8" ht="21.75" hidden="1" customHeight="1" x14ac:dyDescent="0.25">
      <c r="A104" s="2544">
        <v>40367</v>
      </c>
      <c r="B104" s="2541">
        <v>22</v>
      </c>
      <c r="C104" s="2538">
        <v>4838.2017363038049</v>
      </c>
      <c r="D104" s="2538">
        <v>2387.9606222700363</v>
      </c>
      <c r="E104" s="2539">
        <v>335.74937648069584</v>
      </c>
      <c r="F104" s="2535">
        <v>1682.4248521466639</v>
      </c>
      <c r="G104" s="2536">
        <v>54326</v>
      </c>
      <c r="H104" s="2537">
        <v>2003</v>
      </c>
    </row>
    <row r="105" spans="1:8" ht="21.75" hidden="1" customHeight="1" x14ac:dyDescent="0.25">
      <c r="A105" s="2544">
        <v>40398</v>
      </c>
      <c r="B105" s="2541">
        <v>22</v>
      </c>
      <c r="C105" s="2538">
        <v>4988.2433227794754</v>
      </c>
      <c r="D105" s="2538">
        <v>2514.5728062364096</v>
      </c>
      <c r="E105" s="2539">
        <v>342.64115513215557</v>
      </c>
      <c r="F105" s="2535">
        <v>1732.0934897286488</v>
      </c>
      <c r="G105" s="2536">
        <v>27448</v>
      </c>
      <c r="H105" s="2537">
        <v>980</v>
      </c>
    </row>
    <row r="106" spans="1:8" ht="21.75" hidden="1" customHeight="1" x14ac:dyDescent="0.25">
      <c r="A106" s="2544">
        <v>40429</v>
      </c>
      <c r="B106" s="2541">
        <v>21</v>
      </c>
      <c r="C106" s="2538">
        <v>5022.4022225149456</v>
      </c>
      <c r="D106" s="2538">
        <v>2518.2450421749295</v>
      </c>
      <c r="E106" s="2539">
        <v>334.51944034010921</v>
      </c>
      <c r="F106" s="2535">
        <v>1738.0269440402251</v>
      </c>
      <c r="G106" s="2536">
        <v>43286</v>
      </c>
      <c r="H106" s="2537">
        <v>1176</v>
      </c>
    </row>
    <row r="107" spans="1:8" ht="21.75" hidden="1" customHeight="1" x14ac:dyDescent="0.25">
      <c r="A107" s="2544">
        <v>40459</v>
      </c>
      <c r="B107" s="2541">
        <v>21</v>
      </c>
      <c r="C107" s="2538">
        <v>5285.4285551968696</v>
      </c>
      <c r="D107" s="2538">
        <v>2713.2079883741744</v>
      </c>
      <c r="E107" s="2539">
        <v>348.07677117991886</v>
      </c>
      <c r="F107" s="2535">
        <v>1823.9338179872177</v>
      </c>
      <c r="G107" s="2536">
        <v>51066</v>
      </c>
      <c r="H107" s="2537">
        <v>895</v>
      </c>
    </row>
    <row r="108" spans="1:8" ht="21.75" hidden="1" customHeight="1" x14ac:dyDescent="0.25">
      <c r="A108" s="2544">
        <v>40490</v>
      </c>
      <c r="B108" s="2541">
        <v>20</v>
      </c>
      <c r="C108" s="2538">
        <v>5501.1338542679714</v>
      </c>
      <c r="D108" s="2538">
        <v>2807.6990289142145</v>
      </c>
      <c r="E108" s="2539">
        <v>361.86941521596083</v>
      </c>
      <c r="F108" s="2535">
        <v>1896.7225727265977</v>
      </c>
      <c r="G108" s="2536">
        <v>45840</v>
      </c>
      <c r="H108" s="2537">
        <v>970</v>
      </c>
    </row>
    <row r="109" spans="1:8" ht="21.75" hidden="1" customHeight="1" x14ac:dyDescent="0.25">
      <c r="A109" s="2544">
        <v>40520</v>
      </c>
      <c r="B109" s="2541">
        <v>23</v>
      </c>
      <c r="C109" s="2538">
        <v>5618.3541600930466</v>
      </c>
      <c r="D109" s="2538">
        <v>2822.6191139903472</v>
      </c>
      <c r="E109" s="2539">
        <v>366.39261578827808</v>
      </c>
      <c r="F109" s="2535">
        <v>1924.7444906555879</v>
      </c>
      <c r="G109" s="2536">
        <v>24223</v>
      </c>
      <c r="H109" s="2537">
        <v>687</v>
      </c>
    </row>
    <row r="110" spans="1:8" ht="21.75" hidden="1" customHeight="1" x14ac:dyDescent="0.25">
      <c r="A110" s="2544">
        <v>40551</v>
      </c>
      <c r="B110" s="2541">
        <v>19</v>
      </c>
      <c r="C110" s="2538">
        <v>5913.2862330420758</v>
      </c>
      <c r="D110" s="2538">
        <v>3006.7265101479898</v>
      </c>
      <c r="E110" s="2539">
        <v>385.70946088370619</v>
      </c>
      <c r="F110" s="2535">
        <v>2023.8537404096467</v>
      </c>
      <c r="G110" s="2536">
        <v>63052</v>
      </c>
      <c r="H110" s="2537">
        <v>1131</v>
      </c>
    </row>
    <row r="111" spans="1:8" ht="21.75" hidden="1" customHeight="1" x14ac:dyDescent="0.25">
      <c r="A111" s="2544">
        <v>40582</v>
      </c>
      <c r="B111" s="2541">
        <v>18</v>
      </c>
      <c r="C111" s="2538">
        <v>5971.5883042516125</v>
      </c>
      <c r="D111" s="2538">
        <v>3100.530430433852</v>
      </c>
      <c r="E111" s="2539">
        <v>388.02398015466383</v>
      </c>
      <c r="F111" s="2535">
        <v>2042.9682051176185</v>
      </c>
      <c r="G111" s="2536">
        <v>36863</v>
      </c>
      <c r="H111" s="2537">
        <v>798</v>
      </c>
    </row>
    <row r="112" spans="1:8" ht="21.75" hidden="1" customHeight="1" x14ac:dyDescent="0.25">
      <c r="A112" s="2544">
        <v>40610</v>
      </c>
      <c r="B112" s="2541">
        <v>22</v>
      </c>
      <c r="C112" s="2538">
        <v>5831.1306084196221</v>
      </c>
      <c r="D112" s="2538">
        <v>3076.7769249677276</v>
      </c>
      <c r="E112" s="2539">
        <v>375.53189619666387</v>
      </c>
      <c r="F112" s="2535">
        <v>1992.36040584489</v>
      </c>
      <c r="G112" s="2536">
        <v>32668.889211363639</v>
      </c>
      <c r="H112" s="2537">
        <v>598</v>
      </c>
    </row>
    <row r="113" spans="1:8" ht="21.75" hidden="1" customHeight="1" x14ac:dyDescent="0.25">
      <c r="A113" s="2544">
        <v>40641</v>
      </c>
      <c r="B113" s="2541">
        <v>20</v>
      </c>
      <c r="C113" s="2538">
        <v>5989.9702859358367</v>
      </c>
      <c r="D113" s="2538">
        <v>3269.5195610526985</v>
      </c>
      <c r="E113" s="2539">
        <v>382.92513075988165</v>
      </c>
      <c r="F113" s="2535">
        <v>2041.4989029438213</v>
      </c>
      <c r="G113" s="2536">
        <v>30257</v>
      </c>
      <c r="H113" s="2537">
        <v>623</v>
      </c>
    </row>
    <row r="114" spans="1:8" ht="21.75" hidden="1" customHeight="1" x14ac:dyDescent="0.25">
      <c r="A114" s="2544">
        <v>40671</v>
      </c>
      <c r="B114" s="2541">
        <v>22</v>
      </c>
      <c r="C114" s="2538">
        <v>6123.3196184820754</v>
      </c>
      <c r="D114" s="2538">
        <v>3355.5446732187688</v>
      </c>
      <c r="E114" s="2539">
        <v>391.50420544999781</v>
      </c>
      <c r="F114" s="2535">
        <v>2084.7833272037842</v>
      </c>
      <c r="G114" s="2536">
        <v>52608</v>
      </c>
      <c r="H114" s="2537">
        <v>931</v>
      </c>
    </row>
    <row r="115" spans="1:8" ht="21.75" hidden="1" customHeight="1" x14ac:dyDescent="0.25">
      <c r="A115" s="2544">
        <v>40702</v>
      </c>
      <c r="B115" s="2541">
        <v>22</v>
      </c>
      <c r="C115" s="2538">
        <v>6134.9756152538139</v>
      </c>
      <c r="D115" s="2538">
        <v>3330.8548858048957</v>
      </c>
      <c r="E115" s="2539">
        <v>393.56788981559907</v>
      </c>
      <c r="F115" s="2535">
        <v>2085.3614012646781</v>
      </c>
      <c r="G115" s="2536">
        <v>34508</v>
      </c>
      <c r="H115" s="2537">
        <v>655</v>
      </c>
    </row>
    <row r="116" spans="1:8" ht="21.75" hidden="1" customHeight="1" x14ac:dyDescent="0.25">
      <c r="A116" s="2544">
        <v>40732</v>
      </c>
      <c r="B116" s="2541">
        <v>21</v>
      </c>
      <c r="C116" s="2538">
        <v>6100.5340312545441</v>
      </c>
      <c r="D116" s="2538">
        <v>3311.6270853551978</v>
      </c>
      <c r="E116" s="2539">
        <v>385.70675885352853</v>
      </c>
      <c r="F116" s="2535">
        <v>2064.2108597424194</v>
      </c>
      <c r="G116" s="2536">
        <v>34925</v>
      </c>
      <c r="H116" s="2537">
        <v>747</v>
      </c>
    </row>
    <row r="117" spans="1:8" ht="21.75" hidden="1" customHeight="1" x14ac:dyDescent="0.25">
      <c r="A117" s="2544">
        <v>40763</v>
      </c>
      <c r="B117" s="2541">
        <v>22</v>
      </c>
      <c r="C117" s="2538">
        <v>5808.8463405194743</v>
      </c>
      <c r="D117" s="2538">
        <v>3183.1998574103122</v>
      </c>
      <c r="E117" s="2539">
        <v>364.34880298524291</v>
      </c>
      <c r="F117" s="2535">
        <v>1958.5331262179209</v>
      </c>
      <c r="G117" s="2536">
        <v>53001</v>
      </c>
      <c r="H117" s="2537">
        <v>881</v>
      </c>
    </row>
    <row r="118" spans="1:8" ht="21.75" hidden="1" customHeight="1" x14ac:dyDescent="0.25">
      <c r="A118" s="2544">
        <v>40794</v>
      </c>
      <c r="B118" s="2541">
        <v>21</v>
      </c>
      <c r="C118" s="2538">
        <v>5670.9189604148805</v>
      </c>
      <c r="D118" s="2538">
        <v>3059.7972168683987</v>
      </c>
      <c r="E118" s="2539">
        <v>353.40800894684475</v>
      </c>
      <c r="F118" s="2535">
        <v>1905.4120639045841</v>
      </c>
      <c r="G118" s="2536">
        <v>28224</v>
      </c>
      <c r="H118" s="2537">
        <v>561</v>
      </c>
    </row>
    <row r="119" spans="1:8" ht="21.75" hidden="1" customHeight="1" x14ac:dyDescent="0.25">
      <c r="A119" s="2544">
        <v>40824</v>
      </c>
      <c r="B119" s="2541">
        <v>20</v>
      </c>
      <c r="C119" s="2538">
        <v>5637.5744888979953</v>
      </c>
      <c r="D119" s="2538">
        <v>2995.3269299796339</v>
      </c>
      <c r="E119" s="2539">
        <v>349.34833664543714</v>
      </c>
      <c r="F119" s="2535">
        <v>1889.8135130994874</v>
      </c>
      <c r="G119" s="2536">
        <v>134903</v>
      </c>
      <c r="H119" s="2537">
        <v>2876</v>
      </c>
    </row>
    <row r="120" spans="1:8" ht="21.75" hidden="1" customHeight="1" x14ac:dyDescent="0.25">
      <c r="A120" s="2544">
        <v>40855</v>
      </c>
      <c r="B120" s="2541">
        <v>20</v>
      </c>
      <c r="C120" s="2538">
        <v>5670.6592734865053</v>
      </c>
      <c r="D120" s="2538">
        <v>3004.8248623912759</v>
      </c>
      <c r="E120" s="2539">
        <v>351.42636680825899</v>
      </c>
      <c r="F120" s="2535">
        <v>1899.078404469974</v>
      </c>
      <c r="G120" s="2536">
        <v>203815</v>
      </c>
      <c r="H120" s="2537">
        <v>1755</v>
      </c>
    </row>
    <row r="121" spans="1:8" ht="21.75" hidden="1" customHeight="1" x14ac:dyDescent="0.25">
      <c r="A121" s="2544">
        <v>40885</v>
      </c>
      <c r="B121" s="2541">
        <v>22</v>
      </c>
      <c r="C121" s="2538">
        <v>5594.3785752621407</v>
      </c>
      <c r="D121" s="2538">
        <v>2944.5615894899115</v>
      </c>
      <c r="E121" s="2539">
        <v>344.85004846409981</v>
      </c>
      <c r="F121" s="2535">
        <v>1864.2220738195088</v>
      </c>
      <c r="G121" s="2536">
        <v>26850</v>
      </c>
      <c r="H121" s="2537">
        <v>367</v>
      </c>
    </row>
    <row r="122" spans="1:8" ht="21.75" hidden="1" customHeight="1" x14ac:dyDescent="0.25">
      <c r="A122" s="2544">
        <v>40916</v>
      </c>
      <c r="B122" s="2541">
        <v>20</v>
      </c>
      <c r="C122" s="2538">
        <v>5610.8151320798479</v>
      </c>
      <c r="D122" s="2538">
        <v>2953.8328536620202</v>
      </c>
      <c r="E122" s="2539">
        <v>346.98399905645067</v>
      </c>
      <c r="F122" s="2535">
        <v>1865.3933302329146</v>
      </c>
      <c r="G122" s="2536">
        <v>23760</v>
      </c>
      <c r="H122" s="2537">
        <v>463</v>
      </c>
    </row>
    <row r="123" spans="1:8" ht="21.75" hidden="1" customHeight="1" x14ac:dyDescent="0.25">
      <c r="A123" s="2544">
        <v>40947</v>
      </c>
      <c r="B123" s="2541">
        <v>18</v>
      </c>
      <c r="C123" s="2538">
        <v>5470.1114168408585</v>
      </c>
      <c r="D123" s="2538">
        <v>2913.2561118098797</v>
      </c>
      <c r="E123" s="2539">
        <v>340.90402923250309</v>
      </c>
      <c r="F123" s="2535">
        <v>1816.4284835109709</v>
      </c>
      <c r="G123" s="2536">
        <v>29830</v>
      </c>
      <c r="H123" s="2537">
        <v>569</v>
      </c>
    </row>
    <row r="124" spans="1:8" ht="21.75" hidden="1" customHeight="1" x14ac:dyDescent="0.25">
      <c r="A124" s="2544">
        <v>40976</v>
      </c>
      <c r="B124" s="2541">
        <v>20</v>
      </c>
      <c r="C124" s="2538">
        <v>5344.216449809076</v>
      </c>
      <c r="D124" s="2538">
        <v>2843.40224746678</v>
      </c>
      <c r="E124" s="2539">
        <v>331.90113355150743</v>
      </c>
      <c r="F124" s="2535">
        <v>1772.0401656764675</v>
      </c>
      <c r="G124" s="2536">
        <v>22808</v>
      </c>
      <c r="H124" s="2537">
        <v>587</v>
      </c>
    </row>
    <row r="125" spans="1:8" ht="21.75" hidden="1" customHeight="1" x14ac:dyDescent="0.25">
      <c r="A125" s="2544">
        <v>41007</v>
      </c>
      <c r="B125" s="2541">
        <v>21</v>
      </c>
      <c r="C125" s="2538">
        <v>5432.8290132240727</v>
      </c>
      <c r="D125" s="2538">
        <v>2876.0336849063874</v>
      </c>
      <c r="E125" s="2539">
        <v>338.76382206302799</v>
      </c>
      <c r="F125" s="2535">
        <v>1797.9146441970308</v>
      </c>
      <c r="G125" s="2536">
        <v>27694</v>
      </c>
      <c r="H125" s="2537">
        <v>444</v>
      </c>
    </row>
    <row r="126" spans="1:8" ht="21.75" hidden="1" customHeight="1" x14ac:dyDescent="0.25">
      <c r="A126" s="2544">
        <v>41030</v>
      </c>
      <c r="B126" s="2541">
        <v>22</v>
      </c>
      <c r="C126" s="2538">
        <v>5473.6417947698528</v>
      </c>
      <c r="D126" s="2538">
        <v>2864.68</v>
      </c>
      <c r="E126" s="2539">
        <v>342.88817332746271</v>
      </c>
      <c r="F126" s="2535">
        <v>1809.4602287430114</v>
      </c>
      <c r="G126" s="2536">
        <v>49260.276581363636</v>
      </c>
      <c r="H126" s="2537">
        <v>1218</v>
      </c>
    </row>
    <row r="127" spans="1:8" ht="21.75" hidden="1" customHeight="1" x14ac:dyDescent="0.25">
      <c r="A127" s="2544">
        <v>41061</v>
      </c>
      <c r="B127" s="2541">
        <v>21</v>
      </c>
      <c r="C127" s="2538">
        <v>5420.0854013313028</v>
      </c>
      <c r="D127" s="2538">
        <v>2758.76320559943</v>
      </c>
      <c r="E127" s="2539">
        <v>340.89007235984388</v>
      </c>
      <c r="F127" s="2535">
        <v>1788.7070911958654</v>
      </c>
      <c r="G127" s="2536">
        <v>27132.0045942857</v>
      </c>
      <c r="H127" s="2537">
        <v>528.29661904761906</v>
      </c>
    </row>
    <row r="128" spans="1:8" ht="21.75" hidden="1" customHeight="1" x14ac:dyDescent="0.25">
      <c r="A128" s="2544">
        <v>41091</v>
      </c>
      <c r="B128" s="2541">
        <v>22</v>
      </c>
      <c r="C128" s="2538">
        <v>5349.9797180510968</v>
      </c>
      <c r="D128" s="2538">
        <v>2662.3849025838758</v>
      </c>
      <c r="E128" s="2539">
        <v>337.62030270935105</v>
      </c>
      <c r="F128" s="2535">
        <v>1757.0258603567993</v>
      </c>
      <c r="G128" s="2536">
        <v>55150</v>
      </c>
      <c r="H128" s="2537">
        <v>835</v>
      </c>
    </row>
    <row r="129" spans="1:8" ht="21.75" hidden="1" customHeight="1" x14ac:dyDescent="0.25">
      <c r="A129" s="2544">
        <v>41122</v>
      </c>
      <c r="B129" s="2541">
        <v>21</v>
      </c>
      <c r="C129" s="2538">
        <v>5245.0794021110551</v>
      </c>
      <c r="D129" s="2539">
        <v>2639.3387503780659</v>
      </c>
      <c r="E129" s="2539">
        <v>333.33846830889098</v>
      </c>
      <c r="F129" s="2535">
        <v>1719.9610192639136</v>
      </c>
      <c r="G129" s="2536">
        <v>44271</v>
      </c>
      <c r="H129" s="2537">
        <v>897</v>
      </c>
    </row>
    <row r="130" spans="1:8" ht="21.75" hidden="1" customHeight="1" x14ac:dyDescent="0.25">
      <c r="A130" s="2544">
        <v>41153</v>
      </c>
      <c r="B130" s="2541">
        <v>19</v>
      </c>
      <c r="C130" s="2538">
        <v>5192.6105554554606</v>
      </c>
      <c r="D130" s="2538">
        <v>2641.6586168231688</v>
      </c>
      <c r="E130" s="2539">
        <v>330.92570796411428</v>
      </c>
      <c r="F130" s="2535">
        <v>1702.112424445781</v>
      </c>
      <c r="G130" s="2536">
        <v>48290</v>
      </c>
      <c r="H130" s="2537">
        <v>1046</v>
      </c>
    </row>
    <row r="131" spans="1:8" ht="21.75" hidden="1" customHeight="1" x14ac:dyDescent="0.25">
      <c r="A131" s="2544">
        <v>41183</v>
      </c>
      <c r="B131" s="2541">
        <v>23</v>
      </c>
      <c r="C131" s="2538">
        <v>5167.6407259096486</v>
      </c>
      <c r="D131" s="2538">
        <v>2596.9531537295984</v>
      </c>
      <c r="E131" s="2539">
        <v>326.87429115643334</v>
      </c>
      <c r="F131" s="2535">
        <v>1692.5891542268419</v>
      </c>
      <c r="G131" s="2536">
        <v>42041</v>
      </c>
      <c r="H131" s="2537">
        <v>1208</v>
      </c>
    </row>
    <row r="132" spans="1:8" ht="21.75" hidden="1" customHeight="1" x14ac:dyDescent="0.25">
      <c r="A132" s="2544">
        <v>41214</v>
      </c>
      <c r="B132" s="2541">
        <v>20</v>
      </c>
      <c r="C132" s="2538">
        <v>5111.2919006366801</v>
      </c>
      <c r="D132" s="2538">
        <v>2552.5462217573104</v>
      </c>
      <c r="E132" s="2539">
        <v>320.88367861160424</v>
      </c>
      <c r="F132" s="2535">
        <v>1663.6266381723792</v>
      </c>
      <c r="G132" s="2536">
        <v>43271</v>
      </c>
      <c r="H132" s="2537">
        <v>2242</v>
      </c>
    </row>
    <row r="133" spans="1:8" ht="21.75" hidden="1" customHeight="1" x14ac:dyDescent="0.25">
      <c r="A133" s="2544">
        <v>41244</v>
      </c>
      <c r="B133" s="2541">
        <v>20</v>
      </c>
      <c r="C133" s="2538">
        <v>5289.9115873023793</v>
      </c>
      <c r="D133" s="2538">
        <v>2678.9063357086279</v>
      </c>
      <c r="E133" s="2539">
        <v>333.15411350648162</v>
      </c>
      <c r="F133" s="2535">
        <v>1710.9982147528208</v>
      </c>
      <c r="G133" s="2536">
        <v>43266</v>
      </c>
      <c r="H133" s="2537">
        <v>976</v>
      </c>
    </row>
    <row r="134" spans="1:8" ht="21.75" hidden="1" customHeight="1" x14ac:dyDescent="0.25">
      <c r="A134" s="2544">
        <v>41275</v>
      </c>
      <c r="B134" s="2541">
        <v>21</v>
      </c>
      <c r="C134" s="2538">
        <v>5491.2625203959324</v>
      </c>
      <c r="D134" s="2538">
        <v>2797.8274260708181</v>
      </c>
      <c r="E134" s="2539">
        <v>347.03893506091526</v>
      </c>
      <c r="F134" s="2535">
        <v>1771.9293336032008</v>
      </c>
      <c r="G134" s="2536">
        <v>50325</v>
      </c>
      <c r="H134" s="2537">
        <v>1480</v>
      </c>
    </row>
    <row r="135" spans="1:8" ht="21.75" hidden="1" customHeight="1" x14ac:dyDescent="0.25">
      <c r="A135" s="2544">
        <v>41306</v>
      </c>
      <c r="B135" s="2541">
        <v>19</v>
      </c>
      <c r="C135" s="2538">
        <v>5711.7698208890888</v>
      </c>
      <c r="D135" s="2538">
        <v>2913.3728545294202</v>
      </c>
      <c r="E135" s="2539">
        <v>361.36561988269057</v>
      </c>
      <c r="F135" s="2535">
        <v>1842.5341962184448</v>
      </c>
      <c r="G135" s="2536">
        <v>56805</v>
      </c>
      <c r="H135" s="2537">
        <v>1454</v>
      </c>
    </row>
    <row r="136" spans="1:8" ht="21.75" hidden="1" customHeight="1" x14ac:dyDescent="0.25">
      <c r="A136" s="2544">
        <v>41334</v>
      </c>
      <c r="B136" s="2541">
        <v>20</v>
      </c>
      <c r="C136" s="2538">
        <v>5905.6085627081156</v>
      </c>
      <c r="D136" s="2538">
        <v>2970.1544057385718</v>
      </c>
      <c r="E136" s="2539">
        <v>378.60650682257977</v>
      </c>
      <c r="F136" s="2535">
        <v>1903.5645159361095</v>
      </c>
      <c r="G136" s="2536">
        <v>44332</v>
      </c>
      <c r="H136" s="2537">
        <v>6979</v>
      </c>
    </row>
    <row r="137" spans="1:8" ht="21.75" hidden="1" customHeight="1" x14ac:dyDescent="0.25">
      <c r="A137" s="2544">
        <v>41365</v>
      </c>
      <c r="B137" s="2541">
        <v>20</v>
      </c>
      <c r="C137" s="2538">
        <v>5925.8694118838303</v>
      </c>
      <c r="D137" s="2538">
        <v>2977.7162584739845</v>
      </c>
      <c r="E137" s="2539">
        <v>379.77221068014592</v>
      </c>
      <c r="F137" s="2535">
        <v>1909.18382824572</v>
      </c>
      <c r="G137" s="2536">
        <v>23747</v>
      </c>
      <c r="H137" s="2537">
        <v>7035</v>
      </c>
    </row>
    <row r="138" spans="1:8" ht="21.75" hidden="1" customHeight="1" x14ac:dyDescent="0.25">
      <c r="A138" s="2545">
        <v>41395</v>
      </c>
      <c r="B138" s="2541">
        <v>22</v>
      </c>
      <c r="C138" s="2538">
        <v>6035.6893429399342</v>
      </c>
      <c r="D138" s="2538">
        <v>3022.7819214621345</v>
      </c>
      <c r="E138" s="2539">
        <v>384.92912600965792</v>
      </c>
      <c r="F138" s="2535">
        <v>1943.3664041456955</v>
      </c>
      <c r="G138" s="2536">
        <v>34240</v>
      </c>
      <c r="H138" s="2537">
        <v>5315</v>
      </c>
    </row>
    <row r="139" spans="1:8" ht="21.75" hidden="1" customHeight="1" x14ac:dyDescent="0.25">
      <c r="A139" s="2545">
        <v>41426</v>
      </c>
      <c r="B139" s="2541">
        <v>20</v>
      </c>
      <c r="C139" s="2538">
        <v>6003.8818344144211</v>
      </c>
      <c r="D139" s="2538">
        <v>3019.4429969149505</v>
      </c>
      <c r="E139" s="2539">
        <v>379.205154828746</v>
      </c>
      <c r="F139" s="2535">
        <v>1929.9368160751917</v>
      </c>
      <c r="G139" s="2536">
        <v>49521</v>
      </c>
      <c r="H139" s="2537">
        <v>13235</v>
      </c>
    </row>
    <row r="140" spans="1:8" ht="21.75" hidden="1" customHeight="1" x14ac:dyDescent="0.25">
      <c r="A140" s="2545">
        <v>41456</v>
      </c>
      <c r="B140" s="2541">
        <v>23</v>
      </c>
      <c r="C140" s="2538">
        <v>5861.2335306335744</v>
      </c>
      <c r="D140" s="2538">
        <v>2932.1836157815283</v>
      </c>
      <c r="E140" s="2539">
        <v>365.89100458220588</v>
      </c>
      <c r="F140" s="2535">
        <v>1873.6728068604425</v>
      </c>
      <c r="G140" s="2536">
        <v>20939</v>
      </c>
      <c r="H140" s="2537">
        <v>2425</v>
      </c>
    </row>
    <row r="141" spans="1:8" ht="21.75" hidden="1" customHeight="1" x14ac:dyDescent="0.25">
      <c r="A141" s="2546">
        <v>41487</v>
      </c>
      <c r="B141" s="2547">
        <v>21</v>
      </c>
      <c r="C141" s="2548">
        <v>5938.6437072263843</v>
      </c>
      <c r="D141" s="2548">
        <v>2987.154768060127</v>
      </c>
      <c r="E141" s="2549">
        <v>371.43416315744048</v>
      </c>
      <c r="F141" s="2550">
        <v>1894.1986776730573</v>
      </c>
      <c r="G141" s="2551">
        <v>35688.769018571402</v>
      </c>
      <c r="H141" s="2552">
        <v>11766.444761904801</v>
      </c>
    </row>
    <row r="142" spans="1:8" ht="21" hidden="1" customHeight="1" x14ac:dyDescent="0.25">
      <c r="A142" s="2545">
        <v>41518</v>
      </c>
      <c r="B142" s="2541">
        <v>20</v>
      </c>
      <c r="C142" s="2538">
        <v>6135.9122365628855</v>
      </c>
      <c r="D142" s="2538">
        <v>3089.75435174942</v>
      </c>
      <c r="E142" s="2539">
        <v>378.95210710928052</v>
      </c>
      <c r="F142" s="2535">
        <v>1949.1574629356851</v>
      </c>
      <c r="G142" s="2536">
        <v>45673.182169500004</v>
      </c>
      <c r="H142" s="2537">
        <v>15597.3014</v>
      </c>
    </row>
    <row r="143" spans="1:8" ht="21" hidden="1" customHeight="1" x14ac:dyDescent="0.25">
      <c r="A143" s="2545">
        <v>41548</v>
      </c>
      <c r="B143" s="2541">
        <v>23</v>
      </c>
      <c r="C143" s="2538">
        <v>6263.9843439559036</v>
      </c>
      <c r="D143" s="2538">
        <v>3209.972628184551</v>
      </c>
      <c r="E143" s="2539">
        <v>388.04733826287656</v>
      </c>
      <c r="F143" s="2535">
        <v>1984.2677177535472</v>
      </c>
      <c r="G143" s="2551">
        <v>71113.644136521732</v>
      </c>
      <c r="H143" s="2552">
        <v>8909.6984347826092</v>
      </c>
    </row>
    <row r="144" spans="1:8" ht="21" hidden="1" customHeight="1" x14ac:dyDescent="0.25">
      <c r="A144" s="2545">
        <v>41579</v>
      </c>
      <c r="B144" s="2541">
        <v>23</v>
      </c>
      <c r="C144" s="2538">
        <v>6435.1746965896145</v>
      </c>
      <c r="D144" s="2538">
        <v>3276.4817615889151</v>
      </c>
      <c r="E144" s="2539">
        <v>397.34544073953288</v>
      </c>
      <c r="F144" s="2535">
        <v>2036.8240879558823</v>
      </c>
      <c r="G144" s="2551">
        <v>32633.431793500007</v>
      </c>
      <c r="H144" s="2552">
        <v>3966.7009500000004</v>
      </c>
    </row>
    <row r="145" spans="1:8" ht="21" hidden="1" customHeight="1" x14ac:dyDescent="0.25">
      <c r="A145" s="2545">
        <v>41609</v>
      </c>
      <c r="B145" s="2541">
        <v>21</v>
      </c>
      <c r="C145" s="2538">
        <v>6565.9314861770808</v>
      </c>
      <c r="D145" s="2538">
        <v>3365.3160475398963</v>
      </c>
      <c r="E145" s="2539">
        <v>401.65649020014359</v>
      </c>
      <c r="F145" s="2535">
        <v>2064.8483022954238</v>
      </c>
      <c r="G145" s="2551">
        <v>41835.919750952402</v>
      </c>
      <c r="H145" s="2552">
        <v>5609.1432380952401</v>
      </c>
    </row>
    <row r="146" spans="1:8" ht="21" hidden="1" customHeight="1" x14ac:dyDescent="0.25">
      <c r="A146" s="2545">
        <v>41640</v>
      </c>
      <c r="B146" s="2541">
        <v>19</v>
      </c>
      <c r="C146" s="2538">
        <v>6752.2293580895366</v>
      </c>
      <c r="D146" s="2538">
        <v>3464.2036812287797</v>
      </c>
      <c r="E146" s="2539">
        <v>407.15387740249116</v>
      </c>
      <c r="F146" s="2535">
        <v>2119.8054832397761</v>
      </c>
      <c r="G146" s="2551">
        <v>58767.026706315803</v>
      </c>
      <c r="H146" s="2552">
        <v>9147.1905789473713</v>
      </c>
    </row>
    <row r="147" spans="1:8" ht="21" hidden="1" customHeight="1" x14ac:dyDescent="0.25">
      <c r="A147" s="2545">
        <v>41671</v>
      </c>
      <c r="B147" s="2541">
        <v>18</v>
      </c>
      <c r="C147" s="2538">
        <v>6622.5085866794834</v>
      </c>
      <c r="D147" s="2538">
        <v>3395.5105736274477</v>
      </c>
      <c r="E147" s="2539">
        <v>399.92717494601004</v>
      </c>
      <c r="F147" s="2535">
        <v>2078.3765063013252</v>
      </c>
      <c r="G147" s="2551">
        <v>51213.340688333301</v>
      </c>
      <c r="H147" s="2552">
        <v>6046.6841111111098</v>
      </c>
    </row>
    <row r="148" spans="1:8" ht="21" hidden="1" customHeight="1" x14ac:dyDescent="0.25">
      <c r="A148" s="2545">
        <v>41699</v>
      </c>
      <c r="B148" s="2541">
        <v>19</v>
      </c>
      <c r="C148" s="2538">
        <v>6610.4170439451073</v>
      </c>
      <c r="D148" s="2538">
        <v>3406.4342368498687</v>
      </c>
      <c r="E148" s="2539">
        <v>402.2470838394197</v>
      </c>
      <c r="F148" s="2535">
        <v>2073.2155678745858</v>
      </c>
      <c r="G148" s="2551">
        <v>82767.679326315789</v>
      </c>
      <c r="H148" s="2552">
        <v>8674.0475263157896</v>
      </c>
    </row>
    <row r="149" spans="1:8" ht="21" hidden="1" customHeight="1" x14ac:dyDescent="0.25">
      <c r="A149" s="2545">
        <v>41730</v>
      </c>
      <c r="B149" s="2541">
        <v>22</v>
      </c>
      <c r="C149" s="2538">
        <v>6677.2</v>
      </c>
      <c r="D149" s="2538">
        <v>3445.81</v>
      </c>
      <c r="E149" s="2539">
        <v>406.44</v>
      </c>
      <c r="F149" s="2535">
        <v>2089.04</v>
      </c>
      <c r="G149" s="2551">
        <v>47264.600630000001</v>
      </c>
      <c r="H149" s="2552">
        <v>8115.54864</v>
      </c>
    </row>
    <row r="150" spans="1:8" ht="21" hidden="1" customHeight="1" x14ac:dyDescent="0.25">
      <c r="A150" s="2545">
        <v>41760</v>
      </c>
      <c r="B150" s="2541">
        <v>21</v>
      </c>
      <c r="C150" s="2538">
        <v>6583.58</v>
      </c>
      <c r="D150" s="2538">
        <v>3395.9570834660444</v>
      </c>
      <c r="E150" s="2539">
        <v>402.65869764358536</v>
      </c>
      <c r="F150" s="2535">
        <v>2056.1273025810301</v>
      </c>
      <c r="G150" s="2551">
        <v>69349.756773333298</v>
      </c>
      <c r="H150" s="2552">
        <v>19624.936047619001</v>
      </c>
    </row>
    <row r="151" spans="1:8" ht="21" hidden="1" customHeight="1" x14ac:dyDescent="0.25">
      <c r="A151" s="2545">
        <v>41791</v>
      </c>
      <c r="B151" s="2541">
        <v>21</v>
      </c>
      <c r="C151" s="2538">
        <v>6680.5379999999996</v>
      </c>
      <c r="D151" s="2538">
        <v>3422.55</v>
      </c>
      <c r="E151" s="2539">
        <v>403.45600000000002</v>
      </c>
      <c r="F151" s="2535">
        <v>2078.529</v>
      </c>
      <c r="G151" s="2551">
        <v>117258.61</v>
      </c>
      <c r="H151" s="2552">
        <v>12715.77</v>
      </c>
    </row>
    <row r="152" spans="1:8" ht="21" hidden="1" customHeight="1" x14ac:dyDescent="0.25">
      <c r="A152" s="2545">
        <v>41821</v>
      </c>
      <c r="B152" s="2541">
        <v>22</v>
      </c>
      <c r="C152" s="2538">
        <v>6721.4557813452557</v>
      </c>
      <c r="D152" s="2538">
        <v>3438.4133489568339</v>
      </c>
      <c r="E152" s="2539">
        <v>401.17550313104226</v>
      </c>
      <c r="F152" s="2535">
        <v>2081.9618208644174</v>
      </c>
      <c r="G152" s="2551">
        <v>41509</v>
      </c>
      <c r="H152" s="2552">
        <v>9324.2000000000007</v>
      </c>
    </row>
    <row r="153" spans="1:8" ht="21" hidden="1" customHeight="1" x14ac:dyDescent="0.25">
      <c r="A153" s="2545">
        <v>41852</v>
      </c>
      <c r="B153" s="2541">
        <v>20</v>
      </c>
      <c r="C153" s="2538">
        <v>6815.1202922883949</v>
      </c>
      <c r="D153" s="2538">
        <v>3462.3438620628026</v>
      </c>
      <c r="E153" s="2539">
        <v>402.96856859730644</v>
      </c>
      <c r="F153" s="2535">
        <v>2106.1361546997364</v>
      </c>
      <c r="G153" s="2551">
        <v>59273.479044</v>
      </c>
      <c r="H153" s="2552">
        <v>13539.874400000001</v>
      </c>
    </row>
    <row r="154" spans="1:8" ht="21" hidden="1" customHeight="1" x14ac:dyDescent="0.25">
      <c r="A154" s="2545">
        <v>41883</v>
      </c>
      <c r="B154" s="2541">
        <v>22</v>
      </c>
      <c r="C154" s="2538">
        <v>6890.44</v>
      </c>
      <c r="D154" s="2538">
        <v>3444.61</v>
      </c>
      <c r="E154" s="2539">
        <v>401.94</v>
      </c>
      <c r="F154" s="2535">
        <v>2124.36</v>
      </c>
      <c r="G154" s="2551">
        <v>62786.5</v>
      </c>
      <c r="H154" s="2552">
        <v>10950.7</v>
      </c>
    </row>
    <row r="155" spans="1:8" ht="21" hidden="1" customHeight="1" x14ac:dyDescent="0.25">
      <c r="A155" s="2545">
        <v>41913</v>
      </c>
      <c r="B155" s="2541">
        <v>22</v>
      </c>
      <c r="C155" s="2538">
        <v>6964.3925702940796</v>
      </c>
      <c r="D155" s="2538">
        <v>3453.8254306361519</v>
      </c>
      <c r="E155" s="2539">
        <v>405.4765654159288</v>
      </c>
      <c r="F155" s="2535">
        <v>2145.0724929504572</v>
      </c>
      <c r="G155" s="2551">
        <v>69451.899999999994</v>
      </c>
      <c r="H155" s="2552">
        <v>8562</v>
      </c>
    </row>
    <row r="156" spans="1:8" ht="21" hidden="1" customHeight="1" x14ac:dyDescent="0.25">
      <c r="A156" s="2545">
        <v>41944</v>
      </c>
      <c r="B156" s="2541">
        <v>20</v>
      </c>
      <c r="C156" s="2538">
        <v>6838.1</v>
      </c>
      <c r="D156" s="2538">
        <v>3373.62</v>
      </c>
      <c r="E156" s="2539">
        <v>397.18</v>
      </c>
      <c r="F156" s="2535">
        <v>2105.4699999999998</v>
      </c>
      <c r="G156" s="2551">
        <v>98178.6</v>
      </c>
      <c r="H156" s="2552">
        <v>14092.4</v>
      </c>
    </row>
    <row r="157" spans="1:8" ht="21" hidden="1" customHeight="1" x14ac:dyDescent="0.25">
      <c r="A157" s="2545">
        <v>41974</v>
      </c>
      <c r="B157" s="2541">
        <v>21</v>
      </c>
      <c r="C157" s="2538">
        <v>6805.1104826814344</v>
      </c>
      <c r="D157" s="2538">
        <v>3344.9890173461076</v>
      </c>
      <c r="E157" s="2539">
        <v>389.40542403285434</v>
      </c>
      <c r="F157" s="2535">
        <v>2081.5829036052701</v>
      </c>
      <c r="G157" s="2551">
        <v>47971.6</v>
      </c>
      <c r="H157" s="2552">
        <v>5928.4</v>
      </c>
    </row>
    <row r="158" spans="1:8" ht="21" hidden="1" customHeight="1" x14ac:dyDescent="0.25">
      <c r="A158" s="2545">
        <v>42005</v>
      </c>
      <c r="B158" s="2541">
        <v>20</v>
      </c>
      <c r="C158" s="2538">
        <v>6681.657434461149</v>
      </c>
      <c r="D158" s="2538">
        <v>3214.8859725586567</v>
      </c>
      <c r="E158" s="2539">
        <v>378.71998498982123</v>
      </c>
      <c r="F158" s="2535">
        <v>2038.2797993041488</v>
      </c>
      <c r="G158" s="2551">
        <v>48166</v>
      </c>
      <c r="H158" s="2552">
        <v>6767</v>
      </c>
    </row>
    <row r="159" spans="1:8" ht="21" hidden="1" customHeight="1" x14ac:dyDescent="0.25">
      <c r="A159" s="2545">
        <v>42036</v>
      </c>
      <c r="B159" s="2541">
        <v>17</v>
      </c>
      <c r="C159" s="2538">
        <v>6564.078402524935</v>
      </c>
      <c r="D159" s="2538">
        <v>3094.8093036255532</v>
      </c>
      <c r="E159" s="2539">
        <v>374.60187170787367</v>
      </c>
      <c r="F159" s="2535">
        <v>2001.8371655006936</v>
      </c>
      <c r="G159" s="2551">
        <v>130776.954814706</v>
      </c>
      <c r="H159" s="2552">
        <v>13270.4126470588</v>
      </c>
    </row>
    <row r="160" spans="1:8" ht="21" hidden="1" customHeight="1" x14ac:dyDescent="0.25">
      <c r="A160" s="2545">
        <v>42064</v>
      </c>
      <c r="B160" s="2541">
        <v>21</v>
      </c>
      <c r="C160" s="2538">
        <v>6510.4605770226863</v>
      </c>
      <c r="D160" s="2538">
        <v>2860.4329038230271</v>
      </c>
      <c r="E160" s="2539">
        <v>375.28144438807476</v>
      </c>
      <c r="F160" s="2535">
        <v>1983.7651045301907</v>
      </c>
      <c r="G160" s="2551">
        <v>79890.772992857092</v>
      </c>
      <c r="H160" s="2552">
        <v>7958.0534285714302</v>
      </c>
    </row>
    <row r="161" spans="1:8" ht="21" hidden="1" customHeight="1" x14ac:dyDescent="0.25">
      <c r="A161" s="2545">
        <v>42095</v>
      </c>
      <c r="B161" s="2541">
        <v>22</v>
      </c>
      <c r="C161" s="2538">
        <v>6419.0132062999264</v>
      </c>
      <c r="D161" s="2538">
        <v>2755.1640692944438</v>
      </c>
      <c r="E161" s="2539">
        <v>370.31480636977938</v>
      </c>
      <c r="F161" s="2535">
        <v>1953.2978949349672</v>
      </c>
      <c r="G161" s="2551">
        <v>108403.788288636</v>
      </c>
      <c r="H161" s="2552">
        <v>36459.9070454545</v>
      </c>
    </row>
    <row r="162" spans="1:8" ht="21" hidden="1" customHeight="1" x14ac:dyDescent="0.25">
      <c r="A162" s="2545">
        <v>42125</v>
      </c>
      <c r="B162" s="2541">
        <v>20</v>
      </c>
      <c r="C162" s="2538">
        <v>6450.478482469548</v>
      </c>
      <c r="D162" s="2538">
        <v>2851.1677596533727</v>
      </c>
      <c r="E162" s="2539">
        <v>372.54924064363382</v>
      </c>
      <c r="F162" s="2535">
        <v>1960.1243177372751</v>
      </c>
      <c r="G162" s="2551">
        <v>139535.71224700002</v>
      </c>
      <c r="H162" s="2552">
        <v>48918.567750000002</v>
      </c>
    </row>
    <row r="163" spans="1:8" ht="21" hidden="1" customHeight="1" x14ac:dyDescent="0.25">
      <c r="A163" s="2545">
        <v>42156</v>
      </c>
      <c r="B163" s="2541">
        <v>22</v>
      </c>
      <c r="C163" s="2538">
        <v>6525.6866478424863</v>
      </c>
      <c r="D163" s="2538">
        <v>2870.9921802035224</v>
      </c>
      <c r="E163" s="2539">
        <v>376.4666297962583</v>
      </c>
      <c r="F163" s="2535">
        <v>1975.572525682066</v>
      </c>
      <c r="G163" s="2551">
        <v>57802.550962727299</v>
      </c>
      <c r="H163" s="2552">
        <v>21735.266</v>
      </c>
    </row>
    <row r="164" spans="1:8" ht="21" hidden="1" customHeight="1" x14ac:dyDescent="0.25">
      <c r="A164" s="2545">
        <v>42186</v>
      </c>
      <c r="B164" s="2541">
        <v>23</v>
      </c>
      <c r="C164" s="2538">
        <v>6516.2301700960934</v>
      </c>
      <c r="D164" s="2538">
        <v>2845.1468618665826</v>
      </c>
      <c r="E164" s="2539">
        <v>373.69061981631603</v>
      </c>
      <c r="F164" s="2535">
        <v>1960.7232310253328</v>
      </c>
      <c r="G164" s="2551">
        <v>41150.161211739098</v>
      </c>
      <c r="H164" s="2552">
        <v>11376.320644347799</v>
      </c>
    </row>
    <row r="165" spans="1:8" ht="21" hidden="1" customHeight="1" x14ac:dyDescent="0.25">
      <c r="A165" s="2553">
        <v>42217</v>
      </c>
      <c r="B165" s="2554">
        <v>21</v>
      </c>
      <c r="C165" s="2555">
        <v>6533.5810239087223</v>
      </c>
      <c r="D165" s="2555">
        <v>2866.0495855963864</v>
      </c>
      <c r="E165" s="2556">
        <v>375.33617422018608</v>
      </c>
      <c r="F165" s="2557">
        <v>1960.9326536251258</v>
      </c>
      <c r="G165" s="2558">
        <v>53471.605172857206</v>
      </c>
      <c r="H165" s="2559">
        <v>14573.8962380952</v>
      </c>
    </row>
    <row r="166" spans="1:8" ht="21" hidden="1" customHeight="1" x14ac:dyDescent="0.25">
      <c r="A166" s="2553">
        <v>42248</v>
      </c>
      <c r="B166" s="2554">
        <v>21</v>
      </c>
      <c r="C166" s="2555">
        <v>6425.36</v>
      </c>
      <c r="D166" s="2555">
        <v>2815.07</v>
      </c>
      <c r="E166" s="2556">
        <v>367.18</v>
      </c>
      <c r="F166" s="2557">
        <v>1925.62</v>
      </c>
      <c r="G166" s="2558">
        <v>55953</v>
      </c>
      <c r="H166" s="2559">
        <v>8508.7999999999993</v>
      </c>
    </row>
    <row r="167" spans="1:8" ht="21" hidden="1" customHeight="1" x14ac:dyDescent="0.25">
      <c r="A167" s="2553">
        <v>42278</v>
      </c>
      <c r="B167" s="2554">
        <v>22</v>
      </c>
      <c r="C167" s="2555">
        <v>6295.1396327107741</v>
      </c>
      <c r="D167" s="2555">
        <v>2738.7714621928135</v>
      </c>
      <c r="E167" s="2556">
        <v>360.6477508563475</v>
      </c>
      <c r="F167" s="2557">
        <v>1885.5750136794466</v>
      </c>
      <c r="G167" s="2558">
        <v>54226.515322272702</v>
      </c>
      <c r="H167" s="2559">
        <v>8573.1904545454599</v>
      </c>
    </row>
    <row r="168" spans="1:8" ht="21" hidden="1" customHeight="1" x14ac:dyDescent="0.25">
      <c r="A168" s="2553">
        <v>42309</v>
      </c>
      <c r="B168" s="2554">
        <v>19</v>
      </c>
      <c r="C168" s="2555">
        <v>6184.9426333006541</v>
      </c>
      <c r="D168" s="2555">
        <v>2642.8544555248682</v>
      </c>
      <c r="E168" s="2556">
        <v>354.53902304180872</v>
      </c>
      <c r="F168" s="2557">
        <v>1845.4210097033026</v>
      </c>
      <c r="G168" s="2558">
        <v>36971.379974736803</v>
      </c>
      <c r="H168" s="2559">
        <v>6275.5189473684195</v>
      </c>
    </row>
    <row r="169" spans="1:8" ht="21" hidden="1" customHeight="1" x14ac:dyDescent="0.25">
      <c r="A169" s="2553">
        <v>42339</v>
      </c>
      <c r="B169" s="2554">
        <v>22</v>
      </c>
      <c r="C169" s="2555">
        <v>6083.09</v>
      </c>
      <c r="D169" s="2555">
        <v>2614.83</v>
      </c>
      <c r="E169" s="2556">
        <v>346.23</v>
      </c>
      <c r="F169" s="2557">
        <v>1806.85</v>
      </c>
      <c r="G169" s="2558">
        <v>67301</v>
      </c>
      <c r="H169" s="2559">
        <v>8244.4</v>
      </c>
    </row>
    <row r="170" spans="1:8" ht="21" hidden="1" customHeight="1" x14ac:dyDescent="0.25">
      <c r="A170" s="2553">
        <v>42370</v>
      </c>
      <c r="B170" s="2554">
        <v>20</v>
      </c>
      <c r="C170" s="2555">
        <v>6117.64</v>
      </c>
      <c r="D170" s="2555">
        <v>2624.64</v>
      </c>
      <c r="E170" s="2556">
        <v>346.55</v>
      </c>
      <c r="F170" s="2557">
        <v>1811.16</v>
      </c>
      <c r="G170" s="2558">
        <v>29713.19</v>
      </c>
      <c r="H170" s="2559">
        <v>9980</v>
      </c>
    </row>
    <row r="171" spans="1:8" ht="21" hidden="1" customHeight="1" x14ac:dyDescent="0.25">
      <c r="A171" s="2553">
        <v>42401</v>
      </c>
      <c r="B171" s="2554">
        <v>19</v>
      </c>
      <c r="C171" s="2555">
        <v>6214.43</v>
      </c>
      <c r="D171" s="2555">
        <v>2691.21</v>
      </c>
      <c r="E171" s="2556">
        <v>352.31</v>
      </c>
      <c r="F171" s="2557">
        <v>1836.75</v>
      </c>
      <c r="G171" s="2558">
        <v>140425</v>
      </c>
      <c r="H171" s="2559">
        <v>12493.58</v>
      </c>
    </row>
    <row r="172" spans="1:8" ht="21" hidden="1" customHeight="1" x14ac:dyDescent="0.25">
      <c r="A172" s="2553">
        <v>42430</v>
      </c>
      <c r="B172" s="2554">
        <v>22</v>
      </c>
      <c r="C172" s="2555">
        <v>6103.72</v>
      </c>
      <c r="D172" s="2555">
        <v>2646.85</v>
      </c>
      <c r="E172" s="2556">
        <v>346.47</v>
      </c>
      <c r="F172" s="2557">
        <v>1802.4680000000001</v>
      </c>
      <c r="G172" s="2558">
        <v>39994.080000000002</v>
      </c>
      <c r="H172" s="2559">
        <v>7685.95</v>
      </c>
    </row>
    <row r="173" spans="1:8" ht="21" hidden="1" customHeight="1" x14ac:dyDescent="0.25">
      <c r="A173" s="2553">
        <v>42461</v>
      </c>
      <c r="B173" s="2554">
        <v>20</v>
      </c>
      <c r="C173" s="2555">
        <v>6038.81</v>
      </c>
      <c r="D173" s="2555">
        <v>2640.2080000000001</v>
      </c>
      <c r="E173" s="2556">
        <v>341.59</v>
      </c>
      <c r="F173" s="2557">
        <v>1781.14</v>
      </c>
      <c r="G173" s="2558">
        <v>45744.063000000002</v>
      </c>
      <c r="H173" s="2559">
        <v>6072.5820000000003</v>
      </c>
    </row>
    <row r="174" spans="1:8" ht="21" hidden="1" customHeight="1" x14ac:dyDescent="0.25">
      <c r="A174" s="2553">
        <v>42491</v>
      </c>
      <c r="B174" s="2554">
        <v>22</v>
      </c>
      <c r="C174" s="2555">
        <v>5998.88</v>
      </c>
      <c r="D174" s="2555">
        <v>2609.19</v>
      </c>
      <c r="E174" s="2556">
        <v>340.07</v>
      </c>
      <c r="F174" s="2557">
        <v>1767.24</v>
      </c>
      <c r="G174" s="2558">
        <v>25520.799999999999</v>
      </c>
      <c r="H174" s="2559">
        <v>6134.76</v>
      </c>
    </row>
    <row r="175" spans="1:8" ht="21" hidden="1" customHeight="1" x14ac:dyDescent="0.25">
      <c r="A175" s="2553">
        <v>42522</v>
      </c>
      <c r="B175" s="2554">
        <v>22</v>
      </c>
      <c r="C175" s="2555">
        <v>5973.3557385919557</v>
      </c>
      <c r="D175" s="2555">
        <v>2580.4849517961161</v>
      </c>
      <c r="E175" s="2556">
        <v>338.41860565395456</v>
      </c>
      <c r="F175" s="2557">
        <v>1752.6125805593824</v>
      </c>
      <c r="G175" s="2558">
        <v>37633.819876363596</v>
      </c>
      <c r="H175" s="2559">
        <v>6851.3916818181797</v>
      </c>
    </row>
    <row r="176" spans="1:8" ht="21" hidden="1" customHeight="1" x14ac:dyDescent="0.25">
      <c r="A176" s="2553">
        <v>42552</v>
      </c>
      <c r="B176" s="2554">
        <v>20</v>
      </c>
      <c r="C176" s="2555">
        <v>6020.0669872535145</v>
      </c>
      <c r="D176" s="2555">
        <v>2593.7581454693714</v>
      </c>
      <c r="E176" s="2556">
        <v>338.80969407279861</v>
      </c>
      <c r="F176" s="2557">
        <v>1755.8751983445011</v>
      </c>
      <c r="G176" s="2558">
        <v>48983.685571999995</v>
      </c>
      <c r="H176" s="2559">
        <v>10644.153400000001</v>
      </c>
    </row>
    <row r="177" spans="1:8" ht="21" hidden="1" customHeight="1" x14ac:dyDescent="0.25">
      <c r="A177" s="2553">
        <v>42583</v>
      </c>
      <c r="B177" s="2554">
        <v>22</v>
      </c>
      <c r="C177" s="2555">
        <v>6259.26</v>
      </c>
      <c r="D177" s="2555">
        <v>2718.5</v>
      </c>
      <c r="E177" s="2556">
        <v>348.74</v>
      </c>
      <c r="F177" s="2557">
        <v>1820.27</v>
      </c>
      <c r="G177" s="2558">
        <v>46549</v>
      </c>
      <c r="H177" s="2559">
        <v>10273</v>
      </c>
    </row>
    <row r="178" spans="1:8" ht="21" hidden="1" customHeight="1" x14ac:dyDescent="0.25">
      <c r="A178" s="2553">
        <v>42614</v>
      </c>
      <c r="B178" s="2554">
        <v>21</v>
      </c>
      <c r="C178" s="2555">
        <v>6230.13</v>
      </c>
      <c r="D178" s="2555">
        <v>2714.59</v>
      </c>
      <c r="E178" s="2556">
        <v>345.23</v>
      </c>
      <c r="F178" s="2557">
        <v>1809.04</v>
      </c>
      <c r="G178" s="2558">
        <v>45542</v>
      </c>
      <c r="H178" s="2559">
        <v>9325</v>
      </c>
    </row>
    <row r="179" spans="1:8" ht="21" hidden="1" customHeight="1" x14ac:dyDescent="0.25">
      <c r="A179" s="2553">
        <v>42644</v>
      </c>
      <c r="B179" s="2554">
        <v>21</v>
      </c>
      <c r="C179" s="2555">
        <v>6292.5568537147537</v>
      </c>
      <c r="D179" s="2555">
        <v>2724.5055904065857</v>
      </c>
      <c r="E179" s="2556">
        <v>349.11056742217175</v>
      </c>
      <c r="F179" s="2557">
        <v>1826.0801454619159</v>
      </c>
      <c r="G179" s="2558">
        <v>55723.158409000003</v>
      </c>
      <c r="H179" s="2559">
        <v>9670.2466000000004</v>
      </c>
    </row>
    <row r="180" spans="1:8" ht="21" hidden="1" customHeight="1" x14ac:dyDescent="0.25">
      <c r="A180" s="2553">
        <v>42675</v>
      </c>
      <c r="B180" s="2554">
        <v>21</v>
      </c>
      <c r="C180" s="2555">
        <v>6253.0515849216363</v>
      </c>
      <c r="D180" s="2555">
        <v>2700.0318947355927</v>
      </c>
      <c r="E180" s="2556">
        <v>344.91212950065221</v>
      </c>
      <c r="F180" s="2557">
        <v>1806.8684141915842</v>
      </c>
      <c r="G180" s="2558">
        <v>113716.523</v>
      </c>
      <c r="H180" s="2559">
        <v>4877.335</v>
      </c>
    </row>
    <row r="181" spans="1:8" ht="21" hidden="1" customHeight="1" x14ac:dyDescent="0.25">
      <c r="A181" s="2553">
        <v>42705</v>
      </c>
      <c r="B181" s="2554">
        <v>22</v>
      </c>
      <c r="C181" s="2555">
        <v>6306.9942924715524</v>
      </c>
      <c r="D181" s="2555">
        <v>2738.9175018973888</v>
      </c>
      <c r="E181" s="2556">
        <v>346.02369430134854</v>
      </c>
      <c r="F181" s="2557">
        <v>1811.2938834121496</v>
      </c>
      <c r="G181" s="2558">
        <v>32743.431</v>
      </c>
      <c r="H181" s="2559">
        <v>976.14499999999998</v>
      </c>
    </row>
    <row r="182" spans="1:8" ht="16.5" hidden="1" customHeight="1" x14ac:dyDescent="0.25">
      <c r="A182" s="2560">
        <v>42736</v>
      </c>
      <c r="B182" s="2561">
        <v>21</v>
      </c>
      <c r="C182" s="2562">
        <v>6397.67</v>
      </c>
      <c r="D182" s="2562">
        <v>2795.72</v>
      </c>
      <c r="E182" s="2563">
        <v>350.09</v>
      </c>
      <c r="F182" s="2564">
        <v>1833.61</v>
      </c>
      <c r="G182" s="2565">
        <v>27990.6</v>
      </c>
      <c r="H182" s="2566">
        <v>1368</v>
      </c>
    </row>
    <row r="183" spans="1:8" ht="16.5" hidden="1" customHeight="1" x14ac:dyDescent="0.25">
      <c r="A183" s="2560">
        <v>42767</v>
      </c>
      <c r="B183" s="2561">
        <v>17</v>
      </c>
      <c r="C183" s="2562">
        <v>6667.15</v>
      </c>
      <c r="D183" s="2562">
        <v>2924.22</v>
      </c>
      <c r="E183" s="2563">
        <v>366.048</v>
      </c>
      <c r="F183" s="2564">
        <v>1910.37</v>
      </c>
      <c r="G183" s="2565">
        <v>44890.96</v>
      </c>
      <c r="H183" s="2566">
        <v>2891.35</v>
      </c>
    </row>
    <row r="184" spans="1:8" ht="16.5" hidden="1" customHeight="1" x14ac:dyDescent="0.25">
      <c r="A184" s="2560">
        <v>42795</v>
      </c>
      <c r="B184" s="2561">
        <v>22</v>
      </c>
      <c r="C184" s="2562">
        <v>6709.981350396919</v>
      </c>
      <c r="D184" s="2562">
        <v>2958.8216457865224</v>
      </c>
      <c r="E184" s="2563">
        <v>368.85298032736949</v>
      </c>
      <c r="F184" s="2564">
        <v>1921.4244655111024</v>
      </c>
      <c r="G184" s="2565">
        <v>68156.401759999993</v>
      </c>
      <c r="H184" s="2566">
        <v>3531.6267272727268</v>
      </c>
    </row>
    <row r="185" spans="1:8" ht="16.5" hidden="1" customHeight="1" x14ac:dyDescent="0.25">
      <c r="A185" s="2560">
        <v>42826</v>
      </c>
      <c r="B185" s="2561">
        <v>20</v>
      </c>
      <c r="C185" s="2562">
        <v>6925.5829364964329</v>
      </c>
      <c r="D185" s="2562">
        <v>3064.2921367724348</v>
      </c>
      <c r="E185" s="2563">
        <v>383.38461338109101</v>
      </c>
      <c r="F185" s="2564">
        <v>1980.8641382118785</v>
      </c>
      <c r="G185" s="2565">
        <v>51450.113136500004</v>
      </c>
      <c r="H185" s="2566">
        <v>2534.6242000000002</v>
      </c>
    </row>
    <row r="186" spans="1:8" ht="16.5" hidden="1" customHeight="1" x14ac:dyDescent="0.25">
      <c r="A186" s="2560">
        <v>42856</v>
      </c>
      <c r="B186" s="2561">
        <v>22</v>
      </c>
      <c r="C186" s="2562">
        <v>7187.2261353653603</v>
      </c>
      <c r="D186" s="2562">
        <v>3232.7678135408974</v>
      </c>
      <c r="E186" s="2563">
        <v>397.90801194361575</v>
      </c>
      <c r="F186" s="2564">
        <v>2049.7800000000002</v>
      </c>
      <c r="G186" s="2565">
        <v>41993.599999999999</v>
      </c>
      <c r="H186" s="2566">
        <v>2233.85</v>
      </c>
    </row>
    <row r="187" spans="1:8" ht="16.5" hidden="1" customHeight="1" x14ac:dyDescent="0.25">
      <c r="A187" s="2560">
        <v>42887</v>
      </c>
      <c r="B187" s="2561">
        <v>21</v>
      </c>
      <c r="C187" s="2562">
        <v>7365.5669487321811</v>
      </c>
      <c r="D187" s="2562">
        <v>3328.9077329541005</v>
      </c>
      <c r="E187" s="2563">
        <v>406.4241667212973</v>
      </c>
      <c r="F187" s="2564">
        <v>2093.495685391094</v>
      </c>
      <c r="G187" s="2565">
        <v>76346.507413809522</v>
      </c>
      <c r="H187" s="2566">
        <v>2606.4156666666663</v>
      </c>
    </row>
    <row r="188" spans="1:8" ht="16.5" hidden="1" customHeight="1" x14ac:dyDescent="0.25">
      <c r="A188" s="2560">
        <v>42917</v>
      </c>
      <c r="B188" s="2561">
        <v>21</v>
      </c>
      <c r="C188" s="2562">
        <v>7643.276972949534</v>
      </c>
      <c r="D188" s="2562">
        <v>3500.4388037676968</v>
      </c>
      <c r="E188" s="2563">
        <v>420.88875893736474</v>
      </c>
      <c r="F188" s="2564">
        <v>2161.7209856701934</v>
      </c>
      <c r="G188" s="2565">
        <v>42148.446304761899</v>
      </c>
      <c r="H188" s="2566">
        <v>1695.1332380952381</v>
      </c>
    </row>
    <row r="189" spans="1:8" ht="16.5" hidden="1" x14ac:dyDescent="0.25">
      <c r="A189" s="2560">
        <v>42948</v>
      </c>
      <c r="B189" s="2561">
        <v>23</v>
      </c>
      <c r="C189" s="2562">
        <v>7754.4908676778041</v>
      </c>
      <c r="D189" s="2562">
        <v>3648.9691796829966</v>
      </c>
      <c r="E189" s="2563">
        <v>423.65448870085004</v>
      </c>
      <c r="F189" s="2564">
        <v>2188.0819788916428</v>
      </c>
      <c r="G189" s="2565">
        <v>75411.543366521742</v>
      </c>
      <c r="H189" s="2566">
        <v>3968.121434782609</v>
      </c>
    </row>
    <row r="190" spans="1:8" ht="16.5" hidden="1" x14ac:dyDescent="0.25">
      <c r="A190" s="2560">
        <v>42979</v>
      </c>
      <c r="B190" s="2561">
        <v>21</v>
      </c>
      <c r="C190" s="2562">
        <v>7774.86</v>
      </c>
      <c r="D190" s="2562">
        <v>3661.22</v>
      </c>
      <c r="E190" s="2563">
        <v>422.04</v>
      </c>
      <c r="F190" s="2564">
        <v>2190.7600000000002</v>
      </c>
      <c r="G190" s="2565">
        <v>63946.81</v>
      </c>
      <c r="H190" s="2566">
        <v>2851.59</v>
      </c>
    </row>
    <row r="191" spans="1:8" ht="16.5" hidden="1" x14ac:dyDescent="0.25">
      <c r="A191" s="2560">
        <v>43009</v>
      </c>
      <c r="B191" s="2561">
        <v>21</v>
      </c>
      <c r="C191" s="2562">
        <v>7855.4886204188915</v>
      </c>
      <c r="D191" s="2562">
        <v>3626.3425714458958</v>
      </c>
      <c r="E191" s="2563">
        <v>425.00559417053012</v>
      </c>
      <c r="F191" s="2564">
        <v>2211.2571925651901</v>
      </c>
      <c r="G191" s="2565">
        <v>77776.123371428563</v>
      </c>
      <c r="H191" s="2566">
        <v>2799.1814761904761</v>
      </c>
    </row>
    <row r="192" spans="1:8" ht="16.5" hidden="1" x14ac:dyDescent="0.25">
      <c r="A192" s="2560">
        <v>43040</v>
      </c>
      <c r="B192" s="2561">
        <v>20</v>
      </c>
      <c r="C192" s="2562">
        <v>7884.5366750411486</v>
      </c>
      <c r="D192" s="2562">
        <v>3628.7131718112673</v>
      </c>
      <c r="E192" s="2563">
        <v>421.56370858145067</v>
      </c>
      <c r="F192" s="2564">
        <v>2209.4381714327601</v>
      </c>
      <c r="G192" s="2565">
        <v>61658.254908000003</v>
      </c>
      <c r="H192" s="2566">
        <v>2228.2662</v>
      </c>
    </row>
    <row r="193" spans="1:8" ht="16.5" hidden="1" x14ac:dyDescent="0.25">
      <c r="A193" s="2560">
        <v>43070</v>
      </c>
      <c r="B193" s="2561">
        <v>20</v>
      </c>
      <c r="C193" s="2562">
        <v>7816.4637124327955</v>
      </c>
      <c r="D193" s="2562">
        <v>3623.2758516676658</v>
      </c>
      <c r="E193" s="2563">
        <v>415.19405433045205</v>
      </c>
      <c r="F193" s="2564">
        <v>2178.5774946978067</v>
      </c>
      <c r="G193" s="2565">
        <v>108649.45821849999</v>
      </c>
      <c r="H193" s="2566">
        <v>2549.0104000000001</v>
      </c>
    </row>
    <row r="194" spans="1:8" ht="16.5" hidden="1" x14ac:dyDescent="0.25">
      <c r="A194" s="2560">
        <v>43101</v>
      </c>
      <c r="B194" s="2561">
        <v>18</v>
      </c>
      <c r="C194" s="2562">
        <v>8077.1135668799752</v>
      </c>
      <c r="D194" s="2562">
        <v>3818.5408908109498</v>
      </c>
      <c r="E194" s="2563">
        <v>430.47003950241947</v>
      </c>
      <c r="F194" s="2564">
        <v>2247.8399664401995</v>
      </c>
      <c r="G194" s="2565">
        <v>76911.576256666667</v>
      </c>
      <c r="H194" s="2566">
        <v>2031.7311666666667</v>
      </c>
    </row>
    <row r="195" spans="1:8" ht="16.5" hidden="1" x14ac:dyDescent="0.25">
      <c r="A195" s="2560">
        <v>43132</v>
      </c>
      <c r="B195" s="2561">
        <v>17</v>
      </c>
      <c r="C195" s="2562">
        <v>8186.04</v>
      </c>
      <c r="D195" s="2562">
        <v>3927.6</v>
      </c>
      <c r="E195" s="2563">
        <v>435.37</v>
      </c>
      <c r="F195" s="2564">
        <v>2277.3200000000002</v>
      </c>
      <c r="G195" s="2565">
        <v>56202</v>
      </c>
      <c r="H195" s="2566">
        <v>3016</v>
      </c>
    </row>
    <row r="196" spans="1:8" ht="16.5" hidden="1" x14ac:dyDescent="0.25">
      <c r="A196" s="2560">
        <v>43160</v>
      </c>
      <c r="B196" s="2561">
        <v>21</v>
      </c>
      <c r="C196" s="2562">
        <v>8240.6512237020452</v>
      </c>
      <c r="D196" s="2562">
        <v>3909.0552742882551</v>
      </c>
      <c r="E196" s="2563">
        <v>436.10592577808103</v>
      </c>
      <c r="F196" s="2564">
        <v>2291.4171669313159</v>
      </c>
      <c r="G196" s="2565">
        <v>52966.440029999983</v>
      </c>
      <c r="H196" s="2566">
        <v>2029.0967142857144</v>
      </c>
    </row>
    <row r="197" spans="1:8" ht="16.5" hidden="1" x14ac:dyDescent="0.25">
      <c r="A197" s="2560">
        <v>43191</v>
      </c>
      <c r="B197" s="2561">
        <v>21</v>
      </c>
      <c r="C197" s="2562">
        <v>8219.1758249230952</v>
      </c>
      <c r="D197" s="2562">
        <v>3820.2642775674335</v>
      </c>
      <c r="E197" s="2563">
        <v>436.22433846571835</v>
      </c>
      <c r="F197" s="2564">
        <v>2283.375129049572</v>
      </c>
      <c r="G197" s="2565">
        <v>40727.056949047619</v>
      </c>
      <c r="H197" s="2566">
        <v>1400.855619047619</v>
      </c>
    </row>
    <row r="198" spans="1:8" ht="16.5" hidden="1" x14ac:dyDescent="0.25">
      <c r="A198" s="2560">
        <v>43221</v>
      </c>
      <c r="B198" s="2561">
        <v>22</v>
      </c>
      <c r="C198" s="2562">
        <v>8190.6087581384609</v>
      </c>
      <c r="D198" s="2562">
        <v>3714.1558548813559</v>
      </c>
      <c r="E198" s="2563">
        <v>436.49940158753691</v>
      </c>
      <c r="F198" s="2564">
        <v>2272.5310711459665</v>
      </c>
      <c r="G198" s="2565">
        <v>62213.442359999994</v>
      </c>
      <c r="H198" s="2566">
        <v>6959.4808636363632</v>
      </c>
    </row>
    <row r="199" spans="1:8" ht="16.5" hidden="1" x14ac:dyDescent="0.25">
      <c r="A199" s="2560">
        <v>43252</v>
      </c>
      <c r="B199" s="2561">
        <v>21</v>
      </c>
      <c r="C199" s="2562">
        <v>8091.2551417592231</v>
      </c>
      <c r="D199" s="2562">
        <v>3675.9353067423217</v>
      </c>
      <c r="E199" s="2563">
        <v>428.90447245247827</v>
      </c>
      <c r="F199" s="2564">
        <v>2237.2569456244482</v>
      </c>
      <c r="G199" s="2565">
        <v>78975.448438095191</v>
      </c>
      <c r="H199" s="2566">
        <v>2120.05019047619</v>
      </c>
    </row>
    <row r="200" spans="1:8" ht="16.5" hidden="1" x14ac:dyDescent="0.25">
      <c r="A200" s="2560">
        <v>43282</v>
      </c>
      <c r="B200" s="2561">
        <v>22</v>
      </c>
      <c r="C200" s="2562">
        <v>8126.0345197445868</v>
      </c>
      <c r="D200" s="2562">
        <v>3705.0804164958313</v>
      </c>
      <c r="E200" s="2563">
        <v>426.82585066147419</v>
      </c>
      <c r="F200" s="2564">
        <v>2233.260319691648</v>
      </c>
      <c r="G200" s="2565">
        <v>61550.252449545456</v>
      </c>
      <c r="H200" s="2566">
        <v>2267.5253181818184</v>
      </c>
    </row>
    <row r="201" spans="1:8" ht="16.5" hidden="1" x14ac:dyDescent="0.25">
      <c r="A201" s="2560">
        <v>43313</v>
      </c>
      <c r="B201" s="2561">
        <v>22</v>
      </c>
      <c r="C201" s="2562">
        <v>8149.6896956545124</v>
      </c>
      <c r="D201" s="2562">
        <v>3717.2033873601595</v>
      </c>
      <c r="E201" s="2563">
        <v>425.1187454278051</v>
      </c>
      <c r="F201" s="2564">
        <v>2233.4985965034507</v>
      </c>
      <c r="G201" s="2565">
        <v>49897.188651363642</v>
      </c>
      <c r="H201" s="2566">
        <v>1598.0410909090908</v>
      </c>
    </row>
    <row r="202" spans="1:8" ht="16.5" hidden="1" x14ac:dyDescent="0.25">
      <c r="A202" s="2560">
        <v>43344</v>
      </c>
      <c r="B202" s="2561">
        <v>19</v>
      </c>
      <c r="C202" s="2562">
        <v>8102.1207861744224</v>
      </c>
      <c r="D202" s="2562">
        <v>3707.7762294117533</v>
      </c>
      <c r="E202" s="2563">
        <v>423.33603392801871</v>
      </c>
      <c r="F202" s="2564">
        <v>2217.8838263157895</v>
      </c>
      <c r="G202" s="2565">
        <v>48694.191874736825</v>
      </c>
      <c r="H202" s="2566">
        <v>1606.4991052631581</v>
      </c>
    </row>
    <row r="203" spans="1:8" ht="16.5" hidden="1" x14ac:dyDescent="0.25">
      <c r="A203" s="2560">
        <v>43374</v>
      </c>
      <c r="B203" s="2561">
        <v>23</v>
      </c>
      <c r="C203" s="2562">
        <v>8188.6236398502151</v>
      </c>
      <c r="D203" s="2562">
        <v>3725.8065322337316</v>
      </c>
      <c r="E203" s="2563">
        <v>430.1293500744228</v>
      </c>
      <c r="F203" s="2564">
        <v>2240.4229043478263</v>
      </c>
      <c r="G203" s="2565">
        <v>35182.095365652181</v>
      </c>
      <c r="H203" s="2566">
        <v>848.86847826086955</v>
      </c>
    </row>
    <row r="204" spans="1:8" ht="16.5" hidden="1" x14ac:dyDescent="0.25">
      <c r="A204" s="2567" t="s">
        <v>5322</v>
      </c>
      <c r="B204" s="2561">
        <v>20</v>
      </c>
      <c r="C204" s="2562">
        <v>8208.5890861460175</v>
      </c>
      <c r="D204" s="2562">
        <v>3730.7828559075933</v>
      </c>
      <c r="E204" s="2563">
        <v>429.77275246876786</v>
      </c>
      <c r="F204" s="2564">
        <v>2236.0949599999994</v>
      </c>
      <c r="G204" s="2565">
        <v>37033.768737000006</v>
      </c>
      <c r="H204" s="2566">
        <v>1387.5148999999999</v>
      </c>
    </row>
    <row r="205" spans="1:8" ht="16.5" hidden="1" x14ac:dyDescent="0.25">
      <c r="A205" s="2560">
        <v>43435</v>
      </c>
      <c r="B205" s="2561">
        <v>20</v>
      </c>
      <c r="C205" s="2562">
        <v>8197.1633456398176</v>
      </c>
      <c r="D205" s="2562">
        <v>3745.1868665097418</v>
      </c>
      <c r="E205" s="2563">
        <v>427.66146477454106</v>
      </c>
      <c r="F205" s="2564">
        <v>2220.75623</v>
      </c>
      <c r="G205" s="2565">
        <v>57056.500700500001</v>
      </c>
      <c r="H205" s="2566">
        <v>1914.41345</v>
      </c>
    </row>
    <row r="206" spans="1:8" ht="16.5" hidden="1" x14ac:dyDescent="0.25">
      <c r="A206" s="2567">
        <v>43466</v>
      </c>
      <c r="B206" s="2561">
        <v>20</v>
      </c>
      <c r="C206" s="2562">
        <v>8201.8237059877574</v>
      </c>
      <c r="D206" s="2562">
        <v>3760.5904040379864</v>
      </c>
      <c r="E206" s="2563">
        <v>427.11638615642585</v>
      </c>
      <c r="F206" s="2564">
        <v>2218.3551149999998</v>
      </c>
      <c r="G206" s="2565">
        <v>34270.237609999996</v>
      </c>
      <c r="H206" s="2566">
        <v>1055.1132500000001</v>
      </c>
    </row>
    <row r="207" spans="1:8" ht="16.5" hidden="1" x14ac:dyDescent="0.25">
      <c r="A207" s="2567">
        <v>43497</v>
      </c>
      <c r="B207" s="2561">
        <v>18</v>
      </c>
      <c r="C207" s="2562">
        <v>8153.0037369959482</v>
      </c>
      <c r="D207" s="2562">
        <v>3736.2985477589132</v>
      </c>
      <c r="E207" s="2563">
        <v>428.25662239542282</v>
      </c>
      <c r="F207" s="2564">
        <v>2204.6351944444446</v>
      </c>
      <c r="G207" s="2565">
        <v>100842</v>
      </c>
      <c r="H207" s="2566">
        <v>3250</v>
      </c>
    </row>
    <row r="208" spans="1:8" ht="16.5" hidden="1" x14ac:dyDescent="0.25">
      <c r="A208" s="2567">
        <v>43525</v>
      </c>
      <c r="B208" s="2561">
        <v>19</v>
      </c>
      <c r="C208" s="2562">
        <v>8083.1836651990707</v>
      </c>
      <c r="D208" s="2562">
        <v>3665.3339761261282</v>
      </c>
      <c r="E208" s="2563">
        <v>424.32158992010159</v>
      </c>
      <c r="F208" s="2564">
        <v>2185.3548894736841</v>
      </c>
      <c r="G208" s="2565">
        <v>58226.883656315789</v>
      </c>
      <c r="H208" s="2566">
        <v>1630.6515789473683</v>
      </c>
    </row>
    <row r="209" spans="1:8" ht="16.5" hidden="1" x14ac:dyDescent="0.25">
      <c r="A209" s="2567">
        <v>43556</v>
      </c>
      <c r="B209" s="2561">
        <v>22</v>
      </c>
      <c r="C209" s="2562">
        <v>8007.7667100635481</v>
      </c>
      <c r="D209" s="2562">
        <v>3602.5350900290014</v>
      </c>
      <c r="E209" s="2563">
        <v>421.67254729032999</v>
      </c>
      <c r="F209" s="2564">
        <v>2162.4161045454548</v>
      </c>
      <c r="G209" s="2565">
        <v>85292.364053636367</v>
      </c>
      <c r="H209" s="2566">
        <v>6256.2233636363635</v>
      </c>
    </row>
    <row r="210" spans="1:8" ht="16.5" hidden="1" x14ac:dyDescent="0.25">
      <c r="A210" s="2567">
        <v>43586</v>
      </c>
      <c r="B210" s="2561">
        <v>22</v>
      </c>
      <c r="C210" s="2562">
        <v>7949.088298964768</v>
      </c>
      <c r="D210" s="2562">
        <v>3544.8906637948066</v>
      </c>
      <c r="E210" s="2563">
        <v>416.31431149053992</v>
      </c>
      <c r="F210" s="2564">
        <v>2142.6749954545453</v>
      </c>
      <c r="G210" s="2565">
        <v>52628.417036363644</v>
      </c>
      <c r="H210" s="2566">
        <v>1987.3890909090908</v>
      </c>
    </row>
    <row r="211" spans="1:8" ht="16.5" hidden="1" x14ac:dyDescent="0.25">
      <c r="A211" s="2567">
        <v>43617</v>
      </c>
      <c r="B211" s="2561">
        <v>19</v>
      </c>
      <c r="C211" s="2562">
        <v>7912.5574638637454</v>
      </c>
      <c r="D211" s="2562">
        <v>3490.09853398631</v>
      </c>
      <c r="E211" s="2563">
        <v>415.31054707429138</v>
      </c>
      <c r="F211" s="2564">
        <v>2124.9501947368421</v>
      </c>
      <c r="G211" s="2565">
        <v>47573.376907368438</v>
      </c>
      <c r="H211" s="2566">
        <v>1740.4940526315788</v>
      </c>
    </row>
    <row r="212" spans="1:8" ht="16.5" hidden="1" x14ac:dyDescent="0.25">
      <c r="A212" s="2567">
        <v>43647</v>
      </c>
      <c r="B212" s="2561">
        <v>22</v>
      </c>
      <c r="C212" s="2562">
        <v>8056.4679364054355</v>
      </c>
      <c r="D212" s="2562">
        <v>3517.922736840294</v>
      </c>
      <c r="E212" s="2563">
        <v>420.33371838197615</v>
      </c>
      <c r="F212" s="2564">
        <v>2149.4008363636367</v>
      </c>
      <c r="G212" s="2565">
        <v>55604.085192272716</v>
      </c>
      <c r="H212" s="2566">
        <v>2560.4175909090909</v>
      </c>
    </row>
    <row r="213" spans="1:8" ht="16.5" hidden="1" x14ac:dyDescent="0.25">
      <c r="A213" s="2567">
        <v>43678</v>
      </c>
      <c r="B213" s="2561">
        <v>22</v>
      </c>
      <c r="C213" s="2562">
        <v>8150.8116290353473</v>
      </c>
      <c r="D213" s="2562">
        <v>3560.865552430495</v>
      </c>
      <c r="E213" s="2563">
        <v>422.57768883022658</v>
      </c>
      <c r="F213" s="2564">
        <v>2167.6664818181816</v>
      </c>
      <c r="G213" s="2565">
        <v>62393.08992181818</v>
      </c>
      <c r="H213" s="2566">
        <v>2265.9169999999999</v>
      </c>
    </row>
    <row r="214" spans="1:8" ht="16.5" hidden="1" x14ac:dyDescent="0.25">
      <c r="A214" s="2567">
        <v>43709</v>
      </c>
      <c r="B214" s="2561">
        <v>19</v>
      </c>
      <c r="C214" s="2562">
        <v>7983.4539952833284</v>
      </c>
      <c r="D214" s="2562">
        <v>3460.9442256425482</v>
      </c>
      <c r="E214" s="2563">
        <v>415.74023232280604</v>
      </c>
      <c r="F214" s="2564">
        <v>2119.5766842105268</v>
      </c>
      <c r="G214" s="2565">
        <v>49183.712481052637</v>
      </c>
      <c r="H214" s="2566">
        <v>1549.152052631579</v>
      </c>
    </row>
    <row r="215" spans="1:8" ht="16.5" hidden="1" x14ac:dyDescent="0.25">
      <c r="A215" s="2567">
        <v>43739</v>
      </c>
      <c r="B215" s="2561">
        <v>23</v>
      </c>
      <c r="C215" s="2562">
        <v>7992.5566261206832</v>
      </c>
      <c r="D215" s="2562">
        <v>3455.1606633394108</v>
      </c>
      <c r="E215" s="2563">
        <v>419.49604351263281</v>
      </c>
      <c r="F215" s="2564">
        <v>2121.0835391304349</v>
      </c>
      <c r="G215" s="2565">
        <v>54978.625024347828</v>
      </c>
      <c r="H215" s="2566">
        <v>1784.3891304347826</v>
      </c>
    </row>
    <row r="216" spans="1:8" ht="16.5" hidden="1" x14ac:dyDescent="0.25">
      <c r="A216" s="2567">
        <v>43770</v>
      </c>
      <c r="B216" s="2561">
        <v>19</v>
      </c>
      <c r="C216" s="2562">
        <v>8074.0244159549611</v>
      </c>
      <c r="D216" s="2562">
        <v>3478.4725744002085</v>
      </c>
      <c r="E216" s="2563">
        <v>418.82515231695544</v>
      </c>
      <c r="F216" s="2564">
        <v>2129.4249684210522</v>
      </c>
      <c r="G216" s="2565">
        <v>29469.18890526316</v>
      </c>
      <c r="H216" s="2566">
        <v>1441.2059999999999</v>
      </c>
    </row>
    <row r="217" spans="1:8" ht="20.100000000000001" hidden="1" customHeight="1" x14ac:dyDescent="0.25">
      <c r="A217" s="2567">
        <v>43800</v>
      </c>
      <c r="B217" s="2561">
        <v>19</v>
      </c>
      <c r="C217" s="2562">
        <v>8178.2076403638548</v>
      </c>
      <c r="D217" s="2562">
        <v>3520.6171769116245</v>
      </c>
      <c r="E217" s="2563">
        <v>420.74820094087494</v>
      </c>
      <c r="F217" s="2564">
        <v>2143.6959421052634</v>
      </c>
      <c r="G217" s="2565">
        <v>50132.745672105259</v>
      </c>
      <c r="H217" s="2566">
        <v>1231.8837368421052</v>
      </c>
    </row>
    <row r="218" spans="1:8" ht="20.100000000000001" hidden="1" customHeight="1" x14ac:dyDescent="0.25">
      <c r="A218" s="2567">
        <v>43831</v>
      </c>
      <c r="B218" s="2561">
        <v>21</v>
      </c>
      <c r="C218" s="2562">
        <v>8492.1114403374977</v>
      </c>
      <c r="D218" s="2562">
        <v>3651.885957260215</v>
      </c>
      <c r="E218" s="2563">
        <v>440.26178835825095</v>
      </c>
      <c r="F218" s="2564">
        <v>2220.9862904761903</v>
      </c>
      <c r="G218" s="2565">
        <v>91797.595111428614</v>
      </c>
      <c r="H218" s="2566">
        <v>12169.313714285714</v>
      </c>
    </row>
    <row r="219" spans="1:8" ht="20.100000000000001" hidden="1" customHeight="1" x14ac:dyDescent="0.25">
      <c r="A219" s="2567">
        <v>43862</v>
      </c>
      <c r="B219" s="2561">
        <v>19</v>
      </c>
      <c r="C219" s="2562">
        <v>8484.1491861179093</v>
      </c>
      <c r="D219" s="2562">
        <v>3587.5255898240753</v>
      </c>
      <c r="E219" s="2563">
        <v>437.7144352043801</v>
      </c>
      <c r="F219" s="2564">
        <v>2218.218768421053</v>
      </c>
      <c r="G219" s="2565">
        <v>70667.812935263166</v>
      </c>
      <c r="H219" s="2566">
        <v>2614.4904736842104</v>
      </c>
    </row>
    <row r="220" spans="1:8" ht="20.100000000000001" hidden="1" customHeight="1" x14ac:dyDescent="0.25">
      <c r="A220" s="2567" t="s">
        <v>5323</v>
      </c>
      <c r="B220" s="2561">
        <v>13</v>
      </c>
      <c r="C220" s="2562">
        <v>7417.8673353487638</v>
      </c>
      <c r="D220" s="2562">
        <v>3092.4285543953174</v>
      </c>
      <c r="E220" s="2563">
        <v>377.98798442770743</v>
      </c>
      <c r="F220" s="2564">
        <v>1938.6304384615385</v>
      </c>
      <c r="G220" s="2565">
        <v>108267.78863000001</v>
      </c>
      <c r="H220" s="2566">
        <v>2713.2214615384614</v>
      </c>
    </row>
    <row r="221" spans="1:8" ht="20.100000000000001" hidden="1" customHeight="1" x14ac:dyDescent="0.25">
      <c r="A221" s="2567" t="s">
        <v>673</v>
      </c>
      <c r="B221" s="2561">
        <v>19</v>
      </c>
      <c r="C221" s="2562">
        <v>6429.0700850063431</v>
      </c>
      <c r="D221" s="2562">
        <v>2543.4193965675809</v>
      </c>
      <c r="E221" s="2563">
        <v>317.90141405864762</v>
      </c>
      <c r="F221" s="2564">
        <v>1679.0985526315792</v>
      </c>
      <c r="G221" s="2565">
        <v>67039.407791578953</v>
      </c>
      <c r="H221" s="2566">
        <v>2048.9536315789474</v>
      </c>
    </row>
    <row r="222" spans="1:8" ht="20.100000000000001" hidden="1" customHeight="1" x14ac:dyDescent="0.25">
      <c r="A222" s="2567" t="s">
        <v>371</v>
      </c>
      <c r="B222" s="2561">
        <v>20</v>
      </c>
      <c r="C222" s="2562">
        <v>6174.1871313639131</v>
      </c>
      <c r="D222" s="2562">
        <v>2427.1178311711251</v>
      </c>
      <c r="E222" s="2563">
        <v>306.03542981499947</v>
      </c>
      <c r="F222" s="2564">
        <v>1610.3089500000001</v>
      </c>
      <c r="G222" s="2565">
        <v>41991.559447499996</v>
      </c>
      <c r="H222" s="2566">
        <v>1711.32295</v>
      </c>
    </row>
    <row r="223" spans="1:8" ht="20.100000000000001" hidden="1" customHeight="1" x14ac:dyDescent="0.25">
      <c r="A223" s="2567" t="s">
        <v>402</v>
      </c>
      <c r="B223" s="2561">
        <v>22</v>
      </c>
      <c r="C223" s="2562">
        <v>6380.5291232365707</v>
      </c>
      <c r="D223" s="2562">
        <v>2514.5657622696285</v>
      </c>
      <c r="E223" s="2563">
        <v>315.42781737660141</v>
      </c>
      <c r="F223" s="2564">
        <v>1663.1706454545456</v>
      </c>
      <c r="G223" s="2565">
        <v>81516.154265454548</v>
      </c>
      <c r="H223" s="2566">
        <v>3347.2645000000002</v>
      </c>
    </row>
    <row r="224" spans="1:8" ht="20.100000000000001" hidden="1" customHeight="1" x14ac:dyDescent="0.25">
      <c r="A224" s="2567" t="s">
        <v>306</v>
      </c>
      <c r="B224" s="2561">
        <v>23</v>
      </c>
      <c r="C224" s="2562">
        <v>6269.4331167380678</v>
      </c>
      <c r="D224" s="2562">
        <v>2468.773642817152</v>
      </c>
      <c r="E224" s="2563">
        <v>306.76767089334481</v>
      </c>
      <c r="F224" s="2564">
        <v>1630.7150173913042</v>
      </c>
      <c r="G224" s="2565">
        <v>71462.633461739111</v>
      </c>
      <c r="H224" s="2566">
        <v>2513.847652173913</v>
      </c>
    </row>
    <row r="225" spans="1:8" ht="20.100000000000001" hidden="1" customHeight="1" x14ac:dyDescent="0.25">
      <c r="A225" s="2567" t="s">
        <v>307</v>
      </c>
      <c r="B225" s="2561">
        <v>21</v>
      </c>
      <c r="C225" s="2562">
        <v>5958.877656782628</v>
      </c>
      <c r="D225" s="2562">
        <v>2358.3635424758158</v>
      </c>
      <c r="E225" s="2563">
        <v>289.16537618207587</v>
      </c>
      <c r="F225" s="2564">
        <v>1549.7041190476191</v>
      </c>
      <c r="G225" s="2565">
        <v>120355.99208761904</v>
      </c>
      <c r="H225" s="2566">
        <v>3399.8074285714288</v>
      </c>
    </row>
    <row r="226" spans="1:8" ht="20.100000000000001" hidden="1" customHeight="1" x14ac:dyDescent="0.25">
      <c r="A226" s="2567" t="s">
        <v>308</v>
      </c>
      <c r="B226" s="2561">
        <v>22</v>
      </c>
      <c r="C226" s="2562">
        <v>5929.2591929066466</v>
      </c>
      <c r="D226" s="2562">
        <v>2341.888962559839</v>
      </c>
      <c r="E226" s="2563">
        <v>287.3343552653854</v>
      </c>
      <c r="F226" s="2564">
        <v>1541.9280000000001</v>
      </c>
      <c r="G226" s="2565">
        <v>29309.546441818187</v>
      </c>
      <c r="H226" s="2566">
        <v>1134.0859545454546</v>
      </c>
    </row>
    <row r="227" spans="1:8" ht="20.100000000000001" hidden="1" customHeight="1" x14ac:dyDescent="0.25">
      <c r="A227" s="2567" t="s">
        <v>309</v>
      </c>
      <c r="B227" s="2561">
        <v>22</v>
      </c>
      <c r="C227" s="2562">
        <v>5681.6462966182416</v>
      </c>
      <c r="D227" s="2562">
        <v>2241.3402970072389</v>
      </c>
      <c r="E227" s="2563">
        <v>273.95359731086404</v>
      </c>
      <c r="F227" s="2564">
        <v>1477.5351954545456</v>
      </c>
      <c r="G227" s="2565">
        <v>29974.933586363637</v>
      </c>
      <c r="H227" s="2566">
        <v>1281.9475909090909</v>
      </c>
    </row>
    <row r="228" spans="1:8" ht="20.100000000000001" hidden="1" customHeight="1" x14ac:dyDescent="0.25">
      <c r="A228" s="2567" t="s">
        <v>310</v>
      </c>
      <c r="B228" s="2561">
        <v>20</v>
      </c>
      <c r="C228" s="2562">
        <v>5865.0649181359295</v>
      </c>
      <c r="D228" s="2562">
        <v>2311.2857130438379</v>
      </c>
      <c r="E228" s="2563">
        <v>286.15168685287836</v>
      </c>
      <c r="F228" s="2564">
        <v>1525.0088250000001</v>
      </c>
      <c r="G228" s="2565">
        <v>29819.705405000001</v>
      </c>
      <c r="H228" s="2566">
        <v>1577.1840500000001</v>
      </c>
    </row>
    <row r="229" spans="1:8" ht="20.100000000000001" hidden="1" customHeight="1" x14ac:dyDescent="0.25">
      <c r="A229" s="2567" t="s">
        <v>311</v>
      </c>
      <c r="B229" s="2561">
        <v>22</v>
      </c>
      <c r="C229" s="2562">
        <v>6238.0680919825018</v>
      </c>
      <c r="D229" s="2562">
        <v>2478.9779647024166</v>
      </c>
      <c r="E229" s="2563">
        <v>303.68228006464045</v>
      </c>
      <c r="F229" s="2564">
        <v>1617.7072999999998</v>
      </c>
      <c r="G229" s="2565">
        <v>36995.934111818184</v>
      </c>
      <c r="H229" s="2566">
        <v>1454.9313636363636</v>
      </c>
    </row>
    <row r="230" spans="1:8" ht="20.100000000000001" hidden="1" customHeight="1" x14ac:dyDescent="0.25">
      <c r="A230" s="2567" t="s">
        <v>312</v>
      </c>
      <c r="B230" s="2561">
        <v>19</v>
      </c>
      <c r="C230" s="2562">
        <v>6368.1004033048694</v>
      </c>
      <c r="D230" s="2562">
        <v>2538.7771618075931</v>
      </c>
      <c r="E230" s="2563">
        <v>308.85105903717658</v>
      </c>
      <c r="F230" s="2564">
        <v>1649.235557894737</v>
      </c>
      <c r="G230" s="2565">
        <v>33570.001557894728</v>
      </c>
      <c r="H230" s="2566">
        <v>1097.7637894736843</v>
      </c>
    </row>
    <row r="231" spans="1:8" ht="20.100000000000001" hidden="1" customHeight="1" x14ac:dyDescent="0.25">
      <c r="A231" s="2567" t="s">
        <v>313</v>
      </c>
      <c r="B231" s="2561">
        <v>18</v>
      </c>
      <c r="C231" s="2562">
        <v>6230.6102467008932</v>
      </c>
      <c r="D231" s="2562">
        <v>2465.041885969837</v>
      </c>
      <c r="E231" s="2562">
        <v>301.3111640636975</v>
      </c>
      <c r="F231" s="2562">
        <v>1613.4850722222225</v>
      </c>
      <c r="G231" s="2568">
        <v>53079.804963888884</v>
      </c>
      <c r="H231" s="2569">
        <v>1003.2886111111111</v>
      </c>
    </row>
    <row r="232" spans="1:8" ht="20.100000000000001" hidden="1" customHeight="1" x14ac:dyDescent="0.25">
      <c r="A232" s="2567" t="s">
        <v>314</v>
      </c>
      <c r="B232" s="2561">
        <v>20</v>
      </c>
      <c r="C232" s="2562">
        <v>6103.62385813736</v>
      </c>
      <c r="D232" s="2562">
        <v>2389.8467715717311</v>
      </c>
      <c r="E232" s="2562">
        <v>293.84270249017351</v>
      </c>
      <c r="F232" s="2562">
        <v>1580.6001699999999</v>
      </c>
      <c r="G232" s="2568">
        <v>92843.584896</v>
      </c>
      <c r="H232" s="2569">
        <v>2703.9973</v>
      </c>
    </row>
    <row r="233" spans="1:8" ht="20.100000000000001" hidden="1" customHeight="1" x14ac:dyDescent="0.25">
      <c r="A233" s="2567" t="s">
        <v>422</v>
      </c>
      <c r="B233" s="2561">
        <v>20</v>
      </c>
      <c r="C233" s="2562">
        <v>6282.3077411319955</v>
      </c>
      <c r="D233" s="2562">
        <v>2444.9188766254838</v>
      </c>
      <c r="E233" s="2562">
        <v>301.93349034076738</v>
      </c>
      <c r="F233" s="2562">
        <v>1625.5523800000001</v>
      </c>
      <c r="G233" s="2568">
        <v>31802.278311500002</v>
      </c>
      <c r="H233" s="2569">
        <v>990.67330000000004</v>
      </c>
    </row>
    <row r="234" spans="1:8" ht="20.100000000000001" hidden="1" customHeight="1" x14ac:dyDescent="0.25">
      <c r="A234" s="2567" t="s">
        <v>406</v>
      </c>
      <c r="B234" s="2561">
        <v>20</v>
      </c>
      <c r="C234" s="2562">
        <v>6638.9198581689225</v>
      </c>
      <c r="D234" s="2562">
        <v>2581.2607267210838</v>
      </c>
      <c r="E234" s="2562">
        <v>321.62095241388431</v>
      </c>
      <c r="F234" s="2562">
        <v>1716.07314</v>
      </c>
      <c r="G234" s="2568">
        <v>33009.462947</v>
      </c>
      <c r="H234" s="2569">
        <v>2110.6673999999998</v>
      </c>
    </row>
    <row r="235" spans="1:8" ht="20.100000000000001" hidden="1" customHeight="1" x14ac:dyDescent="0.25">
      <c r="A235" s="2567" t="s">
        <v>447</v>
      </c>
      <c r="B235" s="2561">
        <v>22</v>
      </c>
      <c r="C235" s="2562">
        <v>6981.8972727272721</v>
      </c>
      <c r="D235" s="2562">
        <v>2680.4900000000002</v>
      </c>
      <c r="E235" s="2562">
        <v>332.40318181818174</v>
      </c>
      <c r="F235" s="2562">
        <v>1789.3595454545452</v>
      </c>
      <c r="G235" s="2568">
        <v>60946.593938636397</v>
      </c>
      <c r="H235" s="2569">
        <v>2276.1394090909098</v>
      </c>
    </row>
    <row r="236" spans="1:8" ht="20.100000000000001" customHeight="1" x14ac:dyDescent="0.25">
      <c r="A236" s="2567" t="s">
        <v>3036</v>
      </c>
      <c r="B236" s="2561">
        <v>22</v>
      </c>
      <c r="C236" s="2562">
        <v>7560.4427272727271</v>
      </c>
      <c r="D236" s="2562">
        <v>2787.670454545454</v>
      </c>
      <c r="E236" s="2562">
        <v>358.55409090909097</v>
      </c>
      <c r="F236" s="2562">
        <v>1932.2454545454545</v>
      </c>
      <c r="G236" s="2568">
        <v>50303.903501818204</v>
      </c>
      <c r="H236" s="2569">
        <v>1851.6385909090909</v>
      </c>
    </row>
    <row r="237" spans="1:8" ht="20.100000000000001" customHeight="1" x14ac:dyDescent="0.25">
      <c r="A237" s="2567" t="s">
        <v>5324</v>
      </c>
      <c r="B237" s="2561">
        <v>22</v>
      </c>
      <c r="C237" s="2562">
        <v>7618.8200000000006</v>
      </c>
      <c r="D237" s="2562">
        <v>2817.1222727272725</v>
      </c>
      <c r="E237" s="2562">
        <v>359.5004545454546</v>
      </c>
      <c r="F237" s="2562">
        <v>1944.6849999999997</v>
      </c>
      <c r="G237" s="2568">
        <v>66202.188170000009</v>
      </c>
      <c r="H237" s="2569">
        <v>1621.1862727272699</v>
      </c>
    </row>
    <row r="238" spans="1:8" ht="20.100000000000001" customHeight="1" x14ac:dyDescent="0.25">
      <c r="A238" s="2567" t="s">
        <v>410</v>
      </c>
      <c r="B238" s="2561">
        <v>22</v>
      </c>
      <c r="C238" s="2562">
        <v>7706.0854545454531</v>
      </c>
      <c r="D238" s="2562">
        <v>2855.210454545454</v>
      </c>
      <c r="E238" s="2562">
        <v>362.02590909090907</v>
      </c>
      <c r="F238" s="2562">
        <v>1965.880909090909</v>
      </c>
      <c r="G238" s="2568">
        <v>41011.7708286364</v>
      </c>
      <c r="H238" s="2569">
        <v>1383.9935</v>
      </c>
    </row>
    <row r="239" spans="1:8" ht="20.100000000000001" customHeight="1" x14ac:dyDescent="0.25">
      <c r="A239" s="2567">
        <v>44470</v>
      </c>
      <c r="B239" s="2561">
        <v>21</v>
      </c>
      <c r="C239" s="2562">
        <v>8175.1857537410588</v>
      </c>
      <c r="D239" s="2562">
        <v>3014.0761880930609</v>
      </c>
      <c r="E239" s="2562">
        <v>383.96135242893024</v>
      </c>
      <c r="F239" s="2562">
        <v>2085.048685714286</v>
      </c>
      <c r="G239" s="2568">
        <v>46399.256835714303</v>
      </c>
      <c r="H239" s="2569">
        <v>1568.6670952381</v>
      </c>
    </row>
    <row r="240" spans="1:8" ht="20.100000000000001" customHeight="1" x14ac:dyDescent="0.25">
      <c r="A240" s="2567">
        <v>44501</v>
      </c>
      <c r="B240" s="2561">
        <v>19</v>
      </c>
      <c r="C240" s="2562">
        <v>8292.2652631578931</v>
      </c>
      <c r="D240" s="2562">
        <v>3031.661578947369</v>
      </c>
      <c r="E240" s="2562">
        <v>389.38578947368421</v>
      </c>
      <c r="F240" s="2562">
        <v>2106.8721052631577</v>
      </c>
      <c r="G240" s="2568">
        <f>73866064.4557895/1000</f>
        <v>73866.064455789499</v>
      </c>
      <c r="H240" s="2569">
        <f>1616440.10526316/1000</f>
        <v>1616.4401052631601</v>
      </c>
    </row>
    <row r="241" spans="1:212" ht="20.100000000000001" customHeight="1" x14ac:dyDescent="0.25">
      <c r="A241" s="2567">
        <v>44531</v>
      </c>
      <c r="B241" s="2561">
        <v>23</v>
      </c>
      <c r="C241" s="2562">
        <v>8204.1078260869563</v>
      </c>
      <c r="D241" s="2562">
        <v>2981.0539130434777</v>
      </c>
      <c r="E241" s="2562">
        <v>381.00956521739135</v>
      </c>
      <c r="F241" s="2562">
        <v>2065.3634782608697</v>
      </c>
      <c r="G241" s="2568">
        <v>78018.77089739131</v>
      </c>
      <c r="H241" s="2569">
        <v>15331.7097391304</v>
      </c>
    </row>
    <row r="242" spans="1:212" ht="20.100000000000001" customHeight="1" x14ac:dyDescent="0.25">
      <c r="A242" s="2567">
        <v>44562</v>
      </c>
      <c r="B242" s="2561">
        <v>19</v>
      </c>
      <c r="C242" s="2562">
        <v>8451.1805263157912</v>
      </c>
      <c r="D242" s="2562">
        <v>3060.3321052631582</v>
      </c>
      <c r="E242" s="2562">
        <v>389.81526315789483</v>
      </c>
      <c r="F242" s="2562">
        <v>2124.1657894736841</v>
      </c>
      <c r="G242" s="2568">
        <f>41927627.3352632/1000</f>
        <v>41927.627335263198</v>
      </c>
      <c r="H242" s="2569">
        <f>1705981.68421053/1000</f>
        <v>1705.9816842105299</v>
      </c>
    </row>
    <row r="243" spans="1:212" ht="20.100000000000001" customHeight="1" x14ac:dyDescent="0.25">
      <c r="A243" s="2567">
        <v>44593</v>
      </c>
      <c r="B243" s="2561">
        <v>18</v>
      </c>
      <c r="C243" s="2562">
        <v>8611.1083333333336</v>
      </c>
      <c r="D243" s="2562">
        <v>3109.5949999999998</v>
      </c>
      <c r="E243" s="2562">
        <v>393.39666666666665</v>
      </c>
      <c r="F243" s="2562">
        <v>2164.1461111111112</v>
      </c>
      <c r="G243" s="2568">
        <v>66017.980371111131</v>
      </c>
      <c r="H243" s="2569">
        <v>1774.6536666666668</v>
      </c>
    </row>
    <row r="244" spans="1:212" ht="20.100000000000001" customHeight="1" x14ac:dyDescent="0.25">
      <c r="A244" s="2567">
        <v>44621</v>
      </c>
      <c r="B244" s="2561">
        <v>22</v>
      </c>
      <c r="C244" s="2562">
        <v>8518.8254545454547</v>
      </c>
      <c r="D244" s="2562">
        <v>3045.3618181818169</v>
      </c>
      <c r="E244" s="2562">
        <v>391.63227272727278</v>
      </c>
      <c r="F244" s="2562">
        <v>2140.9527272727273</v>
      </c>
      <c r="G244" s="2568">
        <v>49774.041189999996</v>
      </c>
      <c r="H244" s="2569">
        <v>1543.9360454545501</v>
      </c>
    </row>
    <row r="245" spans="1:212" ht="20.100000000000001" customHeight="1" x14ac:dyDescent="0.25">
      <c r="A245" s="2567">
        <v>44652</v>
      </c>
      <c r="B245" s="2561">
        <v>21</v>
      </c>
      <c r="C245" s="2562">
        <v>8904.7766666666703</v>
      </c>
      <c r="D245" s="2562">
        <v>3221.9690476190481</v>
      </c>
      <c r="E245" s="2562">
        <v>406.38952380952389</v>
      </c>
      <c r="F245" s="2562">
        <v>2235.4061904761907</v>
      </c>
      <c r="G245" s="2568">
        <v>46467.724441428567</v>
      </c>
      <c r="H245" s="2569">
        <v>1821.0378095238095</v>
      </c>
    </row>
    <row r="246" spans="1:212" ht="20.100000000000001" customHeight="1" x14ac:dyDescent="0.25">
      <c r="A246" s="2567">
        <v>44682</v>
      </c>
      <c r="B246" s="2561">
        <v>21</v>
      </c>
      <c r="C246" s="2562">
        <v>8949.608125396926</v>
      </c>
      <c r="D246" s="2562">
        <v>3262.809258615041</v>
      </c>
      <c r="E246" s="2562">
        <v>405.896799191208</v>
      </c>
      <c r="F246" s="2562">
        <v>2243.0243095238097</v>
      </c>
      <c r="G246" s="2568">
        <v>56446.535716666651</v>
      </c>
      <c r="H246" s="2569">
        <v>2954.9095238095238</v>
      </c>
    </row>
    <row r="247" spans="1:212" ht="20.100000000000001" customHeight="1" x14ac:dyDescent="0.25">
      <c r="A247" s="2567">
        <v>44713</v>
      </c>
      <c r="B247" s="2561">
        <v>22</v>
      </c>
      <c r="C247" s="2562">
        <v>8699.9824515956807</v>
      </c>
      <c r="D247" s="2562">
        <v>3101.7062695319332</v>
      </c>
      <c r="E247" s="2562">
        <v>393.2376035050433</v>
      </c>
      <c r="F247" s="2562">
        <v>2166.2635272727271</v>
      </c>
      <c r="G247" s="2568">
        <v>86326.401184545452</v>
      </c>
      <c r="H247" s="2569">
        <v>1774.0638181818181</v>
      </c>
    </row>
    <row r="248" spans="1:212" ht="20.100000000000001" customHeight="1" thickBot="1" x14ac:dyDescent="0.3">
      <c r="A248" s="2570">
        <v>44743</v>
      </c>
      <c r="B248" s="2571">
        <v>21</v>
      </c>
      <c r="C248" s="2572">
        <v>8294.6283947453285</v>
      </c>
      <c r="D248" s="2572">
        <v>2893.0114314408897</v>
      </c>
      <c r="E248" s="2572">
        <v>373.45975345740771</v>
      </c>
      <c r="F248" s="2572">
        <v>2055.2490857142861</v>
      </c>
      <c r="G248" s="2573">
        <v>92613.397953333333</v>
      </c>
      <c r="H248" s="2574">
        <v>1613.6980476190477</v>
      </c>
    </row>
    <row r="249" spans="1:212" s="2575" customFormat="1" ht="46.5" customHeight="1" thickTop="1" x14ac:dyDescent="0.25">
      <c r="A249" s="3577" t="s">
        <v>5325</v>
      </c>
      <c r="B249" s="3577"/>
      <c r="C249" s="3577"/>
      <c r="D249" s="3577"/>
      <c r="E249" s="3577"/>
      <c r="F249" s="3577"/>
      <c r="G249" s="3577"/>
      <c r="H249" s="3577"/>
    </row>
    <row r="250" spans="1:212" s="2576" customFormat="1" ht="29.25" customHeight="1" x14ac:dyDescent="0.25">
      <c r="A250" s="3578" t="s">
        <v>5326</v>
      </c>
      <c r="B250" s="3578"/>
      <c r="C250" s="3578"/>
      <c r="D250" s="3578"/>
      <c r="E250" s="3578"/>
      <c r="F250" s="3578"/>
      <c r="G250" s="3578"/>
      <c r="H250" s="3578"/>
    </row>
    <row r="251" spans="1:212" s="2575" customFormat="1" ht="17.25" customHeight="1" x14ac:dyDescent="0.25">
      <c r="C251" s="2577"/>
      <c r="D251" s="2578"/>
      <c r="E251" s="2579"/>
      <c r="F251" s="2579"/>
      <c r="H251" s="2580"/>
    </row>
    <row r="252" spans="1:212" s="2581" customFormat="1" ht="17.25" x14ac:dyDescent="0.25">
      <c r="A252" s="2514" t="s">
        <v>5327</v>
      </c>
      <c r="C252" s="2582"/>
      <c r="D252" s="2582"/>
      <c r="H252" s="2575"/>
      <c r="I252" s="2575"/>
      <c r="J252" s="2575"/>
      <c r="K252" s="2575"/>
      <c r="L252" s="2575"/>
      <c r="M252" s="2575"/>
      <c r="N252" s="2575"/>
      <c r="O252" s="2575"/>
      <c r="P252" s="2575"/>
      <c r="Q252" s="2575"/>
      <c r="R252" s="2575"/>
      <c r="S252" s="2575"/>
      <c r="T252" s="2575"/>
      <c r="U252" s="2575"/>
      <c r="V252" s="2575"/>
      <c r="W252" s="2575"/>
      <c r="X252" s="2575"/>
      <c r="Y252" s="2575"/>
      <c r="Z252" s="2575"/>
      <c r="AA252" s="2575"/>
      <c r="AB252" s="2575"/>
      <c r="AC252" s="2575"/>
      <c r="AD252" s="2575"/>
      <c r="AE252" s="2575"/>
      <c r="AF252" s="2575"/>
      <c r="AG252" s="2575"/>
      <c r="AH252" s="2575"/>
      <c r="AI252" s="2575"/>
      <c r="AJ252" s="2575"/>
      <c r="AK252" s="2575"/>
      <c r="AL252" s="2575"/>
      <c r="AM252" s="2575"/>
      <c r="AN252" s="2575"/>
      <c r="AO252" s="2575"/>
      <c r="AP252" s="2575"/>
      <c r="AQ252" s="2575"/>
      <c r="AR252" s="2575"/>
      <c r="AS252" s="2575"/>
      <c r="AT252" s="2575"/>
      <c r="AU252" s="2575"/>
      <c r="AV252" s="2575"/>
      <c r="AW252" s="2575"/>
      <c r="AX252" s="2575"/>
      <c r="AY252" s="2575"/>
      <c r="AZ252" s="2575"/>
      <c r="BA252" s="2575"/>
      <c r="BB252" s="2575"/>
      <c r="BC252" s="2575"/>
      <c r="BD252" s="2575"/>
      <c r="BE252" s="2575"/>
      <c r="BF252" s="2575"/>
      <c r="BG252" s="2575"/>
      <c r="BH252" s="2575"/>
      <c r="BI252" s="2575"/>
      <c r="BJ252" s="2575"/>
      <c r="BK252" s="2575"/>
      <c r="BL252" s="2575"/>
      <c r="BM252" s="2575"/>
      <c r="BN252" s="2575"/>
      <c r="BO252" s="2575"/>
      <c r="BP252" s="2575"/>
      <c r="BQ252" s="2575"/>
      <c r="BR252" s="2575"/>
      <c r="BS252" s="2575"/>
      <c r="BT252" s="2575"/>
      <c r="BU252" s="2575"/>
      <c r="BV252" s="2575"/>
      <c r="BW252" s="2575"/>
      <c r="BX252" s="2575"/>
      <c r="BY252" s="2575"/>
      <c r="BZ252" s="2575"/>
      <c r="CA252" s="2575"/>
      <c r="CB252" s="2575"/>
      <c r="CC252" s="2575"/>
      <c r="CD252" s="2575"/>
      <c r="CE252" s="2575"/>
      <c r="CF252" s="2575"/>
      <c r="CG252" s="2575"/>
      <c r="CH252" s="2575"/>
      <c r="CI252" s="2575"/>
      <c r="CJ252" s="2575"/>
      <c r="CK252" s="2575"/>
      <c r="CL252" s="2575"/>
      <c r="CM252" s="2575"/>
      <c r="CN252" s="2575"/>
      <c r="CO252" s="2575"/>
      <c r="CP252" s="2575"/>
      <c r="CQ252" s="2575"/>
      <c r="CR252" s="2575"/>
      <c r="CS252" s="2575"/>
      <c r="CT252" s="2575"/>
      <c r="CU252" s="2575"/>
      <c r="CV252" s="2575"/>
      <c r="CW252" s="2575"/>
      <c r="CX252" s="2575"/>
      <c r="CY252" s="2575"/>
      <c r="CZ252" s="2575"/>
      <c r="DA252" s="2575"/>
      <c r="DB252" s="2575"/>
      <c r="DC252" s="2575"/>
      <c r="DD252" s="2575"/>
      <c r="DE252" s="2575"/>
      <c r="DF252" s="2575"/>
      <c r="DG252" s="2575"/>
      <c r="DH252" s="2575"/>
      <c r="DI252" s="2575"/>
      <c r="DJ252" s="2575"/>
      <c r="DK252" s="2575"/>
      <c r="DL252" s="2575"/>
      <c r="DM252" s="2575"/>
      <c r="DN252" s="2575"/>
      <c r="DO252" s="2575"/>
      <c r="DP252" s="2575"/>
      <c r="DQ252" s="2575"/>
      <c r="DR252" s="2575"/>
      <c r="DS252" s="2575"/>
      <c r="DT252" s="2575"/>
      <c r="DU252" s="2575"/>
      <c r="DV252" s="2575"/>
      <c r="DW252" s="2575"/>
      <c r="DX252" s="2575"/>
      <c r="DY252" s="2575"/>
      <c r="DZ252" s="2575"/>
      <c r="EA252" s="2575"/>
      <c r="EB252" s="2575"/>
      <c r="EC252" s="2575"/>
      <c r="ED252" s="2575"/>
      <c r="EE252" s="2575"/>
      <c r="EF252" s="2575"/>
      <c r="EG252" s="2575"/>
      <c r="EH252" s="2575"/>
      <c r="EI252" s="2575"/>
      <c r="EJ252" s="2575"/>
      <c r="EK252" s="2575"/>
      <c r="EL252" s="2575"/>
      <c r="EM252" s="2575"/>
      <c r="EN252" s="2575"/>
      <c r="EO252" s="2575"/>
      <c r="EP252" s="2575"/>
      <c r="EQ252" s="2575"/>
      <c r="ER252" s="2575"/>
      <c r="ES252" s="2575"/>
      <c r="ET252" s="2575"/>
      <c r="EU252" s="2575"/>
      <c r="EV252" s="2575"/>
      <c r="EW252" s="2575"/>
      <c r="EX252" s="2575"/>
      <c r="EY252" s="2575"/>
      <c r="EZ252" s="2575"/>
      <c r="FA252" s="2575"/>
      <c r="FB252" s="2575"/>
      <c r="FC252" s="2575"/>
      <c r="FD252" s="2575"/>
      <c r="FE252" s="2575"/>
      <c r="FF252" s="2575"/>
      <c r="FG252" s="2575"/>
      <c r="FH252" s="2575"/>
      <c r="FI252" s="2575"/>
      <c r="FJ252" s="2575"/>
      <c r="FK252" s="2575"/>
      <c r="FL252" s="2575"/>
      <c r="FM252" s="2575"/>
      <c r="FN252" s="2575"/>
      <c r="FO252" s="2575"/>
      <c r="FP252" s="2575"/>
      <c r="FQ252" s="2575"/>
      <c r="FR252" s="2575"/>
      <c r="FS252" s="2575"/>
      <c r="FT252" s="2575"/>
      <c r="FU252" s="2575"/>
      <c r="FV252" s="2575"/>
      <c r="FW252" s="2575"/>
      <c r="FX252" s="2575"/>
      <c r="FY252" s="2575"/>
      <c r="FZ252" s="2575"/>
      <c r="GA252" s="2575"/>
      <c r="GB252" s="2575"/>
      <c r="GC252" s="2575"/>
      <c r="GD252" s="2575"/>
      <c r="GE252" s="2575"/>
      <c r="GF252" s="2575"/>
      <c r="GG252" s="2575"/>
      <c r="GH252" s="2575"/>
      <c r="GI252" s="2575"/>
      <c r="GJ252" s="2575"/>
      <c r="GK252" s="2575"/>
      <c r="GL252" s="2575"/>
      <c r="GM252" s="2575"/>
      <c r="GN252" s="2575"/>
      <c r="GO252" s="2575"/>
      <c r="GP252" s="2575"/>
      <c r="GQ252" s="2575"/>
      <c r="GR252" s="2575"/>
      <c r="GS252" s="2575"/>
      <c r="GT252" s="2575"/>
      <c r="GU252" s="2575"/>
      <c r="GV252" s="2575"/>
      <c r="GW252" s="2575"/>
      <c r="GX252" s="2575"/>
      <c r="GY252" s="2575"/>
      <c r="GZ252" s="2575"/>
      <c r="HA252" s="2575"/>
      <c r="HB252" s="2575"/>
      <c r="HC252" s="2575"/>
      <c r="HD252" s="2575"/>
    </row>
    <row r="253" spans="1:212" ht="14.25" customHeight="1" thickBot="1" x14ac:dyDescent="0.3">
      <c r="A253" s="2583"/>
      <c r="B253" s="2583"/>
      <c r="C253" s="2584"/>
      <c r="D253" s="2585" t="s">
        <v>8</v>
      </c>
    </row>
    <row r="254" spans="1:212" ht="56.25" customHeight="1" thickTop="1" thickBot="1" x14ac:dyDescent="0.3">
      <c r="A254" s="2586" t="s">
        <v>1</v>
      </c>
      <c r="B254" s="2587" t="s">
        <v>4665</v>
      </c>
      <c r="C254" s="2587" t="s">
        <v>4666</v>
      </c>
      <c r="D254" s="2588" t="s">
        <v>5328</v>
      </c>
    </row>
    <row r="255" spans="1:212" ht="16.5" hidden="1" customHeight="1" x14ac:dyDescent="0.25">
      <c r="A255" s="2589">
        <v>40217</v>
      </c>
      <c r="B255" s="2590">
        <v>161.03771599999999</v>
      </c>
      <c r="C255" s="2591">
        <v>131.77647004000002</v>
      </c>
      <c r="D255" s="2592" t="s">
        <v>5329</v>
      </c>
      <c r="E255" s="2593"/>
      <c r="F255" s="2594"/>
    </row>
    <row r="256" spans="1:212" ht="15" hidden="1" customHeight="1" x14ac:dyDescent="0.25">
      <c r="A256" s="2589">
        <v>40245</v>
      </c>
      <c r="B256" s="2590">
        <v>403.32256000000001</v>
      </c>
      <c r="C256" s="2591">
        <v>356.66909319999996</v>
      </c>
      <c r="D256" s="2592" t="s">
        <v>5330</v>
      </c>
      <c r="E256" s="2593"/>
      <c r="F256" s="2594"/>
    </row>
    <row r="257" spans="1:8" ht="15" hidden="1" customHeight="1" x14ac:dyDescent="0.25">
      <c r="A257" s="2589">
        <v>40276</v>
      </c>
      <c r="B257" s="2590">
        <v>521.20303650000005</v>
      </c>
      <c r="C257" s="2591">
        <v>201.15583000000001</v>
      </c>
      <c r="D257" s="2592" t="s">
        <v>5331</v>
      </c>
      <c r="E257" s="2593"/>
      <c r="F257" s="2595"/>
      <c r="G257" s="2594"/>
      <c r="H257" s="2594"/>
    </row>
    <row r="258" spans="1:8" ht="15" hidden="1" customHeight="1" x14ac:dyDescent="0.25">
      <c r="A258" s="2589">
        <v>40306</v>
      </c>
      <c r="B258" s="2590">
        <v>329.135806</v>
      </c>
      <c r="C258" s="2591">
        <v>128.8008695</v>
      </c>
      <c r="D258" s="2592" t="s">
        <v>5332</v>
      </c>
      <c r="E258" s="2593"/>
      <c r="F258" s="2594"/>
      <c r="G258" s="2594"/>
      <c r="H258" s="2594"/>
    </row>
    <row r="259" spans="1:8" ht="15" hidden="1" customHeight="1" x14ac:dyDescent="0.25">
      <c r="A259" s="2589">
        <v>40337</v>
      </c>
      <c r="B259" s="2590">
        <v>207.11887580000001</v>
      </c>
      <c r="C259" s="2591">
        <v>28.417289</v>
      </c>
      <c r="D259" s="2592" t="s">
        <v>5333</v>
      </c>
      <c r="E259" s="2593"/>
      <c r="F259" s="2594"/>
      <c r="G259" s="2594"/>
      <c r="H259" s="2594"/>
    </row>
    <row r="260" spans="1:8" ht="15" hidden="1" customHeight="1" x14ac:dyDescent="0.25">
      <c r="A260" s="2589">
        <v>40367</v>
      </c>
      <c r="B260" s="2590">
        <v>270.14908350000002</v>
      </c>
      <c r="C260" s="2591">
        <v>133.29416225</v>
      </c>
      <c r="D260" s="2592" t="s">
        <v>5334</v>
      </c>
      <c r="E260" s="2593"/>
      <c r="F260" s="2594"/>
      <c r="G260" s="2594"/>
      <c r="H260" s="2594"/>
    </row>
    <row r="261" spans="1:8" ht="15" hidden="1" customHeight="1" x14ac:dyDescent="0.25">
      <c r="A261" s="2589">
        <v>40398</v>
      </c>
      <c r="B261" s="2590">
        <v>217.86438000000001</v>
      </c>
      <c r="C261" s="2591">
        <v>79.483020699999997</v>
      </c>
      <c r="D261" s="2592" t="s">
        <v>5335</v>
      </c>
      <c r="E261" s="2593"/>
      <c r="F261" s="2595"/>
      <c r="G261" s="2594"/>
    </row>
    <row r="262" spans="1:8" ht="15" hidden="1" customHeight="1" x14ac:dyDescent="0.25">
      <c r="A262" s="2589">
        <v>40429</v>
      </c>
      <c r="B262" s="2590">
        <v>388.8727184</v>
      </c>
      <c r="C262" s="2591">
        <v>199.41526140000002</v>
      </c>
      <c r="D262" s="2592" t="s">
        <v>5336</v>
      </c>
      <c r="E262" s="2593"/>
      <c r="F262" s="2594"/>
      <c r="G262" s="2594"/>
    </row>
    <row r="263" spans="1:8" ht="15" hidden="1" customHeight="1" x14ac:dyDescent="0.25">
      <c r="A263" s="2589">
        <v>40459</v>
      </c>
      <c r="B263" s="2590">
        <v>348.71195539999997</v>
      </c>
      <c r="C263" s="2591">
        <v>354.42421330000002</v>
      </c>
      <c r="D263" s="2592" t="s">
        <v>5337</v>
      </c>
      <c r="E263" s="2593"/>
      <c r="F263" s="2594"/>
      <c r="G263" s="2594"/>
    </row>
    <row r="264" spans="1:8" ht="15" hidden="1" customHeight="1" x14ac:dyDescent="0.25">
      <c r="A264" s="2589">
        <v>40490</v>
      </c>
      <c r="B264" s="2590">
        <v>347.89406220000001</v>
      </c>
      <c r="C264" s="2591">
        <v>128.35713510000002</v>
      </c>
      <c r="D264" s="2592" t="s">
        <v>5338</v>
      </c>
      <c r="E264" s="2593"/>
      <c r="F264" s="2594"/>
      <c r="G264" s="2594"/>
    </row>
    <row r="265" spans="1:8" ht="15" hidden="1" customHeight="1" x14ac:dyDescent="0.25">
      <c r="A265" s="2589">
        <v>40520</v>
      </c>
      <c r="B265" s="2590">
        <v>178.9509745</v>
      </c>
      <c r="C265" s="2591">
        <v>55.540696149999995</v>
      </c>
      <c r="D265" s="2592" t="s">
        <v>5339</v>
      </c>
      <c r="E265" s="2593"/>
      <c r="F265" s="2594"/>
    </row>
    <row r="266" spans="1:8" ht="15" hidden="1" customHeight="1" x14ac:dyDescent="0.25">
      <c r="A266" s="2589">
        <v>40551</v>
      </c>
      <c r="B266" s="2590">
        <v>725.55969600000003</v>
      </c>
      <c r="C266" s="2591">
        <v>370.46430950000001</v>
      </c>
      <c r="D266" s="2592" t="s">
        <v>5340</v>
      </c>
      <c r="E266" s="2593"/>
      <c r="F266" s="2594"/>
    </row>
    <row r="267" spans="1:8" ht="15" hidden="1" customHeight="1" x14ac:dyDescent="0.25">
      <c r="A267" s="2589">
        <v>40582</v>
      </c>
      <c r="B267" s="2590">
        <v>154.24198669999998</v>
      </c>
      <c r="C267" s="2591">
        <v>111.00644709999999</v>
      </c>
      <c r="D267" s="2592" t="s">
        <v>5341</v>
      </c>
      <c r="E267" s="2593"/>
      <c r="F267" s="2594"/>
    </row>
    <row r="268" spans="1:8" ht="15" hidden="1" customHeight="1" x14ac:dyDescent="0.25">
      <c r="A268" s="2589">
        <v>40610</v>
      </c>
      <c r="B268" s="2590">
        <v>42.2</v>
      </c>
      <c r="C268" s="2591">
        <v>203.6</v>
      </c>
      <c r="D268" s="2592" t="s">
        <v>5342</v>
      </c>
      <c r="E268" s="2593"/>
      <c r="F268" s="2594"/>
    </row>
    <row r="269" spans="1:8" ht="15" hidden="1" customHeight="1" x14ac:dyDescent="0.25">
      <c r="A269" s="2589">
        <v>40641</v>
      </c>
      <c r="B269" s="2590">
        <v>142.80000000000001</v>
      </c>
      <c r="C269" s="2591">
        <v>119.9</v>
      </c>
      <c r="D269" s="2592" t="s">
        <v>5343</v>
      </c>
      <c r="E269" s="2593"/>
      <c r="F269" s="2594"/>
    </row>
    <row r="270" spans="1:8" ht="15" hidden="1" customHeight="1" x14ac:dyDescent="0.25">
      <c r="A270" s="2589">
        <v>40671</v>
      </c>
      <c r="B270" s="2590">
        <v>246.9</v>
      </c>
      <c r="C270" s="2591">
        <v>263.39999999999998</v>
      </c>
      <c r="D270" s="2592" t="s">
        <v>5344</v>
      </c>
      <c r="E270" s="2593"/>
      <c r="F270" s="2594"/>
    </row>
    <row r="271" spans="1:8" ht="15" hidden="1" customHeight="1" x14ac:dyDescent="0.25">
      <c r="A271" s="2589">
        <v>40702</v>
      </c>
      <c r="B271" s="2590">
        <v>201.6</v>
      </c>
      <c r="C271" s="2591">
        <v>336.5</v>
      </c>
      <c r="D271" s="2592" t="s">
        <v>5345</v>
      </c>
      <c r="E271" s="2593"/>
      <c r="F271" s="2596"/>
    </row>
    <row r="272" spans="1:8" ht="15" hidden="1" customHeight="1" x14ac:dyDescent="0.25">
      <c r="A272" s="2589">
        <v>40732</v>
      </c>
      <c r="B272" s="2590">
        <v>218.3</v>
      </c>
      <c r="C272" s="2591">
        <v>240.4</v>
      </c>
      <c r="D272" s="2592" t="s">
        <v>5346</v>
      </c>
      <c r="E272" s="2593"/>
      <c r="F272" s="2594"/>
      <c r="G272" s="2597"/>
    </row>
    <row r="273" spans="1:8" ht="15" hidden="1" customHeight="1" x14ac:dyDescent="0.25">
      <c r="A273" s="2589">
        <v>40763</v>
      </c>
      <c r="B273" s="2590">
        <v>168.1</v>
      </c>
      <c r="C273" s="2591">
        <v>606.6</v>
      </c>
      <c r="D273" s="2592" t="s">
        <v>5347</v>
      </c>
      <c r="E273" s="2593"/>
      <c r="F273" s="2594"/>
      <c r="G273" s="2597"/>
    </row>
    <row r="274" spans="1:8" ht="15" hidden="1" customHeight="1" x14ac:dyDescent="0.25">
      <c r="A274" s="2589">
        <v>40794</v>
      </c>
      <c r="B274" s="2590">
        <v>130.69999999999999</v>
      </c>
      <c r="C274" s="2591">
        <v>174.4</v>
      </c>
      <c r="D274" s="2592" t="s">
        <v>5348</v>
      </c>
      <c r="E274" s="2593"/>
      <c r="F274" s="2594"/>
      <c r="G274" s="2597"/>
    </row>
    <row r="275" spans="1:8" ht="15" hidden="1" customHeight="1" x14ac:dyDescent="0.25">
      <c r="A275" s="2589">
        <v>40824</v>
      </c>
      <c r="B275" s="2590">
        <v>166.1</v>
      </c>
      <c r="C275" s="2591">
        <v>339.9</v>
      </c>
      <c r="D275" s="2592" t="s">
        <v>5349</v>
      </c>
      <c r="E275" s="2593"/>
      <c r="F275" s="2594"/>
      <c r="G275" s="2597"/>
      <c r="H275" s="2594"/>
    </row>
    <row r="276" spans="1:8" ht="15" hidden="1" customHeight="1" x14ac:dyDescent="0.25">
      <c r="A276" s="2589">
        <v>40855</v>
      </c>
      <c r="B276" s="2590">
        <v>3631.7</v>
      </c>
      <c r="C276" s="2591">
        <v>3694.6</v>
      </c>
      <c r="D276" s="2592" t="s">
        <v>5350</v>
      </c>
      <c r="E276" s="2593"/>
      <c r="F276" s="2594"/>
      <c r="G276" s="2597"/>
      <c r="H276" s="2594"/>
    </row>
    <row r="277" spans="1:8" ht="15" hidden="1" customHeight="1" x14ac:dyDescent="0.25">
      <c r="A277" s="2589">
        <v>40885</v>
      </c>
      <c r="B277" s="2591">
        <v>329.8</v>
      </c>
      <c r="C277" s="2591">
        <v>175.4</v>
      </c>
      <c r="D277" s="2592" t="s">
        <v>5351</v>
      </c>
      <c r="E277" s="2593"/>
      <c r="F277" s="2596"/>
      <c r="G277" s="2597"/>
      <c r="H277" s="2594"/>
    </row>
    <row r="278" spans="1:8" ht="15" hidden="1" customHeight="1" x14ac:dyDescent="0.25">
      <c r="A278" s="2589">
        <v>40916</v>
      </c>
      <c r="B278" s="2591">
        <v>125.6</v>
      </c>
      <c r="C278" s="2591">
        <v>111.1</v>
      </c>
      <c r="D278" s="2592" t="s">
        <v>5352</v>
      </c>
      <c r="E278" s="2593"/>
      <c r="F278" s="2596"/>
      <c r="G278" s="2597"/>
      <c r="H278" s="2594"/>
    </row>
    <row r="279" spans="1:8" ht="15" hidden="1" customHeight="1" x14ac:dyDescent="0.25">
      <c r="A279" s="2589">
        <v>40947</v>
      </c>
      <c r="B279" s="2591">
        <v>180</v>
      </c>
      <c r="C279" s="2591">
        <v>131.6</v>
      </c>
      <c r="D279" s="2592" t="s">
        <v>5353</v>
      </c>
      <c r="E279" s="2593"/>
      <c r="F279" s="2596"/>
      <c r="G279" s="2597"/>
      <c r="H279" s="2594"/>
    </row>
    <row r="280" spans="1:8" ht="15" hidden="1" customHeight="1" x14ac:dyDescent="0.25">
      <c r="A280" s="2589">
        <v>40976</v>
      </c>
      <c r="B280" s="2591">
        <v>151.69999999999999</v>
      </c>
      <c r="C280" s="2591">
        <v>123.2</v>
      </c>
      <c r="D280" s="2592" t="s">
        <v>5354</v>
      </c>
      <c r="E280" s="2593"/>
      <c r="F280" s="2596"/>
      <c r="G280" s="2597"/>
      <c r="H280" s="2594"/>
    </row>
    <row r="281" spans="1:8" ht="15" hidden="1" customHeight="1" x14ac:dyDescent="0.25">
      <c r="A281" s="2589">
        <v>41007</v>
      </c>
      <c r="B281" s="2591">
        <v>311.5</v>
      </c>
      <c r="C281" s="2591">
        <v>291.5</v>
      </c>
      <c r="D281" s="2592" t="s">
        <v>5355</v>
      </c>
      <c r="E281" s="2593"/>
      <c r="F281" s="2596"/>
      <c r="G281" s="2597"/>
      <c r="H281" s="2594"/>
    </row>
    <row r="282" spans="1:8" ht="15" hidden="1" customHeight="1" x14ac:dyDescent="0.25">
      <c r="A282" s="2589">
        <v>41037</v>
      </c>
      <c r="B282" s="2591">
        <v>210.2</v>
      </c>
      <c r="C282" s="2591">
        <v>395.36</v>
      </c>
      <c r="D282" s="2598">
        <v>-185.2</v>
      </c>
      <c r="E282" s="2593"/>
      <c r="F282" s="2596"/>
      <c r="G282" s="2597"/>
      <c r="H282" s="2594"/>
    </row>
    <row r="283" spans="1:8" ht="15" hidden="1" customHeight="1" x14ac:dyDescent="0.25">
      <c r="A283" s="2589">
        <v>41068</v>
      </c>
      <c r="B283" s="2591">
        <v>154.94</v>
      </c>
      <c r="C283" s="2591">
        <v>223.923</v>
      </c>
      <c r="D283" s="2598">
        <v>-68.983000000000004</v>
      </c>
      <c r="E283" s="2593"/>
      <c r="F283" s="2596"/>
      <c r="G283" s="2597"/>
      <c r="H283" s="2594"/>
    </row>
    <row r="284" spans="1:8" ht="15" hidden="1" customHeight="1" x14ac:dyDescent="0.25">
      <c r="A284" s="2589">
        <v>41098</v>
      </c>
      <c r="B284" s="2591">
        <v>389.9</v>
      </c>
      <c r="C284" s="2591">
        <v>344.3</v>
      </c>
      <c r="D284" s="2598" t="s">
        <v>5356</v>
      </c>
      <c r="E284" s="2593"/>
      <c r="F284" s="2596"/>
      <c r="G284" s="2597"/>
      <c r="H284" s="2594"/>
    </row>
    <row r="285" spans="1:8" ht="15" hidden="1" customHeight="1" x14ac:dyDescent="0.25">
      <c r="A285" s="2589">
        <v>41129</v>
      </c>
      <c r="B285" s="2591">
        <v>209.5</v>
      </c>
      <c r="C285" s="2591">
        <v>315.5</v>
      </c>
      <c r="D285" s="2598" t="s">
        <v>5357</v>
      </c>
      <c r="E285" s="2593"/>
      <c r="F285" s="2596"/>
      <c r="G285" s="2597"/>
      <c r="H285" s="2594"/>
    </row>
    <row r="286" spans="1:8" ht="15" hidden="1" customHeight="1" x14ac:dyDescent="0.25">
      <c r="A286" s="2589">
        <v>41160</v>
      </c>
      <c r="B286" s="2591">
        <v>163.1</v>
      </c>
      <c r="C286" s="2591">
        <v>243.9</v>
      </c>
      <c r="D286" s="2598">
        <v>-80.8</v>
      </c>
      <c r="E286" s="2593"/>
      <c r="F286" s="2596"/>
      <c r="G286" s="2597"/>
      <c r="H286" s="2594"/>
    </row>
    <row r="287" spans="1:8" ht="15" hidden="1" customHeight="1" x14ac:dyDescent="0.25">
      <c r="A287" s="2589">
        <v>41190</v>
      </c>
      <c r="B287" s="2591">
        <v>216.6</v>
      </c>
      <c r="C287" s="2591">
        <v>236.5</v>
      </c>
      <c r="D287" s="2598">
        <v>-19.900000000000006</v>
      </c>
      <c r="E287" s="2593"/>
      <c r="F287" s="2596"/>
      <c r="G287" s="2597"/>
      <c r="H287" s="2594"/>
    </row>
    <row r="288" spans="1:8" ht="15" hidden="1" customHeight="1" x14ac:dyDescent="0.25">
      <c r="A288" s="2589">
        <v>41221</v>
      </c>
      <c r="B288" s="2599">
        <v>347.4</v>
      </c>
      <c r="C288" s="2599">
        <v>135.5</v>
      </c>
      <c r="D288" s="2598">
        <v>211.89999999999998</v>
      </c>
      <c r="E288" s="2593"/>
      <c r="F288" s="2596"/>
      <c r="G288" s="2597"/>
      <c r="H288" s="2596"/>
    </row>
    <row r="289" spans="1:8" ht="15" hidden="1" customHeight="1" x14ac:dyDescent="0.25">
      <c r="A289" s="2589">
        <v>41251</v>
      </c>
      <c r="B289" s="2591">
        <v>313.17</v>
      </c>
      <c r="C289" s="2591">
        <v>120.857</v>
      </c>
      <c r="D289" s="2598">
        <v>192.31300000000002</v>
      </c>
      <c r="E289" s="2593"/>
      <c r="F289" s="2596"/>
      <c r="G289" s="2597"/>
      <c r="H289" s="2594"/>
    </row>
    <row r="290" spans="1:8" ht="15" hidden="1" customHeight="1" x14ac:dyDescent="0.25">
      <c r="A290" s="2589">
        <v>41282</v>
      </c>
      <c r="B290" s="2591">
        <v>530.9</v>
      </c>
      <c r="C290" s="2591">
        <v>391.2</v>
      </c>
      <c r="D290" s="2598">
        <v>139.69999999999999</v>
      </c>
      <c r="E290" s="2593"/>
      <c r="F290" s="2596"/>
      <c r="G290" s="2597"/>
      <c r="H290" s="2594"/>
    </row>
    <row r="291" spans="1:8" ht="15" hidden="1" customHeight="1" x14ac:dyDescent="0.25">
      <c r="A291" s="2589">
        <v>41313</v>
      </c>
      <c r="B291" s="2591">
        <v>565.5</v>
      </c>
      <c r="C291" s="2591">
        <v>447.5</v>
      </c>
      <c r="D291" s="2598">
        <v>118</v>
      </c>
      <c r="E291" s="2593"/>
      <c r="F291" s="2596"/>
      <c r="G291" s="2597"/>
      <c r="H291" s="2594"/>
    </row>
    <row r="292" spans="1:8" ht="15" hidden="1" customHeight="1" x14ac:dyDescent="0.25">
      <c r="A292" s="2589">
        <v>41341</v>
      </c>
      <c r="B292" s="2591">
        <v>384.6</v>
      </c>
      <c r="C292" s="2591">
        <v>129.4</v>
      </c>
      <c r="D292" s="2598">
        <v>255.20000000000002</v>
      </c>
      <c r="E292" s="2593"/>
      <c r="F292" s="2596"/>
      <c r="G292" s="2600"/>
      <c r="H292" s="2600"/>
    </row>
    <row r="293" spans="1:8" ht="15" hidden="1" customHeight="1" x14ac:dyDescent="0.25">
      <c r="A293" s="2589">
        <v>41372</v>
      </c>
      <c r="B293" s="2591">
        <v>240.5</v>
      </c>
      <c r="C293" s="2591">
        <v>113.6</v>
      </c>
      <c r="D293" s="2598">
        <v>126.9</v>
      </c>
      <c r="E293" s="2593"/>
      <c r="F293" s="2596"/>
      <c r="G293" s="2597"/>
      <c r="H293" s="2594"/>
    </row>
    <row r="294" spans="1:8" ht="15" hidden="1" customHeight="1" x14ac:dyDescent="0.25">
      <c r="A294" s="2589">
        <v>41402</v>
      </c>
      <c r="B294" s="2591">
        <v>331.9</v>
      </c>
      <c r="C294" s="2591">
        <v>235.2</v>
      </c>
      <c r="D294" s="2598">
        <v>96.699999999999989</v>
      </c>
      <c r="E294" s="2593"/>
      <c r="F294" s="2596"/>
      <c r="G294" s="2597"/>
      <c r="H294" s="2594"/>
    </row>
    <row r="295" spans="1:8" ht="15" hidden="1" customHeight="1" x14ac:dyDescent="0.25">
      <c r="A295" s="2589">
        <v>41433</v>
      </c>
      <c r="B295" s="2591">
        <v>474.5</v>
      </c>
      <c r="C295" s="2591">
        <v>440</v>
      </c>
      <c r="D295" s="2598">
        <v>34.5</v>
      </c>
      <c r="E295" s="2593"/>
      <c r="F295" s="2596"/>
      <c r="G295" s="2597"/>
      <c r="H295" s="2594"/>
    </row>
    <row r="296" spans="1:8" ht="15" hidden="1" customHeight="1" x14ac:dyDescent="0.25">
      <c r="A296" s="2589">
        <v>41463</v>
      </c>
      <c r="B296" s="2591">
        <v>167.53213600000001</v>
      </c>
      <c r="C296" s="2599">
        <v>87.90154167</v>
      </c>
      <c r="D296" s="2598">
        <v>79.630594330000008</v>
      </c>
      <c r="E296" s="2593"/>
      <c r="F296" s="2596"/>
      <c r="G296" s="2597"/>
      <c r="H296" s="2594"/>
    </row>
    <row r="297" spans="1:8" ht="15" hidden="1" customHeight="1" x14ac:dyDescent="0.25">
      <c r="A297" s="2589">
        <v>41494</v>
      </c>
      <c r="B297" s="2591">
        <v>300.86</v>
      </c>
      <c r="C297" s="2591">
        <v>275.04000000000002</v>
      </c>
      <c r="D297" s="2598">
        <v>25.819999999999993</v>
      </c>
      <c r="E297" s="2593"/>
      <c r="F297" s="2596"/>
      <c r="G297" s="2597"/>
      <c r="H297" s="2594"/>
    </row>
    <row r="298" spans="1:8" ht="18" hidden="1" customHeight="1" x14ac:dyDescent="0.25">
      <c r="A298" s="2589">
        <v>41525</v>
      </c>
      <c r="B298" s="2599">
        <v>213.7</v>
      </c>
      <c r="C298" s="2591">
        <v>520.1</v>
      </c>
      <c r="D298" s="2598">
        <v>-306.40000000000003</v>
      </c>
      <c r="E298" s="2593"/>
      <c r="F298" s="2596"/>
      <c r="G298" s="2597"/>
      <c r="H298" s="2594"/>
    </row>
    <row r="299" spans="1:8" ht="18" hidden="1" customHeight="1" x14ac:dyDescent="0.25">
      <c r="A299" s="2589">
        <v>41555</v>
      </c>
      <c r="B299" s="2591">
        <v>743.9</v>
      </c>
      <c r="C299" s="2591">
        <v>1020.6</v>
      </c>
      <c r="D299" s="2598">
        <v>-276.70000000000005</v>
      </c>
      <c r="E299" s="2593"/>
      <c r="F299" s="2596"/>
      <c r="G299" s="2597"/>
      <c r="H299" s="2595"/>
    </row>
    <row r="300" spans="1:8" ht="18" hidden="1" customHeight="1" x14ac:dyDescent="0.25">
      <c r="A300" s="2589">
        <v>41586</v>
      </c>
      <c r="B300" s="2599">
        <v>184.5</v>
      </c>
      <c r="C300" s="2591">
        <v>112</v>
      </c>
      <c r="D300" s="2598">
        <v>72.5</v>
      </c>
      <c r="E300" s="2593"/>
      <c r="F300" s="2596"/>
      <c r="G300" s="2600"/>
      <c r="H300" s="2600"/>
    </row>
    <row r="301" spans="1:8" ht="18" hidden="1" customHeight="1" x14ac:dyDescent="0.25">
      <c r="A301" s="2589">
        <v>41616</v>
      </c>
      <c r="B301" s="2591">
        <v>501.6</v>
      </c>
      <c r="C301" s="2591">
        <v>493.5</v>
      </c>
      <c r="D301" s="2598">
        <v>8.1000000000000227</v>
      </c>
      <c r="E301" s="2593"/>
      <c r="F301" s="2596"/>
      <c r="G301" s="2597"/>
      <c r="H301" s="2595"/>
    </row>
    <row r="302" spans="1:8" ht="18" hidden="1" customHeight="1" x14ac:dyDescent="0.25">
      <c r="A302" s="2589">
        <v>41647</v>
      </c>
      <c r="B302" s="2591">
        <v>439.2</v>
      </c>
      <c r="C302" s="2591">
        <v>475</v>
      </c>
      <c r="D302" s="2598">
        <v>-35.800000000000011</v>
      </c>
      <c r="E302" s="2593"/>
      <c r="F302" s="2596"/>
      <c r="G302" s="2597"/>
      <c r="H302" s="2595"/>
    </row>
    <row r="303" spans="1:8" ht="18" hidden="1" customHeight="1" x14ac:dyDescent="0.25">
      <c r="A303" s="2589">
        <v>41678</v>
      </c>
      <c r="B303" s="2599">
        <v>455.9</v>
      </c>
      <c r="C303" s="2599">
        <v>475.2</v>
      </c>
      <c r="D303" s="2601">
        <v>-19.300000000000011</v>
      </c>
      <c r="E303" s="2593"/>
      <c r="F303" s="2596"/>
      <c r="G303" s="2596"/>
      <c r="H303" s="2596"/>
    </row>
    <row r="304" spans="1:8" ht="18" hidden="1" customHeight="1" x14ac:dyDescent="0.25">
      <c r="A304" s="2589">
        <v>41706</v>
      </c>
      <c r="B304" s="2591">
        <v>159.49</v>
      </c>
      <c r="C304" s="2591">
        <v>257</v>
      </c>
      <c r="D304" s="2598">
        <v>-97.509999999999991</v>
      </c>
      <c r="E304" s="2593"/>
      <c r="F304" s="2596"/>
      <c r="G304" s="2596"/>
      <c r="H304" s="2596"/>
    </row>
    <row r="305" spans="1:8" ht="18" hidden="1" customHeight="1" x14ac:dyDescent="0.25">
      <c r="A305" s="2589">
        <v>41737</v>
      </c>
      <c r="B305" s="2591">
        <v>516.6</v>
      </c>
      <c r="C305" s="2591">
        <v>528.29999999999995</v>
      </c>
      <c r="D305" s="2598">
        <v>-11.699999999999932</v>
      </c>
      <c r="E305" s="2593"/>
      <c r="F305" s="2596"/>
      <c r="G305" s="2596"/>
      <c r="H305" s="2596"/>
    </row>
    <row r="306" spans="1:8" ht="18" hidden="1" customHeight="1" x14ac:dyDescent="0.25">
      <c r="A306" s="2589">
        <v>41767</v>
      </c>
      <c r="B306" s="2591">
        <v>924.98</v>
      </c>
      <c r="C306" s="2591">
        <v>641.19000000000005</v>
      </c>
      <c r="D306" s="2598">
        <v>283.78999999999996</v>
      </c>
      <c r="E306" s="2593"/>
      <c r="F306" s="2596"/>
      <c r="G306" s="2596"/>
      <c r="H306" s="2596"/>
    </row>
    <row r="307" spans="1:8" ht="18" hidden="1" customHeight="1" x14ac:dyDescent="0.25">
      <c r="A307" s="2589">
        <v>41798</v>
      </c>
      <c r="B307" s="2591">
        <v>846.45</v>
      </c>
      <c r="C307" s="2591">
        <v>784.9</v>
      </c>
      <c r="D307" s="2598">
        <v>61.550000000000068</v>
      </c>
      <c r="E307" s="2593"/>
      <c r="F307" s="2596"/>
      <c r="G307" s="2596"/>
      <c r="H307" s="2596"/>
    </row>
    <row r="308" spans="1:8" ht="18" hidden="1" customHeight="1" x14ac:dyDescent="0.25">
      <c r="A308" s="2589">
        <v>41828</v>
      </c>
      <c r="B308" s="2591">
        <v>330.4</v>
      </c>
      <c r="C308" s="2591">
        <v>313.5</v>
      </c>
      <c r="D308" s="2598">
        <v>16.899999999999977</v>
      </c>
      <c r="E308" s="2593"/>
      <c r="F308" s="2596"/>
      <c r="G308" s="2596"/>
      <c r="H308" s="2596"/>
    </row>
    <row r="309" spans="1:8" ht="18" hidden="1" customHeight="1" x14ac:dyDescent="0.25">
      <c r="A309" s="2589">
        <v>41859</v>
      </c>
      <c r="B309" s="2591">
        <v>372.4</v>
      </c>
      <c r="C309" s="2591">
        <v>544.79999999999995</v>
      </c>
      <c r="D309" s="2598">
        <v>-172.39999999999998</v>
      </c>
      <c r="E309" s="2593"/>
      <c r="F309" s="2596"/>
      <c r="G309" s="2596"/>
      <c r="H309" s="2596"/>
    </row>
    <row r="310" spans="1:8" ht="18" hidden="1" customHeight="1" x14ac:dyDescent="0.25">
      <c r="A310" s="2589">
        <v>41890</v>
      </c>
      <c r="B310" s="2591">
        <v>539.20000000000005</v>
      </c>
      <c r="C310" s="2591">
        <v>515.16</v>
      </c>
      <c r="D310" s="2598">
        <v>24.040000000000077</v>
      </c>
      <c r="E310" s="2593"/>
      <c r="F310" s="2596"/>
      <c r="G310" s="2596"/>
      <c r="H310" s="2596"/>
    </row>
    <row r="311" spans="1:8" ht="18" hidden="1" customHeight="1" x14ac:dyDescent="0.25">
      <c r="A311" s="2589">
        <v>41920</v>
      </c>
      <c r="B311" s="2591">
        <v>442.86</v>
      </c>
      <c r="C311" s="2591">
        <v>664.5</v>
      </c>
      <c r="D311" s="2598">
        <v>-221.64</v>
      </c>
      <c r="E311" s="2593"/>
      <c r="F311" s="2596"/>
      <c r="G311" s="2596"/>
      <c r="H311" s="2596"/>
    </row>
    <row r="312" spans="1:8" ht="18" hidden="1" customHeight="1" x14ac:dyDescent="0.25">
      <c r="A312" s="2589">
        <v>41951</v>
      </c>
      <c r="B312" s="2591">
        <v>359.09500000000003</v>
      </c>
      <c r="C312" s="2591">
        <v>795.55</v>
      </c>
      <c r="D312" s="2598">
        <v>-436.45499999999993</v>
      </c>
      <c r="E312" s="2593"/>
      <c r="F312" s="2596"/>
      <c r="G312" s="2596"/>
      <c r="H312" s="2596"/>
    </row>
    <row r="313" spans="1:8" ht="18" hidden="1" customHeight="1" x14ac:dyDescent="0.25">
      <c r="A313" s="2589">
        <v>41981</v>
      </c>
      <c r="B313" s="2591">
        <v>216.4</v>
      </c>
      <c r="C313" s="2591">
        <v>432.38</v>
      </c>
      <c r="D313" s="2598">
        <v>-215.98</v>
      </c>
      <c r="E313" s="2593"/>
      <c r="F313" s="2596"/>
      <c r="G313" s="2596"/>
      <c r="H313" s="2596"/>
    </row>
    <row r="314" spans="1:8" ht="18" hidden="1" customHeight="1" x14ac:dyDescent="0.25">
      <c r="A314" s="2589">
        <v>42005</v>
      </c>
      <c r="B314" s="2591">
        <v>221.6</v>
      </c>
      <c r="C314" s="2591">
        <v>445.3</v>
      </c>
      <c r="D314" s="2598">
        <v>-223.70000000000002</v>
      </c>
      <c r="E314" s="2593"/>
      <c r="F314" s="2596"/>
      <c r="G314" s="2596"/>
      <c r="H314" s="2596"/>
    </row>
    <row r="315" spans="1:8" ht="18" hidden="1" customHeight="1" x14ac:dyDescent="0.25">
      <c r="A315" s="2589">
        <v>42036</v>
      </c>
      <c r="B315" s="2591">
        <v>232.3</v>
      </c>
      <c r="C315" s="2591">
        <v>730.7</v>
      </c>
      <c r="D315" s="2598">
        <v>-498.40000000000003</v>
      </c>
      <c r="E315" s="2593"/>
      <c r="F315" s="2596"/>
      <c r="G315" s="2596"/>
      <c r="H315" s="2596"/>
    </row>
    <row r="316" spans="1:8" ht="18" hidden="1" customHeight="1" x14ac:dyDescent="0.25">
      <c r="A316" s="2589">
        <v>42064</v>
      </c>
      <c r="B316" s="2591">
        <v>268.5</v>
      </c>
      <c r="C316" s="2591">
        <v>898.4</v>
      </c>
      <c r="D316" s="2598">
        <v>-629.9</v>
      </c>
      <c r="E316" s="2593"/>
      <c r="F316" s="2596"/>
      <c r="G316" s="2596"/>
      <c r="H316" s="2596"/>
    </row>
    <row r="317" spans="1:8" ht="18" hidden="1" customHeight="1" x14ac:dyDescent="0.25">
      <c r="A317" s="2589">
        <v>42095</v>
      </c>
      <c r="B317" s="2591">
        <v>424.5</v>
      </c>
      <c r="C317" s="2591">
        <v>1610.7</v>
      </c>
      <c r="D317" s="2598">
        <v>-1186.2</v>
      </c>
      <c r="E317" s="2593"/>
      <c r="F317" s="2596"/>
      <c r="G317" s="2596"/>
      <c r="H317" s="2596"/>
    </row>
    <row r="318" spans="1:8" ht="18" hidden="1" customHeight="1" x14ac:dyDescent="0.25">
      <c r="A318" s="2589">
        <v>42125</v>
      </c>
      <c r="B318" s="2591">
        <v>316.79000000000002</v>
      </c>
      <c r="C318" s="2591">
        <v>871.38900000000001</v>
      </c>
      <c r="D318" s="2598">
        <v>-554.59899999999993</v>
      </c>
      <c r="E318" s="2593"/>
      <c r="F318" s="2596"/>
      <c r="G318" s="2596"/>
      <c r="H318" s="2596"/>
    </row>
    <row r="319" spans="1:8" ht="18" hidden="1" customHeight="1" x14ac:dyDescent="0.25">
      <c r="A319" s="2589">
        <v>42156</v>
      </c>
      <c r="B319" s="2591">
        <v>223.7</v>
      </c>
      <c r="C319" s="2591">
        <v>679.1</v>
      </c>
      <c r="D319" s="2598">
        <v>-455.40000000000003</v>
      </c>
      <c r="E319" s="2593"/>
      <c r="F319" s="2596"/>
      <c r="G319" s="2596"/>
      <c r="H319" s="2596"/>
    </row>
    <row r="320" spans="1:8" ht="18" hidden="1" customHeight="1" x14ac:dyDescent="0.25">
      <c r="A320" s="2589">
        <v>42186</v>
      </c>
      <c r="B320" s="2591">
        <v>299.5</v>
      </c>
      <c r="C320" s="2591">
        <v>294.8</v>
      </c>
      <c r="D320" s="2598">
        <v>4.6999999999999886</v>
      </c>
      <c r="E320" s="2593"/>
      <c r="F320" s="2596"/>
      <c r="G320" s="2596"/>
      <c r="H320" s="2596"/>
    </row>
    <row r="321" spans="1:8" ht="18" hidden="1" customHeight="1" x14ac:dyDescent="0.25">
      <c r="A321" s="2560">
        <v>42217</v>
      </c>
      <c r="B321" s="2591">
        <v>252.7</v>
      </c>
      <c r="C321" s="2591">
        <v>534.70000000000005</v>
      </c>
      <c r="D321" s="2598">
        <v>-282.00000000000006</v>
      </c>
      <c r="E321" s="2593"/>
      <c r="F321" s="2596"/>
      <c r="G321" s="2596"/>
      <c r="H321" s="2596"/>
    </row>
    <row r="322" spans="1:8" ht="18" hidden="1" customHeight="1" x14ac:dyDescent="0.25">
      <c r="A322" s="2560">
        <v>42248</v>
      </c>
      <c r="B322" s="2591">
        <v>355.57600000000002</v>
      </c>
      <c r="C322" s="2591">
        <v>823.68700000000001</v>
      </c>
      <c r="D322" s="2598">
        <v>-468.11099999999999</v>
      </c>
      <c r="E322" s="2593"/>
      <c r="F322" s="2596"/>
      <c r="G322" s="2596"/>
      <c r="H322" s="2596"/>
    </row>
    <row r="323" spans="1:8" ht="18" hidden="1" customHeight="1" x14ac:dyDescent="0.25">
      <c r="A323" s="2560">
        <v>42278</v>
      </c>
      <c r="B323" s="2591">
        <v>480.72313200000002</v>
      </c>
      <c r="C323" s="2591">
        <v>775.22100599999999</v>
      </c>
      <c r="D323" s="2598">
        <v>-294.49787399999997</v>
      </c>
      <c r="E323" s="2593"/>
      <c r="F323" s="2596"/>
      <c r="G323" s="2596"/>
      <c r="H323" s="2596"/>
    </row>
    <row r="324" spans="1:8" ht="18" hidden="1" customHeight="1" x14ac:dyDescent="0.25">
      <c r="A324" s="2560">
        <v>42309</v>
      </c>
      <c r="B324" s="2591">
        <v>277.5</v>
      </c>
      <c r="C324" s="2591">
        <v>420.6</v>
      </c>
      <c r="D324" s="2598">
        <v>-143.10000000000002</v>
      </c>
      <c r="E324" s="2593"/>
      <c r="F324" s="2602"/>
      <c r="G324" s="2602"/>
      <c r="H324" s="2602"/>
    </row>
    <row r="325" spans="1:8" ht="18" hidden="1" customHeight="1" x14ac:dyDescent="0.25">
      <c r="A325" s="2560">
        <v>42339</v>
      </c>
      <c r="B325" s="2591">
        <v>987.9</v>
      </c>
      <c r="C325" s="2591">
        <v>1231</v>
      </c>
      <c r="D325" s="2598">
        <v>-243.10000000000002</v>
      </c>
      <c r="E325" s="2593"/>
      <c r="F325" s="2602"/>
      <c r="G325" s="2602"/>
      <c r="H325" s="2602"/>
    </row>
    <row r="326" spans="1:8" ht="18" hidden="1" customHeight="1" x14ac:dyDescent="0.25">
      <c r="A326" s="2560">
        <v>42370</v>
      </c>
      <c r="B326" s="2591">
        <v>227.35</v>
      </c>
      <c r="C326" s="2591">
        <v>272.8</v>
      </c>
      <c r="D326" s="2598">
        <v>-45.450000000000017</v>
      </c>
      <c r="E326" s="2593"/>
      <c r="F326" s="2602"/>
      <c r="G326" s="2602"/>
      <c r="H326" s="2602"/>
    </row>
    <row r="327" spans="1:8" ht="23.25" hidden="1" customHeight="1" x14ac:dyDescent="0.25">
      <c r="A327" s="2560">
        <v>42401</v>
      </c>
      <c r="B327" s="2591">
        <v>734.2</v>
      </c>
      <c r="C327" s="2591">
        <v>686.38599999999997</v>
      </c>
      <c r="D327" s="2598">
        <v>47.814000000000078</v>
      </c>
      <c r="E327" s="2593"/>
      <c r="F327" s="2596"/>
      <c r="G327" s="2596"/>
      <c r="H327" s="2596"/>
    </row>
    <row r="328" spans="1:8" ht="18" hidden="1" customHeight="1" x14ac:dyDescent="0.25">
      <c r="A328" s="2560">
        <v>42430</v>
      </c>
      <c r="B328" s="2591">
        <v>329.8</v>
      </c>
      <c r="C328" s="2591">
        <v>311.7</v>
      </c>
      <c r="D328" s="2598">
        <v>18.100000000000023</v>
      </c>
      <c r="E328" s="2593"/>
      <c r="F328" s="2596"/>
      <c r="G328" s="2596"/>
      <c r="H328" s="2596"/>
    </row>
    <row r="329" spans="1:8" ht="18" hidden="1" customHeight="1" x14ac:dyDescent="0.25">
      <c r="A329" s="2560">
        <v>42461</v>
      </c>
      <c r="B329" s="2591">
        <v>565.79999999999995</v>
      </c>
      <c r="C329" s="2591">
        <v>422.1</v>
      </c>
      <c r="D329" s="2598">
        <v>143.69999999999993</v>
      </c>
      <c r="E329" s="2593"/>
      <c r="F329" s="2596"/>
      <c r="G329" s="2596"/>
      <c r="H329" s="2596"/>
    </row>
    <row r="330" spans="1:8" ht="18" hidden="1" customHeight="1" x14ac:dyDescent="0.25">
      <c r="A330" s="2560">
        <v>42491</v>
      </c>
      <c r="B330" s="2591">
        <v>158.65</v>
      </c>
      <c r="C330" s="2591">
        <v>201.6</v>
      </c>
      <c r="D330" s="2598">
        <v>-42.949999999999989</v>
      </c>
      <c r="E330" s="2593"/>
      <c r="F330" s="2596"/>
      <c r="G330" s="2596"/>
      <c r="H330" s="2596"/>
    </row>
    <row r="331" spans="1:8" ht="18" hidden="1" customHeight="1" x14ac:dyDescent="0.25">
      <c r="A331" s="2560">
        <v>42522</v>
      </c>
      <c r="B331" s="2591">
        <v>274.39999999999998</v>
      </c>
      <c r="C331" s="2591">
        <v>358.98</v>
      </c>
      <c r="D331" s="2598">
        <v>-84.580000000000041</v>
      </c>
      <c r="E331" s="2593"/>
      <c r="F331" s="2596"/>
      <c r="G331" s="2596"/>
      <c r="H331" s="2596"/>
    </row>
    <row r="332" spans="1:8" ht="18" hidden="1" customHeight="1" x14ac:dyDescent="0.25">
      <c r="A332" s="2560">
        <v>42552</v>
      </c>
      <c r="B332" s="2591">
        <v>186.06</v>
      </c>
      <c r="C332" s="2591">
        <v>638.99</v>
      </c>
      <c r="D332" s="2598">
        <v>-452.93</v>
      </c>
      <c r="E332" s="2593"/>
      <c r="F332" s="2596"/>
      <c r="G332" s="2596"/>
      <c r="H332" s="2596"/>
    </row>
    <row r="333" spans="1:8" ht="18" hidden="1" customHeight="1" x14ac:dyDescent="0.25">
      <c r="A333" s="2560">
        <v>42583</v>
      </c>
      <c r="B333" s="2591">
        <v>264.39999999999998</v>
      </c>
      <c r="C333" s="2591">
        <v>590.79999999999995</v>
      </c>
      <c r="D333" s="2598">
        <v>-326.39999999999998</v>
      </c>
      <c r="E333" s="2593"/>
      <c r="F333" s="2596"/>
      <c r="G333" s="2596"/>
      <c r="H333" s="2596"/>
    </row>
    <row r="334" spans="1:8" ht="18" hidden="1" customHeight="1" x14ac:dyDescent="0.25">
      <c r="A334" s="2560">
        <v>42614</v>
      </c>
      <c r="B334" s="2591">
        <v>510.3</v>
      </c>
      <c r="C334" s="2591">
        <v>677.85</v>
      </c>
      <c r="D334" s="2598">
        <v>-167.55</v>
      </c>
      <c r="E334" s="2593"/>
      <c r="F334" s="2596"/>
      <c r="G334" s="2596"/>
      <c r="H334" s="2596"/>
    </row>
    <row r="335" spans="1:8" ht="18" hidden="1" customHeight="1" x14ac:dyDescent="0.25">
      <c r="A335" s="2560">
        <v>42644</v>
      </c>
      <c r="B335" s="2591">
        <v>214.3</v>
      </c>
      <c r="C335" s="2591">
        <v>420.8</v>
      </c>
      <c r="D335" s="2598">
        <v>-206.5</v>
      </c>
      <c r="E335" s="2593"/>
      <c r="F335" s="2596"/>
      <c r="G335" s="2596"/>
      <c r="H335" s="2596"/>
    </row>
    <row r="336" spans="1:8" ht="18" hidden="1" customHeight="1" x14ac:dyDescent="0.25">
      <c r="A336" s="2560">
        <v>42675</v>
      </c>
      <c r="B336" s="2591">
        <v>333.67</v>
      </c>
      <c r="C336" s="2591">
        <v>533.6</v>
      </c>
      <c r="D336" s="2598">
        <v>-199.93</v>
      </c>
      <c r="E336" s="2593"/>
      <c r="F336" s="2596"/>
      <c r="G336" s="2596"/>
      <c r="H336" s="2596"/>
    </row>
    <row r="337" spans="1:8" ht="18" hidden="1" customHeight="1" x14ac:dyDescent="0.25">
      <c r="A337" s="2560">
        <v>42705</v>
      </c>
      <c r="B337" s="2591">
        <v>225.9</v>
      </c>
      <c r="C337" s="2591">
        <v>202.4</v>
      </c>
      <c r="D337" s="2598">
        <v>23.5</v>
      </c>
      <c r="E337" s="2593"/>
      <c r="F337" s="2596"/>
      <c r="G337" s="2596"/>
      <c r="H337" s="2596"/>
    </row>
    <row r="338" spans="1:8" ht="16.5" hidden="1" x14ac:dyDescent="0.25">
      <c r="A338" s="2560">
        <v>42736</v>
      </c>
      <c r="B338" s="2591">
        <v>184.4</v>
      </c>
      <c r="C338" s="2591">
        <v>265.60000000000002</v>
      </c>
      <c r="D338" s="2598">
        <v>-81.200000000000017</v>
      </c>
      <c r="E338" s="2593"/>
      <c r="F338" s="2596"/>
      <c r="G338" s="2596"/>
      <c r="H338" s="2596"/>
    </row>
    <row r="339" spans="1:8" ht="16.5" hidden="1" x14ac:dyDescent="0.25">
      <c r="A339" s="2560">
        <v>42767</v>
      </c>
      <c r="B339" s="2591">
        <v>273.76</v>
      </c>
      <c r="C339" s="2591">
        <v>312.25</v>
      </c>
      <c r="D339" s="2598">
        <v>-38.490000000000009</v>
      </c>
      <c r="E339" s="2593"/>
      <c r="F339" s="2596"/>
      <c r="G339" s="2596"/>
      <c r="H339" s="2596"/>
    </row>
    <row r="340" spans="1:8" ht="16.5" hidden="1" x14ac:dyDescent="0.25">
      <c r="A340" s="2560">
        <v>42795</v>
      </c>
      <c r="B340" s="2591">
        <v>280.2</v>
      </c>
      <c r="C340" s="2591">
        <v>887.9</v>
      </c>
      <c r="D340" s="2598">
        <v>-607.70000000000005</v>
      </c>
      <c r="E340" s="2593"/>
      <c r="F340" s="2596"/>
      <c r="G340" s="2596"/>
      <c r="H340" s="2596"/>
    </row>
    <row r="341" spans="1:8" ht="16.5" hidden="1" x14ac:dyDescent="0.25">
      <c r="A341" s="2560">
        <v>42826</v>
      </c>
      <c r="B341" s="2591">
        <v>527</v>
      </c>
      <c r="C341" s="2591">
        <v>250.2</v>
      </c>
      <c r="D341" s="2598">
        <v>276.8</v>
      </c>
      <c r="E341" s="2593"/>
      <c r="F341" s="2596"/>
      <c r="G341" s="2596"/>
      <c r="H341" s="2596"/>
    </row>
    <row r="342" spans="1:8" ht="16.5" hidden="1" x14ac:dyDescent="0.25">
      <c r="A342" s="2560">
        <v>42856</v>
      </c>
      <c r="B342" s="2591">
        <v>301.60000000000002</v>
      </c>
      <c r="C342" s="2591">
        <v>241.16800000000001</v>
      </c>
      <c r="D342" s="2598">
        <v>60.432000000000016</v>
      </c>
      <c r="E342" s="2593"/>
      <c r="F342" s="2596"/>
      <c r="G342" s="2596"/>
      <c r="H342" s="2596"/>
    </row>
    <row r="343" spans="1:8" ht="16.5" hidden="1" x14ac:dyDescent="0.25">
      <c r="A343" s="2560">
        <v>42887</v>
      </c>
      <c r="B343" s="2591">
        <v>358.7</v>
      </c>
      <c r="C343" s="2591">
        <v>807</v>
      </c>
      <c r="D343" s="2598">
        <v>-448.3</v>
      </c>
      <c r="E343" s="2593"/>
      <c r="F343" s="2596"/>
      <c r="G343" s="2596"/>
      <c r="H343" s="2596"/>
    </row>
    <row r="344" spans="1:8" ht="16.5" hidden="1" x14ac:dyDescent="0.25">
      <c r="A344" s="2560">
        <v>42917</v>
      </c>
      <c r="B344" s="2591">
        <v>427.7</v>
      </c>
      <c r="C344" s="2591">
        <v>322.8</v>
      </c>
      <c r="D344" s="2598">
        <v>104.89999999999998</v>
      </c>
      <c r="E344" s="2593"/>
      <c r="F344" s="2596"/>
      <c r="G344" s="2596"/>
      <c r="H344" s="2596"/>
    </row>
    <row r="345" spans="1:8" ht="16.5" hidden="1" x14ac:dyDescent="0.25">
      <c r="A345" s="2560">
        <v>42948</v>
      </c>
      <c r="B345" s="2591">
        <v>761.8</v>
      </c>
      <c r="C345" s="2591">
        <v>579.20000000000005</v>
      </c>
      <c r="D345" s="2598">
        <v>182.59999999999991</v>
      </c>
      <c r="E345" s="2593"/>
      <c r="F345" s="2596"/>
      <c r="G345" s="2596"/>
      <c r="H345" s="2596"/>
    </row>
    <row r="346" spans="1:8" ht="16.5" hidden="1" x14ac:dyDescent="0.25">
      <c r="A346" s="2560">
        <v>42979</v>
      </c>
      <c r="B346" s="2591">
        <v>626.6</v>
      </c>
      <c r="C346" s="2591">
        <v>676.8</v>
      </c>
      <c r="D346" s="2598">
        <v>-50.199999999999932</v>
      </c>
      <c r="E346" s="2593"/>
      <c r="F346" s="2596"/>
      <c r="G346" s="2596"/>
      <c r="H346" s="2596"/>
    </row>
    <row r="347" spans="1:8" ht="16.5" hidden="1" x14ac:dyDescent="0.25">
      <c r="A347" s="2560">
        <v>43009</v>
      </c>
      <c r="B347" s="2591">
        <v>508.95111316000003</v>
      </c>
      <c r="C347" s="2591">
        <v>744.55372396000007</v>
      </c>
      <c r="D347" s="2598">
        <v>-235.60261080000004</v>
      </c>
      <c r="E347" s="2593"/>
      <c r="F347" s="2596"/>
      <c r="G347" s="2596"/>
      <c r="H347" s="2596"/>
    </row>
    <row r="348" spans="1:8" ht="16.5" hidden="1" x14ac:dyDescent="0.25">
      <c r="A348" s="2560">
        <v>43040</v>
      </c>
      <c r="B348" s="2591">
        <v>147.17636619000001</v>
      </c>
      <c r="C348" s="2591">
        <v>506.27438144000001</v>
      </c>
      <c r="D348" s="2598">
        <v>-359.09801525</v>
      </c>
      <c r="E348" s="2593"/>
      <c r="F348" s="2596"/>
      <c r="G348" s="2596"/>
      <c r="H348" s="2596"/>
    </row>
    <row r="349" spans="1:8" ht="16.5" hidden="1" x14ac:dyDescent="0.25">
      <c r="A349" s="2560">
        <v>43070</v>
      </c>
      <c r="B349" s="2591">
        <v>428.8</v>
      </c>
      <c r="C349" s="2591">
        <v>687.5</v>
      </c>
      <c r="D349" s="2598">
        <v>-258.7</v>
      </c>
      <c r="E349" s="2593"/>
      <c r="F349" s="2596"/>
      <c r="G349" s="2596"/>
      <c r="H349" s="2596"/>
    </row>
    <row r="350" spans="1:8" ht="16.5" hidden="1" x14ac:dyDescent="0.25">
      <c r="A350" s="2560">
        <v>43101</v>
      </c>
      <c r="B350" s="2591">
        <v>163.69956866999999</v>
      </c>
      <c r="C350" s="2591">
        <v>158.84555512</v>
      </c>
      <c r="D350" s="2598">
        <v>4.8540135499999906</v>
      </c>
      <c r="E350" s="2593"/>
      <c r="F350" s="2596"/>
      <c r="H350" s="2596"/>
    </row>
    <row r="351" spans="1:8" ht="16.5" hidden="1" x14ac:dyDescent="0.25">
      <c r="A351" s="2560">
        <v>43132</v>
      </c>
      <c r="B351" s="2591">
        <v>214.9</v>
      </c>
      <c r="C351" s="2591">
        <v>330</v>
      </c>
      <c r="D351" s="2598">
        <v>-115.1</v>
      </c>
      <c r="E351" s="2593"/>
      <c r="F351" s="2596"/>
      <c r="G351" s="2596"/>
      <c r="H351" s="2596"/>
    </row>
    <row r="352" spans="1:8" ht="16.5" hidden="1" x14ac:dyDescent="0.25">
      <c r="A352" s="2560">
        <v>43160</v>
      </c>
      <c r="B352" s="2591">
        <v>176.17088856000001</v>
      </c>
      <c r="C352" s="2591">
        <v>213.54689044</v>
      </c>
      <c r="D352" s="2598">
        <v>-37.37600187999999</v>
      </c>
      <c r="E352" s="2593"/>
      <c r="F352" s="2596"/>
      <c r="G352" s="2596"/>
      <c r="H352" s="2596"/>
    </row>
    <row r="353" spans="1:8" ht="16.5" hidden="1" x14ac:dyDescent="0.25">
      <c r="A353" s="2560">
        <v>43191</v>
      </c>
      <c r="B353" s="2591">
        <v>314.86257048000004</v>
      </c>
      <c r="C353" s="2591">
        <v>248.25234823</v>
      </c>
      <c r="D353" s="2598">
        <v>66.610222250000049</v>
      </c>
      <c r="E353" s="2593"/>
      <c r="F353" s="2596"/>
      <c r="G353" s="2596"/>
      <c r="H353" s="2596"/>
    </row>
    <row r="354" spans="1:8" ht="16.5" hidden="1" x14ac:dyDescent="0.25">
      <c r="A354" s="2560">
        <v>43221</v>
      </c>
      <c r="B354" s="2599">
        <v>289.56337730000001</v>
      </c>
      <c r="C354" s="2599">
        <v>463.47694624000002</v>
      </c>
      <c r="D354" s="2598">
        <v>-173.91356894</v>
      </c>
      <c r="E354" s="2593"/>
      <c r="F354" s="2596"/>
      <c r="G354" s="2596"/>
      <c r="H354" s="2596"/>
    </row>
    <row r="355" spans="1:8" ht="16.5" hidden="1" x14ac:dyDescent="0.25">
      <c r="A355" s="2560">
        <v>43252</v>
      </c>
      <c r="B355" s="2591">
        <v>164.34553600000001</v>
      </c>
      <c r="C355" s="2591">
        <v>678.257836</v>
      </c>
      <c r="D355" s="2598">
        <v>-513.91229999999996</v>
      </c>
      <c r="E355" s="2593"/>
      <c r="F355" s="2596"/>
      <c r="G355" s="2596"/>
      <c r="H355" s="2596"/>
    </row>
    <row r="356" spans="1:8" ht="16.5" hidden="1" x14ac:dyDescent="0.25">
      <c r="A356" s="2560">
        <v>43282</v>
      </c>
      <c r="B356" s="2591">
        <v>253.28813493000001</v>
      </c>
      <c r="C356" s="2591">
        <v>768.13122389</v>
      </c>
      <c r="D356" s="2598">
        <v>-514.84308895999993</v>
      </c>
      <c r="E356" s="2593"/>
    </row>
    <row r="357" spans="1:8" ht="16.5" hidden="1" x14ac:dyDescent="0.25">
      <c r="A357" s="2560">
        <v>43313</v>
      </c>
      <c r="B357" s="2591">
        <v>175.8</v>
      </c>
      <c r="C357" s="2591">
        <v>421.4</v>
      </c>
      <c r="D357" s="2598">
        <v>-245.59999999999997</v>
      </c>
      <c r="E357" s="2593"/>
    </row>
    <row r="358" spans="1:8" ht="16.5" hidden="1" x14ac:dyDescent="0.25">
      <c r="A358" s="2560">
        <v>43344</v>
      </c>
      <c r="B358" s="2591">
        <v>243.54948572999999</v>
      </c>
      <c r="C358" s="2591">
        <v>502.39480193000003</v>
      </c>
      <c r="D358" s="2598">
        <v>-258.84531620000001</v>
      </c>
      <c r="E358" s="2593"/>
    </row>
    <row r="359" spans="1:8" ht="16.5" hidden="1" x14ac:dyDescent="0.25">
      <c r="A359" s="2560">
        <v>43374</v>
      </c>
      <c r="B359" s="2591">
        <v>304.76623125999998</v>
      </c>
      <c r="C359" s="2591">
        <v>382.50753410999999</v>
      </c>
      <c r="D359" s="2598">
        <v>-77.741302850000025</v>
      </c>
      <c r="E359" s="2593"/>
    </row>
    <row r="360" spans="1:8" ht="16.5" hidden="1" x14ac:dyDescent="0.25">
      <c r="A360" s="2560">
        <v>43405</v>
      </c>
      <c r="B360" s="2591">
        <v>267.94366561999999</v>
      </c>
      <c r="C360" s="2591">
        <v>310.56397023</v>
      </c>
      <c r="D360" s="2598">
        <v>-42.620304610000005</v>
      </c>
      <c r="E360" s="2593"/>
    </row>
    <row r="361" spans="1:8" ht="16.5" hidden="1" x14ac:dyDescent="0.25">
      <c r="A361" s="2560">
        <v>43435</v>
      </c>
      <c r="B361" s="2591">
        <v>367.32497288999997</v>
      </c>
      <c r="C361" s="2591">
        <v>669.86459102999993</v>
      </c>
      <c r="D361" s="2598">
        <v>-302.53961813999996</v>
      </c>
      <c r="E361" s="2593"/>
    </row>
    <row r="362" spans="1:8" ht="16.5" hidden="1" x14ac:dyDescent="0.25">
      <c r="A362" s="2560">
        <v>43466</v>
      </c>
      <c r="B362" s="2591">
        <v>250.01246903999998</v>
      </c>
      <c r="C362" s="2591">
        <v>301.93385665</v>
      </c>
      <c r="D362" s="2598">
        <v>-51.921387609999996</v>
      </c>
      <c r="E362" s="2593"/>
    </row>
    <row r="363" spans="1:8" ht="16.5" hidden="1" x14ac:dyDescent="0.25">
      <c r="A363" s="2560">
        <v>43497</v>
      </c>
      <c r="B363" s="2591">
        <v>1080.8</v>
      </c>
      <c r="C363" s="2591">
        <v>1305.9000000000001</v>
      </c>
      <c r="D363" s="2598">
        <v>-225.1</v>
      </c>
      <c r="E363" s="2593"/>
    </row>
    <row r="364" spans="1:8" ht="16.5" hidden="1" x14ac:dyDescent="0.25">
      <c r="A364" s="2560">
        <v>43525</v>
      </c>
      <c r="B364" s="2591">
        <v>546.18642484000009</v>
      </c>
      <c r="C364" s="2591">
        <v>708.79133571</v>
      </c>
      <c r="D364" s="2598">
        <v>-162.60491087</v>
      </c>
      <c r="E364" s="2593"/>
    </row>
    <row r="365" spans="1:8" ht="16.5" hidden="1" x14ac:dyDescent="0.25">
      <c r="A365" s="2560">
        <v>43556</v>
      </c>
      <c r="B365" s="2591">
        <v>363.12925673000001</v>
      </c>
      <c r="C365" s="2591">
        <v>559.92395619000001</v>
      </c>
      <c r="D365" s="2598">
        <v>-196.79469946000003</v>
      </c>
      <c r="E365" s="2593"/>
    </row>
    <row r="366" spans="1:8" ht="16.5" hidden="1" x14ac:dyDescent="0.2">
      <c r="A366" s="2560">
        <v>43586</v>
      </c>
      <c r="B366" s="2591">
        <v>175.72877995999997</v>
      </c>
      <c r="C366" s="2591">
        <v>364.86919901999994</v>
      </c>
      <c r="D366" s="2598">
        <v>-189.14041905999997</v>
      </c>
      <c r="E366" s="2593"/>
      <c r="F366" s="2603"/>
      <c r="G366" s="2596"/>
      <c r="H366" s="2604"/>
    </row>
    <row r="367" spans="1:8" ht="16.5" hidden="1" x14ac:dyDescent="0.2">
      <c r="A367" s="2560">
        <v>43617</v>
      </c>
      <c r="B367" s="2591">
        <v>117.97682239</v>
      </c>
      <c r="C367" s="2591">
        <v>319.51484075000002</v>
      </c>
      <c r="D367" s="2598">
        <v>-201.53801836000002</v>
      </c>
      <c r="E367" s="2593"/>
      <c r="F367" s="2603"/>
      <c r="G367" s="2596"/>
      <c r="H367" s="2604"/>
    </row>
    <row r="368" spans="1:8" ht="16.5" hidden="1" x14ac:dyDescent="0.2">
      <c r="A368" s="2560">
        <v>43647</v>
      </c>
      <c r="B368" s="2591">
        <v>461.35330399999998</v>
      </c>
      <c r="C368" s="2591">
        <v>660.04945999999995</v>
      </c>
      <c r="D368" s="2598">
        <v>-198.69615599999997</v>
      </c>
      <c r="E368" s="2593"/>
      <c r="F368" s="2603"/>
      <c r="G368" s="2596"/>
      <c r="H368" s="2604"/>
    </row>
    <row r="369" spans="1:8" ht="16.5" hidden="1" x14ac:dyDescent="0.2">
      <c r="A369" s="2560">
        <v>43678</v>
      </c>
      <c r="B369" s="2591">
        <v>589.6</v>
      </c>
      <c r="C369" s="2591">
        <v>750.3</v>
      </c>
      <c r="D369" s="2598">
        <v>-160.69999999999993</v>
      </c>
      <c r="E369" s="2593"/>
      <c r="F369" s="2603"/>
      <c r="G369" s="2596"/>
      <c r="H369" s="2604"/>
    </row>
    <row r="370" spans="1:8" ht="16.5" hidden="1" x14ac:dyDescent="0.2">
      <c r="A370" s="2560">
        <v>43709</v>
      </c>
      <c r="B370" s="2591">
        <v>252.41364633000001</v>
      </c>
      <c r="C370" s="2591">
        <v>452.88127608999997</v>
      </c>
      <c r="D370" s="2598">
        <v>-200.46762975999997</v>
      </c>
      <c r="E370" s="2593"/>
      <c r="F370" s="2603"/>
      <c r="G370" s="2596"/>
      <c r="H370" s="2604"/>
    </row>
    <row r="371" spans="1:8" ht="16.5" hidden="1" x14ac:dyDescent="0.2">
      <c r="A371" s="2560">
        <v>43739</v>
      </c>
      <c r="B371" s="2591">
        <v>341.91895273</v>
      </c>
      <c r="C371" s="2591">
        <v>399.51268721999998</v>
      </c>
      <c r="D371" s="2598">
        <v>-57.593734489999974</v>
      </c>
      <c r="E371" s="2593"/>
      <c r="F371" s="2603"/>
      <c r="G371" s="2596"/>
      <c r="H371" s="2604"/>
    </row>
    <row r="372" spans="1:8" ht="16.5" hidden="1" x14ac:dyDescent="0.2">
      <c r="A372" s="2560">
        <v>43770</v>
      </c>
      <c r="B372" s="2591">
        <v>148.64693626999997</v>
      </c>
      <c r="C372" s="2591">
        <v>238.63695158000002</v>
      </c>
      <c r="D372" s="2598">
        <v>-89.990015310000047</v>
      </c>
      <c r="E372" s="2593"/>
      <c r="F372" s="2603"/>
      <c r="G372" s="2596"/>
      <c r="H372" s="2604"/>
    </row>
    <row r="373" spans="1:8" ht="16.5" hidden="1" x14ac:dyDescent="0.2">
      <c r="A373" s="2560">
        <v>43800</v>
      </c>
      <c r="B373" s="2591">
        <v>168.30112600000001</v>
      </c>
      <c r="C373" s="2591">
        <v>204.30930824000001</v>
      </c>
      <c r="D373" s="2598">
        <v>-36.008182239999996</v>
      </c>
      <c r="E373" s="2593"/>
      <c r="F373" s="2603"/>
      <c r="G373" s="2596"/>
      <c r="H373" s="2604"/>
    </row>
    <row r="374" spans="1:8" ht="16.5" hidden="1" x14ac:dyDescent="0.2">
      <c r="A374" s="2560">
        <v>43831</v>
      </c>
      <c r="B374" s="2591">
        <v>145.75920266</v>
      </c>
      <c r="C374" s="2591">
        <v>250.67246011</v>
      </c>
      <c r="D374" s="2598">
        <v>-104.91325745</v>
      </c>
      <c r="E374" s="2593"/>
      <c r="F374" s="2603"/>
      <c r="G374" s="2596"/>
      <c r="H374" s="2604"/>
    </row>
    <row r="375" spans="1:8" ht="16.5" hidden="1" x14ac:dyDescent="0.2">
      <c r="A375" s="2560">
        <v>43862</v>
      </c>
      <c r="B375" s="2591">
        <v>160.84890891999999</v>
      </c>
      <c r="C375" s="2591">
        <v>415.3447185</v>
      </c>
      <c r="D375" s="2598">
        <v>-254.49580958000001</v>
      </c>
      <c r="E375" s="2593"/>
      <c r="F375" s="2603"/>
      <c r="G375" s="2596"/>
      <c r="H375" s="2604"/>
    </row>
    <row r="376" spans="1:8" ht="16.5" hidden="1" x14ac:dyDescent="0.2">
      <c r="A376" s="2560">
        <v>43891</v>
      </c>
      <c r="B376" s="2591">
        <v>166.38438112</v>
      </c>
      <c r="C376" s="2591">
        <v>626.22916894000002</v>
      </c>
      <c r="D376" s="2598">
        <v>-459.84478782000002</v>
      </c>
      <c r="E376" s="2593"/>
      <c r="F376" s="2603"/>
      <c r="G376" s="2596"/>
      <c r="H376" s="2604"/>
    </row>
    <row r="377" spans="1:8" ht="16.5" hidden="1" x14ac:dyDescent="0.2">
      <c r="A377" s="2560">
        <v>43922</v>
      </c>
      <c r="B377" s="2591">
        <v>158.85770421999999</v>
      </c>
      <c r="C377" s="2591">
        <v>445.84691133999996</v>
      </c>
      <c r="D377" s="2598">
        <v>-286.98920712</v>
      </c>
      <c r="E377" s="2593"/>
      <c r="F377" s="2603"/>
      <c r="G377" s="2596"/>
      <c r="H377" s="2604"/>
    </row>
    <row r="378" spans="1:8" ht="16.5" hidden="1" x14ac:dyDescent="0.25">
      <c r="A378" s="2560">
        <v>43952</v>
      </c>
      <c r="B378" s="2591">
        <v>96.384426290000007</v>
      </c>
      <c r="C378" s="2591">
        <v>186.81947284</v>
      </c>
      <c r="D378" s="2598">
        <v>-90.435046549999996</v>
      </c>
      <c r="E378" s="2593"/>
      <c r="H378" s="2604"/>
    </row>
    <row r="379" spans="1:8" ht="16.5" hidden="1" x14ac:dyDescent="0.2">
      <c r="A379" s="2560">
        <v>43983</v>
      </c>
      <c r="B379" s="2591">
        <v>164.12794043</v>
      </c>
      <c r="C379" s="2591">
        <v>364.41533373000004</v>
      </c>
      <c r="D379" s="2598">
        <v>-200.28739330000002</v>
      </c>
      <c r="E379" s="2593"/>
      <c r="F379" s="2603"/>
      <c r="G379" s="2596"/>
      <c r="H379" s="2604"/>
    </row>
    <row r="380" spans="1:8" ht="16.5" hidden="1" x14ac:dyDescent="0.2">
      <c r="A380" s="2560">
        <v>44013</v>
      </c>
      <c r="B380" s="2591">
        <v>846.09347446000004</v>
      </c>
      <c r="C380" s="2591">
        <v>1230.1873005799998</v>
      </c>
      <c r="D380" s="2598">
        <v>-384.0938261199999</v>
      </c>
      <c r="E380" s="2593"/>
      <c r="F380" s="2603"/>
      <c r="H380" s="2605"/>
    </row>
    <row r="381" spans="1:8" ht="16.5" hidden="1" x14ac:dyDescent="0.2">
      <c r="A381" s="2560">
        <v>44044</v>
      </c>
      <c r="B381" s="2591">
        <v>1758.4613597800001</v>
      </c>
      <c r="C381" s="2591">
        <v>1864.95180121</v>
      </c>
      <c r="D381" s="2598">
        <v>-106.49044143000006</v>
      </c>
      <c r="E381" s="2593"/>
      <c r="F381" s="2603"/>
      <c r="H381" s="2605"/>
    </row>
    <row r="382" spans="1:8" ht="16.5" hidden="1" x14ac:dyDescent="0.2">
      <c r="A382" s="2560">
        <v>44075</v>
      </c>
      <c r="B382" s="2591">
        <v>175.32535059</v>
      </c>
      <c r="C382" s="2591">
        <v>282.86659758999997</v>
      </c>
      <c r="D382" s="2598">
        <v>-107.54124699999997</v>
      </c>
      <c r="E382" s="2593"/>
      <c r="F382" s="2603"/>
      <c r="H382" s="2605"/>
    </row>
    <row r="383" spans="1:8" ht="16.5" hidden="1" x14ac:dyDescent="0.2">
      <c r="A383" s="2560">
        <v>44105</v>
      </c>
      <c r="B383" s="2591">
        <v>67.83185872</v>
      </c>
      <c r="C383" s="2591">
        <v>183.78849277</v>
      </c>
      <c r="D383" s="2598">
        <v>-115.95663405000001</v>
      </c>
      <c r="E383" s="2593"/>
      <c r="F383" s="2603"/>
      <c r="H383" s="2605"/>
    </row>
    <row r="384" spans="1:8" ht="16.5" hidden="1" x14ac:dyDescent="0.2">
      <c r="A384" s="2560">
        <v>44136</v>
      </c>
      <c r="B384" s="2591">
        <v>210.80748795</v>
      </c>
      <c r="C384" s="2591">
        <v>160.16052164999999</v>
      </c>
      <c r="D384" s="2598">
        <v>50.646966299999981</v>
      </c>
      <c r="E384" s="2593"/>
      <c r="F384" s="2603"/>
      <c r="H384" s="2605"/>
    </row>
    <row r="385" spans="1:8" ht="16.5" hidden="1" x14ac:dyDescent="0.2">
      <c r="A385" s="2560">
        <v>44166</v>
      </c>
      <c r="B385" s="2591">
        <v>139.16891934</v>
      </c>
      <c r="C385" s="2591">
        <v>169.6396259</v>
      </c>
      <c r="D385" s="2598">
        <v>-30.470706560000004</v>
      </c>
      <c r="E385" s="2593"/>
      <c r="F385" s="2603"/>
      <c r="H385" s="2605"/>
    </row>
    <row r="386" spans="1:8" ht="16.5" hidden="1" x14ac:dyDescent="0.2">
      <c r="A386" s="2560">
        <v>44197</v>
      </c>
      <c r="B386" s="2591">
        <v>101.08099918000001</v>
      </c>
      <c r="C386" s="2591">
        <v>310.21439637999998</v>
      </c>
      <c r="D386" s="2598">
        <v>-209.13339719999999</v>
      </c>
      <c r="E386" s="2593"/>
      <c r="F386" s="2603"/>
      <c r="H386" s="2605"/>
    </row>
    <row r="387" spans="1:8" ht="16.5" hidden="1" x14ac:dyDescent="0.2">
      <c r="A387" s="2560">
        <v>44228</v>
      </c>
      <c r="B387" s="2591">
        <v>336.99862200000001</v>
      </c>
      <c r="C387" s="2591">
        <v>337.09988282999996</v>
      </c>
      <c r="D387" s="2598">
        <v>-0.10126082999998332</v>
      </c>
      <c r="E387" s="2593"/>
      <c r="F387" s="2603"/>
      <c r="H387" s="2605"/>
    </row>
    <row r="388" spans="1:8" ht="16.5" hidden="1" x14ac:dyDescent="0.2">
      <c r="A388" s="2560">
        <v>44256</v>
      </c>
      <c r="B388" s="2591">
        <v>638.53544831000022</v>
      </c>
      <c r="C388" s="2591">
        <v>847.48317842000017</v>
      </c>
      <c r="D388" s="2598">
        <v>-208.94773010999995</v>
      </c>
      <c r="E388" s="2593"/>
      <c r="F388" s="2603"/>
      <c r="H388" s="2605"/>
    </row>
    <row r="389" spans="1:8" ht="16.5" hidden="1" x14ac:dyDescent="0.2">
      <c r="A389" s="2560">
        <v>44287</v>
      </c>
      <c r="B389" s="2591">
        <v>111.79326396999997</v>
      </c>
      <c r="C389" s="2591">
        <v>154.88396629000002</v>
      </c>
      <c r="D389" s="2598">
        <v>-43.090702320000055</v>
      </c>
      <c r="E389" s="2593"/>
      <c r="F389" s="2603"/>
      <c r="H389" s="2605"/>
    </row>
    <row r="390" spans="1:8" ht="16.5" hidden="1" x14ac:dyDescent="0.2">
      <c r="A390" s="2560">
        <v>44317</v>
      </c>
      <c r="B390" s="2591">
        <v>90.236932599999989</v>
      </c>
      <c r="C390" s="2591">
        <v>137.31930266999998</v>
      </c>
      <c r="D390" s="2598">
        <v>-47.082370069999996</v>
      </c>
      <c r="E390" s="2593"/>
      <c r="F390" s="2603"/>
      <c r="H390" s="2605"/>
    </row>
    <row r="391" spans="1:8" ht="16.5" hidden="1" x14ac:dyDescent="0.2">
      <c r="A391" s="2560">
        <v>44348</v>
      </c>
      <c r="B391" s="2591">
        <v>160.84219200000001</v>
      </c>
      <c r="C391" s="2591">
        <v>376.45302900000002</v>
      </c>
      <c r="D391" s="2598">
        <v>-215.610837</v>
      </c>
      <c r="E391" s="2593"/>
      <c r="F391" s="2603"/>
      <c r="H391" s="2605"/>
    </row>
    <row r="392" spans="1:8" ht="16.5" x14ac:dyDescent="0.2">
      <c r="A392" s="2560">
        <v>44378</v>
      </c>
      <c r="B392" s="2591">
        <v>178.19344776</v>
      </c>
      <c r="C392" s="2591">
        <v>261.31608412000003</v>
      </c>
      <c r="D392" s="2598">
        <v>-83.12263636000003</v>
      </c>
      <c r="E392" s="2593"/>
      <c r="F392" s="2606"/>
      <c r="H392" s="2605"/>
    </row>
    <row r="393" spans="1:8" ht="16.5" x14ac:dyDescent="0.2">
      <c r="A393" s="2560">
        <v>44409</v>
      </c>
      <c r="B393" s="2591">
        <v>95.451262839999998</v>
      </c>
      <c r="C393" s="2591">
        <v>313.68103269</v>
      </c>
      <c r="D393" s="2598">
        <v>-218.22976985</v>
      </c>
      <c r="E393" s="2593"/>
      <c r="F393" s="2606"/>
      <c r="H393" s="2605"/>
    </row>
    <row r="394" spans="1:8" ht="16.5" x14ac:dyDescent="0.2">
      <c r="A394" s="2560">
        <v>44440</v>
      </c>
      <c r="B394" s="2591">
        <v>77.434746000000004</v>
      </c>
      <c r="C394" s="2591">
        <v>253.50026</v>
      </c>
      <c r="D394" s="2598">
        <v>-176.06551400000001</v>
      </c>
      <c r="E394" s="2593"/>
      <c r="F394" s="2606"/>
      <c r="H394" s="2605"/>
    </row>
    <row r="395" spans="1:8" ht="16.5" x14ac:dyDescent="0.2">
      <c r="A395" s="2560">
        <v>44470</v>
      </c>
      <c r="B395" s="2591">
        <v>64.885806970000004</v>
      </c>
      <c r="C395" s="2591">
        <v>253.35197184</v>
      </c>
      <c r="D395" s="2598">
        <v>-188.46616487</v>
      </c>
      <c r="E395" s="2593"/>
      <c r="F395" s="2606"/>
      <c r="H395" s="2605"/>
    </row>
    <row r="396" spans="1:8" ht="16.5" x14ac:dyDescent="0.2">
      <c r="A396" s="2560">
        <v>44501</v>
      </c>
      <c r="B396" s="2591">
        <v>152.56876278999999</v>
      </c>
      <c r="C396" s="2591">
        <v>509.00436411000004</v>
      </c>
      <c r="D396" s="2598">
        <v>-356.43560132000005</v>
      </c>
      <c r="E396" s="2593"/>
      <c r="F396" s="2606"/>
      <c r="H396" s="2605"/>
    </row>
    <row r="397" spans="1:8" ht="16.5" x14ac:dyDescent="0.2">
      <c r="A397" s="2560">
        <v>44531</v>
      </c>
      <c r="B397" s="2591">
        <v>59.349992890000003</v>
      </c>
      <c r="C397" s="2591">
        <v>381.20299610000001</v>
      </c>
      <c r="D397" s="2598">
        <v>-321.85300321</v>
      </c>
      <c r="E397" s="2593"/>
      <c r="F397" s="2606"/>
      <c r="H397" s="2605"/>
    </row>
    <row r="398" spans="1:8" ht="16.5" x14ac:dyDescent="0.2">
      <c r="A398" s="2560">
        <v>44562</v>
      </c>
      <c r="B398" s="2591">
        <v>74.925369910000015</v>
      </c>
      <c r="C398" s="2591">
        <v>181.8840726</v>
      </c>
      <c r="D398" s="2598">
        <v>-106.95870268999998</v>
      </c>
      <c r="E398" s="2593"/>
      <c r="F398" s="2606"/>
      <c r="H398" s="2605"/>
    </row>
    <row r="399" spans="1:8" ht="16.5" x14ac:dyDescent="0.2">
      <c r="A399" s="2560">
        <v>44593</v>
      </c>
      <c r="B399" s="2591">
        <v>241.89692783999999</v>
      </c>
      <c r="C399" s="2591">
        <v>216.23715089000001</v>
      </c>
      <c r="D399" s="2598">
        <v>25.65977694999998</v>
      </c>
      <c r="E399" s="2593"/>
      <c r="F399" s="2606"/>
      <c r="H399" s="2605"/>
    </row>
    <row r="400" spans="1:8" ht="16.5" x14ac:dyDescent="0.2">
      <c r="A400" s="2560">
        <v>44621</v>
      </c>
      <c r="B400" s="2591">
        <v>175.38395938999997</v>
      </c>
      <c r="C400" s="2591">
        <v>196.76112834</v>
      </c>
      <c r="D400" s="2598">
        <v>-21.377168950000026</v>
      </c>
      <c r="E400" s="2593"/>
      <c r="F400" s="2606"/>
      <c r="H400" s="2605"/>
    </row>
    <row r="401" spans="1:9" ht="16.5" x14ac:dyDescent="0.2">
      <c r="A401" s="2560">
        <v>44652</v>
      </c>
      <c r="B401" s="2591">
        <v>112.95814034999999</v>
      </c>
      <c r="C401" s="2591">
        <v>78.180975069999988</v>
      </c>
      <c r="D401" s="2598">
        <v>34.777165279999998</v>
      </c>
      <c r="E401" s="2593"/>
      <c r="F401" s="2606"/>
      <c r="H401" s="2605"/>
    </row>
    <row r="402" spans="1:9" ht="16.5" x14ac:dyDescent="0.2">
      <c r="A402" s="2560">
        <v>44682</v>
      </c>
      <c r="B402" s="2591">
        <v>107.16467388</v>
      </c>
      <c r="C402" s="2591">
        <v>172.728633</v>
      </c>
      <c r="D402" s="2598">
        <v>-65.563958999999997</v>
      </c>
      <c r="E402" s="2593"/>
      <c r="F402" s="2606"/>
      <c r="H402" s="2605"/>
    </row>
    <row r="403" spans="1:9" ht="16.5" x14ac:dyDescent="0.2">
      <c r="A403" s="2560">
        <v>44713</v>
      </c>
      <c r="B403" s="2591">
        <v>112.8735387</v>
      </c>
      <c r="C403" s="2591">
        <v>344.83045444000004</v>
      </c>
      <c r="D403" s="2598">
        <v>-231.95691574000006</v>
      </c>
      <c r="E403" s="2593"/>
      <c r="F403" s="2606"/>
      <c r="H403" s="2605"/>
    </row>
    <row r="404" spans="1:9" ht="17.25" thickBot="1" x14ac:dyDescent="0.25">
      <c r="A404" s="2560">
        <v>44743</v>
      </c>
      <c r="B404" s="2591">
        <v>90.046687900000009</v>
      </c>
      <c r="C404" s="2591">
        <v>461.97476997000001</v>
      </c>
      <c r="D404" s="2598">
        <v>-371.92808207000007</v>
      </c>
      <c r="E404" s="2593"/>
      <c r="F404" s="2606"/>
      <c r="H404" s="2605"/>
    </row>
    <row r="405" spans="1:9" ht="17.25" thickBot="1" x14ac:dyDescent="0.3">
      <c r="A405" s="2607" t="s">
        <v>3628</v>
      </c>
      <c r="B405" s="2608">
        <f>SUM(B392:B404)</f>
        <v>1543.1333172199998</v>
      </c>
      <c r="C405" s="2608">
        <f>SUM(C392:C404)</f>
        <v>3624.6538931700006</v>
      </c>
      <c r="D405" s="2608">
        <f>SUM(D392:D404)</f>
        <v>-2081.5205758299999</v>
      </c>
      <c r="E405" s="2609"/>
      <c r="F405" s="2610"/>
      <c r="G405" s="2596"/>
      <c r="H405" s="2596"/>
    </row>
    <row r="406" spans="1:9" ht="20.25" customHeight="1" thickTop="1" x14ac:dyDescent="0.25">
      <c r="A406" s="2575" t="s">
        <v>5358</v>
      </c>
      <c r="B406" s="2611"/>
      <c r="D406" s="2612"/>
      <c r="E406" s="2594"/>
      <c r="F406" s="2595"/>
      <c r="G406" s="2595"/>
    </row>
    <row r="407" spans="1:9" s="2575" customFormat="1" ht="15.75" customHeight="1" x14ac:dyDescent="0.25">
      <c r="A407" s="2575" t="s">
        <v>5359</v>
      </c>
      <c r="C407" s="2577"/>
      <c r="D407" s="2613"/>
      <c r="E407" s="2614"/>
      <c r="F407" s="2596"/>
      <c r="H407" s="2579"/>
      <c r="I407" s="2579"/>
    </row>
    <row r="408" spans="1:9" s="2575" customFormat="1" ht="17.25" customHeight="1" x14ac:dyDescent="0.25">
      <c r="A408" s="2575" t="s">
        <v>5360</v>
      </c>
      <c r="C408" s="2577"/>
      <c r="D408" s="2578"/>
      <c r="E408" s="2579"/>
      <c r="F408" s="2579"/>
      <c r="G408" s="2579"/>
      <c r="H408" s="2580"/>
    </row>
    <row r="409" spans="1:9" ht="12.75" customHeight="1" x14ac:dyDescent="0.25">
      <c r="B409" s="2596"/>
      <c r="C409" s="2596"/>
      <c r="D409" s="2615"/>
      <c r="E409" s="2595"/>
      <c r="F409" s="2595"/>
      <c r="G409" s="2616"/>
    </row>
    <row r="410" spans="1:9" ht="12.75" customHeight="1" x14ac:dyDescent="0.25">
      <c r="C410" s="2517"/>
      <c r="D410" s="2596"/>
      <c r="F410" s="2617"/>
      <c r="G410" s="2617"/>
      <c r="H410" s="2604"/>
    </row>
    <row r="411" spans="1:9" ht="12.75" customHeight="1" x14ac:dyDescent="0.25">
      <c r="B411" s="2618"/>
      <c r="C411" s="2619"/>
      <c r="D411" s="2620"/>
      <c r="E411" s="2597"/>
      <c r="F411" s="2621"/>
      <c r="G411" s="2622"/>
      <c r="H411" s="2622"/>
    </row>
    <row r="412" spans="1:9" ht="12.75" customHeight="1" x14ac:dyDescent="0.25">
      <c r="B412" s="2611"/>
      <c r="D412" s="2612"/>
      <c r="E412" s="2594"/>
      <c r="F412" s="2595"/>
      <c r="G412" s="2595"/>
    </row>
    <row r="413" spans="1:9" ht="12.75" customHeight="1" x14ac:dyDescent="0.25">
      <c r="B413" s="2597"/>
      <c r="C413" s="2597"/>
      <c r="D413" s="2597"/>
      <c r="E413" s="2594"/>
      <c r="F413" s="2595"/>
      <c r="G413" s="2595"/>
    </row>
    <row r="414" spans="1:9" s="2597" customFormat="1" ht="12.75" customHeight="1" x14ac:dyDescent="0.25"/>
    <row r="415" spans="1:9" ht="12.75" customHeight="1" x14ac:dyDescent="0.25"/>
    <row r="416" spans="1:9" ht="12.75" customHeight="1" x14ac:dyDescent="0.25">
      <c r="B416" s="2617"/>
      <c r="C416" s="2623"/>
      <c r="D416" s="2624"/>
      <c r="E416" s="2617"/>
    </row>
    <row r="417" spans="2:7" ht="12.75" customHeight="1" x14ac:dyDescent="0.25">
      <c r="C417" s="2612"/>
      <c r="D417" s="2615"/>
      <c r="E417" s="2595"/>
      <c r="F417" s="2595"/>
      <c r="G417" s="2594"/>
    </row>
    <row r="418" spans="2:7" x14ac:dyDescent="0.25">
      <c r="B418" s="2594"/>
      <c r="C418" s="2615"/>
      <c r="D418" s="2615"/>
    </row>
    <row r="419" spans="2:7" x14ac:dyDescent="0.25">
      <c r="C419" s="2615"/>
      <c r="D419" s="2612"/>
    </row>
    <row r="420" spans="2:7" x14ac:dyDescent="0.25">
      <c r="C420" s="2612"/>
      <c r="D420" s="2612"/>
    </row>
    <row r="421" spans="2:7" x14ac:dyDescent="0.25">
      <c r="D421" s="2612"/>
    </row>
    <row r="422" spans="2:7" x14ac:dyDescent="0.25">
      <c r="D422" s="2612"/>
    </row>
    <row r="423" spans="2:7" x14ac:dyDescent="0.25">
      <c r="C423" s="2612"/>
      <c r="D423" s="2612"/>
    </row>
    <row r="424" spans="2:7" x14ac:dyDescent="0.25">
      <c r="C424" s="2612"/>
      <c r="D424" s="2612"/>
    </row>
    <row r="425" spans="2:7" x14ac:dyDescent="0.25">
      <c r="C425" s="2612"/>
      <c r="D425" s="2612"/>
    </row>
    <row r="426" spans="2:7" x14ac:dyDescent="0.25">
      <c r="D426" s="2612"/>
    </row>
  </sheetData>
  <mergeCells count="5">
    <mergeCell ref="A3:A7"/>
    <mergeCell ref="B3:H3"/>
    <mergeCell ref="C4:H4"/>
    <mergeCell ref="A249:H249"/>
    <mergeCell ref="A250:H250"/>
  </mergeCells>
  <printOptions horizontalCentered="1"/>
  <pageMargins left="0.75" right="0.75" top="0.75" bottom="0.75" header="0.3" footer="0"/>
  <pageSetup paperSize="9" scale="7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363A8-36E5-4F42-B98B-6F6119DC4F71}">
  <sheetPr>
    <pageSetUpPr fitToPage="1"/>
  </sheetPr>
  <dimension ref="A1:S27"/>
  <sheetViews>
    <sheetView zoomScaleNormal="100" zoomScaleSheetLayoutView="90" workbookViewId="0">
      <pane xSplit="3" ySplit="6" topLeftCell="H7" activePane="bottomRight" state="frozen"/>
      <selection activeCell="C112" sqref="C112"/>
      <selection pane="topRight" activeCell="C112" sqref="C112"/>
      <selection pane="bottomLeft" activeCell="C112" sqref="C112"/>
      <selection pane="bottomRight" activeCell="C112" sqref="C112"/>
    </sheetView>
  </sheetViews>
  <sheetFormatPr defaultColWidth="8.85546875" defaultRowHeight="14.25" x14ac:dyDescent="0.25"/>
  <cols>
    <col min="1" max="1" width="15.140625" style="2626" customWidth="1"/>
    <col min="2" max="2" width="14.7109375" style="2626" hidden="1" customWidth="1"/>
    <col min="3" max="3" width="15.28515625" style="2626" hidden="1" customWidth="1"/>
    <col min="4" max="4" width="15.5703125" style="2626" hidden="1" customWidth="1"/>
    <col min="5" max="5" width="16.42578125" style="2626" hidden="1" customWidth="1"/>
    <col min="6" max="6" width="15.5703125" style="2626" hidden="1" customWidth="1"/>
    <col min="7" max="7" width="16.42578125" style="2626" hidden="1" customWidth="1"/>
    <col min="8" max="8" width="15.5703125" style="2626" customWidth="1"/>
    <col min="9" max="9" width="16.42578125" style="2626" customWidth="1"/>
    <col min="10" max="10" width="15.5703125" style="2626" customWidth="1"/>
    <col min="11" max="11" width="16.42578125" style="2626" customWidth="1"/>
    <col min="12" max="12" width="15.5703125" style="2626" customWidth="1"/>
    <col min="13" max="13" width="16.42578125" style="2626" customWidth="1"/>
    <col min="14" max="14" width="15.28515625" style="2626" customWidth="1"/>
    <col min="15" max="15" width="16.42578125" style="2626" customWidth="1"/>
    <col min="16" max="16" width="11" style="2626" bestFit="1" customWidth="1"/>
    <col min="17" max="16384" width="8.85546875" style="2626"/>
  </cols>
  <sheetData>
    <row r="1" spans="1:19" s="2515" customFormat="1" ht="18.75" customHeight="1" x14ac:dyDescent="0.25">
      <c r="A1" s="2514" t="s">
        <v>5361</v>
      </c>
      <c r="B1" s="2582"/>
      <c r="C1" s="2581"/>
      <c r="D1" s="2581"/>
      <c r="E1" s="2581"/>
      <c r="F1" s="2581"/>
      <c r="G1" s="2581"/>
      <c r="H1" s="2581"/>
    </row>
    <row r="2" spans="1:19" ht="10.5" customHeight="1" thickBot="1" x14ac:dyDescent="0.3">
      <c r="A2" s="2625"/>
      <c r="B2" s="2625"/>
      <c r="C2" s="2625"/>
    </row>
    <row r="3" spans="1:19" s="2628" customFormat="1" ht="18.75" customHeight="1" thickTop="1" thickBot="1" x14ac:dyDescent="0.35">
      <c r="A3" s="2627"/>
      <c r="B3" s="3590">
        <v>2016</v>
      </c>
      <c r="C3" s="3591"/>
      <c r="D3" s="3592">
        <v>2017</v>
      </c>
      <c r="E3" s="3591"/>
      <c r="F3" s="3579">
        <v>2018</v>
      </c>
      <c r="G3" s="3593"/>
      <c r="H3" s="3579">
        <v>2019</v>
      </c>
      <c r="I3" s="3580"/>
      <c r="J3" s="3579">
        <v>2020</v>
      </c>
      <c r="K3" s="3580"/>
      <c r="L3" s="3579">
        <v>2021</v>
      </c>
      <c r="M3" s="3580"/>
      <c r="N3" s="3579" t="s">
        <v>5362</v>
      </c>
      <c r="O3" s="3580"/>
    </row>
    <row r="4" spans="1:19" s="2628" customFormat="1" ht="16.5" customHeight="1" x14ac:dyDescent="0.3">
      <c r="A4" s="2629"/>
      <c r="B4" s="3582" t="s">
        <v>5363</v>
      </c>
      <c r="C4" s="3585" t="s">
        <v>5364</v>
      </c>
      <c r="D4" s="3587" t="s">
        <v>5365</v>
      </c>
      <c r="E4" s="3585" t="s">
        <v>5366</v>
      </c>
      <c r="F4" s="3582" t="s">
        <v>5365</v>
      </c>
      <c r="G4" s="3585" t="s">
        <v>5366</v>
      </c>
      <c r="H4" s="3587" t="s">
        <v>5365</v>
      </c>
      <c r="I4" s="3585" t="s">
        <v>5366</v>
      </c>
      <c r="J4" s="3587" t="s">
        <v>5365</v>
      </c>
      <c r="K4" s="3585" t="s">
        <v>5366</v>
      </c>
      <c r="L4" s="3582" t="s">
        <v>5365</v>
      </c>
      <c r="M4" s="3594" t="s">
        <v>5366</v>
      </c>
      <c r="N4" s="3582" t="s">
        <v>5365</v>
      </c>
      <c r="O4" s="3594" t="s">
        <v>5366</v>
      </c>
    </row>
    <row r="5" spans="1:19" s="2628" customFormat="1" ht="16.5" x14ac:dyDescent="0.3">
      <c r="A5" s="2629"/>
      <c r="B5" s="3583"/>
      <c r="C5" s="3586"/>
      <c r="D5" s="3588"/>
      <c r="E5" s="3586"/>
      <c r="F5" s="3583"/>
      <c r="G5" s="3586"/>
      <c r="H5" s="3588"/>
      <c r="I5" s="3586"/>
      <c r="J5" s="3588"/>
      <c r="K5" s="3586"/>
      <c r="L5" s="3583"/>
      <c r="M5" s="3595"/>
      <c r="N5" s="3583"/>
      <c r="O5" s="3595"/>
    </row>
    <row r="6" spans="1:19" s="2633" customFormat="1" ht="16.5" customHeight="1" thickBot="1" x14ac:dyDescent="0.35">
      <c r="A6" s="2630"/>
      <c r="B6" s="3584"/>
      <c r="C6" s="2631" t="s">
        <v>5367</v>
      </c>
      <c r="D6" s="3589"/>
      <c r="E6" s="2631" t="s">
        <v>5367</v>
      </c>
      <c r="F6" s="3584"/>
      <c r="G6" s="2631" t="s">
        <v>5367</v>
      </c>
      <c r="H6" s="3589"/>
      <c r="I6" s="2631" t="s">
        <v>5367</v>
      </c>
      <c r="J6" s="3589"/>
      <c r="K6" s="2631" t="s">
        <v>5367</v>
      </c>
      <c r="L6" s="3584"/>
      <c r="M6" s="2632" t="s">
        <v>5367</v>
      </c>
      <c r="N6" s="3584"/>
      <c r="O6" s="2632" t="s">
        <v>5367</v>
      </c>
    </row>
    <row r="7" spans="1:19" ht="17.25" thickTop="1" x14ac:dyDescent="0.25">
      <c r="A7" s="2634" t="s">
        <v>218</v>
      </c>
      <c r="B7" s="2635">
        <v>118426</v>
      </c>
      <c r="C7" s="2636">
        <v>5250</v>
      </c>
      <c r="D7" s="2637">
        <v>124362</v>
      </c>
      <c r="E7" s="2636">
        <v>6119</v>
      </c>
      <c r="F7" s="2635">
        <v>120974</v>
      </c>
      <c r="G7" s="2636">
        <v>6615</v>
      </c>
      <c r="H7" s="2635">
        <v>122273</v>
      </c>
      <c r="I7" s="2636">
        <v>6178</v>
      </c>
      <c r="J7" s="2635">
        <v>137419</v>
      </c>
      <c r="K7" s="2638">
        <v>5995</v>
      </c>
      <c r="L7" s="2635">
        <v>1232</v>
      </c>
      <c r="M7" s="2638">
        <v>243</v>
      </c>
      <c r="N7" s="2635">
        <v>40028</v>
      </c>
      <c r="O7" s="2638">
        <v>4343</v>
      </c>
      <c r="S7" s="2639"/>
    </row>
    <row r="8" spans="1:19" ht="16.5" x14ac:dyDescent="0.25">
      <c r="A8" s="2634" t="s">
        <v>152</v>
      </c>
      <c r="B8" s="2635">
        <v>100706</v>
      </c>
      <c r="C8" s="2640">
        <v>4912</v>
      </c>
      <c r="D8" s="2637">
        <v>105049</v>
      </c>
      <c r="E8" s="2636">
        <v>4713</v>
      </c>
      <c r="F8" s="2635">
        <v>115600</v>
      </c>
      <c r="G8" s="2636">
        <v>6060</v>
      </c>
      <c r="H8" s="2635">
        <v>115613</v>
      </c>
      <c r="I8" s="2636">
        <v>5140</v>
      </c>
      <c r="J8" s="2641">
        <v>111560</v>
      </c>
      <c r="K8" s="2638">
        <v>4899</v>
      </c>
      <c r="L8" s="2641">
        <v>1229</v>
      </c>
      <c r="M8" s="2638">
        <v>176</v>
      </c>
      <c r="N8" s="2642">
        <v>52724</v>
      </c>
      <c r="O8" s="2638">
        <v>3556</v>
      </c>
    </row>
    <row r="9" spans="1:19" ht="16.5" x14ac:dyDescent="0.25">
      <c r="A9" s="2634" t="s">
        <v>153</v>
      </c>
      <c r="B9" s="2635">
        <v>108704</v>
      </c>
      <c r="C9" s="2636">
        <v>4841</v>
      </c>
      <c r="D9" s="2637">
        <v>110271</v>
      </c>
      <c r="E9" s="2640">
        <v>5254</v>
      </c>
      <c r="F9" s="2635">
        <v>119841</v>
      </c>
      <c r="G9" s="2640">
        <v>5808</v>
      </c>
      <c r="H9" s="2635">
        <v>114419</v>
      </c>
      <c r="I9" s="2640">
        <v>5200</v>
      </c>
      <c r="J9" s="2642">
        <v>55863</v>
      </c>
      <c r="K9" s="2638">
        <v>3250</v>
      </c>
      <c r="L9" s="2642">
        <v>311</v>
      </c>
      <c r="M9" s="2638">
        <v>103</v>
      </c>
      <c r="N9" s="2643">
        <v>66066</v>
      </c>
      <c r="O9" s="2638">
        <v>4640</v>
      </c>
    </row>
    <row r="10" spans="1:19" ht="16.5" x14ac:dyDescent="0.25">
      <c r="A10" s="2634" t="s">
        <v>154</v>
      </c>
      <c r="B10" s="2635">
        <v>91992</v>
      </c>
      <c r="C10" s="2636">
        <v>4382</v>
      </c>
      <c r="D10" s="2637">
        <v>111432</v>
      </c>
      <c r="E10" s="2636">
        <v>4830</v>
      </c>
      <c r="F10" s="2635">
        <v>104967</v>
      </c>
      <c r="G10" s="2636">
        <v>5631</v>
      </c>
      <c r="H10" s="2635">
        <v>108565</v>
      </c>
      <c r="I10" s="2636">
        <v>5450</v>
      </c>
      <c r="J10" s="2635">
        <v>10</v>
      </c>
      <c r="K10" s="2638">
        <v>808</v>
      </c>
      <c r="L10" s="2635">
        <v>58</v>
      </c>
      <c r="M10" s="2638">
        <v>90</v>
      </c>
      <c r="N10" s="2635">
        <v>84268</v>
      </c>
      <c r="O10" s="2638">
        <v>4296</v>
      </c>
    </row>
    <row r="11" spans="1:19" ht="16.5" x14ac:dyDescent="0.25">
      <c r="A11" s="2634" t="s">
        <v>155</v>
      </c>
      <c r="B11" s="2635">
        <v>94830</v>
      </c>
      <c r="C11" s="2636">
        <v>4278</v>
      </c>
      <c r="D11" s="2637">
        <v>96557</v>
      </c>
      <c r="E11" s="2636">
        <v>4593</v>
      </c>
      <c r="F11" s="2635">
        <v>101138</v>
      </c>
      <c r="G11" s="2636">
        <v>5227.5556689495397</v>
      </c>
      <c r="H11" s="2635">
        <v>96814</v>
      </c>
      <c r="I11" s="2636">
        <v>4915</v>
      </c>
      <c r="J11" s="2635">
        <v>20</v>
      </c>
      <c r="K11" s="2638">
        <v>748</v>
      </c>
      <c r="L11" s="2635">
        <v>115</v>
      </c>
      <c r="M11" s="2638">
        <v>124</v>
      </c>
      <c r="N11" s="2643">
        <v>70462</v>
      </c>
      <c r="O11" s="2638">
        <v>4309</v>
      </c>
    </row>
    <row r="12" spans="1:19" ht="16.5" x14ac:dyDescent="0.25">
      <c r="A12" s="2634" t="s">
        <v>164</v>
      </c>
      <c r="B12" s="2635">
        <v>71806</v>
      </c>
      <c r="C12" s="2636">
        <v>3525</v>
      </c>
      <c r="D12" s="2637">
        <v>78188</v>
      </c>
      <c r="E12" s="2636">
        <v>3810</v>
      </c>
      <c r="F12" s="2644">
        <v>84345</v>
      </c>
      <c r="G12" s="2640">
        <v>4118</v>
      </c>
      <c r="H12" s="2644">
        <v>92398</v>
      </c>
      <c r="I12" s="2640">
        <v>4169</v>
      </c>
      <c r="J12" s="2635">
        <v>9</v>
      </c>
      <c r="K12" s="2638">
        <v>383</v>
      </c>
      <c r="L12" s="2635">
        <v>280</v>
      </c>
      <c r="M12" s="2638">
        <v>171</v>
      </c>
      <c r="N12" s="2635">
        <v>63008</v>
      </c>
      <c r="O12" s="2645">
        <v>4128.4886106499998</v>
      </c>
    </row>
    <row r="13" spans="1:19" ht="17.25" x14ac:dyDescent="0.25">
      <c r="A13" s="2634" t="s">
        <v>165</v>
      </c>
      <c r="B13" s="2635">
        <v>108122</v>
      </c>
      <c r="C13" s="2636">
        <v>3806</v>
      </c>
      <c r="D13" s="2637">
        <v>112347</v>
      </c>
      <c r="E13" s="2636">
        <v>4205</v>
      </c>
      <c r="F13" s="2641">
        <v>115881</v>
      </c>
      <c r="G13" s="2636">
        <v>4401</v>
      </c>
      <c r="H13" s="2641">
        <v>115448</v>
      </c>
      <c r="I13" s="2636">
        <v>4937</v>
      </c>
      <c r="J13" s="2635">
        <v>45</v>
      </c>
      <c r="K13" s="2638">
        <v>414</v>
      </c>
      <c r="L13" s="2635">
        <v>1242</v>
      </c>
      <c r="M13" s="2638">
        <v>370</v>
      </c>
      <c r="N13" s="2646">
        <v>94084</v>
      </c>
      <c r="O13" s="2638" t="s">
        <v>5368</v>
      </c>
      <c r="P13" s="2647"/>
    </row>
    <row r="14" spans="1:19" ht="16.5" x14ac:dyDescent="0.25">
      <c r="A14" s="2634" t="s">
        <v>158</v>
      </c>
      <c r="B14" s="2635">
        <v>94920</v>
      </c>
      <c r="C14" s="2636">
        <v>4322</v>
      </c>
      <c r="D14" s="2637">
        <v>100191</v>
      </c>
      <c r="E14" s="2636">
        <v>4329</v>
      </c>
      <c r="F14" s="2635">
        <v>109471</v>
      </c>
      <c r="G14" s="2636">
        <v>4500.9161038469219</v>
      </c>
      <c r="H14" s="2635">
        <v>107275</v>
      </c>
      <c r="I14" s="2636">
        <v>4753</v>
      </c>
      <c r="J14" s="2635">
        <v>317</v>
      </c>
      <c r="K14" s="2638">
        <v>195</v>
      </c>
      <c r="L14" s="2635">
        <v>2499</v>
      </c>
      <c r="M14" s="2638">
        <v>577</v>
      </c>
      <c r="N14" s="2635"/>
      <c r="O14" s="2638"/>
      <c r="P14" s="2648"/>
    </row>
    <row r="15" spans="1:19" ht="16.5" x14ac:dyDescent="0.25">
      <c r="A15" s="2634" t="s">
        <v>159</v>
      </c>
      <c r="B15" s="2635">
        <v>91384</v>
      </c>
      <c r="C15" s="2636">
        <v>3894</v>
      </c>
      <c r="D15" s="2649">
        <v>96282</v>
      </c>
      <c r="E15" s="2636">
        <v>4243</v>
      </c>
      <c r="F15" s="2650">
        <v>102849</v>
      </c>
      <c r="G15" s="2636">
        <v>3895</v>
      </c>
      <c r="H15" s="2650">
        <v>100837</v>
      </c>
      <c r="I15" s="2636">
        <v>4362</v>
      </c>
      <c r="J15" s="2644">
        <v>369</v>
      </c>
      <c r="K15" s="2638">
        <v>215</v>
      </c>
      <c r="L15" s="2644">
        <v>2494</v>
      </c>
      <c r="M15" s="2638">
        <v>757</v>
      </c>
      <c r="N15" s="2644"/>
      <c r="O15" s="2638"/>
    </row>
    <row r="16" spans="1:19" ht="16.5" x14ac:dyDescent="0.25">
      <c r="A16" s="2634" t="s">
        <v>160</v>
      </c>
      <c r="B16" s="2635">
        <v>130421</v>
      </c>
      <c r="C16" s="2651">
        <v>4973</v>
      </c>
      <c r="D16" s="2637">
        <v>130070</v>
      </c>
      <c r="E16" s="2636">
        <v>5511</v>
      </c>
      <c r="F16" s="2644">
        <v>134052</v>
      </c>
      <c r="G16" s="2636">
        <v>5440.3738781800002</v>
      </c>
      <c r="H16" s="2644">
        <v>129018</v>
      </c>
      <c r="I16" s="2636">
        <v>5434</v>
      </c>
      <c r="J16" s="2644">
        <v>1149</v>
      </c>
      <c r="K16" s="2638">
        <v>222</v>
      </c>
      <c r="L16" s="2644">
        <v>54434</v>
      </c>
      <c r="M16" s="2638">
        <v>3044</v>
      </c>
      <c r="N16" s="2644"/>
      <c r="O16" s="2638"/>
    </row>
    <row r="17" spans="1:16" ht="16.5" x14ac:dyDescent="0.25">
      <c r="A17" s="2634" t="s">
        <v>161</v>
      </c>
      <c r="B17" s="2635">
        <v>115782</v>
      </c>
      <c r="C17" s="2651">
        <v>5251</v>
      </c>
      <c r="D17" s="2637">
        <v>121496</v>
      </c>
      <c r="E17" s="2636">
        <v>6026</v>
      </c>
      <c r="F17" s="2644">
        <v>132247</v>
      </c>
      <c r="G17" s="2640">
        <v>5678.4576338200004</v>
      </c>
      <c r="H17" s="2644">
        <v>128730</v>
      </c>
      <c r="I17" s="2640">
        <v>5964</v>
      </c>
      <c r="J17" s="2644">
        <v>1177</v>
      </c>
      <c r="K17" s="2638">
        <v>254</v>
      </c>
      <c r="L17" s="2644">
        <v>65922</v>
      </c>
      <c r="M17" s="2638">
        <v>4962</v>
      </c>
      <c r="N17" s="2644"/>
      <c r="O17" s="2638"/>
    </row>
    <row r="18" spans="1:16" ht="17.25" thickBot="1" x14ac:dyDescent="0.3">
      <c r="A18" s="2634" t="s">
        <v>162</v>
      </c>
      <c r="B18" s="2635">
        <v>148134</v>
      </c>
      <c r="C18" s="2640">
        <v>6433</v>
      </c>
      <c r="D18" s="2637">
        <v>155615</v>
      </c>
      <c r="E18" s="2640">
        <v>6629</v>
      </c>
      <c r="F18" s="2650">
        <v>158043</v>
      </c>
      <c r="G18" s="2636">
        <v>6662</v>
      </c>
      <c r="H18" s="2650">
        <v>152098</v>
      </c>
      <c r="I18" s="2636">
        <v>6605</v>
      </c>
      <c r="J18" s="2644">
        <v>1042</v>
      </c>
      <c r="K18" s="2638">
        <v>281</v>
      </c>
      <c r="L18" s="2644">
        <v>49964</v>
      </c>
      <c r="M18" s="2638">
        <v>4636</v>
      </c>
      <c r="N18" s="2644"/>
      <c r="O18" s="2638"/>
    </row>
    <row r="19" spans="1:16" s="2628" customFormat="1" ht="17.25" thickBot="1" x14ac:dyDescent="0.3">
      <c r="A19" s="2652" t="s">
        <v>5369</v>
      </c>
      <c r="B19" s="2653">
        <f t="shared" ref="B19:K19" si="0">SUM(B7:B18)</f>
        <v>1275227</v>
      </c>
      <c r="C19" s="2654">
        <f t="shared" si="0"/>
        <v>55867</v>
      </c>
      <c r="D19" s="2655">
        <f t="shared" si="0"/>
        <v>1341860</v>
      </c>
      <c r="E19" s="2654">
        <f t="shared" si="0"/>
        <v>60262</v>
      </c>
      <c r="F19" s="2653">
        <f t="shared" si="0"/>
        <v>1399408</v>
      </c>
      <c r="G19" s="2654">
        <f t="shared" si="0"/>
        <v>64037.303284796464</v>
      </c>
      <c r="H19" s="2653">
        <f t="shared" si="0"/>
        <v>1383488</v>
      </c>
      <c r="I19" s="2654">
        <f t="shared" si="0"/>
        <v>63107</v>
      </c>
      <c r="J19" s="2653">
        <f t="shared" si="0"/>
        <v>308980</v>
      </c>
      <c r="K19" s="2656">
        <f t="shared" si="0"/>
        <v>17664</v>
      </c>
      <c r="L19" s="2653">
        <f>SUM(L7:L18)</f>
        <v>179780</v>
      </c>
      <c r="M19" s="2657">
        <f>SUM(M7:M18)</f>
        <v>15253</v>
      </c>
      <c r="N19" s="2653">
        <f>SUM(N7:N18)</f>
        <v>470640</v>
      </c>
      <c r="O19" s="2657">
        <f>SUM(O7:O18)</f>
        <v>25272.488610649998</v>
      </c>
    </row>
    <row r="20" spans="1:16" s="2390" customFormat="1" ht="34.5" customHeight="1" thickTop="1" x14ac:dyDescent="0.25">
      <c r="A20" s="3581" t="s">
        <v>5370</v>
      </c>
      <c r="B20" s="3581"/>
      <c r="C20" s="3581"/>
      <c r="D20" s="3581"/>
      <c r="E20" s="3581"/>
      <c r="F20" s="3581"/>
      <c r="G20" s="3581"/>
      <c r="H20" s="3581"/>
      <c r="I20" s="3581"/>
      <c r="J20" s="3581"/>
      <c r="K20" s="3581"/>
      <c r="L20" s="3581"/>
      <c r="M20" s="3581"/>
      <c r="N20" s="3581"/>
      <c r="O20" s="3581"/>
    </row>
    <row r="21" spans="1:16" s="2390" customFormat="1" ht="15.75" x14ac:dyDescent="0.25">
      <c r="A21" s="2658" t="s">
        <v>5371</v>
      </c>
      <c r="B21" s="2659"/>
      <c r="C21" s="2659"/>
      <c r="D21" s="2659"/>
      <c r="E21" s="2659"/>
      <c r="F21" s="2659"/>
      <c r="G21" s="2659"/>
      <c r="H21" s="2659"/>
      <c r="I21" s="2659"/>
      <c r="J21" s="2659"/>
      <c r="K21" s="2659"/>
      <c r="L21" s="2659"/>
      <c r="M21" s="2659"/>
      <c r="N21" s="2659"/>
      <c r="O21" s="2659"/>
    </row>
    <row r="22" spans="1:16" s="2390" customFormat="1" x14ac:dyDescent="0.25">
      <c r="A22" s="2658" t="s">
        <v>5372</v>
      </c>
      <c r="B22" s="2659"/>
      <c r="C22" s="2659"/>
      <c r="D22" s="2659"/>
      <c r="E22" s="2659"/>
      <c r="F22" s="2659"/>
      <c r="G22" s="2659"/>
      <c r="H22" s="2659"/>
      <c r="I22" s="2659"/>
      <c r="J22" s="2659"/>
      <c r="K22" s="2659"/>
      <c r="L22" s="2659"/>
      <c r="M22" s="2659"/>
      <c r="N22" s="2659"/>
      <c r="O22" s="2659"/>
    </row>
    <row r="23" spans="1:16" s="2390" customFormat="1" ht="18" customHeight="1" x14ac:dyDescent="0.25">
      <c r="A23" s="67" t="s">
        <v>5373</v>
      </c>
      <c r="B23" s="2660"/>
      <c r="C23" s="2660"/>
      <c r="D23" s="2661"/>
      <c r="E23" s="2661"/>
      <c r="F23" s="2661"/>
      <c r="G23" s="2661"/>
      <c r="H23" s="2661"/>
      <c r="I23" s="2662"/>
      <c r="K23" s="2663"/>
      <c r="L23" s="2659"/>
      <c r="M23" s="2663"/>
      <c r="N23" s="2659"/>
      <c r="O23" s="2663"/>
    </row>
    <row r="24" spans="1:16" s="2390" customFormat="1" x14ac:dyDescent="0.25">
      <c r="A24" s="2659"/>
      <c r="B24" s="2662"/>
      <c r="C24" s="2662"/>
      <c r="D24" s="2662"/>
      <c r="E24" s="2662"/>
      <c r="G24" s="2662"/>
      <c r="I24" s="2662"/>
      <c r="J24" s="2662"/>
      <c r="K24" s="2662"/>
      <c r="M24" s="2626"/>
      <c r="N24" s="2664"/>
      <c r="O24" s="2639"/>
      <c r="P24" s="2664"/>
    </row>
    <row r="25" spans="1:16" x14ac:dyDescent="0.25">
      <c r="B25" s="2648"/>
    </row>
    <row r="26" spans="1:16" x14ac:dyDescent="0.25">
      <c r="B26" s="2648"/>
      <c r="C26" s="2648"/>
    </row>
    <row r="27" spans="1:16" x14ac:dyDescent="0.25">
      <c r="B27" s="2648"/>
    </row>
  </sheetData>
  <mergeCells count="22">
    <mergeCell ref="O4:O5"/>
    <mergeCell ref="J3:K3"/>
    <mergeCell ref="K4:K5"/>
    <mergeCell ref="L4:L6"/>
    <mergeCell ref="M4:M5"/>
    <mergeCell ref="N4:N6"/>
    <mergeCell ref="L3:M3"/>
    <mergeCell ref="A20:O20"/>
    <mergeCell ref="N3:O3"/>
    <mergeCell ref="B4:B6"/>
    <mergeCell ref="C4:C5"/>
    <mergeCell ref="D4:D6"/>
    <mergeCell ref="E4:E5"/>
    <mergeCell ref="F4:F6"/>
    <mergeCell ref="G4:G5"/>
    <mergeCell ref="H4:H6"/>
    <mergeCell ref="I4:I5"/>
    <mergeCell ref="J4:J6"/>
    <mergeCell ref="B3:C3"/>
    <mergeCell ref="D3:E3"/>
    <mergeCell ref="F3:G3"/>
    <mergeCell ref="H3:I3"/>
  </mergeCells>
  <printOptions horizontalCentered="1"/>
  <pageMargins left="0.75" right="0.75" top="0.75" bottom="0.75" header="0" footer="0"/>
  <pageSetup paperSize="9" scale="90"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3DC26-4946-4235-B00D-C0B3E89ADD8B}">
  <sheetPr>
    <pageSetUpPr fitToPage="1"/>
  </sheetPr>
  <dimension ref="A1:AT141"/>
  <sheetViews>
    <sheetView showGridLines="0" zoomScale="85" zoomScaleNormal="85" zoomScaleSheetLayoutView="85" workbookViewId="0">
      <pane xSplit="1" ySplit="52" topLeftCell="B53" activePane="bottomRight" state="frozen"/>
      <selection activeCell="C112" sqref="C112"/>
      <selection pane="topRight" activeCell="C112" sqref="C112"/>
      <selection pane="bottomLeft" activeCell="C112" sqref="C112"/>
      <selection pane="bottomRight" activeCell="C112" sqref="C112"/>
    </sheetView>
  </sheetViews>
  <sheetFormatPr defaultRowHeight="14.25" x14ac:dyDescent="0.25"/>
  <cols>
    <col min="1" max="1" width="11.7109375" style="340" customWidth="1"/>
    <col min="2" max="4" width="9.42578125" style="340" customWidth="1"/>
    <col min="5" max="5" width="10.5703125" style="340" customWidth="1"/>
    <col min="6" max="6" width="17.85546875" style="340" customWidth="1"/>
    <col min="7" max="7" width="14.7109375" style="340" customWidth="1"/>
    <col min="8" max="9" width="15.42578125" style="340" customWidth="1"/>
    <col min="10" max="10" width="15.7109375" style="340" customWidth="1"/>
    <col min="11" max="11" width="7.28515625" style="340" customWidth="1"/>
    <col min="12" max="12" width="7.28515625" style="2666" customWidth="1"/>
    <col min="13" max="15" width="7.28515625" style="340" customWidth="1"/>
    <col min="16" max="16" width="6.42578125" style="340" customWidth="1"/>
    <col min="17" max="17" width="6.42578125" style="2667" customWidth="1"/>
    <col min="18" max="20" width="6.42578125" style="340" customWidth="1"/>
    <col min="21" max="21" width="5.28515625" style="340" customWidth="1"/>
    <col min="22" max="22" width="6.28515625" style="340" customWidth="1"/>
    <col min="23" max="247" width="9.140625" style="340"/>
    <col min="248" max="248" width="13.28515625" style="340" customWidth="1"/>
    <col min="249" max="249" width="10.5703125" style="340" customWidth="1"/>
    <col min="250" max="250" width="12.140625" style="340" customWidth="1"/>
    <col min="251" max="251" width="8.140625" style="340" bestFit="1" customWidth="1"/>
    <col min="252" max="252" width="11.5703125" style="340" bestFit="1" customWidth="1"/>
    <col min="253" max="253" width="11.140625" style="340" customWidth="1"/>
    <col min="254" max="254" width="12.5703125" style="340" customWidth="1"/>
    <col min="255" max="255" width="13.85546875" style="340" customWidth="1"/>
    <col min="256" max="256" width="13.42578125" style="340" customWidth="1"/>
    <col min="257" max="257" width="11" style="340" customWidth="1"/>
    <col min="258" max="258" width="17.7109375" style="340" bestFit="1" customWidth="1"/>
    <col min="259" max="260" width="9.140625" style="340"/>
    <col min="261" max="261" width="10.140625" style="340" customWidth="1"/>
    <col min="262" max="503" width="9.140625" style="340"/>
    <col min="504" max="504" width="13.28515625" style="340" customWidth="1"/>
    <col min="505" max="505" width="10.5703125" style="340" customWidth="1"/>
    <col min="506" max="506" width="12.140625" style="340" customWidth="1"/>
    <col min="507" max="507" width="8.140625" style="340" bestFit="1" customWidth="1"/>
    <col min="508" max="508" width="11.5703125" style="340" bestFit="1" customWidth="1"/>
    <col min="509" max="509" width="11.140625" style="340" customWidth="1"/>
    <col min="510" max="510" width="12.5703125" style="340" customWidth="1"/>
    <col min="511" max="511" width="13.85546875" style="340" customWidth="1"/>
    <col min="512" max="512" width="13.42578125" style="340" customWidth="1"/>
    <col min="513" max="513" width="11" style="340" customWidth="1"/>
    <col min="514" max="514" width="17.7109375" style="340" bestFit="1" customWidth="1"/>
    <col min="515" max="516" width="9.140625" style="340"/>
    <col min="517" max="517" width="10.140625" style="340" customWidth="1"/>
    <col min="518" max="759" width="9.140625" style="340"/>
    <col min="760" max="760" width="13.28515625" style="340" customWidth="1"/>
    <col min="761" max="761" width="10.5703125" style="340" customWidth="1"/>
    <col min="762" max="762" width="12.140625" style="340" customWidth="1"/>
    <col min="763" max="763" width="8.140625" style="340" bestFit="1" customWidth="1"/>
    <col min="764" max="764" width="11.5703125" style="340" bestFit="1" customWidth="1"/>
    <col min="765" max="765" width="11.140625" style="340" customWidth="1"/>
    <col min="766" max="766" width="12.5703125" style="340" customWidth="1"/>
    <col min="767" max="767" width="13.85546875" style="340" customWidth="1"/>
    <col min="768" max="768" width="13.42578125" style="340" customWidth="1"/>
    <col min="769" max="769" width="11" style="340" customWidth="1"/>
    <col min="770" max="770" width="17.7109375" style="340" bestFit="1" customWidth="1"/>
    <col min="771" max="772" width="9.140625" style="340"/>
    <col min="773" max="773" width="10.140625" style="340" customWidth="1"/>
    <col min="774" max="1015" width="9.140625" style="340"/>
    <col min="1016" max="1016" width="13.28515625" style="340" customWidth="1"/>
    <col min="1017" max="1017" width="10.5703125" style="340" customWidth="1"/>
    <col min="1018" max="1018" width="12.140625" style="340" customWidth="1"/>
    <col min="1019" max="1019" width="8.140625" style="340" bestFit="1" customWidth="1"/>
    <col min="1020" max="1020" width="11.5703125" style="340" bestFit="1" customWidth="1"/>
    <col min="1021" max="1021" width="11.140625" style="340" customWidth="1"/>
    <col min="1022" max="1022" width="12.5703125" style="340" customWidth="1"/>
    <col min="1023" max="1023" width="13.85546875" style="340" customWidth="1"/>
    <col min="1024" max="1024" width="13.42578125" style="340" customWidth="1"/>
    <col min="1025" max="1025" width="11" style="340" customWidth="1"/>
    <col min="1026" max="1026" width="17.7109375" style="340" bestFit="1" customWidth="1"/>
    <col min="1027" max="1028" width="9.140625" style="340"/>
    <col min="1029" max="1029" width="10.140625" style="340" customWidth="1"/>
    <col min="1030" max="1271" width="9.140625" style="340"/>
    <col min="1272" max="1272" width="13.28515625" style="340" customWidth="1"/>
    <col min="1273" max="1273" width="10.5703125" style="340" customWidth="1"/>
    <col min="1274" max="1274" width="12.140625" style="340" customWidth="1"/>
    <col min="1275" max="1275" width="8.140625" style="340" bestFit="1" customWidth="1"/>
    <col min="1276" max="1276" width="11.5703125" style="340" bestFit="1" customWidth="1"/>
    <col min="1277" max="1277" width="11.140625" style="340" customWidth="1"/>
    <col min="1278" max="1278" width="12.5703125" style="340" customWidth="1"/>
    <col min="1279" max="1279" width="13.85546875" style="340" customWidth="1"/>
    <col min="1280" max="1280" width="13.42578125" style="340" customWidth="1"/>
    <col min="1281" max="1281" width="11" style="340" customWidth="1"/>
    <col min="1282" max="1282" width="17.7109375" style="340" bestFit="1" customWidth="1"/>
    <col min="1283" max="1284" width="9.140625" style="340"/>
    <col min="1285" max="1285" width="10.140625" style="340" customWidth="1"/>
    <col min="1286" max="1527" width="9.140625" style="340"/>
    <col min="1528" max="1528" width="13.28515625" style="340" customWidth="1"/>
    <col min="1529" max="1529" width="10.5703125" style="340" customWidth="1"/>
    <col min="1530" max="1530" width="12.140625" style="340" customWidth="1"/>
    <col min="1531" max="1531" width="8.140625" style="340" bestFit="1" customWidth="1"/>
    <col min="1532" max="1532" width="11.5703125" style="340" bestFit="1" customWidth="1"/>
    <col min="1533" max="1533" width="11.140625" style="340" customWidth="1"/>
    <col min="1534" max="1534" width="12.5703125" style="340" customWidth="1"/>
    <col min="1535" max="1535" width="13.85546875" style="340" customWidth="1"/>
    <col min="1536" max="1536" width="13.42578125" style="340" customWidth="1"/>
    <col min="1537" max="1537" width="11" style="340" customWidth="1"/>
    <col min="1538" max="1538" width="17.7109375" style="340" bestFit="1" customWidth="1"/>
    <col min="1539" max="1540" width="9.140625" style="340"/>
    <col min="1541" max="1541" width="10.140625" style="340" customWidth="1"/>
    <col min="1542" max="1783" width="9.140625" style="340"/>
    <col min="1784" max="1784" width="13.28515625" style="340" customWidth="1"/>
    <col min="1785" max="1785" width="10.5703125" style="340" customWidth="1"/>
    <col min="1786" max="1786" width="12.140625" style="340" customWidth="1"/>
    <col min="1787" max="1787" width="8.140625" style="340" bestFit="1" customWidth="1"/>
    <col min="1788" max="1788" width="11.5703125" style="340" bestFit="1" customWidth="1"/>
    <col min="1789" max="1789" width="11.140625" style="340" customWidth="1"/>
    <col min="1790" max="1790" width="12.5703125" style="340" customWidth="1"/>
    <col min="1791" max="1791" width="13.85546875" style="340" customWidth="1"/>
    <col min="1792" max="1792" width="13.42578125" style="340" customWidth="1"/>
    <col min="1793" max="1793" width="11" style="340" customWidth="1"/>
    <col min="1794" max="1794" width="17.7109375" style="340" bestFit="1" customWidth="1"/>
    <col min="1795" max="1796" width="9.140625" style="340"/>
    <col min="1797" max="1797" width="10.140625" style="340" customWidth="1"/>
    <col min="1798" max="2039" width="9.140625" style="340"/>
    <col min="2040" max="2040" width="13.28515625" style="340" customWidth="1"/>
    <col min="2041" max="2041" width="10.5703125" style="340" customWidth="1"/>
    <col min="2042" max="2042" width="12.140625" style="340" customWidth="1"/>
    <col min="2043" max="2043" width="8.140625" style="340" bestFit="1" customWidth="1"/>
    <col min="2044" max="2044" width="11.5703125" style="340" bestFit="1" customWidth="1"/>
    <col min="2045" max="2045" width="11.140625" style="340" customWidth="1"/>
    <col min="2046" max="2046" width="12.5703125" style="340" customWidth="1"/>
    <col min="2047" max="2047" width="13.85546875" style="340" customWidth="1"/>
    <col min="2048" max="2048" width="13.42578125" style="340" customWidth="1"/>
    <col min="2049" max="2049" width="11" style="340" customWidth="1"/>
    <col min="2050" max="2050" width="17.7109375" style="340" bestFit="1" customWidth="1"/>
    <col min="2051" max="2052" width="9.140625" style="340"/>
    <col min="2053" max="2053" width="10.140625" style="340" customWidth="1"/>
    <col min="2054" max="2295" width="9.140625" style="340"/>
    <col min="2296" max="2296" width="13.28515625" style="340" customWidth="1"/>
    <col min="2297" max="2297" width="10.5703125" style="340" customWidth="1"/>
    <col min="2298" max="2298" width="12.140625" style="340" customWidth="1"/>
    <col min="2299" max="2299" width="8.140625" style="340" bestFit="1" customWidth="1"/>
    <col min="2300" max="2300" width="11.5703125" style="340" bestFit="1" customWidth="1"/>
    <col min="2301" max="2301" width="11.140625" style="340" customWidth="1"/>
    <col min="2302" max="2302" width="12.5703125" style="340" customWidth="1"/>
    <col min="2303" max="2303" width="13.85546875" style="340" customWidth="1"/>
    <col min="2304" max="2304" width="13.42578125" style="340" customWidth="1"/>
    <col min="2305" max="2305" width="11" style="340" customWidth="1"/>
    <col min="2306" max="2306" width="17.7109375" style="340" bestFit="1" customWidth="1"/>
    <col min="2307" max="2308" width="9.140625" style="340"/>
    <col min="2309" max="2309" width="10.140625" style="340" customWidth="1"/>
    <col min="2310" max="2551" width="9.140625" style="340"/>
    <col min="2552" max="2552" width="13.28515625" style="340" customWidth="1"/>
    <col min="2553" max="2553" width="10.5703125" style="340" customWidth="1"/>
    <col min="2554" max="2554" width="12.140625" style="340" customWidth="1"/>
    <col min="2555" max="2555" width="8.140625" style="340" bestFit="1" customWidth="1"/>
    <col min="2556" max="2556" width="11.5703125" style="340" bestFit="1" customWidth="1"/>
    <col min="2557" max="2557" width="11.140625" style="340" customWidth="1"/>
    <col min="2558" max="2558" width="12.5703125" style="340" customWidth="1"/>
    <col min="2559" max="2559" width="13.85546875" style="340" customWidth="1"/>
    <col min="2560" max="2560" width="13.42578125" style="340" customWidth="1"/>
    <col min="2561" max="2561" width="11" style="340" customWidth="1"/>
    <col min="2562" max="2562" width="17.7109375" style="340" bestFit="1" customWidth="1"/>
    <col min="2563" max="2564" width="9.140625" style="340"/>
    <col min="2565" max="2565" width="10.140625" style="340" customWidth="1"/>
    <col min="2566" max="2807" width="9.140625" style="340"/>
    <col min="2808" max="2808" width="13.28515625" style="340" customWidth="1"/>
    <col min="2809" max="2809" width="10.5703125" style="340" customWidth="1"/>
    <col min="2810" max="2810" width="12.140625" style="340" customWidth="1"/>
    <col min="2811" max="2811" width="8.140625" style="340" bestFit="1" customWidth="1"/>
    <col min="2812" max="2812" width="11.5703125" style="340" bestFit="1" customWidth="1"/>
    <col min="2813" max="2813" width="11.140625" style="340" customWidth="1"/>
    <col min="2814" max="2814" width="12.5703125" style="340" customWidth="1"/>
    <col min="2815" max="2815" width="13.85546875" style="340" customWidth="1"/>
    <col min="2816" max="2816" width="13.42578125" style="340" customWidth="1"/>
    <col min="2817" max="2817" width="11" style="340" customWidth="1"/>
    <col min="2818" max="2818" width="17.7109375" style="340" bestFit="1" customWidth="1"/>
    <col min="2819" max="2820" width="9.140625" style="340"/>
    <col min="2821" max="2821" width="10.140625" style="340" customWidth="1"/>
    <col min="2822" max="3063" width="9.140625" style="340"/>
    <col min="3064" max="3064" width="13.28515625" style="340" customWidth="1"/>
    <col min="3065" max="3065" width="10.5703125" style="340" customWidth="1"/>
    <col min="3066" max="3066" width="12.140625" style="340" customWidth="1"/>
    <col min="3067" max="3067" width="8.140625" style="340" bestFit="1" customWidth="1"/>
    <col min="3068" max="3068" width="11.5703125" style="340" bestFit="1" customWidth="1"/>
    <col min="3069" max="3069" width="11.140625" style="340" customWidth="1"/>
    <col min="3070" max="3070" width="12.5703125" style="340" customWidth="1"/>
    <col min="3071" max="3071" width="13.85546875" style="340" customWidth="1"/>
    <col min="3072" max="3072" width="13.42578125" style="340" customWidth="1"/>
    <col min="3073" max="3073" width="11" style="340" customWidth="1"/>
    <col min="3074" max="3074" width="17.7109375" style="340" bestFit="1" customWidth="1"/>
    <col min="3075" max="3076" width="9.140625" style="340"/>
    <col min="3077" max="3077" width="10.140625" style="340" customWidth="1"/>
    <col min="3078" max="3319" width="9.140625" style="340"/>
    <col min="3320" max="3320" width="13.28515625" style="340" customWidth="1"/>
    <col min="3321" max="3321" width="10.5703125" style="340" customWidth="1"/>
    <col min="3322" max="3322" width="12.140625" style="340" customWidth="1"/>
    <col min="3323" max="3323" width="8.140625" style="340" bestFit="1" customWidth="1"/>
    <col min="3324" max="3324" width="11.5703125" style="340" bestFit="1" customWidth="1"/>
    <col min="3325" max="3325" width="11.140625" style="340" customWidth="1"/>
    <col min="3326" max="3326" width="12.5703125" style="340" customWidth="1"/>
    <col min="3327" max="3327" width="13.85546875" style="340" customWidth="1"/>
    <col min="3328" max="3328" width="13.42578125" style="340" customWidth="1"/>
    <col min="3329" max="3329" width="11" style="340" customWidth="1"/>
    <col min="3330" max="3330" width="17.7109375" style="340" bestFit="1" customWidth="1"/>
    <col min="3331" max="3332" width="9.140625" style="340"/>
    <col min="3333" max="3333" width="10.140625" style="340" customWidth="1"/>
    <col min="3334" max="3575" width="9.140625" style="340"/>
    <col min="3576" max="3576" width="13.28515625" style="340" customWidth="1"/>
    <col min="3577" max="3577" width="10.5703125" style="340" customWidth="1"/>
    <col min="3578" max="3578" width="12.140625" style="340" customWidth="1"/>
    <col min="3579" max="3579" width="8.140625" style="340" bestFit="1" customWidth="1"/>
    <col min="3580" max="3580" width="11.5703125" style="340" bestFit="1" customWidth="1"/>
    <col min="3581" max="3581" width="11.140625" style="340" customWidth="1"/>
    <col min="3582" max="3582" width="12.5703125" style="340" customWidth="1"/>
    <col min="3583" max="3583" width="13.85546875" style="340" customWidth="1"/>
    <col min="3584" max="3584" width="13.42578125" style="340" customWidth="1"/>
    <col min="3585" max="3585" width="11" style="340" customWidth="1"/>
    <col min="3586" max="3586" width="17.7109375" style="340" bestFit="1" customWidth="1"/>
    <col min="3587" max="3588" width="9.140625" style="340"/>
    <col min="3589" max="3589" width="10.140625" style="340" customWidth="1"/>
    <col min="3590" max="3831" width="9.140625" style="340"/>
    <col min="3832" max="3832" width="13.28515625" style="340" customWidth="1"/>
    <col min="3833" max="3833" width="10.5703125" style="340" customWidth="1"/>
    <col min="3834" max="3834" width="12.140625" style="340" customWidth="1"/>
    <col min="3835" max="3835" width="8.140625" style="340" bestFit="1" customWidth="1"/>
    <col min="3836" max="3836" width="11.5703125" style="340" bestFit="1" customWidth="1"/>
    <col min="3837" max="3837" width="11.140625" style="340" customWidth="1"/>
    <col min="3838" max="3838" width="12.5703125" style="340" customWidth="1"/>
    <col min="3839" max="3839" width="13.85546875" style="340" customWidth="1"/>
    <col min="3840" max="3840" width="13.42578125" style="340" customWidth="1"/>
    <col min="3841" max="3841" width="11" style="340" customWidth="1"/>
    <col min="3842" max="3842" width="17.7109375" style="340" bestFit="1" customWidth="1"/>
    <col min="3843" max="3844" width="9.140625" style="340"/>
    <col min="3845" max="3845" width="10.140625" style="340" customWidth="1"/>
    <col min="3846" max="4087" width="9.140625" style="340"/>
    <col min="4088" max="4088" width="13.28515625" style="340" customWidth="1"/>
    <col min="4089" max="4089" width="10.5703125" style="340" customWidth="1"/>
    <col min="4090" max="4090" width="12.140625" style="340" customWidth="1"/>
    <col min="4091" max="4091" width="8.140625" style="340" bestFit="1" customWidth="1"/>
    <col min="4092" max="4092" width="11.5703125" style="340" bestFit="1" customWidth="1"/>
    <col min="4093" max="4093" width="11.140625" style="340" customWidth="1"/>
    <col min="4094" max="4094" width="12.5703125" style="340" customWidth="1"/>
    <col min="4095" max="4095" width="13.85546875" style="340" customWidth="1"/>
    <col min="4096" max="4096" width="13.42578125" style="340" customWidth="1"/>
    <col min="4097" max="4097" width="11" style="340" customWidth="1"/>
    <col min="4098" max="4098" width="17.7109375" style="340" bestFit="1" customWidth="1"/>
    <col min="4099" max="4100" width="9.140625" style="340"/>
    <col min="4101" max="4101" width="10.140625" style="340" customWidth="1"/>
    <col min="4102" max="4343" width="9.140625" style="340"/>
    <col min="4344" max="4344" width="13.28515625" style="340" customWidth="1"/>
    <col min="4345" max="4345" width="10.5703125" style="340" customWidth="1"/>
    <col min="4346" max="4346" width="12.140625" style="340" customWidth="1"/>
    <col min="4347" max="4347" width="8.140625" style="340" bestFit="1" customWidth="1"/>
    <col min="4348" max="4348" width="11.5703125" style="340" bestFit="1" customWidth="1"/>
    <col min="4349" max="4349" width="11.140625" style="340" customWidth="1"/>
    <col min="4350" max="4350" width="12.5703125" style="340" customWidth="1"/>
    <col min="4351" max="4351" width="13.85546875" style="340" customWidth="1"/>
    <col min="4352" max="4352" width="13.42578125" style="340" customWidth="1"/>
    <col min="4353" max="4353" width="11" style="340" customWidth="1"/>
    <col min="4354" max="4354" width="17.7109375" style="340" bestFit="1" customWidth="1"/>
    <col min="4355" max="4356" width="9.140625" style="340"/>
    <col min="4357" max="4357" width="10.140625" style="340" customWidth="1"/>
    <col min="4358" max="4599" width="9.140625" style="340"/>
    <col min="4600" max="4600" width="13.28515625" style="340" customWidth="1"/>
    <col min="4601" max="4601" width="10.5703125" style="340" customWidth="1"/>
    <col min="4602" max="4602" width="12.140625" style="340" customWidth="1"/>
    <col min="4603" max="4603" width="8.140625" style="340" bestFit="1" customWidth="1"/>
    <col min="4604" max="4604" width="11.5703125" style="340" bestFit="1" customWidth="1"/>
    <col min="4605" max="4605" width="11.140625" style="340" customWidth="1"/>
    <col min="4606" max="4606" width="12.5703125" style="340" customWidth="1"/>
    <col min="4607" max="4607" width="13.85546875" style="340" customWidth="1"/>
    <col min="4608" max="4608" width="13.42578125" style="340" customWidth="1"/>
    <col min="4609" max="4609" width="11" style="340" customWidth="1"/>
    <col min="4610" max="4610" width="17.7109375" style="340" bestFit="1" customWidth="1"/>
    <col min="4611" max="4612" width="9.140625" style="340"/>
    <col min="4613" max="4613" width="10.140625" style="340" customWidth="1"/>
    <col min="4614" max="4855" width="9.140625" style="340"/>
    <col min="4856" max="4856" width="13.28515625" style="340" customWidth="1"/>
    <col min="4857" max="4857" width="10.5703125" style="340" customWidth="1"/>
    <col min="4858" max="4858" width="12.140625" style="340" customWidth="1"/>
    <col min="4859" max="4859" width="8.140625" style="340" bestFit="1" customWidth="1"/>
    <col min="4860" max="4860" width="11.5703125" style="340" bestFit="1" customWidth="1"/>
    <col min="4861" max="4861" width="11.140625" style="340" customWidth="1"/>
    <col min="4862" max="4862" width="12.5703125" style="340" customWidth="1"/>
    <col min="4863" max="4863" width="13.85546875" style="340" customWidth="1"/>
    <col min="4864" max="4864" width="13.42578125" style="340" customWidth="1"/>
    <col min="4865" max="4865" width="11" style="340" customWidth="1"/>
    <col min="4866" max="4866" width="17.7109375" style="340" bestFit="1" customWidth="1"/>
    <col min="4867" max="4868" width="9.140625" style="340"/>
    <col min="4869" max="4869" width="10.140625" style="340" customWidth="1"/>
    <col min="4870" max="5111" width="9.140625" style="340"/>
    <col min="5112" max="5112" width="13.28515625" style="340" customWidth="1"/>
    <col min="5113" max="5113" width="10.5703125" style="340" customWidth="1"/>
    <col min="5114" max="5114" width="12.140625" style="340" customWidth="1"/>
    <col min="5115" max="5115" width="8.140625" style="340" bestFit="1" customWidth="1"/>
    <col min="5116" max="5116" width="11.5703125" style="340" bestFit="1" customWidth="1"/>
    <col min="5117" max="5117" width="11.140625" style="340" customWidth="1"/>
    <col min="5118" max="5118" width="12.5703125" style="340" customWidth="1"/>
    <col min="5119" max="5119" width="13.85546875" style="340" customWidth="1"/>
    <col min="5120" max="5120" width="13.42578125" style="340" customWidth="1"/>
    <col min="5121" max="5121" width="11" style="340" customWidth="1"/>
    <col min="5122" max="5122" width="17.7109375" style="340" bestFit="1" customWidth="1"/>
    <col min="5123" max="5124" width="9.140625" style="340"/>
    <col min="5125" max="5125" width="10.140625" style="340" customWidth="1"/>
    <col min="5126" max="5367" width="9.140625" style="340"/>
    <col min="5368" max="5368" width="13.28515625" style="340" customWidth="1"/>
    <col min="5369" max="5369" width="10.5703125" style="340" customWidth="1"/>
    <col min="5370" max="5370" width="12.140625" style="340" customWidth="1"/>
    <col min="5371" max="5371" width="8.140625" style="340" bestFit="1" customWidth="1"/>
    <col min="5372" max="5372" width="11.5703125" style="340" bestFit="1" customWidth="1"/>
    <col min="5373" max="5373" width="11.140625" style="340" customWidth="1"/>
    <col min="5374" max="5374" width="12.5703125" style="340" customWidth="1"/>
    <col min="5375" max="5375" width="13.85546875" style="340" customWidth="1"/>
    <col min="5376" max="5376" width="13.42578125" style="340" customWidth="1"/>
    <col min="5377" max="5377" width="11" style="340" customWidth="1"/>
    <col min="5378" max="5378" width="17.7109375" style="340" bestFit="1" customWidth="1"/>
    <col min="5379" max="5380" width="9.140625" style="340"/>
    <col min="5381" max="5381" width="10.140625" style="340" customWidth="1"/>
    <col min="5382" max="5623" width="9.140625" style="340"/>
    <col min="5624" max="5624" width="13.28515625" style="340" customWidth="1"/>
    <col min="5625" max="5625" width="10.5703125" style="340" customWidth="1"/>
    <col min="5626" max="5626" width="12.140625" style="340" customWidth="1"/>
    <col min="5627" max="5627" width="8.140625" style="340" bestFit="1" customWidth="1"/>
    <col min="5628" max="5628" width="11.5703125" style="340" bestFit="1" customWidth="1"/>
    <col min="5629" max="5629" width="11.140625" style="340" customWidth="1"/>
    <col min="5630" max="5630" width="12.5703125" style="340" customWidth="1"/>
    <col min="5631" max="5631" width="13.85546875" style="340" customWidth="1"/>
    <col min="5632" max="5632" width="13.42578125" style="340" customWidth="1"/>
    <col min="5633" max="5633" width="11" style="340" customWidth="1"/>
    <col min="5634" max="5634" width="17.7109375" style="340" bestFit="1" customWidth="1"/>
    <col min="5635" max="5636" width="9.140625" style="340"/>
    <col min="5637" max="5637" width="10.140625" style="340" customWidth="1"/>
    <col min="5638" max="5879" width="9.140625" style="340"/>
    <col min="5880" max="5880" width="13.28515625" style="340" customWidth="1"/>
    <col min="5881" max="5881" width="10.5703125" style="340" customWidth="1"/>
    <col min="5882" max="5882" width="12.140625" style="340" customWidth="1"/>
    <col min="5883" max="5883" width="8.140625" style="340" bestFit="1" customWidth="1"/>
    <col min="5884" max="5884" width="11.5703125" style="340" bestFit="1" customWidth="1"/>
    <col min="5885" max="5885" width="11.140625" style="340" customWidth="1"/>
    <col min="5886" max="5886" width="12.5703125" style="340" customWidth="1"/>
    <col min="5887" max="5887" width="13.85546875" style="340" customWidth="1"/>
    <col min="5888" max="5888" width="13.42578125" style="340" customWidth="1"/>
    <col min="5889" max="5889" width="11" style="340" customWidth="1"/>
    <col min="5890" max="5890" width="17.7109375" style="340" bestFit="1" customWidth="1"/>
    <col min="5891" max="5892" width="9.140625" style="340"/>
    <col min="5893" max="5893" width="10.140625" style="340" customWidth="1"/>
    <col min="5894" max="6135" width="9.140625" style="340"/>
    <col min="6136" max="6136" width="13.28515625" style="340" customWidth="1"/>
    <col min="6137" max="6137" width="10.5703125" style="340" customWidth="1"/>
    <col min="6138" max="6138" width="12.140625" style="340" customWidth="1"/>
    <col min="6139" max="6139" width="8.140625" style="340" bestFit="1" customWidth="1"/>
    <col min="6140" max="6140" width="11.5703125" style="340" bestFit="1" customWidth="1"/>
    <col min="6141" max="6141" width="11.140625" style="340" customWidth="1"/>
    <col min="6142" max="6142" width="12.5703125" style="340" customWidth="1"/>
    <col min="6143" max="6143" width="13.85546875" style="340" customWidth="1"/>
    <col min="6144" max="6144" width="13.42578125" style="340" customWidth="1"/>
    <col min="6145" max="6145" width="11" style="340" customWidth="1"/>
    <col min="6146" max="6146" width="17.7109375" style="340" bestFit="1" customWidth="1"/>
    <col min="6147" max="6148" width="9.140625" style="340"/>
    <col min="6149" max="6149" width="10.140625" style="340" customWidth="1"/>
    <col min="6150" max="6391" width="9.140625" style="340"/>
    <col min="6392" max="6392" width="13.28515625" style="340" customWidth="1"/>
    <col min="6393" max="6393" width="10.5703125" style="340" customWidth="1"/>
    <col min="6394" max="6394" width="12.140625" style="340" customWidth="1"/>
    <col min="6395" max="6395" width="8.140625" style="340" bestFit="1" customWidth="1"/>
    <col min="6396" max="6396" width="11.5703125" style="340" bestFit="1" customWidth="1"/>
    <col min="6397" max="6397" width="11.140625" style="340" customWidth="1"/>
    <col min="6398" max="6398" width="12.5703125" style="340" customWidth="1"/>
    <col min="6399" max="6399" width="13.85546875" style="340" customWidth="1"/>
    <col min="6400" max="6400" width="13.42578125" style="340" customWidth="1"/>
    <col min="6401" max="6401" width="11" style="340" customWidth="1"/>
    <col min="6402" max="6402" width="17.7109375" style="340" bestFit="1" customWidth="1"/>
    <col min="6403" max="6404" width="9.140625" style="340"/>
    <col min="6405" max="6405" width="10.140625" style="340" customWidth="1"/>
    <col min="6406" max="6647" width="9.140625" style="340"/>
    <col min="6648" max="6648" width="13.28515625" style="340" customWidth="1"/>
    <col min="6649" max="6649" width="10.5703125" style="340" customWidth="1"/>
    <col min="6650" max="6650" width="12.140625" style="340" customWidth="1"/>
    <col min="6651" max="6651" width="8.140625" style="340" bestFit="1" customWidth="1"/>
    <col min="6652" max="6652" width="11.5703125" style="340" bestFit="1" customWidth="1"/>
    <col min="6653" max="6653" width="11.140625" style="340" customWidth="1"/>
    <col min="6654" max="6654" width="12.5703125" style="340" customWidth="1"/>
    <col min="6655" max="6655" width="13.85546875" style="340" customWidth="1"/>
    <col min="6656" max="6656" width="13.42578125" style="340" customWidth="1"/>
    <col min="6657" max="6657" width="11" style="340" customWidth="1"/>
    <col min="6658" max="6658" width="17.7109375" style="340" bestFit="1" customWidth="1"/>
    <col min="6659" max="6660" width="9.140625" style="340"/>
    <col min="6661" max="6661" width="10.140625" style="340" customWidth="1"/>
    <col min="6662" max="6903" width="9.140625" style="340"/>
    <col min="6904" max="6904" width="13.28515625" style="340" customWidth="1"/>
    <col min="6905" max="6905" width="10.5703125" style="340" customWidth="1"/>
    <col min="6906" max="6906" width="12.140625" style="340" customWidth="1"/>
    <col min="6907" max="6907" width="8.140625" style="340" bestFit="1" customWidth="1"/>
    <col min="6908" max="6908" width="11.5703125" style="340" bestFit="1" customWidth="1"/>
    <col min="6909" max="6909" width="11.140625" style="340" customWidth="1"/>
    <col min="6910" max="6910" width="12.5703125" style="340" customWidth="1"/>
    <col min="6911" max="6911" width="13.85546875" style="340" customWidth="1"/>
    <col min="6912" max="6912" width="13.42578125" style="340" customWidth="1"/>
    <col min="6913" max="6913" width="11" style="340" customWidth="1"/>
    <col min="6914" max="6914" width="17.7109375" style="340" bestFit="1" customWidth="1"/>
    <col min="6915" max="6916" width="9.140625" style="340"/>
    <col min="6917" max="6917" width="10.140625" style="340" customWidth="1"/>
    <col min="6918" max="7159" width="9.140625" style="340"/>
    <col min="7160" max="7160" width="13.28515625" style="340" customWidth="1"/>
    <col min="7161" max="7161" width="10.5703125" style="340" customWidth="1"/>
    <col min="7162" max="7162" width="12.140625" style="340" customWidth="1"/>
    <col min="7163" max="7163" width="8.140625" style="340" bestFit="1" customWidth="1"/>
    <col min="7164" max="7164" width="11.5703125" style="340" bestFit="1" customWidth="1"/>
    <col min="7165" max="7165" width="11.140625" style="340" customWidth="1"/>
    <col min="7166" max="7166" width="12.5703125" style="340" customWidth="1"/>
    <col min="7167" max="7167" width="13.85546875" style="340" customWidth="1"/>
    <col min="7168" max="7168" width="13.42578125" style="340" customWidth="1"/>
    <col min="7169" max="7169" width="11" style="340" customWidth="1"/>
    <col min="7170" max="7170" width="17.7109375" style="340" bestFit="1" customWidth="1"/>
    <col min="7171" max="7172" width="9.140625" style="340"/>
    <col min="7173" max="7173" width="10.140625" style="340" customWidth="1"/>
    <col min="7174" max="7415" width="9.140625" style="340"/>
    <col min="7416" max="7416" width="13.28515625" style="340" customWidth="1"/>
    <col min="7417" max="7417" width="10.5703125" style="340" customWidth="1"/>
    <col min="7418" max="7418" width="12.140625" style="340" customWidth="1"/>
    <col min="7419" max="7419" width="8.140625" style="340" bestFit="1" customWidth="1"/>
    <col min="7420" max="7420" width="11.5703125" style="340" bestFit="1" customWidth="1"/>
    <col min="7421" max="7421" width="11.140625" style="340" customWidth="1"/>
    <col min="7422" max="7422" width="12.5703125" style="340" customWidth="1"/>
    <col min="7423" max="7423" width="13.85546875" style="340" customWidth="1"/>
    <col min="7424" max="7424" width="13.42578125" style="340" customWidth="1"/>
    <col min="7425" max="7425" width="11" style="340" customWidth="1"/>
    <col min="7426" max="7426" width="17.7109375" style="340" bestFit="1" customWidth="1"/>
    <col min="7427" max="7428" width="9.140625" style="340"/>
    <col min="7429" max="7429" width="10.140625" style="340" customWidth="1"/>
    <col min="7430" max="7671" width="9.140625" style="340"/>
    <col min="7672" max="7672" width="13.28515625" style="340" customWidth="1"/>
    <col min="7673" max="7673" width="10.5703125" style="340" customWidth="1"/>
    <col min="7674" max="7674" width="12.140625" style="340" customWidth="1"/>
    <col min="7675" max="7675" width="8.140625" style="340" bestFit="1" customWidth="1"/>
    <col min="7676" max="7676" width="11.5703125" style="340" bestFit="1" customWidth="1"/>
    <col min="7677" max="7677" width="11.140625" style="340" customWidth="1"/>
    <col min="7678" max="7678" width="12.5703125" style="340" customWidth="1"/>
    <col min="7679" max="7679" width="13.85546875" style="340" customWidth="1"/>
    <col min="7680" max="7680" width="13.42578125" style="340" customWidth="1"/>
    <col min="7681" max="7681" width="11" style="340" customWidth="1"/>
    <col min="7682" max="7682" width="17.7109375" style="340" bestFit="1" customWidth="1"/>
    <col min="7683" max="7684" width="9.140625" style="340"/>
    <col min="7685" max="7685" width="10.140625" style="340" customWidth="1"/>
    <col min="7686" max="7927" width="9.140625" style="340"/>
    <col min="7928" max="7928" width="13.28515625" style="340" customWidth="1"/>
    <col min="7929" max="7929" width="10.5703125" style="340" customWidth="1"/>
    <col min="7930" max="7930" width="12.140625" style="340" customWidth="1"/>
    <col min="7931" max="7931" width="8.140625" style="340" bestFit="1" customWidth="1"/>
    <col min="7932" max="7932" width="11.5703125" style="340" bestFit="1" customWidth="1"/>
    <col min="7933" max="7933" width="11.140625" style="340" customWidth="1"/>
    <col min="7934" max="7934" width="12.5703125" style="340" customWidth="1"/>
    <col min="7935" max="7935" width="13.85546875" style="340" customWidth="1"/>
    <col min="7936" max="7936" width="13.42578125" style="340" customWidth="1"/>
    <col min="7937" max="7937" width="11" style="340" customWidth="1"/>
    <col min="7938" max="7938" width="17.7109375" style="340" bestFit="1" customWidth="1"/>
    <col min="7939" max="7940" width="9.140625" style="340"/>
    <col min="7941" max="7941" width="10.140625" style="340" customWidth="1"/>
    <col min="7942" max="8183" width="9.140625" style="340"/>
    <col min="8184" max="8184" width="13.28515625" style="340" customWidth="1"/>
    <col min="8185" max="8185" width="10.5703125" style="340" customWidth="1"/>
    <col min="8186" max="8186" width="12.140625" style="340" customWidth="1"/>
    <col min="8187" max="8187" width="8.140625" style="340" bestFit="1" customWidth="1"/>
    <col min="8188" max="8188" width="11.5703125" style="340" bestFit="1" customWidth="1"/>
    <col min="8189" max="8189" width="11.140625" style="340" customWidth="1"/>
    <col min="8190" max="8190" width="12.5703125" style="340" customWidth="1"/>
    <col min="8191" max="8191" width="13.85546875" style="340" customWidth="1"/>
    <col min="8192" max="8192" width="13.42578125" style="340" customWidth="1"/>
    <col min="8193" max="8193" width="11" style="340" customWidth="1"/>
    <col min="8194" max="8194" width="17.7109375" style="340" bestFit="1" customWidth="1"/>
    <col min="8195" max="8196" width="9.140625" style="340"/>
    <col min="8197" max="8197" width="10.140625" style="340" customWidth="1"/>
    <col min="8198" max="8439" width="9.140625" style="340"/>
    <col min="8440" max="8440" width="13.28515625" style="340" customWidth="1"/>
    <col min="8441" max="8441" width="10.5703125" style="340" customWidth="1"/>
    <col min="8442" max="8442" width="12.140625" style="340" customWidth="1"/>
    <col min="8443" max="8443" width="8.140625" style="340" bestFit="1" customWidth="1"/>
    <col min="8444" max="8444" width="11.5703125" style="340" bestFit="1" customWidth="1"/>
    <col min="8445" max="8445" width="11.140625" style="340" customWidth="1"/>
    <col min="8446" max="8446" width="12.5703125" style="340" customWidth="1"/>
    <col min="8447" max="8447" width="13.85546875" style="340" customWidth="1"/>
    <col min="8448" max="8448" width="13.42578125" style="340" customWidth="1"/>
    <col min="8449" max="8449" width="11" style="340" customWidth="1"/>
    <col min="8450" max="8450" width="17.7109375" style="340" bestFit="1" customWidth="1"/>
    <col min="8451" max="8452" width="9.140625" style="340"/>
    <col min="8453" max="8453" width="10.140625" style="340" customWidth="1"/>
    <col min="8454" max="8695" width="9.140625" style="340"/>
    <col min="8696" max="8696" width="13.28515625" style="340" customWidth="1"/>
    <col min="8697" max="8697" width="10.5703125" style="340" customWidth="1"/>
    <col min="8698" max="8698" width="12.140625" style="340" customWidth="1"/>
    <col min="8699" max="8699" width="8.140625" style="340" bestFit="1" customWidth="1"/>
    <col min="8700" max="8700" width="11.5703125" style="340" bestFit="1" customWidth="1"/>
    <col min="8701" max="8701" width="11.140625" style="340" customWidth="1"/>
    <col min="8702" max="8702" width="12.5703125" style="340" customWidth="1"/>
    <col min="8703" max="8703" width="13.85546875" style="340" customWidth="1"/>
    <col min="8704" max="8704" width="13.42578125" style="340" customWidth="1"/>
    <col min="8705" max="8705" width="11" style="340" customWidth="1"/>
    <col min="8706" max="8706" width="17.7109375" style="340" bestFit="1" customWidth="1"/>
    <col min="8707" max="8708" width="9.140625" style="340"/>
    <col min="8709" max="8709" width="10.140625" style="340" customWidth="1"/>
    <col min="8710" max="8951" width="9.140625" style="340"/>
    <col min="8952" max="8952" width="13.28515625" style="340" customWidth="1"/>
    <col min="8953" max="8953" width="10.5703125" style="340" customWidth="1"/>
    <col min="8954" max="8954" width="12.140625" style="340" customWidth="1"/>
    <col min="8955" max="8955" width="8.140625" style="340" bestFit="1" customWidth="1"/>
    <col min="8956" max="8956" width="11.5703125" style="340" bestFit="1" customWidth="1"/>
    <col min="8957" max="8957" width="11.140625" style="340" customWidth="1"/>
    <col min="8958" max="8958" width="12.5703125" style="340" customWidth="1"/>
    <col min="8959" max="8959" width="13.85546875" style="340" customWidth="1"/>
    <col min="8960" max="8960" width="13.42578125" style="340" customWidth="1"/>
    <col min="8961" max="8961" width="11" style="340" customWidth="1"/>
    <col min="8962" max="8962" width="17.7109375" style="340" bestFit="1" customWidth="1"/>
    <col min="8963" max="8964" width="9.140625" style="340"/>
    <col min="8965" max="8965" width="10.140625" style="340" customWidth="1"/>
    <col min="8966" max="9207" width="9.140625" style="340"/>
    <col min="9208" max="9208" width="13.28515625" style="340" customWidth="1"/>
    <col min="9209" max="9209" width="10.5703125" style="340" customWidth="1"/>
    <col min="9210" max="9210" width="12.140625" style="340" customWidth="1"/>
    <col min="9211" max="9211" width="8.140625" style="340" bestFit="1" customWidth="1"/>
    <col min="9212" max="9212" width="11.5703125" style="340" bestFit="1" customWidth="1"/>
    <col min="9213" max="9213" width="11.140625" style="340" customWidth="1"/>
    <col min="9214" max="9214" width="12.5703125" style="340" customWidth="1"/>
    <col min="9215" max="9215" width="13.85546875" style="340" customWidth="1"/>
    <col min="9216" max="9216" width="13.42578125" style="340" customWidth="1"/>
    <col min="9217" max="9217" width="11" style="340" customWidth="1"/>
    <col min="9218" max="9218" width="17.7109375" style="340" bestFit="1" customWidth="1"/>
    <col min="9219" max="9220" width="9.140625" style="340"/>
    <col min="9221" max="9221" width="10.140625" style="340" customWidth="1"/>
    <col min="9222" max="9463" width="9.140625" style="340"/>
    <col min="9464" max="9464" width="13.28515625" style="340" customWidth="1"/>
    <col min="9465" max="9465" width="10.5703125" style="340" customWidth="1"/>
    <col min="9466" max="9466" width="12.140625" style="340" customWidth="1"/>
    <col min="9467" max="9467" width="8.140625" style="340" bestFit="1" customWidth="1"/>
    <col min="9468" max="9468" width="11.5703125" style="340" bestFit="1" customWidth="1"/>
    <col min="9469" max="9469" width="11.140625" style="340" customWidth="1"/>
    <col min="9470" max="9470" width="12.5703125" style="340" customWidth="1"/>
    <col min="9471" max="9471" width="13.85546875" style="340" customWidth="1"/>
    <col min="9472" max="9472" width="13.42578125" style="340" customWidth="1"/>
    <col min="9473" max="9473" width="11" style="340" customWidth="1"/>
    <col min="9474" max="9474" width="17.7109375" style="340" bestFit="1" customWidth="1"/>
    <col min="9475" max="9476" width="9.140625" style="340"/>
    <col min="9477" max="9477" width="10.140625" style="340" customWidth="1"/>
    <col min="9478" max="9719" width="9.140625" style="340"/>
    <col min="9720" max="9720" width="13.28515625" style="340" customWidth="1"/>
    <col min="9721" max="9721" width="10.5703125" style="340" customWidth="1"/>
    <col min="9722" max="9722" width="12.140625" style="340" customWidth="1"/>
    <col min="9723" max="9723" width="8.140625" style="340" bestFit="1" customWidth="1"/>
    <col min="9724" max="9724" width="11.5703125" style="340" bestFit="1" customWidth="1"/>
    <col min="9725" max="9725" width="11.140625" style="340" customWidth="1"/>
    <col min="9726" max="9726" width="12.5703125" style="340" customWidth="1"/>
    <col min="9727" max="9727" width="13.85546875" style="340" customWidth="1"/>
    <col min="9728" max="9728" width="13.42578125" style="340" customWidth="1"/>
    <col min="9729" max="9729" width="11" style="340" customWidth="1"/>
    <col min="9730" max="9730" width="17.7109375" style="340" bestFit="1" customWidth="1"/>
    <col min="9731" max="9732" width="9.140625" style="340"/>
    <col min="9733" max="9733" width="10.140625" style="340" customWidth="1"/>
    <col min="9734" max="9975" width="9.140625" style="340"/>
    <col min="9976" max="9976" width="13.28515625" style="340" customWidth="1"/>
    <col min="9977" max="9977" width="10.5703125" style="340" customWidth="1"/>
    <col min="9978" max="9978" width="12.140625" style="340" customWidth="1"/>
    <col min="9979" max="9979" width="8.140625" style="340" bestFit="1" customWidth="1"/>
    <col min="9980" max="9980" width="11.5703125" style="340" bestFit="1" customWidth="1"/>
    <col min="9981" max="9981" width="11.140625" style="340" customWidth="1"/>
    <col min="9982" max="9982" width="12.5703125" style="340" customWidth="1"/>
    <col min="9983" max="9983" width="13.85546875" style="340" customWidth="1"/>
    <col min="9984" max="9984" width="13.42578125" style="340" customWidth="1"/>
    <col min="9985" max="9985" width="11" style="340" customWidth="1"/>
    <col min="9986" max="9986" width="17.7109375" style="340" bestFit="1" customWidth="1"/>
    <col min="9987" max="9988" width="9.140625" style="340"/>
    <col min="9989" max="9989" width="10.140625" style="340" customWidth="1"/>
    <col min="9990" max="10231" width="9.140625" style="340"/>
    <col min="10232" max="10232" width="13.28515625" style="340" customWidth="1"/>
    <col min="10233" max="10233" width="10.5703125" style="340" customWidth="1"/>
    <col min="10234" max="10234" width="12.140625" style="340" customWidth="1"/>
    <col min="10235" max="10235" width="8.140625" style="340" bestFit="1" customWidth="1"/>
    <col min="10236" max="10236" width="11.5703125" style="340" bestFit="1" customWidth="1"/>
    <col min="10237" max="10237" width="11.140625" style="340" customWidth="1"/>
    <col min="10238" max="10238" width="12.5703125" style="340" customWidth="1"/>
    <col min="10239" max="10239" width="13.85546875" style="340" customWidth="1"/>
    <col min="10240" max="10240" width="13.42578125" style="340" customWidth="1"/>
    <col min="10241" max="10241" width="11" style="340" customWidth="1"/>
    <col min="10242" max="10242" width="17.7109375" style="340" bestFit="1" customWidth="1"/>
    <col min="10243" max="10244" width="9.140625" style="340"/>
    <col min="10245" max="10245" width="10.140625" style="340" customWidth="1"/>
    <col min="10246" max="10487" width="9.140625" style="340"/>
    <col min="10488" max="10488" width="13.28515625" style="340" customWidth="1"/>
    <col min="10489" max="10489" width="10.5703125" style="340" customWidth="1"/>
    <col min="10490" max="10490" width="12.140625" style="340" customWidth="1"/>
    <col min="10491" max="10491" width="8.140625" style="340" bestFit="1" customWidth="1"/>
    <col min="10492" max="10492" width="11.5703125" style="340" bestFit="1" customWidth="1"/>
    <col min="10493" max="10493" width="11.140625" style="340" customWidth="1"/>
    <col min="10494" max="10494" width="12.5703125" style="340" customWidth="1"/>
    <col min="10495" max="10495" width="13.85546875" style="340" customWidth="1"/>
    <col min="10496" max="10496" width="13.42578125" style="340" customWidth="1"/>
    <col min="10497" max="10497" width="11" style="340" customWidth="1"/>
    <col min="10498" max="10498" width="17.7109375" style="340" bestFit="1" customWidth="1"/>
    <col min="10499" max="10500" width="9.140625" style="340"/>
    <col min="10501" max="10501" width="10.140625" style="340" customWidth="1"/>
    <col min="10502" max="10743" width="9.140625" style="340"/>
    <col min="10744" max="10744" width="13.28515625" style="340" customWidth="1"/>
    <col min="10745" max="10745" width="10.5703125" style="340" customWidth="1"/>
    <col min="10746" max="10746" width="12.140625" style="340" customWidth="1"/>
    <col min="10747" max="10747" width="8.140625" style="340" bestFit="1" customWidth="1"/>
    <col min="10748" max="10748" width="11.5703125" style="340" bestFit="1" customWidth="1"/>
    <col min="10749" max="10749" width="11.140625" style="340" customWidth="1"/>
    <col min="10750" max="10750" width="12.5703125" style="340" customWidth="1"/>
    <col min="10751" max="10751" width="13.85546875" style="340" customWidth="1"/>
    <col min="10752" max="10752" width="13.42578125" style="340" customWidth="1"/>
    <col min="10753" max="10753" width="11" style="340" customWidth="1"/>
    <col min="10754" max="10754" width="17.7109375" style="340" bestFit="1" customWidth="1"/>
    <col min="10755" max="10756" width="9.140625" style="340"/>
    <col min="10757" max="10757" width="10.140625" style="340" customWidth="1"/>
    <col min="10758" max="10999" width="9.140625" style="340"/>
    <col min="11000" max="11000" width="13.28515625" style="340" customWidth="1"/>
    <col min="11001" max="11001" width="10.5703125" style="340" customWidth="1"/>
    <col min="11002" max="11002" width="12.140625" style="340" customWidth="1"/>
    <col min="11003" max="11003" width="8.140625" style="340" bestFit="1" customWidth="1"/>
    <col min="11004" max="11004" width="11.5703125" style="340" bestFit="1" customWidth="1"/>
    <col min="11005" max="11005" width="11.140625" style="340" customWidth="1"/>
    <col min="11006" max="11006" width="12.5703125" style="340" customWidth="1"/>
    <col min="11007" max="11007" width="13.85546875" style="340" customWidth="1"/>
    <col min="11008" max="11008" width="13.42578125" style="340" customWidth="1"/>
    <col min="11009" max="11009" width="11" style="340" customWidth="1"/>
    <col min="11010" max="11010" width="17.7109375" style="340" bestFit="1" customWidth="1"/>
    <col min="11011" max="11012" width="9.140625" style="340"/>
    <col min="11013" max="11013" width="10.140625" style="340" customWidth="1"/>
    <col min="11014" max="11255" width="9.140625" style="340"/>
    <col min="11256" max="11256" width="13.28515625" style="340" customWidth="1"/>
    <col min="11257" max="11257" width="10.5703125" style="340" customWidth="1"/>
    <col min="11258" max="11258" width="12.140625" style="340" customWidth="1"/>
    <col min="11259" max="11259" width="8.140625" style="340" bestFit="1" customWidth="1"/>
    <col min="11260" max="11260" width="11.5703125" style="340" bestFit="1" customWidth="1"/>
    <col min="11261" max="11261" width="11.140625" style="340" customWidth="1"/>
    <col min="11262" max="11262" width="12.5703125" style="340" customWidth="1"/>
    <col min="11263" max="11263" width="13.85546875" style="340" customWidth="1"/>
    <col min="11264" max="11264" width="13.42578125" style="340" customWidth="1"/>
    <col min="11265" max="11265" width="11" style="340" customWidth="1"/>
    <col min="11266" max="11266" width="17.7109375" style="340" bestFit="1" customWidth="1"/>
    <col min="11267" max="11268" width="9.140625" style="340"/>
    <col min="11269" max="11269" width="10.140625" style="340" customWidth="1"/>
    <col min="11270" max="11511" width="9.140625" style="340"/>
    <col min="11512" max="11512" width="13.28515625" style="340" customWidth="1"/>
    <col min="11513" max="11513" width="10.5703125" style="340" customWidth="1"/>
    <col min="11514" max="11514" width="12.140625" style="340" customWidth="1"/>
    <col min="11515" max="11515" width="8.140625" style="340" bestFit="1" customWidth="1"/>
    <col min="11516" max="11516" width="11.5703125" style="340" bestFit="1" customWidth="1"/>
    <col min="11517" max="11517" width="11.140625" style="340" customWidth="1"/>
    <col min="11518" max="11518" width="12.5703125" style="340" customWidth="1"/>
    <col min="11519" max="11519" width="13.85546875" style="340" customWidth="1"/>
    <col min="11520" max="11520" width="13.42578125" style="340" customWidth="1"/>
    <col min="11521" max="11521" width="11" style="340" customWidth="1"/>
    <col min="11522" max="11522" width="17.7109375" style="340" bestFit="1" customWidth="1"/>
    <col min="11523" max="11524" width="9.140625" style="340"/>
    <col min="11525" max="11525" width="10.140625" style="340" customWidth="1"/>
    <col min="11526" max="11767" width="9.140625" style="340"/>
    <col min="11768" max="11768" width="13.28515625" style="340" customWidth="1"/>
    <col min="11769" max="11769" width="10.5703125" style="340" customWidth="1"/>
    <col min="11770" max="11770" width="12.140625" style="340" customWidth="1"/>
    <col min="11771" max="11771" width="8.140625" style="340" bestFit="1" customWidth="1"/>
    <col min="11772" max="11772" width="11.5703125" style="340" bestFit="1" customWidth="1"/>
    <col min="11773" max="11773" width="11.140625" style="340" customWidth="1"/>
    <col min="11774" max="11774" width="12.5703125" style="340" customWidth="1"/>
    <col min="11775" max="11775" width="13.85546875" style="340" customWidth="1"/>
    <col min="11776" max="11776" width="13.42578125" style="340" customWidth="1"/>
    <col min="11777" max="11777" width="11" style="340" customWidth="1"/>
    <col min="11778" max="11778" width="17.7109375" style="340" bestFit="1" customWidth="1"/>
    <col min="11779" max="11780" width="9.140625" style="340"/>
    <col min="11781" max="11781" width="10.140625" style="340" customWidth="1"/>
    <col min="11782" max="12023" width="9.140625" style="340"/>
    <col min="12024" max="12024" width="13.28515625" style="340" customWidth="1"/>
    <col min="12025" max="12025" width="10.5703125" style="340" customWidth="1"/>
    <col min="12026" max="12026" width="12.140625" style="340" customWidth="1"/>
    <col min="12027" max="12027" width="8.140625" style="340" bestFit="1" customWidth="1"/>
    <col min="12028" max="12028" width="11.5703125" style="340" bestFit="1" customWidth="1"/>
    <col min="12029" max="12029" width="11.140625" style="340" customWidth="1"/>
    <col min="12030" max="12030" width="12.5703125" style="340" customWidth="1"/>
    <col min="12031" max="12031" width="13.85546875" style="340" customWidth="1"/>
    <col min="12032" max="12032" width="13.42578125" style="340" customWidth="1"/>
    <col min="12033" max="12033" width="11" style="340" customWidth="1"/>
    <col min="12034" max="12034" width="17.7109375" style="340" bestFit="1" customWidth="1"/>
    <col min="12035" max="12036" width="9.140625" style="340"/>
    <col min="12037" max="12037" width="10.140625" style="340" customWidth="1"/>
    <col min="12038" max="12279" width="9.140625" style="340"/>
    <col min="12280" max="12280" width="13.28515625" style="340" customWidth="1"/>
    <col min="12281" max="12281" width="10.5703125" style="340" customWidth="1"/>
    <col min="12282" max="12282" width="12.140625" style="340" customWidth="1"/>
    <col min="12283" max="12283" width="8.140625" style="340" bestFit="1" customWidth="1"/>
    <col min="12284" max="12284" width="11.5703125" style="340" bestFit="1" customWidth="1"/>
    <col min="12285" max="12285" width="11.140625" style="340" customWidth="1"/>
    <col min="12286" max="12286" width="12.5703125" style="340" customWidth="1"/>
    <col min="12287" max="12287" width="13.85546875" style="340" customWidth="1"/>
    <col min="12288" max="12288" width="13.42578125" style="340" customWidth="1"/>
    <col min="12289" max="12289" width="11" style="340" customWidth="1"/>
    <col min="12290" max="12290" width="17.7109375" style="340" bestFit="1" customWidth="1"/>
    <col min="12291" max="12292" width="9.140625" style="340"/>
    <col min="12293" max="12293" width="10.140625" style="340" customWidth="1"/>
    <col min="12294" max="12535" width="9.140625" style="340"/>
    <col min="12536" max="12536" width="13.28515625" style="340" customWidth="1"/>
    <col min="12537" max="12537" width="10.5703125" style="340" customWidth="1"/>
    <col min="12538" max="12538" width="12.140625" style="340" customWidth="1"/>
    <col min="12539" max="12539" width="8.140625" style="340" bestFit="1" customWidth="1"/>
    <col min="12540" max="12540" width="11.5703125" style="340" bestFit="1" customWidth="1"/>
    <col min="12541" max="12541" width="11.140625" style="340" customWidth="1"/>
    <col min="12542" max="12542" width="12.5703125" style="340" customWidth="1"/>
    <col min="12543" max="12543" width="13.85546875" style="340" customWidth="1"/>
    <col min="12544" max="12544" width="13.42578125" style="340" customWidth="1"/>
    <col min="12545" max="12545" width="11" style="340" customWidth="1"/>
    <col min="12546" max="12546" width="17.7109375" style="340" bestFit="1" customWidth="1"/>
    <col min="12547" max="12548" width="9.140625" style="340"/>
    <col min="12549" max="12549" width="10.140625" style="340" customWidth="1"/>
    <col min="12550" max="12791" width="9.140625" style="340"/>
    <col min="12792" max="12792" width="13.28515625" style="340" customWidth="1"/>
    <col min="12793" max="12793" width="10.5703125" style="340" customWidth="1"/>
    <col min="12794" max="12794" width="12.140625" style="340" customWidth="1"/>
    <col min="12795" max="12795" width="8.140625" style="340" bestFit="1" customWidth="1"/>
    <col min="12796" max="12796" width="11.5703125" style="340" bestFit="1" customWidth="1"/>
    <col min="12797" max="12797" width="11.140625" style="340" customWidth="1"/>
    <col min="12798" max="12798" width="12.5703125" style="340" customWidth="1"/>
    <col min="12799" max="12799" width="13.85546875" style="340" customWidth="1"/>
    <col min="12800" max="12800" width="13.42578125" style="340" customWidth="1"/>
    <col min="12801" max="12801" width="11" style="340" customWidth="1"/>
    <col min="12802" max="12802" width="17.7109375" style="340" bestFit="1" customWidth="1"/>
    <col min="12803" max="12804" width="9.140625" style="340"/>
    <col min="12805" max="12805" width="10.140625" style="340" customWidth="1"/>
    <col min="12806" max="13047" width="9.140625" style="340"/>
    <col min="13048" max="13048" width="13.28515625" style="340" customWidth="1"/>
    <col min="13049" max="13049" width="10.5703125" style="340" customWidth="1"/>
    <col min="13050" max="13050" width="12.140625" style="340" customWidth="1"/>
    <col min="13051" max="13051" width="8.140625" style="340" bestFit="1" customWidth="1"/>
    <col min="13052" max="13052" width="11.5703125" style="340" bestFit="1" customWidth="1"/>
    <col min="13053" max="13053" width="11.140625" style="340" customWidth="1"/>
    <col min="13054" max="13054" width="12.5703125" style="340" customWidth="1"/>
    <col min="13055" max="13055" width="13.85546875" style="340" customWidth="1"/>
    <col min="13056" max="13056" width="13.42578125" style="340" customWidth="1"/>
    <col min="13057" max="13057" width="11" style="340" customWidth="1"/>
    <col min="13058" max="13058" width="17.7109375" style="340" bestFit="1" customWidth="1"/>
    <col min="13059" max="13060" width="9.140625" style="340"/>
    <col min="13061" max="13061" width="10.140625" style="340" customWidth="1"/>
    <col min="13062" max="13303" width="9.140625" style="340"/>
    <col min="13304" max="13304" width="13.28515625" style="340" customWidth="1"/>
    <col min="13305" max="13305" width="10.5703125" style="340" customWidth="1"/>
    <col min="13306" max="13306" width="12.140625" style="340" customWidth="1"/>
    <col min="13307" max="13307" width="8.140625" style="340" bestFit="1" customWidth="1"/>
    <col min="13308" max="13308" width="11.5703125" style="340" bestFit="1" customWidth="1"/>
    <col min="13309" max="13309" width="11.140625" style="340" customWidth="1"/>
    <col min="13310" max="13310" width="12.5703125" style="340" customWidth="1"/>
    <col min="13311" max="13311" width="13.85546875" style="340" customWidth="1"/>
    <col min="13312" max="13312" width="13.42578125" style="340" customWidth="1"/>
    <col min="13313" max="13313" width="11" style="340" customWidth="1"/>
    <col min="13314" max="13314" width="17.7109375" style="340" bestFit="1" customWidth="1"/>
    <col min="13315" max="13316" width="9.140625" style="340"/>
    <col min="13317" max="13317" width="10.140625" style="340" customWidth="1"/>
    <col min="13318" max="13559" width="9.140625" style="340"/>
    <col min="13560" max="13560" width="13.28515625" style="340" customWidth="1"/>
    <col min="13561" max="13561" width="10.5703125" style="340" customWidth="1"/>
    <col min="13562" max="13562" width="12.140625" style="340" customWidth="1"/>
    <col min="13563" max="13563" width="8.140625" style="340" bestFit="1" customWidth="1"/>
    <col min="13564" max="13564" width="11.5703125" style="340" bestFit="1" customWidth="1"/>
    <col min="13565" max="13565" width="11.140625" style="340" customWidth="1"/>
    <col min="13566" max="13566" width="12.5703125" style="340" customWidth="1"/>
    <col min="13567" max="13567" width="13.85546875" style="340" customWidth="1"/>
    <col min="13568" max="13568" width="13.42578125" style="340" customWidth="1"/>
    <col min="13569" max="13569" width="11" style="340" customWidth="1"/>
    <col min="13570" max="13570" width="17.7109375" style="340" bestFit="1" customWidth="1"/>
    <col min="13571" max="13572" width="9.140625" style="340"/>
    <col min="13573" max="13573" width="10.140625" style="340" customWidth="1"/>
    <col min="13574" max="13815" width="9.140625" style="340"/>
    <col min="13816" max="13816" width="13.28515625" style="340" customWidth="1"/>
    <col min="13817" max="13817" width="10.5703125" style="340" customWidth="1"/>
    <col min="13818" max="13818" width="12.140625" style="340" customWidth="1"/>
    <col min="13819" max="13819" width="8.140625" style="340" bestFit="1" customWidth="1"/>
    <col min="13820" max="13820" width="11.5703125" style="340" bestFit="1" customWidth="1"/>
    <col min="13821" max="13821" width="11.140625" style="340" customWidth="1"/>
    <col min="13822" max="13822" width="12.5703125" style="340" customWidth="1"/>
    <col min="13823" max="13823" width="13.85546875" style="340" customWidth="1"/>
    <col min="13824" max="13824" width="13.42578125" style="340" customWidth="1"/>
    <col min="13825" max="13825" width="11" style="340" customWidth="1"/>
    <col min="13826" max="13826" width="17.7109375" style="340" bestFit="1" customWidth="1"/>
    <col min="13827" max="13828" width="9.140625" style="340"/>
    <col min="13829" max="13829" width="10.140625" style="340" customWidth="1"/>
    <col min="13830" max="14071" width="9.140625" style="340"/>
    <col min="14072" max="14072" width="13.28515625" style="340" customWidth="1"/>
    <col min="14073" max="14073" width="10.5703125" style="340" customWidth="1"/>
    <col min="14074" max="14074" width="12.140625" style="340" customWidth="1"/>
    <col min="14075" max="14075" width="8.140625" style="340" bestFit="1" customWidth="1"/>
    <col min="14076" max="14076" width="11.5703125" style="340" bestFit="1" customWidth="1"/>
    <col min="14077" max="14077" width="11.140625" style="340" customWidth="1"/>
    <col min="14078" max="14078" width="12.5703125" style="340" customWidth="1"/>
    <col min="14079" max="14079" width="13.85546875" style="340" customWidth="1"/>
    <col min="14080" max="14080" width="13.42578125" style="340" customWidth="1"/>
    <col min="14081" max="14081" width="11" style="340" customWidth="1"/>
    <col min="14082" max="14082" width="17.7109375" style="340" bestFit="1" customWidth="1"/>
    <col min="14083" max="14084" width="9.140625" style="340"/>
    <col min="14085" max="14085" width="10.140625" style="340" customWidth="1"/>
    <col min="14086" max="14327" width="9.140625" style="340"/>
    <col min="14328" max="14328" width="13.28515625" style="340" customWidth="1"/>
    <col min="14329" max="14329" width="10.5703125" style="340" customWidth="1"/>
    <col min="14330" max="14330" width="12.140625" style="340" customWidth="1"/>
    <col min="14331" max="14331" width="8.140625" style="340" bestFit="1" customWidth="1"/>
    <col min="14332" max="14332" width="11.5703125" style="340" bestFit="1" customWidth="1"/>
    <col min="14333" max="14333" width="11.140625" style="340" customWidth="1"/>
    <col min="14334" max="14334" width="12.5703125" style="340" customWidth="1"/>
    <col min="14335" max="14335" width="13.85546875" style="340" customWidth="1"/>
    <col min="14336" max="14336" width="13.42578125" style="340" customWidth="1"/>
    <col min="14337" max="14337" width="11" style="340" customWidth="1"/>
    <col min="14338" max="14338" width="17.7109375" style="340" bestFit="1" customWidth="1"/>
    <col min="14339" max="14340" width="9.140625" style="340"/>
    <col min="14341" max="14341" width="10.140625" style="340" customWidth="1"/>
    <col min="14342" max="14583" width="9.140625" style="340"/>
    <col min="14584" max="14584" width="13.28515625" style="340" customWidth="1"/>
    <col min="14585" max="14585" width="10.5703125" style="340" customWidth="1"/>
    <col min="14586" max="14586" width="12.140625" style="340" customWidth="1"/>
    <col min="14587" max="14587" width="8.140625" style="340" bestFit="1" customWidth="1"/>
    <col min="14588" max="14588" width="11.5703125" style="340" bestFit="1" customWidth="1"/>
    <col min="14589" max="14589" width="11.140625" style="340" customWidth="1"/>
    <col min="14590" max="14590" width="12.5703125" style="340" customWidth="1"/>
    <col min="14591" max="14591" width="13.85546875" style="340" customWidth="1"/>
    <col min="14592" max="14592" width="13.42578125" style="340" customWidth="1"/>
    <col min="14593" max="14593" width="11" style="340" customWidth="1"/>
    <col min="14594" max="14594" width="17.7109375" style="340" bestFit="1" customWidth="1"/>
    <col min="14595" max="14596" width="9.140625" style="340"/>
    <col min="14597" max="14597" width="10.140625" style="340" customWidth="1"/>
    <col min="14598" max="14839" width="9.140625" style="340"/>
    <col min="14840" max="14840" width="13.28515625" style="340" customWidth="1"/>
    <col min="14841" max="14841" width="10.5703125" style="340" customWidth="1"/>
    <col min="14842" max="14842" width="12.140625" style="340" customWidth="1"/>
    <col min="14843" max="14843" width="8.140625" style="340" bestFit="1" customWidth="1"/>
    <col min="14844" max="14844" width="11.5703125" style="340" bestFit="1" customWidth="1"/>
    <col min="14845" max="14845" width="11.140625" style="340" customWidth="1"/>
    <col min="14846" max="14846" width="12.5703125" style="340" customWidth="1"/>
    <col min="14847" max="14847" width="13.85546875" style="340" customWidth="1"/>
    <col min="14848" max="14848" width="13.42578125" style="340" customWidth="1"/>
    <col min="14849" max="14849" width="11" style="340" customWidth="1"/>
    <col min="14850" max="14850" width="17.7109375" style="340" bestFit="1" customWidth="1"/>
    <col min="14851" max="14852" width="9.140625" style="340"/>
    <col min="14853" max="14853" width="10.140625" style="340" customWidth="1"/>
    <col min="14854" max="15095" width="9.140625" style="340"/>
    <col min="15096" max="15096" width="13.28515625" style="340" customWidth="1"/>
    <col min="15097" max="15097" width="10.5703125" style="340" customWidth="1"/>
    <col min="15098" max="15098" width="12.140625" style="340" customWidth="1"/>
    <col min="15099" max="15099" width="8.140625" style="340" bestFit="1" customWidth="1"/>
    <col min="15100" max="15100" width="11.5703125" style="340" bestFit="1" customWidth="1"/>
    <col min="15101" max="15101" width="11.140625" style="340" customWidth="1"/>
    <col min="15102" max="15102" width="12.5703125" style="340" customWidth="1"/>
    <col min="15103" max="15103" width="13.85546875" style="340" customWidth="1"/>
    <col min="15104" max="15104" width="13.42578125" style="340" customWidth="1"/>
    <col min="15105" max="15105" width="11" style="340" customWidth="1"/>
    <col min="15106" max="15106" width="17.7109375" style="340" bestFit="1" customWidth="1"/>
    <col min="15107" max="15108" width="9.140625" style="340"/>
    <col min="15109" max="15109" width="10.140625" style="340" customWidth="1"/>
    <col min="15110" max="15351" width="9.140625" style="340"/>
    <col min="15352" max="15352" width="13.28515625" style="340" customWidth="1"/>
    <col min="15353" max="15353" width="10.5703125" style="340" customWidth="1"/>
    <col min="15354" max="15354" width="12.140625" style="340" customWidth="1"/>
    <col min="15355" max="15355" width="8.140625" style="340" bestFit="1" customWidth="1"/>
    <col min="15356" max="15356" width="11.5703125" style="340" bestFit="1" customWidth="1"/>
    <col min="15357" max="15357" width="11.140625" style="340" customWidth="1"/>
    <col min="15358" max="15358" width="12.5703125" style="340" customWidth="1"/>
    <col min="15359" max="15359" width="13.85546875" style="340" customWidth="1"/>
    <col min="15360" max="15360" width="13.42578125" style="340" customWidth="1"/>
    <col min="15361" max="15361" width="11" style="340" customWidth="1"/>
    <col min="15362" max="15362" width="17.7109375" style="340" bestFit="1" customWidth="1"/>
    <col min="15363" max="15364" width="9.140625" style="340"/>
    <col min="15365" max="15365" width="10.140625" style="340" customWidth="1"/>
    <col min="15366" max="15607" width="9.140625" style="340"/>
    <col min="15608" max="15608" width="13.28515625" style="340" customWidth="1"/>
    <col min="15609" max="15609" width="10.5703125" style="340" customWidth="1"/>
    <col min="15610" max="15610" width="12.140625" style="340" customWidth="1"/>
    <col min="15611" max="15611" width="8.140625" style="340" bestFit="1" customWidth="1"/>
    <col min="15612" max="15612" width="11.5703125" style="340" bestFit="1" customWidth="1"/>
    <col min="15613" max="15613" width="11.140625" style="340" customWidth="1"/>
    <col min="15614" max="15614" width="12.5703125" style="340" customWidth="1"/>
    <col min="15615" max="15615" width="13.85546875" style="340" customWidth="1"/>
    <col min="15616" max="15616" width="13.42578125" style="340" customWidth="1"/>
    <col min="15617" max="15617" width="11" style="340" customWidth="1"/>
    <col min="15618" max="15618" width="17.7109375" style="340" bestFit="1" customWidth="1"/>
    <col min="15619" max="15620" width="9.140625" style="340"/>
    <col min="15621" max="15621" width="10.140625" style="340" customWidth="1"/>
    <col min="15622" max="15863" width="9.140625" style="340"/>
    <col min="15864" max="15864" width="13.28515625" style="340" customWidth="1"/>
    <col min="15865" max="15865" width="10.5703125" style="340" customWidth="1"/>
    <col min="15866" max="15866" width="12.140625" style="340" customWidth="1"/>
    <col min="15867" max="15867" width="8.140625" style="340" bestFit="1" customWidth="1"/>
    <col min="15868" max="15868" width="11.5703125" style="340" bestFit="1" customWidth="1"/>
    <col min="15869" max="15869" width="11.140625" style="340" customWidth="1"/>
    <col min="15870" max="15870" width="12.5703125" style="340" customWidth="1"/>
    <col min="15871" max="15871" width="13.85546875" style="340" customWidth="1"/>
    <col min="15872" max="15872" width="13.42578125" style="340" customWidth="1"/>
    <col min="15873" max="15873" width="11" style="340" customWidth="1"/>
    <col min="15874" max="15874" width="17.7109375" style="340" bestFit="1" customWidth="1"/>
    <col min="15875" max="15876" width="9.140625" style="340"/>
    <col min="15877" max="15877" width="10.140625" style="340" customWidth="1"/>
    <col min="15878" max="16119" width="9.140625" style="340"/>
    <col min="16120" max="16120" width="13.28515625" style="340" customWidth="1"/>
    <col min="16121" max="16121" width="10.5703125" style="340" customWidth="1"/>
    <col min="16122" max="16122" width="12.140625" style="340" customWidth="1"/>
    <col min="16123" max="16123" width="8.140625" style="340" bestFit="1" customWidth="1"/>
    <col min="16124" max="16124" width="11.5703125" style="340" bestFit="1" customWidth="1"/>
    <col min="16125" max="16125" width="11.140625" style="340" customWidth="1"/>
    <col min="16126" max="16126" width="12.5703125" style="340" customWidth="1"/>
    <col min="16127" max="16127" width="13.85546875" style="340" customWidth="1"/>
    <col min="16128" max="16128" width="13.42578125" style="340" customWidth="1"/>
    <col min="16129" max="16129" width="11" style="340" customWidth="1"/>
    <col min="16130" max="16130" width="17.7109375" style="340" bestFit="1" customWidth="1"/>
    <col min="16131" max="16132" width="9.140625" style="340"/>
    <col min="16133" max="16133" width="10.140625" style="340" customWidth="1"/>
    <col min="16134" max="16384" width="9.140625" style="340"/>
  </cols>
  <sheetData>
    <row r="1" spans="1:46" ht="36" customHeight="1" x14ac:dyDescent="0.35">
      <c r="A1" s="1686" t="s">
        <v>5374</v>
      </c>
      <c r="B1" s="314"/>
      <c r="C1" s="314"/>
      <c r="D1" s="314"/>
      <c r="E1" s="314"/>
      <c r="F1" s="314"/>
      <c r="G1" s="314"/>
      <c r="H1" s="314"/>
      <c r="I1" s="709"/>
      <c r="J1" s="2665"/>
      <c r="K1" s="2665"/>
    </row>
    <row r="2" spans="1:46" ht="3" customHeight="1" thickBot="1" x14ac:dyDescent="0.3">
      <c r="K2" s="485"/>
      <c r="L2" s="2668"/>
    </row>
    <row r="3" spans="1:46" s="2671" customFormat="1" ht="19.5" customHeight="1" thickTop="1" x14ac:dyDescent="0.25">
      <c r="A3" s="2669"/>
      <c r="B3" s="3598" t="s">
        <v>5375</v>
      </c>
      <c r="C3" s="3598"/>
      <c r="D3" s="3598"/>
      <c r="E3" s="3598"/>
      <c r="F3" s="3599" t="s">
        <v>5376</v>
      </c>
      <c r="G3" s="3599" t="s">
        <v>5377</v>
      </c>
      <c r="H3" s="3599" t="s">
        <v>5378</v>
      </c>
      <c r="I3" s="3599" t="s">
        <v>5379</v>
      </c>
      <c r="J3" s="3602" t="s">
        <v>5380</v>
      </c>
      <c r="K3" s="428"/>
      <c r="L3" s="1959"/>
      <c r="M3" s="1959"/>
      <c r="N3" s="428"/>
      <c r="O3" s="428"/>
      <c r="P3" s="428"/>
      <c r="Q3" s="2670"/>
      <c r="R3" s="428"/>
      <c r="S3" s="428"/>
      <c r="T3" s="428"/>
      <c r="U3" s="428"/>
      <c r="V3" s="428"/>
      <c r="W3" s="428"/>
      <c r="X3" s="428"/>
      <c r="Y3" s="428"/>
      <c r="Z3" s="428"/>
      <c r="AA3" s="428"/>
      <c r="AB3" s="428"/>
      <c r="AC3" s="428"/>
      <c r="AD3" s="428"/>
      <c r="AE3" s="428"/>
      <c r="AF3" s="428"/>
      <c r="AG3" s="428"/>
      <c r="AH3" s="428"/>
      <c r="AI3" s="428"/>
      <c r="AJ3" s="428"/>
      <c r="AK3" s="428"/>
      <c r="AL3" s="428"/>
      <c r="AM3" s="428"/>
      <c r="AN3" s="428"/>
      <c r="AO3" s="428"/>
      <c r="AP3" s="428"/>
      <c r="AQ3" s="428"/>
      <c r="AR3" s="428"/>
      <c r="AS3" s="428"/>
      <c r="AT3" s="428"/>
    </row>
    <row r="4" spans="1:46" s="2671" customFormat="1" ht="13.5" customHeight="1" x14ac:dyDescent="0.25">
      <c r="A4" s="2672"/>
      <c r="B4" s="3605" t="s">
        <v>5381</v>
      </c>
      <c r="C4" s="3605"/>
      <c r="D4" s="3605"/>
      <c r="E4" s="3605"/>
      <c r="F4" s="3600"/>
      <c r="G4" s="3600"/>
      <c r="H4" s="3600"/>
      <c r="I4" s="3600"/>
      <c r="J4" s="3603"/>
      <c r="K4" s="428"/>
      <c r="L4" s="1959"/>
      <c r="M4" s="428"/>
      <c r="N4" s="428"/>
      <c r="O4" s="428"/>
      <c r="P4" s="428"/>
      <c r="Q4" s="2670"/>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row>
    <row r="5" spans="1:46" s="2671" customFormat="1" ht="23.25" customHeight="1" thickBot="1" x14ac:dyDescent="0.3">
      <c r="A5" s="2672"/>
      <c r="B5" s="3605" t="s">
        <v>5382</v>
      </c>
      <c r="C5" s="3605"/>
      <c r="D5" s="3605"/>
      <c r="E5" s="3605"/>
      <c r="F5" s="3600"/>
      <c r="G5" s="3600"/>
      <c r="H5" s="3600"/>
      <c r="I5" s="3600"/>
      <c r="J5" s="3603"/>
      <c r="K5" s="428"/>
      <c r="L5" s="1959"/>
      <c r="M5" s="428"/>
      <c r="N5" s="428"/>
      <c r="O5" s="428"/>
      <c r="P5" s="428"/>
      <c r="Q5" s="2670"/>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row>
    <row r="6" spans="1:46" s="2671" customFormat="1" ht="38.25" customHeight="1" thickBot="1" x14ac:dyDescent="0.3">
      <c r="A6" s="2672"/>
      <c r="B6" s="2673" t="s">
        <v>5383</v>
      </c>
      <c r="C6" s="2674" t="s">
        <v>5384</v>
      </c>
      <c r="D6" s="2674" t="s">
        <v>3627</v>
      </c>
      <c r="E6" s="2675" t="s">
        <v>532</v>
      </c>
      <c r="F6" s="3601"/>
      <c r="G6" s="3601"/>
      <c r="H6" s="3601"/>
      <c r="I6" s="3601"/>
      <c r="J6" s="3604"/>
      <c r="K6" s="428"/>
      <c r="L6" s="1959"/>
      <c r="M6" s="428"/>
      <c r="N6" s="428"/>
      <c r="O6" s="428"/>
      <c r="P6" s="428"/>
      <c r="Q6" s="2670"/>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row>
    <row r="7" spans="1:46" s="2681" customFormat="1" ht="24" customHeight="1" thickBot="1" x14ac:dyDescent="0.3">
      <c r="A7" s="2676"/>
      <c r="B7" s="3596" t="s">
        <v>8</v>
      </c>
      <c r="C7" s="3596"/>
      <c r="D7" s="3596"/>
      <c r="E7" s="3596"/>
      <c r="F7" s="3596"/>
      <c r="G7" s="3596"/>
      <c r="H7" s="3596"/>
      <c r="I7" s="2677" t="s">
        <v>4305</v>
      </c>
      <c r="J7" s="2678" t="s">
        <v>5385</v>
      </c>
      <c r="K7" s="1929"/>
      <c r="L7" s="2679"/>
      <c r="M7" s="1929"/>
      <c r="N7" s="1929"/>
      <c r="O7" s="1929"/>
      <c r="P7" s="1929"/>
      <c r="Q7" s="2680"/>
      <c r="R7" s="1929"/>
      <c r="S7" s="1929"/>
      <c r="T7" s="1929"/>
      <c r="U7" s="1929"/>
      <c r="V7" s="1929"/>
      <c r="W7" s="1929"/>
      <c r="X7" s="1929"/>
      <c r="Y7" s="1929"/>
      <c r="Z7" s="1929"/>
      <c r="AA7" s="1929"/>
      <c r="AB7" s="1929"/>
      <c r="AC7" s="1929"/>
      <c r="AD7" s="1929"/>
      <c r="AE7" s="1929"/>
      <c r="AF7" s="1929"/>
      <c r="AG7" s="1929"/>
      <c r="AH7" s="1929"/>
      <c r="AI7" s="1929"/>
      <c r="AJ7" s="1929"/>
      <c r="AK7" s="1929"/>
      <c r="AL7" s="1929"/>
      <c r="AM7" s="1929"/>
      <c r="AN7" s="1929"/>
      <c r="AO7" s="1929"/>
      <c r="AP7" s="1929"/>
      <c r="AQ7" s="1929"/>
      <c r="AR7" s="1929"/>
      <c r="AS7" s="1929"/>
      <c r="AT7" s="1929"/>
    </row>
    <row r="8" spans="1:46" s="2671" customFormat="1" ht="24" hidden="1" customHeight="1" x14ac:dyDescent="0.25">
      <c r="A8" s="2682">
        <v>40909</v>
      </c>
      <c r="B8" s="2683">
        <v>6382</v>
      </c>
      <c r="C8" s="2684">
        <v>4503</v>
      </c>
      <c r="D8" s="2684">
        <v>69112</v>
      </c>
      <c r="E8" s="2683">
        <v>79997</v>
      </c>
      <c r="F8" s="2684">
        <v>1425</v>
      </c>
      <c r="G8" s="2685">
        <v>0.2</v>
      </c>
      <c r="H8" s="2686">
        <f>E8+F8+G8</f>
        <v>81422.2</v>
      </c>
      <c r="I8" s="2686">
        <f>H8/29.1257</f>
        <v>2795.5448281071358</v>
      </c>
      <c r="J8" s="2687">
        <v>4.3</v>
      </c>
      <c r="K8" s="428"/>
      <c r="L8" s="1959"/>
      <c r="M8" s="1959"/>
      <c r="N8" s="428"/>
      <c r="O8" s="428"/>
      <c r="P8" s="428"/>
      <c r="Q8" s="2670"/>
      <c r="R8" s="428"/>
      <c r="S8" s="428"/>
      <c r="T8" s="2670"/>
      <c r="U8" s="428"/>
      <c r="V8" s="1698"/>
      <c r="W8" s="1698"/>
      <c r="X8" s="1698"/>
      <c r="Y8" s="1698"/>
      <c r="Z8" s="1698"/>
      <c r="AA8" s="1698"/>
      <c r="AB8" s="1698"/>
      <c r="AC8" s="1698"/>
      <c r="AD8" s="428"/>
      <c r="AE8" s="428"/>
      <c r="AF8" s="428"/>
      <c r="AG8" s="428"/>
      <c r="AH8" s="428"/>
      <c r="AI8" s="428"/>
      <c r="AJ8" s="428"/>
      <c r="AK8" s="428"/>
      <c r="AL8" s="428"/>
      <c r="AM8" s="428"/>
      <c r="AN8" s="428"/>
      <c r="AO8" s="428"/>
      <c r="AP8" s="428"/>
      <c r="AQ8" s="428"/>
      <c r="AR8" s="428"/>
      <c r="AS8" s="428"/>
      <c r="AT8" s="428"/>
    </row>
    <row r="9" spans="1:46" s="2671" customFormat="1" ht="24" hidden="1" customHeight="1" x14ac:dyDescent="0.25">
      <c r="A9" s="2682">
        <v>40940</v>
      </c>
      <c r="B9" s="2683">
        <v>6458</v>
      </c>
      <c r="C9" s="2684">
        <v>4467</v>
      </c>
      <c r="D9" s="2684">
        <v>68981</v>
      </c>
      <c r="E9" s="2683">
        <v>79906</v>
      </c>
      <c r="F9" s="2684">
        <v>1443</v>
      </c>
      <c r="G9" s="2685">
        <v>0.2</v>
      </c>
      <c r="H9" s="2686">
        <f>E9+F9+G9</f>
        <v>81349.2</v>
      </c>
      <c r="I9" s="2686">
        <f>H9/28.7562</f>
        <v>2828.9273269764431</v>
      </c>
      <c r="J9" s="2687">
        <v>4.3</v>
      </c>
      <c r="K9" s="428"/>
      <c r="L9" s="1959"/>
      <c r="M9" s="1959"/>
      <c r="N9" s="428"/>
      <c r="O9" s="428"/>
      <c r="P9" s="428"/>
      <c r="Q9" s="2670"/>
      <c r="R9" s="428"/>
      <c r="S9" s="428"/>
      <c r="T9" s="2670"/>
      <c r="U9" s="428"/>
      <c r="V9" s="1698"/>
      <c r="W9" s="1698"/>
      <c r="X9" s="1698"/>
      <c r="Y9" s="1698"/>
      <c r="Z9" s="1698"/>
      <c r="AA9" s="1698"/>
      <c r="AB9" s="428"/>
      <c r="AC9" s="428"/>
      <c r="AD9" s="428"/>
      <c r="AE9" s="428"/>
      <c r="AF9" s="428"/>
      <c r="AG9" s="428"/>
      <c r="AH9" s="428"/>
      <c r="AI9" s="428"/>
      <c r="AJ9" s="428"/>
      <c r="AK9" s="428"/>
      <c r="AL9" s="428"/>
      <c r="AM9" s="428"/>
      <c r="AN9" s="428"/>
      <c r="AO9" s="428"/>
      <c r="AP9" s="428"/>
      <c r="AQ9" s="428"/>
      <c r="AR9" s="428"/>
      <c r="AS9" s="428"/>
      <c r="AT9" s="428"/>
    </row>
    <row r="10" spans="1:46" s="2671" customFormat="1" ht="24" hidden="1" customHeight="1" x14ac:dyDescent="0.25">
      <c r="A10" s="2682">
        <v>40969</v>
      </c>
      <c r="B10" s="2683">
        <v>6040</v>
      </c>
      <c r="C10" s="2684">
        <v>4459</v>
      </c>
      <c r="D10" s="2684">
        <v>68870</v>
      </c>
      <c r="E10" s="2683">
        <v>79369</v>
      </c>
      <c r="F10" s="2684">
        <v>1452</v>
      </c>
      <c r="G10" s="2685">
        <v>0.1</v>
      </c>
      <c r="H10" s="2686">
        <f>E10+F10+G10</f>
        <v>80821.100000000006</v>
      </c>
      <c r="I10" s="2686">
        <v>2798.2</v>
      </c>
      <c r="J10" s="2687">
        <v>4.3</v>
      </c>
      <c r="K10" s="428"/>
      <c r="L10" s="1959"/>
      <c r="M10" s="1959"/>
      <c r="N10" s="428"/>
      <c r="O10" s="428"/>
      <c r="P10" s="428"/>
      <c r="Q10" s="2670"/>
      <c r="R10" s="428"/>
      <c r="S10" s="428"/>
      <c r="T10" s="2670"/>
      <c r="U10" s="428"/>
      <c r="V10" s="1698"/>
      <c r="W10" s="1698"/>
      <c r="X10" s="1698"/>
      <c r="Y10" s="1698"/>
      <c r="Z10" s="1698"/>
      <c r="AA10" s="1698"/>
      <c r="AB10" s="428"/>
      <c r="AC10" s="428"/>
      <c r="AD10" s="428"/>
      <c r="AE10" s="428"/>
      <c r="AF10" s="428"/>
      <c r="AG10" s="428"/>
      <c r="AH10" s="428"/>
      <c r="AI10" s="428"/>
      <c r="AJ10" s="428"/>
      <c r="AK10" s="428"/>
      <c r="AL10" s="428"/>
      <c r="AM10" s="428"/>
      <c r="AN10" s="428"/>
      <c r="AO10" s="428"/>
      <c r="AP10" s="428"/>
      <c r="AQ10" s="428"/>
      <c r="AR10" s="428"/>
      <c r="AS10" s="428"/>
      <c r="AT10" s="428"/>
    </row>
    <row r="11" spans="1:46" s="2671" customFormat="1" ht="24" hidden="1" customHeight="1" x14ac:dyDescent="0.25">
      <c r="A11" s="2682">
        <v>41000</v>
      </c>
      <c r="B11" s="2683">
        <v>6079</v>
      </c>
      <c r="C11" s="2684">
        <v>4495</v>
      </c>
      <c r="D11" s="2684">
        <v>68421</v>
      </c>
      <c r="E11" s="2683">
        <v>78995</v>
      </c>
      <c r="F11" s="2684">
        <v>1462</v>
      </c>
      <c r="G11" s="2685">
        <v>0.1</v>
      </c>
      <c r="H11" s="2686">
        <v>80457.100000000006</v>
      </c>
      <c r="I11" s="2686">
        <v>2771.4</v>
      </c>
      <c r="J11" s="2687">
        <v>4.3</v>
      </c>
      <c r="K11" s="428"/>
      <c r="L11" s="1959"/>
      <c r="M11" s="1959"/>
      <c r="N11" s="428"/>
      <c r="O11" s="428"/>
      <c r="P11" s="428"/>
      <c r="Q11" s="2670"/>
      <c r="R11" s="428"/>
      <c r="S11" s="428"/>
      <c r="T11" s="2670"/>
      <c r="U11" s="428"/>
      <c r="V11" s="1698"/>
      <c r="W11" s="1698"/>
      <c r="X11" s="1698"/>
      <c r="Y11" s="1698"/>
      <c r="Z11" s="1698"/>
      <c r="AA11" s="1698"/>
      <c r="AB11" s="428"/>
      <c r="AC11" s="428"/>
      <c r="AD11" s="428"/>
      <c r="AE11" s="428"/>
      <c r="AF11" s="428"/>
      <c r="AG11" s="428"/>
      <c r="AH11" s="428"/>
      <c r="AI11" s="428"/>
      <c r="AJ11" s="428"/>
      <c r="AK11" s="428"/>
      <c r="AL11" s="428"/>
      <c r="AM11" s="428"/>
      <c r="AN11" s="428"/>
      <c r="AO11" s="428"/>
      <c r="AP11" s="428"/>
      <c r="AQ11" s="428"/>
      <c r="AR11" s="428"/>
      <c r="AS11" s="428"/>
      <c r="AT11" s="428"/>
    </row>
    <row r="12" spans="1:46" s="2671" customFormat="1" ht="24" hidden="1" customHeight="1" x14ac:dyDescent="0.25">
      <c r="A12" s="2682">
        <v>41030</v>
      </c>
      <c r="B12" s="2683">
        <v>5875</v>
      </c>
      <c r="C12" s="2684">
        <v>4503</v>
      </c>
      <c r="D12" s="2684">
        <v>67703</v>
      </c>
      <c r="E12" s="2683">
        <v>78081</v>
      </c>
      <c r="F12" s="2684">
        <v>1463</v>
      </c>
      <c r="G12" s="2685">
        <v>0.2</v>
      </c>
      <c r="H12" s="2686">
        <f t="shared" ref="H12:H21" si="0">E12+F12+G12</f>
        <v>79544.2</v>
      </c>
      <c r="I12" s="2686">
        <v>2667.5</v>
      </c>
      <c r="J12" s="2687">
        <v>4.2</v>
      </c>
      <c r="K12" s="428"/>
      <c r="L12" s="1959"/>
      <c r="M12" s="1959"/>
      <c r="N12" s="428"/>
      <c r="O12" s="428"/>
      <c r="P12" s="428"/>
      <c r="Q12" s="2670"/>
      <c r="R12" s="428"/>
      <c r="S12" s="428"/>
      <c r="T12" s="2670"/>
      <c r="U12" s="428"/>
      <c r="V12" s="1698"/>
      <c r="W12" s="1698"/>
      <c r="X12" s="1698"/>
      <c r="Y12" s="1698"/>
      <c r="Z12" s="1698"/>
      <c r="AA12" s="1698"/>
      <c r="AB12" s="428"/>
      <c r="AC12" s="428"/>
      <c r="AD12" s="428"/>
      <c r="AE12" s="428"/>
      <c r="AF12" s="428"/>
      <c r="AG12" s="428"/>
      <c r="AH12" s="428"/>
      <c r="AI12" s="428"/>
      <c r="AJ12" s="428"/>
      <c r="AK12" s="428"/>
      <c r="AL12" s="428"/>
      <c r="AM12" s="428"/>
      <c r="AN12" s="428"/>
      <c r="AO12" s="428"/>
      <c r="AP12" s="428"/>
      <c r="AQ12" s="428"/>
      <c r="AR12" s="428"/>
      <c r="AS12" s="428"/>
      <c r="AT12" s="428"/>
    </row>
    <row r="13" spans="1:46" s="2671" customFormat="1" ht="28.5" hidden="1" customHeight="1" x14ac:dyDescent="0.25">
      <c r="A13" s="2682">
        <v>41061</v>
      </c>
      <c r="B13" s="2683">
        <v>6118</v>
      </c>
      <c r="C13" s="2684">
        <v>4676</v>
      </c>
      <c r="D13" s="2684">
        <v>74295</v>
      </c>
      <c r="E13" s="2683">
        <v>85089</v>
      </c>
      <c r="F13" s="2684">
        <v>1582</v>
      </c>
      <c r="G13" s="2685">
        <v>0.1</v>
      </c>
      <c r="H13" s="2686">
        <f t="shared" si="0"/>
        <v>86671.1</v>
      </c>
      <c r="I13" s="2686">
        <v>2798</v>
      </c>
      <c r="J13" s="2687">
        <v>4.5999999999999996</v>
      </c>
      <c r="K13" s="428"/>
      <c r="L13" s="1959"/>
      <c r="M13" s="1959"/>
      <c r="N13" s="428"/>
      <c r="O13" s="428"/>
      <c r="P13" s="428"/>
      <c r="Q13" s="2670"/>
      <c r="R13" s="428"/>
      <c r="S13" s="428"/>
      <c r="T13" s="2670"/>
      <c r="U13" s="428"/>
      <c r="V13" s="1698"/>
      <c r="W13" s="1698"/>
      <c r="X13" s="1698"/>
      <c r="Y13" s="1698"/>
      <c r="Z13" s="1698"/>
      <c r="AA13" s="1698"/>
      <c r="AB13" s="428"/>
      <c r="AC13" s="428"/>
      <c r="AD13" s="428"/>
      <c r="AE13" s="428"/>
      <c r="AF13" s="428"/>
      <c r="AG13" s="428"/>
      <c r="AH13" s="428"/>
      <c r="AI13" s="428"/>
      <c r="AJ13" s="428"/>
      <c r="AK13" s="428"/>
      <c r="AL13" s="428"/>
      <c r="AM13" s="428"/>
      <c r="AN13" s="428"/>
      <c r="AO13" s="428"/>
      <c r="AP13" s="428"/>
      <c r="AQ13" s="428"/>
      <c r="AR13" s="428"/>
      <c r="AS13" s="428"/>
      <c r="AT13" s="428"/>
    </row>
    <row r="14" spans="1:46" s="2671" customFormat="1" ht="24" hidden="1" customHeight="1" x14ac:dyDescent="0.25">
      <c r="A14" s="2682">
        <v>41091</v>
      </c>
      <c r="B14" s="2683">
        <v>6305</v>
      </c>
      <c r="C14" s="2684">
        <v>4654</v>
      </c>
      <c r="D14" s="2684">
        <v>75348</v>
      </c>
      <c r="E14" s="2683">
        <v>86307</v>
      </c>
      <c r="F14" s="2684">
        <v>1568</v>
      </c>
      <c r="G14" s="2685">
        <v>0.2</v>
      </c>
      <c r="H14" s="2686">
        <f t="shared" si="0"/>
        <v>87875.199999999997</v>
      </c>
      <c r="I14" s="2686">
        <v>2845.4</v>
      </c>
      <c r="J14" s="2687">
        <v>4.7</v>
      </c>
      <c r="K14" s="428"/>
      <c r="L14" s="1959"/>
      <c r="M14" s="1959"/>
      <c r="N14" s="428"/>
      <c r="O14" s="428"/>
      <c r="P14" s="428"/>
      <c r="Q14" s="2670"/>
      <c r="R14" s="428"/>
      <c r="S14" s="428"/>
      <c r="T14" s="2670"/>
      <c r="U14" s="428"/>
      <c r="V14" s="1698"/>
      <c r="W14" s="1698"/>
      <c r="X14" s="1698"/>
      <c r="Y14" s="1698"/>
      <c r="Z14" s="1698"/>
      <c r="AA14" s="1698"/>
      <c r="AB14" s="428"/>
      <c r="AC14" s="428"/>
      <c r="AD14" s="428"/>
      <c r="AE14" s="428"/>
      <c r="AF14" s="428"/>
      <c r="AG14" s="428"/>
      <c r="AH14" s="428"/>
      <c r="AI14" s="428"/>
      <c r="AJ14" s="428"/>
      <c r="AK14" s="428"/>
      <c r="AL14" s="428"/>
      <c r="AM14" s="428"/>
      <c r="AN14" s="428"/>
      <c r="AO14" s="428"/>
      <c r="AP14" s="428"/>
      <c r="AQ14" s="428"/>
      <c r="AR14" s="428"/>
      <c r="AS14" s="428"/>
      <c r="AT14" s="428"/>
    </row>
    <row r="15" spans="1:46" s="2671" customFormat="1" ht="24" hidden="1" customHeight="1" x14ac:dyDescent="0.25">
      <c r="A15" s="2682">
        <v>41122</v>
      </c>
      <c r="B15" s="2683">
        <v>6361</v>
      </c>
      <c r="C15" s="2684">
        <v>4631</v>
      </c>
      <c r="D15" s="2684">
        <v>75754</v>
      </c>
      <c r="E15" s="2683">
        <v>86746</v>
      </c>
      <c r="F15" s="2684">
        <v>1561</v>
      </c>
      <c r="G15" s="2685">
        <v>0.2</v>
      </c>
      <c r="H15" s="2686">
        <f t="shared" si="0"/>
        <v>88307.199999999997</v>
      </c>
      <c r="I15" s="2686">
        <v>2897.9</v>
      </c>
      <c r="J15" s="2687">
        <v>4.7</v>
      </c>
      <c r="K15" s="428"/>
      <c r="L15" s="1959"/>
      <c r="M15" s="1959"/>
      <c r="N15" s="428"/>
      <c r="O15" s="428"/>
      <c r="P15" s="428"/>
      <c r="Q15" s="2670"/>
      <c r="R15" s="428"/>
      <c r="S15" s="428"/>
      <c r="T15" s="2670"/>
      <c r="U15" s="428"/>
      <c r="V15" s="1698"/>
      <c r="W15" s="1698"/>
      <c r="X15" s="1698"/>
      <c r="Y15" s="1698"/>
      <c r="Z15" s="1698"/>
      <c r="AA15" s="1698"/>
      <c r="AB15" s="428"/>
      <c r="AC15" s="428"/>
      <c r="AD15" s="428"/>
      <c r="AE15" s="428"/>
      <c r="AF15" s="428"/>
      <c r="AG15" s="428"/>
      <c r="AH15" s="428"/>
      <c r="AI15" s="428"/>
      <c r="AJ15" s="428"/>
      <c r="AK15" s="428"/>
      <c r="AL15" s="428"/>
      <c r="AM15" s="428"/>
      <c r="AN15" s="428"/>
      <c r="AO15" s="428"/>
      <c r="AP15" s="428"/>
      <c r="AQ15" s="428"/>
      <c r="AR15" s="428"/>
      <c r="AS15" s="428"/>
      <c r="AT15" s="428"/>
    </row>
    <row r="16" spans="1:46" s="2671" customFormat="1" ht="24" hidden="1" customHeight="1" x14ac:dyDescent="0.25">
      <c r="A16" s="2682" t="s">
        <v>5386</v>
      </c>
      <c r="B16" s="2683">
        <v>6817</v>
      </c>
      <c r="C16" s="2684">
        <v>4685</v>
      </c>
      <c r="D16" s="2684">
        <v>76297</v>
      </c>
      <c r="E16" s="2683">
        <v>87799</v>
      </c>
      <c r="F16" s="2684">
        <v>1580</v>
      </c>
      <c r="G16" s="2685">
        <v>0.2</v>
      </c>
      <c r="H16" s="2686">
        <f t="shared" si="0"/>
        <v>89379.199999999997</v>
      </c>
      <c r="I16" s="2686">
        <v>2935.9</v>
      </c>
      <c r="J16" s="2687">
        <v>4.7</v>
      </c>
      <c r="K16" s="428"/>
      <c r="L16" s="1959"/>
      <c r="M16" s="1959"/>
      <c r="N16" s="428"/>
      <c r="O16" s="428"/>
      <c r="P16" s="428"/>
      <c r="Q16" s="2670"/>
      <c r="R16" s="428"/>
      <c r="S16" s="428"/>
      <c r="T16" s="2670"/>
      <c r="U16" s="428"/>
      <c r="V16" s="1698"/>
      <c r="W16" s="1698"/>
      <c r="X16" s="1698"/>
      <c r="Y16" s="1698"/>
      <c r="Z16" s="1698"/>
      <c r="AA16" s="1698"/>
      <c r="AB16" s="428"/>
      <c r="AC16" s="428"/>
      <c r="AD16" s="428"/>
      <c r="AE16" s="428"/>
      <c r="AF16" s="428"/>
      <c r="AG16" s="428"/>
      <c r="AH16" s="428"/>
      <c r="AI16" s="428"/>
      <c r="AJ16" s="428"/>
      <c r="AK16" s="428"/>
      <c r="AL16" s="428"/>
      <c r="AM16" s="428"/>
      <c r="AN16" s="428"/>
      <c r="AO16" s="428"/>
      <c r="AP16" s="428"/>
      <c r="AQ16" s="428"/>
      <c r="AR16" s="428"/>
      <c r="AS16" s="428"/>
      <c r="AT16" s="428"/>
    </row>
    <row r="17" spans="1:46" s="2671" customFormat="1" ht="24" hidden="1" customHeight="1" x14ac:dyDescent="0.25">
      <c r="A17" s="2682">
        <v>41183</v>
      </c>
      <c r="B17" s="2683">
        <v>6689</v>
      </c>
      <c r="C17" s="2684">
        <v>4761</v>
      </c>
      <c r="D17" s="2684">
        <v>76522</v>
      </c>
      <c r="E17" s="2683">
        <v>87972</v>
      </c>
      <c r="F17" s="2684">
        <v>1606</v>
      </c>
      <c r="G17" s="2685">
        <v>0.1</v>
      </c>
      <c r="H17" s="2686">
        <f t="shared" si="0"/>
        <v>89578.1</v>
      </c>
      <c r="I17" s="2686">
        <v>2891.8</v>
      </c>
      <c r="J17" s="2687">
        <v>4.7</v>
      </c>
      <c r="K17" s="428"/>
      <c r="L17" s="1959"/>
      <c r="M17" s="1959"/>
      <c r="N17" s="428"/>
      <c r="O17" s="428"/>
      <c r="P17" s="428"/>
      <c r="Q17" s="2670"/>
      <c r="R17" s="428"/>
      <c r="S17" s="428"/>
      <c r="T17" s="2670"/>
      <c r="U17" s="428"/>
      <c r="V17" s="1698"/>
      <c r="W17" s="1698"/>
      <c r="X17" s="1698"/>
      <c r="Y17" s="1698"/>
      <c r="Z17" s="1698"/>
      <c r="AA17" s="1698"/>
      <c r="AB17" s="428"/>
      <c r="AC17" s="428"/>
      <c r="AD17" s="428"/>
      <c r="AE17" s="428"/>
      <c r="AF17" s="428"/>
      <c r="AG17" s="428"/>
      <c r="AH17" s="428"/>
      <c r="AI17" s="428"/>
      <c r="AJ17" s="428"/>
      <c r="AK17" s="428"/>
      <c r="AL17" s="428"/>
      <c r="AM17" s="428"/>
      <c r="AN17" s="428"/>
      <c r="AO17" s="428"/>
      <c r="AP17" s="428"/>
      <c r="AQ17" s="428"/>
      <c r="AR17" s="428"/>
      <c r="AS17" s="428"/>
      <c r="AT17" s="428"/>
    </row>
    <row r="18" spans="1:46" s="2671" customFormat="1" ht="24" hidden="1" customHeight="1" x14ac:dyDescent="0.25">
      <c r="A18" s="2682">
        <v>41214</v>
      </c>
      <c r="B18" s="2683">
        <v>6694</v>
      </c>
      <c r="C18" s="2684">
        <v>4714</v>
      </c>
      <c r="D18" s="2684">
        <v>78955</v>
      </c>
      <c r="E18" s="2683">
        <v>90363</v>
      </c>
      <c r="F18" s="2684">
        <v>1588</v>
      </c>
      <c r="G18" s="2685">
        <v>0.2</v>
      </c>
      <c r="H18" s="2686">
        <f t="shared" si="0"/>
        <v>91951.2</v>
      </c>
      <c r="I18" s="2686">
        <v>2990.7</v>
      </c>
      <c r="J18" s="2687">
        <v>4.9000000000000004</v>
      </c>
      <c r="K18" s="428"/>
      <c r="L18" s="1959"/>
      <c r="M18" s="1959"/>
      <c r="N18" s="428"/>
      <c r="O18" s="428"/>
      <c r="P18" s="428"/>
      <c r="Q18" s="2670"/>
      <c r="R18" s="428"/>
      <c r="S18" s="428"/>
      <c r="T18" s="2670"/>
      <c r="U18" s="428"/>
      <c r="V18" s="1698"/>
      <c r="W18" s="1698"/>
      <c r="X18" s="1698"/>
      <c r="Y18" s="1698"/>
      <c r="Z18" s="1698"/>
      <c r="AA18" s="1698"/>
      <c r="AB18" s="428"/>
      <c r="AC18" s="428"/>
      <c r="AD18" s="428"/>
      <c r="AE18" s="428"/>
      <c r="AF18" s="428"/>
      <c r="AG18" s="428"/>
      <c r="AH18" s="428"/>
      <c r="AI18" s="428"/>
      <c r="AJ18" s="428"/>
      <c r="AK18" s="428"/>
      <c r="AL18" s="428"/>
      <c r="AM18" s="428"/>
      <c r="AN18" s="428"/>
      <c r="AO18" s="428"/>
      <c r="AP18" s="428"/>
      <c r="AQ18" s="428"/>
      <c r="AR18" s="428"/>
      <c r="AS18" s="428"/>
      <c r="AT18" s="428"/>
    </row>
    <row r="19" spans="1:46" s="2671" customFormat="1" ht="24" hidden="1" customHeight="1" x14ac:dyDescent="0.25">
      <c r="A19" s="2682" t="s">
        <v>5387</v>
      </c>
      <c r="B19" s="2683">
        <v>6399</v>
      </c>
      <c r="C19" s="2684">
        <v>4688</v>
      </c>
      <c r="D19" s="2684">
        <v>80322</v>
      </c>
      <c r="E19" s="2683">
        <v>91409</v>
      </c>
      <c r="F19" s="2684">
        <v>1579</v>
      </c>
      <c r="G19" s="2685">
        <v>0.2</v>
      </c>
      <c r="H19" s="2686">
        <f t="shared" si="0"/>
        <v>92988.2</v>
      </c>
      <c r="I19" s="2686">
        <v>3046.3</v>
      </c>
      <c r="J19" s="2687">
        <v>4.9000000000000004</v>
      </c>
      <c r="K19" s="2670"/>
      <c r="L19" s="1959"/>
      <c r="M19" s="1959"/>
      <c r="N19" s="428"/>
      <c r="O19" s="428"/>
      <c r="P19" s="428"/>
      <c r="Q19" s="2670"/>
      <c r="R19" s="428"/>
      <c r="S19" s="428"/>
      <c r="T19" s="2670"/>
      <c r="U19" s="428"/>
      <c r="V19" s="1698"/>
      <c r="W19" s="1698"/>
      <c r="X19" s="1698"/>
      <c r="Y19" s="1698"/>
      <c r="Z19" s="1698"/>
      <c r="AA19" s="1698"/>
      <c r="AB19" s="428"/>
      <c r="AC19" s="428"/>
      <c r="AD19" s="428"/>
      <c r="AE19" s="428"/>
      <c r="AF19" s="428"/>
      <c r="AG19" s="428"/>
      <c r="AH19" s="428"/>
      <c r="AI19" s="428"/>
      <c r="AJ19" s="428"/>
      <c r="AK19" s="428"/>
      <c r="AL19" s="428"/>
      <c r="AM19" s="428"/>
      <c r="AN19" s="428"/>
      <c r="AO19" s="428"/>
      <c r="AP19" s="428"/>
      <c r="AQ19" s="428"/>
      <c r="AR19" s="428"/>
      <c r="AS19" s="428"/>
      <c r="AT19" s="428"/>
    </row>
    <row r="20" spans="1:46" s="2671" customFormat="1" ht="24" hidden="1" customHeight="1" x14ac:dyDescent="0.25">
      <c r="A20" s="2682" t="s">
        <v>5388</v>
      </c>
      <c r="B20" s="2683">
        <v>6410</v>
      </c>
      <c r="C20" s="2684">
        <v>4681</v>
      </c>
      <c r="D20" s="2684">
        <v>82858</v>
      </c>
      <c r="E20" s="2683">
        <v>93949</v>
      </c>
      <c r="F20" s="2684">
        <v>1577</v>
      </c>
      <c r="G20" s="2685">
        <v>0.1</v>
      </c>
      <c r="H20" s="2686">
        <f t="shared" si="0"/>
        <v>95526.1</v>
      </c>
      <c r="I20" s="2686">
        <v>3142.2</v>
      </c>
      <c r="J20" s="2687">
        <v>5.0835866301836425</v>
      </c>
      <c r="K20" s="428"/>
      <c r="L20" s="1698"/>
      <c r="M20" s="1959"/>
      <c r="N20" s="2670"/>
      <c r="O20" s="428"/>
      <c r="P20" s="428"/>
      <c r="Q20" s="2670"/>
      <c r="R20" s="428"/>
      <c r="S20" s="428"/>
      <c r="T20" s="2670"/>
      <c r="U20" s="428"/>
      <c r="V20" s="1698"/>
      <c r="W20" s="1698"/>
      <c r="X20" s="1698"/>
      <c r="Y20" s="1698"/>
      <c r="Z20" s="1698"/>
      <c r="AA20" s="1698"/>
      <c r="AB20" s="428"/>
      <c r="AC20" s="428"/>
      <c r="AD20" s="428"/>
      <c r="AE20" s="428"/>
      <c r="AF20" s="428"/>
      <c r="AG20" s="428"/>
      <c r="AH20" s="428"/>
      <c r="AI20" s="428"/>
      <c r="AJ20" s="428"/>
      <c r="AK20" s="428"/>
      <c r="AL20" s="428"/>
      <c r="AM20" s="428"/>
      <c r="AN20" s="428"/>
      <c r="AO20" s="428"/>
      <c r="AP20" s="428"/>
      <c r="AQ20" s="428"/>
      <c r="AR20" s="428"/>
      <c r="AS20" s="428"/>
      <c r="AT20" s="428"/>
    </row>
    <row r="21" spans="1:46" s="2671" customFormat="1" ht="24" hidden="1" customHeight="1" x14ac:dyDescent="0.25">
      <c r="A21" s="2688" t="s">
        <v>5389</v>
      </c>
      <c r="B21" s="2683">
        <v>6195</v>
      </c>
      <c r="C21" s="2684">
        <v>4664</v>
      </c>
      <c r="D21" s="2684">
        <v>82523</v>
      </c>
      <c r="E21" s="2683">
        <v>93382</v>
      </c>
      <c r="F21" s="2684">
        <v>1571</v>
      </c>
      <c r="G21" s="2685">
        <v>0.1</v>
      </c>
      <c r="H21" s="2686">
        <f t="shared" si="0"/>
        <v>94953.1</v>
      </c>
      <c r="I21" s="2686">
        <v>3081</v>
      </c>
      <c r="J21" s="2687">
        <v>5.05309344414239</v>
      </c>
      <c r="K21" s="2670"/>
      <c r="L21" s="1698"/>
      <c r="M21" s="1959"/>
      <c r="N21" s="2670"/>
      <c r="O21" s="428"/>
      <c r="P21" s="428"/>
      <c r="Q21" s="2670"/>
      <c r="R21" s="428"/>
      <c r="S21" s="428"/>
      <c r="T21" s="2670"/>
      <c r="U21" s="428"/>
      <c r="V21" s="1698"/>
      <c r="W21" s="1698"/>
      <c r="X21" s="1698"/>
      <c r="Y21" s="1698"/>
      <c r="Z21" s="1698"/>
      <c r="AA21" s="1698"/>
      <c r="AB21" s="428"/>
      <c r="AC21" s="428"/>
      <c r="AD21" s="428"/>
      <c r="AE21" s="428"/>
      <c r="AF21" s="428"/>
      <c r="AG21" s="428"/>
      <c r="AH21" s="428"/>
      <c r="AI21" s="428"/>
      <c r="AJ21" s="428"/>
      <c r="AK21" s="428"/>
      <c r="AL21" s="428"/>
      <c r="AM21" s="428"/>
      <c r="AN21" s="428"/>
      <c r="AO21" s="428"/>
      <c r="AP21" s="428"/>
      <c r="AQ21" s="428"/>
      <c r="AR21" s="428"/>
      <c r="AS21" s="428"/>
      <c r="AT21" s="428"/>
    </row>
    <row r="22" spans="1:46" s="2671" customFormat="1" ht="24" hidden="1" customHeight="1" x14ac:dyDescent="0.25">
      <c r="A22" s="2688" t="s">
        <v>710</v>
      </c>
      <c r="B22" s="2683">
        <v>6263</v>
      </c>
      <c r="C22" s="2684">
        <v>4664</v>
      </c>
      <c r="D22" s="2689">
        <v>85650</v>
      </c>
      <c r="E22" s="2690">
        <v>96577</v>
      </c>
      <c r="F22" s="2689">
        <v>1572</v>
      </c>
      <c r="G22" s="2690">
        <v>0.2</v>
      </c>
      <c r="H22" s="2686">
        <v>98149.2</v>
      </c>
      <c r="I22" s="2686">
        <v>3150.3514684641309</v>
      </c>
      <c r="J22" s="2687">
        <v>5.223179433507914</v>
      </c>
      <c r="K22" s="2670"/>
      <c r="L22" s="1698"/>
      <c r="M22" s="1959"/>
      <c r="N22" s="2670"/>
      <c r="O22" s="428"/>
      <c r="P22" s="428"/>
      <c r="Q22" s="2670"/>
      <c r="R22" s="428"/>
      <c r="S22" s="428"/>
      <c r="T22" s="2670"/>
      <c r="U22" s="428"/>
      <c r="V22" s="1698"/>
      <c r="W22" s="1698"/>
      <c r="X22" s="1698"/>
      <c r="Y22" s="1698"/>
      <c r="Z22" s="1698"/>
      <c r="AA22" s="1698"/>
      <c r="AB22" s="428"/>
      <c r="AC22" s="428"/>
      <c r="AD22" s="428"/>
      <c r="AE22" s="428"/>
      <c r="AF22" s="428"/>
      <c r="AG22" s="428"/>
      <c r="AH22" s="428"/>
      <c r="AI22" s="428"/>
      <c r="AJ22" s="428"/>
      <c r="AK22" s="428"/>
      <c r="AL22" s="428"/>
      <c r="AM22" s="428"/>
      <c r="AN22" s="428"/>
      <c r="AO22" s="428"/>
      <c r="AP22" s="428"/>
      <c r="AQ22" s="428"/>
      <c r="AR22" s="428"/>
      <c r="AS22" s="428"/>
      <c r="AT22" s="428"/>
    </row>
    <row r="23" spans="1:46" s="2671" customFormat="1" ht="24" hidden="1" customHeight="1" x14ac:dyDescent="0.25">
      <c r="A23" s="2688" t="s">
        <v>711</v>
      </c>
      <c r="B23" s="2683">
        <v>5743</v>
      </c>
      <c r="C23" s="2684">
        <v>4673</v>
      </c>
      <c r="D23" s="2684">
        <v>85290</v>
      </c>
      <c r="E23" s="2683">
        <v>95706</v>
      </c>
      <c r="F23" s="2684">
        <v>1573</v>
      </c>
      <c r="G23" s="2685">
        <v>0.1</v>
      </c>
      <c r="H23" s="2686">
        <v>97279.1</v>
      </c>
      <c r="I23" s="2686">
        <v>3140.1931004206117</v>
      </c>
      <c r="J23" s="2687">
        <v>5.1768755571126377</v>
      </c>
      <c r="K23" s="2670"/>
      <c r="L23" s="1698"/>
      <c r="M23" s="1959"/>
      <c r="N23" s="2670"/>
      <c r="O23" s="428"/>
      <c r="P23" s="428"/>
      <c r="Q23" s="2670"/>
      <c r="R23" s="428"/>
      <c r="S23" s="428"/>
      <c r="T23" s="2670"/>
      <c r="U23" s="428"/>
      <c r="V23" s="1698"/>
      <c r="W23" s="1698"/>
      <c r="X23" s="1698"/>
      <c r="Y23" s="1698"/>
      <c r="Z23" s="1698"/>
      <c r="AA23" s="1698"/>
      <c r="AB23" s="428"/>
      <c r="AC23" s="428"/>
      <c r="AD23" s="428"/>
      <c r="AE23" s="428"/>
      <c r="AF23" s="428"/>
      <c r="AG23" s="428"/>
      <c r="AH23" s="428"/>
      <c r="AI23" s="428"/>
      <c r="AJ23" s="428"/>
      <c r="AK23" s="428"/>
      <c r="AL23" s="428"/>
      <c r="AM23" s="428"/>
      <c r="AN23" s="428"/>
      <c r="AO23" s="428"/>
      <c r="AP23" s="428"/>
      <c r="AQ23" s="428"/>
      <c r="AR23" s="428"/>
      <c r="AS23" s="428"/>
      <c r="AT23" s="428"/>
    </row>
    <row r="24" spans="1:46" s="2671" customFormat="1" ht="24" hidden="1" customHeight="1" x14ac:dyDescent="0.25">
      <c r="A24" s="2688" t="s">
        <v>5390</v>
      </c>
      <c r="B24" s="2691">
        <v>5542</v>
      </c>
      <c r="C24" s="2692">
        <v>4651</v>
      </c>
      <c r="D24" s="2692">
        <v>93693</v>
      </c>
      <c r="E24" s="2691">
        <v>103886</v>
      </c>
      <c r="F24" s="2692">
        <v>1568</v>
      </c>
      <c r="G24" s="2693">
        <v>0.1</v>
      </c>
      <c r="H24" s="2686">
        <f t="shared" ref="H24:H36" si="1">E24+F24+G24</f>
        <v>105454.1</v>
      </c>
      <c r="I24" s="2694">
        <v>3391.5</v>
      </c>
      <c r="J24" s="2687">
        <v>5.6119223213137444</v>
      </c>
      <c r="K24" s="1950"/>
      <c r="L24" s="1698"/>
      <c r="M24" s="1959"/>
      <c r="N24" s="2670"/>
      <c r="O24" s="428"/>
      <c r="P24" s="428"/>
      <c r="Q24" s="2670"/>
      <c r="R24" s="428"/>
      <c r="S24" s="428"/>
      <c r="T24" s="2670"/>
      <c r="U24" s="428"/>
      <c r="V24" s="1698"/>
      <c r="W24" s="1698"/>
      <c r="X24" s="1698"/>
      <c r="Y24" s="1698"/>
      <c r="Z24" s="1698"/>
      <c r="AA24" s="1698"/>
      <c r="AB24" s="428"/>
      <c r="AC24" s="428"/>
      <c r="AD24" s="428"/>
      <c r="AE24" s="428"/>
      <c r="AF24" s="428"/>
      <c r="AG24" s="428"/>
      <c r="AH24" s="428"/>
      <c r="AI24" s="428"/>
      <c r="AJ24" s="428"/>
      <c r="AK24" s="428"/>
      <c r="AL24" s="428"/>
      <c r="AM24" s="428"/>
      <c r="AN24" s="428"/>
      <c r="AO24" s="428"/>
      <c r="AP24" s="428"/>
      <c r="AQ24" s="428"/>
      <c r="AR24" s="428"/>
      <c r="AS24" s="428"/>
      <c r="AT24" s="428"/>
    </row>
    <row r="25" spans="1:46" s="2671" customFormat="1" ht="24" hidden="1" customHeight="1" x14ac:dyDescent="0.25">
      <c r="A25" s="2688" t="s">
        <v>5391</v>
      </c>
      <c r="B25" s="2691">
        <v>4699</v>
      </c>
      <c r="C25" s="2692">
        <v>4662</v>
      </c>
      <c r="D25" s="2692">
        <v>94063</v>
      </c>
      <c r="E25" s="2691">
        <v>103424</v>
      </c>
      <c r="F25" s="2692">
        <v>1616</v>
      </c>
      <c r="G25" s="2693">
        <v>0.1</v>
      </c>
      <c r="H25" s="2686">
        <f t="shared" si="1"/>
        <v>105040.1</v>
      </c>
      <c r="I25" s="2694">
        <v>3386.9</v>
      </c>
      <c r="J25" s="2687">
        <v>5.6</v>
      </c>
      <c r="K25" s="1950"/>
      <c r="L25" s="1698"/>
      <c r="M25" s="1959"/>
      <c r="N25" s="2670"/>
      <c r="O25" s="428"/>
      <c r="P25" s="428"/>
      <c r="Q25" s="2670"/>
      <c r="R25" s="428"/>
      <c r="S25" s="428"/>
      <c r="T25" s="2670"/>
      <c r="U25" s="428"/>
      <c r="V25" s="1698"/>
      <c r="W25" s="1698"/>
      <c r="X25" s="1698"/>
      <c r="Y25" s="1698"/>
      <c r="Z25" s="1698"/>
      <c r="AA25" s="1698"/>
      <c r="AB25" s="428"/>
      <c r="AC25" s="428"/>
      <c r="AD25" s="428"/>
      <c r="AE25" s="428"/>
      <c r="AF25" s="428"/>
      <c r="AG25" s="428"/>
      <c r="AH25" s="428"/>
      <c r="AI25" s="428"/>
      <c r="AJ25" s="428"/>
      <c r="AK25" s="428"/>
      <c r="AL25" s="428"/>
      <c r="AM25" s="428"/>
      <c r="AN25" s="428"/>
      <c r="AO25" s="428"/>
      <c r="AP25" s="428"/>
      <c r="AQ25" s="428"/>
      <c r="AR25" s="428"/>
      <c r="AS25" s="428"/>
      <c r="AT25" s="428"/>
    </row>
    <row r="26" spans="1:46" s="2671" customFormat="1" ht="24" hidden="1" customHeight="1" x14ac:dyDescent="0.25">
      <c r="A26" s="2688" t="s">
        <v>5392</v>
      </c>
      <c r="B26" s="2691">
        <v>5165</v>
      </c>
      <c r="C26" s="2692">
        <v>4662</v>
      </c>
      <c r="D26" s="2692">
        <v>90668</v>
      </c>
      <c r="E26" s="2691">
        <v>100495</v>
      </c>
      <c r="F26" s="2692">
        <v>1619</v>
      </c>
      <c r="G26" s="2693">
        <v>0.1</v>
      </c>
      <c r="H26" s="2686">
        <f t="shared" si="1"/>
        <v>102114.1</v>
      </c>
      <c r="I26" s="2694">
        <v>3316.3</v>
      </c>
      <c r="J26" s="2687">
        <v>5.43417844456369</v>
      </c>
      <c r="K26" s="1950"/>
      <c r="L26" s="1698"/>
      <c r="M26" s="1959"/>
      <c r="N26" s="2670"/>
      <c r="O26" s="428"/>
      <c r="P26" s="428"/>
      <c r="Q26" s="2670"/>
      <c r="R26" s="428"/>
      <c r="S26" s="428"/>
      <c r="T26" s="2670"/>
      <c r="U26" s="428"/>
      <c r="V26" s="1698"/>
      <c r="W26" s="1698"/>
      <c r="X26" s="1698"/>
      <c r="Y26" s="1698"/>
      <c r="Z26" s="1698"/>
      <c r="AA26" s="1698"/>
      <c r="AB26" s="428"/>
      <c r="AC26" s="428"/>
      <c r="AD26" s="428"/>
      <c r="AE26" s="428"/>
      <c r="AF26" s="428"/>
      <c r="AG26" s="428"/>
      <c r="AH26" s="428"/>
      <c r="AI26" s="428"/>
      <c r="AJ26" s="428"/>
      <c r="AK26" s="428"/>
      <c r="AL26" s="428"/>
      <c r="AM26" s="428"/>
      <c r="AN26" s="428"/>
      <c r="AO26" s="428"/>
      <c r="AP26" s="428"/>
      <c r="AQ26" s="428"/>
      <c r="AR26" s="428"/>
      <c r="AS26" s="428"/>
      <c r="AT26" s="428"/>
    </row>
    <row r="27" spans="1:46" s="2671" customFormat="1" ht="24" hidden="1" customHeight="1" x14ac:dyDescent="0.25">
      <c r="A27" s="2688" t="s">
        <v>5393</v>
      </c>
      <c r="B27" s="2691">
        <v>5407</v>
      </c>
      <c r="C27" s="2692">
        <v>4667</v>
      </c>
      <c r="D27" s="2692">
        <v>89022</v>
      </c>
      <c r="E27" s="2691">
        <v>99096</v>
      </c>
      <c r="F27" s="2692">
        <v>1620</v>
      </c>
      <c r="G27" s="2693">
        <v>0.1</v>
      </c>
      <c r="H27" s="2686">
        <f t="shared" si="1"/>
        <v>100716.1</v>
      </c>
      <c r="I27" s="2694">
        <v>3271.5</v>
      </c>
      <c r="J27" s="2687">
        <v>5.359781456630583</v>
      </c>
      <c r="K27" s="1950"/>
      <c r="L27" s="1698"/>
      <c r="M27" s="1959"/>
      <c r="N27" s="2670"/>
      <c r="O27" s="428"/>
      <c r="P27" s="428"/>
      <c r="Q27" s="2670"/>
      <c r="R27" s="428"/>
      <c r="S27" s="428"/>
      <c r="T27" s="2670"/>
      <c r="U27" s="428"/>
      <c r="V27" s="1698"/>
      <c r="W27" s="1698"/>
      <c r="X27" s="1698"/>
      <c r="Y27" s="1698"/>
      <c r="Z27" s="1698"/>
      <c r="AA27" s="1698"/>
      <c r="AB27" s="428"/>
      <c r="AC27" s="428"/>
      <c r="AD27" s="428"/>
      <c r="AE27" s="428"/>
      <c r="AF27" s="428"/>
      <c r="AG27" s="428"/>
      <c r="AH27" s="428"/>
      <c r="AI27" s="428"/>
      <c r="AJ27" s="428"/>
      <c r="AK27" s="428"/>
      <c r="AL27" s="428"/>
      <c r="AM27" s="428"/>
      <c r="AN27" s="428"/>
      <c r="AO27" s="428"/>
      <c r="AP27" s="428"/>
      <c r="AQ27" s="428"/>
      <c r="AR27" s="428"/>
      <c r="AS27" s="428"/>
      <c r="AT27" s="428"/>
    </row>
    <row r="28" spans="1:46" s="2671" customFormat="1" ht="24" hidden="1" customHeight="1" x14ac:dyDescent="0.25">
      <c r="A28" s="2688" t="s">
        <v>5394</v>
      </c>
      <c r="B28" s="2691">
        <v>5140</v>
      </c>
      <c r="C28" s="2692">
        <v>4667</v>
      </c>
      <c r="D28" s="2692">
        <v>90922</v>
      </c>
      <c r="E28" s="2691">
        <v>100729</v>
      </c>
      <c r="F28" s="2692">
        <v>1717</v>
      </c>
      <c r="G28" s="2693">
        <v>0.1</v>
      </c>
      <c r="H28" s="2686">
        <f t="shared" si="1"/>
        <v>102446.1</v>
      </c>
      <c r="I28" s="2694">
        <f>H28/30.4674</f>
        <v>3362.4825223025268</v>
      </c>
      <c r="J28" s="2687">
        <v>5.4518463987795638</v>
      </c>
      <c r="K28" s="2670"/>
      <c r="L28" s="1698"/>
      <c r="M28" s="1959"/>
      <c r="N28" s="2670"/>
      <c r="O28" s="428"/>
      <c r="P28" s="428"/>
      <c r="Q28" s="2670"/>
      <c r="R28" s="428"/>
      <c r="S28" s="428"/>
      <c r="T28" s="2670"/>
      <c r="U28" s="428"/>
      <c r="V28" s="1698"/>
      <c r="W28" s="1698"/>
      <c r="X28" s="1698"/>
      <c r="Y28" s="1698"/>
      <c r="Z28" s="1698"/>
      <c r="AA28" s="1698"/>
      <c r="AB28" s="428"/>
      <c r="AC28" s="428"/>
      <c r="AD28" s="428"/>
      <c r="AE28" s="428"/>
      <c r="AF28" s="428"/>
      <c r="AG28" s="428"/>
      <c r="AH28" s="428"/>
      <c r="AI28" s="428"/>
      <c r="AJ28" s="428"/>
      <c r="AK28" s="428"/>
      <c r="AL28" s="428"/>
      <c r="AM28" s="428"/>
      <c r="AN28" s="428"/>
      <c r="AO28" s="428"/>
      <c r="AP28" s="428"/>
      <c r="AQ28" s="428"/>
      <c r="AR28" s="428"/>
      <c r="AS28" s="428"/>
      <c r="AT28" s="428"/>
    </row>
    <row r="29" spans="1:46" s="2671" customFormat="1" ht="24" hidden="1" customHeight="1" x14ac:dyDescent="0.25">
      <c r="A29" s="2688" t="s">
        <v>5395</v>
      </c>
      <c r="B29" s="2691">
        <v>5043</v>
      </c>
      <c r="C29" s="2692">
        <v>4671</v>
      </c>
      <c r="D29" s="2692">
        <v>90302</v>
      </c>
      <c r="E29" s="2691">
        <v>100016</v>
      </c>
      <c r="F29" s="2692">
        <v>1698</v>
      </c>
      <c r="G29" s="2693">
        <v>0.1</v>
      </c>
      <c r="H29" s="2686">
        <f t="shared" si="1"/>
        <v>101714.1</v>
      </c>
      <c r="I29" s="2694">
        <f>H29/30.0499</f>
        <v>3384.8398829946191</v>
      </c>
      <c r="J29" s="2687">
        <v>5.4128917527373357</v>
      </c>
      <c r="K29" s="2670"/>
      <c r="L29" s="1698"/>
      <c r="M29" s="1959"/>
      <c r="N29" s="2670"/>
      <c r="O29" s="428"/>
      <c r="P29" s="428"/>
      <c r="Q29" s="2670"/>
      <c r="R29" s="428"/>
      <c r="S29" s="428"/>
      <c r="T29" s="2670"/>
      <c r="U29" s="428"/>
      <c r="V29" s="1698"/>
      <c r="W29" s="1698"/>
      <c r="X29" s="1698"/>
      <c r="Y29" s="1698"/>
      <c r="Z29" s="1698"/>
      <c r="AA29" s="1698"/>
      <c r="AB29" s="428"/>
      <c r="AC29" s="428"/>
      <c r="AD29" s="428"/>
      <c r="AE29" s="428"/>
      <c r="AF29" s="428"/>
      <c r="AG29" s="428"/>
      <c r="AH29" s="428"/>
      <c r="AI29" s="428"/>
      <c r="AJ29" s="428"/>
      <c r="AK29" s="428"/>
      <c r="AL29" s="428"/>
      <c r="AM29" s="428"/>
      <c r="AN29" s="428"/>
      <c r="AO29" s="428"/>
      <c r="AP29" s="428"/>
      <c r="AQ29" s="428"/>
      <c r="AR29" s="428"/>
      <c r="AS29" s="428"/>
      <c r="AT29" s="428"/>
    </row>
    <row r="30" spans="1:46" s="2671" customFormat="1" ht="35.25" hidden="1" customHeight="1" x14ac:dyDescent="0.25">
      <c r="A30" s="2688" t="s">
        <v>5396</v>
      </c>
      <c r="B30" s="2691">
        <v>4757</v>
      </c>
      <c r="C30" s="2692">
        <v>4650</v>
      </c>
      <c r="D30" s="2692">
        <v>89619</v>
      </c>
      <c r="E30" s="2691">
        <v>99026</v>
      </c>
      <c r="F30" s="2692">
        <v>1761</v>
      </c>
      <c r="G30" s="2693">
        <v>0.1</v>
      </c>
      <c r="H30" s="2686">
        <f t="shared" si="1"/>
        <v>100787.1</v>
      </c>
      <c r="I30" s="2694">
        <f>H30/30.2987</f>
        <v>3326.4496496549359</v>
      </c>
      <c r="J30" s="2687">
        <v>5.3635598444297612</v>
      </c>
      <c r="K30" s="2670"/>
      <c r="L30" s="1698"/>
      <c r="M30" s="1959"/>
      <c r="N30" s="2670"/>
      <c r="O30" s="428"/>
      <c r="P30" s="428"/>
      <c r="Q30" s="2670"/>
      <c r="R30" s="428"/>
      <c r="S30" s="428"/>
      <c r="T30" s="2670"/>
      <c r="U30" s="428"/>
      <c r="V30" s="1698"/>
      <c r="W30" s="1698"/>
      <c r="X30" s="1698"/>
      <c r="Y30" s="1698"/>
      <c r="Z30" s="1698"/>
      <c r="AA30" s="1698"/>
      <c r="AB30" s="428"/>
      <c r="AC30" s="428"/>
      <c r="AD30" s="428"/>
      <c r="AE30" s="428"/>
      <c r="AF30" s="428"/>
      <c r="AG30" s="428"/>
      <c r="AH30" s="428"/>
      <c r="AI30" s="428"/>
      <c r="AJ30" s="428"/>
      <c r="AK30" s="428"/>
      <c r="AL30" s="428"/>
      <c r="AM30" s="428"/>
      <c r="AN30" s="428"/>
      <c r="AO30" s="428"/>
      <c r="AP30" s="428"/>
      <c r="AQ30" s="428"/>
      <c r="AR30" s="428"/>
      <c r="AS30" s="428"/>
      <c r="AT30" s="428"/>
    </row>
    <row r="31" spans="1:46" s="2671" customFormat="1" ht="24" hidden="1" customHeight="1" x14ac:dyDescent="0.25">
      <c r="A31" s="2695" t="s">
        <v>5397</v>
      </c>
      <c r="B31" s="2696">
        <v>4536</v>
      </c>
      <c r="C31" s="2696">
        <v>4630</v>
      </c>
      <c r="D31" s="2696">
        <v>94092</v>
      </c>
      <c r="E31" s="2697">
        <v>103258</v>
      </c>
      <c r="F31" s="2696">
        <v>1751</v>
      </c>
      <c r="G31" s="2698">
        <v>0.1</v>
      </c>
      <c r="H31" s="2699">
        <f t="shared" si="1"/>
        <v>105009.1</v>
      </c>
      <c r="I31" s="2700">
        <f>H31/30.0792</f>
        <v>3491.0868640123408</v>
      </c>
      <c r="J31" s="2701">
        <v>5.5882408766569256</v>
      </c>
      <c r="K31" s="2670"/>
      <c r="L31" s="1698"/>
      <c r="M31" s="1959"/>
      <c r="N31" s="2670"/>
      <c r="O31" s="428"/>
      <c r="P31" s="428"/>
      <c r="Q31" s="2670"/>
      <c r="R31" s="428"/>
      <c r="S31" s="428"/>
      <c r="T31" s="2670"/>
      <c r="U31" s="428"/>
      <c r="V31" s="1698"/>
      <c r="W31" s="1698"/>
      <c r="X31" s="1698"/>
      <c r="Y31" s="1698"/>
      <c r="Z31" s="1698"/>
      <c r="AA31" s="1698"/>
      <c r="AB31" s="428"/>
      <c r="AC31" s="428"/>
      <c r="AD31" s="428"/>
      <c r="AE31" s="428"/>
      <c r="AF31" s="428"/>
      <c r="AG31" s="428"/>
      <c r="AH31" s="428"/>
      <c r="AI31" s="428"/>
      <c r="AJ31" s="428"/>
      <c r="AK31" s="428"/>
      <c r="AL31" s="428"/>
      <c r="AM31" s="428"/>
      <c r="AN31" s="428"/>
      <c r="AO31" s="428"/>
      <c r="AP31" s="428"/>
      <c r="AQ31" s="428"/>
      <c r="AR31" s="428"/>
      <c r="AS31" s="428"/>
      <c r="AT31" s="428"/>
    </row>
    <row r="32" spans="1:46" s="2671" customFormat="1" ht="24" hidden="1" customHeight="1" x14ac:dyDescent="0.25">
      <c r="A32" s="2695" t="s">
        <v>5398</v>
      </c>
      <c r="B32" s="2696">
        <v>4776</v>
      </c>
      <c r="C32" s="2696">
        <v>4648</v>
      </c>
      <c r="D32" s="2696">
        <v>93308</v>
      </c>
      <c r="E32" s="2697">
        <v>102732</v>
      </c>
      <c r="F32" s="2696">
        <v>1751</v>
      </c>
      <c r="G32" s="2698">
        <v>0.1</v>
      </c>
      <c r="H32" s="2699">
        <f t="shared" si="1"/>
        <v>104483.1</v>
      </c>
      <c r="I32" s="2700">
        <v>3459.3</v>
      </c>
      <c r="J32" s="2701">
        <v>5.4698182103733952</v>
      </c>
      <c r="K32" s="2702"/>
      <c r="L32" s="1959"/>
      <c r="M32" s="1959"/>
      <c r="N32" s="1959"/>
      <c r="O32" s="428"/>
      <c r="P32" s="1959"/>
      <c r="Q32" s="1959"/>
      <c r="R32" s="1959"/>
      <c r="S32" s="1959"/>
      <c r="T32" s="2670"/>
      <c r="U32" s="428"/>
      <c r="V32" s="1698"/>
      <c r="W32" s="1698"/>
      <c r="X32" s="1698"/>
      <c r="Y32" s="1698"/>
      <c r="Z32" s="1698"/>
      <c r="AA32" s="1698"/>
      <c r="AB32" s="428"/>
      <c r="AC32" s="428"/>
      <c r="AD32" s="428"/>
      <c r="AE32" s="428"/>
      <c r="AF32" s="428"/>
      <c r="AG32" s="428"/>
      <c r="AH32" s="428"/>
      <c r="AI32" s="428"/>
      <c r="AJ32" s="428"/>
      <c r="AK32" s="428"/>
      <c r="AL32" s="428"/>
      <c r="AM32" s="428"/>
      <c r="AN32" s="428"/>
      <c r="AO32" s="428"/>
      <c r="AP32" s="428"/>
      <c r="AQ32" s="428"/>
      <c r="AR32" s="428"/>
      <c r="AS32" s="428"/>
      <c r="AT32" s="428"/>
    </row>
    <row r="33" spans="1:46" s="2671" customFormat="1" ht="24" hidden="1" customHeight="1" x14ac:dyDescent="0.25">
      <c r="A33" s="2695" t="s">
        <v>5399</v>
      </c>
      <c r="B33" s="2696">
        <v>5036</v>
      </c>
      <c r="C33" s="2696">
        <v>4637</v>
      </c>
      <c r="D33" s="2696">
        <v>98772</v>
      </c>
      <c r="E33" s="2697">
        <v>108445</v>
      </c>
      <c r="F33" s="2696">
        <v>1761</v>
      </c>
      <c r="G33" s="2698">
        <v>0.1</v>
      </c>
      <c r="H33" s="2699">
        <f t="shared" si="1"/>
        <v>110206.1</v>
      </c>
      <c r="I33" s="2700">
        <v>3662.5</v>
      </c>
      <c r="J33" s="2701">
        <v>5.769424267410054</v>
      </c>
      <c r="K33" s="2702"/>
      <c r="L33" s="1959"/>
      <c r="M33" s="1959"/>
      <c r="N33" s="1959"/>
      <c r="O33" s="428"/>
      <c r="P33" s="1959"/>
      <c r="Q33" s="1959"/>
      <c r="R33" s="1959"/>
      <c r="S33" s="428"/>
      <c r="T33" s="2670"/>
      <c r="U33" s="428"/>
      <c r="V33" s="1698"/>
      <c r="W33" s="1698"/>
      <c r="X33" s="1698"/>
      <c r="Y33" s="1698"/>
      <c r="Z33" s="1698"/>
      <c r="AA33" s="1698"/>
      <c r="AB33" s="428"/>
      <c r="AC33" s="428"/>
      <c r="AD33" s="428"/>
      <c r="AE33" s="428"/>
      <c r="AF33" s="428"/>
      <c r="AG33" s="428"/>
      <c r="AH33" s="428"/>
      <c r="AI33" s="428"/>
      <c r="AJ33" s="428"/>
      <c r="AK33" s="428"/>
      <c r="AL33" s="428"/>
      <c r="AM33" s="428"/>
      <c r="AN33" s="428"/>
      <c r="AO33" s="428"/>
      <c r="AP33" s="428"/>
      <c r="AQ33" s="428"/>
      <c r="AR33" s="428"/>
      <c r="AS33" s="428"/>
      <c r="AT33" s="428"/>
    </row>
    <row r="34" spans="1:46" s="2671" customFormat="1" ht="24" hidden="1" customHeight="1" x14ac:dyDescent="0.25">
      <c r="A34" s="2695" t="s">
        <v>5400</v>
      </c>
      <c r="B34" s="2696">
        <v>4900</v>
      </c>
      <c r="C34" s="2696">
        <v>4648</v>
      </c>
      <c r="D34" s="2696">
        <v>100713</v>
      </c>
      <c r="E34" s="2697">
        <v>110261</v>
      </c>
      <c r="F34" s="2696">
        <v>1757</v>
      </c>
      <c r="G34" s="2698">
        <v>0.1</v>
      </c>
      <c r="H34" s="2699">
        <f t="shared" si="1"/>
        <v>112018.1</v>
      </c>
      <c r="I34" s="2700">
        <v>3722.9</v>
      </c>
      <c r="J34" s="2701">
        <v>5.8642846859580935</v>
      </c>
      <c r="K34" s="2702"/>
      <c r="L34" s="1959"/>
      <c r="M34" s="1959"/>
      <c r="N34" s="1959"/>
      <c r="O34" s="428"/>
      <c r="P34" s="1959"/>
      <c r="Q34" s="1959"/>
      <c r="R34" s="1959"/>
      <c r="S34" s="428"/>
      <c r="T34" s="2670"/>
      <c r="U34" s="428"/>
      <c r="V34" s="1698"/>
      <c r="W34" s="1698"/>
      <c r="X34" s="1698"/>
      <c r="Y34" s="1698"/>
      <c r="Z34" s="1698"/>
      <c r="AA34" s="1698"/>
      <c r="AB34" s="428"/>
      <c r="AC34" s="428"/>
      <c r="AD34" s="428"/>
      <c r="AE34" s="428"/>
      <c r="AF34" s="428"/>
      <c r="AG34" s="428"/>
      <c r="AH34" s="428"/>
      <c r="AI34" s="428"/>
      <c r="AJ34" s="428"/>
      <c r="AK34" s="428"/>
      <c r="AL34" s="428"/>
      <c r="AM34" s="428"/>
      <c r="AN34" s="428"/>
      <c r="AO34" s="428"/>
      <c r="AP34" s="428"/>
      <c r="AQ34" s="428"/>
      <c r="AR34" s="428"/>
      <c r="AS34" s="428"/>
      <c r="AT34" s="428"/>
    </row>
    <row r="35" spans="1:46" s="2671" customFormat="1" ht="24" hidden="1" customHeight="1" x14ac:dyDescent="0.25">
      <c r="A35" s="2695" t="s">
        <v>5401</v>
      </c>
      <c r="B35" s="2696">
        <v>4867</v>
      </c>
      <c r="C35" s="2696">
        <v>4648</v>
      </c>
      <c r="D35" s="2696">
        <v>105183</v>
      </c>
      <c r="E35" s="2697">
        <v>114698</v>
      </c>
      <c r="F35" s="2696">
        <v>1782</v>
      </c>
      <c r="G35" s="2698">
        <v>0.1</v>
      </c>
      <c r="H35" s="2699">
        <f t="shared" si="1"/>
        <v>116480.1</v>
      </c>
      <c r="I35" s="2700">
        <v>3885.8</v>
      </c>
      <c r="J35" s="2701">
        <v>6.0978758490714213</v>
      </c>
      <c r="K35" s="2702"/>
      <c r="L35" s="1959"/>
      <c r="M35" s="1959"/>
      <c r="N35" s="1959"/>
      <c r="O35" s="428"/>
      <c r="P35" s="1959"/>
      <c r="Q35" s="1959"/>
      <c r="R35" s="1959"/>
      <c r="S35" s="428"/>
      <c r="T35" s="2670"/>
      <c r="U35" s="428"/>
      <c r="V35" s="1698"/>
      <c r="W35" s="1698"/>
      <c r="X35" s="1698"/>
      <c r="Y35" s="1698"/>
      <c r="Z35" s="1698"/>
      <c r="AA35" s="1698"/>
      <c r="AB35" s="428"/>
      <c r="AC35" s="428"/>
      <c r="AD35" s="428"/>
      <c r="AE35" s="428"/>
      <c r="AF35" s="428"/>
      <c r="AG35" s="428"/>
      <c r="AH35" s="428"/>
      <c r="AI35" s="428"/>
      <c r="AJ35" s="428"/>
      <c r="AK35" s="428"/>
      <c r="AL35" s="428"/>
      <c r="AM35" s="428"/>
      <c r="AN35" s="428"/>
      <c r="AO35" s="428"/>
      <c r="AP35" s="428"/>
      <c r="AQ35" s="428"/>
      <c r="AR35" s="428"/>
      <c r="AS35" s="428"/>
      <c r="AT35" s="428"/>
    </row>
    <row r="36" spans="1:46" s="2671" customFormat="1" ht="24" hidden="1" customHeight="1" x14ac:dyDescent="0.25">
      <c r="A36" s="2695" t="s">
        <v>5402</v>
      </c>
      <c r="B36" s="2696">
        <v>4773</v>
      </c>
      <c r="C36" s="2696">
        <v>4666</v>
      </c>
      <c r="D36" s="2696">
        <v>107597</v>
      </c>
      <c r="E36" s="2697">
        <v>117036</v>
      </c>
      <c r="F36" s="2696">
        <v>1788</v>
      </c>
      <c r="G36" s="2698">
        <v>0</v>
      </c>
      <c r="H36" s="2699">
        <f t="shared" si="1"/>
        <v>118824</v>
      </c>
      <c r="I36" s="2700">
        <v>3927.7</v>
      </c>
      <c r="J36" s="2701">
        <v>6.2205818838588085</v>
      </c>
      <c r="K36" s="2702"/>
      <c r="L36" s="1959"/>
      <c r="M36" s="1959"/>
      <c r="N36" s="1959"/>
      <c r="O36" s="428"/>
      <c r="P36" s="1959"/>
      <c r="Q36" s="1959"/>
      <c r="R36" s="1959"/>
      <c r="S36" s="428"/>
      <c r="T36" s="2670"/>
      <c r="U36" s="428"/>
      <c r="V36" s="1698"/>
      <c r="W36" s="1698"/>
      <c r="X36" s="1698"/>
      <c r="Y36" s="1698"/>
      <c r="Z36" s="1698"/>
      <c r="AA36" s="1698"/>
      <c r="AB36" s="428"/>
      <c r="AC36" s="428"/>
      <c r="AD36" s="428"/>
      <c r="AE36" s="428"/>
      <c r="AF36" s="428"/>
      <c r="AG36" s="428"/>
      <c r="AH36" s="428"/>
      <c r="AI36" s="428"/>
      <c r="AJ36" s="428"/>
      <c r="AK36" s="428"/>
      <c r="AL36" s="428"/>
      <c r="AM36" s="428"/>
      <c r="AN36" s="428"/>
      <c r="AO36" s="428"/>
      <c r="AP36" s="428"/>
      <c r="AQ36" s="428"/>
      <c r="AR36" s="428"/>
      <c r="AS36" s="428"/>
      <c r="AT36" s="428"/>
    </row>
    <row r="37" spans="1:46" s="2671" customFormat="1" ht="24" hidden="1" customHeight="1" x14ac:dyDescent="0.25">
      <c r="A37" s="2695" t="s">
        <v>5403</v>
      </c>
      <c r="B37" s="2696">
        <v>5001</v>
      </c>
      <c r="C37" s="2696">
        <v>4669</v>
      </c>
      <c r="D37" s="2696">
        <v>109961</v>
      </c>
      <c r="E37" s="2697">
        <v>119631</v>
      </c>
      <c r="F37" s="2696">
        <v>1793</v>
      </c>
      <c r="G37" s="2698">
        <v>0.1</v>
      </c>
      <c r="H37" s="2699">
        <v>121424.1</v>
      </c>
      <c r="I37" s="2700">
        <v>4015.5</v>
      </c>
      <c r="J37" s="2701">
        <v>6.3567003023283206</v>
      </c>
      <c r="K37" s="2702"/>
      <c r="L37" s="1959"/>
      <c r="M37" s="1959"/>
      <c r="N37" s="1959"/>
      <c r="O37" s="428"/>
      <c r="P37" s="1959"/>
      <c r="Q37" s="1959"/>
      <c r="R37" s="1959"/>
      <c r="S37" s="428"/>
      <c r="T37" s="2670"/>
      <c r="U37" s="428"/>
      <c r="V37" s="1698"/>
      <c r="W37" s="1698"/>
      <c r="X37" s="1698"/>
      <c r="Y37" s="1698"/>
      <c r="Z37" s="1698"/>
      <c r="AA37" s="1698"/>
      <c r="AB37" s="428"/>
      <c r="AC37" s="428"/>
      <c r="AD37" s="428"/>
      <c r="AE37" s="428"/>
      <c r="AF37" s="428"/>
      <c r="AG37" s="428"/>
      <c r="AH37" s="428"/>
      <c r="AI37" s="428"/>
      <c r="AJ37" s="428"/>
      <c r="AK37" s="428"/>
      <c r="AL37" s="428"/>
      <c r="AM37" s="428"/>
      <c r="AN37" s="428"/>
      <c r="AO37" s="428"/>
      <c r="AP37" s="428"/>
      <c r="AQ37" s="428"/>
      <c r="AR37" s="428"/>
      <c r="AS37" s="428"/>
      <c r="AT37" s="428"/>
    </row>
    <row r="38" spans="1:46" s="2671" customFormat="1" ht="24" hidden="1" customHeight="1" x14ac:dyDescent="0.25">
      <c r="A38" s="2695" t="s">
        <v>5404</v>
      </c>
      <c r="B38" s="2696">
        <v>4960</v>
      </c>
      <c r="C38" s="2696">
        <v>4668</v>
      </c>
      <c r="D38" s="2696">
        <v>111415</v>
      </c>
      <c r="E38" s="2697">
        <v>121043</v>
      </c>
      <c r="F38" s="2696">
        <v>1789</v>
      </c>
      <c r="G38" s="2698">
        <v>0.1</v>
      </c>
      <c r="H38" s="2699">
        <v>122832.1</v>
      </c>
      <c r="I38" s="2700">
        <v>4033.5</v>
      </c>
      <c r="J38" s="2701">
        <v>6.4304108262331985</v>
      </c>
      <c r="K38" s="2702"/>
      <c r="L38" s="1959"/>
      <c r="M38" s="1959"/>
      <c r="N38" s="1959"/>
      <c r="O38" s="428"/>
      <c r="P38" s="1959"/>
      <c r="Q38" s="1959"/>
      <c r="R38" s="1959"/>
      <c r="S38" s="428"/>
      <c r="T38" s="2670"/>
      <c r="U38" s="428"/>
      <c r="V38" s="1698"/>
      <c r="W38" s="1698"/>
      <c r="X38" s="1698"/>
      <c r="Y38" s="1698"/>
      <c r="Z38" s="1698"/>
      <c r="AA38" s="1698"/>
      <c r="AB38" s="428"/>
      <c r="AC38" s="428"/>
      <c r="AD38" s="428"/>
      <c r="AE38" s="428"/>
      <c r="AF38" s="428"/>
      <c r="AG38" s="428"/>
      <c r="AH38" s="428"/>
      <c r="AI38" s="428"/>
      <c r="AJ38" s="428"/>
      <c r="AK38" s="428"/>
      <c r="AL38" s="428"/>
      <c r="AM38" s="428"/>
      <c r="AN38" s="428"/>
      <c r="AO38" s="428"/>
      <c r="AP38" s="428"/>
      <c r="AQ38" s="428"/>
      <c r="AR38" s="428"/>
      <c r="AS38" s="428"/>
      <c r="AT38" s="428"/>
    </row>
    <row r="39" spans="1:46" s="2671" customFormat="1" ht="24" hidden="1" customHeight="1" x14ac:dyDescent="0.25">
      <c r="A39" s="2695" t="s">
        <v>5405</v>
      </c>
      <c r="B39" s="2696">
        <v>4999</v>
      </c>
      <c r="C39" s="2696">
        <v>4684</v>
      </c>
      <c r="D39" s="2696">
        <v>113535</v>
      </c>
      <c r="E39" s="2697">
        <v>123218</v>
      </c>
      <c r="F39" s="2696">
        <v>1802</v>
      </c>
      <c r="G39" s="2698">
        <v>0</v>
      </c>
      <c r="H39" s="2699">
        <v>125020</v>
      </c>
      <c r="I39" s="2700">
        <v>4051.9</v>
      </c>
      <c r="J39" s="2701">
        <v>6.5449500700197625</v>
      </c>
      <c r="K39" s="2702"/>
      <c r="L39" s="1959"/>
      <c r="M39" s="1959"/>
      <c r="N39" s="1959"/>
      <c r="O39" s="428"/>
      <c r="P39" s="1959"/>
      <c r="Q39" s="1959"/>
      <c r="R39" s="1959"/>
      <c r="S39" s="428"/>
      <c r="T39" s="2670"/>
      <c r="U39" s="428"/>
      <c r="V39" s="1698"/>
      <c r="W39" s="1698"/>
      <c r="X39" s="1698"/>
      <c r="Y39" s="1698"/>
      <c r="Z39" s="1698"/>
      <c r="AA39" s="1698"/>
      <c r="AB39" s="428"/>
      <c r="AC39" s="428"/>
      <c r="AD39" s="428"/>
      <c r="AE39" s="428"/>
      <c r="AF39" s="428"/>
      <c r="AG39" s="428"/>
      <c r="AH39" s="428"/>
      <c r="AI39" s="428"/>
      <c r="AJ39" s="428"/>
      <c r="AK39" s="428"/>
      <c r="AL39" s="428"/>
      <c r="AM39" s="428"/>
      <c r="AN39" s="428"/>
      <c r="AO39" s="428"/>
      <c r="AP39" s="428"/>
      <c r="AQ39" s="428"/>
      <c r="AR39" s="428"/>
      <c r="AS39" s="428"/>
      <c r="AT39" s="428"/>
    </row>
    <row r="40" spans="1:46" s="2671" customFormat="1" ht="24" hidden="1" customHeight="1" x14ac:dyDescent="0.25">
      <c r="A40" s="2695" t="s">
        <v>5406</v>
      </c>
      <c r="B40" s="2696">
        <v>7235</v>
      </c>
      <c r="C40" s="2696">
        <v>4660</v>
      </c>
      <c r="D40" s="2696">
        <v>108822</v>
      </c>
      <c r="E40" s="2697">
        <v>120717</v>
      </c>
      <c r="F40" s="2696">
        <v>1787</v>
      </c>
      <c r="G40" s="2698">
        <v>0.1</v>
      </c>
      <c r="H40" s="2699">
        <v>122504.1</v>
      </c>
      <c r="I40" s="2700">
        <v>3910.1337699769233</v>
      </c>
      <c r="J40" s="2701">
        <v>6.4132396246417223</v>
      </c>
      <c r="K40" s="2702"/>
      <c r="L40" s="1959"/>
      <c r="M40" s="1959"/>
      <c r="N40" s="1959"/>
      <c r="O40" s="428"/>
      <c r="P40" s="1959"/>
      <c r="Q40" s="1959"/>
      <c r="R40" s="1959"/>
      <c r="S40" s="428"/>
      <c r="T40" s="2670"/>
      <c r="U40" s="428"/>
      <c r="V40" s="1698"/>
      <c r="W40" s="1698"/>
      <c r="X40" s="1698"/>
      <c r="Y40" s="1698"/>
      <c r="Z40" s="1698"/>
      <c r="AA40" s="1698"/>
      <c r="AB40" s="428"/>
      <c r="AC40" s="428"/>
      <c r="AD40" s="428"/>
      <c r="AE40" s="428"/>
      <c r="AF40" s="428"/>
      <c r="AG40" s="428"/>
      <c r="AH40" s="428"/>
      <c r="AI40" s="428"/>
      <c r="AJ40" s="428"/>
      <c r="AK40" s="428"/>
      <c r="AL40" s="428"/>
      <c r="AM40" s="428"/>
      <c r="AN40" s="428"/>
      <c r="AO40" s="428"/>
      <c r="AP40" s="428"/>
      <c r="AQ40" s="428"/>
      <c r="AR40" s="428"/>
      <c r="AS40" s="428"/>
      <c r="AT40" s="428"/>
    </row>
    <row r="41" spans="1:46" s="2671" customFormat="1" ht="24" hidden="1" customHeight="1" x14ac:dyDescent="0.25">
      <c r="A41" s="2695" t="s">
        <v>5407</v>
      </c>
      <c r="B41" s="2696">
        <v>8173</v>
      </c>
      <c r="C41" s="2696">
        <v>4638</v>
      </c>
      <c r="D41" s="2696">
        <v>106738</v>
      </c>
      <c r="E41" s="2697">
        <v>119549</v>
      </c>
      <c r="F41" s="2696">
        <v>1782</v>
      </c>
      <c r="G41" s="2698">
        <v>0</v>
      </c>
      <c r="H41" s="2699">
        <v>121331</v>
      </c>
      <c r="I41" s="2700">
        <v>3872.8</v>
      </c>
      <c r="J41" s="2701">
        <v>6.3518264033400076</v>
      </c>
      <c r="K41" s="2702"/>
      <c r="L41" s="1959"/>
      <c r="M41" s="1959"/>
      <c r="N41" s="1959"/>
      <c r="O41" s="428"/>
      <c r="P41" s="1959"/>
      <c r="Q41" s="1959"/>
      <c r="R41" s="1959"/>
      <c r="S41" s="428"/>
      <c r="T41" s="2670"/>
      <c r="U41" s="428"/>
      <c r="V41" s="1698"/>
      <c r="W41" s="1698"/>
      <c r="X41" s="1698"/>
      <c r="Y41" s="1698"/>
      <c r="Z41" s="1698"/>
      <c r="AA41" s="1698"/>
      <c r="AB41" s="428"/>
      <c r="AC41" s="428"/>
      <c r="AD41" s="428"/>
      <c r="AE41" s="428"/>
      <c r="AF41" s="428"/>
      <c r="AG41" s="428"/>
      <c r="AH41" s="428"/>
      <c r="AI41" s="428"/>
      <c r="AJ41" s="428"/>
      <c r="AK41" s="428"/>
      <c r="AL41" s="428"/>
      <c r="AM41" s="428"/>
      <c r="AN41" s="428"/>
      <c r="AO41" s="428"/>
      <c r="AP41" s="428"/>
      <c r="AQ41" s="428"/>
      <c r="AR41" s="428"/>
      <c r="AS41" s="428"/>
      <c r="AT41" s="428"/>
    </row>
    <row r="42" spans="1:46" s="2671" customFormat="1" ht="24" hidden="1" customHeight="1" x14ac:dyDescent="0.25">
      <c r="A42" s="2695" t="s">
        <v>5408</v>
      </c>
      <c r="B42" s="2696">
        <v>9464</v>
      </c>
      <c r="C42" s="2696">
        <v>4608</v>
      </c>
      <c r="D42" s="2696">
        <v>103608</v>
      </c>
      <c r="E42" s="2697">
        <v>117680</v>
      </c>
      <c r="F42" s="2696">
        <v>1777</v>
      </c>
      <c r="G42" s="2698">
        <v>0.1</v>
      </c>
      <c r="H42" s="2699">
        <v>119457.1</v>
      </c>
      <c r="I42" s="2700">
        <v>3795.9</v>
      </c>
      <c r="J42" s="2701">
        <v>6.2537254440038215</v>
      </c>
      <c r="K42" s="2702"/>
      <c r="L42" s="1959"/>
      <c r="M42" s="1959"/>
      <c r="N42" s="1959"/>
      <c r="O42" s="428"/>
      <c r="P42" s="1959"/>
      <c r="Q42" s="1959"/>
      <c r="R42" s="1959"/>
      <c r="S42" s="428"/>
      <c r="T42" s="2670"/>
      <c r="U42" s="428"/>
      <c r="V42" s="1698"/>
      <c r="W42" s="1698"/>
      <c r="X42" s="1698"/>
      <c r="Y42" s="1698"/>
      <c r="Z42" s="1698"/>
      <c r="AA42" s="1698"/>
      <c r="AB42" s="428"/>
      <c r="AC42" s="428"/>
      <c r="AD42" s="428"/>
      <c r="AE42" s="428"/>
      <c r="AF42" s="428"/>
      <c r="AG42" s="428"/>
      <c r="AH42" s="428"/>
      <c r="AI42" s="428"/>
      <c r="AJ42" s="428"/>
      <c r="AK42" s="428"/>
      <c r="AL42" s="428"/>
      <c r="AM42" s="428"/>
      <c r="AN42" s="428"/>
      <c r="AO42" s="428"/>
      <c r="AP42" s="428"/>
      <c r="AQ42" s="428"/>
      <c r="AR42" s="428"/>
      <c r="AS42" s="428"/>
      <c r="AT42" s="428"/>
    </row>
    <row r="43" spans="1:46" s="2671" customFormat="1" ht="24" hidden="1" customHeight="1" thickBot="1" x14ac:dyDescent="0.3">
      <c r="A43" s="2703" t="s">
        <v>5409</v>
      </c>
      <c r="B43" s="2704">
        <v>9657</v>
      </c>
      <c r="C43" s="2704">
        <v>4596</v>
      </c>
      <c r="D43" s="2704">
        <v>108323</v>
      </c>
      <c r="E43" s="2705">
        <v>122576</v>
      </c>
      <c r="F43" s="2704">
        <v>1768</v>
      </c>
      <c r="G43" s="2706">
        <v>0.2</v>
      </c>
      <c r="H43" s="2707">
        <v>124344.2</v>
      </c>
      <c r="I43" s="2708">
        <v>3919.0528269893248</v>
      </c>
      <c r="J43" s="2709">
        <v>6.5095711125943962</v>
      </c>
      <c r="K43" s="2702"/>
      <c r="L43" s="1959"/>
      <c r="M43" s="1959"/>
      <c r="N43" s="1959"/>
      <c r="O43" s="428"/>
      <c r="P43" s="1959"/>
      <c r="Q43" s="1959"/>
      <c r="R43" s="1959"/>
      <c r="S43" s="428"/>
      <c r="T43" s="2670"/>
      <c r="U43" s="428"/>
      <c r="V43" s="1698"/>
      <c r="W43" s="1698"/>
      <c r="X43" s="1698"/>
      <c r="Y43" s="1698"/>
      <c r="Z43" s="1698"/>
      <c r="AA43" s="1698"/>
      <c r="AB43" s="428"/>
      <c r="AC43" s="428"/>
      <c r="AD43" s="428"/>
      <c r="AE43" s="428"/>
      <c r="AF43" s="428"/>
      <c r="AG43" s="428"/>
      <c r="AH43" s="428"/>
      <c r="AI43" s="428"/>
      <c r="AJ43" s="428"/>
      <c r="AK43" s="428"/>
      <c r="AL43" s="428"/>
      <c r="AM43" s="428"/>
      <c r="AN43" s="428"/>
      <c r="AO43" s="428"/>
      <c r="AP43" s="428"/>
      <c r="AQ43" s="428"/>
      <c r="AR43" s="428"/>
      <c r="AS43" s="428"/>
      <c r="AT43" s="428"/>
    </row>
    <row r="44" spans="1:46" s="2671" customFormat="1" ht="18.75" hidden="1" x14ac:dyDescent="0.25">
      <c r="A44" s="2695" t="s">
        <v>5410</v>
      </c>
      <c r="B44" s="2696">
        <v>11787</v>
      </c>
      <c r="C44" s="2696">
        <v>4600</v>
      </c>
      <c r="D44" s="2696">
        <v>103500</v>
      </c>
      <c r="E44" s="2697">
        <v>119887</v>
      </c>
      <c r="F44" s="2696">
        <v>1775</v>
      </c>
      <c r="G44" s="2698">
        <v>0.1</v>
      </c>
      <c r="H44" s="2699">
        <f>E44+F44+G44</f>
        <v>121662.1</v>
      </c>
      <c r="I44" s="2700">
        <v>3727.0159573327451</v>
      </c>
      <c r="J44" s="2701">
        <v>6.3398146620230849</v>
      </c>
      <c r="K44" s="2702"/>
      <c r="L44" s="1959"/>
      <c r="M44" s="1959"/>
      <c r="N44" s="1959"/>
      <c r="O44" s="428"/>
      <c r="P44" s="1959"/>
      <c r="Q44" s="1959"/>
      <c r="R44" s="1959"/>
      <c r="S44" s="428"/>
      <c r="T44" s="2670"/>
      <c r="U44" s="428"/>
      <c r="V44" s="1698"/>
      <c r="W44" s="1698"/>
      <c r="X44" s="1698"/>
      <c r="Y44" s="1698"/>
      <c r="Z44" s="1698"/>
      <c r="AA44" s="1698"/>
      <c r="AB44" s="428"/>
      <c r="AC44" s="428"/>
      <c r="AD44" s="428"/>
      <c r="AE44" s="428"/>
      <c r="AF44" s="428"/>
      <c r="AG44" s="428"/>
      <c r="AH44" s="428"/>
      <c r="AI44" s="428"/>
      <c r="AJ44" s="428"/>
      <c r="AK44" s="428"/>
      <c r="AL44" s="428"/>
      <c r="AM44" s="428"/>
      <c r="AN44" s="428"/>
      <c r="AO44" s="428"/>
      <c r="AP44" s="428"/>
      <c r="AQ44" s="428"/>
      <c r="AR44" s="428"/>
      <c r="AS44" s="428"/>
      <c r="AT44" s="428"/>
    </row>
    <row r="45" spans="1:46" s="2671" customFormat="1" ht="17.25" hidden="1" x14ac:dyDescent="0.25">
      <c r="A45" s="2695" t="s">
        <v>5411</v>
      </c>
      <c r="B45" s="2710">
        <v>11461</v>
      </c>
      <c r="C45" s="2710">
        <v>4704</v>
      </c>
      <c r="D45" s="2710">
        <v>109650</v>
      </c>
      <c r="E45" s="2711">
        <v>125815</v>
      </c>
      <c r="F45" s="2710">
        <v>1805</v>
      </c>
      <c r="G45" s="2712">
        <v>0.1</v>
      </c>
      <c r="H45" s="2713">
        <f>E45+F45+G45</f>
        <v>127620.1</v>
      </c>
      <c r="I45" s="2714">
        <v>3837.2983179885618</v>
      </c>
      <c r="J45" s="2715">
        <v>6.6502861708687604</v>
      </c>
      <c r="K45" s="2702"/>
      <c r="L45" s="1959"/>
      <c r="M45" s="1959"/>
      <c r="N45" s="1959"/>
      <c r="O45" s="428"/>
      <c r="P45" s="1959"/>
      <c r="Q45" s="1959"/>
      <c r="R45" s="1959"/>
      <c r="S45" s="428"/>
      <c r="T45" s="2670"/>
      <c r="U45" s="428"/>
      <c r="V45" s="1698"/>
      <c r="W45" s="1698"/>
      <c r="X45" s="1698"/>
      <c r="Y45" s="1698"/>
      <c r="Z45" s="1698"/>
      <c r="AA45" s="1698"/>
      <c r="AB45" s="428"/>
      <c r="AC45" s="428"/>
      <c r="AD45" s="428"/>
      <c r="AE45" s="428"/>
      <c r="AF45" s="428"/>
      <c r="AG45" s="428"/>
      <c r="AH45" s="428"/>
      <c r="AI45" s="428"/>
      <c r="AJ45" s="428"/>
      <c r="AK45" s="428"/>
      <c r="AL45" s="428"/>
      <c r="AM45" s="428"/>
      <c r="AN45" s="428"/>
      <c r="AO45" s="428"/>
      <c r="AP45" s="428"/>
      <c r="AQ45" s="428"/>
      <c r="AR45" s="428"/>
      <c r="AS45" s="428"/>
      <c r="AT45" s="428"/>
    </row>
    <row r="46" spans="1:46" s="2671" customFormat="1" ht="17.25" hidden="1" x14ac:dyDescent="0.25">
      <c r="A46" s="2695" t="s">
        <v>5412</v>
      </c>
      <c r="B46" s="2710">
        <v>12284</v>
      </c>
      <c r="C46" s="2710">
        <v>5036</v>
      </c>
      <c r="D46" s="2710">
        <v>121458</v>
      </c>
      <c r="E46" s="2711">
        <v>138778</v>
      </c>
      <c r="F46" s="2710">
        <v>1611</v>
      </c>
      <c r="G46" s="2712">
        <v>0.1</v>
      </c>
      <c r="H46" s="2713">
        <v>140389.1</v>
      </c>
      <c r="I46" s="2714">
        <v>3856.5</v>
      </c>
      <c r="J46" s="2715">
        <v>7.3156790370068006</v>
      </c>
      <c r="K46" s="2702"/>
      <c r="L46" s="1959"/>
      <c r="M46" s="1959"/>
      <c r="N46" s="1959"/>
      <c r="O46" s="428"/>
      <c r="P46" s="1959"/>
      <c r="Q46" s="1959"/>
      <c r="R46" s="1959"/>
      <c r="S46" s="428"/>
      <c r="T46" s="2670"/>
      <c r="U46" s="428"/>
      <c r="V46" s="1698"/>
      <c r="W46" s="1698"/>
      <c r="X46" s="1698"/>
      <c r="Y46" s="1698"/>
      <c r="Z46" s="1698"/>
      <c r="AA46" s="1698"/>
      <c r="AB46" s="428"/>
      <c r="AC46" s="428"/>
      <c r="AD46" s="428"/>
      <c r="AE46" s="428"/>
      <c r="AF46" s="428"/>
      <c r="AG46" s="428"/>
      <c r="AH46" s="428"/>
      <c r="AI46" s="428"/>
      <c r="AJ46" s="428"/>
      <c r="AK46" s="428"/>
      <c r="AL46" s="428"/>
      <c r="AM46" s="428"/>
      <c r="AN46" s="428"/>
      <c r="AO46" s="428"/>
      <c r="AP46" s="428"/>
      <c r="AQ46" s="428"/>
      <c r="AR46" s="428"/>
      <c r="AS46" s="428"/>
      <c r="AT46" s="428"/>
    </row>
    <row r="47" spans="1:46" s="2671" customFormat="1" ht="17.25" hidden="1" x14ac:dyDescent="0.25">
      <c r="A47" s="2695" t="s">
        <v>5413</v>
      </c>
      <c r="B47" s="2710">
        <v>12183</v>
      </c>
      <c r="C47" s="2710">
        <v>4946</v>
      </c>
      <c r="D47" s="2710">
        <v>120126</v>
      </c>
      <c r="E47" s="2711">
        <v>137255</v>
      </c>
      <c r="F47" s="2710">
        <v>1597</v>
      </c>
      <c r="G47" s="2712">
        <v>0.3</v>
      </c>
      <c r="H47" s="2713">
        <v>138852.29999999999</v>
      </c>
      <c r="I47" s="2714">
        <v>3921.8</v>
      </c>
      <c r="J47" s="2715">
        <v>7.2355963557724863</v>
      </c>
      <c r="K47" s="2702"/>
      <c r="L47" s="1959"/>
      <c r="M47" s="1959"/>
      <c r="N47" s="1959"/>
      <c r="O47" s="428"/>
      <c r="P47" s="1959"/>
      <c r="Q47" s="1959"/>
      <c r="R47" s="1959"/>
      <c r="S47" s="428"/>
      <c r="T47" s="2670"/>
      <c r="U47" s="428"/>
      <c r="V47" s="1698"/>
      <c r="W47" s="1698"/>
      <c r="X47" s="1698"/>
      <c r="Y47" s="1698"/>
      <c r="Z47" s="1698"/>
      <c r="AA47" s="1698"/>
      <c r="AB47" s="428"/>
      <c r="AC47" s="428"/>
      <c r="AD47" s="428"/>
      <c r="AE47" s="428"/>
      <c r="AF47" s="428"/>
      <c r="AG47" s="428"/>
      <c r="AH47" s="428"/>
      <c r="AI47" s="428"/>
      <c r="AJ47" s="428"/>
      <c r="AK47" s="428"/>
      <c r="AL47" s="428"/>
      <c r="AM47" s="428"/>
      <c r="AN47" s="428"/>
      <c r="AO47" s="428"/>
      <c r="AP47" s="428"/>
      <c r="AQ47" s="428"/>
      <c r="AR47" s="428"/>
      <c r="AS47" s="428"/>
      <c r="AT47" s="428"/>
    </row>
    <row r="48" spans="1:46" s="2671" customFormat="1" ht="17.25" hidden="1" x14ac:dyDescent="0.25">
      <c r="A48" s="2695" t="s">
        <v>5414</v>
      </c>
      <c r="B48" s="2710">
        <v>12004</v>
      </c>
      <c r="C48" s="2710">
        <v>4914</v>
      </c>
      <c r="D48" s="2710">
        <v>120956</v>
      </c>
      <c r="E48" s="2711">
        <v>137874</v>
      </c>
      <c r="F48" s="2710">
        <v>1581</v>
      </c>
      <c r="G48" s="2712">
        <v>0.2</v>
      </c>
      <c r="H48" s="2713">
        <v>139455.20000000001</v>
      </c>
      <c r="I48" s="2714">
        <v>3943.5</v>
      </c>
      <c r="J48" s="2715">
        <v>7.2670134878105976</v>
      </c>
      <c r="K48" s="2702"/>
      <c r="L48" s="1959"/>
      <c r="M48" s="1959"/>
      <c r="N48" s="1959"/>
      <c r="O48" s="428"/>
      <c r="P48" s="1959"/>
      <c r="Q48" s="1959"/>
      <c r="R48" s="1959"/>
      <c r="S48" s="428"/>
      <c r="T48" s="2670"/>
      <c r="U48" s="428"/>
      <c r="V48" s="1698"/>
      <c r="W48" s="1698"/>
      <c r="X48" s="1698"/>
      <c r="Y48" s="1698"/>
      <c r="Z48" s="1698"/>
      <c r="AA48" s="1698"/>
      <c r="AB48" s="428"/>
      <c r="AC48" s="428"/>
      <c r="AD48" s="428"/>
      <c r="AE48" s="428"/>
      <c r="AF48" s="428"/>
      <c r="AG48" s="428"/>
      <c r="AH48" s="428"/>
      <c r="AI48" s="428"/>
      <c r="AJ48" s="428"/>
      <c r="AK48" s="428"/>
      <c r="AL48" s="428"/>
      <c r="AM48" s="428"/>
      <c r="AN48" s="428"/>
      <c r="AO48" s="428"/>
      <c r="AP48" s="428"/>
      <c r="AQ48" s="428"/>
      <c r="AR48" s="428"/>
      <c r="AS48" s="428"/>
      <c r="AT48" s="428"/>
    </row>
    <row r="49" spans="1:46" s="2671" customFormat="1" ht="17.25" hidden="1" x14ac:dyDescent="0.25">
      <c r="A49" s="2695" t="s">
        <v>5415</v>
      </c>
      <c r="B49" s="2710">
        <v>11821</v>
      </c>
      <c r="C49" s="2710">
        <v>4934</v>
      </c>
      <c r="D49" s="2710">
        <v>121549</v>
      </c>
      <c r="E49" s="2711">
        <v>138304</v>
      </c>
      <c r="F49" s="2710">
        <v>1590</v>
      </c>
      <c r="G49" s="2712">
        <v>0.1</v>
      </c>
      <c r="H49" s="2713">
        <v>139894.1</v>
      </c>
      <c r="I49" s="2714">
        <v>3979.5</v>
      </c>
      <c r="J49" s="2715">
        <v>7.2898845763021001</v>
      </c>
      <c r="K49" s="2702"/>
      <c r="L49" s="1959"/>
      <c r="M49" s="1959"/>
      <c r="N49" s="1959"/>
      <c r="O49" s="428"/>
      <c r="P49" s="1959"/>
      <c r="Q49" s="1959"/>
      <c r="R49" s="1959"/>
      <c r="S49" s="428"/>
      <c r="T49" s="2670"/>
      <c r="U49" s="428"/>
      <c r="V49" s="1698"/>
      <c r="W49" s="1698"/>
      <c r="X49" s="1698"/>
      <c r="Y49" s="1698"/>
      <c r="Z49" s="1698"/>
      <c r="AA49" s="1698"/>
      <c r="AB49" s="428"/>
      <c r="AC49" s="428"/>
      <c r="AD49" s="428"/>
      <c r="AE49" s="428"/>
      <c r="AF49" s="428"/>
      <c r="AG49" s="428"/>
      <c r="AH49" s="428"/>
      <c r="AI49" s="428"/>
      <c r="AJ49" s="428"/>
      <c r="AK49" s="428"/>
      <c r="AL49" s="428"/>
      <c r="AM49" s="428"/>
      <c r="AN49" s="428"/>
      <c r="AO49" s="428"/>
      <c r="AP49" s="428"/>
      <c r="AQ49" s="428"/>
      <c r="AR49" s="428"/>
      <c r="AS49" s="428"/>
      <c r="AT49" s="428"/>
    </row>
    <row r="50" spans="1:46" s="2671" customFormat="1" ht="17.25" hidden="1" x14ac:dyDescent="0.25">
      <c r="A50" s="2695" t="s">
        <v>5416</v>
      </c>
      <c r="B50" s="2710">
        <v>10952</v>
      </c>
      <c r="C50" s="2710">
        <v>4936</v>
      </c>
      <c r="D50" s="2710">
        <v>125854</v>
      </c>
      <c r="E50" s="2711">
        <v>141742</v>
      </c>
      <c r="F50" s="2710">
        <v>1589</v>
      </c>
      <c r="G50" s="2712">
        <v>0.2</v>
      </c>
      <c r="H50" s="2713">
        <v>143331.20000000001</v>
      </c>
      <c r="I50" s="2714">
        <v>4048.6</v>
      </c>
      <c r="J50" s="2715">
        <v>7.4689919316316526</v>
      </c>
      <c r="K50" s="2702"/>
      <c r="L50" s="1959"/>
      <c r="M50" s="1959"/>
      <c r="N50" s="1959"/>
      <c r="O50" s="428"/>
      <c r="P50" s="1959"/>
      <c r="Q50" s="1959"/>
      <c r="R50" s="1959"/>
      <c r="S50" s="428"/>
      <c r="T50" s="2670"/>
      <c r="U50" s="428"/>
      <c r="V50" s="1698"/>
      <c r="W50" s="1698"/>
      <c r="X50" s="1698"/>
      <c r="Y50" s="1698"/>
      <c r="Z50" s="1698"/>
      <c r="AA50" s="1698"/>
      <c r="AB50" s="428"/>
      <c r="AC50" s="428"/>
      <c r="AD50" s="428"/>
      <c r="AE50" s="428"/>
      <c r="AF50" s="428"/>
      <c r="AG50" s="428"/>
      <c r="AH50" s="428"/>
      <c r="AI50" s="428"/>
      <c r="AJ50" s="428"/>
      <c r="AK50" s="428"/>
      <c r="AL50" s="428"/>
      <c r="AM50" s="428"/>
      <c r="AN50" s="428"/>
      <c r="AO50" s="428"/>
      <c r="AP50" s="428"/>
      <c r="AQ50" s="428"/>
      <c r="AR50" s="428"/>
      <c r="AS50" s="428"/>
      <c r="AT50" s="428"/>
    </row>
    <row r="51" spans="1:46" s="2671" customFormat="1" ht="17.25" hidden="1" x14ac:dyDescent="0.25">
      <c r="A51" s="2695" t="s">
        <v>5417</v>
      </c>
      <c r="B51" s="2710">
        <v>11360</v>
      </c>
      <c r="C51" s="2710">
        <v>4949</v>
      </c>
      <c r="D51" s="2710">
        <v>125637</v>
      </c>
      <c r="E51" s="2711">
        <v>141946</v>
      </c>
      <c r="F51" s="2710">
        <v>1587</v>
      </c>
      <c r="G51" s="2712">
        <v>0.2</v>
      </c>
      <c r="H51" s="2713">
        <v>143533.20000000001</v>
      </c>
      <c r="I51" s="2714">
        <v>4085.1</v>
      </c>
      <c r="J51" s="2715">
        <v>7.4795181560000357</v>
      </c>
      <c r="K51" s="2702"/>
      <c r="L51" s="1959"/>
      <c r="M51" s="1959"/>
      <c r="N51" s="1959"/>
      <c r="O51" s="428"/>
      <c r="P51" s="1959"/>
      <c r="Q51" s="1959"/>
      <c r="R51" s="1959"/>
      <c r="S51" s="428"/>
      <c r="T51" s="2670"/>
      <c r="U51" s="428"/>
      <c r="V51" s="1698"/>
      <c r="W51" s="1698"/>
      <c r="X51" s="1698"/>
      <c r="Y51" s="1698"/>
      <c r="Z51" s="1698"/>
      <c r="AA51" s="1698"/>
      <c r="AB51" s="428"/>
      <c r="AC51" s="428"/>
      <c r="AD51" s="428"/>
      <c r="AE51" s="428"/>
      <c r="AF51" s="428"/>
      <c r="AG51" s="428"/>
      <c r="AH51" s="428"/>
      <c r="AI51" s="428"/>
      <c r="AJ51" s="428"/>
      <c r="AK51" s="428"/>
      <c r="AL51" s="428"/>
      <c r="AM51" s="428"/>
      <c r="AN51" s="428"/>
      <c r="AO51" s="428"/>
      <c r="AP51" s="428"/>
      <c r="AQ51" s="428"/>
      <c r="AR51" s="428"/>
      <c r="AS51" s="428"/>
      <c r="AT51" s="428"/>
    </row>
    <row r="52" spans="1:46" s="2671" customFormat="1" ht="17.25" hidden="1" x14ac:dyDescent="0.25">
      <c r="A52" s="2695" t="s">
        <v>5418</v>
      </c>
      <c r="B52" s="2710">
        <v>11417</v>
      </c>
      <c r="C52" s="2710">
        <v>4991</v>
      </c>
      <c r="D52" s="2710">
        <v>127691</v>
      </c>
      <c r="E52" s="2711">
        <v>144099</v>
      </c>
      <c r="F52" s="2710">
        <v>1605</v>
      </c>
      <c r="G52" s="2712">
        <v>0.2</v>
      </c>
      <c r="H52" s="2713">
        <v>145704.20000000001</v>
      </c>
      <c r="I52" s="2714">
        <v>4101.2</v>
      </c>
      <c r="J52" s="2715">
        <v>7.5926490129493409</v>
      </c>
      <c r="K52" s="2702"/>
      <c r="L52" s="1959"/>
      <c r="M52" s="1959"/>
      <c r="N52" s="1959"/>
      <c r="O52" s="428"/>
      <c r="P52" s="1959"/>
      <c r="Q52" s="1959"/>
      <c r="R52" s="1959"/>
      <c r="S52" s="428"/>
      <c r="T52" s="2670"/>
      <c r="U52" s="428"/>
      <c r="V52" s="1698"/>
      <c r="W52" s="1698"/>
      <c r="X52" s="1698"/>
      <c r="Y52" s="1698"/>
      <c r="Z52" s="1698"/>
      <c r="AA52" s="1698"/>
      <c r="AB52" s="428"/>
      <c r="AC52" s="428"/>
      <c r="AD52" s="428"/>
      <c r="AE52" s="428"/>
      <c r="AF52" s="428"/>
      <c r="AG52" s="428"/>
      <c r="AH52" s="428"/>
      <c r="AI52" s="428"/>
      <c r="AJ52" s="428"/>
      <c r="AK52" s="428"/>
      <c r="AL52" s="428"/>
      <c r="AM52" s="428"/>
      <c r="AN52" s="428"/>
      <c r="AO52" s="428"/>
      <c r="AP52" s="428"/>
      <c r="AQ52" s="428"/>
      <c r="AR52" s="428"/>
      <c r="AS52" s="428"/>
      <c r="AT52" s="428"/>
    </row>
    <row r="53" spans="1:46" s="2671" customFormat="1" ht="17.25" hidden="1" x14ac:dyDescent="0.25">
      <c r="A53" s="2695" t="s">
        <v>5419</v>
      </c>
      <c r="B53" s="2710">
        <v>11766</v>
      </c>
      <c r="C53" s="2710">
        <v>4996</v>
      </c>
      <c r="D53" s="2710">
        <v>131340</v>
      </c>
      <c r="E53" s="2711">
        <v>148102</v>
      </c>
      <c r="F53" s="2710">
        <v>1612</v>
      </c>
      <c r="G53" s="2712">
        <v>0.1</v>
      </c>
      <c r="H53" s="2713">
        <v>149714.1</v>
      </c>
      <c r="I53" s="2714">
        <v>4175.3</v>
      </c>
      <c r="J53" s="2715">
        <v>7.801604988666071</v>
      </c>
      <c r="K53" s="2702"/>
      <c r="L53" s="1959"/>
      <c r="M53" s="1959"/>
      <c r="N53" s="1959"/>
      <c r="O53" s="428"/>
      <c r="P53" s="1959"/>
      <c r="Q53" s="1959"/>
      <c r="R53" s="1959"/>
      <c r="S53" s="428"/>
      <c r="T53" s="2670"/>
      <c r="U53" s="428"/>
      <c r="V53" s="1698"/>
      <c r="W53" s="1698"/>
      <c r="X53" s="1698"/>
      <c r="Y53" s="1698"/>
      <c r="Z53" s="1698"/>
      <c r="AA53" s="1698"/>
      <c r="AB53" s="428"/>
      <c r="AC53" s="428"/>
      <c r="AD53" s="428"/>
      <c r="AE53" s="428"/>
      <c r="AF53" s="428"/>
      <c r="AG53" s="428"/>
      <c r="AH53" s="428"/>
      <c r="AI53" s="428"/>
      <c r="AJ53" s="428"/>
      <c r="AK53" s="428"/>
      <c r="AL53" s="428"/>
      <c r="AM53" s="428"/>
      <c r="AN53" s="428"/>
      <c r="AO53" s="428"/>
      <c r="AP53" s="428"/>
      <c r="AQ53" s="428"/>
      <c r="AR53" s="428"/>
      <c r="AS53" s="428"/>
      <c r="AT53" s="428"/>
    </row>
    <row r="54" spans="1:46" s="2671" customFormat="1" ht="17.25" hidden="1" x14ac:dyDescent="0.25">
      <c r="A54" s="2695" t="s">
        <v>5420</v>
      </c>
      <c r="B54" s="2710">
        <v>10932</v>
      </c>
      <c r="C54" s="2710">
        <v>4973</v>
      </c>
      <c r="D54" s="2710">
        <v>134123</v>
      </c>
      <c r="E54" s="2711">
        <v>150028</v>
      </c>
      <c r="F54" s="2710">
        <v>1599</v>
      </c>
      <c r="G54" s="2712">
        <v>0.1</v>
      </c>
      <c r="H54" s="2713">
        <v>151627.1</v>
      </c>
      <c r="I54" s="2714">
        <v>4187.3</v>
      </c>
      <c r="J54" s="2715">
        <v>7.9012914600359565</v>
      </c>
      <c r="K54" s="2702"/>
      <c r="L54" s="1959"/>
      <c r="M54" s="1959"/>
      <c r="N54" s="1959"/>
      <c r="O54" s="428"/>
      <c r="P54" s="1959"/>
      <c r="Q54" s="1959"/>
      <c r="R54" s="1959"/>
      <c r="S54" s="428"/>
      <c r="T54" s="2670"/>
      <c r="U54" s="428"/>
      <c r="V54" s="1698"/>
      <c r="W54" s="1698"/>
      <c r="X54" s="1698"/>
      <c r="Y54" s="1698"/>
      <c r="Z54" s="1698"/>
      <c r="AA54" s="1698"/>
      <c r="AB54" s="428"/>
      <c r="AC54" s="428"/>
      <c r="AD54" s="428"/>
      <c r="AE54" s="428"/>
      <c r="AF54" s="428"/>
      <c r="AG54" s="428"/>
      <c r="AH54" s="428"/>
      <c r="AI54" s="428"/>
      <c r="AJ54" s="428"/>
      <c r="AK54" s="428"/>
      <c r="AL54" s="428"/>
      <c r="AM54" s="428"/>
      <c r="AN54" s="428"/>
      <c r="AO54" s="428"/>
      <c r="AP54" s="428"/>
      <c r="AQ54" s="428"/>
      <c r="AR54" s="428"/>
      <c r="AS54" s="428"/>
      <c r="AT54" s="428"/>
    </row>
    <row r="55" spans="1:46" s="2671" customFormat="1" ht="17.25" hidden="1" x14ac:dyDescent="0.25">
      <c r="A55" s="2695" t="s">
        <v>5421</v>
      </c>
      <c r="B55" s="2710">
        <v>10887</v>
      </c>
      <c r="C55" s="2710">
        <v>4978</v>
      </c>
      <c r="D55" s="2710">
        <v>135437</v>
      </c>
      <c r="E55" s="2711">
        <v>151302</v>
      </c>
      <c r="F55" s="2710">
        <v>1600</v>
      </c>
      <c r="G55" s="2712">
        <v>0.1</v>
      </c>
      <c r="H55" s="2713">
        <v>152902.1</v>
      </c>
      <c r="I55" s="2714">
        <v>4260.4524543937232</v>
      </c>
      <c r="J55" s="2715">
        <v>7.9677317376086716</v>
      </c>
      <c r="K55" s="2702"/>
      <c r="L55" s="1959"/>
      <c r="M55" s="1959"/>
      <c r="N55" s="1959"/>
      <c r="O55" s="428"/>
      <c r="P55" s="1959"/>
      <c r="Q55" s="1959"/>
      <c r="R55" s="1959"/>
      <c r="S55" s="428"/>
      <c r="T55" s="2670"/>
      <c r="U55" s="428"/>
      <c r="V55" s="1698"/>
      <c r="W55" s="1698"/>
      <c r="X55" s="1698"/>
      <c r="Y55" s="1698"/>
      <c r="Z55" s="1698"/>
      <c r="AA55" s="1698"/>
      <c r="AB55" s="428"/>
      <c r="AC55" s="428"/>
      <c r="AD55" s="428"/>
      <c r="AE55" s="428"/>
      <c r="AF55" s="428"/>
      <c r="AG55" s="428"/>
      <c r="AH55" s="428"/>
      <c r="AI55" s="428"/>
      <c r="AJ55" s="428"/>
      <c r="AK55" s="428"/>
      <c r="AL55" s="428"/>
      <c r="AM55" s="428"/>
      <c r="AN55" s="428"/>
      <c r="AO55" s="428"/>
      <c r="AP55" s="428"/>
      <c r="AQ55" s="428"/>
      <c r="AR55" s="428"/>
      <c r="AS55" s="428"/>
      <c r="AT55" s="428"/>
    </row>
    <row r="56" spans="1:46" s="2671" customFormat="1" ht="20.100000000000001" hidden="1" customHeight="1" x14ac:dyDescent="0.25">
      <c r="A56" s="2716" t="s">
        <v>5422</v>
      </c>
      <c r="B56" s="2717">
        <v>11445</v>
      </c>
      <c r="C56" s="2717">
        <v>4978</v>
      </c>
      <c r="D56" s="2717">
        <v>136942</v>
      </c>
      <c r="E56" s="2718">
        <v>153365</v>
      </c>
      <c r="F56" s="2717">
        <v>1604</v>
      </c>
      <c r="G56" s="2719">
        <v>0.1</v>
      </c>
      <c r="H56" s="2720">
        <v>154969.1</v>
      </c>
      <c r="I56" s="2721">
        <v>4303.6000000000004</v>
      </c>
      <c r="J56" s="2722">
        <v>8.1001006180825073</v>
      </c>
      <c r="K56" s="2702"/>
      <c r="L56" s="1959"/>
      <c r="M56" s="1959"/>
      <c r="N56" s="1959"/>
      <c r="O56" s="1959"/>
      <c r="P56" s="2723"/>
      <c r="Q56" s="1959"/>
      <c r="R56" s="1959"/>
      <c r="S56" s="428"/>
      <c r="T56" s="2670"/>
      <c r="U56" s="428"/>
      <c r="V56" s="1698"/>
      <c r="W56" s="1698"/>
      <c r="X56" s="1698"/>
      <c r="Y56" s="1698"/>
      <c r="Z56" s="1698"/>
      <c r="AA56" s="1698"/>
      <c r="AB56" s="428"/>
      <c r="AC56" s="428"/>
      <c r="AD56" s="428"/>
      <c r="AE56" s="428"/>
      <c r="AF56" s="428"/>
      <c r="AG56" s="428"/>
      <c r="AH56" s="428"/>
      <c r="AI56" s="428"/>
      <c r="AJ56" s="428"/>
      <c r="AK56" s="428"/>
      <c r="AL56" s="428"/>
      <c r="AM56" s="428"/>
      <c r="AN56" s="428"/>
      <c r="AO56" s="428"/>
      <c r="AP56" s="428"/>
      <c r="AQ56" s="428"/>
      <c r="AR56" s="428"/>
      <c r="AS56" s="428"/>
      <c r="AT56" s="428"/>
    </row>
    <row r="57" spans="1:46" s="2671" customFormat="1" ht="20.100000000000001" hidden="1" customHeight="1" x14ac:dyDescent="0.25">
      <c r="A57" s="2724" t="s">
        <v>5423</v>
      </c>
      <c r="B57" s="2710">
        <v>14002</v>
      </c>
      <c r="C57" s="2710">
        <v>4462</v>
      </c>
      <c r="D57" s="2710">
        <v>137586</v>
      </c>
      <c r="E57" s="2711">
        <v>156050</v>
      </c>
      <c r="F57" s="2710">
        <v>2095</v>
      </c>
      <c r="G57" s="2712">
        <v>0.1</v>
      </c>
      <c r="H57" s="2713">
        <v>158145.1</v>
      </c>
      <c r="I57" s="2714">
        <v>4422.6494770401032</v>
      </c>
      <c r="J57" s="2715">
        <v>8.2661073869353299</v>
      </c>
      <c r="K57" s="2702"/>
      <c r="L57" s="1959"/>
      <c r="M57" s="1959"/>
      <c r="N57" s="1959"/>
      <c r="O57" s="1959"/>
      <c r="P57" s="2723"/>
      <c r="Q57" s="1959"/>
      <c r="R57" s="1959"/>
      <c r="S57" s="428"/>
      <c r="T57" s="2670"/>
      <c r="U57" s="428"/>
      <c r="V57" s="1698"/>
      <c r="W57" s="1698"/>
      <c r="X57" s="1698"/>
      <c r="Y57" s="1698"/>
      <c r="Z57" s="1698"/>
      <c r="AA57" s="1698"/>
      <c r="AB57" s="428"/>
      <c r="AC57" s="428"/>
      <c r="AD57" s="428"/>
      <c r="AE57" s="428"/>
      <c r="AF57" s="428"/>
      <c r="AG57" s="428"/>
      <c r="AH57" s="428"/>
      <c r="AI57" s="428"/>
      <c r="AJ57" s="428"/>
      <c r="AK57" s="428"/>
      <c r="AL57" s="428"/>
      <c r="AM57" s="428"/>
      <c r="AN57" s="428"/>
      <c r="AO57" s="428"/>
      <c r="AP57" s="428"/>
      <c r="AQ57" s="428"/>
      <c r="AR57" s="428"/>
      <c r="AS57" s="428"/>
      <c r="AT57" s="428"/>
    </row>
    <row r="58" spans="1:46" s="2671" customFormat="1" ht="20.100000000000001" hidden="1" customHeight="1" x14ac:dyDescent="0.25">
      <c r="A58" s="2724" t="s">
        <v>746</v>
      </c>
      <c r="B58" s="2710">
        <v>13829</v>
      </c>
      <c r="C58" s="2710">
        <v>4473</v>
      </c>
      <c r="D58" s="2710">
        <v>138758</v>
      </c>
      <c r="E58" s="2711">
        <v>157060</v>
      </c>
      <c r="F58" s="2710">
        <v>2115</v>
      </c>
      <c r="G58" s="2712">
        <v>0.1</v>
      </c>
      <c r="H58" s="2713">
        <v>159175.1</v>
      </c>
      <c r="I58" s="2714">
        <v>4497.7931369667922</v>
      </c>
      <c r="J58" s="2715">
        <v>8.3199445947182049</v>
      </c>
      <c r="K58" s="2702"/>
      <c r="L58" s="1959"/>
      <c r="M58" s="1959"/>
      <c r="N58" s="1959"/>
      <c r="O58" s="1959"/>
      <c r="P58" s="2723"/>
      <c r="Q58" s="1959"/>
      <c r="R58" s="1959"/>
      <c r="S58" s="428"/>
      <c r="T58" s="2670"/>
      <c r="U58" s="428"/>
      <c r="V58" s="1698"/>
      <c r="W58" s="1698"/>
      <c r="X58" s="1698"/>
      <c r="Y58" s="1698"/>
      <c r="Z58" s="1698"/>
      <c r="AA58" s="1698"/>
      <c r="AB58" s="428"/>
      <c r="AC58" s="428"/>
      <c r="AD58" s="428"/>
      <c r="AE58" s="428"/>
      <c r="AF58" s="428"/>
      <c r="AG58" s="428"/>
      <c r="AH58" s="428"/>
      <c r="AI58" s="428"/>
      <c r="AJ58" s="428"/>
      <c r="AK58" s="428"/>
      <c r="AL58" s="428"/>
      <c r="AM58" s="428"/>
      <c r="AN58" s="428"/>
      <c r="AO58" s="428"/>
      <c r="AP58" s="428"/>
      <c r="AQ58" s="428"/>
      <c r="AR58" s="428"/>
      <c r="AS58" s="428"/>
      <c r="AT58" s="428"/>
    </row>
    <row r="59" spans="1:46" s="2671" customFormat="1" ht="20.100000000000001" hidden="1" customHeight="1" x14ac:dyDescent="0.25">
      <c r="A59" s="2724" t="s">
        <v>5424</v>
      </c>
      <c r="B59" s="2710">
        <v>14168</v>
      </c>
      <c r="C59" s="2710">
        <v>4444</v>
      </c>
      <c r="D59" s="2710">
        <v>137793</v>
      </c>
      <c r="E59" s="2711">
        <v>156405</v>
      </c>
      <c r="F59" s="2710">
        <v>2046</v>
      </c>
      <c r="G59" s="2712">
        <v>0.2</v>
      </c>
      <c r="H59" s="2713">
        <v>158451.20000000001</v>
      </c>
      <c r="I59" s="2714">
        <v>4529</v>
      </c>
      <c r="J59" s="2715">
        <v>8.2821069687822604</v>
      </c>
      <c r="K59" s="2702"/>
      <c r="L59" s="1959"/>
      <c r="M59" s="1959"/>
      <c r="N59" s="1959"/>
      <c r="O59" s="1959"/>
      <c r="P59" s="2723"/>
      <c r="Q59" s="1959"/>
      <c r="R59" s="1959"/>
      <c r="S59" s="428"/>
      <c r="T59" s="2670"/>
      <c r="U59" s="428"/>
      <c r="V59" s="1698"/>
      <c r="W59" s="1698"/>
      <c r="X59" s="1698"/>
      <c r="Y59" s="1698"/>
      <c r="Z59" s="1698"/>
      <c r="AA59" s="1698"/>
      <c r="AB59" s="428"/>
      <c r="AC59" s="428"/>
      <c r="AD59" s="428"/>
      <c r="AE59" s="428"/>
      <c r="AF59" s="428"/>
      <c r="AG59" s="428"/>
      <c r="AH59" s="428"/>
      <c r="AI59" s="428"/>
      <c r="AJ59" s="428"/>
      <c r="AK59" s="428"/>
      <c r="AL59" s="428"/>
      <c r="AM59" s="428"/>
      <c r="AN59" s="428"/>
      <c r="AO59" s="428"/>
      <c r="AP59" s="428"/>
      <c r="AQ59" s="428"/>
      <c r="AR59" s="428"/>
      <c r="AS59" s="428"/>
      <c r="AT59" s="428"/>
    </row>
    <row r="60" spans="1:46" s="2671" customFormat="1" ht="20.100000000000001" hidden="1" customHeight="1" x14ac:dyDescent="0.25">
      <c r="A60" s="2724" t="s">
        <v>5425</v>
      </c>
      <c r="B60" s="2710">
        <v>13626</v>
      </c>
      <c r="C60" s="2710">
        <v>4475</v>
      </c>
      <c r="D60" s="2710">
        <v>141540</v>
      </c>
      <c r="E60" s="2711">
        <v>159641</v>
      </c>
      <c r="F60" s="2710">
        <v>2050</v>
      </c>
      <c r="G60" s="2712">
        <v>0.1</v>
      </c>
      <c r="H60" s="2713">
        <v>161691.1</v>
      </c>
      <c r="I60" s="2714">
        <v>4565.1000000000004</v>
      </c>
      <c r="J60" s="2715">
        <v>8.4514537352829713</v>
      </c>
      <c r="K60" s="2702"/>
      <c r="L60" s="1959"/>
      <c r="M60" s="1959"/>
      <c r="N60" s="1959"/>
      <c r="O60" s="1959"/>
      <c r="P60" s="2723"/>
      <c r="Q60" s="1959"/>
      <c r="R60" s="1959"/>
      <c r="S60" s="428"/>
      <c r="T60" s="2670"/>
      <c r="U60" s="428"/>
      <c r="V60" s="1698"/>
      <c r="W60" s="1698"/>
      <c r="X60" s="1698"/>
      <c r="Y60" s="1698"/>
      <c r="Z60" s="1698"/>
      <c r="AA60" s="1698"/>
      <c r="AB60" s="428"/>
      <c r="AC60" s="428"/>
      <c r="AD60" s="428"/>
      <c r="AE60" s="428"/>
      <c r="AF60" s="428"/>
      <c r="AG60" s="428"/>
      <c r="AH60" s="428"/>
      <c r="AI60" s="428"/>
      <c r="AJ60" s="428"/>
      <c r="AK60" s="428"/>
      <c r="AL60" s="428"/>
      <c r="AM60" s="428"/>
      <c r="AN60" s="428"/>
      <c r="AO60" s="428"/>
      <c r="AP60" s="428"/>
      <c r="AQ60" s="428"/>
      <c r="AR60" s="428"/>
      <c r="AS60" s="428"/>
      <c r="AT60" s="428"/>
    </row>
    <row r="61" spans="1:46" s="2671" customFormat="1" ht="20.100000000000001" hidden="1" customHeight="1" x14ac:dyDescent="0.25">
      <c r="A61" s="2724" t="s">
        <v>5426</v>
      </c>
      <c r="B61" s="2710">
        <v>17216</v>
      </c>
      <c r="C61" s="2710">
        <v>4460</v>
      </c>
      <c r="D61" s="2710">
        <v>144962</v>
      </c>
      <c r="E61" s="2711">
        <v>166638</v>
      </c>
      <c r="F61" s="2710">
        <v>2041</v>
      </c>
      <c r="G61" s="2712">
        <v>0.1</v>
      </c>
      <c r="H61" s="2713">
        <v>168679.1</v>
      </c>
      <c r="I61" s="2714">
        <v>4745</v>
      </c>
      <c r="J61" s="2715">
        <v>8.8167104420661992</v>
      </c>
      <c r="K61" s="2702"/>
      <c r="L61" s="1959"/>
      <c r="M61" s="1959"/>
      <c r="N61" s="1959"/>
      <c r="O61" s="1959"/>
      <c r="P61" s="2723"/>
      <c r="Q61" s="1959"/>
      <c r="R61" s="1959"/>
      <c r="S61" s="428"/>
      <c r="T61" s="2670"/>
      <c r="U61" s="428"/>
      <c r="V61" s="1698"/>
      <c r="W61" s="1698"/>
      <c r="X61" s="1698"/>
      <c r="Y61" s="1698"/>
      <c r="Z61" s="1698"/>
      <c r="AA61" s="1698"/>
      <c r="AB61" s="428"/>
      <c r="AC61" s="428"/>
      <c r="AD61" s="428"/>
      <c r="AE61" s="428"/>
      <c r="AF61" s="428"/>
      <c r="AG61" s="428"/>
      <c r="AH61" s="428"/>
      <c r="AI61" s="428"/>
      <c r="AJ61" s="428"/>
      <c r="AK61" s="428"/>
      <c r="AL61" s="428"/>
      <c r="AM61" s="428"/>
      <c r="AN61" s="428"/>
      <c r="AO61" s="428"/>
      <c r="AP61" s="428"/>
      <c r="AQ61" s="428"/>
      <c r="AR61" s="428"/>
      <c r="AS61" s="428"/>
      <c r="AT61" s="428"/>
    </row>
    <row r="62" spans="1:46" s="2671" customFormat="1" ht="20.100000000000001" hidden="1" customHeight="1" x14ac:dyDescent="0.25">
      <c r="A62" s="2724" t="s">
        <v>5427</v>
      </c>
      <c r="B62" s="2710">
        <v>17352</v>
      </c>
      <c r="C62" s="2710">
        <v>4429</v>
      </c>
      <c r="D62" s="2710">
        <v>144953</v>
      </c>
      <c r="E62" s="2711">
        <v>166734</v>
      </c>
      <c r="F62" s="2710">
        <v>2018</v>
      </c>
      <c r="G62" s="2712">
        <v>0.1</v>
      </c>
      <c r="H62" s="2713">
        <v>168752.1</v>
      </c>
      <c r="I62" s="2714">
        <v>4770.7</v>
      </c>
      <c r="J62" s="2715">
        <v>8.820526088831393</v>
      </c>
      <c r="K62" s="2702"/>
      <c r="L62" s="1959"/>
      <c r="M62" s="1959"/>
      <c r="N62" s="1959"/>
      <c r="O62" s="1959"/>
      <c r="P62" s="2723"/>
      <c r="Q62" s="1959"/>
      <c r="R62" s="1959"/>
      <c r="S62" s="428"/>
      <c r="T62" s="2670"/>
      <c r="U62" s="428"/>
      <c r="V62" s="1698"/>
      <c r="W62" s="1698"/>
      <c r="X62" s="1698"/>
      <c r="Y62" s="1698"/>
      <c r="Z62" s="1698"/>
      <c r="AA62" s="1698"/>
      <c r="AB62" s="428"/>
      <c r="AC62" s="428"/>
      <c r="AD62" s="428"/>
      <c r="AE62" s="428"/>
      <c r="AF62" s="428"/>
      <c r="AG62" s="428"/>
      <c r="AH62" s="428"/>
      <c r="AI62" s="428"/>
      <c r="AJ62" s="428"/>
      <c r="AK62" s="428"/>
      <c r="AL62" s="428"/>
      <c r="AM62" s="428"/>
      <c r="AN62" s="428"/>
      <c r="AO62" s="428"/>
      <c r="AP62" s="428"/>
      <c r="AQ62" s="428"/>
      <c r="AR62" s="428"/>
      <c r="AS62" s="428"/>
      <c r="AT62" s="428"/>
    </row>
    <row r="63" spans="1:46" s="2671" customFormat="1" ht="20.100000000000001" hidden="1" customHeight="1" x14ac:dyDescent="0.25">
      <c r="A63" s="2724" t="s">
        <v>5428</v>
      </c>
      <c r="B63" s="2710">
        <v>17030</v>
      </c>
      <c r="C63" s="2710">
        <v>4423</v>
      </c>
      <c r="D63" s="2710">
        <v>144771</v>
      </c>
      <c r="E63" s="2711">
        <v>166224</v>
      </c>
      <c r="F63" s="2710">
        <v>2012</v>
      </c>
      <c r="G63" s="2712">
        <v>0.1</v>
      </c>
      <c r="H63" s="2713">
        <v>168236.1</v>
      </c>
      <c r="I63" s="2714">
        <v>4772.6000000000004</v>
      </c>
      <c r="J63" s="2715">
        <v>8.7935552158061867</v>
      </c>
      <c r="K63" s="2702"/>
      <c r="L63" s="1959"/>
      <c r="M63" s="1959"/>
      <c r="N63" s="1959"/>
      <c r="O63" s="1959"/>
      <c r="P63" s="2723"/>
      <c r="Q63" s="1959"/>
      <c r="R63" s="1959"/>
      <c r="S63" s="428"/>
      <c r="T63" s="2670"/>
      <c r="U63" s="428"/>
      <c r="V63" s="1698"/>
      <c r="W63" s="1698"/>
      <c r="X63" s="1698"/>
      <c r="Y63" s="1698"/>
      <c r="Z63" s="1698"/>
      <c r="AA63" s="1698"/>
      <c r="AB63" s="428"/>
      <c r="AC63" s="428"/>
      <c r="AD63" s="428"/>
      <c r="AE63" s="428"/>
      <c r="AF63" s="428"/>
      <c r="AG63" s="428"/>
      <c r="AH63" s="428"/>
      <c r="AI63" s="428"/>
      <c r="AJ63" s="428"/>
      <c r="AK63" s="428"/>
      <c r="AL63" s="428"/>
      <c r="AM63" s="428"/>
      <c r="AN63" s="428"/>
      <c r="AO63" s="428"/>
      <c r="AP63" s="428"/>
      <c r="AQ63" s="428"/>
      <c r="AR63" s="428"/>
      <c r="AS63" s="428"/>
      <c r="AT63" s="428"/>
    </row>
    <row r="64" spans="1:46" s="2671" customFormat="1" ht="20.100000000000001" hidden="1" customHeight="1" x14ac:dyDescent="0.25">
      <c r="A64" s="2724" t="s">
        <v>5429</v>
      </c>
      <c r="B64" s="2710">
        <v>17263</v>
      </c>
      <c r="C64" s="2710">
        <v>4449</v>
      </c>
      <c r="D64" s="2710">
        <v>147828</v>
      </c>
      <c r="E64" s="2711">
        <v>169540</v>
      </c>
      <c r="F64" s="2710">
        <v>2023</v>
      </c>
      <c r="G64" s="2712">
        <v>0.1</v>
      </c>
      <c r="H64" s="2713">
        <v>171563.1</v>
      </c>
      <c r="I64" s="2714">
        <v>4845.1000000000004</v>
      </c>
      <c r="J64" s="2715">
        <v>8.9674546238582469</v>
      </c>
      <c r="K64" s="2702"/>
      <c r="L64" s="1959"/>
      <c r="M64" s="1959"/>
      <c r="N64" s="1959"/>
      <c r="O64" s="1959"/>
      <c r="P64" s="2723"/>
      <c r="Q64" s="1959"/>
      <c r="R64" s="1959"/>
      <c r="S64" s="428"/>
      <c r="T64" s="2670"/>
      <c r="U64" s="428"/>
      <c r="V64" s="1698"/>
      <c r="W64" s="1698"/>
      <c r="X64" s="1698"/>
      <c r="Y64" s="1698"/>
      <c r="Z64" s="1698"/>
      <c r="AA64" s="1698"/>
      <c r="AB64" s="428"/>
      <c r="AC64" s="428"/>
      <c r="AD64" s="428"/>
      <c r="AE64" s="428"/>
      <c r="AF64" s="428"/>
      <c r="AG64" s="428"/>
      <c r="AH64" s="428"/>
      <c r="AI64" s="428"/>
      <c r="AJ64" s="428"/>
      <c r="AK64" s="428"/>
      <c r="AL64" s="428"/>
      <c r="AM64" s="428"/>
      <c r="AN64" s="428"/>
      <c r="AO64" s="428"/>
      <c r="AP64" s="428"/>
      <c r="AQ64" s="428"/>
      <c r="AR64" s="428"/>
      <c r="AS64" s="428"/>
      <c r="AT64" s="428"/>
    </row>
    <row r="65" spans="1:46" s="2671" customFormat="1" ht="20.100000000000001" hidden="1" customHeight="1" x14ac:dyDescent="0.25">
      <c r="A65" s="2724" t="s">
        <v>5430</v>
      </c>
      <c r="B65" s="2710">
        <v>18280</v>
      </c>
      <c r="C65" s="2710">
        <v>4425</v>
      </c>
      <c r="D65" s="2710">
        <v>148355</v>
      </c>
      <c r="E65" s="2711">
        <v>171060</v>
      </c>
      <c r="F65" s="2710">
        <v>1489</v>
      </c>
      <c r="G65" s="2712">
        <v>0.2</v>
      </c>
      <c r="H65" s="2713">
        <v>172549.2</v>
      </c>
      <c r="I65" s="2714">
        <v>4807.4021241265564</v>
      </c>
      <c r="J65" s="2715">
        <v>9.0189971762603012</v>
      </c>
      <c r="K65" s="2702"/>
      <c r="L65" s="1959"/>
      <c r="M65" s="1959"/>
      <c r="N65" s="1959"/>
      <c r="O65" s="1959"/>
      <c r="P65" s="2723"/>
      <c r="Q65" s="1959"/>
      <c r="R65" s="1959"/>
      <c r="S65" s="428"/>
      <c r="T65" s="2670"/>
      <c r="U65" s="428"/>
      <c r="V65" s="1698"/>
      <c r="W65" s="1698"/>
      <c r="X65" s="1698"/>
      <c r="Y65" s="1698"/>
      <c r="Z65" s="1698"/>
      <c r="AA65" s="1698"/>
      <c r="AB65" s="428"/>
      <c r="AC65" s="428"/>
      <c r="AD65" s="428"/>
      <c r="AE65" s="428"/>
      <c r="AF65" s="428"/>
      <c r="AG65" s="428"/>
      <c r="AH65" s="428"/>
      <c r="AI65" s="428"/>
      <c r="AJ65" s="428"/>
      <c r="AK65" s="428"/>
      <c r="AL65" s="428"/>
      <c r="AM65" s="428"/>
      <c r="AN65" s="428"/>
      <c r="AO65" s="428"/>
      <c r="AP65" s="428"/>
      <c r="AQ65" s="428"/>
      <c r="AR65" s="428"/>
      <c r="AS65" s="428"/>
      <c r="AT65" s="428"/>
    </row>
    <row r="66" spans="1:46" s="2671" customFormat="1" ht="20.100000000000001" hidden="1" customHeight="1" x14ac:dyDescent="0.25">
      <c r="A66" s="2724" t="s">
        <v>5431</v>
      </c>
      <c r="B66" s="2710">
        <v>17104</v>
      </c>
      <c r="C66" s="2710">
        <v>4374</v>
      </c>
      <c r="D66" s="2710">
        <v>152085</v>
      </c>
      <c r="E66" s="2711">
        <v>173563</v>
      </c>
      <c r="F66" s="2710">
        <v>1471</v>
      </c>
      <c r="G66" s="2712">
        <v>0.1</v>
      </c>
      <c r="H66" s="2713">
        <v>175034.1</v>
      </c>
      <c r="I66" s="2714">
        <v>4862.6121308260108</v>
      </c>
      <c r="J66" s="2715">
        <v>9.1488807871731552</v>
      </c>
      <c r="K66" s="2702"/>
      <c r="L66" s="1959"/>
      <c r="M66" s="1959"/>
      <c r="N66" s="1959"/>
      <c r="O66" s="1959"/>
      <c r="P66" s="2723"/>
      <c r="Q66" s="1959"/>
      <c r="R66" s="1959"/>
      <c r="S66" s="428"/>
      <c r="T66" s="2670"/>
      <c r="U66" s="428"/>
      <c r="V66" s="1698"/>
      <c r="W66" s="1698"/>
      <c r="X66" s="1698"/>
      <c r="Y66" s="1698"/>
      <c r="Z66" s="1698"/>
      <c r="AA66" s="1698"/>
      <c r="AB66" s="428"/>
      <c r="AC66" s="428"/>
      <c r="AD66" s="428"/>
      <c r="AE66" s="428"/>
      <c r="AF66" s="428"/>
      <c r="AG66" s="428"/>
      <c r="AH66" s="428"/>
      <c r="AI66" s="428"/>
      <c r="AJ66" s="428"/>
      <c r="AK66" s="428"/>
      <c r="AL66" s="428"/>
      <c r="AM66" s="428"/>
      <c r="AN66" s="428"/>
      <c r="AO66" s="428"/>
      <c r="AP66" s="428"/>
      <c r="AQ66" s="428"/>
      <c r="AR66" s="428"/>
      <c r="AS66" s="428"/>
      <c r="AT66" s="428"/>
    </row>
    <row r="67" spans="1:46" s="2671" customFormat="1" ht="20.100000000000001" hidden="1" customHeight="1" thickBot="1" x14ac:dyDescent="0.3">
      <c r="A67" s="2725" t="s">
        <v>5432</v>
      </c>
      <c r="B67" s="2726">
        <v>16675</v>
      </c>
      <c r="C67" s="2726">
        <v>4338</v>
      </c>
      <c r="D67" s="2726">
        <v>156390</v>
      </c>
      <c r="E67" s="2727">
        <v>177403</v>
      </c>
      <c r="F67" s="2726">
        <v>1455</v>
      </c>
      <c r="G67" s="2728">
        <v>0.1</v>
      </c>
      <c r="H67" s="2729">
        <v>178858.1</v>
      </c>
      <c r="I67" s="2730">
        <v>4966.8999999999996</v>
      </c>
      <c r="J67" s="2731">
        <v>9.3487579547087947</v>
      </c>
      <c r="K67" s="2702"/>
      <c r="L67" s="1959"/>
      <c r="M67" s="1959"/>
      <c r="N67" s="1959"/>
      <c r="O67" s="1959"/>
      <c r="P67" s="2723"/>
      <c r="Q67" s="1959"/>
      <c r="R67" s="1959"/>
      <c r="S67" s="428"/>
      <c r="T67" s="2670"/>
      <c r="U67" s="428"/>
      <c r="V67" s="1698"/>
      <c r="W67" s="1698"/>
      <c r="X67" s="1698"/>
      <c r="Y67" s="1698"/>
      <c r="Z67" s="1698"/>
      <c r="AA67" s="1698"/>
      <c r="AB67" s="428"/>
      <c r="AC67" s="428"/>
      <c r="AD67" s="428"/>
      <c r="AE67" s="428"/>
      <c r="AF67" s="428"/>
      <c r="AG67" s="428"/>
      <c r="AH67" s="428"/>
      <c r="AI67" s="428"/>
      <c r="AJ67" s="428"/>
      <c r="AK67" s="428"/>
      <c r="AL67" s="428"/>
      <c r="AM67" s="428"/>
      <c r="AN67" s="428"/>
      <c r="AO67" s="428"/>
      <c r="AP67" s="428"/>
      <c r="AQ67" s="428"/>
      <c r="AR67" s="428"/>
      <c r="AS67" s="428"/>
      <c r="AT67" s="428"/>
    </row>
    <row r="68" spans="1:46" s="2671" customFormat="1" ht="20.100000000000001" hidden="1" customHeight="1" x14ac:dyDescent="0.25">
      <c r="A68" s="2724" t="s">
        <v>5433</v>
      </c>
      <c r="B68" s="2710">
        <v>17082</v>
      </c>
      <c r="C68" s="2710">
        <v>4338</v>
      </c>
      <c r="D68" s="2710">
        <v>152678</v>
      </c>
      <c r="E68" s="2711">
        <v>174098</v>
      </c>
      <c r="F68" s="2710">
        <v>1455</v>
      </c>
      <c r="G68" s="2712">
        <v>0.1</v>
      </c>
      <c r="H68" s="2713">
        <v>175553.1</v>
      </c>
      <c r="I68" s="2714">
        <v>4925.5</v>
      </c>
      <c r="J68" s="2732">
        <v>8.5339398996977973</v>
      </c>
      <c r="K68" s="2702"/>
      <c r="L68" s="1959"/>
      <c r="M68" s="1959"/>
      <c r="N68" s="1959"/>
      <c r="O68" s="1959"/>
      <c r="P68" s="2723"/>
      <c r="Q68" s="1959"/>
      <c r="R68" s="1959"/>
      <c r="S68" s="428"/>
      <c r="T68" s="2670"/>
      <c r="U68" s="428"/>
      <c r="V68" s="1698"/>
      <c r="W68" s="1698"/>
      <c r="X68" s="1698"/>
      <c r="Y68" s="1698"/>
      <c r="Z68" s="1698"/>
      <c r="AA68" s="1698"/>
      <c r="AB68" s="428"/>
      <c r="AC68" s="428"/>
      <c r="AD68" s="428"/>
      <c r="AE68" s="428"/>
      <c r="AF68" s="428"/>
      <c r="AG68" s="428"/>
      <c r="AH68" s="428"/>
      <c r="AI68" s="428"/>
      <c r="AJ68" s="428"/>
      <c r="AK68" s="428"/>
      <c r="AL68" s="428"/>
      <c r="AM68" s="428"/>
      <c r="AN68" s="428"/>
      <c r="AO68" s="428"/>
      <c r="AP68" s="428"/>
      <c r="AQ68" s="428"/>
      <c r="AR68" s="428"/>
      <c r="AS68" s="428"/>
      <c r="AT68" s="428"/>
    </row>
    <row r="69" spans="1:46" s="2671" customFormat="1" ht="20.100000000000001" hidden="1" customHeight="1" x14ac:dyDescent="0.25">
      <c r="A69" s="2724" t="s">
        <v>5434</v>
      </c>
      <c r="B69" s="2710">
        <v>17793</v>
      </c>
      <c r="C69" s="2710">
        <v>4326</v>
      </c>
      <c r="D69" s="2710">
        <v>152521</v>
      </c>
      <c r="E69" s="2711">
        <v>174640</v>
      </c>
      <c r="F69" s="2710">
        <v>1206</v>
      </c>
      <c r="G69" s="2712">
        <v>0.2</v>
      </c>
      <c r="H69" s="2713">
        <v>175846.2</v>
      </c>
      <c r="I69" s="2714">
        <v>4943.7</v>
      </c>
      <c r="J69" s="2732">
        <v>8.5481879977638613</v>
      </c>
      <c r="K69" s="2702"/>
      <c r="L69" s="1959"/>
      <c r="M69" s="1959"/>
      <c r="N69" s="1959"/>
      <c r="O69" s="1959"/>
      <c r="P69" s="2723"/>
      <c r="Q69" s="1959"/>
      <c r="R69" s="1959"/>
      <c r="S69" s="428"/>
      <c r="T69" s="2670"/>
      <c r="U69" s="428"/>
      <c r="V69" s="1698"/>
      <c r="W69" s="1698"/>
      <c r="X69" s="1698"/>
      <c r="Y69" s="1698"/>
      <c r="Z69" s="1698"/>
      <c r="AA69" s="1698"/>
      <c r="AB69" s="428"/>
      <c r="AC69" s="428"/>
      <c r="AD69" s="428"/>
      <c r="AE69" s="428"/>
      <c r="AF69" s="428"/>
      <c r="AG69" s="428"/>
      <c r="AH69" s="428"/>
      <c r="AI69" s="428"/>
      <c r="AJ69" s="428"/>
      <c r="AK69" s="428"/>
      <c r="AL69" s="428"/>
      <c r="AM69" s="428"/>
      <c r="AN69" s="428"/>
      <c r="AO69" s="428"/>
      <c r="AP69" s="428"/>
      <c r="AQ69" s="428"/>
      <c r="AR69" s="428"/>
      <c r="AS69" s="428"/>
      <c r="AT69" s="428"/>
    </row>
    <row r="70" spans="1:46" s="2671" customFormat="1" ht="20.100000000000001" hidden="1" customHeight="1" x14ac:dyDescent="0.25">
      <c r="A70" s="2724" t="s">
        <v>5435</v>
      </c>
      <c r="B70" s="2710">
        <v>17530</v>
      </c>
      <c r="C70" s="2710">
        <v>4315</v>
      </c>
      <c r="D70" s="2710">
        <v>153525</v>
      </c>
      <c r="E70" s="2711">
        <v>175370</v>
      </c>
      <c r="F70" s="2710">
        <v>1200</v>
      </c>
      <c r="G70" s="2712">
        <v>0.1</v>
      </c>
      <c r="H70" s="2713">
        <v>176570.1</v>
      </c>
      <c r="I70" s="2714">
        <v>5001.8999999999996</v>
      </c>
      <c r="J70" s="2732">
        <v>8.5833777922365133</v>
      </c>
      <c r="K70" s="2702"/>
      <c r="L70" s="1959"/>
      <c r="M70" s="1959"/>
      <c r="N70" s="1959"/>
      <c r="O70" s="1959"/>
      <c r="P70" s="2723"/>
      <c r="Q70" s="1959"/>
      <c r="R70" s="1959"/>
      <c r="S70" s="428"/>
      <c r="T70" s="2670"/>
      <c r="U70" s="428"/>
      <c r="V70" s="1698"/>
      <c r="W70" s="1698"/>
      <c r="X70" s="1698"/>
      <c r="Y70" s="1698"/>
      <c r="Z70" s="1698"/>
      <c r="AA70" s="1698"/>
      <c r="AB70" s="428"/>
      <c r="AC70" s="428"/>
      <c r="AD70" s="428"/>
      <c r="AE70" s="428"/>
      <c r="AF70" s="428"/>
      <c r="AG70" s="428"/>
      <c r="AH70" s="428"/>
      <c r="AI70" s="428"/>
      <c r="AJ70" s="428"/>
      <c r="AK70" s="428"/>
      <c r="AL70" s="428"/>
      <c r="AM70" s="428"/>
      <c r="AN70" s="428"/>
      <c r="AO70" s="428"/>
      <c r="AP70" s="428"/>
      <c r="AQ70" s="428"/>
      <c r="AR70" s="428"/>
      <c r="AS70" s="428"/>
      <c r="AT70" s="428"/>
    </row>
    <row r="71" spans="1:46" s="2671" customFormat="1" ht="20.100000000000001" hidden="1" customHeight="1" x14ac:dyDescent="0.25">
      <c r="A71" s="2724" t="s">
        <v>5436</v>
      </c>
      <c r="B71" s="2710">
        <v>17706</v>
      </c>
      <c r="C71" s="2710">
        <v>4307</v>
      </c>
      <c r="D71" s="2710">
        <v>156854</v>
      </c>
      <c r="E71" s="2711">
        <v>178867</v>
      </c>
      <c r="F71" s="2710">
        <v>1207</v>
      </c>
      <c r="G71" s="2733">
        <v>0.03</v>
      </c>
      <c r="H71" s="2713">
        <v>180074</v>
      </c>
      <c r="I71" s="2714">
        <v>5144.8999999999996</v>
      </c>
      <c r="J71" s="2732">
        <v>8.7537101282539478</v>
      </c>
      <c r="K71" s="2702"/>
      <c r="L71" s="1959"/>
      <c r="M71" s="1959"/>
      <c r="N71" s="1959"/>
      <c r="O71" s="1959"/>
      <c r="P71" s="2723"/>
      <c r="Q71" s="1959"/>
      <c r="R71" s="1959"/>
      <c r="S71" s="428"/>
      <c r="T71" s="2670"/>
      <c r="U71" s="428"/>
      <c r="V71" s="1698"/>
      <c r="W71" s="1698"/>
      <c r="X71" s="1698"/>
      <c r="Y71" s="1698"/>
      <c r="Z71" s="1698"/>
      <c r="AA71" s="1698"/>
      <c r="AB71" s="428"/>
      <c r="AC71" s="428"/>
      <c r="AD71" s="428"/>
      <c r="AE71" s="428"/>
      <c r="AF71" s="428"/>
      <c r="AG71" s="428"/>
      <c r="AH71" s="428"/>
      <c r="AI71" s="428"/>
      <c r="AJ71" s="428"/>
      <c r="AK71" s="428"/>
      <c r="AL71" s="428"/>
      <c r="AM71" s="428"/>
      <c r="AN71" s="428"/>
      <c r="AO71" s="428"/>
      <c r="AP71" s="428"/>
      <c r="AQ71" s="428"/>
      <c r="AR71" s="428"/>
      <c r="AS71" s="428"/>
      <c r="AT71" s="428"/>
    </row>
    <row r="72" spans="1:46" s="2671" customFormat="1" ht="20.100000000000001" hidden="1" customHeight="1" x14ac:dyDescent="0.25">
      <c r="A72" s="2724" t="s">
        <v>5437</v>
      </c>
      <c r="B72" s="2710">
        <v>17567</v>
      </c>
      <c r="C72" s="2710">
        <v>4316</v>
      </c>
      <c r="D72" s="2710">
        <v>156291</v>
      </c>
      <c r="E72" s="2711">
        <v>178174</v>
      </c>
      <c r="F72" s="2710">
        <v>1211</v>
      </c>
      <c r="G72" s="2712">
        <v>0.1</v>
      </c>
      <c r="H72" s="2713">
        <v>179385.1</v>
      </c>
      <c r="I72" s="2714">
        <v>5158</v>
      </c>
      <c r="J72" s="2732">
        <v>8.720220049097847</v>
      </c>
      <c r="K72" s="2702"/>
      <c r="L72" s="1959"/>
      <c r="M72" s="1959"/>
      <c r="N72" s="1959"/>
      <c r="O72" s="1959"/>
      <c r="P72" s="1949"/>
      <c r="Q72" s="1959"/>
      <c r="R72" s="1959"/>
      <c r="S72" s="428"/>
      <c r="T72" s="2670"/>
      <c r="U72" s="428"/>
      <c r="V72" s="1698"/>
      <c r="W72" s="1698"/>
      <c r="X72" s="1698"/>
      <c r="Y72" s="1698"/>
      <c r="Z72" s="1698"/>
      <c r="AA72" s="1698"/>
      <c r="AB72" s="428"/>
      <c r="AC72" s="428"/>
      <c r="AD72" s="428"/>
      <c r="AE72" s="428"/>
      <c r="AF72" s="428"/>
      <c r="AG72" s="428"/>
      <c r="AH72" s="428"/>
      <c r="AI72" s="428"/>
      <c r="AJ72" s="428"/>
      <c r="AK72" s="428"/>
      <c r="AL72" s="428"/>
      <c r="AM72" s="428"/>
      <c r="AN72" s="428"/>
      <c r="AO72" s="428"/>
      <c r="AP72" s="428"/>
      <c r="AQ72" s="428"/>
      <c r="AR72" s="428"/>
      <c r="AS72" s="428"/>
      <c r="AT72" s="428"/>
    </row>
    <row r="73" spans="1:46" s="2671" customFormat="1" ht="20.100000000000001" hidden="1" customHeight="1" x14ac:dyDescent="0.25">
      <c r="A73" s="2724" t="s">
        <v>5438</v>
      </c>
      <c r="B73" s="2710">
        <v>17125</v>
      </c>
      <c r="C73" s="2710">
        <v>4313</v>
      </c>
      <c r="D73" s="2710">
        <v>158695</v>
      </c>
      <c r="E73" s="2711">
        <v>180133</v>
      </c>
      <c r="F73" s="2710">
        <v>1206</v>
      </c>
      <c r="G73" s="2712">
        <v>0.1</v>
      </c>
      <c r="H73" s="2713">
        <v>181339.1</v>
      </c>
      <c r="I73" s="2714">
        <v>5261.4</v>
      </c>
      <c r="J73" s="2732">
        <v>8.8152073695382693</v>
      </c>
      <c r="K73" s="2702"/>
      <c r="L73" s="1959"/>
      <c r="M73" s="1959"/>
      <c r="N73" s="1959"/>
      <c r="O73" s="1959"/>
      <c r="P73" s="1949"/>
      <c r="Q73" s="1959"/>
      <c r="R73" s="1959"/>
      <c r="S73" s="428"/>
      <c r="T73" s="2670"/>
      <c r="U73" s="428"/>
      <c r="V73" s="1698"/>
      <c r="W73" s="1698"/>
      <c r="X73" s="1698"/>
      <c r="Y73" s="1698"/>
      <c r="Z73" s="1698"/>
      <c r="AA73" s="1698"/>
      <c r="AB73" s="428"/>
      <c r="AC73" s="428"/>
      <c r="AD73" s="428"/>
      <c r="AE73" s="428"/>
      <c r="AF73" s="428"/>
      <c r="AG73" s="428"/>
      <c r="AH73" s="428"/>
      <c r="AI73" s="428"/>
      <c r="AJ73" s="428"/>
      <c r="AK73" s="428"/>
      <c r="AL73" s="428"/>
      <c r="AM73" s="428"/>
      <c r="AN73" s="428"/>
      <c r="AO73" s="428"/>
      <c r="AP73" s="428"/>
      <c r="AQ73" s="428"/>
      <c r="AR73" s="428"/>
      <c r="AS73" s="428"/>
      <c r="AT73" s="428"/>
    </row>
    <row r="74" spans="1:46" s="2671" customFormat="1" ht="20.100000000000001" hidden="1" customHeight="1" x14ac:dyDescent="0.25">
      <c r="A74" s="2724" t="s">
        <v>5439</v>
      </c>
      <c r="B74" s="2710">
        <v>16926</v>
      </c>
      <c r="C74" s="2710">
        <v>4226</v>
      </c>
      <c r="D74" s="2710">
        <v>154708</v>
      </c>
      <c r="E74" s="2711">
        <v>175860</v>
      </c>
      <c r="F74" s="2710">
        <v>1184</v>
      </c>
      <c r="G74" s="2733">
        <v>0.01</v>
      </c>
      <c r="H74" s="2713">
        <v>177044</v>
      </c>
      <c r="I74" s="2714">
        <v>5293</v>
      </c>
      <c r="J74" s="2732">
        <v>8.6064157354968582</v>
      </c>
      <c r="K74" s="2702"/>
      <c r="L74" s="1959"/>
      <c r="M74" s="1959"/>
      <c r="N74" s="1959"/>
      <c r="O74" s="1959"/>
      <c r="P74" s="1949"/>
      <c r="Q74" s="1959"/>
      <c r="R74" s="1959"/>
      <c r="S74" s="428"/>
      <c r="T74" s="2670"/>
      <c r="U74" s="428"/>
      <c r="V74" s="1698"/>
      <c r="W74" s="1698"/>
      <c r="X74" s="1698"/>
      <c r="Y74" s="1698"/>
      <c r="Z74" s="1698"/>
      <c r="AA74" s="1698"/>
      <c r="AB74" s="428"/>
      <c r="AC74" s="428"/>
      <c r="AD74" s="428"/>
      <c r="AE74" s="428"/>
      <c r="AF74" s="428"/>
      <c r="AG74" s="428"/>
      <c r="AH74" s="428"/>
      <c r="AI74" s="428"/>
      <c r="AJ74" s="428"/>
      <c r="AK74" s="428"/>
      <c r="AL74" s="428"/>
      <c r="AM74" s="428"/>
      <c r="AN74" s="428"/>
      <c r="AO74" s="428"/>
      <c r="AP74" s="428"/>
      <c r="AQ74" s="428"/>
      <c r="AR74" s="428"/>
      <c r="AS74" s="428"/>
      <c r="AT74" s="428"/>
    </row>
    <row r="75" spans="1:46" s="2671" customFormat="1" ht="20.100000000000001" hidden="1" customHeight="1" x14ac:dyDescent="0.25">
      <c r="A75" s="2724" t="s">
        <v>5440</v>
      </c>
      <c r="B75" s="2710">
        <v>17070</v>
      </c>
      <c r="C75" s="2710">
        <v>4165</v>
      </c>
      <c r="D75" s="2710">
        <v>153909</v>
      </c>
      <c r="E75" s="2711">
        <v>175144</v>
      </c>
      <c r="F75" s="2710">
        <v>1161</v>
      </c>
      <c r="G75" s="2733">
        <v>0.03</v>
      </c>
      <c r="H75" s="2713">
        <v>176305</v>
      </c>
      <c r="I75" s="2714">
        <v>5397.7</v>
      </c>
      <c r="J75" s="2732">
        <v>8.5704925178445563</v>
      </c>
      <c r="K75" s="2702"/>
      <c r="L75" s="1959"/>
      <c r="M75" s="1959"/>
      <c r="N75" s="1959"/>
      <c r="O75" s="1959"/>
      <c r="P75" s="1949"/>
      <c r="Q75" s="1959"/>
      <c r="R75" s="1959"/>
      <c r="S75" s="428"/>
      <c r="T75" s="2670"/>
      <c r="U75" s="428"/>
      <c r="V75" s="1698"/>
      <c r="W75" s="1698"/>
      <c r="X75" s="1698"/>
      <c r="Y75" s="1698"/>
      <c r="Z75" s="1698"/>
      <c r="AA75" s="1698"/>
      <c r="AB75" s="428"/>
      <c r="AC75" s="428"/>
      <c r="AD75" s="428"/>
      <c r="AE75" s="428"/>
      <c r="AF75" s="428"/>
      <c r="AG75" s="428"/>
      <c r="AH75" s="428"/>
      <c r="AI75" s="428"/>
      <c r="AJ75" s="428"/>
      <c r="AK75" s="428"/>
      <c r="AL75" s="428"/>
      <c r="AM75" s="428"/>
      <c r="AN75" s="428"/>
      <c r="AO75" s="428"/>
      <c r="AP75" s="428"/>
      <c r="AQ75" s="428"/>
      <c r="AR75" s="428"/>
      <c r="AS75" s="428"/>
      <c r="AT75" s="428"/>
    </row>
    <row r="76" spans="1:46" s="2671" customFormat="1" ht="20.100000000000001" hidden="1" customHeight="1" x14ac:dyDescent="0.25">
      <c r="A76" s="2724" t="s">
        <v>5441</v>
      </c>
      <c r="B76" s="2710">
        <v>17422</v>
      </c>
      <c r="C76" s="2710">
        <v>4294</v>
      </c>
      <c r="D76" s="2710">
        <v>162630</v>
      </c>
      <c r="E76" s="2711">
        <v>184346</v>
      </c>
      <c r="F76" s="2710">
        <v>1206</v>
      </c>
      <c r="G76" s="2734">
        <v>0.1</v>
      </c>
      <c r="H76" s="2713">
        <v>185552.1</v>
      </c>
      <c r="I76" s="2714">
        <v>5485.7</v>
      </c>
      <c r="J76" s="2732">
        <v>9.0200061574858008</v>
      </c>
      <c r="K76" s="2702"/>
      <c r="L76" s="1959"/>
      <c r="M76" s="1959"/>
      <c r="N76" s="1959"/>
      <c r="O76" s="1959"/>
      <c r="P76" s="1949"/>
      <c r="Q76" s="1959"/>
      <c r="R76" s="1959"/>
      <c r="S76" s="428"/>
      <c r="T76" s="2670"/>
      <c r="U76" s="428"/>
      <c r="V76" s="1698"/>
      <c r="W76" s="1698"/>
      <c r="X76" s="1698"/>
      <c r="Y76" s="1698"/>
      <c r="Z76" s="1698"/>
      <c r="AA76" s="1698"/>
      <c r="AB76" s="428"/>
      <c r="AC76" s="428"/>
      <c r="AD76" s="428"/>
      <c r="AE76" s="428"/>
      <c r="AF76" s="428"/>
      <c r="AG76" s="428"/>
      <c r="AH76" s="428"/>
      <c r="AI76" s="428"/>
      <c r="AJ76" s="428"/>
      <c r="AK76" s="428"/>
      <c r="AL76" s="428"/>
      <c r="AM76" s="428"/>
      <c r="AN76" s="428"/>
      <c r="AO76" s="428"/>
      <c r="AP76" s="428"/>
      <c r="AQ76" s="428"/>
      <c r="AR76" s="428"/>
      <c r="AS76" s="428"/>
      <c r="AT76" s="428"/>
    </row>
    <row r="77" spans="1:46" s="2671" customFormat="1" ht="20.100000000000001" hidden="1" customHeight="1" x14ac:dyDescent="0.25">
      <c r="A77" s="2724" t="s">
        <v>5442</v>
      </c>
      <c r="B77" s="2710">
        <v>17507</v>
      </c>
      <c r="C77" s="2710">
        <v>4327</v>
      </c>
      <c r="D77" s="2710">
        <v>165866</v>
      </c>
      <c r="E77" s="2711">
        <v>187700</v>
      </c>
      <c r="F77" s="2710">
        <v>1212</v>
      </c>
      <c r="G77" s="2734">
        <v>0.2</v>
      </c>
      <c r="H77" s="2713">
        <v>188912.2</v>
      </c>
      <c r="I77" s="2714">
        <v>5509.4</v>
      </c>
      <c r="J77" s="2732">
        <v>9.1833464314939199</v>
      </c>
      <c r="K77" s="2702"/>
      <c r="L77" s="1959"/>
      <c r="M77" s="1959"/>
      <c r="N77" s="1959"/>
      <c r="O77" s="1959"/>
      <c r="P77" s="1949"/>
      <c r="Q77" s="1959"/>
      <c r="R77" s="1959"/>
      <c r="S77" s="428"/>
      <c r="T77" s="2670"/>
      <c r="U77" s="428"/>
      <c r="V77" s="1698"/>
      <c r="W77" s="1698"/>
      <c r="X77" s="1698"/>
      <c r="Y77" s="1698"/>
      <c r="Z77" s="1698"/>
      <c r="AA77" s="1698"/>
      <c r="AB77" s="428"/>
      <c r="AC77" s="428"/>
      <c r="AD77" s="428"/>
      <c r="AE77" s="428"/>
      <c r="AF77" s="428"/>
      <c r="AG77" s="428"/>
      <c r="AH77" s="428"/>
      <c r="AI77" s="428"/>
      <c r="AJ77" s="428"/>
      <c r="AK77" s="428"/>
      <c r="AL77" s="428"/>
      <c r="AM77" s="428"/>
      <c r="AN77" s="428"/>
      <c r="AO77" s="428"/>
      <c r="AP77" s="428"/>
      <c r="AQ77" s="428"/>
      <c r="AR77" s="428"/>
      <c r="AS77" s="428"/>
      <c r="AT77" s="428"/>
    </row>
    <row r="78" spans="1:46" s="2671" customFormat="1" ht="20.100000000000001" hidden="1" customHeight="1" x14ac:dyDescent="0.25">
      <c r="A78" s="2724" t="s">
        <v>5443</v>
      </c>
      <c r="B78" s="2710">
        <v>17214</v>
      </c>
      <c r="C78" s="2710">
        <v>4280</v>
      </c>
      <c r="D78" s="2710">
        <v>169181</v>
      </c>
      <c r="E78" s="2711">
        <v>190675</v>
      </c>
      <c r="F78" s="2710">
        <v>1201</v>
      </c>
      <c r="G78" s="2734">
        <v>0.1</v>
      </c>
      <c r="H78" s="2713">
        <v>191876.1</v>
      </c>
      <c r="I78" s="2714">
        <v>5711.2</v>
      </c>
      <c r="J78" s="2732">
        <v>9.3274291686583979</v>
      </c>
      <c r="K78" s="2702"/>
      <c r="L78" s="1959"/>
      <c r="M78" s="1959"/>
      <c r="N78" s="1959"/>
      <c r="O78" s="1959"/>
      <c r="P78" s="1949"/>
      <c r="Q78" s="1959"/>
      <c r="R78" s="1959"/>
      <c r="S78" s="428"/>
      <c r="T78" s="2670"/>
      <c r="U78" s="428"/>
      <c r="V78" s="1698"/>
      <c r="W78" s="1698"/>
      <c r="X78" s="1698"/>
      <c r="Y78" s="1698"/>
      <c r="Z78" s="1698"/>
      <c r="AA78" s="1698"/>
      <c r="AB78" s="428"/>
      <c r="AC78" s="428"/>
      <c r="AD78" s="428"/>
      <c r="AE78" s="428"/>
      <c r="AF78" s="428"/>
      <c r="AG78" s="428"/>
      <c r="AH78" s="428"/>
      <c r="AI78" s="428"/>
      <c r="AJ78" s="428"/>
      <c r="AK78" s="428"/>
      <c r="AL78" s="428"/>
      <c r="AM78" s="428"/>
      <c r="AN78" s="428"/>
      <c r="AO78" s="428"/>
      <c r="AP78" s="428"/>
      <c r="AQ78" s="428"/>
      <c r="AR78" s="428"/>
      <c r="AS78" s="428"/>
      <c r="AT78" s="428"/>
    </row>
    <row r="79" spans="1:46" s="2671" customFormat="1" ht="20.100000000000001" hidden="1" customHeight="1" thickBot="1" x14ac:dyDescent="0.3">
      <c r="A79" s="2725" t="s">
        <v>5444</v>
      </c>
      <c r="B79" s="2726">
        <v>17358</v>
      </c>
      <c r="C79" s="2726">
        <v>4278</v>
      </c>
      <c r="D79" s="2726">
        <v>177724</v>
      </c>
      <c r="E79" s="2727">
        <v>199360</v>
      </c>
      <c r="F79" s="2726">
        <v>1008</v>
      </c>
      <c r="G79" s="2728">
        <v>0.2</v>
      </c>
      <c r="H79" s="2729">
        <v>200368.2</v>
      </c>
      <c r="I79" s="2730">
        <v>5984</v>
      </c>
      <c r="J79" s="2735">
        <v>9.7402448410801519</v>
      </c>
      <c r="K79" s="2702"/>
      <c r="L79" s="1959"/>
      <c r="M79" s="1959"/>
      <c r="N79" s="1959"/>
      <c r="O79" s="1959"/>
      <c r="P79" s="1949"/>
      <c r="Q79" s="1959"/>
      <c r="R79" s="1959"/>
      <c r="S79" s="428"/>
      <c r="T79" s="2670"/>
      <c r="U79" s="428"/>
      <c r="V79" s="1698"/>
      <c r="W79" s="1698"/>
      <c r="X79" s="1698"/>
      <c r="Y79" s="1698"/>
      <c r="Z79" s="1698"/>
      <c r="AA79" s="1698"/>
      <c r="AB79" s="428"/>
      <c r="AC79" s="428"/>
      <c r="AD79" s="428"/>
      <c r="AE79" s="428"/>
      <c r="AF79" s="428"/>
      <c r="AG79" s="428"/>
      <c r="AH79" s="428"/>
      <c r="AI79" s="428"/>
      <c r="AJ79" s="428"/>
      <c r="AK79" s="428"/>
      <c r="AL79" s="428"/>
      <c r="AM79" s="428"/>
      <c r="AN79" s="428"/>
      <c r="AO79" s="428"/>
      <c r="AP79" s="428"/>
      <c r="AQ79" s="428"/>
      <c r="AR79" s="428"/>
      <c r="AS79" s="428"/>
      <c r="AT79" s="428"/>
    </row>
    <row r="80" spans="1:46" s="2671" customFormat="1" ht="20.100000000000001" hidden="1" customHeight="1" x14ac:dyDescent="0.25">
      <c r="A80" s="2724" t="s">
        <v>5445</v>
      </c>
      <c r="B80" s="2710">
        <v>17259</v>
      </c>
      <c r="C80" s="2710">
        <v>4222</v>
      </c>
      <c r="D80" s="2710">
        <v>174745</v>
      </c>
      <c r="E80" s="2711">
        <v>196226</v>
      </c>
      <c r="F80" s="2710">
        <v>998</v>
      </c>
      <c r="G80" s="2712">
        <v>0.2</v>
      </c>
      <c r="H80" s="2713">
        <v>197224.2</v>
      </c>
      <c r="I80" s="2714">
        <v>6103.4</v>
      </c>
      <c r="J80" s="2732">
        <v>9.255043231046578</v>
      </c>
      <c r="K80" s="2702"/>
      <c r="L80" s="1959"/>
      <c r="M80" s="1959"/>
      <c r="N80" s="1949"/>
      <c r="O80" s="1959"/>
      <c r="P80" s="1949"/>
      <c r="Q80" s="1959"/>
      <c r="R80" s="1959"/>
      <c r="S80" s="428"/>
      <c r="T80" s="2670"/>
      <c r="U80" s="2670"/>
      <c r="V80" s="1698"/>
      <c r="W80" s="1698"/>
      <c r="X80" s="1698"/>
      <c r="Y80" s="1698"/>
      <c r="Z80" s="1698"/>
      <c r="AA80" s="1698"/>
      <c r="AB80" s="1698"/>
      <c r="AC80" s="428"/>
      <c r="AD80" s="428"/>
      <c r="AE80" s="428"/>
      <c r="AF80" s="428"/>
      <c r="AG80" s="428"/>
      <c r="AH80" s="428"/>
      <c r="AI80" s="428"/>
      <c r="AJ80" s="428"/>
      <c r="AK80" s="428"/>
      <c r="AL80" s="428"/>
      <c r="AM80" s="428"/>
      <c r="AN80" s="428"/>
      <c r="AO80" s="428"/>
      <c r="AP80" s="428"/>
      <c r="AQ80" s="428"/>
      <c r="AR80" s="428"/>
      <c r="AS80" s="428"/>
      <c r="AT80" s="428"/>
    </row>
    <row r="81" spans="1:46" s="2671" customFormat="1" ht="20.100000000000001" hidden="1" customHeight="1" x14ac:dyDescent="0.3">
      <c r="A81" s="2724" t="s">
        <v>5446</v>
      </c>
      <c r="B81" s="2710">
        <v>17304</v>
      </c>
      <c r="C81" s="2710">
        <v>4287</v>
      </c>
      <c r="D81" s="2710">
        <v>180977</v>
      </c>
      <c r="E81" s="2711">
        <v>202568</v>
      </c>
      <c r="F81" s="2710">
        <v>1008</v>
      </c>
      <c r="G81" s="2733">
        <v>0.03</v>
      </c>
      <c r="H81" s="2713">
        <v>203576</v>
      </c>
      <c r="I81" s="2714">
        <v>6198.6</v>
      </c>
      <c r="J81" s="2732">
        <v>9.5531124398265277</v>
      </c>
      <c r="K81" s="2702"/>
      <c r="L81" s="1959"/>
      <c r="M81" s="1959"/>
      <c r="N81" s="1949"/>
      <c r="O81" s="1959"/>
      <c r="P81" s="1949"/>
      <c r="Q81" s="1959"/>
      <c r="R81" s="1959"/>
      <c r="S81" s="1140"/>
      <c r="T81" s="2736"/>
      <c r="U81" s="2670"/>
      <c r="V81" s="1698"/>
      <c r="W81" s="1698"/>
      <c r="X81" s="1698"/>
      <c r="Y81" s="1698"/>
      <c r="Z81" s="1698"/>
      <c r="AA81" s="1698"/>
      <c r="AB81" s="1698"/>
      <c r="AC81" s="428"/>
      <c r="AD81" s="428"/>
      <c r="AE81" s="428"/>
      <c r="AF81" s="428"/>
      <c r="AG81" s="428"/>
      <c r="AH81" s="428"/>
      <c r="AI81" s="428"/>
      <c r="AJ81" s="428"/>
      <c r="AK81" s="428"/>
      <c r="AL81" s="428"/>
      <c r="AM81" s="428"/>
      <c r="AN81" s="428"/>
      <c r="AO81" s="428"/>
      <c r="AP81" s="428"/>
      <c r="AQ81" s="428"/>
      <c r="AR81" s="428"/>
      <c r="AS81" s="428"/>
      <c r="AT81" s="428"/>
    </row>
    <row r="82" spans="1:46" s="2671" customFormat="1" ht="20.100000000000001" hidden="1" customHeight="1" x14ac:dyDescent="0.3">
      <c r="A82" s="2724" t="s">
        <v>5447</v>
      </c>
      <c r="B82" s="2710">
        <v>17609</v>
      </c>
      <c r="C82" s="2710">
        <v>4345</v>
      </c>
      <c r="D82" s="2710">
        <v>184536</v>
      </c>
      <c r="E82" s="2711">
        <v>206490</v>
      </c>
      <c r="F82" s="2710">
        <v>1026</v>
      </c>
      <c r="G82" s="2712">
        <v>0.2</v>
      </c>
      <c r="H82" s="2713">
        <v>207516.2</v>
      </c>
      <c r="I82" s="2714">
        <v>6243.4</v>
      </c>
      <c r="J82" s="2732">
        <v>9.7380108634868758</v>
      </c>
      <c r="K82" s="2702"/>
      <c r="L82" s="1959"/>
      <c r="M82" s="1959"/>
      <c r="N82" s="1949"/>
      <c r="O82" s="1959"/>
      <c r="P82" s="1949"/>
      <c r="Q82" s="1959"/>
      <c r="R82" s="1959"/>
      <c r="S82" s="1140"/>
      <c r="T82" s="2736"/>
      <c r="U82" s="2670"/>
      <c r="V82" s="1698"/>
      <c r="W82" s="1698"/>
      <c r="X82" s="1698"/>
      <c r="Y82" s="1698"/>
      <c r="Z82" s="1698"/>
      <c r="AA82" s="1698"/>
      <c r="AB82" s="1698"/>
      <c r="AC82" s="428"/>
      <c r="AD82" s="428"/>
      <c r="AE82" s="428"/>
      <c r="AF82" s="428"/>
      <c r="AG82" s="428"/>
      <c r="AH82" s="428"/>
      <c r="AI82" s="428"/>
      <c r="AJ82" s="428"/>
      <c r="AK82" s="428"/>
      <c r="AL82" s="428"/>
      <c r="AM82" s="428"/>
      <c r="AN82" s="428"/>
      <c r="AO82" s="428"/>
      <c r="AP82" s="428"/>
      <c r="AQ82" s="428"/>
      <c r="AR82" s="428"/>
      <c r="AS82" s="428"/>
      <c r="AT82" s="428"/>
    </row>
    <row r="83" spans="1:46" s="2671" customFormat="1" ht="20.100000000000001" hidden="1" customHeight="1" x14ac:dyDescent="0.3">
      <c r="A83" s="2724" t="s">
        <v>5448</v>
      </c>
      <c r="B83" s="2710">
        <v>18026</v>
      </c>
      <c r="C83" s="2710">
        <v>4425</v>
      </c>
      <c r="D83" s="2710">
        <v>191062</v>
      </c>
      <c r="E83" s="2711">
        <v>213513</v>
      </c>
      <c r="F83" s="2710">
        <v>1045</v>
      </c>
      <c r="G83" s="2712">
        <v>0.1</v>
      </c>
      <c r="H83" s="2713">
        <v>214558.1</v>
      </c>
      <c r="I83" s="2714">
        <v>6270.3</v>
      </c>
      <c r="J83" s="2732">
        <v>10.068462648453966</v>
      </c>
      <c r="K83" s="2702"/>
      <c r="L83" s="1959"/>
      <c r="M83" s="1959"/>
      <c r="N83" s="1949"/>
      <c r="O83" s="1959"/>
      <c r="P83" s="1949"/>
      <c r="Q83" s="1959"/>
      <c r="R83" s="1959"/>
      <c r="S83" s="1140"/>
      <c r="T83" s="2736"/>
      <c r="U83" s="2670"/>
      <c r="V83" s="1698"/>
      <c r="W83" s="1698"/>
      <c r="X83" s="1698"/>
      <c r="Y83" s="1698"/>
      <c r="Z83" s="1698"/>
      <c r="AA83" s="1698"/>
      <c r="AB83" s="1698"/>
      <c r="AC83" s="428"/>
      <c r="AD83" s="428"/>
      <c r="AE83" s="428"/>
      <c r="AF83" s="428"/>
      <c r="AG83" s="428"/>
      <c r="AH83" s="428"/>
      <c r="AI83" s="428"/>
      <c r="AJ83" s="428"/>
      <c r="AK83" s="428"/>
      <c r="AL83" s="428"/>
      <c r="AM83" s="428"/>
      <c r="AN83" s="428"/>
      <c r="AO83" s="428"/>
      <c r="AP83" s="428"/>
      <c r="AQ83" s="428"/>
      <c r="AR83" s="428"/>
      <c r="AS83" s="428"/>
      <c r="AT83" s="428"/>
    </row>
    <row r="84" spans="1:46" s="2671" customFormat="1" ht="20.100000000000001" hidden="1" customHeight="1" x14ac:dyDescent="0.25">
      <c r="A84" s="2724" t="s">
        <v>5449</v>
      </c>
      <c r="B84" s="2710">
        <v>17979</v>
      </c>
      <c r="C84" s="2710">
        <v>4382</v>
      </c>
      <c r="D84" s="2710">
        <v>198730</v>
      </c>
      <c r="E84" s="2711">
        <v>221091</v>
      </c>
      <c r="F84" s="2710">
        <v>1036</v>
      </c>
      <c r="G84" s="2712">
        <v>0.1</v>
      </c>
      <c r="H84" s="2713">
        <v>222127.1</v>
      </c>
      <c r="I84" s="2714">
        <v>6447.9</v>
      </c>
      <c r="J84" s="2732">
        <v>10.423647050082316</v>
      </c>
      <c r="K84" s="2702"/>
      <c r="L84" s="1959"/>
      <c r="M84" s="1959"/>
      <c r="N84" s="1949"/>
      <c r="O84" s="1959"/>
      <c r="P84" s="1949"/>
      <c r="Q84" s="1959"/>
      <c r="R84" s="1959"/>
      <c r="S84" s="340"/>
      <c r="T84" s="2667"/>
      <c r="U84" s="2670"/>
      <c r="V84" s="1698"/>
      <c r="W84" s="1698"/>
      <c r="X84" s="1698"/>
      <c r="Y84" s="1698"/>
      <c r="Z84" s="1698"/>
      <c r="AA84" s="1698"/>
      <c r="AB84" s="1698"/>
      <c r="AC84" s="428"/>
      <c r="AD84" s="428"/>
      <c r="AE84" s="428"/>
      <c r="AF84" s="428"/>
      <c r="AG84" s="428"/>
      <c r="AH84" s="428"/>
      <c r="AI84" s="428"/>
      <c r="AJ84" s="428"/>
      <c r="AK84" s="428"/>
      <c r="AL84" s="428"/>
      <c r="AM84" s="428"/>
      <c r="AN84" s="428"/>
      <c r="AO84" s="428"/>
      <c r="AP84" s="428"/>
      <c r="AQ84" s="428"/>
      <c r="AR84" s="428"/>
      <c r="AS84" s="428"/>
      <c r="AT84" s="428"/>
    </row>
    <row r="85" spans="1:46" s="2671" customFormat="1" ht="20.100000000000001" hidden="1" customHeight="1" x14ac:dyDescent="0.25">
      <c r="A85" s="2724" t="s">
        <v>301</v>
      </c>
      <c r="B85" s="2710">
        <v>17280</v>
      </c>
      <c r="C85" s="2710">
        <v>4376</v>
      </c>
      <c r="D85" s="2710">
        <v>207808</v>
      </c>
      <c r="E85" s="2711">
        <v>229464</v>
      </c>
      <c r="F85" s="2710">
        <v>1032</v>
      </c>
      <c r="G85" s="2712">
        <v>0.2</v>
      </c>
      <c r="H85" s="2713">
        <v>230496.2</v>
      </c>
      <c r="I85" s="2714">
        <v>6668.5</v>
      </c>
      <c r="J85" s="2732">
        <v>10.816382044353373</v>
      </c>
      <c r="K85" s="2702"/>
      <c r="L85" s="1959"/>
      <c r="M85" s="1959"/>
      <c r="N85" s="1949"/>
      <c r="O85" s="1959"/>
      <c r="P85" s="1949"/>
      <c r="Q85" s="1959"/>
      <c r="R85" s="1959"/>
      <c r="S85" s="340"/>
      <c r="T85" s="2667"/>
      <c r="U85" s="2670"/>
      <c r="V85" s="1698"/>
      <c r="W85" s="1698"/>
      <c r="X85" s="1698"/>
      <c r="Y85" s="1698"/>
      <c r="Z85" s="1698"/>
      <c r="AA85" s="1698"/>
      <c r="AB85" s="1698"/>
      <c r="AC85" s="428"/>
      <c r="AD85" s="428"/>
      <c r="AE85" s="428"/>
      <c r="AF85" s="428"/>
      <c r="AG85" s="428"/>
      <c r="AH85" s="428"/>
      <c r="AI85" s="428"/>
      <c r="AJ85" s="428"/>
      <c r="AK85" s="428"/>
      <c r="AL85" s="428"/>
      <c r="AM85" s="428"/>
      <c r="AN85" s="428"/>
      <c r="AO85" s="428"/>
      <c r="AP85" s="428"/>
      <c r="AQ85" s="428"/>
      <c r="AR85" s="428"/>
      <c r="AS85" s="428"/>
      <c r="AT85" s="428"/>
    </row>
    <row r="86" spans="1:46" s="2671" customFormat="1" ht="20.100000000000001" hidden="1" customHeight="1" x14ac:dyDescent="0.25">
      <c r="A86" s="2724" t="s">
        <v>5450</v>
      </c>
      <c r="B86" s="2710">
        <v>16641</v>
      </c>
      <c r="C86" s="2710">
        <v>4309</v>
      </c>
      <c r="D86" s="2710">
        <v>200130</v>
      </c>
      <c r="E86" s="2711">
        <v>221080</v>
      </c>
      <c r="F86" s="2710">
        <v>1018</v>
      </c>
      <c r="G86" s="2712">
        <v>0.1</v>
      </c>
      <c r="H86" s="2713">
        <v>222098.1</v>
      </c>
      <c r="I86" s="2714">
        <v>6506.8</v>
      </c>
      <c r="J86" s="2732">
        <v>10.422288527641669</v>
      </c>
      <c r="K86" s="2702"/>
      <c r="L86" s="1959"/>
      <c r="M86" s="1959"/>
      <c r="N86" s="1949"/>
      <c r="O86" s="1959"/>
      <c r="P86" s="1949"/>
      <c r="Q86" s="1959"/>
      <c r="R86" s="1959"/>
      <c r="S86" s="340"/>
      <c r="T86" s="2667"/>
      <c r="U86" s="2670"/>
      <c r="V86" s="1698"/>
      <c r="W86" s="1698"/>
      <c r="X86" s="1698"/>
      <c r="Y86" s="1698"/>
      <c r="Z86" s="1698"/>
      <c r="AA86" s="1698"/>
      <c r="AB86" s="1698"/>
      <c r="AC86" s="428"/>
      <c r="AD86" s="428"/>
      <c r="AE86" s="428"/>
      <c r="AF86" s="428"/>
      <c r="AG86" s="428"/>
      <c r="AH86" s="428"/>
      <c r="AI86" s="428"/>
      <c r="AJ86" s="428"/>
      <c r="AK86" s="428"/>
      <c r="AL86" s="428"/>
      <c r="AM86" s="428"/>
      <c r="AN86" s="428"/>
      <c r="AO86" s="428"/>
      <c r="AP86" s="428"/>
      <c r="AQ86" s="428"/>
      <c r="AR86" s="428"/>
      <c r="AS86" s="428"/>
      <c r="AT86" s="428"/>
    </row>
    <row r="87" spans="1:46" s="2671" customFormat="1" ht="20.100000000000001" hidden="1" customHeight="1" x14ac:dyDescent="0.25">
      <c r="A87" s="2724" t="s">
        <v>5451</v>
      </c>
      <c r="B87" s="2710">
        <v>16518</v>
      </c>
      <c r="C87" s="2710">
        <v>4318</v>
      </c>
      <c r="D87" s="2710">
        <v>204307</v>
      </c>
      <c r="E87" s="2711">
        <v>225143</v>
      </c>
      <c r="F87" s="2710">
        <v>1024</v>
      </c>
      <c r="G87" s="2712">
        <v>0.1</v>
      </c>
      <c r="H87" s="2713">
        <v>226167.1</v>
      </c>
      <c r="I87" s="2714">
        <v>6607.9</v>
      </c>
      <c r="J87" s="2732">
        <v>10.61323249347917</v>
      </c>
      <c r="K87" s="2702"/>
      <c r="L87" s="1959"/>
      <c r="M87" s="1959"/>
      <c r="N87" s="1949"/>
      <c r="O87" s="1959"/>
      <c r="P87" s="1949"/>
      <c r="Q87" s="1959"/>
      <c r="R87" s="1959"/>
      <c r="S87" s="340"/>
      <c r="T87" s="2667"/>
      <c r="U87" s="2670"/>
      <c r="V87" s="1698"/>
      <c r="W87" s="1698"/>
      <c r="X87" s="1698"/>
      <c r="Y87" s="1698"/>
      <c r="Z87" s="1698"/>
      <c r="AA87" s="1698"/>
      <c r="AB87" s="1698"/>
      <c r="AC87" s="428"/>
      <c r="AD87" s="428"/>
      <c r="AE87" s="428"/>
      <c r="AF87" s="428"/>
      <c r="AG87" s="428"/>
      <c r="AH87" s="428"/>
      <c r="AI87" s="428"/>
      <c r="AJ87" s="428"/>
      <c r="AK87" s="428"/>
      <c r="AL87" s="428"/>
      <c r="AM87" s="428"/>
      <c r="AN87" s="428"/>
      <c r="AO87" s="428"/>
      <c r="AP87" s="428"/>
      <c r="AQ87" s="428"/>
      <c r="AR87" s="428"/>
      <c r="AS87" s="428"/>
      <c r="AT87" s="428"/>
    </row>
    <row r="88" spans="1:46" s="2671" customFormat="1" ht="20.100000000000001" hidden="1" customHeight="1" x14ac:dyDescent="0.25">
      <c r="A88" s="2724" t="s">
        <v>5452</v>
      </c>
      <c r="B88" s="2710">
        <v>16198</v>
      </c>
      <c r="C88" s="2710">
        <v>4316</v>
      </c>
      <c r="D88" s="2710">
        <v>198366</v>
      </c>
      <c r="E88" s="2711">
        <v>218880</v>
      </c>
      <c r="F88" s="2710">
        <v>1019</v>
      </c>
      <c r="G88" s="2712">
        <v>0.2</v>
      </c>
      <c r="H88" s="2713">
        <v>219899.2</v>
      </c>
      <c r="I88" s="2714">
        <v>6427.3</v>
      </c>
      <c r="J88" s="2732">
        <v>10.31910182661437</v>
      </c>
      <c r="K88" s="2702"/>
      <c r="L88" s="1959"/>
      <c r="M88" s="1959"/>
      <c r="N88" s="1949"/>
      <c r="O88" s="1959"/>
      <c r="P88" s="1949"/>
      <c r="Q88" s="1959"/>
      <c r="R88" s="1959"/>
      <c r="S88" s="340"/>
      <c r="T88" s="2667"/>
      <c r="U88" s="2670"/>
      <c r="V88" s="1698"/>
      <c r="W88" s="1698"/>
      <c r="X88" s="1698"/>
      <c r="Y88" s="1698"/>
      <c r="Z88" s="1698"/>
      <c r="AA88" s="1698"/>
      <c r="AB88" s="1698"/>
      <c r="AC88" s="428"/>
      <c r="AD88" s="428"/>
      <c r="AE88" s="428"/>
      <c r="AF88" s="428"/>
      <c r="AG88" s="428"/>
      <c r="AH88" s="428"/>
      <c r="AI88" s="428"/>
      <c r="AJ88" s="428"/>
      <c r="AK88" s="428"/>
      <c r="AL88" s="428"/>
      <c r="AM88" s="428"/>
      <c r="AN88" s="428"/>
      <c r="AO88" s="428"/>
      <c r="AP88" s="428"/>
      <c r="AQ88" s="428"/>
      <c r="AR88" s="428"/>
      <c r="AS88" s="428"/>
      <c r="AT88" s="428"/>
    </row>
    <row r="89" spans="1:46" s="2671" customFormat="1" ht="20.100000000000001" hidden="1" customHeight="1" x14ac:dyDescent="0.25">
      <c r="A89" s="2724" t="s">
        <v>5453</v>
      </c>
      <c r="B89" s="2710">
        <v>16772</v>
      </c>
      <c r="C89" s="2710">
        <v>4287</v>
      </c>
      <c r="D89" s="2710">
        <v>195510</v>
      </c>
      <c r="E89" s="2711">
        <v>216569</v>
      </c>
      <c r="F89" s="2710">
        <v>1017</v>
      </c>
      <c r="G89" s="2712">
        <v>0.2</v>
      </c>
      <c r="H89" s="2713">
        <v>217586.2</v>
      </c>
      <c r="I89" s="2714">
        <v>6312.5</v>
      </c>
      <c r="J89" s="2732">
        <v>10.21056081089008</v>
      </c>
      <c r="K89" s="2702"/>
      <c r="L89" s="1959"/>
      <c r="M89" s="1959"/>
      <c r="N89" s="1949"/>
      <c r="O89" s="1959"/>
      <c r="P89" s="1949"/>
      <c r="Q89" s="1959"/>
      <c r="R89" s="1959"/>
      <c r="S89" s="340"/>
      <c r="T89" s="2667"/>
      <c r="U89" s="2670"/>
      <c r="V89" s="1698"/>
      <c r="W89" s="1698"/>
      <c r="X89" s="1698"/>
      <c r="Y89" s="1698"/>
      <c r="Z89" s="1698"/>
      <c r="AA89" s="1698"/>
      <c r="AB89" s="1698"/>
      <c r="AC89" s="428"/>
      <c r="AD89" s="428"/>
      <c r="AE89" s="428"/>
      <c r="AF89" s="428"/>
      <c r="AG89" s="428"/>
      <c r="AH89" s="428"/>
      <c r="AI89" s="428"/>
      <c r="AJ89" s="428"/>
      <c r="AK89" s="428"/>
      <c r="AL89" s="428"/>
      <c r="AM89" s="428"/>
      <c r="AN89" s="428"/>
      <c r="AO89" s="428"/>
      <c r="AP89" s="428"/>
      <c r="AQ89" s="428"/>
      <c r="AR89" s="428"/>
      <c r="AS89" s="428"/>
      <c r="AT89" s="428"/>
    </row>
    <row r="90" spans="1:46" s="2671" customFormat="1" ht="20.100000000000001" hidden="1" customHeight="1" x14ac:dyDescent="0.25">
      <c r="A90" s="2724" t="s">
        <v>5454</v>
      </c>
      <c r="B90" s="2710">
        <v>16806</v>
      </c>
      <c r="C90" s="2710">
        <v>4276</v>
      </c>
      <c r="D90" s="2710">
        <v>193667</v>
      </c>
      <c r="E90" s="2711">
        <v>214749</v>
      </c>
      <c r="F90" s="2710">
        <v>1014</v>
      </c>
      <c r="G90" s="2712">
        <v>0.1</v>
      </c>
      <c r="H90" s="2713">
        <v>215763.1</v>
      </c>
      <c r="I90" s="2714">
        <v>6283.3</v>
      </c>
      <c r="J90" s="2732">
        <v>10.125009092011153</v>
      </c>
      <c r="K90" s="2702"/>
      <c r="L90" s="1959"/>
      <c r="M90" s="1959"/>
      <c r="N90" s="1949"/>
      <c r="O90" s="1959"/>
      <c r="P90" s="1949"/>
      <c r="Q90" s="1959"/>
      <c r="R90" s="1959"/>
      <c r="S90" s="340"/>
      <c r="T90" s="2667"/>
      <c r="U90" s="2670"/>
      <c r="V90" s="1698"/>
      <c r="W90" s="1698"/>
      <c r="X90" s="1698"/>
      <c r="Y90" s="1698"/>
      <c r="Z90" s="1698"/>
      <c r="AA90" s="1698"/>
      <c r="AB90" s="1698"/>
      <c r="AC90" s="428"/>
      <c r="AD90" s="428"/>
      <c r="AE90" s="428"/>
      <c r="AF90" s="428"/>
      <c r="AG90" s="428"/>
      <c r="AH90" s="428"/>
      <c r="AI90" s="428"/>
      <c r="AJ90" s="428"/>
      <c r="AK90" s="428"/>
      <c r="AL90" s="428"/>
      <c r="AM90" s="428"/>
      <c r="AN90" s="428"/>
      <c r="AO90" s="428"/>
      <c r="AP90" s="428"/>
      <c r="AQ90" s="428"/>
      <c r="AR90" s="428"/>
      <c r="AS90" s="428"/>
      <c r="AT90" s="428"/>
    </row>
    <row r="91" spans="1:46" s="2671" customFormat="1" ht="20.100000000000001" hidden="1" customHeight="1" thickBot="1" x14ac:dyDescent="0.3">
      <c r="A91" s="2725" t="s">
        <v>5455</v>
      </c>
      <c r="B91" s="2726">
        <v>17549</v>
      </c>
      <c r="C91" s="2726">
        <v>4288</v>
      </c>
      <c r="D91" s="2726">
        <v>194722</v>
      </c>
      <c r="E91" s="2727">
        <v>216559</v>
      </c>
      <c r="F91" s="2726">
        <v>1026</v>
      </c>
      <c r="G91" s="2728">
        <v>0.1</v>
      </c>
      <c r="H91" s="2729">
        <v>217585.1</v>
      </c>
      <c r="I91" s="2730">
        <v>6353.1</v>
      </c>
      <c r="J91" s="2735">
        <v>10.210509191729987</v>
      </c>
      <c r="K91" s="2702"/>
      <c r="L91" s="1959"/>
      <c r="M91" s="1959"/>
      <c r="N91" s="1949"/>
      <c r="O91" s="1959"/>
      <c r="P91" s="1949"/>
      <c r="Q91" s="1959"/>
      <c r="R91" s="1959"/>
      <c r="S91" s="340"/>
      <c r="T91" s="2667"/>
      <c r="U91" s="2670"/>
      <c r="V91" s="1698"/>
      <c r="W91" s="1698"/>
      <c r="X91" s="1698"/>
      <c r="Y91" s="1698"/>
      <c r="Z91" s="1698"/>
      <c r="AA91" s="1698"/>
      <c r="AB91" s="1698"/>
      <c r="AC91" s="428"/>
      <c r="AD91" s="428"/>
      <c r="AE91" s="428"/>
      <c r="AF91" s="428"/>
      <c r="AG91" s="428"/>
      <c r="AH91" s="428"/>
      <c r="AI91" s="428"/>
      <c r="AJ91" s="428"/>
      <c r="AK91" s="428"/>
      <c r="AL91" s="428"/>
      <c r="AM91" s="428"/>
      <c r="AN91" s="428"/>
      <c r="AO91" s="428"/>
      <c r="AP91" s="428"/>
      <c r="AQ91" s="428"/>
      <c r="AR91" s="428"/>
      <c r="AS91" s="428"/>
      <c r="AT91" s="428"/>
    </row>
    <row r="92" spans="1:46" s="2671" customFormat="1" ht="20.100000000000001" hidden="1" customHeight="1" x14ac:dyDescent="0.25">
      <c r="A92" s="2724" t="s">
        <v>5456</v>
      </c>
      <c r="B92" s="2710">
        <v>18005</v>
      </c>
      <c r="C92" s="2710">
        <v>4286</v>
      </c>
      <c r="D92" s="2710">
        <v>198473</v>
      </c>
      <c r="E92" s="2711">
        <v>220764</v>
      </c>
      <c r="F92" s="2710">
        <v>1028</v>
      </c>
      <c r="G92" s="2712">
        <v>0.2</v>
      </c>
      <c r="H92" s="2713">
        <v>221792.2</v>
      </c>
      <c r="I92" s="2714">
        <v>6508.5</v>
      </c>
      <c r="J92" s="2732">
        <v>10.199999999999999</v>
      </c>
      <c r="K92" s="2702"/>
      <c r="L92" s="1705"/>
      <c r="M92" s="1959"/>
      <c r="N92" s="1949"/>
      <c r="O92" s="1959"/>
      <c r="P92" s="1949"/>
      <c r="Q92" s="1959"/>
      <c r="R92" s="1959"/>
      <c r="S92" s="340"/>
      <c r="T92" s="2667"/>
      <c r="U92" s="2670"/>
      <c r="V92" s="1698"/>
      <c r="W92" s="1698"/>
      <c r="X92" s="1698"/>
      <c r="Y92" s="1698"/>
      <c r="Z92" s="1698"/>
      <c r="AA92" s="1698"/>
      <c r="AB92" s="1698"/>
      <c r="AC92" s="428"/>
      <c r="AD92" s="428"/>
      <c r="AE92" s="428"/>
      <c r="AF92" s="428"/>
      <c r="AG92" s="428"/>
      <c r="AH92" s="428"/>
      <c r="AI92" s="428"/>
      <c r="AJ92" s="428"/>
      <c r="AK92" s="428"/>
      <c r="AL92" s="428"/>
      <c r="AM92" s="428"/>
      <c r="AN92" s="428"/>
      <c r="AO92" s="428"/>
      <c r="AP92" s="428"/>
      <c r="AQ92" s="428"/>
      <c r="AR92" s="428"/>
      <c r="AS92" s="428"/>
      <c r="AT92" s="428"/>
    </row>
    <row r="93" spans="1:46" s="2671" customFormat="1" ht="20.100000000000001" hidden="1" customHeight="1" x14ac:dyDescent="0.25">
      <c r="A93" s="2724" t="s">
        <v>5457</v>
      </c>
      <c r="B93" s="2710">
        <v>18014</v>
      </c>
      <c r="C93" s="2710">
        <v>4283</v>
      </c>
      <c r="D93" s="2710">
        <v>197823</v>
      </c>
      <c r="E93" s="2711">
        <v>220120</v>
      </c>
      <c r="F93" s="2710">
        <v>1025</v>
      </c>
      <c r="G93" s="2712">
        <v>0.1</v>
      </c>
      <c r="H93" s="2713">
        <v>221145.1</v>
      </c>
      <c r="I93" s="2714">
        <v>6497.9</v>
      </c>
      <c r="J93" s="2732">
        <v>10.199999999999999</v>
      </c>
      <c r="K93" s="2702"/>
      <c r="L93" s="1705"/>
      <c r="M93" s="1959"/>
      <c r="N93" s="1949"/>
      <c r="O93" s="1959"/>
      <c r="P93" s="1949"/>
      <c r="Q93" s="1959"/>
      <c r="R93" s="1959"/>
      <c r="S93" s="340"/>
      <c r="T93" s="2667"/>
      <c r="U93" s="2670"/>
      <c r="V93" s="1698"/>
      <c r="W93" s="1698"/>
      <c r="X93" s="1698"/>
      <c r="Y93" s="1698"/>
      <c r="Z93" s="1698"/>
      <c r="AA93" s="1698"/>
      <c r="AB93" s="1698"/>
      <c r="AC93" s="428"/>
      <c r="AD93" s="428"/>
      <c r="AE93" s="428"/>
      <c r="AF93" s="428"/>
      <c r="AG93" s="428"/>
      <c r="AH93" s="428"/>
      <c r="AI93" s="428"/>
      <c r="AJ93" s="428"/>
      <c r="AK93" s="428"/>
      <c r="AL93" s="428"/>
      <c r="AM93" s="428"/>
      <c r="AN93" s="428"/>
      <c r="AO93" s="428"/>
      <c r="AP93" s="428"/>
      <c r="AQ93" s="428"/>
      <c r="AR93" s="428"/>
      <c r="AS93" s="428"/>
      <c r="AT93" s="428"/>
    </row>
    <row r="94" spans="1:46" s="2671" customFormat="1" ht="20.100000000000001" hidden="1" customHeight="1" x14ac:dyDescent="0.25">
      <c r="A94" s="2724" t="s">
        <v>5458</v>
      </c>
      <c r="B94" s="2710">
        <v>17912</v>
      </c>
      <c r="C94" s="2710">
        <v>4345</v>
      </c>
      <c r="D94" s="2710">
        <v>204520</v>
      </c>
      <c r="E94" s="2711">
        <v>226777</v>
      </c>
      <c r="F94" s="2710">
        <v>1049</v>
      </c>
      <c r="G94" s="2712">
        <v>0.2</v>
      </c>
      <c r="H94" s="2713">
        <v>227826.2</v>
      </c>
      <c r="I94" s="2714">
        <v>6553.7</v>
      </c>
      <c r="J94" s="2732">
        <v>10.5</v>
      </c>
      <c r="K94" s="2702"/>
      <c r="L94" s="1705"/>
      <c r="M94" s="1959"/>
      <c r="N94" s="1949"/>
      <c r="O94" s="1959"/>
      <c r="P94" s="1949"/>
      <c r="Q94" s="1959"/>
      <c r="R94" s="1959"/>
      <c r="S94" s="340"/>
      <c r="T94" s="2667"/>
      <c r="U94" s="2670"/>
      <c r="V94" s="1698"/>
      <c r="W94" s="1698"/>
      <c r="X94" s="1698"/>
      <c r="Y94" s="1698"/>
      <c r="Z94" s="1698"/>
      <c r="AA94" s="1698"/>
      <c r="AB94" s="1698"/>
      <c r="AC94" s="428"/>
      <c r="AD94" s="428"/>
      <c r="AE94" s="428"/>
      <c r="AF94" s="428"/>
      <c r="AG94" s="428"/>
      <c r="AH94" s="428"/>
      <c r="AI94" s="428"/>
      <c r="AJ94" s="428"/>
      <c r="AK94" s="428"/>
      <c r="AL94" s="428"/>
      <c r="AM94" s="428"/>
      <c r="AN94" s="428"/>
      <c r="AO94" s="428"/>
      <c r="AP94" s="428"/>
      <c r="AQ94" s="428"/>
      <c r="AR94" s="428"/>
      <c r="AS94" s="428"/>
      <c r="AT94" s="428"/>
    </row>
    <row r="95" spans="1:46" s="2671" customFormat="1" ht="20.100000000000001" hidden="1" customHeight="1" x14ac:dyDescent="0.25">
      <c r="A95" s="2724" t="s">
        <v>5459</v>
      </c>
      <c r="B95" s="2710">
        <v>17935</v>
      </c>
      <c r="C95" s="2710">
        <v>4347</v>
      </c>
      <c r="D95" s="2710">
        <v>207083</v>
      </c>
      <c r="E95" s="2711">
        <v>229365</v>
      </c>
      <c r="F95" s="2710">
        <v>1052</v>
      </c>
      <c r="G95" s="2712">
        <v>0.1</v>
      </c>
      <c r="H95" s="2713">
        <v>230417.1</v>
      </c>
      <c r="I95" s="2714">
        <v>6597.8</v>
      </c>
      <c r="J95" s="2732">
        <v>10.6</v>
      </c>
      <c r="K95" s="2702"/>
      <c r="L95" s="1705"/>
      <c r="M95" s="1959"/>
      <c r="N95" s="1949"/>
      <c r="O95" s="1959"/>
      <c r="P95" s="1949"/>
      <c r="Q95" s="1959"/>
      <c r="R95" s="1959"/>
      <c r="S95" s="340"/>
      <c r="T95" s="2667"/>
      <c r="U95" s="2670"/>
      <c r="V95" s="1698"/>
      <c r="W95" s="1698"/>
      <c r="X95" s="1698"/>
      <c r="Y95" s="1698"/>
      <c r="Z95" s="1698"/>
      <c r="AA95" s="1698"/>
      <c r="AB95" s="1698"/>
      <c r="AC95" s="428"/>
      <c r="AD95" s="428"/>
      <c r="AE95" s="428"/>
      <c r="AF95" s="428"/>
      <c r="AG95" s="428"/>
      <c r="AH95" s="428"/>
      <c r="AI95" s="428"/>
      <c r="AJ95" s="428"/>
      <c r="AK95" s="428"/>
      <c r="AL95" s="428"/>
      <c r="AM95" s="428"/>
      <c r="AN95" s="428"/>
      <c r="AO95" s="428"/>
      <c r="AP95" s="428"/>
      <c r="AQ95" s="428"/>
      <c r="AR95" s="428"/>
      <c r="AS95" s="428"/>
      <c r="AT95" s="428"/>
    </row>
    <row r="96" spans="1:46" s="2671" customFormat="1" ht="20.100000000000001" hidden="1" customHeight="1" x14ac:dyDescent="0.25">
      <c r="A96" s="2724" t="s">
        <v>5460</v>
      </c>
      <c r="B96" s="2710">
        <v>18362</v>
      </c>
      <c r="C96" s="2710">
        <v>4400</v>
      </c>
      <c r="D96" s="2710">
        <v>217223</v>
      </c>
      <c r="E96" s="2711">
        <v>239985</v>
      </c>
      <c r="F96" s="2710">
        <v>1063</v>
      </c>
      <c r="G96" s="2712">
        <v>0.2</v>
      </c>
      <c r="H96" s="2713">
        <v>241048.2</v>
      </c>
      <c r="I96" s="2714">
        <v>6794.5</v>
      </c>
      <c r="J96" s="2732">
        <v>11.1</v>
      </c>
      <c r="K96" s="2702"/>
      <c r="L96" s="1705"/>
      <c r="M96" s="1959"/>
      <c r="N96" s="1949"/>
      <c r="O96" s="1959"/>
      <c r="P96" s="1949"/>
      <c r="Q96" s="1959"/>
      <c r="R96" s="1959"/>
      <c r="S96" s="340"/>
      <c r="T96" s="2667"/>
      <c r="U96" s="2670"/>
      <c r="V96" s="1698"/>
      <c r="W96" s="1698"/>
      <c r="X96" s="1698"/>
      <c r="Y96" s="1698"/>
      <c r="Z96" s="1698"/>
      <c r="AA96" s="1698"/>
      <c r="AB96" s="1698"/>
      <c r="AC96" s="428"/>
      <c r="AD96" s="428"/>
      <c r="AE96" s="428"/>
      <c r="AF96" s="428"/>
      <c r="AG96" s="428"/>
      <c r="AH96" s="428"/>
      <c r="AI96" s="428"/>
      <c r="AJ96" s="428"/>
      <c r="AK96" s="428"/>
      <c r="AL96" s="428"/>
      <c r="AM96" s="428"/>
      <c r="AN96" s="428"/>
      <c r="AO96" s="428"/>
      <c r="AP96" s="428"/>
      <c r="AQ96" s="428"/>
      <c r="AR96" s="428"/>
      <c r="AS96" s="428"/>
      <c r="AT96" s="428"/>
    </row>
    <row r="97" spans="1:46" s="2671" customFormat="1" ht="20.100000000000001" customHeight="1" x14ac:dyDescent="0.25">
      <c r="A97" s="2724" t="s">
        <v>3265</v>
      </c>
      <c r="B97" s="2710">
        <v>20005</v>
      </c>
      <c r="C97" s="2710">
        <v>4430</v>
      </c>
      <c r="D97" s="2710">
        <v>227924</v>
      </c>
      <c r="E97" s="2711">
        <v>252359</v>
      </c>
      <c r="F97" s="2710">
        <v>1069</v>
      </c>
      <c r="G97" s="2712">
        <v>0.1</v>
      </c>
      <c r="H97" s="2713">
        <v>253428.1</v>
      </c>
      <c r="I97" s="2714">
        <v>7161.4</v>
      </c>
      <c r="J97" s="2732">
        <v>11.6</v>
      </c>
      <c r="K97" s="2702"/>
      <c r="L97" s="1705"/>
      <c r="M97" s="1959"/>
      <c r="N97" s="1949"/>
      <c r="O97" s="1959"/>
      <c r="P97" s="1949"/>
      <c r="Q97" s="1959"/>
      <c r="R97" s="1959"/>
      <c r="S97" s="340"/>
      <c r="T97" s="2667"/>
      <c r="U97" s="2670"/>
      <c r="V97" s="1698"/>
      <c r="W97" s="1698"/>
      <c r="X97" s="1698"/>
      <c r="Y97" s="1698"/>
      <c r="Z97" s="1698"/>
      <c r="AA97" s="1698"/>
      <c r="AB97" s="1698"/>
      <c r="AC97" s="428"/>
      <c r="AD97" s="428"/>
      <c r="AE97" s="428"/>
      <c r="AF97" s="428"/>
      <c r="AG97" s="428"/>
      <c r="AH97" s="428"/>
      <c r="AI97" s="428"/>
      <c r="AJ97" s="428"/>
      <c r="AK97" s="428"/>
      <c r="AL97" s="428"/>
      <c r="AM97" s="428"/>
      <c r="AN97" s="428"/>
      <c r="AO97" s="428"/>
      <c r="AP97" s="428"/>
      <c r="AQ97" s="428"/>
      <c r="AR97" s="428"/>
      <c r="AS97" s="428"/>
      <c r="AT97" s="428"/>
    </row>
    <row r="98" spans="1:46" s="2671" customFormat="1" ht="20.100000000000001" customHeight="1" x14ac:dyDescent="0.25">
      <c r="A98" s="2724" t="s">
        <v>5461</v>
      </c>
      <c r="B98" s="2710">
        <v>20524</v>
      </c>
      <c r="C98" s="2710">
        <v>4447</v>
      </c>
      <c r="D98" s="2710">
        <v>233087</v>
      </c>
      <c r="E98" s="2711">
        <v>258058</v>
      </c>
      <c r="F98" s="2710">
        <v>1222</v>
      </c>
      <c r="G98" s="2712">
        <v>0.1</v>
      </c>
      <c r="H98" s="2713">
        <v>259280.1</v>
      </c>
      <c r="I98" s="2714">
        <v>7222.8</v>
      </c>
      <c r="J98" s="2732">
        <v>11.9</v>
      </c>
      <c r="K98" s="2702"/>
      <c r="L98" s="1705"/>
      <c r="M98" s="1959"/>
      <c r="N98" s="1949"/>
      <c r="O98" s="1959"/>
      <c r="P98" s="1949"/>
      <c r="Q98" s="1959"/>
      <c r="R98" s="1959"/>
      <c r="S98" s="340"/>
      <c r="T98" s="2667"/>
      <c r="U98" s="2670"/>
      <c r="V98" s="1698"/>
      <c r="W98" s="1698"/>
      <c r="X98" s="1698"/>
      <c r="Y98" s="1698"/>
      <c r="Z98" s="1698"/>
      <c r="AA98" s="1698"/>
      <c r="AB98" s="1698"/>
      <c r="AC98" s="428"/>
      <c r="AD98" s="428"/>
      <c r="AE98" s="428"/>
      <c r="AF98" s="428"/>
      <c r="AG98" s="428"/>
      <c r="AH98" s="428"/>
      <c r="AI98" s="428"/>
      <c r="AJ98" s="428"/>
      <c r="AK98" s="428"/>
      <c r="AL98" s="428"/>
      <c r="AM98" s="428"/>
      <c r="AN98" s="428"/>
      <c r="AO98" s="428"/>
      <c r="AP98" s="428"/>
      <c r="AQ98" s="428"/>
      <c r="AR98" s="428"/>
      <c r="AS98" s="428"/>
      <c r="AT98" s="428"/>
    </row>
    <row r="99" spans="1:46" s="2671" customFormat="1" ht="20.100000000000001" customHeight="1" x14ac:dyDescent="0.25">
      <c r="A99" s="2724" t="s">
        <v>5462</v>
      </c>
      <c r="B99" s="2710">
        <v>21979</v>
      </c>
      <c r="C99" s="2710">
        <v>4449</v>
      </c>
      <c r="D99" s="2710">
        <v>232127</v>
      </c>
      <c r="E99" s="2711">
        <v>258555</v>
      </c>
      <c r="F99" s="2710">
        <v>1229</v>
      </c>
      <c r="G99" s="2712">
        <v>0.1</v>
      </c>
      <c r="H99" s="2713">
        <v>259784.1</v>
      </c>
      <c r="I99" s="2714">
        <v>7206.7</v>
      </c>
      <c r="J99" s="2732">
        <v>11.9</v>
      </c>
      <c r="K99" s="2702"/>
      <c r="L99" s="1705"/>
      <c r="M99" s="1959"/>
      <c r="N99" s="1949"/>
      <c r="O99" s="1959"/>
      <c r="P99" s="1949"/>
      <c r="Q99" s="1959"/>
      <c r="R99" s="1959"/>
      <c r="S99" s="340"/>
      <c r="T99" s="2667"/>
      <c r="U99" s="2670"/>
      <c r="V99" s="1698"/>
      <c r="W99" s="1698"/>
      <c r="X99" s="1698"/>
      <c r="Y99" s="1698"/>
      <c r="Z99" s="1698"/>
      <c r="AA99" s="1698"/>
      <c r="AB99" s="1698"/>
      <c r="AC99" s="428"/>
      <c r="AD99" s="428"/>
      <c r="AE99" s="428"/>
      <c r="AF99" s="428"/>
      <c r="AG99" s="428"/>
      <c r="AH99" s="428"/>
      <c r="AI99" s="428"/>
      <c r="AJ99" s="428"/>
      <c r="AK99" s="428"/>
      <c r="AL99" s="428"/>
      <c r="AM99" s="428"/>
      <c r="AN99" s="428"/>
      <c r="AO99" s="428"/>
      <c r="AP99" s="428"/>
      <c r="AQ99" s="428"/>
      <c r="AR99" s="428"/>
      <c r="AS99" s="428"/>
      <c r="AT99" s="428"/>
    </row>
    <row r="100" spans="1:46" s="2671" customFormat="1" ht="20.100000000000001" customHeight="1" x14ac:dyDescent="0.25">
      <c r="A100" s="2724" t="s">
        <v>5463</v>
      </c>
      <c r="B100" s="2710">
        <v>21687</v>
      </c>
      <c r="C100" s="2710">
        <v>4480</v>
      </c>
      <c r="D100" s="2710">
        <v>235667</v>
      </c>
      <c r="E100" s="2711">
        <v>261834</v>
      </c>
      <c r="F100" s="2710">
        <v>1239</v>
      </c>
      <c r="G100" s="2712">
        <v>0.05</v>
      </c>
      <c r="H100" s="2713">
        <v>263073.05</v>
      </c>
      <c r="I100" s="2714">
        <v>7216.5</v>
      </c>
      <c r="J100" s="2732">
        <v>12.1</v>
      </c>
      <c r="K100" s="2702"/>
      <c r="L100" s="1705"/>
      <c r="M100" s="1959"/>
      <c r="N100" s="1949"/>
      <c r="O100" s="1959"/>
      <c r="P100" s="1949"/>
      <c r="Q100" s="1959"/>
      <c r="R100" s="1959"/>
      <c r="S100" s="340"/>
      <c r="T100" s="2667"/>
      <c r="U100" s="2670"/>
      <c r="V100" s="1698"/>
      <c r="W100" s="1698"/>
      <c r="X100" s="1698"/>
      <c r="Y100" s="1698"/>
      <c r="Z100" s="1698"/>
      <c r="AA100" s="1698"/>
      <c r="AB100" s="1698"/>
      <c r="AC100" s="428"/>
      <c r="AD100" s="428"/>
      <c r="AE100" s="428"/>
      <c r="AF100" s="428"/>
      <c r="AG100" s="428"/>
      <c r="AH100" s="428"/>
      <c r="AI100" s="428"/>
      <c r="AJ100" s="428"/>
      <c r="AK100" s="428"/>
      <c r="AL100" s="428"/>
      <c r="AM100" s="428"/>
      <c r="AN100" s="428"/>
      <c r="AO100" s="428"/>
      <c r="AP100" s="428"/>
      <c r="AQ100" s="428"/>
      <c r="AR100" s="428"/>
      <c r="AS100" s="428"/>
      <c r="AT100" s="428"/>
    </row>
    <row r="101" spans="1:46" s="2671" customFormat="1" ht="20.100000000000001" customHeight="1" x14ac:dyDescent="0.25">
      <c r="A101" s="2724" t="s">
        <v>5464</v>
      </c>
      <c r="B101" s="2710">
        <v>21783</v>
      </c>
      <c r="C101" s="2710">
        <v>4507</v>
      </c>
      <c r="D101" s="2710">
        <v>236254</v>
      </c>
      <c r="E101" s="2711">
        <v>262544</v>
      </c>
      <c r="F101" s="2710">
        <v>1249</v>
      </c>
      <c r="G101" s="2712">
        <v>0.1</v>
      </c>
      <c r="H101" s="2713">
        <v>263793.09999999998</v>
      </c>
      <c r="I101" s="2714">
        <v>7260.1</v>
      </c>
      <c r="J101" s="2732">
        <v>12.1</v>
      </c>
      <c r="K101" s="2702"/>
      <c r="L101" s="1705"/>
      <c r="M101" s="1959"/>
      <c r="N101" s="1949"/>
      <c r="O101" s="1959"/>
      <c r="P101" s="1949"/>
      <c r="Q101" s="1959"/>
      <c r="R101" s="1959"/>
      <c r="S101" s="340"/>
      <c r="T101" s="2667"/>
      <c r="U101" s="2670"/>
      <c r="V101" s="1698"/>
      <c r="W101" s="1698"/>
      <c r="X101" s="1698"/>
      <c r="Y101" s="1698"/>
      <c r="Z101" s="1698"/>
      <c r="AA101" s="1698"/>
      <c r="AB101" s="1698"/>
      <c r="AC101" s="428"/>
      <c r="AD101" s="428"/>
      <c r="AE101" s="428"/>
      <c r="AF101" s="428"/>
      <c r="AG101" s="428"/>
      <c r="AH101" s="428"/>
      <c r="AI101" s="428"/>
      <c r="AJ101" s="428"/>
      <c r="AK101" s="428"/>
      <c r="AL101" s="428"/>
      <c r="AM101" s="428"/>
      <c r="AN101" s="428"/>
      <c r="AO101" s="428"/>
      <c r="AP101" s="428"/>
      <c r="AQ101" s="428"/>
      <c r="AR101" s="428"/>
      <c r="AS101" s="428"/>
      <c r="AT101" s="428"/>
    </row>
    <row r="102" spans="1:46" s="2671" customFormat="1" ht="20.100000000000001" customHeight="1" x14ac:dyDescent="0.25">
      <c r="A102" s="2724" t="s">
        <v>5465</v>
      </c>
      <c r="B102" s="2710">
        <v>21392</v>
      </c>
      <c r="C102" s="2710">
        <v>4540</v>
      </c>
      <c r="D102" s="2710">
        <v>241957</v>
      </c>
      <c r="E102" s="2711">
        <v>267889</v>
      </c>
      <c r="F102" s="2710">
        <v>1255</v>
      </c>
      <c r="G102" s="2712">
        <v>0.1</v>
      </c>
      <c r="H102" s="2713">
        <v>269144.09999999998</v>
      </c>
      <c r="I102" s="2714">
        <v>7333.5</v>
      </c>
      <c r="J102" s="2732">
        <v>12.4</v>
      </c>
      <c r="K102" s="2702"/>
      <c r="L102" s="1705"/>
      <c r="M102" s="1959"/>
      <c r="N102" s="1949"/>
      <c r="O102" s="1959"/>
      <c r="P102" s="1949"/>
      <c r="Q102" s="1959"/>
      <c r="R102" s="1959"/>
      <c r="S102" s="340"/>
      <c r="T102" s="2667"/>
      <c r="U102" s="2670"/>
      <c r="V102" s="1698"/>
      <c r="W102" s="1698"/>
      <c r="X102" s="1698"/>
      <c r="Y102" s="1698"/>
      <c r="Z102" s="1698"/>
      <c r="AA102" s="1698"/>
      <c r="AB102" s="1698"/>
      <c r="AC102" s="428"/>
      <c r="AD102" s="428"/>
      <c r="AE102" s="428"/>
      <c r="AF102" s="428"/>
      <c r="AG102" s="428"/>
      <c r="AH102" s="428"/>
      <c r="AI102" s="428"/>
      <c r="AJ102" s="428"/>
      <c r="AK102" s="428"/>
      <c r="AL102" s="428"/>
      <c r="AM102" s="428"/>
      <c r="AN102" s="428"/>
      <c r="AO102" s="428"/>
      <c r="AP102" s="428"/>
      <c r="AQ102" s="428"/>
      <c r="AR102" s="428"/>
      <c r="AS102" s="428"/>
      <c r="AT102" s="428"/>
    </row>
    <row r="103" spans="1:46" s="2671" customFormat="1" ht="20.100000000000001" customHeight="1" thickBot="1" x14ac:dyDescent="0.3">
      <c r="A103" s="2725" t="s">
        <v>5466</v>
      </c>
      <c r="B103" s="2726">
        <v>22322</v>
      </c>
      <c r="C103" s="2726">
        <v>4560</v>
      </c>
      <c r="D103" s="2726">
        <v>241353</v>
      </c>
      <c r="E103" s="2727">
        <v>268235</v>
      </c>
      <c r="F103" s="2726">
        <v>1259</v>
      </c>
      <c r="G103" s="2728">
        <v>0.1</v>
      </c>
      <c r="H103" s="2729">
        <v>269494.09999999998</v>
      </c>
      <c r="I103" s="2730">
        <v>7363.2</v>
      </c>
      <c r="J103" s="2735">
        <v>12.4</v>
      </c>
      <c r="K103" s="2702"/>
      <c r="L103" s="1705"/>
      <c r="M103" s="1959"/>
      <c r="N103" s="1949"/>
      <c r="O103" s="1959"/>
      <c r="P103" s="1949"/>
      <c r="Q103" s="1959"/>
      <c r="R103" s="1959"/>
      <c r="S103" s="340"/>
      <c r="T103" s="2667"/>
      <c r="U103" s="2670"/>
      <c r="V103" s="1698"/>
      <c r="W103" s="1698"/>
      <c r="X103" s="1698"/>
      <c r="Y103" s="1698"/>
      <c r="Z103" s="1698"/>
      <c r="AA103" s="1698"/>
      <c r="AB103" s="1698"/>
      <c r="AC103" s="428"/>
      <c r="AD103" s="428"/>
      <c r="AE103" s="428"/>
      <c r="AF103" s="428"/>
      <c r="AG103" s="428"/>
      <c r="AH103" s="428"/>
      <c r="AI103" s="428"/>
      <c r="AJ103" s="428"/>
      <c r="AK103" s="428"/>
      <c r="AL103" s="428"/>
      <c r="AM103" s="428"/>
      <c r="AN103" s="428"/>
      <c r="AO103" s="428"/>
      <c r="AP103" s="428"/>
      <c r="AQ103" s="428"/>
      <c r="AR103" s="428"/>
      <c r="AS103" s="428"/>
      <c r="AT103" s="428"/>
    </row>
    <row r="104" spans="1:46" s="2671" customFormat="1" ht="20.100000000000001" customHeight="1" x14ac:dyDescent="0.25">
      <c r="A104" s="2724" t="s">
        <v>5467</v>
      </c>
      <c r="B104" s="2710">
        <v>23258</v>
      </c>
      <c r="C104" s="2710">
        <v>4572</v>
      </c>
      <c r="D104" s="2710">
        <v>250016</v>
      </c>
      <c r="E104" s="2711">
        <v>277846</v>
      </c>
      <c r="F104" s="2710">
        <v>1265</v>
      </c>
      <c r="G104" s="2712">
        <v>0.1</v>
      </c>
      <c r="H104" s="2713">
        <v>279111.09999999998</v>
      </c>
      <c r="I104" s="2714">
        <v>7569.4</v>
      </c>
      <c r="J104" s="2732">
        <v>16.399999999999999</v>
      </c>
      <c r="K104" s="2702"/>
      <c r="L104" s="1705"/>
      <c r="M104" s="1959"/>
      <c r="N104" s="1959"/>
      <c r="O104" s="1959"/>
      <c r="P104" s="1949"/>
      <c r="Q104" s="1959"/>
      <c r="R104" s="1959"/>
      <c r="S104" s="340"/>
      <c r="T104" s="2667"/>
      <c r="U104" s="2670"/>
      <c r="V104" s="1698"/>
      <c r="W104" s="1698"/>
      <c r="X104" s="1698"/>
      <c r="Y104" s="1698"/>
      <c r="Z104" s="1698"/>
      <c r="AA104" s="1698"/>
      <c r="AB104" s="1698"/>
      <c r="AC104" s="428"/>
      <c r="AD104" s="428"/>
      <c r="AE104" s="428"/>
      <c r="AF104" s="428"/>
      <c r="AG104" s="428"/>
      <c r="AH104" s="428"/>
      <c r="AI104" s="428"/>
      <c r="AJ104" s="428"/>
      <c r="AK104" s="428"/>
      <c r="AL104" s="428"/>
      <c r="AM104" s="428"/>
      <c r="AN104" s="428"/>
      <c r="AO104" s="428"/>
      <c r="AP104" s="428"/>
      <c r="AQ104" s="428"/>
      <c r="AR104" s="428"/>
      <c r="AS104" s="428"/>
      <c r="AT104" s="428"/>
    </row>
    <row r="105" spans="1:46" s="2671" customFormat="1" ht="20.100000000000001" customHeight="1" x14ac:dyDescent="0.25">
      <c r="A105" s="2724" t="s">
        <v>5468</v>
      </c>
      <c r="B105" s="2710">
        <v>24619</v>
      </c>
      <c r="C105" s="2710">
        <v>4642</v>
      </c>
      <c r="D105" s="2710">
        <v>243679</v>
      </c>
      <c r="E105" s="2711">
        <v>272940</v>
      </c>
      <c r="F105" s="2710">
        <v>1287</v>
      </c>
      <c r="G105" s="2712">
        <v>0.1</v>
      </c>
      <c r="H105" s="2713">
        <v>274227.09999999998</v>
      </c>
      <c r="I105" s="2714">
        <v>7294.8</v>
      </c>
      <c r="J105" s="2732">
        <v>16.100000000000001</v>
      </c>
      <c r="K105" s="2702"/>
      <c r="L105" s="1705"/>
      <c r="M105" s="1959"/>
      <c r="N105" s="1959"/>
      <c r="O105" s="1959"/>
      <c r="P105" s="1949"/>
      <c r="Q105" s="1959"/>
      <c r="R105" s="1959"/>
      <c r="S105" s="340"/>
      <c r="T105" s="2667"/>
      <c r="U105" s="2670"/>
      <c r="V105" s="1698"/>
      <c r="W105" s="1698"/>
      <c r="X105" s="1698"/>
      <c r="Y105" s="1698"/>
      <c r="Z105" s="1698"/>
      <c r="AA105" s="1698"/>
      <c r="AB105" s="1698"/>
      <c r="AC105" s="428"/>
      <c r="AD105" s="428"/>
      <c r="AE105" s="428"/>
      <c r="AF105" s="428"/>
      <c r="AG105" s="428"/>
      <c r="AH105" s="428"/>
      <c r="AI105" s="428"/>
      <c r="AJ105" s="428"/>
      <c r="AK105" s="428"/>
      <c r="AL105" s="428"/>
      <c r="AM105" s="428"/>
      <c r="AN105" s="428"/>
      <c r="AO105" s="428"/>
      <c r="AP105" s="428"/>
      <c r="AQ105" s="428"/>
      <c r="AR105" s="428"/>
      <c r="AS105" s="428"/>
      <c r="AT105" s="428"/>
    </row>
    <row r="106" spans="1:46" s="2671" customFormat="1" ht="16.5" x14ac:dyDescent="0.25">
      <c r="A106" s="2724" t="s">
        <v>302</v>
      </c>
      <c r="B106" s="2710">
        <v>25449</v>
      </c>
      <c r="C106" s="2710">
        <v>4867</v>
      </c>
      <c r="D106" s="2710">
        <v>245052</v>
      </c>
      <c r="E106" s="2711">
        <v>275368</v>
      </c>
      <c r="F106" s="2710">
        <v>1340</v>
      </c>
      <c r="G106" s="2712">
        <v>0</v>
      </c>
      <c r="H106" s="2713">
        <v>276708</v>
      </c>
      <c r="I106" s="2714">
        <v>7023.1704624193835</v>
      </c>
      <c r="J106" s="2732">
        <v>16.2</v>
      </c>
      <c r="K106" s="2702"/>
      <c r="L106" s="1705"/>
      <c r="M106" s="1959"/>
      <c r="N106" s="1959"/>
      <c r="O106" s="1959"/>
      <c r="P106" s="1949"/>
      <c r="Q106" s="1959"/>
      <c r="R106" s="1959"/>
      <c r="S106" s="340"/>
      <c r="T106" s="2667"/>
      <c r="U106" s="2670"/>
      <c r="V106" s="1698"/>
      <c r="W106" s="1698"/>
      <c r="X106" s="1698"/>
      <c r="Y106" s="1698"/>
      <c r="Z106" s="1698"/>
      <c r="AA106" s="1698"/>
      <c r="AB106" s="1698"/>
      <c r="AC106" s="428"/>
      <c r="AD106" s="428"/>
      <c r="AE106" s="428"/>
      <c r="AF106" s="428"/>
      <c r="AG106" s="428"/>
      <c r="AH106" s="428"/>
      <c r="AI106" s="428"/>
      <c r="AJ106" s="428"/>
      <c r="AK106" s="428"/>
      <c r="AL106" s="428"/>
      <c r="AM106" s="428"/>
      <c r="AN106" s="428"/>
      <c r="AO106" s="428"/>
      <c r="AP106" s="428"/>
      <c r="AQ106" s="428"/>
      <c r="AR106" s="428"/>
      <c r="AS106" s="428"/>
      <c r="AT106" s="428"/>
    </row>
    <row r="107" spans="1:46" s="2671" customFormat="1" ht="20.100000000000001" customHeight="1" x14ac:dyDescent="0.25">
      <c r="A107" s="2724" t="s">
        <v>5469</v>
      </c>
      <c r="B107" s="2710">
        <v>27658</v>
      </c>
      <c r="C107" s="2710">
        <v>4953</v>
      </c>
      <c r="D107" s="2710">
        <v>246632</v>
      </c>
      <c r="E107" s="2711">
        <v>279243</v>
      </c>
      <c r="F107" s="2710">
        <v>1372</v>
      </c>
      <c r="G107" s="2712">
        <v>0</v>
      </c>
      <c r="H107" s="2713">
        <v>280615</v>
      </c>
      <c r="I107" s="2714">
        <v>6966.4357885851896</v>
      </c>
      <c r="J107" s="2732">
        <v>16.399999999999999</v>
      </c>
      <c r="K107" s="2702"/>
      <c r="L107" s="1705"/>
      <c r="M107" s="1959"/>
      <c r="N107" s="1959"/>
      <c r="O107" s="1959"/>
      <c r="P107" s="1949"/>
      <c r="Q107" s="1959"/>
      <c r="R107" s="1959"/>
      <c r="S107" s="340"/>
      <c r="T107" s="2667"/>
      <c r="U107" s="2670"/>
      <c r="V107" s="1698"/>
      <c r="W107" s="1698"/>
      <c r="X107" s="1698"/>
      <c r="Y107" s="1698"/>
      <c r="Z107" s="1698"/>
      <c r="AA107" s="1698"/>
      <c r="AB107" s="1698"/>
      <c r="AC107" s="428"/>
      <c r="AD107" s="428"/>
      <c r="AE107" s="428"/>
      <c r="AF107" s="428"/>
      <c r="AG107" s="428"/>
      <c r="AH107" s="428"/>
      <c r="AI107" s="428"/>
      <c r="AJ107" s="428"/>
      <c r="AK107" s="428"/>
      <c r="AL107" s="428"/>
      <c r="AM107" s="428"/>
      <c r="AN107" s="428"/>
      <c r="AO107" s="428"/>
      <c r="AP107" s="428"/>
      <c r="AQ107" s="428"/>
      <c r="AR107" s="428"/>
      <c r="AS107" s="428"/>
      <c r="AT107" s="428"/>
    </row>
    <row r="108" spans="1:46" s="2671" customFormat="1" ht="20.100000000000001" customHeight="1" x14ac:dyDescent="0.25">
      <c r="A108" s="2724" t="s">
        <v>371</v>
      </c>
      <c r="B108" s="2710">
        <v>27705</v>
      </c>
      <c r="C108" s="2710">
        <v>4945</v>
      </c>
      <c r="D108" s="2710">
        <v>241873</v>
      </c>
      <c r="E108" s="2711">
        <v>274523</v>
      </c>
      <c r="F108" s="2710">
        <v>1897</v>
      </c>
      <c r="G108" s="2712">
        <v>0</v>
      </c>
      <c r="H108" s="2713">
        <v>276420</v>
      </c>
      <c r="I108" s="2714">
        <v>6880.8</v>
      </c>
      <c r="J108" s="2732">
        <v>16.2</v>
      </c>
      <c r="K108" s="2702"/>
      <c r="L108" s="1705"/>
      <c r="M108" s="1959"/>
      <c r="N108" s="1959"/>
      <c r="O108" s="1959"/>
      <c r="P108" s="1949"/>
      <c r="Q108" s="1959"/>
      <c r="R108" s="1959"/>
      <c r="S108" s="340"/>
      <c r="T108" s="2667"/>
      <c r="U108" s="2670"/>
      <c r="V108" s="1698"/>
      <c r="W108" s="1698"/>
      <c r="X108" s="1698"/>
      <c r="Y108" s="1698"/>
      <c r="Z108" s="1698"/>
      <c r="AA108" s="1698"/>
      <c r="AB108" s="1698"/>
      <c r="AC108" s="428"/>
      <c r="AD108" s="428"/>
      <c r="AE108" s="428"/>
      <c r="AF108" s="428"/>
      <c r="AG108" s="428"/>
      <c r="AH108" s="428"/>
      <c r="AI108" s="428"/>
      <c r="AJ108" s="428"/>
      <c r="AK108" s="428"/>
      <c r="AL108" s="428"/>
      <c r="AM108" s="428"/>
      <c r="AN108" s="428"/>
      <c r="AO108" s="428"/>
      <c r="AP108" s="428"/>
      <c r="AQ108" s="428"/>
      <c r="AR108" s="428"/>
      <c r="AS108" s="428"/>
      <c r="AT108" s="428"/>
    </row>
    <row r="109" spans="1:46" s="2671" customFormat="1" ht="20.100000000000001" customHeight="1" x14ac:dyDescent="0.25">
      <c r="A109" s="2724" t="s">
        <v>305</v>
      </c>
      <c r="B109" s="2710">
        <v>28533</v>
      </c>
      <c r="C109" s="2710">
        <v>5006</v>
      </c>
      <c r="D109" s="2710">
        <v>254049</v>
      </c>
      <c r="E109" s="2711">
        <v>287588</v>
      </c>
      <c r="F109" s="2710">
        <v>1915</v>
      </c>
      <c r="G109" s="2712">
        <v>0</v>
      </c>
      <c r="H109" s="2713">
        <v>289503</v>
      </c>
      <c r="I109" s="2714">
        <v>7194.2</v>
      </c>
      <c r="J109" s="2732">
        <v>17</v>
      </c>
      <c r="K109" s="2702"/>
      <c r="L109" s="1705"/>
      <c r="M109" s="1959"/>
      <c r="N109" s="1959"/>
      <c r="O109" s="1959"/>
      <c r="P109" s="1949"/>
      <c r="Q109" s="1959"/>
      <c r="R109" s="1959"/>
      <c r="S109" s="340"/>
      <c r="T109" s="2667"/>
      <c r="U109" s="2670"/>
      <c r="V109" s="1698"/>
      <c r="W109" s="1698"/>
      <c r="X109" s="1698"/>
      <c r="Y109" s="1698"/>
      <c r="Z109" s="1698"/>
      <c r="AA109" s="1698"/>
      <c r="AB109" s="1698"/>
      <c r="AC109" s="428"/>
      <c r="AD109" s="428"/>
      <c r="AE109" s="428"/>
      <c r="AF109" s="428"/>
      <c r="AG109" s="428"/>
      <c r="AH109" s="428"/>
      <c r="AI109" s="428"/>
      <c r="AJ109" s="428"/>
      <c r="AK109" s="428"/>
      <c r="AL109" s="428"/>
      <c r="AM109" s="428"/>
      <c r="AN109" s="428"/>
      <c r="AO109" s="428"/>
      <c r="AP109" s="428"/>
      <c r="AQ109" s="428"/>
      <c r="AR109" s="428"/>
      <c r="AS109" s="428"/>
      <c r="AT109" s="428"/>
    </row>
    <row r="110" spans="1:46" s="2671" customFormat="1" ht="20.100000000000001" customHeight="1" x14ac:dyDescent="0.25">
      <c r="A110" s="2724" t="s">
        <v>5470</v>
      </c>
      <c r="B110" s="2710">
        <v>31601</v>
      </c>
      <c r="C110" s="2710">
        <v>5074</v>
      </c>
      <c r="D110" s="2710">
        <v>267570</v>
      </c>
      <c r="E110" s="2711">
        <v>304245</v>
      </c>
      <c r="F110" s="2710">
        <v>1954</v>
      </c>
      <c r="G110" s="2712">
        <v>0</v>
      </c>
      <c r="H110" s="2713">
        <v>306199</v>
      </c>
      <c r="I110" s="2714">
        <v>7655.9</v>
      </c>
      <c r="J110" s="2732">
        <v>17.899999999999999</v>
      </c>
      <c r="K110" s="2702"/>
      <c r="L110" s="1705"/>
      <c r="M110" s="1959"/>
      <c r="N110" s="1959"/>
      <c r="O110" s="1959"/>
      <c r="P110" s="1949"/>
      <c r="Q110" s="1959"/>
      <c r="R110" s="1959"/>
      <c r="S110" s="340"/>
      <c r="T110" s="2667"/>
      <c r="U110" s="2670"/>
      <c r="V110" s="1698"/>
      <c r="W110" s="1698"/>
      <c r="X110" s="1698"/>
      <c r="Y110" s="1698"/>
      <c r="Z110" s="1698"/>
      <c r="AA110" s="1698"/>
      <c r="AB110" s="1698"/>
      <c r="AC110" s="428"/>
      <c r="AD110" s="428"/>
      <c r="AE110" s="428"/>
      <c r="AF110" s="428"/>
      <c r="AG110" s="428"/>
      <c r="AH110" s="428"/>
      <c r="AI110" s="428"/>
      <c r="AJ110" s="428"/>
      <c r="AK110" s="428"/>
      <c r="AL110" s="428"/>
      <c r="AM110" s="428"/>
      <c r="AN110" s="428"/>
      <c r="AO110" s="428"/>
      <c r="AP110" s="428"/>
      <c r="AQ110" s="428"/>
      <c r="AR110" s="428"/>
      <c r="AS110" s="428"/>
      <c r="AT110" s="428"/>
    </row>
    <row r="111" spans="1:46" s="2671" customFormat="1" ht="20.100000000000001" customHeight="1" x14ac:dyDescent="0.25">
      <c r="A111" s="2724" t="s">
        <v>5471</v>
      </c>
      <c r="B111" s="2710">
        <v>31186</v>
      </c>
      <c r="C111" s="2710">
        <v>5094</v>
      </c>
      <c r="D111" s="2710">
        <v>251227</v>
      </c>
      <c r="E111" s="2711">
        <v>287507</v>
      </c>
      <c r="F111" s="2710">
        <v>1954</v>
      </c>
      <c r="G111" s="2712">
        <v>0</v>
      </c>
      <c r="H111" s="2713">
        <v>289461</v>
      </c>
      <c r="I111" s="2714">
        <v>7268.6</v>
      </c>
      <c r="J111" s="2732">
        <v>17</v>
      </c>
      <c r="K111" s="2702"/>
      <c r="L111" s="1705"/>
      <c r="M111" s="1959"/>
      <c r="N111" s="1959"/>
      <c r="O111" s="1959"/>
      <c r="P111" s="1949"/>
      <c r="Q111" s="1959"/>
      <c r="R111" s="1959"/>
      <c r="S111" s="340"/>
      <c r="T111" s="2667"/>
      <c r="U111" s="2670"/>
      <c r="V111" s="1698"/>
      <c r="W111" s="1698"/>
      <c r="X111" s="1698"/>
      <c r="Y111" s="1698"/>
      <c r="Z111" s="1698"/>
      <c r="AA111" s="1698"/>
      <c r="AB111" s="1698"/>
      <c r="AC111" s="428"/>
      <c r="AD111" s="428"/>
      <c r="AE111" s="428"/>
      <c r="AF111" s="428"/>
      <c r="AG111" s="428"/>
      <c r="AH111" s="428"/>
      <c r="AI111" s="428"/>
      <c r="AJ111" s="428"/>
      <c r="AK111" s="428"/>
      <c r="AL111" s="428"/>
      <c r="AM111" s="428"/>
      <c r="AN111" s="428"/>
      <c r="AO111" s="428"/>
      <c r="AP111" s="428"/>
      <c r="AQ111" s="428"/>
      <c r="AR111" s="428"/>
      <c r="AS111" s="428"/>
      <c r="AT111" s="428"/>
    </row>
    <row r="112" spans="1:46" s="2671" customFormat="1" ht="20.100000000000001" customHeight="1" x14ac:dyDescent="0.25">
      <c r="A112" s="2724" t="s">
        <v>5472</v>
      </c>
      <c r="B112" s="2710">
        <v>30229</v>
      </c>
      <c r="C112" s="2710">
        <v>5082</v>
      </c>
      <c r="D112" s="2710">
        <v>251409</v>
      </c>
      <c r="E112" s="2711">
        <v>286720</v>
      </c>
      <c r="F112" s="2710">
        <v>1950</v>
      </c>
      <c r="G112" s="2712">
        <v>0</v>
      </c>
      <c r="H112" s="2713">
        <v>288670</v>
      </c>
      <c r="I112" s="2714">
        <v>7206</v>
      </c>
      <c r="J112" s="2732">
        <v>16.899999999999999</v>
      </c>
      <c r="K112" s="2702"/>
      <c r="L112" s="1705"/>
      <c r="M112" s="1959"/>
      <c r="N112" s="1959"/>
      <c r="O112" s="1959"/>
      <c r="P112" s="1949"/>
      <c r="Q112" s="1959"/>
      <c r="R112" s="1959"/>
      <c r="S112" s="340"/>
      <c r="T112" s="2667"/>
      <c r="U112" s="2670"/>
      <c r="V112" s="1698"/>
      <c r="W112" s="1698"/>
      <c r="X112" s="1698"/>
      <c r="Y112" s="1698"/>
      <c r="Z112" s="1698"/>
      <c r="AA112" s="1698"/>
      <c r="AB112" s="1698"/>
      <c r="AC112" s="428"/>
      <c r="AD112" s="428"/>
      <c r="AE112" s="428"/>
      <c r="AF112" s="428"/>
      <c r="AG112" s="428"/>
      <c r="AH112" s="428"/>
      <c r="AI112" s="428"/>
      <c r="AJ112" s="428"/>
      <c r="AK112" s="428"/>
      <c r="AL112" s="428"/>
      <c r="AM112" s="428"/>
      <c r="AN112" s="428"/>
      <c r="AO112" s="428"/>
      <c r="AP112" s="428"/>
      <c r="AQ112" s="428"/>
      <c r="AR112" s="428"/>
      <c r="AS112" s="428"/>
      <c r="AT112" s="428"/>
    </row>
    <row r="113" spans="1:46" s="2671" customFormat="1" ht="20.100000000000001" customHeight="1" x14ac:dyDescent="0.25">
      <c r="A113" s="2724" t="s">
        <v>309</v>
      </c>
      <c r="B113" s="2710">
        <v>30029</v>
      </c>
      <c r="C113" s="2710">
        <v>5109</v>
      </c>
      <c r="D113" s="2710">
        <v>242766</v>
      </c>
      <c r="E113" s="2711">
        <v>277905</v>
      </c>
      <c r="F113" s="2710">
        <v>1967</v>
      </c>
      <c r="G113" s="2712">
        <v>0</v>
      </c>
      <c r="H113" s="2713">
        <v>279872</v>
      </c>
      <c r="I113" s="2714">
        <v>6973.6127376473223</v>
      </c>
      <c r="J113" s="2732">
        <v>16.399999999999999</v>
      </c>
      <c r="K113" s="2702"/>
      <c r="L113" s="1705"/>
      <c r="M113" s="1959"/>
      <c r="N113" s="1959"/>
      <c r="O113" s="1959"/>
      <c r="P113" s="1949"/>
      <c r="Q113" s="1959"/>
      <c r="R113" s="1959"/>
      <c r="S113" s="340"/>
      <c r="T113" s="2667"/>
      <c r="U113" s="2670"/>
      <c r="V113" s="1698"/>
      <c r="W113" s="1698"/>
      <c r="X113" s="1698"/>
      <c r="Y113" s="1698"/>
      <c r="Z113" s="1698"/>
      <c r="AA113" s="1698"/>
      <c r="AB113" s="1698"/>
      <c r="AC113" s="428"/>
      <c r="AD113" s="428"/>
      <c r="AE113" s="428"/>
      <c r="AF113" s="428"/>
      <c r="AG113" s="428"/>
      <c r="AH113" s="428"/>
      <c r="AI113" s="428"/>
      <c r="AJ113" s="428"/>
      <c r="AK113" s="428"/>
      <c r="AL113" s="428"/>
      <c r="AM113" s="428"/>
      <c r="AN113" s="428"/>
      <c r="AO113" s="428"/>
      <c r="AP113" s="428"/>
      <c r="AQ113" s="428"/>
      <c r="AR113" s="428"/>
      <c r="AS113" s="428"/>
      <c r="AT113" s="428"/>
    </row>
    <row r="114" spans="1:46" s="2671" customFormat="1" ht="20.100000000000001" customHeight="1" x14ac:dyDescent="0.25">
      <c r="A114" s="2724" t="s">
        <v>310</v>
      </c>
      <c r="B114" s="2710">
        <v>28491</v>
      </c>
      <c r="C114" s="2710">
        <v>5149</v>
      </c>
      <c r="D114" s="2710">
        <v>243513</v>
      </c>
      <c r="E114" s="2711">
        <v>277153</v>
      </c>
      <c r="F114" s="2710">
        <v>1989</v>
      </c>
      <c r="G114" s="2712">
        <v>0</v>
      </c>
      <c r="H114" s="2713">
        <v>279142</v>
      </c>
      <c r="I114" s="2714">
        <v>6967.5238934386334</v>
      </c>
      <c r="J114" s="2732">
        <v>16.399999999999999</v>
      </c>
      <c r="K114" s="2702"/>
      <c r="L114" s="1705"/>
      <c r="M114" s="1959"/>
      <c r="N114" s="1959"/>
      <c r="O114" s="1959"/>
      <c r="P114" s="1949"/>
      <c r="Q114" s="1959"/>
      <c r="R114" s="1959"/>
      <c r="S114" s="340"/>
      <c r="T114" s="2667"/>
      <c r="U114" s="2670"/>
      <c r="V114" s="1698"/>
      <c r="W114" s="1698"/>
      <c r="X114" s="1698"/>
      <c r="Y114" s="1698"/>
      <c r="Z114" s="1698"/>
      <c r="AA114" s="1698"/>
      <c r="AB114" s="1698"/>
      <c r="AC114" s="428"/>
      <c r="AD114" s="428"/>
      <c r="AE114" s="428"/>
      <c r="AF114" s="428"/>
      <c r="AG114" s="428"/>
      <c r="AH114" s="428"/>
      <c r="AI114" s="428"/>
      <c r="AJ114" s="428"/>
      <c r="AK114" s="428"/>
      <c r="AL114" s="428"/>
      <c r="AM114" s="428"/>
      <c r="AN114" s="428"/>
      <c r="AO114" s="428"/>
      <c r="AP114" s="428"/>
      <c r="AQ114" s="428"/>
      <c r="AR114" s="428"/>
      <c r="AS114" s="428"/>
      <c r="AT114" s="428"/>
    </row>
    <row r="115" spans="1:46" s="2671" customFormat="1" ht="20.100000000000001" customHeight="1" thickBot="1" x14ac:dyDescent="0.3">
      <c r="A115" s="2725" t="s">
        <v>311</v>
      </c>
      <c r="B115" s="2726">
        <v>29918</v>
      </c>
      <c r="C115" s="2726">
        <v>5135</v>
      </c>
      <c r="D115" s="2726">
        <v>251210</v>
      </c>
      <c r="E115" s="2727">
        <v>286263</v>
      </c>
      <c r="F115" s="2726">
        <v>1977</v>
      </c>
      <c r="G115" s="2728">
        <v>0</v>
      </c>
      <c r="H115" s="2729">
        <v>288240</v>
      </c>
      <c r="I115" s="2730">
        <v>7291.9</v>
      </c>
      <c r="J115" s="2735">
        <v>16.899999999999999</v>
      </c>
      <c r="K115" s="2702"/>
      <c r="L115" s="1959"/>
      <c r="M115" s="1959"/>
      <c r="N115" s="1959"/>
      <c r="O115" s="1959"/>
      <c r="P115" s="1949"/>
      <c r="Q115" s="1959"/>
      <c r="R115" s="1959"/>
      <c r="S115" s="340"/>
      <c r="T115" s="2667"/>
      <c r="U115" s="2670"/>
      <c r="V115" s="1698"/>
      <c r="W115" s="1698"/>
      <c r="X115" s="1698"/>
      <c r="Y115" s="1698"/>
      <c r="Z115" s="1698"/>
      <c r="AA115" s="1698"/>
      <c r="AB115" s="1698"/>
      <c r="AC115" s="428"/>
      <c r="AD115" s="428"/>
      <c r="AE115" s="428"/>
      <c r="AF115" s="428"/>
      <c r="AG115" s="428"/>
      <c r="AH115" s="428"/>
      <c r="AI115" s="428"/>
      <c r="AJ115" s="428"/>
      <c r="AK115" s="428"/>
      <c r="AL115" s="428"/>
      <c r="AM115" s="428"/>
      <c r="AN115" s="428"/>
      <c r="AO115" s="428"/>
      <c r="AP115" s="428"/>
      <c r="AQ115" s="428"/>
      <c r="AR115" s="428"/>
      <c r="AS115" s="428"/>
      <c r="AT115" s="428"/>
    </row>
    <row r="116" spans="1:46" s="2671" customFormat="1" ht="20.100000000000001" customHeight="1" x14ac:dyDescent="0.25">
      <c r="A116" s="2724" t="s">
        <v>312</v>
      </c>
      <c r="B116" s="2710">
        <v>29308</v>
      </c>
      <c r="C116" s="2710">
        <v>5159</v>
      </c>
      <c r="D116" s="2710">
        <v>272259</v>
      </c>
      <c r="E116" s="2711">
        <v>306726</v>
      </c>
      <c r="F116" s="2710">
        <v>1989</v>
      </c>
      <c r="G116" s="2712">
        <v>0</v>
      </c>
      <c r="H116" s="2713">
        <v>308715</v>
      </c>
      <c r="I116" s="2714">
        <v>7763.3292930105772</v>
      </c>
      <c r="J116" s="2732">
        <v>14.568751459989791</v>
      </c>
      <c r="K116" s="2702"/>
      <c r="L116" s="2702"/>
      <c r="M116" s="2702"/>
      <c r="N116" s="2702"/>
      <c r="O116" s="2702"/>
      <c r="P116" s="2702"/>
      <c r="Q116" s="2702"/>
      <c r="R116" s="2702"/>
      <c r="S116" s="2702"/>
      <c r="T116" s="2702"/>
      <c r="U116" s="1949"/>
      <c r="V116" s="1949"/>
      <c r="W116" s="1698"/>
      <c r="X116" s="1698"/>
      <c r="Y116" s="1698"/>
      <c r="Z116" s="1698"/>
      <c r="AA116" s="1698"/>
      <c r="AB116" s="1698"/>
      <c r="AC116" s="428"/>
      <c r="AD116" s="428"/>
      <c r="AE116" s="428"/>
      <c r="AF116" s="428"/>
      <c r="AG116" s="428"/>
      <c r="AH116" s="428"/>
      <c r="AI116" s="428"/>
      <c r="AJ116" s="428"/>
      <c r="AK116" s="428"/>
      <c r="AL116" s="428"/>
      <c r="AM116" s="428"/>
      <c r="AN116" s="428"/>
      <c r="AO116" s="428"/>
      <c r="AP116" s="428"/>
      <c r="AQ116" s="428"/>
      <c r="AR116" s="428"/>
      <c r="AS116" s="428"/>
      <c r="AT116" s="428"/>
    </row>
    <row r="117" spans="1:46" s="2671" customFormat="1" ht="20.100000000000001" customHeight="1" x14ac:dyDescent="0.25">
      <c r="A117" s="2724" t="s">
        <v>313</v>
      </c>
      <c r="B117" s="2710">
        <v>28165</v>
      </c>
      <c r="C117" s="2710">
        <v>5215</v>
      </c>
      <c r="D117" s="2710">
        <v>258439</v>
      </c>
      <c r="E117" s="2711">
        <v>291819</v>
      </c>
      <c r="F117" s="2710">
        <v>1998</v>
      </c>
      <c r="G117" s="2712">
        <v>0</v>
      </c>
      <c r="H117" s="2713">
        <v>293817</v>
      </c>
      <c r="I117" s="2714">
        <v>7347.2</v>
      </c>
      <c r="J117" s="2732">
        <v>13.865691164082794</v>
      </c>
      <c r="K117" s="2702"/>
      <c r="L117" s="2702"/>
      <c r="M117" s="2702"/>
      <c r="N117" s="2702"/>
      <c r="O117" s="2702"/>
      <c r="P117" s="2702"/>
      <c r="Q117" s="1949"/>
      <c r="R117" s="1949"/>
      <c r="S117" s="1949"/>
      <c r="T117" s="1949"/>
      <c r="U117" s="1949"/>
      <c r="V117" s="1949"/>
      <c r="W117" s="1698"/>
      <c r="X117" s="1698"/>
      <c r="Y117" s="1698"/>
      <c r="Z117" s="1698"/>
      <c r="AA117" s="1698"/>
      <c r="AB117" s="1698"/>
      <c r="AC117" s="428"/>
      <c r="AD117" s="428"/>
      <c r="AE117" s="428"/>
      <c r="AF117" s="428"/>
      <c r="AG117" s="428"/>
      <c r="AH117" s="428"/>
      <c r="AI117" s="428"/>
      <c r="AJ117" s="428"/>
      <c r="AK117" s="428"/>
      <c r="AL117" s="428"/>
      <c r="AM117" s="428"/>
      <c r="AN117" s="428"/>
      <c r="AO117" s="428"/>
      <c r="AP117" s="428"/>
      <c r="AQ117" s="428"/>
      <c r="AR117" s="428"/>
      <c r="AS117" s="428"/>
      <c r="AT117" s="428"/>
    </row>
    <row r="118" spans="1:46" s="2738" customFormat="1" ht="16.5" x14ac:dyDescent="0.25">
      <c r="A118" s="2724" t="s">
        <v>314</v>
      </c>
      <c r="B118" s="2710">
        <v>27403</v>
      </c>
      <c r="C118" s="2710">
        <v>5197</v>
      </c>
      <c r="D118" s="2710">
        <v>263470</v>
      </c>
      <c r="E118" s="2711">
        <v>296070</v>
      </c>
      <c r="F118" s="2710">
        <v>2001</v>
      </c>
      <c r="G118" s="2712">
        <v>0</v>
      </c>
      <c r="H118" s="2713">
        <v>298071</v>
      </c>
      <c r="I118" s="2714">
        <v>7328.9959946004565</v>
      </c>
      <c r="J118" s="2732">
        <v>14.066444184541137</v>
      </c>
      <c r="K118" s="2702"/>
      <c r="L118" s="2702"/>
      <c r="M118" s="2702"/>
      <c r="N118" s="2702"/>
      <c r="O118" s="2702"/>
      <c r="P118" s="2702"/>
      <c r="Q118" s="1949"/>
      <c r="R118" s="1949"/>
      <c r="S118" s="1949"/>
      <c r="T118" s="1949"/>
      <c r="U118" s="1949"/>
      <c r="V118" s="1949"/>
      <c r="W118" s="1698"/>
      <c r="X118" s="1698"/>
      <c r="Y118" s="1698"/>
      <c r="Z118" s="1698"/>
      <c r="AA118" s="1698"/>
      <c r="AB118" s="1698"/>
      <c r="AC118" s="2737"/>
      <c r="AD118" s="2737"/>
      <c r="AE118" s="2737"/>
      <c r="AF118" s="2737"/>
      <c r="AG118" s="2737"/>
      <c r="AH118" s="2737"/>
      <c r="AI118" s="2737"/>
      <c r="AJ118" s="2737"/>
      <c r="AK118" s="2737"/>
      <c r="AL118" s="2737"/>
      <c r="AM118" s="2737"/>
      <c r="AN118" s="2737"/>
      <c r="AO118" s="2737"/>
      <c r="AP118" s="2737"/>
      <c r="AQ118" s="2737"/>
      <c r="AR118" s="2737"/>
      <c r="AS118" s="2737"/>
      <c r="AT118" s="2737"/>
    </row>
    <row r="119" spans="1:46" s="2738" customFormat="1" ht="16.5" x14ac:dyDescent="0.25">
      <c r="A119" s="2724" t="s">
        <v>422</v>
      </c>
      <c r="B119" s="2710">
        <v>28696</v>
      </c>
      <c r="C119" s="2710">
        <v>5252</v>
      </c>
      <c r="D119" s="2710">
        <v>266301</v>
      </c>
      <c r="E119" s="2711">
        <v>300249</v>
      </c>
      <c r="F119" s="2710">
        <v>2020</v>
      </c>
      <c r="G119" s="2712">
        <v>0</v>
      </c>
      <c r="H119" s="2713">
        <v>302269</v>
      </c>
      <c r="I119" s="2714">
        <v>7461.3</v>
      </c>
      <c r="J119" s="2732">
        <v>14.264554476004257</v>
      </c>
      <c r="K119" s="2702"/>
      <c r="L119" s="2702"/>
      <c r="M119" s="2702"/>
      <c r="N119" s="2702"/>
      <c r="O119" s="2702"/>
      <c r="P119" s="2702"/>
      <c r="Q119" s="1949"/>
      <c r="R119" s="1949"/>
      <c r="S119" s="1949"/>
      <c r="T119" s="1949"/>
      <c r="U119" s="1949"/>
      <c r="V119" s="1949"/>
      <c r="W119" s="1698"/>
      <c r="X119" s="1698"/>
      <c r="Y119" s="1698"/>
      <c r="Z119" s="1698"/>
      <c r="AA119" s="1698"/>
      <c r="AB119" s="1698"/>
      <c r="AC119" s="2737"/>
      <c r="AD119" s="2737"/>
      <c r="AE119" s="2737"/>
      <c r="AF119" s="2737"/>
      <c r="AG119" s="2737"/>
      <c r="AH119" s="2737"/>
      <c r="AI119" s="2737"/>
      <c r="AJ119" s="2737"/>
      <c r="AK119" s="2737"/>
      <c r="AL119" s="2737"/>
      <c r="AM119" s="2737"/>
      <c r="AN119" s="2737"/>
      <c r="AO119" s="2737"/>
      <c r="AP119" s="2737"/>
      <c r="AQ119" s="2737"/>
      <c r="AR119" s="2737"/>
      <c r="AS119" s="2737"/>
      <c r="AT119" s="2737"/>
    </row>
    <row r="120" spans="1:46" s="2738" customFormat="1" ht="16.5" x14ac:dyDescent="0.25">
      <c r="A120" s="2724" t="s">
        <v>423</v>
      </c>
      <c r="B120" s="2710">
        <v>31057</v>
      </c>
      <c r="C120" s="2710">
        <v>5307</v>
      </c>
      <c r="D120" s="2710">
        <v>270781</v>
      </c>
      <c r="E120" s="2711">
        <v>307145</v>
      </c>
      <c r="F120" s="2710">
        <v>2051</v>
      </c>
      <c r="G120" s="2712">
        <v>0</v>
      </c>
      <c r="H120" s="2713">
        <v>309196</v>
      </c>
      <c r="I120" s="2714">
        <v>7587.8</v>
      </c>
      <c r="J120" s="2732">
        <v>14.591450614395164</v>
      </c>
      <c r="K120" s="2702"/>
      <c r="L120" s="2702"/>
      <c r="M120" s="2702"/>
      <c r="N120" s="2702"/>
      <c r="O120" s="2702"/>
      <c r="P120" s="2702"/>
      <c r="Q120" s="1949"/>
      <c r="R120" s="1949"/>
      <c r="S120" s="1949"/>
      <c r="T120" s="1949"/>
      <c r="U120" s="1949"/>
      <c r="V120" s="1949"/>
      <c r="W120" s="1698"/>
      <c r="X120" s="1698"/>
      <c r="Y120" s="1698"/>
      <c r="Z120" s="1698"/>
      <c r="AA120" s="1698"/>
      <c r="AB120" s="1698"/>
      <c r="AC120" s="2737"/>
      <c r="AD120" s="2737"/>
      <c r="AE120" s="2737"/>
      <c r="AF120" s="2737"/>
      <c r="AG120" s="2737"/>
      <c r="AH120" s="2737"/>
      <c r="AI120" s="2737"/>
      <c r="AJ120" s="2737"/>
      <c r="AK120" s="2737"/>
      <c r="AL120" s="2737"/>
      <c r="AM120" s="2737"/>
      <c r="AN120" s="2737"/>
      <c r="AO120" s="2737"/>
      <c r="AP120" s="2737"/>
      <c r="AQ120" s="2737"/>
      <c r="AR120" s="2737"/>
      <c r="AS120" s="2737"/>
      <c r="AT120" s="2737"/>
    </row>
    <row r="121" spans="1:46" s="2738" customFormat="1" ht="16.5" x14ac:dyDescent="0.25">
      <c r="A121" s="2724" t="s">
        <v>407</v>
      </c>
      <c r="B121" s="2710">
        <v>29951</v>
      </c>
      <c r="C121" s="2710">
        <v>5485</v>
      </c>
      <c r="D121" s="2710">
        <v>272359</v>
      </c>
      <c r="E121" s="2711">
        <v>307795</v>
      </c>
      <c r="F121" s="2710">
        <v>2123</v>
      </c>
      <c r="G121" s="2712">
        <v>0</v>
      </c>
      <c r="H121" s="2713">
        <v>309918</v>
      </c>
      <c r="I121" s="2714">
        <v>7269.5</v>
      </c>
      <c r="J121" s="2732">
        <v>14.625522941797827</v>
      </c>
      <c r="K121" s="2702"/>
      <c r="L121" s="2702"/>
      <c r="M121" s="2702"/>
      <c r="N121" s="2702"/>
      <c r="O121" s="2702"/>
      <c r="P121" s="2702"/>
      <c r="Q121" s="1949"/>
      <c r="R121" s="1949"/>
      <c r="S121" s="1949"/>
      <c r="T121" s="1949"/>
      <c r="U121" s="1949"/>
      <c r="V121" s="1949"/>
      <c r="W121" s="1698"/>
      <c r="X121" s="1698"/>
      <c r="Y121" s="1698"/>
      <c r="Z121" s="1698"/>
      <c r="AA121" s="1698"/>
      <c r="AB121" s="1698"/>
      <c r="AC121" s="2737"/>
      <c r="AD121" s="2737"/>
      <c r="AE121" s="2737"/>
      <c r="AF121" s="2737"/>
      <c r="AG121" s="2737"/>
      <c r="AH121" s="2737"/>
      <c r="AI121" s="2737"/>
      <c r="AJ121" s="2737"/>
      <c r="AK121" s="2737"/>
      <c r="AL121" s="2737"/>
      <c r="AM121" s="2737"/>
      <c r="AN121" s="2737"/>
      <c r="AO121" s="2737"/>
      <c r="AP121" s="2737"/>
      <c r="AQ121" s="2737"/>
      <c r="AR121" s="2737"/>
      <c r="AS121" s="2737"/>
      <c r="AT121" s="2737"/>
    </row>
    <row r="122" spans="1:46" s="2738" customFormat="1" ht="16.5" x14ac:dyDescent="0.25">
      <c r="A122" s="2724" t="s">
        <v>3036</v>
      </c>
      <c r="B122" s="2710">
        <v>31349</v>
      </c>
      <c r="C122" s="2710">
        <v>5519</v>
      </c>
      <c r="D122" s="2710">
        <v>272261</v>
      </c>
      <c r="E122" s="2711">
        <v>309129</v>
      </c>
      <c r="F122" s="2710">
        <v>2138</v>
      </c>
      <c r="G122" s="2712">
        <v>0</v>
      </c>
      <c r="H122" s="2713">
        <v>311266</v>
      </c>
      <c r="I122" s="2714">
        <v>7261</v>
      </c>
      <c r="J122" s="2732">
        <v>14.689137204039914</v>
      </c>
      <c r="K122" s="2702"/>
      <c r="L122" s="2702"/>
      <c r="M122" s="2702"/>
      <c r="N122" s="2702"/>
      <c r="O122" s="2702"/>
      <c r="P122" s="2702"/>
      <c r="Q122" s="1949"/>
      <c r="R122" s="1949"/>
      <c r="S122" s="1949"/>
      <c r="T122" s="1949"/>
      <c r="U122" s="1949"/>
      <c r="V122" s="1949"/>
      <c r="W122" s="1698"/>
      <c r="X122" s="1698"/>
      <c r="Y122" s="1698"/>
      <c r="Z122" s="1698"/>
      <c r="AA122" s="1698"/>
      <c r="AB122" s="1698"/>
      <c r="AC122" s="2737"/>
      <c r="AD122" s="2737"/>
      <c r="AE122" s="2737"/>
      <c r="AF122" s="2737"/>
      <c r="AG122" s="2737"/>
      <c r="AH122" s="2737"/>
      <c r="AI122" s="2737"/>
      <c r="AJ122" s="2737"/>
      <c r="AK122" s="2737"/>
      <c r="AL122" s="2737"/>
      <c r="AM122" s="2737"/>
      <c r="AN122" s="2737"/>
      <c r="AO122" s="2737"/>
      <c r="AP122" s="2737"/>
      <c r="AQ122" s="2737"/>
      <c r="AR122" s="2737"/>
      <c r="AS122" s="2737"/>
      <c r="AT122" s="2737"/>
    </row>
    <row r="123" spans="1:46" s="2738" customFormat="1" ht="16.5" x14ac:dyDescent="0.25">
      <c r="A123" s="2724" t="s">
        <v>5324</v>
      </c>
      <c r="B123" s="2710">
        <v>31037.62769555</v>
      </c>
      <c r="C123" s="2710">
        <v>13766.76</v>
      </c>
      <c r="D123" s="2710">
        <v>273349.28169646004</v>
      </c>
      <c r="E123" s="2711">
        <v>318154</v>
      </c>
      <c r="F123" s="2710">
        <v>2125</v>
      </c>
      <c r="G123" s="2712">
        <v>0</v>
      </c>
      <c r="H123" s="2713">
        <v>320279</v>
      </c>
      <c r="I123" s="2714">
        <v>7493.4</v>
      </c>
      <c r="J123" s="2732">
        <v>15.114474997502777</v>
      </c>
      <c r="K123" s="2702"/>
      <c r="L123" s="2702"/>
      <c r="M123" s="2702"/>
      <c r="N123" s="2702"/>
      <c r="O123" s="2702"/>
      <c r="P123" s="2702"/>
      <c r="Q123" s="1949"/>
      <c r="R123" s="1949"/>
      <c r="S123" s="1949"/>
      <c r="T123" s="1949"/>
      <c r="U123" s="1949"/>
      <c r="V123" s="1949"/>
      <c r="W123" s="1698"/>
      <c r="X123" s="1698"/>
      <c r="Y123" s="1698"/>
      <c r="Z123" s="1698"/>
      <c r="AA123" s="1698"/>
      <c r="AB123" s="1698"/>
      <c r="AC123" s="2737"/>
      <c r="AD123" s="2737"/>
      <c r="AE123" s="2737"/>
      <c r="AF123" s="2737"/>
      <c r="AG123" s="2737"/>
      <c r="AH123" s="2737"/>
      <c r="AI123" s="2737"/>
      <c r="AJ123" s="2737"/>
      <c r="AK123" s="2737"/>
      <c r="AL123" s="2737"/>
      <c r="AM123" s="2737"/>
      <c r="AN123" s="2737"/>
      <c r="AO123" s="2737"/>
      <c r="AP123" s="2737"/>
      <c r="AQ123" s="2737"/>
      <c r="AR123" s="2737"/>
      <c r="AS123" s="2737"/>
      <c r="AT123" s="2737"/>
    </row>
    <row r="124" spans="1:46" s="2738" customFormat="1" ht="16.5" x14ac:dyDescent="0.25">
      <c r="A124" s="2724" t="s">
        <v>410</v>
      </c>
      <c r="B124" s="2710">
        <v>29626</v>
      </c>
      <c r="C124" s="2710">
        <v>13692</v>
      </c>
      <c r="D124" s="2710">
        <v>289968</v>
      </c>
      <c r="E124" s="2711">
        <v>333287</v>
      </c>
      <c r="F124" s="2710">
        <v>2104</v>
      </c>
      <c r="G124" s="2712">
        <v>0</v>
      </c>
      <c r="H124" s="2713">
        <v>335390</v>
      </c>
      <c r="I124" s="2714">
        <v>7842.1</v>
      </c>
      <c r="J124" s="2732">
        <v>15.827606243295801</v>
      </c>
      <c r="K124" s="2702"/>
      <c r="L124" s="2702"/>
      <c r="M124" s="2702"/>
      <c r="N124" s="2702"/>
      <c r="O124" s="2702"/>
      <c r="P124" s="2702"/>
      <c r="Q124" s="1949"/>
      <c r="R124" s="1949"/>
      <c r="S124" s="1949"/>
      <c r="T124" s="1949"/>
      <c r="U124" s="1949"/>
      <c r="V124" s="1949"/>
      <c r="W124" s="1698"/>
      <c r="X124" s="1698"/>
      <c r="Y124" s="1698"/>
      <c r="Z124" s="1698"/>
      <c r="AA124" s="1698"/>
      <c r="AB124" s="1698"/>
      <c r="AC124" s="2737"/>
      <c r="AD124" s="2737"/>
      <c r="AE124" s="2737"/>
      <c r="AF124" s="2737"/>
      <c r="AG124" s="2737"/>
      <c r="AH124" s="2737"/>
      <c r="AI124" s="2737"/>
      <c r="AJ124" s="2737"/>
      <c r="AK124" s="2737"/>
      <c r="AL124" s="2737"/>
      <c r="AM124" s="2737"/>
      <c r="AN124" s="2737"/>
      <c r="AO124" s="2737"/>
      <c r="AP124" s="2737"/>
      <c r="AQ124" s="2737"/>
      <c r="AR124" s="2737"/>
      <c r="AS124" s="2737"/>
      <c r="AT124" s="2737"/>
    </row>
    <row r="125" spans="1:46" s="2738" customFormat="1" ht="16.5" x14ac:dyDescent="0.25">
      <c r="A125" s="2724" t="s">
        <v>411</v>
      </c>
      <c r="B125" s="2710">
        <v>30839</v>
      </c>
      <c r="C125" s="2710">
        <v>13776</v>
      </c>
      <c r="D125" s="2710">
        <v>282826</v>
      </c>
      <c r="E125" s="2711">
        <v>327441</v>
      </c>
      <c r="F125" s="2710">
        <v>2126</v>
      </c>
      <c r="G125" s="2712">
        <v>0</v>
      </c>
      <c r="H125" s="2713">
        <v>329567</v>
      </c>
      <c r="I125" s="2714">
        <v>7660.7345418472214</v>
      </c>
      <c r="J125" s="2732">
        <v>15.552796562688613</v>
      </c>
      <c r="K125" s="2702"/>
      <c r="L125" s="2702"/>
      <c r="M125" s="2702"/>
      <c r="N125" s="2702"/>
      <c r="O125" s="2702"/>
      <c r="P125" s="2702"/>
      <c r="Q125" s="1949"/>
      <c r="R125" s="1949"/>
      <c r="S125" s="1949"/>
      <c r="T125" s="1949"/>
      <c r="U125" s="1949"/>
      <c r="V125" s="1949"/>
      <c r="W125" s="1698"/>
      <c r="X125" s="1698"/>
      <c r="Y125" s="1698"/>
      <c r="Z125" s="1698"/>
      <c r="AA125" s="1698"/>
      <c r="AB125" s="1698"/>
      <c r="AC125" s="2737"/>
      <c r="AD125" s="2737"/>
      <c r="AE125" s="2737"/>
      <c r="AF125" s="2737"/>
      <c r="AG125" s="2737"/>
      <c r="AH125" s="2737"/>
      <c r="AI125" s="2737"/>
      <c r="AJ125" s="2737"/>
      <c r="AK125" s="2737"/>
      <c r="AL125" s="2737"/>
      <c r="AM125" s="2737"/>
      <c r="AN125" s="2737"/>
      <c r="AO125" s="2737"/>
      <c r="AP125" s="2737"/>
      <c r="AQ125" s="2737"/>
      <c r="AR125" s="2737"/>
      <c r="AS125" s="2737"/>
      <c r="AT125" s="2737"/>
    </row>
    <row r="126" spans="1:46" s="2738" customFormat="1" ht="16.5" x14ac:dyDescent="0.25">
      <c r="A126" s="2724" t="s">
        <v>412</v>
      </c>
      <c r="B126" s="2710">
        <v>31046.56439856</v>
      </c>
      <c r="C126" s="2710">
        <v>13700.537023590001</v>
      </c>
      <c r="D126" s="2710">
        <v>289198</v>
      </c>
      <c r="E126" s="2711">
        <v>333945.10142214998</v>
      </c>
      <c r="F126" s="2710">
        <v>2116.8414987536999</v>
      </c>
      <c r="G126" s="2712">
        <v>0</v>
      </c>
      <c r="H126" s="2713">
        <v>336062</v>
      </c>
      <c r="I126" s="2714">
        <v>7764.6773155749988</v>
      </c>
      <c r="J126" s="2732">
        <v>15.859297156198828</v>
      </c>
      <c r="K126" s="2702"/>
      <c r="L126" s="2702"/>
      <c r="M126" s="2702"/>
      <c r="N126" s="2702"/>
      <c r="O126" s="2702"/>
      <c r="P126" s="2702"/>
      <c r="Q126" s="1949"/>
      <c r="R126" s="1949"/>
      <c r="S126" s="1949"/>
      <c r="T126" s="1949"/>
      <c r="U126" s="1949"/>
      <c r="V126" s="1949"/>
      <c r="W126" s="1698"/>
      <c r="X126" s="1698"/>
      <c r="Y126" s="1698"/>
      <c r="Z126" s="1698"/>
      <c r="AA126" s="1698"/>
      <c r="AB126" s="1698"/>
      <c r="AC126" s="2737"/>
      <c r="AD126" s="2737"/>
      <c r="AE126" s="2737"/>
      <c r="AF126" s="2737"/>
      <c r="AG126" s="2737"/>
      <c r="AH126" s="2737"/>
      <c r="AI126" s="2737"/>
      <c r="AJ126" s="2737"/>
      <c r="AK126" s="2737"/>
      <c r="AL126" s="2737"/>
      <c r="AM126" s="2737"/>
      <c r="AN126" s="2737"/>
      <c r="AO126" s="2737"/>
      <c r="AP126" s="2737"/>
      <c r="AQ126" s="2737"/>
      <c r="AR126" s="2737"/>
      <c r="AS126" s="2737"/>
      <c r="AT126" s="2737"/>
    </row>
    <row r="127" spans="1:46" s="2738" customFormat="1" ht="17.25" thickBot="1" x14ac:dyDescent="0.3">
      <c r="A127" s="2724" t="s">
        <v>413</v>
      </c>
      <c r="B127" s="2710">
        <v>31636</v>
      </c>
      <c r="C127" s="2710">
        <v>13801</v>
      </c>
      <c r="D127" s="2710">
        <v>325128</v>
      </c>
      <c r="E127" s="2711">
        <v>370565</v>
      </c>
      <c r="F127" s="2710">
        <v>2132</v>
      </c>
      <c r="G127" s="2712">
        <v>0</v>
      </c>
      <c r="H127" s="2713">
        <v>372697</v>
      </c>
      <c r="I127" s="2714">
        <v>8561.9691995364064</v>
      </c>
      <c r="J127" s="2732">
        <v>17.588152306550214</v>
      </c>
      <c r="K127" s="2702"/>
      <c r="L127" s="2702"/>
      <c r="M127" s="2702"/>
      <c r="N127" s="2702"/>
      <c r="O127" s="2702"/>
      <c r="P127" s="2702"/>
      <c r="Q127" s="1949"/>
      <c r="R127" s="1949"/>
      <c r="S127" s="1949"/>
      <c r="T127" s="1949"/>
      <c r="U127" s="1949"/>
      <c r="V127" s="1949"/>
      <c r="W127" s="1698"/>
      <c r="X127" s="1698"/>
      <c r="Y127" s="1698"/>
      <c r="Z127" s="1698"/>
      <c r="AA127" s="1698"/>
      <c r="AB127" s="1698"/>
      <c r="AC127" s="2737"/>
      <c r="AD127" s="2737"/>
      <c r="AE127" s="2737"/>
      <c r="AF127" s="2737"/>
      <c r="AG127" s="2737"/>
      <c r="AH127" s="2737"/>
      <c r="AI127" s="2737"/>
      <c r="AJ127" s="2737"/>
      <c r="AK127" s="2737"/>
      <c r="AL127" s="2737"/>
      <c r="AM127" s="2737"/>
      <c r="AN127" s="2737"/>
      <c r="AO127" s="2737"/>
      <c r="AP127" s="2737"/>
      <c r="AQ127" s="2737"/>
      <c r="AR127" s="2737"/>
      <c r="AS127" s="2737"/>
      <c r="AT127" s="2737"/>
    </row>
    <row r="128" spans="1:46" s="2671" customFormat="1" ht="20.100000000000001" customHeight="1" x14ac:dyDescent="0.25">
      <c r="A128" s="2716" t="s">
        <v>5473</v>
      </c>
      <c r="B128" s="2717">
        <v>31280</v>
      </c>
      <c r="C128" s="2717">
        <v>13752</v>
      </c>
      <c r="D128" s="2717">
        <v>298271</v>
      </c>
      <c r="E128" s="2718">
        <v>343303</v>
      </c>
      <c r="F128" s="2717">
        <v>2130</v>
      </c>
      <c r="G128" s="2719">
        <v>0</v>
      </c>
      <c r="H128" s="2720">
        <v>345433</v>
      </c>
      <c r="I128" s="2721">
        <v>7910.3345372668036</v>
      </c>
      <c r="J128" s="2739">
        <v>16.301541141958392</v>
      </c>
      <c r="K128" s="2702"/>
      <c r="L128" s="2702"/>
      <c r="M128" s="2702"/>
      <c r="N128" s="2702"/>
      <c r="O128" s="2702"/>
      <c r="P128" s="2702"/>
      <c r="Q128" s="1949"/>
      <c r="R128" s="1949"/>
      <c r="S128" s="1949"/>
      <c r="T128" s="1949"/>
      <c r="U128" s="1949"/>
      <c r="V128" s="1949"/>
      <c r="W128" s="1698"/>
      <c r="X128" s="1698"/>
      <c r="Y128" s="1698"/>
      <c r="Z128" s="1698"/>
      <c r="AA128" s="1698"/>
      <c r="AB128" s="1698"/>
      <c r="AC128" s="428"/>
      <c r="AD128" s="428"/>
      <c r="AE128" s="428"/>
      <c r="AF128" s="428"/>
      <c r="AG128" s="428"/>
      <c r="AH128" s="428"/>
      <c r="AI128" s="428"/>
      <c r="AJ128" s="428"/>
      <c r="AK128" s="428"/>
      <c r="AL128" s="428"/>
      <c r="AM128" s="428"/>
      <c r="AN128" s="428"/>
      <c r="AO128" s="428"/>
      <c r="AP128" s="428"/>
      <c r="AQ128" s="428"/>
      <c r="AR128" s="428"/>
      <c r="AS128" s="428"/>
      <c r="AT128" s="428"/>
    </row>
    <row r="129" spans="1:46" s="2671" customFormat="1" ht="17.25" x14ac:dyDescent="0.25">
      <c r="A129" s="2724" t="s">
        <v>5474</v>
      </c>
      <c r="B129" s="2710">
        <v>33453</v>
      </c>
      <c r="C129" s="2710">
        <v>13895</v>
      </c>
      <c r="D129" s="2710">
        <v>291558</v>
      </c>
      <c r="E129" s="2711">
        <f>SUM(B129:D129)</f>
        <v>338906</v>
      </c>
      <c r="F129" s="2710">
        <v>2152</v>
      </c>
      <c r="G129" s="2712">
        <v>0</v>
      </c>
      <c r="H129" s="2713">
        <v>341058</v>
      </c>
      <c r="I129" s="2714">
        <v>7750.4805387871829</v>
      </c>
      <c r="J129" s="2732">
        <v>16.095062502918175</v>
      </c>
      <c r="K129" s="2702"/>
      <c r="L129" s="2702"/>
      <c r="M129" s="2702"/>
      <c r="N129" s="2702"/>
      <c r="O129" s="2702"/>
      <c r="P129" s="2702"/>
      <c r="Q129" s="1949"/>
      <c r="R129" s="1949"/>
      <c r="S129" s="1949"/>
      <c r="T129" s="1949"/>
      <c r="U129" s="1949"/>
      <c r="V129" s="1949"/>
      <c r="W129" s="1698"/>
      <c r="X129" s="1698"/>
      <c r="Y129" s="1698"/>
      <c r="Z129" s="1698"/>
      <c r="AA129" s="1698"/>
      <c r="AB129" s="1698"/>
      <c r="AC129" s="428"/>
      <c r="AD129" s="428"/>
      <c r="AE129" s="428"/>
      <c r="AF129" s="428"/>
      <c r="AG129" s="428"/>
      <c r="AH129" s="428"/>
      <c r="AI129" s="428"/>
      <c r="AJ129" s="428"/>
      <c r="AK129" s="428"/>
      <c r="AL129" s="428"/>
      <c r="AM129" s="428"/>
      <c r="AN129" s="428"/>
      <c r="AO129" s="428"/>
      <c r="AP129" s="428"/>
      <c r="AQ129" s="428"/>
      <c r="AR129" s="428"/>
      <c r="AS129" s="428"/>
      <c r="AT129" s="428"/>
    </row>
    <row r="130" spans="1:46" s="2671" customFormat="1" ht="16.5" x14ac:dyDescent="0.25">
      <c r="A130" s="2724" t="s">
        <v>5475</v>
      </c>
      <c r="B130" s="2710">
        <v>34249</v>
      </c>
      <c r="C130" s="2710">
        <v>13940.85827692</v>
      </c>
      <c r="D130" s="2710">
        <v>311056</v>
      </c>
      <c r="E130" s="2711">
        <v>359245.85827691999</v>
      </c>
      <c r="F130" s="2710">
        <v>2463.0282009845</v>
      </c>
      <c r="G130" s="2712">
        <v>0</v>
      </c>
      <c r="H130" s="2713">
        <v>361709</v>
      </c>
      <c r="I130" s="2714">
        <v>8131.2228452589497</v>
      </c>
      <c r="J130" s="2732">
        <v>17.069617180785684</v>
      </c>
      <c r="K130" s="2702"/>
      <c r="L130" s="2702"/>
      <c r="M130" s="2702"/>
      <c r="N130" s="2702"/>
      <c r="O130" s="2702"/>
      <c r="P130" s="2702"/>
      <c r="Q130" s="1949"/>
      <c r="R130" s="1949"/>
      <c r="S130" s="1949"/>
      <c r="T130" s="1949"/>
      <c r="U130" s="1949"/>
      <c r="V130" s="1949"/>
      <c r="W130" s="1698"/>
      <c r="X130" s="1698"/>
      <c r="Y130" s="1698"/>
      <c r="Z130" s="1698"/>
      <c r="AA130" s="1698"/>
      <c r="AB130" s="1698"/>
      <c r="AC130" s="428"/>
      <c r="AD130" s="428"/>
      <c r="AE130" s="428"/>
      <c r="AF130" s="428"/>
      <c r="AG130" s="428"/>
      <c r="AH130" s="428"/>
      <c r="AI130" s="428"/>
      <c r="AJ130" s="428"/>
      <c r="AK130" s="428"/>
      <c r="AL130" s="428"/>
      <c r="AM130" s="428"/>
      <c r="AN130" s="428"/>
      <c r="AO130" s="428"/>
      <c r="AP130" s="428"/>
      <c r="AQ130" s="428"/>
      <c r="AR130" s="428"/>
      <c r="AS130" s="428"/>
      <c r="AT130" s="428"/>
    </row>
    <row r="131" spans="1:46" s="2671" customFormat="1" ht="16.5" x14ac:dyDescent="0.25">
      <c r="A131" s="2724" t="s">
        <v>5476</v>
      </c>
      <c r="B131" s="2710">
        <v>33094</v>
      </c>
      <c r="C131" s="2710">
        <v>13114</v>
      </c>
      <c r="D131" s="2710">
        <v>265914</v>
      </c>
      <c r="E131" s="2711">
        <v>312122</v>
      </c>
      <c r="F131" s="2710">
        <v>2326.0034950613999</v>
      </c>
      <c r="G131" s="2712">
        <v>0</v>
      </c>
      <c r="H131" s="2713">
        <v>314448.00349506142</v>
      </c>
      <c r="I131" s="2714">
        <v>7278.9420742542552</v>
      </c>
      <c r="J131" s="2732">
        <v>14.839301005812969</v>
      </c>
      <c r="K131" s="2702"/>
      <c r="L131" s="2702"/>
      <c r="M131" s="2702"/>
      <c r="N131" s="2702"/>
      <c r="O131" s="2702"/>
      <c r="P131" s="2702"/>
      <c r="Q131" s="1949"/>
      <c r="R131" s="1949"/>
      <c r="S131" s="1949"/>
      <c r="T131" s="1949"/>
      <c r="U131" s="1949"/>
      <c r="V131" s="1949"/>
      <c r="W131" s="1698"/>
      <c r="X131" s="1698"/>
      <c r="Y131" s="1698"/>
      <c r="Z131" s="1698"/>
      <c r="AA131" s="1698"/>
      <c r="AB131" s="1698"/>
      <c r="AC131" s="428"/>
      <c r="AD131" s="428"/>
      <c r="AE131" s="428"/>
      <c r="AF131" s="428"/>
      <c r="AG131" s="428"/>
      <c r="AH131" s="428"/>
      <c r="AI131" s="428"/>
      <c r="AJ131" s="428"/>
      <c r="AK131" s="428"/>
      <c r="AL131" s="428"/>
      <c r="AM131" s="428"/>
      <c r="AN131" s="428"/>
      <c r="AO131" s="428"/>
      <c r="AP131" s="428"/>
      <c r="AQ131" s="428"/>
      <c r="AR131" s="428"/>
      <c r="AS131" s="428"/>
      <c r="AT131" s="428"/>
    </row>
    <row r="132" spans="1:46" s="2671" customFormat="1" ht="16.5" x14ac:dyDescent="0.25">
      <c r="A132" s="2724" t="s">
        <v>5477</v>
      </c>
      <c r="B132" s="2710">
        <v>32275</v>
      </c>
      <c r="C132" s="2710">
        <v>13289.4</v>
      </c>
      <c r="D132" s="2710">
        <v>259403.3</v>
      </c>
      <c r="E132" s="2711">
        <v>304967.7</v>
      </c>
      <c r="F132" s="2710">
        <v>2349.9190344804997</v>
      </c>
      <c r="G132" s="2712">
        <v>0</v>
      </c>
      <c r="H132" s="2713">
        <v>307318</v>
      </c>
      <c r="I132" s="2714">
        <v>7069.7614942778118</v>
      </c>
      <c r="J132" s="2732">
        <v>14.50280683150859</v>
      </c>
      <c r="K132" s="2702"/>
      <c r="L132" s="2702"/>
      <c r="M132" s="2702"/>
      <c r="N132" s="2702"/>
      <c r="O132" s="2702"/>
      <c r="P132" s="2702"/>
      <c r="Q132" s="1949"/>
      <c r="R132" s="1949"/>
      <c r="S132" s="1949"/>
      <c r="T132" s="1949"/>
      <c r="U132" s="1949"/>
      <c r="V132" s="1949"/>
      <c r="W132" s="1698"/>
      <c r="X132" s="1698"/>
      <c r="Y132" s="1698"/>
      <c r="Z132" s="1698"/>
      <c r="AA132" s="1698"/>
      <c r="AB132" s="1698"/>
      <c r="AC132" s="428"/>
      <c r="AD132" s="428"/>
      <c r="AE132" s="428"/>
      <c r="AF132" s="428"/>
      <c r="AG132" s="428"/>
      <c r="AH132" s="428"/>
      <c r="AI132" s="428"/>
      <c r="AJ132" s="428"/>
      <c r="AK132" s="428"/>
      <c r="AL132" s="428"/>
      <c r="AM132" s="428"/>
      <c r="AN132" s="428"/>
      <c r="AO132" s="428"/>
      <c r="AP132" s="428"/>
      <c r="AQ132" s="428"/>
      <c r="AR132" s="428"/>
      <c r="AS132" s="428"/>
      <c r="AT132" s="428"/>
    </row>
    <row r="133" spans="1:46" s="2671" customFormat="1" ht="17.25" x14ac:dyDescent="0.25">
      <c r="A133" s="2724" t="s">
        <v>5478</v>
      </c>
      <c r="B133" s="2710">
        <v>32873</v>
      </c>
      <c r="C133" s="2710">
        <v>13691.3</v>
      </c>
      <c r="D133" s="2710">
        <v>296994</v>
      </c>
      <c r="E133" s="2710">
        <v>343559</v>
      </c>
      <c r="F133" s="2710">
        <v>2408.9008186851001</v>
      </c>
      <c r="G133" s="2712">
        <v>0</v>
      </c>
      <c r="H133" s="2713">
        <v>345968</v>
      </c>
      <c r="I133" s="2714">
        <v>7637.9299461807905</v>
      </c>
      <c r="J133" s="2732">
        <v>16.326053020632248</v>
      </c>
      <c r="K133" s="2702"/>
      <c r="L133" s="2702"/>
      <c r="M133" s="2702"/>
      <c r="N133" s="2702"/>
      <c r="O133" s="2702"/>
      <c r="P133" s="2702"/>
      <c r="Q133" s="1949"/>
      <c r="R133" s="1949"/>
      <c r="S133" s="1949"/>
      <c r="T133" s="1949"/>
      <c r="U133" s="1949"/>
      <c r="V133" s="1949"/>
      <c r="W133" s="1698"/>
      <c r="X133" s="1698"/>
      <c r="Y133" s="1698"/>
      <c r="Z133" s="1698"/>
      <c r="AA133" s="1698"/>
      <c r="AB133" s="1698"/>
      <c r="AC133" s="428"/>
      <c r="AD133" s="428"/>
      <c r="AE133" s="428"/>
      <c r="AF133" s="428"/>
      <c r="AG133" s="428"/>
      <c r="AH133" s="428"/>
      <c r="AI133" s="428"/>
      <c r="AJ133" s="428"/>
      <c r="AK133" s="428"/>
      <c r="AL133" s="428"/>
      <c r="AM133" s="428"/>
      <c r="AN133" s="428"/>
      <c r="AO133" s="428"/>
      <c r="AP133" s="428"/>
      <c r="AQ133" s="428"/>
      <c r="AR133" s="428"/>
      <c r="AS133" s="428"/>
      <c r="AT133" s="428"/>
    </row>
    <row r="134" spans="1:46" s="2671" customFormat="1" ht="18" thickBot="1" x14ac:dyDescent="0.3">
      <c r="A134" s="2740" t="s">
        <v>5479</v>
      </c>
      <c r="B134" s="2741">
        <v>31845</v>
      </c>
      <c r="C134" s="2741">
        <v>13493</v>
      </c>
      <c r="D134" s="2741">
        <v>268835</v>
      </c>
      <c r="E134" s="2741">
        <v>314173.66582851001</v>
      </c>
      <c r="F134" s="2741">
        <v>2392.9958434660002</v>
      </c>
      <c r="G134" s="2742">
        <v>0</v>
      </c>
      <c r="H134" s="2743">
        <v>316567</v>
      </c>
      <c r="I134" s="2744">
        <v>7013.1518569745904</v>
      </c>
      <c r="J134" s="2745">
        <v>14.939283852153913</v>
      </c>
      <c r="K134" s="2702"/>
      <c r="L134" s="2702"/>
      <c r="M134" s="2702"/>
      <c r="N134" s="2702"/>
      <c r="O134" s="2702"/>
      <c r="P134" s="2702"/>
      <c r="Q134" s="1949"/>
      <c r="R134" s="1949"/>
      <c r="S134" s="1949"/>
      <c r="T134" s="1949"/>
      <c r="U134" s="1949"/>
      <c r="V134" s="1949"/>
      <c r="W134" s="1698"/>
      <c r="X134" s="1698"/>
      <c r="Y134" s="1698"/>
      <c r="Z134" s="1698"/>
      <c r="AA134" s="1698"/>
      <c r="AB134" s="1698"/>
      <c r="AC134" s="428"/>
      <c r="AD134" s="428"/>
      <c r="AE134" s="428"/>
      <c r="AF134" s="428"/>
      <c r="AG134" s="428"/>
      <c r="AH134" s="428"/>
      <c r="AI134" s="428"/>
      <c r="AJ134" s="428"/>
      <c r="AK134" s="428"/>
      <c r="AL134" s="428"/>
      <c r="AM134" s="428"/>
      <c r="AN134" s="428"/>
      <c r="AO134" s="428"/>
      <c r="AP134" s="428"/>
      <c r="AQ134" s="428"/>
      <c r="AR134" s="428"/>
      <c r="AS134" s="428"/>
      <c r="AT134" s="428"/>
    </row>
    <row r="135" spans="1:46" s="2749" customFormat="1" ht="17.25" customHeight="1" thickTop="1" x14ac:dyDescent="0.25">
      <c r="A135" s="2746" t="s">
        <v>5480</v>
      </c>
      <c r="B135" s="2747"/>
      <c r="C135" s="2747"/>
      <c r="D135" s="2747"/>
      <c r="E135" s="2748" t="s">
        <v>5481</v>
      </c>
      <c r="F135" s="2748" t="s">
        <v>5482</v>
      </c>
      <c r="H135" s="2750"/>
      <c r="J135" s="2747"/>
      <c r="L135" s="2750"/>
      <c r="M135" s="2750"/>
      <c r="N135" s="2751"/>
      <c r="P135" s="2752"/>
      <c r="V135" s="2753"/>
      <c r="W135" s="2753"/>
      <c r="X135" s="2753"/>
      <c r="Y135" s="2753"/>
      <c r="Z135" s="2753"/>
      <c r="AA135" s="2753"/>
    </row>
    <row r="136" spans="1:46" s="2749" customFormat="1" ht="17.25" customHeight="1" x14ac:dyDescent="0.25">
      <c r="A136" s="2746" t="s">
        <v>5359</v>
      </c>
      <c r="B136" s="2747"/>
      <c r="C136" s="2747"/>
      <c r="D136" s="2747"/>
      <c r="E136" s="2754"/>
      <c r="F136" s="2748"/>
      <c r="H136" s="2750"/>
      <c r="J136" s="2747"/>
      <c r="L136" s="2750"/>
      <c r="M136" s="2750"/>
      <c r="P136" s="2752"/>
      <c r="V136" s="2753"/>
      <c r="W136" s="2753"/>
      <c r="X136" s="2753"/>
      <c r="Y136" s="2753"/>
      <c r="Z136" s="2753"/>
      <c r="AA136" s="2753"/>
    </row>
    <row r="137" spans="1:46" s="2749" customFormat="1" ht="17.25" customHeight="1" x14ac:dyDescent="0.25">
      <c r="A137" s="3597" t="s">
        <v>5483</v>
      </c>
      <c r="B137" s="3597"/>
      <c r="C137" s="3597"/>
      <c r="D137" s="3597"/>
      <c r="E137" s="3597"/>
      <c r="F137" s="3597"/>
      <c r="G137" s="3597"/>
      <c r="H137" s="3597"/>
      <c r="I137" s="3597"/>
      <c r="J137" s="3597"/>
      <c r="L137" s="2750"/>
      <c r="M137" s="2750"/>
      <c r="P137" s="2752"/>
      <c r="V137" s="2753"/>
      <c r="W137" s="2753"/>
      <c r="X137" s="2753"/>
      <c r="Y137" s="2753"/>
      <c r="Z137" s="2753"/>
      <c r="AA137" s="2753"/>
    </row>
    <row r="138" spans="1:46" s="428" customFormat="1" ht="17.25" customHeight="1" x14ac:dyDescent="0.25">
      <c r="A138" s="2755" t="s">
        <v>369</v>
      </c>
      <c r="B138" s="2755"/>
      <c r="C138" s="2755"/>
      <c r="D138" s="2755"/>
      <c r="E138" s="2746"/>
      <c r="F138" s="2746"/>
      <c r="G138" s="2746"/>
      <c r="H138" s="2746"/>
      <c r="I138" s="2746"/>
      <c r="J138" s="2746"/>
      <c r="L138" s="1959"/>
      <c r="Q138" s="2670"/>
      <c r="V138" s="1698"/>
      <c r="W138" s="1698"/>
      <c r="X138" s="1698"/>
      <c r="Y138" s="1698"/>
      <c r="Z138" s="1698"/>
      <c r="AA138" s="1698"/>
    </row>
    <row r="139" spans="1:46" ht="21.75" customHeight="1" x14ac:dyDescent="0.25">
      <c r="B139" s="474"/>
      <c r="C139" s="474"/>
      <c r="D139" s="474"/>
      <c r="E139" s="474"/>
      <c r="F139" s="474"/>
      <c r="G139" s="474"/>
      <c r="H139" s="474"/>
      <c r="I139" s="474"/>
      <c r="J139" s="474"/>
      <c r="V139" s="1698"/>
      <c r="W139" s="1698"/>
      <c r="X139" s="1698"/>
      <c r="Y139" s="1698"/>
      <c r="Z139" s="1698"/>
      <c r="AA139" s="1698"/>
    </row>
    <row r="140" spans="1:46" x14ac:dyDescent="0.25">
      <c r="B140" s="474"/>
      <c r="C140" s="474"/>
      <c r="D140" s="474"/>
      <c r="E140" s="474"/>
      <c r="F140" s="474"/>
      <c r="G140" s="474"/>
      <c r="H140" s="474"/>
      <c r="I140" s="474"/>
      <c r="J140" s="474"/>
      <c r="V140" s="1698"/>
      <c r="W140" s="1698"/>
      <c r="X140" s="1698"/>
      <c r="Y140" s="1698"/>
      <c r="Z140" s="1698"/>
      <c r="AA140" s="1698"/>
    </row>
    <row r="141" spans="1:46" x14ac:dyDescent="0.25">
      <c r="V141" s="1698"/>
      <c r="W141" s="1698"/>
      <c r="X141" s="1698"/>
      <c r="Y141" s="1698"/>
      <c r="Z141" s="1698"/>
      <c r="AA141" s="1698"/>
    </row>
  </sheetData>
  <mergeCells count="10">
    <mergeCell ref="B7:H7"/>
    <mergeCell ref="A137:J137"/>
    <mergeCell ref="B3:E3"/>
    <mergeCell ref="F3:F6"/>
    <mergeCell ref="G3:G6"/>
    <mergeCell ref="H3:H6"/>
    <mergeCell ref="I3:I6"/>
    <mergeCell ref="J3:J6"/>
    <mergeCell ref="B4:E4"/>
    <mergeCell ref="B5:E5"/>
  </mergeCells>
  <pageMargins left="0.75" right="0.75" top="0.75" bottom="0.75" header="0.3" footer="0"/>
  <pageSetup paperSize="9" scale="66" fitToHeight="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7D052-D365-4591-B741-44DF682497F5}">
  <dimension ref="A1:AF80"/>
  <sheetViews>
    <sheetView showGridLines="0" zoomScale="80" zoomScaleNormal="80" zoomScaleSheetLayoutView="70" workbookViewId="0">
      <pane xSplit="2" ySplit="3" topLeftCell="K4" activePane="bottomRight" state="frozen"/>
      <selection activeCell="C112" sqref="C112"/>
      <selection pane="topRight" activeCell="C112" sqref="C112"/>
      <selection pane="bottomLeft" activeCell="C112" sqref="C112"/>
      <selection pane="bottomRight" activeCell="C112" sqref="C112"/>
    </sheetView>
  </sheetViews>
  <sheetFormatPr defaultRowHeight="16.5" x14ac:dyDescent="0.25"/>
  <cols>
    <col min="1" max="1" width="8.85546875" style="2628" customWidth="1"/>
    <col min="2" max="2" width="50.7109375" style="2628" customWidth="1"/>
    <col min="3" max="3" width="13.28515625" style="2628" hidden="1" customWidth="1"/>
    <col min="4" max="4" width="12.5703125" style="2628" hidden="1" customWidth="1"/>
    <col min="5" max="9" width="12.28515625" style="2628" hidden="1" customWidth="1"/>
    <col min="10" max="10" width="11.28515625" style="2628" hidden="1" customWidth="1"/>
    <col min="11" max="18" width="15.5703125" style="2628" customWidth="1"/>
    <col min="19" max="19" width="3.42578125" style="2628" customWidth="1"/>
    <col min="20" max="16384" width="9.140625" style="2628"/>
  </cols>
  <sheetData>
    <row r="1" spans="1:32" s="2757" customFormat="1" ht="21.75" customHeight="1" x14ac:dyDescent="0.3">
      <c r="A1" s="3608" t="s">
        <v>5484</v>
      </c>
      <c r="B1" s="3608"/>
      <c r="C1" s="3608"/>
      <c r="D1" s="3608"/>
      <c r="E1" s="3608"/>
      <c r="F1" s="3608"/>
      <c r="G1" s="3608"/>
      <c r="H1" s="3608"/>
      <c r="I1" s="3608"/>
      <c r="J1" s="3608"/>
      <c r="K1" s="3608"/>
      <c r="L1" s="3608"/>
      <c r="M1" s="3608"/>
      <c r="N1" s="3608"/>
      <c r="O1" s="3608"/>
      <c r="P1" s="3608"/>
      <c r="Q1" s="3608"/>
      <c r="R1" s="3608"/>
      <c r="S1" s="2756"/>
    </row>
    <row r="2" spans="1:32" ht="16.5" customHeight="1" thickBot="1" x14ac:dyDescent="0.35">
      <c r="D2" s="2758"/>
      <c r="E2" s="2758"/>
      <c r="I2" s="2758"/>
      <c r="J2" s="2758"/>
      <c r="K2" s="2758"/>
      <c r="L2" s="2758"/>
      <c r="M2" s="2758"/>
      <c r="Q2" s="2759"/>
      <c r="R2" s="2760" t="s">
        <v>8</v>
      </c>
    </row>
    <row r="3" spans="1:32" s="2767" customFormat="1" ht="21" customHeight="1" thickTop="1" thickBot="1" x14ac:dyDescent="0.3">
      <c r="A3" s="2761" t="s">
        <v>5301</v>
      </c>
      <c r="B3" s="2762" t="s">
        <v>5262</v>
      </c>
      <c r="C3" s="2763" t="s">
        <v>5485</v>
      </c>
      <c r="D3" s="2763" t="s">
        <v>5486</v>
      </c>
      <c r="E3" s="2763" t="s">
        <v>5487</v>
      </c>
      <c r="F3" s="2763" t="s">
        <v>5488</v>
      </c>
      <c r="G3" s="2763" t="s">
        <v>5489</v>
      </c>
      <c r="H3" s="2763" t="s">
        <v>5490</v>
      </c>
      <c r="I3" s="2763" t="s">
        <v>5491</v>
      </c>
      <c r="J3" s="2763" t="s">
        <v>5492</v>
      </c>
      <c r="K3" s="2763" t="s">
        <v>5493</v>
      </c>
      <c r="L3" s="2763" t="s">
        <v>5494</v>
      </c>
      <c r="M3" s="2763" t="s">
        <v>5495</v>
      </c>
      <c r="N3" s="2764" t="s">
        <v>5496</v>
      </c>
      <c r="O3" s="2764" t="s">
        <v>5497</v>
      </c>
      <c r="P3" s="2765" t="s">
        <v>5498</v>
      </c>
      <c r="Q3" s="2764" t="s">
        <v>5499</v>
      </c>
      <c r="R3" s="2766" t="s">
        <v>5500</v>
      </c>
    </row>
    <row r="4" spans="1:32" s="2776" customFormat="1" ht="21" customHeight="1" x14ac:dyDescent="0.25">
      <c r="A4" s="2768" t="s">
        <v>5263</v>
      </c>
      <c r="B4" s="2769" t="s">
        <v>3879</v>
      </c>
      <c r="C4" s="2770">
        <v>25.5</v>
      </c>
      <c r="D4" s="2770">
        <v>18.399999999999999</v>
      </c>
      <c r="E4" s="2770">
        <v>447.4</v>
      </c>
      <c r="F4" s="2771" t="s">
        <v>5501</v>
      </c>
      <c r="G4" s="2771" t="s">
        <v>5501</v>
      </c>
      <c r="H4" s="2772">
        <v>215</v>
      </c>
      <c r="I4" s="2772">
        <v>127</v>
      </c>
      <c r="J4" s="2772">
        <v>723</v>
      </c>
      <c r="K4" s="2772">
        <v>114</v>
      </c>
      <c r="L4" s="2772">
        <v>4</v>
      </c>
      <c r="M4" s="2772">
        <v>36.700000000000003</v>
      </c>
      <c r="N4" s="2772">
        <v>18</v>
      </c>
      <c r="O4" s="2773">
        <v>22</v>
      </c>
      <c r="P4" s="2772">
        <v>10</v>
      </c>
      <c r="Q4" s="2772">
        <v>199</v>
      </c>
      <c r="R4" s="2774">
        <v>7</v>
      </c>
      <c r="S4" s="2628"/>
      <c r="T4" s="2775"/>
      <c r="U4" s="2628"/>
      <c r="V4" s="2628"/>
      <c r="W4" s="2628"/>
      <c r="X4" s="2628"/>
      <c r="Y4" s="2628"/>
      <c r="Z4" s="2628"/>
      <c r="AA4" s="2628"/>
      <c r="AB4" s="2628"/>
      <c r="AC4" s="2628"/>
      <c r="AD4" s="2628"/>
      <c r="AE4" s="2628"/>
      <c r="AF4" s="2628"/>
    </row>
    <row r="5" spans="1:32" s="2776" customFormat="1" ht="22.5" customHeight="1" x14ac:dyDescent="0.25">
      <c r="A5" s="2777" t="s">
        <v>5265</v>
      </c>
      <c r="B5" s="2778" t="s">
        <v>3881</v>
      </c>
      <c r="C5" s="2779">
        <v>180.9</v>
      </c>
      <c r="D5" s="2779">
        <v>270.7</v>
      </c>
      <c r="E5" s="2779">
        <v>148.6</v>
      </c>
      <c r="F5" s="2779">
        <v>485.4</v>
      </c>
      <c r="G5" s="2779">
        <v>63.3</v>
      </c>
      <c r="H5" s="2780">
        <v>669</v>
      </c>
      <c r="I5" s="2781">
        <v>1597</v>
      </c>
      <c r="J5" s="2781">
        <v>1020</v>
      </c>
      <c r="K5" s="2781">
        <v>991</v>
      </c>
      <c r="L5" s="2781">
        <v>792</v>
      </c>
      <c r="M5" s="2781">
        <v>1608.7</v>
      </c>
      <c r="N5" s="2780">
        <v>929</v>
      </c>
      <c r="O5" s="2782">
        <v>683</v>
      </c>
      <c r="P5" s="2780">
        <v>793</v>
      </c>
      <c r="Q5" s="2781">
        <v>2580</v>
      </c>
      <c r="R5" s="2783">
        <v>190</v>
      </c>
      <c r="S5" s="2628"/>
      <c r="T5" s="2775"/>
      <c r="U5" s="2628"/>
      <c r="V5" s="2628"/>
      <c r="W5" s="2628"/>
      <c r="X5" s="2628"/>
      <c r="Y5" s="2628"/>
      <c r="Z5" s="2628"/>
      <c r="AA5" s="2628"/>
      <c r="AB5" s="2628"/>
      <c r="AC5" s="2628"/>
      <c r="AD5" s="2628"/>
      <c r="AE5" s="2628"/>
      <c r="AF5" s="2628"/>
    </row>
    <row r="6" spans="1:32" s="2776" customFormat="1" ht="30" customHeight="1" x14ac:dyDescent="0.25">
      <c r="A6" s="2777" t="s">
        <v>5266</v>
      </c>
      <c r="B6" s="2778" t="s">
        <v>3882</v>
      </c>
      <c r="C6" s="2779">
        <v>17.2</v>
      </c>
      <c r="D6" s="2784" t="s">
        <v>5501</v>
      </c>
      <c r="E6" s="2784" t="s">
        <v>5501</v>
      </c>
      <c r="F6" s="2784" t="s">
        <v>5501</v>
      </c>
      <c r="G6" s="2784">
        <v>2</v>
      </c>
      <c r="H6" s="2780">
        <v>18</v>
      </c>
      <c r="I6" s="2780">
        <v>8</v>
      </c>
      <c r="J6" s="2780">
        <v>831</v>
      </c>
      <c r="K6" s="2780">
        <v>979</v>
      </c>
      <c r="L6" s="2780">
        <v>134</v>
      </c>
      <c r="M6" s="2780">
        <v>90.8</v>
      </c>
      <c r="N6" s="2780">
        <v>218</v>
      </c>
      <c r="O6" s="2782">
        <v>107</v>
      </c>
      <c r="P6" s="2780">
        <v>50</v>
      </c>
      <c r="Q6" s="2780">
        <v>3</v>
      </c>
      <c r="R6" s="2785">
        <v>0</v>
      </c>
      <c r="S6" s="2628"/>
      <c r="T6" s="2775"/>
      <c r="U6" s="2628"/>
      <c r="V6" s="2628"/>
      <c r="W6" s="2628"/>
      <c r="X6" s="2628"/>
      <c r="Y6" s="2628"/>
      <c r="Z6" s="2628"/>
      <c r="AA6" s="2628"/>
      <c r="AB6" s="2628"/>
      <c r="AC6" s="2628"/>
      <c r="AD6" s="2628"/>
      <c r="AE6" s="2628"/>
      <c r="AF6" s="2628"/>
    </row>
    <row r="7" spans="1:32" s="2776" customFormat="1" ht="35.25" customHeight="1" x14ac:dyDescent="0.25">
      <c r="A7" s="2777" t="s">
        <v>5267</v>
      </c>
      <c r="B7" s="2778" t="s">
        <v>5502</v>
      </c>
      <c r="C7" s="2780">
        <v>0</v>
      </c>
      <c r="D7" s="2780">
        <v>0</v>
      </c>
      <c r="E7" s="2780">
        <v>0</v>
      </c>
      <c r="F7" s="2780">
        <v>0</v>
      </c>
      <c r="G7" s="2780">
        <v>0</v>
      </c>
      <c r="H7" s="2780">
        <v>0</v>
      </c>
      <c r="I7" s="2780">
        <v>0</v>
      </c>
      <c r="J7" s="2780">
        <v>0</v>
      </c>
      <c r="K7" s="2780">
        <v>0</v>
      </c>
      <c r="L7" s="2780">
        <v>0</v>
      </c>
      <c r="M7" s="2780">
        <v>0</v>
      </c>
      <c r="N7" s="2780">
        <v>0</v>
      </c>
      <c r="O7" s="2782">
        <v>0</v>
      </c>
      <c r="P7" s="2780">
        <v>23</v>
      </c>
      <c r="Q7" s="2780">
        <v>0</v>
      </c>
      <c r="R7" s="2785">
        <v>53</v>
      </c>
      <c r="S7" s="2628"/>
      <c r="T7" s="2775"/>
      <c r="U7" s="2628"/>
      <c r="V7" s="2628"/>
      <c r="W7" s="2628"/>
      <c r="X7" s="2628"/>
      <c r="Y7" s="2628"/>
      <c r="Z7" s="2628"/>
      <c r="AA7" s="2628"/>
      <c r="AB7" s="2628"/>
      <c r="AC7" s="2628"/>
      <c r="AD7" s="2628"/>
      <c r="AE7" s="2628"/>
      <c r="AF7" s="2628"/>
    </row>
    <row r="8" spans="1:32" s="2776" customFormat="1" ht="22.5" customHeight="1" x14ac:dyDescent="0.25">
      <c r="A8" s="2777" t="s">
        <v>5268</v>
      </c>
      <c r="B8" s="2778" t="s">
        <v>3884</v>
      </c>
      <c r="C8" s="2779">
        <v>11.5</v>
      </c>
      <c r="D8" s="2779">
        <v>44.9</v>
      </c>
      <c r="E8" s="2779">
        <v>67.8</v>
      </c>
      <c r="F8" s="2779">
        <v>211.2</v>
      </c>
      <c r="G8" s="2779">
        <v>1292.3</v>
      </c>
      <c r="H8" s="2781">
        <v>2117</v>
      </c>
      <c r="I8" s="2781">
        <v>2305</v>
      </c>
      <c r="J8" s="2780">
        <v>865</v>
      </c>
      <c r="K8" s="2780">
        <v>602</v>
      </c>
      <c r="L8" s="2781">
        <v>1246</v>
      </c>
      <c r="M8" s="2781">
        <v>700.1</v>
      </c>
      <c r="N8" s="2781">
        <v>1234</v>
      </c>
      <c r="O8" s="2786">
        <v>257</v>
      </c>
      <c r="P8" s="2781">
        <v>279</v>
      </c>
      <c r="Q8" s="2780">
        <v>282</v>
      </c>
      <c r="R8" s="2785">
        <v>6.7</v>
      </c>
      <c r="S8" s="2628"/>
      <c r="T8" s="2775"/>
      <c r="U8" s="2628"/>
      <c r="V8" s="2628"/>
      <c r="W8" s="2628"/>
      <c r="X8" s="2628"/>
      <c r="Y8" s="2628"/>
      <c r="Z8" s="2628"/>
      <c r="AA8" s="2628"/>
      <c r="AB8" s="2628"/>
      <c r="AC8" s="2628"/>
      <c r="AD8" s="2628"/>
      <c r="AE8" s="2628"/>
      <c r="AF8" s="2628"/>
    </row>
    <row r="9" spans="1:32" s="2776" customFormat="1" ht="42" customHeight="1" x14ac:dyDescent="0.25">
      <c r="A9" s="2777" t="s">
        <v>5269</v>
      </c>
      <c r="B9" s="2778" t="s">
        <v>5503</v>
      </c>
      <c r="C9" s="2779">
        <v>198</v>
      </c>
      <c r="D9" s="2779">
        <v>38.299999999999997</v>
      </c>
      <c r="E9" s="2779">
        <v>103.3</v>
      </c>
      <c r="F9" s="2779">
        <v>290.89999999999998</v>
      </c>
      <c r="G9" s="2779">
        <v>125</v>
      </c>
      <c r="H9" s="2780">
        <v>600</v>
      </c>
      <c r="I9" s="2780">
        <v>746</v>
      </c>
      <c r="J9" s="2781">
        <v>1237</v>
      </c>
      <c r="K9" s="2781">
        <v>685</v>
      </c>
      <c r="L9" s="2781">
        <v>333</v>
      </c>
      <c r="M9" s="2781">
        <v>596.9</v>
      </c>
      <c r="N9" s="2780">
        <v>506</v>
      </c>
      <c r="O9" s="2782">
        <v>947</v>
      </c>
      <c r="P9" s="2780">
        <v>516</v>
      </c>
      <c r="Q9" s="2780">
        <v>680</v>
      </c>
      <c r="R9" s="2785">
        <v>160</v>
      </c>
      <c r="S9" s="2628"/>
      <c r="T9" s="2775"/>
      <c r="U9" s="2628"/>
      <c r="V9" s="2628"/>
      <c r="W9" s="2628"/>
      <c r="X9" s="2628"/>
      <c r="Y9" s="2628"/>
      <c r="Z9" s="2628"/>
      <c r="AA9" s="2628"/>
      <c r="AB9" s="2628"/>
      <c r="AC9" s="2628"/>
      <c r="AD9" s="2628"/>
      <c r="AE9" s="2628"/>
      <c r="AF9" s="2628"/>
    </row>
    <row r="10" spans="1:32" s="2776" customFormat="1" ht="22.5" customHeight="1" x14ac:dyDescent="0.25">
      <c r="A10" s="2777" t="s">
        <v>5271</v>
      </c>
      <c r="B10" s="2778" t="s">
        <v>3886</v>
      </c>
      <c r="C10" s="2779">
        <v>13.1</v>
      </c>
      <c r="D10" s="2784" t="s">
        <v>5501</v>
      </c>
      <c r="E10" s="2779">
        <v>14.2</v>
      </c>
      <c r="F10" s="2779">
        <v>9.5</v>
      </c>
      <c r="G10" s="2784">
        <v>110</v>
      </c>
      <c r="H10" s="2780">
        <v>204</v>
      </c>
      <c r="I10" s="2780">
        <v>43</v>
      </c>
      <c r="J10" s="2780">
        <v>76</v>
      </c>
      <c r="K10" s="2780">
        <v>82</v>
      </c>
      <c r="L10" s="2780">
        <v>35</v>
      </c>
      <c r="M10" s="2780">
        <v>203.7</v>
      </c>
      <c r="N10" s="2780">
        <v>101</v>
      </c>
      <c r="O10" s="2782">
        <v>91</v>
      </c>
      <c r="P10" s="2780">
        <v>242</v>
      </c>
      <c r="Q10" s="2780">
        <v>338</v>
      </c>
      <c r="R10" s="2785">
        <v>8</v>
      </c>
      <c r="S10" s="2628"/>
      <c r="T10" s="2775"/>
      <c r="U10" s="2628"/>
      <c r="V10" s="2628"/>
      <c r="W10" s="2628"/>
      <c r="X10" s="2628"/>
      <c r="Y10" s="2628"/>
      <c r="Z10" s="2628"/>
      <c r="AA10" s="2628"/>
      <c r="AB10" s="2628"/>
      <c r="AC10" s="2628"/>
      <c r="AD10" s="2628"/>
      <c r="AE10" s="2628"/>
      <c r="AF10" s="2628"/>
    </row>
    <row r="11" spans="1:32" s="2776" customFormat="1" ht="32.25" customHeight="1" x14ac:dyDescent="0.25">
      <c r="A11" s="2777" t="s">
        <v>5272</v>
      </c>
      <c r="B11" s="2778" t="s">
        <v>3887</v>
      </c>
      <c r="C11" s="2779">
        <v>1381.9</v>
      </c>
      <c r="D11" s="2779">
        <v>3188.6</v>
      </c>
      <c r="E11" s="2779">
        <v>1347.8</v>
      </c>
      <c r="F11" s="2779">
        <v>1849.7</v>
      </c>
      <c r="G11" s="2779">
        <v>836.3</v>
      </c>
      <c r="H11" s="2780">
        <v>999</v>
      </c>
      <c r="I11" s="2781">
        <v>1839</v>
      </c>
      <c r="J11" s="2780">
        <v>756</v>
      </c>
      <c r="K11" s="2781">
        <v>5986</v>
      </c>
      <c r="L11" s="2781">
        <v>1939</v>
      </c>
      <c r="M11" s="2781">
        <v>1478.4</v>
      </c>
      <c r="N11" s="2781">
        <v>1867</v>
      </c>
      <c r="O11" s="2786">
        <v>1211</v>
      </c>
      <c r="P11" s="2781">
        <v>1498</v>
      </c>
      <c r="Q11" s="2781">
        <v>1017</v>
      </c>
      <c r="R11" s="2783">
        <v>958</v>
      </c>
      <c r="S11" s="2787"/>
      <c r="T11" s="2775"/>
      <c r="U11" s="2628"/>
      <c r="V11" s="2628"/>
      <c r="W11" s="2628"/>
      <c r="X11" s="2628"/>
      <c r="Y11" s="2628"/>
      <c r="Z11" s="2628"/>
      <c r="AA11" s="2628"/>
      <c r="AB11" s="2628"/>
      <c r="AC11" s="2628"/>
      <c r="AD11" s="2628"/>
      <c r="AE11" s="2628"/>
      <c r="AF11" s="2628"/>
    </row>
    <row r="12" spans="1:32" s="2776" customFormat="1" ht="22.5" customHeight="1" x14ac:dyDescent="0.25">
      <c r="A12" s="2777" t="s">
        <v>5273</v>
      </c>
      <c r="B12" s="2778" t="s">
        <v>3888</v>
      </c>
      <c r="C12" s="2779">
        <v>42.7</v>
      </c>
      <c r="D12" s="2779">
        <v>18.2</v>
      </c>
      <c r="E12" s="2779">
        <v>7.8</v>
      </c>
      <c r="F12" s="2784" t="s">
        <v>5501</v>
      </c>
      <c r="G12" s="2784">
        <v>235.47</v>
      </c>
      <c r="H12" s="2780">
        <v>462</v>
      </c>
      <c r="I12" s="2780">
        <v>373</v>
      </c>
      <c r="J12" s="2780">
        <v>274</v>
      </c>
      <c r="K12" s="2780">
        <v>235</v>
      </c>
      <c r="L12" s="2780">
        <v>158</v>
      </c>
      <c r="M12" s="2780">
        <v>466.9</v>
      </c>
      <c r="N12" s="2780">
        <v>482</v>
      </c>
      <c r="O12" s="2782">
        <v>773</v>
      </c>
      <c r="P12" s="2780">
        <v>741</v>
      </c>
      <c r="Q12" s="2780">
        <v>552</v>
      </c>
      <c r="R12" s="2785">
        <v>44</v>
      </c>
      <c r="S12" s="2787"/>
      <c r="T12" s="2775"/>
      <c r="U12" s="2628"/>
      <c r="V12" s="2628"/>
      <c r="W12" s="2628"/>
      <c r="X12" s="2628"/>
      <c r="Y12" s="2628"/>
      <c r="Z12" s="2628"/>
      <c r="AA12" s="2628"/>
      <c r="AB12" s="2628"/>
      <c r="AC12" s="2628"/>
      <c r="AD12" s="2628"/>
      <c r="AE12" s="2628"/>
      <c r="AF12" s="2628"/>
    </row>
    <row r="13" spans="1:32" s="2776" customFormat="1" ht="22.5" customHeight="1" x14ac:dyDescent="0.25">
      <c r="A13" s="2777" t="s">
        <v>5274</v>
      </c>
      <c r="B13" s="2778" t="s">
        <v>5504</v>
      </c>
      <c r="C13" s="2779">
        <v>3592.9</v>
      </c>
      <c r="D13" s="2779">
        <v>4055.6</v>
      </c>
      <c r="E13" s="2779">
        <v>4563.8999999999996</v>
      </c>
      <c r="F13" s="2779">
        <v>1371.4</v>
      </c>
      <c r="G13" s="2779">
        <f>2160.2+157.809+91.28+1131.944+1104.059</f>
        <v>4645.2920000000004</v>
      </c>
      <c r="H13" s="2781">
        <v>1972</v>
      </c>
      <c r="I13" s="2781">
        <v>5512</v>
      </c>
      <c r="J13" s="2781">
        <v>1386</v>
      </c>
      <c r="K13" s="2781">
        <v>1978</v>
      </c>
      <c r="L13" s="2781">
        <v>494</v>
      </c>
      <c r="M13" s="2781">
        <v>2268.9</v>
      </c>
      <c r="N13" s="2781">
        <v>7467</v>
      </c>
      <c r="O13" s="2786">
        <v>6045</v>
      </c>
      <c r="P13" s="2781">
        <v>1044</v>
      </c>
      <c r="Q13" s="2781">
        <v>1719</v>
      </c>
      <c r="R13" s="2783">
        <v>1815</v>
      </c>
      <c r="S13" s="2787"/>
      <c r="T13" s="2775"/>
      <c r="U13" s="2628"/>
      <c r="V13" s="2628"/>
      <c r="W13" s="2628"/>
      <c r="X13" s="2628"/>
      <c r="Y13" s="2628"/>
      <c r="Z13" s="2628"/>
      <c r="AA13" s="2628"/>
      <c r="AB13" s="2628"/>
      <c r="AC13" s="2628"/>
      <c r="AD13" s="2628"/>
      <c r="AE13" s="2628"/>
      <c r="AF13" s="2628"/>
    </row>
    <row r="14" spans="1:32" s="2776" customFormat="1" ht="22.5" customHeight="1" x14ac:dyDescent="0.25">
      <c r="A14" s="2777" t="s">
        <v>5276</v>
      </c>
      <c r="B14" s="2778" t="s">
        <v>3889</v>
      </c>
      <c r="C14" s="2779">
        <v>1701.1</v>
      </c>
      <c r="D14" s="2779">
        <v>3820</v>
      </c>
      <c r="E14" s="2779">
        <v>4524.5</v>
      </c>
      <c r="F14" s="2779">
        <v>4304.9799999999996</v>
      </c>
      <c r="G14" s="2779">
        <v>3422.2</v>
      </c>
      <c r="H14" s="2781">
        <v>5236</v>
      </c>
      <c r="I14" s="2781">
        <v>7553</v>
      </c>
      <c r="J14" s="2781">
        <v>6124</v>
      </c>
      <c r="K14" s="2781">
        <v>6177</v>
      </c>
      <c r="L14" s="2781">
        <v>8498</v>
      </c>
      <c r="M14" s="2781">
        <v>9975.5</v>
      </c>
      <c r="N14" s="2781">
        <v>8800</v>
      </c>
      <c r="O14" s="2786">
        <v>9631</v>
      </c>
      <c r="P14" s="2781">
        <v>16180</v>
      </c>
      <c r="Q14" s="2781">
        <v>9210</v>
      </c>
      <c r="R14" s="2783">
        <v>8372.7000000000007</v>
      </c>
      <c r="S14" s="2787"/>
      <c r="T14" s="2775"/>
      <c r="U14" s="2628"/>
      <c r="V14" s="2628"/>
      <c r="W14" s="2628"/>
      <c r="X14" s="2628"/>
      <c r="Y14" s="2628"/>
      <c r="Z14" s="2628"/>
      <c r="AA14" s="2628"/>
      <c r="AB14" s="2628"/>
      <c r="AC14" s="2628"/>
      <c r="AD14" s="2628"/>
      <c r="AE14" s="2628"/>
      <c r="AF14" s="2628"/>
    </row>
    <row r="15" spans="1:32" s="2798" customFormat="1" ht="22.5" customHeight="1" x14ac:dyDescent="0.25">
      <c r="A15" s="2788"/>
      <c r="B15" s="2789" t="s">
        <v>5505</v>
      </c>
      <c r="C15" s="2790">
        <v>1227.8</v>
      </c>
      <c r="D15" s="2790">
        <v>2790.5</v>
      </c>
      <c r="E15" s="2790">
        <v>2636.8</v>
      </c>
      <c r="F15" s="2791">
        <v>2073.69</v>
      </c>
      <c r="G15" s="2791">
        <v>2033</v>
      </c>
      <c r="H15" s="2792">
        <v>3352</v>
      </c>
      <c r="I15" s="2792">
        <v>4228</v>
      </c>
      <c r="J15" s="2792">
        <v>4598</v>
      </c>
      <c r="K15" s="2792">
        <v>4038</v>
      </c>
      <c r="L15" s="2792">
        <v>6842</v>
      </c>
      <c r="M15" s="2792">
        <v>7935.9</v>
      </c>
      <c r="N15" s="2792">
        <v>5775</v>
      </c>
      <c r="O15" s="2793">
        <v>8064</v>
      </c>
      <c r="P15" s="2792">
        <v>14030</v>
      </c>
      <c r="Q15" s="2792">
        <v>6308</v>
      </c>
      <c r="R15" s="2794">
        <v>5919</v>
      </c>
      <c r="S15" s="2795"/>
      <c r="T15" s="2796"/>
      <c r="U15" s="2797"/>
      <c r="V15" s="2797"/>
      <c r="W15" s="2797"/>
      <c r="X15" s="2797"/>
      <c r="Y15" s="2797"/>
      <c r="Z15" s="2797"/>
      <c r="AA15" s="2797"/>
      <c r="AB15" s="2797"/>
      <c r="AC15" s="2797"/>
      <c r="AD15" s="2797"/>
      <c r="AE15" s="2797"/>
      <c r="AF15" s="2797"/>
    </row>
    <row r="16" spans="1:32" s="2800" customFormat="1" ht="36.75" customHeight="1" x14ac:dyDescent="0.25">
      <c r="A16" s="2777" t="s">
        <v>5277</v>
      </c>
      <c r="B16" s="2778" t="s">
        <v>3890</v>
      </c>
      <c r="C16" s="2784" t="s">
        <v>5501</v>
      </c>
      <c r="D16" s="2784" t="s">
        <v>5501</v>
      </c>
      <c r="E16" s="2784" t="s">
        <v>5501</v>
      </c>
      <c r="F16" s="2784" t="s">
        <v>5501</v>
      </c>
      <c r="G16" s="2779">
        <v>404.2</v>
      </c>
      <c r="H16" s="2780">
        <v>266</v>
      </c>
      <c r="I16" s="2780">
        <v>52</v>
      </c>
      <c r="J16" s="2780">
        <v>33</v>
      </c>
      <c r="K16" s="2780">
        <v>18</v>
      </c>
      <c r="L16" s="2780">
        <v>19</v>
      </c>
      <c r="M16" s="2780">
        <v>62.6</v>
      </c>
      <c r="N16" s="2780">
        <v>103</v>
      </c>
      <c r="O16" s="2782">
        <v>24</v>
      </c>
      <c r="P16" s="2780">
        <v>38</v>
      </c>
      <c r="Q16" s="2780">
        <v>24</v>
      </c>
      <c r="R16" s="2785">
        <v>84</v>
      </c>
      <c r="S16" s="2787"/>
      <c r="T16" s="2775"/>
      <c r="U16" s="2799"/>
      <c r="V16" s="2799"/>
      <c r="W16" s="2799"/>
      <c r="X16" s="2799"/>
      <c r="Y16" s="2799"/>
      <c r="Z16" s="2799"/>
      <c r="AA16" s="2799"/>
      <c r="AB16" s="2799"/>
      <c r="AC16" s="2799"/>
      <c r="AD16" s="2799"/>
      <c r="AE16" s="2799"/>
      <c r="AF16" s="2799"/>
    </row>
    <row r="17" spans="1:32" s="2800" customFormat="1" ht="30" customHeight="1" x14ac:dyDescent="0.25">
      <c r="A17" s="2777" t="s">
        <v>5278</v>
      </c>
      <c r="B17" s="2778" t="s">
        <v>3891</v>
      </c>
      <c r="C17" s="2784" t="s">
        <v>5501</v>
      </c>
      <c r="D17" s="2784" t="s">
        <v>5501</v>
      </c>
      <c r="E17" s="2784" t="s">
        <v>5501</v>
      </c>
      <c r="F17" s="2784" t="s">
        <v>5501</v>
      </c>
      <c r="G17" s="2784" t="s">
        <v>5501</v>
      </c>
      <c r="H17" s="2780">
        <v>38</v>
      </c>
      <c r="I17" s="2780">
        <v>8</v>
      </c>
      <c r="J17" s="2780">
        <v>217</v>
      </c>
      <c r="K17" s="2780">
        <v>4</v>
      </c>
      <c r="L17" s="2780">
        <v>23</v>
      </c>
      <c r="M17" s="2780">
        <v>31.5</v>
      </c>
      <c r="N17" s="2780">
        <v>56</v>
      </c>
      <c r="O17" s="2782">
        <v>65</v>
      </c>
      <c r="P17" s="2780">
        <v>23</v>
      </c>
      <c r="Q17" s="2780">
        <v>42</v>
      </c>
      <c r="R17" s="2785">
        <v>9</v>
      </c>
      <c r="S17" s="2787"/>
      <c r="T17" s="2775"/>
      <c r="U17" s="2799"/>
      <c r="V17" s="2799"/>
      <c r="W17" s="2799"/>
      <c r="X17" s="2799"/>
      <c r="Y17" s="2799"/>
      <c r="Z17" s="2799"/>
      <c r="AA17" s="2799"/>
      <c r="AB17" s="2799"/>
      <c r="AC17" s="2799"/>
      <c r="AD17" s="2799"/>
      <c r="AE17" s="2799"/>
      <c r="AF17" s="2799"/>
    </row>
    <row r="18" spans="1:32" s="2800" customFormat="1" ht="22.5" customHeight="1" x14ac:dyDescent="0.25">
      <c r="A18" s="2777" t="s">
        <v>5281</v>
      </c>
      <c r="B18" s="2778" t="s">
        <v>3892</v>
      </c>
      <c r="C18" s="2779">
        <v>54.6</v>
      </c>
      <c r="D18" s="2779">
        <v>30.033999999999999</v>
      </c>
      <c r="E18" s="2779">
        <v>74.054000000000002</v>
      </c>
      <c r="F18" s="2779">
        <v>125</v>
      </c>
      <c r="G18" s="2784">
        <v>18</v>
      </c>
      <c r="H18" s="2780">
        <v>4</v>
      </c>
      <c r="I18" s="2780">
        <v>0</v>
      </c>
      <c r="J18" s="2780">
        <v>32</v>
      </c>
      <c r="K18" s="2780">
        <v>32</v>
      </c>
      <c r="L18" s="2780">
        <v>32</v>
      </c>
      <c r="M18" s="2780">
        <v>14.9</v>
      </c>
      <c r="N18" s="2780">
        <v>279</v>
      </c>
      <c r="O18" s="2782">
        <v>46</v>
      </c>
      <c r="P18" s="2780">
        <v>489</v>
      </c>
      <c r="Q18" s="2780">
        <v>116</v>
      </c>
      <c r="R18" s="2785">
        <v>20</v>
      </c>
      <c r="S18" s="2787"/>
      <c r="T18" s="2775"/>
      <c r="U18" s="2799"/>
      <c r="V18" s="2799"/>
      <c r="W18" s="2799"/>
      <c r="X18" s="2799"/>
      <c r="Y18" s="2799"/>
      <c r="Z18" s="2799"/>
      <c r="AA18" s="2799"/>
      <c r="AB18" s="2799"/>
      <c r="AC18" s="2799"/>
      <c r="AD18" s="2799"/>
      <c r="AE18" s="2799"/>
      <c r="AF18" s="2799"/>
    </row>
    <row r="19" spans="1:32" s="2800" customFormat="1" ht="22.5" customHeight="1" x14ac:dyDescent="0.25">
      <c r="A19" s="2777" t="s">
        <v>5282</v>
      </c>
      <c r="B19" s="2778" t="s">
        <v>3893</v>
      </c>
      <c r="C19" s="2779">
        <v>2.2000000000000002</v>
      </c>
      <c r="D19" s="2779">
        <v>28.952000000000002</v>
      </c>
      <c r="E19" s="2779">
        <v>119.7</v>
      </c>
      <c r="F19" s="2779">
        <v>145.1</v>
      </c>
      <c r="G19" s="2779">
        <v>2732.2</v>
      </c>
      <c r="H19" s="2780">
        <v>91</v>
      </c>
      <c r="I19" s="2780">
        <v>210</v>
      </c>
      <c r="J19" s="2780">
        <v>184</v>
      </c>
      <c r="K19" s="2780">
        <v>592</v>
      </c>
      <c r="L19" s="2780">
        <v>18</v>
      </c>
      <c r="M19" s="2780">
        <v>614.70000000000005</v>
      </c>
      <c r="N19" s="2780">
        <v>126</v>
      </c>
      <c r="O19" s="2782">
        <v>74</v>
      </c>
      <c r="P19" s="2780">
        <v>48</v>
      </c>
      <c r="Q19" s="2780">
        <v>143</v>
      </c>
      <c r="R19" s="2785">
        <v>175</v>
      </c>
      <c r="S19" s="2787"/>
      <c r="T19" s="2775"/>
      <c r="U19" s="2799"/>
      <c r="V19" s="2799"/>
      <c r="W19" s="2799"/>
      <c r="X19" s="2799"/>
      <c r="Y19" s="2799"/>
      <c r="Z19" s="2799"/>
      <c r="AA19" s="2799"/>
      <c r="AB19" s="2799"/>
      <c r="AC19" s="2799"/>
      <c r="AD19" s="2799"/>
      <c r="AE19" s="2799"/>
      <c r="AF19" s="2799"/>
    </row>
    <row r="20" spans="1:32" s="2800" customFormat="1" ht="22.5" customHeight="1" x14ac:dyDescent="0.25">
      <c r="A20" s="2777" t="s">
        <v>5283</v>
      </c>
      <c r="B20" s="2778" t="s">
        <v>3894</v>
      </c>
      <c r="C20" s="2784" t="s">
        <v>5501</v>
      </c>
      <c r="D20" s="2784" t="s">
        <v>5501</v>
      </c>
      <c r="E20" s="2784" t="s">
        <v>5501</v>
      </c>
      <c r="F20" s="2784" t="s">
        <v>5501</v>
      </c>
      <c r="G20" s="2779">
        <v>61.8</v>
      </c>
      <c r="H20" s="2780">
        <v>3</v>
      </c>
      <c r="I20" s="2780">
        <v>0</v>
      </c>
      <c r="J20" s="2780">
        <v>8</v>
      </c>
      <c r="K20" s="2780">
        <v>0</v>
      </c>
      <c r="L20" s="2780">
        <v>0</v>
      </c>
      <c r="M20" s="2780">
        <v>0</v>
      </c>
      <c r="N20" s="2780">
        <v>52</v>
      </c>
      <c r="O20" s="2782">
        <v>35</v>
      </c>
      <c r="P20" s="2780">
        <v>55</v>
      </c>
      <c r="Q20" s="2780">
        <v>19</v>
      </c>
      <c r="R20" s="2785">
        <v>8</v>
      </c>
      <c r="S20" s="2787"/>
      <c r="T20" s="2775"/>
      <c r="U20" s="2799"/>
      <c r="V20" s="2799"/>
      <c r="W20" s="2799"/>
      <c r="X20" s="2799"/>
      <c r="Y20" s="2799"/>
      <c r="Z20" s="2799"/>
      <c r="AA20" s="2799"/>
      <c r="AB20" s="2799"/>
      <c r="AC20" s="2799"/>
      <c r="AD20" s="2799"/>
      <c r="AE20" s="2799"/>
      <c r="AF20" s="2799"/>
    </row>
    <row r="21" spans="1:32" s="2800" customFormat="1" ht="22.5" customHeight="1" x14ac:dyDescent="0.25">
      <c r="A21" s="2777" t="s">
        <v>5284</v>
      </c>
      <c r="B21" s="2778" t="s">
        <v>3895</v>
      </c>
      <c r="C21" s="2784" t="s">
        <v>5501</v>
      </c>
      <c r="D21" s="2784" t="s">
        <v>5501</v>
      </c>
      <c r="E21" s="2784" t="s">
        <v>5501</v>
      </c>
      <c r="F21" s="2784" t="s">
        <v>5501</v>
      </c>
      <c r="G21" s="2784" t="s">
        <v>5501</v>
      </c>
      <c r="H21" s="2780">
        <v>0</v>
      </c>
      <c r="I21" s="2780">
        <v>0</v>
      </c>
      <c r="J21" s="2780">
        <v>0</v>
      </c>
      <c r="K21" s="2780">
        <v>22</v>
      </c>
      <c r="L21" s="2780">
        <v>1</v>
      </c>
      <c r="M21" s="2780">
        <v>10.6</v>
      </c>
      <c r="N21" s="2780">
        <v>104</v>
      </c>
      <c r="O21" s="2782">
        <v>34</v>
      </c>
      <c r="P21" s="2780">
        <v>260</v>
      </c>
      <c r="Q21" s="2780">
        <v>20</v>
      </c>
      <c r="R21" s="2785">
        <v>7</v>
      </c>
      <c r="S21" s="2787"/>
      <c r="T21" s="2775"/>
      <c r="U21" s="2799"/>
      <c r="V21" s="2799"/>
      <c r="W21" s="2799"/>
      <c r="X21" s="2799"/>
      <c r="Y21" s="2799"/>
      <c r="Z21" s="2799"/>
      <c r="AA21" s="2799"/>
      <c r="AB21" s="2799"/>
      <c r="AC21" s="2799"/>
      <c r="AD21" s="2799"/>
      <c r="AE21" s="2799"/>
      <c r="AF21" s="2799"/>
    </row>
    <row r="22" spans="1:32" s="2800" customFormat="1" ht="22.5" customHeight="1" thickBot="1" x14ac:dyDescent="0.3">
      <c r="A22" s="2801"/>
      <c r="B22" s="2802" t="s">
        <v>5506</v>
      </c>
      <c r="C22" s="2803" t="s">
        <v>5501</v>
      </c>
      <c r="D22" s="2803" t="s">
        <v>5501</v>
      </c>
      <c r="E22" s="2803" t="s">
        <v>5501</v>
      </c>
      <c r="F22" s="2803" t="s">
        <v>5501</v>
      </c>
      <c r="G22" s="2804" t="s">
        <v>5501</v>
      </c>
      <c r="H22" s="2780">
        <v>0</v>
      </c>
      <c r="I22" s="2780">
        <v>0</v>
      </c>
      <c r="J22" s="2780">
        <v>0</v>
      </c>
      <c r="K22" s="2780">
        <v>0</v>
      </c>
      <c r="L22" s="2780">
        <v>0</v>
      </c>
      <c r="M22" s="2780">
        <v>0</v>
      </c>
      <c r="N22" s="2780">
        <v>0</v>
      </c>
      <c r="O22" s="2805">
        <v>0</v>
      </c>
      <c r="P22" s="2806">
        <v>0</v>
      </c>
      <c r="Q22" s="2806">
        <v>0</v>
      </c>
      <c r="R22" s="2783">
        <v>3500</v>
      </c>
      <c r="S22" s="2787"/>
      <c r="T22" s="2775"/>
      <c r="U22" s="2799"/>
      <c r="V22" s="2799"/>
      <c r="W22" s="2799"/>
      <c r="X22" s="2799"/>
      <c r="Y22" s="2799"/>
      <c r="Z22" s="2799"/>
      <c r="AA22" s="2799"/>
      <c r="AB22" s="2799"/>
      <c r="AC22" s="2799"/>
      <c r="AD22" s="2799"/>
      <c r="AE22" s="2799"/>
      <c r="AF22" s="2799"/>
    </row>
    <row r="23" spans="1:32" s="2800" customFormat="1" ht="21" customHeight="1" thickBot="1" x14ac:dyDescent="0.3">
      <c r="A23" s="3609" t="s">
        <v>3628</v>
      </c>
      <c r="B23" s="3610"/>
      <c r="C23" s="2807">
        <f>SUM(C4:C19)-C15</f>
        <v>7221.6000000000013</v>
      </c>
      <c r="D23" s="2807">
        <f>SUM(D4:D19)-D15</f>
        <v>11513.685999999998</v>
      </c>
      <c r="E23" s="2807">
        <f>SUM(E4:E19)-E15</f>
        <v>11419.054</v>
      </c>
      <c r="F23" s="2807">
        <f>SUM(F4:F19)-F15</f>
        <v>8793.18</v>
      </c>
      <c r="G23" s="2807">
        <f t="shared" ref="G23:O23" si="0">SUM(G4:G22)-G15</f>
        <v>13948.062000000002</v>
      </c>
      <c r="H23" s="2808">
        <f t="shared" si="0"/>
        <v>12894</v>
      </c>
      <c r="I23" s="2808">
        <f t="shared" si="0"/>
        <v>20373</v>
      </c>
      <c r="J23" s="2808">
        <f t="shared" si="0"/>
        <v>13766</v>
      </c>
      <c r="K23" s="2808">
        <f t="shared" si="0"/>
        <v>18497</v>
      </c>
      <c r="L23" s="2808">
        <f t="shared" si="0"/>
        <v>13726</v>
      </c>
      <c r="M23" s="2808">
        <f t="shared" si="0"/>
        <v>18160.900000000001</v>
      </c>
      <c r="N23" s="2808">
        <f t="shared" si="0"/>
        <v>22342</v>
      </c>
      <c r="O23" s="2809">
        <f t="shared" si="0"/>
        <v>20045</v>
      </c>
      <c r="P23" s="2807">
        <f>SUM(P4:P22)-P15</f>
        <v>22289</v>
      </c>
      <c r="Q23" s="2808">
        <f>SUM(Q4:Q22)-Q15</f>
        <v>16944</v>
      </c>
      <c r="R23" s="2810">
        <f>SUM(R4:R22)-R15</f>
        <v>15417.400000000001</v>
      </c>
      <c r="S23" s="2787"/>
      <c r="T23" s="2775"/>
      <c r="U23" s="2799"/>
      <c r="V23" s="2799"/>
      <c r="W23" s="2799"/>
      <c r="X23" s="2799"/>
      <c r="Y23" s="2799"/>
      <c r="Z23" s="2799"/>
      <c r="AA23" s="2799"/>
      <c r="AB23" s="2799"/>
      <c r="AC23" s="2799"/>
      <c r="AD23" s="2799"/>
      <c r="AE23" s="2799"/>
      <c r="AF23" s="2799"/>
    </row>
    <row r="24" spans="1:32" s="2812" customFormat="1" ht="18.95" customHeight="1" thickTop="1" x14ac:dyDescent="0.25">
      <c r="A24" s="3611" t="s">
        <v>5507</v>
      </c>
      <c r="B24" s="3611"/>
      <c r="C24" s="3611"/>
      <c r="D24" s="3611"/>
      <c r="E24" s="3611"/>
      <c r="F24" s="3611"/>
      <c r="G24" s="3611"/>
      <c r="H24" s="3611"/>
      <c r="I24" s="3611"/>
      <c r="J24" s="3611"/>
      <c r="K24" s="3611"/>
      <c r="L24" s="3611"/>
      <c r="M24" s="3611"/>
      <c r="N24" s="3611"/>
      <c r="O24" s="3611"/>
      <c r="P24" s="2811"/>
      <c r="Q24" s="2390"/>
      <c r="R24" s="2390"/>
      <c r="S24" s="2662"/>
      <c r="T24" s="2390"/>
      <c r="U24" s="2390"/>
      <c r="V24" s="2390"/>
      <c r="W24" s="2390"/>
      <c r="X24" s="2390"/>
      <c r="Y24" s="2390"/>
      <c r="Z24" s="2390"/>
      <c r="AA24" s="2390"/>
      <c r="AB24" s="2390"/>
      <c r="AC24" s="2390"/>
      <c r="AD24" s="2390"/>
      <c r="AE24" s="2390"/>
      <c r="AF24" s="2390"/>
    </row>
    <row r="25" spans="1:32" s="2812" customFormat="1" ht="27" customHeight="1" x14ac:dyDescent="0.25">
      <c r="A25" s="3612" t="s">
        <v>5508</v>
      </c>
      <c r="B25" s="3612"/>
      <c r="C25" s="3612"/>
      <c r="D25" s="3612"/>
      <c r="E25" s="3612"/>
      <c r="F25" s="3612"/>
      <c r="G25" s="3612"/>
      <c r="H25" s="3612"/>
      <c r="I25" s="3612"/>
      <c r="J25" s="3612"/>
      <c r="K25" s="3612"/>
      <c r="L25" s="3612"/>
      <c r="M25" s="3612"/>
      <c r="N25" s="3612"/>
      <c r="O25" s="3612"/>
      <c r="P25" s="3612"/>
      <c r="Q25" s="3612"/>
      <c r="R25" s="3612"/>
      <c r="S25" s="2662"/>
      <c r="T25" s="2390"/>
      <c r="U25" s="2390"/>
      <c r="V25" s="2390"/>
      <c r="W25" s="2390"/>
      <c r="X25" s="2390"/>
      <c r="Y25" s="2390"/>
      <c r="Z25" s="2390"/>
      <c r="AA25" s="2390"/>
      <c r="AB25" s="2390"/>
      <c r="AC25" s="2390"/>
      <c r="AD25" s="2390"/>
      <c r="AE25" s="2390"/>
      <c r="AF25" s="2390"/>
    </row>
    <row r="26" spans="1:32" s="2813" customFormat="1" ht="18.95" customHeight="1" x14ac:dyDescent="0.25">
      <c r="A26" s="3612" t="s">
        <v>5509</v>
      </c>
      <c r="B26" s="3612"/>
      <c r="C26" s="3612"/>
      <c r="D26" s="3612"/>
      <c r="E26" s="3612"/>
      <c r="F26" s="3612"/>
      <c r="G26" s="3612"/>
      <c r="H26" s="3612"/>
      <c r="I26" s="3612"/>
      <c r="J26" s="3612"/>
      <c r="K26" s="3612"/>
      <c r="L26" s="3612"/>
      <c r="M26" s="3612"/>
      <c r="N26" s="3612"/>
      <c r="O26" s="3612"/>
      <c r="P26" s="3612"/>
      <c r="Q26" s="3612"/>
      <c r="R26" s="3612"/>
    </row>
    <row r="27" spans="1:32" s="2813" customFormat="1" ht="18.95" customHeight="1" x14ac:dyDescent="0.25">
      <c r="A27" s="3613" t="s">
        <v>5510</v>
      </c>
      <c r="B27" s="3613"/>
      <c r="C27" s="3613"/>
      <c r="D27" s="3613"/>
      <c r="E27" s="3613"/>
      <c r="F27" s="3613"/>
      <c r="G27" s="3613"/>
      <c r="H27" s="3613"/>
      <c r="I27" s="3613"/>
      <c r="J27" s="3613"/>
      <c r="K27" s="3613"/>
      <c r="L27" s="3613"/>
      <c r="M27" s="3613"/>
      <c r="N27" s="3613"/>
      <c r="O27" s="3613"/>
      <c r="P27" s="3613"/>
      <c r="Q27" s="3613"/>
    </row>
    <row r="28" spans="1:32" s="2813" customFormat="1" ht="18.95" customHeight="1" x14ac:dyDescent="0.25">
      <c r="A28" s="3614" t="s">
        <v>5511</v>
      </c>
      <c r="B28" s="3614"/>
      <c r="C28" s="3614"/>
      <c r="D28" s="3614"/>
      <c r="E28" s="3614"/>
      <c r="F28" s="3614"/>
      <c r="G28" s="3614"/>
      <c r="H28" s="3614"/>
      <c r="I28" s="3614"/>
      <c r="J28" s="3614"/>
      <c r="K28" s="3614"/>
      <c r="L28" s="3614"/>
      <c r="M28" s="3614"/>
      <c r="N28" s="3614"/>
      <c r="O28" s="3614"/>
      <c r="P28" s="3614"/>
      <c r="Q28" s="3614"/>
      <c r="Y28" s="2813" t="s">
        <v>2027</v>
      </c>
    </row>
    <row r="29" spans="1:32" s="2813" customFormat="1" ht="18.95" customHeight="1" x14ac:dyDescent="0.25">
      <c r="A29" s="3613" t="s">
        <v>5512</v>
      </c>
      <c r="B29" s="3613"/>
      <c r="C29" s="3613"/>
      <c r="D29" s="3613"/>
      <c r="E29" s="3613"/>
      <c r="F29" s="3613"/>
      <c r="G29" s="3613"/>
      <c r="H29" s="3613"/>
      <c r="I29" s="3613"/>
      <c r="J29" s="3613"/>
      <c r="K29" s="3613"/>
      <c r="L29" s="3613"/>
      <c r="M29" s="3613"/>
      <c r="N29" s="3613"/>
      <c r="O29" s="3613"/>
      <c r="P29" s="3613"/>
      <c r="Q29" s="3613"/>
    </row>
    <row r="30" spans="1:32" s="2813" customFormat="1" ht="18.95" customHeight="1" x14ac:dyDescent="0.25">
      <c r="A30" s="3613" t="s">
        <v>5513</v>
      </c>
      <c r="B30" s="3613"/>
      <c r="C30" s="3613"/>
      <c r="D30" s="3613"/>
      <c r="E30" s="3613"/>
      <c r="F30" s="3613"/>
      <c r="G30" s="3613"/>
      <c r="H30" s="3613"/>
      <c r="I30" s="3613"/>
      <c r="J30" s="3613"/>
      <c r="K30" s="3613"/>
      <c r="L30" s="3613"/>
      <c r="M30" s="3613"/>
      <c r="N30" s="3613"/>
      <c r="O30" s="3613"/>
      <c r="P30" s="3613"/>
      <c r="Q30" s="3613"/>
      <c r="R30" s="3613"/>
    </row>
    <row r="31" spans="1:32" s="2813" customFormat="1" ht="15.75" x14ac:dyDescent="0.25">
      <c r="A31" s="2814"/>
      <c r="B31" s="2814"/>
      <c r="C31" s="2814"/>
      <c r="D31" s="2814"/>
      <c r="E31" s="2814"/>
      <c r="F31" s="2814"/>
      <c r="G31" s="2814"/>
      <c r="H31" s="2814"/>
      <c r="I31" s="2814"/>
      <c r="J31" s="2814"/>
      <c r="K31" s="2814"/>
      <c r="L31" s="2814"/>
      <c r="M31" s="2814"/>
      <c r="N31" s="2814"/>
      <c r="O31" s="2814"/>
      <c r="P31" s="2814"/>
      <c r="Q31" s="2814"/>
    </row>
    <row r="32" spans="1:32" s="2815" customFormat="1" ht="18.75" customHeight="1" x14ac:dyDescent="0.3">
      <c r="A32" s="3608" t="s">
        <v>5514</v>
      </c>
      <c r="B32" s="3608"/>
      <c r="C32" s="3608"/>
      <c r="D32" s="3608"/>
      <c r="E32" s="3608"/>
      <c r="F32" s="3608"/>
      <c r="G32" s="3608"/>
      <c r="H32" s="3608"/>
      <c r="I32" s="3608"/>
      <c r="J32" s="3608"/>
      <c r="K32" s="3608"/>
      <c r="L32" s="3608"/>
      <c r="M32" s="3608"/>
      <c r="N32" s="3608"/>
      <c r="O32" s="3608"/>
      <c r="P32" s="3608"/>
      <c r="Q32" s="3608"/>
      <c r="R32" s="3608"/>
    </row>
    <row r="33" spans="1:32" s="2816" customFormat="1" ht="18" customHeight="1" thickBot="1" x14ac:dyDescent="0.3">
      <c r="A33" s="2628"/>
      <c r="B33" s="2628"/>
      <c r="C33" s="2787"/>
      <c r="D33" s="2787"/>
      <c r="E33" s="2787"/>
      <c r="F33" s="2787"/>
      <c r="G33" s="2787"/>
      <c r="H33" s="2787"/>
      <c r="I33" s="2787"/>
      <c r="J33" s="2787"/>
      <c r="K33" s="2787"/>
      <c r="L33" s="2787"/>
      <c r="M33" s="2787"/>
      <c r="N33" s="2787"/>
      <c r="O33" s="2787"/>
      <c r="P33" s="2787"/>
      <c r="Q33" s="2787"/>
      <c r="R33" s="2758" t="s">
        <v>8</v>
      </c>
    </row>
    <row r="34" spans="1:32" s="2820" customFormat="1" ht="22.5" customHeight="1" thickTop="1" thickBot="1" x14ac:dyDescent="0.3">
      <c r="A34" s="3615" t="s">
        <v>5515</v>
      </c>
      <c r="B34" s="3616"/>
      <c r="C34" s="2817" t="s">
        <v>5485</v>
      </c>
      <c r="D34" s="2817" t="s">
        <v>5486</v>
      </c>
      <c r="E34" s="2817" t="s">
        <v>5487</v>
      </c>
      <c r="F34" s="2817" t="s">
        <v>5488</v>
      </c>
      <c r="G34" s="2817" t="s">
        <v>5489</v>
      </c>
      <c r="H34" s="2817" t="s">
        <v>5490</v>
      </c>
      <c r="I34" s="2817" t="s">
        <v>5491</v>
      </c>
      <c r="J34" s="2817" t="s">
        <v>5492</v>
      </c>
      <c r="K34" s="2817" t="s">
        <v>5493</v>
      </c>
      <c r="L34" s="2817" t="s">
        <v>5494</v>
      </c>
      <c r="M34" s="2817" t="s">
        <v>5495</v>
      </c>
      <c r="N34" s="2817" t="s">
        <v>5516</v>
      </c>
      <c r="O34" s="2818" t="s">
        <v>5497</v>
      </c>
      <c r="P34" s="2817" t="s">
        <v>5498</v>
      </c>
      <c r="Q34" s="2817" t="s">
        <v>5499</v>
      </c>
      <c r="R34" s="2819" t="s">
        <v>5500</v>
      </c>
    </row>
    <row r="35" spans="1:32" s="2826" customFormat="1" ht="17.25" customHeight="1" x14ac:dyDescent="0.25">
      <c r="A35" s="2821" t="s">
        <v>5517</v>
      </c>
      <c r="B35" s="2822"/>
      <c r="C35" s="2823">
        <f>C36+C48+C67</f>
        <v>7222</v>
      </c>
      <c r="D35" s="2823">
        <f t="shared" ref="D35:R35" si="1">D36+D48+D67</f>
        <v>11514</v>
      </c>
      <c r="E35" s="2823">
        <f t="shared" si="1"/>
        <v>11418.6</v>
      </c>
      <c r="F35" s="2823">
        <f t="shared" si="1"/>
        <v>8792.6</v>
      </c>
      <c r="G35" s="2823">
        <f t="shared" si="1"/>
        <v>13948</v>
      </c>
      <c r="H35" s="2823">
        <f t="shared" si="1"/>
        <v>12894</v>
      </c>
      <c r="I35" s="2823">
        <f t="shared" si="1"/>
        <v>20373</v>
      </c>
      <c r="J35" s="2823">
        <f t="shared" si="1"/>
        <v>13766</v>
      </c>
      <c r="K35" s="2823">
        <f t="shared" si="1"/>
        <v>18497</v>
      </c>
      <c r="L35" s="2823">
        <f t="shared" si="1"/>
        <v>13726</v>
      </c>
      <c r="M35" s="2823">
        <f t="shared" si="1"/>
        <v>18161</v>
      </c>
      <c r="N35" s="2823">
        <f t="shared" si="1"/>
        <v>22342</v>
      </c>
      <c r="O35" s="2824">
        <f t="shared" si="1"/>
        <v>20045</v>
      </c>
      <c r="P35" s="2823">
        <f t="shared" si="1"/>
        <v>22288.6</v>
      </c>
      <c r="Q35" s="2823">
        <f t="shared" si="1"/>
        <v>16944</v>
      </c>
      <c r="R35" s="2825">
        <f t="shared" si="1"/>
        <v>15416.600000000002</v>
      </c>
      <c r="S35" s="2628"/>
      <c r="T35" s="2787"/>
      <c r="U35" s="2628"/>
      <c r="V35" s="2628"/>
      <c r="W35" s="2628"/>
      <c r="X35" s="2628"/>
      <c r="Y35" s="2628"/>
      <c r="Z35" s="2628"/>
      <c r="AA35" s="2628"/>
      <c r="AB35" s="2628"/>
      <c r="AC35" s="2628"/>
      <c r="AD35" s="2628"/>
      <c r="AE35" s="2628"/>
      <c r="AF35" s="2628"/>
    </row>
    <row r="36" spans="1:32" s="2826" customFormat="1" ht="17.25" customHeight="1" x14ac:dyDescent="0.25">
      <c r="A36" s="2827" t="s">
        <v>5518</v>
      </c>
      <c r="B36" s="2828"/>
      <c r="C36" s="2823">
        <f>C37+C46</f>
        <v>5527</v>
      </c>
      <c r="D36" s="2823">
        <f t="shared" ref="D36:R36" si="2">D37+D46</f>
        <v>8333</v>
      </c>
      <c r="E36" s="2823">
        <f t="shared" si="2"/>
        <v>5855.6</v>
      </c>
      <c r="F36" s="2823">
        <f t="shared" si="2"/>
        <v>6247.6</v>
      </c>
      <c r="G36" s="2823">
        <f t="shared" si="2"/>
        <v>7994</v>
      </c>
      <c r="H36" s="2823">
        <f t="shared" si="2"/>
        <v>7637</v>
      </c>
      <c r="I36" s="2823">
        <f t="shared" si="2"/>
        <v>10493</v>
      </c>
      <c r="J36" s="2823">
        <f>J37+J46</f>
        <v>7430</v>
      </c>
      <c r="K36" s="2823">
        <f t="shared" si="2"/>
        <v>11837</v>
      </c>
      <c r="L36" s="2823">
        <f t="shared" si="2"/>
        <v>8510</v>
      </c>
      <c r="M36" s="2823">
        <f t="shared" si="2"/>
        <v>9340</v>
      </c>
      <c r="N36" s="2823">
        <f t="shared" si="2"/>
        <v>15553</v>
      </c>
      <c r="O36" s="2824">
        <f t="shared" si="2"/>
        <v>12367</v>
      </c>
      <c r="P36" s="2823">
        <f t="shared" si="2"/>
        <v>13210.6</v>
      </c>
      <c r="Q36" s="2823">
        <f t="shared" si="2"/>
        <v>11334</v>
      </c>
      <c r="R36" s="2825">
        <f t="shared" si="2"/>
        <v>6189.4000000000005</v>
      </c>
      <c r="S36" s="2628"/>
      <c r="T36" s="2787"/>
      <c r="U36" s="2628"/>
      <c r="V36" s="2628"/>
      <c r="W36" s="2628"/>
      <c r="X36" s="2628"/>
      <c r="Y36" s="2628"/>
      <c r="Z36" s="2628"/>
      <c r="AA36" s="2628"/>
      <c r="AB36" s="2628"/>
      <c r="AC36" s="2628"/>
      <c r="AD36" s="2628"/>
      <c r="AE36" s="2628"/>
      <c r="AF36" s="2628"/>
    </row>
    <row r="37" spans="1:32" s="2826" customFormat="1" ht="17.25" customHeight="1" x14ac:dyDescent="0.25">
      <c r="A37" s="3606" t="s">
        <v>5519</v>
      </c>
      <c r="B37" s="3607"/>
      <c r="C37" s="2829">
        <f t="shared" ref="C37:O37" si="3">C38+C44+C45</f>
        <v>5360</v>
      </c>
      <c r="D37" s="2829">
        <f t="shared" si="3"/>
        <v>5953</v>
      </c>
      <c r="E37" s="2829">
        <f t="shared" si="3"/>
        <v>4792.6000000000004</v>
      </c>
      <c r="F37" s="2829">
        <f t="shared" si="3"/>
        <v>5560.6</v>
      </c>
      <c r="G37" s="2829">
        <f t="shared" si="3"/>
        <v>7864</v>
      </c>
      <c r="H37" s="2829">
        <f t="shared" si="3"/>
        <v>7382</v>
      </c>
      <c r="I37" s="2829">
        <f t="shared" si="3"/>
        <v>10311</v>
      </c>
      <c r="J37" s="2829">
        <f t="shared" si="3"/>
        <v>7207</v>
      </c>
      <c r="K37" s="2829">
        <f t="shared" si="3"/>
        <v>9710</v>
      </c>
      <c r="L37" s="2829">
        <f t="shared" si="3"/>
        <v>8384</v>
      </c>
      <c r="M37" s="2829">
        <f t="shared" si="3"/>
        <v>8948</v>
      </c>
      <c r="N37" s="2829">
        <f t="shared" si="3"/>
        <v>15382</v>
      </c>
      <c r="O37" s="2830">
        <f t="shared" si="3"/>
        <v>12149</v>
      </c>
      <c r="P37" s="2829">
        <f>P38+P44+P45</f>
        <v>12933.6</v>
      </c>
      <c r="Q37" s="2829">
        <f>Q38+Q44+Q45+Q43</f>
        <v>10394</v>
      </c>
      <c r="R37" s="2831">
        <f>R38+R44+R45+R43</f>
        <v>5941.4000000000005</v>
      </c>
      <c r="S37" s="2628"/>
      <c r="T37" s="2787"/>
      <c r="U37" s="2628"/>
      <c r="V37" s="2628"/>
      <c r="W37" s="2628"/>
      <c r="X37" s="2628"/>
      <c r="Y37" s="2628"/>
      <c r="Z37" s="2628"/>
      <c r="AA37" s="2628"/>
      <c r="AB37" s="2628"/>
      <c r="AC37" s="2628"/>
      <c r="AD37" s="2628"/>
      <c r="AE37" s="2628"/>
      <c r="AF37" s="2628"/>
    </row>
    <row r="38" spans="1:32" s="2826" customFormat="1" ht="17.25" customHeight="1" x14ac:dyDescent="0.25">
      <c r="A38" s="3606" t="s">
        <v>5520</v>
      </c>
      <c r="B38" s="3607"/>
      <c r="C38" s="2829">
        <v>4681</v>
      </c>
      <c r="D38" s="2829">
        <v>4597</v>
      </c>
      <c r="E38" s="2829">
        <v>3790</v>
      </c>
      <c r="F38" s="2829">
        <v>4679</v>
      </c>
      <c r="G38" s="2829">
        <v>7169</v>
      </c>
      <c r="H38" s="2829">
        <v>7317</v>
      </c>
      <c r="I38" s="2829">
        <v>9884</v>
      </c>
      <c r="J38" s="2829">
        <v>6318</v>
      </c>
      <c r="K38" s="2829">
        <v>9012</v>
      </c>
      <c r="L38" s="2829">
        <v>7496</v>
      </c>
      <c r="M38" s="2829">
        <v>8027</v>
      </c>
      <c r="N38" s="2829">
        <v>14787</v>
      </c>
      <c r="O38" s="2830">
        <v>7877</v>
      </c>
      <c r="P38" s="2829">
        <v>11697</v>
      </c>
      <c r="Q38" s="2829">
        <v>8321</v>
      </c>
      <c r="R38" s="2831">
        <v>4754</v>
      </c>
      <c r="S38" s="2628"/>
      <c r="T38" s="2787"/>
      <c r="U38" s="2628"/>
      <c r="V38" s="2628"/>
      <c r="W38" s="2628"/>
      <c r="X38" s="2628"/>
      <c r="Y38" s="2628"/>
      <c r="Z38" s="2628"/>
      <c r="AA38" s="2628"/>
      <c r="AB38" s="2628"/>
      <c r="AC38" s="2628"/>
      <c r="AD38" s="2628"/>
      <c r="AE38" s="2628"/>
      <c r="AF38" s="2628"/>
    </row>
    <row r="39" spans="1:32" s="2826" customFormat="1" ht="17.25" customHeight="1" x14ac:dyDescent="0.25">
      <c r="A39" s="2832" t="s">
        <v>5521</v>
      </c>
      <c r="B39" s="2828"/>
      <c r="C39" s="2829">
        <v>57</v>
      </c>
      <c r="D39" s="2829">
        <v>378</v>
      </c>
      <c r="E39" s="2829">
        <v>76</v>
      </c>
      <c r="F39" s="2829">
        <v>38</v>
      </c>
      <c r="G39" s="2829">
        <v>92</v>
      </c>
      <c r="H39" s="2829">
        <v>93</v>
      </c>
      <c r="I39" s="2829">
        <v>598</v>
      </c>
      <c r="J39" s="2829">
        <v>204</v>
      </c>
      <c r="K39" s="2829">
        <v>77</v>
      </c>
      <c r="L39" s="2829">
        <v>135</v>
      </c>
      <c r="M39" s="2829">
        <v>436</v>
      </c>
      <c r="N39" s="2829">
        <v>318</v>
      </c>
      <c r="O39" s="2830">
        <v>252</v>
      </c>
      <c r="P39" s="2829">
        <v>320</v>
      </c>
      <c r="Q39" s="2829">
        <v>58</v>
      </c>
      <c r="R39" s="2831">
        <v>200</v>
      </c>
      <c r="S39" s="2628"/>
      <c r="T39" s="2787"/>
      <c r="U39" s="2628"/>
      <c r="V39" s="2628"/>
      <c r="W39" s="2628"/>
      <c r="X39" s="2628"/>
      <c r="Y39" s="2628"/>
      <c r="Z39" s="2628"/>
      <c r="AA39" s="2628"/>
      <c r="AB39" s="2628"/>
      <c r="AC39" s="2628"/>
      <c r="AD39" s="2628"/>
      <c r="AE39" s="2628"/>
      <c r="AF39" s="2628"/>
    </row>
    <row r="40" spans="1:32" s="2826" customFormat="1" ht="17.25" customHeight="1" x14ac:dyDescent="0.25">
      <c r="A40" s="3606" t="s">
        <v>5522</v>
      </c>
      <c r="B40" s="3607"/>
      <c r="C40" s="2829">
        <v>34</v>
      </c>
      <c r="D40" s="2829">
        <v>69</v>
      </c>
      <c r="E40" s="2779">
        <v>209</v>
      </c>
      <c r="F40" s="2779">
        <v>65</v>
      </c>
      <c r="G40" s="2779">
        <v>256</v>
      </c>
      <c r="H40" s="2779">
        <v>185</v>
      </c>
      <c r="I40" s="2779">
        <v>365</v>
      </c>
      <c r="J40" s="2779">
        <v>322</v>
      </c>
      <c r="K40" s="2779">
        <v>764</v>
      </c>
      <c r="L40" s="2779">
        <v>855</v>
      </c>
      <c r="M40" s="2779">
        <v>223</v>
      </c>
      <c r="N40" s="2779">
        <v>3329</v>
      </c>
      <c r="O40" s="2782">
        <v>34</v>
      </c>
      <c r="P40" s="2780">
        <v>221</v>
      </c>
      <c r="Q40" s="2780">
        <v>398</v>
      </c>
      <c r="R40" s="2831">
        <v>51</v>
      </c>
      <c r="S40" s="2628"/>
      <c r="T40" s="2787"/>
      <c r="U40" s="2628"/>
      <c r="V40" s="2628"/>
      <c r="W40" s="2628"/>
      <c r="X40" s="2628"/>
      <c r="Y40" s="2628"/>
      <c r="Z40" s="2628"/>
      <c r="AA40" s="2628"/>
      <c r="AB40" s="2628"/>
      <c r="AC40" s="2628"/>
      <c r="AD40" s="2628"/>
      <c r="AE40" s="2628"/>
      <c r="AF40" s="2628"/>
    </row>
    <row r="41" spans="1:32" s="2826" customFormat="1" ht="17.25" customHeight="1" x14ac:dyDescent="0.25">
      <c r="A41" s="3606" t="s">
        <v>5523</v>
      </c>
      <c r="B41" s="3607"/>
      <c r="C41" s="2829">
        <v>523</v>
      </c>
      <c r="D41" s="2829">
        <v>1174</v>
      </c>
      <c r="E41" s="2779">
        <v>1167</v>
      </c>
      <c r="F41" s="2779">
        <v>2316</v>
      </c>
      <c r="G41" s="2779">
        <v>1579</v>
      </c>
      <c r="H41" s="2779">
        <v>4018</v>
      </c>
      <c r="I41" s="2779">
        <v>4282</v>
      </c>
      <c r="J41" s="2779">
        <v>3434</v>
      </c>
      <c r="K41" s="2779">
        <v>3811</v>
      </c>
      <c r="L41" s="2779">
        <v>4098</v>
      </c>
      <c r="M41" s="2779">
        <v>5419</v>
      </c>
      <c r="N41" s="2779">
        <v>5752</v>
      </c>
      <c r="O41" s="2833">
        <v>4077</v>
      </c>
      <c r="P41" s="2779">
        <v>8557</v>
      </c>
      <c r="Q41" s="2779">
        <v>5485</v>
      </c>
      <c r="R41" s="2831">
        <v>3303</v>
      </c>
      <c r="S41" s="2628"/>
      <c r="T41" s="2787"/>
      <c r="U41" s="2628"/>
      <c r="V41" s="2628"/>
      <c r="W41" s="2628"/>
      <c r="X41" s="2628"/>
      <c r="Y41" s="2628"/>
      <c r="Z41" s="2628"/>
      <c r="AA41" s="2628"/>
      <c r="AB41" s="2628"/>
      <c r="AC41" s="2628"/>
      <c r="AD41" s="2628"/>
      <c r="AE41" s="2628"/>
      <c r="AF41" s="2628"/>
    </row>
    <row r="42" spans="1:32" s="2826" customFormat="1" ht="17.25" customHeight="1" x14ac:dyDescent="0.25">
      <c r="A42" s="3606" t="s">
        <v>5524</v>
      </c>
      <c r="B42" s="3607"/>
      <c r="C42" s="2829">
        <v>177</v>
      </c>
      <c r="D42" s="2829">
        <v>59</v>
      </c>
      <c r="E42" s="2779">
        <v>172</v>
      </c>
      <c r="F42" s="2779">
        <v>27</v>
      </c>
      <c r="G42" s="2779">
        <v>12</v>
      </c>
      <c r="H42" s="2779">
        <v>11</v>
      </c>
      <c r="I42" s="2779">
        <v>2</v>
      </c>
      <c r="J42" s="2779">
        <v>856</v>
      </c>
      <c r="K42" s="2779">
        <v>1053</v>
      </c>
      <c r="L42" s="2779">
        <v>166</v>
      </c>
      <c r="M42" s="2779">
        <v>177</v>
      </c>
      <c r="N42" s="2779">
        <v>281</v>
      </c>
      <c r="O42" s="2833">
        <v>250</v>
      </c>
      <c r="P42" s="2779">
        <v>467</v>
      </c>
      <c r="Q42" s="2779">
        <v>252</v>
      </c>
      <c r="R42" s="2831">
        <v>282</v>
      </c>
      <c r="S42" s="2628"/>
      <c r="T42" s="2787"/>
      <c r="U42" s="2628"/>
      <c r="V42" s="2628"/>
      <c r="W42" s="2628"/>
      <c r="X42" s="2628"/>
      <c r="Y42" s="2628"/>
      <c r="Z42" s="2628"/>
      <c r="AA42" s="2628"/>
      <c r="AB42" s="2628"/>
      <c r="AC42" s="2628"/>
      <c r="AD42" s="2628"/>
      <c r="AE42" s="2628"/>
      <c r="AF42" s="2628"/>
    </row>
    <row r="43" spans="1:32" s="2826" customFormat="1" ht="17.25" customHeight="1" x14ac:dyDescent="0.25">
      <c r="A43" s="3606" t="s">
        <v>5525</v>
      </c>
      <c r="B43" s="3607"/>
      <c r="C43" s="2829">
        <v>3821</v>
      </c>
      <c r="D43" s="2829">
        <v>2804</v>
      </c>
      <c r="E43" s="2779">
        <v>2046</v>
      </c>
      <c r="F43" s="2779">
        <v>1267</v>
      </c>
      <c r="G43" s="2779">
        <v>4618</v>
      </c>
      <c r="H43" s="2779">
        <v>2312</v>
      </c>
      <c r="I43" s="2779">
        <v>4076</v>
      </c>
      <c r="J43" s="2779">
        <v>620</v>
      </c>
      <c r="K43" s="2779">
        <v>1106</v>
      </c>
      <c r="L43" s="2779">
        <v>1478</v>
      </c>
      <c r="M43" s="2779">
        <v>825</v>
      </c>
      <c r="N43" s="2779">
        <v>4427</v>
      </c>
      <c r="O43" s="2833">
        <v>2663</v>
      </c>
      <c r="P43" s="2779">
        <v>1172</v>
      </c>
      <c r="Q43" s="2779">
        <v>892</v>
      </c>
      <c r="R43" s="2831">
        <v>531</v>
      </c>
      <c r="S43" s="2628"/>
      <c r="T43" s="2787"/>
      <c r="U43" s="2628"/>
      <c r="V43" s="2628"/>
      <c r="W43" s="2628"/>
      <c r="X43" s="2628"/>
      <c r="Y43" s="2628"/>
      <c r="Z43" s="2628"/>
      <c r="AA43" s="2628"/>
      <c r="AB43" s="2628"/>
      <c r="AC43" s="2628"/>
      <c r="AD43" s="2628"/>
      <c r="AE43" s="2628"/>
      <c r="AF43" s="2628"/>
    </row>
    <row r="44" spans="1:32" s="2826" customFormat="1" ht="17.25" customHeight="1" x14ac:dyDescent="0.25">
      <c r="A44" s="3606" t="s">
        <v>5526</v>
      </c>
      <c r="B44" s="3607"/>
      <c r="C44" s="2829">
        <v>586</v>
      </c>
      <c r="D44" s="2829">
        <v>1287</v>
      </c>
      <c r="E44" s="2779">
        <v>606.29999999999995</v>
      </c>
      <c r="F44" s="2779">
        <v>448.3</v>
      </c>
      <c r="G44" s="2779">
        <v>591</v>
      </c>
      <c r="H44" s="2779">
        <v>56</v>
      </c>
      <c r="I44" s="2779">
        <v>159</v>
      </c>
      <c r="J44" s="2779">
        <v>610</v>
      </c>
      <c r="K44" s="2779">
        <v>573</v>
      </c>
      <c r="L44" s="2779">
        <v>754</v>
      </c>
      <c r="M44" s="2779">
        <v>667</v>
      </c>
      <c r="N44" s="2779">
        <v>336</v>
      </c>
      <c r="O44" s="2833">
        <v>507</v>
      </c>
      <c r="P44" s="2779">
        <v>1034.2</v>
      </c>
      <c r="Q44" s="2779">
        <v>727</v>
      </c>
      <c r="R44" s="2831">
        <v>530.79999999999995</v>
      </c>
      <c r="S44" s="2628"/>
      <c r="T44" s="2787"/>
      <c r="U44" s="2628"/>
      <c r="V44" s="2628"/>
      <c r="W44" s="2628"/>
      <c r="X44" s="2628"/>
      <c r="Y44" s="2628"/>
      <c r="Z44" s="2628"/>
      <c r="AA44" s="2628"/>
      <c r="AB44" s="2628"/>
      <c r="AC44" s="2628"/>
      <c r="AD44" s="2628"/>
      <c r="AE44" s="2628"/>
      <c r="AF44" s="2628"/>
    </row>
    <row r="45" spans="1:32" s="2826" customFormat="1" ht="17.25" customHeight="1" x14ac:dyDescent="0.25">
      <c r="A45" s="3606" t="s">
        <v>5527</v>
      </c>
      <c r="B45" s="3607"/>
      <c r="C45" s="2829">
        <v>93</v>
      </c>
      <c r="D45" s="2829">
        <v>69</v>
      </c>
      <c r="E45" s="2779">
        <v>396.3</v>
      </c>
      <c r="F45" s="2779">
        <v>433.3</v>
      </c>
      <c r="G45" s="2779">
        <v>104</v>
      </c>
      <c r="H45" s="2779">
        <v>9</v>
      </c>
      <c r="I45" s="2779">
        <v>268</v>
      </c>
      <c r="J45" s="2779">
        <v>279</v>
      </c>
      <c r="K45" s="2779">
        <v>125</v>
      </c>
      <c r="L45" s="2779">
        <v>134</v>
      </c>
      <c r="M45" s="2779">
        <v>254</v>
      </c>
      <c r="N45" s="2779">
        <v>259</v>
      </c>
      <c r="O45" s="2833">
        <v>3765</v>
      </c>
      <c r="P45" s="2779">
        <v>202.4</v>
      </c>
      <c r="Q45" s="2779">
        <v>454</v>
      </c>
      <c r="R45" s="2831">
        <v>125.6</v>
      </c>
      <c r="S45" s="2628"/>
      <c r="T45" s="2787"/>
      <c r="U45" s="2628"/>
      <c r="V45" s="2628"/>
      <c r="W45" s="2628"/>
      <c r="X45" s="2628"/>
      <c r="Y45" s="2628"/>
      <c r="Z45" s="2628"/>
      <c r="AA45" s="2628"/>
      <c r="AB45" s="2628"/>
      <c r="AC45" s="2628"/>
      <c r="AD45" s="2628"/>
      <c r="AE45" s="2628"/>
      <c r="AF45" s="2628"/>
    </row>
    <row r="46" spans="1:32" s="2826" customFormat="1" ht="17.25" customHeight="1" x14ac:dyDescent="0.25">
      <c r="A46" s="3606" t="s">
        <v>5528</v>
      </c>
      <c r="B46" s="3607"/>
      <c r="C46" s="2829">
        <v>167</v>
      </c>
      <c r="D46" s="2829">
        <v>2380</v>
      </c>
      <c r="E46" s="2779">
        <v>1063</v>
      </c>
      <c r="F46" s="2779">
        <v>687</v>
      </c>
      <c r="G46" s="2779">
        <v>130</v>
      </c>
      <c r="H46" s="2779">
        <v>255</v>
      </c>
      <c r="I46" s="2779">
        <v>182</v>
      </c>
      <c r="J46" s="2779">
        <v>223</v>
      </c>
      <c r="K46" s="2779">
        <v>2127</v>
      </c>
      <c r="L46" s="2779">
        <v>126</v>
      </c>
      <c r="M46" s="2779">
        <v>392</v>
      </c>
      <c r="N46" s="2779">
        <v>171</v>
      </c>
      <c r="O46" s="2833">
        <v>218</v>
      </c>
      <c r="P46" s="2779">
        <v>277</v>
      </c>
      <c r="Q46" s="2779">
        <v>940</v>
      </c>
      <c r="R46" s="2831">
        <v>248</v>
      </c>
      <c r="S46" s="2628"/>
      <c r="T46" s="2787"/>
      <c r="U46" s="2628"/>
      <c r="V46" s="2628"/>
      <c r="W46" s="2628"/>
      <c r="X46" s="2628"/>
      <c r="Y46" s="2628"/>
      <c r="Z46" s="2628"/>
      <c r="AA46" s="2628"/>
      <c r="AB46" s="2628"/>
      <c r="AC46" s="2628"/>
      <c r="AD46" s="2628"/>
      <c r="AE46" s="2628"/>
      <c r="AF46" s="2628"/>
    </row>
    <row r="47" spans="1:32" s="2826" customFormat="1" ht="17.25" customHeight="1" x14ac:dyDescent="0.25">
      <c r="A47" s="3606" t="s">
        <v>5529</v>
      </c>
      <c r="B47" s="3607"/>
      <c r="C47" s="2829">
        <v>163</v>
      </c>
      <c r="D47" s="2829">
        <v>2380</v>
      </c>
      <c r="E47" s="2779">
        <v>1063</v>
      </c>
      <c r="F47" s="2779">
        <v>676</v>
      </c>
      <c r="G47" s="2779">
        <v>130</v>
      </c>
      <c r="H47" s="2779">
        <v>230</v>
      </c>
      <c r="I47" s="2779">
        <v>175</v>
      </c>
      <c r="J47" s="2779">
        <v>219</v>
      </c>
      <c r="K47" s="2779">
        <v>1732</v>
      </c>
      <c r="L47" s="2779">
        <v>123</v>
      </c>
      <c r="M47" s="2779">
        <v>340</v>
      </c>
      <c r="N47" s="2779">
        <v>140</v>
      </c>
      <c r="O47" s="2833">
        <v>204</v>
      </c>
      <c r="P47" s="2779">
        <v>205</v>
      </c>
      <c r="Q47" s="2779">
        <v>919</v>
      </c>
      <c r="R47" s="2831">
        <v>217</v>
      </c>
      <c r="S47" s="2628"/>
      <c r="T47" s="2787"/>
      <c r="U47" s="2628"/>
      <c r="V47" s="2628"/>
      <c r="W47" s="2628"/>
      <c r="X47" s="2628"/>
      <c r="Y47" s="2628"/>
      <c r="Z47" s="2628"/>
      <c r="AA47" s="2628"/>
      <c r="AB47" s="2628"/>
      <c r="AC47" s="2628"/>
      <c r="AD47" s="2628"/>
      <c r="AE47" s="2628"/>
      <c r="AF47" s="2628"/>
    </row>
    <row r="48" spans="1:32" s="2826" customFormat="1" ht="17.25" customHeight="1" x14ac:dyDescent="0.25">
      <c r="A48" s="2827" t="s">
        <v>5530</v>
      </c>
      <c r="B48" s="2828"/>
      <c r="C48" s="2823">
        <f>C49+C53+C56</f>
        <v>1664</v>
      </c>
      <c r="D48" s="2823">
        <f t="shared" ref="D48:R48" si="4">D49+D53+D56</f>
        <v>3179</v>
      </c>
      <c r="E48" s="2823">
        <f t="shared" si="4"/>
        <v>5563</v>
      </c>
      <c r="F48" s="2823">
        <f t="shared" si="4"/>
        <v>2545</v>
      </c>
      <c r="G48" s="2823">
        <f t="shared" si="4"/>
        <v>5954</v>
      </c>
      <c r="H48" s="2823">
        <f t="shared" si="4"/>
        <v>5257</v>
      </c>
      <c r="I48" s="2823">
        <f t="shared" si="4"/>
        <v>9854</v>
      </c>
      <c r="J48" s="2823">
        <f t="shared" si="4"/>
        <v>6273</v>
      </c>
      <c r="K48" s="2823">
        <f t="shared" si="4"/>
        <v>6660</v>
      </c>
      <c r="L48" s="2823">
        <f t="shared" si="4"/>
        <v>5213</v>
      </c>
      <c r="M48" s="2823">
        <f t="shared" si="4"/>
        <v>8817</v>
      </c>
      <c r="N48" s="2823">
        <f t="shared" si="4"/>
        <v>6789</v>
      </c>
      <c r="O48" s="2824">
        <f t="shared" si="4"/>
        <v>7678</v>
      </c>
      <c r="P48" s="2823">
        <f t="shared" si="4"/>
        <v>9016</v>
      </c>
      <c r="Q48" s="2823">
        <f t="shared" si="4"/>
        <v>5610</v>
      </c>
      <c r="R48" s="2825">
        <f t="shared" si="4"/>
        <v>5692</v>
      </c>
      <c r="S48" s="2628"/>
      <c r="T48" s="2787"/>
      <c r="U48" s="2628"/>
      <c r="V48" s="2628"/>
      <c r="W48" s="2628"/>
      <c r="X48" s="2628"/>
      <c r="Y48" s="2628"/>
      <c r="Z48" s="2628"/>
      <c r="AA48" s="2628"/>
      <c r="AB48" s="2628"/>
      <c r="AC48" s="2628"/>
      <c r="AD48" s="2628"/>
      <c r="AE48" s="2628"/>
      <c r="AF48" s="2628"/>
    </row>
    <row r="49" spans="1:32" s="2826" customFormat="1" ht="17.25" customHeight="1" x14ac:dyDescent="0.25">
      <c r="A49" s="3606" t="s">
        <v>5531</v>
      </c>
      <c r="B49" s="3607"/>
      <c r="C49" s="2829">
        <f>C50+C51+C52</f>
        <v>296</v>
      </c>
      <c r="D49" s="2829">
        <f t="shared" ref="D49:R49" si="5">D50+D51+D52</f>
        <v>1124</v>
      </c>
      <c r="E49" s="2829">
        <f t="shared" si="5"/>
        <v>1929</v>
      </c>
      <c r="F49" s="2829">
        <f t="shared" si="5"/>
        <v>1056</v>
      </c>
      <c r="G49" s="2829">
        <f t="shared" si="5"/>
        <v>2027</v>
      </c>
      <c r="H49" s="2779">
        <f t="shared" si="5"/>
        <v>3570</v>
      </c>
      <c r="I49" s="2779">
        <f t="shared" si="5"/>
        <v>5802</v>
      </c>
      <c r="J49" s="2779">
        <f t="shared" si="5"/>
        <v>2455</v>
      </c>
      <c r="K49" s="2779">
        <f t="shared" si="5"/>
        <v>2269</v>
      </c>
      <c r="L49" s="2779">
        <f t="shared" si="5"/>
        <v>3160</v>
      </c>
      <c r="M49" s="2779">
        <f t="shared" si="5"/>
        <v>3294</v>
      </c>
      <c r="N49" s="2779">
        <f t="shared" si="5"/>
        <v>2766</v>
      </c>
      <c r="O49" s="2833">
        <f t="shared" si="5"/>
        <v>3532</v>
      </c>
      <c r="P49" s="2779">
        <f t="shared" si="5"/>
        <v>5616</v>
      </c>
      <c r="Q49" s="2779">
        <f t="shared" si="5"/>
        <v>2536</v>
      </c>
      <c r="R49" s="2834">
        <f t="shared" si="5"/>
        <v>2523</v>
      </c>
      <c r="S49" s="2628"/>
      <c r="T49" s="2787"/>
      <c r="U49" s="2628"/>
      <c r="V49" s="2628"/>
      <c r="W49" s="2628"/>
      <c r="X49" s="2628"/>
      <c r="Y49" s="2628"/>
      <c r="Z49" s="2628"/>
      <c r="AA49" s="2628"/>
      <c r="AB49" s="2628"/>
      <c r="AC49" s="2628"/>
      <c r="AD49" s="2628"/>
      <c r="AE49" s="2628"/>
      <c r="AF49" s="2628"/>
    </row>
    <row r="50" spans="1:32" s="2826" customFormat="1" ht="17.25" customHeight="1" x14ac:dyDescent="0.25">
      <c r="A50" s="3606" t="s">
        <v>5532</v>
      </c>
      <c r="B50" s="3607"/>
      <c r="C50" s="2829">
        <v>127</v>
      </c>
      <c r="D50" s="2829">
        <v>577</v>
      </c>
      <c r="E50" s="2829">
        <v>49</v>
      </c>
      <c r="F50" s="2829">
        <v>196</v>
      </c>
      <c r="G50" s="2829">
        <v>135</v>
      </c>
      <c r="H50" s="2829">
        <v>246</v>
      </c>
      <c r="I50" s="2829">
        <v>146</v>
      </c>
      <c r="J50" s="2829">
        <v>168</v>
      </c>
      <c r="K50" s="2829">
        <v>141</v>
      </c>
      <c r="L50" s="2829">
        <v>185</v>
      </c>
      <c r="M50" s="2829">
        <v>200</v>
      </c>
      <c r="N50" s="2829">
        <v>172</v>
      </c>
      <c r="O50" s="2829">
        <v>142</v>
      </c>
      <c r="P50" s="2829">
        <v>143</v>
      </c>
      <c r="Q50" s="2829">
        <v>46</v>
      </c>
      <c r="R50" s="2831">
        <v>1</v>
      </c>
      <c r="S50" s="2628"/>
      <c r="T50" s="2787"/>
      <c r="U50" s="2628"/>
      <c r="V50" s="2628"/>
      <c r="W50" s="2628"/>
      <c r="X50" s="2628"/>
      <c r="Y50" s="2628"/>
      <c r="Z50" s="2628"/>
      <c r="AA50" s="2628"/>
      <c r="AB50" s="2628"/>
      <c r="AC50" s="2628"/>
      <c r="AD50" s="2628"/>
      <c r="AE50" s="2628"/>
      <c r="AF50" s="2628"/>
    </row>
    <row r="51" spans="1:32" s="2826" customFormat="1" ht="17.25" customHeight="1" x14ac:dyDescent="0.25">
      <c r="A51" s="3606" t="s">
        <v>5533</v>
      </c>
      <c r="B51" s="3607"/>
      <c r="C51" s="2829">
        <v>38</v>
      </c>
      <c r="D51" s="2829">
        <v>498</v>
      </c>
      <c r="E51" s="2829">
        <v>1415</v>
      </c>
      <c r="F51" s="2829">
        <v>510</v>
      </c>
      <c r="G51" s="2829">
        <v>1468</v>
      </c>
      <c r="H51" s="2829">
        <v>3006</v>
      </c>
      <c r="I51" s="2829">
        <v>5343</v>
      </c>
      <c r="J51" s="2829">
        <v>1851</v>
      </c>
      <c r="K51" s="2829">
        <v>1530</v>
      </c>
      <c r="L51" s="2829">
        <v>1999</v>
      </c>
      <c r="M51" s="2829">
        <v>2453</v>
      </c>
      <c r="N51" s="2829">
        <v>2122</v>
      </c>
      <c r="O51" s="2829">
        <v>2562</v>
      </c>
      <c r="P51" s="2829">
        <v>4527</v>
      </c>
      <c r="Q51" s="2829">
        <v>2012</v>
      </c>
      <c r="R51" s="2831">
        <v>2236</v>
      </c>
      <c r="S51" s="2628"/>
      <c r="T51" s="2787"/>
      <c r="U51" s="2628"/>
      <c r="V51" s="2628"/>
      <c r="W51" s="2628"/>
      <c r="X51" s="2628"/>
      <c r="Y51" s="2628"/>
      <c r="Z51" s="2628"/>
      <c r="AA51" s="2628"/>
      <c r="AB51" s="2628"/>
      <c r="AC51" s="2628"/>
      <c r="AD51" s="2628"/>
      <c r="AE51" s="2628"/>
      <c r="AF51" s="2628"/>
    </row>
    <row r="52" spans="1:32" s="2826" customFormat="1" ht="17.25" customHeight="1" x14ac:dyDescent="0.25">
      <c r="A52" s="3606" t="s">
        <v>5534</v>
      </c>
      <c r="B52" s="3607"/>
      <c r="C52" s="2829">
        <v>131</v>
      </c>
      <c r="D52" s="2829">
        <v>49</v>
      </c>
      <c r="E52" s="2829">
        <v>465</v>
      </c>
      <c r="F52" s="2829">
        <v>350</v>
      </c>
      <c r="G52" s="2829">
        <v>424</v>
      </c>
      <c r="H52" s="2829">
        <v>318</v>
      </c>
      <c r="I52" s="2829">
        <v>313</v>
      </c>
      <c r="J52" s="2829">
        <v>436</v>
      </c>
      <c r="K52" s="2829">
        <v>598</v>
      </c>
      <c r="L52" s="2829">
        <v>976</v>
      </c>
      <c r="M52" s="2829">
        <v>641</v>
      </c>
      <c r="N52" s="2829">
        <v>472</v>
      </c>
      <c r="O52" s="2829">
        <v>828</v>
      </c>
      <c r="P52" s="2829">
        <v>946</v>
      </c>
      <c r="Q52" s="2829">
        <v>478</v>
      </c>
      <c r="R52" s="2831">
        <v>286</v>
      </c>
      <c r="S52" s="2628"/>
      <c r="T52" s="2787"/>
      <c r="U52" s="2628"/>
      <c r="V52" s="2628"/>
      <c r="W52" s="2628"/>
      <c r="X52" s="2628"/>
      <c r="Y52" s="2628"/>
      <c r="Z52" s="2628"/>
      <c r="AA52" s="2628"/>
      <c r="AB52" s="2628"/>
      <c r="AC52" s="2628"/>
      <c r="AD52" s="2628"/>
      <c r="AE52" s="2628"/>
      <c r="AF52" s="2628"/>
    </row>
    <row r="53" spans="1:32" s="2826" customFormat="1" ht="17.25" customHeight="1" x14ac:dyDescent="0.25">
      <c r="A53" s="3606" t="s">
        <v>5535</v>
      </c>
      <c r="B53" s="3607"/>
      <c r="C53" s="2829">
        <f>C54+C55</f>
        <v>45</v>
      </c>
      <c r="D53" s="2829">
        <f t="shared" ref="D53:R53" si="6">D54+D55</f>
        <v>25</v>
      </c>
      <c r="E53" s="2779">
        <f t="shared" si="6"/>
        <v>552</v>
      </c>
      <c r="F53" s="2779">
        <f t="shared" si="6"/>
        <v>121</v>
      </c>
      <c r="G53" s="2779">
        <f t="shared" si="6"/>
        <v>69</v>
      </c>
      <c r="H53" s="2779">
        <f t="shared" si="6"/>
        <v>189</v>
      </c>
      <c r="I53" s="2779">
        <f t="shared" si="6"/>
        <v>19</v>
      </c>
      <c r="J53" s="2779">
        <f t="shared" si="6"/>
        <v>97</v>
      </c>
      <c r="K53" s="2779">
        <f t="shared" si="6"/>
        <v>917</v>
      </c>
      <c r="L53" s="2779">
        <f t="shared" si="6"/>
        <v>108</v>
      </c>
      <c r="M53" s="2779">
        <f t="shared" si="6"/>
        <v>443</v>
      </c>
      <c r="N53" s="2779">
        <f t="shared" si="6"/>
        <v>511</v>
      </c>
      <c r="O53" s="2833">
        <f t="shared" si="6"/>
        <v>226</v>
      </c>
      <c r="P53" s="2779">
        <f t="shared" si="6"/>
        <v>276</v>
      </c>
      <c r="Q53" s="2779">
        <f t="shared" si="6"/>
        <v>545</v>
      </c>
      <c r="R53" s="2834">
        <f t="shared" si="6"/>
        <v>36</v>
      </c>
      <c r="S53" s="2628"/>
      <c r="T53" s="2787"/>
      <c r="U53" s="2628"/>
      <c r="V53" s="2628"/>
      <c r="W53" s="2628"/>
      <c r="X53" s="2628"/>
      <c r="Y53" s="2628"/>
      <c r="Z53" s="2628"/>
      <c r="AA53" s="2628"/>
      <c r="AB53" s="2628"/>
      <c r="AC53" s="2628"/>
      <c r="AD53" s="2628"/>
      <c r="AE53" s="2628"/>
      <c r="AF53" s="2628"/>
    </row>
    <row r="54" spans="1:32" s="2826" customFormat="1" ht="17.25" customHeight="1" x14ac:dyDescent="0.25">
      <c r="A54" s="3606" t="s">
        <v>5536</v>
      </c>
      <c r="B54" s="3607"/>
      <c r="C54" s="2780">
        <v>0</v>
      </c>
      <c r="D54" s="2780">
        <v>0</v>
      </c>
      <c r="E54" s="2780">
        <v>447</v>
      </c>
      <c r="F54" s="2780">
        <v>3</v>
      </c>
      <c r="G54" s="2780">
        <v>0</v>
      </c>
      <c r="H54" s="2780">
        <v>176</v>
      </c>
      <c r="I54" s="2780">
        <v>0</v>
      </c>
      <c r="J54" s="2780">
        <v>1</v>
      </c>
      <c r="K54" s="2780">
        <v>12</v>
      </c>
      <c r="L54" s="2780">
        <v>0</v>
      </c>
      <c r="M54" s="2780">
        <v>1</v>
      </c>
      <c r="N54" s="2780">
        <v>0</v>
      </c>
      <c r="O54" s="2780">
        <v>0</v>
      </c>
      <c r="P54" s="2780">
        <v>0</v>
      </c>
      <c r="Q54" s="2780">
        <v>2</v>
      </c>
      <c r="R54" s="2831">
        <v>2</v>
      </c>
      <c r="S54" s="2628"/>
      <c r="T54" s="2787"/>
      <c r="U54" s="2628"/>
      <c r="V54" s="2628"/>
      <c r="W54" s="2628"/>
      <c r="X54" s="2628"/>
      <c r="Y54" s="2628"/>
      <c r="Z54" s="2628"/>
      <c r="AA54" s="2628"/>
      <c r="AB54" s="2628"/>
      <c r="AC54" s="2628"/>
      <c r="AD54" s="2628"/>
      <c r="AE54" s="2628"/>
      <c r="AF54" s="2628"/>
    </row>
    <row r="55" spans="1:32" s="2826" customFormat="1" ht="17.25" customHeight="1" x14ac:dyDescent="0.25">
      <c r="A55" s="3606" t="s">
        <v>5537</v>
      </c>
      <c r="B55" s="3607"/>
      <c r="C55" s="2829">
        <v>45</v>
      </c>
      <c r="D55" s="2829">
        <v>25</v>
      </c>
      <c r="E55" s="2829">
        <v>105</v>
      </c>
      <c r="F55" s="2829">
        <v>118</v>
      </c>
      <c r="G55" s="2829">
        <v>69</v>
      </c>
      <c r="H55" s="2829">
        <v>13</v>
      </c>
      <c r="I55" s="2829">
        <v>19</v>
      </c>
      <c r="J55" s="2829">
        <v>96</v>
      </c>
      <c r="K55" s="2829">
        <v>905</v>
      </c>
      <c r="L55" s="2829">
        <v>108</v>
      </c>
      <c r="M55" s="2829">
        <v>442</v>
      </c>
      <c r="N55" s="2829">
        <v>511</v>
      </c>
      <c r="O55" s="2829">
        <v>226</v>
      </c>
      <c r="P55" s="2829">
        <v>276</v>
      </c>
      <c r="Q55" s="2829">
        <v>543</v>
      </c>
      <c r="R55" s="2831">
        <v>34</v>
      </c>
      <c r="S55" s="2628"/>
      <c r="T55" s="2787"/>
      <c r="U55" s="2628"/>
      <c r="V55" s="2628"/>
      <c r="W55" s="2628"/>
      <c r="X55" s="2628"/>
      <c r="Y55" s="2628"/>
      <c r="Z55" s="2628"/>
      <c r="AA55" s="2628"/>
      <c r="AB55" s="2628"/>
      <c r="AC55" s="2628"/>
      <c r="AD55" s="2628"/>
      <c r="AE55" s="2628"/>
      <c r="AF55" s="2628"/>
    </row>
    <row r="56" spans="1:32" s="2826" customFormat="1" ht="17.25" customHeight="1" x14ac:dyDescent="0.25">
      <c r="A56" s="3606" t="s">
        <v>5538</v>
      </c>
      <c r="B56" s="3607"/>
      <c r="C56" s="2829">
        <f>C57+C66</f>
        <v>1323</v>
      </c>
      <c r="D56" s="2829">
        <f t="shared" ref="D56:R56" si="7">D57+D66</f>
        <v>2030</v>
      </c>
      <c r="E56" s="2779">
        <f t="shared" si="7"/>
        <v>3082</v>
      </c>
      <c r="F56" s="2779">
        <f t="shared" si="7"/>
        <v>1368</v>
      </c>
      <c r="G56" s="2779">
        <f t="shared" si="7"/>
        <v>3858</v>
      </c>
      <c r="H56" s="2779">
        <f t="shared" si="7"/>
        <v>1498</v>
      </c>
      <c r="I56" s="2779">
        <f t="shared" si="7"/>
        <v>4033</v>
      </c>
      <c r="J56" s="2779">
        <f t="shared" si="7"/>
        <v>3721</v>
      </c>
      <c r="K56" s="2779">
        <f t="shared" si="7"/>
        <v>3474</v>
      </c>
      <c r="L56" s="2779">
        <f t="shared" si="7"/>
        <v>1945</v>
      </c>
      <c r="M56" s="2779">
        <f t="shared" si="7"/>
        <v>5080</v>
      </c>
      <c r="N56" s="2779">
        <f t="shared" si="7"/>
        <v>3512</v>
      </c>
      <c r="O56" s="2833">
        <f t="shared" si="7"/>
        <v>3920</v>
      </c>
      <c r="P56" s="2779">
        <f t="shared" si="7"/>
        <v>3124</v>
      </c>
      <c r="Q56" s="2779">
        <f t="shared" si="7"/>
        <v>2529</v>
      </c>
      <c r="R56" s="2834">
        <f t="shared" si="7"/>
        <v>3133</v>
      </c>
      <c r="S56" s="2628"/>
      <c r="T56" s="2787"/>
      <c r="U56" s="2628"/>
      <c r="V56" s="2628"/>
      <c r="W56" s="2628"/>
      <c r="X56" s="2628"/>
      <c r="Y56" s="2628"/>
      <c r="Z56" s="2628"/>
      <c r="AA56" s="2628"/>
      <c r="AB56" s="2628"/>
      <c r="AC56" s="2628"/>
      <c r="AD56" s="2628"/>
      <c r="AE56" s="2628"/>
      <c r="AF56" s="2628"/>
    </row>
    <row r="57" spans="1:32" s="2836" customFormat="1" ht="17.25" customHeight="1" x14ac:dyDescent="0.25">
      <c r="A57" s="3606" t="s">
        <v>5539</v>
      </c>
      <c r="B57" s="3607"/>
      <c r="C57" s="2829">
        <f t="shared" ref="C57:R57" si="8">C58+C60</f>
        <v>1301</v>
      </c>
      <c r="D57" s="2829">
        <f t="shared" si="8"/>
        <v>1954</v>
      </c>
      <c r="E57" s="2829">
        <f t="shared" si="8"/>
        <v>3064</v>
      </c>
      <c r="F57" s="2829">
        <f t="shared" si="8"/>
        <v>1366</v>
      </c>
      <c r="G57" s="2829">
        <f t="shared" si="8"/>
        <v>3855</v>
      </c>
      <c r="H57" s="2829">
        <f t="shared" si="8"/>
        <v>1347</v>
      </c>
      <c r="I57" s="2829">
        <f t="shared" si="8"/>
        <v>4030</v>
      </c>
      <c r="J57" s="2829">
        <f t="shared" si="8"/>
        <v>3586</v>
      </c>
      <c r="K57" s="2829">
        <f t="shared" si="8"/>
        <v>3455</v>
      </c>
      <c r="L57" s="2829">
        <f t="shared" si="8"/>
        <v>1915</v>
      </c>
      <c r="M57" s="2829">
        <f t="shared" si="8"/>
        <v>5009</v>
      </c>
      <c r="N57" s="2829">
        <f t="shared" si="8"/>
        <v>3486</v>
      </c>
      <c r="O57" s="2830">
        <f t="shared" si="8"/>
        <v>3876</v>
      </c>
      <c r="P57" s="2829">
        <f t="shared" si="8"/>
        <v>2923</v>
      </c>
      <c r="Q57" s="2829">
        <f t="shared" si="8"/>
        <v>2519</v>
      </c>
      <c r="R57" s="2831">
        <f t="shared" si="8"/>
        <v>3122</v>
      </c>
      <c r="S57" s="2835"/>
      <c r="T57" s="2787"/>
      <c r="U57" s="2835"/>
      <c r="V57" s="2835"/>
      <c r="W57" s="2835"/>
      <c r="X57" s="2835"/>
      <c r="Y57" s="2835"/>
      <c r="Z57" s="2835"/>
      <c r="AA57" s="2835"/>
      <c r="AB57" s="2835"/>
      <c r="AC57" s="2835"/>
      <c r="AD57" s="2835"/>
      <c r="AE57" s="2835"/>
      <c r="AF57" s="2835"/>
    </row>
    <row r="58" spans="1:32" s="2826" customFormat="1" ht="17.25" customHeight="1" x14ac:dyDescent="0.25">
      <c r="A58" s="3606" t="s">
        <v>5540</v>
      </c>
      <c r="B58" s="3607"/>
      <c r="C58" s="2829">
        <v>996</v>
      </c>
      <c r="D58" s="2829">
        <v>1285</v>
      </c>
      <c r="E58" s="2779">
        <v>937</v>
      </c>
      <c r="F58" s="2779">
        <v>392</v>
      </c>
      <c r="G58" s="2779">
        <v>338</v>
      </c>
      <c r="H58" s="2779">
        <v>393</v>
      </c>
      <c r="I58" s="2779">
        <v>361</v>
      </c>
      <c r="J58" s="2779">
        <v>555</v>
      </c>
      <c r="K58" s="2779">
        <v>636</v>
      </c>
      <c r="L58" s="2779">
        <v>296</v>
      </c>
      <c r="M58" s="2779">
        <v>1478</v>
      </c>
      <c r="N58" s="2779">
        <v>853</v>
      </c>
      <c r="O58" s="2833">
        <v>781</v>
      </c>
      <c r="P58" s="2779">
        <v>743</v>
      </c>
      <c r="Q58" s="2779">
        <v>325</v>
      </c>
      <c r="R58" s="2831">
        <v>2028</v>
      </c>
      <c r="S58" s="2628"/>
      <c r="T58" s="2787"/>
      <c r="U58" s="2628"/>
      <c r="V58" s="2628"/>
      <c r="W58" s="2628"/>
      <c r="X58" s="2628"/>
      <c r="Y58" s="2628"/>
      <c r="Z58" s="2628"/>
      <c r="AA58" s="2628"/>
      <c r="AB58" s="2628"/>
      <c r="AC58" s="2628"/>
      <c r="AD58" s="2628"/>
      <c r="AE58" s="2628"/>
      <c r="AF58" s="2628"/>
    </row>
    <row r="59" spans="1:32" s="2836" customFormat="1" ht="17.25" customHeight="1" x14ac:dyDescent="0.25">
      <c r="A59" s="3606" t="s">
        <v>5541</v>
      </c>
      <c r="B59" s="3607"/>
      <c r="C59" s="2829">
        <v>114</v>
      </c>
      <c r="D59" s="2829">
        <v>1285</v>
      </c>
      <c r="E59" s="2779">
        <v>847</v>
      </c>
      <c r="F59" s="2779">
        <v>382</v>
      </c>
      <c r="G59" s="2779">
        <v>338</v>
      </c>
      <c r="H59" s="2779">
        <v>393</v>
      </c>
      <c r="I59" s="2779">
        <v>336</v>
      </c>
      <c r="J59" s="2779">
        <v>488</v>
      </c>
      <c r="K59" s="2779">
        <v>617</v>
      </c>
      <c r="L59" s="2779">
        <v>159</v>
      </c>
      <c r="M59" s="2779">
        <v>1140</v>
      </c>
      <c r="N59" s="2779">
        <v>808</v>
      </c>
      <c r="O59" s="2830">
        <v>703</v>
      </c>
      <c r="P59" s="2829">
        <v>649</v>
      </c>
      <c r="Q59" s="2829">
        <v>286</v>
      </c>
      <c r="R59" s="2831">
        <v>1996</v>
      </c>
      <c r="S59" s="2835"/>
      <c r="T59" s="2787"/>
      <c r="U59" s="2835"/>
      <c r="V59" s="2835"/>
      <c r="W59" s="2835"/>
      <c r="X59" s="2835"/>
      <c r="Y59" s="2835"/>
      <c r="Z59" s="2835"/>
      <c r="AA59" s="2835"/>
      <c r="AB59" s="2835"/>
      <c r="AC59" s="2835"/>
      <c r="AD59" s="2835"/>
      <c r="AE59" s="2835"/>
      <c r="AF59" s="2835"/>
    </row>
    <row r="60" spans="1:32" s="2826" customFormat="1" ht="17.25" customHeight="1" x14ac:dyDescent="0.25">
      <c r="A60" s="3606" t="s">
        <v>5542</v>
      </c>
      <c r="B60" s="3607"/>
      <c r="C60" s="2829">
        <f t="shared" ref="C60:R60" si="9">C61+C63</f>
        <v>305</v>
      </c>
      <c r="D60" s="2829">
        <f t="shared" si="9"/>
        <v>669</v>
      </c>
      <c r="E60" s="2829">
        <f t="shared" si="9"/>
        <v>2127</v>
      </c>
      <c r="F60" s="2829">
        <f t="shared" si="9"/>
        <v>974</v>
      </c>
      <c r="G60" s="2829">
        <f t="shared" si="9"/>
        <v>3517</v>
      </c>
      <c r="H60" s="2829">
        <f t="shared" si="9"/>
        <v>954</v>
      </c>
      <c r="I60" s="2829">
        <f t="shared" si="9"/>
        <v>3669</v>
      </c>
      <c r="J60" s="2829">
        <f t="shared" si="9"/>
        <v>3031</v>
      </c>
      <c r="K60" s="2829">
        <f t="shared" si="9"/>
        <v>2819</v>
      </c>
      <c r="L60" s="2829">
        <f t="shared" si="9"/>
        <v>1619</v>
      </c>
      <c r="M60" s="2829">
        <f t="shared" si="9"/>
        <v>3531</v>
      </c>
      <c r="N60" s="2829">
        <f t="shared" si="9"/>
        <v>2633</v>
      </c>
      <c r="O60" s="2830">
        <f t="shared" si="9"/>
        <v>3095</v>
      </c>
      <c r="P60" s="2829">
        <f t="shared" si="9"/>
        <v>2180</v>
      </c>
      <c r="Q60" s="2829">
        <f t="shared" si="9"/>
        <v>2194</v>
      </c>
      <c r="R60" s="2831">
        <f t="shared" si="9"/>
        <v>1094</v>
      </c>
      <c r="S60" s="2628"/>
      <c r="T60" s="2787"/>
      <c r="U60" s="2628"/>
      <c r="V60" s="2628"/>
      <c r="W60" s="2628"/>
      <c r="X60" s="2628"/>
      <c r="Y60" s="2628"/>
      <c r="Z60" s="2628"/>
      <c r="AA60" s="2628"/>
      <c r="AB60" s="2628"/>
      <c r="AC60" s="2628"/>
      <c r="AD60" s="2628"/>
      <c r="AE60" s="2628"/>
      <c r="AF60" s="2628"/>
    </row>
    <row r="61" spans="1:32" s="2826" customFormat="1" ht="17.25" customHeight="1" x14ac:dyDescent="0.25">
      <c r="A61" s="3606" t="s">
        <v>5543</v>
      </c>
      <c r="B61" s="3607"/>
      <c r="C61" s="2829">
        <v>210</v>
      </c>
      <c r="D61" s="2829">
        <v>610</v>
      </c>
      <c r="E61" s="2781">
        <v>1921</v>
      </c>
      <c r="F61" s="2781">
        <v>320</v>
      </c>
      <c r="G61" s="2781">
        <v>2887</v>
      </c>
      <c r="H61" s="2779">
        <v>518</v>
      </c>
      <c r="I61" s="2779">
        <v>728</v>
      </c>
      <c r="J61" s="2779">
        <v>363</v>
      </c>
      <c r="K61" s="2779">
        <v>448</v>
      </c>
      <c r="L61" s="2779">
        <v>386</v>
      </c>
      <c r="M61" s="2779">
        <v>533</v>
      </c>
      <c r="N61" s="2779">
        <v>468</v>
      </c>
      <c r="O61" s="2782">
        <v>545</v>
      </c>
      <c r="P61" s="2780">
        <v>912</v>
      </c>
      <c r="Q61" s="2780">
        <v>948</v>
      </c>
      <c r="R61" s="2831">
        <v>233</v>
      </c>
      <c r="S61" s="2628"/>
      <c r="T61" s="2787"/>
      <c r="U61" s="2628"/>
      <c r="V61" s="2628"/>
      <c r="W61" s="2628"/>
      <c r="X61" s="2628"/>
      <c r="Y61" s="2628"/>
      <c r="Z61" s="2628"/>
      <c r="AA61" s="2628"/>
      <c r="AB61" s="2628"/>
      <c r="AC61" s="2628"/>
      <c r="AD61" s="2628"/>
      <c r="AE61" s="2628"/>
      <c r="AF61" s="2628"/>
    </row>
    <row r="62" spans="1:32" s="2826" customFormat="1" ht="17.25" customHeight="1" x14ac:dyDescent="0.25">
      <c r="A62" s="2837"/>
      <c r="B62" s="2838" t="s">
        <v>5544</v>
      </c>
      <c r="C62" s="2829">
        <v>160</v>
      </c>
      <c r="D62" s="2829">
        <v>610</v>
      </c>
      <c r="E62" s="2779">
        <v>1921</v>
      </c>
      <c r="F62" s="2779">
        <v>320</v>
      </c>
      <c r="G62" s="2779">
        <v>2887</v>
      </c>
      <c r="H62" s="2779">
        <v>510</v>
      </c>
      <c r="I62" s="2779">
        <v>691</v>
      </c>
      <c r="J62" s="2779">
        <v>353</v>
      </c>
      <c r="K62" s="2779">
        <v>421</v>
      </c>
      <c r="L62" s="2779">
        <v>377</v>
      </c>
      <c r="M62" s="2779">
        <v>526</v>
      </c>
      <c r="N62" s="2779">
        <v>442</v>
      </c>
      <c r="O62" s="2782">
        <v>545</v>
      </c>
      <c r="P62" s="2780">
        <v>794</v>
      </c>
      <c r="Q62" s="2780">
        <v>830</v>
      </c>
      <c r="R62" s="2831">
        <v>233</v>
      </c>
      <c r="S62" s="2628"/>
      <c r="T62" s="2787"/>
      <c r="U62" s="2628"/>
      <c r="V62" s="2628"/>
      <c r="W62" s="2628"/>
      <c r="X62" s="2628"/>
      <c r="Y62" s="2628"/>
      <c r="Z62" s="2628"/>
      <c r="AA62" s="2628"/>
      <c r="AB62" s="2628"/>
      <c r="AC62" s="2628"/>
      <c r="AD62" s="2628"/>
      <c r="AE62" s="2628"/>
      <c r="AF62" s="2628"/>
    </row>
    <row r="63" spans="1:32" s="2826" customFormat="1" ht="17.25" customHeight="1" x14ac:dyDescent="0.25">
      <c r="A63" s="3606" t="s">
        <v>5545</v>
      </c>
      <c r="B63" s="3607"/>
      <c r="C63" s="2829">
        <v>95</v>
      </c>
      <c r="D63" s="2829">
        <v>59</v>
      </c>
      <c r="E63" s="2779">
        <v>206</v>
      </c>
      <c r="F63" s="2779">
        <v>654</v>
      </c>
      <c r="G63" s="2779">
        <v>630</v>
      </c>
      <c r="H63" s="2779">
        <v>436</v>
      </c>
      <c r="I63" s="2779">
        <v>2941</v>
      </c>
      <c r="J63" s="2779">
        <v>2668</v>
      </c>
      <c r="K63" s="2779">
        <v>2371</v>
      </c>
      <c r="L63" s="2779">
        <v>1233</v>
      </c>
      <c r="M63" s="2779">
        <v>2998</v>
      </c>
      <c r="N63" s="2779">
        <v>2165</v>
      </c>
      <c r="O63" s="2833">
        <v>2550</v>
      </c>
      <c r="P63" s="2779">
        <v>1268</v>
      </c>
      <c r="Q63" s="2779">
        <v>1246</v>
      </c>
      <c r="R63" s="2834">
        <v>861</v>
      </c>
      <c r="S63" s="2628"/>
      <c r="T63" s="2787"/>
      <c r="U63" s="2628"/>
      <c r="V63" s="2628"/>
      <c r="W63" s="2628"/>
      <c r="X63" s="2628"/>
      <c r="Y63" s="2628"/>
      <c r="Z63" s="2628"/>
      <c r="AA63" s="2628"/>
      <c r="AB63" s="2628"/>
      <c r="AC63" s="2628"/>
      <c r="AD63" s="2628"/>
      <c r="AE63" s="2628"/>
      <c r="AF63" s="2628"/>
    </row>
    <row r="64" spans="1:32" s="2826" customFormat="1" ht="17.25" customHeight="1" x14ac:dyDescent="0.25">
      <c r="A64" s="2839"/>
      <c r="B64" s="2838" t="s">
        <v>5546</v>
      </c>
      <c r="C64" s="2829">
        <v>36</v>
      </c>
      <c r="D64" s="2829">
        <v>18</v>
      </c>
      <c r="E64" s="2829">
        <v>86</v>
      </c>
      <c r="F64" s="2829">
        <v>348</v>
      </c>
      <c r="G64" s="2829">
        <v>304</v>
      </c>
      <c r="H64" s="2829">
        <v>257</v>
      </c>
      <c r="I64" s="2829">
        <v>2634</v>
      </c>
      <c r="J64" s="2829">
        <v>1981</v>
      </c>
      <c r="K64" s="2829">
        <v>1576</v>
      </c>
      <c r="L64" s="2829">
        <v>954</v>
      </c>
      <c r="M64" s="2829">
        <v>2626</v>
      </c>
      <c r="N64" s="2829">
        <v>1486</v>
      </c>
      <c r="O64" s="2833">
        <v>2405</v>
      </c>
      <c r="P64" s="2779">
        <v>1051</v>
      </c>
      <c r="Q64" s="2779">
        <v>1108</v>
      </c>
      <c r="R64" s="2834">
        <v>312</v>
      </c>
      <c r="S64" s="2628"/>
      <c r="T64" s="2787"/>
      <c r="U64" s="2628"/>
      <c r="V64" s="2628"/>
      <c r="W64" s="2628"/>
      <c r="X64" s="2628"/>
      <c r="Y64" s="2628"/>
      <c r="Z64" s="2628"/>
      <c r="AA64" s="2628"/>
      <c r="AB64" s="2628"/>
      <c r="AC64" s="2628"/>
      <c r="AD64" s="2628"/>
      <c r="AE64" s="2628"/>
      <c r="AF64" s="2628"/>
    </row>
    <row r="65" spans="1:32" s="2826" customFormat="1" ht="17.25" customHeight="1" x14ac:dyDescent="0.25">
      <c r="A65" s="2839"/>
      <c r="B65" s="2838" t="s">
        <v>5547</v>
      </c>
      <c r="C65" s="2829">
        <f>C63-C64</f>
        <v>59</v>
      </c>
      <c r="D65" s="2829">
        <f t="shared" ref="D65:Q65" si="10">D63-D64</f>
        <v>41</v>
      </c>
      <c r="E65" s="2781">
        <f t="shared" si="10"/>
        <v>120</v>
      </c>
      <c r="F65" s="2781">
        <f t="shared" si="10"/>
        <v>306</v>
      </c>
      <c r="G65" s="2781">
        <f t="shared" si="10"/>
        <v>326</v>
      </c>
      <c r="H65" s="2829">
        <f t="shared" si="10"/>
        <v>179</v>
      </c>
      <c r="I65" s="2829">
        <f t="shared" si="10"/>
        <v>307</v>
      </c>
      <c r="J65" s="2829">
        <f t="shared" si="10"/>
        <v>687</v>
      </c>
      <c r="K65" s="2829">
        <f t="shared" si="10"/>
        <v>795</v>
      </c>
      <c r="L65" s="2829">
        <f t="shared" si="10"/>
        <v>279</v>
      </c>
      <c r="M65" s="2829">
        <f t="shared" si="10"/>
        <v>372</v>
      </c>
      <c r="N65" s="2829">
        <f t="shared" si="10"/>
        <v>679</v>
      </c>
      <c r="O65" s="2833">
        <f t="shared" si="10"/>
        <v>145</v>
      </c>
      <c r="P65" s="2779">
        <f t="shared" si="10"/>
        <v>217</v>
      </c>
      <c r="Q65" s="2779">
        <f t="shared" si="10"/>
        <v>138</v>
      </c>
      <c r="R65" s="2834">
        <v>549</v>
      </c>
      <c r="S65" s="2628"/>
      <c r="T65" s="2787"/>
      <c r="U65" s="2628"/>
      <c r="V65" s="2628"/>
      <c r="W65" s="2628"/>
      <c r="X65" s="2628"/>
      <c r="Y65" s="2628"/>
      <c r="Z65" s="2628"/>
      <c r="AA65" s="2628"/>
      <c r="AB65" s="2628"/>
      <c r="AC65" s="2628"/>
      <c r="AD65" s="2628"/>
      <c r="AE65" s="2628"/>
      <c r="AF65" s="2628"/>
    </row>
    <row r="66" spans="1:32" s="2826" customFormat="1" ht="17.25" customHeight="1" x14ac:dyDescent="0.25">
      <c r="A66" s="3606" t="s">
        <v>5548</v>
      </c>
      <c r="B66" s="3607"/>
      <c r="C66" s="2829">
        <v>22</v>
      </c>
      <c r="D66" s="2829">
        <v>76</v>
      </c>
      <c r="E66" s="2781">
        <v>18</v>
      </c>
      <c r="F66" s="2781">
        <v>2</v>
      </c>
      <c r="G66" s="2781">
        <v>3</v>
      </c>
      <c r="H66" s="2829">
        <v>151</v>
      </c>
      <c r="I66" s="2829">
        <v>3</v>
      </c>
      <c r="J66" s="2829">
        <v>135</v>
      </c>
      <c r="K66" s="2829">
        <v>19</v>
      </c>
      <c r="L66" s="2829">
        <v>30</v>
      </c>
      <c r="M66" s="2829">
        <v>71</v>
      </c>
      <c r="N66" s="2779">
        <v>26</v>
      </c>
      <c r="O66" s="2840">
        <v>44</v>
      </c>
      <c r="P66" s="2841">
        <v>201</v>
      </c>
      <c r="Q66" s="2780">
        <v>10</v>
      </c>
      <c r="R66" s="2785">
        <v>11</v>
      </c>
      <c r="S66" s="2628"/>
      <c r="T66" s="2787"/>
      <c r="U66" s="2628"/>
      <c r="V66" s="2628"/>
      <c r="W66" s="2628"/>
      <c r="X66" s="2628"/>
      <c r="Y66" s="2628"/>
      <c r="Z66" s="2628"/>
      <c r="AA66" s="2628"/>
      <c r="AB66" s="2628"/>
      <c r="AC66" s="2628"/>
      <c r="AD66" s="2628"/>
      <c r="AE66" s="2628"/>
      <c r="AF66" s="2628"/>
    </row>
    <row r="67" spans="1:32" s="2847" customFormat="1" ht="17.25" customHeight="1" thickBot="1" x14ac:dyDescent="0.3">
      <c r="A67" s="3618" t="s">
        <v>5549</v>
      </c>
      <c r="B67" s="3619"/>
      <c r="C67" s="2842">
        <v>31</v>
      </c>
      <c r="D67" s="2842">
        <v>2</v>
      </c>
      <c r="E67" s="2843">
        <v>0</v>
      </c>
      <c r="F67" s="2843">
        <v>0</v>
      </c>
      <c r="G67" s="2843">
        <v>0</v>
      </c>
      <c r="H67" s="2844">
        <v>0</v>
      </c>
      <c r="I67" s="2842">
        <v>26</v>
      </c>
      <c r="J67" s="2842">
        <v>63</v>
      </c>
      <c r="K67" s="2844">
        <v>0</v>
      </c>
      <c r="L67" s="2842">
        <v>3</v>
      </c>
      <c r="M67" s="2842">
        <v>4</v>
      </c>
      <c r="N67" s="2844">
        <v>0</v>
      </c>
      <c r="O67" s="2845">
        <v>0</v>
      </c>
      <c r="P67" s="2842">
        <v>62</v>
      </c>
      <c r="Q67" s="2844">
        <v>0</v>
      </c>
      <c r="R67" s="2846">
        <v>3535.2</v>
      </c>
      <c r="T67" s="2787"/>
    </row>
    <row r="68" spans="1:32" s="2813" customFormat="1" ht="18.95" customHeight="1" thickTop="1" x14ac:dyDescent="0.25">
      <c r="A68" s="3620" t="s">
        <v>5550</v>
      </c>
      <c r="B68" s="3620"/>
      <c r="C68" s="3620"/>
      <c r="D68" s="3620"/>
      <c r="E68" s="3620"/>
      <c r="F68" s="3620"/>
      <c r="G68" s="3620"/>
      <c r="H68" s="3620"/>
      <c r="I68" s="3620"/>
      <c r="J68" s="3620"/>
      <c r="K68" s="3620"/>
      <c r="L68" s="3620"/>
      <c r="M68" s="3620"/>
      <c r="N68" s="3620"/>
      <c r="O68" s="3620"/>
      <c r="P68" s="3620"/>
      <c r="Q68" s="3620"/>
      <c r="R68" s="3620"/>
    </row>
    <row r="69" spans="1:32" s="2813" customFormat="1" ht="18.95" customHeight="1" x14ac:dyDescent="0.25">
      <c r="A69" s="3613" t="s">
        <v>5510</v>
      </c>
      <c r="B69" s="3613"/>
      <c r="C69" s="3613"/>
      <c r="D69" s="3613"/>
      <c r="E69" s="3613"/>
      <c r="F69" s="3613"/>
      <c r="G69" s="3613"/>
      <c r="H69" s="3613"/>
      <c r="I69" s="3613"/>
      <c r="J69" s="3613"/>
      <c r="K69" s="3613"/>
      <c r="L69" s="3613"/>
      <c r="M69" s="3613"/>
      <c r="N69" s="3613"/>
      <c r="O69" s="3613"/>
      <c r="P69" s="3613"/>
      <c r="Q69" s="3613"/>
    </row>
    <row r="70" spans="1:32" s="2813" customFormat="1" ht="18.95" customHeight="1" x14ac:dyDescent="0.25">
      <c r="A70" s="3614" t="s">
        <v>5511</v>
      </c>
      <c r="B70" s="3614"/>
      <c r="C70" s="3614"/>
      <c r="D70" s="3614"/>
      <c r="E70" s="3614"/>
      <c r="F70" s="3614"/>
      <c r="G70" s="3614"/>
      <c r="H70" s="3614"/>
      <c r="I70" s="3614"/>
      <c r="J70" s="3614"/>
      <c r="K70" s="3614"/>
      <c r="L70" s="3614"/>
      <c r="M70" s="3614"/>
      <c r="N70" s="3614"/>
      <c r="O70" s="3614"/>
      <c r="P70" s="3614"/>
      <c r="Q70" s="3614"/>
    </row>
    <row r="71" spans="1:32" s="2813" customFormat="1" ht="18.95" customHeight="1" x14ac:dyDescent="0.25">
      <c r="A71" s="3613" t="s">
        <v>5551</v>
      </c>
      <c r="B71" s="3613"/>
      <c r="C71" s="3613"/>
      <c r="D71" s="3613"/>
      <c r="E71" s="3613"/>
      <c r="F71" s="3613"/>
      <c r="G71" s="3613"/>
      <c r="H71" s="3613"/>
      <c r="I71" s="3613"/>
      <c r="J71" s="3613"/>
      <c r="K71" s="3613"/>
      <c r="L71" s="3613"/>
      <c r="M71" s="3613"/>
      <c r="N71" s="3613"/>
      <c r="O71" s="3613"/>
      <c r="P71" s="3613"/>
      <c r="Q71" s="3613"/>
      <c r="R71" s="3613"/>
    </row>
    <row r="72" spans="1:32" s="2813" customFormat="1" ht="18.95" customHeight="1" x14ac:dyDescent="0.25">
      <c r="A72" s="3613" t="s">
        <v>5552</v>
      </c>
      <c r="B72" s="3613"/>
      <c r="C72" s="3613"/>
      <c r="D72" s="3613"/>
      <c r="E72" s="3613"/>
      <c r="F72" s="3613"/>
      <c r="G72" s="3613"/>
      <c r="H72" s="3613"/>
      <c r="I72" s="3613"/>
      <c r="J72" s="3613"/>
      <c r="K72" s="3613"/>
      <c r="L72" s="3613"/>
      <c r="M72" s="3613"/>
      <c r="N72" s="3613"/>
      <c r="O72" s="3613"/>
      <c r="P72" s="3613"/>
      <c r="Q72" s="3613"/>
      <c r="R72" s="3613"/>
    </row>
    <row r="73" spans="1:32" s="2813" customFormat="1" ht="18.95" customHeight="1" x14ac:dyDescent="0.25">
      <c r="A73" s="2848" t="s">
        <v>5553</v>
      </c>
      <c r="B73" s="2814"/>
      <c r="C73" s="2814"/>
      <c r="D73" s="2814"/>
      <c r="E73" s="2814"/>
      <c r="F73" s="2814"/>
      <c r="G73" s="2814"/>
      <c r="H73" s="2814"/>
      <c r="I73" s="2814"/>
      <c r="J73" s="2814"/>
      <c r="K73" s="2814"/>
      <c r="L73" s="2814"/>
      <c r="M73" s="2814"/>
      <c r="N73" s="2814"/>
      <c r="O73" s="2814"/>
      <c r="P73" s="2814"/>
      <c r="Q73" s="2814"/>
      <c r="R73" s="2814"/>
    </row>
    <row r="74" spans="1:32" s="2813" customFormat="1" ht="18.95" customHeight="1" x14ac:dyDescent="0.25">
      <c r="A74" s="3617" t="s">
        <v>396</v>
      </c>
      <c r="B74" s="3617"/>
      <c r="C74" s="3617"/>
      <c r="D74" s="3617"/>
      <c r="E74" s="3617"/>
      <c r="F74" s="3617"/>
      <c r="G74" s="3617"/>
      <c r="H74" s="3617"/>
      <c r="I74" s="3617"/>
      <c r="J74" s="3617"/>
      <c r="K74" s="3617"/>
      <c r="L74" s="3617"/>
      <c r="M74" s="3617"/>
      <c r="N74" s="3617"/>
      <c r="O74" s="3617"/>
      <c r="P74" s="3617"/>
      <c r="Q74" s="3617"/>
    </row>
    <row r="75" spans="1:32" s="2849" customFormat="1" ht="18.95" customHeight="1" x14ac:dyDescent="0.25">
      <c r="A75" s="3617" t="s">
        <v>369</v>
      </c>
      <c r="B75" s="3617"/>
      <c r="C75" s="3617"/>
      <c r="D75" s="3617"/>
      <c r="E75" s="3617"/>
      <c r="F75" s="3617"/>
      <c r="G75" s="3617"/>
      <c r="H75" s="3617"/>
      <c r="I75" s="3617"/>
      <c r="J75" s="3617"/>
      <c r="K75" s="3617"/>
      <c r="L75" s="3617"/>
      <c r="M75" s="3617"/>
      <c r="N75" s="3617"/>
      <c r="O75" s="3617"/>
      <c r="P75" s="3617"/>
      <c r="Q75" s="3617"/>
    </row>
    <row r="76" spans="1:32" s="2626" customFormat="1" ht="14.25" x14ac:dyDescent="0.25">
      <c r="E76" s="2850"/>
      <c r="F76" s="2850"/>
    </row>
    <row r="77" spans="1:32" x14ac:dyDescent="0.25">
      <c r="E77" s="2851"/>
      <c r="F77" s="2851"/>
    </row>
    <row r="78" spans="1:32" x14ac:dyDescent="0.25">
      <c r="C78" s="2787"/>
      <c r="D78" s="2787"/>
      <c r="E78" s="2787"/>
      <c r="F78" s="2787"/>
      <c r="G78" s="2787"/>
      <c r="H78" s="2787"/>
      <c r="I78" s="2787"/>
      <c r="J78" s="2787"/>
      <c r="K78" s="2787"/>
      <c r="L78" s="2787"/>
      <c r="M78" s="2787"/>
      <c r="N78" s="2787"/>
      <c r="O78" s="2787"/>
      <c r="P78" s="2787"/>
      <c r="Q78" s="2787"/>
      <c r="R78" s="2787"/>
    </row>
    <row r="79" spans="1:32" x14ac:dyDescent="0.25">
      <c r="C79" s="2787"/>
      <c r="D79" s="2787"/>
      <c r="E79" s="2787"/>
      <c r="F79" s="2787"/>
      <c r="G79" s="2787"/>
      <c r="H79" s="2787"/>
      <c r="I79" s="2787"/>
      <c r="J79" s="2787"/>
      <c r="K79" s="2787"/>
      <c r="L79" s="2787"/>
      <c r="M79" s="2787"/>
      <c r="N79" s="2787"/>
      <c r="O79" s="2787"/>
      <c r="P79" s="2787"/>
      <c r="Q79" s="2787"/>
      <c r="R79" s="2787"/>
    </row>
    <row r="80" spans="1:32" x14ac:dyDescent="0.25">
      <c r="E80" s="2851"/>
      <c r="F80" s="2851"/>
    </row>
  </sheetData>
  <mergeCells count="44">
    <mergeCell ref="A74:Q74"/>
    <mergeCell ref="A75:Q75"/>
    <mergeCell ref="A67:B67"/>
    <mergeCell ref="A68:R68"/>
    <mergeCell ref="A69:Q69"/>
    <mergeCell ref="A70:Q70"/>
    <mergeCell ref="A71:R71"/>
    <mergeCell ref="A72:R72"/>
    <mergeCell ref="A66:B66"/>
    <mergeCell ref="A52:B52"/>
    <mergeCell ref="A53:B53"/>
    <mergeCell ref="A54:B54"/>
    <mergeCell ref="A55:B55"/>
    <mergeCell ref="A56:B56"/>
    <mergeCell ref="A57:B57"/>
    <mergeCell ref="A58:B58"/>
    <mergeCell ref="A59:B59"/>
    <mergeCell ref="A60:B60"/>
    <mergeCell ref="A61:B61"/>
    <mergeCell ref="A63:B63"/>
    <mergeCell ref="A51:B51"/>
    <mergeCell ref="A38:B38"/>
    <mergeCell ref="A40:B40"/>
    <mergeCell ref="A41:B41"/>
    <mergeCell ref="A42:B42"/>
    <mergeCell ref="A43:B43"/>
    <mergeCell ref="A44:B44"/>
    <mergeCell ref="A45:B45"/>
    <mergeCell ref="A46:B46"/>
    <mergeCell ref="A47:B47"/>
    <mergeCell ref="A49:B49"/>
    <mergeCell ref="A50:B50"/>
    <mergeCell ref="A37:B37"/>
    <mergeCell ref="A1:R1"/>
    <mergeCell ref="A23:B23"/>
    <mergeCell ref="A24:O24"/>
    <mergeCell ref="A25:R25"/>
    <mergeCell ref="A26:R26"/>
    <mergeCell ref="A27:Q27"/>
    <mergeCell ref="A28:Q28"/>
    <mergeCell ref="A29:Q29"/>
    <mergeCell ref="A30:R30"/>
    <mergeCell ref="A32:R32"/>
    <mergeCell ref="A34:B34"/>
  </mergeCells>
  <pageMargins left="0.7" right="0.7" top="0.61" bottom="0.28999999999999998" header="0.3" footer="0.3"/>
  <pageSetup paperSize="9" scale="46"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E606F-4485-44B6-A9D1-4765B6D7CFB7}">
  <dimension ref="A1:AH78"/>
  <sheetViews>
    <sheetView topLeftCell="B43" zoomScale="80" zoomScaleNormal="80" zoomScaleSheetLayoutView="70" workbookViewId="0">
      <selection activeCell="C112" sqref="C112"/>
    </sheetView>
  </sheetViews>
  <sheetFormatPr defaultRowHeight="16.5" x14ac:dyDescent="0.25"/>
  <cols>
    <col min="1" max="1" width="10.42578125" style="461" customWidth="1"/>
    <col min="2" max="2" width="37.28515625" style="461" customWidth="1"/>
    <col min="3" max="4" width="12.28515625" style="2853" hidden="1" customWidth="1"/>
    <col min="5" max="10" width="12.28515625" style="461" hidden="1" customWidth="1"/>
    <col min="11" max="18" width="14.42578125" style="461" customWidth="1"/>
    <col min="19" max="19" width="3.28515625" style="461" customWidth="1"/>
    <col min="20" max="16384" width="9.140625" style="461"/>
  </cols>
  <sheetData>
    <row r="1" spans="1:32" s="2852" customFormat="1" ht="17.25" x14ac:dyDescent="0.25">
      <c r="A1" s="3608" t="s">
        <v>5554</v>
      </c>
      <c r="B1" s="3608"/>
      <c r="C1" s="3608"/>
      <c r="D1" s="3608"/>
      <c r="E1" s="3608"/>
      <c r="F1" s="3608"/>
      <c r="G1" s="3608"/>
      <c r="H1" s="3608"/>
      <c r="I1" s="3608"/>
      <c r="J1" s="3608"/>
      <c r="K1" s="3608"/>
      <c r="L1" s="3608"/>
      <c r="M1" s="3608"/>
      <c r="N1" s="3608"/>
      <c r="O1" s="3623"/>
      <c r="P1" s="3623"/>
      <c r="Q1" s="3623"/>
      <c r="R1" s="3623"/>
    </row>
    <row r="2" spans="1:32" ht="17.25" customHeight="1" thickBot="1" x14ac:dyDescent="0.3">
      <c r="D2" s="2854"/>
      <c r="E2" s="2854"/>
      <c r="I2" s="2854"/>
      <c r="J2" s="2854"/>
      <c r="K2" s="2854"/>
      <c r="L2" s="2854"/>
      <c r="M2" s="2854"/>
      <c r="O2" s="2854"/>
      <c r="P2" s="2854"/>
      <c r="Q2" s="2854"/>
      <c r="R2" s="2854" t="s">
        <v>8</v>
      </c>
    </row>
    <row r="3" spans="1:32" s="2767" customFormat="1" ht="24.75" customHeight="1" thickTop="1" thickBot="1" x14ac:dyDescent="0.3">
      <c r="A3" s="2855" t="s">
        <v>5555</v>
      </c>
      <c r="B3" s="2856" t="s">
        <v>5262</v>
      </c>
      <c r="C3" s="2817" t="s">
        <v>5485</v>
      </c>
      <c r="D3" s="2817" t="s">
        <v>5486</v>
      </c>
      <c r="E3" s="2817" t="s">
        <v>5487</v>
      </c>
      <c r="F3" s="2817" t="s">
        <v>5488</v>
      </c>
      <c r="G3" s="2817" t="s">
        <v>5489</v>
      </c>
      <c r="H3" s="2817" t="s">
        <v>5490</v>
      </c>
      <c r="I3" s="2817" t="s">
        <v>5491</v>
      </c>
      <c r="J3" s="2817" t="s">
        <v>5492</v>
      </c>
      <c r="K3" s="2817" t="s">
        <v>5493</v>
      </c>
      <c r="L3" s="2817" t="s">
        <v>5494</v>
      </c>
      <c r="M3" s="2817" t="s">
        <v>5495</v>
      </c>
      <c r="N3" s="2817" t="s">
        <v>5516</v>
      </c>
      <c r="O3" s="2857" t="s">
        <v>5497</v>
      </c>
      <c r="P3" s="2817" t="s">
        <v>5498</v>
      </c>
      <c r="Q3" s="2817" t="s">
        <v>5499</v>
      </c>
      <c r="R3" s="2858" t="s">
        <v>5556</v>
      </c>
    </row>
    <row r="4" spans="1:32" s="2864" customFormat="1" ht="21" customHeight="1" x14ac:dyDescent="0.25">
      <c r="A4" s="2859" t="s">
        <v>5263</v>
      </c>
      <c r="B4" s="2860" t="s">
        <v>3879</v>
      </c>
      <c r="C4" s="2780">
        <v>270.8</v>
      </c>
      <c r="D4" s="2780">
        <v>112.9</v>
      </c>
      <c r="E4" s="2780">
        <f>2.8+6.98</f>
        <v>9.7800000000000011</v>
      </c>
      <c r="F4" s="2780">
        <v>0.90500000000000003</v>
      </c>
      <c r="G4" s="2780">
        <v>10.1</v>
      </c>
      <c r="H4" s="2781">
        <v>535</v>
      </c>
      <c r="I4" s="2781">
        <v>696</v>
      </c>
      <c r="J4" s="2781">
        <v>527</v>
      </c>
      <c r="K4" s="2781">
        <v>254</v>
      </c>
      <c r="L4" s="2781">
        <v>799</v>
      </c>
      <c r="M4" s="2781">
        <v>284.8</v>
      </c>
      <c r="N4" s="2781">
        <v>284</v>
      </c>
      <c r="O4" s="2861">
        <v>34</v>
      </c>
      <c r="P4" s="2861">
        <v>81</v>
      </c>
      <c r="Q4" s="2862">
        <v>90.688840350000007</v>
      </c>
      <c r="R4" s="2863">
        <v>0</v>
      </c>
    </row>
    <row r="5" spans="1:32" s="2864" customFormat="1" ht="21" customHeight="1" x14ac:dyDescent="0.25">
      <c r="A5" s="2859" t="s">
        <v>5265</v>
      </c>
      <c r="B5" s="2860" t="s">
        <v>3881</v>
      </c>
      <c r="C5" s="2780">
        <v>335.3</v>
      </c>
      <c r="D5" s="2780">
        <v>235.3</v>
      </c>
      <c r="E5" s="2780">
        <f>14.3+190.9</f>
        <v>205.20000000000002</v>
      </c>
      <c r="F5" s="2780">
        <v>114.2</v>
      </c>
      <c r="G5" s="2780">
        <v>347.4</v>
      </c>
      <c r="H5" s="2781">
        <v>991</v>
      </c>
      <c r="I5" s="2781">
        <v>449</v>
      </c>
      <c r="J5" s="2781">
        <v>213</v>
      </c>
      <c r="K5" s="2781">
        <v>503</v>
      </c>
      <c r="L5" s="2781">
        <v>330</v>
      </c>
      <c r="M5" s="2781">
        <v>1380.6</v>
      </c>
      <c r="N5" s="2781">
        <v>1555</v>
      </c>
      <c r="O5" s="2781">
        <v>2881</v>
      </c>
      <c r="P5" s="2781">
        <v>1365</v>
      </c>
      <c r="Q5" s="2781">
        <v>855.61091334822822</v>
      </c>
      <c r="R5" s="2865">
        <v>2619</v>
      </c>
    </row>
    <row r="6" spans="1:32" s="2864" customFormat="1" ht="40.5" customHeight="1" x14ac:dyDescent="0.25">
      <c r="A6" s="2859" t="s">
        <v>5266</v>
      </c>
      <c r="B6" s="2860" t="s">
        <v>3882</v>
      </c>
      <c r="C6" s="2780">
        <v>0</v>
      </c>
      <c r="D6" s="2780">
        <v>0</v>
      </c>
      <c r="E6" s="2780">
        <v>0</v>
      </c>
      <c r="F6" s="2780">
        <v>0</v>
      </c>
      <c r="G6" s="2780">
        <v>15.56</v>
      </c>
      <c r="H6" s="2861">
        <v>0</v>
      </c>
      <c r="I6" s="2861">
        <v>0</v>
      </c>
      <c r="J6" s="2861">
        <v>0</v>
      </c>
      <c r="K6" s="2861">
        <v>0</v>
      </c>
      <c r="L6" s="2861">
        <v>0</v>
      </c>
      <c r="M6" s="2861">
        <v>53.4</v>
      </c>
      <c r="N6" s="2861">
        <v>0</v>
      </c>
      <c r="O6" s="2861">
        <v>273</v>
      </c>
      <c r="P6" s="2861">
        <v>150</v>
      </c>
      <c r="Q6" s="2862">
        <v>20.139000000000003</v>
      </c>
      <c r="R6" s="2866">
        <v>15</v>
      </c>
    </row>
    <row r="7" spans="1:32" s="2867" customFormat="1" ht="49.5" x14ac:dyDescent="0.25">
      <c r="A7" s="2859" t="s">
        <v>5267</v>
      </c>
      <c r="B7" s="2860" t="s">
        <v>3883</v>
      </c>
      <c r="C7" s="2780">
        <v>0</v>
      </c>
      <c r="D7" s="2780">
        <v>0</v>
      </c>
      <c r="E7" s="2780">
        <v>0</v>
      </c>
      <c r="F7" s="2780">
        <v>0</v>
      </c>
      <c r="G7" s="2780">
        <v>0</v>
      </c>
      <c r="H7" s="2781">
        <v>1</v>
      </c>
      <c r="I7" s="2781">
        <v>6</v>
      </c>
      <c r="J7" s="2861">
        <v>0</v>
      </c>
      <c r="K7" s="2861">
        <v>0</v>
      </c>
      <c r="L7" s="2861">
        <v>12</v>
      </c>
      <c r="M7" s="2861">
        <v>0</v>
      </c>
      <c r="N7" s="2861">
        <v>0</v>
      </c>
      <c r="O7" s="2861">
        <v>0</v>
      </c>
      <c r="P7" s="2861">
        <v>0</v>
      </c>
      <c r="Q7" s="2861">
        <v>0</v>
      </c>
      <c r="R7" s="2863">
        <v>0</v>
      </c>
    </row>
    <row r="8" spans="1:32" s="2864" customFormat="1" x14ac:dyDescent="0.25">
      <c r="A8" s="2859" t="s">
        <v>5268</v>
      </c>
      <c r="B8" s="2860" t="s">
        <v>3884</v>
      </c>
      <c r="C8" s="2780">
        <v>26</v>
      </c>
      <c r="D8" s="2780">
        <v>29.968</v>
      </c>
      <c r="E8" s="2780">
        <v>2.4710000000000001</v>
      </c>
      <c r="F8" s="2780">
        <v>3.8</v>
      </c>
      <c r="G8" s="2780">
        <v>0</v>
      </c>
      <c r="H8" s="2781">
        <v>308</v>
      </c>
      <c r="I8" s="2781">
        <v>114</v>
      </c>
      <c r="J8" s="2781">
        <v>425</v>
      </c>
      <c r="K8" s="2781">
        <v>98</v>
      </c>
      <c r="L8" s="2781">
        <v>242</v>
      </c>
      <c r="M8" s="2781">
        <v>137.9</v>
      </c>
      <c r="N8" s="2861">
        <v>0</v>
      </c>
      <c r="O8" s="2861">
        <v>41</v>
      </c>
      <c r="P8" s="2861">
        <v>19</v>
      </c>
      <c r="Q8" s="2861">
        <v>0</v>
      </c>
      <c r="R8" s="2863">
        <v>0</v>
      </c>
    </row>
    <row r="9" spans="1:32" s="2864" customFormat="1" ht="42" customHeight="1" x14ac:dyDescent="0.25">
      <c r="A9" s="2859" t="s">
        <v>5269</v>
      </c>
      <c r="B9" s="2860" t="s">
        <v>5503</v>
      </c>
      <c r="C9" s="2780">
        <v>5.508</v>
      </c>
      <c r="D9" s="2780">
        <v>17.231999999999999</v>
      </c>
      <c r="E9" s="2780">
        <f>3.388+18.834</f>
        <v>22.222000000000001</v>
      </c>
      <c r="F9" s="2780">
        <v>33.9</v>
      </c>
      <c r="G9" s="2780">
        <v>0.89</v>
      </c>
      <c r="H9" s="2781">
        <v>78</v>
      </c>
      <c r="I9" s="2781">
        <v>90</v>
      </c>
      <c r="J9" s="2781">
        <v>108</v>
      </c>
      <c r="K9" s="2781">
        <v>656</v>
      </c>
      <c r="L9" s="2781">
        <v>145</v>
      </c>
      <c r="M9" s="2781">
        <v>68.599999999999994</v>
      </c>
      <c r="N9" s="2781">
        <v>31</v>
      </c>
      <c r="O9" s="2781">
        <v>82</v>
      </c>
      <c r="P9" s="2781">
        <v>99</v>
      </c>
      <c r="Q9" s="2862">
        <v>9.1827190399999985</v>
      </c>
      <c r="R9" s="2866">
        <v>154</v>
      </c>
      <c r="S9" s="3624"/>
      <c r="T9" s="3624"/>
      <c r="U9" s="3624"/>
      <c r="V9" s="3624"/>
      <c r="W9" s="3624"/>
      <c r="X9" s="3624"/>
      <c r="Y9" s="3624"/>
      <c r="Z9" s="3624"/>
      <c r="AA9" s="3624"/>
      <c r="AB9" s="3624"/>
      <c r="AC9" s="3624"/>
      <c r="AD9" s="3624"/>
      <c r="AE9" s="3624"/>
      <c r="AF9" s="3624"/>
    </row>
    <row r="10" spans="1:32" s="2864" customFormat="1" x14ac:dyDescent="0.25">
      <c r="A10" s="2859" t="s">
        <v>5271</v>
      </c>
      <c r="B10" s="2860" t="s">
        <v>3886</v>
      </c>
      <c r="C10" s="2780">
        <v>1.7749999999999999</v>
      </c>
      <c r="D10" s="2780">
        <v>5.2679999999999998</v>
      </c>
      <c r="E10" s="2780">
        <v>12.94</v>
      </c>
      <c r="F10" s="2780">
        <v>9</v>
      </c>
      <c r="G10" s="2780">
        <v>0</v>
      </c>
      <c r="H10" s="2781">
        <v>34</v>
      </c>
      <c r="I10" s="2781">
        <v>167</v>
      </c>
      <c r="J10" s="2781">
        <v>71</v>
      </c>
      <c r="K10" s="2781">
        <v>233</v>
      </c>
      <c r="L10" s="2781">
        <v>24</v>
      </c>
      <c r="M10" s="2781">
        <v>27.8</v>
      </c>
      <c r="N10" s="2781">
        <v>35</v>
      </c>
      <c r="O10" s="2861">
        <v>28</v>
      </c>
      <c r="P10" s="2861">
        <v>12</v>
      </c>
      <c r="Q10" s="2862">
        <v>117.32899999999999</v>
      </c>
      <c r="R10" s="2863">
        <v>0</v>
      </c>
    </row>
    <row r="11" spans="1:32" s="2864" customFormat="1" ht="33" x14ac:dyDescent="0.25">
      <c r="A11" s="2859" t="s">
        <v>5272</v>
      </c>
      <c r="B11" s="2860" t="s">
        <v>3887</v>
      </c>
      <c r="C11" s="2780">
        <v>391</v>
      </c>
      <c r="D11" s="2780">
        <v>1068.3</v>
      </c>
      <c r="E11" s="2780">
        <f>32.489+887.884</f>
        <v>920.37300000000005</v>
      </c>
      <c r="F11" s="2780">
        <v>711.4</v>
      </c>
      <c r="G11" s="2780">
        <v>1002</v>
      </c>
      <c r="H11" s="2781">
        <v>1850</v>
      </c>
      <c r="I11" s="2781">
        <v>1017</v>
      </c>
      <c r="J11" s="2781">
        <v>3044</v>
      </c>
      <c r="K11" s="2781">
        <v>1446</v>
      </c>
      <c r="L11" s="2781">
        <v>919</v>
      </c>
      <c r="M11" s="2781">
        <v>919.9</v>
      </c>
      <c r="N11" s="2781">
        <v>596</v>
      </c>
      <c r="O11" s="2781">
        <v>270</v>
      </c>
      <c r="P11" s="2781">
        <v>808</v>
      </c>
      <c r="Q11" s="2781">
        <v>990.01888278000013</v>
      </c>
      <c r="R11" s="2865">
        <v>73</v>
      </c>
    </row>
    <row r="12" spans="1:32" s="2864" customFormat="1" x14ac:dyDescent="0.25">
      <c r="A12" s="2859" t="s">
        <v>5273</v>
      </c>
      <c r="B12" s="2860" t="s">
        <v>3888</v>
      </c>
      <c r="C12" s="2780">
        <v>0</v>
      </c>
      <c r="D12" s="2780">
        <v>0</v>
      </c>
      <c r="E12" s="2780">
        <v>0.48199999999999998</v>
      </c>
      <c r="F12" s="2780">
        <v>0</v>
      </c>
      <c r="G12" s="2780">
        <v>0</v>
      </c>
      <c r="H12" s="2781">
        <v>195</v>
      </c>
      <c r="I12" s="2781">
        <v>19</v>
      </c>
      <c r="J12" s="2781">
        <v>181</v>
      </c>
      <c r="K12" s="2781">
        <v>1165</v>
      </c>
      <c r="L12" s="2861">
        <v>0</v>
      </c>
      <c r="M12" s="2861">
        <v>324</v>
      </c>
      <c r="N12" s="2781">
        <v>84</v>
      </c>
      <c r="O12" s="2861">
        <v>0</v>
      </c>
      <c r="P12" s="2861">
        <v>16</v>
      </c>
      <c r="Q12" s="2862">
        <v>517.06501850000006</v>
      </c>
      <c r="R12" s="2866">
        <v>4</v>
      </c>
    </row>
    <row r="13" spans="1:32" s="2864" customFormat="1" x14ac:dyDescent="0.25">
      <c r="A13" s="2859" t="s">
        <v>5274</v>
      </c>
      <c r="B13" s="2860" t="s">
        <v>5275</v>
      </c>
      <c r="C13" s="2780">
        <v>12.14</v>
      </c>
      <c r="D13" s="2780">
        <v>113</v>
      </c>
      <c r="E13" s="2780">
        <v>209</v>
      </c>
      <c r="F13" s="2780">
        <v>209.2</v>
      </c>
      <c r="G13" s="2780">
        <v>1063</v>
      </c>
      <c r="H13" s="2781">
        <v>1252</v>
      </c>
      <c r="I13" s="2781">
        <v>2381</v>
      </c>
      <c r="J13" s="2781">
        <v>618</v>
      </c>
      <c r="K13" s="2781">
        <v>609</v>
      </c>
      <c r="L13" s="2781">
        <v>1136</v>
      </c>
      <c r="M13" s="2781">
        <v>94.5</v>
      </c>
      <c r="N13" s="2781">
        <v>1168</v>
      </c>
      <c r="O13" s="2781">
        <v>1283</v>
      </c>
      <c r="P13" s="2781">
        <v>1058.5999999999999</v>
      </c>
      <c r="Q13" s="2781">
        <v>316.90978301999996</v>
      </c>
      <c r="R13" s="2865">
        <v>38</v>
      </c>
    </row>
    <row r="14" spans="1:32" s="2868" customFormat="1" x14ac:dyDescent="0.25">
      <c r="A14" s="2859" t="s">
        <v>5276</v>
      </c>
      <c r="B14" s="2860" t="s">
        <v>3889</v>
      </c>
      <c r="C14" s="2780">
        <v>90.756</v>
      </c>
      <c r="D14" s="2780">
        <v>245.41200000000001</v>
      </c>
      <c r="E14" s="2780">
        <v>213</v>
      </c>
      <c r="F14" s="2780">
        <v>329.8</v>
      </c>
      <c r="G14" s="2780">
        <v>124</v>
      </c>
      <c r="H14" s="2781">
        <v>165</v>
      </c>
      <c r="I14" s="2781">
        <v>253.6</v>
      </c>
      <c r="J14" s="2781">
        <v>862</v>
      </c>
      <c r="K14" s="2781">
        <v>409</v>
      </c>
      <c r="L14" s="2781">
        <v>286</v>
      </c>
      <c r="M14" s="2781">
        <v>448</v>
      </c>
      <c r="N14" s="2781">
        <v>587</v>
      </c>
      <c r="O14" s="2781">
        <v>210</v>
      </c>
      <c r="P14" s="2781">
        <v>292</v>
      </c>
      <c r="Q14" s="2781">
        <v>325.87351961999997</v>
      </c>
      <c r="R14" s="2865">
        <v>415</v>
      </c>
    </row>
    <row r="15" spans="1:32" s="2869" customFormat="1" ht="34.5" customHeight="1" x14ac:dyDescent="0.25">
      <c r="A15" s="2859" t="s">
        <v>5277</v>
      </c>
      <c r="B15" s="2860" t="s">
        <v>3890</v>
      </c>
      <c r="C15" s="2780">
        <v>0</v>
      </c>
      <c r="D15" s="2780">
        <v>0</v>
      </c>
      <c r="E15" s="2780">
        <v>0</v>
      </c>
      <c r="F15" s="2780">
        <v>0</v>
      </c>
      <c r="G15" s="2780">
        <v>71.3</v>
      </c>
      <c r="H15" s="2781">
        <v>34</v>
      </c>
      <c r="I15" s="2781">
        <v>28</v>
      </c>
      <c r="J15" s="2781">
        <v>152</v>
      </c>
      <c r="K15" s="2781">
        <v>39</v>
      </c>
      <c r="L15" s="2781">
        <v>14</v>
      </c>
      <c r="M15" s="2781">
        <v>58</v>
      </c>
      <c r="N15" s="2781">
        <v>35</v>
      </c>
      <c r="O15" s="2781">
        <v>87</v>
      </c>
      <c r="P15" s="2781">
        <v>34.6</v>
      </c>
      <c r="Q15" s="2862">
        <v>3.6244087</v>
      </c>
      <c r="R15" s="2866">
        <v>39.5</v>
      </c>
    </row>
    <row r="16" spans="1:32" s="2869" customFormat="1" ht="34.5" customHeight="1" x14ac:dyDescent="0.25">
      <c r="A16" s="2859" t="s">
        <v>5278</v>
      </c>
      <c r="B16" s="2860" t="s">
        <v>3891</v>
      </c>
      <c r="C16" s="2780">
        <v>0</v>
      </c>
      <c r="D16" s="2780">
        <v>0</v>
      </c>
      <c r="E16" s="2780">
        <v>0</v>
      </c>
      <c r="F16" s="2780">
        <v>0</v>
      </c>
      <c r="G16" s="2780">
        <v>0</v>
      </c>
      <c r="H16" s="2781">
        <v>8</v>
      </c>
      <c r="I16" s="2781">
        <v>11</v>
      </c>
      <c r="J16" s="2781">
        <v>45</v>
      </c>
      <c r="K16" s="2861">
        <v>0</v>
      </c>
      <c r="L16" s="2781">
        <v>17</v>
      </c>
      <c r="M16" s="2781">
        <v>8.8000000000000007</v>
      </c>
      <c r="N16" s="2861">
        <v>1</v>
      </c>
      <c r="O16" s="2861">
        <v>4</v>
      </c>
      <c r="P16" s="2861">
        <v>2</v>
      </c>
      <c r="Q16" s="2862">
        <v>288.01800000000009</v>
      </c>
      <c r="R16" s="2863">
        <v>0</v>
      </c>
    </row>
    <row r="17" spans="1:34" s="2869" customFormat="1" x14ac:dyDescent="0.25">
      <c r="A17" s="2859" t="s">
        <v>5281</v>
      </c>
      <c r="B17" s="2860" t="s">
        <v>3892</v>
      </c>
      <c r="C17" s="2780">
        <v>0</v>
      </c>
      <c r="D17" s="2780">
        <v>0</v>
      </c>
      <c r="E17" s="2780">
        <v>18.298999999999999</v>
      </c>
      <c r="F17" s="2780">
        <v>0</v>
      </c>
      <c r="G17" s="2780">
        <v>0</v>
      </c>
      <c r="H17" s="2781">
        <v>575</v>
      </c>
      <c r="I17" s="2861">
        <v>0</v>
      </c>
      <c r="J17" s="2781">
        <v>13</v>
      </c>
      <c r="K17" s="2861">
        <v>0</v>
      </c>
      <c r="L17" s="2781">
        <v>7</v>
      </c>
      <c r="M17" s="2861">
        <v>0</v>
      </c>
      <c r="N17" s="2861">
        <v>0</v>
      </c>
      <c r="O17" s="2861">
        <v>5</v>
      </c>
      <c r="P17" s="2861">
        <v>0</v>
      </c>
      <c r="Q17" s="2861">
        <v>0</v>
      </c>
      <c r="R17" s="2863">
        <v>0</v>
      </c>
      <c r="S17" s="2868"/>
    </row>
    <row r="18" spans="1:34" s="2869" customFormat="1" ht="33" x14ac:dyDescent="0.25">
      <c r="A18" s="2859" t="s">
        <v>5282</v>
      </c>
      <c r="B18" s="2860" t="s">
        <v>3893</v>
      </c>
      <c r="C18" s="2780">
        <v>0</v>
      </c>
      <c r="D18" s="2780">
        <v>0</v>
      </c>
      <c r="E18" s="2780">
        <v>0</v>
      </c>
      <c r="F18" s="2780">
        <v>0</v>
      </c>
      <c r="G18" s="2780">
        <v>1374.999</v>
      </c>
      <c r="H18" s="2781">
        <v>72</v>
      </c>
      <c r="I18" s="2781">
        <v>274</v>
      </c>
      <c r="J18" s="2781">
        <v>40</v>
      </c>
      <c r="K18" s="2781">
        <v>599</v>
      </c>
      <c r="L18" s="2781">
        <v>1226</v>
      </c>
      <c r="M18" s="2781">
        <v>572.70000000000005</v>
      </c>
      <c r="N18" s="2861">
        <v>0</v>
      </c>
      <c r="O18" s="2861">
        <v>0</v>
      </c>
      <c r="P18" s="2861">
        <v>0</v>
      </c>
      <c r="Q18" s="2861">
        <v>0</v>
      </c>
      <c r="R18" s="2863">
        <v>0</v>
      </c>
    </row>
    <row r="19" spans="1:34" s="2869" customFormat="1" x14ac:dyDescent="0.25">
      <c r="A19" s="2859" t="s">
        <v>5283</v>
      </c>
      <c r="B19" s="2860" t="s">
        <v>3894</v>
      </c>
      <c r="C19" s="2780">
        <v>0</v>
      </c>
      <c r="D19" s="2780">
        <v>0</v>
      </c>
      <c r="E19" s="2780">
        <v>0</v>
      </c>
      <c r="F19" s="2780">
        <v>0</v>
      </c>
      <c r="G19" s="2780">
        <v>0</v>
      </c>
      <c r="H19" s="2861">
        <v>0</v>
      </c>
      <c r="I19" s="2781">
        <v>42</v>
      </c>
      <c r="J19" s="2781">
        <v>12</v>
      </c>
      <c r="K19" s="2861">
        <v>0</v>
      </c>
      <c r="L19" s="2861">
        <v>0</v>
      </c>
      <c r="M19" s="2861">
        <v>18</v>
      </c>
      <c r="N19" s="2861">
        <v>3</v>
      </c>
      <c r="O19" s="2781">
        <v>2</v>
      </c>
      <c r="P19" s="2861">
        <v>0</v>
      </c>
      <c r="Q19" s="2861">
        <v>0</v>
      </c>
      <c r="R19" s="2863">
        <v>0</v>
      </c>
    </row>
    <row r="20" spans="1:34" s="2869" customFormat="1" x14ac:dyDescent="0.25">
      <c r="A20" s="2859" t="s">
        <v>5284</v>
      </c>
      <c r="B20" s="2860" t="s">
        <v>3895</v>
      </c>
      <c r="C20" s="2780">
        <v>0</v>
      </c>
      <c r="D20" s="2780">
        <v>0</v>
      </c>
      <c r="E20" s="2780">
        <v>0</v>
      </c>
      <c r="F20" s="2780">
        <v>0</v>
      </c>
      <c r="G20" s="2780">
        <v>0</v>
      </c>
      <c r="H20" s="2781">
        <v>3</v>
      </c>
      <c r="I20" s="2861">
        <v>0</v>
      </c>
      <c r="J20" s="2781">
        <v>18</v>
      </c>
      <c r="K20" s="2781">
        <v>2</v>
      </c>
      <c r="L20" s="2781">
        <v>1</v>
      </c>
      <c r="M20" s="2781">
        <v>4.8</v>
      </c>
      <c r="N20" s="2781">
        <v>73</v>
      </c>
      <c r="O20" s="2870">
        <v>0</v>
      </c>
      <c r="P20" s="2861">
        <v>0</v>
      </c>
      <c r="Q20" s="2861">
        <v>0</v>
      </c>
      <c r="R20" s="2863">
        <v>0</v>
      </c>
    </row>
    <row r="21" spans="1:34" s="2869" customFormat="1" ht="21" customHeight="1" thickBot="1" x14ac:dyDescent="0.3">
      <c r="A21" s="2871"/>
      <c r="B21" s="2872" t="s">
        <v>5557</v>
      </c>
      <c r="C21" s="2780"/>
      <c r="D21" s="2780"/>
      <c r="E21" s="2780"/>
      <c r="F21" s="2780"/>
      <c r="G21" s="2780"/>
      <c r="H21" s="2781"/>
      <c r="I21" s="2861"/>
      <c r="J21" s="2781"/>
      <c r="K21" s="2781"/>
      <c r="L21" s="2781"/>
      <c r="M21" s="2781"/>
      <c r="N21" s="2781"/>
      <c r="O21" s="2861">
        <v>0</v>
      </c>
      <c r="P21" s="2861">
        <v>0</v>
      </c>
      <c r="Q21" s="2861">
        <v>0</v>
      </c>
      <c r="R21" s="2866">
        <v>1000</v>
      </c>
    </row>
    <row r="22" spans="1:34" s="2875" customFormat="1" ht="21" customHeight="1" thickBot="1" x14ac:dyDescent="0.3">
      <c r="A22" s="3625" t="s">
        <v>5369</v>
      </c>
      <c r="B22" s="3626"/>
      <c r="C22" s="2873">
        <f>SUM(C4:C20)+1</f>
        <v>1134.2790000000002</v>
      </c>
      <c r="D22" s="2873">
        <f>SUM(D4:D20)-1</f>
        <v>1826.38</v>
      </c>
      <c r="E22" s="2873">
        <f>SUM(E4:E20)-2</f>
        <v>1611.7670000000001</v>
      </c>
      <c r="F22" s="2873">
        <f>SUM(F4:F20)</f>
        <v>1412.2049999999999</v>
      </c>
      <c r="G22" s="2873">
        <f>SUM(G4:G20)</f>
        <v>4009.2489999999998</v>
      </c>
      <c r="H22" s="2873">
        <f>SUM(H4:H20)</f>
        <v>6101</v>
      </c>
      <c r="I22" s="2873">
        <f>SUM(I4:I20)+1</f>
        <v>5548.6</v>
      </c>
      <c r="J22" s="2873">
        <f t="shared" ref="J22:O22" si="0">SUM(J4:J20)</f>
        <v>6329</v>
      </c>
      <c r="K22" s="2873">
        <f t="shared" si="0"/>
        <v>6013</v>
      </c>
      <c r="L22" s="2873">
        <f t="shared" si="0"/>
        <v>5158</v>
      </c>
      <c r="M22" s="2873">
        <f t="shared" si="0"/>
        <v>4401.8</v>
      </c>
      <c r="N22" s="2873">
        <f t="shared" si="0"/>
        <v>4452</v>
      </c>
      <c r="O22" s="2873">
        <f t="shared" si="0"/>
        <v>5200</v>
      </c>
      <c r="P22" s="2873">
        <f>SUM(P4:P21)</f>
        <v>3937.2</v>
      </c>
      <c r="Q22" s="2873">
        <f>SUM(Q4:Q21)</f>
        <v>3534.4600853582283</v>
      </c>
      <c r="R22" s="2874">
        <f>SUM(R4:R21)</f>
        <v>4357.5</v>
      </c>
    </row>
    <row r="23" spans="1:34" s="2812" customFormat="1" ht="18.95" customHeight="1" thickTop="1" x14ac:dyDescent="0.25">
      <c r="A23" s="3611" t="s">
        <v>5507</v>
      </c>
      <c r="B23" s="3611"/>
      <c r="C23" s="3611"/>
      <c r="D23" s="3611"/>
      <c r="E23" s="3611"/>
      <c r="F23" s="3611"/>
      <c r="G23" s="3611"/>
      <c r="H23" s="3611"/>
      <c r="I23" s="3611"/>
      <c r="J23" s="3611"/>
      <c r="K23" s="3611"/>
      <c r="L23" s="3611"/>
      <c r="M23" s="3611"/>
      <c r="N23" s="3611"/>
      <c r="O23" s="3611"/>
      <c r="P23" s="2811"/>
      <c r="Q23" s="2811"/>
      <c r="R23" s="2811"/>
      <c r="S23" s="2390"/>
      <c r="T23" s="2390"/>
      <c r="U23" s="2662"/>
      <c r="V23" s="2390"/>
      <c r="W23" s="2390"/>
      <c r="X23" s="2390"/>
      <c r="Y23" s="2390"/>
      <c r="Z23" s="2390"/>
      <c r="AA23" s="2390"/>
      <c r="AB23" s="2390"/>
      <c r="AC23" s="2390"/>
      <c r="AD23" s="2390"/>
      <c r="AE23" s="2390"/>
      <c r="AF23" s="2390"/>
      <c r="AG23" s="2390"/>
      <c r="AH23" s="2390"/>
    </row>
    <row r="24" spans="1:34" s="2876" customFormat="1" ht="29.25" customHeight="1" x14ac:dyDescent="0.25">
      <c r="A24" s="3627" t="s">
        <v>5508</v>
      </c>
      <c r="B24" s="3627"/>
      <c r="C24" s="3627"/>
      <c r="D24" s="3627"/>
      <c r="E24" s="3627"/>
      <c r="F24" s="3627"/>
      <c r="G24" s="3627"/>
      <c r="H24" s="3627"/>
      <c r="I24" s="3627"/>
      <c r="J24" s="3627"/>
      <c r="K24" s="3627"/>
      <c r="L24" s="3627"/>
      <c r="M24" s="3627"/>
      <c r="N24" s="3627"/>
      <c r="O24" s="3627"/>
      <c r="P24" s="3627"/>
      <c r="Q24" s="3627"/>
      <c r="R24" s="3627"/>
      <c r="S24" s="2390"/>
      <c r="T24" s="2390"/>
      <c r="U24" s="2662"/>
      <c r="V24" s="2390"/>
      <c r="W24" s="2390"/>
      <c r="X24" s="2390"/>
      <c r="Y24" s="2390"/>
      <c r="Z24" s="2390"/>
      <c r="AA24" s="2390"/>
      <c r="AB24" s="2390"/>
      <c r="AC24" s="2390"/>
      <c r="AD24" s="2390"/>
      <c r="AE24" s="2390"/>
      <c r="AF24" s="2390"/>
      <c r="AG24" s="2390"/>
      <c r="AH24" s="2390"/>
    </row>
    <row r="25" spans="1:34" s="2876" customFormat="1" ht="27" customHeight="1" x14ac:dyDescent="0.25">
      <c r="A25" s="3627" t="s">
        <v>5558</v>
      </c>
      <c r="B25" s="3627"/>
      <c r="C25" s="3627"/>
      <c r="D25" s="3627"/>
      <c r="E25" s="3627"/>
      <c r="F25" s="3627"/>
      <c r="G25" s="3627"/>
      <c r="H25" s="3627"/>
      <c r="I25" s="3627"/>
      <c r="J25" s="3627"/>
      <c r="K25" s="3627"/>
      <c r="L25" s="3627"/>
      <c r="M25" s="3627"/>
      <c r="N25" s="3627"/>
      <c r="O25" s="3627"/>
      <c r="P25" s="3627"/>
      <c r="Q25" s="3627"/>
      <c r="R25" s="3627"/>
      <c r="S25" s="2390"/>
      <c r="T25" s="2390"/>
      <c r="U25" s="2662"/>
      <c r="V25" s="2390"/>
      <c r="W25" s="2390"/>
      <c r="X25" s="2390"/>
      <c r="Y25" s="2390"/>
      <c r="Z25" s="2390"/>
      <c r="AA25" s="2390"/>
      <c r="AB25" s="2390"/>
      <c r="AC25" s="2390"/>
      <c r="AD25" s="2390"/>
      <c r="AE25" s="2390"/>
      <c r="AF25" s="2390"/>
      <c r="AG25" s="2390"/>
      <c r="AH25" s="2390"/>
    </row>
    <row r="26" spans="1:34" s="2813" customFormat="1" ht="18.95" customHeight="1" x14ac:dyDescent="0.25">
      <c r="A26" s="3613" t="s">
        <v>5510</v>
      </c>
      <c r="B26" s="3613"/>
      <c r="C26" s="3613"/>
      <c r="D26" s="3613"/>
      <c r="E26" s="3613"/>
      <c r="F26" s="3613"/>
      <c r="G26" s="3613"/>
      <c r="H26" s="3613"/>
      <c r="I26" s="3613"/>
      <c r="J26" s="3613"/>
      <c r="K26" s="3613"/>
      <c r="L26" s="3613"/>
      <c r="M26" s="3613"/>
      <c r="N26" s="3613"/>
      <c r="O26" s="3613"/>
      <c r="P26" s="3613"/>
      <c r="Q26" s="3613"/>
    </row>
    <row r="27" spans="1:34" s="2813" customFormat="1" ht="18.95" customHeight="1" x14ac:dyDescent="0.25">
      <c r="A27" s="3614" t="s">
        <v>5511</v>
      </c>
      <c r="B27" s="3614"/>
      <c r="C27" s="3614"/>
      <c r="D27" s="3614"/>
      <c r="E27" s="3614"/>
      <c r="F27" s="3614"/>
      <c r="G27" s="3614"/>
      <c r="H27" s="3614"/>
      <c r="I27" s="3614"/>
      <c r="J27" s="3614"/>
      <c r="K27" s="3614"/>
      <c r="L27" s="3614"/>
      <c r="M27" s="3614"/>
      <c r="N27" s="3614"/>
      <c r="O27" s="3614"/>
      <c r="P27" s="3614"/>
      <c r="Q27" s="3614"/>
    </row>
    <row r="28" spans="1:34" s="2813" customFormat="1" ht="18.95" customHeight="1" x14ac:dyDescent="0.25">
      <c r="A28" s="3613" t="s">
        <v>5559</v>
      </c>
      <c r="B28" s="3613"/>
      <c r="C28" s="3613"/>
      <c r="D28" s="3613"/>
      <c r="E28" s="3613"/>
      <c r="F28" s="3613"/>
      <c r="G28" s="3613"/>
      <c r="H28" s="3613"/>
      <c r="I28" s="3613"/>
      <c r="J28" s="3613"/>
      <c r="K28" s="3613"/>
      <c r="L28" s="3613"/>
      <c r="M28" s="3613"/>
      <c r="N28" s="3613"/>
      <c r="O28" s="3613"/>
      <c r="P28" s="3613"/>
      <c r="Q28" s="3613"/>
    </row>
    <row r="29" spans="1:34" s="2875" customFormat="1" ht="9" customHeight="1" x14ac:dyDescent="0.3">
      <c r="A29" s="2877"/>
      <c r="C29" s="2878"/>
      <c r="D29" s="2878"/>
    </row>
    <row r="30" spans="1:34" s="2757" customFormat="1" ht="17.25" x14ac:dyDescent="0.25">
      <c r="A30" s="3608" t="s">
        <v>5560</v>
      </c>
      <c r="B30" s="3608"/>
      <c r="C30" s="3608"/>
      <c r="D30" s="3608"/>
      <c r="E30" s="3608"/>
      <c r="F30" s="3608"/>
      <c r="G30" s="3608"/>
      <c r="H30" s="3608"/>
      <c r="I30" s="3608"/>
      <c r="J30" s="3608"/>
      <c r="K30" s="3608"/>
      <c r="L30" s="3608"/>
      <c r="M30" s="3608"/>
      <c r="N30" s="3608"/>
      <c r="O30" s="3608"/>
      <c r="P30" s="3608"/>
      <c r="Q30" s="3608"/>
      <c r="R30" s="3628"/>
    </row>
    <row r="31" spans="1:34" ht="19.5" customHeight="1" thickBot="1" x14ac:dyDescent="0.3">
      <c r="B31" s="2879"/>
      <c r="C31" s="2880"/>
      <c r="D31" s="2880"/>
      <c r="E31" s="2880"/>
      <c r="F31" s="2880"/>
      <c r="G31" s="2880"/>
      <c r="H31" s="2880"/>
      <c r="I31" s="2854"/>
      <c r="J31" s="2854"/>
      <c r="K31" s="2854"/>
      <c r="L31" s="2854"/>
      <c r="M31" s="2854"/>
      <c r="O31" s="2854"/>
      <c r="P31" s="2854"/>
      <c r="Q31" s="2854"/>
      <c r="R31" s="2854" t="s">
        <v>8</v>
      </c>
    </row>
    <row r="32" spans="1:34" s="2767" customFormat="1" ht="23.25" customHeight="1" thickTop="1" thickBot="1" x14ac:dyDescent="0.3">
      <c r="A32" s="3615" t="s">
        <v>5515</v>
      </c>
      <c r="B32" s="3616"/>
      <c r="C32" s="2817" t="s">
        <v>5485</v>
      </c>
      <c r="D32" s="2817" t="s">
        <v>5486</v>
      </c>
      <c r="E32" s="2817" t="s">
        <v>5487</v>
      </c>
      <c r="F32" s="2817" t="s">
        <v>5488</v>
      </c>
      <c r="G32" s="2817" t="s">
        <v>5489</v>
      </c>
      <c r="H32" s="2817" t="s">
        <v>5490</v>
      </c>
      <c r="I32" s="2817" t="s">
        <v>5491</v>
      </c>
      <c r="J32" s="2817" t="s">
        <v>5492</v>
      </c>
      <c r="K32" s="2817" t="s">
        <v>5493</v>
      </c>
      <c r="L32" s="2817" t="s">
        <v>5494</v>
      </c>
      <c r="M32" s="2817" t="s">
        <v>5495</v>
      </c>
      <c r="N32" s="2817" t="s">
        <v>5496</v>
      </c>
      <c r="O32" s="2857" t="s">
        <v>5497</v>
      </c>
      <c r="P32" s="2817" t="s">
        <v>5498</v>
      </c>
      <c r="Q32" s="2817" t="s">
        <v>5499</v>
      </c>
      <c r="R32" s="2819" t="s">
        <v>5500</v>
      </c>
    </row>
    <row r="33" spans="1:21" s="2884" customFormat="1" ht="16.5" customHeight="1" x14ac:dyDescent="0.25">
      <c r="A33" s="3621" t="s">
        <v>5517</v>
      </c>
      <c r="B33" s="3622"/>
      <c r="C33" s="2881">
        <v>1133.7038250000001</v>
      </c>
      <c r="D33" s="2881">
        <v>1826.2291899999998</v>
      </c>
      <c r="E33" s="2881">
        <v>1611.8938819999998</v>
      </c>
      <c r="F33" s="2881">
        <v>1412.1370861999999</v>
      </c>
      <c r="G33" s="2881">
        <v>4008.9345925099997</v>
      </c>
      <c r="H33" s="2881">
        <v>6101.4568452590011</v>
      </c>
      <c r="I33" s="2881">
        <v>5548.9942409722216</v>
      </c>
      <c r="J33" s="2881">
        <v>6328.5290102600002</v>
      </c>
      <c r="K33" s="2881">
        <v>6013.3215088299994</v>
      </c>
      <c r="L33" s="2881">
        <v>5158.4484025299989</v>
      </c>
      <c r="M33" s="2881">
        <v>4402.0329651556194</v>
      </c>
      <c r="N33" s="2881">
        <v>4452.4521797471225</v>
      </c>
      <c r="O33" s="2881">
        <v>5200.3586613849766</v>
      </c>
      <c r="P33" s="2881">
        <v>3937.2395143099998</v>
      </c>
      <c r="Q33" s="2882">
        <v>3534.4600853582278</v>
      </c>
      <c r="R33" s="2883">
        <v>4358.1523174100003</v>
      </c>
    </row>
    <row r="34" spans="1:21" ht="16.5" customHeight="1" x14ac:dyDescent="0.25">
      <c r="A34" s="3621" t="s">
        <v>5561</v>
      </c>
      <c r="B34" s="3629"/>
      <c r="C34" s="2881">
        <v>13.041824999999999</v>
      </c>
      <c r="D34" s="2881">
        <v>243.16899999999998</v>
      </c>
      <c r="E34" s="2881">
        <v>296.00699999999995</v>
      </c>
      <c r="F34" s="2881">
        <v>382.46300000000002</v>
      </c>
      <c r="G34" s="2881">
        <v>947.07776935000004</v>
      </c>
      <c r="H34" s="2881">
        <v>293.27803013900001</v>
      </c>
      <c r="I34" s="2881">
        <v>1356.6486454600001</v>
      </c>
      <c r="J34" s="2881">
        <v>1011.4089361900001</v>
      </c>
      <c r="K34" s="2881">
        <v>2283.6772514199997</v>
      </c>
      <c r="L34" s="2881">
        <v>867.28935047999983</v>
      </c>
      <c r="M34" s="2881">
        <v>774.80771657999992</v>
      </c>
      <c r="N34" s="2881">
        <v>1125.2064726831225</v>
      </c>
      <c r="O34" s="2881">
        <v>1198.9961576040241</v>
      </c>
      <c r="P34" s="2881">
        <v>973.24744104999979</v>
      </c>
      <c r="Q34" s="2885">
        <v>876.11105359999988</v>
      </c>
      <c r="R34" s="2886">
        <v>371.68610972999994</v>
      </c>
    </row>
    <row r="35" spans="1:21" ht="16.5" customHeight="1" x14ac:dyDescent="0.25">
      <c r="A35" s="3606" t="s">
        <v>5519</v>
      </c>
      <c r="B35" s="3607"/>
      <c r="C35" s="2779">
        <v>13.041824999999999</v>
      </c>
      <c r="D35" s="2779">
        <v>148.74799999999999</v>
      </c>
      <c r="E35" s="2779">
        <v>283.30199999999996</v>
      </c>
      <c r="F35" s="2779">
        <v>357.762</v>
      </c>
      <c r="G35" s="2779">
        <v>881.15476935000004</v>
      </c>
      <c r="H35" s="2779">
        <v>287.95973991900001</v>
      </c>
      <c r="I35" s="2779">
        <v>1326.6396454600001</v>
      </c>
      <c r="J35" s="2779">
        <v>875.61133619000009</v>
      </c>
      <c r="K35" s="2779">
        <v>2175.9349774399998</v>
      </c>
      <c r="L35" s="2779">
        <v>780.63971167999989</v>
      </c>
      <c r="M35" s="2779">
        <v>647.42743657999995</v>
      </c>
      <c r="N35" s="2779">
        <v>1095.5838813031226</v>
      </c>
      <c r="O35" s="2779">
        <v>1169.4829776040242</v>
      </c>
      <c r="P35" s="2779">
        <v>900.42805782999983</v>
      </c>
      <c r="Q35" s="2781">
        <v>716.7984805399999</v>
      </c>
      <c r="R35" s="2783">
        <v>369.28610967999992</v>
      </c>
      <c r="T35" s="2880"/>
    </row>
    <row r="36" spans="1:21" ht="16.5" customHeight="1" x14ac:dyDescent="0.25">
      <c r="A36" s="3606" t="s">
        <v>5562</v>
      </c>
      <c r="B36" s="3607"/>
      <c r="C36" s="2779">
        <v>13.041824999999999</v>
      </c>
      <c r="D36" s="2779">
        <v>148.74799999999999</v>
      </c>
      <c r="E36" s="2779">
        <v>282.12799999999999</v>
      </c>
      <c r="F36" s="2779">
        <v>357.762</v>
      </c>
      <c r="G36" s="2779">
        <v>94.477769349999988</v>
      </c>
      <c r="H36" s="2779">
        <v>214.11382991900001</v>
      </c>
      <c r="I36" s="2779">
        <v>1227.56317061</v>
      </c>
      <c r="J36" s="2779">
        <v>655.79533619000006</v>
      </c>
      <c r="K36" s="2779">
        <v>2047.2539774399997</v>
      </c>
      <c r="L36" s="2779">
        <v>445.23516372999995</v>
      </c>
      <c r="M36" s="2779">
        <v>482.98633657999994</v>
      </c>
      <c r="N36" s="2779">
        <v>1074.1285116031227</v>
      </c>
      <c r="O36" s="2779">
        <v>1167.2145635040242</v>
      </c>
      <c r="P36" s="2779">
        <v>840.20449742999983</v>
      </c>
      <c r="Q36" s="2781">
        <v>626.05517318</v>
      </c>
      <c r="R36" s="2783">
        <v>344.70153565999993</v>
      </c>
      <c r="S36" s="2880"/>
      <c r="T36" s="2880"/>
    </row>
    <row r="37" spans="1:21" ht="16.5" customHeight="1" x14ac:dyDescent="0.25">
      <c r="A37" s="3606" t="s">
        <v>5523</v>
      </c>
      <c r="B37" s="3607"/>
      <c r="C37" s="2780">
        <v>1.9730000000000001</v>
      </c>
      <c r="D37" s="2780">
        <v>65.108999999999995</v>
      </c>
      <c r="E37" s="2780">
        <v>150.256</v>
      </c>
      <c r="F37" s="2780">
        <v>288.286</v>
      </c>
      <c r="G37" s="2780">
        <v>10.143000000000001</v>
      </c>
      <c r="H37" s="2779">
        <v>43.605074999999999</v>
      </c>
      <c r="I37" s="2779">
        <v>183.78685526999999</v>
      </c>
      <c r="J37" s="2779">
        <v>213.76959425999999</v>
      </c>
      <c r="K37" s="2779">
        <v>714.00952983999991</v>
      </c>
      <c r="L37" s="2779">
        <v>164.18347243999997</v>
      </c>
      <c r="M37" s="2779">
        <v>223.23000385000003</v>
      </c>
      <c r="N37" s="2779">
        <v>346.80272634540694</v>
      </c>
      <c r="O37" s="2779">
        <v>722.4165568100002</v>
      </c>
      <c r="P37" s="2779">
        <v>142.46743814000001</v>
      </c>
      <c r="Q37" s="2781">
        <v>420.37128361999999</v>
      </c>
      <c r="R37" s="2783">
        <v>300.57758137999997</v>
      </c>
      <c r="T37" s="2880"/>
    </row>
    <row r="38" spans="1:21" ht="16.5" customHeight="1" x14ac:dyDescent="0.25">
      <c r="A38" s="3606" t="s">
        <v>5526</v>
      </c>
      <c r="B38" s="3607"/>
      <c r="C38" s="2780">
        <v>0</v>
      </c>
      <c r="D38" s="2780">
        <v>0</v>
      </c>
      <c r="E38" s="2780">
        <v>1.1739999999999999</v>
      </c>
      <c r="F38" s="2780">
        <v>0</v>
      </c>
      <c r="G38" s="2780">
        <v>786.67700000000002</v>
      </c>
      <c r="H38" s="2779">
        <v>61.244999999999997</v>
      </c>
      <c r="I38" s="2780">
        <v>0</v>
      </c>
      <c r="J38" s="2779">
        <v>124.956</v>
      </c>
      <c r="K38" s="2779">
        <v>127.57</v>
      </c>
      <c r="L38" s="2780">
        <v>335.40454794999999</v>
      </c>
      <c r="M38" s="2780">
        <v>0.18045</v>
      </c>
      <c r="N38" s="2779">
        <v>14.473999999999998</v>
      </c>
      <c r="O38" s="2779">
        <v>1.663</v>
      </c>
      <c r="P38" s="2779">
        <v>16.658999999999999</v>
      </c>
      <c r="Q38" s="2780">
        <v>8.5589999999999993</v>
      </c>
      <c r="R38" s="2785">
        <v>0</v>
      </c>
      <c r="T38" s="2880"/>
    </row>
    <row r="39" spans="1:21" ht="16.5" customHeight="1" x14ac:dyDescent="0.25">
      <c r="A39" s="3606" t="s">
        <v>5527</v>
      </c>
      <c r="B39" s="3607"/>
      <c r="C39" s="2780">
        <v>0</v>
      </c>
      <c r="D39" s="2780">
        <v>0</v>
      </c>
      <c r="E39" s="2780">
        <v>0</v>
      </c>
      <c r="F39" s="2780">
        <v>0</v>
      </c>
      <c r="G39" s="2780">
        <v>0</v>
      </c>
      <c r="H39" s="2779">
        <v>12.600910000000001</v>
      </c>
      <c r="I39" s="2779">
        <v>99.076474849999997</v>
      </c>
      <c r="J39" s="2779">
        <v>94.86</v>
      </c>
      <c r="K39" s="2779">
        <v>1.111</v>
      </c>
      <c r="L39" s="2780">
        <v>0</v>
      </c>
      <c r="M39" s="2780">
        <v>164.26065</v>
      </c>
      <c r="N39" s="2779">
        <v>6.9813697000000001</v>
      </c>
      <c r="O39" s="2779">
        <v>0.60541409999999996</v>
      </c>
      <c r="P39" s="2779">
        <v>43.564560399999998</v>
      </c>
      <c r="Q39" s="2780">
        <v>82.184307359999991</v>
      </c>
      <c r="R39" s="2785">
        <v>24.584574020000002</v>
      </c>
      <c r="S39" s="2880"/>
      <c r="T39" s="2880"/>
    </row>
    <row r="40" spans="1:21" ht="16.5" customHeight="1" x14ac:dyDescent="0.25">
      <c r="A40" s="3606" t="s">
        <v>5563</v>
      </c>
      <c r="B40" s="3607"/>
      <c r="C40" s="2780">
        <v>0</v>
      </c>
      <c r="D40" s="2780">
        <v>94.421000000000006</v>
      </c>
      <c r="E40" s="2780">
        <v>12.705</v>
      </c>
      <c r="F40" s="2780">
        <v>24.701000000000001</v>
      </c>
      <c r="G40" s="2780">
        <v>65.923000000000002</v>
      </c>
      <c r="H40" s="2779">
        <v>5.3182902200000006</v>
      </c>
      <c r="I40" s="2779">
        <v>30.009</v>
      </c>
      <c r="J40" s="2779">
        <v>135.79759999999999</v>
      </c>
      <c r="K40" s="2779">
        <v>107.74227398000001</v>
      </c>
      <c r="L40" s="2779">
        <v>86.649638799999977</v>
      </c>
      <c r="M40" s="2779">
        <v>127.38028</v>
      </c>
      <c r="N40" s="2779">
        <v>29.622591379999999</v>
      </c>
      <c r="O40" s="2779">
        <v>29.513179999999998</v>
      </c>
      <c r="P40" s="2779">
        <v>72.819383219999992</v>
      </c>
      <c r="Q40" s="2781">
        <v>159.31257306000001</v>
      </c>
      <c r="R40" s="2785">
        <v>2.4000000499999996</v>
      </c>
      <c r="T40" s="2880"/>
    </row>
    <row r="41" spans="1:21" ht="16.5" customHeight="1" x14ac:dyDescent="0.25">
      <c r="A41" s="3606" t="s">
        <v>5529</v>
      </c>
      <c r="B41" s="3607"/>
      <c r="C41" s="2780">
        <v>0</v>
      </c>
      <c r="D41" s="2780">
        <v>94.421000000000006</v>
      </c>
      <c r="E41" s="2780">
        <v>12.705</v>
      </c>
      <c r="F41" s="2780">
        <v>24.701000000000001</v>
      </c>
      <c r="G41" s="2780">
        <v>55.954999999999998</v>
      </c>
      <c r="H41" s="2779">
        <v>1.4732579800000001</v>
      </c>
      <c r="I41" s="2779">
        <v>6.266</v>
      </c>
      <c r="J41" s="2779">
        <v>107.911</v>
      </c>
      <c r="K41" s="2779">
        <v>82.958923009999992</v>
      </c>
      <c r="L41" s="2779">
        <v>82.128638799999976</v>
      </c>
      <c r="M41" s="2779">
        <v>124.2243</v>
      </c>
      <c r="N41" s="2779">
        <v>23.965</v>
      </c>
      <c r="O41" s="2779">
        <v>28.939499999999999</v>
      </c>
      <c r="P41" s="2779">
        <v>72.731383219999998</v>
      </c>
      <c r="Q41" s="2781">
        <v>159.31257306000001</v>
      </c>
      <c r="R41" s="2785">
        <v>2.4000000499999996</v>
      </c>
      <c r="T41" s="2880"/>
    </row>
    <row r="42" spans="1:21" ht="16.5" customHeight="1" x14ac:dyDescent="0.25">
      <c r="A42" s="2887" t="s">
        <v>5564</v>
      </c>
      <c r="B42" s="2888"/>
      <c r="C42" s="2881">
        <v>1005.755</v>
      </c>
      <c r="D42" s="2881">
        <v>1552.2491899999998</v>
      </c>
      <c r="E42" s="2881">
        <v>1315.8868819999998</v>
      </c>
      <c r="F42" s="2881">
        <v>1029.6740861999999</v>
      </c>
      <c r="G42" s="2881">
        <v>3061.8568231599997</v>
      </c>
      <c r="H42" s="2881">
        <v>5723.0858151200009</v>
      </c>
      <c r="I42" s="2881">
        <v>4110.7215955122219</v>
      </c>
      <c r="J42" s="2881">
        <v>5309.0530740699996</v>
      </c>
      <c r="K42" s="2881">
        <v>3728.8472574100001</v>
      </c>
      <c r="L42" s="2881">
        <v>4286.7950520499999</v>
      </c>
      <c r="M42" s="2881">
        <v>3602.1272485756199</v>
      </c>
      <c r="N42" s="2881">
        <v>3324.748707064</v>
      </c>
      <c r="O42" s="2881">
        <v>4000.3285037809533</v>
      </c>
      <c r="P42" s="2881">
        <v>2963.9920732599999</v>
      </c>
      <c r="Q42" s="2885">
        <v>2658.3490317582282</v>
      </c>
      <c r="R42" s="2886">
        <v>2986.46620768</v>
      </c>
    </row>
    <row r="43" spans="1:21" ht="16.5" customHeight="1" x14ac:dyDescent="0.25">
      <c r="A43" s="3606" t="s">
        <v>5531</v>
      </c>
      <c r="B43" s="3607"/>
      <c r="C43" s="2779">
        <v>862.04899999999998</v>
      </c>
      <c r="D43" s="2779">
        <v>1186.0226999999998</v>
      </c>
      <c r="E43" s="2779">
        <v>589.52399999999989</v>
      </c>
      <c r="F43" s="2779">
        <v>669.25807520000001</v>
      </c>
      <c r="G43" s="2779">
        <v>1288.1675295999999</v>
      </c>
      <c r="H43" s="2779">
        <v>4427.6726467900007</v>
      </c>
      <c r="I43" s="2779">
        <v>3043.8102705122224</v>
      </c>
      <c r="J43" s="2779">
        <v>4443.4518180699997</v>
      </c>
      <c r="K43" s="2779">
        <v>3022.5811860399999</v>
      </c>
      <c r="L43" s="2779">
        <v>3940.1520784899999</v>
      </c>
      <c r="M43" s="2779">
        <v>3076.4696512099999</v>
      </c>
      <c r="N43" s="2779">
        <v>2288.2374062640001</v>
      </c>
      <c r="O43" s="2779">
        <v>2158.5132711800002</v>
      </c>
      <c r="P43" s="2779">
        <v>1776.5887066199996</v>
      </c>
      <c r="Q43" s="2781">
        <v>1997.766480558075</v>
      </c>
      <c r="R43" s="2783">
        <v>2600.07548602</v>
      </c>
      <c r="T43" s="2880"/>
    </row>
    <row r="44" spans="1:21" ht="16.5" customHeight="1" x14ac:dyDescent="0.25">
      <c r="A44" s="2832" t="s">
        <v>5565</v>
      </c>
      <c r="B44" s="2828"/>
      <c r="C44" s="2780">
        <v>0</v>
      </c>
      <c r="D44" s="2780">
        <v>0</v>
      </c>
      <c r="E44" s="2780">
        <v>4.4690000000000003</v>
      </c>
      <c r="F44" s="2780">
        <v>0</v>
      </c>
      <c r="G44" s="2780">
        <v>0</v>
      </c>
      <c r="H44" s="2780">
        <v>0</v>
      </c>
      <c r="I44" s="2780">
        <v>4.2869999999999999</v>
      </c>
      <c r="J44" s="2780">
        <v>0.504</v>
      </c>
      <c r="K44" s="2780">
        <v>9.4E-2</v>
      </c>
      <c r="L44" s="2780">
        <v>0</v>
      </c>
      <c r="M44" s="2780">
        <v>0</v>
      </c>
      <c r="N44" s="2780">
        <v>0</v>
      </c>
      <c r="O44" s="2780">
        <v>0</v>
      </c>
      <c r="P44" s="2779">
        <v>8.0779999999999994</v>
      </c>
      <c r="Q44" s="2780">
        <v>0</v>
      </c>
      <c r="R44" s="2785">
        <v>25.538742600000003</v>
      </c>
      <c r="T44" s="2880"/>
    </row>
    <row r="45" spans="1:21" ht="16.5" customHeight="1" x14ac:dyDescent="0.25">
      <c r="A45" s="2832" t="s">
        <v>5566</v>
      </c>
      <c r="B45" s="2828"/>
      <c r="C45" s="2780">
        <v>0</v>
      </c>
      <c r="D45" s="2780">
        <v>0</v>
      </c>
      <c r="E45" s="2780">
        <v>0</v>
      </c>
      <c r="F45" s="2780">
        <v>0</v>
      </c>
      <c r="G45" s="2780">
        <v>0</v>
      </c>
      <c r="H45" s="2779">
        <v>1.80624479</v>
      </c>
      <c r="I45" s="2779">
        <v>6.0628602899999997</v>
      </c>
      <c r="J45" s="2779">
        <v>497.69</v>
      </c>
      <c r="K45" s="2779">
        <v>344.32817879000004</v>
      </c>
      <c r="L45" s="2779">
        <v>732.50607589000003</v>
      </c>
      <c r="M45" s="2779">
        <v>210.50700000000003</v>
      </c>
      <c r="N45" s="2779">
        <v>1039.61184</v>
      </c>
      <c r="O45" s="2779">
        <v>1247.0250000000001</v>
      </c>
      <c r="P45" s="2779">
        <v>51.134000780000001</v>
      </c>
      <c r="Q45" s="2781">
        <v>4.5908403499999997</v>
      </c>
      <c r="R45" s="2785">
        <v>0</v>
      </c>
      <c r="T45" s="2880"/>
    </row>
    <row r="46" spans="1:21" ht="16.5" customHeight="1" x14ac:dyDescent="0.25">
      <c r="A46" s="2832" t="s">
        <v>5567</v>
      </c>
      <c r="B46" s="2828"/>
      <c r="C46" s="2779">
        <v>291.45299999999997</v>
      </c>
      <c r="D46" s="2779">
        <v>267.36419999999998</v>
      </c>
      <c r="E46" s="2779">
        <v>234.76499999999999</v>
      </c>
      <c r="F46" s="2779">
        <v>94.960335999999998</v>
      </c>
      <c r="G46" s="2779">
        <v>71.572892999999993</v>
      </c>
      <c r="H46" s="2779">
        <v>1183.9027002799999</v>
      </c>
      <c r="I46" s="2779">
        <v>1145.15246</v>
      </c>
      <c r="J46" s="2779">
        <v>896.96602510999992</v>
      </c>
      <c r="K46" s="2779">
        <v>482.52552539999999</v>
      </c>
      <c r="L46" s="2779">
        <v>234.96375000000003</v>
      </c>
      <c r="M46" s="2779">
        <v>546.75604711999983</v>
      </c>
      <c r="N46" s="2779">
        <v>384.73514282399987</v>
      </c>
      <c r="O46" s="2779">
        <v>466.813018</v>
      </c>
      <c r="P46" s="2779">
        <v>268.12850000000003</v>
      </c>
      <c r="Q46" s="2781">
        <v>503.41918901807503</v>
      </c>
      <c r="R46" s="2783">
        <v>868.27129920000004</v>
      </c>
      <c r="S46" s="2880"/>
      <c r="T46" s="2880"/>
      <c r="U46" s="2880"/>
    </row>
    <row r="47" spans="1:21" ht="16.5" customHeight="1" x14ac:dyDescent="0.25">
      <c r="A47" s="2832" t="s">
        <v>5568</v>
      </c>
      <c r="B47" s="2828"/>
      <c r="C47" s="2779">
        <v>269.738</v>
      </c>
      <c r="D47" s="2779">
        <v>146.17449999999999</v>
      </c>
      <c r="E47" s="2779">
        <v>9.5969999999999995</v>
      </c>
      <c r="F47" s="2779">
        <v>9</v>
      </c>
      <c r="G47" s="2779">
        <v>9.2330000000000005</v>
      </c>
      <c r="H47" s="2779">
        <v>671.67690000000005</v>
      </c>
      <c r="I47" s="2779">
        <v>91.600999999999999</v>
      </c>
      <c r="J47" s="2779">
        <v>16.401</v>
      </c>
      <c r="K47" s="2779">
        <v>31.884824999999999</v>
      </c>
      <c r="L47" s="2779">
        <v>666.32050000000004</v>
      </c>
      <c r="M47" s="2779">
        <v>2.5000000000000001E-2</v>
      </c>
      <c r="N47" s="2779">
        <v>202.48064199999999</v>
      </c>
      <c r="O47" s="2779">
        <v>25.419111999999995</v>
      </c>
      <c r="P47" s="2779">
        <v>17.021999999999995</v>
      </c>
      <c r="Q47" s="2780">
        <v>64.734999999999999</v>
      </c>
      <c r="R47" s="2785">
        <v>0</v>
      </c>
      <c r="T47" s="2880"/>
    </row>
    <row r="48" spans="1:21" ht="16.5" customHeight="1" x14ac:dyDescent="0.25">
      <c r="A48" s="2832" t="s">
        <v>5532</v>
      </c>
      <c r="B48" s="2828"/>
      <c r="C48" s="2779">
        <v>5.508</v>
      </c>
      <c r="D48" s="2779">
        <v>127.434</v>
      </c>
      <c r="E48" s="2779">
        <v>139.92699999999999</v>
      </c>
      <c r="F48" s="2779">
        <v>86.041605000000004</v>
      </c>
      <c r="G48" s="2779">
        <v>98.104961599999996</v>
      </c>
      <c r="H48" s="2779">
        <v>381.58421299999998</v>
      </c>
      <c r="I48" s="2779">
        <v>54.220999999999997</v>
      </c>
      <c r="J48" s="2779">
        <v>71.594597519999994</v>
      </c>
      <c r="K48" s="2779">
        <v>131.65924999999999</v>
      </c>
      <c r="L48" s="2779">
        <v>47.018250000000002</v>
      </c>
      <c r="M48" s="2779">
        <v>849.67396387999997</v>
      </c>
      <c r="N48" s="2779">
        <v>92.344199039999992</v>
      </c>
      <c r="O48" s="2779">
        <v>78.747000000000014</v>
      </c>
      <c r="P48" s="2779">
        <v>403.24739999999991</v>
      </c>
      <c r="Q48" s="2780">
        <v>30.405999999999999</v>
      </c>
      <c r="R48" s="2785">
        <v>1484.1518591200002</v>
      </c>
      <c r="T48" s="2880"/>
    </row>
    <row r="49" spans="1:20" ht="16.5" customHeight="1" x14ac:dyDescent="0.25">
      <c r="A49" s="2832" t="s">
        <v>5569</v>
      </c>
      <c r="B49" s="2828"/>
      <c r="C49" s="2779">
        <v>187.185</v>
      </c>
      <c r="D49" s="2779">
        <v>175.42099999999999</v>
      </c>
      <c r="E49" s="2779">
        <v>166.90899999999999</v>
      </c>
      <c r="F49" s="2779">
        <v>209.86869080000002</v>
      </c>
      <c r="G49" s="2779">
        <v>109.14100000000001</v>
      </c>
      <c r="H49" s="2779">
        <v>77.393957400000005</v>
      </c>
      <c r="I49" s="2779">
        <v>180.798</v>
      </c>
      <c r="J49" s="2779">
        <v>157.10593399999999</v>
      </c>
      <c r="K49" s="2779">
        <v>184.30718470999997</v>
      </c>
      <c r="L49" s="2779">
        <v>709.34838616000002</v>
      </c>
      <c r="M49" s="2779">
        <v>172.41899999999998</v>
      </c>
      <c r="N49" s="2779">
        <v>284.51262639999999</v>
      </c>
      <c r="O49" s="2779">
        <v>38.090809</v>
      </c>
      <c r="P49" s="2779">
        <v>709.81175322999979</v>
      </c>
      <c r="Q49" s="2781">
        <v>1034.9108827800001</v>
      </c>
      <c r="R49" s="2783">
        <v>77.644381150000001</v>
      </c>
      <c r="T49" s="2880"/>
    </row>
    <row r="50" spans="1:20" ht="16.5" customHeight="1" x14ac:dyDescent="0.25">
      <c r="A50" s="2832" t="s">
        <v>5533</v>
      </c>
      <c r="B50" s="2828"/>
      <c r="C50" s="2779">
        <v>13.68</v>
      </c>
      <c r="D50" s="2779">
        <v>35.116</v>
      </c>
      <c r="E50" s="2779">
        <v>20.434999999999999</v>
      </c>
      <c r="F50" s="2779">
        <v>70.421999999999997</v>
      </c>
      <c r="G50" s="2779">
        <v>325.3981</v>
      </c>
      <c r="H50" s="2779">
        <v>78.715781319999991</v>
      </c>
      <c r="I50" s="2779">
        <v>96.086003000000005</v>
      </c>
      <c r="J50" s="2779">
        <v>47.247011440000009</v>
      </c>
      <c r="K50" s="2779">
        <v>50.196471340000002</v>
      </c>
      <c r="L50" s="2779">
        <v>79.074327640000007</v>
      </c>
      <c r="M50" s="2779">
        <v>240.62773031</v>
      </c>
      <c r="N50" s="2779">
        <v>94.630300000000005</v>
      </c>
      <c r="O50" s="2779">
        <v>29.427332180000001</v>
      </c>
      <c r="P50" s="2779">
        <v>110.26323341</v>
      </c>
      <c r="Q50" s="2781">
        <v>46.997844999999998</v>
      </c>
      <c r="R50" s="2783">
        <v>10.713195449999999</v>
      </c>
      <c r="S50" s="2880"/>
      <c r="T50" s="2880"/>
    </row>
    <row r="51" spans="1:20" ht="16.5" customHeight="1" x14ac:dyDescent="0.25">
      <c r="A51" s="2837" t="s">
        <v>5534</v>
      </c>
      <c r="B51" s="2889"/>
      <c r="C51" s="2779">
        <v>94.484999999999999</v>
      </c>
      <c r="D51" s="2779">
        <v>434.51299999999998</v>
      </c>
      <c r="E51" s="2779">
        <v>13.422000000000001</v>
      </c>
      <c r="F51" s="2779">
        <v>198.9654434</v>
      </c>
      <c r="G51" s="2779">
        <v>674.71757500000001</v>
      </c>
      <c r="H51" s="2779">
        <v>2032.59285</v>
      </c>
      <c r="I51" s="2779">
        <v>1465.6019472222224</v>
      </c>
      <c r="J51" s="2779">
        <v>2755.9432499999998</v>
      </c>
      <c r="K51" s="2779">
        <v>1797.5857507999999</v>
      </c>
      <c r="L51" s="2779">
        <v>1470.9207887999996</v>
      </c>
      <c r="M51" s="2779">
        <v>1056.4609098999999</v>
      </c>
      <c r="N51" s="2779">
        <v>189.92265599999999</v>
      </c>
      <c r="O51" s="2779">
        <v>272.99099999999999</v>
      </c>
      <c r="P51" s="2779">
        <v>208.90381919999999</v>
      </c>
      <c r="Q51" s="2781">
        <v>312.70672341000005</v>
      </c>
      <c r="R51" s="2785">
        <v>133.75600850000001</v>
      </c>
      <c r="T51" s="2880"/>
    </row>
    <row r="52" spans="1:20" ht="16.5" customHeight="1" x14ac:dyDescent="0.25">
      <c r="A52" s="3606" t="s">
        <v>5570</v>
      </c>
      <c r="B52" s="3607"/>
      <c r="C52" s="2780">
        <v>0</v>
      </c>
      <c r="D52" s="2780">
        <v>0</v>
      </c>
      <c r="E52" s="2780">
        <v>0</v>
      </c>
      <c r="F52" s="2780">
        <v>0</v>
      </c>
      <c r="G52" s="2780">
        <v>0</v>
      </c>
      <c r="H52" s="2779">
        <v>63.944000000000003</v>
      </c>
      <c r="I52" s="2779">
        <v>40.259</v>
      </c>
      <c r="J52" s="2779">
        <v>67.326150999999996</v>
      </c>
      <c r="K52" s="2779">
        <v>75.820419700000002</v>
      </c>
      <c r="L52" s="2779">
        <v>68.766286260000001</v>
      </c>
      <c r="M52" s="2779">
        <v>26.702158419999996</v>
      </c>
      <c r="N52" s="2779">
        <v>25.143000000000001</v>
      </c>
      <c r="O52" s="2779">
        <v>30.54982893</v>
      </c>
      <c r="P52" s="2779">
        <v>64.61699999999999</v>
      </c>
      <c r="Q52" s="2780">
        <v>35.667999999999999</v>
      </c>
      <c r="R52" s="2785">
        <v>0</v>
      </c>
      <c r="T52" s="2880"/>
    </row>
    <row r="53" spans="1:20" ht="16.5" customHeight="1" x14ac:dyDescent="0.25">
      <c r="A53" s="2890" t="s">
        <v>5571</v>
      </c>
      <c r="B53" s="2888"/>
      <c r="C53" s="2779">
        <v>143.70599999999999</v>
      </c>
      <c r="D53" s="2779">
        <v>366.22649000000001</v>
      </c>
      <c r="E53" s="2779">
        <v>726.36288200000001</v>
      </c>
      <c r="F53" s="2779">
        <v>360.41601099999997</v>
      </c>
      <c r="G53" s="2779">
        <v>1773.6892935599999</v>
      </c>
      <c r="H53" s="2779">
        <v>1231.46916833</v>
      </c>
      <c r="I53" s="2779">
        <v>1026.652325</v>
      </c>
      <c r="J53" s="2779">
        <v>798.27510499999994</v>
      </c>
      <c r="K53" s="2779">
        <v>630.44565166999996</v>
      </c>
      <c r="L53" s="2779">
        <v>277.87668730000001</v>
      </c>
      <c r="M53" s="2779">
        <v>498.95543894561996</v>
      </c>
      <c r="N53" s="2779">
        <v>1011.3683007999998</v>
      </c>
      <c r="O53" s="2779">
        <v>1811.2654036709534</v>
      </c>
      <c r="P53" s="2779">
        <v>1122.7863666400001</v>
      </c>
      <c r="Q53" s="2780">
        <v>624.91455120015303</v>
      </c>
      <c r="R53" s="2785">
        <v>386.39072166</v>
      </c>
      <c r="T53" s="2880"/>
    </row>
    <row r="54" spans="1:20" ht="16.5" customHeight="1" x14ac:dyDescent="0.25">
      <c r="A54" s="2890" t="s">
        <v>5572</v>
      </c>
      <c r="B54" s="2888"/>
      <c r="C54" s="2779">
        <v>134.38999999999999</v>
      </c>
      <c r="D54" s="2779">
        <v>331.47500000000002</v>
      </c>
      <c r="E54" s="2779">
        <v>722.81388200000004</v>
      </c>
      <c r="F54" s="2779">
        <v>349.06531099999995</v>
      </c>
      <c r="G54" s="2779">
        <v>1773.6892935599999</v>
      </c>
      <c r="H54" s="2779">
        <v>1014.2800258399999</v>
      </c>
      <c r="I54" s="2779">
        <v>982.17842500000006</v>
      </c>
      <c r="J54" s="2779">
        <v>575.8175</v>
      </c>
      <c r="K54" s="2779">
        <v>565.36645821999991</v>
      </c>
      <c r="L54" s="2779">
        <v>256.34679094000001</v>
      </c>
      <c r="M54" s="2779">
        <v>498.95543894561996</v>
      </c>
      <c r="N54" s="2779">
        <v>982.49598579999986</v>
      </c>
      <c r="O54" s="2779">
        <v>1811.0147536709535</v>
      </c>
      <c r="P54" s="2779">
        <v>1121.29116664</v>
      </c>
      <c r="Q54" s="2781">
        <v>605.63843012015298</v>
      </c>
      <c r="R54" s="2783">
        <v>366.36839285999997</v>
      </c>
      <c r="T54" s="2880"/>
    </row>
    <row r="55" spans="1:20" ht="16.5" customHeight="1" x14ac:dyDescent="0.25">
      <c r="A55" s="3606" t="s">
        <v>5540</v>
      </c>
      <c r="B55" s="3607"/>
      <c r="C55" s="2779">
        <v>4.617</v>
      </c>
      <c r="D55" s="2779">
        <v>3.254</v>
      </c>
      <c r="E55" s="2779">
        <v>69.959999999999994</v>
      </c>
      <c r="F55" s="2779">
        <v>12.80294</v>
      </c>
      <c r="G55" s="2779">
        <v>32.944000000000003</v>
      </c>
      <c r="H55" s="2779">
        <v>45.941833000000003</v>
      </c>
      <c r="I55" s="2780">
        <v>0</v>
      </c>
      <c r="J55" s="2779">
        <v>174.77160000000001</v>
      </c>
      <c r="K55" s="2779">
        <v>195.7005102</v>
      </c>
      <c r="L55" s="2779">
        <v>94.638480939999994</v>
      </c>
      <c r="M55" s="2779">
        <v>12.177851410000001</v>
      </c>
      <c r="N55" s="2779">
        <v>25.015000000000001</v>
      </c>
      <c r="O55" s="2779">
        <v>4.3959531600000004</v>
      </c>
      <c r="P55" s="2779">
        <v>19.950975140000001</v>
      </c>
      <c r="Q55" s="2781">
        <v>55.197786749999999</v>
      </c>
      <c r="R55" s="2783">
        <v>176.80219235999999</v>
      </c>
      <c r="T55" s="2880"/>
    </row>
    <row r="56" spans="1:20" ht="16.5" customHeight="1" x14ac:dyDescent="0.25">
      <c r="A56" s="3606" t="s">
        <v>5541</v>
      </c>
      <c r="B56" s="3607"/>
      <c r="C56" s="2779">
        <v>4.617</v>
      </c>
      <c r="D56" s="2779">
        <v>3.254</v>
      </c>
      <c r="E56" s="2779">
        <v>69.959999999999994</v>
      </c>
      <c r="F56" s="2779">
        <v>0.90600000000000003</v>
      </c>
      <c r="G56" s="2779">
        <v>26.841999999999999</v>
      </c>
      <c r="H56" s="2779">
        <v>45.941833000000003</v>
      </c>
      <c r="I56" s="2780">
        <v>0</v>
      </c>
      <c r="J56" s="2779">
        <v>174.36002500000001</v>
      </c>
      <c r="K56" s="2779">
        <v>194.49571019999999</v>
      </c>
      <c r="L56" s="2779">
        <v>67.642480939999999</v>
      </c>
      <c r="M56" s="2779">
        <v>12.177851410000001</v>
      </c>
      <c r="N56" s="2779">
        <v>25.015000000000001</v>
      </c>
      <c r="O56" s="2779">
        <v>4.3959531600000004</v>
      </c>
      <c r="P56" s="2779">
        <v>19.950975140000001</v>
      </c>
      <c r="Q56" s="2781">
        <v>55.15778675</v>
      </c>
      <c r="R56" s="2783">
        <v>55.15778675</v>
      </c>
      <c r="S56" s="2880"/>
      <c r="T56" s="2880"/>
    </row>
    <row r="57" spans="1:20" ht="16.5" customHeight="1" x14ac:dyDescent="0.25">
      <c r="A57" s="3606" t="s">
        <v>5542</v>
      </c>
      <c r="B57" s="3607"/>
      <c r="C57" s="2779">
        <v>129.773</v>
      </c>
      <c r="D57" s="2779">
        <v>328.221</v>
      </c>
      <c r="E57" s="2779">
        <v>652.853882</v>
      </c>
      <c r="F57" s="2779">
        <v>336.26237099999997</v>
      </c>
      <c r="G57" s="2779">
        <v>1740.7452935599999</v>
      </c>
      <c r="H57" s="2779">
        <v>968.33819283999992</v>
      </c>
      <c r="I57" s="2779">
        <v>982.17842500000006</v>
      </c>
      <c r="J57" s="2779">
        <v>401.04589999999996</v>
      </c>
      <c r="K57" s="2779">
        <v>369.66594801999997</v>
      </c>
      <c r="L57" s="2779">
        <v>161.70830999999998</v>
      </c>
      <c r="M57" s="2779">
        <v>486.77758753561994</v>
      </c>
      <c r="N57" s="2779">
        <v>957.48098579999987</v>
      </c>
      <c r="O57" s="2779">
        <v>1806.6188005109534</v>
      </c>
      <c r="P57" s="2779">
        <v>1101.3401914999999</v>
      </c>
      <c r="Q57" s="2781">
        <v>550.440643370153</v>
      </c>
      <c r="R57" s="2783">
        <v>189.56620050000001</v>
      </c>
      <c r="T57" s="2880"/>
    </row>
    <row r="58" spans="1:20" ht="16.5" customHeight="1" x14ac:dyDescent="0.25">
      <c r="A58" s="3606" t="s">
        <v>5543</v>
      </c>
      <c r="B58" s="3607"/>
      <c r="C58" s="2779">
        <v>129.773</v>
      </c>
      <c r="D58" s="2779">
        <v>327.721</v>
      </c>
      <c r="E58" s="2779">
        <v>635.09488199999998</v>
      </c>
      <c r="F58" s="2779">
        <v>334.71437099999997</v>
      </c>
      <c r="G58" s="2779">
        <v>1064.5291580600001</v>
      </c>
      <c r="H58" s="2779">
        <v>716.74919283999998</v>
      </c>
      <c r="I58" s="2779">
        <v>574.18842500000005</v>
      </c>
      <c r="J58" s="2779">
        <v>360.01089999999999</v>
      </c>
      <c r="K58" s="2779">
        <v>170.624</v>
      </c>
      <c r="L58" s="2779">
        <v>161.70830999999998</v>
      </c>
      <c r="M58" s="2779">
        <v>361.39385803561993</v>
      </c>
      <c r="N58" s="2779">
        <v>455.56133499999993</v>
      </c>
      <c r="O58" s="2779">
        <v>1767.2678302699996</v>
      </c>
      <c r="P58" s="2779">
        <v>1036.0790999999999</v>
      </c>
      <c r="Q58" s="2781">
        <v>545.56751123100298</v>
      </c>
      <c r="R58" s="2783">
        <v>186.16060050000002</v>
      </c>
      <c r="T58" s="2880"/>
    </row>
    <row r="59" spans="1:20" ht="16.5" customHeight="1" x14ac:dyDescent="0.25">
      <c r="A59" s="2837"/>
      <c r="B59" s="2838" t="s">
        <v>5544</v>
      </c>
      <c r="C59" s="2779">
        <v>1.7749999999999999</v>
      </c>
      <c r="D59" s="2779">
        <v>30.936</v>
      </c>
      <c r="E59" s="2779">
        <v>27.419</v>
      </c>
      <c r="F59" s="2779">
        <v>12.275</v>
      </c>
      <c r="G59" s="2779">
        <v>1027.23515806</v>
      </c>
      <c r="H59" s="2779">
        <v>60.726192840000003</v>
      </c>
      <c r="I59" s="2779">
        <v>308.089</v>
      </c>
      <c r="J59" s="2779">
        <v>21.108899999999998</v>
      </c>
      <c r="K59" s="2780">
        <v>0</v>
      </c>
      <c r="L59" s="2779">
        <v>28.52056</v>
      </c>
      <c r="M59" s="2779">
        <v>6.2</v>
      </c>
      <c r="N59" s="2779">
        <v>62.648659999999992</v>
      </c>
      <c r="O59" s="2780">
        <v>0</v>
      </c>
      <c r="P59" s="2779">
        <v>549.95129999999995</v>
      </c>
      <c r="Q59" s="2780">
        <v>103.33211500000002</v>
      </c>
      <c r="R59" s="2785">
        <v>0.96799500000000005</v>
      </c>
      <c r="T59" s="2880"/>
    </row>
    <row r="60" spans="1:20" ht="16.5" customHeight="1" x14ac:dyDescent="0.25">
      <c r="A60" s="2837"/>
      <c r="B60" s="2838" t="s">
        <v>3627</v>
      </c>
      <c r="C60" s="2779">
        <v>127.99799999999999</v>
      </c>
      <c r="D60" s="2779">
        <v>296.78500000000003</v>
      </c>
      <c r="E60" s="2779">
        <v>607.675882</v>
      </c>
      <c r="F60" s="2779">
        <v>322.43937099999999</v>
      </c>
      <c r="G60" s="2779">
        <v>37.293999999999997</v>
      </c>
      <c r="H60" s="2779">
        <v>656.02300000000002</v>
      </c>
      <c r="I60" s="2779">
        <v>266.099425</v>
      </c>
      <c r="J60" s="2779">
        <v>338.90199999999999</v>
      </c>
      <c r="K60" s="2779">
        <v>170.624</v>
      </c>
      <c r="L60" s="2779">
        <v>133.18774999999999</v>
      </c>
      <c r="M60" s="2779">
        <v>355.19385803561994</v>
      </c>
      <c r="N60" s="2779">
        <v>392.91267499999992</v>
      </c>
      <c r="O60" s="2779">
        <v>1767.2678302699996</v>
      </c>
      <c r="P60" s="2779">
        <v>486.12779999999992</v>
      </c>
      <c r="Q60" s="2781">
        <v>442.23539623100299</v>
      </c>
      <c r="R60" s="2783">
        <v>185.19260550000001</v>
      </c>
      <c r="T60" s="2880"/>
    </row>
    <row r="61" spans="1:20" ht="16.5" customHeight="1" x14ac:dyDescent="0.25">
      <c r="A61" s="3606" t="s">
        <v>5545</v>
      </c>
      <c r="B61" s="3607"/>
      <c r="C61" s="2780">
        <v>0</v>
      </c>
      <c r="D61" s="2780">
        <v>0.5</v>
      </c>
      <c r="E61" s="2779">
        <v>17.759</v>
      </c>
      <c r="F61" s="2779">
        <v>1.548</v>
      </c>
      <c r="G61" s="2779">
        <v>676.21613549999995</v>
      </c>
      <c r="H61" s="2779">
        <v>251.589</v>
      </c>
      <c r="I61" s="2779">
        <v>407.99</v>
      </c>
      <c r="J61" s="2779">
        <v>41.034999999999997</v>
      </c>
      <c r="K61" s="2779">
        <v>199.04194801999998</v>
      </c>
      <c r="L61" s="2780">
        <v>0</v>
      </c>
      <c r="M61" s="2779">
        <v>125.3837295</v>
      </c>
      <c r="N61" s="2779">
        <v>501.9196508</v>
      </c>
      <c r="O61" s="2779">
        <v>39.350970240953679</v>
      </c>
      <c r="P61" s="2779">
        <v>65.261091500000006</v>
      </c>
      <c r="Q61" s="2780">
        <v>4.8731321391499991</v>
      </c>
      <c r="R61" s="2785">
        <v>3.4056000000000002</v>
      </c>
      <c r="T61" s="2880"/>
    </row>
    <row r="62" spans="1:20" ht="16.5" customHeight="1" x14ac:dyDescent="0.25">
      <c r="A62" s="2839"/>
      <c r="B62" s="2838" t="s">
        <v>5573</v>
      </c>
      <c r="C62" s="2780">
        <v>0</v>
      </c>
      <c r="D62" s="2780">
        <v>0.5</v>
      </c>
      <c r="E62" s="2779">
        <v>16</v>
      </c>
      <c r="F62" s="2780">
        <v>0</v>
      </c>
      <c r="G62" s="2780">
        <v>0</v>
      </c>
      <c r="H62" s="2779">
        <v>0.7589999999999999</v>
      </c>
      <c r="I62" s="2779">
        <v>57.533500000000004</v>
      </c>
      <c r="J62" s="2779">
        <v>6.1760000000000002</v>
      </c>
      <c r="K62" s="2779">
        <v>55.437400000000004</v>
      </c>
      <c r="L62" s="2780">
        <v>0</v>
      </c>
      <c r="M62" s="2779">
        <v>17.846</v>
      </c>
      <c r="N62" s="2779">
        <v>419.84612395000005</v>
      </c>
      <c r="O62" s="2779">
        <v>32.447672740953678</v>
      </c>
      <c r="P62" s="2779">
        <v>1.8540000000000001</v>
      </c>
      <c r="Q62" s="2780">
        <v>1.2588021391499988</v>
      </c>
      <c r="R62" s="2785">
        <v>0</v>
      </c>
      <c r="T62" s="2880"/>
    </row>
    <row r="63" spans="1:20" ht="16.5" customHeight="1" x14ac:dyDescent="0.25">
      <c r="A63" s="2839"/>
      <c r="B63" s="2838" t="s">
        <v>5547</v>
      </c>
      <c r="C63" s="2780">
        <v>0</v>
      </c>
      <c r="D63" s="2780">
        <v>0</v>
      </c>
      <c r="E63" s="2779">
        <v>1.7589999999999999</v>
      </c>
      <c r="F63" s="2780">
        <v>1.548</v>
      </c>
      <c r="G63" s="2780">
        <v>676.03200000000004</v>
      </c>
      <c r="H63" s="2779">
        <v>250.82999999999998</v>
      </c>
      <c r="I63" s="2779">
        <v>350.45650000000001</v>
      </c>
      <c r="J63" s="2779">
        <v>34.859000000000002</v>
      </c>
      <c r="K63" s="2779">
        <v>143.60454801999998</v>
      </c>
      <c r="L63" s="2780">
        <v>0</v>
      </c>
      <c r="M63" s="2779">
        <v>107.53772950000001</v>
      </c>
      <c r="N63" s="2779">
        <v>82.073526850000007</v>
      </c>
      <c r="O63" s="2779">
        <v>6.9032974999999999</v>
      </c>
      <c r="P63" s="2779">
        <v>63.407091499999993</v>
      </c>
      <c r="Q63" s="2780">
        <v>3.6143299999999998</v>
      </c>
      <c r="R63" s="2785">
        <v>3.4055999999999997</v>
      </c>
      <c r="T63" s="2880"/>
    </row>
    <row r="64" spans="1:20" ht="16.5" customHeight="1" x14ac:dyDescent="0.25">
      <c r="A64" s="3606" t="s">
        <v>5548</v>
      </c>
      <c r="B64" s="3607"/>
      <c r="C64" s="2780">
        <v>9.3160000000000007</v>
      </c>
      <c r="D64" s="2780">
        <v>34.751489999999997</v>
      </c>
      <c r="E64" s="2779">
        <v>3.5489999999999999</v>
      </c>
      <c r="F64" s="2780">
        <v>11.3507</v>
      </c>
      <c r="G64" s="2780">
        <v>0</v>
      </c>
      <c r="H64" s="2779">
        <v>217.18914249000002</v>
      </c>
      <c r="I64" s="2779">
        <v>44.4739</v>
      </c>
      <c r="J64" s="2779">
        <v>222.457605</v>
      </c>
      <c r="K64" s="2779">
        <v>65.079193450000005</v>
      </c>
      <c r="L64" s="2779">
        <v>21.529896359999999</v>
      </c>
      <c r="M64" s="2780">
        <v>0</v>
      </c>
      <c r="N64" s="2780">
        <v>28.872315</v>
      </c>
      <c r="O64" s="2780">
        <v>0.25064999999999998</v>
      </c>
      <c r="P64" s="2780">
        <v>1.4952000000000001</v>
      </c>
      <c r="Q64" s="2780">
        <v>19.276121079999999</v>
      </c>
      <c r="R64" s="2785">
        <v>20.0223288</v>
      </c>
      <c r="T64" s="2880"/>
    </row>
    <row r="65" spans="1:20" ht="16.5" customHeight="1" thickBot="1" x14ac:dyDescent="0.3">
      <c r="A65" s="2891" t="s">
        <v>5574</v>
      </c>
      <c r="B65" s="2892"/>
      <c r="C65" s="2807">
        <v>114.907</v>
      </c>
      <c r="D65" s="2807">
        <v>30.811</v>
      </c>
      <c r="E65" s="2780">
        <v>0</v>
      </c>
      <c r="F65" s="2780">
        <v>0</v>
      </c>
      <c r="G65" s="2780">
        <v>0</v>
      </c>
      <c r="H65" s="2807">
        <v>85.093000000000004</v>
      </c>
      <c r="I65" s="2807">
        <v>81.624000000000009</v>
      </c>
      <c r="J65" s="2807">
        <v>8.0670000000000002</v>
      </c>
      <c r="K65" s="2807">
        <v>0.79700000000000004</v>
      </c>
      <c r="L65" s="2807">
        <v>4.3639999999999999</v>
      </c>
      <c r="M65" s="2893">
        <v>25.097999999999995</v>
      </c>
      <c r="N65" s="2893">
        <v>2.4969999999999999</v>
      </c>
      <c r="O65" s="2893">
        <v>1.034</v>
      </c>
      <c r="P65" s="2893">
        <v>0</v>
      </c>
      <c r="Q65" s="2893">
        <v>0</v>
      </c>
      <c r="R65" s="2886">
        <v>1000</v>
      </c>
      <c r="T65" s="2880"/>
    </row>
    <row r="66" spans="1:20" s="2813" customFormat="1" ht="33" customHeight="1" thickTop="1" x14ac:dyDescent="0.25">
      <c r="A66" s="3631" t="s">
        <v>5550</v>
      </c>
      <c r="B66" s="3631"/>
      <c r="C66" s="3631"/>
      <c r="D66" s="3631"/>
      <c r="E66" s="3631"/>
      <c r="F66" s="3631"/>
      <c r="G66" s="3631"/>
      <c r="H66" s="3631"/>
      <c r="I66" s="3631"/>
      <c r="J66" s="3631"/>
      <c r="K66" s="3631"/>
      <c r="L66" s="3631"/>
      <c r="M66" s="3631"/>
      <c r="N66" s="3631"/>
      <c r="O66" s="3631"/>
      <c r="P66" s="3631"/>
      <c r="Q66" s="3631"/>
      <c r="R66" s="3631"/>
    </row>
    <row r="67" spans="1:20" s="2813" customFormat="1" ht="18.95" customHeight="1" x14ac:dyDescent="0.25">
      <c r="A67" s="3613" t="s">
        <v>5575</v>
      </c>
      <c r="B67" s="3613"/>
      <c r="C67" s="3613"/>
      <c r="D67" s="3613"/>
      <c r="E67" s="3613"/>
      <c r="F67" s="3613"/>
      <c r="G67" s="3613"/>
      <c r="H67" s="3613"/>
      <c r="I67" s="3613"/>
      <c r="J67" s="3613"/>
      <c r="K67" s="3613"/>
      <c r="L67" s="3613"/>
      <c r="M67" s="3613"/>
      <c r="N67" s="3613"/>
      <c r="O67" s="3613"/>
      <c r="P67" s="3613"/>
      <c r="Q67" s="3613"/>
    </row>
    <row r="68" spans="1:20" s="2813" customFormat="1" ht="18.95" customHeight="1" x14ac:dyDescent="0.25">
      <c r="A68" s="3613" t="s">
        <v>5511</v>
      </c>
      <c r="B68" s="3613"/>
      <c r="C68" s="3613"/>
      <c r="D68" s="3613"/>
      <c r="E68" s="3613"/>
      <c r="F68" s="3613"/>
      <c r="G68" s="3613"/>
      <c r="H68" s="3613"/>
      <c r="I68" s="3613"/>
      <c r="J68" s="3613"/>
      <c r="K68" s="3613"/>
      <c r="L68" s="3613"/>
      <c r="M68" s="3613"/>
      <c r="N68" s="3613"/>
      <c r="O68" s="3613"/>
      <c r="P68" s="3613"/>
      <c r="Q68" s="3613"/>
    </row>
    <row r="69" spans="1:20" s="2813" customFormat="1" ht="18.95" customHeight="1" x14ac:dyDescent="0.25">
      <c r="A69" s="2848" t="s">
        <v>5576</v>
      </c>
      <c r="B69" s="2814"/>
      <c r="C69" s="2814"/>
      <c r="D69" s="2814"/>
      <c r="E69" s="2814"/>
      <c r="F69" s="2814"/>
      <c r="G69" s="2814"/>
      <c r="H69" s="2814"/>
      <c r="I69" s="2814"/>
      <c r="J69" s="2814"/>
      <c r="K69" s="2814"/>
      <c r="L69" s="2814"/>
      <c r="M69" s="2814"/>
      <c r="N69" s="2814"/>
      <c r="O69" s="2814"/>
      <c r="P69" s="2814"/>
      <c r="Q69" s="2814"/>
    </row>
    <row r="70" spans="1:20" s="2813" customFormat="1" ht="18.95" customHeight="1" x14ac:dyDescent="0.25">
      <c r="A70" s="3613" t="s">
        <v>5577</v>
      </c>
      <c r="B70" s="3613"/>
      <c r="C70" s="3613"/>
      <c r="D70" s="3613"/>
      <c r="E70" s="3613"/>
      <c r="F70" s="3613"/>
      <c r="G70" s="3613"/>
      <c r="H70" s="3613"/>
      <c r="I70" s="3613"/>
      <c r="J70" s="3613"/>
      <c r="K70" s="3613"/>
      <c r="L70" s="3613"/>
      <c r="M70" s="3613"/>
      <c r="N70" s="3613"/>
      <c r="O70" s="3613"/>
      <c r="P70" s="3613"/>
      <c r="Q70" s="3613"/>
    </row>
    <row r="71" spans="1:20" s="2813" customFormat="1" ht="18.95" customHeight="1" x14ac:dyDescent="0.25">
      <c r="A71" s="2848" t="s">
        <v>5553</v>
      </c>
      <c r="B71" s="2814"/>
      <c r="C71" s="2814"/>
      <c r="D71" s="2814"/>
      <c r="E71" s="2814"/>
      <c r="F71" s="2814"/>
      <c r="G71" s="2814"/>
      <c r="H71" s="2814"/>
      <c r="I71" s="2814"/>
      <c r="J71" s="2814"/>
      <c r="K71" s="2814"/>
      <c r="L71" s="2814"/>
      <c r="M71" s="2814"/>
      <c r="N71" s="2814"/>
      <c r="O71" s="2814"/>
      <c r="P71" s="2814"/>
      <c r="Q71" s="2814"/>
    </row>
    <row r="72" spans="1:20" s="2386" customFormat="1" ht="18.95" customHeight="1" x14ac:dyDescent="0.25">
      <c r="A72" s="3630" t="s">
        <v>396</v>
      </c>
      <c r="B72" s="3630"/>
      <c r="C72" s="3630"/>
      <c r="D72" s="3630"/>
      <c r="E72" s="3630"/>
      <c r="F72" s="3630"/>
      <c r="G72" s="3630"/>
      <c r="H72" s="3630"/>
      <c r="I72" s="3630"/>
      <c r="J72" s="3630"/>
      <c r="K72" s="3630"/>
      <c r="L72" s="3630"/>
      <c r="M72" s="3630"/>
      <c r="N72" s="3630"/>
      <c r="O72" s="3630"/>
      <c r="P72" s="3630"/>
      <c r="Q72" s="3630"/>
      <c r="R72" s="3630"/>
    </row>
    <row r="73" spans="1:20" s="2894" customFormat="1" ht="18.95" customHeight="1" x14ac:dyDescent="0.25">
      <c r="A73" s="3617" t="s">
        <v>369</v>
      </c>
      <c r="B73" s="3617"/>
      <c r="C73" s="3617"/>
      <c r="D73" s="3617"/>
      <c r="E73" s="3617"/>
      <c r="F73" s="3617"/>
      <c r="G73" s="3617"/>
      <c r="H73" s="3617"/>
      <c r="I73" s="3617"/>
      <c r="J73" s="3617"/>
      <c r="K73" s="3617"/>
      <c r="L73" s="3617"/>
      <c r="M73" s="3617"/>
      <c r="N73" s="3617"/>
      <c r="O73" s="3617"/>
      <c r="P73" s="3617"/>
      <c r="Q73" s="3617"/>
      <c r="R73" s="3617"/>
    </row>
    <row r="74" spans="1:20" s="2894" customFormat="1" ht="14.25" x14ac:dyDescent="0.25">
      <c r="A74" s="2895"/>
      <c r="B74" s="2895"/>
      <c r="C74" s="2895"/>
      <c r="D74" s="2895"/>
      <c r="E74" s="2895"/>
      <c r="F74" s="2895"/>
      <c r="G74" s="2895"/>
      <c r="H74" s="2895"/>
      <c r="I74" s="2895"/>
      <c r="J74" s="2895"/>
      <c r="K74" s="2895"/>
      <c r="L74" s="2895"/>
      <c r="M74" s="2895"/>
      <c r="N74" s="2895"/>
      <c r="O74" s="2895"/>
      <c r="P74" s="2895"/>
      <c r="Q74" s="2895"/>
      <c r="R74" s="2895"/>
    </row>
    <row r="75" spans="1:20" x14ac:dyDescent="0.25">
      <c r="C75" s="2896"/>
      <c r="D75" s="2896"/>
    </row>
    <row r="78" spans="1:20" x14ac:dyDescent="0.25">
      <c r="C78" s="2897"/>
      <c r="D78" s="2897"/>
      <c r="E78" s="2897"/>
      <c r="F78" s="2897"/>
      <c r="G78" s="2897"/>
      <c r="H78" s="2897"/>
      <c r="I78" s="2897"/>
      <c r="J78" s="2897"/>
      <c r="K78" s="2897"/>
      <c r="L78" s="2897"/>
      <c r="M78" s="2897"/>
      <c r="N78" s="2897"/>
      <c r="O78" s="2897"/>
      <c r="P78" s="2897"/>
      <c r="Q78" s="2897"/>
      <c r="R78" s="2897"/>
    </row>
  </sheetData>
  <mergeCells count="34">
    <mergeCell ref="A68:Q68"/>
    <mergeCell ref="A70:Q70"/>
    <mergeCell ref="A72:R72"/>
    <mergeCell ref="A73:R73"/>
    <mergeCell ref="A57:B57"/>
    <mergeCell ref="A58:B58"/>
    <mergeCell ref="A61:B61"/>
    <mergeCell ref="A64:B64"/>
    <mergeCell ref="A66:R66"/>
    <mergeCell ref="A67:Q67"/>
    <mergeCell ref="A56:B56"/>
    <mergeCell ref="A34:B34"/>
    <mergeCell ref="A35:B35"/>
    <mergeCell ref="A36:B36"/>
    <mergeCell ref="A37:B37"/>
    <mergeCell ref="A38:B38"/>
    <mergeCell ref="A39:B39"/>
    <mergeCell ref="A40:B40"/>
    <mergeCell ref="A41:B41"/>
    <mergeCell ref="A43:B43"/>
    <mergeCell ref="A52:B52"/>
    <mergeCell ref="A55:B55"/>
    <mergeCell ref="A33:B33"/>
    <mergeCell ref="A1:R1"/>
    <mergeCell ref="S9:AF9"/>
    <mergeCell ref="A22:B22"/>
    <mergeCell ref="A23:O23"/>
    <mergeCell ref="A24:R24"/>
    <mergeCell ref="A25:R25"/>
    <mergeCell ref="A26:Q26"/>
    <mergeCell ref="A27:Q27"/>
    <mergeCell ref="A28:Q28"/>
    <mergeCell ref="A30:R30"/>
    <mergeCell ref="A32:B32"/>
  </mergeCells>
  <pageMargins left="0.7" right="0.7" top="0.75" bottom="0.75" header="0.3" footer="0.3"/>
  <pageSetup paperSize="9" scale="51"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1A747-AC33-44ED-8497-9FDCCB46EC8E}">
  <sheetPr>
    <pageSetUpPr fitToPage="1"/>
  </sheetPr>
  <dimension ref="A1:Q54"/>
  <sheetViews>
    <sheetView zoomScale="90" zoomScaleNormal="90" zoomScaleSheetLayoutView="90" workbookViewId="0">
      <pane xSplit="1" ySplit="3" topLeftCell="B19"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5.75" x14ac:dyDescent="0.25"/>
  <cols>
    <col min="1" max="1" width="29.140625" style="2938" customWidth="1"/>
    <col min="2" max="14" width="10.85546875" style="2938" customWidth="1"/>
    <col min="15" max="16384" width="9.140625" style="2938"/>
  </cols>
  <sheetData>
    <row r="1" spans="1:17" s="2899" customFormat="1" ht="17.25" customHeight="1" x14ac:dyDescent="0.25">
      <c r="A1" s="2898" t="s">
        <v>5578</v>
      </c>
    </row>
    <row r="2" spans="1:17" s="2903" customFormat="1" thickBot="1" x14ac:dyDescent="0.3">
      <c r="A2" s="2900"/>
      <c r="B2" s="2901"/>
      <c r="C2" s="2901"/>
      <c r="D2" s="2902"/>
      <c r="E2" s="2902"/>
      <c r="F2" s="2902"/>
      <c r="G2" s="2902"/>
      <c r="H2" s="2901"/>
      <c r="I2" s="2902"/>
      <c r="J2" s="2902"/>
      <c r="K2" s="2902"/>
      <c r="L2" s="2901"/>
      <c r="M2" s="2901"/>
      <c r="N2" s="2901" t="s">
        <v>8</v>
      </c>
    </row>
    <row r="3" spans="1:17" s="2909" customFormat="1" ht="21.6" customHeight="1" thickTop="1" thickBot="1" x14ac:dyDescent="0.3">
      <c r="A3" s="2904"/>
      <c r="B3" s="2905" t="s">
        <v>5579</v>
      </c>
      <c r="C3" s="2906" t="s">
        <v>5580</v>
      </c>
      <c r="D3" s="2905" t="s">
        <v>5581</v>
      </c>
      <c r="E3" s="2905" t="s">
        <v>5582</v>
      </c>
      <c r="F3" s="2905" t="s">
        <v>5583</v>
      </c>
      <c r="G3" s="2905" t="s">
        <v>5584</v>
      </c>
      <c r="H3" s="2905" t="s">
        <v>5585</v>
      </c>
      <c r="I3" s="2905" t="s">
        <v>5586</v>
      </c>
      <c r="J3" s="2905" t="s">
        <v>5587</v>
      </c>
      <c r="K3" s="2907" t="s">
        <v>5588</v>
      </c>
      <c r="L3" s="2905" t="s">
        <v>5589</v>
      </c>
      <c r="M3" s="2905" t="s">
        <v>5590</v>
      </c>
      <c r="N3" s="2908" t="s">
        <v>5591</v>
      </c>
    </row>
    <row r="4" spans="1:17" s="2903" customFormat="1" x14ac:dyDescent="0.25">
      <c r="A4" s="2910" t="s">
        <v>5592</v>
      </c>
      <c r="B4" s="2911">
        <v>701.98872643539994</v>
      </c>
      <c r="C4" s="2912">
        <v>715.46550466980057</v>
      </c>
      <c r="D4" s="2911">
        <v>659.52556626650039</v>
      </c>
      <c r="E4" s="2911">
        <v>734.28401397499977</v>
      </c>
      <c r="F4" s="2911">
        <v>741.89850830000023</v>
      </c>
      <c r="G4" s="2913">
        <v>590.74315208999963</v>
      </c>
      <c r="H4" s="2913">
        <v>847.10276352000062</v>
      </c>
      <c r="I4" s="2913">
        <v>886.44076312439847</v>
      </c>
      <c r="J4" s="2913">
        <v>615.63929135000069</v>
      </c>
      <c r="K4" s="2913">
        <v>519.8322831700001</v>
      </c>
      <c r="L4" s="2911">
        <v>787.47414639893043</v>
      </c>
      <c r="M4" s="2911">
        <v>1030</v>
      </c>
      <c r="N4" s="2914">
        <v>575</v>
      </c>
    </row>
    <row r="5" spans="1:17" s="2903" customFormat="1" x14ac:dyDescent="0.25">
      <c r="A5" s="2915" t="s">
        <v>4049</v>
      </c>
      <c r="B5" s="2916"/>
      <c r="C5" s="2917"/>
      <c r="D5" s="2916"/>
      <c r="E5" s="2916"/>
      <c r="F5" s="2916"/>
      <c r="G5" s="2918"/>
      <c r="H5" s="2918"/>
      <c r="I5" s="2918"/>
      <c r="J5" s="2918"/>
      <c r="K5" s="2918"/>
      <c r="L5" s="2916"/>
      <c r="M5" s="2916"/>
      <c r="N5" s="2919"/>
    </row>
    <row r="6" spans="1:17" s="2903" customFormat="1" x14ac:dyDescent="0.25">
      <c r="A6" s="2920" t="s">
        <v>5593</v>
      </c>
      <c r="B6" s="2921">
        <v>195.27830839160001</v>
      </c>
      <c r="C6" s="2922">
        <v>183.43628916000054</v>
      </c>
      <c r="D6" s="2921">
        <v>176.33231413470057</v>
      </c>
      <c r="E6" s="2921">
        <v>167.58830445999982</v>
      </c>
      <c r="F6" s="2921">
        <v>143.53384856000005</v>
      </c>
      <c r="G6" s="2923">
        <v>135.95276912999972</v>
      </c>
      <c r="H6" s="2923">
        <v>240.78713834000058</v>
      </c>
      <c r="I6" s="2923">
        <v>246.28135026558155</v>
      </c>
      <c r="J6" s="2923">
        <v>178.0612305100008</v>
      </c>
      <c r="K6" s="2923">
        <v>115.96251015999995</v>
      </c>
      <c r="L6" s="2921">
        <v>159.04311992000055</v>
      </c>
      <c r="M6" s="2921">
        <v>174.51088669653956</v>
      </c>
      <c r="N6" s="2924">
        <v>130</v>
      </c>
      <c r="P6" s="2925"/>
      <c r="Q6" s="2925"/>
    </row>
    <row r="7" spans="1:17" s="2903" customFormat="1" x14ac:dyDescent="0.25">
      <c r="A7" s="2920" t="s">
        <v>5594</v>
      </c>
      <c r="B7" s="2921">
        <v>106.69838231079993</v>
      </c>
      <c r="C7" s="2922">
        <v>100.74806962599997</v>
      </c>
      <c r="D7" s="2921">
        <v>88.277096756199825</v>
      </c>
      <c r="E7" s="2921">
        <v>103.66656298630001</v>
      </c>
      <c r="F7" s="2921">
        <v>86.751811719999992</v>
      </c>
      <c r="G7" s="2923">
        <v>74.758024610000021</v>
      </c>
      <c r="H7" s="2923">
        <v>121.71789069999991</v>
      </c>
      <c r="I7" s="2923">
        <v>118.13599058999998</v>
      </c>
      <c r="J7" s="2923">
        <v>79.765756899999957</v>
      </c>
      <c r="K7" s="2923">
        <v>71.579232910000044</v>
      </c>
      <c r="L7" s="2921">
        <v>101.22688921000022</v>
      </c>
      <c r="M7" s="2921">
        <v>127.10704885009798</v>
      </c>
      <c r="N7" s="2924">
        <v>82</v>
      </c>
      <c r="P7" s="2925"/>
      <c r="Q7" s="2925"/>
    </row>
    <row r="8" spans="1:17" s="2903" customFormat="1" x14ac:dyDescent="0.25">
      <c r="A8" s="2920" t="s">
        <v>5595</v>
      </c>
      <c r="B8" s="2921">
        <v>62.499720559699981</v>
      </c>
      <c r="C8" s="2922">
        <v>76.23195091300002</v>
      </c>
      <c r="D8" s="2921">
        <v>68.748079785899961</v>
      </c>
      <c r="E8" s="2921">
        <v>69.536054327000031</v>
      </c>
      <c r="F8" s="2921">
        <v>92.480157420000126</v>
      </c>
      <c r="G8" s="2923">
        <v>52.893050659999993</v>
      </c>
      <c r="H8" s="2923">
        <v>55.001864330000025</v>
      </c>
      <c r="I8" s="2923">
        <v>51.473705421199988</v>
      </c>
      <c r="J8" s="2923">
        <v>33.822913789999994</v>
      </c>
      <c r="K8" s="2923">
        <v>24.657659199999994</v>
      </c>
      <c r="L8" s="2921">
        <v>61.480542520000036</v>
      </c>
      <c r="M8" s="2921">
        <v>105.41543325508798</v>
      </c>
      <c r="N8" s="2924">
        <v>65</v>
      </c>
      <c r="P8" s="2925"/>
      <c r="Q8" s="2925"/>
    </row>
    <row r="9" spans="1:17" s="2903" customFormat="1" x14ac:dyDescent="0.25">
      <c r="A9" s="2920" t="s">
        <v>5596</v>
      </c>
      <c r="B9" s="2921">
        <v>28.506124716000006</v>
      </c>
      <c r="C9" s="2922">
        <v>20.834542289999998</v>
      </c>
      <c r="D9" s="2921">
        <v>17.841391170000001</v>
      </c>
      <c r="E9" s="2921">
        <v>20.511524420000001</v>
      </c>
      <c r="F9" s="2921">
        <v>20.782761359999999</v>
      </c>
      <c r="G9" s="2923">
        <v>23.331516270000002</v>
      </c>
      <c r="H9" s="2923">
        <v>24.539063599999999</v>
      </c>
      <c r="I9" s="2923">
        <v>26.840203280000008</v>
      </c>
      <c r="J9" s="2923">
        <v>21.647342780000002</v>
      </c>
      <c r="K9" s="2923">
        <v>29.653165340000001</v>
      </c>
      <c r="L9" s="2921">
        <v>29.600373459999997</v>
      </c>
      <c r="M9" s="2921">
        <v>46.344476192062004</v>
      </c>
      <c r="N9" s="2924">
        <v>30</v>
      </c>
      <c r="P9" s="2925"/>
      <c r="Q9" s="2925"/>
    </row>
    <row r="10" spans="1:17" s="2903" customFormat="1" x14ac:dyDescent="0.25">
      <c r="A10" s="2920" t="s">
        <v>5597</v>
      </c>
      <c r="B10" s="2921">
        <v>16.63493831400001</v>
      </c>
      <c r="C10" s="2922">
        <v>18.039775239999997</v>
      </c>
      <c r="D10" s="2921">
        <v>19.125256829999994</v>
      </c>
      <c r="E10" s="2921">
        <v>18.155073329999997</v>
      </c>
      <c r="F10" s="2921">
        <v>15.822263359999992</v>
      </c>
      <c r="G10" s="2923">
        <v>18.714706310000004</v>
      </c>
      <c r="H10" s="2923">
        <v>37.460824930000022</v>
      </c>
      <c r="I10" s="2923">
        <v>38.010210889999975</v>
      </c>
      <c r="J10" s="2923">
        <v>25.806962160000001</v>
      </c>
      <c r="K10" s="2923">
        <v>16.516458360000001</v>
      </c>
      <c r="L10" s="2921">
        <v>27.958991259999991</v>
      </c>
      <c r="M10" s="2921">
        <v>39.661280009999984</v>
      </c>
      <c r="N10" s="2924">
        <v>29</v>
      </c>
      <c r="P10" s="2925"/>
      <c r="Q10" s="2925"/>
    </row>
    <row r="11" spans="1:17" s="2903" customFormat="1" x14ac:dyDescent="0.25">
      <c r="A11" s="2920" t="s">
        <v>5598</v>
      </c>
      <c r="B11" s="2921">
        <v>24.192932986200013</v>
      </c>
      <c r="C11" s="2922">
        <v>28.767231167000006</v>
      </c>
      <c r="D11" s="2921">
        <v>22.213748150599987</v>
      </c>
      <c r="E11" s="2921">
        <v>21.029692601300003</v>
      </c>
      <c r="F11" s="2921">
        <v>22.295298370000005</v>
      </c>
      <c r="G11" s="2923">
        <v>19.284897889999993</v>
      </c>
      <c r="H11" s="2923">
        <v>31.914453819999977</v>
      </c>
      <c r="I11" s="2923">
        <v>32.605143604000041</v>
      </c>
      <c r="J11" s="2923">
        <v>22.74299929999999</v>
      </c>
      <c r="K11" s="2923">
        <v>15.432341180000003</v>
      </c>
      <c r="L11" s="2921">
        <v>24.990298729999996</v>
      </c>
      <c r="M11" s="2921">
        <v>33.639568650000001</v>
      </c>
      <c r="N11" s="2924">
        <v>25</v>
      </c>
      <c r="P11" s="2925"/>
      <c r="Q11" s="2925"/>
    </row>
    <row r="12" spans="1:17" s="2903" customFormat="1" x14ac:dyDescent="0.25">
      <c r="A12" s="2920" t="s">
        <v>5599</v>
      </c>
      <c r="B12" s="2921">
        <v>21.207641339999981</v>
      </c>
      <c r="C12" s="2922">
        <v>26.281799720000006</v>
      </c>
      <c r="D12" s="2921">
        <v>24.977271189999982</v>
      </c>
      <c r="E12" s="2921">
        <v>28.697647359999962</v>
      </c>
      <c r="F12" s="2921">
        <v>22.506325470000014</v>
      </c>
      <c r="G12" s="2923">
        <v>22.327919520000005</v>
      </c>
      <c r="H12" s="2923">
        <v>33.826528539999984</v>
      </c>
      <c r="I12" s="2923">
        <v>28.958311389999977</v>
      </c>
      <c r="J12" s="2923">
        <v>19.766210149999981</v>
      </c>
      <c r="K12" s="2923">
        <v>23.874152839999997</v>
      </c>
      <c r="L12" s="2921">
        <v>34.69132898000003</v>
      </c>
      <c r="M12" s="2921">
        <v>44.469662489999997</v>
      </c>
      <c r="N12" s="2924">
        <v>22</v>
      </c>
      <c r="P12" s="2925"/>
      <c r="Q12" s="2925"/>
    </row>
    <row r="13" spans="1:17" s="2903" customFormat="1" x14ac:dyDescent="0.25">
      <c r="A13" s="2920" t="s">
        <v>5600</v>
      </c>
      <c r="B13" s="2921">
        <v>22.186150760199983</v>
      </c>
      <c r="C13" s="2922">
        <v>23.818734022099996</v>
      </c>
      <c r="D13" s="2921">
        <v>23.668109805099988</v>
      </c>
      <c r="E13" s="2921">
        <v>23.400562392999998</v>
      </c>
      <c r="F13" s="2921">
        <v>18.807531549999997</v>
      </c>
      <c r="G13" s="2923">
        <v>19.437924890000001</v>
      </c>
      <c r="H13" s="2923">
        <v>42.26626756000001</v>
      </c>
      <c r="I13" s="2923">
        <v>42.627761829999983</v>
      </c>
      <c r="J13" s="2923">
        <v>29.238842139999996</v>
      </c>
      <c r="K13" s="2923">
        <v>15.90477061</v>
      </c>
      <c r="L13" s="2921">
        <v>27.552628669999986</v>
      </c>
      <c r="M13" s="2921">
        <v>29.986429499999989</v>
      </c>
      <c r="N13" s="2924">
        <v>22</v>
      </c>
      <c r="P13" s="2925"/>
      <c r="Q13" s="2925"/>
    </row>
    <row r="14" spans="1:17" s="2903" customFormat="1" x14ac:dyDescent="0.25">
      <c r="A14" s="2920" t="s">
        <v>5601</v>
      </c>
      <c r="B14" s="2921">
        <v>33.965296135999964</v>
      </c>
      <c r="C14" s="2922">
        <v>40.448780239999977</v>
      </c>
      <c r="D14" s="2921">
        <v>40.711467900000009</v>
      </c>
      <c r="E14" s="2921">
        <v>38.613433469999997</v>
      </c>
      <c r="F14" s="2921">
        <v>115.43509929999998</v>
      </c>
      <c r="G14" s="2923">
        <v>28.017054869999956</v>
      </c>
      <c r="H14" s="2923">
        <v>25.584728160000008</v>
      </c>
      <c r="I14" s="2923">
        <v>23.766477609999999</v>
      </c>
      <c r="J14" s="2923">
        <v>18.580677650000005</v>
      </c>
      <c r="K14" s="2923">
        <v>18.319555229999995</v>
      </c>
      <c r="L14" s="2921">
        <v>32.255861419999988</v>
      </c>
      <c r="M14" s="2921">
        <v>55.019499569999788</v>
      </c>
      <c r="N14" s="2924">
        <v>21</v>
      </c>
      <c r="P14" s="2925"/>
      <c r="Q14" s="2925"/>
    </row>
    <row r="15" spans="1:17" s="2903" customFormat="1" ht="16.5" thickBot="1" x14ac:dyDescent="0.3">
      <c r="A15" s="2926" t="s">
        <v>5602</v>
      </c>
      <c r="B15" s="2927">
        <v>11.661668969999999</v>
      </c>
      <c r="C15" s="2928">
        <v>14.005952539999994</v>
      </c>
      <c r="D15" s="2927">
        <v>9.6441251100000027</v>
      </c>
      <c r="E15" s="2927">
        <v>14.569483030000004</v>
      </c>
      <c r="F15" s="2927">
        <v>14.598650699999999</v>
      </c>
      <c r="G15" s="2929">
        <v>11.579287190000004</v>
      </c>
      <c r="H15" s="2929">
        <v>11.771693920000004</v>
      </c>
      <c r="I15" s="2929">
        <v>17.224696999999995</v>
      </c>
      <c r="J15" s="2929">
        <v>10.86150507</v>
      </c>
      <c r="K15" s="2929">
        <v>13.617174249999996</v>
      </c>
      <c r="L15" s="2927">
        <v>18.734695949999988</v>
      </c>
      <c r="M15" s="2930">
        <v>20.326264909999995</v>
      </c>
      <c r="N15" s="2931">
        <v>13.614864860000001</v>
      </c>
      <c r="P15" s="2925"/>
      <c r="Q15" s="2925"/>
    </row>
    <row r="16" spans="1:17" s="2932" customFormat="1" ht="27.75" customHeight="1" thickTop="1" x14ac:dyDescent="0.25">
      <c r="A16" s="3633" t="s">
        <v>5603</v>
      </c>
      <c r="B16" s="3633"/>
      <c r="C16" s="3633"/>
      <c r="D16" s="3633"/>
      <c r="E16" s="3633"/>
      <c r="F16" s="3633"/>
      <c r="G16" s="3633"/>
      <c r="H16" s="3633"/>
      <c r="I16" s="3633"/>
      <c r="J16" s="3633"/>
      <c r="K16" s="3633"/>
      <c r="L16" s="3633"/>
      <c r="M16" s="3633"/>
      <c r="N16" s="3633"/>
    </row>
    <row r="17" spans="1:14" s="2932" customFormat="1" ht="18.95" customHeight="1" x14ac:dyDescent="0.25">
      <c r="A17" s="2933" t="s">
        <v>5604</v>
      </c>
      <c r="B17" s="2934"/>
      <c r="C17" s="2934"/>
      <c r="D17" s="2934"/>
      <c r="E17" s="2934"/>
    </row>
    <row r="18" spans="1:14" s="2936" customFormat="1" ht="12.75" x14ac:dyDescent="0.25">
      <c r="A18" s="3634"/>
      <c r="B18" s="3634"/>
      <c r="C18" s="3634"/>
      <c r="D18" s="3634"/>
      <c r="E18" s="3634"/>
      <c r="F18" s="3634"/>
      <c r="G18" s="3634"/>
      <c r="H18" s="3634"/>
      <c r="I18" s="3634"/>
      <c r="J18" s="3634"/>
      <c r="K18" s="3634"/>
      <c r="L18" s="3634"/>
      <c r="M18" s="2935"/>
    </row>
    <row r="19" spans="1:14" ht="5.25" customHeight="1" x14ac:dyDescent="0.25">
      <c r="A19" s="2937"/>
    </row>
    <row r="20" spans="1:14" ht="17.25" x14ac:dyDescent="0.25">
      <c r="A20" s="2898" t="s">
        <v>5605</v>
      </c>
    </row>
    <row r="21" spans="1:14" s="2939" customFormat="1" thickBot="1" x14ac:dyDescent="0.3">
      <c r="A21" s="2900"/>
      <c r="B21" s="2901"/>
      <c r="C21" s="2901"/>
      <c r="D21" s="2054"/>
      <c r="E21" s="2054"/>
      <c r="F21" s="2054"/>
      <c r="G21" s="2054"/>
      <c r="H21" s="2054"/>
      <c r="I21" s="2054"/>
      <c r="J21" s="2054"/>
      <c r="K21" s="2054"/>
      <c r="L21" s="2901"/>
      <c r="M21" s="2901"/>
      <c r="N21" s="2901" t="s">
        <v>8</v>
      </c>
    </row>
    <row r="22" spans="1:14" s="2939" customFormat="1" ht="18.75" thickTop="1" thickBot="1" x14ac:dyDescent="0.3">
      <c r="A22" s="2904"/>
      <c r="B22" s="2905" t="s">
        <v>5579</v>
      </c>
      <c r="C22" s="2905" t="s">
        <v>5580</v>
      </c>
      <c r="D22" s="2905" t="s">
        <v>5606</v>
      </c>
      <c r="E22" s="2907" t="s">
        <v>5582</v>
      </c>
      <c r="F22" s="2907" t="s">
        <v>5583</v>
      </c>
      <c r="G22" s="2907" t="s">
        <v>5584</v>
      </c>
      <c r="H22" s="2907" t="s">
        <v>5585</v>
      </c>
      <c r="I22" s="2907" t="s">
        <v>5586</v>
      </c>
      <c r="J22" s="2907" t="s">
        <v>5587</v>
      </c>
      <c r="K22" s="2907" t="s">
        <v>5588</v>
      </c>
      <c r="L22" s="2905" t="s">
        <v>5589</v>
      </c>
      <c r="M22" s="2905" t="s">
        <v>5607</v>
      </c>
      <c r="N22" s="2908" t="s">
        <v>5608</v>
      </c>
    </row>
    <row r="23" spans="1:14" s="2939" customFormat="1" x14ac:dyDescent="0.25">
      <c r="A23" s="2940" t="s">
        <v>5609</v>
      </c>
      <c r="B23" s="2941">
        <v>1656.8750409117215</v>
      </c>
      <c r="C23" s="2941">
        <v>1668.0116233799451</v>
      </c>
      <c r="D23" s="2941">
        <v>1813.7161133544848</v>
      </c>
      <c r="E23" s="2942">
        <v>1995.1169154265804</v>
      </c>
      <c r="F23" s="2942">
        <v>2014.3947270870181</v>
      </c>
      <c r="G23" s="2942">
        <v>1243.2803767778323</v>
      </c>
      <c r="H23" s="2942">
        <v>1885.1047836061384</v>
      </c>
      <c r="I23" s="2942">
        <v>2295.8375707724458</v>
      </c>
      <c r="J23" s="2942">
        <v>2058.305545330054</v>
      </c>
      <c r="K23" s="2942">
        <v>1793.0016166787946</v>
      </c>
      <c r="L23" s="2943">
        <v>2104.2541187255683</v>
      </c>
      <c r="M23" s="2943">
        <v>2281</v>
      </c>
      <c r="N23" s="2914">
        <v>2242</v>
      </c>
    </row>
    <row r="24" spans="1:14" s="2939" customFormat="1" x14ac:dyDescent="0.25">
      <c r="A24" s="2944" t="s">
        <v>4049</v>
      </c>
      <c r="B24" s="2917"/>
      <c r="C24" s="2916"/>
      <c r="D24" s="2916"/>
      <c r="E24" s="2918"/>
      <c r="F24" s="2918"/>
      <c r="G24" s="2918"/>
      <c r="H24" s="2918"/>
      <c r="I24" s="2918"/>
      <c r="J24" s="2918"/>
      <c r="K24" s="2918"/>
      <c r="L24" s="2916"/>
      <c r="M24" s="2916"/>
      <c r="N24" s="2919"/>
    </row>
    <row r="25" spans="1:14" s="2939" customFormat="1" x14ac:dyDescent="0.25">
      <c r="A25" s="2945" t="s">
        <v>5610</v>
      </c>
      <c r="B25" s="2922">
        <v>690.11355821000006</v>
      </c>
      <c r="C25" s="2921">
        <v>597.53029016999994</v>
      </c>
      <c r="D25" s="2921">
        <v>630.72886957000003</v>
      </c>
      <c r="E25" s="2923">
        <v>705.07110976000001</v>
      </c>
      <c r="F25" s="2923">
        <v>733.24006425999994</v>
      </c>
      <c r="G25" s="2923">
        <v>326.41303763999997</v>
      </c>
      <c r="H25" s="2923">
        <v>721.77873654827454</v>
      </c>
      <c r="I25" s="2923">
        <v>827.39566789999992</v>
      </c>
      <c r="J25" s="2923">
        <v>852.55385702000024</v>
      </c>
      <c r="K25" s="2923">
        <v>908.67242239999985</v>
      </c>
      <c r="L25" s="2921">
        <v>764.29957081914642</v>
      </c>
      <c r="M25" s="2921">
        <v>942.2479819199998</v>
      </c>
      <c r="N25" s="2924">
        <v>954</v>
      </c>
    </row>
    <row r="26" spans="1:14" s="2939" customFormat="1" x14ac:dyDescent="0.25">
      <c r="A26" s="2945" t="s">
        <v>5544</v>
      </c>
      <c r="B26" s="2922">
        <v>520.01672115612109</v>
      </c>
      <c r="C26" s="2921">
        <v>570.93412200700004</v>
      </c>
      <c r="D26" s="2921">
        <v>761.20843193299993</v>
      </c>
      <c r="E26" s="2923">
        <v>836.81348953299994</v>
      </c>
      <c r="F26" s="2923">
        <v>802.42851269271387</v>
      </c>
      <c r="G26" s="2923">
        <v>488.23308932800001</v>
      </c>
      <c r="H26" s="2923">
        <v>644.87413021427324</v>
      </c>
      <c r="I26" s="2923">
        <v>848.15649341810422</v>
      </c>
      <c r="J26" s="2923">
        <v>730.24545118700007</v>
      </c>
      <c r="K26" s="2923">
        <v>374.36285236200001</v>
      </c>
      <c r="L26" s="2921">
        <v>774.60159298100018</v>
      </c>
      <c r="M26" s="2921">
        <v>911</v>
      </c>
      <c r="N26" s="2924">
        <v>908</v>
      </c>
    </row>
    <row r="27" spans="1:14" s="2939" customFormat="1" x14ac:dyDescent="0.25">
      <c r="A27" s="2945" t="s">
        <v>5611</v>
      </c>
      <c r="B27" s="2922">
        <v>62.896897460000005</v>
      </c>
      <c r="C27" s="2921">
        <v>72.158878799999997</v>
      </c>
      <c r="D27" s="2921">
        <v>74.879016850000014</v>
      </c>
      <c r="E27" s="2923">
        <v>68.434936430000008</v>
      </c>
      <c r="F27" s="2923">
        <v>66.690104440000013</v>
      </c>
      <c r="G27" s="2923">
        <v>50.367733099999995</v>
      </c>
      <c r="H27" s="2923">
        <v>69.395721660012839</v>
      </c>
      <c r="I27" s="2923">
        <v>85.497724710000014</v>
      </c>
      <c r="J27" s="2923">
        <v>50.680742839999994</v>
      </c>
      <c r="K27" s="2923">
        <v>31.944133860000004</v>
      </c>
      <c r="L27" s="2921">
        <v>73.941314840000018</v>
      </c>
      <c r="M27" s="2921">
        <v>87</v>
      </c>
      <c r="N27" s="2924">
        <v>85</v>
      </c>
    </row>
    <row r="28" spans="1:14" s="2939" customFormat="1" x14ac:dyDescent="0.25">
      <c r="A28" s="2945" t="s">
        <v>5593</v>
      </c>
      <c r="B28" s="2922">
        <v>60.923746130000005</v>
      </c>
      <c r="C28" s="2921">
        <v>84.996456040000012</v>
      </c>
      <c r="D28" s="2921">
        <v>65.165540840000006</v>
      </c>
      <c r="E28" s="2923">
        <v>90.750141709999994</v>
      </c>
      <c r="F28" s="2923">
        <v>56.916507770000003</v>
      </c>
      <c r="G28" s="2923">
        <v>96.116294819999993</v>
      </c>
      <c r="H28" s="2923">
        <v>97.923962729999985</v>
      </c>
      <c r="I28" s="2923">
        <v>101.51596045000001</v>
      </c>
      <c r="J28" s="2923">
        <v>79.829026139999982</v>
      </c>
      <c r="K28" s="2923">
        <v>81.227190539999995</v>
      </c>
      <c r="L28" s="2921">
        <v>116.97630446999999</v>
      </c>
      <c r="M28" s="2921">
        <v>41</v>
      </c>
      <c r="N28" s="2924">
        <v>41</v>
      </c>
    </row>
    <row r="29" spans="1:14" s="2939" customFormat="1" ht="16.5" thickBot="1" x14ac:dyDescent="0.3">
      <c r="A29" s="2946" t="s">
        <v>5594</v>
      </c>
      <c r="B29" s="2947">
        <v>26.83447713</v>
      </c>
      <c r="C29" s="2948">
        <v>39.680753330000002</v>
      </c>
      <c r="D29" s="2948">
        <v>17.969275570000001</v>
      </c>
      <c r="E29" s="2949">
        <v>23.76393414</v>
      </c>
      <c r="F29" s="2949">
        <v>31.904715710000001</v>
      </c>
      <c r="G29" s="2949">
        <v>25.612658249999999</v>
      </c>
      <c r="H29" s="2949">
        <v>31.676123530000002</v>
      </c>
      <c r="I29" s="2949">
        <v>47.081503979999994</v>
      </c>
      <c r="J29" s="2949">
        <v>46.902573591910006</v>
      </c>
      <c r="K29" s="2949">
        <v>40.698801231909997</v>
      </c>
      <c r="L29" s="2948">
        <v>33.149007229999995</v>
      </c>
      <c r="M29" s="2948">
        <v>42</v>
      </c>
      <c r="N29" s="2950">
        <v>32</v>
      </c>
    </row>
    <row r="30" spans="1:14" s="2951" customFormat="1" ht="27.75" customHeight="1" thickTop="1" x14ac:dyDescent="0.25">
      <c r="A30" s="3635" t="s">
        <v>5603</v>
      </c>
      <c r="B30" s="3635"/>
      <c r="C30" s="3635"/>
      <c r="D30" s="3635"/>
      <c r="E30" s="3635"/>
      <c r="F30" s="3635"/>
      <c r="G30" s="3635"/>
      <c r="H30" s="3635"/>
      <c r="I30" s="3635"/>
      <c r="J30" s="3635"/>
      <c r="K30" s="3635"/>
      <c r="L30" s="3635"/>
      <c r="M30" s="3635"/>
      <c r="N30" s="3635"/>
    </row>
    <row r="31" spans="1:14" s="2932" customFormat="1" ht="16.5" customHeight="1" x14ac:dyDescent="0.25">
      <c r="A31" s="2933" t="s">
        <v>5604</v>
      </c>
      <c r="B31" s="2934"/>
      <c r="C31" s="2934"/>
      <c r="D31" s="2934"/>
      <c r="E31" s="2934"/>
    </row>
    <row r="32" spans="1:14" x14ac:dyDescent="0.25">
      <c r="A32" s="2937"/>
    </row>
    <row r="33" spans="1:14" ht="17.25" customHeight="1" x14ac:dyDescent="0.25">
      <c r="A33" s="3636" t="s">
        <v>5612</v>
      </c>
      <c r="B33" s="3636"/>
      <c r="C33" s="3636"/>
      <c r="D33" s="3636"/>
      <c r="E33" s="3636"/>
      <c r="F33" s="3636"/>
      <c r="G33" s="3636"/>
      <c r="H33" s="3636"/>
    </row>
    <row r="34" spans="1:14" s="2939" customFormat="1" thickBot="1" x14ac:dyDescent="0.3">
      <c r="A34" s="2900"/>
      <c r="B34" s="2901"/>
      <c r="C34" s="2901"/>
      <c r="D34" s="2054"/>
      <c r="E34" s="2054"/>
      <c r="F34" s="2054"/>
      <c r="G34" s="2054"/>
      <c r="H34" s="2054"/>
      <c r="I34" s="2054"/>
      <c r="J34" s="2054"/>
      <c r="K34" s="2054"/>
      <c r="L34" s="2901"/>
      <c r="M34" s="2901"/>
      <c r="N34" s="2901" t="s">
        <v>8</v>
      </c>
    </row>
    <row r="35" spans="1:14" s="2939" customFormat="1" ht="18.75" thickTop="1" thickBot="1" x14ac:dyDescent="0.3">
      <c r="A35" s="2904"/>
      <c r="B35" s="2905" t="s">
        <v>5579</v>
      </c>
      <c r="C35" s="2905" t="s">
        <v>5580</v>
      </c>
      <c r="D35" s="2905" t="s">
        <v>5606</v>
      </c>
      <c r="E35" s="2905" t="s">
        <v>5582</v>
      </c>
      <c r="F35" s="2905" t="s">
        <v>5583</v>
      </c>
      <c r="G35" s="2905" t="s">
        <v>5584</v>
      </c>
      <c r="H35" s="2905" t="s">
        <v>5585</v>
      </c>
      <c r="I35" s="2905" t="s">
        <v>5586</v>
      </c>
      <c r="J35" s="2905" t="s">
        <v>5587</v>
      </c>
      <c r="K35" s="2907" t="s">
        <v>5588</v>
      </c>
      <c r="L35" s="2905" t="s">
        <v>5589</v>
      </c>
      <c r="M35" s="2905" t="s">
        <v>5607</v>
      </c>
      <c r="N35" s="2908" t="s">
        <v>5613</v>
      </c>
    </row>
    <row r="36" spans="1:14" s="2939" customFormat="1" x14ac:dyDescent="0.25">
      <c r="A36" s="2952" t="s">
        <v>5614</v>
      </c>
      <c r="B36" s="2953">
        <v>0.5</v>
      </c>
      <c r="C36" s="2954">
        <v>0.5</v>
      </c>
      <c r="D36" s="2954">
        <v>0.5</v>
      </c>
      <c r="E36" s="2954">
        <v>0.52594173999999994</v>
      </c>
      <c r="F36" s="2954">
        <v>0.46203</v>
      </c>
      <c r="G36" s="2954">
        <v>0.43</v>
      </c>
      <c r="H36" s="2954">
        <v>0.37757673999999997</v>
      </c>
      <c r="I36" s="2954">
        <v>0.24793060999999997</v>
      </c>
      <c r="J36" s="2954">
        <v>0.18828508000000002</v>
      </c>
      <c r="K36" s="2955">
        <v>0.25804677000000004</v>
      </c>
      <c r="L36" s="2954">
        <v>0.47822014999999995</v>
      </c>
      <c r="M36" s="2954">
        <v>0.65110218999999991</v>
      </c>
      <c r="N36" s="2956">
        <v>0.3</v>
      </c>
    </row>
    <row r="37" spans="1:14" s="2939" customFormat="1" x14ac:dyDescent="0.25">
      <c r="A37" s="2957"/>
      <c r="B37" s="2958">
        <v>8.0000000000000004E-4</v>
      </c>
      <c r="C37" s="2959">
        <v>6.9999999999999999E-4</v>
      </c>
      <c r="D37" s="2959">
        <v>6.9999999999999999E-4</v>
      </c>
      <c r="E37" s="2959">
        <v>6.9999999999999999E-4</v>
      </c>
      <c r="F37" s="2959">
        <v>5.9999999999999995E-4</v>
      </c>
      <c r="G37" s="2959">
        <v>6.9999999999999999E-4</v>
      </c>
      <c r="H37" s="2959">
        <v>4.0000000000000002E-4</v>
      </c>
      <c r="I37" s="2959">
        <v>2.9999999999999997E-4</v>
      </c>
      <c r="J37" s="2959">
        <v>2.9999999999999997E-4</v>
      </c>
      <c r="K37" s="2960">
        <v>5.0000000000000001E-4</v>
      </c>
      <c r="L37" s="2961">
        <v>5.9999999999999995E-4</v>
      </c>
      <c r="M37" s="2961">
        <v>5.9999999999999995E-4</v>
      </c>
      <c r="N37" s="2962">
        <v>5.0000000000000001E-4</v>
      </c>
    </row>
    <row r="38" spans="1:14" s="2939" customFormat="1" x14ac:dyDescent="0.25">
      <c r="A38" s="2963" t="s">
        <v>5615</v>
      </c>
      <c r="B38" s="2964">
        <v>14.5</v>
      </c>
      <c r="C38" s="2965">
        <v>12.5</v>
      </c>
      <c r="D38" s="2965">
        <v>14.3</v>
      </c>
      <c r="E38" s="2965">
        <v>15.197254439219998</v>
      </c>
      <c r="F38" s="2965">
        <v>15.387697236161999</v>
      </c>
      <c r="G38" s="2965">
        <v>9.5357787281170818</v>
      </c>
      <c r="H38" s="2965">
        <v>15.324560618938392</v>
      </c>
      <c r="I38" s="2965">
        <v>16.655828152723355</v>
      </c>
      <c r="J38" s="2965">
        <v>13.971525995165369</v>
      </c>
      <c r="K38" s="2966">
        <v>9.0107167279277327</v>
      </c>
      <c r="L38" s="2965">
        <v>13.103127565460319</v>
      </c>
      <c r="M38" s="2965">
        <v>15.4</v>
      </c>
      <c r="N38" s="2967">
        <v>16.399999999999999</v>
      </c>
    </row>
    <row r="39" spans="1:14" s="2939" customFormat="1" ht="16.5" thickBot="1" x14ac:dyDescent="0.3">
      <c r="A39" s="2968"/>
      <c r="B39" s="2969">
        <v>8.9999999999999993E-3</v>
      </c>
      <c r="C39" s="2970">
        <v>7.0000000000000001E-3</v>
      </c>
      <c r="D39" s="2970">
        <v>8.0000000000000002E-3</v>
      </c>
      <c r="E39" s="2970">
        <v>8.0000000000000002E-3</v>
      </c>
      <c r="F39" s="2970">
        <v>8.0000000000000002E-3</v>
      </c>
      <c r="G39" s="2970">
        <v>8.0000000000000002E-3</v>
      </c>
      <c r="H39" s="2970">
        <v>8.0000000000000002E-3</v>
      </c>
      <c r="I39" s="2970">
        <v>7.0000000000000001E-3</v>
      </c>
      <c r="J39" s="2970">
        <v>7.0000000000000001E-3</v>
      </c>
      <c r="K39" s="2971">
        <v>5.0000000000000001E-3</v>
      </c>
      <c r="L39" s="2972">
        <v>6.0000000000000001E-3</v>
      </c>
      <c r="M39" s="2972">
        <v>7.0000000000000001E-3</v>
      </c>
      <c r="N39" s="2973">
        <v>7.0000000000000001E-3</v>
      </c>
    </row>
    <row r="40" spans="1:14" s="2974" customFormat="1" ht="24" customHeight="1" thickTop="1" x14ac:dyDescent="0.25">
      <c r="A40" s="3635" t="s">
        <v>5616</v>
      </c>
      <c r="B40" s="3635"/>
      <c r="C40" s="3635"/>
      <c r="D40" s="3635"/>
      <c r="E40" s="3635"/>
      <c r="F40" s="3635"/>
      <c r="G40" s="3635"/>
      <c r="H40" s="3635"/>
      <c r="I40" s="3635"/>
      <c r="J40" s="3635"/>
      <c r="K40" s="3635"/>
      <c r="L40" s="3635"/>
      <c r="M40" s="3635"/>
      <c r="N40" s="3635"/>
    </row>
    <row r="41" spans="1:14" s="2976" customFormat="1" ht="18.95" customHeight="1" x14ac:dyDescent="0.25">
      <c r="A41" s="2975" t="s">
        <v>5617</v>
      </c>
      <c r="B41" s="2975"/>
      <c r="C41" s="2975"/>
      <c r="D41" s="2975"/>
    </row>
    <row r="42" spans="1:14" s="2951" customFormat="1" ht="18.95" customHeight="1" x14ac:dyDescent="0.25">
      <c r="A42" s="3632" t="s">
        <v>5618</v>
      </c>
      <c r="B42" s="3632"/>
      <c r="C42" s="3632"/>
      <c r="D42" s="3632"/>
      <c r="E42" s="3632"/>
      <c r="F42" s="3632"/>
      <c r="G42" s="3632"/>
      <c r="H42" s="3632"/>
      <c r="I42" s="3632"/>
      <c r="J42" s="3632"/>
      <c r="K42" s="3632"/>
    </row>
    <row r="43" spans="1:14" s="2951" customFormat="1" ht="18.95" customHeight="1" x14ac:dyDescent="0.25">
      <c r="A43" s="3632" t="s">
        <v>369</v>
      </c>
      <c r="B43" s="3632"/>
      <c r="C43" s="3632"/>
      <c r="D43" s="3632"/>
      <c r="E43" s="3632"/>
      <c r="F43" s="3632"/>
      <c r="G43" s="3632"/>
      <c r="H43" s="3632"/>
      <c r="I43" s="3632"/>
    </row>
    <row r="44" spans="1:14" ht="22.5" customHeight="1" x14ac:dyDescent="0.25">
      <c r="B44" s="2977"/>
      <c r="C44" s="2977"/>
      <c r="D44" s="2977"/>
      <c r="E44" s="2977"/>
      <c r="F44" s="2977"/>
      <c r="G44" s="2977"/>
      <c r="H44" s="2977"/>
      <c r="I44" s="2977"/>
      <c r="J44" s="2977"/>
      <c r="K44" s="2977"/>
      <c r="L44" s="2977"/>
      <c r="M44" s="2977"/>
      <c r="N44" s="2977"/>
    </row>
    <row r="45" spans="1:14" x14ac:dyDescent="0.25">
      <c r="B45" s="2978"/>
      <c r="C45" s="2978"/>
      <c r="D45" s="2978"/>
      <c r="E45" s="2978"/>
      <c r="F45" s="2978"/>
      <c r="G45" s="2978"/>
      <c r="H45" s="2978"/>
      <c r="I45" s="2978"/>
      <c r="J45" s="2978"/>
      <c r="K45" s="2978"/>
      <c r="L45" s="2978"/>
      <c r="M45" s="2978"/>
      <c r="N45" s="2978"/>
    </row>
    <row r="46" spans="1:14" x14ac:dyDescent="0.25">
      <c r="B46" s="2979"/>
      <c r="C46" s="2979"/>
      <c r="D46" s="2979"/>
      <c r="E46" s="2979"/>
      <c r="F46" s="2979"/>
      <c r="G46" s="2979"/>
      <c r="H46" s="2979"/>
      <c r="I46" s="2979"/>
      <c r="J46" s="2979"/>
      <c r="K46" s="2979"/>
      <c r="L46" s="2979"/>
      <c r="M46" s="2979"/>
      <c r="N46" s="2979"/>
    </row>
    <row r="47" spans="1:14" x14ac:dyDescent="0.25">
      <c r="B47" s="2980"/>
      <c r="C47" s="2980"/>
      <c r="D47" s="2980"/>
      <c r="E47" s="2980"/>
      <c r="F47" s="2980"/>
      <c r="G47" s="2980"/>
      <c r="H47" s="2980"/>
      <c r="I47" s="2980"/>
      <c r="J47" s="2980"/>
      <c r="K47" s="2980"/>
      <c r="L47" s="2980"/>
      <c r="M47" s="2980"/>
      <c r="N47" s="2980"/>
    </row>
    <row r="48" spans="1:14" x14ac:dyDescent="0.25">
      <c r="B48" s="2977"/>
      <c r="C48" s="2977"/>
      <c r="D48" s="2977"/>
      <c r="E48" s="2977"/>
      <c r="F48" s="2977"/>
      <c r="G48" s="2977"/>
      <c r="H48" s="2977"/>
      <c r="I48" s="2977"/>
      <c r="J48" s="2977"/>
      <c r="K48" s="2977"/>
      <c r="L48" s="2977"/>
      <c r="M48" s="2977"/>
      <c r="N48" s="2977"/>
    </row>
    <row r="51" spans="2:14" x14ac:dyDescent="0.25">
      <c r="B51" s="2977"/>
      <c r="C51" s="2977"/>
      <c r="D51" s="2977"/>
      <c r="E51" s="2977"/>
      <c r="F51" s="2977"/>
      <c r="G51" s="2977"/>
      <c r="H51" s="2977"/>
      <c r="I51" s="2977"/>
      <c r="J51" s="2977"/>
      <c r="K51" s="2977"/>
      <c r="L51" s="2977"/>
      <c r="M51" s="2977"/>
      <c r="N51" s="2977"/>
    </row>
    <row r="52" spans="2:14" x14ac:dyDescent="0.25">
      <c r="B52" s="2977"/>
      <c r="C52" s="2977"/>
      <c r="D52" s="2977"/>
      <c r="E52" s="2977"/>
      <c r="F52" s="2977"/>
      <c r="G52" s="2977"/>
      <c r="H52" s="2977"/>
      <c r="I52" s="2977"/>
      <c r="J52" s="2977"/>
      <c r="K52" s="2977"/>
      <c r="L52" s="2977"/>
      <c r="M52" s="2977"/>
      <c r="N52" s="2977"/>
    </row>
    <row r="53" spans="2:14" x14ac:dyDescent="0.25">
      <c r="B53" s="2977"/>
      <c r="C53" s="2977"/>
      <c r="D53" s="2977"/>
      <c r="E53" s="2977"/>
      <c r="F53" s="2977"/>
      <c r="G53" s="2977"/>
      <c r="H53" s="2977"/>
      <c r="I53" s="2977"/>
      <c r="J53" s="2977"/>
      <c r="K53" s="2977"/>
      <c r="L53" s="2977"/>
      <c r="M53" s="2977"/>
      <c r="N53" s="2977"/>
    </row>
    <row r="54" spans="2:14" x14ac:dyDescent="0.25">
      <c r="B54" s="2977"/>
      <c r="C54" s="2977"/>
      <c r="D54" s="2977"/>
      <c r="E54" s="2977"/>
      <c r="F54" s="2977"/>
      <c r="G54" s="2977"/>
      <c r="H54" s="2977"/>
      <c r="I54" s="2977"/>
      <c r="J54" s="2977"/>
      <c r="K54" s="2977"/>
      <c r="L54" s="2977"/>
      <c r="M54" s="2977"/>
      <c r="N54" s="2977"/>
    </row>
  </sheetData>
  <mergeCells count="7">
    <mergeCell ref="A43:I43"/>
    <mergeCell ref="A16:N16"/>
    <mergeCell ref="A18:L18"/>
    <mergeCell ref="A30:N30"/>
    <mergeCell ref="A33:H33"/>
    <mergeCell ref="A40:N40"/>
    <mergeCell ref="A42:K42"/>
  </mergeCells>
  <pageMargins left="0.75" right="0.75" top="0.75" bottom="0.75" header="0.3" footer="0"/>
  <pageSetup paperSize="9" scale="6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15F15-B6F4-4F3F-85F9-30F8BE2FB0DC}">
  <sheetPr>
    <pageSetUpPr fitToPage="1"/>
  </sheetPr>
  <dimension ref="A1:O25"/>
  <sheetViews>
    <sheetView zoomScale="85" zoomScaleNormal="85" zoomScaleSheetLayoutView="80" workbookViewId="0">
      <pane xSplit="2" ySplit="3" topLeftCell="C4"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5.75" x14ac:dyDescent="0.3"/>
  <cols>
    <col min="1" max="1" width="10.42578125" style="3022" customWidth="1"/>
    <col min="2" max="2" width="64.5703125" style="3022" customWidth="1"/>
    <col min="3" max="5" width="11.140625" style="3022" customWidth="1"/>
    <col min="6" max="7" width="10.140625" style="3022" customWidth="1"/>
    <col min="8" max="8" width="10.5703125" style="3022" customWidth="1"/>
    <col min="9" max="11" width="10.42578125" style="3022" customWidth="1"/>
    <col min="12" max="12" width="10.42578125" style="3022" bestFit="1" customWidth="1"/>
    <col min="13" max="13" width="9.140625" style="3022"/>
    <col min="14" max="15" width="10.5703125" style="3022" customWidth="1"/>
    <col min="16" max="16384" width="9.140625" style="3022"/>
  </cols>
  <sheetData>
    <row r="1" spans="1:15" s="2982" customFormat="1" ht="17.25" x14ac:dyDescent="0.3">
      <c r="A1" s="2981" t="s">
        <v>5619</v>
      </c>
      <c r="B1" s="2981"/>
    </row>
    <row r="2" spans="1:15" s="2987" customFormat="1" ht="15.75" customHeight="1" thickBot="1" x14ac:dyDescent="0.3">
      <c r="A2" s="2902"/>
      <c r="B2" s="2902"/>
      <c r="C2" s="2983"/>
      <c r="D2" s="2983"/>
      <c r="E2" s="2984"/>
      <c r="F2" s="2984"/>
      <c r="G2" s="2985"/>
      <c r="H2" s="2985"/>
      <c r="I2" s="2985"/>
      <c r="J2" s="2984"/>
      <c r="K2" s="2985"/>
      <c r="L2" s="2985"/>
      <c r="M2" s="2986"/>
      <c r="N2" s="2986"/>
      <c r="O2" s="2986" t="s">
        <v>8</v>
      </c>
    </row>
    <row r="3" spans="1:15" s="2987" customFormat="1" ht="32.25" customHeight="1" thickTop="1" thickBot="1" x14ac:dyDescent="0.3">
      <c r="A3" s="2988" t="s">
        <v>5301</v>
      </c>
      <c r="B3" s="2989" t="s">
        <v>5262</v>
      </c>
      <c r="C3" s="2990" t="s">
        <v>5579</v>
      </c>
      <c r="D3" s="2991" t="s">
        <v>5580</v>
      </c>
      <c r="E3" s="2991" t="s">
        <v>5606</v>
      </c>
      <c r="F3" s="2991" t="s">
        <v>5582</v>
      </c>
      <c r="G3" s="2991" t="s">
        <v>5583</v>
      </c>
      <c r="H3" s="2991" t="s">
        <v>5584</v>
      </c>
      <c r="I3" s="2991" t="s">
        <v>5585</v>
      </c>
      <c r="J3" s="2991" t="s">
        <v>5586</v>
      </c>
      <c r="K3" s="2991" t="s">
        <v>5587</v>
      </c>
      <c r="L3" s="2991" t="s">
        <v>5588</v>
      </c>
      <c r="M3" s="2991" t="s">
        <v>5589</v>
      </c>
      <c r="N3" s="2991" t="s">
        <v>5607</v>
      </c>
      <c r="O3" s="2992" t="s">
        <v>5608</v>
      </c>
    </row>
    <row r="4" spans="1:15" s="2987" customFormat="1" ht="16.5" thickTop="1" x14ac:dyDescent="0.25">
      <c r="A4" s="2993" t="s">
        <v>5263</v>
      </c>
      <c r="B4" s="2994" t="s">
        <v>3879</v>
      </c>
      <c r="C4" s="2995">
        <v>8.9</v>
      </c>
      <c r="D4" s="2996">
        <v>7.47</v>
      </c>
      <c r="E4" s="2996">
        <v>14.780237130000001</v>
      </c>
      <c r="F4" s="2996">
        <v>19</v>
      </c>
      <c r="G4" s="2996">
        <v>78.996153830000011</v>
      </c>
      <c r="H4" s="2996">
        <v>18.210586170000003</v>
      </c>
      <c r="I4" s="2996">
        <v>16.106306059999998</v>
      </c>
      <c r="J4" s="2996">
        <v>19.248124820000001</v>
      </c>
      <c r="K4" s="2996">
        <v>10.65714951</v>
      </c>
      <c r="L4" s="2996">
        <v>134.0030008</v>
      </c>
      <c r="M4" s="2996">
        <v>19.193997379999999</v>
      </c>
      <c r="N4" s="2996">
        <v>4.5269950000000003</v>
      </c>
      <c r="O4" s="2997">
        <v>7.3924256400000008</v>
      </c>
    </row>
    <row r="5" spans="1:15" s="2987" customFormat="1" x14ac:dyDescent="0.25">
      <c r="A5" s="2998" t="s">
        <v>5265</v>
      </c>
      <c r="B5" s="2999" t="s">
        <v>3881</v>
      </c>
      <c r="C5" s="3000">
        <v>1049.7</v>
      </c>
      <c r="D5" s="3001">
        <v>955.33</v>
      </c>
      <c r="E5" s="3001">
        <v>1042.8954175314502</v>
      </c>
      <c r="F5" s="3001">
        <v>1127</v>
      </c>
      <c r="G5" s="3001">
        <v>958.83525556339998</v>
      </c>
      <c r="H5" s="3001">
        <v>596.53123816864991</v>
      </c>
      <c r="I5" s="3001">
        <v>957.28977509734398</v>
      </c>
      <c r="J5" s="3001">
        <v>1241.2275318982504</v>
      </c>
      <c r="K5" s="3001">
        <v>1195.8845678386001</v>
      </c>
      <c r="L5" s="3001">
        <v>853.19703885454999</v>
      </c>
      <c r="M5" s="3001">
        <v>1213.5435981691464</v>
      </c>
      <c r="N5" s="3001">
        <v>1439.0025407786002</v>
      </c>
      <c r="O5" s="3002">
        <v>1385.7648588443001</v>
      </c>
    </row>
    <row r="6" spans="1:15" s="2987" customFormat="1" x14ac:dyDescent="0.25">
      <c r="A6" s="2998" t="s">
        <v>5266</v>
      </c>
      <c r="B6" s="2999" t="s">
        <v>3882</v>
      </c>
      <c r="C6" s="3003">
        <v>0.7</v>
      </c>
      <c r="D6" s="3004">
        <v>0.9</v>
      </c>
      <c r="E6" s="3004">
        <v>0.93160616000000007</v>
      </c>
      <c r="F6" s="3004">
        <v>0.3</v>
      </c>
      <c r="G6" s="3004">
        <v>101.39164359999999</v>
      </c>
      <c r="H6" s="3004">
        <v>20.231880329999999</v>
      </c>
      <c r="I6" s="3004">
        <v>2.0839264800000001</v>
      </c>
      <c r="J6" s="3004">
        <v>5.9895915300000002</v>
      </c>
      <c r="K6" s="3004">
        <v>4.1334770699999996</v>
      </c>
      <c r="L6" s="3004">
        <v>4.6193629700000001</v>
      </c>
      <c r="M6" s="3004">
        <v>4.5918009299999998</v>
      </c>
      <c r="N6" s="3004">
        <v>0.56331399999999998</v>
      </c>
      <c r="O6" s="3005">
        <v>0.3943605</v>
      </c>
    </row>
    <row r="7" spans="1:15" s="2987" customFormat="1" x14ac:dyDescent="0.25">
      <c r="A7" s="2998" t="s">
        <v>5267</v>
      </c>
      <c r="B7" s="2999" t="s">
        <v>5620</v>
      </c>
      <c r="C7" s="3006">
        <v>0.1</v>
      </c>
      <c r="D7" s="3007">
        <v>0.22</v>
      </c>
      <c r="E7" s="3007">
        <v>0.236122</v>
      </c>
      <c r="F7" s="3007">
        <v>0.3</v>
      </c>
      <c r="G7" s="3007">
        <v>1.2190099999999999</v>
      </c>
      <c r="H7" s="3007">
        <v>0.23034199999999999</v>
      </c>
      <c r="I7" s="3007">
        <v>0.16384499999999999</v>
      </c>
      <c r="J7" s="3007">
        <v>1.5735349999999999</v>
      </c>
      <c r="K7" s="3007">
        <v>2.4032999999999999E-2</v>
      </c>
      <c r="L7" s="3007">
        <v>3.8620000000000002E-2</v>
      </c>
      <c r="M7" s="3007">
        <v>1.0030000000000001E-2</v>
      </c>
      <c r="N7" s="3007">
        <v>1.661E-2</v>
      </c>
      <c r="O7" s="3008">
        <v>1.9E-2</v>
      </c>
    </row>
    <row r="8" spans="1:15" s="2987" customFormat="1" x14ac:dyDescent="0.25">
      <c r="A8" s="2998" t="s">
        <v>5268</v>
      </c>
      <c r="B8" s="2999" t="s">
        <v>5621</v>
      </c>
      <c r="C8" s="3000">
        <v>147.9</v>
      </c>
      <c r="D8" s="3001">
        <v>196.9</v>
      </c>
      <c r="E8" s="3001">
        <v>294.24139347926496</v>
      </c>
      <c r="F8" s="3001">
        <v>340</v>
      </c>
      <c r="G8" s="3001">
        <v>370.68417124074585</v>
      </c>
      <c r="H8" s="3001">
        <v>203.74452316598195</v>
      </c>
      <c r="I8" s="3001">
        <v>361.45376900910435</v>
      </c>
      <c r="J8" s="3001">
        <v>398.85295382070495</v>
      </c>
      <c r="K8" s="3001">
        <v>322.14354756136026</v>
      </c>
      <c r="L8" s="3001">
        <v>262.73449919917118</v>
      </c>
      <c r="M8" s="3001">
        <v>331.28938649277961</v>
      </c>
      <c r="N8" s="3001">
        <v>404.85182521649546</v>
      </c>
      <c r="O8" s="3002">
        <v>433.71070733613834</v>
      </c>
    </row>
    <row r="9" spans="1:15" s="2987" customFormat="1" x14ac:dyDescent="0.25">
      <c r="A9" s="2998" t="s">
        <v>5269</v>
      </c>
      <c r="B9" s="2999" t="s">
        <v>5270</v>
      </c>
      <c r="C9" s="3000">
        <v>6.1</v>
      </c>
      <c r="D9" s="3001">
        <v>12.05</v>
      </c>
      <c r="E9" s="3001">
        <v>15.528665149999998</v>
      </c>
      <c r="F9" s="3001">
        <v>10</v>
      </c>
      <c r="G9" s="3001">
        <v>9.4688753600000002</v>
      </c>
      <c r="H9" s="3001">
        <v>11.093140639999998</v>
      </c>
      <c r="I9" s="3001">
        <v>22.498824189999997</v>
      </c>
      <c r="J9" s="3001">
        <v>16.348521229999999</v>
      </c>
      <c r="K9" s="3001">
        <v>15.788189979999999</v>
      </c>
      <c r="L9" s="3001">
        <v>13.19557861</v>
      </c>
      <c r="M9" s="3001">
        <v>7.5736186600000002</v>
      </c>
      <c r="N9" s="3001">
        <v>10.31432094</v>
      </c>
      <c r="O9" s="3002">
        <v>10.039659030000001</v>
      </c>
    </row>
    <row r="10" spans="1:15" s="2987" customFormat="1" x14ac:dyDescent="0.25">
      <c r="A10" s="2998" t="s">
        <v>5271</v>
      </c>
      <c r="B10" s="2999" t="s">
        <v>3886</v>
      </c>
      <c r="C10" s="3000">
        <v>1.9394359099999998</v>
      </c>
      <c r="D10" s="3001">
        <v>5.15</v>
      </c>
      <c r="E10" s="3001">
        <v>4.1880182900000005</v>
      </c>
      <c r="F10" s="3001">
        <v>9</v>
      </c>
      <c r="G10" s="3001">
        <v>12.524568090000001</v>
      </c>
      <c r="H10" s="3001">
        <v>12.821297900000001</v>
      </c>
      <c r="I10" s="3001">
        <v>12.434656</v>
      </c>
      <c r="J10" s="3001">
        <v>14.857350890000001</v>
      </c>
      <c r="K10" s="3001">
        <v>18.01228957</v>
      </c>
      <c r="L10" s="3001">
        <v>15.9408928</v>
      </c>
      <c r="M10" s="3001">
        <v>21.194915079999998</v>
      </c>
      <c r="N10" s="3001">
        <v>24.594847130000002</v>
      </c>
      <c r="O10" s="3002">
        <v>15.794890129999999</v>
      </c>
    </row>
    <row r="11" spans="1:15" s="2987" customFormat="1" x14ac:dyDescent="0.25">
      <c r="A11" s="2998" t="s">
        <v>5272</v>
      </c>
      <c r="B11" s="2999" t="s">
        <v>3887</v>
      </c>
      <c r="C11" s="3000">
        <v>145.36522223800003</v>
      </c>
      <c r="D11" s="3001">
        <v>115.92</v>
      </c>
      <c r="E11" s="3001">
        <v>165.99783647700008</v>
      </c>
      <c r="F11" s="3001">
        <v>149</v>
      </c>
      <c r="G11" s="3001">
        <v>163.77117714099995</v>
      </c>
      <c r="H11" s="3001">
        <v>78.239975773999987</v>
      </c>
      <c r="I11" s="3001">
        <v>151.39924420533521</v>
      </c>
      <c r="J11" s="3001">
        <v>148.23140200799995</v>
      </c>
      <c r="K11" s="3001">
        <v>126.76186374199999</v>
      </c>
      <c r="L11" s="3001">
        <v>75.230825757999995</v>
      </c>
      <c r="M11" s="3001">
        <v>99.027520337000013</v>
      </c>
      <c r="N11" s="3001">
        <v>116.16010090599998</v>
      </c>
      <c r="O11" s="3002">
        <v>102.80244679499998</v>
      </c>
    </row>
    <row r="12" spans="1:15" s="2987" customFormat="1" x14ac:dyDescent="0.25">
      <c r="A12" s="2998" t="s">
        <v>5273</v>
      </c>
      <c r="B12" s="2999" t="s">
        <v>3888</v>
      </c>
      <c r="C12" s="3000">
        <v>15.06443222</v>
      </c>
      <c r="D12" s="3001">
        <v>54.74</v>
      </c>
      <c r="E12" s="3001">
        <v>19.042073690000002</v>
      </c>
      <c r="F12" s="3001">
        <v>34</v>
      </c>
      <c r="G12" s="3001">
        <v>16.724845340000002</v>
      </c>
      <c r="H12" s="3001">
        <v>37.082220280000001</v>
      </c>
      <c r="I12" s="3001">
        <v>45.750883829999992</v>
      </c>
      <c r="J12" s="3001">
        <v>44.001201829999999</v>
      </c>
      <c r="K12" s="3001">
        <v>41.349695355000001</v>
      </c>
      <c r="L12" s="3001">
        <v>70.932814750000006</v>
      </c>
      <c r="M12" s="3001">
        <v>70.65783098</v>
      </c>
      <c r="N12" s="3001">
        <v>43.138819042999998</v>
      </c>
      <c r="O12" s="3002">
        <v>41.715744700000002</v>
      </c>
    </row>
    <row r="13" spans="1:15" s="2987" customFormat="1" x14ac:dyDescent="0.25">
      <c r="A13" s="2998" t="s">
        <v>5274</v>
      </c>
      <c r="B13" s="2999" t="s">
        <v>5275</v>
      </c>
      <c r="C13" s="3000">
        <v>71.903440219999993</v>
      </c>
      <c r="D13" s="3001">
        <v>105.13</v>
      </c>
      <c r="E13" s="3001">
        <v>58.4775068</v>
      </c>
      <c r="F13" s="3001">
        <v>76</v>
      </c>
      <c r="G13" s="3001">
        <v>52.083736919999993</v>
      </c>
      <c r="H13" s="3001">
        <v>66.502236019999998</v>
      </c>
      <c r="I13" s="3001">
        <v>63.555616280000002</v>
      </c>
      <c r="J13" s="3001">
        <v>110.24577348999999</v>
      </c>
      <c r="K13" s="3001">
        <v>48.074008899999995</v>
      </c>
      <c r="L13" s="3001">
        <v>64.401053360000006</v>
      </c>
      <c r="M13" s="3001">
        <v>76.876311789999988</v>
      </c>
      <c r="N13" s="3001">
        <v>28.046004000000003</v>
      </c>
      <c r="O13" s="3002">
        <v>34.261442680000009</v>
      </c>
    </row>
    <row r="14" spans="1:15" s="2987" customFormat="1" x14ac:dyDescent="0.25">
      <c r="A14" s="2998" t="s">
        <v>5276</v>
      </c>
      <c r="B14" s="2999" t="s">
        <v>3889</v>
      </c>
      <c r="C14" s="3003">
        <v>1.96123048</v>
      </c>
      <c r="D14" s="3004">
        <v>0.02</v>
      </c>
      <c r="E14" s="3001">
        <v>1.6686492999999998</v>
      </c>
      <c r="F14" s="3001">
        <v>1.29</v>
      </c>
      <c r="G14" s="3001">
        <v>2.1804438337279999</v>
      </c>
      <c r="H14" s="3001">
        <v>1.5927427399999998</v>
      </c>
      <c r="I14" s="3001">
        <v>1.2316772499999999</v>
      </c>
      <c r="J14" s="3001">
        <v>1.3442959800000003</v>
      </c>
      <c r="K14" s="3001">
        <v>2.4529212499999997</v>
      </c>
      <c r="L14" s="3001">
        <v>1.1177281300000002</v>
      </c>
      <c r="M14" s="3001">
        <v>1.5474592600000003</v>
      </c>
      <c r="N14" s="3001">
        <v>3.3626000599999997</v>
      </c>
      <c r="O14" s="3009">
        <v>1.6473656299999999</v>
      </c>
    </row>
    <row r="15" spans="1:15" s="2987" customFormat="1" x14ac:dyDescent="0.25">
      <c r="A15" s="2998" t="s">
        <v>5277</v>
      </c>
      <c r="B15" s="2999" t="s">
        <v>3890</v>
      </c>
      <c r="C15" s="3000">
        <v>75.442349680000007</v>
      </c>
      <c r="D15" s="3001">
        <v>71.36</v>
      </c>
      <c r="E15" s="3001">
        <v>70.143846850000003</v>
      </c>
      <c r="F15" s="3001">
        <v>86</v>
      </c>
      <c r="G15" s="3001">
        <v>88.847265350000015</v>
      </c>
      <c r="H15" s="3001">
        <v>65.816420719999996</v>
      </c>
      <c r="I15" s="3001">
        <v>103.89999697999998</v>
      </c>
      <c r="J15" s="3001">
        <v>93.914447020000011</v>
      </c>
      <c r="K15" s="3001">
        <v>109.63474252999998</v>
      </c>
      <c r="L15" s="3001">
        <v>123.90615688</v>
      </c>
      <c r="M15" s="3001">
        <v>114.67502592000001</v>
      </c>
      <c r="N15" s="3001">
        <v>70.646843900000007</v>
      </c>
      <c r="O15" s="3002">
        <v>68.149923290000004</v>
      </c>
    </row>
    <row r="16" spans="1:15" s="2987" customFormat="1" x14ac:dyDescent="0.25">
      <c r="A16" s="2998" t="s">
        <v>5278</v>
      </c>
      <c r="B16" s="2999" t="s">
        <v>3891</v>
      </c>
      <c r="C16" s="3000">
        <v>15.935414640000001</v>
      </c>
      <c r="D16" s="3001">
        <v>13.72</v>
      </c>
      <c r="E16" s="3001">
        <v>17.156517520000001</v>
      </c>
      <c r="F16" s="3001">
        <v>33</v>
      </c>
      <c r="G16" s="3001">
        <v>25.155459779999997</v>
      </c>
      <c r="H16" s="3001">
        <v>36.052509139999991</v>
      </c>
      <c r="I16" s="3001">
        <v>31.965592269999998</v>
      </c>
      <c r="J16" s="3001">
        <v>42.281263320000001</v>
      </c>
      <c r="K16" s="3001">
        <v>39.865706340000003</v>
      </c>
      <c r="L16" s="3001">
        <v>38.024320279999998</v>
      </c>
      <c r="M16" s="3001">
        <v>33.031247710000002</v>
      </c>
      <c r="N16" s="3001">
        <v>22.494828640000001</v>
      </c>
      <c r="O16" s="3002">
        <v>19.120626210000001</v>
      </c>
    </row>
    <row r="17" spans="1:15" s="2987" customFormat="1" x14ac:dyDescent="0.25">
      <c r="A17" s="2998" t="s">
        <v>5281</v>
      </c>
      <c r="B17" s="2999" t="s">
        <v>3892</v>
      </c>
      <c r="C17" s="3000">
        <v>7.5313632100000003</v>
      </c>
      <c r="D17" s="3001">
        <v>6.54</v>
      </c>
      <c r="E17" s="3001">
        <v>4.4764829299999995</v>
      </c>
      <c r="F17" s="3001">
        <v>9</v>
      </c>
      <c r="G17" s="3001">
        <v>23.588946419999996</v>
      </c>
      <c r="H17" s="3001">
        <v>24.373139949999999</v>
      </c>
      <c r="I17" s="3001">
        <v>5.5950706099999996</v>
      </c>
      <c r="J17" s="3001">
        <v>11.880206099999999</v>
      </c>
      <c r="K17" s="3001">
        <v>15.513797370000001</v>
      </c>
      <c r="L17" s="3001">
        <v>9.7955651200000009</v>
      </c>
      <c r="M17" s="3001">
        <v>7.5847912800000001</v>
      </c>
      <c r="N17" s="3001">
        <v>8.6801104299999992</v>
      </c>
      <c r="O17" s="3002">
        <v>12.92141</v>
      </c>
    </row>
    <row r="18" spans="1:15" s="2987" customFormat="1" x14ac:dyDescent="0.25">
      <c r="A18" s="2998" t="s">
        <v>5282</v>
      </c>
      <c r="B18" s="2999" t="s">
        <v>3893</v>
      </c>
      <c r="C18" s="3000">
        <v>16.292368310000001</v>
      </c>
      <c r="D18" s="3001">
        <v>16.2</v>
      </c>
      <c r="E18" s="3001">
        <v>22.534721350000002</v>
      </c>
      <c r="F18" s="3001">
        <v>29</v>
      </c>
      <c r="G18" s="3001">
        <v>23.496032360000005</v>
      </c>
      <c r="H18" s="3001">
        <v>13.348565499999999</v>
      </c>
      <c r="I18" s="3001">
        <v>17.679656860000001</v>
      </c>
      <c r="J18" s="3001">
        <v>21.027428269999998</v>
      </c>
      <c r="K18" s="3001">
        <v>16.946798879999999</v>
      </c>
      <c r="L18" s="3001">
        <v>17.6074603</v>
      </c>
      <c r="M18" s="3001">
        <v>16.003251070000001</v>
      </c>
      <c r="N18" s="3001">
        <v>20.362629010000003</v>
      </c>
      <c r="O18" s="3002">
        <v>20.637789390000002</v>
      </c>
    </row>
    <row r="19" spans="1:15" s="2987" customFormat="1" x14ac:dyDescent="0.25">
      <c r="A19" s="2998" t="s">
        <v>5283</v>
      </c>
      <c r="B19" s="2999" t="s">
        <v>3894</v>
      </c>
      <c r="C19" s="3000">
        <v>3.0211488515999996</v>
      </c>
      <c r="D19" s="3001">
        <v>4.55</v>
      </c>
      <c r="E19" s="3001">
        <v>3.5274832489200003</v>
      </c>
      <c r="F19" s="3001">
        <v>5</v>
      </c>
      <c r="G19" s="3001">
        <v>5.349665705944</v>
      </c>
      <c r="H19" s="3001">
        <v>6.1071193637500558</v>
      </c>
      <c r="I19" s="3001">
        <v>4.7488741022991814</v>
      </c>
      <c r="J19" s="3001">
        <v>14.252078920971517</v>
      </c>
      <c r="K19" s="3001">
        <v>2.2963925823836151</v>
      </c>
      <c r="L19" s="3001">
        <v>12.187398980013958</v>
      </c>
      <c r="M19" s="3001">
        <v>5.1228608466425483</v>
      </c>
      <c r="N19" s="3001">
        <v>10.424979725285091</v>
      </c>
      <c r="O19" s="3002">
        <v>5.390906066454491</v>
      </c>
    </row>
    <row r="20" spans="1:15" s="2987" customFormat="1" ht="16.5" thickBot="1" x14ac:dyDescent="0.3">
      <c r="A20" s="3010" t="s">
        <v>5284</v>
      </c>
      <c r="B20" s="3011" t="s">
        <v>3895</v>
      </c>
      <c r="C20" s="3012">
        <v>88.935599563550014</v>
      </c>
      <c r="D20" s="3013">
        <v>101.81</v>
      </c>
      <c r="E20" s="3013">
        <v>77.889535447850008</v>
      </c>
      <c r="F20" s="3013">
        <v>67</v>
      </c>
      <c r="G20" s="3013">
        <v>80.077476552200011</v>
      </c>
      <c r="H20" s="3013">
        <v>51.302438915450004</v>
      </c>
      <c r="I20" s="3013">
        <v>87.247069382055415</v>
      </c>
      <c r="J20" s="3013">
        <v>110.56186464451937</v>
      </c>
      <c r="K20" s="3013">
        <v>88.766363850710022</v>
      </c>
      <c r="L20" s="3013">
        <v>96.069299887059998</v>
      </c>
      <c r="M20" s="3013">
        <v>82.330472820000011</v>
      </c>
      <c r="N20" s="3013">
        <v>74.218720453799989</v>
      </c>
      <c r="O20" s="3014">
        <v>82.561078001899986</v>
      </c>
    </row>
    <row r="21" spans="1:15" s="2987" customFormat="1" ht="17.25" thickTop="1" thickBot="1" x14ac:dyDescent="0.35">
      <c r="A21" s="3637" t="s">
        <v>532</v>
      </c>
      <c r="B21" s="3638"/>
      <c r="C21" s="3015">
        <f>SUM(C4:C20)</f>
        <v>1656.7920053231505</v>
      </c>
      <c r="D21" s="3016">
        <v>1668.0100000000002</v>
      </c>
      <c r="E21" s="3016">
        <f>SUM(E4:E20)</f>
        <v>1813.7161133544848</v>
      </c>
      <c r="F21" s="3016">
        <f>SUM(F4:F20)</f>
        <v>1994.8899999999999</v>
      </c>
      <c r="G21" s="3016">
        <f>SUM(G4:G20)</f>
        <v>2014.3947270870183</v>
      </c>
      <c r="H21" s="3016">
        <f>SUM(H4:H20)</f>
        <v>1243.2803767778319</v>
      </c>
      <c r="I21" s="3016">
        <f t="shared" ref="I21" si="0">SUM(I4:I20)</f>
        <v>1885.104783606138</v>
      </c>
      <c r="J21" s="3016">
        <v>2295.8375707724458</v>
      </c>
      <c r="K21" s="3016">
        <v>2058.305545330054</v>
      </c>
      <c r="L21" s="3016">
        <v>1793.0016166787946</v>
      </c>
      <c r="M21" s="3016">
        <v>2104.2541187255688</v>
      </c>
      <c r="N21" s="3016">
        <v>2281</v>
      </c>
      <c r="O21" s="3016">
        <v>2242</v>
      </c>
    </row>
    <row r="22" spans="1:15" s="3017" customFormat="1" ht="28.5" customHeight="1" thickTop="1" x14ac:dyDescent="0.25">
      <c r="A22" s="3639" t="s">
        <v>5622</v>
      </c>
      <c r="B22" s="3639"/>
      <c r="C22" s="3639"/>
      <c r="D22" s="3639"/>
      <c r="E22" s="3639"/>
      <c r="F22" s="3639"/>
      <c r="G22" s="3639"/>
      <c r="H22" s="3639"/>
      <c r="I22" s="3639"/>
      <c r="J22" s="3639"/>
      <c r="K22" s="3639"/>
      <c r="L22" s="3639"/>
      <c r="M22" s="3639"/>
      <c r="N22" s="3639"/>
      <c r="O22" s="3639"/>
    </row>
    <row r="23" spans="1:15" s="3018" customFormat="1" ht="18.95" customHeight="1" x14ac:dyDescent="0.2">
      <c r="A23" s="3640" t="s">
        <v>396</v>
      </c>
      <c r="B23" s="3640"/>
      <c r="C23" s="3640"/>
      <c r="D23" s="3640"/>
      <c r="E23" s="3640"/>
      <c r="F23" s="3640"/>
      <c r="G23" s="3640"/>
      <c r="H23" s="3640"/>
      <c r="I23" s="3640"/>
      <c r="J23" s="3640"/>
      <c r="K23" s="3640"/>
      <c r="L23" s="3640"/>
      <c r="M23" s="3640"/>
    </row>
    <row r="24" spans="1:15" s="2932" customFormat="1" ht="18.95" customHeight="1" x14ac:dyDescent="0.25">
      <c r="A24" s="3019" t="s">
        <v>5623</v>
      </c>
      <c r="B24" s="2933"/>
      <c r="C24" s="2934"/>
      <c r="D24" s="2934"/>
      <c r="E24" s="2934"/>
      <c r="F24" s="3020"/>
      <c r="G24" s="3020"/>
      <c r="H24" s="3020"/>
    </row>
    <row r="25" spans="1:15" s="3021" customFormat="1" ht="18.95" customHeight="1" x14ac:dyDescent="0.2">
      <c r="A25" s="3641" t="s">
        <v>369</v>
      </c>
      <c r="B25" s="3641"/>
      <c r="C25" s="3641"/>
      <c r="D25" s="3641"/>
      <c r="E25" s="3641"/>
      <c r="F25" s="3641"/>
      <c r="G25" s="3641"/>
      <c r="H25" s="3641"/>
      <c r="I25" s="3641"/>
      <c r="J25" s="3641"/>
      <c r="K25" s="3641"/>
      <c r="L25" s="3641"/>
      <c r="M25" s="3641"/>
    </row>
  </sheetData>
  <mergeCells count="4">
    <mergeCell ref="A21:B21"/>
    <mergeCell ref="A22:O22"/>
    <mergeCell ref="A23:M23"/>
    <mergeCell ref="A25:M25"/>
  </mergeCells>
  <pageMargins left="0.7" right="0.7" top="0.75" bottom="0.75" header="0.3" footer="0.3"/>
  <pageSetup paperSize="9" scale="6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82579-6A2F-46A9-BE75-09A8DDA49B60}">
  <sheetPr>
    <pageSetUpPr fitToPage="1"/>
  </sheetPr>
  <dimension ref="A1:J93"/>
  <sheetViews>
    <sheetView zoomScale="85" zoomScaleNormal="85" zoomScaleSheetLayoutView="100" workbookViewId="0">
      <selection activeCell="C112" sqref="C112"/>
    </sheetView>
  </sheetViews>
  <sheetFormatPr defaultColWidth="9.140625" defaultRowHeight="15" x14ac:dyDescent="0.25"/>
  <cols>
    <col min="1" max="1" width="25.7109375" style="3047" customWidth="1"/>
    <col min="2" max="2" width="14.28515625" style="3047" customWidth="1"/>
    <col min="3" max="3" width="25.7109375" style="3047" customWidth="1"/>
    <col min="4" max="4" width="14.28515625" style="3047" customWidth="1"/>
    <col min="5" max="5" width="5.5703125" style="3026" customWidth="1"/>
    <col min="6" max="7" width="9.140625" style="3026"/>
    <col min="8" max="16384" width="9.140625" style="3047"/>
  </cols>
  <sheetData>
    <row r="1" spans="1:10" s="3023" customFormat="1" ht="42" customHeight="1" x14ac:dyDescent="0.25">
      <c r="A1" s="3642" t="s">
        <v>5624</v>
      </c>
      <c r="B1" s="3642"/>
      <c r="C1" s="3642"/>
      <c r="D1" s="3642"/>
    </row>
    <row r="2" spans="1:10" s="3026" customFormat="1" ht="15" customHeight="1" thickBot="1" x14ac:dyDescent="0.3">
      <c r="A2" s="3024"/>
      <c r="B2" s="3024"/>
      <c r="C2" s="3024"/>
      <c r="D2" s="3025" t="s">
        <v>4305</v>
      </c>
    </row>
    <row r="3" spans="1:10" s="2903" customFormat="1" ht="18.75" customHeight="1" thickTop="1" thickBot="1" x14ac:dyDescent="0.3">
      <c r="A3" s="3643" t="s">
        <v>5625</v>
      </c>
      <c r="B3" s="3644"/>
      <c r="C3" s="3645" t="s">
        <v>5626</v>
      </c>
      <c r="D3" s="3644"/>
    </row>
    <row r="4" spans="1:10" s="2903" customFormat="1" ht="18.75" customHeight="1" thickBot="1" x14ac:dyDescent="0.3">
      <c r="A4" s="3027"/>
      <c r="B4" s="3028" t="s">
        <v>5499</v>
      </c>
      <c r="C4" s="3029"/>
      <c r="D4" s="3028" t="s">
        <v>5499</v>
      </c>
    </row>
    <row r="5" spans="1:10" s="2903" customFormat="1" ht="18.75" customHeight="1" thickBot="1" x14ac:dyDescent="0.3">
      <c r="A5" s="3027" t="s">
        <v>5627</v>
      </c>
      <c r="B5" s="3030">
        <v>337308.21202690556</v>
      </c>
      <c r="C5" s="3029" t="s">
        <v>3777</v>
      </c>
      <c r="D5" s="3030">
        <v>288244.01511004299</v>
      </c>
      <c r="E5" s="3031"/>
    </row>
    <row r="6" spans="1:10" s="3026" customFormat="1" ht="18.75" customHeight="1" x14ac:dyDescent="0.25">
      <c r="A6" s="3032" t="s">
        <v>4049</v>
      </c>
      <c r="B6" s="3033"/>
      <c r="C6" s="3034" t="s">
        <v>4049</v>
      </c>
      <c r="D6" s="3033"/>
      <c r="F6" s="2903"/>
      <c r="G6" s="2903"/>
      <c r="H6" s="2903"/>
      <c r="I6" s="2903"/>
      <c r="J6" s="2903"/>
    </row>
    <row r="7" spans="1:10" s="3026" customFormat="1" ht="18.75" customHeight="1" x14ac:dyDescent="0.25">
      <c r="A7" s="3035" t="s">
        <v>5628</v>
      </c>
      <c r="B7" s="3036">
        <v>58449.0586998976</v>
      </c>
      <c r="C7" s="3037" t="s">
        <v>5544</v>
      </c>
      <c r="D7" s="3036">
        <v>121255.249224072</v>
      </c>
      <c r="F7" s="2903"/>
      <c r="G7" s="2903"/>
      <c r="H7" s="2903"/>
      <c r="I7" s="2903"/>
      <c r="J7" s="2903"/>
    </row>
    <row r="8" spans="1:10" s="3026" customFormat="1" ht="18.75" customHeight="1" x14ac:dyDescent="0.25">
      <c r="A8" s="3035" t="s">
        <v>5629</v>
      </c>
      <c r="B8" s="3036">
        <v>42605.225861781095</v>
      </c>
      <c r="C8" s="3037" t="s">
        <v>5630</v>
      </c>
      <c r="D8" s="3036">
        <v>21825.079259346297</v>
      </c>
      <c r="F8" s="2903"/>
      <c r="G8" s="2903"/>
      <c r="H8" s="2903"/>
      <c r="I8" s="2903"/>
      <c r="J8" s="2903"/>
    </row>
    <row r="9" spans="1:10" s="3026" customFormat="1" ht="18.75" customHeight="1" x14ac:dyDescent="0.25">
      <c r="A9" s="3035" t="s">
        <v>5630</v>
      </c>
      <c r="B9" s="3036">
        <v>30824.8845175899</v>
      </c>
      <c r="C9" s="3037" t="s">
        <v>5594</v>
      </c>
      <c r="D9" s="3036">
        <v>21298.714547227999</v>
      </c>
      <c r="F9" s="2903"/>
      <c r="G9" s="2903"/>
      <c r="H9" s="2903"/>
      <c r="I9" s="2903"/>
      <c r="J9" s="2903"/>
    </row>
    <row r="10" spans="1:10" s="3026" customFormat="1" ht="18.75" customHeight="1" x14ac:dyDescent="0.25">
      <c r="A10" s="3035" t="s">
        <v>5544</v>
      </c>
      <c r="B10" s="3036">
        <v>24324.393438543098</v>
      </c>
      <c r="C10" s="3037" t="s">
        <v>5631</v>
      </c>
      <c r="D10" s="3036">
        <v>10678.447471455</v>
      </c>
      <c r="F10" s="2903"/>
      <c r="G10" s="2903"/>
      <c r="H10" s="2903"/>
      <c r="I10" s="2903"/>
      <c r="J10" s="2903"/>
    </row>
    <row r="11" spans="1:10" s="3026" customFormat="1" ht="18.75" customHeight="1" x14ac:dyDescent="0.25">
      <c r="A11" s="3035" t="s">
        <v>5632</v>
      </c>
      <c r="B11" s="3036">
        <v>19357.326878370499</v>
      </c>
      <c r="C11" s="3037" t="s">
        <v>5633</v>
      </c>
      <c r="D11" s="3036">
        <v>9617.7328449922297</v>
      </c>
      <c r="F11" s="2903"/>
      <c r="G11" s="2903"/>
      <c r="H11" s="2903"/>
      <c r="I11" s="2903"/>
      <c r="J11" s="2903"/>
    </row>
    <row r="12" spans="1:10" s="3026" customFormat="1" ht="18.75" customHeight="1" x14ac:dyDescent="0.25">
      <c r="A12" s="3035" t="s">
        <v>5594</v>
      </c>
      <c r="B12" s="3036">
        <v>18247.493235946898</v>
      </c>
      <c r="C12" s="3037" t="s">
        <v>5634</v>
      </c>
      <c r="D12" s="3036">
        <v>8299.0169125221</v>
      </c>
    </row>
    <row r="13" spans="1:10" s="3026" customFormat="1" ht="18.75" customHeight="1" x14ac:dyDescent="0.25">
      <c r="A13" s="3035" t="s">
        <v>5633</v>
      </c>
      <c r="B13" s="3036">
        <v>17433.796338180699</v>
      </c>
      <c r="C13" s="3037" t="s">
        <v>5635</v>
      </c>
      <c r="D13" s="3036">
        <v>7458.8283993759605</v>
      </c>
    </row>
    <row r="14" spans="1:10" s="3026" customFormat="1" ht="18.75" customHeight="1" x14ac:dyDescent="0.25">
      <c r="A14" s="3035" t="s">
        <v>5636</v>
      </c>
      <c r="B14" s="3036">
        <v>13724.980513714399</v>
      </c>
      <c r="C14" s="3037" t="s">
        <v>5632</v>
      </c>
      <c r="D14" s="3036">
        <v>6518.3807366646497</v>
      </c>
    </row>
    <row r="15" spans="1:10" s="3026" customFormat="1" ht="18.75" customHeight="1" x14ac:dyDescent="0.25">
      <c r="A15" s="3035" t="s">
        <v>5596</v>
      </c>
      <c r="B15" s="3036">
        <v>12531.323825261499</v>
      </c>
      <c r="C15" s="3037" t="s">
        <v>5629</v>
      </c>
      <c r="D15" s="3036">
        <v>6489.10696692086</v>
      </c>
    </row>
    <row r="16" spans="1:10" s="3026" customFormat="1" ht="18.75" customHeight="1" thickBot="1" x14ac:dyDescent="0.3">
      <c r="A16" s="3038" t="s">
        <v>5637</v>
      </c>
      <c r="B16" s="3039">
        <v>10496.109536017901</v>
      </c>
      <c r="C16" s="3040" t="s">
        <v>5638</v>
      </c>
      <c r="D16" s="3039">
        <v>6265</v>
      </c>
    </row>
    <row r="17" spans="1:8" s="3026" customFormat="1" ht="16.5" thickTop="1" x14ac:dyDescent="0.25">
      <c r="A17" s="3041" t="s">
        <v>5639</v>
      </c>
      <c r="B17" s="3042"/>
      <c r="C17" s="3043"/>
      <c r="D17" s="3042"/>
    </row>
    <row r="18" spans="1:8" s="3044" customFormat="1" ht="29.25" customHeight="1" x14ac:dyDescent="0.25">
      <c r="A18" s="3646" t="s">
        <v>5640</v>
      </c>
      <c r="B18" s="3646"/>
      <c r="C18" s="3646"/>
      <c r="D18" s="3646"/>
    </row>
    <row r="19" spans="1:8" s="3044" customFormat="1" ht="18" customHeight="1" x14ac:dyDescent="0.25">
      <c r="A19" s="3646" t="s">
        <v>369</v>
      </c>
      <c r="B19" s="3646"/>
      <c r="C19" s="3646"/>
      <c r="D19" s="3646"/>
    </row>
    <row r="20" spans="1:8" s="3026" customFormat="1" ht="12.75" customHeight="1" x14ac:dyDescent="0.25">
      <c r="A20" s="3045"/>
    </row>
    <row r="21" spans="1:8" s="3026" customFormat="1" x14ac:dyDescent="0.25"/>
    <row r="22" spans="1:8" s="3026" customFormat="1" x14ac:dyDescent="0.25">
      <c r="D22" s="3046"/>
      <c r="E22" s="3046"/>
      <c r="F22" s="3046"/>
      <c r="G22" s="3046"/>
      <c r="H22" s="3046"/>
    </row>
    <row r="23" spans="1:8" s="3026" customFormat="1" x14ac:dyDescent="0.25"/>
    <row r="24" spans="1:8" s="3026" customFormat="1" x14ac:dyDescent="0.25"/>
    <row r="25" spans="1:8" s="3026" customFormat="1" x14ac:dyDescent="0.25"/>
    <row r="26" spans="1:8" s="3026" customFormat="1" x14ac:dyDescent="0.25"/>
    <row r="27" spans="1:8" s="3026" customFormat="1" x14ac:dyDescent="0.25"/>
    <row r="28" spans="1:8" s="3026" customFormat="1" x14ac:dyDescent="0.25"/>
    <row r="29" spans="1:8" s="3026" customFormat="1" x14ac:dyDescent="0.25"/>
    <row r="30" spans="1:8" s="3026" customFormat="1" x14ac:dyDescent="0.25"/>
    <row r="31" spans="1:8" s="3026" customFormat="1" x14ac:dyDescent="0.25"/>
    <row r="32" spans="1:8" s="3026" customFormat="1" x14ac:dyDescent="0.25"/>
    <row r="33" s="3026" customFormat="1" x14ac:dyDescent="0.25"/>
    <row r="34" s="3026" customFormat="1" x14ac:dyDescent="0.25"/>
    <row r="35" s="3026" customFormat="1" x14ac:dyDescent="0.25"/>
    <row r="36" s="3026" customFormat="1" x14ac:dyDescent="0.25"/>
    <row r="37" s="3026" customFormat="1" x14ac:dyDescent="0.25"/>
    <row r="38" s="3026" customFormat="1" x14ac:dyDescent="0.25"/>
    <row r="39" s="3026" customFormat="1" x14ac:dyDescent="0.25"/>
    <row r="40" s="3026" customFormat="1" x14ac:dyDescent="0.25"/>
    <row r="41" s="3026" customFormat="1" x14ac:dyDescent="0.25"/>
    <row r="42" s="3026" customFormat="1" x14ac:dyDescent="0.25"/>
    <row r="43" s="3026" customFormat="1" x14ac:dyDescent="0.25"/>
    <row r="44" s="3026" customFormat="1" x14ac:dyDescent="0.25"/>
    <row r="45" s="3026" customFormat="1" x14ac:dyDescent="0.25"/>
    <row r="46" s="3026" customFormat="1" x14ac:dyDescent="0.25"/>
    <row r="47" s="3026" customFormat="1" x14ac:dyDescent="0.25"/>
    <row r="48" s="3026" customFormat="1" x14ac:dyDescent="0.25"/>
    <row r="49" s="3026" customFormat="1" x14ac:dyDescent="0.25"/>
    <row r="50" s="3026" customFormat="1" x14ac:dyDescent="0.25"/>
    <row r="51" s="3026" customFormat="1" x14ac:dyDescent="0.25"/>
    <row r="52" s="3026" customFormat="1" x14ac:dyDescent="0.25"/>
    <row r="53" s="3026" customFormat="1" x14ac:dyDescent="0.25"/>
    <row r="54" s="3026" customFormat="1" x14ac:dyDescent="0.25"/>
    <row r="55" s="3026" customFormat="1" x14ac:dyDescent="0.25"/>
    <row r="56" s="3026" customFormat="1" x14ac:dyDescent="0.25"/>
    <row r="57" s="3026" customFormat="1" x14ac:dyDescent="0.25"/>
    <row r="58" s="3026" customFormat="1" x14ac:dyDescent="0.25"/>
    <row r="59" s="3026" customFormat="1" x14ac:dyDescent="0.25"/>
    <row r="60" s="3026" customFormat="1" x14ac:dyDescent="0.25"/>
    <row r="61" s="3026" customFormat="1" x14ac:dyDescent="0.25"/>
    <row r="62" s="3026" customFormat="1" x14ac:dyDescent="0.25"/>
    <row r="63" s="3026" customFormat="1" x14ac:dyDescent="0.25"/>
    <row r="64" s="3026" customFormat="1" x14ac:dyDescent="0.25"/>
    <row r="65" s="3026" customFormat="1" x14ac:dyDescent="0.25"/>
    <row r="66" s="3026" customFormat="1" x14ac:dyDescent="0.25"/>
    <row r="67" s="3026" customFormat="1" x14ac:dyDescent="0.25"/>
    <row r="68" s="3026" customFormat="1" x14ac:dyDescent="0.25"/>
    <row r="69" s="3026" customFormat="1" x14ac:dyDescent="0.25"/>
    <row r="70" s="3026" customFormat="1" x14ac:dyDescent="0.25"/>
    <row r="71" s="3026" customFormat="1" x14ac:dyDescent="0.25"/>
    <row r="72" s="3026" customFormat="1" x14ac:dyDescent="0.25"/>
    <row r="73" s="3026" customFormat="1" x14ac:dyDescent="0.25"/>
    <row r="74" s="3026" customFormat="1" x14ac:dyDescent="0.25"/>
    <row r="75" s="3026" customFormat="1" x14ac:dyDescent="0.25"/>
    <row r="76" s="3026" customFormat="1" x14ac:dyDescent="0.25"/>
    <row r="77" s="3026" customFormat="1" x14ac:dyDescent="0.25"/>
    <row r="78" s="3026" customFormat="1" x14ac:dyDescent="0.25"/>
    <row r="79" s="3026" customFormat="1" x14ac:dyDescent="0.25"/>
    <row r="80" s="3026" customFormat="1" x14ac:dyDescent="0.25"/>
    <row r="81" s="3026" customFormat="1" x14ac:dyDescent="0.25"/>
    <row r="82" s="3026" customFormat="1" x14ac:dyDescent="0.25"/>
    <row r="83" s="3026" customFormat="1" x14ac:dyDescent="0.25"/>
    <row r="84" s="3026" customFormat="1" x14ac:dyDescent="0.25"/>
    <row r="85" s="3026" customFormat="1" x14ac:dyDescent="0.25"/>
    <row r="86" s="3026" customFormat="1" x14ac:dyDescent="0.25"/>
    <row r="87" s="3026" customFormat="1" x14ac:dyDescent="0.25"/>
    <row r="88" s="3026" customFormat="1" x14ac:dyDescent="0.25"/>
    <row r="89" s="3026" customFormat="1" x14ac:dyDescent="0.25"/>
    <row r="90" s="3026" customFormat="1" x14ac:dyDescent="0.25"/>
    <row r="91" s="3026" customFormat="1" x14ac:dyDescent="0.25"/>
    <row r="92" s="3026" customFormat="1" x14ac:dyDescent="0.25"/>
    <row r="93" s="3026" customFormat="1" x14ac:dyDescent="0.25"/>
  </sheetData>
  <mergeCells count="5">
    <mergeCell ref="A1:D1"/>
    <mergeCell ref="A3:B3"/>
    <mergeCell ref="C3:D3"/>
    <mergeCell ref="A18:D18"/>
    <mergeCell ref="A19:D19"/>
  </mergeCells>
  <printOptions horizontalCentered="1"/>
  <pageMargins left="0.7" right="0.2" top="0.42" bottom="0.21" header="0.3" footer="0.17"/>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A32E3-688E-4297-8312-0B75CF874503}">
  <dimension ref="A1:AA51"/>
  <sheetViews>
    <sheetView topLeftCell="B40" zoomScaleNormal="100" workbookViewId="0"/>
  </sheetViews>
  <sheetFormatPr defaultRowHeight="14.25" x14ac:dyDescent="0.25"/>
  <cols>
    <col min="1" max="1" width="0" style="254" hidden="1" customWidth="1"/>
    <col min="2" max="2" width="61.5703125" style="310" customWidth="1"/>
    <col min="3" max="3" width="16.7109375" style="254" bestFit="1" customWidth="1"/>
    <col min="4" max="4" width="3" style="254" customWidth="1"/>
    <col min="5" max="5" width="16.7109375" style="254" bestFit="1" customWidth="1"/>
    <col min="6" max="6" width="3.7109375" style="254" customWidth="1"/>
    <col min="7" max="7" width="3" style="254" customWidth="1"/>
    <col min="8" max="16384" width="9.140625" style="254"/>
  </cols>
  <sheetData>
    <row r="1" spans="2:27" s="255" customFormat="1" ht="16.5" customHeight="1" x14ac:dyDescent="0.35">
      <c r="B1" s="249" t="s">
        <v>261</v>
      </c>
      <c r="C1" s="250"/>
      <c r="D1" s="251"/>
      <c r="E1" s="252"/>
      <c r="F1" s="253"/>
      <c r="G1" s="254"/>
      <c r="H1" s="254"/>
      <c r="I1" s="254"/>
      <c r="J1" s="254"/>
      <c r="K1" s="254"/>
      <c r="L1" s="254"/>
      <c r="M1" s="254"/>
      <c r="N1" s="254"/>
      <c r="O1" s="254"/>
      <c r="P1" s="254"/>
      <c r="Q1" s="254"/>
      <c r="R1" s="254"/>
      <c r="S1" s="254"/>
      <c r="T1" s="254"/>
      <c r="U1" s="254"/>
      <c r="V1" s="254"/>
      <c r="W1" s="254"/>
      <c r="X1" s="254"/>
      <c r="Y1" s="254"/>
      <c r="Z1" s="254"/>
      <c r="AA1" s="254"/>
    </row>
    <row r="2" spans="2:27" s="255" customFormat="1" ht="16.5" customHeight="1" thickBot="1" x14ac:dyDescent="0.4">
      <c r="B2" s="249"/>
      <c r="C2" s="250"/>
      <c r="D2" s="251"/>
      <c r="E2" s="252"/>
      <c r="F2" s="253"/>
      <c r="G2" s="254"/>
      <c r="H2" s="254"/>
      <c r="I2" s="254"/>
      <c r="J2" s="254"/>
      <c r="K2" s="254"/>
      <c r="L2" s="254"/>
      <c r="M2" s="254"/>
      <c r="N2" s="254"/>
      <c r="O2" s="254"/>
      <c r="P2" s="254"/>
      <c r="Q2" s="254"/>
      <c r="R2" s="254"/>
      <c r="S2" s="254"/>
      <c r="T2" s="254"/>
      <c r="U2" s="254"/>
      <c r="V2" s="254"/>
      <c r="W2" s="254"/>
      <c r="X2" s="254"/>
      <c r="Y2" s="254"/>
      <c r="Z2" s="254"/>
      <c r="AA2" s="254"/>
    </row>
    <row r="3" spans="2:27" s="255" customFormat="1" ht="16.5" customHeight="1" x14ac:dyDescent="0.3">
      <c r="B3" s="256"/>
      <c r="C3" s="257"/>
      <c r="D3" s="258"/>
      <c r="E3" s="257" t="s">
        <v>262</v>
      </c>
      <c r="F3" s="259"/>
      <c r="G3" s="254"/>
      <c r="H3" s="254"/>
      <c r="I3" s="254"/>
      <c r="J3" s="254"/>
      <c r="K3" s="254"/>
      <c r="L3" s="254"/>
      <c r="M3" s="254"/>
      <c r="N3" s="254"/>
      <c r="O3" s="254"/>
      <c r="P3" s="254"/>
      <c r="Q3" s="254"/>
      <c r="R3" s="254"/>
      <c r="S3" s="254"/>
      <c r="T3" s="254"/>
      <c r="U3" s="254"/>
      <c r="V3" s="254"/>
      <c r="W3" s="254"/>
      <c r="X3" s="254"/>
      <c r="Y3" s="254"/>
      <c r="Z3" s="254"/>
      <c r="AA3" s="254"/>
    </row>
    <row r="4" spans="2:27" s="255" customFormat="1" ht="18" customHeight="1" x14ac:dyDescent="0.3">
      <c r="B4" s="260"/>
      <c r="C4" s="261">
        <v>44744</v>
      </c>
      <c r="D4" s="262"/>
      <c r="E4" s="261">
        <v>44714</v>
      </c>
      <c r="F4" s="263"/>
      <c r="G4" s="254"/>
      <c r="H4" s="254"/>
      <c r="I4" s="254"/>
      <c r="J4" s="254"/>
      <c r="K4" s="254"/>
      <c r="L4" s="254"/>
      <c r="M4" s="254"/>
      <c r="N4" s="254"/>
      <c r="O4" s="254"/>
      <c r="P4" s="254"/>
      <c r="Q4" s="254"/>
      <c r="R4" s="254"/>
      <c r="S4" s="254"/>
      <c r="T4" s="254"/>
      <c r="U4" s="254"/>
      <c r="V4" s="254"/>
      <c r="W4" s="254"/>
      <c r="X4" s="254"/>
      <c r="Y4" s="254"/>
      <c r="Z4" s="254"/>
      <c r="AA4" s="254"/>
    </row>
    <row r="5" spans="2:27" s="255" customFormat="1" ht="18" customHeight="1" x14ac:dyDescent="0.3">
      <c r="B5" s="260"/>
      <c r="C5" s="264" t="s">
        <v>263</v>
      </c>
      <c r="D5" s="265"/>
      <c r="E5" s="264" t="s">
        <v>263</v>
      </c>
      <c r="F5" s="263"/>
      <c r="G5" s="254"/>
      <c r="H5" s="254"/>
      <c r="I5" s="254"/>
      <c r="J5" s="254"/>
      <c r="K5" s="254"/>
      <c r="L5" s="254"/>
      <c r="M5" s="254"/>
      <c r="N5" s="254"/>
      <c r="O5" s="254"/>
      <c r="P5" s="254"/>
      <c r="Q5" s="254"/>
      <c r="R5" s="254"/>
      <c r="S5" s="254"/>
      <c r="T5" s="254"/>
      <c r="U5" s="254"/>
      <c r="V5" s="254"/>
      <c r="W5" s="254"/>
      <c r="X5" s="254"/>
      <c r="Y5" s="254"/>
      <c r="Z5" s="254"/>
      <c r="AA5" s="254"/>
    </row>
    <row r="6" spans="2:27" s="255" customFormat="1" ht="18" customHeight="1" x14ac:dyDescent="0.3">
      <c r="B6" s="260" t="s">
        <v>264</v>
      </c>
      <c r="C6" s="266"/>
      <c r="D6" s="267"/>
      <c r="E6" s="266"/>
      <c r="F6" s="268"/>
      <c r="G6" s="254"/>
      <c r="H6" s="254"/>
      <c r="I6" s="254"/>
      <c r="J6" s="254"/>
      <c r="K6" s="254"/>
      <c r="L6" s="254"/>
      <c r="M6" s="254"/>
      <c r="N6" s="254"/>
      <c r="O6" s="254"/>
      <c r="P6" s="254"/>
      <c r="Q6" s="254"/>
      <c r="R6" s="254"/>
      <c r="S6" s="254"/>
      <c r="T6" s="254"/>
      <c r="U6" s="254"/>
      <c r="V6" s="254"/>
      <c r="W6" s="254"/>
      <c r="X6" s="254"/>
      <c r="Y6" s="254"/>
      <c r="Z6" s="254"/>
      <c r="AA6" s="254"/>
    </row>
    <row r="7" spans="2:27" s="255" customFormat="1" ht="18" customHeight="1" x14ac:dyDescent="0.3">
      <c r="B7" s="269" t="s">
        <v>265</v>
      </c>
      <c r="C7" s="266"/>
      <c r="D7" s="267"/>
      <c r="E7" s="266"/>
      <c r="F7" s="268"/>
      <c r="G7" s="254"/>
      <c r="H7" s="254"/>
      <c r="I7" s="254"/>
      <c r="J7" s="254"/>
      <c r="K7" s="254"/>
      <c r="L7" s="254"/>
      <c r="M7" s="254"/>
      <c r="N7" s="254"/>
      <c r="O7" s="254"/>
      <c r="P7" s="254"/>
      <c r="Q7" s="254"/>
      <c r="R7" s="254"/>
      <c r="S7" s="254"/>
      <c r="T7" s="254"/>
      <c r="U7" s="254"/>
      <c r="V7" s="254"/>
      <c r="W7" s="254"/>
      <c r="X7" s="254"/>
      <c r="Y7" s="254"/>
      <c r="Z7" s="254"/>
      <c r="AA7" s="254"/>
    </row>
    <row r="8" spans="2:27" s="255" customFormat="1" ht="18" customHeight="1" x14ac:dyDescent="0.3">
      <c r="B8" s="270" t="s">
        <v>266</v>
      </c>
      <c r="C8" s="271">
        <v>70647051</v>
      </c>
      <c r="D8" s="267"/>
      <c r="E8" s="271">
        <v>103241126</v>
      </c>
      <c r="F8" s="268"/>
      <c r="G8" s="254"/>
      <c r="H8" s="254"/>
      <c r="I8" s="254"/>
      <c r="J8" s="254"/>
      <c r="K8" s="254"/>
      <c r="L8" s="254"/>
      <c r="M8" s="254"/>
      <c r="N8" s="254"/>
      <c r="O8" s="254"/>
      <c r="P8" s="254"/>
      <c r="Q8" s="254"/>
      <c r="R8" s="254"/>
      <c r="S8" s="254"/>
      <c r="T8" s="254"/>
      <c r="U8" s="254"/>
      <c r="V8" s="254"/>
      <c r="W8" s="254"/>
      <c r="X8" s="254"/>
      <c r="Y8" s="254"/>
      <c r="Z8" s="254"/>
      <c r="AA8" s="254"/>
    </row>
    <row r="9" spans="2:27" s="255" customFormat="1" ht="18" customHeight="1" x14ac:dyDescent="0.3">
      <c r="B9" s="270" t="s">
        <v>267</v>
      </c>
      <c r="C9" s="272">
        <v>31845079</v>
      </c>
      <c r="D9" s="267"/>
      <c r="E9" s="272">
        <v>32873478</v>
      </c>
      <c r="F9" s="268"/>
      <c r="G9" s="254"/>
      <c r="H9" s="254"/>
      <c r="I9" s="254"/>
      <c r="J9" s="254"/>
      <c r="K9" s="254"/>
      <c r="L9" s="254"/>
      <c r="M9" s="254"/>
      <c r="N9" s="254"/>
      <c r="O9" s="254"/>
      <c r="P9" s="254"/>
      <c r="Q9" s="254"/>
      <c r="R9" s="254"/>
      <c r="S9" s="254"/>
      <c r="T9" s="254"/>
      <c r="U9" s="254"/>
      <c r="V9" s="254"/>
      <c r="W9" s="254"/>
      <c r="X9" s="254"/>
      <c r="Y9" s="254"/>
      <c r="Z9" s="254"/>
      <c r="AA9" s="254"/>
    </row>
    <row r="10" spans="2:27" s="255" customFormat="1" ht="18" customHeight="1" x14ac:dyDescent="0.3">
      <c r="B10" s="270" t="s">
        <v>268</v>
      </c>
      <c r="C10" s="272">
        <v>51737263</v>
      </c>
      <c r="D10" s="267"/>
      <c r="E10" s="272">
        <v>49001691</v>
      </c>
      <c r="F10" s="268"/>
      <c r="G10" s="254"/>
      <c r="H10" s="254"/>
      <c r="I10" s="254"/>
      <c r="J10" s="254"/>
      <c r="K10" s="254"/>
      <c r="L10" s="254"/>
      <c r="M10" s="254"/>
      <c r="N10" s="254"/>
      <c r="O10" s="254"/>
      <c r="P10" s="254"/>
      <c r="Q10" s="254"/>
      <c r="R10" s="254"/>
      <c r="S10" s="254"/>
      <c r="T10" s="254"/>
      <c r="U10" s="254"/>
      <c r="V10" s="254"/>
      <c r="W10" s="254"/>
      <c r="X10" s="254"/>
      <c r="Y10" s="254"/>
      <c r="Z10" s="254"/>
      <c r="AA10" s="254"/>
    </row>
    <row r="11" spans="2:27" s="255" customFormat="1" ht="30.75" customHeight="1" x14ac:dyDescent="0.3">
      <c r="B11" s="273" t="s">
        <v>269</v>
      </c>
      <c r="C11" s="272">
        <v>25054566</v>
      </c>
      <c r="D11" s="267"/>
      <c r="E11" s="272">
        <v>25755289</v>
      </c>
      <c r="F11" s="268"/>
      <c r="G11" s="254"/>
      <c r="H11" s="254"/>
      <c r="I11" s="254"/>
      <c r="J11" s="254"/>
      <c r="K11" s="254"/>
      <c r="L11" s="254"/>
      <c r="M11" s="254"/>
      <c r="N11" s="254"/>
      <c r="O11" s="254"/>
      <c r="P11" s="254"/>
      <c r="Q11" s="254"/>
      <c r="R11" s="254"/>
      <c r="S11" s="254"/>
      <c r="T11" s="254"/>
      <c r="U11" s="254"/>
      <c r="V11" s="254"/>
      <c r="W11" s="254"/>
      <c r="X11" s="254"/>
      <c r="Y11" s="254"/>
      <c r="Z11" s="254"/>
      <c r="AA11" s="254"/>
    </row>
    <row r="12" spans="2:27" s="255" customFormat="1" ht="18.75" customHeight="1" x14ac:dyDescent="0.3">
      <c r="B12" s="274" t="s">
        <v>270</v>
      </c>
      <c r="C12" s="275">
        <v>136739366</v>
      </c>
      <c r="D12" s="267"/>
      <c r="E12" s="275">
        <v>134543373</v>
      </c>
      <c r="F12" s="268"/>
      <c r="G12" s="254"/>
      <c r="H12" s="254"/>
      <c r="I12" s="254"/>
      <c r="J12" s="254"/>
      <c r="K12" s="254"/>
      <c r="L12" s="254"/>
      <c r="M12" s="254"/>
      <c r="N12" s="254"/>
      <c r="O12" s="254"/>
      <c r="P12" s="254"/>
      <c r="Q12" s="254"/>
      <c r="R12" s="254"/>
      <c r="S12" s="254"/>
      <c r="T12" s="254"/>
      <c r="U12" s="254"/>
      <c r="V12" s="254"/>
      <c r="W12" s="254"/>
      <c r="X12" s="254"/>
      <c r="Y12" s="254"/>
      <c r="Z12" s="254"/>
      <c r="AA12" s="254"/>
    </row>
    <row r="13" spans="2:27" s="255" customFormat="1" ht="18" customHeight="1" x14ac:dyDescent="0.3">
      <c r="B13" s="276"/>
      <c r="C13" s="277">
        <v>316023325</v>
      </c>
      <c r="D13" s="267"/>
      <c r="E13" s="277">
        <v>345414957</v>
      </c>
      <c r="F13" s="268"/>
      <c r="G13" s="254"/>
      <c r="H13" s="254"/>
      <c r="I13" s="254"/>
      <c r="J13" s="254"/>
      <c r="K13" s="254"/>
      <c r="L13" s="254"/>
      <c r="M13" s="254"/>
      <c r="N13" s="254"/>
      <c r="O13" s="254"/>
      <c r="P13" s="254"/>
      <c r="Q13" s="254"/>
      <c r="R13" s="254"/>
      <c r="S13" s="254"/>
      <c r="T13" s="254"/>
      <c r="U13" s="254"/>
      <c r="V13" s="254"/>
      <c r="W13" s="254"/>
      <c r="X13" s="254"/>
      <c r="Y13" s="254"/>
      <c r="Z13" s="254"/>
      <c r="AA13" s="254"/>
    </row>
    <row r="14" spans="2:27" s="255" customFormat="1" ht="18" customHeight="1" x14ac:dyDescent="0.3">
      <c r="B14" s="278" t="s">
        <v>271</v>
      </c>
      <c r="C14" s="279"/>
      <c r="D14" s="267"/>
      <c r="E14" s="279"/>
      <c r="F14" s="268"/>
      <c r="G14" s="254"/>
      <c r="H14" s="254"/>
      <c r="I14" s="254"/>
      <c r="J14" s="254"/>
      <c r="K14" s="254"/>
      <c r="L14" s="254"/>
      <c r="M14" s="254"/>
      <c r="N14" s="254"/>
      <c r="O14" s="254"/>
      <c r="P14" s="254"/>
      <c r="Q14" s="254"/>
      <c r="R14" s="254"/>
      <c r="S14" s="254"/>
      <c r="T14" s="254"/>
      <c r="U14" s="254"/>
      <c r="V14" s="254"/>
      <c r="W14" s="254"/>
      <c r="X14" s="254"/>
      <c r="Y14" s="254"/>
      <c r="Z14" s="254"/>
      <c r="AA14" s="254"/>
    </row>
    <row r="15" spans="2:27" s="255" customFormat="1" ht="18" customHeight="1" x14ac:dyDescent="0.3">
      <c r="B15" s="270" t="s">
        <v>268</v>
      </c>
      <c r="C15" s="271">
        <v>24276275</v>
      </c>
      <c r="D15" s="280"/>
      <c r="E15" s="271">
        <v>24334840</v>
      </c>
      <c r="F15" s="268"/>
      <c r="G15" s="254"/>
      <c r="H15" s="254"/>
      <c r="I15" s="254"/>
      <c r="J15" s="254"/>
      <c r="K15" s="254"/>
      <c r="L15" s="254"/>
      <c r="M15" s="254"/>
      <c r="N15" s="254"/>
      <c r="O15" s="254"/>
      <c r="P15" s="254"/>
      <c r="Q15" s="254"/>
      <c r="R15" s="254"/>
      <c r="S15" s="254"/>
      <c r="T15" s="254"/>
      <c r="U15" s="254"/>
      <c r="V15" s="254"/>
      <c r="W15" s="254"/>
      <c r="X15" s="254"/>
      <c r="Y15" s="254"/>
      <c r="Z15" s="254"/>
      <c r="AA15" s="254"/>
    </row>
    <row r="16" spans="2:27" s="255" customFormat="1" ht="18" customHeight="1" x14ac:dyDescent="0.3">
      <c r="B16" s="270" t="s">
        <v>272</v>
      </c>
      <c r="C16" s="272">
        <v>82938136</v>
      </c>
      <c r="D16" s="280"/>
      <c r="E16" s="272">
        <v>82938136</v>
      </c>
      <c r="F16" s="268"/>
      <c r="G16" s="254"/>
      <c r="H16" s="254"/>
      <c r="I16" s="254"/>
      <c r="J16" s="254"/>
      <c r="K16" s="254"/>
      <c r="L16" s="254"/>
      <c r="M16" s="254"/>
      <c r="N16" s="254"/>
      <c r="O16" s="254"/>
      <c r="P16" s="254"/>
      <c r="Q16" s="254"/>
      <c r="R16" s="254"/>
      <c r="S16" s="254"/>
      <c r="T16" s="254"/>
      <c r="U16" s="254"/>
      <c r="V16" s="254"/>
      <c r="W16" s="254"/>
      <c r="X16" s="254"/>
      <c r="Y16" s="254"/>
      <c r="Z16" s="254"/>
      <c r="AA16" s="254"/>
    </row>
    <row r="17" spans="2:27" s="255" customFormat="1" ht="18" hidden="1" customHeight="1" x14ac:dyDescent="0.3">
      <c r="B17" s="274" t="s">
        <v>273</v>
      </c>
      <c r="C17" s="272">
        <v>0</v>
      </c>
      <c r="D17" s="280"/>
      <c r="E17" s="272">
        <v>0</v>
      </c>
      <c r="F17" s="268"/>
      <c r="G17" s="254"/>
      <c r="H17" s="254"/>
      <c r="I17" s="254"/>
      <c r="J17" s="254"/>
      <c r="K17" s="254"/>
      <c r="L17" s="254"/>
      <c r="M17" s="254"/>
      <c r="N17" s="254"/>
      <c r="O17" s="254"/>
      <c r="P17" s="254"/>
      <c r="Q17" s="254"/>
      <c r="R17" s="254"/>
      <c r="S17" s="254"/>
      <c r="T17" s="254"/>
      <c r="U17" s="254"/>
      <c r="V17" s="254"/>
      <c r="W17" s="254"/>
      <c r="X17" s="254"/>
      <c r="Y17" s="254"/>
      <c r="Z17" s="254"/>
      <c r="AA17" s="254"/>
    </row>
    <row r="18" spans="2:27" s="255" customFormat="1" ht="18" customHeight="1" x14ac:dyDescent="0.3">
      <c r="B18" s="270" t="s">
        <v>274</v>
      </c>
      <c r="C18" s="272">
        <v>136938</v>
      </c>
      <c r="D18" s="280"/>
      <c r="E18" s="272">
        <v>136938</v>
      </c>
      <c r="F18" s="268"/>
      <c r="G18" s="254"/>
      <c r="H18" s="254"/>
      <c r="I18" s="254"/>
      <c r="J18" s="254"/>
      <c r="K18" s="254"/>
      <c r="L18" s="254"/>
      <c r="M18" s="254"/>
      <c r="N18" s="254"/>
      <c r="O18" s="254"/>
      <c r="P18" s="254"/>
      <c r="Q18" s="254"/>
      <c r="R18" s="254"/>
      <c r="S18" s="254"/>
      <c r="T18" s="254"/>
      <c r="U18" s="254"/>
      <c r="V18" s="254"/>
      <c r="W18" s="254"/>
      <c r="X18" s="254"/>
      <c r="Y18" s="254"/>
      <c r="Z18" s="254"/>
      <c r="AA18" s="254"/>
    </row>
    <row r="19" spans="2:27" s="255" customFormat="1" ht="18" customHeight="1" x14ac:dyDescent="0.3">
      <c r="B19" s="270" t="s">
        <v>275</v>
      </c>
      <c r="C19" s="272">
        <v>1854058</v>
      </c>
      <c r="D19" s="280"/>
      <c r="E19" s="272">
        <v>1842274</v>
      </c>
      <c r="F19" s="268"/>
      <c r="G19" s="254"/>
      <c r="H19" s="254"/>
      <c r="I19" s="254"/>
      <c r="J19" s="254"/>
      <c r="K19" s="254"/>
      <c r="L19" s="254"/>
      <c r="M19" s="254"/>
      <c r="N19" s="254"/>
      <c r="O19" s="254"/>
      <c r="P19" s="254"/>
      <c r="Q19" s="254"/>
      <c r="R19" s="254"/>
      <c r="S19" s="254"/>
      <c r="T19" s="254"/>
      <c r="U19" s="254"/>
      <c r="V19" s="254"/>
      <c r="W19" s="254"/>
      <c r="X19" s="254"/>
      <c r="Y19" s="254"/>
      <c r="Z19" s="254"/>
      <c r="AA19" s="254"/>
    </row>
    <row r="20" spans="2:27" s="255" customFormat="1" ht="18" customHeight="1" x14ac:dyDescent="0.3">
      <c r="B20" s="270" t="s">
        <v>276</v>
      </c>
      <c r="C20" s="275">
        <v>521711</v>
      </c>
      <c r="D20" s="280"/>
      <c r="E20" s="275">
        <v>495957</v>
      </c>
      <c r="F20" s="268"/>
      <c r="G20" s="254"/>
      <c r="H20" s="254"/>
      <c r="I20" s="254"/>
      <c r="J20" s="254"/>
      <c r="K20" s="254"/>
      <c r="L20" s="254"/>
      <c r="M20" s="254"/>
      <c r="N20" s="254"/>
      <c r="O20" s="254"/>
      <c r="P20" s="254"/>
      <c r="Q20" s="254"/>
      <c r="R20" s="254"/>
      <c r="S20" s="254"/>
      <c r="T20" s="254"/>
      <c r="U20" s="254"/>
      <c r="V20" s="254"/>
      <c r="W20" s="254"/>
      <c r="X20" s="254"/>
      <c r="Y20" s="254"/>
      <c r="Z20" s="254"/>
      <c r="AA20" s="254"/>
    </row>
    <row r="21" spans="2:27" s="255" customFormat="1" ht="18" customHeight="1" x14ac:dyDescent="0.3">
      <c r="B21" s="260"/>
      <c r="C21" s="281">
        <v>109727118</v>
      </c>
      <c r="D21" s="280"/>
      <c r="E21" s="281">
        <v>109748145</v>
      </c>
      <c r="F21" s="268"/>
      <c r="G21" s="254"/>
      <c r="H21" s="254"/>
      <c r="I21" s="254"/>
      <c r="J21" s="254"/>
      <c r="K21" s="254"/>
      <c r="L21" s="254"/>
      <c r="M21" s="254"/>
      <c r="N21" s="254"/>
      <c r="O21" s="254"/>
      <c r="P21" s="254"/>
      <c r="Q21" s="254"/>
      <c r="R21" s="254"/>
      <c r="S21" s="254"/>
      <c r="T21" s="254"/>
      <c r="U21" s="254"/>
      <c r="V21" s="254"/>
      <c r="W21" s="254"/>
      <c r="X21" s="254"/>
      <c r="Y21" s="254"/>
      <c r="Z21" s="254"/>
      <c r="AA21" s="254"/>
    </row>
    <row r="22" spans="2:27" s="255" customFormat="1" ht="18" customHeight="1" x14ac:dyDescent="0.3">
      <c r="B22" s="260"/>
      <c r="C22" s="282"/>
      <c r="D22" s="280"/>
      <c r="E22" s="282"/>
      <c r="F22" s="268"/>
      <c r="G22" s="254"/>
      <c r="H22" s="254"/>
      <c r="I22" s="254"/>
      <c r="J22" s="254"/>
      <c r="K22" s="254"/>
      <c r="L22" s="254"/>
      <c r="M22" s="254"/>
      <c r="N22" s="254"/>
      <c r="O22" s="254"/>
      <c r="P22" s="254"/>
      <c r="Q22" s="254"/>
      <c r="R22" s="254"/>
      <c r="S22" s="254"/>
      <c r="T22" s="254"/>
      <c r="U22" s="254"/>
      <c r="V22" s="254"/>
      <c r="W22" s="254"/>
      <c r="X22" s="254"/>
      <c r="Y22" s="254"/>
      <c r="Z22" s="254"/>
      <c r="AA22" s="254"/>
    </row>
    <row r="23" spans="2:27" s="255" customFormat="1" ht="18" customHeight="1" thickBot="1" x14ac:dyDescent="0.35">
      <c r="B23" s="260" t="s">
        <v>277</v>
      </c>
      <c r="C23" s="283">
        <v>425750443</v>
      </c>
      <c r="D23" s="280"/>
      <c r="E23" s="283">
        <v>455163102</v>
      </c>
      <c r="F23" s="268"/>
      <c r="G23" s="254"/>
      <c r="H23" s="254"/>
      <c r="I23" s="254"/>
      <c r="J23" s="254"/>
      <c r="K23" s="254"/>
      <c r="L23" s="254"/>
      <c r="M23" s="254"/>
      <c r="N23" s="254"/>
      <c r="O23" s="254"/>
      <c r="P23" s="254"/>
      <c r="Q23" s="254"/>
      <c r="R23" s="254"/>
      <c r="S23" s="254"/>
      <c r="T23" s="254"/>
      <c r="U23" s="254"/>
      <c r="V23" s="254"/>
      <c r="W23" s="254"/>
      <c r="X23" s="254"/>
      <c r="Y23" s="254"/>
      <c r="Z23" s="254"/>
      <c r="AA23" s="254"/>
    </row>
    <row r="24" spans="2:27" s="255" customFormat="1" ht="18" customHeight="1" thickTop="1" x14ac:dyDescent="0.3">
      <c r="B24" s="284"/>
      <c r="C24" s="266"/>
      <c r="D24" s="267"/>
      <c r="E24" s="266"/>
      <c r="F24" s="268"/>
      <c r="G24" s="254"/>
      <c r="H24" s="254"/>
      <c r="I24" s="254"/>
      <c r="J24" s="254"/>
      <c r="K24" s="254"/>
      <c r="L24" s="254"/>
      <c r="M24" s="254"/>
      <c r="N24" s="254"/>
      <c r="O24" s="254"/>
      <c r="P24" s="254"/>
      <c r="Q24" s="254"/>
      <c r="R24" s="254"/>
      <c r="S24" s="254"/>
      <c r="T24" s="254"/>
      <c r="U24" s="254"/>
      <c r="V24" s="254"/>
      <c r="W24" s="254"/>
      <c r="X24" s="254"/>
      <c r="Y24" s="254"/>
      <c r="Z24" s="254"/>
      <c r="AA24" s="254"/>
    </row>
    <row r="25" spans="2:27" s="255" customFormat="1" ht="18" customHeight="1" x14ac:dyDescent="0.3">
      <c r="B25" s="285" t="s">
        <v>278</v>
      </c>
      <c r="C25" s="266"/>
      <c r="D25" s="267"/>
      <c r="E25" s="266"/>
      <c r="F25" s="268"/>
      <c r="G25" s="254"/>
      <c r="H25" s="254"/>
      <c r="I25" s="254"/>
      <c r="J25" s="254"/>
      <c r="K25" s="254"/>
      <c r="L25" s="254"/>
      <c r="M25" s="254"/>
      <c r="N25" s="254"/>
      <c r="O25" s="254"/>
      <c r="P25" s="254"/>
      <c r="Q25" s="254"/>
      <c r="R25" s="254"/>
      <c r="S25" s="254"/>
      <c r="T25" s="254"/>
      <c r="U25" s="254"/>
      <c r="V25" s="254"/>
      <c r="W25" s="254"/>
      <c r="X25" s="254"/>
      <c r="Y25" s="254"/>
      <c r="Z25" s="254"/>
      <c r="AA25" s="254"/>
    </row>
    <row r="26" spans="2:27" s="255" customFormat="1" ht="18" customHeight="1" x14ac:dyDescent="0.3">
      <c r="B26" s="270" t="s">
        <v>279</v>
      </c>
      <c r="C26" s="277">
        <v>49451026</v>
      </c>
      <c r="D26" s="267"/>
      <c r="E26" s="277">
        <v>49124042</v>
      </c>
      <c r="F26" s="268"/>
      <c r="G26" s="254"/>
      <c r="H26" s="254"/>
      <c r="I26" s="254"/>
      <c r="J26" s="254"/>
      <c r="K26" s="254"/>
      <c r="L26" s="254"/>
      <c r="M26" s="254"/>
      <c r="N26" s="254"/>
      <c r="O26" s="254"/>
      <c r="P26" s="254"/>
      <c r="Q26" s="254"/>
      <c r="R26" s="254"/>
      <c r="S26" s="254"/>
      <c r="T26" s="254"/>
      <c r="U26" s="254"/>
      <c r="V26" s="254"/>
      <c r="W26" s="254"/>
      <c r="X26" s="254"/>
      <c r="Y26" s="254"/>
      <c r="Z26" s="254"/>
      <c r="AA26" s="254"/>
    </row>
    <row r="27" spans="2:27" s="255" customFormat="1" ht="18" customHeight="1" x14ac:dyDescent="0.3">
      <c r="B27" s="269" t="s">
        <v>280</v>
      </c>
      <c r="C27" s="286"/>
      <c r="D27" s="267"/>
      <c r="E27" s="286"/>
      <c r="F27" s="268"/>
      <c r="G27" s="254"/>
      <c r="H27" s="254"/>
      <c r="I27" s="254"/>
      <c r="J27" s="254"/>
      <c r="K27" s="254"/>
      <c r="L27" s="254"/>
      <c r="M27" s="254"/>
      <c r="N27" s="254"/>
      <c r="O27" s="254"/>
      <c r="P27" s="254"/>
      <c r="Q27" s="254"/>
      <c r="R27" s="254"/>
      <c r="S27" s="254"/>
      <c r="T27" s="254"/>
      <c r="U27" s="254"/>
      <c r="V27" s="254"/>
      <c r="W27" s="254"/>
      <c r="X27" s="254"/>
      <c r="Y27" s="254"/>
      <c r="Z27" s="254"/>
      <c r="AA27" s="254"/>
    </row>
    <row r="28" spans="2:27" s="255" customFormat="1" ht="18" customHeight="1" x14ac:dyDescent="0.3">
      <c r="B28" s="270" t="s">
        <v>281</v>
      </c>
      <c r="C28" s="271">
        <v>12240199</v>
      </c>
      <c r="D28" s="267"/>
      <c r="E28" s="271">
        <v>16780829</v>
      </c>
      <c r="F28" s="268"/>
      <c r="G28" s="254"/>
      <c r="H28" s="254"/>
      <c r="I28" s="254"/>
      <c r="J28" s="254"/>
      <c r="K28" s="254"/>
      <c r="L28" s="254"/>
      <c r="M28" s="254"/>
      <c r="N28" s="254"/>
      <c r="O28" s="254"/>
      <c r="P28" s="254"/>
      <c r="Q28" s="254"/>
      <c r="R28" s="254"/>
      <c r="S28" s="254"/>
      <c r="T28" s="254"/>
      <c r="U28" s="254"/>
      <c r="V28" s="254"/>
      <c r="W28" s="254"/>
      <c r="X28" s="254"/>
      <c r="Y28" s="254"/>
      <c r="Z28" s="254"/>
      <c r="AA28" s="254"/>
    </row>
    <row r="29" spans="2:27" s="255" customFormat="1" ht="18" customHeight="1" x14ac:dyDescent="0.3">
      <c r="B29" s="270" t="s">
        <v>282</v>
      </c>
      <c r="C29" s="272">
        <v>131433984</v>
      </c>
      <c r="D29" s="267"/>
      <c r="E29" s="272">
        <v>164265260</v>
      </c>
      <c r="F29" s="268"/>
      <c r="G29" s="254"/>
      <c r="H29" s="254"/>
      <c r="I29" s="254"/>
      <c r="J29" s="254"/>
      <c r="K29" s="254"/>
      <c r="L29" s="254"/>
      <c r="M29" s="254"/>
      <c r="N29" s="254"/>
      <c r="O29" s="254"/>
      <c r="P29" s="254"/>
      <c r="Q29" s="254"/>
      <c r="R29" s="254"/>
      <c r="S29" s="254"/>
      <c r="T29" s="254"/>
      <c r="U29" s="254"/>
      <c r="V29" s="254"/>
      <c r="W29" s="254"/>
      <c r="X29" s="254"/>
      <c r="Y29" s="254"/>
      <c r="Z29" s="254"/>
      <c r="AA29" s="254"/>
    </row>
    <row r="30" spans="2:27" s="255" customFormat="1" ht="18" customHeight="1" x14ac:dyDescent="0.3">
      <c r="B30" s="270" t="s">
        <v>283</v>
      </c>
      <c r="C30" s="272">
        <v>35190191</v>
      </c>
      <c r="D30" s="267"/>
      <c r="E30" s="272">
        <v>34982705</v>
      </c>
      <c r="F30" s="268"/>
      <c r="G30" s="254"/>
      <c r="H30" s="254"/>
      <c r="I30" s="254"/>
      <c r="J30" s="254"/>
      <c r="K30" s="254"/>
      <c r="L30" s="254"/>
      <c r="M30" s="254"/>
      <c r="N30" s="254"/>
      <c r="O30" s="254"/>
      <c r="P30" s="254"/>
      <c r="Q30" s="254"/>
      <c r="R30" s="254"/>
      <c r="S30" s="254"/>
      <c r="T30" s="254"/>
      <c r="U30" s="254"/>
      <c r="V30" s="254"/>
      <c r="W30" s="254"/>
      <c r="X30" s="254"/>
      <c r="Y30" s="254"/>
      <c r="Z30" s="254"/>
      <c r="AA30" s="254"/>
    </row>
    <row r="31" spans="2:27" s="255" customFormat="1" ht="18" customHeight="1" x14ac:dyDescent="0.3">
      <c r="B31" s="270" t="s">
        <v>284</v>
      </c>
      <c r="C31" s="275">
        <v>975387</v>
      </c>
      <c r="D31" s="267"/>
      <c r="E31" s="275">
        <v>1333549</v>
      </c>
      <c r="F31" s="268"/>
      <c r="G31" s="254"/>
      <c r="H31" s="254"/>
      <c r="I31" s="254"/>
      <c r="J31" s="254"/>
      <c r="K31" s="254"/>
      <c r="L31" s="254"/>
      <c r="M31" s="254"/>
      <c r="N31" s="254"/>
      <c r="O31" s="254"/>
      <c r="P31" s="254"/>
      <c r="Q31" s="254"/>
      <c r="R31" s="254"/>
      <c r="S31" s="254"/>
      <c r="T31" s="254"/>
      <c r="U31" s="254"/>
      <c r="V31" s="254"/>
      <c r="W31" s="254"/>
      <c r="X31" s="254"/>
      <c r="Y31" s="254"/>
      <c r="Z31" s="254"/>
      <c r="AA31" s="254"/>
    </row>
    <row r="32" spans="2:27" s="255" customFormat="1" ht="18" customHeight="1" x14ac:dyDescent="0.3">
      <c r="B32" s="287"/>
      <c r="C32" s="277">
        <v>179839761</v>
      </c>
      <c r="D32" s="277"/>
      <c r="E32" s="277">
        <v>217362343</v>
      </c>
      <c r="F32" s="268"/>
      <c r="G32" s="254"/>
      <c r="H32" s="254"/>
      <c r="I32" s="254"/>
      <c r="J32" s="254"/>
      <c r="K32" s="254"/>
      <c r="L32" s="254"/>
      <c r="M32" s="254"/>
      <c r="N32" s="254"/>
      <c r="O32" s="254"/>
      <c r="P32" s="254"/>
      <c r="Q32" s="254"/>
      <c r="R32" s="254"/>
      <c r="S32" s="254"/>
      <c r="T32" s="254"/>
      <c r="U32" s="254"/>
      <c r="V32" s="254"/>
      <c r="W32" s="254"/>
      <c r="X32" s="254"/>
      <c r="Y32" s="254"/>
      <c r="Z32" s="254"/>
      <c r="AA32" s="254"/>
    </row>
    <row r="33" spans="1:27" s="255" customFormat="1" ht="18" customHeight="1" x14ac:dyDescent="0.3">
      <c r="B33" s="270" t="s">
        <v>285</v>
      </c>
      <c r="C33" s="277">
        <v>114551138</v>
      </c>
      <c r="D33" s="277"/>
      <c r="E33" s="277">
        <v>107703218</v>
      </c>
      <c r="F33" s="268"/>
      <c r="G33" s="254"/>
      <c r="H33" s="254"/>
      <c r="I33" s="254"/>
      <c r="J33" s="254"/>
      <c r="K33" s="254"/>
      <c r="L33" s="254"/>
      <c r="M33" s="254"/>
      <c r="N33" s="254"/>
      <c r="O33" s="254"/>
      <c r="P33" s="254"/>
      <c r="Q33" s="254"/>
      <c r="R33" s="254"/>
      <c r="S33" s="254"/>
      <c r="T33" s="254"/>
      <c r="U33" s="254"/>
      <c r="V33" s="254"/>
      <c r="W33" s="254"/>
      <c r="X33" s="254"/>
      <c r="Y33" s="254"/>
      <c r="Z33" s="254"/>
      <c r="AA33" s="254"/>
    </row>
    <row r="34" spans="1:27" s="255" customFormat="1" ht="18" customHeight="1" x14ac:dyDescent="0.3">
      <c r="B34" s="270" t="s">
        <v>286</v>
      </c>
      <c r="C34" s="277">
        <v>100000</v>
      </c>
      <c r="D34" s="277"/>
      <c r="E34" s="277">
        <v>100000</v>
      </c>
      <c r="F34" s="268"/>
      <c r="G34" s="254"/>
      <c r="H34" s="254"/>
      <c r="I34" s="254"/>
      <c r="J34" s="254"/>
      <c r="K34" s="254"/>
      <c r="L34" s="254"/>
      <c r="M34" s="254"/>
      <c r="N34" s="254"/>
      <c r="O34" s="254"/>
      <c r="P34" s="254"/>
      <c r="Q34" s="254"/>
      <c r="R34" s="254"/>
      <c r="S34" s="254"/>
      <c r="T34" s="254"/>
      <c r="U34" s="254"/>
      <c r="V34" s="254"/>
      <c r="W34" s="254"/>
      <c r="X34" s="254"/>
      <c r="Y34" s="254"/>
      <c r="Z34" s="254"/>
      <c r="AA34" s="254"/>
    </row>
    <row r="35" spans="1:27" s="255" customFormat="1" ht="18" customHeight="1" x14ac:dyDescent="0.3">
      <c r="B35" s="288" t="s">
        <v>287</v>
      </c>
      <c r="C35" s="277">
        <v>676596</v>
      </c>
      <c r="D35" s="277"/>
      <c r="E35" s="277">
        <v>676596</v>
      </c>
      <c r="F35" s="268"/>
      <c r="G35" s="254"/>
      <c r="H35" s="254"/>
      <c r="I35" s="254"/>
      <c r="J35" s="254"/>
      <c r="K35" s="254"/>
      <c r="L35" s="254"/>
      <c r="M35" s="254"/>
      <c r="N35" s="254"/>
      <c r="O35" s="254"/>
      <c r="P35" s="254"/>
      <c r="Q35" s="254"/>
      <c r="R35" s="254"/>
      <c r="S35" s="254"/>
      <c r="T35" s="254"/>
      <c r="U35" s="254"/>
      <c r="V35" s="254"/>
      <c r="W35" s="254"/>
      <c r="X35" s="254"/>
      <c r="Y35" s="254"/>
      <c r="Z35" s="254"/>
      <c r="AA35" s="254"/>
    </row>
    <row r="36" spans="1:27" s="255" customFormat="1" ht="18" customHeight="1" x14ac:dyDescent="0.3">
      <c r="B36" s="270" t="s">
        <v>288</v>
      </c>
      <c r="C36" s="277">
        <v>67322727</v>
      </c>
      <c r="D36" s="277"/>
      <c r="E36" s="277">
        <v>67686725</v>
      </c>
      <c r="F36" s="268"/>
      <c r="G36" s="254"/>
      <c r="H36" s="254"/>
      <c r="I36" s="254"/>
      <c r="J36" s="254"/>
      <c r="K36" s="254"/>
      <c r="L36" s="254"/>
      <c r="M36" s="254"/>
      <c r="N36" s="254"/>
      <c r="O36" s="254"/>
      <c r="P36" s="254"/>
      <c r="Q36" s="254"/>
      <c r="R36" s="254"/>
      <c r="S36" s="254"/>
      <c r="T36" s="254"/>
      <c r="U36" s="254"/>
      <c r="V36" s="254"/>
      <c r="W36" s="254"/>
      <c r="X36" s="254"/>
      <c r="Y36" s="254"/>
      <c r="Z36" s="254"/>
      <c r="AA36" s="254"/>
    </row>
    <row r="37" spans="1:27" s="255" customFormat="1" ht="18" customHeight="1" x14ac:dyDescent="0.3">
      <c r="B37" s="260" t="s">
        <v>289</v>
      </c>
      <c r="C37" s="289">
        <v>411941248</v>
      </c>
      <c r="D37" s="267"/>
      <c r="E37" s="289">
        <v>442652924</v>
      </c>
      <c r="F37" s="268"/>
      <c r="G37" s="254"/>
      <c r="H37" s="254"/>
      <c r="I37" s="254"/>
      <c r="J37" s="254"/>
      <c r="K37" s="254"/>
      <c r="L37" s="254"/>
      <c r="M37" s="254"/>
      <c r="N37" s="254"/>
      <c r="O37" s="254"/>
      <c r="P37" s="254"/>
      <c r="Q37" s="254"/>
      <c r="R37" s="254"/>
      <c r="S37" s="254"/>
      <c r="T37" s="254"/>
      <c r="U37" s="254"/>
      <c r="V37" s="254"/>
      <c r="W37" s="254"/>
      <c r="X37" s="254"/>
      <c r="Y37" s="254"/>
      <c r="Z37" s="254"/>
      <c r="AA37" s="254"/>
    </row>
    <row r="38" spans="1:27" s="255" customFormat="1" ht="18" customHeight="1" x14ac:dyDescent="0.3">
      <c r="B38" s="260"/>
      <c r="C38" s="290"/>
      <c r="D38" s="267"/>
      <c r="E38" s="290"/>
      <c r="F38" s="291"/>
      <c r="G38" s="254"/>
      <c r="H38" s="254"/>
      <c r="I38" s="254"/>
      <c r="J38" s="254"/>
      <c r="K38" s="254"/>
      <c r="L38" s="254"/>
      <c r="M38" s="254"/>
      <c r="N38" s="254"/>
      <c r="O38" s="254"/>
      <c r="P38" s="254"/>
      <c r="Q38" s="254"/>
      <c r="R38" s="254"/>
      <c r="S38" s="254"/>
      <c r="T38" s="254"/>
      <c r="U38" s="254"/>
      <c r="V38" s="254"/>
      <c r="W38" s="254"/>
      <c r="X38" s="254"/>
      <c r="Y38" s="254"/>
      <c r="Z38" s="254"/>
      <c r="AA38" s="254"/>
    </row>
    <row r="39" spans="1:27" s="255" customFormat="1" ht="18" customHeight="1" x14ac:dyDescent="0.3">
      <c r="B39" s="260" t="s">
        <v>290</v>
      </c>
      <c r="C39" s="292"/>
      <c r="D39" s="293"/>
      <c r="E39" s="292"/>
      <c r="F39" s="291"/>
      <c r="G39" s="254"/>
      <c r="H39" s="254"/>
      <c r="I39" s="254"/>
      <c r="J39" s="254"/>
      <c r="K39" s="254"/>
      <c r="L39" s="254"/>
      <c r="M39" s="254"/>
      <c r="N39" s="254"/>
      <c r="O39" s="254"/>
      <c r="P39" s="254"/>
      <c r="Q39" s="254"/>
      <c r="R39" s="254"/>
      <c r="S39" s="254"/>
      <c r="T39" s="254"/>
      <c r="U39" s="254"/>
      <c r="V39" s="254"/>
      <c r="W39" s="254"/>
      <c r="X39" s="254"/>
      <c r="Y39" s="254"/>
      <c r="Z39" s="254"/>
      <c r="AA39" s="254"/>
    </row>
    <row r="40" spans="1:27" s="255" customFormat="1" ht="18" customHeight="1" x14ac:dyDescent="0.3">
      <c r="B40" s="270" t="s">
        <v>291</v>
      </c>
      <c r="C40" s="271">
        <v>10000000</v>
      </c>
      <c r="D40" s="267"/>
      <c r="E40" s="271">
        <v>10000000</v>
      </c>
      <c r="F40" s="291"/>
      <c r="G40" s="254"/>
      <c r="H40" s="254"/>
      <c r="I40" s="254"/>
      <c r="J40" s="254"/>
      <c r="K40" s="254"/>
      <c r="L40" s="254"/>
      <c r="M40" s="254"/>
      <c r="N40" s="254"/>
      <c r="O40" s="254"/>
      <c r="P40" s="254"/>
      <c r="Q40" s="254"/>
      <c r="R40" s="254"/>
      <c r="S40" s="254"/>
      <c r="T40" s="254"/>
      <c r="U40" s="254"/>
      <c r="V40" s="254"/>
      <c r="W40" s="254"/>
      <c r="X40" s="254"/>
      <c r="Y40" s="254"/>
      <c r="Z40" s="254"/>
      <c r="AA40" s="254"/>
    </row>
    <row r="41" spans="1:27" s="255" customFormat="1" ht="18" customHeight="1" x14ac:dyDescent="0.3">
      <c r="B41" s="270" t="s">
        <v>292</v>
      </c>
      <c r="C41" s="275">
        <v>2510178</v>
      </c>
      <c r="D41" s="267"/>
      <c r="E41" s="275">
        <v>2510178</v>
      </c>
      <c r="F41" s="291"/>
      <c r="G41" s="254"/>
      <c r="H41" s="254"/>
      <c r="I41" s="254"/>
      <c r="J41" s="254"/>
      <c r="K41" s="254"/>
      <c r="L41" s="254"/>
      <c r="M41" s="254"/>
      <c r="N41" s="254"/>
      <c r="O41" s="254"/>
      <c r="P41" s="254"/>
      <c r="Q41" s="254"/>
      <c r="R41" s="254"/>
      <c r="S41" s="254"/>
      <c r="T41" s="254"/>
      <c r="U41" s="254"/>
      <c r="V41" s="254"/>
      <c r="W41" s="254"/>
      <c r="X41" s="254"/>
      <c r="Y41" s="254"/>
      <c r="Z41" s="254"/>
      <c r="AA41" s="254"/>
    </row>
    <row r="42" spans="1:27" s="255" customFormat="1" ht="18" customHeight="1" x14ac:dyDescent="0.3">
      <c r="B42" s="285"/>
      <c r="C42" s="277">
        <v>12510178</v>
      </c>
      <c r="D42" s="267"/>
      <c r="E42" s="277">
        <v>12510178</v>
      </c>
      <c r="F42" s="291"/>
      <c r="G42" s="254"/>
      <c r="H42" s="254"/>
      <c r="I42" s="254"/>
      <c r="J42" s="254"/>
      <c r="K42" s="254"/>
      <c r="L42" s="254"/>
      <c r="M42" s="254"/>
      <c r="N42" s="254"/>
      <c r="O42" s="254"/>
      <c r="P42" s="254"/>
      <c r="Q42" s="254"/>
      <c r="R42" s="254"/>
      <c r="S42" s="254"/>
      <c r="T42" s="254"/>
      <c r="U42" s="254"/>
      <c r="V42" s="254"/>
      <c r="W42" s="254"/>
      <c r="X42" s="254"/>
      <c r="Y42" s="254"/>
      <c r="Z42" s="254"/>
      <c r="AA42" s="254"/>
    </row>
    <row r="43" spans="1:27" s="255" customFormat="1" ht="18" customHeight="1" x14ac:dyDescent="0.3">
      <c r="B43" s="270" t="s">
        <v>293</v>
      </c>
      <c r="C43" s="294">
        <v>1299017</v>
      </c>
      <c r="D43" s="295"/>
      <c r="E43" s="296" t="s">
        <v>294</v>
      </c>
      <c r="F43" s="291"/>
      <c r="G43" s="254"/>
      <c r="H43" s="254"/>
      <c r="I43" s="254"/>
      <c r="J43" s="254"/>
      <c r="K43" s="254"/>
      <c r="L43" s="254"/>
      <c r="M43" s="254"/>
      <c r="N43" s="254"/>
      <c r="O43" s="254"/>
      <c r="P43" s="254"/>
      <c r="Q43" s="254"/>
      <c r="R43" s="254"/>
      <c r="S43" s="254"/>
      <c r="T43" s="254"/>
      <c r="U43" s="254"/>
      <c r="V43" s="254"/>
      <c r="W43" s="254"/>
      <c r="X43" s="254"/>
      <c r="Y43" s="254"/>
      <c r="Z43" s="254"/>
      <c r="AA43" s="254"/>
    </row>
    <row r="44" spans="1:27" s="255" customFormat="1" ht="18" customHeight="1" thickBot="1" x14ac:dyDescent="0.35">
      <c r="B44" s="260" t="s">
        <v>295</v>
      </c>
      <c r="C44" s="297">
        <v>425750443</v>
      </c>
      <c r="D44" s="267"/>
      <c r="E44" s="297">
        <v>455163102</v>
      </c>
      <c r="F44" s="291"/>
      <c r="G44" s="254"/>
      <c r="H44" s="254"/>
      <c r="I44" s="254"/>
      <c r="J44" s="254"/>
      <c r="K44" s="254"/>
      <c r="L44" s="254"/>
      <c r="M44" s="254"/>
      <c r="N44" s="254"/>
      <c r="O44" s="254"/>
      <c r="P44" s="254"/>
      <c r="Q44" s="254"/>
      <c r="R44" s="254"/>
      <c r="S44" s="254"/>
      <c r="T44" s="254"/>
      <c r="U44" s="254"/>
      <c r="V44" s="254"/>
      <c r="W44" s="254"/>
      <c r="X44" s="254"/>
      <c r="Y44" s="254"/>
      <c r="Z44" s="254"/>
      <c r="AA44" s="254"/>
    </row>
    <row r="45" spans="1:27" s="255" customFormat="1" ht="18" customHeight="1" thickTop="1" thickBot="1" x14ac:dyDescent="0.35">
      <c r="A45" s="298"/>
      <c r="B45" s="299"/>
      <c r="C45" s="300"/>
      <c r="D45" s="300"/>
      <c r="E45" s="300"/>
      <c r="F45" s="301"/>
      <c r="G45" s="254"/>
      <c r="H45" s="254"/>
      <c r="I45" s="254"/>
      <c r="J45" s="254"/>
      <c r="K45" s="254"/>
      <c r="L45" s="254"/>
      <c r="M45" s="254"/>
      <c r="N45" s="254"/>
      <c r="O45" s="254"/>
      <c r="P45" s="254"/>
      <c r="Q45" s="254"/>
      <c r="R45" s="254"/>
      <c r="S45" s="254"/>
      <c r="T45" s="254"/>
      <c r="U45" s="254"/>
      <c r="V45" s="254"/>
      <c r="W45" s="254"/>
      <c r="X45" s="254"/>
      <c r="Y45" s="254"/>
      <c r="Z45" s="254"/>
      <c r="AA45" s="254"/>
    </row>
    <row r="46" spans="1:27" s="305" customFormat="1" ht="15.75" customHeight="1" x14ac:dyDescent="0.25">
      <c r="A46" s="302"/>
      <c r="B46" s="303" t="s">
        <v>296</v>
      </c>
      <c r="C46" s="304"/>
      <c r="D46" s="304"/>
      <c r="E46" s="304"/>
      <c r="F46" s="304"/>
      <c r="G46" s="302"/>
      <c r="H46" s="302"/>
      <c r="I46" s="302"/>
      <c r="J46" s="302"/>
      <c r="K46" s="302"/>
      <c r="L46" s="302"/>
      <c r="M46" s="302"/>
      <c r="N46" s="302"/>
      <c r="O46" s="302"/>
      <c r="P46" s="302"/>
      <c r="Q46" s="302"/>
      <c r="R46" s="302"/>
      <c r="S46" s="302"/>
      <c r="T46" s="302"/>
      <c r="U46" s="302"/>
      <c r="V46" s="302"/>
      <c r="W46" s="302"/>
      <c r="X46" s="302"/>
      <c r="Y46" s="302"/>
      <c r="Z46" s="302"/>
      <c r="AA46" s="302"/>
    </row>
    <row r="47" spans="1:27" s="305" customFormat="1" ht="18" customHeight="1" x14ac:dyDescent="0.3">
      <c r="A47" s="302"/>
      <c r="B47" s="303" t="s">
        <v>297</v>
      </c>
      <c r="C47" s="306"/>
      <c r="D47" s="307"/>
      <c r="E47" s="308"/>
      <c r="F47" s="309"/>
      <c r="G47" s="302"/>
      <c r="H47" s="302"/>
      <c r="I47" s="302"/>
      <c r="J47" s="302"/>
      <c r="K47" s="302"/>
      <c r="L47" s="302"/>
      <c r="M47" s="302"/>
      <c r="N47" s="302"/>
      <c r="O47" s="302"/>
      <c r="P47" s="302"/>
      <c r="Q47" s="302"/>
      <c r="R47" s="302"/>
      <c r="S47" s="302"/>
      <c r="T47" s="302"/>
      <c r="U47" s="302"/>
      <c r="V47" s="302"/>
      <c r="W47" s="302"/>
      <c r="X47" s="302"/>
      <c r="Y47" s="302"/>
      <c r="Z47" s="302"/>
      <c r="AA47" s="302"/>
    </row>
    <row r="48" spans="1:27" s="255" customFormat="1" ht="18" customHeight="1" x14ac:dyDescent="0.25">
      <c r="A48" s="254"/>
      <c r="B48" s="310"/>
      <c r="C48" s="311"/>
      <c r="D48" s="254"/>
      <c r="E48" s="311"/>
      <c r="F48" s="254"/>
      <c r="G48" s="254"/>
      <c r="H48" s="254"/>
      <c r="I48" s="254"/>
      <c r="J48" s="254"/>
      <c r="K48" s="254"/>
      <c r="L48" s="254"/>
      <c r="M48" s="254"/>
      <c r="N48" s="254"/>
      <c r="O48" s="254"/>
      <c r="P48" s="254"/>
      <c r="Q48" s="254"/>
      <c r="R48" s="254"/>
      <c r="S48" s="254"/>
      <c r="T48" s="254"/>
      <c r="U48" s="254"/>
      <c r="V48" s="254"/>
      <c r="W48" s="254"/>
      <c r="X48" s="254"/>
      <c r="Y48" s="254"/>
      <c r="Z48" s="254"/>
      <c r="AA48" s="254"/>
    </row>
    <row r="49" spans="1:27" s="255" customFormat="1" ht="18" customHeight="1" x14ac:dyDescent="0.25">
      <c r="A49" s="254"/>
      <c r="B49" s="312"/>
      <c r="C49" s="311"/>
      <c r="D49" s="254"/>
      <c r="E49" s="311"/>
      <c r="F49" s="254"/>
      <c r="G49" s="254"/>
      <c r="H49" s="254"/>
      <c r="I49" s="254"/>
      <c r="J49" s="254"/>
      <c r="K49" s="254"/>
      <c r="L49" s="254"/>
      <c r="M49" s="254"/>
      <c r="N49" s="254"/>
      <c r="O49" s="254"/>
      <c r="P49" s="254"/>
      <c r="Q49" s="254"/>
      <c r="R49" s="254"/>
      <c r="S49" s="254"/>
      <c r="T49" s="254"/>
      <c r="U49" s="254"/>
      <c r="V49" s="254"/>
      <c r="W49" s="254"/>
      <c r="X49" s="254"/>
      <c r="Y49" s="254"/>
      <c r="Z49" s="254"/>
      <c r="AA49" s="254"/>
    </row>
    <row r="50" spans="1:27" s="255" customFormat="1" x14ac:dyDescent="0.25">
      <c r="A50" s="254"/>
      <c r="B50" s="310"/>
      <c r="C50" s="311"/>
      <c r="D50" s="254"/>
      <c r="E50" s="311"/>
      <c r="F50" s="254"/>
      <c r="G50" s="254"/>
      <c r="H50" s="254"/>
      <c r="I50" s="254"/>
      <c r="J50" s="254"/>
      <c r="K50" s="254"/>
      <c r="L50" s="254"/>
      <c r="M50" s="254"/>
      <c r="N50" s="254"/>
      <c r="O50" s="254"/>
      <c r="P50" s="254"/>
      <c r="Q50" s="254"/>
      <c r="R50" s="254"/>
      <c r="S50" s="254"/>
      <c r="T50" s="254"/>
      <c r="U50" s="254"/>
      <c r="V50" s="254"/>
      <c r="W50" s="254"/>
      <c r="X50" s="254"/>
      <c r="Y50" s="254"/>
      <c r="Z50" s="254"/>
      <c r="AA50" s="254"/>
    </row>
    <row r="51" spans="1:27" s="255" customFormat="1" x14ac:dyDescent="0.25">
      <c r="A51" s="254"/>
      <c r="B51" s="310"/>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row>
  </sheetData>
  <printOptions horizontalCentered="1"/>
  <pageMargins left="0.5" right="0.2" top="0.25" bottom="0" header="0" footer="0"/>
  <pageSetup paperSize="9" scale="9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1D737-A75E-499C-86B5-8BA4D73C5443}">
  <sheetPr>
    <pageSetUpPr fitToPage="1"/>
  </sheetPr>
  <dimension ref="A1:DK175"/>
  <sheetViews>
    <sheetView zoomScale="80" zoomScaleNormal="80" zoomScaleSheetLayoutView="80" workbookViewId="0">
      <pane xSplit="1" ySplit="4" topLeftCell="B5"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6.5" x14ac:dyDescent="0.3"/>
  <cols>
    <col min="1" max="1" width="60.85546875" style="3050" customWidth="1"/>
    <col min="2" max="2" width="20" style="3051" customWidth="1"/>
    <col min="3" max="3" width="20" style="3196" customWidth="1"/>
    <col min="4" max="4" width="14.5703125" style="3196" customWidth="1"/>
    <col min="5" max="5" width="18.85546875" style="3051" customWidth="1"/>
    <col min="6" max="6" width="16.85546875" style="3196" customWidth="1"/>
    <col min="7" max="7" width="14.5703125" style="3196" customWidth="1"/>
    <col min="8" max="8" width="8.7109375" style="3048" customWidth="1"/>
    <col min="9" max="9" width="8.85546875" style="3049" customWidth="1"/>
    <col min="10" max="13" width="9.140625" style="3049" customWidth="1"/>
    <col min="14" max="16384" width="9.140625" style="3049"/>
  </cols>
  <sheetData>
    <row r="1" spans="1:8" ht="18.75" customHeight="1" x14ac:dyDescent="0.25">
      <c r="A1" s="3649" t="s">
        <v>5641</v>
      </c>
      <c r="B1" s="3649"/>
      <c r="C1" s="3649"/>
      <c r="D1" s="3649"/>
      <c r="E1" s="3649"/>
      <c r="F1" s="3649"/>
      <c r="G1" s="3649"/>
    </row>
    <row r="2" spans="1:8" ht="17.25" thickBot="1" x14ac:dyDescent="0.35">
      <c r="C2" s="3052"/>
      <c r="D2" s="3052"/>
      <c r="E2" s="3052"/>
      <c r="F2" s="3052"/>
      <c r="G2" s="3053" t="s">
        <v>8</v>
      </c>
    </row>
    <row r="3" spans="1:8" s="3056" customFormat="1" ht="20.25" customHeight="1" thickTop="1" x14ac:dyDescent="0.25">
      <c r="A3" s="3054"/>
      <c r="B3" s="3650" t="s">
        <v>5642</v>
      </c>
      <c r="C3" s="3651"/>
      <c r="D3" s="3652"/>
      <c r="E3" s="3650" t="s">
        <v>5643</v>
      </c>
      <c r="F3" s="3651"/>
      <c r="G3" s="3652"/>
      <c r="H3" s="3055"/>
    </row>
    <row r="4" spans="1:8" ht="17.25" thickBot="1" x14ac:dyDescent="0.3">
      <c r="A4" s="3057"/>
      <c r="B4" s="3058" t="s">
        <v>5644</v>
      </c>
      <c r="C4" s="3059" t="s">
        <v>5645</v>
      </c>
      <c r="D4" s="3060" t="s">
        <v>5646</v>
      </c>
      <c r="E4" s="3058" t="s">
        <v>5644</v>
      </c>
      <c r="F4" s="3059" t="s">
        <v>5645</v>
      </c>
      <c r="G4" s="3060" t="s">
        <v>5646</v>
      </c>
    </row>
    <row r="5" spans="1:8" ht="17.25" thickTop="1" x14ac:dyDescent="0.25">
      <c r="A5" s="3061" t="s">
        <v>5647</v>
      </c>
      <c r="B5" s="3062">
        <f>B6+B43+B53</f>
        <v>92945.4</v>
      </c>
      <c r="C5" s="3063">
        <f>C6+C43+C53</f>
        <v>105993</v>
      </c>
      <c r="D5" s="3064">
        <f>B5-C5</f>
        <v>-13047.600000000006</v>
      </c>
      <c r="E5" s="3062">
        <f>E6+E43+E53</f>
        <v>114728</v>
      </c>
      <c r="F5" s="3063">
        <f>F6+F43+F53</f>
        <v>129638</v>
      </c>
      <c r="G5" s="3064">
        <f>E5-F5</f>
        <v>-14910</v>
      </c>
    </row>
    <row r="6" spans="1:8" x14ac:dyDescent="0.25">
      <c r="A6" s="3065" t="s">
        <v>5648</v>
      </c>
      <c r="B6" s="3066">
        <f>B7+B11</f>
        <v>25824.400000000001</v>
      </c>
      <c r="C6" s="3067">
        <f>C7+C11</f>
        <v>52007</v>
      </c>
      <c r="D6" s="3068">
        <f t="shared" ref="D6:D10" si="0">B6-C6</f>
        <v>-26182.6</v>
      </c>
      <c r="E6" s="3066">
        <f>E7+E11</f>
        <v>44793</v>
      </c>
      <c r="F6" s="3067">
        <f>F7+F11</f>
        <v>74887</v>
      </c>
      <c r="G6" s="3068">
        <f t="shared" ref="G6:G10" si="1">E6-F6</f>
        <v>-30094</v>
      </c>
    </row>
    <row r="7" spans="1:8" x14ac:dyDescent="0.25">
      <c r="A7" s="3065" t="s">
        <v>5649</v>
      </c>
      <c r="B7" s="3069">
        <f>B8+B10</f>
        <v>17297</v>
      </c>
      <c r="C7" s="3070">
        <f>C8+C10</f>
        <v>40356</v>
      </c>
      <c r="D7" s="3071">
        <f t="shared" si="0"/>
        <v>-23059</v>
      </c>
      <c r="E7" s="3069">
        <f>E8+E10</f>
        <v>21837</v>
      </c>
      <c r="F7" s="3070">
        <f>F8+F10</f>
        <v>56037</v>
      </c>
      <c r="G7" s="3071">
        <f t="shared" si="1"/>
        <v>-34200</v>
      </c>
    </row>
    <row r="8" spans="1:8" x14ac:dyDescent="0.25">
      <c r="A8" s="3072" t="s">
        <v>5650</v>
      </c>
      <c r="B8" s="3073">
        <v>17297</v>
      </c>
      <c r="C8" s="3074">
        <v>40152</v>
      </c>
      <c r="D8" s="3075">
        <f t="shared" si="0"/>
        <v>-22855</v>
      </c>
      <c r="E8" s="3073">
        <v>21837</v>
      </c>
      <c r="F8" s="3074">
        <v>55875</v>
      </c>
      <c r="G8" s="3075">
        <f t="shared" si="1"/>
        <v>-34038</v>
      </c>
    </row>
    <row r="9" spans="1:8" x14ac:dyDescent="0.25">
      <c r="A9" s="3076" t="s">
        <v>5651</v>
      </c>
      <c r="B9" s="3077">
        <v>3179</v>
      </c>
      <c r="C9" s="3078"/>
      <c r="D9" s="3079">
        <f t="shared" si="0"/>
        <v>3179</v>
      </c>
      <c r="E9" s="3077">
        <v>4623</v>
      </c>
      <c r="F9" s="3078"/>
      <c r="G9" s="3079">
        <f t="shared" si="1"/>
        <v>4623</v>
      </c>
    </row>
    <row r="10" spans="1:8" x14ac:dyDescent="0.25">
      <c r="A10" s="3072" t="s">
        <v>5652</v>
      </c>
      <c r="B10" s="3073"/>
      <c r="C10" s="3074">
        <v>204</v>
      </c>
      <c r="D10" s="3075">
        <f t="shared" si="0"/>
        <v>-204</v>
      </c>
      <c r="E10" s="3073"/>
      <c r="F10" s="3074">
        <v>162</v>
      </c>
      <c r="G10" s="3075">
        <f t="shared" si="1"/>
        <v>-162</v>
      </c>
    </row>
    <row r="11" spans="1:8" x14ac:dyDescent="0.25">
      <c r="A11" s="3065" t="s">
        <v>5653</v>
      </c>
      <c r="B11" s="3066">
        <f t="shared" ref="B11:D11" si="2">B12+B13+B18+B21+B24+B29+B30+B31+B35+B39+B42</f>
        <v>8527.4000000000015</v>
      </c>
      <c r="C11" s="3067">
        <f t="shared" si="2"/>
        <v>11651</v>
      </c>
      <c r="D11" s="3068">
        <f t="shared" si="2"/>
        <v>-3123.6000000000004</v>
      </c>
      <c r="E11" s="3066">
        <f>E12+E13+E18+E21+E24+E29+E30+E31+E35+E39+E42</f>
        <v>22956</v>
      </c>
      <c r="F11" s="3067">
        <f>F12+F13+F18+F21+F24+F29+F30+F31+F35+F39+F42</f>
        <v>18850</v>
      </c>
      <c r="G11" s="3068">
        <f t="shared" ref="G11" si="3">G12+G13+G18+G21+G24+G29+G30+G31+G35+G39+G42</f>
        <v>4106</v>
      </c>
    </row>
    <row r="12" spans="1:8" x14ac:dyDescent="0.25">
      <c r="A12" s="3080" t="s">
        <v>5654</v>
      </c>
      <c r="B12" s="3069">
        <v>13</v>
      </c>
      <c r="C12" s="3070">
        <v>39</v>
      </c>
      <c r="D12" s="3071">
        <f t="shared" ref="D12:D35" si="4">B12-C12</f>
        <v>-26</v>
      </c>
      <c r="E12" s="3069">
        <v>30</v>
      </c>
      <c r="F12" s="3070">
        <v>339</v>
      </c>
      <c r="G12" s="3071">
        <f t="shared" ref="G12:G35" si="5">E12-F12</f>
        <v>-309</v>
      </c>
    </row>
    <row r="13" spans="1:8" x14ac:dyDescent="0.25">
      <c r="A13" s="3065" t="s">
        <v>5655</v>
      </c>
      <c r="B13" s="3066">
        <f>B14+B15+B16+B17</f>
        <v>769</v>
      </c>
      <c r="C13" s="3067">
        <f>C14+C15+C16+C17</f>
        <v>3756</v>
      </c>
      <c r="D13" s="3068">
        <f t="shared" si="4"/>
        <v>-2987</v>
      </c>
      <c r="E13" s="3066">
        <f>E14+E15+E16+E17</f>
        <v>2082</v>
      </c>
      <c r="F13" s="3067">
        <f>F14+F15+F16+F17</f>
        <v>6750</v>
      </c>
      <c r="G13" s="3068">
        <f t="shared" si="5"/>
        <v>-4668</v>
      </c>
    </row>
    <row r="14" spans="1:8" x14ac:dyDescent="0.25">
      <c r="A14" s="3081" t="s">
        <v>5656</v>
      </c>
      <c r="B14" s="3073">
        <v>70</v>
      </c>
      <c r="C14" s="3074">
        <v>96</v>
      </c>
      <c r="D14" s="3082">
        <f t="shared" si="4"/>
        <v>-26</v>
      </c>
      <c r="E14" s="3083">
        <v>1104</v>
      </c>
      <c r="F14" s="3084">
        <v>383</v>
      </c>
      <c r="G14" s="3082">
        <f t="shared" si="5"/>
        <v>721</v>
      </c>
    </row>
    <row r="15" spans="1:8" x14ac:dyDescent="0.25">
      <c r="A15" s="3081" t="s">
        <v>5657</v>
      </c>
      <c r="B15" s="3073">
        <v>110</v>
      </c>
      <c r="C15" s="3074">
        <v>3375</v>
      </c>
      <c r="D15" s="3082">
        <f t="shared" si="4"/>
        <v>-3265</v>
      </c>
      <c r="E15" s="3083">
        <v>365</v>
      </c>
      <c r="F15" s="3084">
        <v>5669</v>
      </c>
      <c r="G15" s="3082">
        <f t="shared" si="5"/>
        <v>-5304</v>
      </c>
    </row>
    <row r="16" spans="1:8" x14ac:dyDescent="0.25">
      <c r="A16" s="3081" t="s">
        <v>3627</v>
      </c>
      <c r="B16" s="3073">
        <v>391</v>
      </c>
      <c r="C16" s="3074">
        <v>277</v>
      </c>
      <c r="D16" s="3082">
        <f t="shared" si="4"/>
        <v>114</v>
      </c>
      <c r="E16" s="3083">
        <v>504</v>
      </c>
      <c r="F16" s="3084">
        <v>540</v>
      </c>
      <c r="G16" s="3082">
        <f t="shared" si="5"/>
        <v>-36</v>
      </c>
    </row>
    <row r="17" spans="1:8" ht="18.75" customHeight="1" x14ac:dyDescent="0.25">
      <c r="A17" s="3081" t="s">
        <v>5658</v>
      </c>
      <c r="B17" s="3073">
        <v>198</v>
      </c>
      <c r="C17" s="3074">
        <v>8</v>
      </c>
      <c r="D17" s="3082">
        <f t="shared" si="4"/>
        <v>190</v>
      </c>
      <c r="E17" s="3083">
        <v>109</v>
      </c>
      <c r="F17" s="3084">
        <v>158</v>
      </c>
      <c r="G17" s="3082">
        <f t="shared" si="5"/>
        <v>-49</v>
      </c>
    </row>
    <row r="18" spans="1:8" ht="18.75" customHeight="1" x14ac:dyDescent="0.25">
      <c r="A18" s="3065" t="s">
        <v>5659</v>
      </c>
      <c r="B18" s="3066">
        <v>522</v>
      </c>
      <c r="C18" s="3067">
        <v>732</v>
      </c>
      <c r="D18" s="3068">
        <f t="shared" si="4"/>
        <v>-210</v>
      </c>
      <c r="E18" s="3066">
        <f>E19+E20</f>
        <v>12539</v>
      </c>
      <c r="F18" s="3067">
        <f>F19+F20</f>
        <v>2462</v>
      </c>
      <c r="G18" s="3068">
        <f t="shared" si="5"/>
        <v>10077</v>
      </c>
    </row>
    <row r="19" spans="1:8" ht="18.75" customHeight="1" x14ac:dyDescent="0.25">
      <c r="A19" s="3081" t="s">
        <v>5660</v>
      </c>
      <c r="B19" s="3083"/>
      <c r="C19" s="3084"/>
      <c r="D19" s="3082">
        <f t="shared" si="4"/>
        <v>0</v>
      </c>
      <c r="E19" s="3083">
        <v>376</v>
      </c>
      <c r="F19" s="3084">
        <v>1</v>
      </c>
      <c r="G19" s="3082">
        <f t="shared" si="5"/>
        <v>375</v>
      </c>
    </row>
    <row r="20" spans="1:8" ht="18.75" customHeight="1" x14ac:dyDescent="0.25">
      <c r="A20" s="3081" t="s">
        <v>5289</v>
      </c>
      <c r="B20" s="3083">
        <v>522</v>
      </c>
      <c r="C20" s="3084">
        <v>732</v>
      </c>
      <c r="D20" s="3082">
        <f t="shared" si="4"/>
        <v>-210</v>
      </c>
      <c r="E20" s="3083">
        <v>12163</v>
      </c>
      <c r="F20" s="3084">
        <v>2461</v>
      </c>
      <c r="G20" s="3082">
        <f t="shared" si="5"/>
        <v>9702</v>
      </c>
    </row>
    <row r="21" spans="1:8" ht="18.75" customHeight="1" x14ac:dyDescent="0.25">
      <c r="A21" s="3065" t="s">
        <v>3884</v>
      </c>
      <c r="B21" s="3066">
        <v>10</v>
      </c>
      <c r="C21" s="3067">
        <v>0</v>
      </c>
      <c r="D21" s="3068">
        <f t="shared" si="4"/>
        <v>10</v>
      </c>
      <c r="E21" s="3066">
        <f>E22+E23</f>
        <v>11</v>
      </c>
      <c r="F21" s="3067">
        <f>F22+F23</f>
        <v>30</v>
      </c>
      <c r="G21" s="3068">
        <f t="shared" si="5"/>
        <v>-19</v>
      </c>
    </row>
    <row r="22" spans="1:8" ht="18.75" customHeight="1" x14ac:dyDescent="0.25">
      <c r="A22" s="3081" t="s">
        <v>5661</v>
      </c>
      <c r="B22" s="3083">
        <v>10</v>
      </c>
      <c r="C22" s="3084"/>
      <c r="D22" s="3085">
        <f t="shared" si="4"/>
        <v>10</v>
      </c>
      <c r="E22" s="3083">
        <v>11</v>
      </c>
      <c r="F22" s="3084"/>
      <c r="G22" s="3082">
        <f t="shared" si="5"/>
        <v>11</v>
      </c>
      <c r="H22" s="3086"/>
    </row>
    <row r="23" spans="1:8" ht="18.75" customHeight="1" x14ac:dyDescent="0.25">
      <c r="A23" s="3081" t="s">
        <v>5662</v>
      </c>
      <c r="B23" s="3083"/>
      <c r="C23" s="3084">
        <v>0</v>
      </c>
      <c r="D23" s="3082">
        <f t="shared" si="4"/>
        <v>0</v>
      </c>
      <c r="E23" s="3083"/>
      <c r="F23" s="3084">
        <v>30</v>
      </c>
      <c r="G23" s="3082">
        <f t="shared" si="5"/>
        <v>-30</v>
      </c>
    </row>
    <row r="24" spans="1:8" ht="18.75" customHeight="1" x14ac:dyDescent="0.25">
      <c r="A24" s="3065" t="s">
        <v>5663</v>
      </c>
      <c r="B24" s="3066">
        <f>SUM(B25:B28)</f>
        <v>60</v>
      </c>
      <c r="C24" s="3067">
        <f>SUM(C25:C28)</f>
        <v>792</v>
      </c>
      <c r="D24" s="3068">
        <f t="shared" si="4"/>
        <v>-732</v>
      </c>
      <c r="E24" s="3066">
        <f>SUM(E25:E28)</f>
        <v>72</v>
      </c>
      <c r="F24" s="3067">
        <f>SUM(F25:F28)</f>
        <v>1192</v>
      </c>
      <c r="G24" s="3068">
        <f t="shared" si="5"/>
        <v>-1120</v>
      </c>
    </row>
    <row r="25" spans="1:8" ht="18.75" customHeight="1" x14ac:dyDescent="0.25">
      <c r="A25" s="3081" t="s">
        <v>5664</v>
      </c>
      <c r="B25" s="3083">
        <v>54</v>
      </c>
      <c r="C25" s="3084">
        <v>488</v>
      </c>
      <c r="D25" s="3082">
        <f t="shared" si="4"/>
        <v>-434</v>
      </c>
      <c r="E25" s="3083">
        <v>59</v>
      </c>
      <c r="F25" s="3084">
        <v>698</v>
      </c>
      <c r="G25" s="3082">
        <f t="shared" si="5"/>
        <v>-639</v>
      </c>
    </row>
    <row r="26" spans="1:8" ht="18.75" customHeight="1" x14ac:dyDescent="0.25">
      <c r="A26" s="3081" t="s">
        <v>5665</v>
      </c>
      <c r="B26" s="3083">
        <v>0</v>
      </c>
      <c r="C26" s="3084">
        <v>214</v>
      </c>
      <c r="D26" s="3082">
        <f t="shared" si="4"/>
        <v>-214</v>
      </c>
      <c r="E26" s="3083">
        <v>6</v>
      </c>
      <c r="F26" s="3084">
        <v>359</v>
      </c>
      <c r="G26" s="3082">
        <f t="shared" si="5"/>
        <v>-353</v>
      </c>
    </row>
    <row r="27" spans="1:8" ht="18.75" customHeight="1" x14ac:dyDescent="0.25">
      <c r="A27" s="3081" t="s">
        <v>5666</v>
      </c>
      <c r="B27" s="3083">
        <v>3</v>
      </c>
      <c r="C27" s="3084">
        <v>80</v>
      </c>
      <c r="D27" s="3082">
        <f t="shared" si="4"/>
        <v>-77</v>
      </c>
      <c r="E27" s="3083">
        <v>4</v>
      </c>
      <c r="F27" s="3084">
        <v>130</v>
      </c>
      <c r="G27" s="3082">
        <f t="shared" si="5"/>
        <v>-126</v>
      </c>
    </row>
    <row r="28" spans="1:8" ht="18.75" customHeight="1" x14ac:dyDescent="0.25">
      <c r="A28" s="3081" t="s">
        <v>5667</v>
      </c>
      <c r="B28" s="3083">
        <v>3</v>
      </c>
      <c r="C28" s="3084">
        <v>10</v>
      </c>
      <c r="D28" s="3082">
        <f t="shared" si="4"/>
        <v>-7</v>
      </c>
      <c r="E28" s="3083">
        <v>3</v>
      </c>
      <c r="F28" s="3084">
        <v>5</v>
      </c>
      <c r="G28" s="3082">
        <f t="shared" si="5"/>
        <v>-2</v>
      </c>
    </row>
    <row r="29" spans="1:8" ht="18.75" customHeight="1" x14ac:dyDescent="0.25">
      <c r="A29" s="3065" t="s">
        <v>5668</v>
      </c>
      <c r="B29" s="3066">
        <v>1611</v>
      </c>
      <c r="C29" s="3067">
        <v>325</v>
      </c>
      <c r="D29" s="3068">
        <f t="shared" si="4"/>
        <v>1286</v>
      </c>
      <c r="E29" s="3066">
        <v>1911</v>
      </c>
      <c r="F29" s="3067">
        <v>710</v>
      </c>
      <c r="G29" s="3068">
        <f t="shared" si="5"/>
        <v>1201</v>
      </c>
    </row>
    <row r="30" spans="1:8" ht="18.75" customHeight="1" x14ac:dyDescent="0.3">
      <c r="A30" s="3087" t="s">
        <v>5669</v>
      </c>
      <c r="B30" s="3088">
        <v>1</v>
      </c>
      <c r="C30" s="3089">
        <v>142</v>
      </c>
      <c r="D30" s="3090">
        <f t="shared" si="4"/>
        <v>-141</v>
      </c>
      <c r="E30" s="3088">
        <v>11</v>
      </c>
      <c r="F30" s="3089">
        <v>176</v>
      </c>
      <c r="G30" s="3090">
        <f t="shared" si="5"/>
        <v>-165</v>
      </c>
    </row>
    <row r="31" spans="1:8" x14ac:dyDescent="0.25">
      <c r="A31" s="3065" t="s">
        <v>5670</v>
      </c>
      <c r="B31" s="3066">
        <v>1329</v>
      </c>
      <c r="C31" s="3067">
        <v>1176</v>
      </c>
      <c r="D31" s="3068">
        <f t="shared" si="4"/>
        <v>153</v>
      </c>
      <c r="E31" s="3066">
        <f>E32+E33+E34</f>
        <v>1944</v>
      </c>
      <c r="F31" s="3067">
        <f>F32+F33+F34</f>
        <v>1662</v>
      </c>
      <c r="G31" s="3068">
        <f t="shared" si="5"/>
        <v>282</v>
      </c>
    </row>
    <row r="32" spans="1:8" ht="18.75" customHeight="1" x14ac:dyDescent="0.25">
      <c r="A32" s="3081" t="s">
        <v>5671</v>
      </c>
      <c r="B32" s="3083">
        <v>650</v>
      </c>
      <c r="C32" s="3084">
        <v>397</v>
      </c>
      <c r="D32" s="3082">
        <f t="shared" si="4"/>
        <v>253</v>
      </c>
      <c r="E32" s="3083">
        <v>848</v>
      </c>
      <c r="F32" s="3084">
        <v>301</v>
      </c>
      <c r="G32" s="3082">
        <f t="shared" si="5"/>
        <v>547</v>
      </c>
    </row>
    <row r="33" spans="1:8" x14ac:dyDescent="0.25">
      <c r="A33" s="3081" t="s">
        <v>5672</v>
      </c>
      <c r="B33" s="3083">
        <v>671</v>
      </c>
      <c r="C33" s="3084">
        <v>659</v>
      </c>
      <c r="D33" s="3082">
        <f t="shared" si="4"/>
        <v>12</v>
      </c>
      <c r="E33" s="3083">
        <v>1092</v>
      </c>
      <c r="F33" s="3084">
        <v>1110</v>
      </c>
      <c r="G33" s="3082">
        <f t="shared" si="5"/>
        <v>-18</v>
      </c>
    </row>
    <row r="34" spans="1:8" x14ac:dyDescent="0.25">
      <c r="A34" s="3081" t="s">
        <v>5673</v>
      </c>
      <c r="B34" s="3083">
        <v>8</v>
      </c>
      <c r="C34" s="3084">
        <v>120</v>
      </c>
      <c r="D34" s="3082">
        <f t="shared" si="4"/>
        <v>-112</v>
      </c>
      <c r="E34" s="3083">
        <v>4</v>
      </c>
      <c r="F34" s="3084">
        <v>251</v>
      </c>
      <c r="G34" s="3082">
        <f t="shared" si="5"/>
        <v>-247</v>
      </c>
    </row>
    <row r="35" spans="1:8" x14ac:dyDescent="0.25">
      <c r="A35" s="3065" t="s">
        <v>5674</v>
      </c>
      <c r="B35" s="3066">
        <f>B36+B37+B38</f>
        <v>4043.7</v>
      </c>
      <c r="C35" s="3067">
        <f>C36+C37+C38</f>
        <v>3874</v>
      </c>
      <c r="D35" s="3068">
        <f t="shared" si="4"/>
        <v>169.69999999999982</v>
      </c>
      <c r="E35" s="3066">
        <f>E36+E37+E38</f>
        <v>4155</v>
      </c>
      <c r="F35" s="3067">
        <f>F36+F37+F38</f>
        <v>4594</v>
      </c>
      <c r="G35" s="3068">
        <f t="shared" si="5"/>
        <v>-439</v>
      </c>
    </row>
    <row r="36" spans="1:8" x14ac:dyDescent="0.25">
      <c r="A36" s="3081" t="s">
        <v>5675</v>
      </c>
      <c r="B36" s="3083">
        <v>3</v>
      </c>
      <c r="C36" s="3084">
        <v>0</v>
      </c>
      <c r="D36" s="3082">
        <f>B36-C36</f>
        <v>3</v>
      </c>
      <c r="E36" s="3083">
        <v>0</v>
      </c>
      <c r="F36" s="3084">
        <v>8</v>
      </c>
      <c r="G36" s="3082">
        <f>E36-F36</f>
        <v>-8</v>
      </c>
    </row>
    <row r="37" spans="1:8" x14ac:dyDescent="0.25">
      <c r="A37" s="3081" t="s">
        <v>5676</v>
      </c>
      <c r="B37" s="3083">
        <v>943</v>
      </c>
      <c r="C37" s="3084">
        <v>1198</v>
      </c>
      <c r="D37" s="3082">
        <f t="shared" ref="D37:D39" si="6">B37-C37</f>
        <v>-255</v>
      </c>
      <c r="E37" s="3083">
        <v>1282</v>
      </c>
      <c r="F37" s="3084">
        <v>1288</v>
      </c>
      <c r="G37" s="3082">
        <f t="shared" ref="G37:G39" si="7">E37-F37</f>
        <v>-6</v>
      </c>
    </row>
    <row r="38" spans="1:8" x14ac:dyDescent="0.25">
      <c r="A38" s="3081" t="s">
        <v>5677</v>
      </c>
      <c r="B38" s="3083">
        <v>3097.7</v>
      </c>
      <c r="C38" s="3084">
        <v>2676</v>
      </c>
      <c r="D38" s="3082">
        <f t="shared" si="6"/>
        <v>421.69999999999982</v>
      </c>
      <c r="E38" s="3083">
        <v>2873</v>
      </c>
      <c r="F38" s="3084">
        <v>3298</v>
      </c>
      <c r="G38" s="3082">
        <f t="shared" si="7"/>
        <v>-425</v>
      </c>
    </row>
    <row r="39" spans="1:8" x14ac:dyDescent="0.25">
      <c r="A39" s="3065" t="s">
        <v>5678</v>
      </c>
      <c r="B39" s="3066">
        <f>B40+B41</f>
        <v>151.69999999999999</v>
      </c>
      <c r="C39" s="3067">
        <f>C40+C41</f>
        <v>815</v>
      </c>
      <c r="D39" s="3068">
        <f t="shared" si="6"/>
        <v>-663.3</v>
      </c>
      <c r="E39" s="3066">
        <f>E40+E41</f>
        <v>181</v>
      </c>
      <c r="F39" s="3067">
        <f>F40+F41</f>
        <v>934</v>
      </c>
      <c r="G39" s="3068">
        <f t="shared" si="7"/>
        <v>-753</v>
      </c>
    </row>
    <row r="40" spans="1:8" x14ac:dyDescent="0.25">
      <c r="A40" s="3081" t="s">
        <v>5679</v>
      </c>
      <c r="B40" s="3083">
        <v>88</v>
      </c>
      <c r="C40" s="3084">
        <v>401</v>
      </c>
      <c r="D40" s="3082">
        <f>B40-C40</f>
        <v>-313</v>
      </c>
      <c r="E40" s="3083">
        <v>112</v>
      </c>
      <c r="F40" s="3084">
        <v>625</v>
      </c>
      <c r="G40" s="3082">
        <f>E40-F40</f>
        <v>-513</v>
      </c>
    </row>
    <row r="41" spans="1:8" x14ac:dyDescent="0.25">
      <c r="A41" s="3081" t="s">
        <v>5680</v>
      </c>
      <c r="B41" s="3083">
        <v>63.7</v>
      </c>
      <c r="C41" s="3084">
        <v>414</v>
      </c>
      <c r="D41" s="3082">
        <f>B41-C41</f>
        <v>-350.3</v>
      </c>
      <c r="E41" s="3083">
        <v>69</v>
      </c>
      <c r="F41" s="3084">
        <v>309</v>
      </c>
      <c r="G41" s="3082">
        <f>E41-F41</f>
        <v>-240</v>
      </c>
    </row>
    <row r="42" spans="1:8" x14ac:dyDescent="0.25">
      <c r="A42" s="3065" t="s">
        <v>5681</v>
      </c>
      <c r="B42" s="3066">
        <v>17</v>
      </c>
      <c r="C42" s="3067">
        <v>0</v>
      </c>
      <c r="D42" s="3068">
        <f>B42-C42</f>
        <v>17</v>
      </c>
      <c r="E42" s="3066">
        <v>20</v>
      </c>
      <c r="F42" s="3067">
        <v>1</v>
      </c>
      <c r="G42" s="3068">
        <f>E42-F42</f>
        <v>19</v>
      </c>
    </row>
    <row r="43" spans="1:8" x14ac:dyDescent="0.25">
      <c r="A43" s="3065" t="s">
        <v>5682</v>
      </c>
      <c r="B43" s="3066">
        <f>B44+B45</f>
        <v>63743</v>
      </c>
      <c r="C43" s="3067">
        <f>C44+C45</f>
        <v>46622</v>
      </c>
      <c r="D43" s="3068">
        <f t="shared" ref="D43" si="8">B43-C43</f>
        <v>17121</v>
      </c>
      <c r="E43" s="3066">
        <f>E44+E45</f>
        <v>67253</v>
      </c>
      <c r="F43" s="3067">
        <f>F44+F45</f>
        <v>47077</v>
      </c>
      <c r="G43" s="3068">
        <f t="shared" ref="G43" si="9">E43-F43</f>
        <v>20176</v>
      </c>
    </row>
    <row r="44" spans="1:8" x14ac:dyDescent="0.25">
      <c r="A44" s="3072" t="s">
        <v>5683</v>
      </c>
      <c r="B44" s="3073">
        <v>11</v>
      </c>
      <c r="C44" s="3074">
        <v>56</v>
      </c>
      <c r="D44" s="3075">
        <f>B44-C44</f>
        <v>-45</v>
      </c>
      <c r="E44" s="3073">
        <v>12</v>
      </c>
      <c r="F44" s="3074">
        <v>50</v>
      </c>
      <c r="G44" s="3075">
        <f>E44-F44</f>
        <v>-38</v>
      </c>
    </row>
    <row r="45" spans="1:8" x14ac:dyDescent="0.25">
      <c r="A45" s="3072" t="s">
        <v>5684</v>
      </c>
      <c r="B45" s="3073">
        <f>B46+B48+B50+B52</f>
        <v>63732</v>
      </c>
      <c r="C45" s="3074">
        <f>C46+C48+C50+C52</f>
        <v>46566</v>
      </c>
      <c r="D45" s="3075">
        <f t="shared" ref="D45" si="10">B45-C45</f>
        <v>17166</v>
      </c>
      <c r="E45" s="3083">
        <v>67241</v>
      </c>
      <c r="F45" s="3074">
        <v>47027</v>
      </c>
      <c r="G45" s="3075">
        <f>E45-F45</f>
        <v>20214</v>
      </c>
    </row>
    <row r="46" spans="1:8" x14ac:dyDescent="0.25">
      <c r="A46" s="3091" t="s">
        <v>5685</v>
      </c>
      <c r="B46" s="3073">
        <f>39312+4000+2</f>
        <v>43314</v>
      </c>
      <c r="C46" s="3074">
        <v>32788</v>
      </c>
      <c r="D46" s="3075">
        <f>B46-C46</f>
        <v>10526</v>
      </c>
      <c r="E46" s="3083">
        <v>45145</v>
      </c>
      <c r="F46" s="3074">
        <v>33396</v>
      </c>
      <c r="G46" s="3075">
        <f>E46-F46</f>
        <v>11749</v>
      </c>
    </row>
    <row r="47" spans="1:8" s="3095" customFormat="1" x14ac:dyDescent="0.25">
      <c r="A47" s="3092" t="s">
        <v>5686</v>
      </c>
      <c r="B47" s="3077">
        <f>39312+4000+2</f>
        <v>43314</v>
      </c>
      <c r="C47" s="3078">
        <v>32440</v>
      </c>
      <c r="D47" s="3079">
        <f>B47-C47</f>
        <v>10874</v>
      </c>
      <c r="E47" s="3093">
        <v>45126</v>
      </c>
      <c r="F47" s="3078">
        <v>33307</v>
      </c>
      <c r="G47" s="3079">
        <f>E47-F47</f>
        <v>11819</v>
      </c>
      <c r="H47" s="3094"/>
    </row>
    <row r="48" spans="1:8" x14ac:dyDescent="0.25">
      <c r="A48" s="3091" t="s">
        <v>5687</v>
      </c>
      <c r="B48" s="3073">
        <v>9957</v>
      </c>
      <c r="C48" s="3074">
        <v>6654</v>
      </c>
      <c r="D48" s="3075">
        <f t="shared" ref="D48:D53" si="11">B48-C48</f>
        <v>3303</v>
      </c>
      <c r="E48" s="3083">
        <v>10972</v>
      </c>
      <c r="F48" s="3074">
        <v>5895</v>
      </c>
      <c r="G48" s="3075">
        <f t="shared" ref="G48:G53" si="12">E48-F48</f>
        <v>5077</v>
      </c>
    </row>
    <row r="49" spans="1:8" s="3095" customFormat="1" x14ac:dyDescent="0.25">
      <c r="A49" s="3092" t="s">
        <v>5686</v>
      </c>
      <c r="B49" s="3077">
        <v>9408</v>
      </c>
      <c r="C49" s="3078">
        <v>6182</v>
      </c>
      <c r="D49" s="3079">
        <f t="shared" si="11"/>
        <v>3226</v>
      </c>
      <c r="E49" s="3077">
        <v>9811</v>
      </c>
      <c r="F49" s="3078">
        <v>5353</v>
      </c>
      <c r="G49" s="3079">
        <f t="shared" si="12"/>
        <v>4458</v>
      </c>
      <c r="H49" s="3094"/>
    </row>
    <row r="50" spans="1:8" x14ac:dyDescent="0.25">
      <c r="A50" s="3091" t="s">
        <v>5688</v>
      </c>
      <c r="B50" s="3073">
        <v>9690</v>
      </c>
      <c r="C50" s="3074">
        <v>7124</v>
      </c>
      <c r="D50" s="3075">
        <f t="shared" si="11"/>
        <v>2566</v>
      </c>
      <c r="E50" s="3073">
        <v>10242</v>
      </c>
      <c r="F50" s="3074">
        <v>7736</v>
      </c>
      <c r="G50" s="3075">
        <f t="shared" si="12"/>
        <v>2506</v>
      </c>
    </row>
    <row r="51" spans="1:8" s="3095" customFormat="1" x14ac:dyDescent="0.25">
      <c r="A51" s="3092" t="s">
        <v>5686</v>
      </c>
      <c r="B51" s="3077">
        <v>6714</v>
      </c>
      <c r="C51" s="3078">
        <v>6268</v>
      </c>
      <c r="D51" s="3079">
        <f t="shared" si="11"/>
        <v>446</v>
      </c>
      <c r="E51" s="3077">
        <v>7141</v>
      </c>
      <c r="F51" s="3078">
        <v>6780</v>
      </c>
      <c r="G51" s="3079">
        <f t="shared" si="12"/>
        <v>361</v>
      </c>
      <c r="H51" s="3094"/>
    </row>
    <row r="52" spans="1:8" x14ac:dyDescent="0.25">
      <c r="A52" s="3091" t="s">
        <v>5689</v>
      </c>
      <c r="B52" s="3073">
        <v>771</v>
      </c>
      <c r="C52" s="3074"/>
      <c r="D52" s="3075">
        <f t="shared" si="11"/>
        <v>771</v>
      </c>
      <c r="E52" s="3073">
        <v>882</v>
      </c>
      <c r="F52" s="3074"/>
      <c r="G52" s="3075">
        <f t="shared" si="12"/>
        <v>882</v>
      </c>
    </row>
    <row r="53" spans="1:8" x14ac:dyDescent="0.25">
      <c r="A53" s="3080" t="s">
        <v>5690</v>
      </c>
      <c r="B53" s="3069">
        <v>3378</v>
      </c>
      <c r="C53" s="3070">
        <v>7364</v>
      </c>
      <c r="D53" s="3071">
        <f t="shared" si="11"/>
        <v>-3986</v>
      </c>
      <c r="E53" s="3069">
        <f>E54+E55</f>
        <v>2682</v>
      </c>
      <c r="F53" s="3070">
        <f>F54+F55</f>
        <v>7674</v>
      </c>
      <c r="G53" s="3071">
        <f t="shared" si="12"/>
        <v>-4992</v>
      </c>
    </row>
    <row r="54" spans="1:8" x14ac:dyDescent="0.25">
      <c r="A54" s="3072" t="s">
        <v>5691</v>
      </c>
      <c r="B54" s="3073">
        <v>786</v>
      </c>
      <c r="C54" s="3074">
        <v>27</v>
      </c>
      <c r="D54" s="3075">
        <f>B54-C54</f>
        <v>759</v>
      </c>
      <c r="E54" s="3073">
        <v>23</v>
      </c>
      <c r="F54" s="3074">
        <v>47</v>
      </c>
      <c r="G54" s="3075">
        <f>E54-F54</f>
        <v>-24</v>
      </c>
    </row>
    <row r="55" spans="1:8" ht="33" x14ac:dyDescent="0.25">
      <c r="A55" s="3072" t="s">
        <v>5692</v>
      </c>
      <c r="B55" s="3073">
        <v>2592</v>
      </c>
      <c r="C55" s="3074">
        <v>7337</v>
      </c>
      <c r="D55" s="3075">
        <f>B55-C55</f>
        <v>-4745</v>
      </c>
      <c r="E55" s="3073">
        <f>E56</f>
        <v>2659</v>
      </c>
      <c r="F55" s="3074">
        <f>F56</f>
        <v>7627</v>
      </c>
      <c r="G55" s="3075">
        <f>E55-F55</f>
        <v>-4968</v>
      </c>
    </row>
    <row r="56" spans="1:8" x14ac:dyDescent="0.25">
      <c r="A56" s="3091" t="s">
        <v>5693</v>
      </c>
      <c r="B56" s="3073">
        <v>2592</v>
      </c>
      <c r="C56" s="3074">
        <v>7337</v>
      </c>
      <c r="D56" s="3075">
        <f>B56-C56</f>
        <v>-4745</v>
      </c>
      <c r="E56" s="3073">
        <v>2659</v>
      </c>
      <c r="F56" s="3074">
        <v>7627</v>
      </c>
      <c r="G56" s="3075">
        <f>E56-F56</f>
        <v>-4968</v>
      </c>
    </row>
    <row r="57" spans="1:8" x14ac:dyDescent="0.25">
      <c r="A57" s="3092" t="s">
        <v>5686</v>
      </c>
      <c r="B57" s="3077"/>
      <c r="C57" s="3078">
        <v>3467</v>
      </c>
      <c r="D57" s="3079">
        <f t="shared" ref="D57:D58" si="13">B57-C57</f>
        <v>-3467</v>
      </c>
      <c r="E57" s="3077"/>
      <c r="F57" s="3078">
        <v>3749</v>
      </c>
      <c r="G57" s="3079">
        <f t="shared" ref="G57" si="14">E57-F57</f>
        <v>-3749</v>
      </c>
    </row>
    <row r="58" spans="1:8" ht="17.25" thickBot="1" x14ac:dyDescent="0.3">
      <c r="A58" s="3096" t="s">
        <v>5694</v>
      </c>
      <c r="B58" s="3097">
        <v>616</v>
      </c>
      <c r="C58" s="3078">
        <v>2058</v>
      </c>
      <c r="D58" s="3098">
        <f t="shared" si="13"/>
        <v>-1442</v>
      </c>
      <c r="E58" s="3097">
        <v>575</v>
      </c>
      <c r="F58" s="3099">
        <v>2242</v>
      </c>
      <c r="G58" s="3098">
        <f>E58-F58</f>
        <v>-1667</v>
      </c>
    </row>
    <row r="59" spans="1:8" ht="17.25" customHeight="1" thickTop="1" x14ac:dyDescent="0.25">
      <c r="A59" s="3100"/>
      <c r="B59" s="3653" t="s">
        <v>5695</v>
      </c>
      <c r="C59" s="3654"/>
      <c r="D59" s="3655"/>
      <c r="E59" s="3656" t="s">
        <v>5696</v>
      </c>
      <c r="F59" s="3654"/>
      <c r="G59" s="3657"/>
    </row>
    <row r="60" spans="1:8" x14ac:dyDescent="0.25">
      <c r="A60" s="3101"/>
      <c r="B60" s="3102" t="s">
        <v>5644</v>
      </c>
      <c r="C60" s="3103" t="s">
        <v>5645</v>
      </c>
      <c r="D60" s="3104" t="s">
        <v>5646</v>
      </c>
      <c r="E60" s="3105" t="s">
        <v>5644</v>
      </c>
      <c r="F60" s="3106" t="s">
        <v>5645</v>
      </c>
      <c r="G60" s="3107" t="s">
        <v>5646</v>
      </c>
    </row>
    <row r="61" spans="1:8" x14ac:dyDescent="0.25">
      <c r="A61" s="3108" t="s">
        <v>5697</v>
      </c>
      <c r="B61" s="3109"/>
      <c r="C61" s="3110"/>
      <c r="D61" s="3111"/>
      <c r="E61" s="3112"/>
      <c r="F61" s="3113"/>
      <c r="G61" s="3114"/>
    </row>
    <row r="62" spans="1:8" ht="17.25" thickBot="1" x14ac:dyDescent="0.3">
      <c r="A62" s="3115" t="s">
        <v>5698</v>
      </c>
      <c r="B62" s="3116"/>
      <c r="C62" s="3117"/>
      <c r="D62" s="3118"/>
      <c r="E62" s="3119"/>
      <c r="F62" s="3120"/>
      <c r="G62" s="3121"/>
    </row>
    <row r="63" spans="1:8" s="3056" customFormat="1" ht="21.75" customHeight="1" thickTop="1" x14ac:dyDescent="0.25">
      <c r="A63" s="3122"/>
      <c r="B63" s="3658" t="s">
        <v>5642</v>
      </c>
      <c r="C63" s="3651"/>
      <c r="D63" s="3659"/>
      <c r="E63" s="3650" t="s">
        <v>5696</v>
      </c>
      <c r="F63" s="3651"/>
      <c r="G63" s="3652"/>
      <c r="H63" s="3055"/>
    </row>
    <row r="64" spans="1:8" ht="35.450000000000003" customHeight="1" x14ac:dyDescent="0.25">
      <c r="A64" s="3101"/>
      <c r="B64" s="3123" t="s">
        <v>5699</v>
      </c>
      <c r="C64" s="3124" t="s">
        <v>5700</v>
      </c>
      <c r="D64" s="3125" t="s">
        <v>5646</v>
      </c>
      <c r="E64" s="3123" t="s">
        <v>5699</v>
      </c>
      <c r="F64" s="3124" t="s">
        <v>5700</v>
      </c>
      <c r="G64" s="3125" t="s">
        <v>5646</v>
      </c>
    </row>
    <row r="65" spans="1:8" x14ac:dyDescent="0.25">
      <c r="A65" s="3126" t="s">
        <v>5701</v>
      </c>
      <c r="B65" s="3127"/>
      <c r="C65" s="3110"/>
      <c r="D65" s="3111">
        <f>D66+D71+D88+D94+D139</f>
        <v>-14998.322583851681</v>
      </c>
      <c r="E65" s="3128"/>
      <c r="F65" s="3129"/>
      <c r="G65" s="3130">
        <v>-17723.174048021636</v>
      </c>
    </row>
    <row r="66" spans="1:8" x14ac:dyDescent="0.3">
      <c r="A66" s="3131" t="s">
        <v>5702</v>
      </c>
      <c r="B66" s="3132">
        <f>B67+B69</f>
        <v>40880.017854969141</v>
      </c>
      <c r="C66" s="3133">
        <f>C67+C69</f>
        <v>83721.433098188951</v>
      </c>
      <c r="D66" s="3134">
        <f t="shared" ref="D66:D71" si="15">B66-C66</f>
        <v>-42841.41524321981</v>
      </c>
      <c r="E66" s="3135">
        <v>94117.368395398138</v>
      </c>
      <c r="F66" s="3136">
        <v>107736.36935494473</v>
      </c>
      <c r="G66" s="3137">
        <v>-13619.000959546596</v>
      </c>
      <c r="H66" s="3138"/>
    </row>
    <row r="67" spans="1:8" x14ac:dyDescent="0.3">
      <c r="A67" s="3139" t="s">
        <v>5703</v>
      </c>
      <c r="B67" s="3140">
        <v>32704.014283975313</v>
      </c>
      <c r="C67" s="3141">
        <v>66977.146478551163</v>
      </c>
      <c r="D67" s="3142">
        <f t="shared" si="15"/>
        <v>-34273.132194575854</v>
      </c>
      <c r="E67" s="3143">
        <v>75253.071787330249</v>
      </c>
      <c r="F67" s="3144">
        <v>64842.858561294415</v>
      </c>
      <c r="G67" s="3145">
        <v>10410.213226035834</v>
      </c>
      <c r="H67" s="3138"/>
    </row>
    <row r="68" spans="1:8" s="3095" customFormat="1" x14ac:dyDescent="0.3">
      <c r="A68" s="3146" t="s">
        <v>5686</v>
      </c>
      <c r="B68" s="3140">
        <v>32466.59228477531</v>
      </c>
      <c r="C68" s="3141">
        <v>65455.871430593164</v>
      </c>
      <c r="D68" s="3147">
        <f t="shared" si="15"/>
        <v>-32989.279145817854</v>
      </c>
      <c r="E68" s="3148">
        <v>75130.603000365474</v>
      </c>
      <c r="F68" s="3149">
        <v>63435.599923001355</v>
      </c>
      <c r="G68" s="3150">
        <v>11695.003077364119</v>
      </c>
      <c r="H68" s="3151"/>
    </row>
    <row r="69" spans="1:8" x14ac:dyDescent="0.3">
      <c r="A69" s="3139" t="s">
        <v>5704</v>
      </c>
      <c r="B69" s="3140">
        <v>8176.0035709938284</v>
      </c>
      <c r="C69" s="3141">
        <v>16744.286619637791</v>
      </c>
      <c r="D69" s="3142">
        <f t="shared" si="15"/>
        <v>-8568.2830486439634</v>
      </c>
      <c r="E69" s="3143">
        <v>18864.296608067889</v>
      </c>
      <c r="F69" s="3144">
        <v>42893.510793650312</v>
      </c>
      <c r="G69" s="3145">
        <v>-24029.214185582423</v>
      </c>
    </row>
    <row r="70" spans="1:8" s="3095" customFormat="1" x14ac:dyDescent="0.3">
      <c r="A70" s="3146" t="s">
        <v>5686</v>
      </c>
      <c r="B70" s="3140">
        <v>8116.6480711938275</v>
      </c>
      <c r="C70" s="3141">
        <v>16363.967857648291</v>
      </c>
      <c r="D70" s="3147">
        <f t="shared" si="15"/>
        <v>-8247.3197864544636</v>
      </c>
      <c r="E70" s="3148">
        <v>18782.650750091369</v>
      </c>
      <c r="F70" s="3149">
        <v>42290.399948667575</v>
      </c>
      <c r="G70" s="3150">
        <v>-23507.749198576206</v>
      </c>
      <c r="H70" s="3094"/>
    </row>
    <row r="71" spans="1:8" x14ac:dyDescent="0.3">
      <c r="A71" s="3131" t="s">
        <v>5705</v>
      </c>
      <c r="B71" s="3152">
        <f>B72+B78</f>
        <v>49535.97815545967</v>
      </c>
      <c r="C71" s="3153">
        <f>C72+C78</f>
        <v>33110.410537707161</v>
      </c>
      <c r="D71" s="3134">
        <f t="shared" si="15"/>
        <v>16425.567617752509</v>
      </c>
      <c r="E71" s="3154">
        <v>84622.853224552513</v>
      </c>
      <c r="F71" s="3155">
        <v>16899.405960339827</v>
      </c>
      <c r="G71" s="3137">
        <v>67723.447264212678</v>
      </c>
      <c r="H71" s="3156"/>
    </row>
    <row r="72" spans="1:8" x14ac:dyDescent="0.3">
      <c r="A72" s="3139" t="s">
        <v>5703</v>
      </c>
      <c r="B72" s="3157">
        <f>B74+B76</f>
        <v>24057.396462564688</v>
      </c>
      <c r="C72" s="3158">
        <f>C74+C76</f>
        <v>13790.222144886009</v>
      </c>
      <c r="D72" s="3142">
        <f>B72-C72</f>
        <v>10267.174317678679</v>
      </c>
      <c r="E72" s="3143">
        <v>39778.183562118436</v>
      </c>
      <c r="F72" s="3144">
        <v>6154.8034045811291</v>
      </c>
      <c r="G72" s="3145">
        <v>33623.380157537307</v>
      </c>
      <c r="H72" s="3156"/>
    </row>
    <row r="73" spans="1:8" hidden="1" x14ac:dyDescent="0.3">
      <c r="A73" s="3159" t="s">
        <v>3672</v>
      </c>
      <c r="B73" s="3157"/>
      <c r="C73" s="3158"/>
      <c r="D73" s="3142"/>
      <c r="E73" s="3160"/>
      <c r="F73" s="3161"/>
      <c r="G73" s="3145"/>
    </row>
    <row r="74" spans="1:8" x14ac:dyDescent="0.3">
      <c r="A74" s="3159" t="s">
        <v>5706</v>
      </c>
      <c r="B74" s="3157">
        <v>260.57423069011031</v>
      </c>
      <c r="C74" s="3158">
        <v>0</v>
      </c>
      <c r="D74" s="3142">
        <f t="shared" ref="D74" si="16">B74-C74</f>
        <v>260.57423069011031</v>
      </c>
      <c r="E74" s="3162">
        <v>647.92154555740376</v>
      </c>
      <c r="F74" s="3161"/>
      <c r="G74" s="3145">
        <v>647.92154555740376</v>
      </c>
    </row>
    <row r="75" spans="1:8" hidden="1" x14ac:dyDescent="0.3">
      <c r="A75" s="3159" t="s">
        <v>5707</v>
      </c>
      <c r="B75" s="3157"/>
      <c r="C75" s="3158"/>
      <c r="D75" s="3142"/>
      <c r="E75" s="3162"/>
      <c r="F75" s="3161"/>
      <c r="G75" s="3145"/>
    </row>
    <row r="76" spans="1:8" x14ac:dyDescent="0.3">
      <c r="A76" s="3159" t="s">
        <v>5708</v>
      </c>
      <c r="B76" s="3157">
        <v>23796.822231874576</v>
      </c>
      <c r="C76" s="3158">
        <v>13790.222144886009</v>
      </c>
      <c r="D76" s="3142">
        <f t="shared" ref="D76:D88" si="17">B76-C76</f>
        <v>10006.600086988567</v>
      </c>
      <c r="E76" s="3162">
        <v>39130.262016561035</v>
      </c>
      <c r="F76" s="3161">
        <v>6154.8034045811291</v>
      </c>
      <c r="G76" s="3145">
        <v>32975.458611979906</v>
      </c>
    </row>
    <row r="77" spans="1:8" s="3095" customFormat="1" x14ac:dyDescent="0.3">
      <c r="A77" s="3163" t="s">
        <v>5686</v>
      </c>
      <c r="B77" s="3157">
        <v>23103.764916618718</v>
      </c>
      <c r="C77" s="3158">
        <v>14199.827022426009</v>
      </c>
      <c r="D77" s="3147">
        <f t="shared" si="17"/>
        <v>8903.9378941927098</v>
      </c>
      <c r="E77" s="3162">
        <v>38564.502375917567</v>
      </c>
      <c r="F77" s="3161">
        <v>6251.3207163011293</v>
      </c>
      <c r="G77" s="3150">
        <v>32313.181659616439</v>
      </c>
      <c r="H77" s="3094"/>
    </row>
    <row r="78" spans="1:8" x14ac:dyDescent="0.3">
      <c r="A78" s="3139" t="s">
        <v>5709</v>
      </c>
      <c r="B78" s="3157">
        <f>B79+B82+B83+B86</f>
        <v>25478.581692894986</v>
      </c>
      <c r="C78" s="3158">
        <f>C79+C82+C83+C86</f>
        <v>19320.18839282115</v>
      </c>
      <c r="D78" s="3142">
        <f t="shared" si="17"/>
        <v>6158.3933000738361</v>
      </c>
      <c r="E78" s="3162">
        <v>44844.669662434077</v>
      </c>
      <c r="F78" s="3161">
        <v>10744.6025557587</v>
      </c>
      <c r="G78" s="3145">
        <v>34100.067106675378</v>
      </c>
    </row>
    <row r="79" spans="1:8" x14ac:dyDescent="0.3">
      <c r="A79" s="3159" t="s">
        <v>5710</v>
      </c>
      <c r="B79" s="3157">
        <f>B80+B81</f>
        <v>0</v>
      </c>
      <c r="C79" s="3158">
        <f>C80+C81</f>
        <v>-1.8360169999999132</v>
      </c>
      <c r="D79" s="3142">
        <f t="shared" si="17"/>
        <v>1.8360169999999132</v>
      </c>
      <c r="E79" s="3162"/>
      <c r="F79" s="3161">
        <v>-24.305654687477855</v>
      </c>
      <c r="G79" s="3145">
        <v>24.305654687477855</v>
      </c>
    </row>
    <row r="80" spans="1:8" x14ac:dyDescent="0.3">
      <c r="A80" s="3164" t="s">
        <v>5711</v>
      </c>
      <c r="B80" s="3157"/>
      <c r="C80" s="3165">
        <v>-0.38970000000000482</v>
      </c>
      <c r="D80" s="3142">
        <f t="shared" si="17"/>
        <v>0.38970000000000482</v>
      </c>
      <c r="E80" s="3162"/>
      <c r="F80" s="3161">
        <v>-19.803814000000003</v>
      </c>
      <c r="G80" s="3145">
        <v>19.803814000000003</v>
      </c>
    </row>
    <row r="81" spans="1:8" x14ac:dyDescent="0.3">
      <c r="A81" s="3164" t="s">
        <v>5712</v>
      </c>
      <c r="B81" s="3157"/>
      <c r="C81" s="3165">
        <v>-1.4463169999999084</v>
      </c>
      <c r="D81" s="3142">
        <f t="shared" si="17"/>
        <v>1.4463169999999084</v>
      </c>
      <c r="E81" s="3162"/>
      <c r="F81" s="3161">
        <v>-4.501840687477852</v>
      </c>
      <c r="G81" s="3145">
        <v>4.501840687477852</v>
      </c>
    </row>
    <row r="82" spans="1:8" ht="20.25" customHeight="1" x14ac:dyDescent="0.3">
      <c r="A82" s="3159" t="s">
        <v>5706</v>
      </c>
      <c r="B82" s="3157">
        <v>12772.501805572078</v>
      </c>
      <c r="C82" s="3158">
        <v>-104.06947932082691</v>
      </c>
      <c r="D82" s="3142">
        <f t="shared" si="17"/>
        <v>12876.571284892905</v>
      </c>
      <c r="E82" s="3162">
        <v>37588.536034614051</v>
      </c>
      <c r="F82" s="3161">
        <v>-253.26606087499823</v>
      </c>
      <c r="G82" s="3145">
        <v>37841.802095489053</v>
      </c>
    </row>
    <row r="83" spans="1:8" x14ac:dyDescent="0.3">
      <c r="A83" s="3159" t="s">
        <v>5691</v>
      </c>
      <c r="B83" s="3157">
        <f>B84+B85</f>
        <v>0</v>
      </c>
      <c r="C83" s="3158">
        <f>C84+C85</f>
        <v>39.374341999999785</v>
      </c>
      <c r="D83" s="3142">
        <f t="shared" si="17"/>
        <v>-39.374341999999785</v>
      </c>
      <c r="E83" s="3162"/>
      <c r="F83" s="3161">
        <v>138.35646090869758</v>
      </c>
      <c r="G83" s="3145">
        <v>-138.35646090869758</v>
      </c>
    </row>
    <row r="84" spans="1:8" x14ac:dyDescent="0.3">
      <c r="A84" s="3164" t="s">
        <v>5711</v>
      </c>
      <c r="B84" s="3157"/>
      <c r="C84" s="3158">
        <v>0</v>
      </c>
      <c r="D84" s="3142">
        <f t="shared" si="17"/>
        <v>0</v>
      </c>
      <c r="E84" s="3162"/>
      <c r="F84" s="3161">
        <v>-3.9494890000000034</v>
      </c>
      <c r="G84" s="3145">
        <v>3.9494890000000034</v>
      </c>
    </row>
    <row r="85" spans="1:8" x14ac:dyDescent="0.3">
      <c r="A85" s="3164" t="s">
        <v>5712</v>
      </c>
      <c r="B85" s="3157"/>
      <c r="C85" s="3158">
        <v>39.374341999999785</v>
      </c>
      <c r="D85" s="3142">
        <f t="shared" si="17"/>
        <v>-39.374341999999785</v>
      </c>
      <c r="E85" s="3162"/>
      <c r="F85" s="3161">
        <v>142.30594990869758</v>
      </c>
      <c r="G85" s="3145">
        <v>-142.30594990869758</v>
      </c>
    </row>
    <row r="86" spans="1:8" x14ac:dyDescent="0.3">
      <c r="A86" s="3159" t="s">
        <v>5708</v>
      </c>
      <c r="B86" s="3157">
        <v>12706.079887322907</v>
      </c>
      <c r="C86" s="3158">
        <v>19386.719547141976</v>
      </c>
      <c r="D86" s="3142">
        <f t="shared" si="17"/>
        <v>-6680.6396598190695</v>
      </c>
      <c r="E86" s="3162">
        <v>7256.1336278200224</v>
      </c>
      <c r="F86" s="3161">
        <v>10883.817810412478</v>
      </c>
      <c r="G86" s="3145">
        <v>-3627.6841825924557</v>
      </c>
    </row>
    <row r="87" spans="1:8" s="3095" customFormat="1" x14ac:dyDescent="0.3">
      <c r="A87" s="3163" t="s">
        <v>5686</v>
      </c>
      <c r="B87" s="3157">
        <v>12467.921638872907</v>
      </c>
      <c r="C87" s="3158">
        <v>19409.518932721974</v>
      </c>
      <c r="D87" s="3147">
        <f t="shared" si="17"/>
        <v>-6941.5972938490668</v>
      </c>
      <c r="E87" s="3166">
        <v>7248.5205523163777</v>
      </c>
      <c r="F87" s="3167">
        <v>10897.723891672478</v>
      </c>
      <c r="G87" s="3150">
        <v>-3649.2033393561005</v>
      </c>
      <c r="H87" s="3094"/>
    </row>
    <row r="88" spans="1:8" x14ac:dyDescent="0.3">
      <c r="A88" s="3131" t="s">
        <v>5713</v>
      </c>
      <c r="B88" s="3152">
        <f>B89+B90+B91+B92</f>
        <v>-359.3776939628533</v>
      </c>
      <c r="C88" s="3153">
        <f>C89+C90+C91+C92</f>
        <v>-1909.7271944266258</v>
      </c>
      <c r="D88" s="3134">
        <f t="shared" si="17"/>
        <v>1550.3495004637725</v>
      </c>
      <c r="E88" s="3154">
        <v>1591.2865700786547</v>
      </c>
      <c r="F88" s="3155">
        <v>756.30083211690464</v>
      </c>
      <c r="G88" s="3137">
        <v>834.98573796175003</v>
      </c>
    </row>
    <row r="89" spans="1:8" ht="16.5" hidden="1" customHeight="1" x14ac:dyDescent="0.3">
      <c r="A89" s="3139" t="s">
        <v>3672</v>
      </c>
      <c r="B89" s="3157"/>
      <c r="C89" s="3158"/>
      <c r="D89" s="3142"/>
      <c r="E89" s="3162"/>
      <c r="F89" s="3161"/>
      <c r="G89" s="3145"/>
    </row>
    <row r="90" spans="1:8" x14ac:dyDescent="0.3">
      <c r="A90" s="3139" t="s">
        <v>5714</v>
      </c>
      <c r="B90" s="3157">
        <v>1506.017572310202</v>
      </c>
      <c r="C90" s="3158">
        <v>379.59022716505035</v>
      </c>
      <c r="D90" s="3142">
        <f t="shared" ref="D90" si="18">B90-C90</f>
        <v>1126.4273451451518</v>
      </c>
      <c r="E90" s="3162">
        <v>1129.9478337731728</v>
      </c>
      <c r="F90" s="3161">
        <v>658.36924792295508</v>
      </c>
      <c r="G90" s="3145">
        <v>471.57858585021768</v>
      </c>
    </row>
    <row r="91" spans="1:8" ht="16.5" hidden="1" customHeight="1" x14ac:dyDescent="0.3">
      <c r="A91" s="3139" t="s">
        <v>5707</v>
      </c>
      <c r="B91" s="3157"/>
      <c r="C91" s="3158"/>
      <c r="D91" s="3142"/>
      <c r="E91" s="3162"/>
      <c r="F91" s="3161"/>
      <c r="G91" s="3145"/>
    </row>
    <row r="92" spans="1:8" x14ac:dyDescent="0.3">
      <c r="A92" s="3139" t="s">
        <v>5715</v>
      </c>
      <c r="B92" s="3157">
        <v>-1865.3952662730553</v>
      </c>
      <c r="C92" s="3158">
        <v>-2289.3174215916761</v>
      </c>
      <c r="D92" s="3142">
        <f t="shared" ref="D92:D94" si="19">B92-C92</f>
        <v>423.92215531862075</v>
      </c>
      <c r="E92" s="3162">
        <v>461.33873630548192</v>
      </c>
      <c r="F92" s="3161">
        <v>97.93158419394959</v>
      </c>
      <c r="G92" s="3145">
        <v>363.40715211153235</v>
      </c>
    </row>
    <row r="93" spans="1:8" s="3095" customFormat="1" x14ac:dyDescent="0.3">
      <c r="A93" s="3146" t="s">
        <v>5686</v>
      </c>
      <c r="B93" s="3157">
        <v>-1865.3952662730553</v>
      </c>
      <c r="C93" s="3158">
        <v>-2289.3174215916761</v>
      </c>
      <c r="D93" s="3147">
        <f t="shared" si="19"/>
        <v>423.92215531862075</v>
      </c>
      <c r="E93" s="3166">
        <v>461.33873630548192</v>
      </c>
      <c r="F93" s="3167">
        <v>97.93158419394959</v>
      </c>
      <c r="G93" s="3150">
        <v>363.40715211153235</v>
      </c>
      <c r="H93" s="3094"/>
    </row>
    <row r="94" spans="1:8" x14ac:dyDescent="0.3">
      <c r="A94" s="3131" t="s">
        <v>5716</v>
      </c>
      <c r="B94" s="3152">
        <f>B95+B96+B107+B123+B127</f>
        <v>72377.157171675892</v>
      </c>
      <c r="C94" s="3153">
        <f>C95+C96+C107+C123+C127</f>
        <v>69549.675509590132</v>
      </c>
      <c r="D94" s="3134">
        <f t="shared" si="19"/>
        <v>2827.48166208576</v>
      </c>
      <c r="E94" s="3154">
        <v>3804.0382582977495</v>
      </c>
      <c r="F94" s="3155">
        <v>63877.615091400701</v>
      </c>
      <c r="G94" s="3137">
        <v>-60073.576833102954</v>
      </c>
    </row>
    <row r="95" spans="1:8" ht="20.25" hidden="1" customHeight="1" x14ac:dyDescent="0.3">
      <c r="A95" s="3139" t="s">
        <v>5717</v>
      </c>
      <c r="B95" s="3157"/>
      <c r="C95" s="3158"/>
      <c r="D95" s="3142"/>
      <c r="E95" s="3162"/>
      <c r="F95" s="3161"/>
      <c r="G95" s="3145"/>
    </row>
    <row r="96" spans="1:8" x14ac:dyDescent="0.3">
      <c r="A96" s="3139" t="s">
        <v>5718</v>
      </c>
      <c r="B96" s="3157">
        <f>B97+B100+B101+B102</f>
        <v>75755.107749994291</v>
      </c>
      <c r="C96" s="3158">
        <f>C97+C100+C101+C102</f>
        <v>18065.640608398011</v>
      </c>
      <c r="D96" s="3142">
        <f t="shared" ref="D96:D145" si="20">B96-C96</f>
        <v>57689.46714159628</v>
      </c>
      <c r="E96" s="3162">
        <v>6592.9362113484858</v>
      </c>
      <c r="F96" s="3161">
        <v>46229.283198247424</v>
      </c>
      <c r="G96" s="3145">
        <v>-39636.346986898934</v>
      </c>
    </row>
    <row r="97" spans="1:8" x14ac:dyDescent="0.3">
      <c r="A97" s="3159" t="s">
        <v>5710</v>
      </c>
      <c r="B97" s="3157"/>
      <c r="C97" s="3158">
        <v>2017.870818700233</v>
      </c>
      <c r="D97" s="3142">
        <f t="shared" si="20"/>
        <v>-2017.870818700233</v>
      </c>
      <c r="E97" s="3162"/>
      <c r="F97" s="3161"/>
      <c r="G97" s="3145"/>
    </row>
    <row r="98" spans="1:8" hidden="1" x14ac:dyDescent="0.3">
      <c r="A98" s="3164" t="s">
        <v>5711</v>
      </c>
      <c r="B98" s="3157"/>
      <c r="C98" s="3158"/>
      <c r="D98" s="3142">
        <f t="shared" si="20"/>
        <v>0</v>
      </c>
      <c r="E98" s="3162"/>
      <c r="F98" s="3161"/>
      <c r="G98" s="3145"/>
    </row>
    <row r="99" spans="1:8" ht="16.5" customHeight="1" x14ac:dyDescent="0.3">
      <c r="A99" s="3164" t="s">
        <v>5712</v>
      </c>
      <c r="B99" s="3157"/>
      <c r="C99" s="3158">
        <v>2017.870818700233</v>
      </c>
      <c r="D99" s="3142">
        <f t="shared" si="20"/>
        <v>-2017.870818700233</v>
      </c>
      <c r="E99" s="3162"/>
      <c r="F99" s="3161"/>
      <c r="G99" s="3145"/>
    </row>
    <row r="100" spans="1:8" x14ac:dyDescent="0.3">
      <c r="A100" s="3159" t="s">
        <v>5706</v>
      </c>
      <c r="B100" s="3157">
        <v>90763.305436241135</v>
      </c>
      <c r="C100" s="3158">
        <v>16047.769789697777</v>
      </c>
      <c r="D100" s="3142">
        <f t="shared" si="20"/>
        <v>74715.535646543358</v>
      </c>
      <c r="E100" s="3162">
        <v>5312.5619482440161</v>
      </c>
      <c r="F100" s="3161">
        <v>46229.283198247424</v>
      </c>
      <c r="G100" s="3145">
        <v>-40916.721250003407</v>
      </c>
    </row>
    <row r="101" spans="1:8" hidden="1" x14ac:dyDescent="0.3">
      <c r="A101" s="3159" t="s">
        <v>5691</v>
      </c>
      <c r="B101" s="3157"/>
      <c r="C101" s="3158"/>
      <c r="D101" s="3142">
        <f t="shared" si="20"/>
        <v>0</v>
      </c>
      <c r="E101" s="3162"/>
      <c r="F101" s="3161"/>
      <c r="G101" s="3145"/>
    </row>
    <row r="102" spans="1:8" x14ac:dyDescent="0.3">
      <c r="A102" s="3159" t="s">
        <v>5708</v>
      </c>
      <c r="B102" s="3157">
        <f>B103</f>
        <v>-15008.197686246851</v>
      </c>
      <c r="C102" s="3158">
        <f>C103</f>
        <v>0</v>
      </c>
      <c r="D102" s="3142">
        <f t="shared" si="20"/>
        <v>-15008.197686246851</v>
      </c>
      <c r="E102" s="3162">
        <v>1280.3742631044697</v>
      </c>
      <c r="F102" s="3161"/>
      <c r="G102" s="3145">
        <v>1280.3742631044697</v>
      </c>
    </row>
    <row r="103" spans="1:8" x14ac:dyDescent="0.3">
      <c r="A103" s="3164" t="s">
        <v>3673</v>
      </c>
      <c r="B103" s="3157">
        <f>B104+B106</f>
        <v>-15008.197686246851</v>
      </c>
      <c r="C103" s="3158">
        <f>C104+C106</f>
        <v>0</v>
      </c>
      <c r="D103" s="3142">
        <f t="shared" si="20"/>
        <v>-15008.197686246851</v>
      </c>
      <c r="E103" s="3162">
        <v>1280.3742631044697</v>
      </c>
      <c r="F103" s="3161"/>
      <c r="G103" s="3145">
        <v>1280.3742631044697</v>
      </c>
    </row>
    <row r="104" spans="1:8" x14ac:dyDescent="0.3">
      <c r="A104" s="3168" t="s">
        <v>5711</v>
      </c>
      <c r="B104" s="3157">
        <f>B105</f>
        <v>-15008.197686246851</v>
      </c>
      <c r="C104" s="3158">
        <f>C105</f>
        <v>0</v>
      </c>
      <c r="D104" s="3142">
        <f t="shared" si="20"/>
        <v>-15008.197686246851</v>
      </c>
      <c r="E104" s="3162">
        <v>1280.3742631044697</v>
      </c>
      <c r="F104" s="3161"/>
      <c r="G104" s="3145">
        <v>1280.3742631044697</v>
      </c>
    </row>
    <row r="105" spans="1:8" s="3095" customFormat="1" x14ac:dyDescent="0.3">
      <c r="A105" s="3169" t="s">
        <v>5686</v>
      </c>
      <c r="B105" s="3170">
        <v>-15008.197686246851</v>
      </c>
      <c r="C105" s="3171"/>
      <c r="D105" s="3147">
        <f t="shared" si="20"/>
        <v>-15008.197686246851</v>
      </c>
      <c r="E105" s="3166">
        <v>1280.3742631044697</v>
      </c>
      <c r="F105" s="3167"/>
      <c r="G105" s="3150">
        <v>1280.3742631044697</v>
      </c>
      <c r="H105" s="3094"/>
    </row>
    <row r="106" spans="1:8" ht="16.5" hidden="1" customHeight="1" x14ac:dyDescent="0.3">
      <c r="A106" s="3172" t="s">
        <v>5712</v>
      </c>
      <c r="B106" s="3157"/>
      <c r="C106" s="3158"/>
      <c r="D106" s="3142">
        <f t="shared" si="20"/>
        <v>0</v>
      </c>
      <c r="E106" s="3162"/>
      <c r="F106" s="3161"/>
      <c r="G106" s="3145"/>
    </row>
    <row r="107" spans="1:8" x14ac:dyDescent="0.3">
      <c r="A107" s="3139" t="s">
        <v>5719</v>
      </c>
      <c r="B107" s="3157">
        <f>B109+B112+B116+B108</f>
        <v>-8097.2395233481366</v>
      </c>
      <c r="C107" s="3158">
        <f>C109+C112+C116+C108</f>
        <v>14354.541916614697</v>
      </c>
      <c r="D107" s="3142">
        <f t="shared" si="20"/>
        <v>-22451.781439962833</v>
      </c>
      <c r="E107" s="3162">
        <v>-6647.5399524599034</v>
      </c>
      <c r="F107" s="3161">
        <v>14487.502450904709</v>
      </c>
      <c r="G107" s="3145">
        <v>-21135.042403364612</v>
      </c>
    </row>
    <row r="108" spans="1:8" x14ac:dyDescent="0.3">
      <c r="A108" s="3159" t="s">
        <v>5710</v>
      </c>
      <c r="B108" s="3157"/>
      <c r="C108" s="3158"/>
      <c r="D108" s="3142"/>
      <c r="E108" s="3162"/>
      <c r="F108" s="3161">
        <v>4739.0151313131937</v>
      </c>
      <c r="G108" s="3145">
        <v>-4739.0151313131937</v>
      </c>
    </row>
    <row r="109" spans="1:8" ht="16.5" customHeight="1" x14ac:dyDescent="0.3">
      <c r="A109" s="3159" t="s">
        <v>5706</v>
      </c>
      <c r="B109" s="3157">
        <f>B110+B111</f>
        <v>611.38655321126316</v>
      </c>
      <c r="C109" s="3158">
        <f>C110+C111</f>
        <v>8663.9287839458593</v>
      </c>
      <c r="D109" s="3142">
        <f t="shared" si="20"/>
        <v>-8052.5422307345962</v>
      </c>
      <c r="E109" s="3162">
        <v>-10237.870986839986</v>
      </c>
      <c r="F109" s="3161">
        <v>7116.3111526778985</v>
      </c>
      <c r="G109" s="3145">
        <v>-17354.182139517885</v>
      </c>
    </row>
    <row r="110" spans="1:8" hidden="1" x14ac:dyDescent="0.3">
      <c r="A110" s="3164" t="s">
        <v>5711</v>
      </c>
      <c r="B110" s="3157"/>
      <c r="C110" s="3158"/>
      <c r="D110" s="3142">
        <f t="shared" si="20"/>
        <v>0</v>
      </c>
      <c r="E110" s="3162"/>
      <c r="F110" s="3161"/>
      <c r="G110" s="3145"/>
    </row>
    <row r="111" spans="1:8" x14ac:dyDescent="0.3">
      <c r="A111" s="3164" t="s">
        <v>5712</v>
      </c>
      <c r="B111" s="3157">
        <v>611.38655321126316</v>
      </c>
      <c r="C111" s="3158">
        <v>8663.9287839458593</v>
      </c>
      <c r="D111" s="3142">
        <f t="shared" si="20"/>
        <v>-8052.5422307345962</v>
      </c>
      <c r="E111" s="3162">
        <v>-10237.870986839986</v>
      </c>
      <c r="F111" s="3161">
        <v>7116.3111526778985</v>
      </c>
      <c r="G111" s="3145">
        <v>-17354.182139517885</v>
      </c>
    </row>
    <row r="112" spans="1:8" ht="16.5" customHeight="1" x14ac:dyDescent="0.3">
      <c r="A112" s="3159" t="s">
        <v>5691</v>
      </c>
      <c r="B112" s="3157">
        <f>B113+B114+B115</f>
        <v>0</v>
      </c>
      <c r="C112" s="3158">
        <f>C113+C114+C115</f>
        <v>9022</v>
      </c>
      <c r="D112" s="3142">
        <f>B112-C112</f>
        <v>-9022</v>
      </c>
      <c r="E112" s="3162"/>
      <c r="F112" s="3161">
        <v>-1154</v>
      </c>
      <c r="G112" s="3145">
        <v>1154</v>
      </c>
    </row>
    <row r="113" spans="1:8" ht="16.5" hidden="1" customHeight="1" x14ac:dyDescent="0.3">
      <c r="A113" s="3164" t="s">
        <v>5720</v>
      </c>
      <c r="B113" s="3157"/>
      <c r="C113" s="3158"/>
      <c r="D113" s="3142">
        <f t="shared" si="20"/>
        <v>0</v>
      </c>
      <c r="E113" s="3162"/>
      <c r="F113" s="3161"/>
      <c r="G113" s="3145"/>
    </row>
    <row r="114" spans="1:8" hidden="1" x14ac:dyDescent="0.3">
      <c r="A114" s="3164" t="s">
        <v>5721</v>
      </c>
      <c r="B114" s="3157"/>
      <c r="C114" s="3158"/>
      <c r="D114" s="3142">
        <f t="shared" si="20"/>
        <v>0</v>
      </c>
      <c r="E114" s="3162"/>
      <c r="F114" s="3161"/>
      <c r="G114" s="3145"/>
    </row>
    <row r="115" spans="1:8" x14ac:dyDescent="0.3">
      <c r="A115" s="3164" t="s">
        <v>5722</v>
      </c>
      <c r="B115" s="3173"/>
      <c r="C115" s="3174">
        <v>9022</v>
      </c>
      <c r="D115" s="3175">
        <f t="shared" si="20"/>
        <v>-9022</v>
      </c>
      <c r="E115" s="3176"/>
      <c r="F115" s="3177">
        <v>-1154</v>
      </c>
      <c r="G115" s="3178">
        <v>1154</v>
      </c>
    </row>
    <row r="116" spans="1:8" ht="16.5" customHeight="1" x14ac:dyDescent="0.3">
      <c r="A116" s="3179" t="s">
        <v>5708</v>
      </c>
      <c r="B116" s="3173">
        <f t="shared" ref="B116:C116" si="21">B117+B118</f>
        <v>-8708.6260765593997</v>
      </c>
      <c r="C116" s="3174">
        <f t="shared" si="21"/>
        <v>-3331.3868673311636</v>
      </c>
      <c r="D116" s="3175">
        <f t="shared" si="20"/>
        <v>-5377.2392092282362</v>
      </c>
      <c r="E116" s="3176">
        <v>3590.3310343800822</v>
      </c>
      <c r="F116" s="3177">
        <v>3786.1761669136158</v>
      </c>
      <c r="G116" s="3178">
        <v>-195.84513253353362</v>
      </c>
    </row>
    <row r="117" spans="1:8" hidden="1" x14ac:dyDescent="0.3">
      <c r="A117" s="3180" t="s">
        <v>5711</v>
      </c>
      <c r="B117" s="3173"/>
      <c r="C117" s="3174"/>
      <c r="D117" s="3175">
        <f t="shared" si="20"/>
        <v>0</v>
      </c>
      <c r="E117" s="3176"/>
      <c r="F117" s="3177"/>
      <c r="G117" s="3178"/>
    </row>
    <row r="118" spans="1:8" x14ac:dyDescent="0.3">
      <c r="A118" s="3180" t="s">
        <v>5712</v>
      </c>
      <c r="B118" s="3173">
        <v>-8708.6260765593997</v>
      </c>
      <c r="C118" s="3174">
        <v>-3331.3868673311636</v>
      </c>
      <c r="D118" s="3175">
        <f t="shared" si="20"/>
        <v>-5377.2392092282362</v>
      </c>
      <c r="E118" s="3176">
        <v>3590.3310343800822</v>
      </c>
      <c r="F118" s="3177">
        <v>3786.1761669136158</v>
      </c>
      <c r="G118" s="3178">
        <v>-195.84513253353362</v>
      </c>
    </row>
    <row r="119" spans="1:8" ht="16.5" customHeight="1" x14ac:dyDescent="0.3">
      <c r="A119" s="3179" t="s">
        <v>3673</v>
      </c>
      <c r="B119" s="3173">
        <f>B120+B121</f>
        <v>-8708.6260765594106</v>
      </c>
      <c r="C119" s="3174">
        <f>C120+C121</f>
        <v>-3632.7604915655388</v>
      </c>
      <c r="D119" s="3175">
        <f t="shared" si="20"/>
        <v>-5075.8655849938714</v>
      </c>
      <c r="E119" s="3176">
        <v>3590.3310343800822</v>
      </c>
      <c r="F119" s="3177">
        <v>4124.6847926518476</v>
      </c>
      <c r="G119" s="3178">
        <v>-534.3537582717654</v>
      </c>
    </row>
    <row r="120" spans="1:8" hidden="1" x14ac:dyDescent="0.3">
      <c r="A120" s="3180" t="s">
        <v>5711</v>
      </c>
      <c r="B120" s="3173"/>
      <c r="C120" s="3174"/>
      <c r="D120" s="3175">
        <f t="shared" si="20"/>
        <v>0</v>
      </c>
      <c r="E120" s="3176"/>
      <c r="F120" s="3177"/>
      <c r="G120" s="3178"/>
    </row>
    <row r="121" spans="1:8" s="3095" customFormat="1" x14ac:dyDescent="0.3">
      <c r="A121" s="3180" t="s">
        <v>5712</v>
      </c>
      <c r="B121" s="3173">
        <v>-8708.6260765594106</v>
      </c>
      <c r="C121" s="3174">
        <f>C122</f>
        <v>-3632.7604915655388</v>
      </c>
      <c r="D121" s="3175">
        <f t="shared" si="20"/>
        <v>-5075.8655849938714</v>
      </c>
      <c r="E121" s="3176">
        <v>3590.3310343800822</v>
      </c>
      <c r="F121" s="3177">
        <v>4124.6847926518476</v>
      </c>
      <c r="G121" s="3178">
        <v>-534.3537582717654</v>
      </c>
      <c r="H121" s="3094"/>
    </row>
    <row r="122" spans="1:8" x14ac:dyDescent="0.3">
      <c r="A122" s="3181" t="s">
        <v>5686</v>
      </c>
      <c r="B122" s="3173">
        <v>-8708.6260765594106</v>
      </c>
      <c r="C122" s="3174">
        <v>-3632.7604915655388</v>
      </c>
      <c r="D122" s="3182">
        <f t="shared" si="20"/>
        <v>-5075.8655849938714</v>
      </c>
      <c r="E122" s="3176">
        <v>3590.3310343800822</v>
      </c>
      <c r="F122" s="3177">
        <v>4124.6847926518476</v>
      </c>
      <c r="G122" s="3183">
        <v>-534.3537582717654</v>
      </c>
    </row>
    <row r="123" spans="1:8" x14ac:dyDescent="0.3">
      <c r="A123" s="3139" t="s">
        <v>5723</v>
      </c>
      <c r="B123" s="3173">
        <f>B124</f>
        <v>-3</v>
      </c>
      <c r="C123" s="3174">
        <f>C124</f>
        <v>1623.10650589387</v>
      </c>
      <c r="D123" s="3175">
        <f t="shared" si="20"/>
        <v>-1626.10650589387</v>
      </c>
      <c r="E123" s="3176">
        <v>244.52368927613369</v>
      </c>
      <c r="F123" s="3177">
        <v>126.12725987673419</v>
      </c>
      <c r="G123" s="3178">
        <v>118.39642939939951</v>
      </c>
    </row>
    <row r="124" spans="1:8" x14ac:dyDescent="0.3">
      <c r="A124" s="3159" t="s">
        <v>5708</v>
      </c>
      <c r="B124" s="3173">
        <f>B125+B126</f>
        <v>-3</v>
      </c>
      <c r="C124" s="3174">
        <f>C125+C126</f>
        <v>1623.10650589387</v>
      </c>
      <c r="D124" s="3175">
        <f t="shared" si="20"/>
        <v>-1626.10650589387</v>
      </c>
      <c r="E124" s="3176">
        <v>244.52368927613369</v>
      </c>
      <c r="F124" s="3177">
        <v>126.12725987673419</v>
      </c>
      <c r="G124" s="3178">
        <v>118.39642939939951</v>
      </c>
    </row>
    <row r="125" spans="1:8" x14ac:dyDescent="0.3">
      <c r="A125" s="3164" t="s">
        <v>5711</v>
      </c>
      <c r="B125" s="3173">
        <v>-3</v>
      </c>
      <c r="C125" s="3174">
        <v>1623.10650589387</v>
      </c>
      <c r="D125" s="3175">
        <f t="shared" si="20"/>
        <v>-1626.10650589387</v>
      </c>
      <c r="E125" s="3176">
        <v>244.52368927613369</v>
      </c>
      <c r="F125" s="3177">
        <v>126.12725987673419</v>
      </c>
      <c r="G125" s="3178">
        <v>118.39642939939951</v>
      </c>
    </row>
    <row r="126" spans="1:8" ht="16.5" hidden="1" customHeight="1" x14ac:dyDescent="0.3">
      <c r="A126" s="3164" t="s">
        <v>5712</v>
      </c>
      <c r="B126" s="3173"/>
      <c r="C126" s="3174"/>
      <c r="D126" s="3175">
        <f t="shared" si="20"/>
        <v>0</v>
      </c>
      <c r="E126" s="3176"/>
      <c r="F126" s="3177"/>
      <c r="G126" s="3178"/>
    </row>
    <row r="127" spans="1:8" x14ac:dyDescent="0.3">
      <c r="A127" s="3139" t="s">
        <v>5724</v>
      </c>
      <c r="B127" s="3173">
        <f>B128+B131</f>
        <v>4722.2889450297434</v>
      </c>
      <c r="C127" s="3174">
        <f>C128+C131</f>
        <v>35506.386478683547</v>
      </c>
      <c r="D127" s="3175">
        <f t="shared" si="20"/>
        <v>-30784.097533653803</v>
      </c>
      <c r="E127" s="3176">
        <v>3614.1183101330334</v>
      </c>
      <c r="F127" s="3177">
        <v>3034.7021823718364</v>
      </c>
      <c r="G127" s="3178">
        <v>579.416127761197</v>
      </c>
    </row>
    <row r="128" spans="1:8" x14ac:dyDescent="0.3">
      <c r="A128" s="3159" t="s">
        <v>5706</v>
      </c>
      <c r="B128" s="3173">
        <f>B129+B130</f>
        <v>1162.9113973834687</v>
      </c>
      <c r="C128" s="3174">
        <f>C129+C130</f>
        <v>3709.9325146460601</v>
      </c>
      <c r="D128" s="3175">
        <f t="shared" si="20"/>
        <v>-2547.0211172625914</v>
      </c>
      <c r="E128" s="3176">
        <v>1855.6237063037515</v>
      </c>
      <c r="F128" s="3177">
        <v>444.48793949636723</v>
      </c>
      <c r="G128" s="3178">
        <v>1411.1357668073842</v>
      </c>
    </row>
    <row r="129" spans="1:8" x14ac:dyDescent="0.3">
      <c r="A129" s="3164" t="s">
        <v>5711</v>
      </c>
      <c r="B129" s="3173">
        <v>1162.9113973834687</v>
      </c>
      <c r="C129" s="3174">
        <v>3709.9325146460601</v>
      </c>
      <c r="D129" s="3175">
        <f t="shared" si="20"/>
        <v>-2547.0211172625914</v>
      </c>
      <c r="E129" s="3176">
        <v>1855.6237063037515</v>
      </c>
      <c r="F129" s="3177">
        <v>444.48793949636723</v>
      </c>
      <c r="G129" s="3178">
        <v>1411.1357668073842</v>
      </c>
      <c r="H129" s="3049"/>
    </row>
    <row r="130" spans="1:8" ht="16.5" hidden="1" customHeight="1" x14ac:dyDescent="0.3">
      <c r="A130" s="3164" t="s">
        <v>5712</v>
      </c>
      <c r="B130" s="3157"/>
      <c r="C130" s="3158"/>
      <c r="D130" s="3142">
        <f t="shared" si="20"/>
        <v>0</v>
      </c>
      <c r="E130" s="3162"/>
      <c r="F130" s="3161"/>
      <c r="G130" s="3145"/>
      <c r="H130" s="3049"/>
    </row>
    <row r="131" spans="1:8" ht="16.5" customHeight="1" x14ac:dyDescent="0.3">
      <c r="A131" s="3159" t="s">
        <v>5708</v>
      </c>
      <c r="B131" s="3157">
        <f>B132+B133</f>
        <v>3559.3775476462747</v>
      </c>
      <c r="C131" s="3158">
        <f>C132+C133</f>
        <v>31796.453964037486</v>
      </c>
      <c r="D131" s="3142">
        <f t="shared" si="20"/>
        <v>-28237.07641639121</v>
      </c>
      <c r="E131" s="3162">
        <v>1758.4946038292819</v>
      </c>
      <c r="F131" s="3161">
        <v>2590.2142428754692</v>
      </c>
      <c r="G131" s="3145">
        <v>-831.71963904618724</v>
      </c>
      <c r="H131" s="3049"/>
    </row>
    <row r="132" spans="1:8" ht="16.5" hidden="1" customHeight="1" x14ac:dyDescent="0.3">
      <c r="A132" s="3164" t="s">
        <v>5711</v>
      </c>
      <c r="B132" s="3157"/>
      <c r="C132" s="3158"/>
      <c r="D132" s="3142">
        <f t="shared" si="20"/>
        <v>0</v>
      </c>
      <c r="E132" s="3162"/>
      <c r="F132" s="3161"/>
      <c r="G132" s="3145"/>
      <c r="H132" s="3049"/>
    </row>
    <row r="133" spans="1:8" x14ac:dyDescent="0.3">
      <c r="A133" s="3164" t="s">
        <v>5712</v>
      </c>
      <c r="B133" s="3157">
        <f>B136</f>
        <v>3559.3775476462747</v>
      </c>
      <c r="C133" s="3158">
        <f>C136</f>
        <v>31796.453964037486</v>
      </c>
      <c r="D133" s="3142">
        <f t="shared" si="20"/>
        <v>-28237.07641639121</v>
      </c>
      <c r="E133" s="3162">
        <v>1758.4946038292819</v>
      </c>
      <c r="F133" s="3161">
        <v>2590.2142428754692</v>
      </c>
      <c r="G133" s="3145">
        <v>-831.71963904618724</v>
      </c>
      <c r="H133" s="3049"/>
    </row>
    <row r="134" spans="1:8" x14ac:dyDescent="0.3">
      <c r="A134" s="3164" t="s">
        <v>3673</v>
      </c>
      <c r="B134" s="3157">
        <f>B135+B136</f>
        <v>3559.3775476462747</v>
      </c>
      <c r="C134" s="3158">
        <f>C135+C136</f>
        <v>31796.453964037486</v>
      </c>
      <c r="D134" s="3142">
        <f>B134-C134</f>
        <v>-28237.07641639121</v>
      </c>
      <c r="E134" s="3162">
        <v>1758.4946038292819</v>
      </c>
      <c r="F134" s="3161">
        <v>2590.2142428754692</v>
      </c>
      <c r="G134" s="3145">
        <v>-831.71963904618724</v>
      </c>
      <c r="H134" s="3049"/>
    </row>
    <row r="135" spans="1:8" hidden="1" x14ac:dyDescent="0.3">
      <c r="A135" s="3168" t="s">
        <v>5711</v>
      </c>
      <c r="B135" s="3157"/>
      <c r="C135" s="3158"/>
      <c r="D135" s="3142">
        <f t="shared" si="20"/>
        <v>0</v>
      </c>
      <c r="E135" s="3162"/>
      <c r="F135" s="3161"/>
      <c r="G135" s="3145"/>
      <c r="H135" s="3049"/>
    </row>
    <row r="136" spans="1:8" x14ac:dyDescent="0.3">
      <c r="A136" s="3184" t="s">
        <v>5712</v>
      </c>
      <c r="B136" s="3157">
        <f>B137</f>
        <v>3559.3775476462747</v>
      </c>
      <c r="C136" s="3158">
        <f>C137</f>
        <v>31796.453964037486</v>
      </c>
      <c r="D136" s="3142">
        <f t="shared" si="20"/>
        <v>-28237.07641639121</v>
      </c>
      <c r="E136" s="3162">
        <v>1758.4946038292819</v>
      </c>
      <c r="F136" s="3161">
        <v>2590.2142428754692</v>
      </c>
      <c r="G136" s="3145">
        <v>-831.71963904618724</v>
      </c>
      <c r="H136" s="3049"/>
    </row>
    <row r="137" spans="1:8" x14ac:dyDescent="0.3">
      <c r="A137" s="3169" t="s">
        <v>5686</v>
      </c>
      <c r="B137" s="3157">
        <v>3559.3775476462747</v>
      </c>
      <c r="C137" s="3158">
        <v>31796.453964037486</v>
      </c>
      <c r="D137" s="3147">
        <f t="shared" si="20"/>
        <v>-28237.07641639121</v>
      </c>
      <c r="E137" s="3162">
        <v>1758.4946038292819</v>
      </c>
      <c r="F137" s="3161">
        <v>2590.2142428754692</v>
      </c>
      <c r="G137" s="3150">
        <v>-831.71963904618724</v>
      </c>
      <c r="H137" s="3049"/>
    </row>
    <row r="138" spans="1:8" hidden="1" x14ac:dyDescent="0.3">
      <c r="A138" s="3185" t="s">
        <v>5725</v>
      </c>
      <c r="B138" s="3173"/>
      <c r="C138" s="3174"/>
      <c r="D138" s="3182"/>
      <c r="E138" s="3176"/>
      <c r="F138" s="3177"/>
      <c r="G138" s="3183"/>
      <c r="H138" s="3049"/>
    </row>
    <row r="139" spans="1:8" x14ac:dyDescent="0.3">
      <c r="A139" s="3131" t="s">
        <v>5726</v>
      </c>
      <c r="B139" s="3152">
        <f t="shared" ref="B139" si="22">B140+B143+B144+B145</f>
        <v>7039.6938790660861</v>
      </c>
      <c r="C139" s="3153"/>
      <c r="D139" s="3134">
        <f t="shared" si="20"/>
        <v>7039.6938790660861</v>
      </c>
      <c r="E139" s="3154">
        <v>-12589.029257546517</v>
      </c>
      <c r="F139" s="3155"/>
      <c r="G139" s="3137">
        <v>-12589.029257546517</v>
      </c>
      <c r="H139" s="3049"/>
    </row>
    <row r="140" spans="1:8" x14ac:dyDescent="0.3">
      <c r="A140" s="3139" t="s">
        <v>5727</v>
      </c>
      <c r="B140" s="3157"/>
      <c r="C140" s="3158"/>
      <c r="D140" s="3142"/>
      <c r="E140" s="3162">
        <v>1.8958531013002395</v>
      </c>
      <c r="F140" s="3161"/>
      <c r="G140" s="3145">
        <v>1.8958531013002395</v>
      </c>
      <c r="H140" s="3049"/>
    </row>
    <row r="141" spans="1:8" hidden="1" x14ac:dyDescent="0.3">
      <c r="A141" s="3159" t="s">
        <v>5728</v>
      </c>
      <c r="B141" s="3157"/>
      <c r="C141" s="3158"/>
      <c r="D141" s="3142"/>
      <c r="E141" s="3162">
        <v>1.8958531013002395</v>
      </c>
      <c r="F141" s="3161"/>
      <c r="G141" s="3145">
        <v>1.8958531013002395</v>
      </c>
      <c r="H141" s="3049"/>
    </row>
    <row r="142" spans="1:8" hidden="1" x14ac:dyDescent="0.3">
      <c r="A142" s="3159" t="s">
        <v>5729</v>
      </c>
      <c r="B142" s="3157"/>
      <c r="C142" s="3158"/>
      <c r="D142" s="3142"/>
      <c r="E142" s="3162"/>
      <c r="F142" s="3161"/>
      <c r="G142" s="3145"/>
      <c r="H142" s="3049"/>
    </row>
    <row r="143" spans="1:8" x14ac:dyDescent="0.3">
      <c r="A143" s="3139" t="s">
        <v>5725</v>
      </c>
      <c r="B143" s="3157"/>
      <c r="C143" s="3158"/>
      <c r="D143" s="3142"/>
      <c r="E143" s="3162">
        <v>3.5599782623229026</v>
      </c>
      <c r="F143" s="3161"/>
      <c r="G143" s="3145">
        <v>3.5599782623229026</v>
      </c>
      <c r="H143" s="3049"/>
    </row>
    <row r="144" spans="1:8" x14ac:dyDescent="0.3">
      <c r="A144" s="3139" t="s">
        <v>5730</v>
      </c>
      <c r="B144" s="3157"/>
      <c r="C144" s="3158"/>
      <c r="D144" s="3142"/>
      <c r="E144" s="3186">
        <v>313.22803489620003</v>
      </c>
      <c r="F144" s="3187"/>
      <c r="G144" s="3145">
        <v>313.22803489620003</v>
      </c>
      <c r="H144" s="3049"/>
    </row>
    <row r="145" spans="1:115" s="3196" customFormat="1" ht="17.25" thickBot="1" x14ac:dyDescent="0.35">
      <c r="A145" s="3188" t="s">
        <v>5731</v>
      </c>
      <c r="B145" s="3189">
        <v>7039.6938790660861</v>
      </c>
      <c r="C145" s="3190"/>
      <c r="D145" s="3191">
        <f t="shared" si="20"/>
        <v>7039.6938790660861</v>
      </c>
      <c r="E145" s="3192">
        <v>-12907.713123806341</v>
      </c>
      <c r="F145" s="3193"/>
      <c r="G145" s="3194">
        <v>-12907.713123806341</v>
      </c>
      <c r="H145" s="3195"/>
    </row>
    <row r="146" spans="1:115" s="3196" customFormat="1" ht="18" thickTop="1" thickBot="1" x14ac:dyDescent="0.35">
      <c r="A146" s="3197" t="s">
        <v>5732</v>
      </c>
      <c r="B146" s="3198"/>
      <c r="C146" s="3199"/>
      <c r="D146" s="3200">
        <f>D65-(D5+D61)</f>
        <v>-1950.7225838516752</v>
      </c>
      <c r="E146" s="3201"/>
      <c r="F146" s="3202"/>
      <c r="G146" s="3203">
        <v>-2813.1740480216358</v>
      </c>
      <c r="H146" s="3195"/>
    </row>
    <row r="147" spans="1:115" ht="27" customHeight="1" thickTop="1" x14ac:dyDescent="0.3">
      <c r="A147" s="3204" t="s">
        <v>5733</v>
      </c>
      <c r="B147" s="3205"/>
      <c r="C147" s="3052"/>
      <c r="D147" s="3052"/>
      <c r="E147" s="3205"/>
      <c r="F147" s="3052"/>
      <c r="G147" s="3052"/>
    </row>
    <row r="148" spans="1:115" s="3207" customFormat="1" ht="67.5" customHeight="1" x14ac:dyDescent="0.25">
      <c r="A148" s="3647" t="s">
        <v>5734</v>
      </c>
      <c r="B148" s="3647"/>
      <c r="C148" s="3647"/>
      <c r="D148" s="3647"/>
      <c r="E148" s="3647"/>
      <c r="F148" s="3647"/>
      <c r="G148" s="3647"/>
      <c r="H148" s="3206"/>
      <c r="I148" s="3206"/>
      <c r="J148" s="3206"/>
      <c r="K148" s="3206"/>
      <c r="L148" s="3206"/>
      <c r="M148" s="3206"/>
      <c r="N148" s="3206"/>
      <c r="O148" s="3206"/>
      <c r="P148" s="3206"/>
      <c r="Q148" s="3206"/>
      <c r="R148" s="3206"/>
      <c r="S148" s="3206"/>
      <c r="T148" s="3206"/>
      <c r="U148" s="3206"/>
      <c r="V148" s="3206"/>
      <c r="W148" s="3206"/>
      <c r="X148" s="3206"/>
      <c r="Y148" s="3206"/>
      <c r="Z148" s="3206"/>
      <c r="AA148" s="3206"/>
      <c r="AB148" s="3206"/>
      <c r="AC148" s="3206"/>
      <c r="AD148" s="3206"/>
      <c r="AE148" s="3206"/>
      <c r="AF148" s="3206"/>
      <c r="AG148" s="3206"/>
      <c r="AH148" s="3206"/>
      <c r="AI148" s="3206"/>
      <c r="AJ148" s="3206"/>
      <c r="AK148" s="3206"/>
      <c r="AL148" s="3206"/>
      <c r="AM148" s="3206"/>
      <c r="AN148" s="3206"/>
      <c r="AO148" s="3206"/>
      <c r="AP148" s="3206"/>
      <c r="AQ148" s="3206"/>
      <c r="AR148" s="3206"/>
      <c r="AS148" s="3206"/>
      <c r="AT148" s="3206"/>
      <c r="AU148" s="3206"/>
      <c r="AV148" s="3206"/>
      <c r="AW148" s="3206"/>
      <c r="AX148" s="3206"/>
      <c r="AY148" s="3206"/>
      <c r="AZ148" s="3206"/>
      <c r="BA148" s="3206"/>
      <c r="BB148" s="3206"/>
      <c r="BC148" s="3206"/>
      <c r="BD148" s="3206"/>
      <c r="BE148" s="3206"/>
      <c r="BF148" s="3206"/>
      <c r="BG148" s="3206"/>
      <c r="BH148" s="3206"/>
      <c r="BI148" s="3206"/>
      <c r="BJ148" s="3206"/>
      <c r="BK148" s="3206"/>
      <c r="BL148" s="3206"/>
      <c r="BM148" s="3206"/>
      <c r="BN148" s="3206"/>
      <c r="BO148" s="3206"/>
      <c r="BP148" s="3206"/>
      <c r="BQ148" s="3206"/>
      <c r="BR148" s="3206"/>
      <c r="BS148" s="3206"/>
      <c r="BT148" s="3206"/>
      <c r="BU148" s="3206"/>
      <c r="BV148" s="3206"/>
      <c r="BW148" s="3206"/>
      <c r="BX148" s="3206"/>
      <c r="BY148" s="3206"/>
      <c r="BZ148" s="3206"/>
      <c r="CA148" s="3206"/>
      <c r="CB148" s="3206"/>
      <c r="CC148" s="3206"/>
      <c r="CD148" s="3206"/>
      <c r="CE148" s="3206"/>
      <c r="CF148" s="3206"/>
      <c r="CG148" s="3206"/>
      <c r="CH148" s="3206"/>
      <c r="CI148" s="3206"/>
      <c r="CJ148" s="3206"/>
      <c r="CK148" s="3206"/>
      <c r="CL148" s="3206"/>
      <c r="CM148" s="3206"/>
      <c r="CN148" s="3206"/>
      <c r="CO148" s="3206"/>
      <c r="CP148" s="3206"/>
      <c r="CQ148" s="3206"/>
      <c r="CR148" s="3206"/>
      <c r="CS148" s="3206"/>
      <c r="CT148" s="3206"/>
      <c r="CU148" s="3206"/>
      <c r="CV148" s="3206"/>
      <c r="CW148" s="3206"/>
      <c r="CX148" s="3206"/>
      <c r="CY148" s="3206"/>
      <c r="CZ148" s="3206"/>
      <c r="DA148" s="3206"/>
      <c r="DB148" s="3206"/>
      <c r="DC148" s="3206"/>
      <c r="DD148" s="3206"/>
      <c r="DE148" s="3206"/>
      <c r="DF148" s="3206"/>
      <c r="DG148" s="3206"/>
      <c r="DH148" s="3206"/>
      <c r="DI148" s="3206"/>
      <c r="DJ148" s="3206"/>
      <c r="DK148" s="3206"/>
    </row>
    <row r="149" spans="1:115" s="3056" customFormat="1" ht="20.25" customHeight="1" x14ac:dyDescent="0.25">
      <c r="A149" s="3208" t="s">
        <v>369</v>
      </c>
      <c r="B149" s="3209"/>
      <c r="C149" s="3210"/>
      <c r="D149" s="3210"/>
      <c r="E149" s="3209"/>
      <c r="F149" s="3210"/>
      <c r="G149" s="3210"/>
      <c r="H149" s="3055"/>
    </row>
    <row r="150" spans="1:115" x14ac:dyDescent="0.3">
      <c r="B150" s="3205"/>
      <c r="C150" s="3052"/>
      <c r="D150" s="3052"/>
      <c r="E150" s="3205"/>
      <c r="F150" s="3052"/>
      <c r="G150" s="3052"/>
    </row>
    <row r="151" spans="1:115" x14ac:dyDescent="0.3">
      <c r="B151" s="3205"/>
      <c r="C151" s="3052"/>
      <c r="D151" s="3052"/>
      <c r="E151" s="3205"/>
      <c r="F151" s="3052"/>
      <c r="G151" s="3052"/>
    </row>
    <row r="152" spans="1:115" x14ac:dyDescent="0.3">
      <c r="B152" s="3205"/>
      <c r="C152" s="3052"/>
      <c r="D152" s="3052"/>
      <c r="E152" s="3205"/>
      <c r="F152" s="3052"/>
      <c r="G152" s="3052"/>
    </row>
    <row r="153" spans="1:115" x14ac:dyDescent="0.3">
      <c r="B153" s="3211"/>
      <c r="D153" s="3052"/>
      <c r="E153" s="3212"/>
      <c r="F153" s="3052"/>
      <c r="G153" s="3052"/>
    </row>
    <row r="154" spans="1:115" x14ac:dyDescent="0.3">
      <c r="F154" s="3213"/>
    </row>
    <row r="159" spans="1:115" x14ac:dyDescent="0.3">
      <c r="D159" s="3648"/>
      <c r="E159" s="3648"/>
      <c r="F159" s="3648"/>
      <c r="G159" s="3648"/>
    </row>
    <row r="160" spans="1:115" x14ac:dyDescent="0.3">
      <c r="D160" s="3051"/>
      <c r="E160" s="3214"/>
      <c r="F160" s="3214"/>
      <c r="G160" s="3214"/>
    </row>
    <row r="161" spans="1:8" x14ac:dyDescent="0.3">
      <c r="D161" s="3051"/>
      <c r="E161" s="3214"/>
      <c r="F161" s="3214"/>
      <c r="G161" s="3214"/>
    </row>
    <row r="162" spans="1:8" x14ac:dyDescent="0.3">
      <c r="A162" s="3049"/>
      <c r="B162" s="3049"/>
      <c r="C162" s="3049"/>
      <c r="D162" s="3051"/>
      <c r="E162" s="3214"/>
      <c r="F162" s="3214"/>
      <c r="G162" s="3214"/>
      <c r="H162" s="3049"/>
    </row>
    <row r="163" spans="1:8" x14ac:dyDescent="0.3">
      <c r="A163" s="3049"/>
      <c r="B163" s="3049"/>
      <c r="C163" s="3049"/>
      <c r="D163" s="3051"/>
      <c r="E163" s="3214"/>
      <c r="F163" s="3214"/>
      <c r="G163" s="3214"/>
      <c r="H163" s="3049"/>
    </row>
    <row r="164" spans="1:8" x14ac:dyDescent="0.3">
      <c r="A164" s="3049"/>
      <c r="B164" s="3049"/>
      <c r="C164" s="3049"/>
      <c r="E164" s="3215"/>
      <c r="F164" s="3215"/>
      <c r="G164" s="3215"/>
      <c r="H164" s="3049"/>
    </row>
    <row r="166" spans="1:8" ht="15" x14ac:dyDescent="0.25">
      <c r="A166" s="3049"/>
      <c r="B166" s="3049"/>
      <c r="C166" s="3049"/>
      <c r="D166" s="3648"/>
      <c r="E166" s="3648"/>
      <c r="F166" s="3648"/>
      <c r="G166" s="3648"/>
      <c r="H166" s="3049"/>
    </row>
    <row r="167" spans="1:8" x14ac:dyDescent="0.3">
      <c r="A167" s="3049"/>
      <c r="B167" s="3049"/>
      <c r="C167" s="3049"/>
      <c r="D167" s="3216"/>
      <c r="E167" s="3214"/>
      <c r="F167" s="3214"/>
      <c r="G167" s="3217"/>
      <c r="H167" s="3049"/>
    </row>
    <row r="168" spans="1:8" x14ac:dyDescent="0.3">
      <c r="A168" s="3049"/>
      <c r="B168" s="3049"/>
      <c r="C168" s="3049"/>
      <c r="D168" s="3216"/>
      <c r="E168" s="3214"/>
      <c r="F168" s="3214"/>
      <c r="G168" s="3217"/>
      <c r="H168" s="3049"/>
    </row>
    <row r="169" spans="1:8" x14ac:dyDescent="0.3">
      <c r="A169" s="3049"/>
      <c r="B169" s="3049"/>
      <c r="C169" s="3049"/>
      <c r="D169" s="3216"/>
      <c r="E169" s="3214"/>
      <c r="F169" s="3214"/>
      <c r="G169" s="3217"/>
      <c r="H169" s="3049"/>
    </row>
    <row r="170" spans="1:8" x14ac:dyDescent="0.3">
      <c r="A170" s="3049"/>
      <c r="B170" s="3049"/>
      <c r="C170" s="3049"/>
      <c r="D170" s="3216"/>
      <c r="E170" s="3214"/>
      <c r="F170" s="3214"/>
      <c r="G170" s="3217"/>
      <c r="H170" s="3049"/>
    </row>
    <row r="171" spans="1:8" x14ac:dyDescent="0.3">
      <c r="A171" s="3049"/>
      <c r="B171" s="3049"/>
      <c r="C171" s="3049"/>
      <c r="E171" s="3218"/>
      <c r="F171" s="3218"/>
      <c r="G171" s="3218"/>
      <c r="H171" s="3049"/>
    </row>
    <row r="172" spans="1:8" x14ac:dyDescent="0.3">
      <c r="A172" s="3049"/>
      <c r="B172" s="3049"/>
      <c r="C172" s="3049"/>
      <c r="G172" s="3219"/>
      <c r="H172" s="3049"/>
    </row>
    <row r="173" spans="1:8" x14ac:dyDescent="0.3">
      <c r="A173" s="3049"/>
      <c r="B173" s="3049"/>
      <c r="C173" s="3049"/>
      <c r="E173" s="3220"/>
      <c r="F173" s="3221"/>
      <c r="G173" s="3217"/>
      <c r="H173" s="3049"/>
    </row>
    <row r="174" spans="1:8" x14ac:dyDescent="0.3">
      <c r="A174" s="3049"/>
      <c r="B174" s="3049"/>
      <c r="C174" s="3049"/>
      <c r="D174" s="3216"/>
      <c r="E174" s="3214"/>
      <c r="F174" s="3221"/>
      <c r="G174" s="3217"/>
      <c r="H174" s="3049"/>
    </row>
    <row r="175" spans="1:8" x14ac:dyDescent="0.3">
      <c r="A175" s="3049"/>
      <c r="B175" s="3049"/>
      <c r="C175" s="3049"/>
      <c r="E175" s="3220"/>
      <c r="F175" s="3221"/>
      <c r="G175" s="3218"/>
      <c r="H175" s="3049"/>
    </row>
  </sheetData>
  <mergeCells count="10">
    <mergeCell ref="A148:G148"/>
    <mergeCell ref="D159:G159"/>
    <mergeCell ref="D166:G166"/>
    <mergeCell ref="A1:G1"/>
    <mergeCell ref="B3:D3"/>
    <mergeCell ref="E3:G3"/>
    <mergeCell ref="B59:D59"/>
    <mergeCell ref="E59:G59"/>
    <mergeCell ref="B63:D63"/>
    <mergeCell ref="E63:G63"/>
  </mergeCells>
  <pageMargins left="0.75" right="0.75" top="0.57999999999999996" bottom="2E-3" header="0.31496062992126" footer="0.314"/>
  <pageSetup paperSize="9" scale="52" fitToHeight="0" orientation="portrait" r:id="rId1"/>
  <rowBreaks count="1" manualBreakCount="1">
    <brk id="62" max="6"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BB3E5-B2D1-45A4-A117-66B1E524795A}">
  <sheetPr>
    <pageSetUpPr fitToPage="1"/>
  </sheetPr>
  <dimension ref="A1:H157"/>
  <sheetViews>
    <sheetView showGridLines="0" zoomScale="85" zoomScaleNormal="85" zoomScaleSheetLayoutView="70" workbookViewId="0">
      <pane xSplit="1" ySplit="4" topLeftCell="B5" activePane="bottomRight" state="frozen"/>
      <selection activeCell="C112" sqref="C112"/>
      <selection pane="topRight" activeCell="C112" sqref="C112"/>
      <selection pane="bottomLeft" activeCell="C112" sqref="C112"/>
      <selection pane="bottomRight" activeCell="C112" sqref="C112"/>
    </sheetView>
  </sheetViews>
  <sheetFormatPr defaultColWidth="11.42578125" defaultRowHeight="16.5" x14ac:dyDescent="0.3"/>
  <cols>
    <col min="1" max="1" width="73.5703125" style="3258" customWidth="1"/>
    <col min="2" max="4" width="21" style="3223" customWidth="1"/>
    <col min="5" max="5" width="10.28515625" style="3223" customWidth="1"/>
    <col min="6" max="6" width="23.85546875" style="3223" customWidth="1"/>
    <col min="7" max="16384" width="11.42578125" style="3223"/>
  </cols>
  <sheetData>
    <row r="1" spans="1:8" ht="18.75" customHeight="1" x14ac:dyDescent="0.25">
      <c r="A1" s="3660" t="s">
        <v>5735</v>
      </c>
      <c r="B1" s="3660"/>
      <c r="C1" s="3660"/>
      <c r="D1" s="3660"/>
      <c r="E1" s="3222"/>
      <c r="F1" s="3222"/>
    </row>
    <row r="2" spans="1:8" hidden="1" x14ac:dyDescent="0.3">
      <c r="A2" s="3224"/>
      <c r="B2" s="3225"/>
      <c r="C2" s="3225"/>
      <c r="E2" s="3226"/>
    </row>
    <row r="3" spans="1:8" s="3229" customFormat="1" thickBot="1" x14ac:dyDescent="0.35">
      <c r="A3" s="3227"/>
      <c r="B3" s="3227"/>
      <c r="C3" s="3227"/>
      <c r="D3" s="3228" t="s">
        <v>8</v>
      </c>
    </row>
    <row r="4" spans="1:8" s="3229" customFormat="1" ht="18" thickBot="1" x14ac:dyDescent="0.35">
      <c r="A4" s="3230"/>
      <c r="B4" s="3230">
        <v>2018</v>
      </c>
      <c r="C4" s="3230">
        <v>2019</v>
      </c>
      <c r="D4" s="3230" t="s">
        <v>5499</v>
      </c>
      <c r="F4" s="3661"/>
    </row>
    <row r="5" spans="1:8" s="3229" customFormat="1" thickBot="1" x14ac:dyDescent="0.35">
      <c r="A5" s="3231" t="s">
        <v>5736</v>
      </c>
      <c r="B5" s="3232">
        <f>B6-B80</f>
        <v>1097546.875</v>
      </c>
      <c r="C5" s="3232">
        <f>C6-C80</f>
        <v>992219</v>
      </c>
      <c r="D5" s="3232">
        <f>D6-D80</f>
        <v>703129.79380339757</v>
      </c>
      <c r="F5" s="3661"/>
    </row>
    <row r="6" spans="1:8" s="3229" customFormat="1" thickTop="1" x14ac:dyDescent="0.3">
      <c r="A6" s="3233" t="s">
        <v>300</v>
      </c>
      <c r="B6" s="3234">
        <f>B7+B22+B40+B44+B72</f>
        <v>16333167.875</v>
      </c>
      <c r="C6" s="3234">
        <f>C7+C22+C40+C44+C72</f>
        <v>17316177</v>
      </c>
      <c r="D6" s="3234">
        <f>D7+D22+D40+D44+D72</f>
        <v>19464708.277669378</v>
      </c>
    </row>
    <row r="7" spans="1:8" s="3229" customFormat="1" ht="15.75" x14ac:dyDescent="0.3">
      <c r="A7" s="3235" t="s">
        <v>5702</v>
      </c>
      <c r="B7" s="3236">
        <f>B8+B15</f>
        <v>8983083.875</v>
      </c>
      <c r="C7" s="3236">
        <f>C8+C15</f>
        <v>9947461</v>
      </c>
      <c r="D7" s="3236">
        <f>D8+D15</f>
        <v>11398119.483718488</v>
      </c>
    </row>
    <row r="8" spans="1:8" s="3229" customFormat="1" ht="15.75" x14ac:dyDescent="0.3">
      <c r="A8" s="3237" t="s">
        <v>5703</v>
      </c>
      <c r="B8" s="3236">
        <f>B9+B11+B13</f>
        <v>6992699</v>
      </c>
      <c r="C8" s="3236">
        <f>C9+C11+C13</f>
        <v>7799580</v>
      </c>
      <c r="D8" s="3236">
        <f>D9+D11+D13</f>
        <v>8962760.4403184894</v>
      </c>
    </row>
    <row r="9" spans="1:8" s="3229" customFormat="1" ht="15.75" x14ac:dyDescent="0.3">
      <c r="A9" s="3238" t="s">
        <v>5737</v>
      </c>
      <c r="B9" s="3239">
        <v>6960847</v>
      </c>
      <c r="C9" s="3239">
        <v>7758624</v>
      </c>
      <c r="D9" s="3239">
        <v>8813144.6893184893</v>
      </c>
    </row>
    <row r="10" spans="1:8" s="3229" customFormat="1" ht="15.75" x14ac:dyDescent="0.3">
      <c r="A10" s="3240" t="s">
        <v>5686</v>
      </c>
      <c r="B10" s="3241">
        <v>6943936.4259978803</v>
      </c>
      <c r="C10" s="3241">
        <v>7741653.3252415098</v>
      </c>
      <c r="D10" s="3241">
        <v>8795271.6143999994</v>
      </c>
      <c r="E10" s="3242"/>
      <c r="H10" s="3243"/>
    </row>
    <row r="11" spans="1:8" s="3229" customFormat="1" ht="15.75" x14ac:dyDescent="0.3">
      <c r="A11" s="3238" t="s">
        <v>5738</v>
      </c>
      <c r="B11" s="3239">
        <v>3562</v>
      </c>
      <c r="C11" s="3239">
        <v>1647</v>
      </c>
      <c r="D11" s="3239">
        <v>948.68639999999994</v>
      </c>
    </row>
    <row r="12" spans="1:8" s="3229" customFormat="1" ht="15.75" x14ac:dyDescent="0.3">
      <c r="A12" s="3240" t="s">
        <v>5686</v>
      </c>
      <c r="B12" s="3241">
        <v>3562</v>
      </c>
      <c r="C12" s="3241">
        <v>1647</v>
      </c>
      <c r="D12" s="3241">
        <v>948.68639999999994</v>
      </c>
    </row>
    <row r="13" spans="1:8" s="3229" customFormat="1" ht="15.75" x14ac:dyDescent="0.3">
      <c r="A13" s="3238" t="s">
        <v>5739</v>
      </c>
      <c r="B13" s="3239">
        <v>28290</v>
      </c>
      <c r="C13" s="3239">
        <v>39309</v>
      </c>
      <c r="D13" s="3239">
        <v>148667.06459999998</v>
      </c>
    </row>
    <row r="14" spans="1:8" s="3229" customFormat="1" ht="15.75" x14ac:dyDescent="0.3">
      <c r="A14" s="3240" t="s">
        <v>5686</v>
      </c>
      <c r="B14" s="3241">
        <v>28290</v>
      </c>
      <c r="C14" s="3241">
        <v>39309</v>
      </c>
      <c r="D14" s="3241">
        <v>148667.06459999998</v>
      </c>
    </row>
    <row r="15" spans="1:8" s="3229" customFormat="1" ht="15.75" x14ac:dyDescent="0.3">
      <c r="A15" s="3237" t="s">
        <v>5704</v>
      </c>
      <c r="B15" s="3236">
        <f>B16+B18+B20</f>
        <v>1990384.875</v>
      </c>
      <c r="C15" s="3236">
        <f>C16+C18+C20</f>
        <v>2147881</v>
      </c>
      <c r="D15" s="3236">
        <f>D16+D18+D20</f>
        <v>2435359.0433999998</v>
      </c>
    </row>
    <row r="16" spans="1:8" s="3229" customFormat="1" ht="15.75" x14ac:dyDescent="0.3">
      <c r="A16" s="3238" t="s">
        <v>5737</v>
      </c>
      <c r="B16" s="3239">
        <v>1279844.575</v>
      </c>
      <c r="C16" s="3239">
        <v>1518751.8419999999</v>
      </c>
      <c r="D16" s="3239">
        <v>1655715.4261999999</v>
      </c>
      <c r="H16" s="3243"/>
    </row>
    <row r="17" spans="1:8" s="3229" customFormat="1" ht="15.75" x14ac:dyDescent="0.3">
      <c r="A17" s="3240" t="s">
        <v>5686</v>
      </c>
      <c r="B17" s="3241">
        <v>1275609.875</v>
      </c>
      <c r="C17" s="3241">
        <v>1513157.6126999999</v>
      </c>
      <c r="D17" s="3241">
        <v>1649607.5351999998</v>
      </c>
    </row>
    <row r="18" spans="1:8" s="3229" customFormat="1" ht="15.75" x14ac:dyDescent="0.3">
      <c r="A18" s="3238" t="s">
        <v>5738</v>
      </c>
      <c r="B18" s="3239">
        <v>112953.97500000001</v>
      </c>
      <c r="C18" s="3239">
        <v>109284.393</v>
      </c>
      <c r="D18" s="3239">
        <v>5285.2915999999996</v>
      </c>
    </row>
    <row r="19" spans="1:8" s="3229" customFormat="1" ht="15.75" x14ac:dyDescent="0.3">
      <c r="A19" s="3240" t="s">
        <v>5686</v>
      </c>
      <c r="B19" s="3241">
        <v>112096</v>
      </c>
      <c r="C19" s="3241">
        <v>108556</v>
      </c>
      <c r="D19" s="3241">
        <v>4190.0315999999993</v>
      </c>
    </row>
    <row r="20" spans="1:8" s="3229" customFormat="1" ht="15.75" x14ac:dyDescent="0.3">
      <c r="A20" s="3238" t="s">
        <v>5739</v>
      </c>
      <c r="B20" s="3239">
        <v>597586.32499999995</v>
      </c>
      <c r="C20" s="3239">
        <v>519844.76500000001</v>
      </c>
      <c r="D20" s="3239">
        <v>774358.32559999987</v>
      </c>
    </row>
    <row r="21" spans="1:8" s="3229" customFormat="1" ht="15.75" x14ac:dyDescent="0.3">
      <c r="A21" s="3240" t="s">
        <v>5686</v>
      </c>
      <c r="B21" s="3241">
        <v>596237</v>
      </c>
      <c r="C21" s="3241">
        <v>517635</v>
      </c>
      <c r="D21" s="3241">
        <v>772033.08659999992</v>
      </c>
    </row>
    <row r="22" spans="1:8" s="3229" customFormat="1" ht="15.75" x14ac:dyDescent="0.3">
      <c r="A22" s="3235" t="s">
        <v>5705</v>
      </c>
      <c r="B22" s="3236">
        <f>B23+B29</f>
        <v>4905073</v>
      </c>
      <c r="C22" s="3236">
        <f>C23+C29</f>
        <v>4756630</v>
      </c>
      <c r="D22" s="3236">
        <f>D23+D29</f>
        <v>5384277.9719400005</v>
      </c>
      <c r="E22" s="3244"/>
      <c r="F22" s="3244"/>
      <c r="G22" s="3244"/>
      <c r="H22" s="3244"/>
    </row>
    <row r="23" spans="1:8" s="3229" customFormat="1" ht="15.75" x14ac:dyDescent="0.3">
      <c r="A23" s="3237" t="s">
        <v>5703</v>
      </c>
      <c r="B23" s="3236">
        <f>B24+B25+B26+B27</f>
        <v>4191501</v>
      </c>
      <c r="C23" s="3236">
        <f>C24+C25+C26+C27</f>
        <v>4253072</v>
      </c>
      <c r="D23" s="3236">
        <f>D24+D25+D26+D27</f>
        <v>4793558.6206800006</v>
      </c>
    </row>
    <row r="24" spans="1:8" s="3229" customFormat="1" ht="15.75" x14ac:dyDescent="0.3">
      <c r="A24" s="3238" t="s">
        <v>5710</v>
      </c>
      <c r="B24" s="3239">
        <v>920</v>
      </c>
      <c r="C24" s="3239">
        <v>1120</v>
      </c>
      <c r="D24" s="3239">
        <v>1332.11382</v>
      </c>
    </row>
    <row r="25" spans="1:8" s="3229" customFormat="1" ht="15.75" x14ac:dyDescent="0.3">
      <c r="A25" s="3238" t="s">
        <v>5740</v>
      </c>
      <c r="B25" s="3239">
        <v>7212</v>
      </c>
      <c r="C25" s="3239">
        <v>2650</v>
      </c>
      <c r="D25" s="3239">
        <v>4308.6173999999992</v>
      </c>
    </row>
    <row r="26" spans="1:8" s="3229" customFormat="1" ht="15.75" x14ac:dyDescent="0.3">
      <c r="A26" s="3238" t="s">
        <v>5691</v>
      </c>
      <c r="B26" s="3239">
        <v>840</v>
      </c>
      <c r="C26" s="3239">
        <v>893</v>
      </c>
      <c r="D26" s="3239">
        <v>5142.6708599999993</v>
      </c>
    </row>
    <row r="27" spans="1:8" s="3229" customFormat="1" ht="15.75" x14ac:dyDescent="0.3">
      <c r="A27" s="3238" t="s">
        <v>5708</v>
      </c>
      <c r="B27" s="3239">
        <v>4182529</v>
      </c>
      <c r="C27" s="3239">
        <v>4248409</v>
      </c>
      <c r="D27" s="3239">
        <v>4782775.2186000003</v>
      </c>
    </row>
    <row r="28" spans="1:8" s="3229" customFormat="1" ht="15.75" x14ac:dyDescent="0.3">
      <c r="A28" s="3240" t="s">
        <v>5686</v>
      </c>
      <c r="B28" s="3241">
        <v>4157647.7517430009</v>
      </c>
      <c r="C28" s="3241">
        <v>4219442.5284999991</v>
      </c>
      <c r="D28" s="3241">
        <v>4737502.71</v>
      </c>
    </row>
    <row r="29" spans="1:8" s="3229" customFormat="1" ht="15.75" x14ac:dyDescent="0.3">
      <c r="A29" s="3237" t="s">
        <v>5709</v>
      </c>
      <c r="B29" s="3236">
        <f>B30+B33+B35</f>
        <v>713572</v>
      </c>
      <c r="C29" s="3236">
        <f>C30+C33+C35</f>
        <v>503558</v>
      </c>
      <c r="D29" s="3236">
        <f>D30+D33+D35</f>
        <v>590719.35125999991</v>
      </c>
    </row>
    <row r="30" spans="1:8" s="3229" customFormat="1" ht="15.75" x14ac:dyDescent="0.3">
      <c r="A30" s="3238" t="s">
        <v>5740</v>
      </c>
      <c r="B30" s="3239">
        <f>B31+B32</f>
        <v>165862</v>
      </c>
      <c r="C30" s="3239">
        <f>C31+C32</f>
        <v>200473</v>
      </c>
      <c r="D30" s="3239">
        <f>D31+D32</f>
        <v>257163.4585777903</v>
      </c>
    </row>
    <row r="31" spans="1:8" s="3229" customFormat="1" ht="15.75" x14ac:dyDescent="0.3">
      <c r="A31" s="3245" t="s">
        <v>5711</v>
      </c>
      <c r="B31" s="3239">
        <v>94295</v>
      </c>
      <c r="C31" s="3239">
        <v>121889</v>
      </c>
      <c r="D31" s="3239">
        <v>141022.23336000001</v>
      </c>
    </row>
    <row r="32" spans="1:8" s="3229" customFormat="1" ht="15.75" customHeight="1" x14ac:dyDescent="0.3">
      <c r="A32" s="3245" t="s">
        <v>5712</v>
      </c>
      <c r="B32" s="3239">
        <v>71567</v>
      </c>
      <c r="C32" s="3239">
        <v>78584</v>
      </c>
      <c r="D32" s="3239">
        <v>116141.22521779028</v>
      </c>
    </row>
    <row r="33" spans="1:4" s="3229" customFormat="1" ht="15.75" x14ac:dyDescent="0.3">
      <c r="A33" s="3238" t="s">
        <v>5691</v>
      </c>
      <c r="B33" s="3239">
        <f>B34</f>
        <v>15441</v>
      </c>
      <c r="C33" s="3239">
        <f>C34</f>
        <v>20978</v>
      </c>
      <c r="D33" s="3239">
        <f>D34</f>
        <v>28377.581939999996</v>
      </c>
    </row>
    <row r="34" spans="1:4" s="3229" customFormat="1" ht="15.75" x14ac:dyDescent="0.3">
      <c r="A34" s="3245" t="s">
        <v>5712</v>
      </c>
      <c r="B34" s="3239">
        <v>15441</v>
      </c>
      <c r="C34" s="3239">
        <v>20978</v>
      </c>
      <c r="D34" s="3239">
        <v>28377.581939999996</v>
      </c>
    </row>
    <row r="35" spans="1:4" s="3229" customFormat="1" ht="15.75" x14ac:dyDescent="0.3">
      <c r="A35" s="3238" t="s">
        <v>5708</v>
      </c>
      <c r="B35" s="3239">
        <f>B36+B38</f>
        <v>532269</v>
      </c>
      <c r="C35" s="3239">
        <f>C36+C38</f>
        <v>282107</v>
      </c>
      <c r="D35" s="3239">
        <f>D36+D38</f>
        <v>305178.31074220961</v>
      </c>
    </row>
    <row r="36" spans="1:4" s="3229" customFormat="1" ht="15.75" x14ac:dyDescent="0.3">
      <c r="A36" s="3245" t="s">
        <v>5711</v>
      </c>
      <c r="B36" s="3239">
        <v>29538</v>
      </c>
      <c r="C36" s="3239">
        <v>21346</v>
      </c>
      <c r="D36" s="3239">
        <v>36722.069399999993</v>
      </c>
    </row>
    <row r="37" spans="1:4" s="3229" customFormat="1" ht="15.75" x14ac:dyDescent="0.3">
      <c r="A37" s="3240" t="s">
        <v>5686</v>
      </c>
      <c r="B37" s="3241">
        <v>29474.517280000004</v>
      </c>
      <c r="C37" s="3241">
        <v>21264.658099999997</v>
      </c>
      <c r="D37" s="3241">
        <v>36682.540799999995</v>
      </c>
    </row>
    <row r="38" spans="1:4" s="3229" customFormat="1" ht="15.75" x14ac:dyDescent="0.3">
      <c r="A38" s="3245" t="s">
        <v>5712</v>
      </c>
      <c r="B38" s="3239">
        <v>502731</v>
      </c>
      <c r="C38" s="3239">
        <v>260761</v>
      </c>
      <c r="D38" s="3239">
        <v>268456.24134220963</v>
      </c>
    </row>
    <row r="39" spans="1:4" s="3229" customFormat="1" ht="15.75" x14ac:dyDescent="0.3">
      <c r="A39" s="3240" t="s">
        <v>5686</v>
      </c>
      <c r="B39" s="3241">
        <v>496902.13968000002</v>
      </c>
      <c r="C39" s="3241">
        <v>253528.8927</v>
      </c>
      <c r="D39" s="3241">
        <v>260186.85822220962</v>
      </c>
    </row>
    <row r="40" spans="1:4" s="3229" customFormat="1" ht="16.5" customHeight="1" x14ac:dyDescent="0.3">
      <c r="A40" s="3235" t="s">
        <v>5741</v>
      </c>
      <c r="B40" s="3246">
        <f>B41+B42</f>
        <v>85743</v>
      </c>
      <c r="C40" s="3246">
        <f>C41+C42</f>
        <v>117292</v>
      </c>
      <c r="D40" s="3246">
        <f>D41+D42</f>
        <v>119187.39581467972</v>
      </c>
    </row>
    <row r="41" spans="1:4" s="3229" customFormat="1" ht="16.5" customHeight="1" x14ac:dyDescent="0.3">
      <c r="A41" s="3238" t="s">
        <v>5706</v>
      </c>
      <c r="B41" s="3239">
        <v>1685</v>
      </c>
      <c r="C41" s="3239">
        <v>1855</v>
      </c>
      <c r="D41" s="3239">
        <v>1826.9824146797375</v>
      </c>
    </row>
    <row r="42" spans="1:4" s="3229" customFormat="1" ht="15.75" x14ac:dyDescent="0.3">
      <c r="A42" s="3238" t="s">
        <v>5708</v>
      </c>
      <c r="B42" s="3239">
        <f>B43</f>
        <v>84058</v>
      </c>
      <c r="C42" s="3239">
        <f>C43</f>
        <v>115437</v>
      </c>
      <c r="D42" s="3239">
        <f>D43</f>
        <v>117360.41339999999</v>
      </c>
    </row>
    <row r="43" spans="1:4" s="3229" customFormat="1" ht="15.75" x14ac:dyDescent="0.3">
      <c r="A43" s="3240" t="s">
        <v>5686</v>
      </c>
      <c r="B43" s="3241">
        <v>84058</v>
      </c>
      <c r="C43" s="3241">
        <v>115437</v>
      </c>
      <c r="D43" s="3241">
        <v>117360.41339999999</v>
      </c>
    </row>
    <row r="44" spans="1:4" s="3229" customFormat="1" ht="15.75" x14ac:dyDescent="0.3">
      <c r="A44" s="3235" t="s">
        <v>5716</v>
      </c>
      <c r="B44" s="3236">
        <f>B45+B50+B62+B65</f>
        <v>2141683</v>
      </c>
      <c r="C44" s="3236">
        <f>C45+C50+C62+C65</f>
        <v>2225300</v>
      </c>
      <c r="D44" s="3236">
        <f>D45+D50+D62+D65</f>
        <v>2274883.3327514646</v>
      </c>
    </row>
    <row r="45" spans="1:4" s="3229" customFormat="1" ht="15.75" x14ac:dyDescent="0.3">
      <c r="A45" s="3237" t="s">
        <v>5718</v>
      </c>
      <c r="B45" s="3236">
        <f>B46+B47</f>
        <v>584954</v>
      </c>
      <c r="C45" s="3236">
        <f>C46+C47</f>
        <v>646127</v>
      </c>
      <c r="D45" s="3236">
        <f>D46+D47</f>
        <v>634306.30305226799</v>
      </c>
    </row>
    <row r="46" spans="1:4" s="3229" customFormat="1" ht="15.75" x14ac:dyDescent="0.3">
      <c r="A46" s="3238" t="s">
        <v>5740</v>
      </c>
      <c r="B46" s="3239">
        <v>215262</v>
      </c>
      <c r="C46" s="3239">
        <v>282413</v>
      </c>
      <c r="D46" s="3239">
        <v>308380.05405226792</v>
      </c>
    </row>
    <row r="47" spans="1:4" s="3229" customFormat="1" ht="15.75" x14ac:dyDescent="0.3">
      <c r="A47" s="3238" t="s">
        <v>5708</v>
      </c>
      <c r="B47" s="3239">
        <f>B48</f>
        <v>369692</v>
      </c>
      <c r="C47" s="3239">
        <f>C48</f>
        <v>363714</v>
      </c>
      <c r="D47" s="3239">
        <f>D48</f>
        <v>325926.24900000001</v>
      </c>
    </row>
    <row r="48" spans="1:4" s="3229" customFormat="1" ht="15.75" x14ac:dyDescent="0.3">
      <c r="A48" s="3245" t="s">
        <v>5711</v>
      </c>
      <c r="B48" s="3239">
        <v>369692</v>
      </c>
      <c r="C48" s="3239">
        <v>363714</v>
      </c>
      <c r="D48" s="3239">
        <v>325926.24900000001</v>
      </c>
    </row>
    <row r="49" spans="1:4" s="3229" customFormat="1" ht="15.75" x14ac:dyDescent="0.3">
      <c r="A49" s="3240" t="s">
        <v>5686</v>
      </c>
      <c r="B49" s="3241">
        <v>369684.21244044497</v>
      </c>
      <c r="C49" s="3241">
        <v>363695.1937</v>
      </c>
      <c r="D49" s="3241">
        <v>325715.66399999999</v>
      </c>
    </row>
    <row r="50" spans="1:4" s="3229" customFormat="1" ht="15.75" x14ac:dyDescent="0.3">
      <c r="A50" s="3237" t="s">
        <v>5719</v>
      </c>
      <c r="B50" s="3236">
        <f>B51+B53</f>
        <v>1165358</v>
      </c>
      <c r="C50" s="3236">
        <f>C51+C53</f>
        <v>1148597</v>
      </c>
      <c r="D50" s="3236">
        <f>D51+D53</f>
        <v>1185024.825557543</v>
      </c>
    </row>
    <row r="51" spans="1:4" s="3229" customFormat="1" ht="15.75" x14ac:dyDescent="0.3">
      <c r="A51" s="3238" t="s">
        <v>5706</v>
      </c>
      <c r="B51" s="3239">
        <f>B52</f>
        <v>261988</v>
      </c>
      <c r="C51" s="3239">
        <f>C52</f>
        <v>259596</v>
      </c>
      <c r="D51" s="3239">
        <f>D52</f>
        <v>271544.77995754307</v>
      </c>
    </row>
    <row r="52" spans="1:4" s="3229" customFormat="1" ht="15.75" x14ac:dyDescent="0.3">
      <c r="A52" s="3245" t="s">
        <v>5712</v>
      </c>
      <c r="B52" s="3239">
        <v>261988</v>
      </c>
      <c r="C52" s="3239">
        <v>259596</v>
      </c>
      <c r="D52" s="3239">
        <v>271544.77995754307</v>
      </c>
    </row>
    <row r="53" spans="1:4" s="3229" customFormat="1" ht="15.75" x14ac:dyDescent="0.3">
      <c r="A53" s="3238" t="s">
        <v>5708</v>
      </c>
      <c r="B53" s="3239">
        <f>B54+B55</f>
        <v>903370</v>
      </c>
      <c r="C53" s="3239">
        <f>C54+C55</f>
        <v>889001</v>
      </c>
      <c r="D53" s="3239">
        <f>D54+D55</f>
        <v>913480.04559999984</v>
      </c>
    </row>
    <row r="54" spans="1:4" s="3229" customFormat="1" ht="15.75" x14ac:dyDescent="0.3">
      <c r="A54" s="3245" t="s">
        <v>5711</v>
      </c>
      <c r="B54" s="3239">
        <f>B60</f>
        <v>161</v>
      </c>
      <c r="C54" s="3239">
        <f>C60</f>
        <v>171</v>
      </c>
      <c r="D54" s="3239">
        <f>D60</f>
        <v>106.07</v>
      </c>
    </row>
    <row r="55" spans="1:4" s="3229" customFormat="1" ht="15.75" x14ac:dyDescent="0.3">
      <c r="A55" s="3245" t="s">
        <v>5712</v>
      </c>
      <c r="B55" s="3239">
        <f>B57+B61</f>
        <v>903209</v>
      </c>
      <c r="C55" s="3239">
        <f>C57+C61</f>
        <v>888830</v>
      </c>
      <c r="D55" s="3239">
        <f>D57+D61</f>
        <v>913373.97559999989</v>
      </c>
    </row>
    <row r="56" spans="1:4" s="3229" customFormat="1" ht="15.75" x14ac:dyDescent="0.3">
      <c r="A56" s="3247" t="s">
        <v>3673</v>
      </c>
      <c r="B56" s="3239">
        <f t="shared" ref="B56:D57" si="0">B57</f>
        <v>902227</v>
      </c>
      <c r="C56" s="3239">
        <f t="shared" si="0"/>
        <v>887846</v>
      </c>
      <c r="D56" s="3239">
        <f t="shared" si="0"/>
        <v>913347.83159999992</v>
      </c>
    </row>
    <row r="57" spans="1:4" s="3229" customFormat="1" ht="15.75" x14ac:dyDescent="0.3">
      <c r="A57" s="3245" t="s">
        <v>5712</v>
      </c>
      <c r="B57" s="3239">
        <f t="shared" si="0"/>
        <v>902227</v>
      </c>
      <c r="C57" s="3239">
        <f t="shared" si="0"/>
        <v>887846</v>
      </c>
      <c r="D57" s="3239">
        <f t="shared" si="0"/>
        <v>913347.83159999992</v>
      </c>
    </row>
    <row r="58" spans="1:4" s="3229" customFormat="1" ht="15.75" x14ac:dyDescent="0.3">
      <c r="A58" s="3240" t="s">
        <v>5686</v>
      </c>
      <c r="B58" s="3241">
        <v>902227</v>
      </c>
      <c r="C58" s="3241">
        <v>887846</v>
      </c>
      <c r="D58" s="3241">
        <v>913347.83159999992</v>
      </c>
    </row>
    <row r="59" spans="1:4" s="3229" customFormat="1" ht="15.75" x14ac:dyDescent="0.3">
      <c r="A59" s="3247" t="s">
        <v>5742</v>
      </c>
      <c r="B59" s="3239">
        <f>B60+B61</f>
        <v>1143</v>
      </c>
      <c r="C59" s="3239">
        <f>C60+C61</f>
        <v>1155</v>
      </c>
      <c r="D59" s="3239">
        <f>D60+D61</f>
        <v>132.214</v>
      </c>
    </row>
    <row r="60" spans="1:4" s="3229" customFormat="1" ht="15.75" x14ac:dyDescent="0.3">
      <c r="A60" s="3245" t="s">
        <v>5711</v>
      </c>
      <c r="B60" s="3239">
        <v>161</v>
      </c>
      <c r="C60" s="3239">
        <v>171</v>
      </c>
      <c r="D60" s="3239">
        <v>106.07</v>
      </c>
    </row>
    <row r="61" spans="1:4" s="3229" customFormat="1" ht="15.75" x14ac:dyDescent="0.3">
      <c r="A61" s="3245" t="s">
        <v>5712</v>
      </c>
      <c r="B61" s="3239">
        <v>982</v>
      </c>
      <c r="C61" s="3239">
        <v>984</v>
      </c>
      <c r="D61" s="3239">
        <v>26.143999999999998</v>
      </c>
    </row>
    <row r="62" spans="1:4" s="3229" customFormat="1" ht="15.75" x14ac:dyDescent="0.3">
      <c r="A62" s="3237" t="s">
        <v>5743</v>
      </c>
      <c r="B62" s="3236">
        <f t="shared" ref="B62:D63" si="1">B63</f>
        <v>6138</v>
      </c>
      <c r="C62" s="3236">
        <f t="shared" si="1"/>
        <v>6663</v>
      </c>
      <c r="D62" s="3236">
        <f t="shared" si="1"/>
        <v>6326.8487398084199</v>
      </c>
    </row>
    <row r="63" spans="1:4" s="3229" customFormat="1" ht="15.75" x14ac:dyDescent="0.3">
      <c r="A63" s="3238" t="s">
        <v>5708</v>
      </c>
      <c r="B63" s="3239">
        <f t="shared" si="1"/>
        <v>6138</v>
      </c>
      <c r="C63" s="3239">
        <f t="shared" si="1"/>
        <v>6663</v>
      </c>
      <c r="D63" s="3239">
        <f t="shared" si="1"/>
        <v>6326.8487398084199</v>
      </c>
    </row>
    <row r="64" spans="1:4" s="3229" customFormat="1" ht="15.75" x14ac:dyDescent="0.3">
      <c r="A64" s="3245" t="s">
        <v>5711</v>
      </c>
      <c r="B64" s="3239">
        <v>6138</v>
      </c>
      <c r="C64" s="3239">
        <v>6663</v>
      </c>
      <c r="D64" s="3239">
        <v>6326.8487398084199</v>
      </c>
    </row>
    <row r="65" spans="1:4" s="3229" customFormat="1" ht="15.75" x14ac:dyDescent="0.3">
      <c r="A65" s="3237" t="s">
        <v>5744</v>
      </c>
      <c r="B65" s="3236">
        <f>B66+B68</f>
        <v>385233</v>
      </c>
      <c r="C65" s="3236">
        <f>C66+C68</f>
        <v>423913</v>
      </c>
      <c r="D65" s="3236">
        <f>D66+D68</f>
        <v>449225.35540184536</v>
      </c>
    </row>
    <row r="66" spans="1:4" s="3229" customFormat="1" ht="15.75" x14ac:dyDescent="0.3">
      <c r="A66" s="3238" t="s">
        <v>5740</v>
      </c>
      <c r="B66" s="3239">
        <f>B67</f>
        <v>2045</v>
      </c>
      <c r="C66" s="3239">
        <f>C67</f>
        <v>1731</v>
      </c>
      <c r="D66" s="3239">
        <f>D67</f>
        <v>1880.1892018453741</v>
      </c>
    </row>
    <row r="67" spans="1:4" s="3229" customFormat="1" ht="15.75" x14ac:dyDescent="0.3">
      <c r="A67" s="3245" t="s">
        <v>5711</v>
      </c>
      <c r="B67" s="3239">
        <v>2045</v>
      </c>
      <c r="C67" s="3239">
        <v>1731</v>
      </c>
      <c r="D67" s="3239">
        <v>1880.1892018453741</v>
      </c>
    </row>
    <row r="68" spans="1:4" s="3229" customFormat="1" ht="15.75" x14ac:dyDescent="0.3">
      <c r="A68" s="3238" t="s">
        <v>5708</v>
      </c>
      <c r="B68" s="3239">
        <f t="shared" ref="B68:D69" si="2">B69</f>
        <v>383188</v>
      </c>
      <c r="C68" s="3239">
        <f t="shared" si="2"/>
        <v>422182</v>
      </c>
      <c r="D68" s="3239">
        <f t="shared" si="2"/>
        <v>447345.16619999998</v>
      </c>
    </row>
    <row r="69" spans="1:4" s="3229" customFormat="1" ht="15.75" x14ac:dyDescent="0.3">
      <c r="A69" s="3247" t="s">
        <v>3673</v>
      </c>
      <c r="B69" s="3239">
        <f t="shared" si="2"/>
        <v>383188</v>
      </c>
      <c r="C69" s="3239">
        <f t="shared" si="2"/>
        <v>422182</v>
      </c>
      <c r="D69" s="3239">
        <f t="shared" si="2"/>
        <v>447345.16619999998</v>
      </c>
    </row>
    <row r="70" spans="1:4" s="3229" customFormat="1" ht="15.75" x14ac:dyDescent="0.3">
      <c r="A70" s="3245" t="s">
        <v>5712</v>
      </c>
      <c r="B70" s="3239">
        <v>383188</v>
      </c>
      <c r="C70" s="3239">
        <v>422182</v>
      </c>
      <c r="D70" s="3239">
        <v>447345.16619999998</v>
      </c>
    </row>
    <row r="71" spans="1:4" s="3229" customFormat="1" ht="15.75" x14ac:dyDescent="0.3">
      <c r="A71" s="3240" t="s">
        <v>5686</v>
      </c>
      <c r="B71" s="3241">
        <v>383188</v>
      </c>
      <c r="C71" s="3241">
        <v>422182</v>
      </c>
      <c r="D71" s="3241">
        <v>447345.16619999998</v>
      </c>
    </row>
    <row r="72" spans="1:4" s="3229" customFormat="1" ht="15.75" x14ac:dyDescent="0.3">
      <c r="A72" s="3235" t="s">
        <v>5726</v>
      </c>
      <c r="B72" s="3236">
        <f>B73+B74+B75+B76</f>
        <v>217585</v>
      </c>
      <c r="C72" s="3236">
        <f>C73+C74+C75+C76</f>
        <v>269494</v>
      </c>
      <c r="D72" s="3236">
        <f>D73+D74+D75+D76</f>
        <v>288240.09344474599</v>
      </c>
    </row>
    <row r="73" spans="1:4" s="3229" customFormat="1" ht="15.75" x14ac:dyDescent="0.3">
      <c r="A73" s="3248" t="s">
        <v>5727</v>
      </c>
      <c r="B73" s="3239">
        <v>17549</v>
      </c>
      <c r="C73" s="3239">
        <v>22322</v>
      </c>
      <c r="D73" s="3239">
        <v>29917.813838999999</v>
      </c>
    </row>
    <row r="74" spans="1:4" s="3229" customFormat="1" ht="15.75" x14ac:dyDescent="0.3">
      <c r="A74" s="3248" t="s">
        <v>5725</v>
      </c>
      <c r="B74" s="3239">
        <v>4288</v>
      </c>
      <c r="C74" s="3239">
        <v>4560</v>
      </c>
      <c r="D74" s="3239">
        <v>5135.0418402000005</v>
      </c>
    </row>
    <row r="75" spans="1:4" s="3229" customFormat="1" ht="15.75" x14ac:dyDescent="0.3">
      <c r="A75" s="3248" t="s">
        <v>5745</v>
      </c>
      <c r="B75" s="3239">
        <v>1026</v>
      </c>
      <c r="C75" s="3239">
        <v>1259</v>
      </c>
      <c r="D75" s="3239">
        <v>1977.1810433999999</v>
      </c>
    </row>
    <row r="76" spans="1:4" s="3229" customFormat="1" ht="15.75" x14ac:dyDescent="0.3">
      <c r="A76" s="3248" t="s">
        <v>5746</v>
      </c>
      <c r="B76" s="3239">
        <f>B77+B78+B79</f>
        <v>194722</v>
      </c>
      <c r="C76" s="3239">
        <f>C77+C78+C79</f>
        <v>241353</v>
      </c>
      <c r="D76" s="3239">
        <f>D77+D78+D79</f>
        <v>251210.05672214599</v>
      </c>
    </row>
    <row r="77" spans="1:4" s="3229" customFormat="1" ht="15.75" x14ac:dyDescent="0.3">
      <c r="A77" s="3238" t="s">
        <v>5747</v>
      </c>
      <c r="B77" s="3239">
        <v>21240</v>
      </c>
      <c r="C77" s="3239">
        <v>48037</v>
      </c>
      <c r="D77" s="3239">
        <v>48474.712751999978</v>
      </c>
    </row>
    <row r="78" spans="1:4" s="3229" customFormat="1" ht="15.75" x14ac:dyDescent="0.3">
      <c r="A78" s="3238" t="s">
        <v>5748</v>
      </c>
      <c r="B78" s="3239">
        <v>161495</v>
      </c>
      <c r="C78" s="3239">
        <v>176813</v>
      </c>
      <c r="D78" s="3239">
        <v>202735.34397014603</v>
      </c>
    </row>
    <row r="79" spans="1:4" s="3229" customFormat="1" ht="15.75" x14ac:dyDescent="0.3">
      <c r="A79" s="3238" t="s">
        <v>5749</v>
      </c>
      <c r="B79" s="3239">
        <v>11987</v>
      </c>
      <c r="C79" s="3239">
        <v>16503</v>
      </c>
      <c r="D79" s="3239">
        <v>0</v>
      </c>
    </row>
    <row r="80" spans="1:4" s="3229" customFormat="1" ht="15.75" x14ac:dyDescent="0.3">
      <c r="A80" s="3249" t="s">
        <v>342</v>
      </c>
      <c r="B80" s="3236">
        <f>B81+B96+B114+B118</f>
        <v>15235621</v>
      </c>
      <c r="C80" s="3236">
        <f>C81+C96+C114+C118</f>
        <v>16323958</v>
      </c>
      <c r="D80" s="3236">
        <f>D81+D96+D114+D118</f>
        <v>18761578.48386598</v>
      </c>
    </row>
    <row r="81" spans="1:8" s="3229" customFormat="1" ht="15.75" x14ac:dyDescent="0.3">
      <c r="A81" s="3235" t="s">
        <v>5702</v>
      </c>
      <c r="B81" s="3236">
        <f>B82+B89</f>
        <v>10971450</v>
      </c>
      <c r="C81" s="3236">
        <f>C82+C89</f>
        <v>11816540</v>
      </c>
      <c r="D81" s="3236">
        <f>D82+D89</f>
        <v>13277314.554404767</v>
      </c>
    </row>
    <row r="82" spans="1:8" s="3229" customFormat="1" ht="15.75" x14ac:dyDescent="0.3">
      <c r="A82" s="3237" t="s">
        <v>5703</v>
      </c>
      <c r="B82" s="3236">
        <f>B83+B85+B87</f>
        <v>6347782</v>
      </c>
      <c r="C82" s="3236">
        <f>C83+C85+C87</f>
        <v>7477662</v>
      </c>
      <c r="D82" s="3236">
        <f>D83+D85+D87</f>
        <v>8365344.8399676224</v>
      </c>
    </row>
    <row r="83" spans="1:8" s="3229" customFormat="1" ht="15.75" x14ac:dyDescent="0.3">
      <c r="A83" s="3238" t="s">
        <v>5750</v>
      </c>
      <c r="B83" s="3239">
        <v>6181778</v>
      </c>
      <c r="C83" s="3239">
        <v>7337777</v>
      </c>
      <c r="D83" s="3239">
        <v>8325618.5969676226</v>
      </c>
      <c r="H83" s="3243"/>
    </row>
    <row r="84" spans="1:8" s="3229" customFormat="1" ht="15.75" x14ac:dyDescent="0.3">
      <c r="A84" s="3240" t="s">
        <v>5686</v>
      </c>
      <c r="B84" s="3241">
        <v>6008629.3288601618</v>
      </c>
      <c r="C84" s="3241">
        <v>7140496.8487430466</v>
      </c>
      <c r="D84" s="3241">
        <v>8119569.7259999998</v>
      </c>
    </row>
    <row r="85" spans="1:8" s="3229" customFormat="1" ht="15.75" x14ac:dyDescent="0.3">
      <c r="A85" s="3238" t="s">
        <v>5738</v>
      </c>
      <c r="B85" s="3239">
        <v>1747</v>
      </c>
      <c r="C85" s="3239">
        <v>1793</v>
      </c>
      <c r="D85" s="3239">
        <v>3122.7593999999999</v>
      </c>
    </row>
    <row r="86" spans="1:8" s="3229" customFormat="1" ht="15.75" x14ac:dyDescent="0.3">
      <c r="A86" s="3240" t="s">
        <v>5686</v>
      </c>
      <c r="B86" s="3241">
        <v>1747</v>
      </c>
      <c r="C86" s="3241">
        <v>1793</v>
      </c>
      <c r="D86" s="3241">
        <v>3122.7593999999999</v>
      </c>
    </row>
    <row r="87" spans="1:8" s="3229" customFormat="1" ht="15.75" x14ac:dyDescent="0.3">
      <c r="A87" s="3238" t="s">
        <v>5739</v>
      </c>
      <c r="B87" s="3239">
        <v>164257</v>
      </c>
      <c r="C87" s="3239">
        <v>138092</v>
      </c>
      <c r="D87" s="3239">
        <v>36603.4836</v>
      </c>
    </row>
    <row r="88" spans="1:8" s="3229" customFormat="1" ht="15.75" x14ac:dyDescent="0.3">
      <c r="A88" s="3240" t="s">
        <v>5686</v>
      </c>
      <c r="B88" s="3241">
        <v>164257</v>
      </c>
      <c r="C88" s="3241">
        <v>138092</v>
      </c>
      <c r="D88" s="3241">
        <v>36603.4836</v>
      </c>
      <c r="H88" s="3243"/>
    </row>
    <row r="89" spans="1:8" s="3229" customFormat="1" ht="15.75" x14ac:dyDescent="0.3">
      <c r="A89" s="3237" t="s">
        <v>5704</v>
      </c>
      <c r="B89" s="3236">
        <f>B90+B92+B94</f>
        <v>4623668</v>
      </c>
      <c r="C89" s="3236">
        <f>C90+C92+C94</f>
        <v>4338878</v>
      </c>
      <c r="D89" s="3236">
        <f>D90+D92+D94</f>
        <v>4911969.7144371448</v>
      </c>
    </row>
    <row r="90" spans="1:8" s="3229" customFormat="1" ht="15.75" x14ac:dyDescent="0.3">
      <c r="A90" s="3238" t="s">
        <v>5737</v>
      </c>
      <c r="B90" s="3239">
        <v>3855755.41</v>
      </c>
      <c r="C90" s="3239">
        <v>3624464.7209500005</v>
      </c>
      <c r="D90" s="3239">
        <v>4058952.4810371445</v>
      </c>
    </row>
    <row r="91" spans="1:8" s="3229" customFormat="1" ht="15.75" x14ac:dyDescent="0.3">
      <c r="A91" s="3240" t="s">
        <v>5686</v>
      </c>
      <c r="B91" s="3241">
        <v>3844568.449</v>
      </c>
      <c r="C91" s="3241">
        <v>3612612.7493700003</v>
      </c>
      <c r="D91" s="3241">
        <v>4044645.4092000001</v>
      </c>
    </row>
    <row r="92" spans="1:8" s="3229" customFormat="1" ht="15.75" x14ac:dyDescent="0.3">
      <c r="A92" s="3238" t="s">
        <v>5738</v>
      </c>
      <c r="B92" s="3239">
        <v>27543.915000000001</v>
      </c>
      <c r="C92" s="3239">
        <v>28259.13</v>
      </c>
      <c r="D92" s="3239">
        <v>124611.3824</v>
      </c>
    </row>
    <row r="93" spans="1:8" s="3229" customFormat="1" ht="15.75" x14ac:dyDescent="0.3">
      <c r="A93" s="3240" t="s">
        <v>5686</v>
      </c>
      <c r="B93" s="3241">
        <v>24317</v>
      </c>
      <c r="C93" s="3241">
        <v>26755</v>
      </c>
      <c r="D93" s="3241">
        <v>123289.7034</v>
      </c>
    </row>
    <row r="94" spans="1:8" s="3229" customFormat="1" ht="15.75" x14ac:dyDescent="0.3">
      <c r="A94" s="3238" t="s">
        <v>5739</v>
      </c>
      <c r="B94" s="3239">
        <v>740368.67500000005</v>
      </c>
      <c r="C94" s="3239">
        <v>686154.14905000001</v>
      </c>
      <c r="D94" s="3239">
        <v>728405.85099999991</v>
      </c>
    </row>
    <row r="95" spans="1:8" s="3229" customFormat="1" ht="15.75" x14ac:dyDescent="0.3">
      <c r="A95" s="3240" t="s">
        <v>5686</v>
      </c>
      <c r="B95" s="3241">
        <v>739911</v>
      </c>
      <c r="C95" s="3241">
        <v>685227</v>
      </c>
      <c r="D95" s="3241">
        <v>727523.88299999991</v>
      </c>
    </row>
    <row r="96" spans="1:8" s="3229" customFormat="1" ht="15.75" x14ac:dyDescent="0.3">
      <c r="A96" s="3235" t="s">
        <v>5705</v>
      </c>
      <c r="B96" s="3236">
        <f>B97+B101</f>
        <v>1109542</v>
      </c>
      <c r="C96" s="3236">
        <f>C97+C101</f>
        <v>1153758</v>
      </c>
      <c r="D96" s="3236">
        <f>D97+D101</f>
        <v>2016864.9454964208</v>
      </c>
    </row>
    <row r="97" spans="1:4" s="3229" customFormat="1" ht="15.75" customHeight="1" x14ac:dyDescent="0.3">
      <c r="A97" s="3237" t="s">
        <v>5703</v>
      </c>
      <c r="B97" s="3236">
        <f>B98+B99</f>
        <v>705352</v>
      </c>
      <c r="C97" s="3236">
        <f>C98+C99</f>
        <v>733270</v>
      </c>
      <c r="D97" s="3236">
        <f>D98+D99</f>
        <v>1480294.6065973497</v>
      </c>
    </row>
    <row r="98" spans="1:4" s="3229" customFormat="1" ht="15.75" customHeight="1" x14ac:dyDescent="0.3">
      <c r="A98" s="3238" t="s">
        <v>5740</v>
      </c>
      <c r="B98" s="3239">
        <v>175</v>
      </c>
      <c r="C98" s="3239">
        <v>244</v>
      </c>
      <c r="D98" s="3239">
        <v>7104.6302621000004</v>
      </c>
    </row>
    <row r="99" spans="1:4" s="3229" customFormat="1" ht="15.75" customHeight="1" x14ac:dyDescent="0.3">
      <c r="A99" s="3238" t="s">
        <v>5708</v>
      </c>
      <c r="B99" s="3239">
        <v>705177</v>
      </c>
      <c r="C99" s="3239">
        <v>733026</v>
      </c>
      <c r="D99" s="3239">
        <v>1473189.9763352498</v>
      </c>
    </row>
    <row r="100" spans="1:4" s="3229" customFormat="1" ht="15.75" customHeight="1" x14ac:dyDescent="0.3">
      <c r="A100" s="3240" t="s">
        <v>5686</v>
      </c>
      <c r="B100" s="3241">
        <v>658829</v>
      </c>
      <c r="C100" s="3241">
        <v>708688</v>
      </c>
      <c r="D100" s="3241">
        <v>1461846.6851999999</v>
      </c>
    </row>
    <row r="101" spans="1:4" s="3229" customFormat="1" ht="15.75" customHeight="1" x14ac:dyDescent="0.3">
      <c r="A101" s="3237" t="s">
        <v>5709</v>
      </c>
      <c r="B101" s="3236">
        <f>B102+B105+B108+B111</f>
        <v>404190</v>
      </c>
      <c r="C101" s="3236">
        <f>C102+C105+C108+C111</f>
        <v>420488</v>
      </c>
      <c r="D101" s="3236">
        <f>D102+D105+D108+D111</f>
        <v>536570.33889907098</v>
      </c>
    </row>
    <row r="102" spans="1:4" s="3229" customFormat="1" ht="15.75" customHeight="1" x14ac:dyDescent="0.3">
      <c r="A102" s="3238" t="s">
        <v>5710</v>
      </c>
      <c r="B102" s="3239">
        <f>B103+B104</f>
        <v>55</v>
      </c>
      <c r="C102" s="3239">
        <f>C103+C104</f>
        <v>78</v>
      </c>
      <c r="D102" s="3239">
        <f>D103+D104</f>
        <v>42.95</v>
      </c>
    </row>
    <row r="103" spans="1:4" s="3229" customFormat="1" ht="15.75" customHeight="1" x14ac:dyDescent="0.3">
      <c r="A103" s="3245" t="s">
        <v>5711</v>
      </c>
      <c r="B103" s="3239">
        <v>34</v>
      </c>
      <c r="C103" s="3239">
        <v>57</v>
      </c>
      <c r="D103" s="3239">
        <v>35.85</v>
      </c>
    </row>
    <row r="104" spans="1:4" s="3229" customFormat="1" ht="15.75" customHeight="1" x14ac:dyDescent="0.3">
      <c r="A104" s="3245" t="s">
        <v>5712</v>
      </c>
      <c r="B104" s="3239">
        <v>21</v>
      </c>
      <c r="C104" s="3239">
        <v>21</v>
      </c>
      <c r="D104" s="3239">
        <v>7.1</v>
      </c>
    </row>
    <row r="105" spans="1:4" s="3229" customFormat="1" ht="15.75" customHeight="1" x14ac:dyDescent="0.3">
      <c r="A105" s="3238" t="s">
        <v>5740</v>
      </c>
      <c r="B105" s="3239">
        <f>B107+B106</f>
        <v>8698</v>
      </c>
      <c r="C105" s="3239">
        <f>C107+C106</f>
        <v>14983</v>
      </c>
      <c r="D105" s="3239">
        <f>D107+D106</f>
        <v>14217.300877281037</v>
      </c>
    </row>
    <row r="106" spans="1:4" s="3229" customFormat="1" ht="15.75" customHeight="1" x14ac:dyDescent="0.3">
      <c r="A106" s="3245" t="s">
        <v>5711</v>
      </c>
      <c r="B106" s="3239">
        <v>0</v>
      </c>
      <c r="C106" s="3239">
        <v>0</v>
      </c>
      <c r="D106" s="3239">
        <v>1.0933894799999999</v>
      </c>
    </row>
    <row r="107" spans="1:4" s="3229" customFormat="1" ht="15.75" customHeight="1" x14ac:dyDescent="0.3">
      <c r="A107" s="3245" t="s">
        <v>5712</v>
      </c>
      <c r="B107" s="3239">
        <v>8698</v>
      </c>
      <c r="C107" s="3239">
        <v>14983</v>
      </c>
      <c r="D107" s="3239">
        <v>14216.207487801037</v>
      </c>
    </row>
    <row r="108" spans="1:4" s="3229" customFormat="1" ht="15.75" customHeight="1" x14ac:dyDescent="0.3">
      <c r="A108" s="3238" t="s">
        <v>5691</v>
      </c>
      <c r="B108" s="3239">
        <f>B109+B110</f>
        <v>270</v>
      </c>
      <c r="C108" s="3239">
        <f>C109+C110</f>
        <v>301</v>
      </c>
      <c r="D108" s="3239">
        <f>D109+D110</f>
        <v>9274</v>
      </c>
    </row>
    <row r="109" spans="1:4" s="3229" customFormat="1" ht="15.75" customHeight="1" x14ac:dyDescent="0.3">
      <c r="A109" s="3245" t="s">
        <v>5711</v>
      </c>
      <c r="B109" s="3239">
        <v>17</v>
      </c>
      <c r="C109" s="3239">
        <v>36</v>
      </c>
      <c r="D109" s="3239">
        <v>24.6</v>
      </c>
    </row>
    <row r="110" spans="1:4" s="3250" customFormat="1" ht="15.75" customHeight="1" x14ac:dyDescent="0.3">
      <c r="A110" s="3245" t="s">
        <v>5712</v>
      </c>
      <c r="B110" s="3239">
        <v>253</v>
      </c>
      <c r="C110" s="3239">
        <v>265</v>
      </c>
      <c r="D110" s="3239">
        <v>9249.4</v>
      </c>
    </row>
    <row r="111" spans="1:4" s="3229" customFormat="1" ht="15.75" customHeight="1" x14ac:dyDescent="0.3">
      <c r="A111" s="3238" t="s">
        <v>5708</v>
      </c>
      <c r="B111" s="3239">
        <f>B112</f>
        <v>395167</v>
      </c>
      <c r="C111" s="3239">
        <f>C112</f>
        <v>405126</v>
      </c>
      <c r="D111" s="3239">
        <f>D112</f>
        <v>513036.08802178997</v>
      </c>
    </row>
    <row r="112" spans="1:4" s="3229" customFormat="1" ht="15.75" customHeight="1" x14ac:dyDescent="0.3">
      <c r="A112" s="3245" t="s">
        <v>5712</v>
      </c>
      <c r="B112" s="3239">
        <v>395167</v>
      </c>
      <c r="C112" s="3239">
        <v>405126</v>
      </c>
      <c r="D112" s="3239">
        <v>513036.08802178997</v>
      </c>
    </row>
    <row r="113" spans="1:4" s="3229" customFormat="1" ht="15.75" customHeight="1" x14ac:dyDescent="0.3">
      <c r="A113" s="3240" t="s">
        <v>5686</v>
      </c>
      <c r="B113" s="3241">
        <v>393298</v>
      </c>
      <c r="C113" s="3241">
        <v>402967</v>
      </c>
      <c r="D113" s="3241">
        <v>511500.08399999997</v>
      </c>
    </row>
    <row r="114" spans="1:4" s="3250" customFormat="1" ht="15.75" customHeight="1" x14ac:dyDescent="0.3">
      <c r="A114" s="3235" t="s">
        <v>5741</v>
      </c>
      <c r="B114" s="3246">
        <f>B115+B116</f>
        <v>98041</v>
      </c>
      <c r="C114" s="3246">
        <f>C115+C116</f>
        <v>30543</v>
      </c>
      <c r="D114" s="3246">
        <f>D115+D116</f>
        <v>46358.779936372404</v>
      </c>
    </row>
    <row r="115" spans="1:4" s="3229" customFormat="1" ht="15.75" customHeight="1" x14ac:dyDescent="0.3">
      <c r="A115" s="3238" t="s">
        <v>5740</v>
      </c>
      <c r="B115" s="3239">
        <v>2041</v>
      </c>
      <c r="C115" s="3239">
        <v>2800</v>
      </c>
      <c r="D115" s="3239">
        <v>3154.0201363724032</v>
      </c>
    </row>
    <row r="116" spans="1:4" s="3229" customFormat="1" ht="15.75" customHeight="1" x14ac:dyDescent="0.3">
      <c r="A116" s="3238" t="s">
        <v>5708</v>
      </c>
      <c r="B116" s="3239">
        <f>B117</f>
        <v>96000</v>
      </c>
      <c r="C116" s="3239">
        <f>C117</f>
        <v>27743</v>
      </c>
      <c r="D116" s="3239">
        <f>D117</f>
        <v>43204.7598</v>
      </c>
    </row>
    <row r="117" spans="1:4" s="3229" customFormat="1" ht="15.75" customHeight="1" x14ac:dyDescent="0.3">
      <c r="A117" s="3240" t="s">
        <v>5686</v>
      </c>
      <c r="B117" s="3241">
        <v>96000</v>
      </c>
      <c r="C117" s="3241">
        <v>27743</v>
      </c>
      <c r="D117" s="3241">
        <v>43204.7598</v>
      </c>
    </row>
    <row r="118" spans="1:4" s="3229" customFormat="1" ht="15.75" customHeight="1" x14ac:dyDescent="0.3">
      <c r="A118" s="3235" t="s">
        <v>5716</v>
      </c>
      <c r="B118" s="3236">
        <f>B119+B123+B139+B142+B150</f>
        <v>3056588</v>
      </c>
      <c r="C118" s="3236">
        <f>C119+C123+C139+C142+C150</f>
        <v>3323117</v>
      </c>
      <c r="D118" s="3236">
        <f>D119+D123+D139+D142+D150</f>
        <v>3421040.2040284188</v>
      </c>
    </row>
    <row r="119" spans="1:4" s="3229" customFormat="1" ht="15.75" customHeight="1" x14ac:dyDescent="0.3">
      <c r="A119" s="3237" t="s">
        <v>5718</v>
      </c>
      <c r="B119" s="3236">
        <f>B120+B122</f>
        <v>175816</v>
      </c>
      <c r="C119" s="3236">
        <f>C120+C122</f>
        <v>225800</v>
      </c>
      <c r="D119" s="3236">
        <f>D120+D122</f>
        <v>254818.65926219759</v>
      </c>
    </row>
    <row r="120" spans="1:4" s="3229" customFormat="1" ht="15.75" customHeight="1" x14ac:dyDescent="0.3">
      <c r="A120" s="3238" t="s">
        <v>5751</v>
      </c>
      <c r="B120" s="3239">
        <f>B121</f>
        <v>476</v>
      </c>
      <c r="C120" s="3239">
        <f>C121</f>
        <v>247</v>
      </c>
      <c r="D120" s="3239">
        <f>D121</f>
        <v>711.259814931042</v>
      </c>
    </row>
    <row r="121" spans="1:4" s="3229" customFormat="1" ht="15.75" customHeight="1" x14ac:dyDescent="0.3">
      <c r="A121" s="3245" t="s">
        <v>5711</v>
      </c>
      <c r="B121" s="3239">
        <v>476</v>
      </c>
      <c r="C121" s="3239">
        <v>247</v>
      </c>
      <c r="D121" s="3239">
        <v>711.259814931042</v>
      </c>
    </row>
    <row r="122" spans="1:4" s="3229" customFormat="1" ht="15.75" customHeight="1" x14ac:dyDescent="0.3">
      <c r="A122" s="3238" t="s">
        <v>5706</v>
      </c>
      <c r="B122" s="3239">
        <v>175340</v>
      </c>
      <c r="C122" s="3239">
        <v>225553</v>
      </c>
      <c r="D122" s="3239">
        <v>254107.39944726654</v>
      </c>
    </row>
    <row r="123" spans="1:4" s="3229" customFormat="1" ht="15.75" customHeight="1" x14ac:dyDescent="0.3">
      <c r="A123" s="3237" t="s">
        <v>5719</v>
      </c>
      <c r="B123" s="3236">
        <f>B126+B128+B130+B124</f>
        <v>1920903</v>
      </c>
      <c r="C123" s="3236">
        <f>C126+C128+C130+C124</f>
        <v>1933337</v>
      </c>
      <c r="D123" s="3236">
        <f>D126+D128+D130+D124</f>
        <v>2008159.9822916258</v>
      </c>
    </row>
    <row r="124" spans="1:4" s="3229" customFormat="1" ht="15.75" customHeight="1" x14ac:dyDescent="0.3">
      <c r="A124" s="3238" t="s">
        <v>5710</v>
      </c>
      <c r="B124" s="3239">
        <f>B125</f>
        <v>0</v>
      </c>
      <c r="C124" s="3239">
        <f>C125</f>
        <v>0</v>
      </c>
      <c r="D124" s="3239">
        <f>D125</f>
        <v>1976.6671715999998</v>
      </c>
    </row>
    <row r="125" spans="1:4" s="3229" customFormat="1" ht="15.75" customHeight="1" x14ac:dyDescent="0.3">
      <c r="A125" s="3245" t="s">
        <v>5711</v>
      </c>
      <c r="B125" s="3239">
        <v>0</v>
      </c>
      <c r="C125" s="3239">
        <v>0</v>
      </c>
      <c r="D125" s="3239">
        <v>1976.6671715999998</v>
      </c>
    </row>
    <row r="126" spans="1:4" s="3229" customFormat="1" ht="15.75" customHeight="1" x14ac:dyDescent="0.3">
      <c r="A126" s="3238" t="s">
        <v>5706</v>
      </c>
      <c r="B126" s="3239">
        <f>B127</f>
        <v>117182</v>
      </c>
      <c r="C126" s="3239">
        <f>C127</f>
        <v>128946</v>
      </c>
      <c r="D126" s="3239">
        <f>D127</f>
        <v>107783.65112002588</v>
      </c>
    </row>
    <row r="127" spans="1:4" s="3229" customFormat="1" ht="15.75" customHeight="1" x14ac:dyDescent="0.3">
      <c r="A127" s="3245" t="s">
        <v>5712</v>
      </c>
      <c r="B127" s="3239">
        <v>117182</v>
      </c>
      <c r="C127" s="3239">
        <v>128946</v>
      </c>
      <c r="D127" s="3239">
        <v>107783.65112002588</v>
      </c>
    </row>
    <row r="128" spans="1:4" s="3229" customFormat="1" ht="15.75" customHeight="1" x14ac:dyDescent="0.3">
      <c r="A128" s="3238" t="s">
        <v>5691</v>
      </c>
      <c r="B128" s="3239">
        <f>B129</f>
        <v>36690</v>
      </c>
      <c r="C128" s="3239">
        <f>C129</f>
        <v>34439</v>
      </c>
      <c r="D128" s="3239">
        <f>D129</f>
        <v>53977</v>
      </c>
    </row>
    <row r="129" spans="1:4" s="3229" customFormat="1" ht="15.75" customHeight="1" x14ac:dyDescent="0.3">
      <c r="A129" s="3245" t="s">
        <v>5722</v>
      </c>
      <c r="B129" s="3239">
        <v>36690</v>
      </c>
      <c r="C129" s="3239">
        <v>34439</v>
      </c>
      <c r="D129" s="3239">
        <v>53977</v>
      </c>
    </row>
    <row r="130" spans="1:4" s="3229" customFormat="1" ht="15.75" customHeight="1" x14ac:dyDescent="0.3">
      <c r="A130" s="3238" t="s">
        <v>5708</v>
      </c>
      <c r="B130" s="3239">
        <f>B131+B132</f>
        <v>1767031</v>
      </c>
      <c r="C130" s="3239">
        <f>C131+C132</f>
        <v>1769952</v>
      </c>
      <c r="D130" s="3239">
        <f>D131+D132</f>
        <v>1844422.6639999999</v>
      </c>
    </row>
    <row r="131" spans="1:4" s="3229" customFormat="1" ht="15.75" customHeight="1" x14ac:dyDescent="0.3">
      <c r="A131" s="3245" t="s">
        <v>5711</v>
      </c>
      <c r="B131" s="3239">
        <f>B137</f>
        <v>249</v>
      </c>
      <c r="C131" s="3239">
        <f>C137</f>
        <v>108</v>
      </c>
      <c r="D131" s="3239">
        <f>D137</f>
        <v>187.398</v>
      </c>
    </row>
    <row r="132" spans="1:4" s="3250" customFormat="1" ht="15.75" customHeight="1" x14ac:dyDescent="0.3">
      <c r="A132" s="3245" t="s">
        <v>5712</v>
      </c>
      <c r="B132" s="3239">
        <f>B134+B138</f>
        <v>1766782</v>
      </c>
      <c r="C132" s="3239">
        <f>C134+C138</f>
        <v>1769844</v>
      </c>
      <c r="D132" s="3239">
        <f>D134+D138</f>
        <v>1844235.2659999998</v>
      </c>
    </row>
    <row r="133" spans="1:4" s="3229" customFormat="1" ht="15.75" x14ac:dyDescent="0.3">
      <c r="A133" s="3247" t="s">
        <v>3673</v>
      </c>
      <c r="B133" s="3239">
        <f t="shared" ref="B133:D134" si="3">B134</f>
        <v>1752752</v>
      </c>
      <c r="C133" s="3239">
        <f t="shared" si="3"/>
        <v>1752119</v>
      </c>
      <c r="D133" s="3239">
        <f t="shared" si="3"/>
        <v>1819699.1009999998</v>
      </c>
    </row>
    <row r="134" spans="1:4" s="3229" customFormat="1" ht="15.75" x14ac:dyDescent="0.3">
      <c r="A134" s="3245" t="s">
        <v>5712</v>
      </c>
      <c r="B134" s="3239">
        <f t="shared" si="3"/>
        <v>1752752</v>
      </c>
      <c r="C134" s="3239">
        <f t="shared" si="3"/>
        <v>1752119</v>
      </c>
      <c r="D134" s="3239">
        <f t="shared" si="3"/>
        <v>1819699.1009999998</v>
      </c>
    </row>
    <row r="135" spans="1:4" s="3229" customFormat="1" ht="15.75" x14ac:dyDescent="0.3">
      <c r="A135" s="3240" t="s">
        <v>5686</v>
      </c>
      <c r="B135" s="3241">
        <v>1752752</v>
      </c>
      <c r="C135" s="3241">
        <v>1752119</v>
      </c>
      <c r="D135" s="3241">
        <v>1819699.1009999998</v>
      </c>
    </row>
    <row r="136" spans="1:4" s="3229" customFormat="1" ht="15.75" x14ac:dyDescent="0.3">
      <c r="A136" s="3247" t="s">
        <v>5742</v>
      </c>
      <c r="B136" s="3239">
        <f>B137+B138</f>
        <v>14279</v>
      </c>
      <c r="C136" s="3239">
        <f>C137+C138</f>
        <v>17833</v>
      </c>
      <c r="D136" s="3239">
        <f>D137+D138</f>
        <v>24723.563000000002</v>
      </c>
    </row>
    <row r="137" spans="1:4" s="3229" customFormat="1" ht="15.75" x14ac:dyDescent="0.3">
      <c r="A137" s="3245" t="s">
        <v>5711</v>
      </c>
      <c r="B137" s="3239">
        <v>249</v>
      </c>
      <c r="C137" s="3239">
        <v>108</v>
      </c>
      <c r="D137" s="3239">
        <v>187.398</v>
      </c>
    </row>
    <row r="138" spans="1:4" s="3229" customFormat="1" ht="15.75" x14ac:dyDescent="0.3">
      <c r="A138" s="3245" t="s">
        <v>5712</v>
      </c>
      <c r="B138" s="3239">
        <v>14030</v>
      </c>
      <c r="C138" s="3239">
        <v>17725</v>
      </c>
      <c r="D138" s="3239">
        <v>24536.165000000001</v>
      </c>
    </row>
    <row r="139" spans="1:4" s="3229" customFormat="1" ht="15.75" x14ac:dyDescent="0.3">
      <c r="A139" s="3237" t="s">
        <v>5743</v>
      </c>
      <c r="B139" s="3236">
        <f>B140</f>
        <v>5532</v>
      </c>
      <c r="C139" s="3236">
        <f>C140</f>
        <v>4819</v>
      </c>
      <c r="D139" s="3236">
        <f>D140</f>
        <v>5789.2837284632187</v>
      </c>
    </row>
    <row r="140" spans="1:4" s="3229" customFormat="1" ht="15.75" x14ac:dyDescent="0.3">
      <c r="A140" s="3238" t="s">
        <v>5708</v>
      </c>
      <c r="B140" s="3239">
        <v>5532</v>
      </c>
      <c r="C140" s="3239">
        <v>4819</v>
      </c>
      <c r="D140" s="3239">
        <f>D141</f>
        <v>5789.2837284632187</v>
      </c>
    </row>
    <row r="141" spans="1:4" s="3229" customFormat="1" ht="15.75" x14ac:dyDescent="0.3">
      <c r="A141" s="3245" t="s">
        <v>5711</v>
      </c>
      <c r="B141" s="3239">
        <v>5532</v>
      </c>
      <c r="C141" s="3239">
        <v>4819</v>
      </c>
      <c r="D141" s="3239">
        <v>5789.2837284632187</v>
      </c>
    </row>
    <row r="142" spans="1:4" s="3250" customFormat="1" ht="15.75" x14ac:dyDescent="0.3">
      <c r="A142" s="3237" t="s">
        <v>5752</v>
      </c>
      <c r="B142" s="3236">
        <f>B144+B146+B143</f>
        <v>949726</v>
      </c>
      <c r="C142" s="3236">
        <f>C144+C146+C143</f>
        <v>1154262</v>
      </c>
      <c r="D142" s="3236">
        <f>D144+D146+D143</f>
        <v>1146761.2787461323</v>
      </c>
    </row>
    <row r="143" spans="1:4" s="3229" customFormat="1" ht="15.75" x14ac:dyDescent="0.3">
      <c r="A143" s="3238" t="s">
        <v>5710</v>
      </c>
      <c r="B143" s="3236"/>
      <c r="C143" s="3236"/>
      <c r="D143" s="3239">
        <v>2.0939230000000002</v>
      </c>
    </row>
    <row r="144" spans="1:4" s="3229" customFormat="1" ht="15.75" x14ac:dyDescent="0.3">
      <c r="A144" s="3238" t="s">
        <v>5740</v>
      </c>
      <c r="B144" s="3239">
        <f>B145</f>
        <v>6226</v>
      </c>
      <c r="C144" s="3239">
        <f>C145</f>
        <v>4360</v>
      </c>
      <c r="D144" s="3239">
        <f>D145</f>
        <v>4026.8874231326304</v>
      </c>
    </row>
    <row r="145" spans="1:7" s="3229" customFormat="1" ht="15.75" x14ac:dyDescent="0.3">
      <c r="A145" s="3245" t="s">
        <v>5711</v>
      </c>
      <c r="B145" s="3239">
        <v>6226</v>
      </c>
      <c r="C145" s="3239">
        <v>4360</v>
      </c>
      <c r="D145" s="3239">
        <v>4026.8874231326304</v>
      </c>
    </row>
    <row r="146" spans="1:7" s="3229" customFormat="1" ht="15.75" x14ac:dyDescent="0.3">
      <c r="A146" s="3238" t="s">
        <v>5708</v>
      </c>
      <c r="B146" s="3239">
        <f t="shared" ref="B146:D148" si="4">B147</f>
        <v>943500</v>
      </c>
      <c r="C146" s="3239">
        <f t="shared" si="4"/>
        <v>1149902</v>
      </c>
      <c r="D146" s="3239">
        <f t="shared" si="4"/>
        <v>1142732.2973999998</v>
      </c>
    </row>
    <row r="147" spans="1:7" s="3251" customFormat="1" ht="15.75" x14ac:dyDescent="0.25">
      <c r="A147" s="3247" t="s">
        <v>3673</v>
      </c>
      <c r="B147" s="3239">
        <f t="shared" si="4"/>
        <v>943500</v>
      </c>
      <c r="C147" s="3239">
        <f t="shared" si="4"/>
        <v>1149902</v>
      </c>
      <c r="D147" s="3239">
        <f t="shared" si="4"/>
        <v>1142732.2973999998</v>
      </c>
    </row>
    <row r="148" spans="1:7" s="3251" customFormat="1" ht="15.75" x14ac:dyDescent="0.25">
      <c r="A148" s="3245" t="s">
        <v>5712</v>
      </c>
      <c r="B148" s="3239">
        <f t="shared" si="4"/>
        <v>943500</v>
      </c>
      <c r="C148" s="3239">
        <f t="shared" si="4"/>
        <v>1149902</v>
      </c>
      <c r="D148" s="3239">
        <f t="shared" si="4"/>
        <v>1142732.2973999998</v>
      </c>
    </row>
    <row r="149" spans="1:7" s="3251" customFormat="1" ht="15.75" x14ac:dyDescent="0.25">
      <c r="A149" s="3240" t="s">
        <v>5686</v>
      </c>
      <c r="B149" s="3241">
        <v>943500</v>
      </c>
      <c r="C149" s="3241">
        <v>1149902</v>
      </c>
      <c r="D149" s="3241">
        <v>1142732.2973999998</v>
      </c>
    </row>
    <row r="150" spans="1:7" s="3251" customFormat="1" ht="15.75" customHeight="1" thickBot="1" x14ac:dyDescent="0.3">
      <c r="A150" s="3252" t="s">
        <v>5753</v>
      </c>
      <c r="B150" s="3253">
        <v>4611</v>
      </c>
      <c r="C150" s="3253">
        <v>4899</v>
      </c>
      <c r="D150" s="3253">
        <v>5511</v>
      </c>
    </row>
    <row r="151" spans="1:7" s="3251" customFormat="1" ht="33" customHeight="1" x14ac:dyDescent="0.25">
      <c r="A151" s="3662" t="s">
        <v>5754</v>
      </c>
      <c r="B151" s="3662"/>
      <c r="C151" s="3662"/>
      <c r="D151" s="3662"/>
    </row>
    <row r="152" spans="1:7" s="3251" customFormat="1" ht="15.75" customHeight="1" x14ac:dyDescent="0.3">
      <c r="A152" s="3254" t="s">
        <v>5755</v>
      </c>
      <c r="B152" s="3227"/>
      <c r="C152" s="3227"/>
      <c r="D152" s="3227"/>
    </row>
    <row r="153" spans="1:7" s="3256" customFormat="1" ht="21" customHeight="1" x14ac:dyDescent="0.25">
      <c r="A153" s="745" t="s">
        <v>369</v>
      </c>
      <c r="B153" s="3255"/>
      <c r="C153" s="3255"/>
      <c r="D153" s="3255"/>
    </row>
    <row r="154" spans="1:7" s="3251" customFormat="1" ht="15.75" customHeight="1" x14ac:dyDescent="0.3">
      <c r="A154" s="3257"/>
    </row>
    <row r="155" spans="1:7" s="3251" customFormat="1" ht="15.75" customHeight="1" x14ac:dyDescent="0.3">
      <c r="A155" s="3257"/>
    </row>
    <row r="156" spans="1:7" s="3251" customFormat="1" ht="15.75" customHeight="1" x14ac:dyDescent="0.3">
      <c r="A156" s="3257"/>
    </row>
    <row r="157" spans="1:7" s="3251" customFormat="1" ht="15.75" customHeight="1" x14ac:dyDescent="0.3">
      <c r="A157" s="3257"/>
      <c r="G157" s="3223"/>
    </row>
  </sheetData>
  <mergeCells count="3">
    <mergeCell ref="A1:D1"/>
    <mergeCell ref="F4:F5"/>
    <mergeCell ref="A151:D151"/>
  </mergeCells>
  <pageMargins left="0.75" right="0.75" top="0.57999999999999996" bottom="0.02" header="0.31496062992126" footer="0.31496062992126"/>
  <pageSetup paperSize="9" scale="63" fitToHeight="0" orientation="portrait" r:id="rId1"/>
  <rowBreaks count="1" manualBreakCount="1">
    <brk id="79" max="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0161A-AC61-41E9-BCA0-530A497DDA8E}">
  <sheetPr>
    <pageSetUpPr fitToPage="1"/>
  </sheetPr>
  <dimension ref="A1:AG31"/>
  <sheetViews>
    <sheetView showGridLines="0" zoomScaleNormal="100" zoomScaleSheetLayoutView="100" workbookViewId="0"/>
  </sheetViews>
  <sheetFormatPr defaultColWidth="13.140625" defaultRowHeight="16.5" x14ac:dyDescent="0.3"/>
  <cols>
    <col min="1" max="1" width="21.85546875" style="3258" customWidth="1"/>
    <col min="2" max="3" width="14.140625" style="3223" hidden="1" customWidth="1"/>
    <col min="4" max="8" width="16.140625" style="3223" hidden="1" customWidth="1"/>
    <col min="9" max="9" width="10.5703125" style="3223" hidden="1" customWidth="1"/>
    <col min="10" max="23" width="16.140625" style="3223" hidden="1" customWidth="1"/>
    <col min="24" max="33" width="16.140625" style="3223" customWidth="1"/>
    <col min="34" max="16384" width="13.140625" style="3223"/>
  </cols>
  <sheetData>
    <row r="1" spans="1:33" ht="15.75" customHeight="1" x14ac:dyDescent="0.3">
      <c r="A1" s="3259" t="s">
        <v>5756</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row>
    <row r="2" spans="1:33" ht="15.75" customHeight="1" thickBot="1" x14ac:dyDescent="0.3">
      <c r="A2" s="3260"/>
      <c r="B2" s="3260"/>
      <c r="C2" s="3260"/>
      <c r="D2" s="3260"/>
      <c r="E2" s="3260"/>
      <c r="F2" s="3260"/>
      <c r="G2" s="3260"/>
      <c r="H2" s="3260"/>
      <c r="I2" s="3260"/>
      <c r="J2" s="3260"/>
      <c r="K2" s="3260"/>
      <c r="L2" s="3261"/>
      <c r="M2" s="3261"/>
      <c r="N2" s="3261"/>
      <c r="O2" s="3261"/>
      <c r="P2" s="3261"/>
      <c r="Q2" s="3261"/>
      <c r="R2" s="3261"/>
      <c r="S2" s="3261"/>
      <c r="T2" s="3261"/>
      <c r="U2" s="3261"/>
      <c r="V2" s="3261"/>
      <c r="W2" s="3261"/>
      <c r="X2" s="3261"/>
      <c r="Y2" s="3261"/>
      <c r="Z2" s="3261"/>
      <c r="AA2" s="3261"/>
      <c r="AB2" s="3261"/>
      <c r="AC2" s="3261"/>
      <c r="AD2" s="3261"/>
      <c r="AE2" s="3261"/>
      <c r="AF2" s="3261"/>
      <c r="AG2" s="3261"/>
    </row>
    <row r="3" spans="1:33" ht="17.25" thickTop="1" x14ac:dyDescent="0.3">
      <c r="A3" s="3262"/>
      <c r="B3" s="3665" t="s">
        <v>5757</v>
      </c>
      <c r="C3" s="3666"/>
      <c r="D3" s="3663" t="s">
        <v>5758</v>
      </c>
      <c r="E3" s="3667"/>
      <c r="F3" s="3663" t="s">
        <v>5759</v>
      </c>
      <c r="G3" s="3667"/>
      <c r="H3" s="3663" t="s">
        <v>5760</v>
      </c>
      <c r="I3" s="3667"/>
      <c r="J3" s="3663" t="s">
        <v>5761</v>
      </c>
      <c r="K3" s="3667"/>
      <c r="L3" s="3663" t="s">
        <v>5762</v>
      </c>
      <c r="M3" s="3664"/>
      <c r="N3" s="3663" t="s">
        <v>5763</v>
      </c>
      <c r="O3" s="3664"/>
      <c r="P3" s="3663" t="s">
        <v>5764</v>
      </c>
      <c r="Q3" s="3664"/>
      <c r="R3" s="3663" t="s">
        <v>5765</v>
      </c>
      <c r="S3" s="3664"/>
      <c r="T3" s="3663" t="s">
        <v>5766</v>
      </c>
      <c r="U3" s="3664"/>
      <c r="V3" s="3663" t="s">
        <v>5767</v>
      </c>
      <c r="W3" s="3664"/>
      <c r="X3" s="3663" t="s">
        <v>5768</v>
      </c>
      <c r="Y3" s="3664"/>
      <c r="Z3" s="3663" t="s">
        <v>5769</v>
      </c>
      <c r="AA3" s="3664"/>
      <c r="AB3" s="3663" t="s">
        <v>5770</v>
      </c>
      <c r="AC3" s="3664"/>
      <c r="AD3" s="3663" t="s">
        <v>5771</v>
      </c>
      <c r="AE3" s="3664"/>
      <c r="AF3" s="3663" t="s">
        <v>5772</v>
      </c>
      <c r="AG3" s="3664"/>
    </row>
    <row r="4" spans="1:33" ht="17.25" thickBot="1" x14ac:dyDescent="0.3">
      <c r="A4" s="3263"/>
      <c r="B4" s="3264" t="s">
        <v>8</v>
      </c>
      <c r="C4" s="3265" t="s">
        <v>5773</v>
      </c>
      <c r="D4" s="3266" t="s">
        <v>8</v>
      </c>
      <c r="E4" s="3267" t="s">
        <v>5773</v>
      </c>
      <c r="F4" s="3266" t="s">
        <v>8</v>
      </c>
      <c r="G4" s="3267" t="s">
        <v>5773</v>
      </c>
      <c r="H4" s="3266" t="s">
        <v>8</v>
      </c>
      <c r="I4" s="3267" t="s">
        <v>5773</v>
      </c>
      <c r="J4" s="3266" t="s">
        <v>8</v>
      </c>
      <c r="K4" s="3267" t="s">
        <v>5773</v>
      </c>
      <c r="L4" s="3266" t="s">
        <v>8</v>
      </c>
      <c r="M4" s="3268" t="s">
        <v>5773</v>
      </c>
      <c r="N4" s="3266" t="s">
        <v>8</v>
      </c>
      <c r="O4" s="3268" t="s">
        <v>5773</v>
      </c>
      <c r="P4" s="3266" t="s">
        <v>8</v>
      </c>
      <c r="Q4" s="3268" t="s">
        <v>5773</v>
      </c>
      <c r="R4" s="3266" t="s">
        <v>8</v>
      </c>
      <c r="S4" s="3268" t="s">
        <v>5773</v>
      </c>
      <c r="T4" s="3266" t="s">
        <v>8</v>
      </c>
      <c r="U4" s="3268" t="s">
        <v>5773</v>
      </c>
      <c r="V4" s="3266" t="s">
        <v>8</v>
      </c>
      <c r="W4" s="3268" t="s">
        <v>5773</v>
      </c>
      <c r="X4" s="3266" t="s">
        <v>8</v>
      </c>
      <c r="Y4" s="3268" t="s">
        <v>5773</v>
      </c>
      <c r="Z4" s="3266" t="s">
        <v>8</v>
      </c>
      <c r="AA4" s="3268" t="s">
        <v>5773</v>
      </c>
      <c r="AB4" s="3266" t="s">
        <v>8</v>
      </c>
      <c r="AC4" s="3268" t="s">
        <v>5773</v>
      </c>
      <c r="AD4" s="3266" t="s">
        <v>8</v>
      </c>
      <c r="AE4" s="3268" t="s">
        <v>5773</v>
      </c>
      <c r="AF4" s="3266" t="s">
        <v>8</v>
      </c>
      <c r="AG4" s="3268" t="s">
        <v>5773</v>
      </c>
    </row>
    <row r="5" spans="1:33" s="3275" customFormat="1" ht="17.25" thickBot="1" x14ac:dyDescent="0.35">
      <c r="A5" s="3269" t="s">
        <v>5774</v>
      </c>
      <c r="B5" s="3270">
        <v>14908.181149508031</v>
      </c>
      <c r="C5" s="3271">
        <v>31620</v>
      </c>
      <c r="D5" s="3272">
        <v>15472.226499364326</v>
      </c>
      <c r="E5" s="3273">
        <v>32513</v>
      </c>
      <c r="F5" s="3272">
        <v>15996.346761563796</v>
      </c>
      <c r="G5" s="3273">
        <v>32983</v>
      </c>
      <c r="H5" s="3272">
        <v>15476.124991389166</v>
      </c>
      <c r="I5" s="3273">
        <v>33601</v>
      </c>
      <c r="J5" s="3272">
        <v>16582.18896130372</v>
      </c>
      <c r="K5" s="3273">
        <v>34910</v>
      </c>
      <c r="L5" s="3272">
        <v>17185.811581534814</v>
      </c>
      <c r="M5" s="3274">
        <v>35567</v>
      </c>
      <c r="N5" s="3272">
        <v>18966.851299744958</v>
      </c>
      <c r="O5" s="3274">
        <v>35555</v>
      </c>
      <c r="P5" s="3272">
        <v>18419.382639355743</v>
      </c>
      <c r="Q5" s="3274">
        <v>36439</v>
      </c>
      <c r="R5" s="3272">
        <v>18014.589488085585</v>
      </c>
      <c r="S5" s="3274">
        <v>36555</v>
      </c>
      <c r="T5" s="3272">
        <v>18286.932862350826</v>
      </c>
      <c r="U5" s="3274">
        <v>36567</v>
      </c>
      <c r="V5" s="3272">
        <v>18277.910962895854</v>
      </c>
      <c r="W5" s="3274">
        <v>36039</v>
      </c>
      <c r="X5" s="3272">
        <v>18142.937389209997</v>
      </c>
      <c r="Y5" s="3274">
        <v>35944</v>
      </c>
      <c r="Z5" s="3272">
        <v>18142.599396607391</v>
      </c>
      <c r="AA5" s="3274">
        <v>36001</v>
      </c>
      <c r="AB5" s="3272">
        <v>18220.065253491968</v>
      </c>
      <c r="AC5" s="3274">
        <v>36097</v>
      </c>
      <c r="AD5" s="3272">
        <v>18226.650243643857</v>
      </c>
      <c r="AE5" s="3274">
        <v>36250</v>
      </c>
      <c r="AF5" s="3272">
        <v>18139.50873779301</v>
      </c>
      <c r="AG5" s="3274">
        <v>35607</v>
      </c>
    </row>
    <row r="6" spans="1:33" x14ac:dyDescent="0.3">
      <c r="A6" s="3276" t="s">
        <v>5775</v>
      </c>
      <c r="B6" s="3277">
        <v>1703.3231020000001</v>
      </c>
      <c r="C6" s="3278">
        <v>4040</v>
      </c>
      <c r="D6" s="3279">
        <v>2029.4331440000001</v>
      </c>
      <c r="E6" s="3280">
        <v>4665</v>
      </c>
      <c r="F6" s="3279">
        <v>2009.0752500000001</v>
      </c>
      <c r="G6" s="3280">
        <v>4701</v>
      </c>
      <c r="H6" s="3279">
        <v>2064.6409565499998</v>
      </c>
      <c r="I6" s="3280">
        <v>4856</v>
      </c>
      <c r="J6" s="3279">
        <v>2033.9340511599999</v>
      </c>
      <c r="K6" s="3280">
        <v>4868</v>
      </c>
      <c r="L6" s="3279">
        <v>2420.0622960000001</v>
      </c>
      <c r="M6" s="3281">
        <v>5692</v>
      </c>
      <c r="N6" s="3279">
        <v>2581.1587541199997</v>
      </c>
      <c r="O6" s="3281">
        <v>6005</v>
      </c>
      <c r="P6" s="3279">
        <v>5825.2907836499999</v>
      </c>
      <c r="Q6" s="3281">
        <v>13768</v>
      </c>
      <c r="R6" s="3279">
        <v>5699.7036489505881</v>
      </c>
      <c r="S6" s="3281">
        <v>13717</v>
      </c>
      <c r="T6" s="3279">
        <v>5751.0841163888463</v>
      </c>
      <c r="U6" s="3281">
        <v>14022</v>
      </c>
      <c r="V6" s="3279">
        <v>5653.1123186100003</v>
      </c>
      <c r="W6" s="3281">
        <v>13432</v>
      </c>
      <c r="X6" s="3279">
        <v>5518.6911389999996</v>
      </c>
      <c r="Y6" s="3281">
        <v>13441</v>
      </c>
      <c r="Z6" s="3279">
        <v>5452.7008114319988</v>
      </c>
      <c r="AA6" s="3281">
        <v>13103</v>
      </c>
      <c r="AB6" s="3279">
        <v>5412.1075019920008</v>
      </c>
      <c r="AC6" s="3281">
        <v>13026</v>
      </c>
      <c r="AD6" s="3279">
        <v>5141.6056435899982</v>
      </c>
      <c r="AE6" s="3281">
        <v>12802</v>
      </c>
      <c r="AF6" s="3279">
        <v>5125.9244858900011</v>
      </c>
      <c r="AG6" s="3281">
        <v>12775</v>
      </c>
    </row>
    <row r="7" spans="1:33" s="3275" customFormat="1" x14ac:dyDescent="0.3">
      <c r="A7" s="3282" t="s">
        <v>5776</v>
      </c>
      <c r="B7" s="3283">
        <v>10420.5643376034</v>
      </c>
      <c r="C7" s="3284">
        <v>22568</v>
      </c>
      <c r="D7" s="3285">
        <v>10509.012721594327</v>
      </c>
      <c r="E7" s="3286">
        <v>22637</v>
      </c>
      <c r="F7" s="3285">
        <v>10756.474941569997</v>
      </c>
      <c r="G7" s="3286">
        <v>22563</v>
      </c>
      <c r="H7" s="3285">
        <v>10318.047120916066</v>
      </c>
      <c r="I7" s="3286">
        <v>23302</v>
      </c>
      <c r="J7" s="3285">
        <v>10924.535716983723</v>
      </c>
      <c r="K7" s="3286">
        <v>23935</v>
      </c>
      <c r="L7" s="3285">
        <v>11110.944298624814</v>
      </c>
      <c r="M7" s="3287">
        <v>23511</v>
      </c>
      <c r="N7" s="3285">
        <v>12398.061572314955</v>
      </c>
      <c r="O7" s="3287">
        <v>23254</v>
      </c>
      <c r="P7" s="3285">
        <v>8398.4754731557423</v>
      </c>
      <c r="Q7" s="3287">
        <v>16106</v>
      </c>
      <c r="R7" s="3285">
        <v>8129.5443274149975</v>
      </c>
      <c r="S7" s="3287">
        <v>16327</v>
      </c>
      <c r="T7" s="3285">
        <v>8200.0293995619813</v>
      </c>
      <c r="U7" s="3287">
        <v>15874</v>
      </c>
      <c r="V7" s="3285">
        <v>8229.5316189358546</v>
      </c>
      <c r="W7" s="3287">
        <v>15864</v>
      </c>
      <c r="X7" s="3285">
        <v>8237.7819856499991</v>
      </c>
      <c r="Y7" s="3287">
        <v>15701</v>
      </c>
      <c r="Z7" s="3285">
        <v>8249.751966285392</v>
      </c>
      <c r="AA7" s="3287">
        <v>16127</v>
      </c>
      <c r="AB7" s="3285">
        <v>8301.8179578399668</v>
      </c>
      <c r="AC7" s="3287">
        <v>16191</v>
      </c>
      <c r="AD7" s="3285">
        <v>8475.9326907738559</v>
      </c>
      <c r="AE7" s="3287">
        <v>16408</v>
      </c>
      <c r="AF7" s="3285">
        <v>8465.7203872430073</v>
      </c>
      <c r="AG7" s="3287">
        <v>15744</v>
      </c>
    </row>
    <row r="8" spans="1:33" ht="17.25" thickBot="1" x14ac:dyDescent="0.35">
      <c r="A8" s="3288" t="s">
        <v>5777</v>
      </c>
      <c r="B8" s="3289">
        <v>2784.2937099046298</v>
      </c>
      <c r="C8" s="3290">
        <v>5012</v>
      </c>
      <c r="D8" s="3291">
        <v>2933.780633769999</v>
      </c>
      <c r="E8" s="3292">
        <v>5211</v>
      </c>
      <c r="F8" s="3291">
        <v>3230.796569993799</v>
      </c>
      <c r="G8" s="3292">
        <v>5719</v>
      </c>
      <c r="H8" s="3291">
        <v>3093.4369139230994</v>
      </c>
      <c r="I8" s="3292">
        <v>5443</v>
      </c>
      <c r="J8" s="3291">
        <v>3623.7191931599982</v>
      </c>
      <c r="K8" s="3292">
        <v>6107</v>
      </c>
      <c r="L8" s="3291">
        <v>3654.80498691</v>
      </c>
      <c r="M8" s="3293">
        <v>6364</v>
      </c>
      <c r="N8" s="3291">
        <v>3987.6309733100006</v>
      </c>
      <c r="O8" s="3293">
        <v>6296</v>
      </c>
      <c r="P8" s="3291">
        <v>4195.6163825499998</v>
      </c>
      <c r="Q8" s="3293">
        <v>6565</v>
      </c>
      <c r="R8" s="3291">
        <v>4185.3415117200002</v>
      </c>
      <c r="S8" s="3293">
        <v>6511</v>
      </c>
      <c r="T8" s="3291">
        <v>4335.8193463999987</v>
      </c>
      <c r="U8" s="3293">
        <v>6671</v>
      </c>
      <c r="V8" s="3291">
        <v>4395.2670253499982</v>
      </c>
      <c r="W8" s="3293">
        <v>6743</v>
      </c>
      <c r="X8" s="3291">
        <v>4386.4642645600006</v>
      </c>
      <c r="Y8" s="3293">
        <v>6802</v>
      </c>
      <c r="Z8" s="3291">
        <v>4440.1466188900013</v>
      </c>
      <c r="AA8" s="3293">
        <v>6771</v>
      </c>
      <c r="AB8" s="3291">
        <v>4506.1397936599997</v>
      </c>
      <c r="AC8" s="3293">
        <v>6880</v>
      </c>
      <c r="AD8" s="3291">
        <v>4609.1119092800027</v>
      </c>
      <c r="AE8" s="3293">
        <v>7040</v>
      </c>
      <c r="AF8" s="3291">
        <v>4547.8638646599993</v>
      </c>
      <c r="AG8" s="3293">
        <v>7088</v>
      </c>
    </row>
    <row r="9" spans="1:33" s="3275" customFormat="1" ht="17.25" thickBot="1" x14ac:dyDescent="0.35">
      <c r="A9" s="3269" t="s">
        <v>3627</v>
      </c>
      <c r="B9" s="3270">
        <v>3321.5626322817479</v>
      </c>
      <c r="C9" s="3271">
        <v>2460</v>
      </c>
      <c r="D9" s="3272">
        <v>3151.6955018663712</v>
      </c>
      <c r="E9" s="3273">
        <v>2523</v>
      </c>
      <c r="F9" s="3272">
        <v>2900.9314859190008</v>
      </c>
      <c r="G9" s="3273">
        <v>2426</v>
      </c>
      <c r="H9" s="3272">
        <v>2730.0272956431154</v>
      </c>
      <c r="I9" s="3273">
        <v>2464</v>
      </c>
      <c r="J9" s="3272">
        <v>3106.1754653319103</v>
      </c>
      <c r="K9" s="3273">
        <v>2686</v>
      </c>
      <c r="L9" s="3272">
        <v>2990.8201862820347</v>
      </c>
      <c r="M9" s="3274">
        <v>2494</v>
      </c>
      <c r="N9" s="3272">
        <v>3070.3262415598128</v>
      </c>
      <c r="O9" s="3274">
        <v>2229</v>
      </c>
      <c r="P9" s="3272">
        <v>2741.1384878420799</v>
      </c>
      <c r="Q9" s="3274">
        <v>2253</v>
      </c>
      <c r="R9" s="3272">
        <v>2713.6471717890599</v>
      </c>
      <c r="S9" s="3274">
        <v>2234</v>
      </c>
      <c r="T9" s="3272">
        <v>2741.6730550373736</v>
      </c>
      <c r="U9" s="3274">
        <v>2188</v>
      </c>
      <c r="V9" s="3272">
        <v>2590.5566960674701</v>
      </c>
      <c r="W9" s="3274">
        <v>2170</v>
      </c>
      <c r="X9" s="3272">
        <v>2436.9409224700003</v>
      </c>
      <c r="Y9" s="3274">
        <v>2059</v>
      </c>
      <c r="Z9" s="3272">
        <v>2355.8465683107311</v>
      </c>
      <c r="AA9" s="3274">
        <v>1989</v>
      </c>
      <c r="AB9" s="3272">
        <v>2392.082833048556</v>
      </c>
      <c r="AC9" s="3274">
        <v>2001</v>
      </c>
      <c r="AD9" s="3272">
        <v>2367.0382135991599</v>
      </c>
      <c r="AE9" s="3274">
        <v>1980</v>
      </c>
      <c r="AF9" s="3272">
        <v>2296.1775017147938</v>
      </c>
      <c r="AG9" s="3274">
        <v>1896</v>
      </c>
    </row>
    <row r="10" spans="1:33" x14ac:dyDescent="0.3">
      <c r="A10" s="3276" t="s">
        <v>5775</v>
      </c>
      <c r="B10" s="3294">
        <v>11.962669</v>
      </c>
      <c r="C10" s="3295">
        <v>5</v>
      </c>
      <c r="D10" s="3296">
        <v>22.44595</v>
      </c>
      <c r="E10" s="3297">
        <v>15</v>
      </c>
      <c r="F10" s="3296">
        <v>41.458378000000003</v>
      </c>
      <c r="G10" s="3297">
        <v>20</v>
      </c>
      <c r="H10" s="3296">
        <v>35.628348000000003</v>
      </c>
      <c r="I10" s="3297">
        <v>19</v>
      </c>
      <c r="J10" s="3296">
        <v>43.6891289</v>
      </c>
      <c r="K10" s="3297">
        <v>19</v>
      </c>
      <c r="L10" s="3296">
        <v>77.579504999999997</v>
      </c>
      <c r="M10" s="3298">
        <v>38</v>
      </c>
      <c r="N10" s="3296">
        <v>66.474119000000002</v>
      </c>
      <c r="O10" s="3298">
        <v>38</v>
      </c>
      <c r="P10" s="3296">
        <v>710.16605507999998</v>
      </c>
      <c r="Q10" s="3298">
        <v>726</v>
      </c>
      <c r="R10" s="3296">
        <v>726.63999637705967</v>
      </c>
      <c r="S10" s="3298">
        <v>717</v>
      </c>
      <c r="T10" s="3296">
        <v>668.48370166568236</v>
      </c>
      <c r="U10" s="3298">
        <v>670</v>
      </c>
      <c r="V10" s="3296">
        <v>653.60237711499997</v>
      </c>
      <c r="W10" s="3298">
        <v>649</v>
      </c>
      <c r="X10" s="3296">
        <v>543.26307499999996</v>
      </c>
      <c r="Y10" s="3298">
        <v>524</v>
      </c>
      <c r="Z10" s="3296">
        <v>542.99460076000003</v>
      </c>
      <c r="AA10" s="3298">
        <v>528</v>
      </c>
      <c r="AB10" s="3296">
        <v>520.42875158000004</v>
      </c>
      <c r="AC10" s="3298">
        <v>503</v>
      </c>
      <c r="AD10" s="3296">
        <v>520.36295678999988</v>
      </c>
      <c r="AE10" s="3298">
        <v>491</v>
      </c>
      <c r="AF10" s="3296">
        <v>525.06803341749992</v>
      </c>
      <c r="AG10" s="3298">
        <v>486</v>
      </c>
    </row>
    <row r="11" spans="1:33" x14ac:dyDescent="0.3">
      <c r="A11" s="3282" t="s">
        <v>5776</v>
      </c>
      <c r="B11" s="3299">
        <v>2372.0958495236996</v>
      </c>
      <c r="C11" s="3300">
        <v>1964</v>
      </c>
      <c r="D11" s="3301">
        <v>2184.8206320372001</v>
      </c>
      <c r="E11" s="3302">
        <v>1916</v>
      </c>
      <c r="F11" s="3301">
        <v>2087.4965836690003</v>
      </c>
      <c r="G11" s="3302">
        <v>1847</v>
      </c>
      <c r="H11" s="3301">
        <v>2080.0036730198149</v>
      </c>
      <c r="I11" s="3302">
        <v>2015</v>
      </c>
      <c r="J11" s="3301">
        <v>2327.20173604191</v>
      </c>
      <c r="K11" s="3302">
        <v>2170</v>
      </c>
      <c r="L11" s="3301">
        <v>2096.9389415920346</v>
      </c>
      <c r="M11" s="3303">
        <v>1953</v>
      </c>
      <c r="N11" s="3301">
        <v>2228.736706369813</v>
      </c>
      <c r="O11" s="3303">
        <v>1718</v>
      </c>
      <c r="P11" s="3301">
        <v>1299.6293054220798</v>
      </c>
      <c r="Q11" s="3303">
        <v>1056</v>
      </c>
      <c r="R11" s="3301">
        <v>1285.3153288020001</v>
      </c>
      <c r="S11" s="3303">
        <v>1045</v>
      </c>
      <c r="T11" s="3301">
        <v>1290.5777983516912</v>
      </c>
      <c r="U11" s="3303">
        <v>1028</v>
      </c>
      <c r="V11" s="3301">
        <v>1182.4889201324702</v>
      </c>
      <c r="W11" s="3303">
        <v>1030</v>
      </c>
      <c r="X11" s="3301">
        <v>1117.33087641</v>
      </c>
      <c r="Y11" s="3303">
        <v>1040</v>
      </c>
      <c r="Z11" s="3301">
        <v>1065.4778315907313</v>
      </c>
      <c r="AA11" s="3303">
        <v>977</v>
      </c>
      <c r="AB11" s="3301">
        <v>1176.4588708385559</v>
      </c>
      <c r="AC11" s="3303">
        <v>1016</v>
      </c>
      <c r="AD11" s="3301">
        <v>1153.52561687916</v>
      </c>
      <c r="AE11" s="3303">
        <v>1011</v>
      </c>
      <c r="AF11" s="3301">
        <v>1078.4307594072939</v>
      </c>
      <c r="AG11" s="3303">
        <v>928</v>
      </c>
    </row>
    <row r="12" spans="1:33" ht="17.25" thickBot="1" x14ac:dyDescent="0.35">
      <c r="A12" s="3288" t="s">
        <v>5777</v>
      </c>
      <c r="B12" s="3304">
        <v>937.50411375804833</v>
      </c>
      <c r="C12" s="3305">
        <v>491</v>
      </c>
      <c r="D12" s="3306">
        <v>944.42891982917115</v>
      </c>
      <c r="E12" s="3307">
        <v>592</v>
      </c>
      <c r="F12" s="3306">
        <v>771.97652425000081</v>
      </c>
      <c r="G12" s="3307">
        <v>559</v>
      </c>
      <c r="H12" s="3306">
        <v>614.39527462330011</v>
      </c>
      <c r="I12" s="3307">
        <v>430</v>
      </c>
      <c r="J12" s="3306">
        <v>735.28460039000015</v>
      </c>
      <c r="K12" s="3307">
        <v>497</v>
      </c>
      <c r="L12" s="3306">
        <v>816.30173969000009</v>
      </c>
      <c r="M12" s="3308">
        <v>503</v>
      </c>
      <c r="N12" s="3306">
        <v>775.11541619000002</v>
      </c>
      <c r="O12" s="3308">
        <v>473</v>
      </c>
      <c r="P12" s="3306">
        <v>731.34312734000002</v>
      </c>
      <c r="Q12" s="3308">
        <v>471</v>
      </c>
      <c r="R12" s="3306">
        <v>701.69184661000008</v>
      </c>
      <c r="S12" s="3308">
        <v>472</v>
      </c>
      <c r="T12" s="3306">
        <v>782.6115550200002</v>
      </c>
      <c r="U12" s="3308">
        <v>490</v>
      </c>
      <c r="V12" s="3306">
        <v>754.4653988199999</v>
      </c>
      <c r="W12" s="3308">
        <v>491</v>
      </c>
      <c r="X12" s="3306">
        <v>776.34697105999999</v>
      </c>
      <c r="Y12" s="3308">
        <v>495</v>
      </c>
      <c r="Z12" s="3306">
        <v>747.37413595999999</v>
      </c>
      <c r="AA12" s="3308">
        <v>484</v>
      </c>
      <c r="AB12" s="3306">
        <v>695.19521063000013</v>
      </c>
      <c r="AC12" s="3308">
        <v>482</v>
      </c>
      <c r="AD12" s="3306">
        <v>693.14963993000003</v>
      </c>
      <c r="AE12" s="3308">
        <v>478</v>
      </c>
      <c r="AF12" s="3306">
        <v>692.67870888999994</v>
      </c>
      <c r="AG12" s="3308">
        <v>482</v>
      </c>
    </row>
    <row r="13" spans="1:33" s="3275" customFormat="1" ht="17.25" thickBot="1" x14ac:dyDescent="0.35">
      <c r="A13" s="3269" t="s">
        <v>3628</v>
      </c>
      <c r="B13" s="3270">
        <v>18229.743781789777</v>
      </c>
      <c r="C13" s="3271">
        <v>34080</v>
      </c>
      <c r="D13" s="3272">
        <v>18623.922001230698</v>
      </c>
      <c r="E13" s="3273">
        <v>35036</v>
      </c>
      <c r="F13" s="3272">
        <v>18897.278247482798</v>
      </c>
      <c r="G13" s="3273">
        <v>35409</v>
      </c>
      <c r="H13" s="3272">
        <v>18206.152287032281</v>
      </c>
      <c r="I13" s="3273">
        <v>36065</v>
      </c>
      <c r="J13" s="3272">
        <v>19688.364426635631</v>
      </c>
      <c r="K13" s="3273">
        <v>37596</v>
      </c>
      <c r="L13" s="3272">
        <v>20176.631767816849</v>
      </c>
      <c r="M13" s="3274">
        <v>38061</v>
      </c>
      <c r="N13" s="3272">
        <v>22037.177541304769</v>
      </c>
      <c r="O13" s="3274">
        <v>37784</v>
      </c>
      <c r="P13" s="3272">
        <v>21160.521127197822</v>
      </c>
      <c r="Q13" s="3274">
        <v>38692</v>
      </c>
      <c r="R13" s="3272">
        <v>20728.236659874645</v>
      </c>
      <c r="S13" s="3274">
        <v>38789</v>
      </c>
      <c r="T13" s="3272">
        <v>21028.605917388202</v>
      </c>
      <c r="U13" s="3274">
        <v>38755</v>
      </c>
      <c r="V13" s="3272">
        <v>20868.467658963324</v>
      </c>
      <c r="W13" s="3274">
        <v>38209</v>
      </c>
      <c r="X13" s="3272">
        <v>20579.87831168</v>
      </c>
      <c r="Y13" s="3274">
        <v>38003</v>
      </c>
      <c r="Z13" s="3272">
        <v>20498.445964918123</v>
      </c>
      <c r="AA13" s="3274">
        <v>37990</v>
      </c>
      <c r="AB13" s="3272">
        <v>20612.148086540525</v>
      </c>
      <c r="AC13" s="3274">
        <v>38098</v>
      </c>
      <c r="AD13" s="3272">
        <v>20593.688457243017</v>
      </c>
      <c r="AE13" s="3274">
        <v>38230</v>
      </c>
      <c r="AF13" s="3272">
        <v>20435.686239507802</v>
      </c>
      <c r="AG13" s="3274">
        <v>37503</v>
      </c>
    </row>
    <row r="14" spans="1:33" x14ac:dyDescent="0.3">
      <c r="A14" s="3276" t="s">
        <v>5775</v>
      </c>
      <c r="B14" s="3277">
        <v>1715.2857710000001</v>
      </c>
      <c r="C14" s="3278">
        <v>4045</v>
      </c>
      <c r="D14" s="3279">
        <v>2051.8790939999999</v>
      </c>
      <c r="E14" s="3280">
        <v>4680</v>
      </c>
      <c r="F14" s="3279">
        <v>2050.5336280000001</v>
      </c>
      <c r="G14" s="3280">
        <v>4721</v>
      </c>
      <c r="H14" s="3279">
        <v>2100.26930455</v>
      </c>
      <c r="I14" s="3280">
        <v>4875</v>
      </c>
      <c r="J14" s="3279">
        <v>2077.6231800599999</v>
      </c>
      <c r="K14" s="3280">
        <v>4887</v>
      </c>
      <c r="L14" s="3279">
        <v>2497.6418010000002</v>
      </c>
      <c r="M14" s="3281">
        <v>5730</v>
      </c>
      <c r="N14" s="3279">
        <v>2647.6328731199997</v>
      </c>
      <c r="O14" s="3281">
        <v>6043</v>
      </c>
      <c r="P14" s="3279">
        <v>6535.4568387299996</v>
      </c>
      <c r="Q14" s="3281">
        <v>14494</v>
      </c>
      <c r="R14" s="3279">
        <v>6426.3436453276481</v>
      </c>
      <c r="S14" s="3281">
        <v>14434</v>
      </c>
      <c r="T14" s="3279">
        <v>6419.5678180545283</v>
      </c>
      <c r="U14" s="3281">
        <v>14692</v>
      </c>
      <c r="V14" s="3279">
        <v>6306.7146957250006</v>
      </c>
      <c r="W14" s="3281">
        <v>14081</v>
      </c>
      <c r="X14" s="3279">
        <v>6061.9542139999994</v>
      </c>
      <c r="Y14" s="3281">
        <v>13965</v>
      </c>
      <c r="Z14" s="3279">
        <v>5995.6954121919989</v>
      </c>
      <c r="AA14" s="3281">
        <v>13631</v>
      </c>
      <c r="AB14" s="3279">
        <v>5932.5362535720005</v>
      </c>
      <c r="AC14" s="3281">
        <v>13529</v>
      </c>
      <c r="AD14" s="3279">
        <v>5661.968600379998</v>
      </c>
      <c r="AE14" s="3281">
        <v>13293</v>
      </c>
      <c r="AF14" s="3279">
        <v>5650.9925193075014</v>
      </c>
      <c r="AG14" s="3281">
        <v>13261</v>
      </c>
    </row>
    <row r="15" spans="1:33" x14ac:dyDescent="0.3">
      <c r="A15" s="3282" t="s">
        <v>5776</v>
      </c>
      <c r="B15" s="3283">
        <v>12792.6601871271</v>
      </c>
      <c r="C15" s="3284">
        <v>24532</v>
      </c>
      <c r="D15" s="3285">
        <v>12693.833353631526</v>
      </c>
      <c r="E15" s="3286">
        <v>24553</v>
      </c>
      <c r="F15" s="3285">
        <v>12843.971525238998</v>
      </c>
      <c r="G15" s="3286">
        <v>24410</v>
      </c>
      <c r="H15" s="3285">
        <v>12398.050793935881</v>
      </c>
      <c r="I15" s="3286">
        <v>25317</v>
      </c>
      <c r="J15" s="3285">
        <v>13251.737453025633</v>
      </c>
      <c r="K15" s="3286">
        <v>26105</v>
      </c>
      <c r="L15" s="3285">
        <v>13207.883240216848</v>
      </c>
      <c r="M15" s="3287">
        <v>25464</v>
      </c>
      <c r="N15" s="3285">
        <v>14626.798278684768</v>
      </c>
      <c r="O15" s="3287">
        <v>24972</v>
      </c>
      <c r="P15" s="3285">
        <v>9698.1047785778228</v>
      </c>
      <c r="Q15" s="3287">
        <v>17162</v>
      </c>
      <c r="R15" s="3285">
        <v>9414.8596562169969</v>
      </c>
      <c r="S15" s="3287">
        <v>17372</v>
      </c>
      <c r="T15" s="3285">
        <v>9490.6071979136723</v>
      </c>
      <c r="U15" s="3287">
        <v>16902</v>
      </c>
      <c r="V15" s="3285">
        <v>9412.0205390683241</v>
      </c>
      <c r="W15" s="3287">
        <v>16894</v>
      </c>
      <c r="X15" s="3285">
        <v>9355.1128620599993</v>
      </c>
      <c r="Y15" s="3287">
        <v>16741</v>
      </c>
      <c r="Z15" s="3285">
        <v>9315.2297978761235</v>
      </c>
      <c r="AA15" s="3287">
        <v>17104</v>
      </c>
      <c r="AB15" s="3285">
        <v>9478.2768286785231</v>
      </c>
      <c r="AC15" s="3287">
        <v>17207</v>
      </c>
      <c r="AD15" s="3285">
        <v>9629.4583076530162</v>
      </c>
      <c r="AE15" s="3287">
        <v>17419</v>
      </c>
      <c r="AF15" s="3285">
        <v>9544.1511466503016</v>
      </c>
      <c r="AG15" s="3287">
        <v>16672</v>
      </c>
    </row>
    <row r="16" spans="1:33" ht="17.25" thickBot="1" x14ac:dyDescent="0.35">
      <c r="A16" s="3288" t="s">
        <v>5777</v>
      </c>
      <c r="B16" s="3289">
        <v>3721.7978236626782</v>
      </c>
      <c r="C16" s="3290">
        <v>5503</v>
      </c>
      <c r="D16" s="3291">
        <v>3878.2095535991702</v>
      </c>
      <c r="E16" s="3292">
        <v>5803</v>
      </c>
      <c r="F16" s="3291">
        <v>4002.7730942437997</v>
      </c>
      <c r="G16" s="3292">
        <v>6278</v>
      </c>
      <c r="H16" s="3291">
        <v>3707.8321885463993</v>
      </c>
      <c r="I16" s="3292">
        <v>5873</v>
      </c>
      <c r="J16" s="3291">
        <v>4359.0037935499986</v>
      </c>
      <c r="K16" s="3292">
        <v>6604</v>
      </c>
      <c r="L16" s="3291">
        <v>4471.1067266</v>
      </c>
      <c r="M16" s="3293">
        <v>6867</v>
      </c>
      <c r="N16" s="3291">
        <v>4762.746389500001</v>
      </c>
      <c r="O16" s="3293">
        <v>6769</v>
      </c>
      <c r="P16" s="3291">
        <v>4926.9595098899999</v>
      </c>
      <c r="Q16" s="3293">
        <v>7036</v>
      </c>
      <c r="R16" s="3291">
        <v>4887.0333583299998</v>
      </c>
      <c r="S16" s="3293">
        <v>6983</v>
      </c>
      <c r="T16" s="3291">
        <v>5118.4309014199989</v>
      </c>
      <c r="U16" s="3293">
        <v>7161</v>
      </c>
      <c r="V16" s="3291">
        <v>5149.732424169998</v>
      </c>
      <c r="W16" s="3293">
        <v>7234</v>
      </c>
      <c r="X16" s="3291">
        <v>5162.8112356200008</v>
      </c>
      <c r="Y16" s="3293">
        <v>7297</v>
      </c>
      <c r="Z16" s="3291">
        <v>5187.5207548500011</v>
      </c>
      <c r="AA16" s="3293">
        <v>7255</v>
      </c>
      <c r="AB16" s="3291">
        <v>5201.3350042900001</v>
      </c>
      <c r="AC16" s="3293">
        <v>7362</v>
      </c>
      <c r="AD16" s="3291">
        <v>5302.2615492100031</v>
      </c>
      <c r="AE16" s="3293">
        <v>7518</v>
      </c>
      <c r="AF16" s="3291">
        <v>5240.5425735499994</v>
      </c>
      <c r="AG16" s="3293">
        <v>7570</v>
      </c>
    </row>
    <row r="17" spans="1:33" s="3311" customFormat="1" ht="17.100000000000001" customHeight="1" x14ac:dyDescent="0.25">
      <c r="A17" s="840" t="s">
        <v>5778</v>
      </c>
      <c r="B17" s="3309"/>
      <c r="C17" s="3309" t="s">
        <v>5779</v>
      </c>
      <c r="D17" s="3309"/>
      <c r="E17" s="3309"/>
      <c r="F17" s="3310"/>
      <c r="G17" s="3310"/>
      <c r="H17" s="3310"/>
      <c r="I17" s="3310"/>
      <c r="J17" s="3310"/>
      <c r="K17" s="3310"/>
    </row>
    <row r="18" spans="1:33" s="3311" customFormat="1" ht="17.100000000000001" customHeight="1" x14ac:dyDescent="0.25">
      <c r="A18" s="3312" t="s">
        <v>369</v>
      </c>
      <c r="T18" s="3313"/>
      <c r="U18" s="3313"/>
      <c r="V18" s="3313"/>
      <c r="W18" s="3313"/>
      <c r="X18" s="3313"/>
      <c r="Y18" s="3313"/>
      <c r="Z18" s="3313"/>
      <c r="AA18" s="3313"/>
      <c r="AB18" s="3313"/>
      <c r="AC18" s="3313"/>
      <c r="AD18" s="3313"/>
      <c r="AE18" s="3313"/>
      <c r="AF18" s="3313"/>
      <c r="AG18" s="3313"/>
    </row>
    <row r="19" spans="1:33" x14ac:dyDescent="0.3">
      <c r="T19"/>
      <c r="U19"/>
      <c r="V19"/>
      <c r="W19"/>
      <c r="X19"/>
      <c r="Y19"/>
      <c r="Z19"/>
      <c r="AA19"/>
      <c r="AB19"/>
      <c r="AC19"/>
      <c r="AD19"/>
      <c r="AE19"/>
      <c r="AF19"/>
      <c r="AG19"/>
    </row>
    <row r="20" spans="1:33" x14ac:dyDescent="0.3">
      <c r="T20"/>
      <c r="U20"/>
      <c r="V20"/>
      <c r="W20"/>
      <c r="X20"/>
      <c r="Y20"/>
      <c r="Z20"/>
      <c r="AA20"/>
      <c r="AB20"/>
      <c r="AC20"/>
      <c r="AD20"/>
      <c r="AE20"/>
      <c r="AF20"/>
      <c r="AG20"/>
    </row>
    <row r="21" spans="1:33" x14ac:dyDescent="0.3">
      <c r="T21"/>
      <c r="U21"/>
      <c r="V21"/>
      <c r="W21"/>
      <c r="X21"/>
      <c r="Y21"/>
      <c r="Z21"/>
      <c r="AA21"/>
      <c r="AB21"/>
      <c r="AC21"/>
      <c r="AD21"/>
      <c r="AE21"/>
      <c r="AF21"/>
      <c r="AG21"/>
    </row>
    <row r="22" spans="1:33" x14ac:dyDescent="0.3">
      <c r="T22"/>
      <c r="U22"/>
      <c r="V22"/>
      <c r="W22"/>
      <c r="X22"/>
      <c r="Y22"/>
      <c r="Z22"/>
      <c r="AA22"/>
      <c r="AB22"/>
      <c r="AC22"/>
      <c r="AD22"/>
      <c r="AE22"/>
      <c r="AF22"/>
      <c r="AG22"/>
    </row>
    <row r="23" spans="1:33" x14ac:dyDescent="0.3">
      <c r="T23"/>
      <c r="U23"/>
      <c r="V23"/>
      <c r="W23"/>
      <c r="X23"/>
      <c r="Y23"/>
      <c r="Z23"/>
      <c r="AA23"/>
      <c r="AB23"/>
      <c r="AC23"/>
      <c r="AD23"/>
      <c r="AE23"/>
      <c r="AF23"/>
      <c r="AG23"/>
    </row>
    <row r="24" spans="1:33" x14ac:dyDescent="0.3">
      <c r="T24"/>
      <c r="U24"/>
      <c r="V24"/>
      <c r="W24"/>
      <c r="X24"/>
      <c r="Y24"/>
      <c r="Z24"/>
      <c r="AA24"/>
      <c r="AB24"/>
      <c r="AC24"/>
      <c r="AD24"/>
      <c r="AE24"/>
      <c r="AF24"/>
      <c r="AG24"/>
    </row>
    <row r="25" spans="1:33" x14ac:dyDescent="0.3">
      <c r="T25"/>
      <c r="U25"/>
      <c r="V25"/>
      <c r="W25"/>
      <c r="X25"/>
      <c r="Y25"/>
      <c r="Z25"/>
      <c r="AA25"/>
      <c r="AB25"/>
      <c r="AC25"/>
      <c r="AD25"/>
      <c r="AE25"/>
      <c r="AF25"/>
      <c r="AG25"/>
    </row>
    <row r="26" spans="1:33" x14ac:dyDescent="0.3">
      <c r="T26"/>
      <c r="U26"/>
      <c r="V26"/>
      <c r="W26"/>
      <c r="X26"/>
      <c r="Y26"/>
      <c r="Z26"/>
      <c r="AA26"/>
      <c r="AB26"/>
      <c r="AC26"/>
      <c r="AD26"/>
      <c r="AE26"/>
      <c r="AF26"/>
      <c r="AG26"/>
    </row>
    <row r="27" spans="1:33" x14ac:dyDescent="0.3">
      <c r="T27"/>
      <c r="U27"/>
      <c r="V27"/>
      <c r="W27"/>
      <c r="X27"/>
      <c r="Y27"/>
      <c r="Z27"/>
      <c r="AA27"/>
      <c r="AB27"/>
      <c r="AC27"/>
      <c r="AD27"/>
      <c r="AE27"/>
      <c r="AF27"/>
      <c r="AG27"/>
    </row>
    <row r="28" spans="1:33" x14ac:dyDescent="0.3">
      <c r="T28"/>
      <c r="U28"/>
      <c r="V28"/>
      <c r="W28"/>
      <c r="X28"/>
      <c r="Y28"/>
      <c r="Z28"/>
      <c r="AA28"/>
      <c r="AB28"/>
      <c r="AC28"/>
      <c r="AD28"/>
      <c r="AE28"/>
      <c r="AF28"/>
      <c r="AG28"/>
    </row>
    <row r="29" spans="1:33" x14ac:dyDescent="0.3">
      <c r="T29"/>
      <c r="U29"/>
      <c r="V29"/>
      <c r="W29"/>
      <c r="X29"/>
      <c r="Y29"/>
      <c r="Z29"/>
      <c r="AA29"/>
      <c r="AB29"/>
      <c r="AC29"/>
      <c r="AD29"/>
      <c r="AE29"/>
      <c r="AF29"/>
      <c r="AG29"/>
    </row>
    <row r="30" spans="1:33" x14ac:dyDescent="0.3">
      <c r="T30"/>
      <c r="U30"/>
      <c r="V30"/>
      <c r="W30"/>
      <c r="X30"/>
      <c r="Y30"/>
      <c r="Z30"/>
      <c r="AA30"/>
      <c r="AB30"/>
      <c r="AC30"/>
      <c r="AD30"/>
      <c r="AE30"/>
      <c r="AF30"/>
      <c r="AG30"/>
    </row>
    <row r="31" spans="1:33" x14ac:dyDescent="0.3">
      <c r="T31"/>
      <c r="U31"/>
      <c r="V31"/>
      <c r="W31"/>
      <c r="X31"/>
      <c r="Y31"/>
      <c r="Z31"/>
      <c r="AA31"/>
      <c r="AB31"/>
      <c r="AC31"/>
      <c r="AD31"/>
      <c r="AE31"/>
      <c r="AF31"/>
      <c r="AG31"/>
    </row>
  </sheetData>
  <mergeCells count="16">
    <mergeCell ref="Z3:AA3"/>
    <mergeCell ref="AB3:AC3"/>
    <mergeCell ref="AD3:AE3"/>
    <mergeCell ref="AF3:AG3"/>
    <mergeCell ref="N3:O3"/>
    <mergeCell ref="P3:Q3"/>
    <mergeCell ref="R3:S3"/>
    <mergeCell ref="T3:U3"/>
    <mergeCell ref="V3:W3"/>
    <mergeCell ref="X3:Y3"/>
    <mergeCell ref="L3:M3"/>
    <mergeCell ref="B3:C3"/>
    <mergeCell ref="D3:E3"/>
    <mergeCell ref="F3:G3"/>
    <mergeCell ref="H3:I3"/>
    <mergeCell ref="J3:K3"/>
  </mergeCells>
  <pageMargins left="0.7" right="0.7" top="0.75" bottom="0.75" header="0.3" footer="0.3"/>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3D17-7BDF-4B62-ABD9-6976321D76FD}">
  <sheetPr>
    <pageSetUpPr fitToPage="1"/>
  </sheetPr>
  <dimension ref="A1:WXV69"/>
  <sheetViews>
    <sheetView showGridLines="0" zoomScale="90" zoomScaleNormal="90" zoomScaleSheetLayoutView="70" workbookViewId="0">
      <pane xSplit="2" ySplit="3" topLeftCell="EK49" activePane="bottomRight" state="frozen"/>
      <selection activeCell="C112" sqref="C112"/>
      <selection pane="topRight" activeCell="C112" sqref="C112"/>
      <selection pane="bottomLeft" activeCell="C112" sqref="C112"/>
      <selection pane="bottomRight"/>
    </sheetView>
  </sheetViews>
  <sheetFormatPr defaultRowHeight="16.5" x14ac:dyDescent="0.3"/>
  <cols>
    <col min="1" max="1" width="8.28515625" style="317" customWidth="1"/>
    <col min="2" max="2" width="64.28515625" style="317" customWidth="1"/>
    <col min="3" max="140" width="16.5703125" style="317" hidden="1" customWidth="1"/>
    <col min="141" max="153" width="16.5703125" style="317" customWidth="1"/>
    <col min="154" max="282" width="9.140625" style="317"/>
    <col min="283" max="283" width="5.140625" style="317" customWidth="1"/>
    <col min="284" max="284" width="63.42578125" style="317" customWidth="1"/>
    <col min="285" max="322" width="9.140625" style="317" hidden="1" customWidth="1"/>
    <col min="323" max="333" width="10.85546875" style="317" customWidth="1"/>
    <col min="334" max="335" width="10.7109375" style="317" customWidth="1"/>
    <col min="336" max="538" width="9.140625" style="317"/>
    <col min="539" max="539" width="5.140625" style="317" customWidth="1"/>
    <col min="540" max="540" width="63.42578125" style="317" customWidth="1"/>
    <col min="541" max="578" width="9.140625" style="317" hidden="1" customWidth="1"/>
    <col min="579" max="589" width="10.85546875" style="317" customWidth="1"/>
    <col min="590" max="591" width="10.7109375" style="317" customWidth="1"/>
    <col min="592" max="794" width="9.140625" style="317"/>
    <col min="795" max="795" width="5.140625" style="317" customWidth="1"/>
    <col min="796" max="796" width="63.42578125" style="317" customWidth="1"/>
    <col min="797" max="834" width="9.140625" style="317" hidden="1" customWidth="1"/>
    <col min="835" max="845" width="10.85546875" style="317" customWidth="1"/>
    <col min="846" max="847" width="10.7109375" style="317" customWidth="1"/>
    <col min="848" max="1050" width="9.140625" style="317"/>
    <col min="1051" max="1051" width="5.140625" style="317" customWidth="1"/>
    <col min="1052" max="1052" width="63.42578125" style="317" customWidth="1"/>
    <col min="1053" max="1090" width="9.140625" style="317" hidden="1" customWidth="1"/>
    <col min="1091" max="1101" width="10.85546875" style="317" customWidth="1"/>
    <col min="1102" max="1103" width="10.7109375" style="317" customWidth="1"/>
    <col min="1104" max="1306" width="9.140625" style="317"/>
    <col min="1307" max="1307" width="5.140625" style="317" customWidth="1"/>
    <col min="1308" max="1308" width="63.42578125" style="317" customWidth="1"/>
    <col min="1309" max="1346" width="9.140625" style="317" hidden="1" customWidth="1"/>
    <col min="1347" max="1357" width="10.85546875" style="317" customWidth="1"/>
    <col min="1358" max="1359" width="10.7109375" style="317" customWidth="1"/>
    <col min="1360" max="1562" width="9.140625" style="317"/>
    <col min="1563" max="1563" width="5.140625" style="317" customWidth="1"/>
    <col min="1564" max="1564" width="63.42578125" style="317" customWidth="1"/>
    <col min="1565" max="1602" width="9.140625" style="317" hidden="1" customWidth="1"/>
    <col min="1603" max="1613" width="10.85546875" style="317" customWidth="1"/>
    <col min="1614" max="1615" width="10.7109375" style="317" customWidth="1"/>
    <col min="1616" max="1818" width="9.140625" style="317"/>
    <col min="1819" max="1819" width="5.140625" style="317" customWidth="1"/>
    <col min="1820" max="1820" width="63.42578125" style="317" customWidth="1"/>
    <col min="1821" max="1858" width="9.140625" style="317" hidden="1" customWidth="1"/>
    <col min="1859" max="1869" width="10.85546875" style="317" customWidth="1"/>
    <col min="1870" max="1871" width="10.7109375" style="317" customWidth="1"/>
    <col min="1872" max="2074" width="9.140625" style="317"/>
    <col min="2075" max="2075" width="5.140625" style="317" customWidth="1"/>
    <col min="2076" max="2076" width="63.42578125" style="317" customWidth="1"/>
    <col min="2077" max="2114" width="9.140625" style="317" hidden="1" customWidth="1"/>
    <col min="2115" max="2125" width="10.85546875" style="317" customWidth="1"/>
    <col min="2126" max="2127" width="10.7109375" style="317" customWidth="1"/>
    <col min="2128" max="2330" width="9.140625" style="317"/>
    <col min="2331" max="2331" width="5.140625" style="317" customWidth="1"/>
    <col min="2332" max="2332" width="63.42578125" style="317" customWidth="1"/>
    <col min="2333" max="2370" width="9.140625" style="317" hidden="1" customWidth="1"/>
    <col min="2371" max="2381" width="10.85546875" style="317" customWidth="1"/>
    <col min="2382" max="2383" width="10.7109375" style="317" customWidth="1"/>
    <col min="2384" max="2586" width="9.140625" style="317"/>
    <col min="2587" max="2587" width="5.140625" style="317" customWidth="1"/>
    <col min="2588" max="2588" width="63.42578125" style="317" customWidth="1"/>
    <col min="2589" max="2626" width="9.140625" style="317" hidden="1" customWidth="1"/>
    <col min="2627" max="2637" width="10.85546875" style="317" customWidth="1"/>
    <col min="2638" max="2639" width="10.7109375" style="317" customWidth="1"/>
    <col min="2640" max="2842" width="9.140625" style="317"/>
    <col min="2843" max="2843" width="5.140625" style="317" customWidth="1"/>
    <col min="2844" max="2844" width="63.42578125" style="317" customWidth="1"/>
    <col min="2845" max="2882" width="9.140625" style="317" hidden="1" customWidth="1"/>
    <col min="2883" max="2893" width="10.85546875" style="317" customWidth="1"/>
    <col min="2894" max="2895" width="10.7109375" style="317" customWidth="1"/>
    <col min="2896" max="3098" width="9.140625" style="317"/>
    <col min="3099" max="3099" width="5.140625" style="317" customWidth="1"/>
    <col min="3100" max="3100" width="63.42578125" style="317" customWidth="1"/>
    <col min="3101" max="3138" width="9.140625" style="317" hidden="1" customWidth="1"/>
    <col min="3139" max="3149" width="10.85546875" style="317" customWidth="1"/>
    <col min="3150" max="3151" width="10.7109375" style="317" customWidth="1"/>
    <col min="3152" max="3354" width="9.140625" style="317"/>
    <col min="3355" max="3355" width="5.140625" style="317" customWidth="1"/>
    <col min="3356" max="3356" width="63.42578125" style="317" customWidth="1"/>
    <col min="3357" max="3394" width="9.140625" style="317" hidden="1" customWidth="1"/>
    <col min="3395" max="3405" width="10.85546875" style="317" customWidth="1"/>
    <col min="3406" max="3407" width="10.7109375" style="317" customWidth="1"/>
    <col min="3408" max="3610" width="9.140625" style="317"/>
    <col min="3611" max="3611" width="5.140625" style="317" customWidth="1"/>
    <col min="3612" max="3612" width="63.42578125" style="317" customWidth="1"/>
    <col min="3613" max="3650" width="9.140625" style="317" hidden="1" customWidth="1"/>
    <col min="3651" max="3661" width="10.85546875" style="317" customWidth="1"/>
    <col min="3662" max="3663" width="10.7109375" style="317" customWidth="1"/>
    <col min="3664" max="3866" width="9.140625" style="317"/>
    <col min="3867" max="3867" width="5.140625" style="317" customWidth="1"/>
    <col min="3868" max="3868" width="63.42578125" style="317" customWidth="1"/>
    <col min="3869" max="3906" width="9.140625" style="317" hidden="1" customWidth="1"/>
    <col min="3907" max="3917" width="10.85546875" style="317" customWidth="1"/>
    <col min="3918" max="3919" width="10.7109375" style="317" customWidth="1"/>
    <col min="3920" max="4122" width="9.140625" style="317"/>
    <col min="4123" max="4123" width="5.140625" style="317" customWidth="1"/>
    <col min="4124" max="4124" width="63.42578125" style="317" customWidth="1"/>
    <col min="4125" max="4162" width="9.140625" style="317" hidden="1" customWidth="1"/>
    <col min="4163" max="4173" width="10.85546875" style="317" customWidth="1"/>
    <col min="4174" max="4175" width="10.7109375" style="317" customWidth="1"/>
    <col min="4176" max="4378" width="9.140625" style="317"/>
    <col min="4379" max="4379" width="5.140625" style="317" customWidth="1"/>
    <col min="4380" max="4380" width="63.42578125" style="317" customWidth="1"/>
    <col min="4381" max="4418" width="9.140625" style="317" hidden="1" customWidth="1"/>
    <col min="4419" max="4429" width="10.85546875" style="317" customWidth="1"/>
    <col min="4430" max="4431" width="10.7109375" style="317" customWidth="1"/>
    <col min="4432" max="4634" width="9.140625" style="317"/>
    <col min="4635" max="4635" width="5.140625" style="317" customWidth="1"/>
    <col min="4636" max="4636" width="63.42578125" style="317" customWidth="1"/>
    <col min="4637" max="4674" width="9.140625" style="317" hidden="1" customWidth="1"/>
    <col min="4675" max="4685" width="10.85546875" style="317" customWidth="1"/>
    <col min="4686" max="4687" width="10.7109375" style="317" customWidth="1"/>
    <col min="4688" max="4890" width="9.140625" style="317"/>
    <col min="4891" max="4891" width="5.140625" style="317" customWidth="1"/>
    <col min="4892" max="4892" width="63.42578125" style="317" customWidth="1"/>
    <col min="4893" max="4930" width="9.140625" style="317" hidden="1" customWidth="1"/>
    <col min="4931" max="4941" width="10.85546875" style="317" customWidth="1"/>
    <col min="4942" max="4943" width="10.7109375" style="317" customWidth="1"/>
    <col min="4944" max="5146" width="9.140625" style="317"/>
    <col min="5147" max="5147" width="5.140625" style="317" customWidth="1"/>
    <col min="5148" max="5148" width="63.42578125" style="317" customWidth="1"/>
    <col min="5149" max="5186" width="9.140625" style="317" hidden="1" customWidth="1"/>
    <col min="5187" max="5197" width="10.85546875" style="317" customWidth="1"/>
    <col min="5198" max="5199" width="10.7109375" style="317" customWidth="1"/>
    <col min="5200" max="5402" width="9.140625" style="317"/>
    <col min="5403" max="5403" width="5.140625" style="317" customWidth="1"/>
    <col min="5404" max="5404" width="63.42578125" style="317" customWidth="1"/>
    <col min="5405" max="5442" width="9.140625" style="317" hidden="1" customWidth="1"/>
    <col min="5443" max="5453" width="10.85546875" style="317" customWidth="1"/>
    <col min="5454" max="5455" width="10.7109375" style="317" customWidth="1"/>
    <col min="5456" max="5658" width="9.140625" style="317"/>
    <col min="5659" max="5659" width="5.140625" style="317" customWidth="1"/>
    <col min="5660" max="5660" width="63.42578125" style="317" customWidth="1"/>
    <col min="5661" max="5698" width="9.140625" style="317" hidden="1" customWidth="1"/>
    <col min="5699" max="5709" width="10.85546875" style="317" customWidth="1"/>
    <col min="5710" max="5711" width="10.7109375" style="317" customWidth="1"/>
    <col min="5712" max="5914" width="9.140625" style="317"/>
    <col min="5915" max="5915" width="5.140625" style="317" customWidth="1"/>
    <col min="5916" max="5916" width="63.42578125" style="317" customWidth="1"/>
    <col min="5917" max="5954" width="9.140625" style="317" hidden="1" customWidth="1"/>
    <col min="5955" max="5965" width="10.85546875" style="317" customWidth="1"/>
    <col min="5966" max="5967" width="10.7109375" style="317" customWidth="1"/>
    <col min="5968" max="6170" width="9.140625" style="317"/>
    <col min="6171" max="6171" width="5.140625" style="317" customWidth="1"/>
    <col min="6172" max="6172" width="63.42578125" style="317" customWidth="1"/>
    <col min="6173" max="6210" width="9.140625" style="317" hidden="1" customWidth="1"/>
    <col min="6211" max="6221" width="10.85546875" style="317" customWidth="1"/>
    <col min="6222" max="6223" width="10.7109375" style="317" customWidth="1"/>
    <col min="6224" max="6426" width="9.140625" style="317"/>
    <col min="6427" max="6427" width="5.140625" style="317" customWidth="1"/>
    <col min="6428" max="6428" width="63.42578125" style="317" customWidth="1"/>
    <col min="6429" max="6466" width="9.140625" style="317" hidden="1" customWidth="1"/>
    <col min="6467" max="6477" width="10.85546875" style="317" customWidth="1"/>
    <col min="6478" max="6479" width="10.7109375" style="317" customWidth="1"/>
    <col min="6480" max="6682" width="9.140625" style="317"/>
    <col min="6683" max="6683" width="5.140625" style="317" customWidth="1"/>
    <col min="6684" max="6684" width="63.42578125" style="317" customWidth="1"/>
    <col min="6685" max="6722" width="9.140625" style="317" hidden="1" customWidth="1"/>
    <col min="6723" max="6733" width="10.85546875" style="317" customWidth="1"/>
    <col min="6734" max="6735" width="10.7109375" style="317" customWidth="1"/>
    <col min="6736" max="6938" width="9.140625" style="317"/>
    <col min="6939" max="6939" width="5.140625" style="317" customWidth="1"/>
    <col min="6940" max="6940" width="63.42578125" style="317" customWidth="1"/>
    <col min="6941" max="6978" width="9.140625" style="317" hidden="1" customWidth="1"/>
    <col min="6979" max="6989" width="10.85546875" style="317" customWidth="1"/>
    <col min="6990" max="6991" width="10.7109375" style="317" customWidth="1"/>
    <col min="6992" max="7194" width="9.140625" style="317"/>
    <col min="7195" max="7195" width="5.140625" style="317" customWidth="1"/>
    <col min="7196" max="7196" width="63.42578125" style="317" customWidth="1"/>
    <col min="7197" max="7234" width="9.140625" style="317" hidden="1" customWidth="1"/>
    <col min="7235" max="7245" width="10.85546875" style="317" customWidth="1"/>
    <col min="7246" max="7247" width="10.7109375" style="317" customWidth="1"/>
    <col min="7248" max="7450" width="9.140625" style="317"/>
    <col min="7451" max="7451" width="5.140625" style="317" customWidth="1"/>
    <col min="7452" max="7452" width="63.42578125" style="317" customWidth="1"/>
    <col min="7453" max="7490" width="9.140625" style="317" hidden="1" customWidth="1"/>
    <col min="7491" max="7501" width="10.85546875" style="317" customWidth="1"/>
    <col min="7502" max="7503" width="10.7109375" style="317" customWidth="1"/>
    <col min="7504" max="7706" width="9.140625" style="317"/>
    <col min="7707" max="7707" width="5.140625" style="317" customWidth="1"/>
    <col min="7708" max="7708" width="63.42578125" style="317" customWidth="1"/>
    <col min="7709" max="7746" width="9.140625" style="317" hidden="1" customWidth="1"/>
    <col min="7747" max="7757" width="10.85546875" style="317" customWidth="1"/>
    <col min="7758" max="7759" width="10.7109375" style="317" customWidth="1"/>
    <col min="7760" max="7962" width="9.140625" style="317"/>
    <col min="7963" max="7963" width="5.140625" style="317" customWidth="1"/>
    <col min="7964" max="7964" width="63.42578125" style="317" customWidth="1"/>
    <col min="7965" max="8002" width="9.140625" style="317" hidden="1" customWidth="1"/>
    <col min="8003" max="8013" width="10.85546875" style="317" customWidth="1"/>
    <col min="8014" max="8015" width="10.7109375" style="317" customWidth="1"/>
    <col min="8016" max="8218" width="9.140625" style="317"/>
    <col min="8219" max="8219" width="5.140625" style="317" customWidth="1"/>
    <col min="8220" max="8220" width="63.42578125" style="317" customWidth="1"/>
    <col min="8221" max="8258" width="9.140625" style="317" hidden="1" customWidth="1"/>
    <col min="8259" max="8269" width="10.85546875" style="317" customWidth="1"/>
    <col min="8270" max="8271" width="10.7109375" style="317" customWidth="1"/>
    <col min="8272" max="8474" width="9.140625" style="317"/>
    <col min="8475" max="8475" width="5.140625" style="317" customWidth="1"/>
    <col min="8476" max="8476" width="63.42578125" style="317" customWidth="1"/>
    <col min="8477" max="8514" width="9.140625" style="317" hidden="1" customWidth="1"/>
    <col min="8515" max="8525" width="10.85546875" style="317" customWidth="1"/>
    <col min="8526" max="8527" width="10.7109375" style="317" customWidth="1"/>
    <col min="8528" max="8730" width="9.140625" style="317"/>
    <col min="8731" max="8731" width="5.140625" style="317" customWidth="1"/>
    <col min="8732" max="8732" width="63.42578125" style="317" customWidth="1"/>
    <col min="8733" max="8770" width="9.140625" style="317" hidden="1" customWidth="1"/>
    <col min="8771" max="8781" width="10.85546875" style="317" customWidth="1"/>
    <col min="8782" max="8783" width="10.7109375" style="317" customWidth="1"/>
    <col min="8784" max="8986" width="9.140625" style="317"/>
    <col min="8987" max="8987" width="5.140625" style="317" customWidth="1"/>
    <col min="8988" max="8988" width="63.42578125" style="317" customWidth="1"/>
    <col min="8989" max="9026" width="9.140625" style="317" hidden="1" customWidth="1"/>
    <col min="9027" max="9037" width="10.85546875" style="317" customWidth="1"/>
    <col min="9038" max="9039" width="10.7109375" style="317" customWidth="1"/>
    <col min="9040" max="9242" width="9.140625" style="317"/>
    <col min="9243" max="9243" width="5.140625" style="317" customWidth="1"/>
    <col min="9244" max="9244" width="63.42578125" style="317" customWidth="1"/>
    <col min="9245" max="9282" width="9.140625" style="317" hidden="1" customWidth="1"/>
    <col min="9283" max="9293" width="10.85546875" style="317" customWidth="1"/>
    <col min="9294" max="9295" width="10.7109375" style="317" customWidth="1"/>
    <col min="9296" max="9498" width="9.140625" style="317"/>
    <col min="9499" max="9499" width="5.140625" style="317" customWidth="1"/>
    <col min="9500" max="9500" width="63.42578125" style="317" customWidth="1"/>
    <col min="9501" max="9538" width="9.140625" style="317" hidden="1" customWidth="1"/>
    <col min="9539" max="9549" width="10.85546875" style="317" customWidth="1"/>
    <col min="9550" max="9551" width="10.7109375" style="317" customWidth="1"/>
    <col min="9552" max="9754" width="9.140625" style="317"/>
    <col min="9755" max="9755" width="5.140625" style="317" customWidth="1"/>
    <col min="9756" max="9756" width="63.42578125" style="317" customWidth="1"/>
    <col min="9757" max="9794" width="9.140625" style="317" hidden="1" customWidth="1"/>
    <col min="9795" max="9805" width="10.85546875" style="317" customWidth="1"/>
    <col min="9806" max="9807" width="10.7109375" style="317" customWidth="1"/>
    <col min="9808" max="10010" width="9.140625" style="317"/>
    <col min="10011" max="10011" width="5.140625" style="317" customWidth="1"/>
    <col min="10012" max="10012" width="63.42578125" style="317" customWidth="1"/>
    <col min="10013" max="10050" width="9.140625" style="317" hidden="1" customWidth="1"/>
    <col min="10051" max="10061" width="10.85546875" style="317" customWidth="1"/>
    <col min="10062" max="10063" width="10.7109375" style="317" customWidth="1"/>
    <col min="10064" max="10266" width="9.140625" style="317"/>
    <col min="10267" max="10267" width="5.140625" style="317" customWidth="1"/>
    <col min="10268" max="10268" width="63.42578125" style="317" customWidth="1"/>
    <col min="10269" max="10306" width="9.140625" style="317" hidden="1" customWidth="1"/>
    <col min="10307" max="10317" width="10.85546875" style="317" customWidth="1"/>
    <col min="10318" max="10319" width="10.7109375" style="317" customWidth="1"/>
    <col min="10320" max="10522" width="9.140625" style="317"/>
    <col min="10523" max="10523" width="5.140625" style="317" customWidth="1"/>
    <col min="10524" max="10524" width="63.42578125" style="317" customWidth="1"/>
    <col min="10525" max="10562" width="9.140625" style="317" hidden="1" customWidth="1"/>
    <col min="10563" max="10573" width="10.85546875" style="317" customWidth="1"/>
    <col min="10574" max="10575" width="10.7109375" style="317" customWidth="1"/>
    <col min="10576" max="10778" width="9.140625" style="317"/>
    <col min="10779" max="10779" width="5.140625" style="317" customWidth="1"/>
    <col min="10780" max="10780" width="63.42578125" style="317" customWidth="1"/>
    <col min="10781" max="10818" width="9.140625" style="317" hidden="1" customWidth="1"/>
    <col min="10819" max="10829" width="10.85546875" style="317" customWidth="1"/>
    <col min="10830" max="10831" width="10.7109375" style="317" customWidth="1"/>
    <col min="10832" max="11034" width="9.140625" style="317"/>
    <col min="11035" max="11035" width="5.140625" style="317" customWidth="1"/>
    <col min="11036" max="11036" width="63.42578125" style="317" customWidth="1"/>
    <col min="11037" max="11074" width="9.140625" style="317" hidden="1" customWidth="1"/>
    <col min="11075" max="11085" width="10.85546875" style="317" customWidth="1"/>
    <col min="11086" max="11087" width="10.7109375" style="317" customWidth="1"/>
    <col min="11088" max="11290" width="9.140625" style="317"/>
    <col min="11291" max="11291" width="5.140625" style="317" customWidth="1"/>
    <col min="11292" max="11292" width="63.42578125" style="317" customWidth="1"/>
    <col min="11293" max="11330" width="9.140625" style="317" hidden="1" customWidth="1"/>
    <col min="11331" max="11341" width="10.85546875" style="317" customWidth="1"/>
    <col min="11342" max="11343" width="10.7109375" style="317" customWidth="1"/>
    <col min="11344" max="11546" width="9.140625" style="317"/>
    <col min="11547" max="11547" width="5.140625" style="317" customWidth="1"/>
    <col min="11548" max="11548" width="63.42578125" style="317" customWidth="1"/>
    <col min="11549" max="11586" width="9.140625" style="317" hidden="1" customWidth="1"/>
    <col min="11587" max="11597" width="10.85546875" style="317" customWidth="1"/>
    <col min="11598" max="11599" width="10.7109375" style="317" customWidth="1"/>
    <col min="11600" max="11802" width="9.140625" style="317"/>
    <col min="11803" max="11803" width="5.140625" style="317" customWidth="1"/>
    <col min="11804" max="11804" width="63.42578125" style="317" customWidth="1"/>
    <col min="11805" max="11842" width="9.140625" style="317" hidden="1" customWidth="1"/>
    <col min="11843" max="11853" width="10.85546875" style="317" customWidth="1"/>
    <col min="11854" max="11855" width="10.7109375" style="317" customWidth="1"/>
    <col min="11856" max="12058" width="9.140625" style="317"/>
    <col min="12059" max="12059" width="5.140625" style="317" customWidth="1"/>
    <col min="12060" max="12060" width="63.42578125" style="317" customWidth="1"/>
    <col min="12061" max="12098" width="9.140625" style="317" hidden="1" customWidth="1"/>
    <col min="12099" max="12109" width="10.85546875" style="317" customWidth="1"/>
    <col min="12110" max="12111" width="10.7109375" style="317" customWidth="1"/>
    <col min="12112" max="12314" width="9.140625" style="317"/>
    <col min="12315" max="12315" width="5.140625" style="317" customWidth="1"/>
    <col min="12316" max="12316" width="63.42578125" style="317" customWidth="1"/>
    <col min="12317" max="12354" width="9.140625" style="317" hidden="1" customWidth="1"/>
    <col min="12355" max="12365" width="10.85546875" style="317" customWidth="1"/>
    <col min="12366" max="12367" width="10.7109375" style="317" customWidth="1"/>
    <col min="12368" max="12570" width="9.140625" style="317"/>
    <col min="12571" max="12571" width="5.140625" style="317" customWidth="1"/>
    <col min="12572" max="12572" width="63.42578125" style="317" customWidth="1"/>
    <col min="12573" max="12610" width="9.140625" style="317" hidden="1" customWidth="1"/>
    <col min="12611" max="12621" width="10.85546875" style="317" customWidth="1"/>
    <col min="12622" max="12623" width="10.7109375" style="317" customWidth="1"/>
    <col min="12624" max="12826" width="9.140625" style="317"/>
    <col min="12827" max="12827" width="5.140625" style="317" customWidth="1"/>
    <col min="12828" max="12828" width="63.42578125" style="317" customWidth="1"/>
    <col min="12829" max="12866" width="9.140625" style="317" hidden="1" customWidth="1"/>
    <col min="12867" max="12877" width="10.85546875" style="317" customWidth="1"/>
    <col min="12878" max="12879" width="10.7109375" style="317" customWidth="1"/>
    <col min="12880" max="13082" width="9.140625" style="317"/>
    <col min="13083" max="13083" width="5.140625" style="317" customWidth="1"/>
    <col min="13084" max="13084" width="63.42578125" style="317" customWidth="1"/>
    <col min="13085" max="13122" width="9.140625" style="317" hidden="1" customWidth="1"/>
    <col min="13123" max="13133" width="10.85546875" style="317" customWidth="1"/>
    <col min="13134" max="13135" width="10.7109375" style="317" customWidth="1"/>
    <col min="13136" max="13338" width="9.140625" style="317"/>
    <col min="13339" max="13339" width="5.140625" style="317" customWidth="1"/>
    <col min="13340" max="13340" width="63.42578125" style="317" customWidth="1"/>
    <col min="13341" max="13378" width="9.140625" style="317" hidden="1" customWidth="1"/>
    <col min="13379" max="13389" width="10.85546875" style="317" customWidth="1"/>
    <col min="13390" max="13391" width="10.7109375" style="317" customWidth="1"/>
    <col min="13392" max="13594" width="9.140625" style="317"/>
    <col min="13595" max="13595" width="5.140625" style="317" customWidth="1"/>
    <col min="13596" max="13596" width="63.42578125" style="317" customWidth="1"/>
    <col min="13597" max="13634" width="9.140625" style="317" hidden="1" customWidth="1"/>
    <col min="13635" max="13645" width="10.85546875" style="317" customWidth="1"/>
    <col min="13646" max="13647" width="10.7109375" style="317" customWidth="1"/>
    <col min="13648" max="13850" width="9.140625" style="317"/>
    <col min="13851" max="13851" width="5.140625" style="317" customWidth="1"/>
    <col min="13852" max="13852" width="63.42578125" style="317" customWidth="1"/>
    <col min="13853" max="13890" width="9.140625" style="317" hidden="1" customWidth="1"/>
    <col min="13891" max="13901" width="10.85546875" style="317" customWidth="1"/>
    <col min="13902" max="13903" width="10.7109375" style="317" customWidth="1"/>
    <col min="13904" max="14106" width="9.140625" style="317"/>
    <col min="14107" max="14107" width="5.140625" style="317" customWidth="1"/>
    <col min="14108" max="14108" width="63.42578125" style="317" customWidth="1"/>
    <col min="14109" max="14146" width="9.140625" style="317" hidden="1" customWidth="1"/>
    <col min="14147" max="14157" width="10.85546875" style="317" customWidth="1"/>
    <col min="14158" max="14159" width="10.7109375" style="317" customWidth="1"/>
    <col min="14160" max="14362" width="9.140625" style="317"/>
    <col min="14363" max="14363" width="5.140625" style="317" customWidth="1"/>
    <col min="14364" max="14364" width="63.42578125" style="317" customWidth="1"/>
    <col min="14365" max="14402" width="9.140625" style="317" hidden="1" customWidth="1"/>
    <col min="14403" max="14413" width="10.85546875" style="317" customWidth="1"/>
    <col min="14414" max="14415" width="10.7109375" style="317" customWidth="1"/>
    <col min="14416" max="14618" width="9.140625" style="317"/>
    <col min="14619" max="14619" width="5.140625" style="317" customWidth="1"/>
    <col min="14620" max="14620" width="63.42578125" style="317" customWidth="1"/>
    <col min="14621" max="14658" width="9.140625" style="317" hidden="1" customWidth="1"/>
    <col min="14659" max="14669" width="10.85546875" style="317" customWidth="1"/>
    <col min="14670" max="14671" width="10.7109375" style="317" customWidth="1"/>
    <col min="14672" max="14874" width="9.140625" style="317"/>
    <col min="14875" max="14875" width="5.140625" style="317" customWidth="1"/>
    <col min="14876" max="14876" width="63.42578125" style="317" customWidth="1"/>
    <col min="14877" max="14914" width="9.140625" style="317" hidden="1" customWidth="1"/>
    <col min="14915" max="14925" width="10.85546875" style="317" customWidth="1"/>
    <col min="14926" max="14927" width="10.7109375" style="317" customWidth="1"/>
    <col min="14928" max="15130" width="9.140625" style="317"/>
    <col min="15131" max="15131" width="5.140625" style="317" customWidth="1"/>
    <col min="15132" max="15132" width="63.42578125" style="317" customWidth="1"/>
    <col min="15133" max="15170" width="9.140625" style="317" hidden="1" customWidth="1"/>
    <col min="15171" max="15181" width="10.85546875" style="317" customWidth="1"/>
    <col min="15182" max="15183" width="10.7109375" style="317" customWidth="1"/>
    <col min="15184" max="15386" width="9.140625" style="317"/>
    <col min="15387" max="15387" width="5.140625" style="317" customWidth="1"/>
    <col min="15388" max="15388" width="63.42578125" style="317" customWidth="1"/>
    <col min="15389" max="15426" width="9.140625" style="317" hidden="1" customWidth="1"/>
    <col min="15427" max="15437" width="10.85546875" style="317" customWidth="1"/>
    <col min="15438" max="15439" width="10.7109375" style="317" customWidth="1"/>
    <col min="15440" max="15642" width="9.140625" style="317"/>
    <col min="15643" max="15643" width="5.140625" style="317" customWidth="1"/>
    <col min="15644" max="15644" width="63.42578125" style="317" customWidth="1"/>
    <col min="15645" max="15682" width="9.140625" style="317" hidden="1" customWidth="1"/>
    <col min="15683" max="15693" width="10.85546875" style="317" customWidth="1"/>
    <col min="15694" max="15695" width="10.7109375" style="317" customWidth="1"/>
    <col min="15696" max="15898" width="9.140625" style="317"/>
    <col min="15899" max="15899" width="5.140625" style="317" customWidth="1"/>
    <col min="15900" max="15900" width="63.42578125" style="317" customWidth="1"/>
    <col min="15901" max="15938" width="9.140625" style="317" hidden="1" customWidth="1"/>
    <col min="15939" max="15949" width="10.85546875" style="317" customWidth="1"/>
    <col min="15950" max="15951" width="10.7109375" style="317" customWidth="1"/>
    <col min="15952" max="16154" width="9.140625" style="317"/>
    <col min="16155" max="16155" width="5.140625" style="317" customWidth="1"/>
    <col min="16156" max="16156" width="63.42578125" style="317" customWidth="1"/>
    <col min="16157" max="16194" width="9.140625" style="317" hidden="1" customWidth="1"/>
    <col min="16195" max="16205" width="10.85546875" style="317" customWidth="1"/>
    <col min="16206" max="16207" width="10.7109375" style="317" customWidth="1"/>
    <col min="16208" max="16384" width="9.140625" style="317"/>
  </cols>
  <sheetData>
    <row r="1" spans="1:153" s="314" customFormat="1" ht="18.75" x14ac:dyDescent="0.3">
      <c r="A1" s="313" t="s">
        <v>298</v>
      </c>
      <c r="B1" s="313"/>
    </row>
    <row r="2" spans="1:153" ht="14.25" customHeight="1" thickBot="1" x14ac:dyDescent="0.35">
      <c r="A2" s="315"/>
      <c r="B2" s="315"/>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c r="BT2" s="316"/>
      <c r="BU2" s="316"/>
      <c r="BV2" s="316"/>
      <c r="BW2" s="316"/>
      <c r="BX2" s="316"/>
      <c r="BY2" s="316"/>
      <c r="BZ2" s="316"/>
      <c r="CA2" s="316"/>
      <c r="CB2" s="316"/>
      <c r="CC2" s="316"/>
      <c r="CD2" s="316"/>
      <c r="CE2" s="316"/>
      <c r="CF2" s="316"/>
      <c r="CG2" s="316"/>
      <c r="CH2" s="316"/>
      <c r="CI2" s="316"/>
      <c r="CJ2" s="316"/>
      <c r="CK2" s="316"/>
      <c r="CL2" s="316"/>
      <c r="CM2" s="316"/>
      <c r="CN2" s="316"/>
      <c r="CO2" s="316"/>
      <c r="CP2" s="316"/>
      <c r="CQ2" s="316"/>
      <c r="CR2" s="316"/>
      <c r="CS2" s="316"/>
      <c r="CT2" s="316"/>
      <c r="CU2" s="316"/>
      <c r="CV2" s="316"/>
      <c r="CW2" s="316"/>
      <c r="CX2" s="316"/>
      <c r="CY2" s="316"/>
      <c r="CZ2" s="316"/>
      <c r="DA2" s="316"/>
      <c r="DB2" s="316"/>
      <c r="DC2" s="316"/>
      <c r="DD2" s="316"/>
      <c r="DE2" s="316"/>
      <c r="DF2" s="316"/>
      <c r="DG2" s="316"/>
      <c r="DH2" s="316"/>
      <c r="DI2" s="316"/>
      <c r="DJ2" s="316"/>
      <c r="DK2" s="316"/>
      <c r="DL2" s="316"/>
      <c r="DM2" s="316"/>
      <c r="DN2" s="316"/>
      <c r="DO2" s="316"/>
      <c r="DP2" s="316"/>
      <c r="DQ2" s="316"/>
      <c r="DR2" s="316"/>
      <c r="DS2" s="316"/>
      <c r="DT2" s="316"/>
      <c r="DU2" s="316"/>
      <c r="DV2" s="316"/>
      <c r="DW2" s="316"/>
      <c r="DX2" s="316"/>
      <c r="DY2" s="316"/>
      <c r="DZ2" s="316"/>
      <c r="EA2" s="316"/>
      <c r="EB2" s="316"/>
      <c r="EC2" s="316"/>
      <c r="ED2" s="316"/>
      <c r="EE2" s="316"/>
      <c r="EF2" s="316"/>
      <c r="EG2" s="316"/>
      <c r="EH2" s="316"/>
      <c r="EI2" s="316"/>
      <c r="EJ2" s="316"/>
      <c r="EK2" s="316"/>
      <c r="EL2" s="316"/>
      <c r="EM2" s="316"/>
      <c r="EN2" s="316"/>
      <c r="EO2" s="316"/>
      <c r="EP2" s="316"/>
      <c r="EQ2" s="316"/>
      <c r="ER2" s="316"/>
      <c r="ES2" s="316"/>
      <c r="ET2" s="316"/>
      <c r="EU2" s="316"/>
      <c r="EV2" s="316"/>
      <c r="EW2" s="316" t="s">
        <v>8</v>
      </c>
    </row>
    <row r="3" spans="1:153" ht="24.75" customHeight="1" thickTop="1" thickBot="1" x14ac:dyDescent="0.35">
      <c r="A3" s="318" t="s">
        <v>299</v>
      </c>
      <c r="B3" s="318" t="s">
        <v>300</v>
      </c>
      <c r="C3" s="319">
        <v>40179</v>
      </c>
      <c r="D3" s="319">
        <v>40211</v>
      </c>
      <c r="E3" s="319">
        <v>40239</v>
      </c>
      <c r="F3" s="319">
        <v>40270</v>
      </c>
      <c r="G3" s="319">
        <v>40300</v>
      </c>
      <c r="H3" s="319">
        <v>40331</v>
      </c>
      <c r="I3" s="319">
        <v>40361</v>
      </c>
      <c r="J3" s="319">
        <v>40392</v>
      </c>
      <c r="K3" s="319">
        <v>40423</v>
      </c>
      <c r="L3" s="319">
        <v>40453</v>
      </c>
      <c r="M3" s="319">
        <v>40484</v>
      </c>
      <c r="N3" s="319">
        <v>40514</v>
      </c>
      <c r="O3" s="319">
        <v>40545</v>
      </c>
      <c r="P3" s="319">
        <v>40576</v>
      </c>
      <c r="Q3" s="319">
        <v>40604</v>
      </c>
      <c r="R3" s="319">
        <v>40635</v>
      </c>
      <c r="S3" s="319">
        <v>40665</v>
      </c>
      <c r="T3" s="319">
        <v>40696</v>
      </c>
      <c r="U3" s="319">
        <v>40726</v>
      </c>
      <c r="V3" s="319">
        <v>40757</v>
      </c>
      <c r="W3" s="319">
        <v>40788</v>
      </c>
      <c r="X3" s="319">
        <v>40818</v>
      </c>
      <c r="Y3" s="319">
        <v>40849</v>
      </c>
      <c r="Z3" s="319">
        <v>40879</v>
      </c>
      <c r="AA3" s="319">
        <v>40910</v>
      </c>
      <c r="AB3" s="319">
        <v>40941</v>
      </c>
      <c r="AC3" s="319">
        <v>40970</v>
      </c>
      <c r="AD3" s="319">
        <v>41001</v>
      </c>
      <c r="AE3" s="319">
        <v>41031</v>
      </c>
      <c r="AF3" s="319">
        <v>41062</v>
      </c>
      <c r="AG3" s="319">
        <v>41092</v>
      </c>
      <c r="AH3" s="319">
        <v>41123</v>
      </c>
      <c r="AI3" s="319">
        <v>41154</v>
      </c>
      <c r="AJ3" s="319">
        <v>41184</v>
      </c>
      <c r="AK3" s="319">
        <v>41215</v>
      </c>
      <c r="AL3" s="319">
        <v>41245</v>
      </c>
      <c r="AM3" s="319">
        <v>41276</v>
      </c>
      <c r="AN3" s="319">
        <v>41307</v>
      </c>
      <c r="AO3" s="319">
        <v>41335</v>
      </c>
      <c r="AP3" s="319">
        <v>41366</v>
      </c>
      <c r="AQ3" s="319">
        <v>41396</v>
      </c>
      <c r="AR3" s="319">
        <v>41427</v>
      </c>
      <c r="AS3" s="319">
        <v>41457</v>
      </c>
      <c r="AT3" s="319">
        <v>41488</v>
      </c>
      <c r="AU3" s="319">
        <v>41519</v>
      </c>
      <c r="AV3" s="319">
        <v>41549</v>
      </c>
      <c r="AW3" s="319">
        <v>41580</v>
      </c>
      <c r="AX3" s="319">
        <v>41610</v>
      </c>
      <c r="AY3" s="319">
        <v>41641</v>
      </c>
      <c r="AZ3" s="319">
        <v>41672</v>
      </c>
      <c r="BA3" s="319">
        <v>41700</v>
      </c>
      <c r="BB3" s="319">
        <v>41731</v>
      </c>
      <c r="BC3" s="319">
        <v>41761</v>
      </c>
      <c r="BD3" s="319">
        <v>41791</v>
      </c>
      <c r="BE3" s="319">
        <v>41822</v>
      </c>
      <c r="BF3" s="319">
        <v>41853</v>
      </c>
      <c r="BG3" s="319">
        <v>41884</v>
      </c>
      <c r="BH3" s="319">
        <v>41914</v>
      </c>
      <c r="BI3" s="319">
        <v>41945</v>
      </c>
      <c r="BJ3" s="319">
        <v>41975</v>
      </c>
      <c r="BK3" s="319">
        <v>42006</v>
      </c>
      <c r="BL3" s="319">
        <v>42037</v>
      </c>
      <c r="BM3" s="319">
        <v>42065</v>
      </c>
      <c r="BN3" s="319">
        <v>42096</v>
      </c>
      <c r="BO3" s="319">
        <v>42126</v>
      </c>
      <c r="BP3" s="319">
        <v>42157</v>
      </c>
      <c r="BQ3" s="319">
        <v>42187</v>
      </c>
      <c r="BR3" s="319">
        <v>42218</v>
      </c>
      <c r="BS3" s="319">
        <v>42249</v>
      </c>
      <c r="BT3" s="319">
        <v>42279</v>
      </c>
      <c r="BU3" s="319">
        <v>42310</v>
      </c>
      <c r="BV3" s="319">
        <v>42340</v>
      </c>
      <c r="BW3" s="319">
        <v>42371</v>
      </c>
      <c r="BX3" s="319">
        <v>42402</v>
      </c>
      <c r="BY3" s="319">
        <v>42431</v>
      </c>
      <c r="BZ3" s="319">
        <v>42462</v>
      </c>
      <c r="CA3" s="319">
        <v>42492</v>
      </c>
      <c r="CB3" s="319">
        <v>42523</v>
      </c>
      <c r="CC3" s="319">
        <v>42553</v>
      </c>
      <c r="CD3" s="319">
        <v>42584</v>
      </c>
      <c r="CE3" s="319">
        <v>42615</v>
      </c>
      <c r="CF3" s="319">
        <v>42645</v>
      </c>
      <c r="CG3" s="319">
        <v>42676</v>
      </c>
      <c r="CH3" s="319">
        <v>42706</v>
      </c>
      <c r="CI3" s="319">
        <v>42737</v>
      </c>
      <c r="CJ3" s="319">
        <v>42768</v>
      </c>
      <c r="CK3" s="319">
        <v>42796</v>
      </c>
      <c r="CL3" s="319">
        <v>42827</v>
      </c>
      <c r="CM3" s="319">
        <v>42857</v>
      </c>
      <c r="CN3" s="319">
        <v>42888</v>
      </c>
      <c r="CO3" s="319">
        <v>42918</v>
      </c>
      <c r="CP3" s="319">
        <v>42949</v>
      </c>
      <c r="CQ3" s="319">
        <v>42980</v>
      </c>
      <c r="CR3" s="319">
        <v>43010</v>
      </c>
      <c r="CS3" s="319">
        <v>43041</v>
      </c>
      <c r="CT3" s="319">
        <v>43071</v>
      </c>
      <c r="CU3" s="319">
        <v>43102</v>
      </c>
      <c r="CV3" s="319">
        <v>43133</v>
      </c>
      <c r="CW3" s="319">
        <v>43161</v>
      </c>
      <c r="CX3" s="319">
        <v>43192</v>
      </c>
      <c r="CY3" s="319">
        <v>43222</v>
      </c>
      <c r="CZ3" s="319" t="s">
        <v>301</v>
      </c>
      <c r="DA3" s="319">
        <v>43283</v>
      </c>
      <c r="DB3" s="319">
        <v>43314</v>
      </c>
      <c r="DC3" s="319">
        <v>43345</v>
      </c>
      <c r="DD3" s="319">
        <v>43375</v>
      </c>
      <c r="DE3" s="319">
        <v>43406</v>
      </c>
      <c r="DF3" s="319">
        <v>43436</v>
      </c>
      <c r="DG3" s="319">
        <v>43467</v>
      </c>
      <c r="DH3" s="319">
        <v>43498</v>
      </c>
      <c r="DI3" s="319">
        <v>43526</v>
      </c>
      <c r="DJ3" s="319">
        <v>43557</v>
      </c>
      <c r="DK3" s="319">
        <v>43587</v>
      </c>
      <c r="DL3" s="319">
        <v>43618</v>
      </c>
      <c r="DM3" s="319">
        <v>43648</v>
      </c>
      <c r="DN3" s="319">
        <v>43679</v>
      </c>
      <c r="DO3" s="319">
        <v>43710</v>
      </c>
      <c r="DP3" s="319">
        <v>43740</v>
      </c>
      <c r="DQ3" s="319">
        <v>43771</v>
      </c>
      <c r="DR3" s="319">
        <v>43801</v>
      </c>
      <c r="DS3" s="319">
        <v>43832</v>
      </c>
      <c r="DT3" s="319">
        <v>43863</v>
      </c>
      <c r="DU3" s="319" t="s">
        <v>302</v>
      </c>
      <c r="DV3" s="319" t="s">
        <v>303</v>
      </c>
      <c r="DW3" s="319" t="s">
        <v>304</v>
      </c>
      <c r="DX3" s="319" t="s">
        <v>305</v>
      </c>
      <c r="DY3" s="319" t="s">
        <v>306</v>
      </c>
      <c r="DZ3" s="319" t="s">
        <v>307</v>
      </c>
      <c r="EA3" s="319" t="s">
        <v>308</v>
      </c>
      <c r="EB3" s="319" t="s">
        <v>309</v>
      </c>
      <c r="EC3" s="319" t="s">
        <v>310</v>
      </c>
      <c r="ED3" s="319" t="s">
        <v>311</v>
      </c>
      <c r="EE3" s="319" t="s">
        <v>312</v>
      </c>
      <c r="EF3" s="319" t="s">
        <v>313</v>
      </c>
      <c r="EG3" s="319" t="s">
        <v>314</v>
      </c>
      <c r="EH3" s="319">
        <v>44287</v>
      </c>
      <c r="EI3" s="319">
        <v>44317</v>
      </c>
      <c r="EJ3" s="319">
        <v>44348</v>
      </c>
      <c r="EK3" s="319">
        <v>44378</v>
      </c>
      <c r="EL3" s="319">
        <v>44409</v>
      </c>
      <c r="EM3" s="319">
        <v>44440</v>
      </c>
      <c r="EN3" s="319">
        <v>44470</v>
      </c>
      <c r="EO3" s="319">
        <v>44501</v>
      </c>
      <c r="EP3" s="319">
        <v>44531</v>
      </c>
      <c r="EQ3" s="319">
        <v>44562</v>
      </c>
      <c r="ER3" s="319" t="s">
        <v>315</v>
      </c>
      <c r="ES3" s="319">
        <v>44621</v>
      </c>
      <c r="ET3" s="319">
        <v>44652</v>
      </c>
      <c r="EU3" s="319">
        <v>44682</v>
      </c>
      <c r="EV3" s="319">
        <v>44713</v>
      </c>
      <c r="EW3" s="319">
        <v>44743</v>
      </c>
    </row>
    <row r="4" spans="1:153" ht="10.5" customHeight="1" thickTop="1" x14ac:dyDescent="0.3">
      <c r="A4" s="320"/>
      <c r="B4" s="320"/>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c r="BO4" s="321"/>
      <c r="BP4" s="321"/>
      <c r="BQ4" s="321"/>
      <c r="BR4" s="321"/>
      <c r="BS4" s="321"/>
      <c r="BT4" s="321"/>
      <c r="BU4" s="321"/>
      <c r="BV4" s="321"/>
      <c r="BW4" s="321"/>
      <c r="BX4" s="321"/>
      <c r="BY4" s="321"/>
      <c r="BZ4" s="321"/>
      <c r="CA4" s="321"/>
      <c r="CB4" s="321"/>
      <c r="CC4" s="321"/>
      <c r="CD4" s="321"/>
      <c r="CE4" s="321"/>
      <c r="CF4" s="321"/>
      <c r="CG4" s="321"/>
      <c r="CH4" s="321"/>
      <c r="CI4" s="321"/>
      <c r="CJ4" s="321"/>
      <c r="CK4" s="321"/>
      <c r="CL4" s="321"/>
      <c r="CM4" s="321"/>
      <c r="CN4" s="321"/>
      <c r="CO4" s="321"/>
      <c r="CP4" s="321"/>
      <c r="CQ4" s="321"/>
      <c r="CR4" s="321"/>
      <c r="CS4" s="321"/>
      <c r="CT4" s="321"/>
      <c r="CU4" s="321"/>
      <c r="CV4" s="321"/>
      <c r="CW4" s="321"/>
      <c r="CX4" s="321"/>
      <c r="CY4" s="321"/>
      <c r="CZ4" s="321"/>
      <c r="DA4" s="321"/>
      <c r="DB4" s="321"/>
      <c r="DC4" s="321"/>
      <c r="DD4" s="321"/>
      <c r="DE4" s="321"/>
      <c r="DF4" s="321"/>
      <c r="DG4" s="321"/>
      <c r="DH4" s="321"/>
      <c r="DI4" s="321"/>
      <c r="DJ4" s="321"/>
      <c r="DK4" s="321"/>
      <c r="DL4" s="321"/>
      <c r="DM4" s="321"/>
      <c r="DN4" s="321"/>
      <c r="DO4" s="321"/>
      <c r="DP4" s="321"/>
      <c r="DQ4" s="321"/>
      <c r="DR4" s="321"/>
      <c r="DS4" s="321"/>
      <c r="DT4" s="321"/>
      <c r="DU4" s="321"/>
      <c r="DV4" s="321"/>
      <c r="DW4" s="321"/>
      <c r="DX4" s="321"/>
      <c r="DY4" s="321"/>
      <c r="DZ4" s="321"/>
      <c r="EA4" s="321"/>
      <c r="EB4" s="321"/>
      <c r="EC4" s="321"/>
      <c r="ED4" s="321"/>
      <c r="EE4" s="321"/>
      <c r="EF4" s="321"/>
      <c r="EG4" s="321"/>
      <c r="EH4" s="321"/>
      <c r="EI4" s="321"/>
      <c r="EJ4" s="321"/>
      <c r="EK4" s="321"/>
      <c r="EL4" s="321"/>
      <c r="EM4" s="321"/>
      <c r="EN4" s="321"/>
      <c r="EO4" s="321"/>
      <c r="EP4" s="321"/>
      <c r="EQ4" s="321"/>
      <c r="ER4" s="321"/>
      <c r="ES4" s="321"/>
      <c r="ET4" s="321"/>
      <c r="EU4" s="321"/>
      <c r="EV4" s="321"/>
      <c r="EW4" s="321"/>
    </row>
    <row r="5" spans="1:153" ht="16.5" customHeight="1" x14ac:dyDescent="0.3">
      <c r="A5" s="322" t="s">
        <v>316</v>
      </c>
      <c r="B5" s="322" t="s">
        <v>317</v>
      </c>
      <c r="C5" s="323">
        <v>8313.9230856199993</v>
      </c>
      <c r="D5" s="323">
        <v>8554.6603705100006</v>
      </c>
      <c r="E5" s="323">
        <v>8543.5793921799996</v>
      </c>
      <c r="F5" s="323">
        <v>8747.1718602600013</v>
      </c>
      <c r="G5" s="323">
        <v>9556.2360567600008</v>
      </c>
      <c r="H5" s="323">
        <v>9176.9618582599996</v>
      </c>
      <c r="I5" s="323">
        <v>8577.4751113599996</v>
      </c>
      <c r="J5" s="323">
        <v>8964.9122942899994</v>
      </c>
      <c r="K5" s="323">
        <v>9137.7338806799999</v>
      </c>
      <c r="L5" s="323">
        <v>9189.04614253</v>
      </c>
      <c r="M5" s="323">
        <v>9229.6837182599993</v>
      </c>
      <c r="N5" s="323">
        <v>9525.0663255700001</v>
      </c>
      <c r="O5" s="323">
        <v>9056.9216292099991</v>
      </c>
      <c r="P5" s="323">
        <v>9259.0514912299986</v>
      </c>
      <c r="Q5" s="323">
        <v>9060.6338427999981</v>
      </c>
      <c r="R5" s="323">
        <v>9186.4692947099993</v>
      </c>
      <c r="S5" s="323">
        <v>9355.9525099800012</v>
      </c>
      <c r="T5" s="323">
        <v>9401.5499322600008</v>
      </c>
      <c r="U5" s="323">
        <v>9516.6736425700001</v>
      </c>
      <c r="V5" s="323">
        <v>10165.600383359999</v>
      </c>
      <c r="W5" s="323">
        <v>10486.8216237</v>
      </c>
      <c r="X5" s="323">
        <v>10793.925243599999</v>
      </c>
      <c r="Y5" s="323">
        <v>10846.49111531</v>
      </c>
      <c r="Z5" s="323">
        <v>10232.00808204</v>
      </c>
      <c r="AA5" s="323">
        <v>10884.95353631</v>
      </c>
      <c r="AB5" s="323">
        <v>10925.24783013</v>
      </c>
      <c r="AC5" s="323">
        <v>10499.39109904</v>
      </c>
      <c r="AD5" s="323">
        <v>10574.403858539999</v>
      </c>
      <c r="AE5" s="323">
        <v>10378.168711709999</v>
      </c>
      <c r="AF5" s="323">
        <v>10793.873166549998</v>
      </c>
      <c r="AG5" s="323">
        <v>10959.584142559999</v>
      </c>
      <c r="AH5" s="323">
        <v>10992.450605919999</v>
      </c>
      <c r="AI5" s="323">
        <v>11502.52074158</v>
      </c>
      <c r="AJ5" s="323">
        <v>11450.75111343</v>
      </c>
      <c r="AK5" s="323">
        <v>11408.30600506</v>
      </c>
      <c r="AL5" s="323">
        <v>11086.982508629999</v>
      </c>
      <c r="AM5" s="323">
        <v>11091.524256320001</v>
      </c>
      <c r="AN5" s="323">
        <v>10859.54273619</v>
      </c>
      <c r="AO5" s="323">
        <v>10927.48027301</v>
      </c>
      <c r="AP5" s="323">
        <v>10415.83919683</v>
      </c>
      <c r="AQ5" s="323">
        <v>10192.80816008</v>
      </c>
      <c r="AR5" s="323">
        <v>9361.1422593799998</v>
      </c>
      <c r="AS5" s="323">
        <v>9826.8400938100003</v>
      </c>
      <c r="AT5" s="323">
        <v>10073.589758530001</v>
      </c>
      <c r="AU5" s="323">
        <v>9806.8217559900004</v>
      </c>
      <c r="AV5" s="323">
        <v>9713.9569521400008</v>
      </c>
      <c r="AW5" s="323">
        <v>9407.1533895899993</v>
      </c>
      <c r="AX5" s="323">
        <v>9166.4078523200005</v>
      </c>
      <c r="AY5" s="323">
        <v>9423.9782169700011</v>
      </c>
      <c r="AZ5" s="323">
        <v>9673.3778150299986</v>
      </c>
      <c r="BA5" s="323">
        <v>9548.3284712299992</v>
      </c>
      <c r="BB5" s="323">
        <v>9515.1678391399983</v>
      </c>
      <c r="BC5" s="323">
        <v>9438.9846605599996</v>
      </c>
      <c r="BD5" s="323">
        <v>9668.9516985400005</v>
      </c>
      <c r="BE5" s="323">
        <v>9628.0857852999998</v>
      </c>
      <c r="BF5" s="323">
        <v>9682.6052572400004</v>
      </c>
      <c r="BG5" s="323">
        <v>11894.207862830001</v>
      </c>
      <c r="BH5" s="323">
        <v>12810.569558089999</v>
      </c>
      <c r="BI5" s="323">
        <v>14072.53336646</v>
      </c>
      <c r="BJ5" s="323">
        <v>14252.727087489999</v>
      </c>
      <c r="BK5" s="323">
        <v>16386.981618220001</v>
      </c>
      <c r="BL5" s="323">
        <v>16165.21224103</v>
      </c>
      <c r="BM5" s="323">
        <v>17319.651827019999</v>
      </c>
      <c r="BN5" s="323">
        <v>17128.454241530002</v>
      </c>
      <c r="BO5" s="323">
        <v>16918.130501560001</v>
      </c>
      <c r="BP5" s="323">
        <v>16754.418344040001</v>
      </c>
      <c r="BQ5" s="323">
        <v>15887.87718121</v>
      </c>
      <c r="BR5" s="323">
        <v>16309.029206019999</v>
      </c>
      <c r="BS5" s="323">
        <v>16407.963294390003</v>
      </c>
      <c r="BT5" s="323">
        <v>16761.993539340001</v>
      </c>
      <c r="BU5" s="323">
        <v>15904.883853809999</v>
      </c>
      <c r="BV5" s="323">
        <v>15865.742060820001</v>
      </c>
      <c r="BW5" s="323">
        <v>16423.224682980002</v>
      </c>
      <c r="BX5" s="323">
        <v>18464.04998295</v>
      </c>
      <c r="BY5" s="323">
        <v>18301.903159670001</v>
      </c>
      <c r="BZ5" s="323">
        <v>18612.095889780001</v>
      </c>
      <c r="CA5" s="323">
        <v>18101.25427225</v>
      </c>
      <c r="CB5" s="323">
        <v>21676.347765070001</v>
      </c>
      <c r="CC5" s="323">
        <v>21780.851279999999</v>
      </c>
      <c r="CD5" s="323">
        <v>21453.189424590004</v>
      </c>
      <c r="CE5" s="323">
        <v>21711.820098050001</v>
      </c>
      <c r="CF5" s="323">
        <v>22705.449347239999</v>
      </c>
      <c r="CG5" s="323">
        <v>21477.49009426</v>
      </c>
      <c r="CH5" s="323">
        <v>21012.220446519997</v>
      </c>
      <c r="CI5" s="323">
        <v>21419.997627880002</v>
      </c>
      <c r="CJ5" s="323">
        <v>22119.062824500001</v>
      </c>
      <c r="CK5" s="323">
        <v>21845.375615180001</v>
      </c>
      <c r="CL5" s="323">
        <v>22012.788021959997</v>
      </c>
      <c r="CM5" s="323">
        <v>21882.890253439997</v>
      </c>
      <c r="CN5" s="323">
        <v>21434.56102841</v>
      </c>
      <c r="CO5" s="323">
        <v>21152.540818729998</v>
      </c>
      <c r="CP5" s="323">
        <v>21234.920653519999</v>
      </c>
      <c r="CQ5" s="323">
        <v>21715.520647429999</v>
      </c>
      <c r="CR5" s="323">
        <v>21833.436775630002</v>
      </c>
      <c r="CS5" s="323">
        <v>21494.353175069999</v>
      </c>
      <c r="CT5" s="323">
        <v>21636.334058060002</v>
      </c>
      <c r="CU5" s="323">
        <v>21480.658374660001</v>
      </c>
      <c r="CV5" s="323">
        <v>21591.003861960002</v>
      </c>
      <c r="CW5" s="323">
        <v>21954.76253923</v>
      </c>
      <c r="CX5" s="323">
        <v>22450.718447179999</v>
      </c>
      <c r="CY5" s="323">
        <v>22360.7943734</v>
      </c>
      <c r="CZ5" s="323">
        <v>21649.390013760003</v>
      </c>
      <c r="DA5" s="323">
        <v>20949.39389182</v>
      </c>
      <c r="DB5" s="323">
        <v>20836.418601870002</v>
      </c>
      <c r="DC5" s="323">
        <v>20514.21332726</v>
      </c>
      <c r="DD5" s="323">
        <v>21059.21610238</v>
      </c>
      <c r="DE5" s="323">
        <v>21082.430407520002</v>
      </c>
      <c r="DF5" s="323">
        <v>21837.522978320001</v>
      </c>
      <c r="DG5" s="323">
        <v>22291.661983980001</v>
      </c>
      <c r="DH5" s="323">
        <v>22297.164918140003</v>
      </c>
      <c r="DI5" s="323">
        <v>22257.754369369999</v>
      </c>
      <c r="DJ5" s="323">
        <v>22282.704412880001</v>
      </c>
      <c r="DK5" s="323">
        <v>22761.593563759998</v>
      </c>
      <c r="DL5" s="323">
        <v>24434.745372279998</v>
      </c>
      <c r="DM5" s="323">
        <v>24971.57812115</v>
      </c>
      <c r="DN5" s="323">
        <v>26427.392238740002</v>
      </c>
      <c r="DO5" s="323">
        <v>26167.127415210001</v>
      </c>
      <c r="DP5" s="323">
        <v>26289.102667560001</v>
      </c>
      <c r="DQ5" s="323">
        <v>25931.975850620001</v>
      </c>
      <c r="DR5" s="323">
        <v>26882.355948129996</v>
      </c>
      <c r="DS5" s="323">
        <v>27829.538352400003</v>
      </c>
      <c r="DT5" s="323">
        <v>29260.612357899998</v>
      </c>
      <c r="DU5" s="323">
        <v>30315.636037199998</v>
      </c>
      <c r="DV5" s="323">
        <v>32610.167611289999</v>
      </c>
      <c r="DW5" s="323">
        <v>32650.17150421</v>
      </c>
      <c r="DX5" s="323">
        <v>33538.23095574</v>
      </c>
      <c r="DY5" s="323">
        <v>36674.130878479999</v>
      </c>
      <c r="DZ5" s="323">
        <v>36279.68782128</v>
      </c>
      <c r="EA5" s="323">
        <v>35311.032204410003</v>
      </c>
      <c r="EB5" s="323">
        <v>35138.173017779998</v>
      </c>
      <c r="EC5" s="323">
        <v>33640.310472199999</v>
      </c>
      <c r="ED5" s="323">
        <v>35052.853010980005</v>
      </c>
      <c r="EE5" s="323">
        <v>34466.456406270001</v>
      </c>
      <c r="EF5" s="323">
        <v>33379.591443370002</v>
      </c>
      <c r="EG5" s="323">
        <v>32599.861505120003</v>
      </c>
      <c r="EH5" s="323">
        <v>33947.656238100004</v>
      </c>
      <c r="EI5" s="323">
        <v>36364.028186399999</v>
      </c>
      <c r="EJ5" s="323">
        <v>35436.270913729997</v>
      </c>
      <c r="EK5" s="323">
        <v>36868.025169300003</v>
      </c>
      <c r="EL5" s="323">
        <v>44804.387695550002</v>
      </c>
      <c r="EM5" s="323">
        <v>43317.69849278</v>
      </c>
      <c r="EN5" s="323">
        <v>44613.646087579997</v>
      </c>
      <c r="EO5" s="323">
        <v>44746.538324749999</v>
      </c>
      <c r="EP5" s="323">
        <v>45435.89180854</v>
      </c>
      <c r="EQ5" s="323">
        <v>45029.474709149996</v>
      </c>
      <c r="ER5" s="323">
        <v>47346.480250200002</v>
      </c>
      <c r="ES5" s="323">
        <v>48184.812265860004</v>
      </c>
      <c r="ET5" s="323">
        <v>46199.929970789999</v>
      </c>
      <c r="EU5" s="323">
        <v>45558.228918499997</v>
      </c>
      <c r="EV5" s="323">
        <v>46549.704023099999</v>
      </c>
      <c r="EW5" s="323">
        <v>45309.900180980003</v>
      </c>
    </row>
    <row r="6" spans="1:153" ht="16.5" customHeight="1" x14ac:dyDescent="0.3">
      <c r="A6" s="324"/>
      <c r="B6" s="324"/>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c r="DH6" s="325"/>
      <c r="DI6" s="325"/>
      <c r="DJ6" s="325"/>
      <c r="DK6" s="325"/>
      <c r="DL6" s="325"/>
      <c r="DM6" s="325"/>
      <c r="DN6" s="325"/>
      <c r="DO6" s="325"/>
      <c r="DP6" s="325"/>
      <c r="DQ6" s="325"/>
      <c r="DR6" s="325"/>
      <c r="DS6" s="325"/>
      <c r="DT6" s="325"/>
      <c r="DU6" s="325"/>
      <c r="DV6" s="325"/>
      <c r="DW6" s="325"/>
      <c r="DX6" s="325"/>
      <c r="DY6" s="325"/>
      <c r="DZ6" s="325"/>
      <c r="EA6" s="325"/>
      <c r="EB6" s="325"/>
      <c r="EC6" s="325"/>
      <c r="ED6" s="325"/>
      <c r="EE6" s="325"/>
      <c r="EF6" s="325"/>
      <c r="EG6" s="325"/>
      <c r="EH6" s="325"/>
      <c r="EI6" s="325"/>
      <c r="EJ6" s="325"/>
      <c r="EK6" s="325"/>
      <c r="EL6" s="325"/>
      <c r="EM6" s="325"/>
      <c r="EN6" s="325"/>
      <c r="EO6" s="325"/>
      <c r="EP6" s="325"/>
      <c r="EQ6" s="325"/>
      <c r="ER6" s="325"/>
      <c r="ES6" s="325"/>
      <c r="ET6" s="325"/>
      <c r="EU6" s="325"/>
      <c r="EV6" s="325"/>
      <c r="EW6" s="325"/>
    </row>
    <row r="7" spans="1:153" ht="16.5" customHeight="1" x14ac:dyDescent="0.3">
      <c r="A7" s="322" t="s">
        <v>318</v>
      </c>
      <c r="B7" s="322" t="s">
        <v>319</v>
      </c>
      <c r="C7" s="323">
        <v>46479.690356609994</v>
      </c>
      <c r="D7" s="323">
        <v>47338.646243449999</v>
      </c>
      <c r="E7" s="323">
        <v>46874.403580339997</v>
      </c>
      <c r="F7" s="323">
        <v>47113.568935839998</v>
      </c>
      <c r="G7" s="323">
        <v>47970.326540830007</v>
      </c>
      <c r="H7" s="323">
        <v>47749.636055729999</v>
      </c>
      <c r="I7" s="323">
        <v>49042.936176709998</v>
      </c>
      <c r="J7" s="323">
        <v>49332.633441409991</v>
      </c>
      <c r="K7" s="323">
        <v>52450.741661199994</v>
      </c>
      <c r="L7" s="323">
        <v>45739.848496799998</v>
      </c>
      <c r="M7" s="323">
        <v>48100.089039729995</v>
      </c>
      <c r="N7" s="323">
        <v>50558.082051600002</v>
      </c>
      <c r="O7" s="323">
        <v>48153.005427600001</v>
      </c>
      <c r="P7" s="323">
        <v>47983.890925710002</v>
      </c>
      <c r="Q7" s="323">
        <v>50330.50895512999</v>
      </c>
      <c r="R7" s="323">
        <v>49796.249027239995</v>
      </c>
      <c r="S7" s="323">
        <v>48107.072336229998</v>
      </c>
      <c r="T7" s="323">
        <v>50721.095615480001</v>
      </c>
      <c r="U7" s="323">
        <v>49960.070493819992</v>
      </c>
      <c r="V7" s="323">
        <v>49543.422391970002</v>
      </c>
      <c r="W7" s="323">
        <v>47988.597888370001</v>
      </c>
      <c r="X7" s="323">
        <v>50117.61087366</v>
      </c>
      <c r="Y7" s="323">
        <v>46507.748853829995</v>
      </c>
      <c r="Z7" s="323">
        <v>49690.326225489996</v>
      </c>
      <c r="AA7" s="323">
        <v>48841.244741559989</v>
      </c>
      <c r="AB7" s="323">
        <v>48768.139258179996</v>
      </c>
      <c r="AC7" s="323">
        <v>48609.673783980004</v>
      </c>
      <c r="AD7" s="323">
        <v>48048.578924560003</v>
      </c>
      <c r="AE7" s="323">
        <v>47226.234658829999</v>
      </c>
      <c r="AF7" s="323">
        <v>52892.181369340004</v>
      </c>
      <c r="AG7" s="323">
        <v>51859.279100339991</v>
      </c>
      <c r="AH7" s="323">
        <v>52260.86865371</v>
      </c>
      <c r="AI7" s="323">
        <v>52486.355979999993</v>
      </c>
      <c r="AJ7" s="323">
        <v>48261.316332099996</v>
      </c>
      <c r="AK7" s="323">
        <v>50897.801944259998</v>
      </c>
      <c r="AL7" s="323">
        <v>52230.276910590008</v>
      </c>
      <c r="AM7" s="323">
        <v>54541.558988270008</v>
      </c>
      <c r="AN7" s="323">
        <v>54460.441544789996</v>
      </c>
      <c r="AO7" s="323">
        <v>57496.533880289993</v>
      </c>
      <c r="AP7" s="323">
        <v>56956.475671139997</v>
      </c>
      <c r="AQ7" s="323">
        <v>65309.752023239998</v>
      </c>
      <c r="AR7" s="323">
        <v>65865.506923050008</v>
      </c>
      <c r="AS7" s="323">
        <v>62442.457839729999</v>
      </c>
      <c r="AT7" s="323">
        <v>60731.30969142</v>
      </c>
      <c r="AU7" s="323">
        <v>62615.84372166</v>
      </c>
      <c r="AV7" s="323">
        <v>62128.569978330001</v>
      </c>
      <c r="AW7" s="323">
        <v>61212.090309649997</v>
      </c>
      <c r="AX7" s="323">
        <v>65671.99359541999</v>
      </c>
      <c r="AY7" s="323">
        <v>65001.572522259994</v>
      </c>
      <c r="AZ7" s="323">
        <v>70325.203387729998</v>
      </c>
      <c r="BA7" s="323">
        <v>72275.114166180007</v>
      </c>
      <c r="BB7" s="323">
        <v>76699.570710229993</v>
      </c>
      <c r="BC7" s="323">
        <v>79049.383966680005</v>
      </c>
      <c r="BD7" s="323">
        <v>81250.858231420003</v>
      </c>
      <c r="BE7" s="323">
        <v>82778.097596120002</v>
      </c>
      <c r="BF7" s="323">
        <v>84787.815114509984</v>
      </c>
      <c r="BG7" s="323">
        <v>82891.982579819989</v>
      </c>
      <c r="BH7" s="323">
        <v>78762.170079570002</v>
      </c>
      <c r="BI7" s="323">
        <v>75612.590637820002</v>
      </c>
      <c r="BJ7" s="323">
        <v>77385.975843499997</v>
      </c>
      <c r="BK7" s="323">
        <v>72629.630849979992</v>
      </c>
      <c r="BL7" s="323">
        <v>62925.917202170014</v>
      </c>
      <c r="BM7" s="323">
        <v>58480.387652580008</v>
      </c>
      <c r="BN7" s="323">
        <v>44771.752081619998</v>
      </c>
      <c r="BO7" s="323">
        <v>42563.058551499998</v>
      </c>
      <c r="BP7" s="323">
        <v>38073.754578460001</v>
      </c>
      <c r="BQ7" s="323">
        <v>42262.772240890001</v>
      </c>
      <c r="BR7" s="323">
        <v>42864.375778319998</v>
      </c>
      <c r="BS7" s="323">
        <v>40193.047211420009</v>
      </c>
      <c r="BT7" s="323">
        <v>42993.967329619998</v>
      </c>
      <c r="BU7" s="323">
        <v>45744.060463390007</v>
      </c>
      <c r="BV7" s="323">
        <v>37567.587296919999</v>
      </c>
      <c r="BW7" s="323">
        <v>43972.961755199998</v>
      </c>
      <c r="BX7" s="323">
        <v>51730.241857550005</v>
      </c>
      <c r="BY7" s="323">
        <v>53072.297125359997</v>
      </c>
      <c r="BZ7" s="323">
        <v>50480.164341039999</v>
      </c>
      <c r="CA7" s="323">
        <v>50099.544604170005</v>
      </c>
      <c r="CB7" s="323">
        <v>53155.741105980007</v>
      </c>
      <c r="CC7" s="323">
        <v>49591.107950810008</v>
      </c>
      <c r="CD7" s="323">
        <v>25953.331185359995</v>
      </c>
      <c r="CE7" s="323">
        <v>30204.438892050002</v>
      </c>
      <c r="CF7" s="323">
        <v>25868.119061399993</v>
      </c>
      <c r="CG7" s="323">
        <v>25486.071672620001</v>
      </c>
      <c r="CH7" s="323">
        <v>29336.382384560005</v>
      </c>
      <c r="CI7" s="323">
        <v>25846.664867020001</v>
      </c>
      <c r="CJ7" s="323">
        <v>25910.323146860002</v>
      </c>
      <c r="CK7" s="323">
        <v>26968.741297550001</v>
      </c>
      <c r="CL7" s="323">
        <v>23904.167225090001</v>
      </c>
      <c r="CM7" s="323">
        <v>19616.047523459994</v>
      </c>
      <c r="CN7" s="323">
        <v>36110.476421989995</v>
      </c>
      <c r="CO7" s="323">
        <v>41214.656960429995</v>
      </c>
      <c r="CP7" s="323">
        <v>44638.545298670004</v>
      </c>
      <c r="CQ7" s="323">
        <v>57951.403502900001</v>
      </c>
      <c r="CR7" s="323">
        <v>20768.521938509999</v>
      </c>
      <c r="CS7" s="323">
        <v>16200.300409190006</v>
      </c>
      <c r="CT7" s="323">
        <v>40167.848764919996</v>
      </c>
      <c r="CU7" s="323">
        <v>36930.029730510003</v>
      </c>
      <c r="CV7" s="323">
        <v>20686.36145344</v>
      </c>
      <c r="CW7" s="323">
        <v>33015.00342624</v>
      </c>
      <c r="CX7" s="323">
        <v>28417.151371289994</v>
      </c>
      <c r="CY7" s="323">
        <v>60987.560173774793</v>
      </c>
      <c r="CZ7" s="323">
        <v>28044.83359966358</v>
      </c>
      <c r="DA7" s="323">
        <v>19813.168259204609</v>
      </c>
      <c r="DB7" s="323">
        <v>29157.11884578285</v>
      </c>
      <c r="DC7" s="323">
        <v>24877.388861775155</v>
      </c>
      <c r="DD7" s="323">
        <v>19988.313144882686</v>
      </c>
      <c r="DE7" s="323">
        <v>23214.67012390948</v>
      </c>
      <c r="DF7" s="323">
        <v>21190.230214677082</v>
      </c>
      <c r="DG7" s="323">
        <v>22774.497088783308</v>
      </c>
      <c r="DH7" s="323">
        <v>28874.779825214086</v>
      </c>
      <c r="DI7" s="323">
        <v>27493.712243670649</v>
      </c>
      <c r="DJ7" s="323">
        <v>29437.909027118338</v>
      </c>
      <c r="DK7" s="323">
        <v>30662.416134091807</v>
      </c>
      <c r="DL7" s="323">
        <v>49800.130808240727</v>
      </c>
      <c r="DM7" s="323">
        <v>52811.841383703795</v>
      </c>
      <c r="DN7" s="323">
        <v>49739.377359282786</v>
      </c>
      <c r="DO7" s="323">
        <v>41395.074238387409</v>
      </c>
      <c r="DP7" s="323">
        <v>39898.825465700429</v>
      </c>
      <c r="DQ7" s="323">
        <v>48918.123072998205</v>
      </c>
      <c r="DR7" s="323">
        <v>48045.728677939223</v>
      </c>
      <c r="DS7" s="323">
        <v>54424.652535682711</v>
      </c>
      <c r="DT7" s="323">
        <v>43010.871918997364</v>
      </c>
      <c r="DU7" s="323">
        <v>57479.869647484345</v>
      </c>
      <c r="DV7" s="323">
        <v>64506.380932019783</v>
      </c>
      <c r="DW7" s="323">
        <v>39666.267443362951</v>
      </c>
      <c r="DX7" s="323">
        <v>47309.352880735605</v>
      </c>
      <c r="DY7" s="323">
        <v>50404.630621719582</v>
      </c>
      <c r="DZ7" s="323">
        <v>52437.545989580431</v>
      </c>
      <c r="EA7" s="323">
        <v>53343.96080799558</v>
      </c>
      <c r="EB7" s="323">
        <v>39560.312985339311</v>
      </c>
      <c r="EC7" s="323">
        <v>39455.049457039568</v>
      </c>
      <c r="ED7" s="323">
        <v>48487.544591903992</v>
      </c>
      <c r="EE7" s="323">
        <v>65472.353418301333</v>
      </c>
      <c r="EF7" s="323">
        <v>52928.063137635319</v>
      </c>
      <c r="EG7" s="323">
        <v>53464.033682963825</v>
      </c>
      <c r="EH7" s="323">
        <v>63068.920930666965</v>
      </c>
      <c r="EI7" s="323">
        <v>65172.687273433192</v>
      </c>
      <c r="EJ7" s="323">
        <v>68732.469938451119</v>
      </c>
      <c r="EK7" s="323">
        <v>67571.892493192427</v>
      </c>
      <c r="EL7" s="323">
        <v>69541.940528642561</v>
      </c>
      <c r="EM7" s="323">
        <v>82834.296188592401</v>
      </c>
      <c r="EN7" s="323">
        <v>69986.339157327209</v>
      </c>
      <c r="EO7" s="323">
        <v>76184.020314755267</v>
      </c>
      <c r="EP7" s="323">
        <v>111101.3512572444</v>
      </c>
      <c r="EQ7" s="323">
        <v>85715.94925001041</v>
      </c>
      <c r="ER7" s="323">
        <v>82160.01866890752</v>
      </c>
      <c r="ES7" s="323">
        <v>98353.318167483594</v>
      </c>
      <c r="ET7" s="323">
        <v>69802.816458698187</v>
      </c>
      <c r="EU7" s="323">
        <v>57792.489466711384</v>
      </c>
      <c r="EV7" s="323">
        <v>91779.252758863571</v>
      </c>
      <c r="EW7" s="323">
        <v>58836.29274722837</v>
      </c>
    </row>
    <row r="8" spans="1:153" ht="16.5" customHeight="1" x14ac:dyDescent="0.3">
      <c r="A8" s="324" t="s">
        <v>320</v>
      </c>
      <c r="B8" s="324" t="s">
        <v>321</v>
      </c>
      <c r="C8" s="326">
        <v>3.3162413999999996</v>
      </c>
      <c r="D8" s="326">
        <v>3.44382162</v>
      </c>
      <c r="E8" s="326">
        <v>0.52834817000000001</v>
      </c>
      <c r="F8" s="326">
        <v>0.96362187999999993</v>
      </c>
      <c r="G8" s="326">
        <v>1.61711374</v>
      </c>
      <c r="H8" s="326">
        <v>1.58589907</v>
      </c>
      <c r="I8" s="326">
        <v>1.69840021</v>
      </c>
      <c r="J8" s="326">
        <v>2.0199524499999999</v>
      </c>
      <c r="K8" s="326">
        <v>2.4689764999999997</v>
      </c>
      <c r="L8" s="326">
        <v>2.6983453900000001</v>
      </c>
      <c r="M8" s="326">
        <v>2.8881806699999997</v>
      </c>
      <c r="N8" s="326">
        <v>3.0182872999999999</v>
      </c>
      <c r="O8" s="326">
        <v>4.36494933</v>
      </c>
      <c r="P8" s="326">
        <v>4.5159973499999992</v>
      </c>
      <c r="Q8" s="326">
        <v>4.5201716999999997</v>
      </c>
      <c r="R8" s="326">
        <v>4.6542414299999999</v>
      </c>
      <c r="S8" s="326">
        <v>4.8596830799999999</v>
      </c>
      <c r="T8" s="326">
        <v>2.1044306499999998</v>
      </c>
      <c r="U8" s="326">
        <v>2.3229332400000002</v>
      </c>
      <c r="V8" s="326">
        <v>1.10551946</v>
      </c>
      <c r="W8" s="326">
        <v>1.2081790400000001</v>
      </c>
      <c r="X8" s="326">
        <v>1.4917216399999997</v>
      </c>
      <c r="Y8" s="326">
        <v>7.7478409999999998E-2</v>
      </c>
      <c r="Z8" s="326">
        <v>0.20579432999999997</v>
      </c>
      <c r="AA8" s="326">
        <v>2.08527073</v>
      </c>
      <c r="AB8" s="326">
        <v>2.1227347000000001</v>
      </c>
      <c r="AC8" s="326">
        <v>0.16106642000000002</v>
      </c>
      <c r="AD8" s="326">
        <v>0.40776766999999997</v>
      </c>
      <c r="AE8" s="326">
        <v>0.53828650999999994</v>
      </c>
      <c r="AF8" s="326">
        <v>6.8709489999999998E-2</v>
      </c>
      <c r="AG8" s="326">
        <v>0.28507784000000003</v>
      </c>
      <c r="AH8" s="326">
        <v>0.38971388000000001</v>
      </c>
      <c r="AI8" s="326">
        <v>0.61654191999999997</v>
      </c>
      <c r="AJ8" s="326">
        <v>0.71829385999999995</v>
      </c>
      <c r="AK8" s="326">
        <v>0.82500887999999994</v>
      </c>
      <c r="AL8" s="326">
        <v>0.15974335999999997</v>
      </c>
      <c r="AM8" s="326">
        <v>3.2131500000000001E-3</v>
      </c>
      <c r="AN8" s="326">
        <v>0.21171297</v>
      </c>
      <c r="AO8" s="326">
        <v>0.53191798000000001</v>
      </c>
      <c r="AP8" s="326">
        <v>1.04820629</v>
      </c>
      <c r="AQ8" s="326">
        <v>0.79720856000000007</v>
      </c>
      <c r="AR8" s="326">
        <v>0.45030021999999997</v>
      </c>
      <c r="AS8" s="326">
        <v>1.6454917600000001</v>
      </c>
      <c r="AT8" s="326">
        <v>2.5353343500000003</v>
      </c>
      <c r="AU8" s="326">
        <v>1.83243321</v>
      </c>
      <c r="AV8" s="326">
        <v>3.2758696</v>
      </c>
      <c r="AW8" s="326">
        <v>0.55512423</v>
      </c>
      <c r="AX8" s="326">
        <v>1.47342814</v>
      </c>
      <c r="AY8" s="326">
        <v>3.9064475099999996</v>
      </c>
      <c r="AZ8" s="326">
        <v>4.9109224100000004</v>
      </c>
      <c r="BA8" s="326">
        <v>5.9536671800000001</v>
      </c>
      <c r="BB8" s="326">
        <v>0.9437263199999999</v>
      </c>
      <c r="BC8" s="326">
        <v>1.9592846000000002</v>
      </c>
      <c r="BD8" s="326">
        <v>3.2790184999999998</v>
      </c>
      <c r="BE8" s="326">
        <v>1.0305465700000001</v>
      </c>
      <c r="BF8" s="326">
        <v>2.1129708599999999</v>
      </c>
      <c r="BG8" s="326">
        <v>0.99579791000000006</v>
      </c>
      <c r="BH8" s="326">
        <v>2.09559498</v>
      </c>
      <c r="BI8" s="326">
        <v>3.1292195699999996</v>
      </c>
      <c r="BJ8" s="326">
        <v>0.80075947999999997</v>
      </c>
      <c r="BK8" s="326">
        <v>3.9181357400000003</v>
      </c>
      <c r="BL8" s="326">
        <v>1.15771402</v>
      </c>
      <c r="BM8" s="326">
        <v>2.0793943700000002</v>
      </c>
      <c r="BN8" s="326">
        <v>4.09080391</v>
      </c>
      <c r="BO8" s="326">
        <v>5.0792759500000004</v>
      </c>
      <c r="BP8" s="326">
        <v>0.53215592</v>
      </c>
      <c r="BQ8" s="326">
        <v>1.6222477900000001</v>
      </c>
      <c r="BR8" s="326">
        <v>3.7986197900000001</v>
      </c>
      <c r="BS8" s="326">
        <v>0.56844960999999994</v>
      </c>
      <c r="BT8" s="326">
        <v>2.1422187099999999</v>
      </c>
      <c r="BU8" s="326">
        <v>3.5085658900000003</v>
      </c>
      <c r="BV8" s="326">
        <v>0.84997544999999997</v>
      </c>
      <c r="BW8" s="326">
        <v>5.5799382199999998</v>
      </c>
      <c r="BX8" s="326">
        <v>6.6585110700000003</v>
      </c>
      <c r="BY8" s="326">
        <v>8.1286054300000004</v>
      </c>
      <c r="BZ8" s="326">
        <v>2.8538536699999999</v>
      </c>
      <c r="CA8" s="326">
        <v>4.2383198000000002</v>
      </c>
      <c r="CB8" s="326">
        <v>5.5956662899999996</v>
      </c>
      <c r="CC8" s="326">
        <v>6.6103161100000003</v>
      </c>
      <c r="CD8" s="326">
        <v>7.9118339200000003</v>
      </c>
      <c r="CE8" s="326">
        <v>6.6625417999999996</v>
      </c>
      <c r="CF8" s="326">
        <v>8.2792623699999996</v>
      </c>
      <c r="CG8" s="326">
        <v>0.72698711999999999</v>
      </c>
      <c r="CH8" s="326">
        <v>1.7118209199999999</v>
      </c>
      <c r="CI8" s="326">
        <v>7.3309523399999996</v>
      </c>
      <c r="CJ8" s="326">
        <v>8.2244865699999998</v>
      </c>
      <c r="CK8" s="326">
        <v>9.7199616199999994</v>
      </c>
      <c r="CL8" s="326">
        <v>10.654790650000001</v>
      </c>
      <c r="CM8" s="326">
        <v>11.931114039999999</v>
      </c>
      <c r="CN8" s="326">
        <v>13.2000545</v>
      </c>
      <c r="CO8" s="326">
        <v>13.90434366</v>
      </c>
      <c r="CP8" s="326">
        <v>14.580464210000001</v>
      </c>
      <c r="CQ8" s="326">
        <v>16.02229247</v>
      </c>
      <c r="CR8" s="326">
        <v>17.22606832</v>
      </c>
      <c r="CS8" s="326">
        <v>17.917645370000002</v>
      </c>
      <c r="CT8" s="326">
        <v>18.761190350000003</v>
      </c>
      <c r="CU8" s="326">
        <v>23.155243179999999</v>
      </c>
      <c r="CV8" s="326">
        <v>24.677085160000001</v>
      </c>
      <c r="CW8" s="326">
        <v>26.284842210000001</v>
      </c>
      <c r="CX8" s="326">
        <v>28.126177819999999</v>
      </c>
      <c r="CY8" s="326">
        <v>19.17165039</v>
      </c>
      <c r="CZ8" s="326">
        <v>20.428884489999998</v>
      </c>
      <c r="DA8" s="326">
        <v>21.312925530000001</v>
      </c>
      <c r="DB8" s="326">
        <v>22.417444270000001</v>
      </c>
      <c r="DC8" s="326">
        <v>23.23131566</v>
      </c>
      <c r="DD8" s="326">
        <v>3.7692603</v>
      </c>
      <c r="DE8" s="326">
        <v>4.4197067699999995</v>
      </c>
      <c r="DF8" s="326">
        <v>5.2128988099999995</v>
      </c>
      <c r="DG8" s="326">
        <v>11.12005241</v>
      </c>
      <c r="DH8" s="326">
        <v>12.727241710000001</v>
      </c>
      <c r="DI8" s="326">
        <v>14.307861039999999</v>
      </c>
      <c r="DJ8" s="326">
        <v>15.543937140000001</v>
      </c>
      <c r="DK8" s="326">
        <v>5.7532942699999996</v>
      </c>
      <c r="DL8" s="326">
        <v>6.49962076</v>
      </c>
      <c r="DM8" s="326">
        <v>7.8449877800000003</v>
      </c>
      <c r="DN8" s="326">
        <v>9.4197354400000002</v>
      </c>
      <c r="DO8" s="326">
        <v>10.903498369999999</v>
      </c>
      <c r="DP8" s="326">
        <v>12.328909939999999</v>
      </c>
      <c r="DQ8" s="326">
        <v>6.5975193799999996</v>
      </c>
      <c r="DR8" s="326">
        <v>7.1667985999999999</v>
      </c>
      <c r="DS8" s="326">
        <v>15.75958484</v>
      </c>
      <c r="DT8" s="326">
        <v>16.97671811</v>
      </c>
      <c r="DU8" s="326">
        <v>7.3655315999999997</v>
      </c>
      <c r="DV8" s="326">
        <v>7.5035066100000005</v>
      </c>
      <c r="DW8" s="326">
        <v>7.5346126399999998</v>
      </c>
      <c r="DX8" s="326">
        <v>8.1824657300000005</v>
      </c>
      <c r="DY8" s="326">
        <v>9.046703599999999</v>
      </c>
      <c r="DZ8" s="326">
        <v>9.3908576099999994</v>
      </c>
      <c r="EA8" s="326">
        <v>9.9991276400000011</v>
      </c>
      <c r="EB8" s="326">
        <v>10.37393906</v>
      </c>
      <c r="EC8" s="326">
        <v>10.632759460000001</v>
      </c>
      <c r="ED8" s="326">
        <v>11.301359470000001</v>
      </c>
      <c r="EE8" s="326">
        <v>17.81347835</v>
      </c>
      <c r="EF8" s="326">
        <v>18.28006354</v>
      </c>
      <c r="EG8" s="326">
        <v>18.696578300000002</v>
      </c>
      <c r="EH8" s="326">
        <v>7.7827115199999994</v>
      </c>
      <c r="EI8" s="326">
        <v>8.008532240000001</v>
      </c>
      <c r="EJ8" s="326">
        <v>8.3866510999999999</v>
      </c>
      <c r="EK8" s="326">
        <v>8.6753242499999992</v>
      </c>
      <c r="EL8" s="326">
        <v>8.7889614900000002</v>
      </c>
      <c r="EM8" s="326">
        <v>0.97288589000000003</v>
      </c>
      <c r="EN8" s="326">
        <v>1.0924475</v>
      </c>
      <c r="EO8" s="326">
        <v>1.2080429399999999</v>
      </c>
      <c r="EP8" s="326">
        <v>1.3998141100000001</v>
      </c>
      <c r="EQ8" s="326">
        <v>7.5053936100000005</v>
      </c>
      <c r="ER8" s="326">
        <v>7.6268699599999996</v>
      </c>
      <c r="ES8" s="326">
        <v>7.9933416900000003</v>
      </c>
      <c r="ET8" s="326">
        <v>7.7587451600000001</v>
      </c>
      <c r="EU8" s="326">
        <v>8.0167022199999991</v>
      </c>
      <c r="EV8" s="326">
        <v>8.5459265799999997</v>
      </c>
      <c r="EW8" s="326">
        <v>8.6799144000000013</v>
      </c>
    </row>
    <row r="9" spans="1:153" ht="16.5" customHeight="1" x14ac:dyDescent="0.3">
      <c r="A9" s="324" t="s">
        <v>322</v>
      </c>
      <c r="B9" s="324" t="s">
        <v>323</v>
      </c>
      <c r="C9" s="326">
        <v>8132.1138869999995</v>
      </c>
      <c r="D9" s="326">
        <v>16165.038531259999</v>
      </c>
      <c r="E9" s="326">
        <v>16415.657714739998</v>
      </c>
      <c r="F9" s="326">
        <v>16282.483959679997</v>
      </c>
      <c r="G9" s="326">
        <v>16384.195707950003</v>
      </c>
      <c r="H9" s="326">
        <v>13563.80866162</v>
      </c>
      <c r="I9" s="326">
        <v>13263.44750547</v>
      </c>
      <c r="J9" s="326">
        <v>17475.175109269996</v>
      </c>
      <c r="K9" s="326">
        <v>20950.598344339996</v>
      </c>
      <c r="L9" s="326">
        <v>15807.355569879999</v>
      </c>
      <c r="M9" s="326">
        <v>14252.397320960001</v>
      </c>
      <c r="N9" s="326">
        <v>12194.92374333</v>
      </c>
      <c r="O9" s="326">
        <v>10752.475926719999</v>
      </c>
      <c r="P9" s="326">
        <v>10561.82350036</v>
      </c>
      <c r="Q9" s="326">
        <v>14281.521187839999</v>
      </c>
      <c r="R9" s="326">
        <v>10431.49251593</v>
      </c>
      <c r="S9" s="326">
        <v>6307.5945568500001</v>
      </c>
      <c r="T9" s="326">
        <v>11907.53680729</v>
      </c>
      <c r="U9" s="326">
        <v>11472.13786741</v>
      </c>
      <c r="V9" s="326">
        <v>13012.974477869999</v>
      </c>
      <c r="W9" s="326">
        <v>13957.589320569999</v>
      </c>
      <c r="X9" s="326">
        <v>15123.004838939998</v>
      </c>
      <c r="Y9" s="326">
        <v>16412.485419919998</v>
      </c>
      <c r="Z9" s="326">
        <v>19677.189963389999</v>
      </c>
      <c r="AA9" s="326">
        <v>18166.427285889997</v>
      </c>
      <c r="AB9" s="326">
        <v>18111.28020479</v>
      </c>
      <c r="AC9" s="326">
        <v>21015.324634590001</v>
      </c>
      <c r="AD9" s="326">
        <v>20102.940633890001</v>
      </c>
      <c r="AE9" s="326">
        <v>19875.265104490001</v>
      </c>
      <c r="AF9" s="326">
        <v>23742.215005490001</v>
      </c>
      <c r="AG9" s="326">
        <v>22304.135166609998</v>
      </c>
      <c r="AH9" s="326">
        <v>30492.67854257</v>
      </c>
      <c r="AI9" s="326">
        <v>32579.410856299997</v>
      </c>
      <c r="AJ9" s="326">
        <v>28249.655219799995</v>
      </c>
      <c r="AK9" s="326">
        <v>30932.623094929997</v>
      </c>
      <c r="AL9" s="326">
        <v>32390.31187293</v>
      </c>
      <c r="AM9" s="326">
        <v>34749.097609590011</v>
      </c>
      <c r="AN9" s="326">
        <v>35733.678906399997</v>
      </c>
      <c r="AO9" s="326">
        <v>36617.823103210001</v>
      </c>
      <c r="AP9" s="326">
        <v>36066.585837840001</v>
      </c>
      <c r="AQ9" s="326">
        <v>27945.119753409999</v>
      </c>
      <c r="AR9" s="326">
        <v>24850.079792949997</v>
      </c>
      <c r="AS9" s="326">
        <v>22944.954486690003</v>
      </c>
      <c r="AT9" s="326">
        <v>21854.622997580005</v>
      </c>
      <c r="AU9" s="326">
        <v>22909.898303969996</v>
      </c>
      <c r="AV9" s="326">
        <v>22624.069642890001</v>
      </c>
      <c r="AW9" s="326">
        <v>20028.013601069993</v>
      </c>
      <c r="AX9" s="326">
        <v>21748.553830939989</v>
      </c>
      <c r="AY9" s="326">
        <v>21483.132138889992</v>
      </c>
      <c r="AZ9" s="326">
        <v>22702.178274540005</v>
      </c>
      <c r="BA9" s="326">
        <v>24034.491288860005</v>
      </c>
      <c r="BB9" s="326">
        <v>28635.434102369993</v>
      </c>
      <c r="BC9" s="326">
        <v>25048.548394419995</v>
      </c>
      <c r="BD9" s="326">
        <v>27113.099582539995</v>
      </c>
      <c r="BE9" s="326">
        <v>29028.218064130004</v>
      </c>
      <c r="BF9" s="326">
        <v>30285.358766379984</v>
      </c>
      <c r="BG9" s="326">
        <v>27084.338610829989</v>
      </c>
      <c r="BH9" s="326">
        <v>24302.270313610003</v>
      </c>
      <c r="BI9" s="326">
        <v>21740.981760110004</v>
      </c>
      <c r="BJ9" s="326">
        <v>34391.150536819987</v>
      </c>
      <c r="BK9" s="326">
        <v>33755.574954980002</v>
      </c>
      <c r="BL9" s="326">
        <v>34163.156522330013</v>
      </c>
      <c r="BM9" s="326">
        <v>28736.155734330005</v>
      </c>
      <c r="BN9" s="326">
        <v>24589.990091500003</v>
      </c>
      <c r="BO9" s="326">
        <v>31729.384710990002</v>
      </c>
      <c r="BP9" s="326">
        <v>33983.370749590002</v>
      </c>
      <c r="BQ9" s="326">
        <v>38243.675957359999</v>
      </c>
      <c r="BR9" s="326">
        <v>38967.190348329998</v>
      </c>
      <c r="BS9" s="326">
        <v>36352.212677100011</v>
      </c>
      <c r="BT9" s="326">
        <v>39021.144219899994</v>
      </c>
      <c r="BU9" s="326">
        <v>41590.668968020007</v>
      </c>
      <c r="BV9" s="326">
        <v>33597.301729699997</v>
      </c>
      <c r="BW9" s="326">
        <v>43654.056733619997</v>
      </c>
      <c r="BX9" s="326">
        <v>51279.254434360002</v>
      </c>
      <c r="BY9" s="326">
        <v>52465.045530859999</v>
      </c>
      <c r="BZ9" s="326">
        <v>49980.480649470002</v>
      </c>
      <c r="CA9" s="326">
        <v>49472.729484989999</v>
      </c>
      <c r="CB9" s="326">
        <v>52727.821885630008</v>
      </c>
      <c r="CC9" s="326">
        <v>49087.200803900007</v>
      </c>
      <c r="CD9" s="326">
        <v>25395.106188259997</v>
      </c>
      <c r="CE9" s="326">
        <v>29680.779072550002</v>
      </c>
      <c r="CF9" s="326">
        <v>25239.583883979994</v>
      </c>
      <c r="CG9" s="326">
        <v>24858.617003920001</v>
      </c>
      <c r="CH9" s="326">
        <v>28864.868365970004</v>
      </c>
      <c r="CI9" s="326">
        <v>25291.837129260002</v>
      </c>
      <c r="CJ9" s="326">
        <v>25281.70785558</v>
      </c>
      <c r="CK9" s="326">
        <v>26355.964568439998</v>
      </c>
      <c r="CL9" s="326">
        <v>23109.980251009998</v>
      </c>
      <c r="CM9" s="326">
        <v>18864.081702899995</v>
      </c>
      <c r="CN9" s="326">
        <v>35701.326989199995</v>
      </c>
      <c r="CO9" s="326">
        <v>40731.4329488</v>
      </c>
      <c r="CP9" s="326">
        <v>44131.742626210005</v>
      </c>
      <c r="CQ9" s="326">
        <v>57433.15640955</v>
      </c>
      <c r="CR9" s="326">
        <v>20169.573831329999</v>
      </c>
      <c r="CS9" s="326">
        <v>15729.065767740005</v>
      </c>
      <c r="CT9" s="326">
        <v>39786.488546229994</v>
      </c>
      <c r="CU9" s="326">
        <v>36474.863029120002</v>
      </c>
      <c r="CV9" s="326">
        <v>20213.366966549998</v>
      </c>
      <c r="CW9" s="326">
        <v>32529.241478899999</v>
      </c>
      <c r="CX9" s="326">
        <v>27869.925041409995</v>
      </c>
      <c r="CY9" s="326">
        <v>60631.046591414794</v>
      </c>
      <c r="CZ9" s="326">
        <v>27930.195568903579</v>
      </c>
      <c r="DA9" s="326">
        <v>19768.093257024608</v>
      </c>
      <c r="DB9" s="326">
        <v>29123.802587732851</v>
      </c>
      <c r="DC9" s="326">
        <v>24845.162000415155</v>
      </c>
      <c r="DD9" s="326">
        <v>19973.602906422686</v>
      </c>
      <c r="DE9" s="326">
        <v>23207.873647799479</v>
      </c>
      <c r="DF9" s="326">
        <v>21182.583298007081</v>
      </c>
      <c r="DG9" s="326">
        <v>22762.33693057331</v>
      </c>
      <c r="DH9" s="326">
        <v>28860.480685134087</v>
      </c>
      <c r="DI9" s="326">
        <v>27477.191810470649</v>
      </c>
      <c r="DJ9" s="326">
        <v>29419.556343968339</v>
      </c>
      <c r="DK9" s="326">
        <v>30535.296875871805</v>
      </c>
      <c r="DL9" s="326">
        <v>49670.98249562073</v>
      </c>
      <c r="DM9" s="326">
        <v>52715.101461643797</v>
      </c>
      <c r="DN9" s="326">
        <v>49635.78075610278</v>
      </c>
      <c r="DO9" s="326">
        <v>41273.459821657416</v>
      </c>
      <c r="DP9" s="326">
        <v>39885.643868860432</v>
      </c>
      <c r="DQ9" s="326">
        <v>48910.667285918207</v>
      </c>
      <c r="DR9" s="326">
        <v>40707.805125279221</v>
      </c>
      <c r="DS9" s="326">
        <v>50716.846758362713</v>
      </c>
      <c r="DT9" s="326">
        <v>35462.875046727364</v>
      </c>
      <c r="DU9" s="326">
        <v>49568.419167934342</v>
      </c>
      <c r="DV9" s="326">
        <v>60455.650988119778</v>
      </c>
      <c r="DW9" s="326">
        <v>39657.850815842947</v>
      </c>
      <c r="DX9" s="326">
        <v>47300.614834775603</v>
      </c>
      <c r="DY9" s="326">
        <v>50395.583918119584</v>
      </c>
      <c r="DZ9" s="326">
        <v>52428.15513197043</v>
      </c>
      <c r="EA9" s="326">
        <v>53333.961680355576</v>
      </c>
      <c r="EB9" s="326">
        <v>39549.939046279309</v>
      </c>
      <c r="EC9" s="326">
        <v>39444.416697579567</v>
      </c>
      <c r="ED9" s="326">
        <v>48476.24323243399</v>
      </c>
      <c r="EE9" s="326">
        <v>65454.539939951334</v>
      </c>
      <c r="EF9" s="326">
        <v>52909.783074095321</v>
      </c>
      <c r="EG9" s="326">
        <v>53445.337104663828</v>
      </c>
      <c r="EH9" s="326">
        <v>63061.138219146967</v>
      </c>
      <c r="EI9" s="326">
        <v>65164.678741193195</v>
      </c>
      <c r="EJ9" s="326">
        <v>68724.083287351124</v>
      </c>
      <c r="EK9" s="326">
        <v>67563.217168942429</v>
      </c>
      <c r="EL9" s="326">
        <v>69533.151567152556</v>
      </c>
      <c r="EM9" s="326">
        <v>82833.323302702396</v>
      </c>
      <c r="EN9" s="326">
        <v>69985.246709827203</v>
      </c>
      <c r="EO9" s="326">
        <v>76182.812271815274</v>
      </c>
      <c r="EP9" s="326">
        <v>111099.9514431344</v>
      </c>
      <c r="EQ9" s="326">
        <v>85708.443856400409</v>
      </c>
      <c r="ER9" s="326">
        <v>82152.391798947516</v>
      </c>
      <c r="ES9" s="326">
        <v>98345.324825793592</v>
      </c>
      <c r="ET9" s="326">
        <v>69795.05771353819</v>
      </c>
      <c r="EU9" s="326">
        <v>57784.472764491387</v>
      </c>
      <c r="EV9" s="326">
        <v>91770.706832283569</v>
      </c>
      <c r="EW9" s="326">
        <v>58827.612832828367</v>
      </c>
    </row>
    <row r="10" spans="1:153" ht="16.5" customHeight="1" x14ac:dyDescent="0.3">
      <c r="A10" s="324" t="s">
        <v>324</v>
      </c>
      <c r="B10" s="324" t="s">
        <v>325</v>
      </c>
      <c r="C10" s="326">
        <v>38344.260228209998</v>
      </c>
      <c r="D10" s="326">
        <v>31170.163890569998</v>
      </c>
      <c r="E10" s="326">
        <v>30458.217517429999</v>
      </c>
      <c r="F10" s="326">
        <v>30830.121354279996</v>
      </c>
      <c r="G10" s="326">
        <v>31584.513719139999</v>
      </c>
      <c r="H10" s="326">
        <v>34184.241495039998</v>
      </c>
      <c r="I10" s="326">
        <v>35777.790271029997</v>
      </c>
      <c r="J10" s="326">
        <v>31855.438379689997</v>
      </c>
      <c r="K10" s="326">
        <v>31497.674340359998</v>
      </c>
      <c r="L10" s="326">
        <v>29929.794581529997</v>
      </c>
      <c r="M10" s="326">
        <v>33844.803538099994</v>
      </c>
      <c r="N10" s="326">
        <v>38360.14002097</v>
      </c>
      <c r="O10" s="326">
        <v>37396.164551549999</v>
      </c>
      <c r="P10" s="326">
        <v>37417.551427999999</v>
      </c>
      <c r="Q10" s="326">
        <v>36044.467595589995</v>
      </c>
      <c r="R10" s="326">
        <v>39360.102269879993</v>
      </c>
      <c r="S10" s="326">
        <v>41794.618096300001</v>
      </c>
      <c r="T10" s="326">
        <v>38811.454377540002</v>
      </c>
      <c r="U10" s="326">
        <v>38485.609693169994</v>
      </c>
      <c r="V10" s="326">
        <v>36529.34239464</v>
      </c>
      <c r="W10" s="326">
        <v>34029.800388759999</v>
      </c>
      <c r="X10" s="326">
        <v>34993.114313079997</v>
      </c>
      <c r="Y10" s="326">
        <v>30095.185955499997</v>
      </c>
      <c r="Z10" s="326">
        <v>30012.930467769998</v>
      </c>
      <c r="AA10" s="326">
        <v>30672.732184939996</v>
      </c>
      <c r="AB10" s="326">
        <v>30654.736318689997</v>
      </c>
      <c r="AC10" s="326">
        <v>27594.188082969999</v>
      </c>
      <c r="AD10" s="326">
        <v>27945.230522999998</v>
      </c>
      <c r="AE10" s="326">
        <v>27350.431267830001</v>
      </c>
      <c r="AF10" s="326">
        <v>29149.89765436</v>
      </c>
      <c r="AG10" s="326">
        <v>29554.858855889997</v>
      </c>
      <c r="AH10" s="326">
        <v>21767.800397259998</v>
      </c>
      <c r="AI10" s="326">
        <v>19906.328581779999</v>
      </c>
      <c r="AJ10" s="326">
        <v>20010.942818439999</v>
      </c>
      <c r="AK10" s="326">
        <v>19964.35384045</v>
      </c>
      <c r="AL10" s="326">
        <v>19839.805294300004</v>
      </c>
      <c r="AM10" s="326">
        <v>19792.458165529999</v>
      </c>
      <c r="AN10" s="326">
        <v>18726.550925420001</v>
      </c>
      <c r="AO10" s="326">
        <v>20878.178859099997</v>
      </c>
      <c r="AP10" s="326">
        <v>20888.841627010002</v>
      </c>
      <c r="AQ10" s="326">
        <v>37363.835061269994</v>
      </c>
      <c r="AR10" s="326">
        <v>41014.976829880005</v>
      </c>
      <c r="AS10" s="326">
        <v>39495.857861279997</v>
      </c>
      <c r="AT10" s="326">
        <v>38874.151359489995</v>
      </c>
      <c r="AU10" s="326">
        <v>39704.112984480002</v>
      </c>
      <c r="AV10" s="326">
        <v>39501.224465840001</v>
      </c>
      <c r="AW10" s="326">
        <v>41183.521584350005</v>
      </c>
      <c r="AX10" s="326">
        <v>43921.966336339996</v>
      </c>
      <c r="AY10" s="326">
        <v>43514.533935860003</v>
      </c>
      <c r="AZ10" s="326">
        <v>47618.114190779997</v>
      </c>
      <c r="BA10" s="326">
        <v>48234.669210139997</v>
      </c>
      <c r="BB10" s="326">
        <v>48063.192881540002</v>
      </c>
      <c r="BC10" s="326">
        <v>53998.876287660001</v>
      </c>
      <c r="BD10" s="326">
        <v>54134.479630380003</v>
      </c>
      <c r="BE10" s="326">
        <v>53748.848985420002</v>
      </c>
      <c r="BF10" s="326">
        <v>54500.343377270001</v>
      </c>
      <c r="BG10" s="326">
        <v>55806.64817108</v>
      </c>
      <c r="BH10" s="326">
        <v>54457.804170980002</v>
      </c>
      <c r="BI10" s="326">
        <v>53868.479658140001</v>
      </c>
      <c r="BJ10" s="326">
        <v>42994.024547200002</v>
      </c>
      <c r="BK10" s="326">
        <v>38870.137759259997</v>
      </c>
      <c r="BL10" s="326">
        <v>28761.602965819999</v>
      </c>
      <c r="BM10" s="326">
        <v>29742.152523880002</v>
      </c>
      <c r="BN10" s="326">
        <v>20177.671186209998</v>
      </c>
      <c r="BO10" s="326">
        <v>10828.594564559999</v>
      </c>
      <c r="BP10" s="326">
        <v>4089.8516729499997</v>
      </c>
      <c r="BQ10" s="326">
        <v>4017.4740357400001</v>
      </c>
      <c r="BR10" s="326">
        <v>3893.3868102000001</v>
      </c>
      <c r="BS10" s="326">
        <v>3840.2660847100001</v>
      </c>
      <c r="BT10" s="326">
        <v>3970.6808910099999</v>
      </c>
      <c r="BU10" s="326">
        <v>4149.8829294799998</v>
      </c>
      <c r="BV10" s="326">
        <v>3969.43559177</v>
      </c>
      <c r="BW10" s="326">
        <v>313.32508336000001</v>
      </c>
      <c r="BX10" s="326">
        <v>444.32891211999998</v>
      </c>
      <c r="BY10" s="326">
        <v>599.1229890699999</v>
      </c>
      <c r="BZ10" s="326">
        <v>496.82983789999997</v>
      </c>
      <c r="CA10" s="326">
        <v>622.57679938000001</v>
      </c>
      <c r="CB10" s="326">
        <v>422.32355405999999</v>
      </c>
      <c r="CC10" s="326">
        <v>497.29683080000001</v>
      </c>
      <c r="CD10" s="326">
        <v>550.31316317999995</v>
      </c>
      <c r="CE10" s="326">
        <v>516.99727770000004</v>
      </c>
      <c r="CF10" s="326">
        <v>620.25591505</v>
      </c>
      <c r="CG10" s="326">
        <v>626.72768157999997</v>
      </c>
      <c r="CH10" s="326">
        <v>469.80219767</v>
      </c>
      <c r="CI10" s="326">
        <v>547.49678541999992</v>
      </c>
      <c r="CJ10" s="326">
        <v>620.39080471</v>
      </c>
      <c r="CK10" s="326">
        <v>603.05676748999997</v>
      </c>
      <c r="CL10" s="326">
        <v>783.53218343000003</v>
      </c>
      <c r="CM10" s="326">
        <v>740.0347065200001</v>
      </c>
      <c r="CN10" s="326">
        <v>395.94937829000003</v>
      </c>
      <c r="CO10" s="326">
        <v>469.31966796999995</v>
      </c>
      <c r="CP10" s="326">
        <v>492.22220824999999</v>
      </c>
      <c r="CQ10" s="326">
        <v>502.22480087999998</v>
      </c>
      <c r="CR10" s="326">
        <v>581.72203886</v>
      </c>
      <c r="CS10" s="326">
        <v>453.31699607999997</v>
      </c>
      <c r="CT10" s="326">
        <v>362.59902834000002</v>
      </c>
      <c r="CU10" s="326">
        <v>432.01145821000006</v>
      </c>
      <c r="CV10" s="326">
        <v>448.31740173000003</v>
      </c>
      <c r="CW10" s="326">
        <v>459.47710512999998</v>
      </c>
      <c r="CX10" s="326">
        <v>519.10015206000003</v>
      </c>
      <c r="CY10" s="326">
        <v>337.34193197000002</v>
      </c>
      <c r="CZ10" s="326">
        <v>94.209146270000005</v>
      </c>
      <c r="DA10" s="326">
        <v>23.762076650000001</v>
      </c>
      <c r="DB10" s="326">
        <v>10.898813779999999</v>
      </c>
      <c r="DC10" s="326">
        <v>8.995545700000001</v>
      </c>
      <c r="DD10" s="326">
        <v>10.94097816</v>
      </c>
      <c r="DE10" s="326">
        <v>2.3767693400000001</v>
      </c>
      <c r="DF10" s="326">
        <v>2.43401786</v>
      </c>
      <c r="DG10" s="326">
        <v>1.0401058000000001</v>
      </c>
      <c r="DH10" s="326">
        <v>1.5718983700000002</v>
      </c>
      <c r="DI10" s="326">
        <v>2.2125721600000001</v>
      </c>
      <c r="DJ10" s="326">
        <v>2.8087460099999997</v>
      </c>
      <c r="DK10" s="326">
        <v>121.36596395000001</v>
      </c>
      <c r="DL10" s="326">
        <v>122.64869186</v>
      </c>
      <c r="DM10" s="326">
        <v>88.894934279999987</v>
      </c>
      <c r="DN10" s="326">
        <v>94.176867739999992</v>
      </c>
      <c r="DO10" s="326">
        <v>110.71091835999999</v>
      </c>
      <c r="DP10" s="326">
        <v>0.85268690000000003</v>
      </c>
      <c r="DQ10" s="326">
        <v>0.85826770000000008</v>
      </c>
      <c r="DR10" s="326">
        <v>7330.7567540599994</v>
      </c>
      <c r="DS10" s="326">
        <v>3692.0461924799997</v>
      </c>
      <c r="DT10" s="326">
        <v>7531.0201541599999</v>
      </c>
      <c r="DU10" s="326">
        <v>7904.0849479500002</v>
      </c>
      <c r="DV10" s="326">
        <v>4043.2264372899999</v>
      </c>
      <c r="DW10" s="326">
        <v>0.88201488000000006</v>
      </c>
      <c r="DX10" s="326">
        <v>0.55558023000000001</v>
      </c>
      <c r="DY10" s="326">
        <v>0</v>
      </c>
      <c r="DZ10" s="326">
        <v>0</v>
      </c>
      <c r="EA10" s="326">
        <v>0</v>
      </c>
      <c r="EB10" s="326">
        <v>0</v>
      </c>
      <c r="EC10" s="326">
        <v>0</v>
      </c>
      <c r="ED10" s="326">
        <v>0</v>
      </c>
      <c r="EE10" s="326">
        <v>0</v>
      </c>
      <c r="EF10" s="326">
        <v>0</v>
      </c>
      <c r="EG10" s="326">
        <v>0</v>
      </c>
      <c r="EH10" s="326">
        <v>0</v>
      </c>
      <c r="EI10" s="326">
        <v>0</v>
      </c>
      <c r="EJ10" s="326">
        <v>0</v>
      </c>
      <c r="EK10" s="326">
        <v>0</v>
      </c>
      <c r="EL10" s="326">
        <v>0</v>
      </c>
      <c r="EM10" s="326">
        <v>0</v>
      </c>
      <c r="EN10" s="326">
        <v>0</v>
      </c>
      <c r="EO10" s="326">
        <v>0</v>
      </c>
      <c r="EP10" s="326">
        <v>0</v>
      </c>
      <c r="EQ10" s="326">
        <v>0</v>
      </c>
      <c r="ER10" s="326">
        <v>0</v>
      </c>
      <c r="ES10" s="326">
        <v>0</v>
      </c>
      <c r="ET10" s="326">
        <v>0</v>
      </c>
      <c r="EU10" s="326">
        <v>0</v>
      </c>
      <c r="EV10" s="326">
        <v>0</v>
      </c>
      <c r="EW10" s="326">
        <v>0</v>
      </c>
    </row>
    <row r="11" spans="1:153" ht="16.5" customHeight="1" x14ac:dyDescent="0.3">
      <c r="A11" s="324" t="s">
        <v>326</v>
      </c>
      <c r="B11" s="324" t="s">
        <v>327</v>
      </c>
      <c r="C11" s="326">
        <v>0</v>
      </c>
      <c r="D11" s="326">
        <v>0</v>
      </c>
      <c r="E11" s="326">
        <v>0</v>
      </c>
      <c r="F11" s="326">
        <v>0</v>
      </c>
      <c r="G11" s="326">
        <v>0</v>
      </c>
      <c r="H11" s="326">
        <v>0</v>
      </c>
      <c r="I11" s="326">
        <v>0</v>
      </c>
      <c r="J11" s="326">
        <v>0</v>
      </c>
      <c r="K11" s="326">
        <v>0</v>
      </c>
      <c r="L11" s="326">
        <v>0</v>
      </c>
      <c r="M11" s="326">
        <v>0</v>
      </c>
      <c r="N11" s="326">
        <v>0</v>
      </c>
      <c r="O11" s="326">
        <v>0</v>
      </c>
      <c r="P11" s="326">
        <v>0</v>
      </c>
      <c r="Q11" s="326">
        <v>0</v>
      </c>
      <c r="R11" s="326">
        <v>0</v>
      </c>
      <c r="S11" s="326">
        <v>0</v>
      </c>
      <c r="T11" s="326">
        <v>0</v>
      </c>
      <c r="U11" s="326">
        <v>0</v>
      </c>
      <c r="V11" s="326">
        <v>0</v>
      </c>
      <c r="W11" s="326">
        <v>0</v>
      </c>
      <c r="X11" s="326">
        <v>0</v>
      </c>
      <c r="Y11" s="326">
        <v>0</v>
      </c>
      <c r="Z11" s="326">
        <v>0</v>
      </c>
      <c r="AA11" s="326">
        <v>0</v>
      </c>
      <c r="AB11" s="326">
        <v>0</v>
      </c>
      <c r="AC11" s="326">
        <v>0</v>
      </c>
      <c r="AD11" s="326">
        <v>0</v>
      </c>
      <c r="AE11" s="326">
        <v>0</v>
      </c>
      <c r="AF11" s="326">
        <v>0</v>
      </c>
      <c r="AG11" s="326">
        <v>0</v>
      </c>
      <c r="AH11" s="326">
        <v>0</v>
      </c>
      <c r="AI11" s="326">
        <v>0</v>
      </c>
      <c r="AJ11" s="326">
        <v>0</v>
      </c>
      <c r="AK11" s="326">
        <v>0</v>
      </c>
      <c r="AL11" s="326">
        <v>0</v>
      </c>
      <c r="AM11" s="326">
        <v>0</v>
      </c>
      <c r="AN11" s="326">
        <v>0</v>
      </c>
      <c r="AO11" s="326">
        <v>0</v>
      </c>
      <c r="AP11" s="326">
        <v>0</v>
      </c>
      <c r="AQ11" s="326">
        <v>0</v>
      </c>
      <c r="AR11" s="326">
        <v>0</v>
      </c>
      <c r="AS11" s="326">
        <v>0</v>
      </c>
      <c r="AT11" s="326">
        <v>0</v>
      </c>
      <c r="AU11" s="326">
        <v>0</v>
      </c>
      <c r="AV11" s="326">
        <v>0</v>
      </c>
      <c r="AW11" s="326">
        <v>0</v>
      </c>
      <c r="AX11" s="326">
        <v>0</v>
      </c>
      <c r="AY11" s="326">
        <v>0</v>
      </c>
      <c r="AZ11" s="326">
        <v>0</v>
      </c>
      <c r="BA11" s="326">
        <v>0</v>
      </c>
      <c r="BB11" s="326">
        <v>0</v>
      </c>
      <c r="BC11" s="326">
        <v>0</v>
      </c>
      <c r="BD11" s="326">
        <v>0</v>
      </c>
      <c r="BE11" s="326">
        <v>0</v>
      </c>
      <c r="BF11" s="326">
        <v>0</v>
      </c>
      <c r="BG11" s="326">
        <v>0</v>
      </c>
      <c r="BH11" s="326">
        <v>0</v>
      </c>
      <c r="BI11" s="326">
        <v>0</v>
      </c>
      <c r="BJ11" s="326">
        <v>0</v>
      </c>
      <c r="BK11" s="326">
        <v>0</v>
      </c>
      <c r="BL11" s="326">
        <v>0</v>
      </c>
      <c r="BM11" s="326">
        <v>0</v>
      </c>
      <c r="BN11" s="326">
        <v>0</v>
      </c>
      <c r="BO11" s="326">
        <v>0</v>
      </c>
      <c r="BP11" s="326">
        <v>0</v>
      </c>
      <c r="BQ11" s="326">
        <v>0</v>
      </c>
      <c r="BR11" s="326">
        <v>0</v>
      </c>
      <c r="BS11" s="326">
        <v>0</v>
      </c>
      <c r="BT11" s="326">
        <v>0</v>
      </c>
      <c r="BU11" s="326">
        <v>0</v>
      </c>
      <c r="BV11" s="326">
        <v>0</v>
      </c>
      <c r="BW11" s="326">
        <v>0</v>
      </c>
      <c r="BX11" s="326">
        <v>0</v>
      </c>
      <c r="BY11" s="326">
        <v>0</v>
      </c>
      <c r="BZ11" s="326">
        <v>0</v>
      </c>
      <c r="CA11" s="326">
        <v>0</v>
      </c>
      <c r="CB11" s="326">
        <v>0</v>
      </c>
      <c r="CC11" s="326">
        <v>0</v>
      </c>
      <c r="CD11" s="326">
        <v>0</v>
      </c>
      <c r="CE11" s="326">
        <v>0</v>
      </c>
      <c r="CF11" s="326">
        <v>0</v>
      </c>
      <c r="CG11" s="326">
        <v>0</v>
      </c>
      <c r="CH11" s="326">
        <v>0</v>
      </c>
      <c r="CI11" s="326">
        <v>0</v>
      </c>
      <c r="CJ11" s="326">
        <v>0</v>
      </c>
      <c r="CK11" s="326">
        <v>0</v>
      </c>
      <c r="CL11" s="326">
        <v>0</v>
      </c>
      <c r="CM11" s="326">
        <v>0</v>
      </c>
      <c r="CN11" s="326">
        <v>0</v>
      </c>
      <c r="CO11" s="326">
        <v>0</v>
      </c>
      <c r="CP11" s="326">
        <v>0</v>
      </c>
      <c r="CQ11" s="326">
        <v>0</v>
      </c>
      <c r="CR11" s="326">
        <v>0</v>
      </c>
      <c r="CS11" s="326">
        <v>0</v>
      </c>
      <c r="CT11" s="326">
        <v>0</v>
      </c>
      <c r="CU11" s="326">
        <v>0</v>
      </c>
      <c r="CV11" s="326">
        <v>0</v>
      </c>
      <c r="CW11" s="326">
        <v>0</v>
      </c>
      <c r="CX11" s="326">
        <v>0</v>
      </c>
      <c r="CY11" s="326">
        <v>0</v>
      </c>
      <c r="CZ11" s="326">
        <v>0</v>
      </c>
      <c r="DA11" s="326">
        <v>0</v>
      </c>
      <c r="DB11" s="326">
        <v>0</v>
      </c>
      <c r="DC11" s="326">
        <v>0</v>
      </c>
      <c r="DD11" s="326">
        <v>0</v>
      </c>
      <c r="DE11" s="326">
        <v>0</v>
      </c>
      <c r="DF11" s="326">
        <v>0</v>
      </c>
      <c r="DG11" s="326">
        <v>0</v>
      </c>
      <c r="DH11" s="326">
        <v>0</v>
      </c>
      <c r="DI11" s="326">
        <v>0</v>
      </c>
      <c r="DJ11" s="326">
        <v>0</v>
      </c>
      <c r="DK11" s="326">
        <v>0</v>
      </c>
      <c r="DL11" s="326">
        <v>0</v>
      </c>
      <c r="DM11" s="326">
        <v>0</v>
      </c>
      <c r="DN11" s="326">
        <v>0</v>
      </c>
      <c r="DO11" s="326">
        <v>0</v>
      </c>
      <c r="DP11" s="326">
        <v>0</v>
      </c>
      <c r="DQ11" s="326">
        <v>0</v>
      </c>
      <c r="DR11" s="326">
        <v>0</v>
      </c>
      <c r="DS11" s="326">
        <v>0</v>
      </c>
      <c r="DT11" s="326">
        <v>0</v>
      </c>
      <c r="DU11" s="326">
        <v>0</v>
      </c>
      <c r="DV11" s="326">
        <v>0</v>
      </c>
      <c r="DW11" s="326">
        <v>0</v>
      </c>
      <c r="DX11" s="326">
        <v>0</v>
      </c>
      <c r="DY11" s="326">
        <v>0</v>
      </c>
      <c r="DZ11" s="326">
        <v>0</v>
      </c>
      <c r="EA11" s="326">
        <v>0</v>
      </c>
      <c r="EB11" s="326">
        <v>0</v>
      </c>
      <c r="EC11" s="326">
        <v>0</v>
      </c>
      <c r="ED11" s="326">
        <v>0</v>
      </c>
      <c r="EE11" s="326">
        <v>0</v>
      </c>
      <c r="EF11" s="326">
        <v>0</v>
      </c>
      <c r="EG11" s="326">
        <v>0</v>
      </c>
      <c r="EH11" s="326">
        <v>0</v>
      </c>
      <c r="EI11" s="326">
        <v>0</v>
      </c>
      <c r="EJ11" s="326">
        <v>0</v>
      </c>
      <c r="EK11" s="326">
        <v>0</v>
      </c>
      <c r="EL11" s="326">
        <v>0</v>
      </c>
      <c r="EM11" s="326">
        <v>0</v>
      </c>
      <c r="EN11" s="326">
        <v>0</v>
      </c>
      <c r="EO11" s="326">
        <v>0</v>
      </c>
      <c r="EP11" s="326">
        <v>0</v>
      </c>
      <c r="EQ11" s="326">
        <v>0</v>
      </c>
      <c r="ER11" s="326">
        <v>0</v>
      </c>
      <c r="ES11" s="326">
        <v>0</v>
      </c>
      <c r="ET11" s="326">
        <v>0</v>
      </c>
      <c r="EU11" s="326">
        <v>0</v>
      </c>
      <c r="EV11" s="326">
        <v>0</v>
      </c>
      <c r="EW11" s="326">
        <v>0</v>
      </c>
    </row>
    <row r="12" spans="1:153" ht="16.5" customHeight="1" x14ac:dyDescent="0.3">
      <c r="A12" s="324"/>
      <c r="B12" s="324"/>
      <c r="C12" s="325"/>
      <c r="D12" s="325"/>
      <c r="E12" s="325"/>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c r="DH12" s="325"/>
      <c r="DI12" s="325"/>
      <c r="DJ12" s="325"/>
      <c r="DK12" s="325"/>
      <c r="DL12" s="325"/>
      <c r="DM12" s="325"/>
      <c r="DN12" s="325"/>
      <c r="DO12" s="325"/>
      <c r="DP12" s="325"/>
      <c r="DQ12" s="325"/>
      <c r="DR12" s="325"/>
      <c r="DS12" s="325"/>
      <c r="DT12" s="325"/>
      <c r="DU12" s="325"/>
      <c r="DV12" s="325"/>
      <c r="DW12" s="325"/>
      <c r="DX12" s="325"/>
      <c r="DY12" s="325"/>
      <c r="DZ12" s="325"/>
      <c r="EA12" s="325"/>
      <c r="EB12" s="325"/>
      <c r="EC12" s="325"/>
      <c r="ED12" s="325"/>
      <c r="EE12" s="325"/>
      <c r="EF12" s="325"/>
      <c r="EG12" s="325"/>
      <c r="EH12" s="325"/>
      <c r="EI12" s="325"/>
      <c r="EJ12" s="325"/>
      <c r="EK12" s="325"/>
      <c r="EL12" s="325"/>
      <c r="EM12" s="325"/>
      <c r="EN12" s="325"/>
      <c r="EO12" s="325"/>
      <c r="EP12" s="325"/>
      <c r="EQ12" s="325"/>
      <c r="ER12" s="325"/>
      <c r="ES12" s="325"/>
      <c r="ET12" s="325"/>
      <c r="EU12" s="325"/>
      <c r="EV12" s="325"/>
      <c r="EW12" s="325"/>
    </row>
    <row r="13" spans="1:153" ht="16.5" customHeight="1" x14ac:dyDescent="0.3">
      <c r="A13" s="322" t="s">
        <v>328</v>
      </c>
      <c r="B13" s="322" t="s">
        <v>329</v>
      </c>
      <c r="C13" s="323">
        <v>12072.22659412</v>
      </c>
      <c r="D13" s="323">
        <v>12310.380973459998</v>
      </c>
      <c r="E13" s="323">
        <v>12299.3892326</v>
      </c>
      <c r="F13" s="323">
        <v>12753.430159419999</v>
      </c>
      <c r="G13" s="323">
        <v>14169.02264089</v>
      </c>
      <c r="H13" s="323">
        <v>13795.39429459</v>
      </c>
      <c r="I13" s="323">
        <v>13439.258409259999</v>
      </c>
      <c r="J13" s="323">
        <v>13996.250062699999</v>
      </c>
      <c r="K13" s="323">
        <v>14106.46864476</v>
      </c>
      <c r="L13" s="323">
        <v>21466.012411629996</v>
      </c>
      <c r="M13" s="323">
        <v>22259.942895280001</v>
      </c>
      <c r="N13" s="323">
        <v>22989.724287000001</v>
      </c>
      <c r="O13" s="323">
        <v>22602.2319183</v>
      </c>
      <c r="P13" s="323">
        <v>22691.09387561</v>
      </c>
      <c r="Q13" s="323">
        <v>22352.028991380001</v>
      </c>
      <c r="R13" s="323">
        <v>20849.54136513</v>
      </c>
      <c r="S13" s="323">
        <v>25311.236187789997</v>
      </c>
      <c r="T13" s="323">
        <v>25904.122945640003</v>
      </c>
      <c r="U13" s="323">
        <v>25448.523120929996</v>
      </c>
      <c r="V13" s="323">
        <v>26103.861314179998</v>
      </c>
      <c r="W13" s="323">
        <v>26478.396701689999</v>
      </c>
      <c r="X13" s="323">
        <v>26989.708329679997</v>
      </c>
      <c r="Y13" s="323">
        <v>28710.847810829997</v>
      </c>
      <c r="Z13" s="323">
        <v>29272.863074449997</v>
      </c>
      <c r="AA13" s="323">
        <v>29774.367504059999</v>
      </c>
      <c r="AB13" s="323">
        <v>29994.585717139998</v>
      </c>
      <c r="AC13" s="323">
        <v>29716.363131129998</v>
      </c>
      <c r="AD13" s="323">
        <v>30191.575073689997</v>
      </c>
      <c r="AE13" s="323">
        <v>30291.892443910001</v>
      </c>
      <c r="AF13" s="323">
        <v>30655.36253658</v>
      </c>
      <c r="AG13" s="323">
        <v>32696.011781870002</v>
      </c>
      <c r="AH13" s="323">
        <v>31903.367670209998</v>
      </c>
      <c r="AI13" s="323">
        <v>31757.040021659996</v>
      </c>
      <c r="AJ13" s="323">
        <v>35107.437926109997</v>
      </c>
      <c r="AK13" s="323">
        <v>33233.225229119998</v>
      </c>
      <c r="AL13" s="323">
        <v>33263.001441159999</v>
      </c>
      <c r="AM13" s="323">
        <v>34490.790181199998</v>
      </c>
      <c r="AN13" s="323">
        <v>34491.697270019999</v>
      </c>
      <c r="AO13" s="323">
        <v>35028.633662579996</v>
      </c>
      <c r="AP13" s="323">
        <v>35143.509310879999</v>
      </c>
      <c r="AQ13" s="323">
        <v>35116.670259060003</v>
      </c>
      <c r="AR13" s="323">
        <v>34785.282280559994</v>
      </c>
      <c r="AS13" s="323">
        <v>34830.731261859997</v>
      </c>
      <c r="AT13" s="323">
        <v>34803.259640700002</v>
      </c>
      <c r="AU13" s="323">
        <v>34684.586074370003</v>
      </c>
      <c r="AV13" s="323">
        <v>34903.114191610002</v>
      </c>
      <c r="AW13" s="323">
        <v>35302.550363510003</v>
      </c>
      <c r="AX13" s="323">
        <v>35206.02114995</v>
      </c>
      <c r="AY13" s="323">
        <v>35120.570964209997</v>
      </c>
      <c r="AZ13" s="323">
        <v>35087.762766209999</v>
      </c>
      <c r="BA13" s="323">
        <v>35063.49077697</v>
      </c>
      <c r="BB13" s="323">
        <v>35018.8841311</v>
      </c>
      <c r="BC13" s="323">
        <v>34763.121082159996</v>
      </c>
      <c r="BD13" s="323">
        <v>34924.906232589994</v>
      </c>
      <c r="BE13" s="323">
        <v>34696.392183399999</v>
      </c>
      <c r="BF13" s="323">
        <v>34629.470733150003</v>
      </c>
      <c r="BG13" s="323">
        <v>31574.77115457</v>
      </c>
      <c r="BH13" s="323">
        <v>33064.702984269999</v>
      </c>
      <c r="BI13" s="323">
        <v>32649.264819859996</v>
      </c>
      <c r="BJ13" s="323">
        <v>35127.371612870003</v>
      </c>
      <c r="BK13" s="323">
        <v>34889.035530839996</v>
      </c>
      <c r="BL13" s="323">
        <v>50644.848544829991</v>
      </c>
      <c r="BM13" s="323">
        <v>66797.338300970005</v>
      </c>
      <c r="BN13" s="323">
        <v>79005.39803411001</v>
      </c>
      <c r="BO13" s="323">
        <v>81936.357049509985</v>
      </c>
      <c r="BP13" s="323">
        <v>86952.937439709989</v>
      </c>
      <c r="BQ13" s="323">
        <v>86949.157375989991</v>
      </c>
      <c r="BR13" s="323">
        <v>86051.929120000001</v>
      </c>
      <c r="BS13" s="323">
        <v>90772.343108989997</v>
      </c>
      <c r="BT13" s="323">
        <v>91572.045293460003</v>
      </c>
      <c r="BU13" s="323">
        <v>91319.630561269994</v>
      </c>
      <c r="BV13" s="323">
        <v>100807.28968598002</v>
      </c>
      <c r="BW13" s="323">
        <v>94211.988522299987</v>
      </c>
      <c r="BX13" s="323">
        <v>87104.55853907</v>
      </c>
      <c r="BY13" s="323">
        <v>86993.135188810003</v>
      </c>
      <c r="BZ13" s="323">
        <v>88476.540857100001</v>
      </c>
      <c r="CA13" s="323">
        <v>92693.395777989994</v>
      </c>
      <c r="CB13" s="323">
        <v>92946.733204709992</v>
      </c>
      <c r="CC13" s="323">
        <v>96612.464812959995</v>
      </c>
      <c r="CD13" s="323">
        <v>120073.73445021</v>
      </c>
      <c r="CE13" s="323">
        <v>118150.75114173</v>
      </c>
      <c r="CF13" s="323">
        <v>123148.15360213998</v>
      </c>
      <c r="CG13" s="323">
        <v>123661.41135312001</v>
      </c>
      <c r="CH13" s="323">
        <v>124113.16470718998</v>
      </c>
      <c r="CI13" s="323">
        <v>123926.71587837</v>
      </c>
      <c r="CJ13" s="323">
        <v>123715.46142876</v>
      </c>
      <c r="CK13" s="323">
        <v>120156.14693575</v>
      </c>
      <c r="CL13" s="323">
        <v>126607.04578191003</v>
      </c>
      <c r="CM13" s="323">
        <v>126898.63283741</v>
      </c>
      <c r="CN13" s="323">
        <v>112932.86859763999</v>
      </c>
      <c r="CO13" s="323">
        <v>104114.98338152999</v>
      </c>
      <c r="CP13" s="323">
        <v>100127.16433932997</v>
      </c>
      <c r="CQ13" s="323">
        <v>95185.754130750007</v>
      </c>
      <c r="CR13" s="323">
        <v>135464.73574840999</v>
      </c>
      <c r="CS13" s="323">
        <v>143557.17032844998</v>
      </c>
      <c r="CT13" s="323">
        <v>128163.67508747001</v>
      </c>
      <c r="CU13" s="323">
        <v>128772.98020999001</v>
      </c>
      <c r="CV13" s="323">
        <v>149445.28742110002</v>
      </c>
      <c r="CW13" s="323">
        <v>140528.91580125</v>
      </c>
      <c r="CX13" s="323">
        <v>151508.43069193998</v>
      </c>
      <c r="CY13" s="323">
        <v>126325.33361418519</v>
      </c>
      <c r="CZ13" s="323">
        <v>148118.57198018971</v>
      </c>
      <c r="DA13" s="323">
        <v>147125.2301788961</v>
      </c>
      <c r="DB13" s="323">
        <v>141687.73069383728</v>
      </c>
      <c r="DC13" s="323">
        <v>139430.88456314118</v>
      </c>
      <c r="DD13" s="323">
        <v>141823.16205981487</v>
      </c>
      <c r="DE13" s="323">
        <v>136696.98702932341</v>
      </c>
      <c r="DF13" s="323">
        <v>140260.74991808756</v>
      </c>
      <c r="DG13" s="323">
        <v>138887.57522395841</v>
      </c>
      <c r="DH13" s="323">
        <v>134718.02301435734</v>
      </c>
      <c r="DI13" s="323">
        <v>140066.95298663891</v>
      </c>
      <c r="DJ13" s="323">
        <v>140315.55840746206</v>
      </c>
      <c r="DK13" s="323">
        <v>149876.11351587894</v>
      </c>
      <c r="DL13" s="323">
        <v>140138.77054756816</v>
      </c>
      <c r="DM13" s="323">
        <v>141182.8787186656</v>
      </c>
      <c r="DN13" s="323">
        <v>143643.4910501703</v>
      </c>
      <c r="DO13" s="323">
        <v>154193.25661406579</v>
      </c>
      <c r="DP13" s="323">
        <v>155892.66757797994</v>
      </c>
      <c r="DQ13" s="323">
        <v>148289.36241629146</v>
      </c>
      <c r="DR13" s="323">
        <v>148324.81455588524</v>
      </c>
      <c r="DS13" s="323">
        <v>150708.75644677205</v>
      </c>
      <c r="DT13" s="323">
        <v>159692.41662926984</v>
      </c>
      <c r="DU13" s="323">
        <v>145746.53512900625</v>
      </c>
      <c r="DV13" s="323">
        <v>153842.63926363279</v>
      </c>
      <c r="DW13" s="323">
        <v>173500.03276056063</v>
      </c>
      <c r="DX13" s="323">
        <v>184733.02390442844</v>
      </c>
      <c r="DY13" s="323">
        <v>198559.45153497602</v>
      </c>
      <c r="DZ13" s="323">
        <v>180128.32803775006</v>
      </c>
      <c r="EA13" s="323">
        <v>183195.40076435203</v>
      </c>
      <c r="EB13" s="323">
        <v>188471.20536435794</v>
      </c>
      <c r="EC13" s="323">
        <v>186903.46502287849</v>
      </c>
      <c r="ED13" s="323">
        <v>185212.8534258572</v>
      </c>
      <c r="EE13" s="323">
        <v>188732.38147475541</v>
      </c>
      <c r="EF13" s="323">
        <v>187405.79367697536</v>
      </c>
      <c r="EG13" s="323">
        <v>190817.31659994583</v>
      </c>
      <c r="EH13" s="323">
        <v>183586.56854842135</v>
      </c>
      <c r="EI13" s="323">
        <v>185006.82639066238</v>
      </c>
      <c r="EJ13" s="323">
        <v>185102.296588222</v>
      </c>
      <c r="EK13" s="323">
        <v>190921.43577064827</v>
      </c>
      <c r="EL13" s="323">
        <v>189574.42213579797</v>
      </c>
      <c r="EM13" s="323">
        <v>188880.66458448351</v>
      </c>
      <c r="EN13" s="323">
        <v>189512.9419978981</v>
      </c>
      <c r="EO13" s="323">
        <v>190169.62370677837</v>
      </c>
      <c r="EP13" s="323">
        <v>190319.22083488994</v>
      </c>
      <c r="EQ13" s="323">
        <v>190162.75740683742</v>
      </c>
      <c r="ER13" s="323">
        <v>188123.58863685236</v>
      </c>
      <c r="ES13" s="323">
        <v>191789.96253555853</v>
      </c>
      <c r="ET13" s="323">
        <v>181330.18956313585</v>
      </c>
      <c r="EU13" s="323">
        <v>183894.74023046016</v>
      </c>
      <c r="EV13" s="323">
        <v>188055.70908169748</v>
      </c>
      <c r="EW13" s="323">
        <v>191612.88438651385</v>
      </c>
    </row>
    <row r="14" spans="1:153" ht="10.15" customHeight="1" x14ac:dyDescent="0.3">
      <c r="A14" s="324"/>
      <c r="B14" s="324"/>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5"/>
      <c r="ET14" s="325"/>
      <c r="EU14" s="325"/>
      <c r="EV14" s="325"/>
      <c r="EW14" s="325"/>
    </row>
    <row r="15" spans="1:153" ht="16.5" customHeight="1" x14ac:dyDescent="0.3">
      <c r="A15" s="322" t="s">
        <v>330</v>
      </c>
      <c r="B15" s="322" t="s">
        <v>331</v>
      </c>
      <c r="C15" s="323">
        <v>491.84622338999992</v>
      </c>
      <c r="D15" s="323">
        <v>524.90104052999993</v>
      </c>
      <c r="E15" s="323">
        <v>473.86928965999999</v>
      </c>
      <c r="F15" s="323">
        <v>502.70682980000004</v>
      </c>
      <c r="G15" s="323">
        <v>478.72747143999999</v>
      </c>
      <c r="H15" s="323">
        <v>513.68363216</v>
      </c>
      <c r="I15" s="323">
        <v>477.29557854999996</v>
      </c>
      <c r="J15" s="323">
        <v>507.48070460999998</v>
      </c>
      <c r="K15" s="323">
        <v>684.1661249199999</v>
      </c>
      <c r="L15" s="323">
        <v>747.12506561999999</v>
      </c>
      <c r="M15" s="323">
        <v>1143.4792162199999</v>
      </c>
      <c r="N15" s="323">
        <v>1120.76761362</v>
      </c>
      <c r="O15" s="323">
        <v>1123.4188966800002</v>
      </c>
      <c r="P15" s="323">
        <v>1122.3026721700001</v>
      </c>
      <c r="Q15" s="323">
        <v>339.41735683000002</v>
      </c>
      <c r="R15" s="323">
        <v>1831.8265738599998</v>
      </c>
      <c r="S15" s="323">
        <v>738.01858803999994</v>
      </c>
      <c r="T15" s="323">
        <v>319.08661459000001</v>
      </c>
      <c r="U15" s="323">
        <v>1894.1164255000001</v>
      </c>
      <c r="V15" s="323">
        <v>1174.0161133600002</v>
      </c>
      <c r="W15" s="323">
        <v>856.10078765999992</v>
      </c>
      <c r="X15" s="323">
        <v>1051.07743783</v>
      </c>
      <c r="Y15" s="323">
        <v>1204.4816335000003</v>
      </c>
      <c r="Z15" s="323">
        <v>1260.3841304100001</v>
      </c>
      <c r="AA15" s="323">
        <v>1230.5332219800002</v>
      </c>
      <c r="AB15" s="323">
        <v>1230.5164966699999</v>
      </c>
      <c r="AC15" s="323">
        <v>1215.4940869</v>
      </c>
      <c r="AD15" s="323">
        <v>1190.11493638</v>
      </c>
      <c r="AE15" s="323">
        <v>174.57985774000002</v>
      </c>
      <c r="AF15" s="323">
        <v>561.96719344000007</v>
      </c>
      <c r="AG15" s="323">
        <v>275.87252819999998</v>
      </c>
      <c r="AH15" s="323">
        <v>557.69373244000008</v>
      </c>
      <c r="AI15" s="323">
        <v>867.05270255000005</v>
      </c>
      <c r="AJ15" s="323">
        <v>1270.9848473699999</v>
      </c>
      <c r="AK15" s="323">
        <v>1435.0759070899996</v>
      </c>
      <c r="AL15" s="323">
        <v>1912.9682759799998</v>
      </c>
      <c r="AM15" s="323">
        <v>2240.3772425499997</v>
      </c>
      <c r="AN15" s="323">
        <v>2218.0704379499998</v>
      </c>
      <c r="AO15" s="323">
        <v>2186.4500008999998</v>
      </c>
      <c r="AP15" s="323">
        <v>2356.7966116800003</v>
      </c>
      <c r="AQ15" s="323">
        <v>1331.9935625799999</v>
      </c>
      <c r="AR15" s="323">
        <v>1592.3635513900001</v>
      </c>
      <c r="AS15" s="323">
        <v>1765.0824689000001</v>
      </c>
      <c r="AT15" s="323">
        <v>2035.90239615</v>
      </c>
      <c r="AU15" s="323">
        <v>3043.2619443799999</v>
      </c>
      <c r="AV15" s="323">
        <v>2549.1096988900003</v>
      </c>
      <c r="AW15" s="323">
        <v>2687.0578584899995</v>
      </c>
      <c r="AX15" s="323">
        <v>2678.9976269699996</v>
      </c>
      <c r="AY15" s="323">
        <v>3515.0071536999999</v>
      </c>
      <c r="AZ15" s="323">
        <v>3536.8521446999998</v>
      </c>
      <c r="BA15" s="323">
        <v>3530.2889172699993</v>
      </c>
      <c r="BB15" s="323">
        <v>3532.1077040499999</v>
      </c>
      <c r="BC15" s="323">
        <v>2494.0585267800002</v>
      </c>
      <c r="BD15" s="323">
        <v>2404.2688256999995</v>
      </c>
      <c r="BE15" s="323">
        <v>1843.34392875</v>
      </c>
      <c r="BF15" s="323">
        <v>2127.4552850299997</v>
      </c>
      <c r="BG15" s="323">
        <v>2167.0183569299998</v>
      </c>
      <c r="BH15" s="323">
        <v>2155.1626769200002</v>
      </c>
      <c r="BI15" s="323">
        <v>2322.5259095099996</v>
      </c>
      <c r="BJ15" s="323">
        <v>2302.7540793499998</v>
      </c>
      <c r="BK15" s="323">
        <v>2287.40010093</v>
      </c>
      <c r="BL15" s="323">
        <v>2448.8803223999998</v>
      </c>
      <c r="BM15" s="323">
        <v>2454.0093813699996</v>
      </c>
      <c r="BN15" s="323">
        <v>2665.1367796700001</v>
      </c>
      <c r="BO15" s="323">
        <v>2072.2967368200002</v>
      </c>
      <c r="BP15" s="323">
        <v>5479.9487537899995</v>
      </c>
      <c r="BQ15" s="323">
        <v>5156.8468584199991</v>
      </c>
      <c r="BR15" s="323">
        <v>4773.1028237399996</v>
      </c>
      <c r="BS15" s="323">
        <v>4786.1066778499999</v>
      </c>
      <c r="BT15" s="323">
        <v>4655.0792346200005</v>
      </c>
      <c r="BU15" s="323">
        <v>4626.3818023900003</v>
      </c>
      <c r="BV15" s="323">
        <v>4568.5416659399998</v>
      </c>
      <c r="BW15" s="323">
        <v>4566.7053859300004</v>
      </c>
      <c r="BX15" s="323">
        <v>4565.9351240899996</v>
      </c>
      <c r="BY15" s="323">
        <v>4594.1558131900001</v>
      </c>
      <c r="BZ15" s="323">
        <v>4584.5097460400002</v>
      </c>
      <c r="CA15" s="323">
        <v>4575.3782852699997</v>
      </c>
      <c r="CB15" s="323">
        <v>4597.4719768400009</v>
      </c>
      <c r="CC15" s="323">
        <v>4591.2229257899999</v>
      </c>
      <c r="CD15" s="323">
        <v>4588.2355261499997</v>
      </c>
      <c r="CE15" s="323">
        <v>4601.1488419199995</v>
      </c>
      <c r="CF15" s="323">
        <v>4595.1524889400007</v>
      </c>
      <c r="CG15" s="323">
        <v>8172.3212049899994</v>
      </c>
      <c r="CH15" s="323">
        <v>8088.9907719700004</v>
      </c>
      <c r="CI15" s="323">
        <v>8057.2176511399994</v>
      </c>
      <c r="CJ15" s="323">
        <v>8041.6574016299992</v>
      </c>
      <c r="CK15" s="323">
        <v>11544.623044370001</v>
      </c>
      <c r="CL15" s="323">
        <v>11492.798256770002</v>
      </c>
      <c r="CM15" s="323">
        <v>14941.364143459999</v>
      </c>
      <c r="CN15" s="323">
        <v>14806.03204568</v>
      </c>
      <c r="CO15" s="323">
        <v>14499.287889290001</v>
      </c>
      <c r="CP15" s="323">
        <v>14257.473579269999</v>
      </c>
      <c r="CQ15" s="323">
        <v>14626.477588690001</v>
      </c>
      <c r="CR15" s="323">
        <v>14765.671579280001</v>
      </c>
      <c r="CS15" s="323">
        <v>14554.581966230002</v>
      </c>
      <c r="CT15" s="323">
        <v>14443.254467459999</v>
      </c>
      <c r="CU15" s="323">
        <v>14088.517232390001</v>
      </c>
      <c r="CV15" s="323">
        <v>15893.028730220001</v>
      </c>
      <c r="CW15" s="323">
        <v>16043.578703970001</v>
      </c>
      <c r="CX15" s="323">
        <v>16392.24572472</v>
      </c>
      <c r="CY15" s="323">
        <v>16457.027470460001</v>
      </c>
      <c r="CZ15" s="323">
        <v>16473.488074150002</v>
      </c>
      <c r="DA15" s="323">
        <v>16319.755025660001</v>
      </c>
      <c r="DB15" s="323">
        <v>16351.245574909999</v>
      </c>
      <c r="DC15" s="323">
        <v>16351.759252350001</v>
      </c>
      <c r="DD15" s="323">
        <v>16437.37012001</v>
      </c>
      <c r="DE15" s="323">
        <v>16392.674682049998</v>
      </c>
      <c r="DF15" s="323">
        <v>16293.671791839999</v>
      </c>
      <c r="DG15" s="323">
        <v>16233.31325868</v>
      </c>
      <c r="DH15" s="323">
        <v>16213.239165849998</v>
      </c>
      <c r="DI15" s="323">
        <v>16475.570623719999</v>
      </c>
      <c r="DJ15" s="323">
        <v>16533.422831839998</v>
      </c>
      <c r="DK15" s="323">
        <v>16732.058161350004</v>
      </c>
      <c r="DL15" s="323">
        <v>16647.477633440001</v>
      </c>
      <c r="DM15" s="323">
        <v>16825.012464660002</v>
      </c>
      <c r="DN15" s="323">
        <v>16875.293806770002</v>
      </c>
      <c r="DO15" s="323">
        <v>16862.759277599998</v>
      </c>
      <c r="DP15" s="323">
        <v>16869.573699600001</v>
      </c>
      <c r="DQ15" s="323">
        <v>20653.615206449998</v>
      </c>
      <c r="DR15" s="323">
        <v>20535.312224640002</v>
      </c>
      <c r="DS15" s="323">
        <v>20682.179157279999</v>
      </c>
      <c r="DT15" s="323">
        <v>17217.51696904</v>
      </c>
      <c r="DU15" s="323">
        <v>18407.04911869</v>
      </c>
      <c r="DV15" s="323">
        <v>18709.923378619998</v>
      </c>
      <c r="DW15" s="323">
        <v>18678.657738509999</v>
      </c>
      <c r="DX15" s="323">
        <v>24262.272588320004</v>
      </c>
      <c r="DY15" s="323">
        <v>20410.436902429999</v>
      </c>
      <c r="DZ15" s="323">
        <v>20468.073060179995</v>
      </c>
      <c r="EA15" s="323">
        <v>14871.71549749</v>
      </c>
      <c r="EB15" s="323">
        <v>47835.07925534001</v>
      </c>
      <c r="EC15" s="323">
        <v>47944.372035450004</v>
      </c>
      <c r="ED15" s="323">
        <v>41091.43352654</v>
      </c>
      <c r="EE15" s="323">
        <v>41119.610317240003</v>
      </c>
      <c r="EF15" s="323">
        <v>41282.583037470002</v>
      </c>
      <c r="EG15" s="323">
        <v>39254.214319910003</v>
      </c>
      <c r="EH15" s="323">
        <v>86600.234254780007</v>
      </c>
      <c r="EI15" s="323">
        <v>86790.899325050006</v>
      </c>
      <c r="EJ15" s="323">
        <v>87035.390183439988</v>
      </c>
      <c r="EK15" s="323">
        <v>87044.077212389995</v>
      </c>
      <c r="EL15" s="323">
        <v>7052.3095282499999</v>
      </c>
      <c r="EM15" s="323">
        <v>7860.6408873699993</v>
      </c>
      <c r="EN15" s="323">
        <v>8168.9603481699996</v>
      </c>
      <c r="EO15" s="323">
        <v>8477.32732837</v>
      </c>
      <c r="EP15" s="323">
        <v>8487.6032720700005</v>
      </c>
      <c r="EQ15" s="323">
        <v>8797.3415882600002</v>
      </c>
      <c r="ER15" s="323">
        <v>8803.7928414599992</v>
      </c>
      <c r="ES15" s="323">
        <v>8811.8700730500004</v>
      </c>
      <c r="ET15" s="323">
        <v>8870.8914072100015</v>
      </c>
      <c r="EU15" s="323">
        <v>9177.9272278699991</v>
      </c>
      <c r="EV15" s="323">
        <v>9005.7212970799974</v>
      </c>
      <c r="EW15" s="323">
        <v>8994.3287242999995</v>
      </c>
    </row>
    <row r="16" spans="1:153" ht="16.5" customHeight="1" x14ac:dyDescent="0.3">
      <c r="A16" s="324"/>
      <c r="B16" s="324"/>
      <c r="C16" s="325"/>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c r="DH16" s="325"/>
      <c r="DI16" s="325"/>
      <c r="DJ16" s="325"/>
      <c r="DK16" s="325"/>
      <c r="DL16" s="325"/>
      <c r="DM16" s="325"/>
      <c r="DN16" s="325"/>
      <c r="DO16" s="325"/>
      <c r="DP16" s="325"/>
      <c r="DQ16" s="325"/>
      <c r="DR16" s="325"/>
      <c r="DS16" s="325"/>
      <c r="DT16" s="325"/>
      <c r="DU16" s="325"/>
      <c r="DV16" s="325"/>
      <c r="DW16" s="325"/>
      <c r="DX16" s="325"/>
      <c r="DY16" s="325"/>
      <c r="DZ16" s="325"/>
      <c r="EA16" s="325"/>
      <c r="EB16" s="325"/>
      <c r="EC16" s="325"/>
      <c r="ED16" s="325"/>
      <c r="EE16" s="325"/>
      <c r="EF16" s="325"/>
      <c r="EG16" s="325"/>
      <c r="EH16" s="325"/>
      <c r="EI16" s="325"/>
      <c r="EJ16" s="325"/>
      <c r="EK16" s="325"/>
      <c r="EL16" s="325"/>
      <c r="EM16" s="325"/>
      <c r="EN16" s="325"/>
      <c r="EO16" s="325"/>
      <c r="EP16" s="325"/>
      <c r="EQ16" s="325"/>
      <c r="ER16" s="325"/>
      <c r="ES16" s="325"/>
      <c r="ET16" s="325"/>
      <c r="EU16" s="325"/>
      <c r="EV16" s="325"/>
      <c r="EW16" s="325"/>
    </row>
    <row r="17" spans="1:153" ht="16.5" customHeight="1" x14ac:dyDescent="0.3">
      <c r="A17" s="322" t="s">
        <v>332</v>
      </c>
      <c r="B17" s="322" t="s">
        <v>333</v>
      </c>
      <c r="C17" s="323">
        <v>161.26920694999998</v>
      </c>
      <c r="D17" s="323">
        <v>166.87536215999998</v>
      </c>
      <c r="E17" s="323">
        <v>161.42028822999998</v>
      </c>
      <c r="F17" s="323">
        <v>160.23152331999998</v>
      </c>
      <c r="G17" s="323">
        <v>179.13171553999999</v>
      </c>
      <c r="H17" s="323">
        <v>174.67062755999999</v>
      </c>
      <c r="I17" s="323">
        <v>169.48025906000001</v>
      </c>
      <c r="J17" s="323">
        <v>176.93580440999997</v>
      </c>
      <c r="K17" s="323">
        <v>174.46881076</v>
      </c>
      <c r="L17" s="323">
        <v>177.56091634000001</v>
      </c>
      <c r="M17" s="323">
        <v>174.34058016</v>
      </c>
      <c r="N17" s="323">
        <v>327.91928007999996</v>
      </c>
      <c r="O17" s="323">
        <v>316.69406669</v>
      </c>
      <c r="P17" s="323">
        <v>296.98852712000001</v>
      </c>
      <c r="Q17" s="323">
        <v>235.19138181999998</v>
      </c>
      <c r="R17" s="323">
        <v>228.24569933999999</v>
      </c>
      <c r="S17" s="323">
        <v>158.11373581000001</v>
      </c>
      <c r="T17" s="323">
        <v>160.36309102999999</v>
      </c>
      <c r="U17" s="323">
        <v>156.48745005000001</v>
      </c>
      <c r="V17" s="323">
        <v>157.26738781</v>
      </c>
      <c r="W17" s="323">
        <v>163.49021656999997</v>
      </c>
      <c r="X17" s="323">
        <v>162.04376009000001</v>
      </c>
      <c r="Y17" s="323">
        <v>164.88998756999999</v>
      </c>
      <c r="Z17" s="323">
        <v>165.16484383</v>
      </c>
      <c r="AA17" s="323">
        <v>164.04060859999998</v>
      </c>
      <c r="AB17" s="323">
        <v>161.96498192999999</v>
      </c>
      <c r="AC17" s="323">
        <v>162.67566421000001</v>
      </c>
      <c r="AD17" s="323">
        <v>163.50994844999997</v>
      </c>
      <c r="AE17" s="323">
        <v>167.93374788</v>
      </c>
      <c r="AF17" s="323">
        <v>174.45067546999999</v>
      </c>
      <c r="AG17" s="323">
        <v>211.87972452</v>
      </c>
      <c r="AH17" s="323">
        <v>209.07097730999999</v>
      </c>
      <c r="AI17" s="323">
        <v>208.87521335</v>
      </c>
      <c r="AJ17" s="323">
        <v>212.53402743999999</v>
      </c>
      <c r="AK17" s="323">
        <v>210.95428206999998</v>
      </c>
      <c r="AL17" s="323">
        <v>209.43874825</v>
      </c>
      <c r="AM17" s="323">
        <v>208.60019591999998</v>
      </c>
      <c r="AN17" s="323">
        <v>211.45628828</v>
      </c>
      <c r="AO17" s="323">
        <v>213.75509184999999</v>
      </c>
      <c r="AP17" s="323">
        <v>212.55079352999999</v>
      </c>
      <c r="AQ17" s="323">
        <v>213.33963661999999</v>
      </c>
      <c r="AR17" s="323">
        <v>212.75046890000002</v>
      </c>
      <c r="AS17" s="323">
        <v>221.86549281000001</v>
      </c>
      <c r="AT17" s="323">
        <v>221.81932963</v>
      </c>
      <c r="AU17" s="323">
        <v>219.53045155999999</v>
      </c>
      <c r="AV17" s="323">
        <v>216.52573848</v>
      </c>
      <c r="AW17" s="323">
        <v>218.31653191000001</v>
      </c>
      <c r="AX17" s="323">
        <v>216.73786058000002</v>
      </c>
      <c r="AY17" s="323">
        <v>218.93019322000001</v>
      </c>
      <c r="AZ17" s="323">
        <v>218.11275381000002</v>
      </c>
      <c r="BA17" s="323">
        <v>218.10628134999999</v>
      </c>
      <c r="BB17" s="323">
        <v>217.28219397000001</v>
      </c>
      <c r="BC17" s="323">
        <v>219.29112119999999</v>
      </c>
      <c r="BD17" s="323">
        <v>227.39741284000002</v>
      </c>
      <c r="BE17" s="323">
        <v>228.99984716999998</v>
      </c>
      <c r="BF17" s="323">
        <v>232.01957019</v>
      </c>
      <c r="BG17" s="323">
        <v>235.58074550000001</v>
      </c>
      <c r="BH17" s="323">
        <v>235.57472911000002</v>
      </c>
      <c r="BI17" s="323">
        <v>236.62680281000002</v>
      </c>
      <c r="BJ17" s="323">
        <v>238.56366877000002</v>
      </c>
      <c r="BK17" s="323">
        <v>245.42686543000002</v>
      </c>
      <c r="BL17" s="323">
        <v>250.04395</v>
      </c>
      <c r="BM17" s="323">
        <v>337.16357664999998</v>
      </c>
      <c r="BN17" s="323">
        <v>327.93011097999999</v>
      </c>
      <c r="BO17" s="323">
        <v>327.53284425999999</v>
      </c>
      <c r="BP17" s="323">
        <v>325.61210411000002</v>
      </c>
      <c r="BQ17" s="323">
        <v>424.87167019999998</v>
      </c>
      <c r="BR17" s="323">
        <v>421.67678138999997</v>
      </c>
      <c r="BS17" s="323">
        <v>426.37082745999999</v>
      </c>
      <c r="BT17" s="323">
        <v>430.32526571</v>
      </c>
      <c r="BU17" s="323">
        <v>434.56412392000004</v>
      </c>
      <c r="BV17" s="323">
        <v>430.70113750000002</v>
      </c>
      <c r="BW17" s="323">
        <v>432.14307244999998</v>
      </c>
      <c r="BX17" s="323">
        <v>429.13295411000001</v>
      </c>
      <c r="BY17" s="323">
        <v>424.72257717000002</v>
      </c>
      <c r="BZ17" s="323">
        <v>419.87843735000001</v>
      </c>
      <c r="CA17" s="323">
        <v>425.07209523</v>
      </c>
      <c r="CB17" s="323">
        <v>450.79437767000002</v>
      </c>
      <c r="CC17" s="323">
        <v>449.47465805000002</v>
      </c>
      <c r="CD17" s="323">
        <v>447.01364114999996</v>
      </c>
      <c r="CE17" s="323">
        <v>449.02859986999999</v>
      </c>
      <c r="CF17" s="323">
        <v>455.14533527999998</v>
      </c>
      <c r="CG17" s="323">
        <v>456.44795629000004</v>
      </c>
      <c r="CH17" s="323">
        <v>456.62419564999999</v>
      </c>
      <c r="CI17" s="323">
        <v>451.95501432999998</v>
      </c>
      <c r="CJ17" s="323">
        <v>451.04437363</v>
      </c>
      <c r="CK17" s="323">
        <v>447.63276120999996</v>
      </c>
      <c r="CL17" s="323">
        <v>443.83589957999999</v>
      </c>
      <c r="CM17" s="323">
        <v>441.01793947000004</v>
      </c>
      <c r="CN17" s="323">
        <v>441.62176952999999</v>
      </c>
      <c r="CO17" s="323">
        <v>462.91946060999999</v>
      </c>
      <c r="CP17" s="323">
        <v>792.27196059000005</v>
      </c>
      <c r="CQ17" s="323">
        <v>820.43747261999999</v>
      </c>
      <c r="CR17" s="323">
        <v>831.69931032000011</v>
      </c>
      <c r="CS17" s="323">
        <v>821.83850754999992</v>
      </c>
      <c r="CT17" s="323">
        <v>819.08493266999994</v>
      </c>
      <c r="CU17" s="323">
        <v>790.47109610999996</v>
      </c>
      <c r="CV17" s="323">
        <v>803.40492445000007</v>
      </c>
      <c r="CW17" s="323">
        <v>813.07621497000002</v>
      </c>
      <c r="CX17" s="323">
        <v>841.88489895999999</v>
      </c>
      <c r="CY17" s="323">
        <v>847.40813234000007</v>
      </c>
      <c r="CZ17" s="323">
        <v>21043.356040378283</v>
      </c>
      <c r="DA17" s="323">
        <v>22854.155961629298</v>
      </c>
      <c r="DB17" s="323">
        <v>23092.086850039876</v>
      </c>
      <c r="DC17" s="323">
        <v>22959.197455643669</v>
      </c>
      <c r="DD17" s="323">
        <v>23379.283991752462</v>
      </c>
      <c r="DE17" s="323">
        <v>22494.485845347113</v>
      </c>
      <c r="DF17" s="323">
        <v>22480.634257145379</v>
      </c>
      <c r="DG17" s="323">
        <v>23766.529621568283</v>
      </c>
      <c r="DH17" s="323">
        <v>22881.047536068589</v>
      </c>
      <c r="DI17" s="323">
        <v>25358.589172310436</v>
      </c>
      <c r="DJ17" s="323">
        <v>25733.826218769609</v>
      </c>
      <c r="DK17" s="323">
        <v>25550.667008069409</v>
      </c>
      <c r="DL17" s="323">
        <v>26771.058209241135</v>
      </c>
      <c r="DM17" s="323">
        <v>27940.355168130638</v>
      </c>
      <c r="DN17" s="323">
        <v>27566.676826876916</v>
      </c>
      <c r="DO17" s="323">
        <v>28790.66875514682</v>
      </c>
      <c r="DP17" s="323">
        <v>29140.031385779625</v>
      </c>
      <c r="DQ17" s="323">
        <v>29644.539671080311</v>
      </c>
      <c r="DR17" s="323">
        <v>29920.264318375532</v>
      </c>
      <c r="DS17" s="323">
        <v>29691.72741636528</v>
      </c>
      <c r="DT17" s="323">
        <v>29276.168037772812</v>
      </c>
      <c r="DU17" s="323">
        <v>29540.949384109404</v>
      </c>
      <c r="DV17" s="323">
        <v>30736.794765817438</v>
      </c>
      <c r="DW17" s="323">
        <v>31197.0972477664</v>
      </c>
      <c r="DX17" s="323">
        <v>30566.41308185595</v>
      </c>
      <c r="DY17" s="323">
        <v>31896.823101034348</v>
      </c>
      <c r="DZ17" s="323">
        <v>32068.847245819525</v>
      </c>
      <c r="EA17" s="323">
        <v>32278.423302862382</v>
      </c>
      <c r="EB17" s="323">
        <v>32155.957012292758</v>
      </c>
      <c r="EC17" s="323">
        <v>34582.496505611954</v>
      </c>
      <c r="ED17" s="323">
        <v>34929.84748966882</v>
      </c>
      <c r="EE17" s="323">
        <v>35498.667466993233</v>
      </c>
      <c r="EF17" s="323">
        <v>35566.282710619322</v>
      </c>
      <c r="EG17" s="323">
        <v>36681.81101954035</v>
      </c>
      <c r="EH17" s="323">
        <v>37132.037242791725</v>
      </c>
      <c r="EI17" s="323">
        <v>38106.233635914446</v>
      </c>
      <c r="EJ17" s="323">
        <v>40405.106841956898</v>
      </c>
      <c r="EK17" s="323">
        <v>40126.476791669265</v>
      </c>
      <c r="EL17" s="323">
        <v>120574.47374172941</v>
      </c>
      <c r="EM17" s="323">
        <v>120323.69828446407</v>
      </c>
      <c r="EN17" s="323">
        <v>121137.02349565474</v>
      </c>
      <c r="EO17" s="323">
        <v>120673.88114443635</v>
      </c>
      <c r="EP17" s="323">
        <v>121556.25560506564</v>
      </c>
      <c r="EQ17" s="323">
        <v>120261.8085284422</v>
      </c>
      <c r="ER17" s="323">
        <v>119165.12455628015</v>
      </c>
      <c r="ES17" s="323">
        <v>118831.95753463786</v>
      </c>
      <c r="ET17" s="323">
        <v>112659.48227663594</v>
      </c>
      <c r="EU17" s="323">
        <v>115615.10114307844</v>
      </c>
      <c r="EV17" s="323">
        <v>117181.62510554897</v>
      </c>
      <c r="EW17" s="323">
        <v>118441.8884737778</v>
      </c>
    </row>
    <row r="18" spans="1:153" ht="16.5" customHeight="1" x14ac:dyDescent="0.3">
      <c r="A18" s="324"/>
      <c r="B18" s="327"/>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c r="DH18" s="325"/>
      <c r="DI18" s="325"/>
      <c r="DJ18" s="325"/>
      <c r="DK18" s="325"/>
      <c r="DL18" s="325"/>
      <c r="DM18" s="325"/>
      <c r="DN18" s="325"/>
      <c r="DO18" s="325"/>
      <c r="DP18" s="325"/>
      <c r="DQ18" s="325"/>
      <c r="DR18" s="325"/>
      <c r="DS18" s="325"/>
      <c r="DT18" s="325"/>
      <c r="DU18" s="325"/>
      <c r="DV18" s="325"/>
      <c r="DW18" s="325"/>
      <c r="DX18" s="325"/>
      <c r="DY18" s="325"/>
      <c r="DZ18" s="325"/>
      <c r="EA18" s="325"/>
      <c r="EB18" s="325"/>
      <c r="EC18" s="325"/>
      <c r="ED18" s="325"/>
      <c r="EE18" s="325"/>
      <c r="EF18" s="325"/>
      <c r="EG18" s="325"/>
      <c r="EH18" s="325"/>
      <c r="EI18" s="325"/>
      <c r="EJ18" s="325"/>
      <c r="EK18" s="325"/>
      <c r="EL18" s="325"/>
      <c r="EM18" s="325"/>
      <c r="EN18" s="325"/>
      <c r="EO18" s="325"/>
      <c r="EP18" s="325"/>
      <c r="EQ18" s="325"/>
      <c r="ER18" s="325"/>
      <c r="ES18" s="325"/>
      <c r="ET18" s="325"/>
      <c r="EU18" s="325"/>
      <c r="EV18" s="325"/>
      <c r="EW18" s="325"/>
    </row>
    <row r="19" spans="1:153" ht="16.5" customHeight="1" x14ac:dyDescent="0.3">
      <c r="A19" s="322" t="s">
        <v>334</v>
      </c>
      <c r="B19" s="322" t="s">
        <v>335</v>
      </c>
      <c r="C19" s="323">
        <v>0</v>
      </c>
      <c r="D19" s="323">
        <v>0</v>
      </c>
      <c r="E19" s="323">
        <v>0</v>
      </c>
      <c r="F19" s="323">
        <v>0</v>
      </c>
      <c r="G19" s="323">
        <v>0</v>
      </c>
      <c r="H19" s="323">
        <v>0</v>
      </c>
      <c r="I19" s="323">
        <v>0</v>
      </c>
      <c r="J19" s="323">
        <v>0</v>
      </c>
      <c r="K19" s="323">
        <v>0</v>
      </c>
      <c r="L19" s="323">
        <v>0</v>
      </c>
      <c r="M19" s="323">
        <v>0</v>
      </c>
      <c r="N19" s="323">
        <v>0</v>
      </c>
      <c r="O19" s="323">
        <v>0</v>
      </c>
      <c r="P19" s="323">
        <v>0</v>
      </c>
      <c r="Q19" s="323">
        <v>0</v>
      </c>
      <c r="R19" s="323">
        <v>0</v>
      </c>
      <c r="S19" s="323">
        <v>0</v>
      </c>
      <c r="T19" s="323">
        <v>0</v>
      </c>
      <c r="U19" s="323">
        <v>0</v>
      </c>
      <c r="V19" s="323">
        <v>0</v>
      </c>
      <c r="W19" s="323">
        <v>0</v>
      </c>
      <c r="X19" s="323">
        <v>0</v>
      </c>
      <c r="Y19" s="323">
        <v>0</v>
      </c>
      <c r="Z19" s="323">
        <v>0</v>
      </c>
      <c r="AA19" s="323">
        <v>0</v>
      </c>
      <c r="AB19" s="323">
        <v>0</v>
      </c>
      <c r="AC19" s="323">
        <v>0</v>
      </c>
      <c r="AD19" s="323">
        <v>0</v>
      </c>
      <c r="AE19" s="323">
        <v>0</v>
      </c>
      <c r="AF19" s="323">
        <v>0</v>
      </c>
      <c r="AG19" s="323">
        <v>0</v>
      </c>
      <c r="AH19" s="323">
        <v>0</v>
      </c>
      <c r="AI19" s="323">
        <v>0</v>
      </c>
      <c r="AJ19" s="323">
        <v>0</v>
      </c>
      <c r="AK19" s="323">
        <v>0</v>
      </c>
      <c r="AL19" s="323">
        <v>0</v>
      </c>
      <c r="AM19" s="323">
        <v>0</v>
      </c>
      <c r="AN19" s="323">
        <v>0</v>
      </c>
      <c r="AO19" s="323">
        <v>0</v>
      </c>
      <c r="AP19" s="323">
        <v>0</v>
      </c>
      <c r="AQ19" s="323">
        <v>0</v>
      </c>
      <c r="AR19" s="323">
        <v>0</v>
      </c>
      <c r="AS19" s="323">
        <v>0</v>
      </c>
      <c r="AT19" s="323">
        <v>0</v>
      </c>
      <c r="AU19" s="323">
        <v>0</v>
      </c>
      <c r="AV19" s="323">
        <v>0</v>
      </c>
      <c r="AW19" s="323">
        <v>0</v>
      </c>
      <c r="AX19" s="323">
        <v>0</v>
      </c>
      <c r="AY19" s="323">
        <v>0</v>
      </c>
      <c r="AZ19" s="323">
        <v>0</v>
      </c>
      <c r="BA19" s="323">
        <v>0</v>
      </c>
      <c r="BB19" s="323">
        <v>0</v>
      </c>
      <c r="BC19" s="323">
        <v>0</v>
      </c>
      <c r="BD19" s="323">
        <v>0</v>
      </c>
      <c r="BE19" s="323">
        <v>0</v>
      </c>
      <c r="BF19" s="323">
        <v>0</v>
      </c>
      <c r="BG19" s="323">
        <v>0</v>
      </c>
      <c r="BH19" s="323">
        <v>0</v>
      </c>
      <c r="BI19" s="323">
        <v>0</v>
      </c>
      <c r="BJ19" s="323">
        <v>0</v>
      </c>
      <c r="BK19" s="323">
        <v>0</v>
      </c>
      <c r="BL19" s="323">
        <v>0</v>
      </c>
      <c r="BM19" s="323">
        <v>0</v>
      </c>
      <c r="BN19" s="323">
        <v>0</v>
      </c>
      <c r="BO19" s="323">
        <v>0</v>
      </c>
      <c r="BP19" s="323">
        <v>0</v>
      </c>
      <c r="BQ19" s="323">
        <v>0</v>
      </c>
      <c r="BR19" s="323">
        <v>0</v>
      </c>
      <c r="BS19" s="323">
        <v>0</v>
      </c>
      <c r="BT19" s="323">
        <v>0</v>
      </c>
      <c r="BU19" s="323">
        <v>0</v>
      </c>
      <c r="BV19" s="323">
        <v>0</v>
      </c>
      <c r="BW19" s="323">
        <v>0</v>
      </c>
      <c r="BX19" s="323">
        <v>0</v>
      </c>
      <c r="BY19" s="323">
        <v>0</v>
      </c>
      <c r="BZ19" s="323">
        <v>0</v>
      </c>
      <c r="CA19" s="323">
        <v>0</v>
      </c>
      <c r="CB19" s="323">
        <v>0</v>
      </c>
      <c r="CC19" s="323">
        <v>0</v>
      </c>
      <c r="CD19" s="323">
        <v>0</v>
      </c>
      <c r="CE19" s="323">
        <v>0</v>
      </c>
      <c r="CF19" s="323">
        <v>0</v>
      </c>
      <c r="CG19" s="323">
        <v>0</v>
      </c>
      <c r="CH19" s="323">
        <v>0</v>
      </c>
      <c r="CI19" s="323">
        <v>0</v>
      </c>
      <c r="CJ19" s="323">
        <v>0</v>
      </c>
      <c r="CK19" s="323">
        <v>0</v>
      </c>
      <c r="CL19" s="323">
        <v>0</v>
      </c>
      <c r="CM19" s="323">
        <v>0</v>
      </c>
      <c r="CN19" s="323">
        <v>0</v>
      </c>
      <c r="CO19" s="323">
        <v>0</v>
      </c>
      <c r="CP19" s="323">
        <v>0</v>
      </c>
      <c r="CQ19" s="323">
        <v>0</v>
      </c>
      <c r="CR19" s="323">
        <v>0</v>
      </c>
      <c r="CS19" s="323">
        <v>0</v>
      </c>
      <c r="CT19" s="323">
        <v>0</v>
      </c>
      <c r="CU19" s="323">
        <v>0</v>
      </c>
      <c r="CV19" s="323">
        <v>0</v>
      </c>
      <c r="CW19" s="323">
        <v>0</v>
      </c>
      <c r="CX19" s="323">
        <v>0</v>
      </c>
      <c r="CY19" s="323">
        <v>0</v>
      </c>
      <c r="CZ19" s="323">
        <v>0</v>
      </c>
      <c r="DA19" s="323">
        <v>0</v>
      </c>
      <c r="DB19" s="323">
        <v>0</v>
      </c>
      <c r="DC19" s="323">
        <v>0</v>
      </c>
      <c r="DD19" s="323">
        <v>0</v>
      </c>
      <c r="DE19" s="323">
        <v>0</v>
      </c>
      <c r="DF19" s="323">
        <v>0</v>
      </c>
      <c r="DG19" s="323">
        <v>0</v>
      </c>
      <c r="DH19" s="323">
        <v>0</v>
      </c>
      <c r="DI19" s="323">
        <v>0</v>
      </c>
      <c r="DJ19" s="323">
        <v>0</v>
      </c>
      <c r="DK19" s="323">
        <v>0</v>
      </c>
      <c r="DL19" s="323">
        <v>0</v>
      </c>
      <c r="DM19" s="323">
        <v>0</v>
      </c>
      <c r="DN19" s="323">
        <v>0</v>
      </c>
      <c r="DO19" s="323">
        <v>0</v>
      </c>
      <c r="DP19" s="323">
        <v>0</v>
      </c>
      <c r="DQ19" s="323">
        <v>0</v>
      </c>
      <c r="DR19" s="323">
        <v>0</v>
      </c>
      <c r="DS19" s="323">
        <v>0</v>
      </c>
      <c r="DT19" s="323">
        <v>0</v>
      </c>
      <c r="DU19" s="323">
        <v>0</v>
      </c>
      <c r="DV19" s="323">
        <v>0</v>
      </c>
      <c r="DW19" s="323">
        <v>0</v>
      </c>
      <c r="DX19" s="323">
        <v>0</v>
      </c>
      <c r="DY19" s="323">
        <v>0</v>
      </c>
      <c r="DZ19" s="323">
        <v>0</v>
      </c>
      <c r="EA19" s="323">
        <v>0</v>
      </c>
      <c r="EB19" s="323">
        <v>0</v>
      </c>
      <c r="EC19" s="323">
        <v>0</v>
      </c>
      <c r="ED19" s="323">
        <v>0</v>
      </c>
      <c r="EE19" s="323">
        <v>0</v>
      </c>
      <c r="EF19" s="323">
        <v>0</v>
      </c>
      <c r="EG19" s="323">
        <v>0</v>
      </c>
      <c r="EH19" s="323">
        <v>0</v>
      </c>
      <c r="EI19" s="323">
        <v>0</v>
      </c>
      <c r="EJ19" s="323">
        <v>0</v>
      </c>
      <c r="EK19" s="323">
        <v>0</v>
      </c>
      <c r="EL19" s="323">
        <v>0</v>
      </c>
      <c r="EM19" s="323">
        <v>0</v>
      </c>
      <c r="EN19" s="323">
        <v>0</v>
      </c>
      <c r="EO19" s="323">
        <v>0</v>
      </c>
      <c r="EP19" s="323">
        <v>0</v>
      </c>
      <c r="EQ19" s="323">
        <v>0</v>
      </c>
      <c r="ER19" s="323">
        <v>0</v>
      </c>
      <c r="ES19" s="323">
        <v>0</v>
      </c>
      <c r="ET19" s="323">
        <v>0</v>
      </c>
      <c r="EU19" s="323">
        <v>0</v>
      </c>
      <c r="EV19" s="323">
        <v>0</v>
      </c>
      <c r="EW19" s="323">
        <v>0</v>
      </c>
    </row>
    <row r="20" spans="1:153" ht="16.5" customHeight="1" x14ac:dyDescent="0.3">
      <c r="A20" s="324"/>
      <c r="B20" s="324"/>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c r="DH20" s="325"/>
      <c r="DI20" s="325"/>
      <c r="DJ20" s="325"/>
      <c r="DK20" s="325"/>
      <c r="DL20" s="325"/>
      <c r="DM20" s="325"/>
      <c r="DN20" s="325"/>
      <c r="DO20" s="325"/>
      <c r="DP20" s="325"/>
      <c r="DQ20" s="325"/>
      <c r="DR20" s="325"/>
      <c r="DS20" s="325"/>
      <c r="DT20" s="325"/>
      <c r="DU20" s="325"/>
      <c r="DV20" s="325"/>
      <c r="DW20" s="325"/>
      <c r="DX20" s="325"/>
      <c r="DY20" s="325"/>
      <c r="DZ20" s="325"/>
      <c r="EA20" s="325"/>
      <c r="EB20" s="325"/>
      <c r="EC20" s="325"/>
      <c r="ED20" s="325"/>
      <c r="EE20" s="325"/>
      <c r="EF20" s="325"/>
      <c r="EG20" s="325"/>
      <c r="EH20" s="325"/>
      <c r="EI20" s="325"/>
      <c r="EJ20" s="325"/>
      <c r="EK20" s="325"/>
      <c r="EL20" s="325"/>
      <c r="EM20" s="325"/>
      <c r="EN20" s="325"/>
      <c r="EO20" s="325"/>
      <c r="EP20" s="325"/>
      <c r="EQ20" s="325"/>
      <c r="ER20" s="325"/>
      <c r="ES20" s="325"/>
      <c r="ET20" s="325"/>
      <c r="EU20" s="325"/>
      <c r="EV20" s="325"/>
      <c r="EW20" s="325"/>
    </row>
    <row r="21" spans="1:153" ht="16.5" customHeight="1" x14ac:dyDescent="0.3">
      <c r="A21" s="322" t="s">
        <v>336</v>
      </c>
      <c r="B21" s="322" t="s">
        <v>337</v>
      </c>
      <c r="C21" s="323">
        <v>0</v>
      </c>
      <c r="D21" s="323">
        <v>0</v>
      </c>
      <c r="E21" s="323">
        <v>0</v>
      </c>
      <c r="F21" s="323">
        <v>0</v>
      </c>
      <c r="G21" s="323">
        <v>0</v>
      </c>
      <c r="H21" s="323">
        <v>0</v>
      </c>
      <c r="I21" s="323">
        <v>0</v>
      </c>
      <c r="J21" s="323">
        <v>0</v>
      </c>
      <c r="K21" s="323">
        <v>0</v>
      </c>
      <c r="L21" s="323">
        <v>0</v>
      </c>
      <c r="M21" s="323">
        <v>0</v>
      </c>
      <c r="N21" s="323">
        <v>0</v>
      </c>
      <c r="O21" s="323">
        <v>0</v>
      </c>
      <c r="P21" s="323">
        <v>0</v>
      </c>
      <c r="Q21" s="323">
        <v>0</v>
      </c>
      <c r="R21" s="323">
        <v>0</v>
      </c>
      <c r="S21" s="323">
        <v>0</v>
      </c>
      <c r="T21" s="323">
        <v>0</v>
      </c>
      <c r="U21" s="323">
        <v>0</v>
      </c>
      <c r="V21" s="323">
        <v>0</v>
      </c>
      <c r="W21" s="323">
        <v>0</v>
      </c>
      <c r="X21" s="323">
        <v>0</v>
      </c>
      <c r="Y21" s="323">
        <v>0</v>
      </c>
      <c r="Z21" s="323">
        <v>0</v>
      </c>
      <c r="AA21" s="323">
        <v>0</v>
      </c>
      <c r="AB21" s="323">
        <v>0</v>
      </c>
      <c r="AC21" s="323">
        <v>0</v>
      </c>
      <c r="AD21" s="323">
        <v>0</v>
      </c>
      <c r="AE21" s="323">
        <v>0</v>
      </c>
      <c r="AF21" s="323">
        <v>0</v>
      </c>
      <c r="AG21" s="323">
        <v>0</v>
      </c>
      <c r="AH21" s="323">
        <v>0</v>
      </c>
      <c r="AI21" s="323">
        <v>0</v>
      </c>
      <c r="AJ21" s="323">
        <v>0</v>
      </c>
      <c r="AK21" s="323">
        <v>0</v>
      </c>
      <c r="AL21" s="323">
        <v>0</v>
      </c>
      <c r="AM21" s="323">
        <v>0</v>
      </c>
      <c r="AN21" s="323">
        <v>0</v>
      </c>
      <c r="AO21" s="323">
        <v>0</v>
      </c>
      <c r="AP21" s="323">
        <v>0</v>
      </c>
      <c r="AQ21" s="323">
        <v>0</v>
      </c>
      <c r="AR21" s="323">
        <v>0</v>
      </c>
      <c r="AS21" s="323">
        <v>0</v>
      </c>
      <c r="AT21" s="323">
        <v>0</v>
      </c>
      <c r="AU21" s="323">
        <v>0</v>
      </c>
      <c r="AV21" s="323">
        <v>0</v>
      </c>
      <c r="AW21" s="323">
        <v>0</v>
      </c>
      <c r="AX21" s="323">
        <v>0</v>
      </c>
      <c r="AY21" s="323">
        <v>0</v>
      </c>
      <c r="AZ21" s="323">
        <v>0</v>
      </c>
      <c r="BA21" s="323">
        <v>0</v>
      </c>
      <c r="BB21" s="323">
        <v>0</v>
      </c>
      <c r="BC21" s="323">
        <v>0</v>
      </c>
      <c r="BD21" s="323">
        <v>0</v>
      </c>
      <c r="BE21" s="323">
        <v>0</v>
      </c>
      <c r="BF21" s="323">
        <v>0</v>
      </c>
      <c r="BG21" s="323">
        <v>0</v>
      </c>
      <c r="BH21" s="323">
        <v>0</v>
      </c>
      <c r="BI21" s="323">
        <v>0</v>
      </c>
      <c r="BJ21" s="323">
        <v>0</v>
      </c>
      <c r="BK21" s="323">
        <v>0</v>
      </c>
      <c r="BL21" s="323">
        <v>0</v>
      </c>
      <c r="BM21" s="323">
        <v>0</v>
      </c>
      <c r="BN21" s="323">
        <v>0</v>
      </c>
      <c r="BO21" s="323">
        <v>0</v>
      </c>
      <c r="BP21" s="323">
        <v>0</v>
      </c>
      <c r="BQ21" s="323">
        <v>0</v>
      </c>
      <c r="BR21" s="323">
        <v>0</v>
      </c>
      <c r="BS21" s="323">
        <v>0</v>
      </c>
      <c r="BT21" s="323">
        <v>0</v>
      </c>
      <c r="BU21" s="323">
        <v>0</v>
      </c>
      <c r="BV21" s="323">
        <v>0</v>
      </c>
      <c r="BW21" s="323">
        <v>0</v>
      </c>
      <c r="BX21" s="323">
        <v>0</v>
      </c>
      <c r="BY21" s="323">
        <v>0</v>
      </c>
      <c r="BZ21" s="323">
        <v>0</v>
      </c>
      <c r="CA21" s="323">
        <v>0</v>
      </c>
      <c r="CB21" s="323">
        <v>0</v>
      </c>
      <c r="CC21" s="323">
        <v>0</v>
      </c>
      <c r="CD21" s="323">
        <v>0</v>
      </c>
      <c r="CE21" s="323">
        <v>0</v>
      </c>
      <c r="CF21" s="323">
        <v>0</v>
      </c>
      <c r="CG21" s="323">
        <v>0</v>
      </c>
      <c r="CH21" s="323">
        <v>0</v>
      </c>
      <c r="CI21" s="323">
        <v>0</v>
      </c>
      <c r="CJ21" s="323">
        <v>0</v>
      </c>
      <c r="CK21" s="323">
        <v>0</v>
      </c>
      <c r="CL21" s="323">
        <v>0</v>
      </c>
      <c r="CM21" s="323">
        <v>0</v>
      </c>
      <c r="CN21" s="323">
        <v>0</v>
      </c>
      <c r="CO21" s="323">
        <v>0</v>
      </c>
      <c r="CP21" s="323">
        <v>0</v>
      </c>
      <c r="CQ21" s="323">
        <v>0</v>
      </c>
      <c r="CR21" s="323">
        <v>0</v>
      </c>
      <c r="CS21" s="323">
        <v>0</v>
      </c>
      <c r="CT21" s="323">
        <v>0</v>
      </c>
      <c r="CU21" s="323">
        <v>0</v>
      </c>
      <c r="CV21" s="323">
        <v>0</v>
      </c>
      <c r="CW21" s="323">
        <v>0</v>
      </c>
      <c r="CX21" s="323">
        <v>0</v>
      </c>
      <c r="CY21" s="323">
        <v>0</v>
      </c>
      <c r="CZ21" s="323">
        <v>0</v>
      </c>
      <c r="DA21" s="323">
        <v>0</v>
      </c>
      <c r="DB21" s="323">
        <v>0</v>
      </c>
      <c r="DC21" s="323">
        <v>0</v>
      </c>
      <c r="DD21" s="323">
        <v>0</v>
      </c>
      <c r="DE21" s="323">
        <v>0</v>
      </c>
      <c r="DF21" s="323">
        <v>0</v>
      </c>
      <c r="DG21" s="323">
        <v>0</v>
      </c>
      <c r="DH21" s="323">
        <v>0</v>
      </c>
      <c r="DI21" s="323">
        <v>0</v>
      </c>
      <c r="DJ21" s="323">
        <v>0</v>
      </c>
      <c r="DK21" s="323">
        <v>0</v>
      </c>
      <c r="DL21" s="323">
        <v>0</v>
      </c>
      <c r="DM21" s="323">
        <v>0</v>
      </c>
      <c r="DN21" s="323">
        <v>0</v>
      </c>
      <c r="DO21" s="323">
        <v>0</v>
      </c>
      <c r="DP21" s="323">
        <v>0</v>
      </c>
      <c r="DQ21" s="323">
        <v>0</v>
      </c>
      <c r="DR21" s="323">
        <v>0</v>
      </c>
      <c r="DS21" s="323">
        <v>0</v>
      </c>
      <c r="DT21" s="323">
        <v>0</v>
      </c>
      <c r="DU21" s="323">
        <v>0</v>
      </c>
      <c r="DV21" s="323">
        <v>0</v>
      </c>
      <c r="DW21" s="323">
        <v>0</v>
      </c>
      <c r="DX21" s="323">
        <v>0</v>
      </c>
      <c r="DY21" s="323">
        <v>0</v>
      </c>
      <c r="DZ21" s="323">
        <v>0</v>
      </c>
      <c r="EA21" s="323">
        <v>0</v>
      </c>
      <c r="EB21" s="323">
        <v>0</v>
      </c>
      <c r="EC21" s="323">
        <v>0</v>
      </c>
      <c r="ED21" s="323">
        <v>0</v>
      </c>
      <c r="EE21" s="323">
        <v>0</v>
      </c>
      <c r="EF21" s="323">
        <v>0</v>
      </c>
      <c r="EG21" s="323">
        <v>0</v>
      </c>
      <c r="EH21" s="323">
        <v>0</v>
      </c>
      <c r="EI21" s="323">
        <v>0</v>
      </c>
      <c r="EJ21" s="323">
        <v>0</v>
      </c>
      <c r="EK21" s="323">
        <v>0</v>
      </c>
      <c r="EL21" s="323">
        <v>0</v>
      </c>
      <c r="EM21" s="323">
        <v>0</v>
      </c>
      <c r="EN21" s="323">
        <v>0</v>
      </c>
      <c r="EO21" s="323">
        <v>0</v>
      </c>
      <c r="EP21" s="323">
        <v>0</v>
      </c>
      <c r="EQ21" s="323">
        <v>0</v>
      </c>
      <c r="ER21" s="323">
        <v>0</v>
      </c>
      <c r="ES21" s="323">
        <v>0</v>
      </c>
      <c r="ET21" s="323">
        <v>0</v>
      </c>
      <c r="EU21" s="323">
        <v>0</v>
      </c>
      <c r="EV21" s="323">
        <v>0</v>
      </c>
      <c r="EW21" s="323">
        <v>0</v>
      </c>
    </row>
    <row r="22" spans="1:153" ht="16.5" customHeight="1" x14ac:dyDescent="0.3">
      <c r="A22" s="324"/>
      <c r="B22" s="324"/>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c r="DH22" s="325"/>
      <c r="DI22" s="325"/>
      <c r="DJ22" s="325"/>
      <c r="DK22" s="325"/>
      <c r="DL22" s="325"/>
      <c r="DM22" s="325"/>
      <c r="DN22" s="325"/>
      <c r="DO22" s="325"/>
      <c r="DP22" s="325"/>
      <c r="DQ22" s="325"/>
      <c r="DR22" s="325"/>
      <c r="DS22" s="325"/>
      <c r="DT22" s="325"/>
      <c r="DU22" s="325"/>
      <c r="DV22" s="325"/>
      <c r="DW22" s="325"/>
      <c r="DX22" s="325"/>
      <c r="DY22" s="325"/>
      <c r="DZ22" s="325"/>
      <c r="EA22" s="325"/>
      <c r="EB22" s="325"/>
      <c r="EC22" s="325"/>
      <c r="ED22" s="325"/>
      <c r="EE22" s="325"/>
      <c r="EF22" s="325"/>
      <c r="EG22" s="325"/>
      <c r="EH22" s="325"/>
      <c r="EI22" s="325"/>
      <c r="EJ22" s="325"/>
      <c r="EK22" s="325"/>
      <c r="EL22" s="325"/>
      <c r="EM22" s="325"/>
      <c r="EN22" s="325"/>
      <c r="EO22" s="325"/>
      <c r="EP22" s="325"/>
      <c r="EQ22" s="325"/>
      <c r="ER22" s="325"/>
      <c r="ES22" s="325"/>
      <c r="ET22" s="325"/>
      <c r="EU22" s="325"/>
      <c r="EV22" s="325"/>
      <c r="EW22" s="325"/>
    </row>
    <row r="23" spans="1:153" ht="16.5" customHeight="1" x14ac:dyDescent="0.3">
      <c r="A23" s="322" t="s">
        <v>338</v>
      </c>
      <c r="B23" s="322" t="s">
        <v>339</v>
      </c>
      <c r="C23" s="323">
        <v>100.87174853000002</v>
      </c>
      <c r="D23" s="323">
        <v>61.454897129999992</v>
      </c>
      <c r="E23" s="323">
        <v>161.37574275</v>
      </c>
      <c r="F23" s="323">
        <v>34.115845870000001</v>
      </c>
      <c r="G23" s="323">
        <v>104.31416644999999</v>
      </c>
      <c r="H23" s="323">
        <v>94.826760669999999</v>
      </c>
      <c r="I23" s="323">
        <v>117.08089912000001</v>
      </c>
      <c r="J23" s="323">
        <v>17.912021249999999</v>
      </c>
      <c r="K23" s="323">
        <v>223.52273242999996</v>
      </c>
      <c r="L23" s="323">
        <v>154.10795172999997</v>
      </c>
      <c r="M23" s="323">
        <v>155.91394252999999</v>
      </c>
      <c r="N23" s="323">
        <v>172.57112454999998</v>
      </c>
      <c r="O23" s="323">
        <v>415.07645757999995</v>
      </c>
      <c r="P23" s="323">
        <v>143.73269343999999</v>
      </c>
      <c r="Q23" s="323">
        <v>198.36355931999998</v>
      </c>
      <c r="R23" s="323">
        <v>270.89756561000002</v>
      </c>
      <c r="S23" s="323">
        <v>262.07020447999997</v>
      </c>
      <c r="T23" s="323">
        <v>89.969799440000003</v>
      </c>
      <c r="U23" s="323">
        <v>40.614643090000001</v>
      </c>
      <c r="V23" s="323">
        <v>102.21225756</v>
      </c>
      <c r="W23" s="323">
        <v>26.833478599999999</v>
      </c>
      <c r="X23" s="323">
        <v>108.75771674999999</v>
      </c>
      <c r="Y23" s="323">
        <v>127.08106000000001</v>
      </c>
      <c r="Z23" s="323">
        <v>81.813073779999996</v>
      </c>
      <c r="AA23" s="323">
        <v>181.16817865000002</v>
      </c>
      <c r="AB23" s="323">
        <v>152.61813896000001</v>
      </c>
      <c r="AC23" s="323">
        <v>208.72010127999999</v>
      </c>
      <c r="AD23" s="323">
        <v>190.56597326999997</v>
      </c>
      <c r="AE23" s="323">
        <v>276.53585465000003</v>
      </c>
      <c r="AF23" s="323">
        <v>58.611248670000002</v>
      </c>
      <c r="AG23" s="323">
        <v>151.15780359000001</v>
      </c>
      <c r="AH23" s="323">
        <v>73.411701520000008</v>
      </c>
      <c r="AI23" s="323">
        <v>111.50296273000001</v>
      </c>
      <c r="AJ23" s="323">
        <v>107.42566719000001</v>
      </c>
      <c r="AK23" s="323">
        <v>66.706140189999999</v>
      </c>
      <c r="AL23" s="323">
        <v>130.50753857999999</v>
      </c>
      <c r="AM23" s="323">
        <v>122.77166274</v>
      </c>
      <c r="AN23" s="323">
        <v>117.70602724</v>
      </c>
      <c r="AO23" s="323">
        <v>138.89641939000001</v>
      </c>
      <c r="AP23" s="323">
        <v>206.63082968000001</v>
      </c>
      <c r="AQ23" s="323">
        <v>116.23946946000001</v>
      </c>
      <c r="AR23" s="323">
        <v>239.12644954999999</v>
      </c>
      <c r="AS23" s="323">
        <v>178.50329379000001</v>
      </c>
      <c r="AT23" s="323">
        <v>302.47471422000001</v>
      </c>
      <c r="AU23" s="323">
        <v>180.52413272000001</v>
      </c>
      <c r="AV23" s="323">
        <v>201.58305669999999</v>
      </c>
      <c r="AW23" s="323">
        <v>225.20497719999995</v>
      </c>
      <c r="AX23" s="323">
        <v>334.10311827999999</v>
      </c>
      <c r="AY23" s="323">
        <v>252.25339766999997</v>
      </c>
      <c r="AZ23" s="323">
        <v>203.01427069000002</v>
      </c>
      <c r="BA23" s="323">
        <v>290.38413364999997</v>
      </c>
      <c r="BB23" s="323">
        <v>155.35301681999999</v>
      </c>
      <c r="BC23" s="323">
        <v>155.59944632999998</v>
      </c>
      <c r="BD23" s="323">
        <v>264.22527162</v>
      </c>
      <c r="BE23" s="323">
        <v>155.22379669</v>
      </c>
      <c r="BF23" s="323">
        <v>148.18447637999998</v>
      </c>
      <c r="BG23" s="323">
        <v>156.14361699</v>
      </c>
      <c r="BH23" s="323">
        <v>185.25219944999998</v>
      </c>
      <c r="BI23" s="323">
        <v>210.96108674000001</v>
      </c>
      <c r="BJ23" s="323">
        <v>417.43839092999997</v>
      </c>
      <c r="BK23" s="323">
        <v>137.61474666000001</v>
      </c>
      <c r="BL23" s="323">
        <v>163.47300160999998</v>
      </c>
      <c r="BM23" s="323">
        <v>187.61035182000001</v>
      </c>
      <c r="BN23" s="323">
        <v>389.24553226999996</v>
      </c>
      <c r="BO23" s="323">
        <v>393.67770002999987</v>
      </c>
      <c r="BP23" s="323">
        <v>340.56190323999999</v>
      </c>
      <c r="BQ23" s="323">
        <v>171.22489893999997</v>
      </c>
      <c r="BR23" s="323">
        <v>230.27790598000001</v>
      </c>
      <c r="BS23" s="323">
        <v>297.59497189999996</v>
      </c>
      <c r="BT23" s="323">
        <v>215.58212819000002</v>
      </c>
      <c r="BU23" s="323">
        <v>226.54815564</v>
      </c>
      <c r="BV23" s="323">
        <v>297.47305231000007</v>
      </c>
      <c r="BW23" s="323">
        <v>184.30287417000002</v>
      </c>
      <c r="BX23" s="323">
        <v>215.11157694999997</v>
      </c>
      <c r="BY23" s="323">
        <v>188.38003639999997</v>
      </c>
      <c r="BZ23" s="323">
        <v>246.14235818</v>
      </c>
      <c r="CA23" s="323">
        <v>201.42409343999995</v>
      </c>
      <c r="CB23" s="323">
        <v>94.623986049999999</v>
      </c>
      <c r="CC23" s="323">
        <v>578.99666363999995</v>
      </c>
      <c r="CD23" s="323">
        <v>116.31063683999999</v>
      </c>
      <c r="CE23" s="323">
        <v>132.76709568999999</v>
      </c>
      <c r="CF23" s="323">
        <v>146.11648846999998</v>
      </c>
      <c r="CG23" s="323">
        <v>174.48669113</v>
      </c>
      <c r="CH23" s="323">
        <v>309.85292434000007</v>
      </c>
      <c r="CI23" s="323">
        <v>209.36520251000002</v>
      </c>
      <c r="CJ23" s="323">
        <v>201.80332579999998</v>
      </c>
      <c r="CK23" s="323">
        <v>226.69423159000002</v>
      </c>
      <c r="CL23" s="323">
        <v>213.18532532999998</v>
      </c>
      <c r="CM23" s="323">
        <v>205.06324686000002</v>
      </c>
      <c r="CN23" s="323">
        <v>218.92119914</v>
      </c>
      <c r="CO23" s="323">
        <v>231.07291556000001</v>
      </c>
      <c r="CP23" s="323">
        <v>238.44280649999999</v>
      </c>
      <c r="CQ23" s="323">
        <v>267.28862820999996</v>
      </c>
      <c r="CR23" s="323">
        <v>225.76911896999999</v>
      </c>
      <c r="CS23" s="323">
        <v>237.59561436999999</v>
      </c>
      <c r="CT23" s="323">
        <v>305.72559425999998</v>
      </c>
      <c r="CU23" s="323">
        <v>310.27087632000001</v>
      </c>
      <c r="CV23" s="323">
        <v>204.93398895999997</v>
      </c>
      <c r="CW23" s="323">
        <v>234.96590846999996</v>
      </c>
      <c r="CX23" s="323">
        <v>195.04017368999996</v>
      </c>
      <c r="CY23" s="323">
        <v>213.31232153999997</v>
      </c>
      <c r="CZ23" s="323">
        <v>227.61136733999999</v>
      </c>
      <c r="DA23" s="323">
        <v>161.49822879999999</v>
      </c>
      <c r="DB23" s="323">
        <v>187.87479436000001</v>
      </c>
      <c r="DC23" s="323">
        <v>172.56592301999999</v>
      </c>
      <c r="DD23" s="323">
        <v>131.95258973</v>
      </c>
      <c r="DE23" s="323">
        <v>153.76331722</v>
      </c>
      <c r="DF23" s="323">
        <v>167.85955718999998</v>
      </c>
      <c r="DG23" s="323">
        <v>112.93765403</v>
      </c>
      <c r="DH23" s="323">
        <v>132.68560528</v>
      </c>
      <c r="DI23" s="323">
        <v>139.85173856</v>
      </c>
      <c r="DJ23" s="323">
        <v>123.65837286999999</v>
      </c>
      <c r="DK23" s="323">
        <v>152.68091181</v>
      </c>
      <c r="DL23" s="323">
        <v>156.97694645999999</v>
      </c>
      <c r="DM23" s="323">
        <v>114.79751038999999</v>
      </c>
      <c r="DN23" s="323">
        <v>124.66131343999999</v>
      </c>
      <c r="DO23" s="323">
        <v>191.08549248000003</v>
      </c>
      <c r="DP23" s="323">
        <v>150.67367480999999</v>
      </c>
      <c r="DQ23" s="323">
        <v>165.30566397000001</v>
      </c>
      <c r="DR23" s="323">
        <v>128.31779293</v>
      </c>
      <c r="DS23" s="323">
        <v>150.12244304000001</v>
      </c>
      <c r="DT23" s="323">
        <v>133.49940277000002</v>
      </c>
      <c r="DU23" s="323">
        <v>123.90771698</v>
      </c>
      <c r="DV23" s="323">
        <v>112.68614022</v>
      </c>
      <c r="DW23" s="323">
        <v>123.05326148</v>
      </c>
      <c r="DX23" s="323">
        <v>74.497450489999991</v>
      </c>
      <c r="DY23" s="323">
        <v>71.947806080000007</v>
      </c>
      <c r="DZ23" s="323">
        <v>40059.118246569997</v>
      </c>
      <c r="EA23" s="323">
        <v>60098.714761050003</v>
      </c>
      <c r="EB23" s="323">
        <v>60110.862611670003</v>
      </c>
      <c r="EC23" s="323">
        <v>60114.459679429994</v>
      </c>
      <c r="ED23" s="323">
        <v>60167.655248119998</v>
      </c>
      <c r="EE23" s="323">
        <v>60137.373721639997</v>
      </c>
      <c r="EF23" s="323">
        <v>60118.729695099995</v>
      </c>
      <c r="EG23" s="323">
        <v>60108.210879309998</v>
      </c>
      <c r="EH23" s="323">
        <v>28137.753914869998</v>
      </c>
      <c r="EI23" s="323">
        <v>28154.715400299996</v>
      </c>
      <c r="EJ23" s="323">
        <v>28197.327290929999</v>
      </c>
      <c r="EK23" s="323">
        <v>28177.565639379998</v>
      </c>
      <c r="EL23" s="323">
        <v>28207.795582660001</v>
      </c>
      <c r="EM23" s="323">
        <v>28181.559026939998</v>
      </c>
      <c r="EN23" s="323">
        <v>28179.63945459</v>
      </c>
      <c r="EO23" s="323">
        <v>5230.4212523000006</v>
      </c>
      <c r="EP23" s="323">
        <v>5273.6725033200009</v>
      </c>
      <c r="EQ23" s="323">
        <v>5703.492794570001</v>
      </c>
      <c r="ER23" s="323">
        <v>5341.3537384299998</v>
      </c>
      <c r="ES23" s="323">
        <v>5680.9529828199993</v>
      </c>
      <c r="ET23" s="323">
        <v>5367.3113184799995</v>
      </c>
      <c r="EU23" s="323">
        <v>5455.6357244999999</v>
      </c>
      <c r="EV23" s="323">
        <v>474.65708437000001</v>
      </c>
      <c r="EW23" s="323">
        <v>457.39065388999995</v>
      </c>
    </row>
    <row r="24" spans="1:153" ht="16.5" customHeight="1" x14ac:dyDescent="0.3">
      <c r="A24" s="324"/>
      <c r="B24" s="324"/>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c r="EU24" s="325"/>
      <c r="EV24" s="325"/>
      <c r="EW24" s="325"/>
    </row>
    <row r="25" spans="1:153" ht="16.5" customHeight="1" x14ac:dyDescent="0.3">
      <c r="A25" s="322" t="s">
        <v>340</v>
      </c>
      <c r="B25" s="322" t="s">
        <v>341</v>
      </c>
      <c r="C25" s="323">
        <v>1976.6657630399998</v>
      </c>
      <c r="D25" s="323">
        <v>1984.2185947199998</v>
      </c>
      <c r="E25" s="323">
        <v>1985.61688293</v>
      </c>
      <c r="F25" s="323">
        <v>1991.1752804099999</v>
      </c>
      <c r="G25" s="323">
        <v>1992.6125975</v>
      </c>
      <c r="H25" s="323">
        <v>1917.5217818799999</v>
      </c>
      <c r="I25" s="323">
        <v>1917.4961673199998</v>
      </c>
      <c r="J25" s="323">
        <v>1917.28120543</v>
      </c>
      <c r="K25" s="323">
        <v>1917.2325234799998</v>
      </c>
      <c r="L25" s="323">
        <v>1919.18921602</v>
      </c>
      <c r="M25" s="323">
        <v>1918.9397383599999</v>
      </c>
      <c r="N25" s="323">
        <v>1918.1092738299999</v>
      </c>
      <c r="O25" s="323">
        <v>1918.06444788</v>
      </c>
      <c r="P25" s="323">
        <v>1917.1917345799998</v>
      </c>
      <c r="Q25" s="323">
        <v>1919.72773794</v>
      </c>
      <c r="R25" s="323">
        <v>1919.4142326399999</v>
      </c>
      <c r="S25" s="323">
        <v>1921.2854840099999</v>
      </c>
      <c r="T25" s="323">
        <v>1996.35895349</v>
      </c>
      <c r="U25" s="323">
        <v>1865.7395783099998</v>
      </c>
      <c r="V25" s="323">
        <v>1865.7184242599999</v>
      </c>
      <c r="W25" s="323">
        <v>1868.6160445899998</v>
      </c>
      <c r="X25" s="323">
        <v>1868.3027242999999</v>
      </c>
      <c r="Y25" s="323">
        <v>1978.7657218599998</v>
      </c>
      <c r="Z25" s="323">
        <v>1978.4810529399999</v>
      </c>
      <c r="AA25" s="323">
        <v>1981.11967119</v>
      </c>
      <c r="AB25" s="323">
        <v>1982.9341981499999</v>
      </c>
      <c r="AC25" s="323">
        <v>1982.877802</v>
      </c>
      <c r="AD25" s="323">
        <v>1984.58480121</v>
      </c>
      <c r="AE25" s="323">
        <v>1989.52938365</v>
      </c>
      <c r="AF25" s="323">
        <v>1865.9288570599999</v>
      </c>
      <c r="AG25" s="323">
        <v>1866.5775801199998</v>
      </c>
      <c r="AH25" s="323">
        <v>1954.0414822299999</v>
      </c>
      <c r="AI25" s="323">
        <v>1954.1670820299998</v>
      </c>
      <c r="AJ25" s="323">
        <v>2087.27910208</v>
      </c>
      <c r="AK25" s="323">
        <v>2104.2370903299998</v>
      </c>
      <c r="AL25" s="323">
        <v>2097.3760829099997</v>
      </c>
      <c r="AM25" s="323">
        <v>2095.2486594500001</v>
      </c>
      <c r="AN25" s="323">
        <v>2099.2737472999997</v>
      </c>
      <c r="AO25" s="323">
        <v>2094.6208616899999</v>
      </c>
      <c r="AP25" s="323">
        <v>2113.9836782400002</v>
      </c>
      <c r="AQ25" s="323">
        <v>2109.5643318900002</v>
      </c>
      <c r="AR25" s="323">
        <v>1932.4942495500002</v>
      </c>
      <c r="AS25" s="323">
        <v>1928.8543674699999</v>
      </c>
      <c r="AT25" s="323">
        <v>1924.5813055199999</v>
      </c>
      <c r="AU25" s="323">
        <v>1920.6146878499999</v>
      </c>
      <c r="AV25" s="323">
        <v>1973.28626874</v>
      </c>
      <c r="AW25" s="323">
        <v>1968.6993700200001</v>
      </c>
      <c r="AX25" s="323">
        <v>1955.7937911900001</v>
      </c>
      <c r="AY25" s="323">
        <v>1945.17292094</v>
      </c>
      <c r="AZ25" s="323">
        <v>1944.5120906900002</v>
      </c>
      <c r="BA25" s="323">
        <v>1945.5817451</v>
      </c>
      <c r="BB25" s="323">
        <v>1950.4050652599999</v>
      </c>
      <c r="BC25" s="323">
        <v>1949.0374773599999</v>
      </c>
      <c r="BD25" s="323">
        <v>1843.2044038199999</v>
      </c>
      <c r="BE25" s="323">
        <v>1843.0075791700001</v>
      </c>
      <c r="BF25" s="323">
        <v>1848.5415386399998</v>
      </c>
      <c r="BG25" s="323">
        <v>1845.9750228399998</v>
      </c>
      <c r="BH25" s="323">
        <v>1842.28236945</v>
      </c>
      <c r="BI25" s="323">
        <v>1838.3097861600002</v>
      </c>
      <c r="BJ25" s="323">
        <v>1838.6635965099999</v>
      </c>
      <c r="BK25" s="323">
        <v>1839.33735159</v>
      </c>
      <c r="BL25" s="323">
        <v>1838.2578648399999</v>
      </c>
      <c r="BM25" s="323">
        <v>1838.9161068199999</v>
      </c>
      <c r="BN25" s="323">
        <v>1871.76677184</v>
      </c>
      <c r="BO25" s="323">
        <v>1873.0080934099999</v>
      </c>
      <c r="BP25" s="323">
        <v>1758.59652525</v>
      </c>
      <c r="BQ25" s="323">
        <v>1765.1955663700001</v>
      </c>
      <c r="BR25" s="323">
        <v>1784.7091786400001</v>
      </c>
      <c r="BS25" s="323">
        <v>1793.1225634699997</v>
      </c>
      <c r="BT25" s="323">
        <v>1800.69674044</v>
      </c>
      <c r="BU25" s="323">
        <v>1812.9527837000001</v>
      </c>
      <c r="BV25" s="323">
        <v>1825.2216799400001</v>
      </c>
      <c r="BW25" s="323">
        <v>1837.8481110999999</v>
      </c>
      <c r="BX25" s="323">
        <v>1840.3200148699998</v>
      </c>
      <c r="BY25" s="323">
        <v>1841.4631023200002</v>
      </c>
      <c r="BZ25" s="323">
        <v>1842.8854513700001</v>
      </c>
      <c r="CA25" s="323">
        <v>1855.25130616</v>
      </c>
      <c r="CB25" s="323">
        <v>1950.7770106699998</v>
      </c>
      <c r="CC25" s="323">
        <v>1817.1802062500001</v>
      </c>
      <c r="CD25" s="323">
        <v>1820.27272831</v>
      </c>
      <c r="CE25" s="323">
        <v>1858.4220648000003</v>
      </c>
      <c r="CF25" s="323">
        <v>1867.31848014</v>
      </c>
      <c r="CG25" s="323">
        <v>1867.7454139500001</v>
      </c>
      <c r="CH25" s="323">
        <v>1917.1051176200001</v>
      </c>
      <c r="CI25" s="323">
        <v>1931.6881268400002</v>
      </c>
      <c r="CJ25" s="323">
        <v>1949.6797471000002</v>
      </c>
      <c r="CK25" s="323">
        <v>2017.6605561000003</v>
      </c>
      <c r="CL25" s="323">
        <v>2048.7292062699998</v>
      </c>
      <c r="CM25" s="323">
        <v>2068.1600349</v>
      </c>
      <c r="CN25" s="323">
        <v>1964.2125651400002</v>
      </c>
      <c r="CO25" s="323">
        <v>1992.6498684000001</v>
      </c>
      <c r="CP25" s="323">
        <v>2024.3258200099999</v>
      </c>
      <c r="CQ25" s="323">
        <v>2043.89235506</v>
      </c>
      <c r="CR25" s="323">
        <v>2083.4067414300002</v>
      </c>
      <c r="CS25" s="323">
        <v>2105.30215206</v>
      </c>
      <c r="CT25" s="323">
        <v>2117.3534826</v>
      </c>
      <c r="CU25" s="323">
        <v>2126.1563762400001</v>
      </c>
      <c r="CV25" s="323">
        <v>2130.6462168500002</v>
      </c>
      <c r="CW25" s="323">
        <v>2132.78491781</v>
      </c>
      <c r="CX25" s="323">
        <v>2134.5392780899997</v>
      </c>
      <c r="CY25" s="323">
        <v>2136.52147307</v>
      </c>
      <c r="CZ25" s="323">
        <v>2033.90863408</v>
      </c>
      <c r="DA25" s="323">
        <v>2034.6565531999997</v>
      </c>
      <c r="DB25" s="323">
        <v>2049.46335555</v>
      </c>
      <c r="DC25" s="323">
        <v>2050.6327610900003</v>
      </c>
      <c r="DD25" s="323">
        <v>2081.6060169100001</v>
      </c>
      <c r="DE25" s="323">
        <v>2081.62614024</v>
      </c>
      <c r="DF25" s="323">
        <v>2083.8631646499998</v>
      </c>
      <c r="DG25" s="323">
        <v>2108.8218909699999</v>
      </c>
      <c r="DH25" s="323">
        <v>2132.1734901</v>
      </c>
      <c r="DI25" s="323">
        <v>2140.08618755</v>
      </c>
      <c r="DJ25" s="323">
        <v>2147.9134393499999</v>
      </c>
      <c r="DK25" s="323">
        <v>2152.0999325500002</v>
      </c>
      <c r="DL25" s="323">
        <v>2056.6157497099998</v>
      </c>
      <c r="DM25" s="323">
        <v>2063.3416090199999</v>
      </c>
      <c r="DN25" s="323">
        <v>2081.2235840999997</v>
      </c>
      <c r="DO25" s="323">
        <v>2087.3680648200002</v>
      </c>
      <c r="DP25" s="323">
        <v>2092.4276152500001</v>
      </c>
      <c r="DQ25" s="323">
        <v>2100.9931381199999</v>
      </c>
      <c r="DR25" s="323">
        <v>2101.29416924</v>
      </c>
      <c r="DS25" s="323">
        <v>2106.4152265299999</v>
      </c>
      <c r="DT25" s="323">
        <v>2107.0563370999998</v>
      </c>
      <c r="DU25" s="323">
        <v>2107.5174071000001</v>
      </c>
      <c r="DV25" s="323">
        <v>2107.7421171000001</v>
      </c>
      <c r="DW25" s="323">
        <v>2108.0816927400001</v>
      </c>
      <c r="DX25" s="323">
        <v>2057.0470939299998</v>
      </c>
      <c r="DY25" s="323">
        <v>2058.8049848200003</v>
      </c>
      <c r="DZ25" s="323">
        <v>2063.46499202</v>
      </c>
      <c r="EA25" s="323">
        <v>2063.7060080199999</v>
      </c>
      <c r="EB25" s="323">
        <v>2065.27010182</v>
      </c>
      <c r="EC25" s="323">
        <v>2066.1116965300002</v>
      </c>
      <c r="ED25" s="323">
        <v>2067.0118971500001</v>
      </c>
      <c r="EE25" s="323">
        <v>2069.4063365000002</v>
      </c>
      <c r="EF25" s="323">
        <v>2070.4567852199998</v>
      </c>
      <c r="EG25" s="323">
        <v>2070.6062042100002</v>
      </c>
      <c r="EH25" s="323">
        <v>2071.1973836000002</v>
      </c>
      <c r="EI25" s="323">
        <v>2073.2062911400003</v>
      </c>
      <c r="EJ25" s="323">
        <v>1984.7212815000003</v>
      </c>
      <c r="EK25" s="323">
        <v>1988.8481967900002</v>
      </c>
      <c r="EL25" s="323">
        <v>1988.8646257400001</v>
      </c>
      <c r="EM25" s="323">
        <v>1988.7845456700002</v>
      </c>
      <c r="EN25" s="323">
        <v>1990.3965638</v>
      </c>
      <c r="EO25" s="323">
        <v>1994.1059560799999</v>
      </c>
      <c r="EP25" s="323">
        <v>2001.62088825</v>
      </c>
      <c r="EQ25" s="323">
        <v>2002.8467428999998</v>
      </c>
      <c r="ER25" s="323">
        <v>2004.4782937300001</v>
      </c>
      <c r="ES25" s="323">
        <v>2008.22184984</v>
      </c>
      <c r="ET25" s="323">
        <v>2076.4445714799999</v>
      </c>
      <c r="EU25" s="323">
        <v>2076.7731015299996</v>
      </c>
      <c r="EV25" s="323">
        <v>1997.5217751299999</v>
      </c>
      <c r="EW25" s="323">
        <v>1998.44010972</v>
      </c>
    </row>
    <row r="26" spans="1:153" ht="16.5" customHeight="1" x14ac:dyDescent="0.3">
      <c r="A26" s="324"/>
      <c r="B26" s="324"/>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c r="EU26" s="325"/>
      <c r="EV26" s="325"/>
      <c r="EW26" s="325"/>
    </row>
    <row r="27" spans="1:153" ht="16.5" customHeight="1" x14ac:dyDescent="0.3">
      <c r="A27" s="322"/>
      <c r="B27" s="322" t="s">
        <v>277</v>
      </c>
      <c r="C27" s="323">
        <v>69596.492978260008</v>
      </c>
      <c r="D27" s="323">
        <v>70941.137481960002</v>
      </c>
      <c r="E27" s="323">
        <v>70499.654408689996</v>
      </c>
      <c r="F27" s="323">
        <v>71302.400434919982</v>
      </c>
      <c r="G27" s="323">
        <v>74450.371189410012</v>
      </c>
      <c r="H27" s="323">
        <v>73422.695010850002</v>
      </c>
      <c r="I27" s="323">
        <v>73741.022601379998</v>
      </c>
      <c r="J27" s="323">
        <v>74913.405534099991</v>
      </c>
      <c r="K27" s="323">
        <v>78694.334378229978</v>
      </c>
      <c r="L27" s="323">
        <v>79392.890200669979</v>
      </c>
      <c r="M27" s="323">
        <v>82982.389130539988</v>
      </c>
      <c r="N27" s="323">
        <v>86612.239956250007</v>
      </c>
      <c r="O27" s="323">
        <v>83585.412843940008</v>
      </c>
      <c r="P27" s="323">
        <v>83414.25191986002</v>
      </c>
      <c r="Q27" s="323">
        <v>84435.871825220005</v>
      </c>
      <c r="R27" s="323">
        <v>84082.643758529986</v>
      </c>
      <c r="S27" s="323">
        <v>85853.749046339988</v>
      </c>
      <c r="T27" s="323">
        <v>88592.54695193001</v>
      </c>
      <c r="U27" s="323">
        <v>88882.225354269991</v>
      </c>
      <c r="V27" s="323">
        <v>89112.098272500007</v>
      </c>
      <c r="W27" s="323">
        <v>87868.856741180018</v>
      </c>
      <c r="X27" s="323">
        <v>91091.426085909989</v>
      </c>
      <c r="Y27" s="323">
        <v>89540.306182900007</v>
      </c>
      <c r="Z27" s="323">
        <v>92681.040482939992</v>
      </c>
      <c r="AA27" s="323">
        <v>93057.427462349995</v>
      </c>
      <c r="AB27" s="323">
        <v>93216.006621159991</v>
      </c>
      <c r="AC27" s="323">
        <v>92395.195668540007</v>
      </c>
      <c r="AD27" s="323">
        <v>92343.3335161</v>
      </c>
      <c r="AE27" s="323">
        <v>90504.874658370012</v>
      </c>
      <c r="AF27" s="323">
        <v>97002.375047109992</v>
      </c>
      <c r="AG27" s="323">
        <v>98020.362661199993</v>
      </c>
      <c r="AH27" s="323">
        <v>97950.904823339995</v>
      </c>
      <c r="AI27" s="323">
        <v>98887.514703899986</v>
      </c>
      <c r="AJ27" s="323">
        <v>98497.72901571999</v>
      </c>
      <c r="AK27" s="323">
        <v>99356.306598119991</v>
      </c>
      <c r="AL27" s="323">
        <v>100930.55150610002</v>
      </c>
      <c r="AM27" s="323">
        <v>104790.87118644998</v>
      </c>
      <c r="AN27" s="323">
        <v>104458.18805176998</v>
      </c>
      <c r="AO27" s="323">
        <v>108086.37018971</v>
      </c>
      <c r="AP27" s="323">
        <v>107405.78609197997</v>
      </c>
      <c r="AQ27" s="323">
        <v>114390.36744292999</v>
      </c>
      <c r="AR27" s="323">
        <v>113988.66618238001</v>
      </c>
      <c r="AS27" s="323">
        <v>111194.33481837</v>
      </c>
      <c r="AT27" s="323">
        <v>110092.93683617002</v>
      </c>
      <c r="AU27" s="323">
        <v>112471.18276853002</v>
      </c>
      <c r="AV27" s="323">
        <v>111686.14588489001</v>
      </c>
      <c r="AW27" s="323">
        <v>111021.07280037001</v>
      </c>
      <c r="AX27" s="323">
        <v>115230.05499470999</v>
      </c>
      <c r="AY27" s="323">
        <v>115477.48536897</v>
      </c>
      <c r="AZ27" s="323">
        <v>120988.83522885997</v>
      </c>
      <c r="BA27" s="323">
        <v>122871.29449175001</v>
      </c>
      <c r="BB27" s="323">
        <v>127088.77066056998</v>
      </c>
      <c r="BC27" s="323">
        <v>128069.47628107002</v>
      </c>
      <c r="BD27" s="323">
        <v>130583.81207653</v>
      </c>
      <c r="BE27" s="323">
        <v>131173.15071659998</v>
      </c>
      <c r="BF27" s="323">
        <v>133456.09197514001</v>
      </c>
      <c r="BG27" s="323">
        <v>130765.67933947999</v>
      </c>
      <c r="BH27" s="323">
        <v>129055.71459685999</v>
      </c>
      <c r="BI27" s="323">
        <v>126942.81240936001</v>
      </c>
      <c r="BJ27" s="323">
        <v>131563.49427942</v>
      </c>
      <c r="BK27" s="323">
        <v>128415.42706364999</v>
      </c>
      <c r="BL27" s="323">
        <v>134436.63312687998</v>
      </c>
      <c r="BM27" s="323">
        <v>147415.07719723001</v>
      </c>
      <c r="BN27" s="323">
        <v>146159.68355202</v>
      </c>
      <c r="BO27" s="323">
        <v>146084.06147708997</v>
      </c>
      <c r="BP27" s="323">
        <v>149685.82964860002</v>
      </c>
      <c r="BQ27" s="323">
        <v>152617.94579202001</v>
      </c>
      <c r="BR27" s="323">
        <v>152435.10079409002</v>
      </c>
      <c r="BS27" s="323">
        <v>154676.54865548003</v>
      </c>
      <c r="BT27" s="323">
        <v>158429.68953138002</v>
      </c>
      <c r="BU27" s="323">
        <v>160069.02174411996</v>
      </c>
      <c r="BV27" s="323">
        <v>161362.55657941001</v>
      </c>
      <c r="BW27" s="323">
        <v>161629.17440413</v>
      </c>
      <c r="BX27" s="323">
        <v>164349.35004959002</v>
      </c>
      <c r="BY27" s="323">
        <v>165416.05700292002</v>
      </c>
      <c r="BZ27" s="323">
        <v>164662.21708086002</v>
      </c>
      <c r="CA27" s="323">
        <v>167951.32043451001</v>
      </c>
      <c r="CB27" s="323">
        <v>174872.48942698998</v>
      </c>
      <c r="CC27" s="323">
        <v>175421.29849749999</v>
      </c>
      <c r="CD27" s="323">
        <v>174452.08759261001</v>
      </c>
      <c r="CE27" s="323">
        <v>177108.37673411</v>
      </c>
      <c r="CF27" s="323">
        <v>178785.45480360996</v>
      </c>
      <c r="CG27" s="323">
        <v>181295.97438636003</v>
      </c>
      <c r="CH27" s="323">
        <v>185234.34054784998</v>
      </c>
      <c r="CI27" s="323">
        <v>181843.60436808999</v>
      </c>
      <c r="CJ27" s="323">
        <v>182389.03224827995</v>
      </c>
      <c r="CK27" s="323">
        <v>183206.87444175</v>
      </c>
      <c r="CL27" s="323">
        <v>186722.54971691006</v>
      </c>
      <c r="CM27" s="323">
        <v>186053.17597899999</v>
      </c>
      <c r="CN27" s="323">
        <v>187908.69362752998</v>
      </c>
      <c r="CO27" s="323">
        <v>183668.11129454998</v>
      </c>
      <c r="CP27" s="323">
        <v>183313.14445789001</v>
      </c>
      <c r="CQ27" s="323">
        <v>192610.77432565999</v>
      </c>
      <c r="CR27" s="323">
        <v>195973.24121254997</v>
      </c>
      <c r="CS27" s="323">
        <v>198971.14215291999</v>
      </c>
      <c r="CT27" s="323">
        <v>207653.27638744004</v>
      </c>
      <c r="CU27" s="323">
        <v>204499.08389622002</v>
      </c>
      <c r="CV27" s="323">
        <v>210754.66659698001</v>
      </c>
      <c r="CW27" s="323">
        <v>214723.08751194002</v>
      </c>
      <c r="CX27" s="323">
        <v>221940.01058587001</v>
      </c>
      <c r="CY27" s="323">
        <v>229327.95755876997</v>
      </c>
      <c r="CZ27" s="323">
        <v>237591.15970956156</v>
      </c>
      <c r="DA27" s="323">
        <v>229257.85809921002</v>
      </c>
      <c r="DB27" s="323">
        <v>233361.93871634995</v>
      </c>
      <c r="DC27" s="323">
        <v>226356.64214428002</v>
      </c>
      <c r="DD27" s="323">
        <v>224900.90402548001</v>
      </c>
      <c r="DE27" s="323">
        <v>222116.63754560999</v>
      </c>
      <c r="DF27" s="323">
        <v>224314.53188190999</v>
      </c>
      <c r="DG27" s="323">
        <v>226175.33672197</v>
      </c>
      <c r="DH27" s="323">
        <v>227249.11355501</v>
      </c>
      <c r="DI27" s="323">
        <v>233932.51732182002</v>
      </c>
      <c r="DJ27" s="323">
        <v>236574.99271028998</v>
      </c>
      <c r="DK27" s="323">
        <v>247887.62922751013</v>
      </c>
      <c r="DL27" s="323">
        <v>260005.77526694001</v>
      </c>
      <c r="DM27" s="323">
        <v>265909.80497572006</v>
      </c>
      <c r="DN27" s="323">
        <v>266458.11617938004</v>
      </c>
      <c r="DO27" s="323">
        <v>269687.33985771006</v>
      </c>
      <c r="DP27" s="323">
        <v>270333.30208667996</v>
      </c>
      <c r="DQ27" s="323">
        <v>275703.91501952999</v>
      </c>
      <c r="DR27" s="323">
        <v>275938.08768713998</v>
      </c>
      <c r="DS27" s="323">
        <v>285593.39157807006</v>
      </c>
      <c r="DT27" s="323">
        <v>280698.14165285003</v>
      </c>
      <c r="DU27" s="323">
        <v>283721.46444056998</v>
      </c>
      <c r="DV27" s="323">
        <v>302626.33420869999</v>
      </c>
      <c r="DW27" s="323">
        <v>297923.36164862994</v>
      </c>
      <c r="DX27" s="323">
        <v>322540.83795550006</v>
      </c>
      <c r="DY27" s="323">
        <v>340076.22582953994</v>
      </c>
      <c r="DZ27" s="323">
        <v>363505.06539320003</v>
      </c>
      <c r="EA27" s="323">
        <v>381162.95334618003</v>
      </c>
      <c r="EB27" s="323">
        <v>405336.86034859996</v>
      </c>
      <c r="EC27" s="323">
        <v>404706.26486914</v>
      </c>
      <c r="ED27" s="323">
        <v>407009.19919022004</v>
      </c>
      <c r="EE27" s="323">
        <v>427496.24914169993</v>
      </c>
      <c r="EF27" s="323">
        <v>412751.50048639002</v>
      </c>
      <c r="EG27" s="323">
        <v>414996.05421099998</v>
      </c>
      <c r="EH27" s="323">
        <v>434544.36851323</v>
      </c>
      <c r="EI27" s="323">
        <v>441668.59650290001</v>
      </c>
      <c r="EJ27" s="323">
        <v>446893.58303823002</v>
      </c>
      <c r="EK27" s="323">
        <v>452698.32127336995</v>
      </c>
      <c r="EL27" s="323">
        <v>461744.19383836992</v>
      </c>
      <c r="EM27" s="323">
        <v>473387.34201029997</v>
      </c>
      <c r="EN27" s="323">
        <v>463588.94710502005</v>
      </c>
      <c r="EO27" s="323">
        <v>447475.91802747</v>
      </c>
      <c r="EP27" s="323">
        <v>484175.61616938002</v>
      </c>
      <c r="EQ27" s="323">
        <v>457673.67102017003</v>
      </c>
      <c r="ER27" s="323">
        <v>452944.83698586002</v>
      </c>
      <c r="ES27" s="323">
        <v>473661.09540925</v>
      </c>
      <c r="ET27" s="323">
        <v>426307.06556642998</v>
      </c>
      <c r="EU27" s="323">
        <v>419570.89581264998</v>
      </c>
      <c r="EV27" s="323">
        <v>455044.19112579001</v>
      </c>
      <c r="EW27" s="323">
        <v>425651.12527641002</v>
      </c>
    </row>
    <row r="28" spans="1:153" ht="4.9000000000000004" customHeight="1" thickBot="1" x14ac:dyDescent="0.35">
      <c r="A28" s="328"/>
      <c r="B28" s="328"/>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29"/>
      <c r="CI28" s="329"/>
      <c r="CJ28" s="329"/>
      <c r="CK28" s="329"/>
      <c r="CL28" s="329"/>
      <c r="CM28" s="329"/>
      <c r="CN28" s="329"/>
      <c r="CO28" s="329"/>
      <c r="CP28" s="329"/>
      <c r="CQ28" s="329"/>
      <c r="CR28" s="329"/>
      <c r="CS28" s="329"/>
      <c r="CT28" s="329"/>
      <c r="CU28" s="329"/>
      <c r="CV28" s="329"/>
      <c r="CW28" s="329"/>
      <c r="CX28" s="329"/>
      <c r="CY28" s="329"/>
      <c r="CZ28" s="329"/>
      <c r="DA28" s="329"/>
      <c r="DB28" s="329"/>
      <c r="DC28" s="329"/>
      <c r="DD28" s="329"/>
      <c r="DE28" s="329"/>
      <c r="DF28" s="329"/>
      <c r="DG28" s="329"/>
      <c r="DH28" s="329"/>
      <c r="DI28" s="329"/>
      <c r="DJ28" s="329"/>
      <c r="DK28" s="329"/>
      <c r="DL28" s="329"/>
      <c r="DM28" s="329"/>
      <c r="DN28" s="329"/>
      <c r="DO28" s="329"/>
      <c r="DP28" s="329"/>
      <c r="DQ28" s="329"/>
      <c r="DR28" s="329"/>
      <c r="DS28" s="329"/>
      <c r="DT28" s="329"/>
      <c r="DU28" s="329"/>
      <c r="DV28" s="329"/>
      <c r="DW28" s="329"/>
      <c r="DX28" s="329"/>
      <c r="DY28" s="329"/>
      <c r="DZ28" s="329"/>
      <c r="EA28" s="329"/>
      <c r="EB28" s="329"/>
      <c r="EC28" s="329"/>
      <c r="ED28" s="329"/>
      <c r="EE28" s="329"/>
      <c r="EF28" s="329"/>
      <c r="EG28" s="329"/>
      <c r="EH28" s="329"/>
      <c r="EI28" s="329"/>
      <c r="EJ28" s="329"/>
      <c r="EK28" s="329"/>
      <c r="EL28" s="329"/>
      <c r="EM28" s="329"/>
      <c r="EN28" s="329"/>
      <c r="EO28" s="329"/>
      <c r="EP28" s="329"/>
      <c r="EQ28" s="329"/>
      <c r="ER28" s="329"/>
      <c r="ES28" s="329"/>
      <c r="ET28" s="329"/>
      <c r="EU28" s="329"/>
      <c r="EV28" s="329"/>
      <c r="EW28" s="329"/>
    </row>
    <row r="29" spans="1:153" ht="12" customHeight="1" thickTop="1" x14ac:dyDescent="0.3">
      <c r="A29" s="314"/>
      <c r="B29" s="314"/>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row>
    <row r="30" spans="1:153" ht="12" customHeight="1" thickBot="1" x14ac:dyDescent="0.35">
      <c r="A30" s="314"/>
      <c r="B30" s="314"/>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row>
    <row r="31" spans="1:153" ht="24.75" customHeight="1" thickTop="1" thickBot="1" x14ac:dyDescent="0.35">
      <c r="A31" s="318" t="s">
        <v>299</v>
      </c>
      <c r="B31" s="318" t="s">
        <v>342</v>
      </c>
      <c r="C31" s="319">
        <f>C3</f>
        <v>40179</v>
      </c>
      <c r="D31" s="319">
        <f>D3</f>
        <v>40211</v>
      </c>
      <c r="E31" s="319">
        <f t="shared" ref="E31:AO31" si="0">E3</f>
        <v>40239</v>
      </c>
      <c r="F31" s="319">
        <f t="shared" si="0"/>
        <v>40270</v>
      </c>
      <c r="G31" s="319">
        <f t="shared" si="0"/>
        <v>40300</v>
      </c>
      <c r="H31" s="319">
        <f t="shared" si="0"/>
        <v>40331</v>
      </c>
      <c r="I31" s="319">
        <f t="shared" si="0"/>
        <v>40361</v>
      </c>
      <c r="J31" s="319">
        <f t="shared" si="0"/>
        <v>40392</v>
      </c>
      <c r="K31" s="319">
        <f t="shared" si="0"/>
        <v>40423</v>
      </c>
      <c r="L31" s="319">
        <f t="shared" si="0"/>
        <v>40453</v>
      </c>
      <c r="M31" s="319">
        <f t="shared" si="0"/>
        <v>40484</v>
      </c>
      <c r="N31" s="319">
        <f t="shared" si="0"/>
        <v>40514</v>
      </c>
      <c r="O31" s="319">
        <f t="shared" si="0"/>
        <v>40545</v>
      </c>
      <c r="P31" s="319">
        <f t="shared" si="0"/>
        <v>40576</v>
      </c>
      <c r="Q31" s="319">
        <f t="shared" si="0"/>
        <v>40604</v>
      </c>
      <c r="R31" s="319">
        <f t="shared" si="0"/>
        <v>40635</v>
      </c>
      <c r="S31" s="319">
        <f t="shared" si="0"/>
        <v>40665</v>
      </c>
      <c r="T31" s="319">
        <f t="shared" si="0"/>
        <v>40696</v>
      </c>
      <c r="U31" s="319">
        <f t="shared" si="0"/>
        <v>40726</v>
      </c>
      <c r="V31" s="319">
        <f t="shared" si="0"/>
        <v>40757</v>
      </c>
      <c r="W31" s="319">
        <f t="shared" si="0"/>
        <v>40788</v>
      </c>
      <c r="X31" s="319">
        <f t="shared" si="0"/>
        <v>40818</v>
      </c>
      <c r="Y31" s="319">
        <f t="shared" si="0"/>
        <v>40849</v>
      </c>
      <c r="Z31" s="319">
        <f t="shared" si="0"/>
        <v>40879</v>
      </c>
      <c r="AA31" s="319">
        <f t="shared" si="0"/>
        <v>40910</v>
      </c>
      <c r="AB31" s="319">
        <f t="shared" si="0"/>
        <v>40941</v>
      </c>
      <c r="AC31" s="319">
        <f t="shared" si="0"/>
        <v>40970</v>
      </c>
      <c r="AD31" s="319">
        <f t="shared" si="0"/>
        <v>41001</v>
      </c>
      <c r="AE31" s="319">
        <f t="shared" si="0"/>
        <v>41031</v>
      </c>
      <c r="AF31" s="319">
        <f t="shared" si="0"/>
        <v>41062</v>
      </c>
      <c r="AG31" s="319">
        <f t="shared" si="0"/>
        <v>41092</v>
      </c>
      <c r="AH31" s="319">
        <f t="shared" si="0"/>
        <v>41123</v>
      </c>
      <c r="AI31" s="319">
        <f t="shared" si="0"/>
        <v>41154</v>
      </c>
      <c r="AJ31" s="319">
        <f t="shared" si="0"/>
        <v>41184</v>
      </c>
      <c r="AK31" s="319">
        <f t="shared" si="0"/>
        <v>41215</v>
      </c>
      <c r="AL31" s="319">
        <f t="shared" si="0"/>
        <v>41245</v>
      </c>
      <c r="AM31" s="319">
        <f t="shared" si="0"/>
        <v>41276</v>
      </c>
      <c r="AN31" s="319">
        <f t="shared" si="0"/>
        <v>41307</v>
      </c>
      <c r="AO31" s="319">
        <f t="shared" si="0"/>
        <v>41335</v>
      </c>
      <c r="AP31" s="319">
        <f>AP3</f>
        <v>41366</v>
      </c>
      <c r="AQ31" s="319">
        <f>AQ3</f>
        <v>41396</v>
      </c>
      <c r="AR31" s="319">
        <f>AR3</f>
        <v>41427</v>
      </c>
      <c r="AS31" s="319">
        <f>AS3</f>
        <v>41457</v>
      </c>
      <c r="AT31" s="319">
        <f>AT3</f>
        <v>41488</v>
      </c>
      <c r="AU31" s="319">
        <v>41519</v>
      </c>
      <c r="AV31" s="319">
        <f>AV3</f>
        <v>41549</v>
      </c>
      <c r="AW31" s="319">
        <v>41580</v>
      </c>
      <c r="AX31" s="319">
        <v>41610</v>
      </c>
      <c r="AY31" s="319">
        <v>41641</v>
      </c>
      <c r="AZ31" s="319">
        <v>41672</v>
      </c>
      <c r="BA31" s="319">
        <v>41700</v>
      </c>
      <c r="BB31" s="319">
        <v>41731</v>
      </c>
      <c r="BC31" s="319">
        <v>41761</v>
      </c>
      <c r="BD31" s="319">
        <f>BD3</f>
        <v>41791</v>
      </c>
      <c r="BE31" s="319">
        <v>41822</v>
      </c>
      <c r="BF31" s="319">
        <f>BF3</f>
        <v>41853</v>
      </c>
      <c r="BG31" s="319">
        <f>BG3</f>
        <v>41884</v>
      </c>
      <c r="BH31" s="319">
        <v>41914</v>
      </c>
      <c r="BI31" s="319">
        <v>41945</v>
      </c>
      <c r="BJ31" s="319">
        <v>41975</v>
      </c>
      <c r="BK31" s="319">
        <v>42006</v>
      </c>
      <c r="BL31" s="319">
        <v>42037</v>
      </c>
      <c r="BM31" s="319">
        <v>42065</v>
      </c>
      <c r="BN31" s="319">
        <v>42096</v>
      </c>
      <c r="BO31" s="319">
        <v>42126</v>
      </c>
      <c r="BP31" s="319">
        <v>42157</v>
      </c>
      <c r="BQ31" s="319">
        <v>42187</v>
      </c>
      <c r="BR31" s="319">
        <v>42218</v>
      </c>
      <c r="BS31" s="319">
        <v>42249</v>
      </c>
      <c r="BT31" s="319">
        <v>42279</v>
      </c>
      <c r="BU31" s="319">
        <v>42310</v>
      </c>
      <c r="BV31" s="319">
        <v>42340</v>
      </c>
      <c r="BW31" s="319">
        <v>42371</v>
      </c>
      <c r="BX31" s="319">
        <v>42402</v>
      </c>
      <c r="BY31" s="319">
        <v>42431</v>
      </c>
      <c r="BZ31" s="319">
        <v>42462</v>
      </c>
      <c r="CA31" s="319">
        <v>42492</v>
      </c>
      <c r="CB31" s="319">
        <v>42523</v>
      </c>
      <c r="CC31" s="319">
        <v>42553</v>
      </c>
      <c r="CD31" s="319">
        <v>42584</v>
      </c>
      <c r="CE31" s="319">
        <v>42615</v>
      </c>
      <c r="CF31" s="319">
        <v>42645</v>
      </c>
      <c r="CG31" s="319">
        <v>42676</v>
      </c>
      <c r="CH31" s="319">
        <v>42706</v>
      </c>
      <c r="CI31" s="319">
        <v>42737</v>
      </c>
      <c r="CJ31" s="319">
        <v>42768</v>
      </c>
      <c r="CK31" s="319">
        <v>42796</v>
      </c>
      <c r="CL31" s="319">
        <v>42827</v>
      </c>
      <c r="CM31" s="319">
        <v>42857</v>
      </c>
      <c r="CN31" s="319">
        <v>42888</v>
      </c>
      <c r="CO31" s="319">
        <v>42918</v>
      </c>
      <c r="CP31" s="319">
        <v>42949</v>
      </c>
      <c r="CQ31" s="319">
        <v>42980</v>
      </c>
      <c r="CR31" s="319">
        <v>43010</v>
      </c>
      <c r="CS31" s="319">
        <v>43041</v>
      </c>
      <c r="CT31" s="319">
        <v>43071</v>
      </c>
      <c r="CU31" s="319">
        <v>43102</v>
      </c>
      <c r="CV31" s="319">
        <v>43133</v>
      </c>
      <c r="CW31" s="319">
        <v>43161</v>
      </c>
      <c r="CX31" s="319">
        <v>43192</v>
      </c>
      <c r="CY31" s="319">
        <v>43222</v>
      </c>
      <c r="CZ31" s="319">
        <v>43253</v>
      </c>
      <c r="DA31" s="319">
        <v>43283</v>
      </c>
      <c r="DB31" s="319">
        <v>43314</v>
      </c>
      <c r="DC31" s="319">
        <v>43345</v>
      </c>
      <c r="DD31" s="319">
        <v>43375</v>
      </c>
      <c r="DE31" s="319">
        <v>43406</v>
      </c>
      <c r="DF31" s="319">
        <v>43436</v>
      </c>
      <c r="DG31" s="319">
        <v>43467</v>
      </c>
      <c r="DH31" s="319">
        <v>43498</v>
      </c>
      <c r="DI31" s="319">
        <v>43526</v>
      </c>
      <c r="DJ31" s="319">
        <v>43557</v>
      </c>
      <c r="DK31" s="319">
        <f>DK3</f>
        <v>43587</v>
      </c>
      <c r="DL31" s="319">
        <v>43618</v>
      </c>
      <c r="DM31" s="319">
        <v>43648</v>
      </c>
      <c r="DN31" s="319">
        <v>43679</v>
      </c>
      <c r="DO31" s="319">
        <v>43710</v>
      </c>
      <c r="DP31" s="319">
        <v>43740</v>
      </c>
      <c r="DQ31" s="319">
        <v>43771</v>
      </c>
      <c r="DR31" s="319">
        <v>43801</v>
      </c>
      <c r="DS31" s="319">
        <v>43832</v>
      </c>
      <c r="DT31" s="319">
        <v>43863</v>
      </c>
      <c r="DU31" s="319" t="s">
        <v>302</v>
      </c>
      <c r="DV31" s="319" t="s">
        <v>303</v>
      </c>
      <c r="DW31" s="319" t="s">
        <v>304</v>
      </c>
      <c r="DX31" s="319" t="s">
        <v>305</v>
      </c>
      <c r="DY31" s="319" t="s">
        <v>306</v>
      </c>
      <c r="DZ31" s="319" t="s">
        <v>307</v>
      </c>
      <c r="EA31" s="319" t="s">
        <v>308</v>
      </c>
      <c r="EB31" s="319" t="s">
        <v>309</v>
      </c>
      <c r="EC31" s="319" t="s">
        <v>310</v>
      </c>
      <c r="ED31" s="319" t="s">
        <v>311</v>
      </c>
      <c r="EE31" s="319" t="s">
        <v>312</v>
      </c>
      <c r="EF31" s="319" t="s">
        <v>313</v>
      </c>
      <c r="EG31" s="319" t="s">
        <v>314</v>
      </c>
      <c r="EH31" s="319">
        <v>44287</v>
      </c>
      <c r="EI31" s="319">
        <v>44317</v>
      </c>
      <c r="EJ31" s="319">
        <v>44348</v>
      </c>
      <c r="EK31" s="319">
        <v>44378</v>
      </c>
      <c r="EL31" s="319">
        <v>44409</v>
      </c>
      <c r="EM31" s="319">
        <v>44440</v>
      </c>
      <c r="EN31" s="319">
        <v>44470</v>
      </c>
      <c r="EO31" s="319">
        <v>44501</v>
      </c>
      <c r="EP31" s="319">
        <v>44531</v>
      </c>
      <c r="EQ31" s="319">
        <v>44562</v>
      </c>
      <c r="ER31" s="319">
        <v>44593</v>
      </c>
      <c r="ES31" s="319">
        <v>44621</v>
      </c>
      <c r="ET31" s="319">
        <v>44652</v>
      </c>
      <c r="EU31" s="319">
        <v>44682</v>
      </c>
      <c r="EV31" s="319">
        <v>44713</v>
      </c>
      <c r="EW31" s="319">
        <v>44743</v>
      </c>
    </row>
    <row r="32" spans="1:153" ht="16.5" customHeight="1" thickTop="1" x14ac:dyDescent="0.3">
      <c r="A32" s="324"/>
      <c r="B32" s="332"/>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5"/>
      <c r="AD32" s="325"/>
      <c r="AE32" s="325"/>
      <c r="AF32" s="325"/>
      <c r="AG32" s="325"/>
      <c r="AH32" s="325"/>
      <c r="AI32" s="325"/>
      <c r="AJ32" s="325"/>
      <c r="AK32" s="325"/>
      <c r="AL32" s="325"/>
      <c r="AM32" s="325"/>
      <c r="AN32" s="325"/>
      <c r="AO32" s="325"/>
      <c r="AP32" s="325"/>
      <c r="AQ32" s="325"/>
      <c r="AR32" s="325"/>
      <c r="AS32" s="325"/>
      <c r="AT32" s="325"/>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c r="DH32" s="325"/>
      <c r="DI32" s="325"/>
      <c r="DJ32" s="325"/>
      <c r="DK32" s="325"/>
      <c r="DL32" s="325"/>
      <c r="DM32" s="325"/>
      <c r="DN32" s="325"/>
      <c r="DO32" s="325"/>
      <c r="DP32" s="325"/>
      <c r="DQ32" s="325"/>
      <c r="DR32" s="325"/>
      <c r="DS32" s="325"/>
      <c r="DT32" s="325"/>
      <c r="DU32" s="325"/>
      <c r="DV32" s="325"/>
      <c r="DW32" s="325"/>
      <c r="DX32" s="325"/>
      <c r="DY32" s="325"/>
      <c r="DZ32" s="325"/>
      <c r="EA32" s="325"/>
      <c r="EB32" s="325"/>
      <c r="EC32" s="325"/>
      <c r="ED32" s="325"/>
      <c r="EE32" s="325"/>
      <c r="EF32" s="325"/>
      <c r="EG32" s="325"/>
      <c r="EH32" s="325"/>
      <c r="EI32" s="325"/>
      <c r="EJ32" s="325"/>
      <c r="EK32" s="325"/>
      <c r="EL32" s="325"/>
      <c r="EM32" s="325"/>
      <c r="EN32" s="325"/>
      <c r="EO32" s="325"/>
      <c r="EP32" s="325"/>
      <c r="EQ32" s="325"/>
      <c r="ER32" s="325"/>
      <c r="ES32" s="325"/>
      <c r="ET32" s="325"/>
      <c r="EU32" s="325"/>
      <c r="EV32" s="325"/>
      <c r="EW32" s="325"/>
    </row>
    <row r="33" spans="1:153" ht="16.5" customHeight="1" x14ac:dyDescent="0.3">
      <c r="A33" s="322" t="s">
        <v>343</v>
      </c>
      <c r="B33" s="322" t="s">
        <v>279</v>
      </c>
      <c r="C33" s="323">
        <v>18952.441887060002</v>
      </c>
      <c r="D33" s="323">
        <v>18641.061393979999</v>
      </c>
      <c r="E33" s="323">
        <v>18743.303560849996</v>
      </c>
      <c r="F33" s="323">
        <v>18751.685785169997</v>
      </c>
      <c r="G33" s="323">
        <v>18911.351549290001</v>
      </c>
      <c r="H33" s="323">
        <v>18649.461355769999</v>
      </c>
      <c r="I33" s="323">
        <v>18959.472219740001</v>
      </c>
      <c r="J33" s="323">
        <v>19099.734956819997</v>
      </c>
      <c r="K33" s="323">
        <v>19096.175257759998</v>
      </c>
      <c r="L33" s="323">
        <v>19126.732547099997</v>
      </c>
      <c r="M33" s="323">
        <v>19515.158774399999</v>
      </c>
      <c r="N33" s="323">
        <v>22591.76147184</v>
      </c>
      <c r="O33" s="323">
        <v>21236.65837347</v>
      </c>
      <c r="P33" s="323">
        <v>20538.891013150002</v>
      </c>
      <c r="Q33" s="323">
        <v>20556.85096652</v>
      </c>
      <c r="R33" s="323">
        <v>20352.834272419997</v>
      </c>
      <c r="S33" s="323">
        <v>20595.249062759998</v>
      </c>
      <c r="T33" s="323">
        <v>20453.797603709998</v>
      </c>
      <c r="U33" s="323">
        <v>20905.664051119998</v>
      </c>
      <c r="V33" s="323">
        <v>21645.42161148</v>
      </c>
      <c r="W33" s="323">
        <v>21156.80149025</v>
      </c>
      <c r="X33" s="323">
        <v>21838.137164569998</v>
      </c>
      <c r="Y33" s="323">
        <v>21414.945182689997</v>
      </c>
      <c r="Z33" s="323">
        <v>24469.755843179999</v>
      </c>
      <c r="AA33" s="323">
        <v>22588.058014799997</v>
      </c>
      <c r="AB33" s="323">
        <v>22171.260158819998</v>
      </c>
      <c r="AC33" s="323">
        <v>21862.04674324</v>
      </c>
      <c r="AD33" s="323">
        <v>21939.357956429998</v>
      </c>
      <c r="AE33" s="323">
        <v>22081.98990434</v>
      </c>
      <c r="AF33" s="323">
        <v>21745.491674569999</v>
      </c>
      <c r="AG33" s="323">
        <v>22149.626996290001</v>
      </c>
      <c r="AH33" s="323">
        <v>22572.425488049998</v>
      </c>
      <c r="AI33" s="323">
        <v>22452.776109720002</v>
      </c>
      <c r="AJ33" s="323">
        <v>23032.897365330002</v>
      </c>
      <c r="AK33" s="323">
        <v>23216.152670249998</v>
      </c>
      <c r="AL33" s="323">
        <v>26961.314001819999</v>
      </c>
      <c r="AM33" s="323">
        <v>25163.105337090001</v>
      </c>
      <c r="AN33" s="323">
        <v>24498.755108590001</v>
      </c>
      <c r="AO33" s="323">
        <v>24955.023412139999</v>
      </c>
      <c r="AP33" s="323">
        <v>24919.571457469996</v>
      </c>
      <c r="AQ33" s="323">
        <v>24588.03063723</v>
      </c>
      <c r="AR33" s="323">
        <v>24405.038596909999</v>
      </c>
      <c r="AS33" s="323">
        <v>25220.77754155</v>
      </c>
      <c r="AT33" s="323">
        <v>25317.262526309998</v>
      </c>
      <c r="AU33" s="323">
        <v>24906.271864289996</v>
      </c>
      <c r="AV33" s="323">
        <v>25514.94680301</v>
      </c>
      <c r="AW33" s="323">
        <v>25355.99961635</v>
      </c>
      <c r="AX33" s="323">
        <v>30127.65067585</v>
      </c>
      <c r="AY33" s="323">
        <v>27335.793403099997</v>
      </c>
      <c r="AZ33" s="323">
        <v>26937.436175199997</v>
      </c>
      <c r="BA33" s="323">
        <v>26769.000060089998</v>
      </c>
      <c r="BB33" s="323">
        <v>26721.178490309998</v>
      </c>
      <c r="BC33" s="323">
        <v>26022.338344529999</v>
      </c>
      <c r="BD33" s="323">
        <v>26344.899356469996</v>
      </c>
      <c r="BE33" s="323">
        <v>27338.762973989997</v>
      </c>
      <c r="BF33" s="323">
        <v>26980.232630539998</v>
      </c>
      <c r="BG33" s="323">
        <v>26570.910404800001</v>
      </c>
      <c r="BH33" s="323">
        <v>26596.024344789996</v>
      </c>
      <c r="BI33" s="323">
        <v>27231.957308459998</v>
      </c>
      <c r="BJ33" s="323">
        <v>32530.922907949996</v>
      </c>
      <c r="BK33" s="323">
        <v>28693.542673849999</v>
      </c>
      <c r="BL33" s="323">
        <v>28537.310704579999</v>
      </c>
      <c r="BM33" s="323">
        <v>28235.79267477</v>
      </c>
      <c r="BN33" s="323">
        <v>28891.639225089999</v>
      </c>
      <c r="BO33" s="323">
        <v>28381.598166739997</v>
      </c>
      <c r="BP33" s="323">
        <v>28401.159025539997</v>
      </c>
      <c r="BQ33" s="323">
        <v>29084.588811319998</v>
      </c>
      <c r="BR33" s="323">
        <v>28788.739345999998</v>
      </c>
      <c r="BS33" s="323">
        <v>28816.358797509998</v>
      </c>
      <c r="BT33" s="323">
        <v>29134.156574879999</v>
      </c>
      <c r="BU33" s="323">
        <v>29138.429183199998</v>
      </c>
      <c r="BV33" s="323">
        <v>33337.37905756</v>
      </c>
      <c r="BW33" s="323">
        <v>31171.009461819998</v>
      </c>
      <c r="BX33" s="323">
        <v>30647.284968779997</v>
      </c>
      <c r="BY33" s="323">
        <v>30743.296292809999</v>
      </c>
      <c r="BZ33" s="323">
        <v>30447.59312302</v>
      </c>
      <c r="CA33" s="323">
        <v>30571.560486869999</v>
      </c>
      <c r="CB33" s="323">
        <v>30580.84748371</v>
      </c>
      <c r="CC33" s="323">
        <v>31022.94784166</v>
      </c>
      <c r="CD33" s="323">
        <v>31154.782347649998</v>
      </c>
      <c r="CE33" s="323">
        <v>31412.19991146</v>
      </c>
      <c r="CF33" s="323">
        <v>31813.8796005</v>
      </c>
      <c r="CG33" s="323">
        <v>31992.048036119999</v>
      </c>
      <c r="CH33" s="323">
        <v>35918.397170519995</v>
      </c>
      <c r="CI33" s="323">
        <v>34021.84120132</v>
      </c>
      <c r="CJ33" s="323">
        <v>33440.569531870002</v>
      </c>
      <c r="CK33" s="323">
        <v>33640.358126409999</v>
      </c>
      <c r="CL33" s="323">
        <v>33183.677823489998</v>
      </c>
      <c r="CM33" s="323">
        <v>32557.513193549999</v>
      </c>
      <c r="CN33" s="323">
        <v>33563.811729280002</v>
      </c>
      <c r="CO33" s="323">
        <v>33350.070714089998</v>
      </c>
      <c r="CP33" s="323">
        <v>32925.326606149996</v>
      </c>
      <c r="CQ33" s="323">
        <v>33195.02502809</v>
      </c>
      <c r="CR33" s="323">
        <v>34800.521369850001</v>
      </c>
      <c r="CS33" s="323">
        <v>34608.30036668</v>
      </c>
      <c r="CT33" s="323">
        <v>38711.487522229996</v>
      </c>
      <c r="CU33" s="323">
        <v>37136.068104809994</v>
      </c>
      <c r="CV33" s="323">
        <v>36152.509834080003</v>
      </c>
      <c r="CW33" s="323">
        <v>35151.823000780001</v>
      </c>
      <c r="CX33" s="323">
        <v>34465.873527309996</v>
      </c>
      <c r="CY33" s="323">
        <v>34209.282211720005</v>
      </c>
      <c r="CZ33" s="323">
        <v>33840.939583910003</v>
      </c>
      <c r="DA33" s="323">
        <v>34354.436784220001</v>
      </c>
      <c r="DB33" s="323">
        <v>33981.630423590002</v>
      </c>
      <c r="DC33" s="323">
        <v>33490.009091289998</v>
      </c>
      <c r="DD33" s="323">
        <v>34513.611328470004</v>
      </c>
      <c r="DE33" s="323">
        <v>34749.692863690005</v>
      </c>
      <c r="DF33" s="323">
        <v>39340.472129850001</v>
      </c>
      <c r="DG33" s="323">
        <v>37248.48744307</v>
      </c>
      <c r="DH33" s="323">
        <v>35669.852744309996</v>
      </c>
      <c r="DI33" s="323">
        <v>36175.575864860002</v>
      </c>
      <c r="DJ33" s="323">
        <v>36335.002560349996</v>
      </c>
      <c r="DK33" s="323">
        <v>36329.981773430001</v>
      </c>
      <c r="DL33" s="323">
        <v>35893.39228421</v>
      </c>
      <c r="DM33" s="323">
        <v>36452.5215704</v>
      </c>
      <c r="DN33" s="323">
        <v>36472.006218720002</v>
      </c>
      <c r="DO33" s="323">
        <v>35863.320522440001</v>
      </c>
      <c r="DP33" s="323">
        <v>37885.514226650004</v>
      </c>
      <c r="DQ33" s="323">
        <v>37486.875528690005</v>
      </c>
      <c r="DR33" s="323">
        <v>42909.155061279998</v>
      </c>
      <c r="DS33" s="323">
        <v>39910.772255479998</v>
      </c>
      <c r="DT33" s="323">
        <v>39384.515622779996</v>
      </c>
      <c r="DU33" s="323">
        <v>40531.515348909998</v>
      </c>
      <c r="DV33" s="323">
        <v>42371.915842529997</v>
      </c>
      <c r="DW33" s="323">
        <v>42552.193212419996</v>
      </c>
      <c r="DX33" s="323">
        <v>41855.520518819998</v>
      </c>
      <c r="DY33" s="323">
        <v>42116.495948699994</v>
      </c>
      <c r="DZ33" s="323">
        <v>41580.369955940005</v>
      </c>
      <c r="EA33" s="323">
        <v>41766.725282209998</v>
      </c>
      <c r="EB33" s="323">
        <v>42101.064163249997</v>
      </c>
      <c r="EC33" s="323">
        <v>42301.685575169999</v>
      </c>
      <c r="ED33" s="323">
        <v>46561.469153729995</v>
      </c>
      <c r="EE33" s="323">
        <v>44509.239605659997</v>
      </c>
      <c r="EF33" s="323">
        <v>43570.631886510004</v>
      </c>
      <c r="EG33" s="323">
        <v>44859.021304490001</v>
      </c>
      <c r="EH33" s="323">
        <v>45474.997122109999</v>
      </c>
      <c r="EI33" s="323">
        <v>45652.290638890001</v>
      </c>
      <c r="EJ33" s="323">
        <v>45253.418362540004</v>
      </c>
      <c r="EK33" s="323">
        <v>45396.058863369995</v>
      </c>
      <c r="EL33" s="323">
        <v>45485.625681690006</v>
      </c>
      <c r="EM33" s="323">
        <v>45203.814371940003</v>
      </c>
      <c r="EN33" s="323">
        <v>46601.951965640001</v>
      </c>
      <c r="EO33" s="323">
        <v>46807.790540039998</v>
      </c>
      <c r="EP33" s="323">
        <v>50200.431737760002</v>
      </c>
      <c r="EQ33" s="323">
        <v>48639.714801449998</v>
      </c>
      <c r="ER33" s="323">
        <v>48611.263719930001</v>
      </c>
      <c r="ES33" s="323">
        <v>48541.727019010003</v>
      </c>
      <c r="ET33" s="323">
        <v>48689.346931010004</v>
      </c>
      <c r="EU33" s="323">
        <v>48831.133845379998</v>
      </c>
      <c r="EV33" s="323">
        <v>48687.141473080002</v>
      </c>
      <c r="EW33" s="323">
        <v>49016.160588749997</v>
      </c>
    </row>
    <row r="34" spans="1:153" ht="16.5" customHeight="1" x14ac:dyDescent="0.3">
      <c r="A34" s="324"/>
      <c r="B34" s="324"/>
      <c r="C34" s="325"/>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c r="DH34" s="325"/>
      <c r="DI34" s="325"/>
      <c r="DJ34" s="325"/>
      <c r="DK34" s="325"/>
      <c r="DL34" s="325"/>
      <c r="DM34" s="325"/>
      <c r="DN34" s="325"/>
      <c r="DO34" s="325"/>
      <c r="DP34" s="325"/>
      <c r="DQ34" s="325"/>
      <c r="DR34" s="325"/>
      <c r="DS34" s="325"/>
      <c r="DT34" s="325"/>
      <c r="DU34" s="325"/>
      <c r="DV34" s="325"/>
      <c r="DW34" s="325"/>
      <c r="DX34" s="325"/>
      <c r="DY34" s="325"/>
      <c r="DZ34" s="325"/>
      <c r="EA34" s="325"/>
      <c r="EB34" s="325"/>
      <c r="EC34" s="325"/>
      <c r="ED34" s="325"/>
      <c r="EE34" s="325"/>
      <c r="EF34" s="325"/>
      <c r="EG34" s="325"/>
      <c r="EH34" s="325"/>
      <c r="EI34" s="325"/>
      <c r="EJ34" s="325"/>
      <c r="EK34" s="325"/>
      <c r="EL34" s="325"/>
      <c r="EM34" s="325"/>
      <c r="EN34" s="325"/>
      <c r="EO34" s="325"/>
      <c r="EP34" s="325"/>
      <c r="EQ34" s="325"/>
      <c r="ER34" s="325"/>
      <c r="ES34" s="325"/>
      <c r="ET34" s="325"/>
      <c r="EU34" s="325"/>
      <c r="EV34" s="325"/>
      <c r="EW34" s="325"/>
    </row>
    <row r="35" spans="1:153" ht="16.5" customHeight="1" x14ac:dyDescent="0.3">
      <c r="A35" s="322" t="s">
        <v>344</v>
      </c>
      <c r="B35" s="322" t="s">
        <v>345</v>
      </c>
      <c r="C35" s="323">
        <v>173.77583848999998</v>
      </c>
      <c r="D35" s="323">
        <v>102.15030181408299</v>
      </c>
      <c r="E35" s="323">
        <v>107.57548442879599</v>
      </c>
      <c r="F35" s="323">
        <v>96.970545829999992</v>
      </c>
      <c r="G35" s="323">
        <v>92.457328589252</v>
      </c>
      <c r="H35" s="323">
        <v>440.817523815794</v>
      </c>
      <c r="I35" s="323">
        <v>144.695107660503</v>
      </c>
      <c r="J35" s="323">
        <v>139.61848140775101</v>
      </c>
      <c r="K35" s="323">
        <v>267.13934071788196</v>
      </c>
      <c r="L35" s="323">
        <v>140.39613334605099</v>
      </c>
      <c r="M35" s="323">
        <v>147.65538167153198</v>
      </c>
      <c r="N35" s="323">
        <v>156.18358312016798</v>
      </c>
      <c r="O35" s="323">
        <v>141.37216390342701</v>
      </c>
      <c r="P35" s="323">
        <v>165.14521648076197</v>
      </c>
      <c r="Q35" s="323">
        <v>156.283154672509</v>
      </c>
      <c r="R35" s="323">
        <v>170.538513680878</v>
      </c>
      <c r="S35" s="323">
        <v>118.92258400263799</v>
      </c>
      <c r="T35" s="323">
        <v>227.06391243610898</v>
      </c>
      <c r="U35" s="323">
        <v>147.606747109975</v>
      </c>
      <c r="V35" s="323">
        <v>145.05270454831998</v>
      </c>
      <c r="W35" s="323">
        <v>178.60699340812801</v>
      </c>
      <c r="X35" s="323">
        <v>228.86708454979401</v>
      </c>
      <c r="Y35" s="323">
        <v>145.94768976260698</v>
      </c>
      <c r="Z35" s="323">
        <v>144.74181716741302</v>
      </c>
      <c r="AA35" s="323">
        <v>134.190323829216</v>
      </c>
      <c r="AB35" s="323">
        <v>122.79770026911299</v>
      </c>
      <c r="AC35" s="323">
        <v>128.30850091761698</v>
      </c>
      <c r="AD35" s="323">
        <v>125.31778668365899</v>
      </c>
      <c r="AE35" s="323">
        <v>104.85266671033099</v>
      </c>
      <c r="AF35" s="323">
        <v>188.10748455776599</v>
      </c>
      <c r="AG35" s="323">
        <v>198.07162782</v>
      </c>
      <c r="AH35" s="323">
        <v>71.810326250000003</v>
      </c>
      <c r="AI35" s="323">
        <v>223.63965296000001</v>
      </c>
      <c r="AJ35" s="323">
        <v>238.61876867999996</v>
      </c>
      <c r="AK35" s="323">
        <v>151.47403553999999</v>
      </c>
      <c r="AL35" s="323">
        <v>146.47737080000002</v>
      </c>
      <c r="AM35" s="323">
        <v>69.348740169999985</v>
      </c>
      <c r="AN35" s="323">
        <v>65.960218440000006</v>
      </c>
      <c r="AO35" s="323">
        <v>64.97840020999999</v>
      </c>
      <c r="AP35" s="323">
        <v>65.584209119999997</v>
      </c>
      <c r="AQ35" s="323">
        <v>68.513367979999998</v>
      </c>
      <c r="AR35" s="323">
        <v>311.48284962999998</v>
      </c>
      <c r="AS35" s="323">
        <v>90.367219909999989</v>
      </c>
      <c r="AT35" s="323">
        <v>88.740492129999993</v>
      </c>
      <c r="AU35" s="323">
        <v>165.29868494999999</v>
      </c>
      <c r="AV35" s="323">
        <v>96.820067709999989</v>
      </c>
      <c r="AW35" s="323">
        <v>176.07912083000002</v>
      </c>
      <c r="AX35" s="323">
        <v>327.56298057999999</v>
      </c>
      <c r="AY35" s="323">
        <v>68.868365640000007</v>
      </c>
      <c r="AZ35" s="323">
        <v>92.072264139999987</v>
      </c>
      <c r="BA35" s="323">
        <v>87.70549441</v>
      </c>
      <c r="BB35" s="323">
        <v>85.291687549999992</v>
      </c>
      <c r="BC35" s="323">
        <v>79.022807060000005</v>
      </c>
      <c r="BD35" s="323">
        <v>286.60368328999999</v>
      </c>
      <c r="BE35" s="323">
        <v>117.17449668</v>
      </c>
      <c r="BF35" s="323">
        <v>93.580257980000013</v>
      </c>
      <c r="BG35" s="323">
        <v>174.95850214999999</v>
      </c>
      <c r="BH35" s="323">
        <v>198.19834580999998</v>
      </c>
      <c r="BI35" s="323">
        <v>116.58136098999999</v>
      </c>
      <c r="BJ35" s="323">
        <v>132.96940228</v>
      </c>
      <c r="BK35" s="323">
        <v>90.140118959999995</v>
      </c>
      <c r="BL35" s="323">
        <v>98.214010599999995</v>
      </c>
      <c r="BM35" s="323">
        <v>287.49325514999998</v>
      </c>
      <c r="BN35" s="323">
        <v>106.17286981999999</v>
      </c>
      <c r="BO35" s="323">
        <v>119.60855578000002</v>
      </c>
      <c r="BP35" s="323">
        <v>205.71154525</v>
      </c>
      <c r="BQ35" s="323">
        <v>303.37492168</v>
      </c>
      <c r="BR35" s="323">
        <v>973.68625691</v>
      </c>
      <c r="BS35" s="323">
        <v>160.70164977000002</v>
      </c>
      <c r="BT35" s="323">
        <v>111.26486164000001</v>
      </c>
      <c r="BU35" s="323">
        <v>94.175746759999996</v>
      </c>
      <c r="BV35" s="323">
        <v>269.32090277000003</v>
      </c>
      <c r="BW35" s="323">
        <v>87.858485169999994</v>
      </c>
      <c r="BX35" s="323">
        <v>94.195966089999999</v>
      </c>
      <c r="BY35" s="323">
        <v>94.053120899999996</v>
      </c>
      <c r="BZ35" s="323">
        <v>161.28891437999999</v>
      </c>
      <c r="CA35" s="323">
        <v>89.757791629999986</v>
      </c>
      <c r="CB35" s="323">
        <v>179.93911718000001</v>
      </c>
      <c r="CC35" s="323">
        <v>146.21655204999999</v>
      </c>
      <c r="CD35" s="323">
        <v>272.51439976</v>
      </c>
      <c r="CE35" s="323">
        <v>201.026970912292</v>
      </c>
      <c r="CF35" s="323">
        <v>108.05774693229202</v>
      </c>
      <c r="CG35" s="323">
        <v>123.29075911229199</v>
      </c>
      <c r="CH35" s="323">
        <v>501.94194608229202</v>
      </c>
      <c r="CI35" s="323">
        <v>100.121209352292</v>
      </c>
      <c r="CJ35" s="323">
        <v>123.23431674229201</v>
      </c>
      <c r="CK35" s="323">
        <v>188.695070572292</v>
      </c>
      <c r="CL35" s="323">
        <v>124.155907852292</v>
      </c>
      <c r="CM35" s="323">
        <v>116.71135166229199</v>
      </c>
      <c r="CN35" s="323">
        <v>154.50991295229201</v>
      </c>
      <c r="CO35" s="323">
        <v>135.60562615229202</v>
      </c>
      <c r="CP35" s="323">
        <v>119.37766276229199</v>
      </c>
      <c r="CQ35" s="323">
        <v>161.25076070229198</v>
      </c>
      <c r="CR35" s="323">
        <v>123.792049482292</v>
      </c>
      <c r="CS35" s="323">
        <v>96.785139372292008</v>
      </c>
      <c r="CT35" s="323">
        <v>117.1509110622919</v>
      </c>
      <c r="CU35" s="323">
        <v>102.42437505161277</v>
      </c>
      <c r="CV35" s="323">
        <v>102.68574928999996</v>
      </c>
      <c r="CW35" s="323">
        <v>90.992883340000006</v>
      </c>
      <c r="CX35" s="323">
        <v>136.97165480000001</v>
      </c>
      <c r="CY35" s="323">
        <v>90.161154210000007</v>
      </c>
      <c r="CZ35" s="323">
        <v>181.81452732</v>
      </c>
      <c r="DA35" s="323">
        <v>244.34909191</v>
      </c>
      <c r="DB35" s="323">
        <v>88.388957700000006</v>
      </c>
      <c r="DC35" s="323">
        <v>158.43232340999998</v>
      </c>
      <c r="DD35" s="323">
        <v>92.67600542000001</v>
      </c>
      <c r="DE35" s="323">
        <v>94.416789629999997</v>
      </c>
      <c r="DF35" s="323">
        <v>125.31831032999997</v>
      </c>
      <c r="DG35" s="323">
        <v>94.889142859999993</v>
      </c>
      <c r="DH35" s="323">
        <v>97.602569751300095</v>
      </c>
      <c r="DI35" s="323">
        <v>171.87512075000001</v>
      </c>
      <c r="DJ35" s="323">
        <v>113.19360673999999</v>
      </c>
      <c r="DK35" s="323">
        <v>87.118590710000007</v>
      </c>
      <c r="DL35" s="323">
        <v>174.29209967000003</v>
      </c>
      <c r="DM35" s="323">
        <v>139.92875448999999</v>
      </c>
      <c r="DN35" s="323">
        <v>153.06926948</v>
      </c>
      <c r="DO35" s="323">
        <v>151.49676460052194</v>
      </c>
      <c r="DP35" s="323">
        <v>124.37545290999998</v>
      </c>
      <c r="DQ35" s="323">
        <v>180.39076556999999</v>
      </c>
      <c r="DR35" s="323">
        <v>209.11658635000001</v>
      </c>
      <c r="DS35" s="323">
        <v>112.00605301321792</v>
      </c>
      <c r="DT35" s="323">
        <v>134.80012464999999</v>
      </c>
      <c r="DU35" s="323">
        <v>129.51373888999998</v>
      </c>
      <c r="DV35" s="323">
        <v>204.09779483000003</v>
      </c>
      <c r="DW35" s="323">
        <v>152.48577488000001</v>
      </c>
      <c r="DX35" s="323">
        <v>157.5809311400001</v>
      </c>
      <c r="DY35" s="323">
        <v>1031.3103779999999</v>
      </c>
      <c r="DZ35" s="323">
        <v>1032.36337</v>
      </c>
      <c r="EA35" s="323">
        <v>1031.980763</v>
      </c>
      <c r="EB35" s="323">
        <v>33834.113019000004</v>
      </c>
      <c r="EC35" s="323">
        <v>33834.016367999997</v>
      </c>
      <c r="ED35" s="323">
        <v>33332.021075000004</v>
      </c>
      <c r="EE35" s="323">
        <v>33246.989805999998</v>
      </c>
      <c r="EF35" s="323">
        <v>33185.131032000005</v>
      </c>
      <c r="EG35" s="323">
        <v>31909.062534999997</v>
      </c>
      <c r="EH35" s="323">
        <v>78706.811833999993</v>
      </c>
      <c r="EI35" s="323">
        <v>77827.165803000011</v>
      </c>
      <c r="EJ35" s="323">
        <v>71934.215039000002</v>
      </c>
      <c r="EK35" s="323">
        <v>70796.857119999986</v>
      </c>
      <c r="EL35" s="323">
        <v>70169.741037</v>
      </c>
      <c r="EM35" s="323">
        <v>68839.380646000005</v>
      </c>
      <c r="EN35" s="323">
        <v>68523.906892000014</v>
      </c>
      <c r="EO35" s="323">
        <v>67161.058815000011</v>
      </c>
      <c r="EP35" s="323">
        <v>39839.013949</v>
      </c>
      <c r="EQ35" s="323">
        <v>39480.955552000007</v>
      </c>
      <c r="ER35" s="323">
        <v>37110.784702999998</v>
      </c>
      <c r="ES35" s="323">
        <v>36650.064293000003</v>
      </c>
      <c r="ET35" s="323">
        <v>36180.174591000003</v>
      </c>
      <c r="EU35" s="323">
        <v>35914.128110999998</v>
      </c>
      <c r="EV35" s="323">
        <v>35032.008352000004</v>
      </c>
      <c r="EW35" s="323">
        <v>35245.001592999994</v>
      </c>
    </row>
    <row r="36" spans="1:153" ht="16.5" customHeight="1" x14ac:dyDescent="0.3">
      <c r="A36" s="324" t="s">
        <v>346</v>
      </c>
      <c r="B36" s="324" t="s">
        <v>347</v>
      </c>
      <c r="C36" s="326">
        <v>22.587345850000002</v>
      </c>
      <c r="D36" s="326">
        <v>24.744540514082999</v>
      </c>
      <c r="E36" s="326">
        <v>23.849837548796</v>
      </c>
      <c r="F36" s="326">
        <v>18.228978470000001</v>
      </c>
      <c r="G36" s="326">
        <v>18.263779599251997</v>
      </c>
      <c r="H36" s="326">
        <v>20.765367005793998</v>
      </c>
      <c r="I36" s="326">
        <v>19.718758210502997</v>
      </c>
      <c r="J36" s="326">
        <v>24.796664857751008</v>
      </c>
      <c r="K36" s="326">
        <v>24.287037047881995</v>
      </c>
      <c r="L36" s="326">
        <v>19.542466706051002</v>
      </c>
      <c r="M36" s="326">
        <v>21.999239441531991</v>
      </c>
      <c r="N36" s="326">
        <v>24.493795200167998</v>
      </c>
      <c r="O36" s="326">
        <v>14.350253283427008</v>
      </c>
      <c r="P36" s="326">
        <v>12.139555840761995</v>
      </c>
      <c r="Q36" s="326">
        <v>11.978865682509007</v>
      </c>
      <c r="R36" s="326">
        <v>10.738506780878001</v>
      </c>
      <c r="S36" s="326">
        <v>11.205565562638004</v>
      </c>
      <c r="T36" s="326">
        <v>10.587319066109</v>
      </c>
      <c r="U36" s="326">
        <v>14.109763349974992</v>
      </c>
      <c r="V36" s="326">
        <v>13.63773414832</v>
      </c>
      <c r="W36" s="326">
        <v>15.698556618128009</v>
      </c>
      <c r="X36" s="326">
        <v>14.606797769794008</v>
      </c>
      <c r="Y36" s="326">
        <v>15.119194412606996</v>
      </c>
      <c r="Z36" s="326">
        <v>16.387315327413003</v>
      </c>
      <c r="AA36" s="326">
        <v>19.396711529215999</v>
      </c>
      <c r="AB36" s="326">
        <v>15.694678129113001</v>
      </c>
      <c r="AC36" s="326">
        <v>15.629992317616994</v>
      </c>
      <c r="AD36" s="326">
        <v>8.5982636536590107</v>
      </c>
      <c r="AE36" s="326">
        <v>8.3524888203310006</v>
      </c>
      <c r="AF36" s="326">
        <v>10.438192297765998</v>
      </c>
      <c r="AG36" s="326">
        <v>8.942154580000004</v>
      </c>
      <c r="AH36" s="326">
        <v>12.123119959999997</v>
      </c>
      <c r="AI36" s="326">
        <v>9.9914872199999998</v>
      </c>
      <c r="AJ36" s="326">
        <v>10.633213389999991</v>
      </c>
      <c r="AK36" s="326">
        <v>15.135496139999999</v>
      </c>
      <c r="AL36" s="326">
        <v>12.26796014</v>
      </c>
      <c r="AM36" s="326">
        <v>9.4486492399999911</v>
      </c>
      <c r="AN36" s="326">
        <v>8.5116829600000106</v>
      </c>
      <c r="AO36" s="326">
        <v>8.9783699599999913</v>
      </c>
      <c r="AP36" s="326">
        <v>9.1002109599999983</v>
      </c>
      <c r="AQ36" s="326">
        <v>9.4573140000000002</v>
      </c>
      <c r="AR36" s="326">
        <v>12.949643999999999</v>
      </c>
      <c r="AS36" s="326">
        <v>15.529333999999999</v>
      </c>
      <c r="AT36" s="326">
        <v>12.122377</v>
      </c>
      <c r="AU36" s="326">
        <v>10.837873999999999</v>
      </c>
      <c r="AV36" s="326">
        <v>12.407376999999999</v>
      </c>
      <c r="AW36" s="326">
        <v>13.756131</v>
      </c>
      <c r="AX36" s="326">
        <v>11.081707</v>
      </c>
      <c r="AY36" s="326">
        <v>12.787836</v>
      </c>
      <c r="AZ36" s="326">
        <v>19.284112</v>
      </c>
      <c r="BA36" s="326">
        <v>20.909382000000001</v>
      </c>
      <c r="BB36" s="326">
        <v>20.245926999999998</v>
      </c>
      <c r="BC36" s="326">
        <v>20.801047000000001</v>
      </c>
      <c r="BD36" s="326">
        <v>22.928493</v>
      </c>
      <c r="BE36" s="326">
        <v>21.38899</v>
      </c>
      <c r="BF36" s="326">
        <v>21.812104999999999</v>
      </c>
      <c r="BG36" s="326">
        <v>22.688719000000003</v>
      </c>
      <c r="BH36" s="326">
        <v>23.482017999999997</v>
      </c>
      <c r="BI36" s="326">
        <v>24.858671999999999</v>
      </c>
      <c r="BJ36" s="326">
        <v>27.873531999999997</v>
      </c>
      <c r="BK36" s="326">
        <v>27.794181999999999</v>
      </c>
      <c r="BL36" s="326">
        <v>27.968121999999997</v>
      </c>
      <c r="BM36" s="326">
        <v>28.234946000000001</v>
      </c>
      <c r="BN36" s="326">
        <v>27.068202000000003</v>
      </c>
      <c r="BO36" s="326">
        <v>28.037162000000002</v>
      </c>
      <c r="BP36" s="326">
        <v>21.76407</v>
      </c>
      <c r="BQ36" s="326">
        <v>21.726244000000001</v>
      </c>
      <c r="BR36" s="326">
        <v>23.647455000000001</v>
      </c>
      <c r="BS36" s="326">
        <v>27.880478</v>
      </c>
      <c r="BT36" s="326">
        <v>28.179905999999999</v>
      </c>
      <c r="BU36" s="326">
        <v>27.275673999999999</v>
      </c>
      <c r="BV36" s="326">
        <v>25.929378</v>
      </c>
      <c r="BW36" s="326">
        <v>24.763244</v>
      </c>
      <c r="BX36" s="326">
        <v>18.885643000000002</v>
      </c>
      <c r="BY36" s="326">
        <v>20.920655999999997</v>
      </c>
      <c r="BZ36" s="326">
        <v>20.846422999999998</v>
      </c>
      <c r="CA36" s="326">
        <v>20.751145999999999</v>
      </c>
      <c r="CB36" s="326">
        <v>22.350980999999997</v>
      </c>
      <c r="CC36" s="326">
        <v>23.163017999999997</v>
      </c>
      <c r="CD36" s="326">
        <v>25.491909999999997</v>
      </c>
      <c r="CE36" s="326">
        <v>37.445918952292004</v>
      </c>
      <c r="CF36" s="326">
        <v>40.065726952292003</v>
      </c>
      <c r="CG36" s="326">
        <v>42.518680952292002</v>
      </c>
      <c r="CH36" s="326">
        <v>31.871081952291998</v>
      </c>
      <c r="CI36" s="326">
        <v>31.220807952291999</v>
      </c>
      <c r="CJ36" s="326">
        <v>32.009434952291997</v>
      </c>
      <c r="CK36" s="326">
        <v>34.669512952292003</v>
      </c>
      <c r="CL36" s="326">
        <v>30.455868952291997</v>
      </c>
      <c r="CM36" s="326">
        <v>30.404271952291996</v>
      </c>
      <c r="CN36" s="326">
        <v>31.989065952291998</v>
      </c>
      <c r="CO36" s="326">
        <v>33.733735952292001</v>
      </c>
      <c r="CP36" s="326">
        <v>31.506537952291996</v>
      </c>
      <c r="CQ36" s="326">
        <v>32.778923952292004</v>
      </c>
      <c r="CR36" s="326">
        <v>31.676142952291997</v>
      </c>
      <c r="CS36" s="326">
        <v>31.230207952291998</v>
      </c>
      <c r="CT36" s="326">
        <v>31.605047952291997</v>
      </c>
      <c r="CU36" s="326">
        <v>33.656144952292003</v>
      </c>
      <c r="CV36" s="326">
        <v>24.347820000000002</v>
      </c>
      <c r="CW36" s="326">
        <v>24.983936000000003</v>
      </c>
      <c r="CX36" s="326">
        <v>26.005782000000004</v>
      </c>
      <c r="CY36" s="326">
        <v>26.523624000000002</v>
      </c>
      <c r="CZ36" s="326">
        <v>28.50403</v>
      </c>
      <c r="DA36" s="326">
        <v>24.378238</v>
      </c>
      <c r="DB36" s="326">
        <v>26.233623000000001</v>
      </c>
      <c r="DC36" s="326">
        <v>28.143712000000001</v>
      </c>
      <c r="DD36" s="326">
        <v>27.972768000000002</v>
      </c>
      <c r="DE36" s="326">
        <v>31.004217000000001</v>
      </c>
      <c r="DF36" s="326">
        <v>29.855588999999998</v>
      </c>
      <c r="DG36" s="326">
        <v>34.069088000000001</v>
      </c>
      <c r="DH36" s="326">
        <v>34.293087</v>
      </c>
      <c r="DI36" s="326">
        <v>36.117815</v>
      </c>
      <c r="DJ36" s="326">
        <v>30.671852999999999</v>
      </c>
      <c r="DK36" s="326">
        <v>28.818100000000001</v>
      </c>
      <c r="DL36" s="326">
        <v>37.232635999999999</v>
      </c>
      <c r="DM36" s="326">
        <v>38.707521999999997</v>
      </c>
      <c r="DN36" s="326">
        <v>29.148284</v>
      </c>
      <c r="DO36" s="326">
        <v>30.095746999999999</v>
      </c>
      <c r="DP36" s="326">
        <v>33.730979999999995</v>
      </c>
      <c r="DQ36" s="326">
        <v>28.341699000000002</v>
      </c>
      <c r="DR36" s="326">
        <v>32.858111999999998</v>
      </c>
      <c r="DS36" s="326">
        <v>34.490670999999999</v>
      </c>
      <c r="DT36" s="326">
        <v>34.139313999999999</v>
      </c>
      <c r="DU36" s="326">
        <v>36.981038999999996</v>
      </c>
      <c r="DV36" s="326">
        <v>44.435594999999999</v>
      </c>
      <c r="DW36" s="326">
        <v>43.218471000000008</v>
      </c>
      <c r="DX36" s="326">
        <v>31.811841999999999</v>
      </c>
      <c r="DY36" s="326">
        <v>1031.3103779999999</v>
      </c>
      <c r="DZ36" s="326">
        <v>1032.36337</v>
      </c>
      <c r="EA36" s="326">
        <v>1031.980763</v>
      </c>
      <c r="EB36" s="326">
        <v>33834.113019000004</v>
      </c>
      <c r="EC36" s="326">
        <v>33834.016367999997</v>
      </c>
      <c r="ED36" s="326">
        <v>33332.021075000004</v>
      </c>
      <c r="EE36" s="326">
        <v>33246.989805999998</v>
      </c>
      <c r="EF36" s="326">
        <v>33185.131032000005</v>
      </c>
      <c r="EG36" s="326">
        <v>31909.062534999997</v>
      </c>
      <c r="EH36" s="326">
        <v>78706.811833999993</v>
      </c>
      <c r="EI36" s="326">
        <v>77827.165803000011</v>
      </c>
      <c r="EJ36" s="326">
        <v>71934.215039000002</v>
      </c>
      <c r="EK36" s="326">
        <v>70796.857119999986</v>
      </c>
      <c r="EL36" s="326">
        <v>70169.741037</v>
      </c>
      <c r="EM36" s="326">
        <v>68839.380646000005</v>
      </c>
      <c r="EN36" s="326">
        <v>68523.906892000014</v>
      </c>
      <c r="EO36" s="326">
        <v>67161.058815000011</v>
      </c>
      <c r="EP36" s="326">
        <v>39839.013949</v>
      </c>
      <c r="EQ36" s="326">
        <v>39480.955552000007</v>
      </c>
      <c r="ER36" s="326">
        <v>37110.784702999998</v>
      </c>
      <c r="ES36" s="326">
        <v>36650.064293000003</v>
      </c>
      <c r="ET36" s="326">
        <v>36180.174591000003</v>
      </c>
      <c r="EU36" s="326">
        <v>35914.128110999998</v>
      </c>
      <c r="EV36" s="326">
        <v>35032.008352000004</v>
      </c>
      <c r="EW36" s="326">
        <v>35245.001592999994</v>
      </c>
    </row>
    <row r="37" spans="1:153" ht="16.5" customHeight="1" x14ac:dyDescent="0.3">
      <c r="A37" s="324" t="s">
        <v>348</v>
      </c>
      <c r="B37" s="324" t="s">
        <v>349</v>
      </c>
      <c r="C37" s="326">
        <v>0</v>
      </c>
      <c r="D37" s="326">
        <v>0</v>
      </c>
      <c r="E37" s="326">
        <v>0</v>
      </c>
      <c r="F37" s="326">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6">
        <v>0</v>
      </c>
      <c r="X37" s="326">
        <v>0</v>
      </c>
      <c r="Y37" s="326">
        <v>0</v>
      </c>
      <c r="Z37" s="326">
        <v>0</v>
      </c>
      <c r="AA37" s="326">
        <v>0</v>
      </c>
      <c r="AB37" s="326">
        <v>0</v>
      </c>
      <c r="AC37" s="326">
        <v>0</v>
      </c>
      <c r="AD37" s="326">
        <v>0</v>
      </c>
      <c r="AE37" s="326">
        <v>0</v>
      </c>
      <c r="AF37" s="326">
        <v>0</v>
      </c>
      <c r="AG37" s="326">
        <v>0</v>
      </c>
      <c r="AH37" s="326">
        <v>0</v>
      </c>
      <c r="AI37" s="326">
        <v>0</v>
      </c>
      <c r="AJ37" s="326">
        <v>0</v>
      </c>
      <c r="AK37" s="326">
        <v>0</v>
      </c>
      <c r="AL37" s="326">
        <v>0</v>
      </c>
      <c r="AM37" s="326">
        <v>0</v>
      </c>
      <c r="AN37" s="326">
        <v>0</v>
      </c>
      <c r="AO37" s="326">
        <v>0</v>
      </c>
      <c r="AP37" s="326">
        <v>0</v>
      </c>
      <c r="AQ37" s="326">
        <v>0</v>
      </c>
      <c r="AR37" s="326">
        <v>0</v>
      </c>
      <c r="AS37" s="326">
        <v>0</v>
      </c>
      <c r="AT37" s="326">
        <v>0</v>
      </c>
      <c r="AU37" s="326">
        <v>0</v>
      </c>
      <c r="AV37" s="326">
        <v>0</v>
      </c>
      <c r="AW37" s="326">
        <v>0</v>
      </c>
      <c r="AX37" s="326">
        <v>0</v>
      </c>
      <c r="AY37" s="326">
        <v>0</v>
      </c>
      <c r="AZ37" s="326">
        <v>0</v>
      </c>
      <c r="BA37" s="326">
        <v>0</v>
      </c>
      <c r="BB37" s="326">
        <v>0</v>
      </c>
      <c r="BC37" s="326">
        <v>0</v>
      </c>
      <c r="BD37" s="326">
        <v>0</v>
      </c>
      <c r="BE37" s="326">
        <v>0</v>
      </c>
      <c r="BF37" s="326">
        <v>0</v>
      </c>
      <c r="BG37" s="326">
        <v>0</v>
      </c>
      <c r="BH37" s="326">
        <v>0</v>
      </c>
      <c r="BI37" s="326">
        <v>0</v>
      </c>
      <c r="BJ37" s="326">
        <v>0</v>
      </c>
      <c r="BK37" s="326">
        <v>0</v>
      </c>
      <c r="BL37" s="326">
        <v>0</v>
      </c>
      <c r="BM37" s="326">
        <v>0</v>
      </c>
      <c r="BN37" s="326">
        <v>0</v>
      </c>
      <c r="BO37" s="326">
        <v>0</v>
      </c>
      <c r="BP37" s="326">
        <v>0</v>
      </c>
      <c r="BQ37" s="326">
        <v>0</v>
      </c>
      <c r="BR37" s="326">
        <v>0</v>
      </c>
      <c r="BS37" s="326">
        <v>0</v>
      </c>
      <c r="BT37" s="326">
        <v>0</v>
      </c>
      <c r="BU37" s="326">
        <v>0</v>
      </c>
      <c r="BV37" s="326">
        <v>0</v>
      </c>
      <c r="BW37" s="326">
        <v>0</v>
      </c>
      <c r="BX37" s="326">
        <v>0</v>
      </c>
      <c r="BY37" s="326">
        <v>0</v>
      </c>
      <c r="BZ37" s="326">
        <v>0</v>
      </c>
      <c r="CA37" s="326">
        <v>0</v>
      </c>
      <c r="CB37" s="326">
        <v>0</v>
      </c>
      <c r="CC37" s="326">
        <v>0</v>
      </c>
      <c r="CD37" s="326">
        <v>0</v>
      </c>
      <c r="CE37" s="326">
        <v>0</v>
      </c>
      <c r="CF37" s="326">
        <v>0</v>
      </c>
      <c r="CG37" s="326">
        <v>0</v>
      </c>
      <c r="CH37" s="326">
        <v>0</v>
      </c>
      <c r="CI37" s="326">
        <v>0</v>
      </c>
      <c r="CJ37" s="326">
        <v>0</v>
      </c>
      <c r="CK37" s="326">
        <v>0</v>
      </c>
      <c r="CL37" s="326">
        <v>0</v>
      </c>
      <c r="CM37" s="326">
        <v>0</v>
      </c>
      <c r="CN37" s="326">
        <v>0</v>
      </c>
      <c r="CO37" s="326">
        <v>0</v>
      </c>
      <c r="CP37" s="326">
        <v>0</v>
      </c>
      <c r="CQ37" s="326">
        <v>0</v>
      </c>
      <c r="CR37" s="326">
        <v>0</v>
      </c>
      <c r="CS37" s="326">
        <v>0</v>
      </c>
      <c r="CT37" s="326">
        <v>0</v>
      </c>
      <c r="CU37" s="326">
        <v>0</v>
      </c>
      <c r="CV37" s="326">
        <v>0</v>
      </c>
      <c r="CW37" s="326">
        <v>0</v>
      </c>
      <c r="CX37" s="326">
        <v>0</v>
      </c>
      <c r="CY37" s="326">
        <v>0</v>
      </c>
      <c r="CZ37" s="326">
        <v>0</v>
      </c>
      <c r="DA37" s="326">
        <v>0</v>
      </c>
      <c r="DB37" s="326">
        <v>0</v>
      </c>
      <c r="DC37" s="326">
        <v>0</v>
      </c>
      <c r="DD37" s="326">
        <v>0</v>
      </c>
      <c r="DE37" s="326">
        <v>0</v>
      </c>
      <c r="DF37" s="326">
        <v>0</v>
      </c>
      <c r="DG37" s="326">
        <v>0</v>
      </c>
      <c r="DH37" s="326">
        <v>0</v>
      </c>
      <c r="DI37" s="326">
        <v>0</v>
      </c>
      <c r="DJ37" s="326">
        <v>0</v>
      </c>
      <c r="DK37" s="326">
        <v>0</v>
      </c>
      <c r="DL37" s="326">
        <v>0</v>
      </c>
      <c r="DM37" s="326">
        <v>0</v>
      </c>
      <c r="DN37" s="326">
        <v>0</v>
      </c>
      <c r="DO37" s="326">
        <v>0</v>
      </c>
      <c r="DP37" s="326">
        <v>0</v>
      </c>
      <c r="DQ37" s="326">
        <v>0</v>
      </c>
      <c r="DR37" s="326">
        <v>0</v>
      </c>
      <c r="DS37" s="326">
        <v>0</v>
      </c>
      <c r="DT37" s="326">
        <v>0</v>
      </c>
      <c r="DU37" s="326">
        <v>0</v>
      </c>
      <c r="DV37" s="326">
        <v>0</v>
      </c>
      <c r="DW37" s="326">
        <v>0</v>
      </c>
      <c r="DX37" s="326">
        <v>0</v>
      </c>
      <c r="DY37" s="326">
        <v>0</v>
      </c>
      <c r="DZ37" s="326">
        <v>0</v>
      </c>
      <c r="EA37" s="326">
        <v>0</v>
      </c>
      <c r="EB37" s="326">
        <v>0</v>
      </c>
      <c r="EC37" s="326">
        <v>0</v>
      </c>
      <c r="ED37" s="326">
        <v>0</v>
      </c>
      <c r="EE37" s="326">
        <v>0</v>
      </c>
      <c r="EF37" s="326">
        <v>0</v>
      </c>
      <c r="EG37" s="326">
        <v>0</v>
      </c>
      <c r="EH37" s="326">
        <v>0</v>
      </c>
      <c r="EI37" s="326">
        <v>0</v>
      </c>
      <c r="EJ37" s="326">
        <v>0</v>
      </c>
      <c r="EK37" s="326">
        <v>0</v>
      </c>
      <c r="EL37" s="326">
        <v>0</v>
      </c>
      <c r="EM37" s="326">
        <v>0</v>
      </c>
      <c r="EN37" s="326">
        <v>0</v>
      </c>
      <c r="EO37" s="326">
        <v>0</v>
      </c>
      <c r="EP37" s="326">
        <v>0</v>
      </c>
      <c r="EQ37" s="326">
        <v>0</v>
      </c>
      <c r="ER37" s="326">
        <v>0</v>
      </c>
      <c r="ES37" s="326">
        <v>0</v>
      </c>
      <c r="ET37" s="326">
        <v>0</v>
      </c>
      <c r="EU37" s="326">
        <v>0</v>
      </c>
      <c r="EV37" s="326">
        <v>0</v>
      </c>
      <c r="EW37" s="326">
        <v>0</v>
      </c>
    </row>
    <row r="38" spans="1:153" ht="16.5" customHeight="1" x14ac:dyDescent="0.3">
      <c r="A38" s="324" t="s">
        <v>350</v>
      </c>
      <c r="B38" s="324" t="s">
        <v>351</v>
      </c>
      <c r="C38" s="326">
        <v>151.18849263999999</v>
      </c>
      <c r="D38" s="326">
        <v>77.405761299999995</v>
      </c>
      <c r="E38" s="326">
        <v>83.725646879999985</v>
      </c>
      <c r="F38" s="326">
        <v>78.741567359999991</v>
      </c>
      <c r="G38" s="326">
        <v>74.193548989999996</v>
      </c>
      <c r="H38" s="326">
        <v>420.05215680999999</v>
      </c>
      <c r="I38" s="326">
        <v>124.97634945</v>
      </c>
      <c r="J38" s="326">
        <v>114.82181654999999</v>
      </c>
      <c r="K38" s="326">
        <v>242.85230366999997</v>
      </c>
      <c r="L38" s="326">
        <v>120.85366664</v>
      </c>
      <c r="M38" s="326">
        <v>125.65614223</v>
      </c>
      <c r="N38" s="326">
        <v>131.68978791999999</v>
      </c>
      <c r="O38" s="326">
        <v>127.02191062</v>
      </c>
      <c r="P38" s="326">
        <v>153.00566063999997</v>
      </c>
      <c r="Q38" s="326">
        <v>144.30428899</v>
      </c>
      <c r="R38" s="326">
        <v>159.8000069</v>
      </c>
      <c r="S38" s="326">
        <v>107.71701843999999</v>
      </c>
      <c r="T38" s="326">
        <v>216.47659336999999</v>
      </c>
      <c r="U38" s="326">
        <v>133.49698376000001</v>
      </c>
      <c r="V38" s="326">
        <v>131.41497039999999</v>
      </c>
      <c r="W38" s="326">
        <v>162.90843679</v>
      </c>
      <c r="X38" s="326">
        <v>214.26028678</v>
      </c>
      <c r="Y38" s="326">
        <v>130.82849535</v>
      </c>
      <c r="Z38" s="326">
        <v>128.35450184000001</v>
      </c>
      <c r="AA38" s="326">
        <v>114.79361229999999</v>
      </c>
      <c r="AB38" s="326">
        <v>107.10302213999999</v>
      </c>
      <c r="AC38" s="326">
        <v>112.67850859999999</v>
      </c>
      <c r="AD38" s="326">
        <v>116.71952302999999</v>
      </c>
      <c r="AE38" s="326">
        <v>96.500177889999989</v>
      </c>
      <c r="AF38" s="326">
        <v>177.66929225999999</v>
      </c>
      <c r="AG38" s="326">
        <v>189.12947324000001</v>
      </c>
      <c r="AH38" s="326">
        <v>59.687206289999999</v>
      </c>
      <c r="AI38" s="326">
        <v>213.64816574</v>
      </c>
      <c r="AJ38" s="326">
        <v>227.98555528999998</v>
      </c>
      <c r="AK38" s="326">
        <v>136.3385394</v>
      </c>
      <c r="AL38" s="326">
        <v>134.20941066</v>
      </c>
      <c r="AM38" s="326">
        <v>59.900090929999998</v>
      </c>
      <c r="AN38" s="326">
        <v>57.448535479999997</v>
      </c>
      <c r="AO38" s="326">
        <v>56.000030250000002</v>
      </c>
      <c r="AP38" s="326">
        <v>56.483998159999999</v>
      </c>
      <c r="AQ38" s="326">
        <v>59.056053979999994</v>
      </c>
      <c r="AR38" s="326">
        <v>298.53320563</v>
      </c>
      <c r="AS38" s="326">
        <v>74.837885909999997</v>
      </c>
      <c r="AT38" s="326">
        <v>76.618115129999993</v>
      </c>
      <c r="AU38" s="326">
        <v>154.46081095</v>
      </c>
      <c r="AV38" s="326">
        <v>84.412690709999993</v>
      </c>
      <c r="AW38" s="326">
        <v>162.32298983000001</v>
      </c>
      <c r="AX38" s="326">
        <v>316.48127357999999</v>
      </c>
      <c r="AY38" s="326">
        <v>56.080529640000002</v>
      </c>
      <c r="AZ38" s="326">
        <v>72.788152139999994</v>
      </c>
      <c r="BA38" s="326">
        <v>66.796112409999992</v>
      </c>
      <c r="BB38" s="326">
        <v>65.045760549999997</v>
      </c>
      <c r="BC38" s="326">
        <v>58.221760060000001</v>
      </c>
      <c r="BD38" s="326">
        <v>263.67519028999999</v>
      </c>
      <c r="BE38" s="326">
        <v>95.785506680000012</v>
      </c>
      <c r="BF38" s="326">
        <v>71.768152980000011</v>
      </c>
      <c r="BG38" s="326">
        <v>152.26978314999999</v>
      </c>
      <c r="BH38" s="326">
        <v>174.71632781</v>
      </c>
      <c r="BI38" s="326">
        <v>91.722688989999995</v>
      </c>
      <c r="BJ38" s="326">
        <v>105.09587028</v>
      </c>
      <c r="BK38" s="326">
        <v>62.345936960000003</v>
      </c>
      <c r="BL38" s="326">
        <v>70.245888600000001</v>
      </c>
      <c r="BM38" s="326">
        <v>259.25830915</v>
      </c>
      <c r="BN38" s="326">
        <v>79.104667819999989</v>
      </c>
      <c r="BO38" s="326">
        <v>91.571393780000008</v>
      </c>
      <c r="BP38" s="326">
        <v>183.94747525</v>
      </c>
      <c r="BQ38" s="326">
        <v>281.64867767999999</v>
      </c>
      <c r="BR38" s="326">
        <v>950.03880190999996</v>
      </c>
      <c r="BS38" s="326">
        <v>132.82117177000001</v>
      </c>
      <c r="BT38" s="326">
        <v>83.084955640000004</v>
      </c>
      <c r="BU38" s="326">
        <v>66.90007276</v>
      </c>
      <c r="BV38" s="326">
        <v>243.39152477000002</v>
      </c>
      <c r="BW38" s="326">
        <v>63.095241170000001</v>
      </c>
      <c r="BX38" s="326">
        <v>75.310323089999997</v>
      </c>
      <c r="BY38" s="326">
        <v>73.132464900000002</v>
      </c>
      <c r="BZ38" s="326">
        <v>140.44249138000001</v>
      </c>
      <c r="CA38" s="326">
        <v>69.006645629999994</v>
      </c>
      <c r="CB38" s="326">
        <v>157.58813618000002</v>
      </c>
      <c r="CC38" s="326">
        <v>123.05353405</v>
      </c>
      <c r="CD38" s="326">
        <v>247.02248975999998</v>
      </c>
      <c r="CE38" s="326">
        <v>163.58105196</v>
      </c>
      <c r="CF38" s="326">
        <v>67.992019980000009</v>
      </c>
      <c r="CG38" s="326">
        <v>80.772078159999992</v>
      </c>
      <c r="CH38" s="326">
        <v>470.07086413000002</v>
      </c>
      <c r="CI38" s="326">
        <v>68.900401400000007</v>
      </c>
      <c r="CJ38" s="326">
        <v>91.224881790000012</v>
      </c>
      <c r="CK38" s="326">
        <v>154.02555762</v>
      </c>
      <c r="CL38" s="326">
        <v>93.70003890000001</v>
      </c>
      <c r="CM38" s="326">
        <v>86.307079709999996</v>
      </c>
      <c r="CN38" s="326">
        <v>122.520847</v>
      </c>
      <c r="CO38" s="326">
        <v>101.87189020000001</v>
      </c>
      <c r="CP38" s="326">
        <v>87.871124809999998</v>
      </c>
      <c r="CQ38" s="326">
        <v>128.47183674999999</v>
      </c>
      <c r="CR38" s="326">
        <v>92.115906530000004</v>
      </c>
      <c r="CS38" s="326">
        <v>65.554931420000003</v>
      </c>
      <c r="CT38" s="326">
        <v>85.5458631099999</v>
      </c>
      <c r="CU38" s="326">
        <v>68.768230099320775</v>
      </c>
      <c r="CV38" s="326">
        <v>78.337929289999963</v>
      </c>
      <c r="CW38" s="326">
        <v>66.008947340000006</v>
      </c>
      <c r="CX38" s="326">
        <v>110.9658728</v>
      </c>
      <c r="CY38" s="326">
        <v>63.637530210000001</v>
      </c>
      <c r="CZ38" s="326">
        <v>153.31049732</v>
      </c>
      <c r="DA38" s="326">
        <v>219.97085390999999</v>
      </c>
      <c r="DB38" s="326">
        <v>62.155334700000004</v>
      </c>
      <c r="DC38" s="326">
        <v>130.28861140999999</v>
      </c>
      <c r="DD38" s="326">
        <v>64.703237420000008</v>
      </c>
      <c r="DE38" s="326">
        <v>63.412572629999993</v>
      </c>
      <c r="DF38" s="326">
        <v>95.46272132999998</v>
      </c>
      <c r="DG38" s="326">
        <v>60.820054859999999</v>
      </c>
      <c r="DH38" s="326">
        <v>63.309482751300095</v>
      </c>
      <c r="DI38" s="326">
        <v>135.75730575</v>
      </c>
      <c r="DJ38" s="326">
        <v>82.521753739999994</v>
      </c>
      <c r="DK38" s="326">
        <v>58.300490709999998</v>
      </c>
      <c r="DL38" s="326">
        <v>137.05946367000001</v>
      </c>
      <c r="DM38" s="326">
        <v>101.22123248999999</v>
      </c>
      <c r="DN38" s="326">
        <v>123.92098548</v>
      </c>
      <c r="DO38" s="326">
        <v>121.40101760052195</v>
      </c>
      <c r="DP38" s="326">
        <v>90.64447290999999</v>
      </c>
      <c r="DQ38" s="326">
        <v>152.04906656999998</v>
      </c>
      <c r="DR38" s="326">
        <v>176.25847435</v>
      </c>
      <c r="DS38" s="326">
        <v>77.515382013217931</v>
      </c>
      <c r="DT38" s="326">
        <v>100.66081064999997</v>
      </c>
      <c r="DU38" s="326">
        <v>92.532699889999989</v>
      </c>
      <c r="DV38" s="326">
        <v>159.66219983000002</v>
      </c>
      <c r="DW38" s="326">
        <v>109.26730388</v>
      </c>
      <c r="DX38" s="326">
        <v>125.7690891400001</v>
      </c>
      <c r="DY38" s="326">
        <v>0</v>
      </c>
      <c r="DZ38" s="326">
        <v>0</v>
      </c>
      <c r="EA38" s="326">
        <v>0</v>
      </c>
      <c r="EB38" s="326">
        <v>0</v>
      </c>
      <c r="EC38" s="326">
        <v>0</v>
      </c>
      <c r="ED38" s="326">
        <v>0</v>
      </c>
      <c r="EE38" s="326">
        <v>0</v>
      </c>
      <c r="EF38" s="326">
        <v>0</v>
      </c>
      <c r="EG38" s="326">
        <v>0</v>
      </c>
      <c r="EH38" s="326">
        <v>0</v>
      </c>
      <c r="EI38" s="326">
        <v>0</v>
      </c>
      <c r="EJ38" s="326">
        <v>0</v>
      </c>
      <c r="EK38" s="326">
        <v>0</v>
      </c>
      <c r="EL38" s="326">
        <v>0</v>
      </c>
      <c r="EM38" s="326">
        <v>0</v>
      </c>
      <c r="EN38" s="326">
        <v>0</v>
      </c>
      <c r="EO38" s="326">
        <v>0</v>
      </c>
      <c r="EP38" s="326">
        <v>0</v>
      </c>
      <c r="EQ38" s="326">
        <v>0</v>
      </c>
      <c r="ER38" s="326">
        <v>0</v>
      </c>
      <c r="ES38" s="326">
        <v>0</v>
      </c>
      <c r="ET38" s="326">
        <v>0</v>
      </c>
      <c r="EU38" s="326">
        <v>0</v>
      </c>
      <c r="EV38" s="326">
        <v>0</v>
      </c>
      <c r="EW38" s="326">
        <v>0</v>
      </c>
    </row>
    <row r="39" spans="1:153" ht="16.5" customHeight="1" x14ac:dyDescent="0.3">
      <c r="A39" s="324"/>
      <c r="B39" s="324"/>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325"/>
      <c r="AT39" s="325"/>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c r="DH39" s="325"/>
      <c r="DI39" s="325"/>
      <c r="DJ39" s="325"/>
      <c r="DK39" s="325"/>
      <c r="DL39" s="325"/>
      <c r="DM39" s="325"/>
      <c r="DN39" s="325"/>
      <c r="DO39" s="325"/>
      <c r="DP39" s="325"/>
      <c r="DQ39" s="325"/>
      <c r="DR39" s="325"/>
      <c r="DS39" s="325"/>
      <c r="DT39" s="325"/>
      <c r="DU39" s="325"/>
      <c r="DV39" s="325"/>
      <c r="DW39" s="325"/>
      <c r="DX39" s="325"/>
      <c r="DY39" s="325"/>
      <c r="DZ39" s="325"/>
      <c r="EA39" s="325"/>
      <c r="EB39" s="325"/>
      <c r="EC39" s="325"/>
      <c r="ED39" s="325"/>
      <c r="EE39" s="325"/>
      <c r="EF39" s="325"/>
      <c r="EG39" s="325"/>
      <c r="EH39" s="325"/>
      <c r="EI39" s="325"/>
      <c r="EJ39" s="325"/>
      <c r="EK39" s="325"/>
      <c r="EL39" s="325"/>
      <c r="EM39" s="325"/>
      <c r="EN39" s="325"/>
      <c r="EO39" s="325"/>
      <c r="EP39" s="325"/>
      <c r="EQ39" s="325"/>
      <c r="ER39" s="325"/>
      <c r="ES39" s="325"/>
      <c r="ET39" s="325"/>
      <c r="EU39" s="325"/>
      <c r="EV39" s="325"/>
      <c r="EW39" s="325"/>
    </row>
    <row r="40" spans="1:153" ht="16.5" customHeight="1" x14ac:dyDescent="0.3">
      <c r="A40" s="322" t="s">
        <v>352</v>
      </c>
      <c r="B40" s="322" t="s">
        <v>353</v>
      </c>
      <c r="C40" s="323">
        <v>29966.975270430004</v>
      </c>
      <c r="D40" s="323">
        <v>31254.647347658003</v>
      </c>
      <c r="E40" s="323">
        <v>30372.563617634001</v>
      </c>
      <c r="F40" s="323">
        <v>30963.920489230004</v>
      </c>
      <c r="G40" s="323">
        <v>30613.226018459998</v>
      </c>
      <c r="H40" s="323">
        <v>33128.330575418004</v>
      </c>
      <c r="I40" s="323">
        <v>33789.267421356002</v>
      </c>
      <c r="J40" s="323">
        <v>33020.689187719807</v>
      </c>
      <c r="K40" s="323">
        <v>30534.132591883994</v>
      </c>
      <c r="L40" s="323">
        <v>31544.458324931002</v>
      </c>
      <c r="M40" s="323">
        <v>34977.812640402</v>
      </c>
      <c r="N40" s="323">
        <v>35949.448974421</v>
      </c>
      <c r="O40" s="323">
        <v>35192.75877875572</v>
      </c>
      <c r="P40" s="323">
        <v>34541.421341773646</v>
      </c>
      <c r="Q40" s="323">
        <v>36939.507580827478</v>
      </c>
      <c r="R40" s="323">
        <v>36646.860198302456</v>
      </c>
      <c r="S40" s="323">
        <v>36053.616068564763</v>
      </c>
      <c r="T40" s="323">
        <v>36084.724062089997</v>
      </c>
      <c r="U40" s="323">
        <v>36239.179683970557</v>
      </c>
      <c r="V40" s="323">
        <v>35220.694716186779</v>
      </c>
      <c r="W40" s="323">
        <v>35968.445858579995</v>
      </c>
      <c r="X40" s="323">
        <v>36491.476768018532</v>
      </c>
      <c r="Y40" s="323">
        <v>36444.609430624776</v>
      </c>
      <c r="Z40" s="323">
        <v>38789.824571191995</v>
      </c>
      <c r="AA40" s="323">
        <v>38832.313905730829</v>
      </c>
      <c r="AB40" s="323">
        <v>39201.650866966433</v>
      </c>
      <c r="AC40" s="323">
        <v>39598.520794407035</v>
      </c>
      <c r="AD40" s="323">
        <v>39343.312606860163</v>
      </c>
      <c r="AE40" s="323">
        <v>39252.326794396096</v>
      </c>
      <c r="AF40" s="323">
        <v>42619.680820155401</v>
      </c>
      <c r="AG40" s="323">
        <v>42577.058093508051</v>
      </c>
      <c r="AH40" s="323">
        <v>43504.518758566446</v>
      </c>
      <c r="AI40" s="323">
        <v>43201.277614377948</v>
      </c>
      <c r="AJ40" s="323">
        <v>42159.302407638199</v>
      </c>
      <c r="AK40" s="323">
        <v>42910.437745755764</v>
      </c>
      <c r="AL40" s="323">
        <v>40614.66020448348</v>
      </c>
      <c r="AM40" s="323">
        <v>42825.937377875787</v>
      </c>
      <c r="AN40" s="323">
        <v>43964.981252033365</v>
      </c>
      <c r="AO40" s="323">
        <v>42932.13565626496</v>
      </c>
      <c r="AP40" s="323">
        <v>40830.506188844367</v>
      </c>
      <c r="AQ40" s="323">
        <v>47274.165556918102</v>
      </c>
      <c r="AR40" s="323">
        <v>48436.776476322426</v>
      </c>
      <c r="AS40" s="323">
        <v>44985.178309535302</v>
      </c>
      <c r="AT40" s="323">
        <v>41348.617100414427</v>
      </c>
      <c r="AU40" s="323">
        <v>44235.655758825626</v>
      </c>
      <c r="AV40" s="323">
        <v>43755.652114609475</v>
      </c>
      <c r="AW40" s="323">
        <v>44181.708255133148</v>
      </c>
      <c r="AX40" s="323">
        <v>45777.675150546376</v>
      </c>
      <c r="AY40" s="323">
        <v>47958.153422024698</v>
      </c>
      <c r="AZ40" s="323">
        <v>52887.297649936125</v>
      </c>
      <c r="BA40" s="323">
        <v>52134.949325764224</v>
      </c>
      <c r="BB40" s="323">
        <v>56217.050935438325</v>
      </c>
      <c r="BC40" s="323">
        <v>55100.478066376672</v>
      </c>
      <c r="BD40" s="323">
        <v>56440.796463404222</v>
      </c>
      <c r="BE40" s="323">
        <v>58292.819903318996</v>
      </c>
      <c r="BF40" s="323">
        <v>62112.201600465844</v>
      </c>
      <c r="BG40" s="323">
        <v>63458.390614410375</v>
      </c>
      <c r="BH40" s="323">
        <v>62322.811491108325</v>
      </c>
      <c r="BI40" s="323">
        <v>56410.697808099874</v>
      </c>
      <c r="BJ40" s="323">
        <v>55987.2849719515</v>
      </c>
      <c r="BK40" s="323">
        <v>59825.179798573226</v>
      </c>
      <c r="BL40" s="323">
        <v>65161.407995931448</v>
      </c>
      <c r="BM40" s="323">
        <v>71010.513358596872</v>
      </c>
      <c r="BN40" s="323">
        <v>70912.953684895256</v>
      </c>
      <c r="BO40" s="323">
        <v>68932.392346479101</v>
      </c>
      <c r="BP40" s="323">
        <v>68217.023590271958</v>
      </c>
      <c r="BQ40" s="323">
        <v>69100.952125154843</v>
      </c>
      <c r="BR40" s="323">
        <v>66000.244530413009</v>
      </c>
      <c r="BS40" s="323">
        <v>68660.186618714753</v>
      </c>
      <c r="BT40" s="323">
        <v>71708.192215308474</v>
      </c>
      <c r="BU40" s="323">
        <v>74485.847071344557</v>
      </c>
      <c r="BV40" s="323">
        <v>72494.120712716802</v>
      </c>
      <c r="BW40" s="323">
        <v>73387.265660208053</v>
      </c>
      <c r="BX40" s="323">
        <v>74779.201230639548</v>
      </c>
      <c r="BY40" s="323">
        <v>73618.696646692566</v>
      </c>
      <c r="BZ40" s="323">
        <v>74155.979837397506</v>
      </c>
      <c r="CA40" s="323">
        <v>77765.312972637301</v>
      </c>
      <c r="CB40" s="323">
        <v>80644.360184238016</v>
      </c>
      <c r="CC40" s="323">
        <v>80603.676751099105</v>
      </c>
      <c r="CD40" s="323">
        <v>82223.716535257263</v>
      </c>
      <c r="CE40" s="323">
        <v>83744.208376581228</v>
      </c>
      <c r="CF40" s="323">
        <v>84213.721441161208</v>
      </c>
      <c r="CG40" s="323">
        <v>88118.834941231224</v>
      </c>
      <c r="CH40" s="323">
        <v>88441.479207051219</v>
      </c>
      <c r="CI40" s="323">
        <v>87189.950623401237</v>
      </c>
      <c r="CJ40" s="323">
        <v>86446.309018551226</v>
      </c>
      <c r="CK40" s="323">
        <v>87765.205659631218</v>
      </c>
      <c r="CL40" s="323">
        <v>94547.000497511224</v>
      </c>
      <c r="CM40" s="323">
        <v>93214.983486141224</v>
      </c>
      <c r="CN40" s="323">
        <v>85749.731818561224</v>
      </c>
      <c r="CO40" s="323">
        <v>80021.470131171227</v>
      </c>
      <c r="CP40" s="323">
        <v>79842.054960191221</v>
      </c>
      <c r="CQ40" s="323">
        <v>82004.631570521218</v>
      </c>
      <c r="CR40" s="323">
        <v>80426.787731071207</v>
      </c>
      <c r="CS40" s="323">
        <v>87997.723998171219</v>
      </c>
      <c r="CT40" s="323">
        <v>91699.870868191225</v>
      </c>
      <c r="CU40" s="323">
        <v>91794.271166041901</v>
      </c>
      <c r="CV40" s="323">
        <v>89607.067906263779</v>
      </c>
      <c r="CW40" s="323">
        <v>87277.837543327871</v>
      </c>
      <c r="CX40" s="323">
        <v>89416.484585948914</v>
      </c>
      <c r="CY40" s="323">
        <v>96826.287207250585</v>
      </c>
      <c r="CZ40" s="323">
        <v>110083.65593103829</v>
      </c>
      <c r="DA40" s="323">
        <v>104521.73196517759</v>
      </c>
      <c r="DB40" s="323">
        <v>111179.29981891498</v>
      </c>
      <c r="DC40" s="323">
        <v>100384.61095970873</v>
      </c>
      <c r="DD40" s="323">
        <v>96881.238664737524</v>
      </c>
      <c r="DE40" s="323">
        <v>98755.429046798628</v>
      </c>
      <c r="DF40" s="323">
        <v>89842.427578938485</v>
      </c>
      <c r="DG40" s="323">
        <v>94472.661701492703</v>
      </c>
      <c r="DH40" s="323">
        <v>92116.511822538974</v>
      </c>
      <c r="DI40" s="323">
        <v>89379.092453990248</v>
      </c>
      <c r="DJ40" s="323">
        <v>86924.16093317153</v>
      </c>
      <c r="DK40" s="323">
        <v>89164.075766510097</v>
      </c>
      <c r="DL40" s="323">
        <v>90186.905101146898</v>
      </c>
      <c r="DM40" s="323">
        <v>94961.859608127881</v>
      </c>
      <c r="DN40" s="323">
        <v>92789.454825870358</v>
      </c>
      <c r="DO40" s="323">
        <v>92399.072075251941</v>
      </c>
      <c r="DP40" s="323">
        <v>87849.508281443021</v>
      </c>
      <c r="DQ40" s="323">
        <v>92477.068743999524</v>
      </c>
      <c r="DR40" s="323">
        <v>104079.68957931641</v>
      </c>
      <c r="DS40" s="323">
        <v>103808.54192417515</v>
      </c>
      <c r="DT40" s="323">
        <v>99321.660716402374</v>
      </c>
      <c r="DU40" s="323">
        <v>108290.62750661823</v>
      </c>
      <c r="DV40" s="323">
        <v>127204.3819319218</v>
      </c>
      <c r="DW40" s="323">
        <v>139211.25360189262</v>
      </c>
      <c r="DX40" s="323">
        <v>149810.62329122334</v>
      </c>
      <c r="DY40" s="323">
        <v>151394.32557434798</v>
      </c>
      <c r="DZ40" s="323">
        <v>162334.11951294233</v>
      </c>
      <c r="EA40" s="323">
        <v>162309.61818441364</v>
      </c>
      <c r="EB40" s="323">
        <v>159670.28013665378</v>
      </c>
      <c r="EC40" s="323">
        <v>157656.04203595335</v>
      </c>
      <c r="ED40" s="323">
        <v>157597.88016278105</v>
      </c>
      <c r="EE40" s="323">
        <v>176296.23557296811</v>
      </c>
      <c r="EF40" s="323">
        <v>161998.09108637981</v>
      </c>
      <c r="EG40" s="323">
        <v>169381.18306503288</v>
      </c>
      <c r="EH40" s="323">
        <v>155455.59569384682</v>
      </c>
      <c r="EI40" s="323">
        <v>157849.54888044443</v>
      </c>
      <c r="EJ40" s="323">
        <v>166495.42911737776</v>
      </c>
      <c r="EK40" s="323">
        <v>162548.25643135665</v>
      </c>
      <c r="EL40" s="323">
        <v>172812.80254865339</v>
      </c>
      <c r="EM40" s="323">
        <v>191391.84090220457</v>
      </c>
      <c r="EN40" s="323">
        <v>159139.24118355167</v>
      </c>
      <c r="EO40" s="323">
        <v>163102.51353140167</v>
      </c>
      <c r="EP40" s="323">
        <v>210263.84533576661</v>
      </c>
      <c r="EQ40" s="323">
        <v>189712.01469178518</v>
      </c>
      <c r="ER40" s="323">
        <v>178234.65447479495</v>
      </c>
      <c r="ES40" s="323">
        <v>196521.49971640267</v>
      </c>
      <c r="ET40" s="323">
        <v>164327.97598361602</v>
      </c>
      <c r="EU40" s="323">
        <v>160373.44133405847</v>
      </c>
      <c r="EV40" s="323">
        <v>194492.66169199688</v>
      </c>
      <c r="EW40" s="323">
        <v>156764.11794681396</v>
      </c>
    </row>
    <row r="41" spans="1:153" ht="16.5" customHeight="1" x14ac:dyDescent="0.3">
      <c r="A41" s="324" t="s">
        <v>354</v>
      </c>
      <c r="B41" s="324" t="s">
        <v>347</v>
      </c>
      <c r="C41" s="326">
        <v>29905.948359430004</v>
      </c>
      <c r="D41" s="326">
        <v>31193.630936658003</v>
      </c>
      <c r="E41" s="326">
        <v>27311.545206634</v>
      </c>
      <c r="F41" s="326">
        <v>29202.901078230003</v>
      </c>
      <c r="G41" s="326">
        <v>30552.205607459997</v>
      </c>
      <c r="H41" s="326">
        <v>31067.309164418002</v>
      </c>
      <c r="I41" s="326">
        <v>33728.246010356001</v>
      </c>
      <c r="J41" s="326">
        <v>32959.665776719805</v>
      </c>
      <c r="K41" s="326">
        <v>30473.108180883995</v>
      </c>
      <c r="L41" s="326">
        <v>31483.433913931003</v>
      </c>
      <c r="M41" s="326">
        <v>34916.786229402001</v>
      </c>
      <c r="N41" s="326">
        <v>35888.421563420998</v>
      </c>
      <c r="O41" s="326">
        <v>35131.730367755721</v>
      </c>
      <c r="P41" s="326">
        <v>34480.391930773643</v>
      </c>
      <c r="Q41" s="326">
        <v>36878.477169827478</v>
      </c>
      <c r="R41" s="326">
        <v>36585.829787302457</v>
      </c>
      <c r="S41" s="326">
        <v>35982.459657564759</v>
      </c>
      <c r="T41" s="326">
        <v>36017.19423909</v>
      </c>
      <c r="U41" s="326">
        <v>36171.64986097056</v>
      </c>
      <c r="V41" s="326">
        <v>35153.164893186782</v>
      </c>
      <c r="W41" s="326">
        <v>35900.916035579998</v>
      </c>
      <c r="X41" s="326">
        <v>36423.946945018535</v>
      </c>
      <c r="Y41" s="326">
        <v>36377.079607624779</v>
      </c>
      <c r="Z41" s="326">
        <v>38722.294748191998</v>
      </c>
      <c r="AA41" s="326">
        <v>38764.784082730832</v>
      </c>
      <c r="AB41" s="326">
        <v>39134.121043966436</v>
      </c>
      <c r="AC41" s="326">
        <v>39530.990971407038</v>
      </c>
      <c r="AD41" s="326">
        <v>39275.779788860164</v>
      </c>
      <c r="AE41" s="326">
        <v>39184.793976396097</v>
      </c>
      <c r="AF41" s="326">
        <v>42552.138171155399</v>
      </c>
      <c r="AG41" s="326">
        <v>42506.010275508052</v>
      </c>
      <c r="AH41" s="326">
        <v>43433.470940566447</v>
      </c>
      <c r="AI41" s="326">
        <v>43130.22012637795</v>
      </c>
      <c r="AJ41" s="326">
        <v>42088.247914638203</v>
      </c>
      <c r="AK41" s="326">
        <v>42839.383252755768</v>
      </c>
      <c r="AL41" s="326">
        <v>40543.605711483484</v>
      </c>
      <c r="AM41" s="326">
        <v>42754.882884875791</v>
      </c>
      <c r="AN41" s="326">
        <v>43897.441759033369</v>
      </c>
      <c r="AO41" s="326">
        <v>42864.596163264956</v>
      </c>
      <c r="AP41" s="326">
        <v>40762.96669584437</v>
      </c>
      <c r="AQ41" s="326">
        <v>47206.626063918106</v>
      </c>
      <c r="AR41" s="326">
        <v>48369.236983322422</v>
      </c>
      <c r="AS41" s="326">
        <v>44917.638816535298</v>
      </c>
      <c r="AT41" s="326">
        <v>41281.077607414431</v>
      </c>
      <c r="AU41" s="326">
        <v>44168.116265825622</v>
      </c>
      <c r="AV41" s="326">
        <v>43688.112621609478</v>
      </c>
      <c r="AW41" s="326">
        <v>44114.168762133151</v>
      </c>
      <c r="AX41" s="326">
        <v>45710.135657546372</v>
      </c>
      <c r="AY41" s="326">
        <v>47890.613929024701</v>
      </c>
      <c r="AZ41" s="326">
        <v>52715.362689936119</v>
      </c>
      <c r="BA41" s="326">
        <v>51963.014365764218</v>
      </c>
      <c r="BB41" s="326">
        <v>56048.243475438321</v>
      </c>
      <c r="BC41" s="326">
        <v>54931.670606376669</v>
      </c>
      <c r="BD41" s="326">
        <v>56271.989003404218</v>
      </c>
      <c r="BE41" s="326">
        <v>58124.012443318992</v>
      </c>
      <c r="BF41" s="326">
        <v>61943.39414046584</v>
      </c>
      <c r="BG41" s="326">
        <v>63289.583154410371</v>
      </c>
      <c r="BH41" s="326">
        <v>62154.004031108321</v>
      </c>
      <c r="BI41" s="326">
        <v>56241.890348099871</v>
      </c>
      <c r="BJ41" s="326">
        <v>55818.477511951496</v>
      </c>
      <c r="BK41" s="326">
        <v>59094.987338573228</v>
      </c>
      <c r="BL41" s="326">
        <v>63683.215535931449</v>
      </c>
      <c r="BM41" s="326">
        <v>68422.250898596874</v>
      </c>
      <c r="BN41" s="326">
        <v>68324.691224895258</v>
      </c>
      <c r="BO41" s="326">
        <v>64352.684886479095</v>
      </c>
      <c r="BP41" s="326">
        <v>62659.31613027196</v>
      </c>
      <c r="BQ41" s="326">
        <v>63293.244665154845</v>
      </c>
      <c r="BR41" s="326">
        <v>59949.981070413007</v>
      </c>
      <c r="BS41" s="326">
        <v>62006.423158714751</v>
      </c>
      <c r="BT41" s="326">
        <v>64354.428755308472</v>
      </c>
      <c r="BU41" s="326">
        <v>67032.083611344569</v>
      </c>
      <c r="BV41" s="326">
        <v>65040.3572527168</v>
      </c>
      <c r="BW41" s="326">
        <v>65457.187200208049</v>
      </c>
      <c r="BX41" s="326">
        <v>66468.772770639553</v>
      </c>
      <c r="BY41" s="326">
        <v>65458.33818669257</v>
      </c>
      <c r="BZ41" s="326">
        <v>65995.621377397518</v>
      </c>
      <c r="CA41" s="326">
        <v>70596.399512637305</v>
      </c>
      <c r="CB41" s="326">
        <v>71028.93172423802</v>
      </c>
      <c r="CC41" s="326">
        <v>71238.268291099099</v>
      </c>
      <c r="CD41" s="326">
        <v>72748.864075257254</v>
      </c>
      <c r="CE41" s="326">
        <v>73340.119916581229</v>
      </c>
      <c r="CF41" s="326">
        <v>74509.632981161209</v>
      </c>
      <c r="CG41" s="326">
        <v>78514.746481231225</v>
      </c>
      <c r="CH41" s="326">
        <v>77932.39074705122</v>
      </c>
      <c r="CI41" s="326">
        <v>75207.001663401228</v>
      </c>
      <c r="CJ41" s="326">
        <v>75656.610058551218</v>
      </c>
      <c r="CK41" s="326">
        <v>76515.506699631209</v>
      </c>
      <c r="CL41" s="326">
        <v>83297.301537511215</v>
      </c>
      <c r="CM41" s="326">
        <v>80388.284526141215</v>
      </c>
      <c r="CN41" s="326">
        <v>75647.062858561214</v>
      </c>
      <c r="CO41" s="326">
        <v>69918.801171171217</v>
      </c>
      <c r="CP41" s="326">
        <v>68597.386000191211</v>
      </c>
      <c r="CQ41" s="326">
        <v>72292.698610521213</v>
      </c>
      <c r="CR41" s="326">
        <v>70714.854771071216</v>
      </c>
      <c r="CS41" s="326">
        <v>78285.791038171214</v>
      </c>
      <c r="CT41" s="326">
        <v>81872.937908191219</v>
      </c>
      <c r="CU41" s="326">
        <v>81505.338206041895</v>
      </c>
      <c r="CV41" s="326">
        <v>78180.495446263769</v>
      </c>
      <c r="CW41" s="326">
        <v>73403.365083327881</v>
      </c>
      <c r="CX41" s="326">
        <v>72978.51212594891</v>
      </c>
      <c r="CY41" s="326">
        <v>76790.314747250581</v>
      </c>
      <c r="CZ41" s="326">
        <v>90233.968471038286</v>
      </c>
      <c r="DA41" s="326">
        <v>84672.04450517759</v>
      </c>
      <c r="DB41" s="326">
        <v>92823.612358914979</v>
      </c>
      <c r="DC41" s="326">
        <v>82028.923499708733</v>
      </c>
      <c r="DD41" s="326">
        <v>78525.551204737523</v>
      </c>
      <c r="DE41" s="326">
        <v>80399.741586798627</v>
      </c>
      <c r="DF41" s="326">
        <v>72007.784085938474</v>
      </c>
      <c r="DG41" s="326">
        <v>77299.518208492707</v>
      </c>
      <c r="DH41" s="326">
        <v>77116.96832953897</v>
      </c>
      <c r="DI41" s="326">
        <v>76247.448960990252</v>
      </c>
      <c r="DJ41" s="326">
        <v>75660.017440171519</v>
      </c>
      <c r="DK41" s="326">
        <v>82074.932273510087</v>
      </c>
      <c r="DL41" s="326">
        <v>77373.361608146894</v>
      </c>
      <c r="DM41" s="326">
        <v>81069.816115127876</v>
      </c>
      <c r="DN41" s="326">
        <v>78897.411332870353</v>
      </c>
      <c r="DO41" s="326">
        <v>78507.028582251936</v>
      </c>
      <c r="DP41" s="326">
        <v>73957.464788443016</v>
      </c>
      <c r="DQ41" s="326">
        <v>78585.025250999533</v>
      </c>
      <c r="DR41" s="326">
        <v>90703.64608631641</v>
      </c>
      <c r="DS41" s="326">
        <v>90475.373414125148</v>
      </c>
      <c r="DT41" s="326">
        <v>86950.363470642376</v>
      </c>
      <c r="DU41" s="326">
        <v>91651.782427168218</v>
      </c>
      <c r="DV41" s="326">
        <v>111291.7697130318</v>
      </c>
      <c r="DW41" s="326">
        <v>123422.30060090261</v>
      </c>
      <c r="DX41" s="326">
        <v>138222.08218350334</v>
      </c>
      <c r="DY41" s="326">
        <v>144783.21386216796</v>
      </c>
      <c r="DZ41" s="326">
        <v>155704.42054048233</v>
      </c>
      <c r="EA41" s="326">
        <v>155661.93154073364</v>
      </c>
      <c r="EB41" s="326">
        <v>153004.00623268378</v>
      </c>
      <c r="EC41" s="326">
        <v>150971.78046076334</v>
      </c>
      <c r="ED41" s="326">
        <v>150895.03132732105</v>
      </c>
      <c r="EE41" s="326">
        <v>169574.79947722811</v>
      </c>
      <c r="EF41" s="326">
        <v>155259.8664974898</v>
      </c>
      <c r="EG41" s="326">
        <v>164698.57121587289</v>
      </c>
      <c r="EH41" s="326">
        <v>150760.99617344682</v>
      </c>
      <c r="EI41" s="326">
        <v>155220.84100388442</v>
      </c>
      <c r="EJ41" s="326">
        <v>166437.38562437776</v>
      </c>
      <c r="EK41" s="326">
        <v>162490.21293835665</v>
      </c>
      <c r="EL41" s="326">
        <v>172754.75905565338</v>
      </c>
      <c r="EM41" s="326">
        <v>191333.79740920456</v>
      </c>
      <c r="EN41" s="326">
        <v>159081.19769055166</v>
      </c>
      <c r="EO41" s="326">
        <v>163044.47003840166</v>
      </c>
      <c r="EP41" s="326">
        <v>210205.80184276661</v>
      </c>
      <c r="EQ41" s="326">
        <v>189653.97119878518</v>
      </c>
      <c r="ER41" s="326">
        <v>178176.61098179495</v>
      </c>
      <c r="ES41" s="326">
        <v>196463.45622340267</v>
      </c>
      <c r="ET41" s="326">
        <v>164269.93249061602</v>
      </c>
      <c r="EU41" s="326">
        <v>160315.39784105847</v>
      </c>
      <c r="EV41" s="326">
        <v>194436.94694899689</v>
      </c>
      <c r="EW41" s="326">
        <v>156708.40320381397</v>
      </c>
    </row>
    <row r="42" spans="1:153" ht="16.5" customHeight="1" x14ac:dyDescent="0.3">
      <c r="A42" s="324" t="s">
        <v>355</v>
      </c>
      <c r="B42" s="324" t="s">
        <v>349</v>
      </c>
      <c r="C42" s="326">
        <v>61.026910999999927</v>
      </c>
      <c r="D42" s="326">
        <v>61.016411000000062</v>
      </c>
      <c r="E42" s="326">
        <v>61.018411000000015</v>
      </c>
      <c r="F42" s="326">
        <v>61.019411000000218</v>
      </c>
      <c r="G42" s="326">
        <v>61.020410999999967</v>
      </c>
      <c r="H42" s="326">
        <v>61.021410999999716</v>
      </c>
      <c r="I42" s="326">
        <v>61.021411000000171</v>
      </c>
      <c r="J42" s="326">
        <v>61.023411000000124</v>
      </c>
      <c r="K42" s="326">
        <v>61.024410999999873</v>
      </c>
      <c r="L42" s="326">
        <v>61.024410999999873</v>
      </c>
      <c r="M42" s="326">
        <v>61.026410999999825</v>
      </c>
      <c r="N42" s="326">
        <v>61.027411000000029</v>
      </c>
      <c r="O42" s="326">
        <v>61.028410999999778</v>
      </c>
      <c r="P42" s="326">
        <v>61.029410999999982</v>
      </c>
      <c r="Q42" s="326">
        <v>61.030411000000186</v>
      </c>
      <c r="R42" s="326">
        <v>61.030411000000186</v>
      </c>
      <c r="S42" s="326">
        <v>71.156410999999935</v>
      </c>
      <c r="T42" s="326">
        <v>67.529822999999851</v>
      </c>
      <c r="U42" s="326">
        <v>67.529822999999851</v>
      </c>
      <c r="V42" s="326">
        <v>67.529822999999851</v>
      </c>
      <c r="W42" s="326">
        <v>67.529822999999851</v>
      </c>
      <c r="X42" s="326">
        <v>67.529822999999851</v>
      </c>
      <c r="Y42" s="326">
        <v>67.529822999999851</v>
      </c>
      <c r="Z42" s="326">
        <v>67.529822999999851</v>
      </c>
      <c r="AA42" s="326">
        <v>67.529822999999851</v>
      </c>
      <c r="AB42" s="326">
        <v>67.529822999999851</v>
      </c>
      <c r="AC42" s="326">
        <v>67.529822999999851</v>
      </c>
      <c r="AD42" s="326">
        <v>67.532818000000134</v>
      </c>
      <c r="AE42" s="326">
        <v>67.532818000000134</v>
      </c>
      <c r="AF42" s="326">
        <v>67.542648999999983</v>
      </c>
      <c r="AG42" s="326">
        <v>67.532818000000006</v>
      </c>
      <c r="AH42" s="326">
        <v>67.532818000000006</v>
      </c>
      <c r="AI42" s="326">
        <v>67.542487999999921</v>
      </c>
      <c r="AJ42" s="326">
        <v>67.539493000000093</v>
      </c>
      <c r="AK42" s="326">
        <v>67.539493000000093</v>
      </c>
      <c r="AL42" s="326">
        <v>67.539493000000093</v>
      </c>
      <c r="AM42" s="326">
        <v>67.539493000000093</v>
      </c>
      <c r="AN42" s="326">
        <v>67.53949300000022</v>
      </c>
      <c r="AO42" s="326">
        <v>67.53949300000022</v>
      </c>
      <c r="AP42" s="326">
        <v>67.539492999999766</v>
      </c>
      <c r="AQ42" s="326">
        <v>67.539492999999766</v>
      </c>
      <c r="AR42" s="326">
        <v>67.53949300000022</v>
      </c>
      <c r="AS42" s="326">
        <v>67.53949300000022</v>
      </c>
      <c r="AT42" s="326">
        <v>67.53949300000022</v>
      </c>
      <c r="AU42" s="326">
        <v>67.53949300000022</v>
      </c>
      <c r="AV42" s="326">
        <v>67.539492999999766</v>
      </c>
      <c r="AW42" s="326">
        <v>67.539492999999766</v>
      </c>
      <c r="AX42" s="326">
        <v>67.53949300000022</v>
      </c>
      <c r="AY42" s="326">
        <v>67.53949300000022</v>
      </c>
      <c r="AZ42" s="326">
        <v>64.790993000000043</v>
      </c>
      <c r="BA42" s="326">
        <v>64.790993000000043</v>
      </c>
      <c r="BB42" s="326">
        <v>58.063492999999994</v>
      </c>
      <c r="BC42" s="326">
        <v>58.063492999999994</v>
      </c>
      <c r="BD42" s="326">
        <v>58.063492999999994</v>
      </c>
      <c r="BE42" s="326">
        <v>58.063492999999994</v>
      </c>
      <c r="BF42" s="326">
        <v>58.063492999999994</v>
      </c>
      <c r="BG42" s="326">
        <v>58.063492999999994</v>
      </c>
      <c r="BH42" s="326">
        <v>58.063492999999994</v>
      </c>
      <c r="BI42" s="326">
        <v>58.063492999999994</v>
      </c>
      <c r="BJ42" s="326">
        <v>58.063492999999994</v>
      </c>
      <c r="BK42" s="326">
        <v>58.063493000000221</v>
      </c>
      <c r="BL42" s="326">
        <v>58.063492999999653</v>
      </c>
      <c r="BM42" s="326">
        <v>58.063493000000562</v>
      </c>
      <c r="BN42" s="326">
        <v>58.063492999999653</v>
      </c>
      <c r="BO42" s="326">
        <v>58.063492999998743</v>
      </c>
      <c r="BP42" s="326">
        <v>58.063492999998743</v>
      </c>
      <c r="BQ42" s="326">
        <v>58.063492999998743</v>
      </c>
      <c r="BR42" s="326">
        <v>58.063492999998743</v>
      </c>
      <c r="BS42" s="326">
        <v>58.063493000000562</v>
      </c>
      <c r="BT42" s="326">
        <v>58.063492999998743</v>
      </c>
      <c r="BU42" s="326">
        <v>58.063492999998743</v>
      </c>
      <c r="BV42" s="326">
        <v>58.063492999998743</v>
      </c>
      <c r="BW42" s="326">
        <v>58.063492999998743</v>
      </c>
      <c r="BX42" s="326">
        <v>58.063492999999653</v>
      </c>
      <c r="BY42" s="326">
        <v>58.063492999999653</v>
      </c>
      <c r="BZ42" s="326">
        <v>58.063492999999653</v>
      </c>
      <c r="CA42" s="326">
        <v>58.063492999999653</v>
      </c>
      <c r="CB42" s="326">
        <v>58.063492999999653</v>
      </c>
      <c r="CC42" s="326">
        <v>58.043492999999216</v>
      </c>
      <c r="CD42" s="326">
        <v>58.043492999999216</v>
      </c>
      <c r="CE42" s="326">
        <v>58.043492999999216</v>
      </c>
      <c r="CF42" s="326">
        <v>58.043492999999216</v>
      </c>
      <c r="CG42" s="326">
        <v>58.043492999999216</v>
      </c>
      <c r="CH42" s="326">
        <v>58.043492999999216</v>
      </c>
      <c r="CI42" s="326">
        <v>58.043492999999216</v>
      </c>
      <c r="CJ42" s="326">
        <v>58.043492999997397</v>
      </c>
      <c r="CK42" s="326">
        <v>58.043492999999216</v>
      </c>
      <c r="CL42" s="326">
        <v>58.043493000001035</v>
      </c>
      <c r="CM42" s="326">
        <v>58.043492999999216</v>
      </c>
      <c r="CN42" s="326">
        <v>58.043492999999216</v>
      </c>
      <c r="CO42" s="326">
        <v>58.043492999999216</v>
      </c>
      <c r="CP42" s="326">
        <v>58.043492999999216</v>
      </c>
      <c r="CQ42" s="326">
        <v>58.043492999999216</v>
      </c>
      <c r="CR42" s="326">
        <v>58.043492999997397</v>
      </c>
      <c r="CS42" s="326">
        <v>58.043492999997397</v>
      </c>
      <c r="CT42" s="326">
        <v>58.043493000001035</v>
      </c>
      <c r="CU42" s="326">
        <v>58.043492999999216</v>
      </c>
      <c r="CV42" s="326">
        <v>58.043492999999216</v>
      </c>
      <c r="CW42" s="326">
        <v>58.043492999997397</v>
      </c>
      <c r="CX42" s="326">
        <v>58.043492999997397</v>
      </c>
      <c r="CY42" s="326">
        <v>58.043493000001035</v>
      </c>
      <c r="CZ42" s="326">
        <v>58.043493000001035</v>
      </c>
      <c r="DA42" s="326">
        <v>58.043493000001035</v>
      </c>
      <c r="DB42" s="326">
        <v>58.043493000001035</v>
      </c>
      <c r="DC42" s="326">
        <v>58.043493000001035</v>
      </c>
      <c r="DD42" s="326">
        <v>58.043493000001035</v>
      </c>
      <c r="DE42" s="326">
        <v>58.043493000001035</v>
      </c>
      <c r="DF42" s="326">
        <v>58.043493000001035</v>
      </c>
      <c r="DG42" s="326">
        <v>58.043493000001035</v>
      </c>
      <c r="DH42" s="326">
        <v>58.043493000001035</v>
      </c>
      <c r="DI42" s="326">
        <v>58.043492999997397</v>
      </c>
      <c r="DJ42" s="326">
        <v>58.043492999999216</v>
      </c>
      <c r="DK42" s="326">
        <v>58.043492999999216</v>
      </c>
      <c r="DL42" s="326">
        <v>58.043492999999216</v>
      </c>
      <c r="DM42" s="326">
        <v>58.043492999999216</v>
      </c>
      <c r="DN42" s="326">
        <v>58.043492999999216</v>
      </c>
      <c r="DO42" s="326">
        <v>58.043493000001035</v>
      </c>
      <c r="DP42" s="326">
        <v>58.043492999999216</v>
      </c>
      <c r="DQ42" s="326">
        <v>58.043492999997397</v>
      </c>
      <c r="DR42" s="326">
        <v>58.043492999997397</v>
      </c>
      <c r="DS42" s="326">
        <v>58.043492999997397</v>
      </c>
      <c r="DT42" s="326">
        <v>58.043492999999216</v>
      </c>
      <c r="DU42" s="326">
        <v>58.043493000001035</v>
      </c>
      <c r="DV42" s="326">
        <v>58.043492999997397</v>
      </c>
      <c r="DW42" s="326">
        <v>58.043492999999216</v>
      </c>
      <c r="DX42" s="326">
        <v>58.043492999999216</v>
      </c>
      <c r="DY42" s="326">
        <v>58.043493000000126</v>
      </c>
      <c r="DZ42" s="326">
        <v>58.043493000001035</v>
      </c>
      <c r="EA42" s="326">
        <v>58.043492999999216</v>
      </c>
      <c r="EB42" s="326">
        <v>58.043493000001035</v>
      </c>
      <c r="EC42" s="326">
        <v>58.043493000001035</v>
      </c>
      <c r="ED42" s="326">
        <v>58.043493000000126</v>
      </c>
      <c r="EE42" s="326">
        <v>58.043492999999216</v>
      </c>
      <c r="EF42" s="326">
        <v>58.043492999999216</v>
      </c>
      <c r="EG42" s="326">
        <v>58.043492999999216</v>
      </c>
      <c r="EH42" s="326">
        <v>58.043493000000126</v>
      </c>
      <c r="EI42" s="326">
        <v>58.043493000000126</v>
      </c>
      <c r="EJ42" s="326">
        <v>58.043493000000126</v>
      </c>
      <c r="EK42" s="326">
        <v>58.043493000000126</v>
      </c>
      <c r="EL42" s="326">
        <v>58.043492999999216</v>
      </c>
      <c r="EM42" s="326">
        <v>58.043492999999216</v>
      </c>
      <c r="EN42" s="326">
        <v>58.043492999999216</v>
      </c>
      <c r="EO42" s="326">
        <v>58.043492999999216</v>
      </c>
      <c r="EP42" s="326">
        <v>58.043492999999216</v>
      </c>
      <c r="EQ42" s="326">
        <v>58.043492999999216</v>
      </c>
      <c r="ER42" s="326">
        <v>58.043492999999216</v>
      </c>
      <c r="ES42" s="326">
        <v>58.043492999999216</v>
      </c>
      <c r="ET42" s="326">
        <v>58.043492999999216</v>
      </c>
      <c r="EU42" s="326">
        <v>58.043492999999216</v>
      </c>
      <c r="EV42" s="326">
        <v>55.714743000000453</v>
      </c>
      <c r="EW42" s="326">
        <v>55.714743000000453</v>
      </c>
    </row>
    <row r="43" spans="1:153" ht="16.5" customHeight="1" x14ac:dyDescent="0.3">
      <c r="A43" s="324" t="s">
        <v>356</v>
      </c>
      <c r="B43" s="324" t="s">
        <v>351</v>
      </c>
      <c r="C43" s="326">
        <v>0</v>
      </c>
      <c r="D43" s="326">
        <v>0</v>
      </c>
      <c r="E43" s="326">
        <v>3000</v>
      </c>
      <c r="F43" s="326">
        <v>1700</v>
      </c>
      <c r="G43" s="326">
        <v>0</v>
      </c>
      <c r="H43" s="326">
        <v>2000</v>
      </c>
      <c r="I43" s="326">
        <v>0</v>
      </c>
      <c r="J43" s="326">
        <v>0</v>
      </c>
      <c r="K43" s="326">
        <v>0</v>
      </c>
      <c r="L43" s="326">
        <v>0</v>
      </c>
      <c r="M43" s="326">
        <v>0</v>
      </c>
      <c r="N43" s="326">
        <v>0</v>
      </c>
      <c r="O43" s="326">
        <v>0</v>
      </c>
      <c r="P43" s="326">
        <v>0</v>
      </c>
      <c r="Q43" s="326">
        <v>0</v>
      </c>
      <c r="R43" s="326">
        <v>0</v>
      </c>
      <c r="S43" s="326">
        <v>0</v>
      </c>
      <c r="T43" s="326">
        <v>0</v>
      </c>
      <c r="U43" s="326">
        <v>0</v>
      </c>
      <c r="V43" s="326">
        <v>0</v>
      </c>
      <c r="W43" s="326">
        <v>0</v>
      </c>
      <c r="X43" s="326">
        <v>0</v>
      </c>
      <c r="Y43" s="326">
        <v>0</v>
      </c>
      <c r="Z43" s="326">
        <v>0</v>
      </c>
      <c r="AA43" s="326">
        <v>0</v>
      </c>
      <c r="AB43" s="326">
        <v>0</v>
      </c>
      <c r="AC43" s="326">
        <v>0</v>
      </c>
      <c r="AD43" s="326">
        <v>0</v>
      </c>
      <c r="AE43" s="326">
        <v>0</v>
      </c>
      <c r="AF43" s="326">
        <v>0</v>
      </c>
      <c r="AG43" s="326">
        <v>3.5150000000000001</v>
      </c>
      <c r="AH43" s="326">
        <v>3.5150000000000001</v>
      </c>
      <c r="AI43" s="326">
        <v>3.5150000000000001</v>
      </c>
      <c r="AJ43" s="326">
        <v>3.5150000000000001</v>
      </c>
      <c r="AK43" s="326">
        <v>3.5150000000000001</v>
      </c>
      <c r="AL43" s="326">
        <v>3.5150000000000001</v>
      </c>
      <c r="AM43" s="326">
        <v>3.5150000000000001</v>
      </c>
      <c r="AN43" s="326">
        <v>0</v>
      </c>
      <c r="AO43" s="326">
        <v>0</v>
      </c>
      <c r="AP43" s="326">
        <v>0</v>
      </c>
      <c r="AQ43" s="326">
        <v>0</v>
      </c>
      <c r="AR43" s="326">
        <v>0</v>
      </c>
      <c r="AS43" s="326">
        <v>0</v>
      </c>
      <c r="AT43" s="326">
        <v>0</v>
      </c>
      <c r="AU43" s="326">
        <v>0</v>
      </c>
      <c r="AV43" s="326">
        <v>0</v>
      </c>
      <c r="AW43" s="326">
        <v>0</v>
      </c>
      <c r="AX43" s="326">
        <v>0</v>
      </c>
      <c r="AY43" s="326">
        <v>0</v>
      </c>
      <c r="AZ43" s="326">
        <v>107.143967</v>
      </c>
      <c r="BA43" s="326">
        <v>107.143967</v>
      </c>
      <c r="BB43" s="326">
        <v>110.743967</v>
      </c>
      <c r="BC43" s="326">
        <v>110.743967</v>
      </c>
      <c r="BD43" s="326">
        <v>110.743967</v>
      </c>
      <c r="BE43" s="326">
        <v>110.743967</v>
      </c>
      <c r="BF43" s="326">
        <v>110.743967</v>
      </c>
      <c r="BG43" s="326">
        <v>110.743967</v>
      </c>
      <c r="BH43" s="326">
        <v>110.743967</v>
      </c>
      <c r="BI43" s="326">
        <v>110.743967</v>
      </c>
      <c r="BJ43" s="326">
        <v>110.743967</v>
      </c>
      <c r="BK43" s="326">
        <v>672.12896699999999</v>
      </c>
      <c r="BL43" s="326">
        <v>1420.1289670000001</v>
      </c>
      <c r="BM43" s="326">
        <v>2530.1989669999998</v>
      </c>
      <c r="BN43" s="326">
        <v>2530.1989669999998</v>
      </c>
      <c r="BO43" s="326">
        <v>4521.643967</v>
      </c>
      <c r="BP43" s="326">
        <v>5499.643967</v>
      </c>
      <c r="BQ43" s="326">
        <v>5749.643967</v>
      </c>
      <c r="BR43" s="326">
        <v>5992.1999669999996</v>
      </c>
      <c r="BS43" s="326">
        <v>6595.6999669999996</v>
      </c>
      <c r="BT43" s="326">
        <v>7295.6999669999996</v>
      </c>
      <c r="BU43" s="326">
        <v>7395.6999669999996</v>
      </c>
      <c r="BV43" s="326">
        <v>7395.6999669999996</v>
      </c>
      <c r="BW43" s="326">
        <v>7872.0149670000001</v>
      </c>
      <c r="BX43" s="326">
        <v>8252.3649669999995</v>
      </c>
      <c r="BY43" s="326">
        <v>8102.2949669999998</v>
      </c>
      <c r="BZ43" s="326">
        <v>8102.2949669999998</v>
      </c>
      <c r="CA43" s="326">
        <v>7110.8499670000001</v>
      </c>
      <c r="CB43" s="326">
        <v>9557.3649669999995</v>
      </c>
      <c r="CC43" s="326">
        <v>9307.3649669999995</v>
      </c>
      <c r="CD43" s="326">
        <v>9416.8089670000008</v>
      </c>
      <c r="CE43" s="326">
        <v>10346.044967</v>
      </c>
      <c r="CF43" s="326">
        <v>9646.0449669999998</v>
      </c>
      <c r="CG43" s="326">
        <v>9546.0449669999998</v>
      </c>
      <c r="CH43" s="326">
        <v>10451.044967</v>
      </c>
      <c r="CI43" s="326">
        <v>11924.905467</v>
      </c>
      <c r="CJ43" s="326">
        <v>10731.655467</v>
      </c>
      <c r="CK43" s="326">
        <v>11191.655467</v>
      </c>
      <c r="CL43" s="326">
        <v>11191.655467</v>
      </c>
      <c r="CM43" s="326">
        <v>12768.655467</v>
      </c>
      <c r="CN43" s="326">
        <v>10044.625467</v>
      </c>
      <c r="CO43" s="326">
        <v>10044.625467</v>
      </c>
      <c r="CP43" s="326">
        <v>11186.625467</v>
      </c>
      <c r="CQ43" s="326">
        <v>9653.8894670000009</v>
      </c>
      <c r="CR43" s="326">
        <v>9653.8894670000009</v>
      </c>
      <c r="CS43" s="326">
        <v>9653.8894670000009</v>
      </c>
      <c r="CT43" s="326">
        <v>9768.8894670000009</v>
      </c>
      <c r="CU43" s="326">
        <v>10230.889467000001</v>
      </c>
      <c r="CV43" s="326">
        <v>11368.528967</v>
      </c>
      <c r="CW43" s="326">
        <v>13816.428967</v>
      </c>
      <c r="CX43" s="326">
        <v>16379.928967</v>
      </c>
      <c r="CY43" s="326">
        <v>19977.928967</v>
      </c>
      <c r="CZ43" s="326">
        <v>19791.643967</v>
      </c>
      <c r="DA43" s="326">
        <v>19791.643967</v>
      </c>
      <c r="DB43" s="326">
        <v>18297.643967</v>
      </c>
      <c r="DC43" s="326">
        <v>18297.643967</v>
      </c>
      <c r="DD43" s="326">
        <v>18297.643967</v>
      </c>
      <c r="DE43" s="326">
        <v>18297.643967</v>
      </c>
      <c r="DF43" s="326">
        <v>17776.599999999999</v>
      </c>
      <c r="DG43" s="326">
        <v>17115.099999999999</v>
      </c>
      <c r="DH43" s="326">
        <v>14941.5</v>
      </c>
      <c r="DI43" s="326">
        <v>13073.6</v>
      </c>
      <c r="DJ43" s="326">
        <v>11206.1</v>
      </c>
      <c r="DK43" s="326">
        <v>7031.1</v>
      </c>
      <c r="DL43" s="326">
        <v>12755.5</v>
      </c>
      <c r="DM43" s="326">
        <v>13834</v>
      </c>
      <c r="DN43" s="326">
        <v>13834</v>
      </c>
      <c r="DO43" s="326">
        <v>13834</v>
      </c>
      <c r="DP43" s="326">
        <v>13834</v>
      </c>
      <c r="DQ43" s="326">
        <v>13834</v>
      </c>
      <c r="DR43" s="326">
        <v>13318</v>
      </c>
      <c r="DS43" s="326">
        <v>13275.125017049999</v>
      </c>
      <c r="DT43" s="326">
        <v>12313.25375276</v>
      </c>
      <c r="DU43" s="326">
        <v>16580.801586450001</v>
      </c>
      <c r="DV43" s="326">
        <v>15854.56872589</v>
      </c>
      <c r="DW43" s="326">
        <v>15730.90950799</v>
      </c>
      <c r="DX43" s="326">
        <v>11530.497614720001</v>
      </c>
      <c r="DY43" s="326">
        <v>6553.0682191800006</v>
      </c>
      <c r="DZ43" s="326">
        <v>6571.6554794599997</v>
      </c>
      <c r="EA43" s="326">
        <v>6589.64315068</v>
      </c>
      <c r="EB43" s="326">
        <v>6608.2304109699999</v>
      </c>
      <c r="EC43" s="326">
        <v>6626.2180821899992</v>
      </c>
      <c r="ED43" s="326">
        <v>6644.8053424600002</v>
      </c>
      <c r="EE43" s="326">
        <v>6663.3926027399993</v>
      </c>
      <c r="EF43" s="326">
        <v>6680.1810958900005</v>
      </c>
      <c r="EG43" s="326">
        <v>4624.5683561599999</v>
      </c>
      <c r="EH43" s="326">
        <v>4636.5560273999999</v>
      </c>
      <c r="EI43" s="326">
        <v>2570.6643835599998</v>
      </c>
      <c r="EJ43" s="326">
        <v>0</v>
      </c>
      <c r="EK43" s="326">
        <v>0</v>
      </c>
      <c r="EL43" s="326">
        <v>0</v>
      </c>
      <c r="EM43" s="326">
        <v>0</v>
      </c>
      <c r="EN43" s="326">
        <v>0</v>
      </c>
      <c r="EO43" s="326">
        <v>0</v>
      </c>
      <c r="EP43" s="326">
        <v>0</v>
      </c>
      <c r="EQ43" s="326">
        <v>0</v>
      </c>
      <c r="ER43" s="326">
        <v>0</v>
      </c>
      <c r="ES43" s="326">
        <v>0</v>
      </c>
      <c r="ET43" s="326">
        <v>0</v>
      </c>
      <c r="EU43" s="326">
        <v>0</v>
      </c>
      <c r="EV43" s="326">
        <v>0</v>
      </c>
      <c r="EW43" s="326">
        <v>0</v>
      </c>
    </row>
    <row r="44" spans="1:153" ht="16.5" customHeight="1" x14ac:dyDescent="0.3">
      <c r="A44" s="324"/>
      <c r="B44" s="324"/>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325"/>
      <c r="AG44" s="325"/>
      <c r="AH44" s="325"/>
      <c r="AI44" s="325"/>
      <c r="AJ44" s="325"/>
      <c r="AK44" s="325"/>
      <c r="AL44" s="325"/>
      <c r="AM44" s="325"/>
      <c r="AN44" s="325"/>
      <c r="AO44" s="325"/>
      <c r="AP44" s="325"/>
      <c r="AQ44" s="325"/>
      <c r="AR44" s="325"/>
      <c r="AS44" s="325"/>
      <c r="AT44" s="325"/>
      <c r="AU44" s="325"/>
      <c r="AV44" s="325"/>
      <c r="AW44" s="325"/>
      <c r="AX44" s="325"/>
      <c r="AY44" s="325"/>
      <c r="AZ44" s="325"/>
      <c r="BA44" s="325"/>
      <c r="BB44" s="325"/>
      <c r="BC44" s="325"/>
      <c r="BD44" s="325"/>
      <c r="BE44" s="325"/>
      <c r="BF44" s="325"/>
      <c r="BG44" s="325"/>
      <c r="BH44" s="325"/>
      <c r="BI44" s="325"/>
      <c r="BJ44" s="325"/>
      <c r="BK44" s="325"/>
      <c r="BL44" s="325"/>
      <c r="BM44" s="325"/>
      <c r="BN44" s="325"/>
      <c r="BO44" s="325"/>
      <c r="BP44" s="325"/>
      <c r="BQ44" s="325"/>
      <c r="BR44" s="325"/>
      <c r="BS44" s="325"/>
      <c r="BT44" s="325"/>
      <c r="BU44" s="325"/>
      <c r="BV44" s="325"/>
      <c r="BW44" s="325"/>
      <c r="BX44" s="325"/>
      <c r="BY44" s="325"/>
      <c r="BZ44" s="325"/>
      <c r="CA44" s="325"/>
      <c r="CB44" s="325"/>
      <c r="CC44" s="325"/>
      <c r="CD44" s="325"/>
      <c r="CE44" s="325"/>
      <c r="CF44" s="325"/>
      <c r="CG44" s="325"/>
      <c r="CH44" s="325"/>
      <c r="CI44" s="325"/>
      <c r="CJ44" s="325"/>
      <c r="CK44" s="325"/>
      <c r="CL44" s="325"/>
      <c r="CM44" s="325"/>
      <c r="CN44" s="325"/>
      <c r="CO44" s="325"/>
      <c r="CP44" s="325"/>
      <c r="CQ44" s="325"/>
      <c r="CR44" s="325"/>
      <c r="CS44" s="325"/>
      <c r="CT44" s="325"/>
      <c r="CU44" s="325"/>
      <c r="CV44" s="325"/>
      <c r="CW44" s="325"/>
      <c r="CX44" s="325"/>
      <c r="CY44" s="325"/>
      <c r="CZ44" s="325"/>
      <c r="DA44" s="325"/>
      <c r="DB44" s="325"/>
      <c r="DC44" s="325"/>
      <c r="DD44" s="325"/>
      <c r="DE44" s="325"/>
      <c r="DF44" s="325"/>
      <c r="DG44" s="325"/>
      <c r="DH44" s="325"/>
      <c r="DI44" s="325"/>
      <c r="DJ44" s="325"/>
      <c r="DK44" s="325"/>
      <c r="DL44" s="325"/>
      <c r="DM44" s="325"/>
      <c r="DN44" s="325"/>
      <c r="DO44" s="325"/>
      <c r="DP44" s="325"/>
      <c r="DQ44" s="325"/>
      <c r="DR44" s="325"/>
      <c r="DS44" s="325"/>
      <c r="DT44" s="325"/>
      <c r="DU44" s="325"/>
      <c r="DV44" s="325"/>
      <c r="DW44" s="325"/>
      <c r="DX44" s="325"/>
      <c r="DY44" s="325"/>
      <c r="DZ44" s="325"/>
      <c r="EA44" s="325"/>
      <c r="EB44" s="325"/>
      <c r="EC44" s="325"/>
      <c r="ED44" s="325"/>
      <c r="EE44" s="325"/>
      <c r="EF44" s="325"/>
      <c r="EG44" s="325"/>
      <c r="EH44" s="325"/>
      <c r="EI44" s="325"/>
      <c r="EJ44" s="325"/>
      <c r="EK44" s="325"/>
      <c r="EL44" s="325"/>
      <c r="EM44" s="325"/>
      <c r="EN44" s="325"/>
      <c r="EO44" s="325"/>
      <c r="EP44" s="325"/>
      <c r="EQ44" s="325"/>
      <c r="ER44" s="325"/>
      <c r="ES44" s="325"/>
      <c r="ET44" s="325"/>
      <c r="EU44" s="325"/>
      <c r="EV44" s="325"/>
      <c r="EW44" s="325"/>
    </row>
    <row r="45" spans="1:153" ht="16.5" customHeight="1" x14ac:dyDescent="0.3">
      <c r="A45" s="322" t="s">
        <v>357</v>
      </c>
      <c r="B45" s="322" t="s">
        <v>358</v>
      </c>
      <c r="C45" s="323">
        <v>0</v>
      </c>
      <c r="D45" s="323">
        <v>0</v>
      </c>
      <c r="E45" s="323">
        <v>0</v>
      </c>
      <c r="F45" s="323">
        <v>0</v>
      </c>
      <c r="G45" s="323">
        <v>0</v>
      </c>
      <c r="H45" s="323">
        <v>0</v>
      </c>
      <c r="I45" s="323">
        <v>0</v>
      </c>
      <c r="J45" s="323">
        <v>303.74899999999991</v>
      </c>
      <c r="K45" s="323">
        <v>502.16046600000004</v>
      </c>
      <c r="L45" s="323">
        <v>502.16046600000004</v>
      </c>
      <c r="M45" s="323">
        <v>502.16046600000004</v>
      </c>
      <c r="N45" s="323">
        <v>477.37821600000007</v>
      </c>
      <c r="O45" s="323">
        <v>522.35433200000011</v>
      </c>
      <c r="P45" s="323">
        <v>563.02008699999988</v>
      </c>
      <c r="Q45" s="323">
        <v>709.01456599999983</v>
      </c>
      <c r="R45" s="323">
        <v>760.30179399999975</v>
      </c>
      <c r="S45" s="323">
        <v>957.91281299999991</v>
      </c>
      <c r="T45" s="323">
        <v>1111.7664229999998</v>
      </c>
      <c r="U45" s="323">
        <v>1421.1139969999999</v>
      </c>
      <c r="V45" s="323">
        <v>1345.9546740000001</v>
      </c>
      <c r="W45" s="323">
        <v>1097.4000299999998</v>
      </c>
      <c r="X45" s="323">
        <v>1147.5015679999997</v>
      </c>
      <c r="Y45" s="323">
        <v>1074.3758809999999</v>
      </c>
      <c r="Z45" s="323">
        <v>973.89911399999983</v>
      </c>
      <c r="AA45" s="323">
        <v>987.01167250000026</v>
      </c>
      <c r="AB45" s="323">
        <v>987.61469880999994</v>
      </c>
      <c r="AC45" s="323">
        <v>987.90412218000029</v>
      </c>
      <c r="AD45" s="323">
        <v>964.24856999999986</v>
      </c>
      <c r="AE45" s="323">
        <v>815.01807333999989</v>
      </c>
      <c r="AF45" s="323">
        <v>829.00589168999988</v>
      </c>
      <c r="AG45" s="323">
        <v>879.56600669000034</v>
      </c>
      <c r="AH45" s="323">
        <v>783.56822769379312</v>
      </c>
      <c r="AI45" s="323">
        <v>728.4015081</v>
      </c>
      <c r="AJ45" s="323">
        <v>626.68072635999999</v>
      </c>
      <c r="AK45" s="323">
        <v>702.04092421000007</v>
      </c>
      <c r="AL45" s="323">
        <v>860.31270639999991</v>
      </c>
      <c r="AM45" s="323">
        <v>1136.02626151</v>
      </c>
      <c r="AN45" s="323">
        <v>1214.9587380400001</v>
      </c>
      <c r="AO45" s="323">
        <v>2300.1123070199992</v>
      </c>
      <c r="AP45" s="323">
        <v>2583.8162419999999</v>
      </c>
      <c r="AQ45" s="323">
        <v>2828.7816888536649</v>
      </c>
      <c r="AR45" s="323">
        <v>2783.8348632041857</v>
      </c>
      <c r="AS45" s="323">
        <v>2614.354993311681</v>
      </c>
      <c r="AT45" s="323">
        <v>2994.8673294889336</v>
      </c>
      <c r="AU45" s="323">
        <v>2660.8722954435084</v>
      </c>
      <c r="AV45" s="323">
        <v>2610.2756306442334</v>
      </c>
      <c r="AW45" s="323">
        <v>2571.964406937097</v>
      </c>
      <c r="AX45" s="323">
        <v>1818.6549297441982</v>
      </c>
      <c r="AY45" s="323">
        <v>1566.6874621341976</v>
      </c>
      <c r="AZ45" s="323">
        <v>1518.7520036264834</v>
      </c>
      <c r="BA45" s="323">
        <v>1626.8607322698992</v>
      </c>
      <c r="BB45" s="323">
        <v>1542.129128801779</v>
      </c>
      <c r="BC45" s="323">
        <v>1945.7750698424302</v>
      </c>
      <c r="BD45" s="323">
        <v>1906.2233462202012</v>
      </c>
      <c r="BE45" s="323">
        <v>1931.966328434846</v>
      </c>
      <c r="BF45" s="323">
        <v>1845.619172527418</v>
      </c>
      <c r="BG45" s="323">
        <v>1813.8576627535981</v>
      </c>
      <c r="BH45" s="323">
        <v>1809.8412517385532</v>
      </c>
      <c r="BI45" s="323">
        <v>1933.8905259506596</v>
      </c>
      <c r="BJ45" s="323">
        <v>1977.8356894148478</v>
      </c>
      <c r="BK45" s="323">
        <v>3104.4042453554771</v>
      </c>
      <c r="BL45" s="323">
        <v>3130.5526144907531</v>
      </c>
      <c r="BM45" s="323">
        <v>3028.5484233272427</v>
      </c>
      <c r="BN45" s="323">
        <v>2193.1226852449554</v>
      </c>
      <c r="BO45" s="323">
        <v>2056.4769072711374</v>
      </c>
      <c r="BP45" s="323">
        <v>1994.7740961039547</v>
      </c>
      <c r="BQ45" s="323">
        <v>2292.4223185635105</v>
      </c>
      <c r="BR45" s="323">
        <v>2822.8377000452147</v>
      </c>
      <c r="BS45" s="323">
        <v>2768.742620551197</v>
      </c>
      <c r="BT45" s="323">
        <v>2615.7408358037405</v>
      </c>
      <c r="BU45" s="323">
        <v>2820.2200533702671</v>
      </c>
      <c r="BV45" s="323">
        <v>3023.7572276985466</v>
      </c>
      <c r="BW45" s="323">
        <v>2943.8292142852647</v>
      </c>
      <c r="BX45" s="323">
        <v>3494.0050491976053</v>
      </c>
      <c r="BY45" s="323">
        <v>3737.6449013561714</v>
      </c>
      <c r="BZ45" s="323">
        <v>3818.8879124726454</v>
      </c>
      <c r="CA45" s="323">
        <v>3717.5430564371454</v>
      </c>
      <c r="CB45" s="323">
        <v>3862.37316478393</v>
      </c>
      <c r="CC45" s="323">
        <v>3937.9001757329943</v>
      </c>
      <c r="CD45" s="323">
        <v>3878.4306242567982</v>
      </c>
      <c r="CE45" s="323">
        <v>3977.0592322756002</v>
      </c>
      <c r="CF45" s="323">
        <v>3977.6923143762651</v>
      </c>
      <c r="CG45" s="323">
        <v>3978.3049744780105</v>
      </c>
      <c r="CH45" s="323">
        <v>4091.5779306704781</v>
      </c>
      <c r="CI45" s="323">
        <v>3914.7414449115086</v>
      </c>
      <c r="CJ45" s="323">
        <v>4110.653918095888</v>
      </c>
      <c r="CK45" s="323">
        <v>4220.9722888364267</v>
      </c>
      <c r="CL45" s="323">
        <v>4175.4147896630084</v>
      </c>
      <c r="CM45" s="323">
        <v>4084.4765281324408</v>
      </c>
      <c r="CN45" s="323">
        <v>4954.407946356785</v>
      </c>
      <c r="CO45" s="323">
        <v>5404.7101411440644</v>
      </c>
      <c r="CP45" s="323">
        <v>5010.1609060732771</v>
      </c>
      <c r="CQ45" s="323">
        <v>4981.4208065471712</v>
      </c>
      <c r="CR45" s="323">
        <v>5709.8381471048251</v>
      </c>
      <c r="CS45" s="323">
        <v>5708.0453873663128</v>
      </c>
      <c r="CT45" s="323">
        <v>5489.1077501127265</v>
      </c>
      <c r="CU45" s="323">
        <v>5513.8183068044691</v>
      </c>
      <c r="CV45" s="323">
        <v>7413.2134494217898</v>
      </c>
      <c r="CW45" s="323">
        <v>12594.456361176315</v>
      </c>
      <c r="CX45" s="323">
        <v>15510.233448907273</v>
      </c>
      <c r="CY45" s="323">
        <v>17476.41340155217</v>
      </c>
      <c r="CZ45" s="323">
        <v>18257.213084227442</v>
      </c>
      <c r="DA45" s="323">
        <v>19889.706420076684</v>
      </c>
      <c r="DB45" s="323">
        <v>19022.095143053666</v>
      </c>
      <c r="DC45" s="323">
        <v>20358.470923741927</v>
      </c>
      <c r="DD45" s="323">
        <v>20875.81786602833</v>
      </c>
      <c r="DE45" s="323">
        <v>20263.142446436872</v>
      </c>
      <c r="DF45" s="323">
        <v>21899.842264582279</v>
      </c>
      <c r="DG45" s="323">
        <v>21850.370016168483</v>
      </c>
      <c r="DH45" s="323">
        <v>23248.572223132323</v>
      </c>
      <c r="DI45" s="323">
        <v>24828.777496793307</v>
      </c>
      <c r="DJ45" s="323">
        <v>25147.064418188154</v>
      </c>
      <c r="DK45" s="323">
        <v>24904.207664737729</v>
      </c>
      <c r="DL45" s="323">
        <v>26982.781655601542</v>
      </c>
      <c r="DM45" s="323">
        <v>27150.945244588518</v>
      </c>
      <c r="DN45" s="323">
        <v>27059.47992788527</v>
      </c>
      <c r="DO45" s="323">
        <v>26345.787149204461</v>
      </c>
      <c r="DP45" s="323">
        <v>26795.295921734403</v>
      </c>
      <c r="DQ45" s="323">
        <v>26450.778124003409</v>
      </c>
      <c r="DR45" s="323">
        <v>26822.853961766399</v>
      </c>
      <c r="DS45" s="323">
        <v>26859.219633909466</v>
      </c>
      <c r="DT45" s="323">
        <v>24636.230833551264</v>
      </c>
      <c r="DU45" s="323">
        <v>23424.709441082585</v>
      </c>
      <c r="DV45" s="323">
        <v>22177.866305366384</v>
      </c>
      <c r="DW45" s="323">
        <v>19227.589534369341</v>
      </c>
      <c r="DX45" s="323">
        <v>18843.372285949888</v>
      </c>
      <c r="DY45" s="323">
        <v>19201.188432612289</v>
      </c>
      <c r="DZ45" s="323">
        <v>18736.923989354444</v>
      </c>
      <c r="EA45" s="323">
        <v>19016.635811612556</v>
      </c>
      <c r="EB45" s="323">
        <v>21450.662145877915</v>
      </c>
      <c r="EC45" s="323">
        <v>21751.216181135442</v>
      </c>
      <c r="ED45" s="323">
        <v>20031.561868459889</v>
      </c>
      <c r="EE45" s="323">
        <v>20614.299203660394</v>
      </c>
      <c r="EF45" s="323">
        <v>19879.918539375511</v>
      </c>
      <c r="EG45" s="323">
        <v>15883.987602071098</v>
      </c>
      <c r="EH45" s="323">
        <v>13557.896337997494</v>
      </c>
      <c r="EI45" s="323">
        <v>12828.920650047221</v>
      </c>
      <c r="EJ45" s="323">
        <v>12653.919407783218</v>
      </c>
      <c r="EK45" s="323">
        <v>12246.044642381976</v>
      </c>
      <c r="EL45" s="323">
        <v>12373.695670944551</v>
      </c>
      <c r="EM45" s="323">
        <v>11811.52549387279</v>
      </c>
      <c r="EN45" s="323">
        <v>11554.23733883728</v>
      </c>
      <c r="EO45" s="323">
        <v>15469.11639745494</v>
      </c>
      <c r="EP45" s="323">
        <v>15054.262504957507</v>
      </c>
      <c r="EQ45" s="323">
        <v>16746.851276577505</v>
      </c>
      <c r="ER45" s="323">
        <v>15413.076274118244</v>
      </c>
      <c r="ES45" s="323">
        <v>15188.962094308788</v>
      </c>
      <c r="ET45" s="323">
        <v>12791.689213444419</v>
      </c>
      <c r="EU45" s="323">
        <v>12456.371564930005</v>
      </c>
      <c r="EV45" s="323">
        <v>12444.314617936809</v>
      </c>
      <c r="EW45" s="323">
        <v>11188.363583198265</v>
      </c>
    </row>
    <row r="46" spans="1:153" ht="16.5" customHeight="1" x14ac:dyDescent="0.3">
      <c r="A46" s="324"/>
      <c r="B46" s="324"/>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c r="CT46" s="325"/>
      <c r="CU46" s="325"/>
      <c r="CV46" s="325"/>
      <c r="CW46" s="325"/>
      <c r="CX46" s="325"/>
      <c r="CY46" s="325"/>
      <c r="CZ46" s="325"/>
      <c r="DA46" s="325"/>
      <c r="DB46" s="325"/>
      <c r="DC46" s="325"/>
      <c r="DD46" s="325"/>
      <c r="DE46" s="325"/>
      <c r="DF46" s="325"/>
      <c r="DG46" s="325"/>
      <c r="DH46" s="325"/>
      <c r="DI46" s="325"/>
      <c r="DJ46" s="325"/>
      <c r="DK46" s="325"/>
      <c r="DL46" s="325"/>
      <c r="DM46" s="325"/>
      <c r="DN46" s="325"/>
      <c r="DO46" s="325"/>
      <c r="DP46" s="325"/>
      <c r="DQ46" s="325"/>
      <c r="DR46" s="325"/>
      <c r="DS46" s="325"/>
      <c r="DT46" s="325"/>
      <c r="DU46" s="325"/>
      <c r="DV46" s="325"/>
      <c r="DW46" s="325"/>
      <c r="DX46" s="325"/>
      <c r="DY46" s="325"/>
      <c r="DZ46" s="325"/>
      <c r="EA46" s="325"/>
      <c r="EB46" s="325"/>
      <c r="EC46" s="325"/>
      <c r="ED46" s="325"/>
      <c r="EE46" s="325"/>
      <c r="EF46" s="325"/>
      <c r="EG46" s="325"/>
      <c r="EH46" s="325"/>
      <c r="EI46" s="325"/>
      <c r="EJ46" s="325"/>
      <c r="EK46" s="325"/>
      <c r="EL46" s="325"/>
      <c r="EM46" s="325"/>
      <c r="EN46" s="325"/>
      <c r="EO46" s="325"/>
      <c r="EP46" s="325"/>
      <c r="EQ46" s="325"/>
      <c r="ER46" s="325"/>
      <c r="ES46" s="325"/>
      <c r="ET46" s="325"/>
      <c r="EU46" s="325"/>
      <c r="EV46" s="325"/>
      <c r="EW46" s="325"/>
    </row>
    <row r="47" spans="1:153" ht="22.15" customHeight="1" x14ac:dyDescent="0.3">
      <c r="A47" s="322" t="s">
        <v>359</v>
      </c>
      <c r="B47" s="322" t="s">
        <v>360</v>
      </c>
      <c r="C47" s="323">
        <v>0.97697899999999993</v>
      </c>
      <c r="D47" s="323">
        <v>0.97697899999999993</v>
      </c>
      <c r="E47" s="323">
        <v>0.97697899999999993</v>
      </c>
      <c r="F47" s="323">
        <v>0.97697899999999993</v>
      </c>
      <c r="G47" s="323">
        <v>700.304979</v>
      </c>
      <c r="H47" s="323">
        <v>0.97697899999999993</v>
      </c>
      <c r="I47" s="323">
        <v>0.97697899999999993</v>
      </c>
      <c r="J47" s="323">
        <v>1949.5115290000001</v>
      </c>
      <c r="K47" s="323">
        <v>6727.3778899999998</v>
      </c>
      <c r="L47" s="323">
        <v>6727.3778899999998</v>
      </c>
      <c r="M47" s="323">
        <v>6727.3778899999998</v>
      </c>
      <c r="N47" s="323">
        <v>5101.1285029999999</v>
      </c>
      <c r="O47" s="323">
        <v>5899.3738249999997</v>
      </c>
      <c r="P47" s="323">
        <v>7178.258124</v>
      </c>
      <c r="Q47" s="323">
        <v>6962.9102419999999</v>
      </c>
      <c r="R47" s="323">
        <v>7176.5287470000003</v>
      </c>
      <c r="S47" s="323">
        <v>8050.2318850000011</v>
      </c>
      <c r="T47" s="323">
        <v>9350.0623379999997</v>
      </c>
      <c r="U47" s="323">
        <v>10061.164205000001</v>
      </c>
      <c r="V47" s="323">
        <v>9783.8574340000014</v>
      </c>
      <c r="W47" s="323">
        <v>8884.4224610000001</v>
      </c>
      <c r="X47" s="323">
        <v>8906.7630180000015</v>
      </c>
      <c r="Y47" s="323">
        <v>8989.1163437203486</v>
      </c>
      <c r="Z47" s="323">
        <v>7621.8026020000007</v>
      </c>
      <c r="AA47" s="323">
        <v>8098.1933754899992</v>
      </c>
      <c r="AB47" s="323">
        <v>8103.3600904899986</v>
      </c>
      <c r="AC47" s="323">
        <v>7987.70630239</v>
      </c>
      <c r="AD47" s="323">
        <v>7666.8660758100004</v>
      </c>
      <c r="AE47" s="323">
        <v>7059.1474340511413</v>
      </c>
      <c r="AF47" s="323">
        <v>6924.8333079799986</v>
      </c>
      <c r="AG47" s="323">
        <v>6810.575498449999</v>
      </c>
      <c r="AH47" s="323">
        <v>5899.4714549999999</v>
      </c>
      <c r="AI47" s="323">
        <v>5548.3711433400003</v>
      </c>
      <c r="AJ47" s="323">
        <v>5151.53506191</v>
      </c>
      <c r="AK47" s="323">
        <v>5432.9948068099993</v>
      </c>
      <c r="AL47" s="323">
        <v>5650.9292838000001</v>
      </c>
      <c r="AM47" s="323">
        <v>8292.3251740800006</v>
      </c>
      <c r="AN47" s="323">
        <v>8229.7347259200014</v>
      </c>
      <c r="AO47" s="323">
        <v>10911.038199100001</v>
      </c>
      <c r="AP47" s="323">
        <v>12400.236332000002</v>
      </c>
      <c r="AQ47" s="323">
        <v>14397.987373506336</v>
      </c>
      <c r="AR47" s="323">
        <v>15073.430049965815</v>
      </c>
      <c r="AS47" s="323">
        <v>14639.647727208319</v>
      </c>
      <c r="AT47" s="323">
        <v>16841.729297471069</v>
      </c>
      <c r="AU47" s="323">
        <v>16527.854840426491</v>
      </c>
      <c r="AV47" s="323">
        <v>16256.050535835768</v>
      </c>
      <c r="AW47" s="323">
        <v>16006.596918962901</v>
      </c>
      <c r="AX47" s="323">
        <v>14816.341808295803</v>
      </c>
      <c r="AY47" s="323">
        <v>15805.867442425804</v>
      </c>
      <c r="AZ47" s="323">
        <v>16853.601829623516</v>
      </c>
      <c r="BA47" s="323">
        <v>19037.1664735501</v>
      </c>
      <c r="BB47" s="323">
        <v>19558.669342488218</v>
      </c>
      <c r="BC47" s="323">
        <v>21690.958455277567</v>
      </c>
      <c r="BD47" s="323">
        <v>21769.819955249801</v>
      </c>
      <c r="BE47" s="323">
        <v>20515.969835745153</v>
      </c>
      <c r="BF47" s="323">
        <v>18707.384725992579</v>
      </c>
      <c r="BG47" s="323">
        <v>17194.662906816404</v>
      </c>
      <c r="BH47" s="323">
        <v>17534.395552451446</v>
      </c>
      <c r="BI47" s="323">
        <v>21430.804232799339</v>
      </c>
      <c r="BJ47" s="323">
        <v>21819.989235755154</v>
      </c>
      <c r="BK47" s="323">
        <v>18820.833436914523</v>
      </c>
      <c r="BL47" s="323">
        <v>17561.064038939247</v>
      </c>
      <c r="BM47" s="323">
        <v>16093.248044462756</v>
      </c>
      <c r="BN47" s="323">
        <v>16303.566108505043</v>
      </c>
      <c r="BO47" s="323">
        <v>20072.59277831886</v>
      </c>
      <c r="BP47" s="323">
        <v>24761.408888216043</v>
      </c>
      <c r="BQ47" s="323">
        <v>26468.822463576485</v>
      </c>
      <c r="BR47" s="323">
        <v>29083.29511164478</v>
      </c>
      <c r="BS47" s="323">
        <v>28252.173220278808</v>
      </c>
      <c r="BT47" s="323">
        <v>27482.686239086255</v>
      </c>
      <c r="BU47" s="323">
        <v>26705.459534849728</v>
      </c>
      <c r="BV47" s="323">
        <v>26211.022620811455</v>
      </c>
      <c r="BW47" s="323">
        <v>27696.718761614735</v>
      </c>
      <c r="BX47" s="323">
        <v>28651.598215942391</v>
      </c>
      <c r="BY47" s="323">
        <v>30398.692709023828</v>
      </c>
      <c r="BZ47" s="323">
        <v>30329.007969927352</v>
      </c>
      <c r="CA47" s="323">
        <v>29634.729211632854</v>
      </c>
      <c r="CB47" s="323">
        <v>31971.949978656074</v>
      </c>
      <c r="CC47" s="323">
        <v>31905.269878307008</v>
      </c>
      <c r="CD47" s="323">
        <v>30472.831746993201</v>
      </c>
      <c r="CE47" s="323">
        <v>30379.934940104398</v>
      </c>
      <c r="CF47" s="323">
        <v>30385.224719153735</v>
      </c>
      <c r="CG47" s="323">
        <v>30390.343860181991</v>
      </c>
      <c r="CH47" s="323">
        <v>30282.993765139523</v>
      </c>
      <c r="CI47" s="323">
        <v>31546.103834498485</v>
      </c>
      <c r="CJ47" s="323">
        <v>32860.470528294114</v>
      </c>
      <c r="CK47" s="323">
        <v>32756.792770723569</v>
      </c>
      <c r="CL47" s="323">
        <v>30508.750524446983</v>
      </c>
      <c r="CM47" s="323">
        <v>32368.961424007564</v>
      </c>
      <c r="CN47" s="323">
        <v>40844.727462043214</v>
      </c>
      <c r="CO47" s="323">
        <v>45986.866742425933</v>
      </c>
      <c r="CP47" s="323">
        <v>49621.555652876727</v>
      </c>
      <c r="CQ47" s="323">
        <v>51033.269060512823</v>
      </c>
      <c r="CR47" s="323">
        <v>51593.071034535176</v>
      </c>
      <c r="CS47" s="323">
        <v>50472.940248263694</v>
      </c>
      <c r="CT47" s="323">
        <v>51579.364107647278</v>
      </c>
      <c r="CU47" s="323">
        <v>54257.438472275535</v>
      </c>
      <c r="CV47" s="323">
        <v>60010.234159538217</v>
      </c>
      <c r="CW47" s="323">
        <v>59671.616298873691</v>
      </c>
      <c r="CX47" s="323">
        <v>58028.980285152727</v>
      </c>
      <c r="CY47" s="323">
        <v>57049.372761277817</v>
      </c>
      <c r="CZ47" s="323">
        <v>53584.549816332561</v>
      </c>
      <c r="DA47" s="323">
        <v>51582.83359155331</v>
      </c>
      <c r="DB47" s="323">
        <v>50493.695366486339</v>
      </c>
      <c r="DC47" s="323">
        <v>54206.639282538083</v>
      </c>
      <c r="DD47" s="323">
        <v>53582.959091911674</v>
      </c>
      <c r="DE47" s="323">
        <v>50607.850229043121</v>
      </c>
      <c r="DF47" s="323">
        <v>54998.374549107721</v>
      </c>
      <c r="DG47" s="323">
        <v>55429.512839131516</v>
      </c>
      <c r="DH47" s="323">
        <v>57578.551645817679</v>
      </c>
      <c r="DI47" s="323">
        <v>61194.164276256692</v>
      </c>
      <c r="DJ47" s="323">
        <v>63878.08411063184</v>
      </c>
      <c r="DK47" s="323">
        <v>69612.105710522272</v>
      </c>
      <c r="DL47" s="323">
        <v>75360.160072018465</v>
      </c>
      <c r="DM47" s="323">
        <v>72315.339936051489</v>
      </c>
      <c r="DN47" s="323">
        <v>73142.704531894735</v>
      </c>
      <c r="DO47" s="323">
        <v>76142.24566582554</v>
      </c>
      <c r="DP47" s="323">
        <v>78452.586796215604</v>
      </c>
      <c r="DQ47" s="323">
        <v>78241.230307136575</v>
      </c>
      <c r="DR47" s="323">
        <v>77359.2021266136</v>
      </c>
      <c r="DS47" s="323">
        <v>88187.979669040535</v>
      </c>
      <c r="DT47" s="323">
        <v>86132.706131198735</v>
      </c>
      <c r="DU47" s="323">
        <v>76455.1478139674</v>
      </c>
      <c r="DV47" s="323">
        <v>66490.504989173627</v>
      </c>
      <c r="DW47" s="323">
        <v>50785.574111570641</v>
      </c>
      <c r="DX47" s="323">
        <v>53146.137299770111</v>
      </c>
      <c r="DY47" s="323">
        <v>61736.460905117703</v>
      </c>
      <c r="DZ47" s="323">
        <v>75514.236870145571</v>
      </c>
      <c r="EA47" s="323">
        <v>89237.831491687437</v>
      </c>
      <c r="EB47" s="323">
        <v>86262.105568022103</v>
      </c>
      <c r="EC47" s="323">
        <v>85067.53276444455</v>
      </c>
      <c r="ED47" s="323">
        <v>90826.842388530116</v>
      </c>
      <c r="EE47" s="323">
        <v>94673.513946139617</v>
      </c>
      <c r="EF47" s="323">
        <v>92350.028948794512</v>
      </c>
      <c r="EG47" s="323">
        <v>91158.04428641891</v>
      </c>
      <c r="EH47" s="323">
        <v>109546.51225023252</v>
      </c>
      <c r="EI47" s="323">
        <v>111247.47423011277</v>
      </c>
      <c r="EJ47" s="323">
        <v>101611.65625639679</v>
      </c>
      <c r="EK47" s="323">
        <v>105832.41160251803</v>
      </c>
      <c r="EL47" s="323">
        <v>101309.80993893543</v>
      </c>
      <c r="EM47" s="323">
        <v>90262.363386647208</v>
      </c>
      <c r="EN47" s="323">
        <v>104921.0231827627</v>
      </c>
      <c r="EO47" s="323">
        <v>100642.84120152507</v>
      </c>
      <c r="EP47" s="323">
        <v>111192.41079525249</v>
      </c>
      <c r="EQ47" s="323">
        <v>107569.9057297525</v>
      </c>
      <c r="ER47" s="323">
        <v>112876.70516908175</v>
      </c>
      <c r="ES47" s="323">
        <v>114204.6510120912</v>
      </c>
      <c r="ET47" s="323">
        <v>103427.69274953556</v>
      </c>
      <c r="EU47" s="323">
        <v>100764.01029574999</v>
      </c>
      <c r="EV47" s="323">
        <v>95258.936704313208</v>
      </c>
      <c r="EW47" s="323">
        <v>103362.80767357172</v>
      </c>
    </row>
    <row r="48" spans="1:153" ht="16.5" customHeight="1" x14ac:dyDescent="0.3">
      <c r="A48" s="324"/>
      <c r="B48" s="324"/>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5"/>
      <c r="CU48" s="325"/>
      <c r="CV48" s="325"/>
      <c r="CW48" s="325"/>
      <c r="CX48" s="325"/>
      <c r="CY48" s="325"/>
      <c r="CZ48" s="325"/>
      <c r="DA48" s="325"/>
      <c r="DB48" s="325"/>
      <c r="DC48" s="325"/>
      <c r="DD48" s="325"/>
      <c r="DE48" s="325"/>
      <c r="DF48" s="325"/>
      <c r="DG48" s="325"/>
      <c r="DH48" s="325"/>
      <c r="DI48" s="325"/>
      <c r="DJ48" s="325"/>
      <c r="DK48" s="325"/>
      <c r="DL48" s="325"/>
      <c r="DM48" s="325"/>
      <c r="DN48" s="325"/>
      <c r="DO48" s="325"/>
      <c r="DP48" s="325"/>
      <c r="DQ48" s="325"/>
      <c r="DR48" s="325"/>
      <c r="DS48" s="325"/>
      <c r="DT48" s="325"/>
      <c r="DU48" s="325"/>
      <c r="DV48" s="325"/>
      <c r="DW48" s="325"/>
      <c r="DX48" s="325"/>
      <c r="DY48" s="325"/>
      <c r="DZ48" s="325"/>
      <c r="EA48" s="325"/>
      <c r="EB48" s="325"/>
      <c r="EC48" s="325"/>
      <c r="ED48" s="325"/>
      <c r="EE48" s="325"/>
      <c r="EF48" s="325"/>
      <c r="EG48" s="325"/>
      <c r="EH48" s="325"/>
      <c r="EI48" s="325"/>
      <c r="EJ48" s="325"/>
      <c r="EK48" s="325"/>
      <c r="EL48" s="325"/>
      <c r="EM48" s="325"/>
      <c r="EN48" s="325"/>
      <c r="EO48" s="325"/>
      <c r="EP48" s="325"/>
      <c r="EQ48" s="325"/>
      <c r="ER48" s="325"/>
      <c r="ES48" s="325"/>
      <c r="ET48" s="325"/>
      <c r="EU48" s="325"/>
      <c r="EV48" s="325"/>
      <c r="EW48" s="325"/>
    </row>
    <row r="49" spans="1:153" ht="16.5" customHeight="1" x14ac:dyDescent="0.3">
      <c r="A49" s="322" t="s">
        <v>361</v>
      </c>
      <c r="B49" s="322" t="s">
        <v>331</v>
      </c>
      <c r="C49" s="323">
        <v>0</v>
      </c>
      <c r="D49" s="323">
        <v>0</v>
      </c>
      <c r="E49" s="323">
        <v>0</v>
      </c>
      <c r="F49" s="323">
        <v>0</v>
      </c>
      <c r="G49" s="323">
        <v>0</v>
      </c>
      <c r="H49" s="323">
        <v>0</v>
      </c>
      <c r="I49" s="323">
        <v>0</v>
      </c>
      <c r="J49" s="323">
        <v>0</v>
      </c>
      <c r="K49" s="323">
        <v>0</v>
      </c>
      <c r="L49" s="323">
        <v>0</v>
      </c>
      <c r="M49" s="323">
        <v>0</v>
      </c>
      <c r="N49" s="323">
        <v>0</v>
      </c>
      <c r="O49" s="323">
        <v>0</v>
      </c>
      <c r="P49" s="323">
        <v>0</v>
      </c>
      <c r="Q49" s="323">
        <v>0</v>
      </c>
      <c r="R49" s="323">
        <v>0</v>
      </c>
      <c r="S49" s="323">
        <v>0</v>
      </c>
      <c r="T49" s="323">
        <v>0</v>
      </c>
      <c r="U49" s="323">
        <v>0</v>
      </c>
      <c r="V49" s="323">
        <v>0</v>
      </c>
      <c r="W49" s="323">
        <v>0</v>
      </c>
      <c r="X49" s="323">
        <v>0</v>
      </c>
      <c r="Y49" s="323">
        <v>0</v>
      </c>
      <c r="Z49" s="323">
        <v>0</v>
      </c>
      <c r="AA49" s="323">
        <v>0</v>
      </c>
      <c r="AB49" s="323">
        <v>0</v>
      </c>
      <c r="AC49" s="323">
        <v>0</v>
      </c>
      <c r="AD49" s="323">
        <v>0</v>
      </c>
      <c r="AE49" s="323">
        <v>0</v>
      </c>
      <c r="AF49" s="323">
        <v>0</v>
      </c>
      <c r="AG49" s="323">
        <v>0</v>
      </c>
      <c r="AH49" s="323">
        <v>0</v>
      </c>
      <c r="AI49" s="323">
        <v>0</v>
      </c>
      <c r="AJ49" s="323">
        <v>0</v>
      </c>
      <c r="AK49" s="323">
        <v>0</v>
      </c>
      <c r="AL49" s="323">
        <v>0</v>
      </c>
      <c r="AM49" s="323">
        <v>0</v>
      </c>
      <c r="AN49" s="323">
        <v>0</v>
      </c>
      <c r="AO49" s="323">
        <v>0</v>
      </c>
      <c r="AP49" s="323">
        <v>0</v>
      </c>
      <c r="AQ49" s="323">
        <v>0</v>
      </c>
      <c r="AR49" s="323">
        <v>0</v>
      </c>
      <c r="AS49" s="323">
        <v>0</v>
      </c>
      <c r="AT49" s="323">
        <v>0</v>
      </c>
      <c r="AU49" s="323">
        <v>0</v>
      </c>
      <c r="AV49" s="323">
        <v>0</v>
      </c>
      <c r="AW49" s="323">
        <v>0</v>
      </c>
      <c r="AX49" s="323">
        <v>0</v>
      </c>
      <c r="AY49" s="323">
        <v>900</v>
      </c>
      <c r="AZ49" s="323">
        <v>0</v>
      </c>
      <c r="BA49" s="323">
        <v>0</v>
      </c>
      <c r="BB49" s="323">
        <v>0</v>
      </c>
      <c r="BC49" s="323">
        <v>0</v>
      </c>
      <c r="BD49" s="323">
        <v>0</v>
      </c>
      <c r="BE49" s="323">
        <v>0</v>
      </c>
      <c r="BF49" s="323">
        <v>0</v>
      </c>
      <c r="BG49" s="323">
        <v>0</v>
      </c>
      <c r="BH49" s="323">
        <v>0</v>
      </c>
      <c r="BI49" s="323">
        <v>0</v>
      </c>
      <c r="BJ49" s="323">
        <v>0</v>
      </c>
      <c r="BK49" s="323">
        <v>0</v>
      </c>
      <c r="BL49" s="323">
        <v>0</v>
      </c>
      <c r="BM49" s="323">
        <v>0</v>
      </c>
      <c r="BN49" s="323">
        <v>0</v>
      </c>
      <c r="BO49" s="323">
        <v>0</v>
      </c>
      <c r="BP49" s="323">
        <v>0</v>
      </c>
      <c r="BQ49" s="323">
        <v>0</v>
      </c>
      <c r="BR49" s="323">
        <v>0</v>
      </c>
      <c r="BS49" s="323">
        <v>0</v>
      </c>
      <c r="BT49" s="323">
        <v>0</v>
      </c>
      <c r="BU49" s="323">
        <v>0</v>
      </c>
      <c r="BV49" s="323">
        <v>0</v>
      </c>
      <c r="BW49" s="323">
        <v>0</v>
      </c>
      <c r="BX49" s="323">
        <v>0</v>
      </c>
      <c r="BY49" s="323">
        <v>0</v>
      </c>
      <c r="BZ49" s="323">
        <v>0</v>
      </c>
      <c r="CA49" s="323">
        <v>0</v>
      </c>
      <c r="CB49" s="323">
        <v>0</v>
      </c>
      <c r="CC49" s="323">
        <v>0</v>
      </c>
      <c r="CD49" s="323">
        <v>0</v>
      </c>
      <c r="CE49" s="323">
        <v>0</v>
      </c>
      <c r="CF49" s="323">
        <v>0</v>
      </c>
      <c r="CG49" s="323">
        <v>0</v>
      </c>
      <c r="CH49" s="323">
        <v>0</v>
      </c>
      <c r="CI49" s="323">
        <v>0</v>
      </c>
      <c r="CJ49" s="323">
        <v>0</v>
      </c>
      <c r="CK49" s="323">
        <v>0</v>
      </c>
      <c r="CL49" s="323">
        <v>0</v>
      </c>
      <c r="CM49" s="323">
        <v>0</v>
      </c>
      <c r="CN49" s="323">
        <v>0</v>
      </c>
      <c r="CO49" s="323">
        <v>0</v>
      </c>
      <c r="CP49" s="323">
        <v>0</v>
      </c>
      <c r="CQ49" s="323">
        <v>0</v>
      </c>
      <c r="CR49" s="323">
        <v>0</v>
      </c>
      <c r="CS49" s="323">
        <v>0</v>
      </c>
      <c r="CT49" s="323">
        <v>0</v>
      </c>
      <c r="CU49" s="323">
        <v>0</v>
      </c>
      <c r="CV49" s="323">
        <v>0</v>
      </c>
      <c r="CW49" s="323">
        <v>0</v>
      </c>
      <c r="CX49" s="323">
        <v>0</v>
      </c>
      <c r="CY49" s="323">
        <v>0</v>
      </c>
      <c r="CZ49" s="323">
        <v>0</v>
      </c>
      <c r="DA49" s="323">
        <v>0</v>
      </c>
      <c r="DB49" s="323">
        <v>0</v>
      </c>
      <c r="DC49" s="323">
        <v>0</v>
      </c>
      <c r="DD49" s="323">
        <v>0</v>
      </c>
      <c r="DE49" s="323">
        <v>0</v>
      </c>
      <c r="DF49" s="323">
        <v>0</v>
      </c>
      <c r="DG49" s="323">
        <v>0</v>
      </c>
      <c r="DH49" s="323">
        <v>0</v>
      </c>
      <c r="DI49" s="323">
        <v>0</v>
      </c>
      <c r="DJ49" s="323">
        <v>0</v>
      </c>
      <c r="DK49" s="323">
        <v>0</v>
      </c>
      <c r="DL49" s="323">
        <v>0</v>
      </c>
      <c r="DM49" s="323">
        <v>0</v>
      </c>
      <c r="DN49" s="323">
        <v>0</v>
      </c>
      <c r="DO49" s="323">
        <v>0</v>
      </c>
      <c r="DP49" s="323">
        <v>0</v>
      </c>
      <c r="DQ49" s="323">
        <v>0</v>
      </c>
      <c r="DR49" s="323">
        <v>0</v>
      </c>
      <c r="DS49" s="323">
        <v>0</v>
      </c>
      <c r="DT49" s="323">
        <v>0</v>
      </c>
      <c r="DU49" s="323">
        <v>0</v>
      </c>
      <c r="DV49" s="323">
        <v>0</v>
      </c>
      <c r="DW49" s="323">
        <v>0</v>
      </c>
      <c r="DX49" s="323">
        <v>9659.004697280001</v>
      </c>
      <c r="DY49" s="323">
        <v>9604.5707403399992</v>
      </c>
      <c r="DZ49" s="323">
        <v>9567.9555798900001</v>
      </c>
      <c r="EA49" s="323">
        <v>9614.8623936900003</v>
      </c>
      <c r="EB49" s="323">
        <v>9636.30553358</v>
      </c>
      <c r="EC49" s="323">
        <v>9623.3358673099992</v>
      </c>
      <c r="ED49" s="323">
        <v>1976.6671715999998</v>
      </c>
      <c r="EE49" s="323">
        <v>1989.4531496500001</v>
      </c>
      <c r="EF49" s="323">
        <v>6000.5845226299998</v>
      </c>
      <c r="EG49" s="323">
        <v>4067.01</v>
      </c>
      <c r="EH49" s="323">
        <v>4051.17</v>
      </c>
      <c r="EI49" s="323">
        <v>4074.89</v>
      </c>
      <c r="EJ49" s="323">
        <v>8526.5273692899991</v>
      </c>
      <c r="EK49" s="323">
        <v>12860.52</v>
      </c>
      <c r="EL49" s="323">
        <v>17096.68</v>
      </c>
      <c r="EM49" s="323">
        <v>25660.86</v>
      </c>
      <c r="EN49" s="323">
        <v>30114.21</v>
      </c>
      <c r="EO49" s="323">
        <v>34624.720000000001</v>
      </c>
      <c r="EP49" s="323">
        <v>34823.519999999997</v>
      </c>
      <c r="EQ49" s="323">
        <v>34934.879999999997</v>
      </c>
      <c r="ER49" s="323">
        <v>39604.230000000003</v>
      </c>
      <c r="ES49" s="323">
        <v>40035.51</v>
      </c>
      <c r="ET49" s="323">
        <v>49679.654999999999</v>
      </c>
      <c r="EU49" s="323">
        <v>49989.695</v>
      </c>
      <c r="EV49" s="323">
        <v>52090.400000000001</v>
      </c>
      <c r="EW49" s="323">
        <v>51909.85</v>
      </c>
    </row>
    <row r="50" spans="1:153" ht="16.5" customHeight="1" x14ac:dyDescent="0.3">
      <c r="A50" s="324"/>
      <c r="B50" s="333"/>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c r="DH50" s="325"/>
      <c r="DI50" s="325"/>
      <c r="DJ50" s="325"/>
      <c r="DK50" s="325"/>
      <c r="DL50" s="325"/>
      <c r="DM50" s="325"/>
      <c r="DN50" s="325"/>
      <c r="DO50" s="325"/>
      <c r="DP50" s="325"/>
      <c r="DQ50" s="325"/>
      <c r="DR50" s="325"/>
      <c r="DS50" s="325"/>
      <c r="DT50" s="325"/>
      <c r="DU50" s="325"/>
      <c r="DV50" s="325"/>
      <c r="DW50" s="325"/>
      <c r="DX50" s="325"/>
      <c r="DY50" s="325"/>
      <c r="DZ50" s="325"/>
      <c r="EA50" s="325"/>
      <c r="EB50" s="325"/>
      <c r="EC50" s="325"/>
      <c r="ED50" s="325"/>
      <c r="EE50" s="325"/>
      <c r="EF50" s="325"/>
      <c r="EG50" s="325"/>
      <c r="EH50" s="325"/>
      <c r="EI50" s="325"/>
      <c r="EJ50" s="325"/>
      <c r="EK50" s="325"/>
      <c r="EL50" s="325"/>
      <c r="EM50" s="325"/>
      <c r="EN50" s="325"/>
      <c r="EO50" s="325"/>
      <c r="EP50" s="325"/>
      <c r="EQ50" s="325"/>
      <c r="ER50" s="325"/>
      <c r="ES50" s="325"/>
      <c r="ET50" s="325"/>
      <c r="EU50" s="325"/>
      <c r="EV50" s="325"/>
      <c r="EW50" s="325"/>
    </row>
    <row r="51" spans="1:153" ht="16.5" customHeight="1" x14ac:dyDescent="0.3">
      <c r="A51" s="322" t="s">
        <v>362</v>
      </c>
      <c r="B51" s="322" t="s">
        <v>335</v>
      </c>
      <c r="C51" s="323">
        <v>0</v>
      </c>
      <c r="D51" s="323">
        <v>0</v>
      </c>
      <c r="E51" s="323">
        <v>0</v>
      </c>
      <c r="F51" s="323">
        <v>0</v>
      </c>
      <c r="G51" s="323">
        <v>0</v>
      </c>
      <c r="H51" s="323">
        <v>0</v>
      </c>
      <c r="I51" s="323">
        <v>0</v>
      </c>
      <c r="J51" s="323">
        <v>0</v>
      </c>
      <c r="K51" s="323">
        <v>0</v>
      </c>
      <c r="L51" s="323">
        <v>0</v>
      </c>
      <c r="M51" s="323">
        <v>0</v>
      </c>
      <c r="N51" s="323">
        <v>0</v>
      </c>
      <c r="O51" s="323">
        <v>0</v>
      </c>
      <c r="P51" s="323">
        <v>0</v>
      </c>
      <c r="Q51" s="323">
        <v>0</v>
      </c>
      <c r="R51" s="323">
        <v>0</v>
      </c>
      <c r="S51" s="323">
        <v>0</v>
      </c>
      <c r="T51" s="323">
        <v>0</v>
      </c>
      <c r="U51" s="323">
        <v>0</v>
      </c>
      <c r="V51" s="323">
        <v>0</v>
      </c>
      <c r="W51" s="323">
        <v>0</v>
      </c>
      <c r="X51" s="323">
        <v>0</v>
      </c>
      <c r="Y51" s="323">
        <v>0</v>
      </c>
      <c r="Z51" s="323">
        <v>0</v>
      </c>
      <c r="AA51" s="323">
        <v>0</v>
      </c>
      <c r="AB51" s="323">
        <v>0</v>
      </c>
      <c r="AC51" s="323">
        <v>0</v>
      </c>
      <c r="AD51" s="323">
        <v>0</v>
      </c>
      <c r="AE51" s="323">
        <v>0</v>
      </c>
      <c r="AF51" s="323">
        <v>0</v>
      </c>
      <c r="AG51" s="323">
        <v>0</v>
      </c>
      <c r="AH51" s="323">
        <v>0</v>
      </c>
      <c r="AI51" s="323">
        <v>0</v>
      </c>
      <c r="AJ51" s="323">
        <v>0</v>
      </c>
      <c r="AK51" s="323">
        <v>0</v>
      </c>
      <c r="AL51" s="323">
        <v>0</v>
      </c>
      <c r="AM51" s="323">
        <v>0</v>
      </c>
      <c r="AN51" s="323">
        <v>0</v>
      </c>
      <c r="AO51" s="323">
        <v>0</v>
      </c>
      <c r="AP51" s="323">
        <v>0</v>
      </c>
      <c r="AQ51" s="323">
        <v>0</v>
      </c>
      <c r="AR51" s="323">
        <v>0</v>
      </c>
      <c r="AS51" s="323">
        <v>0</v>
      </c>
      <c r="AT51" s="323">
        <v>0</v>
      </c>
      <c r="AU51" s="323">
        <v>0</v>
      </c>
      <c r="AV51" s="323">
        <v>0</v>
      </c>
      <c r="AW51" s="323">
        <v>0</v>
      </c>
      <c r="AX51" s="323">
        <v>0</v>
      </c>
      <c r="AY51" s="323">
        <v>0</v>
      </c>
      <c r="AZ51" s="323">
        <v>0</v>
      </c>
      <c r="BA51" s="323">
        <v>0</v>
      </c>
      <c r="BB51" s="323">
        <v>0</v>
      </c>
      <c r="BC51" s="323">
        <v>0</v>
      </c>
      <c r="BD51" s="323">
        <v>0</v>
      </c>
      <c r="BE51" s="323">
        <v>0</v>
      </c>
      <c r="BF51" s="323">
        <v>0</v>
      </c>
      <c r="BG51" s="323">
        <v>0</v>
      </c>
      <c r="BH51" s="323">
        <v>0</v>
      </c>
      <c r="BI51" s="323">
        <v>0</v>
      </c>
      <c r="BJ51" s="323">
        <v>0</v>
      </c>
      <c r="BK51" s="323">
        <v>0</v>
      </c>
      <c r="BL51" s="323">
        <v>0</v>
      </c>
      <c r="BM51" s="323">
        <v>0</v>
      </c>
      <c r="BN51" s="323">
        <v>0</v>
      </c>
      <c r="BO51" s="323">
        <v>0</v>
      </c>
      <c r="BP51" s="323">
        <v>0</v>
      </c>
      <c r="BQ51" s="323">
        <v>0</v>
      </c>
      <c r="BR51" s="323">
        <v>0</v>
      </c>
      <c r="BS51" s="323">
        <v>0</v>
      </c>
      <c r="BT51" s="323">
        <v>0</v>
      </c>
      <c r="BU51" s="323">
        <v>0</v>
      </c>
      <c r="BV51" s="323">
        <v>0</v>
      </c>
      <c r="BW51" s="323">
        <v>0</v>
      </c>
      <c r="BX51" s="323">
        <v>0</v>
      </c>
      <c r="BY51" s="323">
        <v>0</v>
      </c>
      <c r="BZ51" s="323">
        <v>0</v>
      </c>
      <c r="CA51" s="323">
        <v>0</v>
      </c>
      <c r="CB51" s="323">
        <v>0</v>
      </c>
      <c r="CC51" s="323">
        <v>0</v>
      </c>
      <c r="CD51" s="323">
        <v>0</v>
      </c>
      <c r="CE51" s="323">
        <v>0</v>
      </c>
      <c r="CF51" s="323">
        <v>0</v>
      </c>
      <c r="CG51" s="323">
        <v>0</v>
      </c>
      <c r="CH51" s="323">
        <v>0</v>
      </c>
      <c r="CI51" s="323">
        <v>0</v>
      </c>
      <c r="CJ51" s="323">
        <v>0</v>
      </c>
      <c r="CK51" s="323">
        <v>0</v>
      </c>
      <c r="CL51" s="323">
        <v>0</v>
      </c>
      <c r="CM51" s="323">
        <v>0</v>
      </c>
      <c r="CN51" s="323">
        <v>0</v>
      </c>
      <c r="CO51" s="323">
        <v>0</v>
      </c>
      <c r="CP51" s="323">
        <v>0</v>
      </c>
      <c r="CQ51" s="323">
        <v>0</v>
      </c>
      <c r="CR51" s="323">
        <v>0</v>
      </c>
      <c r="CS51" s="323">
        <v>0</v>
      </c>
      <c r="CT51" s="323">
        <v>0</v>
      </c>
      <c r="CU51" s="323">
        <v>0</v>
      </c>
      <c r="CV51" s="323">
        <v>0</v>
      </c>
      <c r="CW51" s="323">
        <v>0</v>
      </c>
      <c r="CX51" s="323">
        <v>0</v>
      </c>
      <c r="CY51" s="323">
        <v>0</v>
      </c>
      <c r="CZ51" s="323">
        <v>0</v>
      </c>
      <c r="DA51" s="323">
        <v>0</v>
      </c>
      <c r="DB51" s="323">
        <v>0</v>
      </c>
      <c r="DC51" s="323">
        <v>0</v>
      </c>
      <c r="DD51" s="323">
        <v>0</v>
      </c>
      <c r="DE51" s="323">
        <v>0</v>
      </c>
      <c r="DF51" s="323">
        <v>0</v>
      </c>
      <c r="DG51" s="323">
        <v>0</v>
      </c>
      <c r="DH51" s="323">
        <v>0</v>
      </c>
      <c r="DI51" s="323">
        <v>0</v>
      </c>
      <c r="DJ51" s="323">
        <v>0</v>
      </c>
      <c r="DK51" s="323">
        <v>0</v>
      </c>
      <c r="DL51" s="323">
        <v>0</v>
      </c>
      <c r="DM51" s="323">
        <v>0</v>
      </c>
      <c r="DN51" s="323">
        <v>0</v>
      </c>
      <c r="DO51" s="323">
        <v>0</v>
      </c>
      <c r="DP51" s="323">
        <v>0</v>
      </c>
      <c r="DQ51" s="323">
        <v>0</v>
      </c>
      <c r="DR51" s="323">
        <v>0</v>
      </c>
      <c r="DS51" s="323">
        <v>0</v>
      </c>
      <c r="DT51" s="323">
        <v>0</v>
      </c>
      <c r="DU51" s="323">
        <v>0</v>
      </c>
      <c r="DV51" s="323">
        <v>0</v>
      </c>
      <c r="DW51" s="323">
        <v>0</v>
      </c>
      <c r="DX51" s="323">
        <v>0</v>
      </c>
      <c r="DY51" s="323">
        <v>0</v>
      </c>
      <c r="DZ51" s="323">
        <v>0</v>
      </c>
      <c r="EA51" s="323">
        <v>0</v>
      </c>
      <c r="EB51" s="323">
        <v>0</v>
      </c>
      <c r="EC51" s="323">
        <v>0</v>
      </c>
      <c r="ED51" s="323">
        <v>0</v>
      </c>
      <c r="EE51" s="323">
        <v>0</v>
      </c>
      <c r="EF51" s="323">
        <v>0</v>
      </c>
      <c r="EG51" s="323">
        <v>0</v>
      </c>
      <c r="EH51" s="323">
        <v>0</v>
      </c>
      <c r="EI51" s="323">
        <v>0</v>
      </c>
      <c r="EJ51" s="323">
        <v>0</v>
      </c>
      <c r="EK51" s="323">
        <v>0</v>
      </c>
      <c r="EL51" s="323">
        <v>0</v>
      </c>
      <c r="EM51" s="323">
        <v>0</v>
      </c>
      <c r="EN51" s="323">
        <v>0</v>
      </c>
      <c r="EO51" s="323">
        <v>0</v>
      </c>
      <c r="EP51" s="323">
        <v>0</v>
      </c>
      <c r="EQ51" s="323">
        <v>0</v>
      </c>
      <c r="ER51" s="323">
        <v>0</v>
      </c>
      <c r="ES51" s="323">
        <v>0</v>
      </c>
      <c r="ET51" s="323">
        <v>0</v>
      </c>
      <c r="EU51" s="323">
        <v>0</v>
      </c>
      <c r="EV51" s="323">
        <v>0</v>
      </c>
      <c r="EW51" s="323">
        <v>0</v>
      </c>
    </row>
    <row r="52" spans="1:153" ht="16.5" customHeight="1" x14ac:dyDescent="0.3">
      <c r="A52" s="324"/>
      <c r="B52" s="324"/>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c r="BY52" s="325"/>
      <c r="BZ52" s="325"/>
      <c r="CA52" s="325"/>
      <c r="CB52" s="325"/>
      <c r="CC52" s="325"/>
      <c r="CD52" s="325"/>
      <c r="CE52" s="325"/>
      <c r="CF52" s="325"/>
      <c r="CG52" s="325"/>
      <c r="CH52" s="325"/>
      <c r="CI52" s="325"/>
      <c r="CJ52" s="325"/>
      <c r="CK52" s="325"/>
      <c r="CL52" s="325"/>
      <c r="CM52" s="325"/>
      <c r="CN52" s="325"/>
      <c r="CO52" s="325"/>
      <c r="CP52" s="325"/>
      <c r="CQ52" s="325"/>
      <c r="CR52" s="325"/>
      <c r="CS52" s="325"/>
      <c r="CT52" s="325"/>
      <c r="CU52" s="325"/>
      <c r="CV52" s="325"/>
      <c r="CW52" s="325"/>
      <c r="CX52" s="325"/>
      <c r="CY52" s="325"/>
      <c r="CZ52" s="325"/>
      <c r="DA52" s="325"/>
      <c r="DB52" s="325"/>
      <c r="DC52" s="325"/>
      <c r="DD52" s="325"/>
      <c r="DE52" s="325"/>
      <c r="DF52" s="325"/>
      <c r="DG52" s="325"/>
      <c r="DH52" s="325"/>
      <c r="DI52" s="325"/>
      <c r="DJ52" s="325"/>
      <c r="DK52" s="325"/>
      <c r="DL52" s="325"/>
      <c r="DM52" s="325"/>
      <c r="DN52" s="325"/>
      <c r="DO52" s="325"/>
      <c r="DP52" s="325"/>
      <c r="DQ52" s="325"/>
      <c r="DR52" s="325"/>
      <c r="DS52" s="325"/>
      <c r="DT52" s="325"/>
      <c r="DU52" s="325"/>
      <c r="DV52" s="325"/>
      <c r="DW52" s="325"/>
      <c r="DX52" s="325"/>
      <c r="DY52" s="325"/>
      <c r="DZ52" s="325"/>
      <c r="EA52" s="325"/>
      <c r="EB52" s="325"/>
      <c r="EC52" s="325"/>
      <c r="ED52" s="325"/>
      <c r="EE52" s="325"/>
      <c r="EF52" s="325"/>
      <c r="EG52" s="325"/>
      <c r="EH52" s="325"/>
      <c r="EI52" s="325"/>
      <c r="EJ52" s="325"/>
      <c r="EK52" s="325"/>
      <c r="EL52" s="325"/>
      <c r="EM52" s="325"/>
      <c r="EN52" s="325"/>
      <c r="EO52" s="325"/>
      <c r="EP52" s="325"/>
      <c r="EQ52" s="325"/>
      <c r="ER52" s="325"/>
      <c r="ES52" s="325"/>
      <c r="ET52" s="325"/>
      <c r="EU52" s="325"/>
      <c r="EV52" s="325"/>
      <c r="EW52" s="325"/>
    </row>
    <row r="53" spans="1:153" ht="16.5" customHeight="1" x14ac:dyDescent="0.3">
      <c r="A53" s="322" t="s">
        <v>363</v>
      </c>
      <c r="B53" s="322" t="s">
        <v>337</v>
      </c>
      <c r="C53" s="323">
        <v>0</v>
      </c>
      <c r="D53" s="323">
        <v>0</v>
      </c>
      <c r="E53" s="323">
        <v>0</v>
      </c>
      <c r="F53" s="323">
        <v>0</v>
      </c>
      <c r="G53" s="323">
        <v>0</v>
      </c>
      <c r="H53" s="323">
        <v>0</v>
      </c>
      <c r="I53" s="323">
        <v>0</v>
      </c>
      <c r="J53" s="323">
        <v>0</v>
      </c>
      <c r="K53" s="323">
        <v>0</v>
      </c>
      <c r="L53" s="323">
        <v>0</v>
      </c>
      <c r="M53" s="323">
        <v>0</v>
      </c>
      <c r="N53" s="323">
        <v>0</v>
      </c>
      <c r="O53" s="323">
        <v>0</v>
      </c>
      <c r="P53" s="323">
        <v>0</v>
      </c>
      <c r="Q53" s="323">
        <v>0</v>
      </c>
      <c r="R53" s="323">
        <v>0</v>
      </c>
      <c r="S53" s="323">
        <v>0</v>
      </c>
      <c r="T53" s="323">
        <v>0</v>
      </c>
      <c r="U53" s="323">
        <v>0</v>
      </c>
      <c r="V53" s="323">
        <v>0</v>
      </c>
      <c r="W53" s="323">
        <v>0</v>
      </c>
      <c r="X53" s="323">
        <v>0</v>
      </c>
      <c r="Y53" s="323">
        <v>0</v>
      </c>
      <c r="Z53" s="323">
        <v>0</v>
      </c>
      <c r="AA53" s="323">
        <v>0</v>
      </c>
      <c r="AB53" s="323">
        <v>0</v>
      </c>
      <c r="AC53" s="323">
        <v>0</v>
      </c>
      <c r="AD53" s="323">
        <v>0</v>
      </c>
      <c r="AE53" s="323">
        <v>0</v>
      </c>
      <c r="AF53" s="323">
        <v>0</v>
      </c>
      <c r="AG53" s="323">
        <v>0</v>
      </c>
      <c r="AH53" s="323">
        <v>0</v>
      </c>
      <c r="AI53" s="323">
        <v>0</v>
      </c>
      <c r="AJ53" s="323">
        <v>0</v>
      </c>
      <c r="AK53" s="323">
        <v>0</v>
      </c>
      <c r="AL53" s="323">
        <v>0</v>
      </c>
      <c r="AM53" s="323">
        <v>0</v>
      </c>
      <c r="AN53" s="323">
        <v>0</v>
      </c>
      <c r="AO53" s="323">
        <v>0</v>
      </c>
      <c r="AP53" s="323">
        <v>0</v>
      </c>
      <c r="AQ53" s="323">
        <v>0</v>
      </c>
      <c r="AR53" s="323">
        <v>0</v>
      </c>
      <c r="AS53" s="323">
        <v>0</v>
      </c>
      <c r="AT53" s="323">
        <v>0</v>
      </c>
      <c r="AU53" s="323">
        <v>0</v>
      </c>
      <c r="AV53" s="323">
        <v>0</v>
      </c>
      <c r="AW53" s="323">
        <v>0</v>
      </c>
      <c r="AX53" s="323">
        <v>0</v>
      </c>
      <c r="AY53" s="323">
        <v>0</v>
      </c>
      <c r="AZ53" s="323">
        <v>0</v>
      </c>
      <c r="BA53" s="323">
        <v>0</v>
      </c>
      <c r="BB53" s="323">
        <v>0</v>
      </c>
      <c r="BC53" s="323">
        <v>0</v>
      </c>
      <c r="BD53" s="323">
        <v>0</v>
      </c>
      <c r="BE53" s="323">
        <v>0</v>
      </c>
      <c r="BF53" s="323">
        <v>0</v>
      </c>
      <c r="BG53" s="323">
        <v>0</v>
      </c>
      <c r="BH53" s="323">
        <v>0</v>
      </c>
      <c r="BI53" s="323">
        <v>0</v>
      </c>
      <c r="BJ53" s="323">
        <v>0</v>
      </c>
      <c r="BK53" s="323">
        <v>0</v>
      </c>
      <c r="BL53" s="323">
        <v>0</v>
      </c>
      <c r="BM53" s="323">
        <v>0</v>
      </c>
      <c r="BN53" s="323">
        <v>0</v>
      </c>
      <c r="BO53" s="323">
        <v>0</v>
      </c>
      <c r="BP53" s="323">
        <v>0</v>
      </c>
      <c r="BQ53" s="323">
        <v>0</v>
      </c>
      <c r="BR53" s="323">
        <v>0</v>
      </c>
      <c r="BS53" s="323">
        <v>0</v>
      </c>
      <c r="BT53" s="323">
        <v>0</v>
      </c>
      <c r="BU53" s="323">
        <v>0</v>
      </c>
      <c r="BV53" s="323">
        <v>0</v>
      </c>
      <c r="BW53" s="323">
        <v>0</v>
      </c>
      <c r="BX53" s="323">
        <v>0</v>
      </c>
      <c r="BY53" s="323">
        <v>0</v>
      </c>
      <c r="BZ53" s="323">
        <v>0</v>
      </c>
      <c r="CA53" s="323">
        <v>0</v>
      </c>
      <c r="CB53" s="323">
        <v>0</v>
      </c>
      <c r="CC53" s="323">
        <v>0</v>
      </c>
      <c r="CD53" s="323">
        <v>0</v>
      </c>
      <c r="CE53" s="323">
        <v>0</v>
      </c>
      <c r="CF53" s="323">
        <v>0</v>
      </c>
      <c r="CG53" s="323">
        <v>0</v>
      </c>
      <c r="CH53" s="323">
        <v>0</v>
      </c>
      <c r="CI53" s="323">
        <v>0</v>
      </c>
      <c r="CJ53" s="323">
        <v>0</v>
      </c>
      <c r="CK53" s="323">
        <v>0</v>
      </c>
      <c r="CL53" s="323">
        <v>0</v>
      </c>
      <c r="CM53" s="323">
        <v>0</v>
      </c>
      <c r="CN53" s="323">
        <v>0</v>
      </c>
      <c r="CO53" s="323">
        <v>0</v>
      </c>
      <c r="CP53" s="323">
        <v>0</v>
      </c>
      <c r="CQ53" s="323">
        <v>0</v>
      </c>
      <c r="CR53" s="323">
        <v>0</v>
      </c>
      <c r="CS53" s="323">
        <v>0</v>
      </c>
      <c r="CT53" s="323">
        <v>0</v>
      </c>
      <c r="CU53" s="323">
        <v>0</v>
      </c>
      <c r="CV53" s="323">
        <v>0</v>
      </c>
      <c r="CW53" s="323">
        <v>0</v>
      </c>
      <c r="CX53" s="323">
        <v>0</v>
      </c>
      <c r="CY53" s="323">
        <v>0</v>
      </c>
      <c r="CZ53" s="323">
        <v>0</v>
      </c>
      <c r="DA53" s="323">
        <v>0</v>
      </c>
      <c r="DB53" s="323">
        <v>0</v>
      </c>
      <c r="DC53" s="323">
        <v>0</v>
      </c>
      <c r="DD53" s="323">
        <v>0</v>
      </c>
      <c r="DE53" s="323">
        <v>0</v>
      </c>
      <c r="DF53" s="323">
        <v>0</v>
      </c>
      <c r="DG53" s="323">
        <v>0</v>
      </c>
      <c r="DH53" s="323">
        <v>0</v>
      </c>
      <c r="DI53" s="323">
        <v>0</v>
      </c>
      <c r="DJ53" s="323">
        <v>0</v>
      </c>
      <c r="DK53" s="323">
        <v>0</v>
      </c>
      <c r="DL53" s="323">
        <v>0</v>
      </c>
      <c r="DM53" s="323">
        <v>0</v>
      </c>
      <c r="DN53" s="323">
        <v>0</v>
      </c>
      <c r="DO53" s="323">
        <v>0</v>
      </c>
      <c r="DP53" s="323">
        <v>0</v>
      </c>
      <c r="DQ53" s="323">
        <v>0</v>
      </c>
      <c r="DR53" s="323">
        <v>0</v>
      </c>
      <c r="DS53" s="323">
        <v>0</v>
      </c>
      <c r="DT53" s="323">
        <v>0</v>
      </c>
      <c r="DU53" s="323">
        <v>0</v>
      </c>
      <c r="DV53" s="323">
        <v>0</v>
      </c>
      <c r="DW53" s="323">
        <v>0</v>
      </c>
      <c r="DX53" s="323">
        <v>0</v>
      </c>
      <c r="DY53" s="323">
        <v>0</v>
      </c>
      <c r="DZ53" s="323">
        <v>0</v>
      </c>
      <c r="EA53" s="323">
        <v>0</v>
      </c>
      <c r="EB53" s="323">
        <v>0</v>
      </c>
      <c r="EC53" s="323">
        <v>0</v>
      </c>
      <c r="ED53" s="323">
        <v>0</v>
      </c>
      <c r="EE53" s="323">
        <v>0</v>
      </c>
      <c r="EF53" s="323">
        <v>0</v>
      </c>
      <c r="EG53" s="323">
        <v>0</v>
      </c>
      <c r="EH53" s="323">
        <v>0</v>
      </c>
      <c r="EI53" s="323">
        <v>0</v>
      </c>
      <c r="EJ53" s="323">
        <v>0</v>
      </c>
      <c r="EK53" s="323">
        <v>0</v>
      </c>
      <c r="EL53" s="323">
        <v>0</v>
      </c>
      <c r="EM53" s="323">
        <v>0</v>
      </c>
      <c r="EN53" s="323">
        <v>0</v>
      </c>
      <c r="EO53" s="323">
        <v>0</v>
      </c>
      <c r="EP53" s="323">
        <v>0</v>
      </c>
      <c r="EQ53" s="323">
        <v>0</v>
      </c>
      <c r="ER53" s="323">
        <v>0</v>
      </c>
      <c r="ES53" s="323">
        <v>0</v>
      </c>
      <c r="ET53" s="323">
        <v>0</v>
      </c>
      <c r="EU53" s="323">
        <v>0</v>
      </c>
      <c r="EV53" s="323">
        <v>0</v>
      </c>
      <c r="EW53" s="323">
        <v>0</v>
      </c>
    </row>
    <row r="54" spans="1:153" ht="16.5" customHeight="1" x14ac:dyDescent="0.3">
      <c r="A54" s="324"/>
      <c r="B54" s="324"/>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K54" s="325"/>
      <c r="AL54" s="325"/>
      <c r="AM54" s="325"/>
      <c r="AN54" s="325"/>
      <c r="AO54" s="325"/>
      <c r="AP54" s="325"/>
      <c r="AQ54" s="325"/>
      <c r="AR54" s="325"/>
      <c r="AS54" s="325"/>
      <c r="AT54" s="325"/>
      <c r="AU54" s="325"/>
      <c r="AV54" s="325"/>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325"/>
      <c r="BV54" s="325"/>
      <c r="BW54" s="325"/>
      <c r="BX54" s="325"/>
      <c r="BY54" s="325"/>
      <c r="BZ54" s="325"/>
      <c r="CA54" s="325"/>
      <c r="CB54" s="325"/>
      <c r="CC54" s="325"/>
      <c r="CD54" s="325"/>
      <c r="CE54" s="325"/>
      <c r="CF54" s="325"/>
      <c r="CG54" s="325"/>
      <c r="CH54" s="325"/>
      <c r="CI54" s="325"/>
      <c r="CJ54" s="325"/>
      <c r="CK54" s="325"/>
      <c r="CL54" s="325"/>
      <c r="CM54" s="325"/>
      <c r="CN54" s="325"/>
      <c r="CO54" s="325"/>
      <c r="CP54" s="325"/>
      <c r="CQ54" s="325"/>
      <c r="CR54" s="325"/>
      <c r="CS54" s="325"/>
      <c r="CT54" s="325"/>
      <c r="CU54" s="325"/>
      <c r="CV54" s="325"/>
      <c r="CW54" s="325"/>
      <c r="CX54" s="325"/>
      <c r="CY54" s="325"/>
      <c r="CZ54" s="325"/>
      <c r="DA54" s="325"/>
      <c r="DB54" s="325"/>
      <c r="DC54" s="325"/>
      <c r="DD54" s="325"/>
      <c r="DE54" s="325"/>
      <c r="DF54" s="325"/>
      <c r="DG54" s="325"/>
      <c r="DH54" s="325"/>
      <c r="DI54" s="325"/>
      <c r="DJ54" s="325"/>
      <c r="DK54" s="325"/>
      <c r="DL54" s="325"/>
      <c r="DM54" s="325"/>
      <c r="DN54" s="325"/>
      <c r="DO54" s="325"/>
      <c r="DP54" s="325"/>
      <c r="DQ54" s="325"/>
      <c r="DR54" s="325"/>
      <c r="DS54" s="325"/>
      <c r="DT54" s="325"/>
      <c r="DU54" s="325"/>
      <c r="DV54" s="325"/>
      <c r="DW54" s="325"/>
      <c r="DX54" s="325"/>
      <c r="DY54" s="325"/>
      <c r="DZ54" s="325"/>
      <c r="EA54" s="325"/>
      <c r="EB54" s="325"/>
      <c r="EC54" s="325"/>
      <c r="ED54" s="325"/>
      <c r="EE54" s="325"/>
      <c r="EF54" s="325"/>
      <c r="EG54" s="325"/>
      <c r="EH54" s="325"/>
      <c r="EI54" s="325"/>
      <c r="EJ54" s="325"/>
      <c r="EK54" s="325"/>
      <c r="EL54" s="325"/>
      <c r="EM54" s="325"/>
      <c r="EN54" s="325"/>
      <c r="EO54" s="325"/>
      <c r="EP54" s="325"/>
      <c r="EQ54" s="325"/>
      <c r="ER54" s="325"/>
      <c r="ES54" s="325"/>
      <c r="ET54" s="325"/>
      <c r="EU54" s="325"/>
      <c r="EV54" s="325"/>
      <c r="EW54" s="325"/>
    </row>
    <row r="55" spans="1:153" ht="16.5" customHeight="1" x14ac:dyDescent="0.3">
      <c r="A55" s="322" t="s">
        <v>364</v>
      </c>
      <c r="B55" s="322" t="s">
        <v>365</v>
      </c>
      <c r="C55" s="323">
        <v>538.21283592999998</v>
      </c>
      <c r="D55" s="323">
        <v>486.14490092999995</v>
      </c>
      <c r="E55" s="323">
        <v>618.69126218000008</v>
      </c>
      <c r="F55" s="323">
        <v>512.37668000999997</v>
      </c>
      <c r="G55" s="323">
        <v>590.64657192999994</v>
      </c>
      <c r="H55" s="323">
        <v>929.23720615000002</v>
      </c>
      <c r="I55" s="323">
        <v>2338.0420034099998</v>
      </c>
      <c r="J55" s="323">
        <v>927.75824321999994</v>
      </c>
      <c r="K55" s="323">
        <v>1072.1266438399998</v>
      </c>
      <c r="L55" s="323">
        <v>1049.9736225899999</v>
      </c>
      <c r="M55" s="323">
        <v>921.2037224899999</v>
      </c>
      <c r="N55" s="323">
        <v>975.29421922999995</v>
      </c>
      <c r="O55" s="323">
        <v>1179.0680737399998</v>
      </c>
      <c r="P55" s="323">
        <v>845.18880186000001</v>
      </c>
      <c r="Q55" s="323">
        <v>867.82027834999997</v>
      </c>
      <c r="R55" s="323">
        <v>1070.84335545</v>
      </c>
      <c r="S55" s="323">
        <v>1155.9288818900002</v>
      </c>
      <c r="T55" s="323">
        <v>1215.97244467</v>
      </c>
      <c r="U55" s="323">
        <v>1354.25470415</v>
      </c>
      <c r="V55" s="323">
        <v>1353.74939073</v>
      </c>
      <c r="W55" s="323">
        <v>978.95630284999993</v>
      </c>
      <c r="X55" s="323">
        <v>1123.9420090399999</v>
      </c>
      <c r="Y55" s="323">
        <v>1187.4279252400001</v>
      </c>
      <c r="Z55" s="323">
        <v>1138.04615612</v>
      </c>
      <c r="AA55" s="323">
        <v>1126.1566596799998</v>
      </c>
      <c r="AB55" s="323">
        <v>1034.2038716699999</v>
      </c>
      <c r="AC55" s="323">
        <v>1047.56163956</v>
      </c>
      <c r="AD55" s="323">
        <v>1100.7612842200001</v>
      </c>
      <c r="AE55" s="323">
        <v>1237.1838996199999</v>
      </c>
      <c r="AF55" s="323">
        <v>911.68682326999988</v>
      </c>
      <c r="AG55" s="323">
        <v>1625.31888514</v>
      </c>
      <c r="AH55" s="323">
        <v>1549.26650855</v>
      </c>
      <c r="AI55" s="323">
        <v>1568.3670513499999</v>
      </c>
      <c r="AJ55" s="323">
        <v>1263.2788130399999</v>
      </c>
      <c r="AK55" s="323">
        <v>1250.9957634699999</v>
      </c>
      <c r="AL55" s="323">
        <v>1312.9801299100004</v>
      </c>
      <c r="AM55" s="323">
        <v>1373.2369780400002</v>
      </c>
      <c r="AN55" s="323">
        <v>1294.51844523</v>
      </c>
      <c r="AO55" s="323">
        <v>1309.22184118</v>
      </c>
      <c r="AP55" s="323">
        <v>1381.3287188100001</v>
      </c>
      <c r="AQ55" s="323">
        <v>1284.6913234800343</v>
      </c>
      <c r="AR55" s="323">
        <v>1128.0638976000148</v>
      </c>
      <c r="AS55" s="323">
        <v>1389.1377747299755</v>
      </c>
      <c r="AT55" s="323">
        <v>1621.9914351249708</v>
      </c>
      <c r="AU55" s="323">
        <v>1429.9281341417975</v>
      </c>
      <c r="AV55" s="323">
        <v>1350.8092643812051</v>
      </c>
      <c r="AW55" s="323">
        <v>1363.481055648788</v>
      </c>
      <c r="AX55" s="323">
        <v>1481.0242033974096</v>
      </c>
      <c r="AY55" s="323">
        <v>1369.1390704724565</v>
      </c>
      <c r="AZ55" s="323">
        <v>1211.890613675366</v>
      </c>
      <c r="BA55" s="323">
        <v>1287.3444427282561</v>
      </c>
      <c r="BB55" s="323">
        <v>1167.436104729722</v>
      </c>
      <c r="BC55" s="323">
        <v>1144.7062325860024</v>
      </c>
      <c r="BD55" s="323">
        <v>1185.1920070913661</v>
      </c>
      <c r="BE55" s="323">
        <v>1296.546781784871</v>
      </c>
      <c r="BF55" s="323">
        <v>1254.3451458262853</v>
      </c>
      <c r="BG55" s="323">
        <v>1264.0378001964027</v>
      </c>
      <c r="BH55" s="323">
        <v>1616.3914386308027</v>
      </c>
      <c r="BI55" s="323">
        <v>1627.2223627918927</v>
      </c>
      <c r="BJ55" s="323">
        <v>1842.6271117917099</v>
      </c>
      <c r="BK55" s="323">
        <v>1628.6121597820661</v>
      </c>
      <c r="BL55" s="323">
        <v>1622.6072468596196</v>
      </c>
      <c r="BM55" s="323">
        <v>1753.2287598542005</v>
      </c>
      <c r="BN55" s="323">
        <v>1650.7368296397069</v>
      </c>
      <c r="BO55" s="323">
        <v>1651.2165607760658</v>
      </c>
      <c r="BP55" s="323">
        <v>1634.1071258180323</v>
      </c>
      <c r="BQ55" s="323">
        <v>1607.1944808551614</v>
      </c>
      <c r="BR55" s="323">
        <v>1683.5871585070154</v>
      </c>
      <c r="BS55" s="323">
        <v>1737.6267725551986</v>
      </c>
      <c r="BT55" s="323">
        <v>1787.4163761315695</v>
      </c>
      <c r="BU55" s="323">
        <v>1726.2648159954565</v>
      </c>
      <c r="BV55" s="323">
        <v>1696.2638843331699</v>
      </c>
      <c r="BW55" s="323">
        <v>1654.1694700219739</v>
      </c>
      <c r="BX55" s="323">
        <v>1645.8527529404216</v>
      </c>
      <c r="BY55" s="323">
        <v>1734.638064467526</v>
      </c>
      <c r="BZ55" s="323">
        <v>1658.682799772517</v>
      </c>
      <c r="CA55" s="323">
        <v>1593.5124513526839</v>
      </c>
      <c r="CB55" s="323">
        <v>1637.6252399420525</v>
      </c>
      <c r="CC55" s="323">
        <v>1872.1568749508695</v>
      </c>
      <c r="CD55" s="323">
        <v>1516.6241633027223</v>
      </c>
      <c r="CE55" s="323">
        <v>1586.4102300464212</v>
      </c>
      <c r="CF55" s="323">
        <v>2183.0596216864255</v>
      </c>
      <c r="CG55" s="323">
        <v>2250.2051788465233</v>
      </c>
      <c r="CH55" s="323">
        <v>2308.0768964665244</v>
      </c>
      <c r="CI55" s="323">
        <v>1881.9393131364548</v>
      </c>
      <c r="CJ55" s="323">
        <v>1911.0533564864943</v>
      </c>
      <c r="CK55" s="323">
        <v>2037.3547660964705</v>
      </c>
      <c r="CL55" s="323">
        <v>2139.0195345465113</v>
      </c>
      <c r="CM55" s="323">
        <v>2148.7085172564502</v>
      </c>
      <c r="CN55" s="323">
        <v>2830.0326603264839</v>
      </c>
      <c r="CO55" s="323">
        <v>2845.1891382465219</v>
      </c>
      <c r="CP55" s="323">
        <v>2712.7358011565466</v>
      </c>
      <c r="CQ55" s="323">
        <v>2766.1765475265047</v>
      </c>
      <c r="CR55" s="323">
        <v>2884.1899727164759</v>
      </c>
      <c r="CS55" s="323">
        <v>2341.8427289465762</v>
      </c>
      <c r="CT55" s="323">
        <v>2286.1076339160436</v>
      </c>
      <c r="CU55" s="323">
        <v>2341.9953491364554</v>
      </c>
      <c r="CV55" s="323">
        <v>1930.0376910963555</v>
      </c>
      <c r="CW55" s="323">
        <v>1859.9959418120668</v>
      </c>
      <c r="CX55" s="323">
        <v>1905.0163147011099</v>
      </c>
      <c r="CY55" s="323">
        <v>1912.03888268941</v>
      </c>
      <c r="CZ55" s="323">
        <v>1722.5373578516819</v>
      </c>
      <c r="DA55" s="323">
        <v>1532.2508873923521</v>
      </c>
      <c r="DB55" s="323">
        <v>1265.0870479198193</v>
      </c>
      <c r="DC55" s="323">
        <v>1103.1639609812767</v>
      </c>
      <c r="DD55" s="323">
        <v>1717.9416745223887</v>
      </c>
      <c r="DE55" s="323">
        <v>1598.5313476312404</v>
      </c>
      <c r="DF55" s="323">
        <v>1313.5426582514715</v>
      </c>
      <c r="DG55" s="323">
        <v>891.60289957732687</v>
      </c>
      <c r="DH55" s="323">
        <v>1252.0456227899999</v>
      </c>
      <c r="DI55" s="323">
        <v>1056.2499061896556</v>
      </c>
      <c r="DJ55" s="323">
        <v>899.67953126834391</v>
      </c>
      <c r="DK55" s="323">
        <v>904.07432895990348</v>
      </c>
      <c r="DL55" s="323">
        <v>612.19120356318092</v>
      </c>
      <c r="DM55" s="323">
        <v>2640.4207892121403</v>
      </c>
      <c r="DN55" s="323">
        <v>2578.2505624195401</v>
      </c>
      <c r="DO55" s="323">
        <v>2473.3718218776462</v>
      </c>
      <c r="DP55" s="323">
        <v>2408.0192686869336</v>
      </c>
      <c r="DQ55" s="323">
        <v>2386.8891345600923</v>
      </c>
      <c r="DR55" s="323">
        <v>2134.5995065035349</v>
      </c>
      <c r="DS55" s="323">
        <v>1367.616504951804</v>
      </c>
      <c r="DT55" s="323">
        <v>1173.0664875576329</v>
      </c>
      <c r="DU55" s="323">
        <v>1623.2019536617893</v>
      </c>
      <c r="DV55" s="323">
        <v>862.04535976816146</v>
      </c>
      <c r="DW55" s="323">
        <v>635.51824941016127</v>
      </c>
      <c r="DX55" s="323">
        <v>454.57915538021945</v>
      </c>
      <c r="DY55" s="323">
        <v>3047.5280253620699</v>
      </c>
      <c r="DZ55" s="323">
        <v>3032.207622197564</v>
      </c>
      <c r="EA55" s="323">
        <v>7010.349267206343</v>
      </c>
      <c r="EB55" s="323">
        <v>1234.5074823464502</v>
      </c>
      <c r="EC55" s="323">
        <v>740.90879603649887</v>
      </c>
      <c r="ED55" s="323">
        <v>1842.4301513489338</v>
      </c>
      <c r="EE55" s="323">
        <v>1341.1716621715964</v>
      </c>
      <c r="EF55" s="323">
        <v>1103.4634250198339</v>
      </c>
      <c r="EG55" s="323">
        <v>1368.3607270971531</v>
      </c>
      <c r="EH55" s="323">
        <v>617.19620753332504</v>
      </c>
      <c r="EI55" s="323">
        <v>419.52602118588601</v>
      </c>
      <c r="EJ55" s="323">
        <v>224.00052006215626</v>
      </c>
      <c r="EK55" s="323">
        <v>2834.9588518736014</v>
      </c>
      <c r="EL55" s="323">
        <v>2628.4679536464846</v>
      </c>
      <c r="EM55" s="323">
        <v>2933.009351875306</v>
      </c>
      <c r="EN55" s="323">
        <v>2721.2571710183447</v>
      </c>
      <c r="EO55" s="323">
        <v>2091.5188870082793</v>
      </c>
      <c r="EP55" s="323">
        <v>2376.6807474134521</v>
      </c>
      <c r="EQ55" s="323">
        <v>2448.7904493451647</v>
      </c>
      <c r="ER55" s="323">
        <v>1858.6771960051308</v>
      </c>
      <c r="ES55" s="323">
        <v>1993.5152276473348</v>
      </c>
      <c r="ET55" s="323">
        <v>1289.4983701741328</v>
      </c>
      <c r="EU55" s="323">
        <v>1125.7190942515667</v>
      </c>
      <c r="EV55" s="323">
        <v>4220.296202723137</v>
      </c>
      <c r="EW55" s="323">
        <v>3866.4594752361008</v>
      </c>
    </row>
    <row r="56" spans="1:153" ht="16.5" customHeight="1" x14ac:dyDescent="0.3">
      <c r="A56" s="324"/>
      <c r="B56" s="324"/>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c r="BY56" s="325"/>
      <c r="BZ56" s="325"/>
      <c r="CA56" s="325"/>
      <c r="CB56" s="325"/>
      <c r="CC56" s="325"/>
      <c r="CD56" s="325"/>
      <c r="CE56" s="325"/>
      <c r="CF56" s="325"/>
      <c r="CG56" s="325"/>
      <c r="CH56" s="325"/>
      <c r="CI56" s="325"/>
      <c r="CJ56" s="325"/>
      <c r="CK56" s="325"/>
      <c r="CL56" s="325"/>
      <c r="CM56" s="325"/>
      <c r="CN56" s="325"/>
      <c r="CO56" s="325"/>
      <c r="CP56" s="325"/>
      <c r="CQ56" s="325"/>
      <c r="CR56" s="325"/>
      <c r="CS56" s="325"/>
      <c r="CT56" s="325"/>
      <c r="CU56" s="325"/>
      <c r="CV56" s="325"/>
      <c r="CW56" s="325"/>
      <c r="CX56" s="325"/>
      <c r="CY56" s="325"/>
      <c r="CZ56" s="325"/>
      <c r="DA56" s="325"/>
      <c r="DB56" s="325"/>
      <c r="DC56" s="325"/>
      <c r="DD56" s="325"/>
      <c r="DE56" s="325"/>
      <c r="DF56" s="325"/>
      <c r="DG56" s="325"/>
      <c r="DH56" s="325"/>
      <c r="DI56" s="325"/>
      <c r="DJ56" s="325"/>
      <c r="DK56" s="325"/>
      <c r="DL56" s="325"/>
      <c r="DM56" s="325"/>
      <c r="DN56" s="325"/>
      <c r="DO56" s="325"/>
      <c r="DP56" s="325"/>
      <c r="DQ56" s="325"/>
      <c r="DR56" s="325"/>
      <c r="DS56" s="325"/>
      <c r="DT56" s="325"/>
      <c r="DU56" s="325"/>
      <c r="DV56" s="325"/>
      <c r="DW56" s="325"/>
      <c r="DX56" s="325"/>
      <c r="DY56" s="325"/>
      <c r="DZ56" s="325"/>
      <c r="EA56" s="325"/>
      <c r="EB56" s="325"/>
      <c r="EC56" s="325"/>
      <c r="ED56" s="325"/>
      <c r="EE56" s="325"/>
      <c r="EF56" s="325"/>
      <c r="EG56" s="325"/>
      <c r="EH56" s="325"/>
      <c r="EI56" s="325"/>
      <c r="EJ56" s="325"/>
      <c r="EK56" s="325"/>
      <c r="EL56" s="325"/>
      <c r="EM56" s="325"/>
      <c r="EN56" s="325"/>
      <c r="EO56" s="325"/>
      <c r="EP56" s="325"/>
      <c r="EQ56" s="325"/>
      <c r="ER56" s="325"/>
      <c r="ES56" s="325"/>
      <c r="ET56" s="325"/>
      <c r="EU56" s="325"/>
      <c r="EV56" s="325"/>
      <c r="EW56" s="325"/>
    </row>
    <row r="57" spans="1:153" ht="16.5" customHeight="1" x14ac:dyDescent="0.3">
      <c r="A57" s="322" t="s">
        <v>366</v>
      </c>
      <c r="B57" s="322" t="s">
        <v>333</v>
      </c>
      <c r="C57" s="323">
        <v>19964.110167409999</v>
      </c>
      <c r="D57" s="323">
        <v>20456.15655851</v>
      </c>
      <c r="E57" s="323">
        <v>20656.54350453</v>
      </c>
      <c r="F57" s="323">
        <v>20976.469956159999</v>
      </c>
      <c r="G57" s="323">
        <v>23542.384742170001</v>
      </c>
      <c r="H57" s="323">
        <v>20273.87106505</v>
      </c>
      <c r="I57" s="323">
        <v>18508.569286829999</v>
      </c>
      <c r="J57" s="323">
        <v>19472.344551769998</v>
      </c>
      <c r="K57" s="323">
        <v>20495.222189169999</v>
      </c>
      <c r="L57" s="323">
        <v>20301.791217229998</v>
      </c>
      <c r="M57" s="323">
        <v>20191.020255150001</v>
      </c>
      <c r="N57" s="323">
        <v>21361.044988709997</v>
      </c>
      <c r="O57" s="323">
        <v>19413.827296809999</v>
      </c>
      <c r="P57" s="323">
        <v>19582.327154340001</v>
      </c>
      <c r="Q57" s="323">
        <v>18243.485036359998</v>
      </c>
      <c r="R57" s="323">
        <v>17904.736877859999</v>
      </c>
      <c r="S57" s="323">
        <v>18921.887750959999</v>
      </c>
      <c r="T57" s="323">
        <v>20149.1601701</v>
      </c>
      <c r="U57" s="323">
        <v>18753.241767789998</v>
      </c>
      <c r="V57" s="323">
        <v>19617.36774234</v>
      </c>
      <c r="W57" s="323">
        <v>19604.223607199998</v>
      </c>
      <c r="X57" s="323">
        <v>21354.738473539997</v>
      </c>
      <c r="Y57" s="323">
        <v>20283.88373102</v>
      </c>
      <c r="Z57" s="323">
        <v>19542.970377909998</v>
      </c>
      <c r="AA57" s="323">
        <v>21291.50351029</v>
      </c>
      <c r="AB57" s="323">
        <v>21595.119234289999</v>
      </c>
      <c r="AC57" s="323">
        <v>20783.147565799998</v>
      </c>
      <c r="AD57" s="323">
        <v>21203.46923585</v>
      </c>
      <c r="AE57" s="323">
        <v>19954.35588607</v>
      </c>
      <c r="AF57" s="323">
        <v>23783.569044779997</v>
      </c>
      <c r="AG57" s="323">
        <v>23780.145553330003</v>
      </c>
      <c r="AH57" s="323">
        <v>23569.844059790001</v>
      </c>
      <c r="AI57" s="323">
        <v>25164.681625080102</v>
      </c>
      <c r="AJ57" s="323">
        <v>26025.415872760001</v>
      </c>
      <c r="AK57" s="323">
        <v>25692.210255179998</v>
      </c>
      <c r="AL57" s="323">
        <v>25383.877467489987</v>
      </c>
      <c r="AM57" s="323">
        <v>25930.891317520014</v>
      </c>
      <c r="AN57" s="323">
        <v>25189.279282339961</v>
      </c>
      <c r="AO57" s="323">
        <v>25613.860504809993</v>
      </c>
      <c r="AP57" s="323">
        <v>25224.743159949947</v>
      </c>
      <c r="AQ57" s="323">
        <v>23948.197494770015</v>
      </c>
      <c r="AR57" s="323">
        <v>21850.039449129999</v>
      </c>
      <c r="AS57" s="323">
        <v>22254.871252340021</v>
      </c>
      <c r="AT57" s="323">
        <v>21879.72865525998</v>
      </c>
      <c r="AU57" s="323">
        <v>22545.301191179984</v>
      </c>
      <c r="AV57" s="323">
        <v>22101.591468449988</v>
      </c>
      <c r="AW57" s="323">
        <v>21365.243426009973</v>
      </c>
      <c r="AX57" s="323">
        <v>20881.14524601998</v>
      </c>
      <c r="AY57" s="323">
        <v>20472.976203240014</v>
      </c>
      <c r="AZ57" s="323">
        <v>21487.784692900019</v>
      </c>
      <c r="BA57" s="323">
        <v>21928.267963229922</v>
      </c>
      <c r="BB57" s="323">
        <v>21797.014970980046</v>
      </c>
      <c r="BC57" s="323">
        <v>22086.19730513003</v>
      </c>
      <c r="BD57" s="323">
        <v>22650.277264699977</v>
      </c>
      <c r="BE57" s="323">
        <v>21679.910396959978</v>
      </c>
      <c r="BF57" s="323">
        <v>22462.728441649982</v>
      </c>
      <c r="BG57" s="323">
        <v>20288.861448660031</v>
      </c>
      <c r="BH57" s="323">
        <v>18978.052171999949</v>
      </c>
      <c r="BI57" s="323">
        <v>18191.658810679994</v>
      </c>
      <c r="BJ57" s="323">
        <v>17271.864959959996</v>
      </c>
      <c r="BK57" s="323">
        <v>16252.714630709965</v>
      </c>
      <c r="BL57" s="323">
        <v>18325.476515089984</v>
      </c>
      <c r="BM57" s="323">
        <v>27006.25268139</v>
      </c>
      <c r="BN57" s="323">
        <v>26101.492148820111</v>
      </c>
      <c r="BO57" s="323">
        <v>24870.176161724856</v>
      </c>
      <c r="BP57" s="323">
        <v>24471.645377400018</v>
      </c>
      <c r="BQ57" s="323">
        <v>23760.59067086998</v>
      </c>
      <c r="BR57" s="323">
        <v>23082.71069057002</v>
      </c>
      <c r="BS57" s="323">
        <v>24280.758976100049</v>
      </c>
      <c r="BT57" s="323">
        <v>25590.232428529933</v>
      </c>
      <c r="BU57" s="323">
        <v>25098.625338600003</v>
      </c>
      <c r="BV57" s="323">
        <v>24330.692173520045</v>
      </c>
      <c r="BW57" s="323">
        <v>24688.323351009974</v>
      </c>
      <c r="BX57" s="323">
        <v>25037.211866000027</v>
      </c>
      <c r="BY57" s="323">
        <v>25089.035267669948</v>
      </c>
      <c r="BZ57" s="323">
        <v>24090.776523889981</v>
      </c>
      <c r="CA57" s="323">
        <v>24578.904463949977</v>
      </c>
      <c r="CB57" s="323">
        <v>25995.394258479944</v>
      </c>
      <c r="CC57" s="323">
        <v>25933.130423700044</v>
      </c>
      <c r="CD57" s="323">
        <v>24933.187775389986</v>
      </c>
      <c r="CE57" s="323">
        <v>25807.537072730051</v>
      </c>
      <c r="CF57" s="323">
        <v>26103.819359800116</v>
      </c>
      <c r="CG57" s="323">
        <v>24442.946636389959</v>
      </c>
      <c r="CH57" s="323">
        <v>23689.873631919989</v>
      </c>
      <c r="CI57" s="323">
        <v>23188.90674147004</v>
      </c>
      <c r="CJ57" s="323">
        <v>23496.741578239998</v>
      </c>
      <c r="CK57" s="323">
        <v>22597.495759479989</v>
      </c>
      <c r="CL57" s="323">
        <v>22044.530639399971</v>
      </c>
      <c r="CM57" s="323">
        <v>21561.821478250007</v>
      </c>
      <c r="CN57" s="323">
        <v>19811.472098009999</v>
      </c>
      <c r="CO57" s="323">
        <v>15924.198801319966</v>
      </c>
      <c r="CP57" s="323">
        <v>13081.932868679964</v>
      </c>
      <c r="CQ57" s="323">
        <v>18469.000551759982</v>
      </c>
      <c r="CR57" s="323">
        <v>20435.040907790011</v>
      </c>
      <c r="CS57" s="323">
        <v>17745.504284119903</v>
      </c>
      <c r="CT57" s="323">
        <v>17770.187594280058</v>
      </c>
      <c r="CU57" s="323">
        <v>13353.068122100005</v>
      </c>
      <c r="CV57" s="323">
        <v>15538.917807289947</v>
      </c>
      <c r="CW57" s="323">
        <v>18076.365482630034</v>
      </c>
      <c r="CX57" s="323">
        <v>22476.450769049956</v>
      </c>
      <c r="CY57" s="323">
        <v>21764.401940069976</v>
      </c>
      <c r="CZ57" s="323">
        <v>19920.449408879998</v>
      </c>
      <c r="DA57" s="323">
        <v>17132.549358880002</v>
      </c>
      <c r="DB57" s="323">
        <v>17331.741958690058</v>
      </c>
      <c r="DC57" s="323">
        <v>16655.315602609982</v>
      </c>
      <c r="DD57" s="323">
        <v>17236.659394390081</v>
      </c>
      <c r="DE57" s="323">
        <v>16047.574822380067</v>
      </c>
      <c r="DF57" s="323">
        <v>16794.55439085004</v>
      </c>
      <c r="DG57" s="323">
        <v>16187.812679669985</v>
      </c>
      <c r="DH57" s="323">
        <v>17285.976926669988</v>
      </c>
      <c r="DI57" s="323">
        <v>21126.782202980045</v>
      </c>
      <c r="DJ57" s="323">
        <v>23277.807549940124</v>
      </c>
      <c r="DK57" s="323">
        <v>26886.065392700013</v>
      </c>
      <c r="DL57" s="323">
        <v>30796.05285072992</v>
      </c>
      <c r="DM57" s="323">
        <v>32248.78907285001</v>
      </c>
      <c r="DN57" s="323">
        <v>34263.150843110052</v>
      </c>
      <c r="DO57" s="323">
        <v>36312.045858509955</v>
      </c>
      <c r="DP57" s="323">
        <v>36818.002139040036</v>
      </c>
      <c r="DQ57" s="323">
        <v>38480.682415569943</v>
      </c>
      <c r="DR57" s="323">
        <v>22423.470864930048</v>
      </c>
      <c r="DS57" s="323">
        <v>25347.25553749987</v>
      </c>
      <c r="DT57" s="323">
        <v>29915.161736709953</v>
      </c>
      <c r="DU57" s="323">
        <v>33266.74863743993</v>
      </c>
      <c r="DV57" s="323">
        <v>43315.521985109976</v>
      </c>
      <c r="DW57" s="323">
        <v>45358.747164090011</v>
      </c>
      <c r="DX57" s="323">
        <v>48614.019775939989</v>
      </c>
      <c r="DY57" s="323">
        <v>51944.345824869946</v>
      </c>
      <c r="DZ57" s="323">
        <v>51706.888492540071</v>
      </c>
      <c r="EA57" s="323">
        <v>51174.950152169957</v>
      </c>
      <c r="EB57" s="323">
        <v>51147.822299679843</v>
      </c>
      <c r="EC57" s="323">
        <v>53731.527280900147</v>
      </c>
      <c r="ED57" s="323">
        <v>54840.327218580074</v>
      </c>
      <c r="EE57" s="323">
        <v>54825.346195260252</v>
      </c>
      <c r="EF57" s="323">
        <v>54663.651045490231</v>
      </c>
      <c r="EG57" s="323">
        <v>56369.384690699953</v>
      </c>
      <c r="EH57" s="323">
        <v>27134.189067319825</v>
      </c>
      <c r="EI57" s="323">
        <v>31768.780279029783</v>
      </c>
      <c r="EJ57" s="323">
        <v>40194.416965589997</v>
      </c>
      <c r="EK57" s="323">
        <v>40183.213761679712</v>
      </c>
      <c r="EL57" s="323">
        <v>39867.37100731003</v>
      </c>
      <c r="EM57" s="323">
        <v>37284.54785757004</v>
      </c>
      <c r="EN57" s="323">
        <v>40013.119371209934</v>
      </c>
      <c r="EO57" s="323">
        <v>17576.358655040021</v>
      </c>
      <c r="EP57" s="323">
        <v>20425.451099229962</v>
      </c>
      <c r="EQ57" s="323">
        <v>18140.558519259746</v>
      </c>
      <c r="ER57" s="323">
        <v>19235.44544892991</v>
      </c>
      <c r="ES57" s="323">
        <v>20525.166046790022</v>
      </c>
      <c r="ET57" s="323">
        <v>9921.0327276498829</v>
      </c>
      <c r="EU57" s="323">
        <v>10116.39656728001</v>
      </c>
      <c r="EV57" s="323">
        <v>12818.432083740001</v>
      </c>
      <c r="EW57" s="323">
        <v>14298.364415839853</v>
      </c>
    </row>
    <row r="58" spans="1:153" ht="16.5" customHeight="1" x14ac:dyDescent="0.3">
      <c r="A58" s="324"/>
      <c r="B58" s="324"/>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5"/>
      <c r="DM58" s="325"/>
      <c r="DN58" s="325"/>
      <c r="DO58" s="325"/>
      <c r="DP58" s="325"/>
      <c r="DQ58" s="325"/>
      <c r="DR58" s="325"/>
      <c r="DS58" s="325"/>
      <c r="DT58" s="325"/>
      <c r="DU58" s="325"/>
      <c r="DV58" s="325"/>
      <c r="DW58" s="325"/>
      <c r="DX58" s="325"/>
      <c r="DY58" s="325"/>
      <c r="DZ58" s="325"/>
      <c r="EA58" s="325"/>
      <c r="EB58" s="325"/>
      <c r="EC58" s="325"/>
      <c r="ED58" s="325"/>
      <c r="EE58" s="325"/>
      <c r="EF58" s="325"/>
      <c r="EG58" s="325"/>
      <c r="EH58" s="325"/>
      <c r="EI58" s="325"/>
      <c r="EJ58" s="325"/>
      <c r="EK58" s="325"/>
      <c r="EL58" s="325"/>
      <c r="EM58" s="325"/>
      <c r="EN58" s="325"/>
      <c r="EO58" s="325"/>
      <c r="EP58" s="325"/>
      <c r="EQ58" s="325"/>
      <c r="ER58" s="325"/>
      <c r="ES58" s="325"/>
      <c r="ET58" s="325"/>
      <c r="EU58" s="325"/>
      <c r="EV58" s="325"/>
      <c r="EW58" s="325"/>
    </row>
    <row r="59" spans="1:153" ht="16.5" customHeight="1" x14ac:dyDescent="0.3">
      <c r="A59" s="322"/>
      <c r="B59" s="322" t="s">
        <v>289</v>
      </c>
      <c r="C59" s="323">
        <v>69596.492978319991</v>
      </c>
      <c r="D59" s="323">
        <v>70941.137481892089</v>
      </c>
      <c r="E59" s="323">
        <v>70499.654408622795</v>
      </c>
      <c r="F59" s="323">
        <v>71302.400435399992</v>
      </c>
      <c r="G59" s="323">
        <v>74450.371189439247</v>
      </c>
      <c r="H59" s="323">
        <v>73422.694705203787</v>
      </c>
      <c r="I59" s="323">
        <v>73741.023017996515</v>
      </c>
      <c r="J59" s="323">
        <v>74913.405949937558</v>
      </c>
      <c r="K59" s="323">
        <v>78694.334379371867</v>
      </c>
      <c r="L59" s="323">
        <v>79392.890201197049</v>
      </c>
      <c r="M59" s="323">
        <v>82982.38913011353</v>
      </c>
      <c r="N59" s="323">
        <v>86612.239956321166</v>
      </c>
      <c r="O59" s="323">
        <v>83585.412843679136</v>
      </c>
      <c r="P59" s="323">
        <v>83414.251738604406</v>
      </c>
      <c r="Q59" s="323">
        <v>84435.871824729984</v>
      </c>
      <c r="R59" s="323">
        <v>84082.643758713326</v>
      </c>
      <c r="S59" s="323">
        <v>85853.7490461774</v>
      </c>
      <c r="T59" s="323">
        <v>88592.546954006102</v>
      </c>
      <c r="U59" s="323">
        <v>88882.225156140514</v>
      </c>
      <c r="V59" s="323">
        <v>89112.098273285083</v>
      </c>
      <c r="W59" s="323">
        <v>87868.85674328811</v>
      </c>
      <c r="X59" s="323">
        <v>91091.426085718325</v>
      </c>
      <c r="Y59" s="323">
        <v>89540.306184057728</v>
      </c>
      <c r="Z59" s="323">
        <v>92681.040481569406</v>
      </c>
      <c r="AA59" s="323">
        <v>93057.427462320033</v>
      </c>
      <c r="AB59" s="323">
        <v>93216.006621315551</v>
      </c>
      <c r="AC59" s="323">
        <v>92395.195668494649</v>
      </c>
      <c r="AD59" s="323">
        <v>92343.333515853825</v>
      </c>
      <c r="AE59" s="323">
        <v>90504.874658527566</v>
      </c>
      <c r="AF59" s="323">
        <v>97002.375047003166</v>
      </c>
      <c r="AG59" s="323">
        <v>98020.36266122805</v>
      </c>
      <c r="AH59" s="323">
        <v>97950.904823900244</v>
      </c>
      <c r="AI59" s="323">
        <v>98887.514704928049</v>
      </c>
      <c r="AJ59" s="323">
        <v>98497.729015718214</v>
      </c>
      <c r="AK59" s="323">
        <v>99356.306201215775</v>
      </c>
      <c r="AL59" s="323">
        <v>100930.55116470347</v>
      </c>
      <c r="AM59" s="323">
        <v>104790.8711862858</v>
      </c>
      <c r="AN59" s="323">
        <v>104458.18777059334</v>
      </c>
      <c r="AO59" s="323">
        <v>108086.37032072496</v>
      </c>
      <c r="AP59" s="323">
        <v>107405.78630819431</v>
      </c>
      <c r="AQ59" s="323">
        <v>114390.36744273815</v>
      </c>
      <c r="AR59" s="323">
        <v>113988.66618276245</v>
      </c>
      <c r="AS59" s="323">
        <v>111194.3348185853</v>
      </c>
      <c r="AT59" s="323">
        <v>110092.93683619938</v>
      </c>
      <c r="AU59" s="323">
        <v>112471.1827692574</v>
      </c>
      <c r="AV59" s="323">
        <v>111686.14588464067</v>
      </c>
      <c r="AW59" s="323">
        <v>111021.07279987191</v>
      </c>
      <c r="AX59" s="323">
        <v>115230.05499443377</v>
      </c>
      <c r="AY59" s="323">
        <v>115477.48536903718</v>
      </c>
      <c r="AZ59" s="323">
        <v>120988.83522910152</v>
      </c>
      <c r="BA59" s="323">
        <v>122871.29449204239</v>
      </c>
      <c r="BB59" s="323">
        <v>127088.77066029809</v>
      </c>
      <c r="BC59" s="323">
        <v>128069.4762808027</v>
      </c>
      <c r="BD59" s="323">
        <v>130583.81207642556</v>
      </c>
      <c r="BE59" s="323">
        <v>131173.15071691383</v>
      </c>
      <c r="BF59" s="323">
        <v>133456.09197498212</v>
      </c>
      <c r="BG59" s="323">
        <v>130765.6793397868</v>
      </c>
      <c r="BH59" s="323">
        <v>129055.71459652908</v>
      </c>
      <c r="BI59" s="323">
        <v>126942.81240977174</v>
      </c>
      <c r="BJ59" s="323">
        <v>131563.49427910321</v>
      </c>
      <c r="BK59" s="323">
        <v>128415.42706414525</v>
      </c>
      <c r="BL59" s="323">
        <v>134436.63312649104</v>
      </c>
      <c r="BM59" s="323">
        <v>147415.07719755106</v>
      </c>
      <c r="BN59" s="323">
        <v>146159.68355201508</v>
      </c>
      <c r="BO59" s="323">
        <v>146084.06147709003</v>
      </c>
      <c r="BP59" s="323">
        <v>149685.82964859999</v>
      </c>
      <c r="BQ59" s="323">
        <v>152617.94579201998</v>
      </c>
      <c r="BR59" s="323">
        <v>152435.10079409002</v>
      </c>
      <c r="BS59" s="323">
        <v>154676.54865548</v>
      </c>
      <c r="BT59" s="323">
        <v>158429.68953137996</v>
      </c>
      <c r="BU59" s="323">
        <v>160069.02174412005</v>
      </c>
      <c r="BV59" s="323">
        <v>161362.55657941001</v>
      </c>
      <c r="BW59" s="323">
        <v>161629.17440413</v>
      </c>
      <c r="BX59" s="323">
        <v>164349.35004958996</v>
      </c>
      <c r="BY59" s="323">
        <v>165416.05700292002</v>
      </c>
      <c r="BZ59" s="323">
        <v>164662.21708085999</v>
      </c>
      <c r="CA59" s="323">
        <v>167951.32043450995</v>
      </c>
      <c r="CB59" s="323">
        <v>174872.48942699001</v>
      </c>
      <c r="CC59" s="323">
        <v>175421.29849750001</v>
      </c>
      <c r="CD59" s="323">
        <v>174452.08759260995</v>
      </c>
      <c r="CE59" s="323">
        <v>177108.37673410997</v>
      </c>
      <c r="CF59" s="323">
        <v>178785.45480361005</v>
      </c>
      <c r="CG59" s="323">
        <v>181295.97438636</v>
      </c>
      <c r="CH59" s="323">
        <v>185234.34054785004</v>
      </c>
      <c r="CI59" s="323">
        <v>181843.60436808999</v>
      </c>
      <c r="CJ59" s="323">
        <v>182389.03224828001</v>
      </c>
      <c r="CK59" s="323">
        <v>183206.87444175</v>
      </c>
      <c r="CL59" s="323">
        <v>186722.54971691</v>
      </c>
      <c r="CM59" s="323">
        <v>186053.17597899996</v>
      </c>
      <c r="CN59" s="323">
        <v>187908.69362753001</v>
      </c>
      <c r="CO59" s="323">
        <v>183668.11129455001</v>
      </c>
      <c r="CP59" s="323">
        <v>183313.14445789001</v>
      </c>
      <c r="CQ59" s="323">
        <v>192610.77432565999</v>
      </c>
      <c r="CR59" s="323">
        <v>195973.24121254997</v>
      </c>
      <c r="CS59" s="323">
        <v>198971.14215291999</v>
      </c>
      <c r="CT59" s="323">
        <v>207653.2763874396</v>
      </c>
      <c r="CU59" s="323">
        <v>204499.08389621993</v>
      </c>
      <c r="CV59" s="323">
        <v>210754.6665969801</v>
      </c>
      <c r="CW59" s="323">
        <v>214723.08751193993</v>
      </c>
      <c r="CX59" s="323">
        <v>221940.01058586998</v>
      </c>
      <c r="CY59" s="323">
        <v>229327.95755876999</v>
      </c>
      <c r="CZ59" s="323">
        <v>237591.15970955996</v>
      </c>
      <c r="DA59" s="323">
        <v>229257.85809920996</v>
      </c>
      <c r="DB59" s="323">
        <v>233361.93871635484</v>
      </c>
      <c r="DC59" s="323">
        <v>226356.64214427999</v>
      </c>
      <c r="DD59" s="323">
        <v>224900.90402548003</v>
      </c>
      <c r="DE59" s="323">
        <v>222116.63754560993</v>
      </c>
      <c r="DF59" s="323">
        <v>224314.53188190999</v>
      </c>
      <c r="DG59" s="323">
        <v>226175.33672197003</v>
      </c>
      <c r="DH59" s="323">
        <v>227249.11355501023</v>
      </c>
      <c r="DI59" s="323">
        <v>233932.51732181996</v>
      </c>
      <c r="DJ59" s="323">
        <v>236574.99271028998</v>
      </c>
      <c r="DK59" s="323">
        <v>247887.62922757003</v>
      </c>
      <c r="DL59" s="323">
        <v>260005.77526694004</v>
      </c>
      <c r="DM59" s="323">
        <v>265909.80497572001</v>
      </c>
      <c r="DN59" s="323">
        <v>266458.11617937998</v>
      </c>
      <c r="DO59" s="323">
        <v>269687.33985771006</v>
      </c>
      <c r="DP59" s="323">
        <v>270333.30208668002</v>
      </c>
      <c r="DQ59" s="323">
        <v>275703.91501952958</v>
      </c>
      <c r="DR59" s="323">
        <v>275938.08768676</v>
      </c>
      <c r="DS59" s="323">
        <v>285593.39157807006</v>
      </c>
      <c r="DT59" s="323">
        <v>280698.14165284997</v>
      </c>
      <c r="DU59" s="323">
        <v>283721.46444056992</v>
      </c>
      <c r="DV59" s="323">
        <v>302626.33420869993</v>
      </c>
      <c r="DW59" s="323">
        <v>297923.36164863274</v>
      </c>
      <c r="DX59" s="323">
        <v>322540.83795550355</v>
      </c>
      <c r="DY59" s="323">
        <v>340076.22582934995</v>
      </c>
      <c r="DZ59" s="323">
        <v>363505.06539300992</v>
      </c>
      <c r="EA59" s="323">
        <v>381162.95334598992</v>
      </c>
      <c r="EB59" s="323">
        <v>405336.86034841009</v>
      </c>
      <c r="EC59" s="323">
        <v>404706.26486895001</v>
      </c>
      <c r="ED59" s="323">
        <v>407009.19919003005</v>
      </c>
      <c r="EE59" s="323">
        <v>427496.24914150994</v>
      </c>
      <c r="EF59" s="323">
        <v>412751.50048619986</v>
      </c>
      <c r="EG59" s="323">
        <v>414996.05421080999</v>
      </c>
      <c r="EH59" s="323">
        <v>434544.36851303995</v>
      </c>
      <c r="EI59" s="323">
        <v>441668.59650271019</v>
      </c>
      <c r="EJ59" s="323">
        <v>446893.58303803991</v>
      </c>
      <c r="EK59" s="323">
        <v>452698.3212731799</v>
      </c>
      <c r="EL59" s="323">
        <v>461744.19383817987</v>
      </c>
      <c r="EM59" s="323">
        <v>473387.34201010992</v>
      </c>
      <c r="EN59" s="323">
        <v>463588.94710501999</v>
      </c>
      <c r="EO59" s="323">
        <v>447475.91802747</v>
      </c>
      <c r="EP59" s="323">
        <v>484175.61616938002</v>
      </c>
      <c r="EQ59" s="323">
        <v>457673.67102017015</v>
      </c>
      <c r="ER59" s="323">
        <v>452944.83698585996</v>
      </c>
      <c r="ES59" s="323">
        <v>473661.09540925</v>
      </c>
      <c r="ET59" s="323">
        <v>426307.06556643004</v>
      </c>
      <c r="EU59" s="323">
        <v>419570.89581265004</v>
      </c>
      <c r="EV59" s="323">
        <v>455044.19112579006</v>
      </c>
      <c r="EW59" s="323">
        <v>425651.12527640985</v>
      </c>
    </row>
    <row r="60" spans="1:153" ht="8.4499999999999993" customHeight="1" thickBot="1" x14ac:dyDescent="0.35">
      <c r="A60" s="334"/>
      <c r="B60" s="334"/>
      <c r="C60" s="335"/>
      <c r="D60" s="335"/>
      <c r="E60" s="335"/>
      <c r="F60" s="335"/>
      <c r="G60" s="335"/>
      <c r="H60" s="335"/>
      <c r="I60" s="335"/>
      <c r="J60" s="335"/>
      <c r="K60" s="335"/>
      <c r="L60" s="335"/>
      <c r="M60" s="335"/>
      <c r="N60" s="335"/>
      <c r="O60" s="335"/>
      <c r="P60" s="335"/>
      <c r="Q60" s="335"/>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c r="CE60" s="335"/>
      <c r="CF60" s="335"/>
      <c r="CG60" s="335"/>
      <c r="CH60" s="335"/>
      <c r="CI60" s="335"/>
      <c r="CJ60" s="335"/>
      <c r="CK60" s="335"/>
      <c r="CL60" s="335"/>
      <c r="CM60" s="335"/>
      <c r="CN60" s="335"/>
      <c r="CO60" s="335"/>
      <c r="CP60" s="335"/>
      <c r="CQ60" s="335"/>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5"/>
      <c r="DN60" s="335"/>
      <c r="DO60" s="335"/>
      <c r="DP60" s="335"/>
      <c r="DQ60" s="335"/>
      <c r="DR60" s="335"/>
      <c r="DS60" s="335"/>
      <c r="DT60" s="335"/>
      <c r="DU60" s="335"/>
      <c r="DV60" s="335"/>
      <c r="DW60" s="335"/>
      <c r="DX60" s="335"/>
      <c r="DY60" s="335"/>
      <c r="DZ60" s="335"/>
      <c r="EA60" s="335"/>
      <c r="EB60" s="335"/>
      <c r="EC60" s="335"/>
      <c r="ED60" s="335"/>
      <c r="EE60" s="335"/>
      <c r="EF60" s="335"/>
      <c r="EG60" s="335"/>
      <c r="EH60" s="335"/>
      <c r="EI60" s="335"/>
      <c r="EJ60" s="335"/>
      <c r="EK60" s="335"/>
      <c r="EL60" s="335"/>
      <c r="EM60" s="335"/>
      <c r="EN60" s="335"/>
      <c r="EO60" s="335"/>
      <c r="EP60" s="335"/>
      <c r="EQ60" s="335"/>
      <c r="ER60" s="335"/>
      <c r="ES60" s="335"/>
      <c r="ET60" s="335"/>
      <c r="EU60" s="335"/>
      <c r="EV60" s="335"/>
      <c r="EW60" s="335"/>
    </row>
    <row r="61" spans="1:153" s="337" customFormat="1" ht="15.75" customHeight="1" thickTop="1" x14ac:dyDescent="0.3">
      <c r="A61" s="336" t="s">
        <v>367</v>
      </c>
      <c r="B61" s="336"/>
      <c r="C61" s="336"/>
      <c r="D61" s="336"/>
      <c r="E61" s="336"/>
      <c r="F61" s="336"/>
      <c r="G61" s="336"/>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c r="BI61" s="336"/>
      <c r="BJ61" s="336"/>
      <c r="BK61" s="336"/>
      <c r="BL61" s="336"/>
      <c r="BM61" s="336"/>
      <c r="BN61" s="336"/>
      <c r="BO61" s="336"/>
      <c r="BP61" s="336"/>
      <c r="BQ61" s="336"/>
      <c r="BR61" s="336"/>
      <c r="BS61" s="336"/>
      <c r="BT61" s="336"/>
      <c r="BU61" s="336"/>
      <c r="BV61" s="336"/>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row>
    <row r="62" spans="1:153" s="337" customFormat="1" ht="15.75" customHeight="1" x14ac:dyDescent="0.3">
      <c r="A62" s="338" t="s">
        <v>368</v>
      </c>
      <c r="B62" s="336"/>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row>
    <row r="63" spans="1:153" s="337" customFormat="1" ht="15.75" customHeight="1" x14ac:dyDescent="0.3">
      <c r="A63" s="339" t="s">
        <v>369</v>
      </c>
      <c r="B63" s="336"/>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c r="AA63" s="336"/>
      <c r="AB63" s="336"/>
      <c r="AC63" s="336"/>
      <c r="AD63" s="336"/>
      <c r="AE63" s="336"/>
      <c r="AF63" s="336"/>
      <c r="AG63" s="336"/>
      <c r="AH63" s="336"/>
      <c r="AI63" s="336"/>
      <c r="AJ63" s="336"/>
      <c r="AK63" s="336"/>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c r="BI63" s="336"/>
      <c r="BJ63" s="336"/>
      <c r="BK63" s="336"/>
      <c r="BL63" s="336"/>
      <c r="BM63" s="336"/>
      <c r="BN63" s="336"/>
      <c r="BO63" s="336"/>
      <c r="BP63" s="336"/>
      <c r="BQ63" s="336"/>
      <c r="BR63" s="336"/>
      <c r="BS63" s="336"/>
      <c r="BT63" s="336"/>
      <c r="BU63" s="336"/>
      <c r="BV63" s="336"/>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row>
    <row r="64" spans="1:153" x14ac:dyDescent="0.3">
      <c r="A64" s="340"/>
      <c r="B64" s="340"/>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40"/>
      <c r="AC64" s="340"/>
      <c r="AD64" s="340"/>
      <c r="AE64" s="340"/>
      <c r="AF64" s="340"/>
      <c r="AG64" s="340"/>
      <c r="AH64" s="340"/>
      <c r="AI64" s="340"/>
      <c r="AJ64" s="340"/>
      <c r="AK64" s="340"/>
      <c r="AL64" s="340"/>
      <c r="AM64" s="340"/>
      <c r="AN64" s="340"/>
      <c r="AO64" s="340"/>
      <c r="AP64" s="340"/>
      <c r="AQ64" s="340"/>
      <c r="AR64" s="340"/>
      <c r="AS64" s="340"/>
      <c r="AT64" s="340"/>
      <c r="AU64" s="340"/>
      <c r="AV64" s="340"/>
      <c r="AW64" s="340"/>
      <c r="AX64" s="340"/>
      <c r="AY64" s="340"/>
      <c r="AZ64" s="340"/>
      <c r="BA64" s="340"/>
      <c r="BB64" s="340"/>
      <c r="BC64" s="340"/>
      <c r="BD64" s="340"/>
      <c r="BE64" s="340"/>
      <c r="BF64" s="340"/>
      <c r="BG64" s="340"/>
      <c r="BH64" s="340"/>
      <c r="BI64" s="340"/>
      <c r="BJ64" s="340"/>
      <c r="BK64" s="340"/>
      <c r="BL64" s="340"/>
      <c r="BM64" s="340"/>
      <c r="BN64" s="340"/>
      <c r="BO64" s="340"/>
      <c r="BP64" s="340"/>
      <c r="BQ64" s="340"/>
      <c r="BR64" s="340"/>
      <c r="BS64" s="340"/>
      <c r="BT64" s="340"/>
      <c r="BU64" s="340"/>
      <c r="BV64" s="340"/>
      <c r="BW64" s="340"/>
      <c r="BX64" s="340"/>
      <c r="BY64" s="340"/>
      <c r="BZ64" s="340"/>
      <c r="CA64" s="340"/>
      <c r="CB64" s="340"/>
      <c r="CC64" s="340"/>
      <c r="CD64" s="340"/>
      <c r="CE64" s="340"/>
      <c r="CF64" s="340"/>
      <c r="CG64" s="340"/>
      <c r="CH64" s="340"/>
      <c r="CI64" s="340"/>
      <c r="CJ64" s="340"/>
      <c r="CK64" s="340"/>
      <c r="CL64" s="340"/>
      <c r="CM64" s="340"/>
      <c r="CN64" s="340"/>
      <c r="CO64" s="340"/>
      <c r="CP64" s="340"/>
      <c r="CQ64" s="340"/>
      <c r="CR64" s="340"/>
      <c r="CS64" s="340"/>
      <c r="CT64" s="340"/>
      <c r="CU64" s="340"/>
      <c r="CV64" s="340"/>
      <c r="CW64" s="340"/>
      <c r="CX64" s="340"/>
      <c r="CY64" s="340"/>
      <c r="CZ64" s="340"/>
      <c r="DA64" s="340"/>
      <c r="DB64" s="340"/>
      <c r="DC64" s="340"/>
      <c r="DD64" s="340"/>
      <c r="DE64" s="340"/>
      <c r="DF64" s="340"/>
      <c r="DG64" s="340"/>
      <c r="DH64" s="340"/>
      <c r="DI64" s="340"/>
      <c r="DJ64" s="340"/>
      <c r="DK64" s="340"/>
      <c r="DL64" s="340"/>
      <c r="DM64" s="340"/>
      <c r="DN64" s="340"/>
      <c r="DO64" s="340"/>
      <c r="DP64" s="340"/>
      <c r="DQ64" s="340"/>
      <c r="DR64" s="340"/>
      <c r="DS64" s="340"/>
      <c r="DT64" s="340"/>
      <c r="DU64" s="340"/>
      <c r="DV64" s="340"/>
      <c r="DW64" s="340"/>
      <c r="DX64" s="340"/>
      <c r="DY64" s="340"/>
      <c r="DZ64" s="340"/>
      <c r="EA64" s="340"/>
      <c r="EB64" s="340"/>
      <c r="EC64" s="340"/>
      <c r="ED64" s="340"/>
      <c r="EE64" s="340"/>
      <c r="EF64" s="340"/>
      <c r="EG64" s="340"/>
      <c r="EH64" s="340"/>
      <c r="EI64" s="340"/>
      <c r="EJ64" s="340"/>
      <c r="EK64" s="340"/>
      <c r="EL64" s="340"/>
      <c r="EM64" s="340"/>
      <c r="EN64" s="340"/>
      <c r="EO64" s="340"/>
      <c r="EP64" s="340"/>
      <c r="EQ64" s="340"/>
      <c r="ER64" s="340"/>
      <c r="ES64" s="340"/>
      <c r="ET64" s="340"/>
      <c r="EU64" s="340"/>
      <c r="EV64" s="340"/>
      <c r="EW64" s="340"/>
    </row>
    <row r="66" spans="1:153" ht="17.25" x14ac:dyDescent="0.3">
      <c r="A66" s="314"/>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314"/>
      <c r="AV66" s="314"/>
      <c r="AW66" s="314"/>
      <c r="AX66" s="314"/>
      <c r="AY66" s="314"/>
      <c r="AZ66" s="314"/>
      <c r="BA66" s="314"/>
      <c r="BB66" s="314"/>
      <c r="BC66" s="314"/>
      <c r="BD66" s="314"/>
      <c r="BE66" s="314"/>
      <c r="BF66" s="314"/>
      <c r="BG66" s="314"/>
      <c r="BH66" s="314"/>
      <c r="BI66" s="314"/>
      <c r="BJ66" s="314"/>
      <c r="BK66" s="314"/>
      <c r="BL66" s="314"/>
      <c r="BM66" s="314"/>
      <c r="BN66" s="314"/>
      <c r="BO66" s="314"/>
      <c r="BP66" s="314"/>
      <c r="BQ66" s="314"/>
      <c r="BR66" s="314"/>
      <c r="BS66" s="314"/>
      <c r="BT66" s="314"/>
      <c r="BU66" s="314"/>
      <c r="BV66" s="314"/>
      <c r="BW66" s="314"/>
      <c r="BX66" s="314"/>
      <c r="BY66" s="314"/>
      <c r="BZ66" s="314"/>
      <c r="CA66" s="314"/>
      <c r="CB66" s="314"/>
      <c r="CC66" s="314"/>
      <c r="CD66" s="314"/>
      <c r="CE66" s="314"/>
      <c r="CF66" s="314"/>
      <c r="CG66" s="314"/>
      <c r="CH66" s="314"/>
      <c r="CI66" s="314"/>
      <c r="CJ66" s="314"/>
      <c r="CK66" s="314"/>
      <c r="CL66" s="314"/>
      <c r="CM66" s="314"/>
      <c r="CN66" s="314"/>
      <c r="CO66" s="314"/>
      <c r="CP66" s="314"/>
      <c r="CQ66" s="314"/>
      <c r="CR66" s="314"/>
      <c r="CS66" s="314"/>
      <c r="CT66" s="314"/>
      <c r="CU66" s="314"/>
      <c r="CV66" s="314"/>
      <c r="CW66" s="314"/>
      <c r="CX66" s="314"/>
      <c r="CY66" s="314"/>
      <c r="CZ66" s="314"/>
      <c r="DA66" s="314"/>
      <c r="DB66" s="314"/>
      <c r="DC66" s="314"/>
      <c r="DD66" s="314"/>
      <c r="DE66" s="314"/>
      <c r="DF66" s="314"/>
      <c r="DG66" s="314"/>
      <c r="DH66" s="314"/>
      <c r="DI66" s="314"/>
      <c r="DJ66" s="314"/>
      <c r="DK66" s="314"/>
      <c r="DL66" s="314"/>
      <c r="DM66" s="314"/>
      <c r="DN66" s="314"/>
      <c r="DO66" s="314"/>
      <c r="DP66" s="314"/>
      <c r="DQ66" s="314"/>
      <c r="DR66" s="314"/>
      <c r="DS66" s="314"/>
      <c r="DT66" s="314"/>
      <c r="DU66" s="314"/>
      <c r="DV66" s="314"/>
      <c r="DW66" s="314"/>
      <c r="DX66" s="314"/>
      <c r="DY66" s="314"/>
      <c r="DZ66" s="314"/>
      <c r="EA66" s="314"/>
      <c r="EB66" s="314"/>
      <c r="EC66" s="314"/>
      <c r="ED66" s="314"/>
      <c r="EE66" s="314"/>
      <c r="EF66" s="314"/>
      <c r="EG66" s="314"/>
      <c r="EH66" s="314"/>
      <c r="EI66" s="314"/>
      <c r="EJ66" s="314"/>
      <c r="EK66" s="314"/>
      <c r="EL66" s="314"/>
      <c r="EM66" s="314"/>
      <c r="EN66" s="314"/>
      <c r="EO66" s="314"/>
      <c r="EP66" s="314"/>
      <c r="EQ66" s="314"/>
      <c r="ER66" s="314"/>
      <c r="ES66" s="314"/>
      <c r="ET66" s="314"/>
      <c r="EU66" s="314"/>
      <c r="EV66" s="314"/>
      <c r="EW66" s="314"/>
    </row>
    <row r="67" spans="1:153" ht="17.25" x14ac:dyDescent="0.3">
      <c r="A67" s="314"/>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4"/>
      <c r="BF67" s="314"/>
      <c r="BG67" s="314"/>
      <c r="BH67" s="314"/>
      <c r="BI67" s="314"/>
      <c r="BJ67" s="314"/>
      <c r="BK67" s="314"/>
      <c r="BL67" s="314"/>
      <c r="BM67" s="314"/>
      <c r="BN67" s="314"/>
      <c r="BO67" s="314"/>
      <c r="BP67" s="314"/>
      <c r="BQ67" s="314"/>
      <c r="BR67" s="314"/>
      <c r="BS67" s="314"/>
      <c r="BT67" s="314"/>
      <c r="BU67" s="314"/>
      <c r="BV67" s="314"/>
      <c r="BW67" s="314"/>
      <c r="BX67" s="314"/>
      <c r="BY67" s="314"/>
      <c r="BZ67" s="314"/>
      <c r="CA67" s="314"/>
      <c r="CB67" s="314"/>
      <c r="CC67" s="314"/>
      <c r="CD67" s="314"/>
      <c r="CE67" s="314"/>
      <c r="CF67" s="314"/>
      <c r="CG67" s="314"/>
      <c r="CH67" s="314"/>
      <c r="CI67" s="314"/>
      <c r="CJ67" s="314"/>
      <c r="CK67" s="314"/>
      <c r="CL67" s="314"/>
      <c r="CM67" s="314"/>
      <c r="CN67" s="314"/>
      <c r="CO67" s="314"/>
      <c r="CP67" s="314"/>
      <c r="CQ67" s="314"/>
      <c r="CR67" s="314"/>
      <c r="CS67" s="314"/>
      <c r="CT67" s="314"/>
      <c r="CU67" s="314"/>
      <c r="CV67" s="314"/>
      <c r="CW67" s="314"/>
      <c r="CX67" s="314"/>
      <c r="CY67" s="314"/>
      <c r="CZ67" s="314"/>
      <c r="DA67" s="314"/>
      <c r="DB67" s="314"/>
      <c r="DC67" s="314"/>
      <c r="DD67" s="314"/>
      <c r="DE67" s="314"/>
      <c r="DF67" s="314"/>
      <c r="DG67" s="314"/>
      <c r="DH67" s="314"/>
      <c r="DI67" s="314"/>
      <c r="DJ67" s="314"/>
      <c r="DK67" s="314"/>
      <c r="DL67" s="314"/>
      <c r="DM67" s="314"/>
      <c r="DN67" s="314"/>
      <c r="DO67" s="314"/>
      <c r="DP67" s="314"/>
      <c r="DQ67" s="314"/>
      <c r="DR67" s="314"/>
      <c r="DS67" s="314"/>
      <c r="DT67" s="314"/>
      <c r="DU67" s="314"/>
      <c r="DV67" s="314"/>
      <c r="DW67" s="314"/>
      <c r="DX67" s="314"/>
      <c r="DY67" s="314"/>
      <c r="DZ67" s="314"/>
      <c r="EA67" s="314"/>
      <c r="EB67" s="314"/>
      <c r="EC67" s="314"/>
      <c r="ED67" s="314"/>
      <c r="EE67" s="314"/>
      <c r="EF67" s="314"/>
      <c r="EG67" s="314"/>
      <c r="EH67" s="314"/>
      <c r="EI67" s="314"/>
      <c r="EJ67" s="314"/>
      <c r="EK67" s="314"/>
      <c r="EL67" s="314"/>
      <c r="EM67" s="314"/>
      <c r="EN67" s="314"/>
      <c r="EO67" s="314"/>
      <c r="EP67" s="314"/>
      <c r="EQ67" s="314"/>
      <c r="ER67" s="314"/>
      <c r="ES67" s="314"/>
      <c r="ET67" s="314"/>
      <c r="EU67" s="314"/>
      <c r="EV67" s="314"/>
      <c r="EW67" s="314"/>
    </row>
    <row r="68" spans="1:153" ht="17.25" x14ac:dyDescent="0.3">
      <c r="A68" s="314"/>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314"/>
      <c r="AV68" s="314"/>
      <c r="AW68" s="314"/>
      <c r="AX68" s="314"/>
      <c r="AY68" s="314"/>
      <c r="AZ68" s="314"/>
      <c r="BA68" s="314"/>
      <c r="BB68" s="314"/>
      <c r="BC68" s="314"/>
      <c r="BD68" s="314"/>
      <c r="BE68" s="314"/>
      <c r="BF68" s="314"/>
      <c r="BG68" s="314"/>
      <c r="BH68" s="314"/>
      <c r="BI68" s="314"/>
      <c r="BJ68" s="314"/>
      <c r="BK68" s="314"/>
      <c r="BL68" s="314"/>
      <c r="BM68" s="314"/>
      <c r="BN68" s="314"/>
      <c r="BO68" s="314"/>
      <c r="BP68" s="314"/>
      <c r="BQ68" s="314"/>
      <c r="BR68" s="314"/>
      <c r="BS68" s="314"/>
      <c r="BT68" s="314"/>
      <c r="BU68" s="314"/>
      <c r="BV68" s="314"/>
      <c r="BW68" s="314"/>
      <c r="BX68" s="314"/>
      <c r="BY68" s="314"/>
      <c r="BZ68" s="314"/>
      <c r="CA68" s="314"/>
      <c r="CB68" s="314"/>
      <c r="CC68" s="314"/>
      <c r="CD68" s="314"/>
      <c r="CE68" s="314"/>
      <c r="CF68" s="314"/>
      <c r="CG68" s="314"/>
      <c r="CH68" s="314"/>
      <c r="CI68" s="314"/>
      <c r="CJ68" s="314"/>
      <c r="CK68" s="314"/>
      <c r="CL68" s="314"/>
      <c r="CM68" s="314"/>
      <c r="CN68" s="314"/>
      <c r="CO68" s="314"/>
      <c r="CP68" s="314"/>
      <c r="CQ68" s="314"/>
      <c r="CR68" s="314"/>
      <c r="CS68" s="314"/>
      <c r="CT68" s="314"/>
      <c r="CU68" s="314"/>
      <c r="CV68" s="314"/>
      <c r="CW68" s="314"/>
      <c r="CX68" s="314"/>
      <c r="CY68" s="314"/>
      <c r="CZ68" s="314"/>
      <c r="DA68" s="314"/>
      <c r="DB68" s="314"/>
      <c r="DC68" s="314"/>
      <c r="DD68" s="314"/>
      <c r="DE68" s="314"/>
      <c r="DF68" s="314"/>
      <c r="DG68" s="314"/>
      <c r="DH68" s="314"/>
      <c r="DI68" s="314"/>
      <c r="DJ68" s="314"/>
      <c r="DK68" s="314"/>
      <c r="DL68" s="314"/>
      <c r="DM68" s="314"/>
      <c r="DN68" s="314"/>
      <c r="DO68" s="314"/>
      <c r="DP68" s="314"/>
      <c r="DQ68" s="314"/>
      <c r="DR68" s="314"/>
      <c r="DS68" s="314"/>
      <c r="DT68" s="314"/>
      <c r="DU68" s="314"/>
      <c r="DV68" s="314"/>
      <c r="DW68" s="314"/>
      <c r="DX68" s="314"/>
      <c r="DY68" s="314"/>
      <c r="DZ68" s="314"/>
      <c r="EA68" s="314"/>
      <c r="EB68" s="314"/>
      <c r="EC68" s="314"/>
      <c r="ED68" s="314"/>
      <c r="EE68" s="314"/>
      <c r="EF68" s="314"/>
      <c r="EG68" s="314"/>
      <c r="EH68" s="314"/>
      <c r="EI68" s="314"/>
      <c r="EJ68" s="314"/>
      <c r="EK68" s="314"/>
      <c r="EL68" s="314"/>
      <c r="EM68" s="314"/>
      <c r="EN68" s="314"/>
      <c r="EO68" s="314"/>
      <c r="EP68" s="314"/>
      <c r="EQ68" s="314"/>
      <c r="ER68" s="314"/>
      <c r="ES68" s="314"/>
      <c r="ET68" s="314"/>
      <c r="EU68" s="314"/>
      <c r="EV68" s="314"/>
      <c r="EW68" s="314"/>
    </row>
    <row r="69" spans="1:153" ht="17.25" x14ac:dyDescent="0.3">
      <c r="A69" s="314"/>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14"/>
      <c r="AW69" s="314"/>
      <c r="AX69" s="314"/>
      <c r="AY69" s="314"/>
      <c r="AZ69" s="314"/>
      <c r="BA69" s="314"/>
      <c r="BB69" s="314"/>
      <c r="BC69" s="314"/>
      <c r="BD69" s="314"/>
      <c r="BE69" s="314"/>
      <c r="BF69" s="314"/>
      <c r="BG69" s="314"/>
      <c r="BH69" s="314"/>
      <c r="BI69" s="314"/>
      <c r="BJ69" s="314"/>
      <c r="BK69" s="314"/>
      <c r="BL69" s="314"/>
      <c r="BM69" s="314"/>
      <c r="BN69" s="314"/>
      <c r="BO69" s="314"/>
      <c r="BP69" s="314"/>
      <c r="BQ69" s="314"/>
      <c r="BR69" s="314"/>
      <c r="BS69" s="314"/>
      <c r="BT69" s="314"/>
      <c r="BU69" s="314"/>
      <c r="BV69" s="314"/>
      <c r="BW69" s="314"/>
      <c r="BX69" s="314"/>
      <c r="BY69" s="314"/>
      <c r="BZ69" s="314"/>
      <c r="CA69" s="314"/>
      <c r="CB69" s="314"/>
      <c r="CC69" s="314"/>
      <c r="CD69" s="314"/>
      <c r="CE69" s="314"/>
      <c r="CF69" s="314"/>
      <c r="CG69" s="314"/>
      <c r="CH69" s="314"/>
      <c r="CI69" s="314"/>
      <c r="CJ69" s="314"/>
      <c r="CK69" s="314"/>
      <c r="CL69" s="314"/>
      <c r="CM69" s="314"/>
      <c r="CN69" s="314"/>
      <c r="CO69" s="314"/>
      <c r="CP69" s="314"/>
      <c r="CQ69" s="314"/>
      <c r="CR69" s="314"/>
      <c r="CS69" s="314"/>
      <c r="CT69" s="314"/>
      <c r="CU69" s="314"/>
      <c r="CV69" s="314"/>
      <c r="CW69" s="314"/>
      <c r="CX69" s="314"/>
      <c r="CY69" s="314"/>
      <c r="CZ69" s="314"/>
      <c r="DA69" s="314"/>
      <c r="DB69" s="314"/>
      <c r="DC69" s="314"/>
      <c r="DD69" s="314"/>
      <c r="DE69" s="314"/>
      <c r="DF69" s="314"/>
      <c r="DG69" s="314"/>
      <c r="DH69" s="314"/>
      <c r="DI69" s="314"/>
      <c r="DJ69" s="314"/>
      <c r="DK69" s="314"/>
      <c r="DL69" s="314"/>
      <c r="DM69" s="314"/>
      <c r="DN69" s="314"/>
      <c r="DO69" s="314"/>
      <c r="DP69" s="314"/>
      <c r="DQ69" s="314"/>
      <c r="DR69" s="314"/>
      <c r="DS69" s="314"/>
      <c r="DT69" s="314"/>
      <c r="DU69" s="314"/>
      <c r="DV69" s="314"/>
      <c r="DW69" s="314"/>
      <c r="DX69" s="314"/>
      <c r="DY69" s="314"/>
      <c r="DZ69" s="314"/>
      <c r="EA69" s="314"/>
      <c r="EB69" s="314"/>
      <c r="EC69" s="314"/>
      <c r="ED69" s="314"/>
      <c r="EE69" s="314"/>
      <c r="EF69" s="314"/>
      <c r="EG69" s="314"/>
      <c r="EH69" s="314"/>
      <c r="EI69" s="314"/>
      <c r="EJ69" s="314"/>
      <c r="EK69" s="314"/>
      <c r="EL69" s="314"/>
      <c r="EM69" s="314"/>
      <c r="EN69" s="314"/>
      <c r="EO69" s="314"/>
      <c r="EP69" s="314"/>
      <c r="EQ69" s="314"/>
      <c r="ER69" s="314"/>
      <c r="ES69" s="314"/>
      <c r="ET69" s="314"/>
      <c r="EU69" s="314"/>
      <c r="EV69" s="314"/>
      <c r="EW69" s="314"/>
    </row>
  </sheetData>
  <printOptions horizontalCentered="1"/>
  <pageMargins left="0.74803149606299213" right="0.23622047244094491" top="0.55118110236220474" bottom="0.74803149606299213" header="0.31496062992125984" footer="0"/>
  <pageSetup paperSize="9" scale="47"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BCFAB-D557-4BCB-A96D-BD521CBB8EC8}">
  <sheetPr>
    <pageSetUpPr fitToPage="1"/>
  </sheetPr>
  <dimension ref="A1:XDY47"/>
  <sheetViews>
    <sheetView showGridLines="0" zoomScaleNormal="100" zoomScaleSheetLayoutView="80" workbookViewId="0">
      <pane xSplit="113" ySplit="3" topLeftCell="DJ7" activePane="bottomRight" state="frozen"/>
      <selection activeCell="C112" sqref="C112"/>
      <selection pane="topRight" activeCell="C112" sqref="C112"/>
      <selection pane="bottomLeft" activeCell="C112" sqref="C112"/>
      <selection pane="bottomRight" activeCell="C112" sqref="C112"/>
    </sheetView>
  </sheetViews>
  <sheetFormatPr defaultColWidth="9.140625" defaultRowHeight="14.25" x14ac:dyDescent="0.25"/>
  <cols>
    <col min="1" max="1" width="60.140625" style="340" customWidth="1"/>
    <col min="2" max="13" width="9" style="340" hidden="1" customWidth="1"/>
    <col min="14" max="39" width="9.140625" style="340" hidden="1" customWidth="1"/>
    <col min="40" max="40" width="9.7109375" style="340" hidden="1" customWidth="1"/>
    <col min="41" max="90" width="11.28515625" style="340" hidden="1" customWidth="1"/>
    <col min="91" max="91" width="11.5703125" style="340" hidden="1" customWidth="1"/>
    <col min="92" max="139" width="11.28515625" style="340" hidden="1" customWidth="1"/>
    <col min="140" max="152" width="11.28515625" style="340" customWidth="1"/>
    <col min="153" max="224" width="9.140625" style="340" customWidth="1"/>
    <col min="225" max="225" width="55.28515625" style="340" customWidth="1"/>
    <col min="226" max="275" width="9.140625" style="340" hidden="1" customWidth="1"/>
    <col min="276" max="276" width="55.28515625" style="340" customWidth="1"/>
    <col min="277" max="314" width="9.140625" style="340" hidden="1" customWidth="1"/>
    <col min="315" max="480" width="9.140625" style="340" customWidth="1"/>
    <col min="481" max="481" width="55.28515625" style="340" customWidth="1"/>
    <col min="482" max="531" width="9.140625" style="340" hidden="1" customWidth="1"/>
    <col min="532" max="532" width="55.28515625" style="340" customWidth="1"/>
    <col min="533" max="570" width="9.140625" style="340" hidden="1" customWidth="1"/>
    <col min="571" max="736" width="9.140625" style="340" customWidth="1"/>
    <col min="737" max="737" width="55.28515625" style="340" customWidth="1"/>
    <col min="738" max="787" width="9.140625" style="340" hidden="1" customWidth="1"/>
    <col min="788" max="788" width="55.28515625" style="340" customWidth="1"/>
    <col min="789" max="826" width="9.140625" style="340" hidden="1" customWidth="1"/>
    <col min="827" max="992" width="9.140625" style="340" customWidth="1"/>
    <col min="993" max="993" width="55.28515625" style="340" customWidth="1"/>
    <col min="994" max="1043" width="9.140625" style="340" hidden="1" customWidth="1"/>
    <col min="1044" max="1044" width="55.28515625" style="340" customWidth="1"/>
    <col min="1045" max="1082" width="9.140625" style="340" hidden="1" customWidth="1"/>
    <col min="1083" max="1248" width="9.140625" style="340" customWidth="1"/>
    <col min="1249" max="1249" width="55.28515625" style="340" customWidth="1"/>
    <col min="1250" max="1299" width="9.140625" style="340" hidden="1" customWidth="1"/>
    <col min="1300" max="1300" width="55.28515625" style="340" customWidth="1"/>
    <col min="1301" max="1338" width="9.140625" style="340" hidden="1" customWidth="1"/>
    <col min="1339" max="1504" width="9.140625" style="340" customWidth="1"/>
    <col min="1505" max="1505" width="55.28515625" style="340" customWidth="1"/>
    <col min="1506" max="1555" width="9.140625" style="340" hidden="1" customWidth="1"/>
    <col min="1556" max="1556" width="55.28515625" style="340" customWidth="1"/>
    <col min="1557" max="1594" width="9.140625" style="340" hidden="1" customWidth="1"/>
    <col min="1595" max="1760" width="9.140625" style="340" customWidth="1"/>
    <col min="1761" max="1761" width="55.28515625" style="340" customWidth="1"/>
    <col min="1762" max="1811" width="9.140625" style="340" hidden="1" customWidth="1"/>
    <col min="1812" max="1812" width="55.28515625" style="340" customWidth="1"/>
    <col min="1813" max="1850" width="9.140625" style="340" hidden="1" customWidth="1"/>
    <col min="1851" max="2016" width="9.140625" style="340" customWidth="1"/>
    <col min="2017" max="2017" width="55.28515625" style="340" customWidth="1"/>
    <col min="2018" max="2067" width="9.140625" style="340" hidden="1" customWidth="1"/>
    <col min="2068" max="2068" width="55.28515625" style="340" customWidth="1"/>
    <col min="2069" max="2106" width="9.140625" style="340" hidden="1" customWidth="1"/>
    <col min="2107" max="2272" width="9.140625" style="340" customWidth="1"/>
    <col min="2273" max="2273" width="55.28515625" style="340" customWidth="1"/>
    <col min="2274" max="2323" width="9.140625" style="340" hidden="1" customWidth="1"/>
    <col min="2324" max="2324" width="55.28515625" style="340" customWidth="1"/>
    <col min="2325" max="2362" width="9.140625" style="340" hidden="1" customWidth="1"/>
    <col min="2363" max="2528" width="9.140625" style="340" customWidth="1"/>
    <col min="2529" max="2529" width="55.28515625" style="340" customWidth="1"/>
    <col min="2530" max="2579" width="9.140625" style="340" hidden="1" customWidth="1"/>
    <col min="2580" max="2580" width="55.28515625" style="340" customWidth="1"/>
    <col min="2581" max="2618" width="9.140625" style="340" hidden="1" customWidth="1"/>
    <col min="2619" max="2784" width="9.140625" style="340" customWidth="1"/>
    <col min="2785" max="2785" width="55.28515625" style="340" customWidth="1"/>
    <col min="2786" max="2835" width="9.140625" style="340" hidden="1" customWidth="1"/>
    <col min="2836" max="2836" width="55.28515625" style="340" customWidth="1"/>
    <col min="2837" max="2874" width="9.140625" style="340" hidden="1" customWidth="1"/>
    <col min="2875" max="3040" width="9.140625" style="340" customWidth="1"/>
    <col min="3041" max="3041" width="55.28515625" style="340" customWidth="1"/>
    <col min="3042" max="3091" width="9.140625" style="340" hidden="1" customWidth="1"/>
    <col min="3092" max="3092" width="55.28515625" style="340" customWidth="1"/>
    <col min="3093" max="3130" width="9.140625" style="340" hidden="1" customWidth="1"/>
    <col min="3131" max="3296" width="9.140625" style="340" customWidth="1"/>
    <col min="3297" max="3297" width="55.28515625" style="340" customWidth="1"/>
    <col min="3298" max="3347" width="9.140625" style="340" hidden="1" customWidth="1"/>
    <col min="3348" max="3348" width="55.28515625" style="340" customWidth="1"/>
    <col min="3349" max="3386" width="9.140625" style="340" hidden="1" customWidth="1"/>
    <col min="3387" max="3552" width="9.140625" style="340" customWidth="1"/>
    <col min="3553" max="3553" width="55.28515625" style="340" customWidth="1"/>
    <col min="3554" max="3603" width="9.140625" style="340" hidden="1" customWidth="1"/>
    <col min="3604" max="3604" width="55.28515625" style="340" customWidth="1"/>
    <col min="3605" max="3642" width="9.140625" style="340" hidden="1" customWidth="1"/>
    <col min="3643" max="3808" width="9.140625" style="340" customWidth="1"/>
    <col min="3809" max="3809" width="55.28515625" style="340" customWidth="1"/>
    <col min="3810" max="3859" width="9.140625" style="340" hidden="1" customWidth="1"/>
    <col min="3860" max="3860" width="55.28515625" style="340" customWidth="1"/>
    <col min="3861" max="3898" width="9.140625" style="340" hidden="1" customWidth="1"/>
    <col min="3899" max="4064" width="9.140625" style="340" customWidth="1"/>
    <col min="4065" max="4065" width="55.28515625" style="340" customWidth="1"/>
    <col min="4066" max="4115" width="9.140625" style="340" hidden="1" customWidth="1"/>
    <col min="4116" max="4116" width="55.28515625" style="340" customWidth="1"/>
    <col min="4117" max="4154" width="9.140625" style="340" hidden="1" customWidth="1"/>
    <col min="4155" max="4320" width="9.140625" style="340" customWidth="1"/>
    <col min="4321" max="4321" width="55.28515625" style="340" customWidth="1"/>
    <col min="4322" max="4371" width="9.140625" style="340" hidden="1" customWidth="1"/>
    <col min="4372" max="4372" width="55.28515625" style="340" customWidth="1"/>
    <col min="4373" max="4410" width="9.140625" style="340" hidden="1" customWidth="1"/>
    <col min="4411" max="4576" width="9.140625" style="340" customWidth="1"/>
    <col min="4577" max="4577" width="55.28515625" style="340" customWidth="1"/>
    <col min="4578" max="4627" width="9.140625" style="340" hidden="1" customWidth="1"/>
    <col min="4628" max="4628" width="55.28515625" style="340" customWidth="1"/>
    <col min="4629" max="4666" width="9.140625" style="340" hidden="1" customWidth="1"/>
    <col min="4667" max="4832" width="9.140625" style="340" customWidth="1"/>
    <col min="4833" max="4833" width="55.28515625" style="340" customWidth="1"/>
    <col min="4834" max="4883" width="9.140625" style="340" hidden="1" customWidth="1"/>
    <col min="4884" max="4884" width="55.28515625" style="340" customWidth="1"/>
    <col min="4885" max="4922" width="9.140625" style="340" hidden="1" customWidth="1"/>
    <col min="4923" max="5088" width="9.140625" style="340" customWidth="1"/>
    <col min="5089" max="5089" width="55.28515625" style="340" customWidth="1"/>
    <col min="5090" max="5139" width="9.140625" style="340" hidden="1" customWidth="1"/>
    <col min="5140" max="5140" width="55.28515625" style="340" customWidth="1"/>
    <col min="5141" max="5178" width="9.140625" style="340" hidden="1" customWidth="1"/>
    <col min="5179" max="5344" width="9.140625" style="340" customWidth="1"/>
    <col min="5345" max="5345" width="55.28515625" style="340" customWidth="1"/>
    <col min="5346" max="5395" width="9.140625" style="340" hidden="1" customWidth="1"/>
    <col min="5396" max="5396" width="55.28515625" style="340" customWidth="1"/>
    <col min="5397" max="5434" width="9.140625" style="340" hidden="1" customWidth="1"/>
    <col min="5435" max="5600" width="9.140625" style="340" customWidth="1"/>
    <col min="5601" max="5601" width="55.28515625" style="340" customWidth="1"/>
    <col min="5602" max="5651" width="9.140625" style="340" hidden="1" customWidth="1"/>
    <col min="5652" max="5652" width="55.28515625" style="340" customWidth="1"/>
    <col min="5653" max="5690" width="9.140625" style="340" hidden="1" customWidth="1"/>
    <col min="5691" max="5856" width="9.140625" style="340" customWidth="1"/>
    <col min="5857" max="5857" width="55.28515625" style="340" customWidth="1"/>
    <col min="5858" max="5907" width="9.140625" style="340" hidden="1" customWidth="1"/>
    <col min="5908" max="5908" width="55.28515625" style="340" customWidth="1"/>
    <col min="5909" max="5946" width="9.140625" style="340" hidden="1" customWidth="1"/>
    <col min="5947" max="6112" width="9.140625" style="340" customWidth="1"/>
    <col min="6113" max="6113" width="55.28515625" style="340" customWidth="1"/>
    <col min="6114" max="6163" width="9.140625" style="340" hidden="1" customWidth="1"/>
    <col min="6164" max="6164" width="55.28515625" style="340" customWidth="1"/>
    <col min="6165" max="6202" width="9.140625" style="340" hidden="1" customWidth="1"/>
    <col min="6203" max="6368" width="9.140625" style="340" customWidth="1"/>
    <col min="6369" max="6369" width="55.28515625" style="340" customWidth="1"/>
    <col min="6370" max="6419" width="9.140625" style="340" hidden="1" customWidth="1"/>
    <col min="6420" max="6420" width="55.28515625" style="340" customWidth="1"/>
    <col min="6421" max="6458" width="9.140625" style="340" hidden="1" customWidth="1"/>
    <col min="6459" max="6624" width="9.140625" style="340" customWidth="1"/>
    <col min="6625" max="6625" width="55.28515625" style="340" customWidth="1"/>
    <col min="6626" max="6675" width="9.140625" style="340" hidden="1" customWidth="1"/>
    <col min="6676" max="6676" width="55.28515625" style="340" customWidth="1"/>
    <col min="6677" max="6714" width="9.140625" style="340" hidden="1" customWidth="1"/>
    <col min="6715" max="6880" width="9.140625" style="340" customWidth="1"/>
    <col min="6881" max="6881" width="55.28515625" style="340" customWidth="1"/>
    <col min="6882" max="6931" width="9.140625" style="340" hidden="1" customWidth="1"/>
    <col min="6932" max="6932" width="55.28515625" style="340" customWidth="1"/>
    <col min="6933" max="6970" width="9.140625" style="340" hidden="1" customWidth="1"/>
    <col min="6971" max="7136" width="9.140625" style="340" customWidth="1"/>
    <col min="7137" max="7137" width="55.28515625" style="340" customWidth="1"/>
    <col min="7138" max="7187" width="9.140625" style="340" hidden="1" customWidth="1"/>
    <col min="7188" max="7188" width="55.28515625" style="340" customWidth="1"/>
    <col min="7189" max="7226" width="9.140625" style="340" hidden="1" customWidth="1"/>
    <col min="7227" max="7392" width="9.140625" style="340" customWidth="1"/>
    <col min="7393" max="7393" width="55.28515625" style="340" customWidth="1"/>
    <col min="7394" max="7443" width="9.140625" style="340" hidden="1" customWidth="1"/>
    <col min="7444" max="7444" width="55.28515625" style="340" customWidth="1"/>
    <col min="7445" max="7482" width="9.140625" style="340" hidden="1" customWidth="1"/>
    <col min="7483" max="7648" width="9.140625" style="340" customWidth="1"/>
    <col min="7649" max="7649" width="55.28515625" style="340" customWidth="1"/>
    <col min="7650" max="7699" width="9.140625" style="340" hidden="1" customWidth="1"/>
    <col min="7700" max="7700" width="55.28515625" style="340" customWidth="1"/>
    <col min="7701" max="7738" width="9.140625" style="340" hidden="1" customWidth="1"/>
    <col min="7739" max="7904" width="9.140625" style="340" customWidth="1"/>
    <col min="7905" max="7905" width="55.28515625" style="340" customWidth="1"/>
    <col min="7906" max="7955" width="9.140625" style="340" hidden="1" customWidth="1"/>
    <col min="7956" max="7956" width="55.28515625" style="340" customWidth="1"/>
    <col min="7957" max="7994" width="9.140625" style="340" hidden="1" customWidth="1"/>
    <col min="7995" max="8160" width="9.140625" style="340" customWidth="1"/>
    <col min="8161" max="8161" width="55.28515625" style="340" customWidth="1"/>
    <col min="8162" max="8211" width="9.140625" style="340" hidden="1" customWidth="1"/>
    <col min="8212" max="8212" width="55.28515625" style="340" customWidth="1"/>
    <col min="8213" max="8250" width="9.140625" style="340" hidden="1" customWidth="1"/>
    <col min="8251" max="8416" width="9.140625" style="340" customWidth="1"/>
    <col min="8417" max="8417" width="55.28515625" style="340" customWidth="1"/>
    <col min="8418" max="8467" width="9.140625" style="340" hidden="1" customWidth="1"/>
    <col min="8468" max="8468" width="55.28515625" style="340" customWidth="1"/>
    <col min="8469" max="8506" width="9.140625" style="340" hidden="1" customWidth="1"/>
    <col min="8507" max="8672" width="9.140625" style="340" customWidth="1"/>
    <col min="8673" max="8673" width="55.28515625" style="340" customWidth="1"/>
    <col min="8674" max="8723" width="9.140625" style="340" hidden="1" customWidth="1"/>
    <col min="8724" max="8724" width="55.28515625" style="340" customWidth="1"/>
    <col min="8725" max="8762" width="9.140625" style="340" hidden="1" customWidth="1"/>
    <col min="8763" max="8928" width="9.140625" style="340" customWidth="1"/>
    <col min="8929" max="8929" width="55.28515625" style="340" customWidth="1"/>
    <col min="8930" max="8979" width="9.140625" style="340" hidden="1" customWidth="1"/>
    <col min="8980" max="8980" width="55.28515625" style="340" customWidth="1"/>
    <col min="8981" max="9018" width="9.140625" style="340" hidden="1" customWidth="1"/>
    <col min="9019" max="9184" width="9.140625" style="340" customWidth="1"/>
    <col min="9185" max="9185" width="55.28515625" style="340" customWidth="1"/>
    <col min="9186" max="9235" width="9.140625" style="340" hidden="1" customWidth="1"/>
    <col min="9236" max="9236" width="55.28515625" style="340" customWidth="1"/>
    <col min="9237" max="9274" width="9.140625" style="340" hidden="1" customWidth="1"/>
    <col min="9275" max="9440" width="9.140625" style="340" customWidth="1"/>
    <col min="9441" max="9441" width="55.28515625" style="340" customWidth="1"/>
    <col min="9442" max="9491" width="9.140625" style="340" hidden="1" customWidth="1"/>
    <col min="9492" max="9492" width="55.28515625" style="340" customWidth="1"/>
    <col min="9493" max="9530" width="9.140625" style="340" hidden="1" customWidth="1"/>
    <col min="9531" max="9696" width="9.140625" style="340" customWidth="1"/>
    <col min="9697" max="9697" width="55.28515625" style="340" customWidth="1"/>
    <col min="9698" max="9747" width="9.140625" style="340" hidden="1" customWidth="1"/>
    <col min="9748" max="9748" width="55.28515625" style="340" customWidth="1"/>
    <col min="9749" max="9786" width="9.140625" style="340" hidden="1" customWidth="1"/>
    <col min="9787" max="9952" width="9.140625" style="340" customWidth="1"/>
    <col min="9953" max="9953" width="55.28515625" style="340" customWidth="1"/>
    <col min="9954" max="10003" width="9.140625" style="340" hidden="1" customWidth="1"/>
    <col min="10004" max="10004" width="55.28515625" style="340" customWidth="1"/>
    <col min="10005" max="10042" width="9.140625" style="340" hidden="1" customWidth="1"/>
    <col min="10043" max="10208" width="9.140625" style="340" customWidth="1"/>
    <col min="10209" max="10209" width="55.28515625" style="340" customWidth="1"/>
    <col min="10210" max="10259" width="9.140625" style="340" hidden="1" customWidth="1"/>
    <col min="10260" max="10260" width="55.28515625" style="340" customWidth="1"/>
    <col min="10261" max="10298" width="9.140625" style="340" hidden="1" customWidth="1"/>
    <col min="10299" max="10464" width="9.140625" style="340" customWidth="1"/>
    <col min="10465" max="10465" width="55.28515625" style="340" customWidth="1"/>
    <col min="10466" max="10515" width="9.140625" style="340" hidden="1" customWidth="1"/>
    <col min="10516" max="10516" width="55.28515625" style="340" customWidth="1"/>
    <col min="10517" max="10554" width="9.140625" style="340" hidden="1" customWidth="1"/>
    <col min="10555" max="10720" width="9.140625" style="340" customWidth="1"/>
    <col min="10721" max="10721" width="55.28515625" style="340" customWidth="1"/>
    <col min="10722" max="10771" width="9.140625" style="340" hidden="1" customWidth="1"/>
    <col min="10772" max="10772" width="55.28515625" style="340" customWidth="1"/>
    <col min="10773" max="10810" width="9.140625" style="340" hidden="1" customWidth="1"/>
    <col min="10811" max="10976" width="9.140625" style="340" customWidth="1"/>
    <col min="10977" max="10977" width="55.28515625" style="340" customWidth="1"/>
    <col min="10978" max="11027" width="9.140625" style="340" hidden="1" customWidth="1"/>
    <col min="11028" max="11028" width="55.28515625" style="340" customWidth="1"/>
    <col min="11029" max="11066" width="9.140625" style="340" hidden="1" customWidth="1"/>
    <col min="11067" max="11232" width="9.140625" style="340" customWidth="1"/>
    <col min="11233" max="11233" width="55.28515625" style="340" customWidth="1"/>
    <col min="11234" max="11283" width="9.140625" style="340" hidden="1" customWidth="1"/>
    <col min="11284" max="11284" width="55.28515625" style="340" customWidth="1"/>
    <col min="11285" max="11322" width="9.140625" style="340" hidden="1" customWidth="1"/>
    <col min="11323" max="11488" width="9.140625" style="340" customWidth="1"/>
    <col min="11489" max="11489" width="55.28515625" style="340" customWidth="1"/>
    <col min="11490" max="11539" width="9.140625" style="340" hidden="1" customWidth="1"/>
    <col min="11540" max="11540" width="55.28515625" style="340" customWidth="1"/>
    <col min="11541" max="11578" width="9.140625" style="340" hidden="1" customWidth="1"/>
    <col min="11579" max="11744" width="9.140625" style="340" customWidth="1"/>
    <col min="11745" max="11745" width="55.28515625" style="340" customWidth="1"/>
    <col min="11746" max="11795" width="9.140625" style="340" hidden="1" customWidth="1"/>
    <col min="11796" max="11796" width="55.28515625" style="340" customWidth="1"/>
    <col min="11797" max="11834" width="9.140625" style="340" hidden="1" customWidth="1"/>
    <col min="11835" max="12000" width="9.140625" style="340" customWidth="1"/>
    <col min="12001" max="12001" width="55.28515625" style="340" customWidth="1"/>
    <col min="12002" max="12051" width="9.140625" style="340" hidden="1" customWidth="1"/>
    <col min="12052" max="12052" width="55.28515625" style="340" customWidth="1"/>
    <col min="12053" max="12090" width="9.140625" style="340" hidden="1" customWidth="1"/>
    <col min="12091" max="12256" width="9.140625" style="340" customWidth="1"/>
    <col min="12257" max="12257" width="55.28515625" style="340" customWidth="1"/>
    <col min="12258" max="12307" width="9.140625" style="340" hidden="1" customWidth="1"/>
    <col min="12308" max="12308" width="55.28515625" style="340" customWidth="1"/>
    <col min="12309" max="12346" width="9.140625" style="340" hidden="1" customWidth="1"/>
    <col min="12347" max="12512" width="9.140625" style="340" customWidth="1"/>
    <col min="12513" max="12513" width="55.28515625" style="340" customWidth="1"/>
    <col min="12514" max="12563" width="9.140625" style="340" hidden="1" customWidth="1"/>
    <col min="12564" max="12564" width="55.28515625" style="340" customWidth="1"/>
    <col min="12565" max="12602" width="9.140625" style="340" hidden="1" customWidth="1"/>
    <col min="12603" max="12768" width="9.140625" style="340" customWidth="1"/>
    <col min="12769" max="12769" width="55.28515625" style="340" customWidth="1"/>
    <col min="12770" max="12819" width="9.140625" style="340" hidden="1" customWidth="1"/>
    <col min="12820" max="12820" width="55.28515625" style="340" customWidth="1"/>
    <col min="12821" max="12858" width="9.140625" style="340" hidden="1" customWidth="1"/>
    <col min="12859" max="13024" width="9.140625" style="340" customWidth="1"/>
    <col min="13025" max="13025" width="55.28515625" style="340" customWidth="1"/>
    <col min="13026" max="13075" width="9.140625" style="340" hidden="1" customWidth="1"/>
    <col min="13076" max="13076" width="55.28515625" style="340" customWidth="1"/>
    <col min="13077" max="13114" width="9.140625" style="340" hidden="1" customWidth="1"/>
    <col min="13115" max="13280" width="9.140625" style="340" customWidth="1"/>
    <col min="13281" max="13281" width="55.28515625" style="340" customWidth="1"/>
    <col min="13282" max="13331" width="9.140625" style="340" hidden="1" customWidth="1"/>
    <col min="13332" max="13332" width="55.28515625" style="340" customWidth="1"/>
    <col min="13333" max="13370" width="9.140625" style="340" hidden="1" customWidth="1"/>
    <col min="13371" max="13536" width="9.140625" style="340" customWidth="1"/>
    <col min="13537" max="13537" width="55.28515625" style="340" customWidth="1"/>
    <col min="13538" max="13587" width="9.140625" style="340" hidden="1" customWidth="1"/>
    <col min="13588" max="13588" width="55.28515625" style="340" customWidth="1"/>
    <col min="13589" max="13626" width="9.140625" style="340" hidden="1" customWidth="1"/>
    <col min="13627" max="13792" width="9.140625" style="340" customWidth="1"/>
    <col min="13793" max="13793" width="55.28515625" style="340" customWidth="1"/>
    <col min="13794" max="13843" width="9.140625" style="340" hidden="1" customWidth="1"/>
    <col min="13844" max="13844" width="55.28515625" style="340" customWidth="1"/>
    <col min="13845" max="13882" width="9.140625" style="340" hidden="1" customWidth="1"/>
    <col min="13883" max="14048" width="9.140625" style="340" customWidth="1"/>
    <col min="14049" max="14049" width="55.28515625" style="340" customWidth="1"/>
    <col min="14050" max="14099" width="9.140625" style="340" hidden="1" customWidth="1"/>
    <col min="14100" max="14100" width="55.28515625" style="340" customWidth="1"/>
    <col min="14101" max="14138" width="9.140625" style="340" hidden="1" customWidth="1"/>
    <col min="14139" max="14304" width="9.140625" style="340" customWidth="1"/>
    <col min="14305" max="14305" width="55.28515625" style="340" customWidth="1"/>
    <col min="14306" max="14355" width="9.140625" style="340" hidden="1" customWidth="1"/>
    <col min="14356" max="14356" width="55.28515625" style="340" customWidth="1"/>
    <col min="14357" max="14394" width="9.140625" style="340" hidden="1" customWidth="1"/>
    <col min="14395" max="14560" width="9.140625" style="340" customWidth="1"/>
    <col min="14561" max="14561" width="55.28515625" style="340" customWidth="1"/>
    <col min="14562" max="14611" width="9.140625" style="340" hidden="1" customWidth="1"/>
    <col min="14612" max="14612" width="55.28515625" style="340" customWidth="1"/>
    <col min="14613" max="14650" width="9.140625" style="340" hidden="1" customWidth="1"/>
    <col min="14651" max="14816" width="9.140625" style="340" customWidth="1"/>
    <col min="14817" max="14817" width="55.28515625" style="340" customWidth="1"/>
    <col min="14818" max="14867" width="9.140625" style="340" hidden="1" customWidth="1"/>
    <col min="14868" max="14868" width="55.28515625" style="340" customWidth="1"/>
    <col min="14869" max="14906" width="9.140625" style="340" hidden="1" customWidth="1"/>
    <col min="14907" max="15072" width="9.140625" style="340" customWidth="1"/>
    <col min="15073" max="15073" width="55.28515625" style="340" customWidth="1"/>
    <col min="15074" max="15123" width="9.140625" style="340" hidden="1" customWidth="1"/>
    <col min="15124" max="15124" width="55.28515625" style="340" customWidth="1"/>
    <col min="15125" max="15162" width="9.140625" style="340" hidden="1" customWidth="1"/>
    <col min="15163" max="15328" width="9.140625" style="340" customWidth="1"/>
    <col min="15329" max="15329" width="55.28515625" style="340" customWidth="1"/>
    <col min="15330" max="15379" width="9.140625" style="340" hidden="1" customWidth="1"/>
    <col min="15380" max="15380" width="55.28515625" style="340" customWidth="1"/>
    <col min="15381" max="15418" width="9.140625" style="340" hidden="1" customWidth="1"/>
    <col min="15419" max="15584" width="9.140625" style="340" customWidth="1"/>
    <col min="15585" max="15585" width="55.28515625" style="340" customWidth="1"/>
    <col min="15586" max="15635" width="9.140625" style="340" hidden="1" customWidth="1"/>
    <col min="15636" max="15636" width="55.28515625" style="340" customWidth="1"/>
    <col min="15637" max="15674" width="9.140625" style="340" hidden="1" customWidth="1"/>
    <col min="15675" max="15840" width="9.140625" style="340" customWidth="1"/>
    <col min="15841" max="15841" width="55.28515625" style="340" customWidth="1"/>
    <col min="15842" max="15891" width="9.140625" style="340" hidden="1" customWidth="1"/>
    <col min="15892" max="15892" width="55.28515625" style="340" customWidth="1"/>
    <col min="15893" max="15930" width="9.140625" style="340" hidden="1" customWidth="1"/>
    <col min="15931" max="16096" width="9.140625" style="340" customWidth="1"/>
    <col min="16097" max="16097" width="55.28515625" style="340" customWidth="1"/>
    <col min="16098" max="16147" width="9.140625" style="340" hidden="1" customWidth="1"/>
    <col min="16148" max="16148" width="55.28515625" style="340" customWidth="1"/>
    <col min="16149" max="16186" width="9.140625" style="340" hidden="1" customWidth="1"/>
    <col min="16187" max="16352" width="9.140625" style="340" customWidth="1"/>
    <col min="16353" max="16353" width="55.28515625" style="340" customWidth="1"/>
    <col min="16354" max="16384" width="9.140625" style="340" hidden="1" customWidth="1"/>
  </cols>
  <sheetData>
    <row r="1" spans="1:152" ht="18" customHeight="1" x14ac:dyDescent="0.3">
      <c r="A1" s="341" t="s">
        <v>370</v>
      </c>
    </row>
    <row r="2" spans="1:152" ht="13.5" customHeight="1" thickBot="1" x14ac:dyDescent="0.35">
      <c r="A2" s="342"/>
      <c r="B2" s="343"/>
      <c r="C2" s="343"/>
      <c r="D2" s="343"/>
      <c r="E2" s="343"/>
      <c r="G2" s="343"/>
      <c r="H2" s="343"/>
      <c r="I2" s="343"/>
      <c r="K2" s="343"/>
      <c r="N2" s="343"/>
      <c r="O2" s="343"/>
      <c r="P2" s="343"/>
      <c r="Q2" s="343"/>
      <c r="R2" s="343"/>
      <c r="S2" s="343"/>
      <c r="T2" s="343"/>
      <c r="U2" s="343"/>
      <c r="V2" s="343"/>
      <c r="W2" s="343"/>
      <c r="X2" s="343"/>
      <c r="Y2" s="344"/>
      <c r="Z2" s="344"/>
      <c r="AA2" s="344"/>
      <c r="AB2" s="344"/>
      <c r="AC2" s="344"/>
      <c r="AD2" s="343"/>
      <c r="AE2" s="343"/>
      <c r="AF2" s="343"/>
      <c r="AG2" s="343"/>
      <c r="AH2" s="343"/>
      <c r="AI2" s="343"/>
      <c r="AJ2" s="343"/>
      <c r="AK2" s="343"/>
      <c r="AL2" s="343"/>
      <c r="AM2" s="343"/>
      <c r="AN2" s="343"/>
      <c r="AO2" s="343"/>
      <c r="AP2" s="343"/>
      <c r="AV2" s="343"/>
      <c r="AW2" s="343"/>
      <c r="AX2" s="343"/>
      <c r="BA2" s="345"/>
      <c r="BB2" s="345"/>
      <c r="BD2" s="345"/>
      <c r="BE2" s="345"/>
      <c r="BF2" s="345"/>
      <c r="BG2" s="345"/>
      <c r="BH2" s="345"/>
      <c r="BY2" s="345"/>
      <c r="CG2" s="345"/>
      <c r="CI2" s="345"/>
      <c r="CK2" s="345"/>
      <c r="CO2" s="345"/>
      <c r="DD2" s="336"/>
      <c r="DE2" s="336"/>
      <c r="DF2" s="336"/>
      <c r="DH2" s="336"/>
      <c r="DI2" s="336"/>
      <c r="DK2" s="336"/>
      <c r="DT2" s="343"/>
      <c r="DY2" s="343"/>
      <c r="EF2" s="343"/>
      <c r="EG2" s="343"/>
      <c r="EH2" s="343"/>
      <c r="EI2" s="343"/>
      <c r="EK2" s="343"/>
      <c r="EL2" s="343"/>
      <c r="EM2" s="343"/>
      <c r="EN2" s="343"/>
      <c r="EO2" s="343"/>
      <c r="EP2" s="343"/>
      <c r="EQ2" s="343"/>
      <c r="ES2" s="343"/>
      <c r="ET2" s="343"/>
      <c r="EU2" s="343"/>
      <c r="EV2" s="343" t="s">
        <v>8</v>
      </c>
    </row>
    <row r="3" spans="1:152" s="317" customFormat="1" ht="24" customHeight="1" thickTop="1" thickBot="1" x14ac:dyDescent="0.35">
      <c r="A3" s="346"/>
      <c r="B3" s="347">
        <v>40179</v>
      </c>
      <c r="C3" s="347">
        <v>40211</v>
      </c>
      <c r="D3" s="347">
        <v>40239</v>
      </c>
      <c r="E3" s="347">
        <v>40270</v>
      </c>
      <c r="F3" s="347">
        <v>40300</v>
      </c>
      <c r="G3" s="347">
        <v>40331</v>
      </c>
      <c r="H3" s="347">
        <v>40361</v>
      </c>
      <c r="I3" s="347">
        <v>40392</v>
      </c>
      <c r="J3" s="347">
        <v>40423</v>
      </c>
      <c r="K3" s="347">
        <v>40453</v>
      </c>
      <c r="L3" s="347">
        <v>40484</v>
      </c>
      <c r="M3" s="347">
        <v>40514</v>
      </c>
      <c r="N3" s="347">
        <v>40545</v>
      </c>
      <c r="O3" s="347">
        <v>40576</v>
      </c>
      <c r="P3" s="347">
        <v>40604</v>
      </c>
      <c r="Q3" s="347">
        <v>40635</v>
      </c>
      <c r="R3" s="347">
        <v>40665</v>
      </c>
      <c r="S3" s="347">
        <v>40696</v>
      </c>
      <c r="T3" s="347">
        <v>40726</v>
      </c>
      <c r="U3" s="347">
        <v>40757</v>
      </c>
      <c r="V3" s="347">
        <v>40788</v>
      </c>
      <c r="W3" s="347">
        <v>40818</v>
      </c>
      <c r="X3" s="347">
        <v>40849</v>
      </c>
      <c r="Y3" s="347">
        <v>40879</v>
      </c>
      <c r="Z3" s="347">
        <v>40910</v>
      </c>
      <c r="AA3" s="347">
        <v>40941</v>
      </c>
      <c r="AB3" s="347">
        <v>40970</v>
      </c>
      <c r="AC3" s="347">
        <v>41001</v>
      </c>
      <c r="AD3" s="347">
        <v>41031</v>
      </c>
      <c r="AE3" s="347">
        <v>41062</v>
      </c>
      <c r="AF3" s="347">
        <v>41092</v>
      </c>
      <c r="AG3" s="347">
        <v>41123</v>
      </c>
      <c r="AH3" s="347">
        <v>41154</v>
      </c>
      <c r="AI3" s="347">
        <v>41184</v>
      </c>
      <c r="AJ3" s="347">
        <v>41215</v>
      </c>
      <c r="AK3" s="347">
        <v>41245</v>
      </c>
      <c r="AL3" s="347">
        <v>41276</v>
      </c>
      <c r="AM3" s="347">
        <v>41307</v>
      </c>
      <c r="AN3" s="347">
        <v>41335</v>
      </c>
      <c r="AO3" s="347">
        <v>41366</v>
      </c>
      <c r="AP3" s="347">
        <v>41396</v>
      </c>
      <c r="AQ3" s="347">
        <v>41427</v>
      </c>
      <c r="AR3" s="347">
        <v>41457</v>
      </c>
      <c r="AS3" s="347">
        <v>41488</v>
      </c>
      <c r="AT3" s="347">
        <v>41519</v>
      </c>
      <c r="AU3" s="347">
        <v>41549</v>
      </c>
      <c r="AV3" s="347">
        <v>41580</v>
      </c>
      <c r="AW3" s="347">
        <v>41610</v>
      </c>
      <c r="AX3" s="347">
        <v>41641</v>
      </c>
      <c r="AY3" s="347">
        <v>41672</v>
      </c>
      <c r="AZ3" s="347">
        <v>41700</v>
      </c>
      <c r="BA3" s="347">
        <v>41731</v>
      </c>
      <c r="BB3" s="347">
        <v>41761</v>
      </c>
      <c r="BC3" s="347">
        <v>41791</v>
      </c>
      <c r="BD3" s="347">
        <v>41821</v>
      </c>
      <c r="BE3" s="347">
        <v>41852</v>
      </c>
      <c r="BF3" s="347">
        <v>41883</v>
      </c>
      <c r="BG3" s="347">
        <v>41914</v>
      </c>
      <c r="BH3" s="347">
        <v>41945</v>
      </c>
      <c r="BI3" s="347">
        <v>41975</v>
      </c>
      <c r="BJ3" s="347">
        <v>42006</v>
      </c>
      <c r="BK3" s="347">
        <v>42037</v>
      </c>
      <c r="BL3" s="347">
        <v>42065</v>
      </c>
      <c r="BM3" s="347">
        <v>42096</v>
      </c>
      <c r="BN3" s="347">
        <v>42126</v>
      </c>
      <c r="BO3" s="347">
        <v>42157</v>
      </c>
      <c r="BP3" s="347">
        <v>42187</v>
      </c>
      <c r="BQ3" s="347">
        <v>42218</v>
      </c>
      <c r="BR3" s="347">
        <v>42249</v>
      </c>
      <c r="BS3" s="347">
        <v>42279</v>
      </c>
      <c r="BT3" s="347">
        <v>42310</v>
      </c>
      <c r="BU3" s="347">
        <v>42340</v>
      </c>
      <c r="BV3" s="347">
        <v>42371</v>
      </c>
      <c r="BW3" s="347">
        <v>42402</v>
      </c>
      <c r="BX3" s="347">
        <v>42431</v>
      </c>
      <c r="BY3" s="347">
        <v>42462</v>
      </c>
      <c r="BZ3" s="347">
        <v>42492</v>
      </c>
      <c r="CA3" s="347">
        <v>42523</v>
      </c>
      <c r="CB3" s="347">
        <v>42553</v>
      </c>
      <c r="CC3" s="347">
        <v>42584</v>
      </c>
      <c r="CD3" s="347">
        <v>42615</v>
      </c>
      <c r="CE3" s="347">
        <v>42645</v>
      </c>
      <c r="CF3" s="347">
        <v>42676</v>
      </c>
      <c r="CG3" s="347">
        <v>42706</v>
      </c>
      <c r="CH3" s="347">
        <v>42737</v>
      </c>
      <c r="CI3" s="347">
        <v>42768</v>
      </c>
      <c r="CJ3" s="347">
        <v>42796</v>
      </c>
      <c r="CK3" s="347">
        <v>42827</v>
      </c>
      <c r="CL3" s="347">
        <v>42857</v>
      </c>
      <c r="CM3" s="347">
        <v>42888</v>
      </c>
      <c r="CN3" s="347">
        <v>42918</v>
      </c>
      <c r="CO3" s="347">
        <v>42949</v>
      </c>
      <c r="CP3" s="347">
        <v>42980</v>
      </c>
      <c r="CQ3" s="347">
        <v>43010</v>
      </c>
      <c r="CR3" s="347">
        <v>43041</v>
      </c>
      <c r="CS3" s="347">
        <v>43071</v>
      </c>
      <c r="CT3" s="347">
        <v>43102</v>
      </c>
      <c r="CU3" s="347">
        <v>43133</v>
      </c>
      <c r="CV3" s="347">
        <v>43161</v>
      </c>
      <c r="CW3" s="347">
        <v>43192</v>
      </c>
      <c r="CX3" s="347">
        <v>43222</v>
      </c>
      <c r="CY3" s="347">
        <v>43253</v>
      </c>
      <c r="CZ3" s="347">
        <v>43283</v>
      </c>
      <c r="DA3" s="347">
        <v>43314</v>
      </c>
      <c r="DB3" s="347">
        <v>43345</v>
      </c>
      <c r="DC3" s="347">
        <v>43375</v>
      </c>
      <c r="DD3" s="347">
        <v>43406</v>
      </c>
      <c r="DE3" s="347">
        <v>43436</v>
      </c>
      <c r="DF3" s="347">
        <v>43467</v>
      </c>
      <c r="DG3" s="347">
        <v>43498</v>
      </c>
      <c r="DH3" s="347">
        <v>43526</v>
      </c>
      <c r="DI3" s="347">
        <v>43557</v>
      </c>
      <c r="DJ3" s="347">
        <v>43587</v>
      </c>
      <c r="DK3" s="347">
        <v>43618</v>
      </c>
      <c r="DL3" s="347">
        <v>43648</v>
      </c>
      <c r="DM3" s="347">
        <v>43679</v>
      </c>
      <c r="DN3" s="347">
        <v>43710</v>
      </c>
      <c r="DO3" s="347">
        <v>43740</v>
      </c>
      <c r="DP3" s="347">
        <v>43771</v>
      </c>
      <c r="DQ3" s="347">
        <v>43801</v>
      </c>
      <c r="DR3" s="347">
        <v>43832</v>
      </c>
      <c r="DS3" s="347">
        <v>43863</v>
      </c>
      <c r="DT3" s="348" t="s">
        <v>302</v>
      </c>
      <c r="DU3" s="348" t="s">
        <v>303</v>
      </c>
      <c r="DV3" s="348" t="s">
        <v>371</v>
      </c>
      <c r="DW3" s="348" t="s">
        <v>372</v>
      </c>
      <c r="DX3" s="348" t="s">
        <v>373</v>
      </c>
      <c r="DY3" s="348" t="s">
        <v>374</v>
      </c>
      <c r="DZ3" s="348" t="s">
        <v>375</v>
      </c>
      <c r="EA3" s="348" t="s">
        <v>376</v>
      </c>
      <c r="EB3" s="348" t="s">
        <v>310</v>
      </c>
      <c r="EC3" s="348" t="s">
        <v>311</v>
      </c>
      <c r="ED3" s="348" t="s">
        <v>312</v>
      </c>
      <c r="EE3" s="348" t="s">
        <v>313</v>
      </c>
      <c r="EF3" s="348" t="s">
        <v>314</v>
      </c>
      <c r="EG3" s="348">
        <v>44287</v>
      </c>
      <c r="EH3" s="348">
        <v>44317</v>
      </c>
      <c r="EI3" s="348">
        <v>44348</v>
      </c>
      <c r="EJ3" s="348">
        <v>44378</v>
      </c>
      <c r="EK3" s="348">
        <v>44409</v>
      </c>
      <c r="EL3" s="348">
        <v>44440</v>
      </c>
      <c r="EM3" s="348">
        <v>44470</v>
      </c>
      <c r="EN3" s="348">
        <v>44501</v>
      </c>
      <c r="EO3" s="348">
        <v>44531</v>
      </c>
      <c r="EP3" s="348">
        <v>44562</v>
      </c>
      <c r="EQ3" s="348">
        <v>44593</v>
      </c>
      <c r="ER3" s="348">
        <v>44621</v>
      </c>
      <c r="ES3" s="348">
        <v>44652</v>
      </c>
      <c r="ET3" s="348">
        <v>44682</v>
      </c>
      <c r="EU3" s="348">
        <v>44713</v>
      </c>
      <c r="EV3" s="348">
        <v>44743</v>
      </c>
    </row>
    <row r="4" spans="1:152" ht="17.25" thickTop="1" x14ac:dyDescent="0.3">
      <c r="A4" s="349"/>
      <c r="B4" s="350"/>
      <c r="C4" s="350"/>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M4" s="351"/>
      <c r="BN4" s="351"/>
      <c r="BO4" s="351"/>
      <c r="BP4" s="351"/>
      <c r="BQ4" s="351"/>
      <c r="BR4" s="351"/>
      <c r="BS4" s="351"/>
      <c r="BT4" s="351"/>
      <c r="BU4" s="351"/>
      <c r="BV4" s="351"/>
      <c r="BW4" s="351"/>
      <c r="BX4" s="351"/>
      <c r="BY4" s="351"/>
      <c r="BZ4" s="351"/>
      <c r="CA4" s="351"/>
      <c r="CB4" s="351"/>
      <c r="CC4" s="351"/>
      <c r="CD4" s="351"/>
      <c r="CE4" s="351"/>
      <c r="CF4" s="351"/>
      <c r="CG4" s="351"/>
      <c r="CH4" s="321"/>
      <c r="CI4" s="321"/>
      <c r="CJ4" s="321"/>
      <c r="CK4" s="321"/>
      <c r="CL4" s="321"/>
      <c r="CM4" s="321"/>
      <c r="CN4" s="321"/>
      <c r="CO4" s="321"/>
      <c r="CP4" s="321"/>
      <c r="CQ4" s="321"/>
      <c r="CR4" s="321"/>
      <c r="CS4" s="321"/>
      <c r="CT4" s="321"/>
      <c r="CU4" s="321"/>
      <c r="CV4" s="321"/>
      <c r="CW4" s="321"/>
      <c r="CX4" s="321"/>
      <c r="CY4" s="321"/>
      <c r="CZ4" s="321"/>
      <c r="DA4" s="321"/>
      <c r="DB4" s="321"/>
      <c r="DC4" s="321"/>
      <c r="DD4" s="321"/>
      <c r="DE4" s="321"/>
      <c r="DF4" s="321"/>
      <c r="DG4" s="321"/>
      <c r="DH4" s="321"/>
      <c r="DI4" s="321"/>
      <c r="DJ4" s="321"/>
      <c r="DK4" s="321"/>
      <c r="DL4" s="321"/>
      <c r="DM4" s="321"/>
      <c r="DN4" s="321"/>
      <c r="DO4" s="321"/>
      <c r="DP4" s="321"/>
      <c r="DQ4" s="321"/>
      <c r="DR4" s="321"/>
      <c r="DS4" s="321"/>
      <c r="DT4" s="321"/>
      <c r="DU4" s="321"/>
      <c r="DV4" s="321"/>
      <c r="DW4" s="321"/>
      <c r="DX4" s="321"/>
      <c r="DY4" s="321"/>
      <c r="DZ4" s="321"/>
      <c r="EA4" s="321"/>
      <c r="EB4" s="321"/>
      <c r="EC4" s="321"/>
      <c r="ED4" s="321"/>
      <c r="EE4" s="321"/>
      <c r="EF4" s="321"/>
      <c r="EG4" s="321"/>
      <c r="EH4" s="321"/>
      <c r="EI4" s="321"/>
      <c r="EJ4" s="321"/>
      <c r="EK4" s="321"/>
      <c r="EL4" s="321"/>
      <c r="EM4" s="321"/>
      <c r="EN4" s="321"/>
      <c r="EO4" s="321"/>
      <c r="EP4" s="321"/>
      <c r="EQ4" s="321"/>
      <c r="ER4" s="321"/>
      <c r="ES4" s="321"/>
      <c r="ET4" s="321"/>
      <c r="EU4" s="321"/>
      <c r="EV4" s="321"/>
    </row>
    <row r="5" spans="1:152" ht="17.25" customHeight="1" x14ac:dyDescent="0.3">
      <c r="A5" s="352" t="s">
        <v>377</v>
      </c>
      <c r="B5" s="353">
        <v>66426.303235972882</v>
      </c>
      <c r="C5" s="353">
        <v>67813.347178623269</v>
      </c>
      <c r="D5" s="353">
        <v>67350.55298928589</v>
      </c>
      <c r="E5" s="353">
        <v>67898.424276395206</v>
      </c>
      <c r="F5" s="353">
        <v>70563.533940011592</v>
      </c>
      <c r="G5" s="353">
        <v>69029.206086238628</v>
      </c>
      <c r="H5" s="353">
        <v>69173.827566074178</v>
      </c>
      <c r="I5" s="353">
        <v>70109.753901685341</v>
      </c>
      <c r="J5" s="353">
        <v>73222.669057128718</v>
      </c>
      <c r="K5" s="353">
        <v>72628.910586909114</v>
      </c>
      <c r="L5" s="353">
        <v>74948.541309052278</v>
      </c>
      <c r="M5" s="353">
        <v>77907.26620021234</v>
      </c>
      <c r="N5" s="353">
        <v>74640.649942564065</v>
      </c>
      <c r="O5" s="353">
        <v>74618.615312754191</v>
      </c>
      <c r="P5" s="353">
        <v>76376.735414886105</v>
      </c>
      <c r="Q5" s="353">
        <v>75700.789623743025</v>
      </c>
      <c r="R5" s="353">
        <v>77269.692369705648</v>
      </c>
      <c r="S5" s="353">
        <v>79953.017943437662</v>
      </c>
      <c r="T5" s="353">
        <v>79074.75525046949</v>
      </c>
      <c r="U5" s="353">
        <v>79520.667822633579</v>
      </c>
      <c r="V5" s="353">
        <v>78671.260029511788</v>
      </c>
      <c r="W5" s="353">
        <v>81199.667306703283</v>
      </c>
      <c r="X5" s="353">
        <v>77556.049942866448</v>
      </c>
      <c r="Y5" s="353">
        <v>80100.875885288551</v>
      </c>
      <c r="Z5" s="353">
        <v>80040.746933815622</v>
      </c>
      <c r="AA5" s="353">
        <v>79939.581236785903</v>
      </c>
      <c r="AB5" s="353">
        <v>79411.668224062698</v>
      </c>
      <c r="AC5" s="353">
        <v>79032.748513622151</v>
      </c>
      <c r="AD5" s="353">
        <v>78098.527743300889</v>
      </c>
      <c r="AE5" s="353">
        <v>85159.248901662751</v>
      </c>
      <c r="AF5" s="353">
        <v>86394.874568552084</v>
      </c>
      <c r="AG5" s="353">
        <v>86880.112743733043</v>
      </c>
      <c r="AH5" s="353">
        <v>87928.224802783152</v>
      </c>
      <c r="AI5" s="353">
        <v>88106.871545446251</v>
      </c>
      <c r="AJ5" s="353">
        <v>90488.3945909303</v>
      </c>
      <c r="AK5" s="353">
        <v>91559.825805914632</v>
      </c>
      <c r="AL5" s="353">
        <v>94098.106945505308</v>
      </c>
      <c r="AM5" s="353">
        <v>93549.31388682939</v>
      </c>
      <c r="AN5" s="354">
        <v>96754.802980609718</v>
      </c>
      <c r="AO5" s="354">
        <v>95870.007278678371</v>
      </c>
      <c r="AP5" s="354">
        <v>104072.51915873688</v>
      </c>
      <c r="AQ5" s="354">
        <v>103579.9323233067</v>
      </c>
      <c r="AR5" s="354">
        <v>100694.20800170788</v>
      </c>
      <c r="AS5" s="354">
        <v>99291.769986535714</v>
      </c>
      <c r="AT5" s="354">
        <v>100933.44968334469</v>
      </c>
      <c r="AU5" s="354">
        <v>100229.18125081969</v>
      </c>
      <c r="AV5" s="354">
        <v>99261.274187500021</v>
      </c>
      <c r="AW5" s="354">
        <v>103497.94482550361</v>
      </c>
      <c r="AX5" s="354">
        <v>102921.43799632388</v>
      </c>
      <c r="AY5" s="354">
        <v>108544.33997084292</v>
      </c>
      <c r="AZ5" s="354">
        <v>110343.08859754098</v>
      </c>
      <c r="BA5" s="354">
        <v>114721.20755311572</v>
      </c>
      <c r="BB5" s="354">
        <v>117055.21513527753</v>
      </c>
      <c r="BC5" s="354">
        <v>119619.60702976644</v>
      </c>
      <c r="BD5" s="354">
        <v>121075.74227892855</v>
      </c>
      <c r="BE5" s="354">
        <v>123260.36938210644</v>
      </c>
      <c r="BF5" s="354">
        <v>120752.98616916555</v>
      </c>
      <c r="BG5" s="354">
        <v>119694.92564294937</v>
      </c>
      <c r="BH5" s="354">
        <v>117838.97237219621</v>
      </c>
      <c r="BI5" s="354">
        <v>122735.45625949455</v>
      </c>
      <c r="BJ5" s="354">
        <v>120049.19112513392</v>
      </c>
      <c r="BK5" s="354">
        <v>126047.57279302411</v>
      </c>
      <c r="BL5" s="354">
        <v>139062.48919025276</v>
      </c>
      <c r="BM5" s="354">
        <v>137586.09214340354</v>
      </c>
      <c r="BN5" s="354">
        <v>138175.21268258648</v>
      </c>
      <c r="BO5" s="354">
        <v>138628.47666558527</v>
      </c>
      <c r="BP5" s="355">
        <v>142104.72795610214</v>
      </c>
      <c r="BQ5" s="355">
        <v>142278.28919419972</v>
      </c>
      <c r="BR5" s="355">
        <v>144450.61180768846</v>
      </c>
      <c r="BS5" s="355">
        <v>148534.72719634642</v>
      </c>
      <c r="BT5" s="355">
        <v>150438.85095480151</v>
      </c>
      <c r="BU5" s="355">
        <v>151519.45790363476</v>
      </c>
      <c r="BV5" s="355">
        <v>153595.05761268668</v>
      </c>
      <c r="BW5" s="355">
        <v>156324.69065769573</v>
      </c>
      <c r="BX5" s="355">
        <v>157406.6914241621</v>
      </c>
      <c r="BY5" s="355">
        <v>156600.80811839449</v>
      </c>
      <c r="BZ5" s="355">
        <v>159897.71195550862</v>
      </c>
      <c r="CA5" s="355">
        <v>166725.92581236121</v>
      </c>
      <c r="CB5" s="355">
        <v>166910.92624923383</v>
      </c>
      <c r="CC5" s="355">
        <v>166395.73053723547</v>
      </c>
      <c r="CD5" s="355">
        <v>169580.80563689113</v>
      </c>
      <c r="CE5" s="355">
        <v>171298.85641524161</v>
      </c>
      <c r="CF5" s="355">
        <v>173801.30735711419</v>
      </c>
      <c r="CG5" s="355">
        <v>177668.55562032614</v>
      </c>
      <c r="CH5" s="356">
        <v>174394.86292201749</v>
      </c>
      <c r="CI5" s="356">
        <v>174924.25180757011</v>
      </c>
      <c r="CJ5" s="356">
        <v>175637.22381427392</v>
      </c>
      <c r="CK5" s="356">
        <v>179152.63008492597</v>
      </c>
      <c r="CL5" s="356">
        <v>178461.27118693173</v>
      </c>
      <c r="CM5" s="356">
        <v>180437.56616006474</v>
      </c>
      <c r="CN5" s="356">
        <v>176191.51600309185</v>
      </c>
      <c r="CO5" s="356">
        <v>175785.32195359335</v>
      </c>
      <c r="CP5" s="356">
        <v>185058.20583007197</v>
      </c>
      <c r="CQ5" s="356">
        <v>188375.48139406703</v>
      </c>
      <c r="CR5" s="356">
        <v>191339.81988459302</v>
      </c>
      <c r="CS5" s="356">
        <v>200039.4517179582</v>
      </c>
      <c r="CT5" s="356">
        <v>196835.78700488887</v>
      </c>
      <c r="CU5" s="356">
        <v>202954.33186410007</v>
      </c>
      <c r="CV5" s="356">
        <v>207215.69517574867</v>
      </c>
      <c r="CW5" s="323">
        <v>214373.48147916992</v>
      </c>
      <c r="CX5" s="323">
        <v>221942.12390585776</v>
      </c>
      <c r="CY5" s="323">
        <v>230238.77583979841</v>
      </c>
      <c r="CZ5" s="323">
        <v>221922.20800793669</v>
      </c>
      <c r="DA5" s="323">
        <v>225940.38191798772</v>
      </c>
      <c r="DB5" s="323">
        <v>218871.25093894106</v>
      </c>
      <c r="DC5" s="323">
        <v>217596.3036255289</v>
      </c>
      <c r="DD5" s="323">
        <v>214815.73631158541</v>
      </c>
      <c r="DE5" s="323">
        <v>217004.41993496372</v>
      </c>
      <c r="DF5" s="323">
        <v>218846.8952504606</v>
      </c>
      <c r="DG5" s="323">
        <v>219966.96050391931</v>
      </c>
      <c r="DH5" s="323">
        <v>226576.71631358506</v>
      </c>
      <c r="DI5" s="323">
        <v>229226.42152050519</v>
      </c>
      <c r="DJ5" s="323">
        <v>240408.08847555952</v>
      </c>
      <c r="DK5" s="323">
        <v>252957.68400993009</v>
      </c>
      <c r="DL5" s="323">
        <v>258964.54538824756</v>
      </c>
      <c r="DM5" s="323">
        <v>259427.82324653002</v>
      </c>
      <c r="DN5" s="323">
        <v>262761.86596508219</v>
      </c>
      <c r="DO5" s="323">
        <v>263442.84530936059</v>
      </c>
      <c r="DP5" s="323">
        <v>268691.24890248722</v>
      </c>
      <c r="DQ5" s="323">
        <v>269147.02911251434</v>
      </c>
      <c r="DR5" s="323">
        <v>278812.67778411362</v>
      </c>
      <c r="DS5" s="323">
        <v>273904.52688807907</v>
      </c>
      <c r="DT5" s="323">
        <v>276298.97259022022</v>
      </c>
      <c r="DU5" s="323">
        <v>280218.67607955547</v>
      </c>
      <c r="DV5" s="357">
        <v>275540.36607464025</v>
      </c>
      <c r="DW5" s="357">
        <v>278884.25604416308</v>
      </c>
      <c r="DX5" s="357">
        <v>295596.05314703286</v>
      </c>
      <c r="DY5" s="357">
        <v>278825.85957494081</v>
      </c>
      <c r="DZ5" s="357">
        <v>277995.11736622191</v>
      </c>
      <c r="EA5" s="357">
        <v>269143.13557219441</v>
      </c>
      <c r="EB5" s="357">
        <v>268344.11662117584</v>
      </c>
      <c r="EC5" s="357">
        <v>284981.4928212621</v>
      </c>
      <c r="ED5" s="357">
        <v>305406.72245056508</v>
      </c>
      <c r="EE5" s="357">
        <v>286606.10411991918</v>
      </c>
      <c r="EF5" s="357">
        <v>292769.16974273225</v>
      </c>
      <c r="EG5" s="357">
        <v>296822.91944970074</v>
      </c>
      <c r="EH5" s="357">
        <v>304286.70241272327</v>
      </c>
      <c r="EI5" s="357">
        <v>304753.51439039694</v>
      </c>
      <c r="EJ5" s="357">
        <v>306323.25830701092</v>
      </c>
      <c r="EK5" s="357">
        <v>311055.09824585548</v>
      </c>
      <c r="EL5" s="357">
        <v>313224.63939457148</v>
      </c>
      <c r="EM5" s="357">
        <v>298725.71976760373</v>
      </c>
      <c r="EN5" s="357">
        <v>300724.80520937481</v>
      </c>
      <c r="EO5" s="357">
        <v>337063.73363615904</v>
      </c>
      <c r="EP5" s="357">
        <v>309649.12609856523</v>
      </c>
      <c r="EQ5" s="357">
        <v>300516.18910170294</v>
      </c>
      <c r="ER5" s="357">
        <v>320279.27609864151</v>
      </c>
      <c r="ES5" s="357">
        <v>263897.34971547523</v>
      </c>
      <c r="ET5" s="357">
        <v>256550.39193265548</v>
      </c>
      <c r="EU5" s="357">
        <v>293075.70323235187</v>
      </c>
      <c r="EV5" s="357">
        <v>264076.9690177234</v>
      </c>
    </row>
    <row r="6" spans="1:152" ht="17.25" customHeight="1" x14ac:dyDescent="0.3">
      <c r="A6" s="358" t="s">
        <v>378</v>
      </c>
      <c r="B6" s="359">
        <v>66492.585799862878</v>
      </c>
      <c r="C6" s="359">
        <v>67862.01856516127</v>
      </c>
      <c r="D6" s="359">
        <v>67430.017346329885</v>
      </c>
      <c r="E6" s="359">
        <v>67945.452102185212</v>
      </c>
      <c r="F6" s="359">
        <v>70614.469927441591</v>
      </c>
      <c r="G6" s="359">
        <v>69077.816955356626</v>
      </c>
      <c r="H6" s="359">
        <v>69265.429972490179</v>
      </c>
      <c r="I6" s="359">
        <v>70224.263039725134</v>
      </c>
      <c r="J6" s="359">
        <v>73306.736101442715</v>
      </c>
      <c r="K6" s="359">
        <v>72737.86993747011</v>
      </c>
      <c r="L6" s="359">
        <v>75058.895358864276</v>
      </c>
      <c r="M6" s="359">
        <v>78026.980681843343</v>
      </c>
      <c r="N6" s="359">
        <v>74759.402480359786</v>
      </c>
      <c r="O6" s="359">
        <v>74756.632415967833</v>
      </c>
      <c r="P6" s="359">
        <v>76503.314619923578</v>
      </c>
      <c r="Q6" s="359">
        <v>75822.721528235488</v>
      </c>
      <c r="R6" s="359">
        <v>77399.73435942053</v>
      </c>
      <c r="S6" s="359">
        <v>80428.540590047662</v>
      </c>
      <c r="T6" s="359">
        <v>79203.946197350044</v>
      </c>
      <c r="U6" s="359">
        <v>79650.466859240361</v>
      </c>
      <c r="V6" s="359">
        <v>78845.458772601793</v>
      </c>
      <c r="W6" s="359">
        <v>81365.965833621827</v>
      </c>
      <c r="X6" s="359">
        <v>77788.750568031581</v>
      </c>
      <c r="Y6" s="359">
        <v>80237.109940980547</v>
      </c>
      <c r="Z6" s="359">
        <v>80176.177110206452</v>
      </c>
      <c r="AA6" s="359">
        <v>80076.559609812335</v>
      </c>
      <c r="AB6" s="359">
        <v>79548.29515837974</v>
      </c>
      <c r="AC6" s="359">
        <v>79170.996508812314</v>
      </c>
      <c r="AD6" s="359">
        <v>78259.701957858124</v>
      </c>
      <c r="AE6" s="359">
        <v>85301.194492148148</v>
      </c>
      <c r="AF6" s="359">
        <v>86536.615580950136</v>
      </c>
      <c r="AG6" s="359">
        <v>86975.8829999195</v>
      </c>
      <c r="AH6" s="359">
        <v>88031.529455901109</v>
      </c>
      <c r="AI6" s="359">
        <v>88210.393405284456</v>
      </c>
      <c r="AJ6" s="359">
        <v>90592.266418886065</v>
      </c>
      <c r="AK6" s="359">
        <v>91662.001872008113</v>
      </c>
      <c r="AL6" s="359">
        <v>94206.306852081107</v>
      </c>
      <c r="AM6" s="359">
        <v>93652.94961204275</v>
      </c>
      <c r="AN6" s="360">
        <v>96856.18605491468</v>
      </c>
      <c r="AO6" s="360">
        <v>95972.828640172738</v>
      </c>
      <c r="AP6" s="360">
        <v>104173.9</v>
      </c>
      <c r="AQ6" s="360">
        <v>103679.96920214912</v>
      </c>
      <c r="AR6" s="360">
        <v>100788.00224111319</v>
      </c>
      <c r="AS6" s="360">
        <v>99389.311397990154</v>
      </c>
      <c r="AT6" s="360">
        <v>101028.76444301031</v>
      </c>
      <c r="AU6" s="360">
        <v>100323.77135378917</v>
      </c>
      <c r="AV6" s="360">
        <v>99353.672925023173</v>
      </c>
      <c r="AW6" s="360">
        <v>103588.59652304999</v>
      </c>
      <c r="AX6" s="360">
        <v>103056.83719043</v>
      </c>
      <c r="AY6" s="360">
        <v>108803.3230663904</v>
      </c>
      <c r="AZ6" s="360">
        <v>110599.60209876251</v>
      </c>
      <c r="BA6" s="360">
        <v>114974.06548828747</v>
      </c>
      <c r="BB6" s="360">
        <v>117312.07808435091</v>
      </c>
      <c r="BC6" s="360">
        <v>119944.65630671878</v>
      </c>
      <c r="BD6" s="360">
        <v>121350.88133572963</v>
      </c>
      <c r="BE6" s="360">
        <v>123535.35157167081</v>
      </c>
      <c r="BF6" s="360">
        <v>121023.82463929077</v>
      </c>
      <c r="BG6" s="360">
        <v>119863.62063081395</v>
      </c>
      <c r="BH6" s="360">
        <v>118004.01682056001</v>
      </c>
      <c r="BI6" s="360">
        <v>122902.86876265999</v>
      </c>
      <c r="BJ6" s="360">
        <v>120224.55203825</v>
      </c>
      <c r="BK6" s="360">
        <v>126134.09181294555</v>
      </c>
      <c r="BL6" s="360">
        <v>139159.55671709255</v>
      </c>
      <c r="BM6" s="360">
        <v>137675.95125165879</v>
      </c>
      <c r="BN6" s="360">
        <v>138270.08388301558</v>
      </c>
      <c r="BO6" s="360">
        <v>138736.36289079723</v>
      </c>
      <c r="BP6" s="361">
        <v>142244.00566068699</v>
      </c>
      <c r="BQ6" s="361">
        <v>142429.89123584275</v>
      </c>
      <c r="BR6" s="361">
        <v>144610.22775594323</v>
      </c>
      <c r="BS6" s="361">
        <v>148654.91652434878</v>
      </c>
      <c r="BT6" s="361">
        <v>150583.3164485539</v>
      </c>
      <c r="BU6" s="361">
        <v>151856.27698822602</v>
      </c>
      <c r="BV6" s="361">
        <v>153914.60229189318</v>
      </c>
      <c r="BW6" s="361">
        <v>156583.09698075289</v>
      </c>
      <c r="BX6" s="361">
        <v>157680.25910065058</v>
      </c>
      <c r="BY6" s="361">
        <v>156873.46849497192</v>
      </c>
      <c r="BZ6" s="361">
        <v>160176.45902006555</v>
      </c>
      <c r="CA6" s="361">
        <v>167032.80796707145</v>
      </c>
      <c r="CB6" s="361">
        <v>167228.8798811645</v>
      </c>
      <c r="CC6" s="361">
        <v>166713.84984650367</v>
      </c>
      <c r="CD6" s="361">
        <v>169897.43033160749</v>
      </c>
      <c r="CE6" s="361">
        <v>171612.71157636732</v>
      </c>
      <c r="CF6" s="361">
        <v>174115.07719089411</v>
      </c>
      <c r="CG6" s="361">
        <v>177982.24018251544</v>
      </c>
      <c r="CH6" s="362">
        <v>174708.46037187485</v>
      </c>
      <c r="CI6" s="362">
        <v>175237.75950683522</v>
      </c>
      <c r="CJ6" s="362">
        <v>175952.6463087367</v>
      </c>
      <c r="CK6" s="362">
        <v>179465.96518892606</v>
      </c>
      <c r="CL6" s="362">
        <v>178776.51799960746</v>
      </c>
      <c r="CM6" s="362">
        <v>180752.99820874218</v>
      </c>
      <c r="CN6" s="362">
        <v>176506.84425811173</v>
      </c>
      <c r="CO6" s="362">
        <v>176098.06458151151</v>
      </c>
      <c r="CP6" s="362">
        <v>185378.11028584006</v>
      </c>
      <c r="CQ6" s="362">
        <v>188691.11512823889</v>
      </c>
      <c r="CR6" s="362">
        <v>191661.21439374652</v>
      </c>
      <c r="CS6" s="362">
        <v>200357.46661399925</v>
      </c>
      <c r="CT6" s="362">
        <v>197157.87199074042</v>
      </c>
      <c r="CU6" s="362">
        <v>203471.97458774928</v>
      </c>
      <c r="CV6" s="362">
        <v>207447.98402719884</v>
      </c>
      <c r="CW6" s="326">
        <v>214698.32217989169</v>
      </c>
      <c r="CX6" s="326">
        <v>222088.08576708025</v>
      </c>
      <c r="CY6" s="326">
        <v>230432.73997287053</v>
      </c>
      <c r="CZ6" s="326">
        <v>222160.49489721187</v>
      </c>
      <c r="DA6" s="326">
        <v>226221.49445373859</v>
      </c>
      <c r="DB6" s="326">
        <v>219198.50924069801</v>
      </c>
      <c r="DC6" s="326">
        <v>218075.1054043551</v>
      </c>
      <c r="DD6" s="326">
        <v>215268.48183729209</v>
      </c>
      <c r="DE6" s="326">
        <v>217510.69066208263</v>
      </c>
      <c r="DF6" s="326">
        <v>219398.21193510189</v>
      </c>
      <c r="DG6" s="326">
        <v>220439.77410540599</v>
      </c>
      <c r="DH6" s="326">
        <v>227102.08559795868</v>
      </c>
      <c r="DI6" s="326">
        <v>229761.22258085007</v>
      </c>
      <c r="DJ6" s="326">
        <v>241026.40656957339</v>
      </c>
      <c r="DK6" s="326">
        <v>253277.5929358961</v>
      </c>
      <c r="DL6" s="326">
        <v>259219.69051045697</v>
      </c>
      <c r="DM6" s="326">
        <v>259748.62331405684</v>
      </c>
      <c r="DN6" s="326">
        <v>263075.95954760048</v>
      </c>
      <c r="DO6" s="326">
        <v>263768.03097987635</v>
      </c>
      <c r="DP6" s="326">
        <v>269108.33560197346</v>
      </c>
      <c r="DQ6" s="326">
        <v>269453.28748376196</v>
      </c>
      <c r="DR6" s="326">
        <v>279084.50841035339</v>
      </c>
      <c r="DS6" s="326">
        <v>274204.83236238995</v>
      </c>
      <c r="DT6" s="326">
        <v>276646.72659501759</v>
      </c>
      <c r="DU6" s="326">
        <v>280578.5080676424</v>
      </c>
      <c r="DV6" s="363">
        <v>275871.48829420813</v>
      </c>
      <c r="DW6" s="363">
        <v>288882.44123132731</v>
      </c>
      <c r="DX6" s="363">
        <v>305567.26319742424</v>
      </c>
      <c r="DY6" s="363">
        <v>288889.6993062853</v>
      </c>
      <c r="DZ6" s="363">
        <v>288152.65514223417</v>
      </c>
      <c r="EA6" s="363">
        <v>279341.9471077139</v>
      </c>
      <c r="EB6" s="363">
        <v>278613.23768508108</v>
      </c>
      <c r="EC6" s="363">
        <v>287690.41910373821</v>
      </c>
      <c r="ED6" s="363">
        <v>308176.63621859223</v>
      </c>
      <c r="EE6" s="363">
        <v>293246.91081012163</v>
      </c>
      <c r="EF6" s="363">
        <v>297548.07623206155</v>
      </c>
      <c r="EG6" s="363">
        <v>301706.07347049593</v>
      </c>
      <c r="EH6" s="363">
        <v>308620.16118537349</v>
      </c>
      <c r="EI6" s="363">
        <v>313659.4882232853</v>
      </c>
      <c r="EJ6" s="363">
        <v>319463.4787356357</v>
      </c>
      <c r="EK6" s="363">
        <v>328490.69763097429</v>
      </c>
      <c r="EL6" s="363">
        <v>339256.85534684733</v>
      </c>
      <c r="EM6" s="363">
        <v>329187.07748309575</v>
      </c>
      <c r="EN6" s="363">
        <v>335762.89925299765</v>
      </c>
      <c r="EO6" s="363">
        <v>372364.2217023563</v>
      </c>
      <c r="EP6" s="363">
        <v>345256.76331949775</v>
      </c>
      <c r="EQ6" s="363">
        <v>340867.82038900745</v>
      </c>
      <c r="ER6" s="363">
        <v>361200.68729220377</v>
      </c>
      <c r="ES6" s="363">
        <v>314097.26506374549</v>
      </c>
      <c r="ET6" s="363">
        <v>306975.00079128577</v>
      </c>
      <c r="EU6" s="363">
        <v>345672.93706331262</v>
      </c>
      <c r="EV6" s="363">
        <v>316424.21358647448</v>
      </c>
    </row>
    <row r="7" spans="1:152" ht="17.25" customHeight="1" x14ac:dyDescent="0.3">
      <c r="A7" s="358" t="s">
        <v>379</v>
      </c>
      <c r="B7" s="359">
        <v>66.282563890000006</v>
      </c>
      <c r="C7" s="359">
        <v>48.671386537999993</v>
      </c>
      <c r="D7" s="359">
        <v>79.464357043999996</v>
      </c>
      <c r="E7" s="359">
        <v>47.027825789999994</v>
      </c>
      <c r="F7" s="359">
        <v>50.935987430000004</v>
      </c>
      <c r="G7" s="359">
        <v>48.610869118000004</v>
      </c>
      <c r="H7" s="359">
        <v>91.602406415999994</v>
      </c>
      <c r="I7" s="359">
        <v>114.50913803979999</v>
      </c>
      <c r="J7" s="359">
        <v>84.067044314</v>
      </c>
      <c r="K7" s="359">
        <v>108.95935056100001</v>
      </c>
      <c r="L7" s="359">
        <v>110.354049812</v>
      </c>
      <c r="M7" s="359">
        <v>119.71448163099998</v>
      </c>
      <c r="N7" s="359">
        <v>118.75253779572</v>
      </c>
      <c r="O7" s="359">
        <v>138.01710321363998</v>
      </c>
      <c r="P7" s="359">
        <v>126.57920503747999</v>
      </c>
      <c r="Q7" s="359">
        <v>121.93190449245998</v>
      </c>
      <c r="R7" s="359">
        <v>130.04198971488</v>
      </c>
      <c r="S7" s="359">
        <v>475.52264660999992</v>
      </c>
      <c r="T7" s="359">
        <v>129.19094688056001</v>
      </c>
      <c r="U7" s="359">
        <v>129.79903660677999</v>
      </c>
      <c r="V7" s="359">
        <v>174.19874308999999</v>
      </c>
      <c r="W7" s="359">
        <v>166.29852691854001</v>
      </c>
      <c r="X7" s="359">
        <v>232.70062516512718</v>
      </c>
      <c r="Y7" s="359">
        <v>136.234055692</v>
      </c>
      <c r="Z7" s="359">
        <v>135.43017639083101</v>
      </c>
      <c r="AA7" s="359">
        <v>136.97837302643597</v>
      </c>
      <c r="AB7" s="359">
        <v>136.62693431704</v>
      </c>
      <c r="AC7" s="359">
        <v>138.24799519016801</v>
      </c>
      <c r="AD7" s="359">
        <v>161.1742145572403</v>
      </c>
      <c r="AE7" s="359">
        <v>141.945590485396</v>
      </c>
      <c r="AF7" s="359">
        <v>141.74101239805501</v>
      </c>
      <c r="AG7" s="359">
        <v>95.770256186449998</v>
      </c>
      <c r="AH7" s="359">
        <v>103.30465311795001</v>
      </c>
      <c r="AI7" s="359">
        <v>103.5218598382</v>
      </c>
      <c r="AJ7" s="359">
        <v>103.87182795577</v>
      </c>
      <c r="AK7" s="359">
        <v>102.17606609348002</v>
      </c>
      <c r="AL7" s="359">
        <v>108.19990657579299</v>
      </c>
      <c r="AM7" s="359">
        <v>103.635725213366</v>
      </c>
      <c r="AN7" s="360">
        <v>101.38307430495601</v>
      </c>
      <c r="AO7" s="360">
        <v>102.82136149436799</v>
      </c>
      <c r="AP7" s="360">
        <v>101.433573398102</v>
      </c>
      <c r="AQ7" s="360">
        <v>100.03687884241801</v>
      </c>
      <c r="AR7" s="360">
        <v>93.794239405303003</v>
      </c>
      <c r="AS7" s="360">
        <v>97.541411454433984</v>
      </c>
      <c r="AT7" s="360">
        <v>95.314759665617004</v>
      </c>
      <c r="AU7" s="360">
        <v>94.590102969479005</v>
      </c>
      <c r="AV7" s="360">
        <v>92.398737523146991</v>
      </c>
      <c r="AW7" s="360">
        <v>90.651697546370997</v>
      </c>
      <c r="AX7" s="360">
        <v>135.39919410613217</v>
      </c>
      <c r="AY7" s="360">
        <v>258.98309554747982</v>
      </c>
      <c r="AZ7" s="360">
        <v>256.51350122152587</v>
      </c>
      <c r="BA7" s="360">
        <v>252.85793517174864</v>
      </c>
      <c r="BB7" s="360">
        <v>256.86294907339197</v>
      </c>
      <c r="BC7" s="360">
        <v>325.04927695233687</v>
      </c>
      <c r="BD7" s="360">
        <v>275.13905680107899</v>
      </c>
      <c r="BE7" s="360">
        <v>274.98218956436813</v>
      </c>
      <c r="BF7" s="360">
        <v>270.83847012521659</v>
      </c>
      <c r="BG7" s="360">
        <v>168.69498786457569</v>
      </c>
      <c r="BH7" s="360">
        <v>165.04444836380523</v>
      </c>
      <c r="BI7" s="360">
        <v>167.41250316544603</v>
      </c>
      <c r="BJ7" s="360">
        <v>175.36091311607953</v>
      </c>
      <c r="BK7" s="360">
        <v>86.519019921446016</v>
      </c>
      <c r="BL7" s="360">
        <v>97.067526839780001</v>
      </c>
      <c r="BM7" s="360">
        <v>89.859108255252991</v>
      </c>
      <c r="BN7" s="360">
        <v>94.871200429091999</v>
      </c>
      <c r="BO7" s="360">
        <v>107.886225211962</v>
      </c>
      <c r="BP7" s="361">
        <v>139.27770458484602</v>
      </c>
      <c r="BQ7" s="361">
        <v>151.60204164301402</v>
      </c>
      <c r="BR7" s="361">
        <v>159.61594825475598</v>
      </c>
      <c r="BS7" s="361">
        <v>120.1893280023761</v>
      </c>
      <c r="BT7" s="361">
        <v>144.46549375238908</v>
      </c>
      <c r="BU7" s="361">
        <v>336.81908459124696</v>
      </c>
      <c r="BV7" s="361">
        <v>319.54467920649489</v>
      </c>
      <c r="BW7" s="361">
        <v>258.40632305715008</v>
      </c>
      <c r="BX7" s="361">
        <v>273.56767648848967</v>
      </c>
      <c r="BY7" s="361">
        <v>272.66037657743135</v>
      </c>
      <c r="BZ7" s="361">
        <v>278.74706455693757</v>
      </c>
      <c r="CA7" s="361">
        <v>306.88215471024506</v>
      </c>
      <c r="CB7" s="361">
        <v>317.95363193067419</v>
      </c>
      <c r="CC7" s="361">
        <v>318.1193092681923</v>
      </c>
      <c r="CD7" s="361">
        <v>316.6246947163645</v>
      </c>
      <c r="CE7" s="361">
        <v>313.85516112571867</v>
      </c>
      <c r="CF7" s="361">
        <v>313.76983377993281</v>
      </c>
      <c r="CG7" s="361">
        <v>313.68456218928702</v>
      </c>
      <c r="CH7" s="362">
        <v>313.59744985735773</v>
      </c>
      <c r="CI7" s="362">
        <v>313.50769926511595</v>
      </c>
      <c r="CJ7" s="362">
        <v>315.42249446278299</v>
      </c>
      <c r="CK7" s="362">
        <v>313.33510400009231</v>
      </c>
      <c r="CL7" s="362">
        <v>315.24681267573493</v>
      </c>
      <c r="CM7" s="362">
        <v>315.43204867742867</v>
      </c>
      <c r="CN7" s="362">
        <v>315.32825501987185</v>
      </c>
      <c r="CO7" s="362">
        <v>312.74262791817512</v>
      </c>
      <c r="CP7" s="362">
        <v>319.90445576808406</v>
      </c>
      <c r="CQ7" s="362">
        <v>315.63373417185932</v>
      </c>
      <c r="CR7" s="362">
        <v>321.39450915348749</v>
      </c>
      <c r="CS7" s="362">
        <v>318.01489604105808</v>
      </c>
      <c r="CT7" s="362">
        <v>322.08498585152984</v>
      </c>
      <c r="CU7" s="362">
        <v>517.64272364921851</v>
      </c>
      <c r="CV7" s="362">
        <v>232.28885145015454</v>
      </c>
      <c r="CW7" s="326">
        <v>324.84070072176854</v>
      </c>
      <c r="CX7" s="326">
        <v>145.96186122248486</v>
      </c>
      <c r="CY7" s="326">
        <v>193.96413307213442</v>
      </c>
      <c r="CZ7" s="326">
        <v>238.28688927518186</v>
      </c>
      <c r="DA7" s="326">
        <v>281.11253575087039</v>
      </c>
      <c r="DB7" s="326">
        <v>327.25830175696035</v>
      </c>
      <c r="DC7" s="326">
        <v>478.80177882619785</v>
      </c>
      <c r="DD7" s="326">
        <v>452.74552570668948</v>
      </c>
      <c r="DE7" s="326">
        <v>506.27072711892373</v>
      </c>
      <c r="DF7" s="326">
        <v>551.31668464129882</v>
      </c>
      <c r="DG7" s="326">
        <v>472.81360148668875</v>
      </c>
      <c r="DH7" s="326">
        <v>525.36928437362951</v>
      </c>
      <c r="DI7" s="326">
        <v>534.80106034488847</v>
      </c>
      <c r="DJ7" s="326">
        <v>618.31809401388</v>
      </c>
      <c r="DK7" s="326">
        <v>319.90892596600099</v>
      </c>
      <c r="DL7" s="326">
        <v>255.14512220942487</v>
      </c>
      <c r="DM7" s="326">
        <v>320.80006752681857</v>
      </c>
      <c r="DN7" s="326">
        <v>314.09358251828661</v>
      </c>
      <c r="DO7" s="326">
        <v>325.18567051572711</v>
      </c>
      <c r="DP7" s="326">
        <v>417.08669948623213</v>
      </c>
      <c r="DQ7" s="326">
        <v>306.2583712476212</v>
      </c>
      <c r="DR7" s="326">
        <v>271.83062623977429</v>
      </c>
      <c r="DS7" s="326">
        <v>300.30547431085665</v>
      </c>
      <c r="DT7" s="326">
        <v>347.75400479736288</v>
      </c>
      <c r="DU7" s="326">
        <v>359.83198808693038</v>
      </c>
      <c r="DV7" s="363">
        <v>331.12221956791251</v>
      </c>
      <c r="DW7" s="363">
        <v>9998.1851871642557</v>
      </c>
      <c r="DX7" s="363">
        <v>9971.2100503913989</v>
      </c>
      <c r="DY7" s="363">
        <v>10063.839731344506</v>
      </c>
      <c r="DZ7" s="363">
        <v>10157.537776012261</v>
      </c>
      <c r="EA7" s="363">
        <v>10198.811535519491</v>
      </c>
      <c r="EB7" s="363">
        <v>10269.121063905253</v>
      </c>
      <c r="EC7" s="363">
        <v>2708.9262824761245</v>
      </c>
      <c r="ED7" s="363">
        <v>2769.913768027171</v>
      </c>
      <c r="EE7" s="363">
        <v>6640.806690202422</v>
      </c>
      <c r="EF7" s="363">
        <v>4778.9064893293162</v>
      </c>
      <c r="EG7" s="363">
        <v>4883.154020795183</v>
      </c>
      <c r="EH7" s="363">
        <v>4333.4587726501932</v>
      </c>
      <c r="EI7" s="363">
        <v>8905.9738328883705</v>
      </c>
      <c r="EJ7" s="363">
        <v>13140.220428624796</v>
      </c>
      <c r="EK7" s="363">
        <v>17435.599385118803</v>
      </c>
      <c r="EL7" s="363">
        <v>26032.215952275837</v>
      </c>
      <c r="EM7" s="363">
        <v>30461.357715492046</v>
      </c>
      <c r="EN7" s="363">
        <v>35038.094043622819</v>
      </c>
      <c r="EO7" s="363">
        <v>35300.488066197278</v>
      </c>
      <c r="EP7" s="363">
        <v>35607.637220932535</v>
      </c>
      <c r="EQ7" s="363">
        <v>40351.631287304495</v>
      </c>
      <c r="ER7" s="363">
        <v>40921.41119356225</v>
      </c>
      <c r="ES7" s="363">
        <v>50199.91534827026</v>
      </c>
      <c r="ET7" s="363">
        <v>50424.608858630294</v>
      </c>
      <c r="EU7" s="363">
        <v>52597.233830960737</v>
      </c>
      <c r="EV7" s="363">
        <v>52347.244568751092</v>
      </c>
    </row>
    <row r="8" spans="1:152" ht="17.25" customHeight="1" x14ac:dyDescent="0.3">
      <c r="A8" s="358"/>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1"/>
      <c r="BQ8" s="361"/>
      <c r="BR8" s="361"/>
      <c r="BS8" s="361"/>
      <c r="BT8" s="361"/>
      <c r="BU8" s="361"/>
      <c r="BV8" s="361"/>
      <c r="BW8" s="361"/>
      <c r="BX8" s="361"/>
      <c r="BY8" s="361"/>
      <c r="BZ8" s="361"/>
      <c r="CA8" s="361"/>
      <c r="CB8" s="361"/>
      <c r="CC8" s="361"/>
      <c r="CD8" s="361"/>
      <c r="CE8" s="361"/>
      <c r="CF8" s="361"/>
      <c r="CG8" s="361"/>
      <c r="CH8" s="362"/>
      <c r="CI8" s="362"/>
      <c r="CJ8" s="362"/>
      <c r="CK8" s="362"/>
      <c r="CL8" s="362"/>
      <c r="CM8" s="362"/>
      <c r="CN8" s="362"/>
      <c r="CO8" s="362"/>
      <c r="CP8" s="362"/>
      <c r="CQ8" s="362"/>
      <c r="CR8" s="362"/>
      <c r="CS8" s="362"/>
      <c r="CT8" s="362"/>
      <c r="CU8" s="362"/>
      <c r="CV8" s="362"/>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63"/>
      <c r="DW8" s="363"/>
      <c r="DX8" s="363"/>
      <c r="DY8" s="363"/>
      <c r="DZ8" s="363"/>
      <c r="EA8" s="363"/>
      <c r="EB8" s="363"/>
      <c r="EC8" s="363"/>
      <c r="ED8" s="363"/>
      <c r="EE8" s="363"/>
      <c r="EF8" s="363"/>
      <c r="EG8" s="363"/>
      <c r="EH8" s="363"/>
      <c r="EI8" s="363"/>
      <c r="EJ8" s="363"/>
      <c r="EK8" s="363"/>
      <c r="EL8" s="363"/>
      <c r="EM8" s="363"/>
      <c r="EN8" s="363"/>
      <c r="EO8" s="363"/>
      <c r="EP8" s="363"/>
      <c r="EQ8" s="363"/>
      <c r="ER8" s="363"/>
      <c r="ES8" s="363"/>
      <c r="ET8" s="363"/>
      <c r="EU8" s="363"/>
      <c r="EV8" s="363"/>
    </row>
    <row r="9" spans="1:152" ht="17.25" customHeight="1" x14ac:dyDescent="0.3">
      <c r="A9" s="352" t="s">
        <v>380</v>
      </c>
      <c r="B9" s="353">
        <v>416.39877228</v>
      </c>
      <c r="C9" s="353">
        <v>398.98351687999997</v>
      </c>
      <c r="D9" s="353">
        <v>464.59303090000003</v>
      </c>
      <c r="E9" s="353">
        <v>369.60301450999998</v>
      </c>
      <c r="F9" s="353">
        <v>408.48481404999995</v>
      </c>
      <c r="G9" s="353">
        <v>451.59551101999995</v>
      </c>
      <c r="H9" s="353">
        <v>445.53247376000002</v>
      </c>
      <c r="I9" s="353">
        <v>375.32156171000003</v>
      </c>
      <c r="J9" s="353">
        <v>729.0334312199999</v>
      </c>
      <c r="K9" s="353">
        <v>725.01450312999987</v>
      </c>
      <c r="L9" s="353">
        <v>1098.9094759899999</v>
      </c>
      <c r="M9" s="353">
        <v>992.11887309000008</v>
      </c>
      <c r="N9" s="353">
        <v>1201.4398751599999</v>
      </c>
      <c r="O9" s="353">
        <v>986.17518556999994</v>
      </c>
      <c r="P9" s="353">
        <v>242.02596110999997</v>
      </c>
      <c r="Q9" s="353">
        <v>265.07175250999995</v>
      </c>
      <c r="R9" s="353">
        <v>629.2786777099999</v>
      </c>
      <c r="S9" s="353">
        <v>246.32987396999999</v>
      </c>
      <c r="T9" s="353">
        <v>1772.48621953</v>
      </c>
      <c r="U9" s="353">
        <v>1112.8485640200001</v>
      </c>
      <c r="V9" s="353">
        <v>719.99327042000004</v>
      </c>
      <c r="W9" s="353">
        <v>955.00277437</v>
      </c>
      <c r="X9" s="353">
        <v>1127.9270470100003</v>
      </c>
      <c r="Y9" s="353">
        <v>1138.7372729100002</v>
      </c>
      <c r="Z9" s="353">
        <v>1211.1530704200002</v>
      </c>
      <c r="AA9" s="353">
        <v>1131.4411226499999</v>
      </c>
      <c r="AB9" s="353">
        <v>1179.4819348599999</v>
      </c>
      <c r="AC9" s="353">
        <v>1157.8965479799999</v>
      </c>
      <c r="AD9" s="353">
        <v>218.86825797</v>
      </c>
      <c r="AE9" s="353">
        <v>450.09873363999998</v>
      </c>
      <c r="AF9" s="353">
        <v>152.5676181</v>
      </c>
      <c r="AG9" s="353">
        <v>445.32254952000005</v>
      </c>
      <c r="AH9" s="353">
        <v>763.68187892000003</v>
      </c>
      <c r="AI9" s="353">
        <v>1163.6323081500002</v>
      </c>
      <c r="AJ9" s="353">
        <v>1325.8463739199999</v>
      </c>
      <c r="AK9" s="353">
        <v>1804.5649623700001</v>
      </c>
      <c r="AL9" s="353">
        <v>2146.9082228399998</v>
      </c>
      <c r="AM9" s="353">
        <v>2114.7532336799995</v>
      </c>
      <c r="AN9" s="354">
        <v>2108.0848065299997</v>
      </c>
      <c r="AO9" s="354">
        <v>2342.2126538799998</v>
      </c>
      <c r="AP9" s="354">
        <v>1233.3859579699999</v>
      </c>
      <c r="AQ9" s="354">
        <v>1546.1322582800001</v>
      </c>
      <c r="AR9" s="354">
        <v>1729.84466681</v>
      </c>
      <c r="AS9" s="354">
        <v>2100.3866184399999</v>
      </c>
      <c r="AT9" s="354">
        <v>2973.8737531799998</v>
      </c>
      <c r="AU9" s="354">
        <v>2466.6333634100001</v>
      </c>
      <c r="AV9" s="354">
        <v>2627.7498871299995</v>
      </c>
      <c r="AW9" s="354">
        <v>2715.6635386299995</v>
      </c>
      <c r="AX9" s="354">
        <v>3505.64319918</v>
      </c>
      <c r="AY9" s="354">
        <v>3459.2269215600004</v>
      </c>
      <c r="AZ9" s="354">
        <v>3529.4347085599993</v>
      </c>
      <c r="BA9" s="354">
        <v>3453.8968748400002</v>
      </c>
      <c r="BB9" s="354">
        <v>2412.4059201499999</v>
      </c>
      <c r="BC9" s="354">
        <v>2414.3403686699999</v>
      </c>
      <c r="BD9" s="354">
        <v>1784.51822917</v>
      </c>
      <c r="BE9" s="354">
        <v>2049.3917820399997</v>
      </c>
      <c r="BF9" s="354">
        <v>2089.3361430999998</v>
      </c>
      <c r="BG9" s="354">
        <v>2102.1365570700004</v>
      </c>
      <c r="BH9" s="354">
        <v>2294.0404291999994</v>
      </c>
      <c r="BI9" s="354">
        <v>2467.8894129999999</v>
      </c>
      <c r="BJ9" s="354">
        <v>2207.8287976499996</v>
      </c>
      <c r="BK9" s="354">
        <v>2382.2947444899996</v>
      </c>
      <c r="BL9" s="354">
        <v>2443.1738772899998</v>
      </c>
      <c r="BM9" s="354">
        <v>2611.5448260100006</v>
      </c>
      <c r="BN9" s="354">
        <v>2007.7485255200002</v>
      </c>
      <c r="BO9" s="354">
        <v>2027.59553033</v>
      </c>
      <c r="BP9" s="355">
        <v>1574.8875632300001</v>
      </c>
      <c r="BQ9" s="355">
        <v>1242.43514559</v>
      </c>
      <c r="BR9" s="355">
        <v>1307.1408722699998</v>
      </c>
      <c r="BS9" s="355">
        <v>1065.56092048</v>
      </c>
      <c r="BT9" s="355">
        <v>1057.6542133000003</v>
      </c>
      <c r="BU9" s="355">
        <v>1056.7309541700001</v>
      </c>
      <c r="BV9" s="355">
        <v>996.92193865999991</v>
      </c>
      <c r="BW9" s="355">
        <v>1008.8143971</v>
      </c>
      <c r="BX9" s="355">
        <v>1011.9442757100001</v>
      </c>
      <c r="BY9" s="355">
        <v>1066.7009175000001</v>
      </c>
      <c r="BZ9" s="355">
        <v>1016.77921311</v>
      </c>
      <c r="CA9" s="355">
        <v>866.98502473000008</v>
      </c>
      <c r="CB9" s="355">
        <v>1356.7076687000001</v>
      </c>
      <c r="CC9" s="355">
        <v>876.30193002999999</v>
      </c>
      <c r="CD9" s="355">
        <v>902.85366694000004</v>
      </c>
      <c r="CE9" s="355">
        <v>874.22326047999991</v>
      </c>
      <c r="CF9" s="355">
        <v>871.67880075999994</v>
      </c>
      <c r="CG9" s="355">
        <v>884.54086482000002</v>
      </c>
      <c r="CH9" s="356">
        <v>764.88943096000003</v>
      </c>
      <c r="CI9" s="356">
        <v>759.47528250999994</v>
      </c>
      <c r="CJ9" s="356">
        <v>783.26216117999991</v>
      </c>
      <c r="CK9" s="356">
        <v>777.68830327000012</v>
      </c>
      <c r="CL9" s="356">
        <v>780.34392504000004</v>
      </c>
      <c r="CM9" s="356">
        <v>666.0651149900001</v>
      </c>
      <c r="CN9" s="356">
        <v>663.17858106999995</v>
      </c>
      <c r="CO9" s="356">
        <v>662.97412502999987</v>
      </c>
      <c r="CP9" s="356">
        <v>679.88341018999995</v>
      </c>
      <c r="CQ9" s="356">
        <v>680.51631947999999</v>
      </c>
      <c r="CR9" s="356">
        <v>686.30011655999999</v>
      </c>
      <c r="CS9" s="356">
        <v>675.2423620400001</v>
      </c>
      <c r="CT9" s="356">
        <v>728.38201835000007</v>
      </c>
      <c r="CU9" s="356">
        <v>618.91564277000009</v>
      </c>
      <c r="CV9" s="356">
        <v>647.7223449899999</v>
      </c>
      <c r="CW9" s="323">
        <v>619.35890265</v>
      </c>
      <c r="CX9" s="323">
        <v>615.95369096000013</v>
      </c>
      <c r="CY9" s="323">
        <v>532.94062998999993</v>
      </c>
      <c r="CZ9" s="323">
        <v>486.13695540999993</v>
      </c>
      <c r="DA9" s="323">
        <v>504.09098372999995</v>
      </c>
      <c r="DB9" s="323">
        <v>490.31621081999998</v>
      </c>
      <c r="DC9" s="323">
        <v>486.93154324999995</v>
      </c>
      <c r="DD9" s="323">
        <v>505.02529141000002</v>
      </c>
      <c r="DE9" s="323">
        <v>448.45071628999995</v>
      </c>
      <c r="DF9" s="323">
        <v>424.32515734000003</v>
      </c>
      <c r="DG9" s="323">
        <v>415.21715676999997</v>
      </c>
      <c r="DH9" s="323">
        <v>425.40114375000002</v>
      </c>
      <c r="DI9" s="323">
        <v>408.29458506000003</v>
      </c>
      <c r="DJ9" s="323">
        <v>436.04864189999995</v>
      </c>
      <c r="DK9" s="323">
        <v>290.27401915000002</v>
      </c>
      <c r="DL9" s="323">
        <v>262.41021176999999</v>
      </c>
      <c r="DM9" s="323">
        <v>270.84950722999997</v>
      </c>
      <c r="DN9" s="323">
        <v>162.27015924</v>
      </c>
      <c r="DO9" s="323">
        <v>117.93738719999999</v>
      </c>
      <c r="DP9" s="323">
        <v>136.1017042</v>
      </c>
      <c r="DQ9" s="323">
        <v>22.977313389999999</v>
      </c>
      <c r="DR9" s="323">
        <v>55.86070909</v>
      </c>
      <c r="DS9" s="323">
        <v>37.523696020000003</v>
      </c>
      <c r="DT9" s="323">
        <v>581.83854550000001</v>
      </c>
      <c r="DU9" s="323">
        <v>588.79924046999997</v>
      </c>
      <c r="DV9" s="357">
        <v>595.43215739000004</v>
      </c>
      <c r="DW9" s="357">
        <v>12103.041259670001</v>
      </c>
      <c r="DX9" s="357">
        <v>12052.1134747</v>
      </c>
      <c r="DY9" s="357">
        <v>12003.757200059999</v>
      </c>
      <c r="DZ9" s="357">
        <v>10233.65064851</v>
      </c>
      <c r="EA9" s="357">
        <v>10266.188454180001</v>
      </c>
      <c r="EB9" s="357">
        <v>10257.780566359997</v>
      </c>
      <c r="EC9" s="357">
        <v>2052.56562381</v>
      </c>
      <c r="ED9" s="357">
        <v>2039.6351765099998</v>
      </c>
      <c r="EE9" s="357">
        <v>2037.7262019</v>
      </c>
      <c r="EF9" s="357">
        <v>14.186722280000001</v>
      </c>
      <c r="EG9" s="357">
        <v>29.864407589999999</v>
      </c>
      <c r="EH9" s="357">
        <v>44.455103069999993</v>
      </c>
      <c r="EI9" s="357">
        <v>39.964073280000001</v>
      </c>
      <c r="EJ9" s="357">
        <v>29.675978439999998</v>
      </c>
      <c r="EK9" s="357">
        <v>29.392868370000002</v>
      </c>
      <c r="EL9" s="357">
        <v>24.093481529999998</v>
      </c>
      <c r="EM9" s="357">
        <v>36.022462339999997</v>
      </c>
      <c r="EN9" s="357">
        <v>40.506287</v>
      </c>
      <c r="EO9" s="357">
        <v>87.685474940000006</v>
      </c>
      <c r="EP9" s="357">
        <v>382.11966597999992</v>
      </c>
      <c r="EQ9" s="357">
        <v>21.566645510000001</v>
      </c>
      <c r="ER9" s="357">
        <v>366.25647111000001</v>
      </c>
      <c r="ES9" s="357">
        <v>63.03077588</v>
      </c>
      <c r="ET9" s="357">
        <v>85.744150080000011</v>
      </c>
      <c r="EU9" s="357">
        <v>94.462878439999997</v>
      </c>
      <c r="EV9" s="357">
        <v>92.229600549999986</v>
      </c>
    </row>
    <row r="10" spans="1:152" ht="17.25" customHeight="1" x14ac:dyDescent="0.3">
      <c r="A10" s="358"/>
      <c r="B10" s="359"/>
      <c r="C10" s="359"/>
      <c r="D10" s="359"/>
      <c r="E10" s="359"/>
      <c r="F10" s="359"/>
      <c r="G10" s="359"/>
      <c r="H10" s="359"/>
      <c r="I10" s="359"/>
      <c r="J10" s="359"/>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1"/>
      <c r="BQ10" s="361"/>
      <c r="BR10" s="361"/>
      <c r="BS10" s="361"/>
      <c r="BT10" s="361"/>
      <c r="BU10" s="361"/>
      <c r="BV10" s="361"/>
      <c r="BW10" s="361"/>
      <c r="BX10" s="361"/>
      <c r="BY10" s="361"/>
      <c r="BZ10" s="361"/>
      <c r="CA10" s="361"/>
      <c r="CB10" s="361"/>
      <c r="CC10" s="361"/>
      <c r="CD10" s="361"/>
      <c r="CE10" s="361"/>
      <c r="CF10" s="361"/>
      <c r="CG10" s="361"/>
      <c r="CH10" s="362"/>
      <c r="CI10" s="362"/>
      <c r="CJ10" s="362"/>
      <c r="CK10" s="362"/>
      <c r="CL10" s="362"/>
      <c r="CM10" s="362"/>
      <c r="CN10" s="362"/>
      <c r="CO10" s="362"/>
      <c r="CP10" s="362"/>
      <c r="CQ10" s="362"/>
      <c r="CR10" s="362"/>
      <c r="CS10" s="362"/>
      <c r="CT10" s="362"/>
      <c r="CU10" s="362"/>
      <c r="CV10" s="362"/>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63"/>
      <c r="DW10" s="363"/>
      <c r="DX10" s="363"/>
      <c r="DY10" s="363"/>
      <c r="DZ10" s="363"/>
      <c r="EA10" s="363"/>
      <c r="EB10" s="363"/>
      <c r="EC10" s="363"/>
      <c r="ED10" s="363"/>
      <c r="EE10" s="363"/>
      <c r="EF10" s="363"/>
      <c r="EG10" s="363"/>
      <c r="EH10" s="363"/>
      <c r="EI10" s="363"/>
      <c r="EJ10" s="363"/>
      <c r="EK10" s="363"/>
      <c r="EL10" s="363"/>
      <c r="EM10" s="363"/>
      <c r="EN10" s="363"/>
      <c r="EO10" s="363"/>
      <c r="EP10" s="363"/>
      <c r="EQ10" s="363"/>
      <c r="ER10" s="363"/>
      <c r="ES10" s="363"/>
      <c r="ET10" s="363"/>
      <c r="EU10" s="363"/>
      <c r="EV10" s="363"/>
    </row>
    <row r="11" spans="1:152" ht="17.25" customHeight="1" x14ac:dyDescent="0.3">
      <c r="A11" s="352" t="s">
        <v>381</v>
      </c>
      <c r="B11" s="353">
        <v>-16094.591653099998</v>
      </c>
      <c r="C11" s="353">
        <v>-15133.990915980001</v>
      </c>
      <c r="D11" s="353">
        <v>-10574.257390679999</v>
      </c>
      <c r="E11" s="353">
        <v>-13160.13132181</v>
      </c>
      <c r="F11" s="353">
        <v>-13184.197336680001</v>
      </c>
      <c r="G11" s="353">
        <v>-12603.214470860001</v>
      </c>
      <c r="H11" s="353">
        <v>-12649.402737140001</v>
      </c>
      <c r="I11" s="353">
        <v>-13999.36386032</v>
      </c>
      <c r="J11" s="353">
        <v>-12309.791425859999</v>
      </c>
      <c r="K11" s="353">
        <v>-9506.4930552200003</v>
      </c>
      <c r="L11" s="353">
        <v>-11316.247423609999</v>
      </c>
      <c r="M11" s="353">
        <v>-9687.6799926800013</v>
      </c>
      <c r="N11" s="353">
        <v>-8384.2803368000004</v>
      </c>
      <c r="O11" s="353">
        <v>-7735.6408573600002</v>
      </c>
      <c r="P11" s="353">
        <v>-11176.693028849997</v>
      </c>
      <c r="Q11" s="353">
        <v>-9606.6951597400002</v>
      </c>
      <c r="R11" s="353">
        <v>-11320.184787369999</v>
      </c>
      <c r="S11" s="353">
        <v>-10168.74607549</v>
      </c>
      <c r="T11" s="353">
        <v>-11201.799995440004</v>
      </c>
      <c r="U11" s="353">
        <v>-8361.1217992800011</v>
      </c>
      <c r="V11" s="353">
        <v>-10561.849022570001</v>
      </c>
      <c r="W11" s="353">
        <v>-11253.339342660001</v>
      </c>
      <c r="X11" s="353">
        <v>-9436.6171233200002</v>
      </c>
      <c r="Y11" s="353">
        <v>-7837.3001372700001</v>
      </c>
      <c r="Z11" s="353">
        <v>-10079.960773000003</v>
      </c>
      <c r="AA11" s="353">
        <v>-8692.3302772299994</v>
      </c>
      <c r="AB11" s="353">
        <v>-9372.881900270002</v>
      </c>
      <c r="AC11" s="353">
        <v>-8880.1699302400029</v>
      </c>
      <c r="AD11" s="353">
        <v>-8780.1530179400033</v>
      </c>
      <c r="AE11" s="353">
        <v>-11179.910112040001</v>
      </c>
      <c r="AF11" s="353">
        <v>-11456.030725809998</v>
      </c>
      <c r="AG11" s="353">
        <v>-13179.341982179998</v>
      </c>
      <c r="AH11" s="353">
        <v>-11879.09227354</v>
      </c>
      <c r="AI11" s="353">
        <v>-13350.546611650003</v>
      </c>
      <c r="AJ11" s="353">
        <v>-16898.939951499997</v>
      </c>
      <c r="AK11" s="353">
        <v>-11466.967172649998</v>
      </c>
      <c r="AL11" s="353">
        <v>-13650.276193949998</v>
      </c>
      <c r="AM11" s="353">
        <v>-12018.874950829999</v>
      </c>
      <c r="AN11" s="354">
        <v>-12476.195903029999</v>
      </c>
      <c r="AO11" s="354">
        <v>-14313.36957282</v>
      </c>
      <c r="AP11" s="354">
        <v>-17374.062681929754</v>
      </c>
      <c r="AQ11" s="354">
        <v>-18112.053482993684</v>
      </c>
      <c r="AR11" s="354">
        <v>-14044.60487612374</v>
      </c>
      <c r="AS11" s="354">
        <v>-13816.06028582856</v>
      </c>
      <c r="AT11" s="354">
        <v>-17341.511666418828</v>
      </c>
      <c r="AU11" s="354">
        <v>-15217.901120033093</v>
      </c>
      <c r="AV11" s="354">
        <v>-13552.266238281474</v>
      </c>
      <c r="AW11" s="354">
        <v>-10932.694839660657</v>
      </c>
      <c r="AX11" s="354">
        <v>-13197.887711877294</v>
      </c>
      <c r="AY11" s="354">
        <v>-12463.583303451964</v>
      </c>
      <c r="AZ11" s="354">
        <v>-13387.690245879574</v>
      </c>
      <c r="BA11" s="354">
        <v>-17897.114501728862</v>
      </c>
      <c r="BB11" s="354">
        <v>-16472.475734490621</v>
      </c>
      <c r="BC11" s="354">
        <v>-18912.303265928196</v>
      </c>
      <c r="BD11" s="354">
        <v>-19181.228839505362</v>
      </c>
      <c r="BE11" s="354">
        <v>-20865.026249724659</v>
      </c>
      <c r="BF11" s="354">
        <v>-24581.233548614022</v>
      </c>
      <c r="BG11" s="354">
        <v>-22626.159615587952</v>
      </c>
      <c r="BH11" s="354">
        <v>-19870.683686191223</v>
      </c>
      <c r="BI11" s="354">
        <v>-20743.429970004472</v>
      </c>
      <c r="BJ11" s="354">
        <v>-19352.681883520723</v>
      </c>
      <c r="BK11" s="354">
        <v>-22349.474304150681</v>
      </c>
      <c r="BL11" s="354">
        <v>-23502.995871067244</v>
      </c>
      <c r="BM11" s="354">
        <v>-22661.474497705807</v>
      </c>
      <c r="BN11" s="354">
        <v>-22878.465939326445</v>
      </c>
      <c r="BO11" s="354">
        <v>-21714.827886328236</v>
      </c>
      <c r="BP11" s="355">
        <v>-26328.382232080454</v>
      </c>
      <c r="BQ11" s="355">
        <v>-25956.873075779848</v>
      </c>
      <c r="BR11" s="355">
        <v>-26828.959248950447</v>
      </c>
      <c r="BS11" s="355">
        <v>-25650.317494534476</v>
      </c>
      <c r="BT11" s="355">
        <v>-29430.173450514856</v>
      </c>
      <c r="BU11" s="355">
        <v>-28634.857079610647</v>
      </c>
      <c r="BV11" s="355">
        <v>-26971.136303966399</v>
      </c>
      <c r="BW11" s="355">
        <v>-29312.760556908066</v>
      </c>
      <c r="BX11" s="355">
        <v>-31958.729724419147</v>
      </c>
      <c r="BY11" s="355">
        <v>-34518.630189887648</v>
      </c>
      <c r="BZ11" s="355">
        <v>-29765.040157252177</v>
      </c>
      <c r="CA11" s="355">
        <v>-35913.45428410665</v>
      </c>
      <c r="CB11" s="355">
        <v>-35783.323356305329</v>
      </c>
      <c r="CC11" s="355">
        <v>-37224.626337385162</v>
      </c>
      <c r="CD11" s="355">
        <v>-37942.026526596077</v>
      </c>
      <c r="CE11" s="355">
        <v>-41152.21912881577</v>
      </c>
      <c r="CF11" s="355">
        <v>-41550.868337346699</v>
      </c>
      <c r="CG11" s="355">
        <v>-38386.59096716639</v>
      </c>
      <c r="CH11" s="356">
        <v>-32405.033911957518</v>
      </c>
      <c r="CI11" s="356">
        <v>-35191.526846515859</v>
      </c>
      <c r="CJ11" s="356">
        <v>-40506.141151634103</v>
      </c>
      <c r="CK11" s="356">
        <v>-39546.197622725238</v>
      </c>
      <c r="CL11" s="356">
        <v>-35351.569054948355</v>
      </c>
      <c r="CM11" s="356">
        <v>-34907.183384128431</v>
      </c>
      <c r="CN11" s="356">
        <v>-27481.992926843894</v>
      </c>
      <c r="CO11" s="356">
        <v>-28939.114406344157</v>
      </c>
      <c r="CP11" s="356">
        <v>-26135.339736256545</v>
      </c>
      <c r="CQ11" s="356">
        <v>-29274.277120821997</v>
      </c>
      <c r="CR11" s="356">
        <v>-29484.768431556058</v>
      </c>
      <c r="CS11" s="356">
        <v>-24932.121414385856</v>
      </c>
      <c r="CT11" s="356">
        <v>-23701.260518967501</v>
      </c>
      <c r="CU11" s="356">
        <v>-19829.780191346192</v>
      </c>
      <c r="CV11" s="356">
        <v>-18394.546459666919</v>
      </c>
      <c r="CW11" s="323">
        <v>-17571.779205522427</v>
      </c>
      <c r="CX11" s="323">
        <v>-18573.606077410073</v>
      </c>
      <c r="CY11" s="323">
        <v>-22246.375063844021</v>
      </c>
      <c r="CZ11" s="323">
        <v>-25283.029247717244</v>
      </c>
      <c r="DA11" s="323">
        <v>-21010.18099120606</v>
      </c>
      <c r="DB11" s="323">
        <v>-22958.469095949196</v>
      </c>
      <c r="DC11" s="323">
        <v>-22390.423569186998</v>
      </c>
      <c r="DD11" s="323">
        <v>-19647.914046480033</v>
      </c>
      <c r="DE11" s="323">
        <v>-19273.09610646783</v>
      </c>
      <c r="DF11" s="323">
        <v>-20935.306592958881</v>
      </c>
      <c r="DG11" s="323">
        <v>-19289.037028424798</v>
      </c>
      <c r="DH11" s="323">
        <v>-20772.733527978315</v>
      </c>
      <c r="DI11" s="323">
        <v>-18967.234455908358</v>
      </c>
      <c r="DJ11" s="323">
        <v>-21200.26106011423</v>
      </c>
      <c r="DK11" s="323">
        <v>-18445.956216161783</v>
      </c>
      <c r="DL11" s="323">
        <v>-18377.2636097016</v>
      </c>
      <c r="DM11" s="323">
        <v>-21627.090344343022</v>
      </c>
      <c r="DN11" s="323">
        <v>-19402.232828217911</v>
      </c>
      <c r="DO11" s="323">
        <v>-18081.413977269593</v>
      </c>
      <c r="DP11" s="323">
        <v>-19279.206900320001</v>
      </c>
      <c r="DQ11" s="323">
        <v>-23863.349618259625</v>
      </c>
      <c r="DR11" s="323">
        <v>-24211.561883350314</v>
      </c>
      <c r="DS11" s="323">
        <v>-13684.554506002109</v>
      </c>
      <c r="DT11" s="323">
        <v>-13755.411136558921</v>
      </c>
      <c r="DU11" s="323">
        <v>-12727.236643302333</v>
      </c>
      <c r="DV11" s="357">
        <v>1025.7089805331761</v>
      </c>
      <c r="DW11" s="357">
        <v>-22127.335113032943</v>
      </c>
      <c r="DX11" s="357">
        <v>-21088.749873838813</v>
      </c>
      <c r="DY11" s="357">
        <v>-49104.374233031187</v>
      </c>
      <c r="DZ11" s="357">
        <v>-51513.327108830243</v>
      </c>
      <c r="EA11" s="357">
        <v>-42431.598791852331</v>
      </c>
      <c r="EB11" s="357">
        <v>-34259.903045684754</v>
      </c>
      <c r="EC11" s="357">
        <v>-27032.858213989537</v>
      </c>
      <c r="ED11" s="357">
        <v>-29267.717830482128</v>
      </c>
      <c r="EE11" s="357">
        <v>-30965.464448109906</v>
      </c>
      <c r="EF11" s="357">
        <v>-40247.084593347718</v>
      </c>
      <c r="EG11" s="357">
        <v>-36882.971087025631</v>
      </c>
      <c r="EH11" s="357">
        <v>-34161.745417146652</v>
      </c>
      <c r="EI11" s="357">
        <v>-39984.162914329703</v>
      </c>
      <c r="EJ11" s="357">
        <v>-31392.598979757619</v>
      </c>
      <c r="EK11" s="357">
        <v>-41795.13414492146</v>
      </c>
      <c r="EL11" s="357">
        <v>-39463.641038158414</v>
      </c>
      <c r="EM11" s="357">
        <v>-19113.246569812924</v>
      </c>
      <c r="EN11" s="357">
        <v>-21043.5530357916</v>
      </c>
      <c r="EO11" s="357">
        <v>-32086.843034149988</v>
      </c>
      <c r="EP11" s="357">
        <v>-47002.342001991929</v>
      </c>
      <c r="EQ11" s="357">
        <v>-37952.780247631221</v>
      </c>
      <c r="ER11" s="357">
        <v>-36581.001777217738</v>
      </c>
      <c r="ES11" s="357">
        <v>-33834.173461812607</v>
      </c>
      <c r="ET11" s="357">
        <v>-38432.212985026483</v>
      </c>
      <c r="EU11" s="357">
        <v>-27357.031242339341</v>
      </c>
      <c r="EV11" s="357">
        <v>-20514.277846540346</v>
      </c>
    </row>
    <row r="12" spans="1:152" ht="17.25" customHeight="1" x14ac:dyDescent="0.3">
      <c r="A12" s="358" t="s">
        <v>382</v>
      </c>
      <c r="B12" s="359">
        <v>549.75010699000006</v>
      </c>
      <c r="C12" s="359">
        <v>550.85699225999997</v>
      </c>
      <c r="D12" s="359">
        <v>477.41486412</v>
      </c>
      <c r="E12" s="359">
        <v>858.95183839999993</v>
      </c>
      <c r="F12" s="359">
        <v>1303.6483870500001</v>
      </c>
      <c r="G12" s="359">
        <v>1844.10998189</v>
      </c>
      <c r="H12" s="359">
        <v>1965.83924781</v>
      </c>
      <c r="I12" s="359">
        <v>2258.9554319200001</v>
      </c>
      <c r="J12" s="359">
        <v>2585.9917589500001</v>
      </c>
      <c r="K12" s="359">
        <v>3852.9324706999996</v>
      </c>
      <c r="L12" s="359">
        <v>4715.6667137699997</v>
      </c>
      <c r="M12" s="359">
        <v>5382.3653765999998</v>
      </c>
      <c r="N12" s="359">
        <v>5373.29925731</v>
      </c>
      <c r="O12" s="359">
        <v>5497.6521717300002</v>
      </c>
      <c r="P12" s="359">
        <v>5506.0446070600001</v>
      </c>
      <c r="Q12" s="359">
        <v>5753.6136106899994</v>
      </c>
      <c r="R12" s="359">
        <v>5568.8466461199996</v>
      </c>
      <c r="S12" s="359">
        <v>5785.0552399299995</v>
      </c>
      <c r="T12" s="359">
        <v>5888.7961917399998</v>
      </c>
      <c r="U12" s="359">
        <v>6327.5861512699994</v>
      </c>
      <c r="V12" s="359">
        <v>6270.1117044499997</v>
      </c>
      <c r="W12" s="359">
        <v>6681.2161204800004</v>
      </c>
      <c r="X12" s="359">
        <v>8446.9020713999998</v>
      </c>
      <c r="Y12" s="359">
        <v>9153.0711483899995</v>
      </c>
      <c r="Z12" s="359">
        <v>9515.2999755599994</v>
      </c>
      <c r="AA12" s="359">
        <v>9793.35363435</v>
      </c>
      <c r="AB12" s="359">
        <v>9467.6423170699982</v>
      </c>
      <c r="AC12" s="359">
        <v>9830.5223254699977</v>
      </c>
      <c r="AD12" s="359">
        <v>9826.4607385599993</v>
      </c>
      <c r="AE12" s="359">
        <v>9264.1876788000009</v>
      </c>
      <c r="AF12" s="359">
        <v>9218.8616261900006</v>
      </c>
      <c r="AG12" s="359">
        <v>8422.1579610000008</v>
      </c>
      <c r="AH12" s="359">
        <v>7958.31289956</v>
      </c>
      <c r="AI12" s="359">
        <v>6858.3900487000001</v>
      </c>
      <c r="AJ12" s="359">
        <v>5187.7303872000002</v>
      </c>
      <c r="AK12" s="359">
        <v>5183.1208412000005</v>
      </c>
      <c r="AL12" s="359">
        <v>6185.9692967000001</v>
      </c>
      <c r="AM12" s="359">
        <v>6441.3858202000001</v>
      </c>
      <c r="AN12" s="360">
        <v>6886.9248842000006</v>
      </c>
      <c r="AO12" s="360">
        <v>6821.7543517000004</v>
      </c>
      <c r="AP12" s="360">
        <v>6745.0943592000003</v>
      </c>
      <c r="AQ12" s="360">
        <v>6632.2029702399996</v>
      </c>
      <c r="AR12" s="360">
        <v>6616.6135157399995</v>
      </c>
      <c r="AS12" s="360">
        <v>6524.0395767399996</v>
      </c>
      <c r="AT12" s="360">
        <v>6390.45828833</v>
      </c>
      <c r="AU12" s="360">
        <v>6741.4355393300002</v>
      </c>
      <c r="AV12" s="360">
        <v>6907.6845558300001</v>
      </c>
      <c r="AW12" s="360">
        <v>6797.7968853299999</v>
      </c>
      <c r="AX12" s="360">
        <v>6826.0566403299999</v>
      </c>
      <c r="AY12" s="360">
        <v>6653.6253613299996</v>
      </c>
      <c r="AZ12" s="360">
        <v>6637.9881083299997</v>
      </c>
      <c r="BA12" s="360">
        <v>6548.2404078299996</v>
      </c>
      <c r="BB12" s="360">
        <v>6228.14650463</v>
      </c>
      <c r="BC12" s="360">
        <v>6228.1632066299999</v>
      </c>
      <c r="BD12" s="360">
        <v>6072.2898871300004</v>
      </c>
      <c r="BE12" s="360">
        <v>5894.4752891300004</v>
      </c>
      <c r="BF12" s="360">
        <v>5656.9743366299999</v>
      </c>
      <c r="BG12" s="360">
        <v>5100.8797456299999</v>
      </c>
      <c r="BH12" s="360">
        <v>4666.6661986300005</v>
      </c>
      <c r="BI12" s="360">
        <v>4203.0171466299998</v>
      </c>
      <c r="BJ12" s="360">
        <v>4030.7490541300003</v>
      </c>
      <c r="BK12" s="360">
        <v>3933.0082186300001</v>
      </c>
      <c r="BL12" s="360">
        <v>3832.90427821</v>
      </c>
      <c r="BM12" s="360">
        <v>3664.3168907099998</v>
      </c>
      <c r="BN12" s="360">
        <v>3556.5026962100001</v>
      </c>
      <c r="BO12" s="360">
        <v>3469.8331357100001</v>
      </c>
      <c r="BP12" s="361">
        <v>3371.3919509900002</v>
      </c>
      <c r="BQ12" s="361">
        <v>3292.2506004900001</v>
      </c>
      <c r="BR12" s="361">
        <v>3287.7796684899999</v>
      </c>
      <c r="BS12" s="361">
        <v>3239.0791874900001</v>
      </c>
      <c r="BT12" s="361">
        <v>2953.8688154900001</v>
      </c>
      <c r="BU12" s="361">
        <v>2951.3984189900002</v>
      </c>
      <c r="BV12" s="361">
        <v>1256.1697714900001</v>
      </c>
      <c r="BW12" s="361">
        <v>1267.1481914800002</v>
      </c>
      <c r="BX12" s="361">
        <v>1266.68282348</v>
      </c>
      <c r="BY12" s="361">
        <v>1267.75872918</v>
      </c>
      <c r="BZ12" s="361">
        <v>1271.2213200800002</v>
      </c>
      <c r="CA12" s="361">
        <v>1270.1970060400001</v>
      </c>
      <c r="CB12" s="361">
        <v>1269.5592713799999</v>
      </c>
      <c r="CC12" s="361">
        <v>1274.3591263799999</v>
      </c>
      <c r="CD12" s="361">
        <v>680.20247987999994</v>
      </c>
      <c r="CE12" s="361">
        <v>679.32373400999995</v>
      </c>
      <c r="CF12" s="361">
        <v>679.75371801000006</v>
      </c>
      <c r="CG12" s="361">
        <v>677.59673900999996</v>
      </c>
      <c r="CH12" s="362">
        <v>677.5846510099999</v>
      </c>
      <c r="CI12" s="362">
        <v>679.28750899999989</v>
      </c>
      <c r="CJ12" s="362">
        <v>678.21470899999986</v>
      </c>
      <c r="CK12" s="362">
        <v>675.0807329999999</v>
      </c>
      <c r="CL12" s="362">
        <v>674.0697491599999</v>
      </c>
      <c r="CM12" s="362">
        <v>675.40254516000005</v>
      </c>
      <c r="CN12" s="362">
        <v>673.92669716</v>
      </c>
      <c r="CO12" s="362">
        <v>672.50556515999995</v>
      </c>
      <c r="CP12" s="362">
        <v>671.50418516000002</v>
      </c>
      <c r="CQ12" s="362">
        <v>670.72260515999994</v>
      </c>
      <c r="CR12" s="362">
        <v>673.02324915999998</v>
      </c>
      <c r="CS12" s="362">
        <v>670.24310723000008</v>
      </c>
      <c r="CT12" s="362">
        <v>669.13547523000011</v>
      </c>
      <c r="CU12" s="362">
        <v>667.01135523000005</v>
      </c>
      <c r="CV12" s="362">
        <v>658.39386723000007</v>
      </c>
      <c r="CW12" s="326">
        <v>657.44243523</v>
      </c>
      <c r="CX12" s="326">
        <v>657.31593656999996</v>
      </c>
      <c r="CY12" s="326">
        <v>656.75836056999992</v>
      </c>
      <c r="CZ12" s="326">
        <v>657.50156456999991</v>
      </c>
      <c r="DA12" s="326">
        <v>656.84853256999997</v>
      </c>
      <c r="DB12" s="326">
        <v>656.25362456999994</v>
      </c>
      <c r="DC12" s="326">
        <v>345.49703656999998</v>
      </c>
      <c r="DD12" s="326">
        <v>344.72837256999998</v>
      </c>
      <c r="DE12" s="326">
        <v>343.61427656999996</v>
      </c>
      <c r="DF12" s="326">
        <v>342.79893256999998</v>
      </c>
      <c r="DG12" s="326">
        <v>342.04582856999997</v>
      </c>
      <c r="DH12" s="326">
        <v>341.27405256999998</v>
      </c>
      <c r="DI12" s="326">
        <v>340.43070057</v>
      </c>
      <c r="DJ12" s="326">
        <v>339.35423749</v>
      </c>
      <c r="DK12" s="326">
        <v>341.95275749000001</v>
      </c>
      <c r="DL12" s="326">
        <v>341.22661338</v>
      </c>
      <c r="DM12" s="326">
        <v>328.32999187000001</v>
      </c>
      <c r="DN12" s="326">
        <v>328.44463454000004</v>
      </c>
      <c r="DO12" s="326">
        <v>328.48326414000002</v>
      </c>
      <c r="DP12" s="326">
        <v>328.52064762000003</v>
      </c>
      <c r="DQ12" s="326">
        <v>328.55927722000001</v>
      </c>
      <c r="DR12" s="326">
        <v>328.59790681999999</v>
      </c>
      <c r="DS12" s="326">
        <v>328.63404418000005</v>
      </c>
      <c r="DT12" s="326">
        <v>328.67267377999997</v>
      </c>
      <c r="DU12" s="326">
        <v>15338.3962032</v>
      </c>
      <c r="DV12" s="363">
        <v>15350.203978269999</v>
      </c>
      <c r="DW12" s="363">
        <v>15363.708138739999</v>
      </c>
      <c r="DX12" s="363">
        <v>15039.50281532</v>
      </c>
      <c r="DY12" s="363">
        <v>15058.612404360001</v>
      </c>
      <c r="DZ12" s="363">
        <v>15067.8589797</v>
      </c>
      <c r="EA12" s="363">
        <v>15077.41377422</v>
      </c>
      <c r="EB12" s="363">
        <v>15086.660349559999</v>
      </c>
      <c r="EC12" s="363">
        <v>15096.215144080001</v>
      </c>
      <c r="ED12" s="363">
        <v>15105.7699386</v>
      </c>
      <c r="EE12" s="363">
        <v>15114.400075590002</v>
      </c>
      <c r="EF12" s="363">
        <v>15123.954870110001</v>
      </c>
      <c r="EG12" s="363">
        <v>15133.20144545</v>
      </c>
      <c r="EH12" s="363">
        <v>15142.77223997</v>
      </c>
      <c r="EI12" s="363">
        <v>15153.24013896</v>
      </c>
      <c r="EJ12" s="363">
        <v>15162.79493348</v>
      </c>
      <c r="EK12" s="363">
        <v>15172.349728000001</v>
      </c>
      <c r="EL12" s="363">
        <v>15181.596303339998</v>
      </c>
      <c r="EM12" s="363">
        <v>15191.15109786</v>
      </c>
      <c r="EN12" s="363">
        <v>15200.397673199999</v>
      </c>
      <c r="EO12" s="363">
        <v>15209.952467719999</v>
      </c>
      <c r="EP12" s="363">
        <v>15219.50726224</v>
      </c>
      <c r="EQ12" s="363">
        <v>15228.13739923</v>
      </c>
      <c r="ER12" s="363">
        <v>15238.658718440001</v>
      </c>
      <c r="ES12" s="363">
        <v>15247.905293779999</v>
      </c>
      <c r="ET12" s="363">
        <v>15256.453378329999</v>
      </c>
      <c r="EU12" s="363">
        <v>15265.699953679999</v>
      </c>
      <c r="EV12" s="363">
        <v>15275.254748199999</v>
      </c>
    </row>
    <row r="13" spans="1:152" ht="19.899999999999999" customHeight="1" x14ac:dyDescent="0.3">
      <c r="A13" s="358" t="s">
        <v>383</v>
      </c>
      <c r="B13" s="359">
        <v>16644.341760089999</v>
      </c>
      <c r="C13" s="359">
        <v>15684.847908240001</v>
      </c>
      <c r="D13" s="359">
        <v>11051.6722548</v>
      </c>
      <c r="E13" s="359">
        <v>14019.083160210001</v>
      </c>
      <c r="F13" s="359">
        <v>14487.845723730001</v>
      </c>
      <c r="G13" s="359">
        <v>14447.324452750001</v>
      </c>
      <c r="H13" s="359">
        <v>14615.24198495</v>
      </c>
      <c r="I13" s="359">
        <v>16258.319292239999</v>
      </c>
      <c r="J13" s="359">
        <v>14895.78318481</v>
      </c>
      <c r="K13" s="359">
        <v>13359.42552592</v>
      </c>
      <c r="L13" s="359">
        <v>16031.914137379999</v>
      </c>
      <c r="M13" s="359">
        <v>15070.04536928</v>
      </c>
      <c r="N13" s="359">
        <v>13757.57959411</v>
      </c>
      <c r="O13" s="359">
        <v>13233.29302909</v>
      </c>
      <c r="P13" s="359">
        <v>16682.737635909998</v>
      </c>
      <c r="Q13" s="359">
        <v>15360.30877043</v>
      </c>
      <c r="R13" s="359">
        <v>16889.031433489999</v>
      </c>
      <c r="S13" s="359">
        <v>15953.80131542</v>
      </c>
      <c r="T13" s="359">
        <v>17090.596187180003</v>
      </c>
      <c r="U13" s="359">
        <v>14688.707950550001</v>
      </c>
      <c r="V13" s="359">
        <v>16831.960727019999</v>
      </c>
      <c r="W13" s="359">
        <v>17934.555463140001</v>
      </c>
      <c r="X13" s="359">
        <v>17883.51919472</v>
      </c>
      <c r="Y13" s="359">
        <v>16990.37128566</v>
      </c>
      <c r="Z13" s="359">
        <v>19595.260748560002</v>
      </c>
      <c r="AA13" s="359">
        <v>18485.683911579999</v>
      </c>
      <c r="AB13" s="359">
        <v>18840.52421734</v>
      </c>
      <c r="AC13" s="359">
        <v>18710.692255710001</v>
      </c>
      <c r="AD13" s="359">
        <v>18606.613756500003</v>
      </c>
      <c r="AE13" s="359">
        <v>20444.097790840002</v>
      </c>
      <c r="AF13" s="359">
        <v>20674.892351999999</v>
      </c>
      <c r="AG13" s="359">
        <v>21601.499943179999</v>
      </c>
      <c r="AH13" s="359">
        <v>19837.4051731</v>
      </c>
      <c r="AI13" s="359">
        <v>20208.936660350002</v>
      </c>
      <c r="AJ13" s="359">
        <v>22086.670338699998</v>
      </c>
      <c r="AK13" s="359">
        <v>16650.08801385</v>
      </c>
      <c r="AL13" s="359">
        <v>19836.245490649999</v>
      </c>
      <c r="AM13" s="359">
        <v>18460.26077103</v>
      </c>
      <c r="AN13" s="360">
        <v>19363.12078723</v>
      </c>
      <c r="AO13" s="360">
        <v>21135.123924520001</v>
      </c>
      <c r="AP13" s="360">
        <v>24119.157041129754</v>
      </c>
      <c r="AQ13" s="360">
        <v>24744.256453233684</v>
      </c>
      <c r="AR13" s="360">
        <v>20661.218391863738</v>
      </c>
      <c r="AS13" s="360">
        <v>20340.099862568561</v>
      </c>
      <c r="AT13" s="360">
        <v>23731.969954748827</v>
      </c>
      <c r="AU13" s="360">
        <v>21959.336659363093</v>
      </c>
      <c r="AV13" s="360">
        <v>20459.950794111475</v>
      </c>
      <c r="AW13" s="360">
        <v>17730.491724990658</v>
      </c>
      <c r="AX13" s="360">
        <v>20023.944352207294</v>
      </c>
      <c r="AY13" s="360">
        <v>19117.208664781963</v>
      </c>
      <c r="AZ13" s="360">
        <v>20025.678354209573</v>
      </c>
      <c r="BA13" s="360">
        <v>24445.354909558861</v>
      </c>
      <c r="BB13" s="360">
        <v>22700.622239120621</v>
      </c>
      <c r="BC13" s="360">
        <v>25140.466472558197</v>
      </c>
      <c r="BD13" s="360">
        <v>25253.518726635361</v>
      </c>
      <c r="BE13" s="360">
        <v>26759.50153885466</v>
      </c>
      <c r="BF13" s="360">
        <v>30238.207885244021</v>
      </c>
      <c r="BG13" s="360">
        <v>27727.03936121795</v>
      </c>
      <c r="BH13" s="360">
        <v>24537.349884821222</v>
      </c>
      <c r="BI13" s="360">
        <v>24946.447116634474</v>
      </c>
      <c r="BJ13" s="360">
        <v>23383.430937650723</v>
      </c>
      <c r="BK13" s="360">
        <v>26282.48252278068</v>
      </c>
      <c r="BL13" s="360">
        <v>27335.900149277244</v>
      </c>
      <c r="BM13" s="360">
        <v>26325.791388415808</v>
      </c>
      <c r="BN13" s="360">
        <v>26434.968635536447</v>
      </c>
      <c r="BO13" s="360">
        <v>25184.661022038235</v>
      </c>
      <c r="BP13" s="361">
        <v>29699.774183070454</v>
      </c>
      <c r="BQ13" s="361">
        <v>29249.123676269846</v>
      </c>
      <c r="BR13" s="361">
        <v>30116.738917440445</v>
      </c>
      <c r="BS13" s="361">
        <v>28889.396682024475</v>
      </c>
      <c r="BT13" s="361">
        <v>32384.042266004857</v>
      </c>
      <c r="BU13" s="361">
        <v>31586.255498600647</v>
      </c>
      <c r="BV13" s="361">
        <v>28227.306075456399</v>
      </c>
      <c r="BW13" s="361">
        <v>30579.908748388065</v>
      </c>
      <c r="BX13" s="361">
        <v>33225.412547899148</v>
      </c>
      <c r="BY13" s="361">
        <v>35786.388919067649</v>
      </c>
      <c r="BZ13" s="361">
        <v>31036.261477332177</v>
      </c>
      <c r="CA13" s="361">
        <v>37183.651290146649</v>
      </c>
      <c r="CB13" s="361">
        <v>37052.882627685329</v>
      </c>
      <c r="CC13" s="361">
        <v>38498.985463765159</v>
      </c>
      <c r="CD13" s="361">
        <v>38622.229006476075</v>
      </c>
      <c r="CE13" s="361">
        <v>41831.542862825772</v>
      </c>
      <c r="CF13" s="361">
        <v>42230.622055356696</v>
      </c>
      <c r="CG13" s="361">
        <v>39064.187706176388</v>
      </c>
      <c r="CH13" s="362">
        <v>33082.618562967516</v>
      </c>
      <c r="CI13" s="362">
        <v>35870.81435551586</v>
      </c>
      <c r="CJ13" s="362">
        <v>41184.355860634103</v>
      </c>
      <c r="CK13" s="362">
        <v>40221.278355725241</v>
      </c>
      <c r="CL13" s="362">
        <v>36025.638804108356</v>
      </c>
      <c r="CM13" s="362">
        <v>35582.585929288434</v>
      </c>
      <c r="CN13" s="362">
        <v>28155.919624003895</v>
      </c>
      <c r="CO13" s="362">
        <v>29611.619971504158</v>
      </c>
      <c r="CP13" s="362">
        <v>26806.843921416545</v>
      </c>
      <c r="CQ13" s="362">
        <v>29944.999725981997</v>
      </c>
      <c r="CR13" s="362">
        <v>30157.791680716058</v>
      </c>
      <c r="CS13" s="362">
        <v>25602.364521615855</v>
      </c>
      <c r="CT13" s="362">
        <v>24370.395994197501</v>
      </c>
      <c r="CU13" s="362">
        <v>20496.791546576191</v>
      </c>
      <c r="CV13" s="362">
        <v>19052.940326896918</v>
      </c>
      <c r="CW13" s="326">
        <v>18229.221640752428</v>
      </c>
      <c r="CX13" s="326">
        <v>19230.922013980075</v>
      </c>
      <c r="CY13" s="326">
        <v>22903.13342441402</v>
      </c>
      <c r="CZ13" s="326">
        <v>25940.530812287245</v>
      </c>
      <c r="DA13" s="326">
        <v>21667.029523776058</v>
      </c>
      <c r="DB13" s="326">
        <v>23614.722720519196</v>
      </c>
      <c r="DC13" s="326">
        <v>22735.920605756997</v>
      </c>
      <c r="DD13" s="326">
        <v>19992.642419050033</v>
      </c>
      <c r="DE13" s="326">
        <v>19616.710383037829</v>
      </c>
      <c r="DF13" s="326">
        <v>21278.105525528881</v>
      </c>
      <c r="DG13" s="326">
        <v>19631.082856994799</v>
      </c>
      <c r="DH13" s="326">
        <v>21114.007580548314</v>
      </c>
      <c r="DI13" s="326">
        <v>19307.665156478357</v>
      </c>
      <c r="DJ13" s="326">
        <v>21539.615297604229</v>
      </c>
      <c r="DK13" s="326">
        <v>18787.908973651782</v>
      </c>
      <c r="DL13" s="326">
        <v>18718.490223081601</v>
      </c>
      <c r="DM13" s="326">
        <v>21955.420336213021</v>
      </c>
      <c r="DN13" s="326">
        <v>19730.677462757911</v>
      </c>
      <c r="DO13" s="326">
        <v>18409.897241409592</v>
      </c>
      <c r="DP13" s="326">
        <v>19607.727547940001</v>
      </c>
      <c r="DQ13" s="326">
        <v>24191.908895479624</v>
      </c>
      <c r="DR13" s="326">
        <v>24540.159790170313</v>
      </c>
      <c r="DS13" s="326">
        <v>14013.188550182109</v>
      </c>
      <c r="DT13" s="326">
        <v>14084.083810338921</v>
      </c>
      <c r="DU13" s="326">
        <v>28065.632846502333</v>
      </c>
      <c r="DV13" s="363">
        <v>14324.494997736823</v>
      </c>
      <c r="DW13" s="363">
        <v>37491.043251772942</v>
      </c>
      <c r="DX13" s="363">
        <v>36128.252689158813</v>
      </c>
      <c r="DY13" s="363">
        <v>64162.986637391186</v>
      </c>
      <c r="DZ13" s="363">
        <v>66581.186088530245</v>
      </c>
      <c r="EA13" s="363">
        <v>57509.012566072335</v>
      </c>
      <c r="EB13" s="363">
        <v>49346.563395244753</v>
      </c>
      <c r="EC13" s="363">
        <v>42129.073358069538</v>
      </c>
      <c r="ED13" s="363">
        <v>44373.48776908213</v>
      </c>
      <c r="EE13" s="363">
        <v>46079.864523699907</v>
      </c>
      <c r="EF13" s="363">
        <v>55371.039463457717</v>
      </c>
      <c r="EG13" s="363">
        <v>52016.172532475633</v>
      </c>
      <c r="EH13" s="363">
        <v>49304.517657116652</v>
      </c>
      <c r="EI13" s="363">
        <v>55137.403053289701</v>
      </c>
      <c r="EJ13" s="363">
        <v>46555.393913237618</v>
      </c>
      <c r="EK13" s="363">
        <v>56967.483872921461</v>
      </c>
      <c r="EL13" s="363">
        <v>54645.23734149841</v>
      </c>
      <c r="EM13" s="363">
        <v>34304.397667672922</v>
      </c>
      <c r="EN13" s="363">
        <v>36243.950708991601</v>
      </c>
      <c r="EO13" s="363">
        <v>47296.795501869987</v>
      </c>
      <c r="EP13" s="363">
        <v>62221.849264231932</v>
      </c>
      <c r="EQ13" s="363">
        <v>53180.91764686122</v>
      </c>
      <c r="ER13" s="363">
        <v>51819.660495657736</v>
      </c>
      <c r="ES13" s="363">
        <v>49082.078755592607</v>
      </c>
      <c r="ET13" s="363">
        <v>53688.666363356482</v>
      </c>
      <c r="EU13" s="363">
        <v>42622.73119601934</v>
      </c>
      <c r="EV13" s="363">
        <v>35789.532594740347</v>
      </c>
    </row>
    <row r="14" spans="1:152" ht="17.25" customHeight="1" x14ac:dyDescent="0.3">
      <c r="A14" s="358"/>
      <c r="B14" s="359"/>
      <c r="C14" s="359"/>
      <c r="D14" s="359"/>
      <c r="E14" s="359"/>
      <c r="F14" s="359"/>
      <c r="G14" s="359"/>
      <c r="H14" s="359"/>
      <c r="I14" s="359"/>
      <c r="J14" s="359"/>
      <c r="K14" s="359"/>
      <c r="L14" s="359"/>
      <c r="M14" s="359"/>
      <c r="N14" s="359"/>
      <c r="O14" s="359"/>
      <c r="P14" s="359"/>
      <c r="Q14" s="359"/>
      <c r="R14" s="359"/>
      <c r="S14" s="359"/>
      <c r="T14" s="359"/>
      <c r="U14" s="359"/>
      <c r="V14" s="359"/>
      <c r="W14" s="359"/>
      <c r="X14" s="359"/>
      <c r="Y14" s="359"/>
      <c r="Z14" s="359"/>
      <c r="AA14" s="359"/>
      <c r="AB14" s="359"/>
      <c r="AC14" s="359"/>
      <c r="AD14" s="359"/>
      <c r="AE14" s="359"/>
      <c r="AF14" s="359"/>
      <c r="AG14" s="359"/>
      <c r="AH14" s="359"/>
      <c r="AI14" s="359"/>
      <c r="AJ14" s="359"/>
      <c r="AK14" s="359"/>
      <c r="AL14" s="359"/>
      <c r="AM14" s="359"/>
      <c r="AN14" s="360"/>
      <c r="AO14" s="360"/>
      <c r="AP14" s="360"/>
      <c r="AQ14" s="360"/>
      <c r="AR14" s="360"/>
      <c r="AS14" s="360"/>
      <c r="AT14" s="360"/>
      <c r="AU14" s="360"/>
      <c r="AV14" s="360"/>
      <c r="AW14" s="360"/>
      <c r="AX14" s="360"/>
      <c r="AY14" s="360"/>
      <c r="AZ14" s="360"/>
      <c r="BA14" s="360"/>
      <c r="BB14" s="360"/>
      <c r="BC14" s="360"/>
      <c r="BD14" s="360"/>
      <c r="BE14" s="360"/>
      <c r="BF14" s="360"/>
      <c r="BG14" s="360"/>
      <c r="BH14" s="360"/>
      <c r="BI14" s="360"/>
      <c r="BJ14" s="360"/>
      <c r="BK14" s="360"/>
      <c r="BL14" s="360"/>
      <c r="BM14" s="360"/>
      <c r="BN14" s="360"/>
      <c r="BO14" s="360"/>
      <c r="BP14" s="361"/>
      <c r="BQ14" s="361"/>
      <c r="BR14" s="361"/>
      <c r="BS14" s="361"/>
      <c r="BT14" s="361"/>
      <c r="BU14" s="361"/>
      <c r="BV14" s="361"/>
      <c r="BW14" s="361"/>
      <c r="BX14" s="361"/>
      <c r="BY14" s="361"/>
      <c r="BZ14" s="361"/>
      <c r="CA14" s="361"/>
      <c r="CB14" s="361"/>
      <c r="CC14" s="361"/>
      <c r="CD14" s="361"/>
      <c r="CE14" s="361"/>
      <c r="CF14" s="361"/>
      <c r="CG14" s="361"/>
      <c r="CH14" s="362"/>
      <c r="CI14" s="362"/>
      <c r="CJ14" s="362"/>
      <c r="CK14" s="362"/>
      <c r="CL14" s="362"/>
      <c r="CM14" s="362"/>
      <c r="CN14" s="362"/>
      <c r="CO14" s="362"/>
      <c r="CP14" s="362"/>
      <c r="CQ14" s="362"/>
      <c r="CR14" s="362"/>
      <c r="CS14" s="362"/>
      <c r="CT14" s="362"/>
      <c r="CU14" s="362"/>
      <c r="CV14" s="362"/>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63"/>
      <c r="DW14" s="363"/>
      <c r="DX14" s="363"/>
      <c r="DY14" s="363"/>
      <c r="DZ14" s="363"/>
      <c r="EA14" s="363"/>
      <c r="EB14" s="363"/>
      <c r="EC14" s="363"/>
      <c r="ED14" s="363"/>
      <c r="EE14" s="363"/>
      <c r="EF14" s="363"/>
      <c r="EG14" s="363"/>
      <c r="EH14" s="363"/>
      <c r="EI14" s="363"/>
      <c r="EJ14" s="363"/>
      <c r="EK14" s="363"/>
      <c r="EL14" s="363"/>
      <c r="EM14" s="363"/>
      <c r="EN14" s="363"/>
      <c r="EO14" s="363"/>
      <c r="EP14" s="363"/>
      <c r="EQ14" s="363"/>
      <c r="ER14" s="363"/>
      <c r="ES14" s="363"/>
      <c r="ET14" s="363"/>
      <c r="EU14" s="363"/>
      <c r="EV14" s="363"/>
    </row>
    <row r="15" spans="1:152" ht="17.25" customHeight="1" x14ac:dyDescent="0.3">
      <c r="A15" s="352" t="s">
        <v>384</v>
      </c>
      <c r="B15" s="353">
        <v>153.19780331999999</v>
      </c>
      <c r="C15" s="353">
        <v>154.31596911</v>
      </c>
      <c r="D15" s="353">
        <v>138.70587049999997</v>
      </c>
      <c r="E15" s="353">
        <v>145.20146566999998</v>
      </c>
      <c r="F15" s="353">
        <v>139.64907062999998</v>
      </c>
      <c r="G15" s="353">
        <v>144.54348844999998</v>
      </c>
      <c r="H15" s="353">
        <v>136.46690247999999</v>
      </c>
      <c r="I15" s="353">
        <v>137.70103456999999</v>
      </c>
      <c r="J15" s="353">
        <v>166.28222216</v>
      </c>
      <c r="K15" s="353">
        <v>164.10271523999998</v>
      </c>
      <c r="L15" s="353">
        <v>188.36966712999998</v>
      </c>
      <c r="M15" s="353">
        <v>289.10614802999993</v>
      </c>
      <c r="N15" s="353">
        <v>325.25928297999997</v>
      </c>
      <c r="O15" s="353">
        <v>266.26099159999995</v>
      </c>
      <c r="P15" s="353">
        <v>282.16233682000001</v>
      </c>
      <c r="Q15" s="353">
        <v>326.19289162000001</v>
      </c>
      <c r="R15" s="353">
        <v>355.96613649</v>
      </c>
      <c r="S15" s="353">
        <v>144.95301177000002</v>
      </c>
      <c r="T15" s="353">
        <v>145.04960496999999</v>
      </c>
      <c r="U15" s="353">
        <v>146.18456738</v>
      </c>
      <c r="V15" s="353">
        <v>147.98835771</v>
      </c>
      <c r="W15" s="353">
        <v>189.87692557</v>
      </c>
      <c r="X15" s="353">
        <v>188.68572480999998</v>
      </c>
      <c r="Y15" s="353">
        <v>187.66180904000001</v>
      </c>
      <c r="Z15" s="353">
        <v>184.76241243000001</v>
      </c>
      <c r="AA15" s="353">
        <v>235.96431477000002</v>
      </c>
      <c r="AB15" s="353">
        <v>228.80128807000003</v>
      </c>
      <c r="AC15" s="353">
        <v>202.30284356000001</v>
      </c>
      <c r="AD15" s="353">
        <v>207.31680611000002</v>
      </c>
      <c r="AE15" s="353">
        <v>142.31707372000002</v>
      </c>
      <c r="AF15" s="353">
        <v>246.29880878</v>
      </c>
      <c r="AG15" s="353">
        <v>157.61338316000001</v>
      </c>
      <c r="AH15" s="353">
        <v>186.53756657</v>
      </c>
      <c r="AI15" s="353">
        <v>186.00266166</v>
      </c>
      <c r="AJ15" s="353">
        <v>148.20166657000001</v>
      </c>
      <c r="AK15" s="353">
        <v>184.47326498999999</v>
      </c>
      <c r="AL15" s="353">
        <v>158.50110899000001</v>
      </c>
      <c r="AM15" s="353">
        <v>151.81138362999999</v>
      </c>
      <c r="AN15" s="354">
        <v>144.74117856000001</v>
      </c>
      <c r="AO15" s="354">
        <v>154.39851223000002</v>
      </c>
      <c r="AP15" s="354">
        <v>135.40763834000001</v>
      </c>
      <c r="AQ15" s="354">
        <v>198.07188681</v>
      </c>
      <c r="AR15" s="354">
        <v>126.59522910000001</v>
      </c>
      <c r="AS15" s="354">
        <v>150.84449430999999</v>
      </c>
      <c r="AT15" s="354">
        <v>162.74188365000003</v>
      </c>
      <c r="AU15" s="354">
        <v>164.49673319999999</v>
      </c>
      <c r="AV15" s="354">
        <v>163.62766462999997</v>
      </c>
      <c r="AW15" s="354">
        <v>172.66457023999999</v>
      </c>
      <c r="AX15" s="354">
        <v>134.78201322999996</v>
      </c>
      <c r="AY15" s="354">
        <v>146.16603488000001</v>
      </c>
      <c r="AZ15" s="354">
        <v>154.80724961999994</v>
      </c>
      <c r="BA15" s="354">
        <v>158.50427366000002</v>
      </c>
      <c r="BB15" s="354">
        <v>161.91662781999997</v>
      </c>
      <c r="BC15" s="354">
        <v>159.59387422</v>
      </c>
      <c r="BD15" s="354">
        <v>117.25199542000001</v>
      </c>
      <c r="BE15" s="354">
        <v>129.45984655000001</v>
      </c>
      <c r="BF15" s="354">
        <v>134.73078520999996</v>
      </c>
      <c r="BG15" s="354">
        <v>140.02408560999999</v>
      </c>
      <c r="BH15" s="354">
        <v>139.35857369000001</v>
      </c>
      <c r="BI15" s="354">
        <v>152.22108252999999</v>
      </c>
      <c r="BJ15" s="354">
        <v>115.15130846999999</v>
      </c>
      <c r="BK15" s="354">
        <v>126.01319054</v>
      </c>
      <c r="BL15" s="354">
        <v>127.1554088</v>
      </c>
      <c r="BM15" s="354">
        <v>371.52363643000001</v>
      </c>
      <c r="BN15" s="354">
        <v>379.96656151999991</v>
      </c>
      <c r="BO15" s="354">
        <v>3704.0103747000003</v>
      </c>
      <c r="BP15" s="355">
        <v>3664.27348949</v>
      </c>
      <c r="BQ15" s="355">
        <v>3670.1731644900001</v>
      </c>
      <c r="BR15" s="355">
        <v>3675.21057273</v>
      </c>
      <c r="BS15" s="355">
        <v>3683.2173269999998</v>
      </c>
      <c r="BT15" s="355">
        <v>3657.3844738899998</v>
      </c>
      <c r="BU15" s="355">
        <v>3668.5319508899997</v>
      </c>
      <c r="BV15" s="355">
        <v>3617.0592188099999</v>
      </c>
      <c r="BW15" s="355">
        <v>3626.6453938499999</v>
      </c>
      <c r="BX15" s="355">
        <v>3623.0380289999998</v>
      </c>
      <c r="BY15" s="355">
        <v>3622.9704508099999</v>
      </c>
      <c r="BZ15" s="355">
        <v>3621.55255085</v>
      </c>
      <c r="CA15" s="355">
        <v>3760.6580941399998</v>
      </c>
      <c r="CB15" s="355">
        <v>3749.1737147999997</v>
      </c>
      <c r="CC15" s="355">
        <v>3761.8094959199998</v>
      </c>
      <c r="CD15" s="355">
        <v>3762.2770625399999</v>
      </c>
      <c r="CE15" s="355">
        <v>3758.5232117199998</v>
      </c>
      <c r="CF15" s="355">
        <v>3767.8315939099998</v>
      </c>
      <c r="CG15" s="355">
        <v>3786.0611617799996</v>
      </c>
      <c r="CH15" s="356">
        <v>3776.0857908899998</v>
      </c>
      <c r="CI15" s="356">
        <v>3765.93455279</v>
      </c>
      <c r="CJ15" s="356">
        <v>3765.1976652000003</v>
      </c>
      <c r="CK15" s="356">
        <v>3761.3297814900002</v>
      </c>
      <c r="CL15" s="356">
        <v>3766.3030819800001</v>
      </c>
      <c r="CM15" s="356">
        <v>3851.56925434</v>
      </c>
      <c r="CN15" s="356">
        <v>3838.2095615300004</v>
      </c>
      <c r="CO15" s="356">
        <v>3841.6459451600003</v>
      </c>
      <c r="CP15" s="356">
        <v>3854.8684223200003</v>
      </c>
      <c r="CQ15" s="356">
        <v>3851.2765629800001</v>
      </c>
      <c r="CR15" s="356">
        <v>3841.4149903800003</v>
      </c>
      <c r="CS15" s="356">
        <v>3843.0021967400003</v>
      </c>
      <c r="CT15" s="356">
        <v>3829.80791262</v>
      </c>
      <c r="CU15" s="356">
        <v>3850.1254325200002</v>
      </c>
      <c r="CV15" s="356">
        <v>3837.4422250600001</v>
      </c>
      <c r="CW15" s="323">
        <v>3832.0039649100004</v>
      </c>
      <c r="CX15" s="323">
        <v>3838.5214351200002</v>
      </c>
      <c r="CY15" s="323">
        <v>3939.3595319200003</v>
      </c>
      <c r="CZ15" s="323">
        <v>3924.4904188699998</v>
      </c>
      <c r="DA15" s="323">
        <v>3928.2821452100002</v>
      </c>
      <c r="DB15" s="323">
        <v>3940.63574281</v>
      </c>
      <c r="DC15" s="323">
        <v>3911.6779075099998</v>
      </c>
      <c r="DD15" s="323">
        <v>3916.1275332999999</v>
      </c>
      <c r="DE15" s="323">
        <v>3927.1168639899997</v>
      </c>
      <c r="DF15" s="323">
        <v>3915.7525036699999</v>
      </c>
      <c r="DG15" s="323">
        <v>3920.3112408100001</v>
      </c>
      <c r="DH15" s="323">
        <v>3923.40452461</v>
      </c>
      <c r="DI15" s="323">
        <v>3926.9384735599997</v>
      </c>
      <c r="DJ15" s="323">
        <v>3935.6997193899997</v>
      </c>
      <c r="DK15" s="323">
        <v>4040.11773928</v>
      </c>
      <c r="DL15" s="323">
        <v>4022.36362465</v>
      </c>
      <c r="DM15" s="323">
        <v>4023.9363366299999</v>
      </c>
      <c r="DN15" s="323">
        <v>4030.76345545</v>
      </c>
      <c r="DO15" s="323">
        <v>4034.9671928500002</v>
      </c>
      <c r="DP15" s="323">
        <v>4030.7474261400002</v>
      </c>
      <c r="DQ15" s="323">
        <v>4032.3685415700002</v>
      </c>
      <c r="DR15" s="323">
        <v>4021.3580319799999</v>
      </c>
      <c r="DS15" s="323">
        <v>4031.9189057100002</v>
      </c>
      <c r="DT15" s="323">
        <v>4036.5619587200003</v>
      </c>
      <c r="DU15" s="323">
        <v>4021.3721522400001</v>
      </c>
      <c r="DV15" s="357">
        <v>4021.8372684700003</v>
      </c>
      <c r="DW15" s="357">
        <v>4119.7111005500001</v>
      </c>
      <c r="DX15" s="357">
        <v>5379.726790910001</v>
      </c>
      <c r="DY15" s="357">
        <v>5489.9843629499983</v>
      </c>
      <c r="DZ15" s="357">
        <v>5645.9314230800037</v>
      </c>
      <c r="EA15" s="357">
        <v>38584.592081740004</v>
      </c>
      <c r="EB15" s="357">
        <v>38698.5757381</v>
      </c>
      <c r="EC15" s="357">
        <v>40100.677529779998</v>
      </c>
      <c r="ED15" s="357">
        <v>40111.402101599997</v>
      </c>
      <c r="EE15" s="357">
        <v>40256.463010569998</v>
      </c>
      <c r="EF15" s="357">
        <v>40239.019081019993</v>
      </c>
      <c r="EG15" s="357">
        <v>87597.159286900001</v>
      </c>
      <c r="EH15" s="357">
        <v>87788.728449970004</v>
      </c>
      <c r="EI15" s="357">
        <v>88054.309445469989</v>
      </c>
      <c r="EJ15" s="357">
        <v>88057.297381139986</v>
      </c>
      <c r="EK15" s="357">
        <v>88081.807422400001</v>
      </c>
      <c r="EL15" s="357">
        <v>88889.634003129991</v>
      </c>
      <c r="EM15" s="357">
        <v>89198.525933700002</v>
      </c>
      <c r="EN15" s="357">
        <v>89507.860202960001</v>
      </c>
      <c r="EO15" s="357">
        <v>89508.707200350007</v>
      </c>
      <c r="EP15" s="357">
        <v>89826.16432228082</v>
      </c>
      <c r="EQ15" s="357">
        <v>89829.787301900811</v>
      </c>
      <c r="ER15" s="357">
        <v>89837.325174030819</v>
      </c>
      <c r="ES15" s="357">
        <v>89868.21609728082</v>
      </c>
      <c r="ET15" s="357">
        <v>90181.337959100812</v>
      </c>
      <c r="EU15" s="357">
        <v>91958.455836370835</v>
      </c>
      <c r="EV15" s="357">
        <v>91927.333663390818</v>
      </c>
    </row>
    <row r="16" spans="1:152" ht="17.25" customHeight="1" x14ac:dyDescent="0.3">
      <c r="A16" s="352"/>
      <c r="B16" s="364"/>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5"/>
      <c r="AO16" s="365"/>
      <c r="AP16" s="365"/>
      <c r="AQ16" s="365"/>
      <c r="AR16" s="365"/>
      <c r="AS16" s="365"/>
      <c r="AT16" s="365"/>
      <c r="AU16" s="365"/>
      <c r="AV16" s="365"/>
      <c r="AW16" s="365"/>
      <c r="AX16" s="365"/>
      <c r="AY16" s="365"/>
      <c r="AZ16" s="365"/>
      <c r="BA16" s="365"/>
      <c r="BB16" s="365"/>
      <c r="BC16" s="365"/>
      <c r="BD16" s="365"/>
      <c r="BE16" s="365"/>
      <c r="BF16" s="365"/>
      <c r="BG16" s="365"/>
      <c r="BH16" s="365"/>
      <c r="BI16" s="365"/>
      <c r="BJ16" s="365"/>
      <c r="BK16" s="365"/>
      <c r="BL16" s="365"/>
      <c r="BM16" s="365"/>
      <c r="BN16" s="365"/>
      <c r="BO16" s="365"/>
      <c r="BP16" s="366"/>
      <c r="BQ16" s="366"/>
      <c r="BR16" s="366"/>
      <c r="BS16" s="366"/>
      <c r="BT16" s="366"/>
      <c r="BU16" s="366"/>
      <c r="BV16" s="366"/>
      <c r="BW16" s="366"/>
      <c r="BX16" s="366"/>
      <c r="BY16" s="366"/>
      <c r="BZ16" s="366"/>
      <c r="CA16" s="366"/>
      <c r="CB16" s="366"/>
      <c r="CC16" s="366"/>
      <c r="CD16" s="366"/>
      <c r="CE16" s="366"/>
      <c r="CF16" s="366"/>
      <c r="CG16" s="366"/>
      <c r="CH16" s="367"/>
      <c r="CI16" s="367"/>
      <c r="CJ16" s="367"/>
      <c r="CK16" s="367"/>
      <c r="CL16" s="367"/>
      <c r="CM16" s="367"/>
      <c r="CN16" s="367"/>
      <c r="CO16" s="367"/>
      <c r="CP16" s="367"/>
      <c r="CQ16" s="367"/>
      <c r="CR16" s="367"/>
      <c r="CS16" s="367"/>
      <c r="CT16" s="367"/>
      <c r="CU16" s="367"/>
      <c r="CV16" s="367"/>
      <c r="CW16" s="368"/>
      <c r="CX16" s="368"/>
      <c r="CY16" s="368"/>
      <c r="CZ16" s="368"/>
      <c r="DA16" s="368"/>
      <c r="DB16" s="368"/>
      <c r="DC16" s="368"/>
      <c r="DD16" s="368"/>
      <c r="DE16" s="368"/>
      <c r="DF16" s="368"/>
      <c r="DG16" s="368"/>
      <c r="DH16" s="368"/>
      <c r="DI16" s="368"/>
      <c r="DJ16" s="368"/>
      <c r="DK16" s="368"/>
      <c r="DL16" s="368"/>
      <c r="DM16" s="368"/>
      <c r="DN16" s="368"/>
      <c r="DO16" s="368"/>
      <c r="DP16" s="368"/>
      <c r="DQ16" s="368"/>
      <c r="DR16" s="368"/>
      <c r="DS16" s="368"/>
      <c r="DT16" s="368"/>
      <c r="DU16" s="368"/>
      <c r="DV16" s="369"/>
      <c r="DW16" s="369"/>
      <c r="DX16" s="369"/>
      <c r="DY16" s="369"/>
      <c r="DZ16" s="369"/>
      <c r="EA16" s="369"/>
      <c r="EB16" s="369"/>
      <c r="EC16" s="369"/>
      <c r="ED16" s="369"/>
      <c r="EE16" s="369"/>
      <c r="EF16" s="369"/>
      <c r="EG16" s="369"/>
      <c r="EH16" s="369"/>
      <c r="EI16" s="369"/>
      <c r="EJ16" s="369"/>
      <c r="EK16" s="369"/>
      <c r="EL16" s="369"/>
      <c r="EM16" s="369"/>
      <c r="EN16" s="369"/>
      <c r="EO16" s="369"/>
      <c r="EP16" s="369"/>
      <c r="EQ16" s="369"/>
      <c r="ER16" s="369"/>
      <c r="ES16" s="369"/>
      <c r="ET16" s="369"/>
      <c r="EU16" s="369"/>
      <c r="EV16" s="369"/>
    </row>
    <row r="17" spans="1:152" ht="17.25" customHeight="1" x14ac:dyDescent="0.3">
      <c r="A17" s="352" t="s">
        <v>385</v>
      </c>
      <c r="B17" s="353">
        <v>32306.578817460002</v>
      </c>
      <c r="C17" s="353">
        <v>34188.331145164084</v>
      </c>
      <c r="D17" s="353">
        <v>35018.925947288786</v>
      </c>
      <c r="E17" s="353">
        <v>33972.916108010002</v>
      </c>
      <c r="F17" s="353">
        <v>35004.952882689249</v>
      </c>
      <c r="G17" s="353">
        <v>35648.822886965798</v>
      </c>
      <c r="H17" s="353">
        <v>38111.517277910505</v>
      </c>
      <c r="I17" s="353">
        <v>36422.298472737748</v>
      </c>
      <c r="J17" s="353">
        <v>36444.26897664788</v>
      </c>
      <c r="K17" s="353">
        <v>38868.215593856054</v>
      </c>
      <c r="L17" s="353">
        <v>40023.459073151535</v>
      </c>
      <c r="M17" s="353">
        <v>44935.527259780167</v>
      </c>
      <c r="N17" s="353">
        <v>44220.858916383426</v>
      </c>
      <c r="O17" s="353">
        <v>43457.966264730763</v>
      </c>
      <c r="P17" s="353">
        <v>42616.030383652505</v>
      </c>
      <c r="Q17" s="353">
        <v>43519.537135460872</v>
      </c>
      <c r="R17" s="353">
        <v>41534.157818012638</v>
      </c>
      <c r="S17" s="353">
        <v>42236.711520816105</v>
      </c>
      <c r="T17" s="353">
        <v>42073.932665119974</v>
      </c>
      <c r="U17" s="353">
        <v>44194.178057538316</v>
      </c>
      <c r="V17" s="353">
        <v>42292.116241218129</v>
      </c>
      <c r="W17" s="353">
        <v>42459.190507549785</v>
      </c>
      <c r="X17" s="353">
        <v>41967.209032272607</v>
      </c>
      <c r="Y17" s="353">
        <v>48280.871327637411</v>
      </c>
      <c r="Z17" s="353">
        <v>43850.805226779208</v>
      </c>
      <c r="AA17" s="353">
        <v>44901.044055009108</v>
      </c>
      <c r="AB17" s="353">
        <v>44639.243475667608</v>
      </c>
      <c r="AC17" s="353">
        <v>44527.063578133653</v>
      </c>
      <c r="AD17" s="353">
        <v>44662.991762790327</v>
      </c>
      <c r="AE17" s="353">
        <v>45910.968640197767</v>
      </c>
      <c r="AF17" s="353">
        <v>46049.629763349993</v>
      </c>
      <c r="AG17" s="353">
        <v>46185.34960224</v>
      </c>
      <c r="AH17" s="353">
        <v>47267.960582840002</v>
      </c>
      <c r="AI17" s="353">
        <v>46439.120953459998</v>
      </c>
      <c r="AJ17" s="353">
        <v>45499.108851889992</v>
      </c>
      <c r="AK17" s="353">
        <v>52622.930014159996</v>
      </c>
      <c r="AL17" s="353">
        <v>50086.680641910003</v>
      </c>
      <c r="AM17" s="353">
        <v>52362.476793820002</v>
      </c>
      <c r="AN17" s="354">
        <v>51963.297140969997</v>
      </c>
      <c r="AO17" s="354">
        <v>48815.614415420001</v>
      </c>
      <c r="AP17" s="354">
        <v>52745.513655169998</v>
      </c>
      <c r="AQ17" s="354">
        <v>53094.012917469998</v>
      </c>
      <c r="AR17" s="354">
        <v>54156.365501669992</v>
      </c>
      <c r="AS17" s="354">
        <v>51451.915537709996</v>
      </c>
      <c r="AT17" s="354">
        <v>50185.234078640002</v>
      </c>
      <c r="AU17" s="354">
        <v>51977.864655339996</v>
      </c>
      <c r="AV17" s="354">
        <v>53757.247619950002</v>
      </c>
      <c r="AW17" s="354">
        <v>62350.012214779999</v>
      </c>
      <c r="AX17" s="354">
        <v>58668.6515592</v>
      </c>
      <c r="AY17" s="354">
        <v>64091.710065689993</v>
      </c>
      <c r="AZ17" s="354">
        <v>62483.452767250004</v>
      </c>
      <c r="BA17" s="354">
        <v>62070.370892899999</v>
      </c>
      <c r="BB17" s="354">
        <v>62582.034079030003</v>
      </c>
      <c r="BC17" s="354">
        <v>62137.03930633</v>
      </c>
      <c r="BD17" s="354">
        <v>64802.243488449996</v>
      </c>
      <c r="BE17" s="354">
        <v>66521.777726829998</v>
      </c>
      <c r="BF17" s="354">
        <v>63788.91463728001</v>
      </c>
      <c r="BG17" s="354">
        <v>65201.016736970007</v>
      </c>
      <c r="BH17" s="354">
        <v>63358.074917500002</v>
      </c>
      <c r="BI17" s="354">
        <v>67933.588631679988</v>
      </c>
      <c r="BJ17" s="354">
        <v>68888.095795009998</v>
      </c>
      <c r="BK17" s="354">
        <v>70440.636755090003</v>
      </c>
      <c r="BL17" s="354">
        <v>73577.833934157083</v>
      </c>
      <c r="BM17" s="354">
        <v>75159.682994820003</v>
      </c>
      <c r="BN17" s="354">
        <v>70803.746954400005</v>
      </c>
      <c r="BO17" s="354">
        <v>71594.147533340001</v>
      </c>
      <c r="BP17" s="355">
        <v>68773.183555700001</v>
      </c>
      <c r="BQ17" s="355">
        <v>66569.861976040003</v>
      </c>
      <c r="BR17" s="355">
        <v>66947.281883979987</v>
      </c>
      <c r="BS17" s="355">
        <v>71167.770713139995</v>
      </c>
      <c r="BT17" s="355">
        <v>70496.418338069998</v>
      </c>
      <c r="BU17" s="355">
        <v>73569.047286450019</v>
      </c>
      <c r="BV17" s="355">
        <v>74498.380112810002</v>
      </c>
      <c r="BW17" s="355">
        <v>72917.527185889994</v>
      </c>
      <c r="BX17" s="355">
        <v>69446.043452650003</v>
      </c>
      <c r="BY17" s="355">
        <v>67413.995906790005</v>
      </c>
      <c r="BZ17" s="355">
        <v>76072.559399120015</v>
      </c>
      <c r="CA17" s="355">
        <v>70419.836853589994</v>
      </c>
      <c r="CB17" s="355">
        <v>71811.108306740003</v>
      </c>
      <c r="CC17" s="355">
        <v>72274.423068129996</v>
      </c>
      <c r="CD17" s="355">
        <v>73083.794152372298</v>
      </c>
      <c r="CE17" s="355">
        <v>71156.268825432286</v>
      </c>
      <c r="CF17" s="355">
        <v>75050.0283712323</v>
      </c>
      <c r="CG17" s="355">
        <v>82062.454314372284</v>
      </c>
      <c r="CH17" s="356">
        <v>83073.876301282304</v>
      </c>
      <c r="CI17" s="356">
        <v>79888.073268022301</v>
      </c>
      <c r="CJ17" s="356">
        <v>76270.488560842292</v>
      </c>
      <c r="CK17" s="356">
        <v>83832.736179042287</v>
      </c>
      <c r="CL17" s="356">
        <v>83944.908098642292</v>
      </c>
      <c r="CM17" s="356">
        <v>80702.470558452289</v>
      </c>
      <c r="CN17" s="356">
        <v>82261.311799362287</v>
      </c>
      <c r="CO17" s="356">
        <v>79068.213393302271</v>
      </c>
      <c r="CP17" s="356">
        <v>85929.687596322285</v>
      </c>
      <c r="CQ17" s="356">
        <v>82776.070675572293</v>
      </c>
      <c r="CR17" s="356">
        <v>90055.720543022297</v>
      </c>
      <c r="CS17" s="356">
        <v>102148.08102707227</v>
      </c>
      <c r="CT17" s="356">
        <v>101146.4532061323</v>
      </c>
      <c r="CU17" s="356">
        <v>100844.38988327001</v>
      </c>
      <c r="CV17" s="356">
        <v>96927.471336200004</v>
      </c>
      <c r="CW17" s="323">
        <v>96764.55682713</v>
      </c>
      <c r="CX17" s="323">
        <v>99355.801623730003</v>
      </c>
      <c r="CY17" s="323">
        <v>109048.86314920001</v>
      </c>
      <c r="CZ17" s="323">
        <v>100660.04772514</v>
      </c>
      <c r="DA17" s="323">
        <v>112956.84348928501</v>
      </c>
      <c r="DB17" s="323">
        <v>99760.407825670001</v>
      </c>
      <c r="DC17" s="323">
        <v>98097.455155949996</v>
      </c>
      <c r="DD17" s="323">
        <v>103092.81229459001</v>
      </c>
      <c r="DE17" s="323">
        <v>100867.11153924999</v>
      </c>
      <c r="DF17" s="323">
        <v>102818.30863134001</v>
      </c>
      <c r="DG17" s="323">
        <v>103484.58947791997</v>
      </c>
      <c r="DH17" s="323">
        <v>101879.04529465</v>
      </c>
      <c r="DI17" s="323">
        <v>103555.29581359999</v>
      </c>
      <c r="DJ17" s="323">
        <v>108531.09996019001</v>
      </c>
      <c r="DK17" s="323">
        <v>105729.95689803</v>
      </c>
      <c r="DL17" s="323">
        <v>109852.72986275</v>
      </c>
      <c r="DM17" s="323">
        <v>104721.8047168</v>
      </c>
      <c r="DN17" s="323">
        <v>105737.83124584</v>
      </c>
      <c r="DO17" s="323">
        <v>104610.96385879</v>
      </c>
      <c r="DP17" s="323">
        <v>110785.70627631999</v>
      </c>
      <c r="DQ17" s="323">
        <v>123351.49617376002</v>
      </c>
      <c r="DR17" s="323">
        <v>117687.05444165999</v>
      </c>
      <c r="DS17" s="323">
        <v>122047.23474776</v>
      </c>
      <c r="DT17" s="323">
        <v>126402.72820919001</v>
      </c>
      <c r="DU17" s="323">
        <v>132395.77679220002</v>
      </c>
      <c r="DV17" s="357">
        <v>156851.00422211</v>
      </c>
      <c r="DW17" s="357">
        <v>148346.77809906</v>
      </c>
      <c r="DX17" s="357">
        <v>153873.26013765999</v>
      </c>
      <c r="DY17" s="357">
        <v>137459.95647142001</v>
      </c>
      <c r="DZ17" s="357">
        <v>135923.33982882</v>
      </c>
      <c r="EA17" s="357">
        <v>178037.25319116001</v>
      </c>
      <c r="EB17" s="357">
        <v>184213.58975858003</v>
      </c>
      <c r="EC17" s="357">
        <v>194715.73296597999</v>
      </c>
      <c r="ED17" s="357">
        <v>214151.32237446998</v>
      </c>
      <c r="EE17" s="357">
        <v>195991.62394393003</v>
      </c>
      <c r="EF17" s="357">
        <v>196250.02692538002</v>
      </c>
      <c r="EG17" s="357">
        <v>235432.66699435998</v>
      </c>
      <c r="EH17" s="357">
        <v>242527.10344161</v>
      </c>
      <c r="EI17" s="357">
        <v>238940.32614782001</v>
      </c>
      <c r="EJ17" s="357">
        <v>243110.72012456</v>
      </c>
      <c r="EK17" s="357">
        <v>241688.64114866001</v>
      </c>
      <c r="EL17" s="357">
        <v>259478.35074410311</v>
      </c>
      <c r="EM17" s="357">
        <v>248055.04482666001</v>
      </c>
      <c r="EN17" s="357">
        <v>250045.57459345</v>
      </c>
      <c r="EO17" s="357">
        <v>263583.90975209</v>
      </c>
      <c r="EP17" s="357">
        <v>234943.92992795561</v>
      </c>
      <c r="EQ17" s="357">
        <v>228539.61849301</v>
      </c>
      <c r="ER17" s="357">
        <v>248164.09587591561</v>
      </c>
      <c r="ES17" s="357">
        <v>215684.19604951004</v>
      </c>
      <c r="ET17" s="357">
        <v>205292.12414222001</v>
      </c>
      <c r="EU17" s="357">
        <v>247231.96706224</v>
      </c>
      <c r="EV17" s="357">
        <v>215274.61251648</v>
      </c>
    </row>
    <row r="18" spans="1:152" ht="17.25" customHeight="1" x14ac:dyDescent="0.3">
      <c r="A18" s="358" t="s">
        <v>386</v>
      </c>
      <c r="B18" s="359">
        <v>18952.441887060002</v>
      </c>
      <c r="C18" s="359">
        <v>18641.061393979999</v>
      </c>
      <c r="D18" s="359">
        <v>18743.303560849996</v>
      </c>
      <c r="E18" s="359">
        <v>18751.685785169997</v>
      </c>
      <c r="F18" s="359">
        <v>18911.351549290001</v>
      </c>
      <c r="G18" s="359">
        <v>18649.461355769999</v>
      </c>
      <c r="H18" s="359">
        <v>18959.472219740001</v>
      </c>
      <c r="I18" s="359">
        <v>19099.734956819997</v>
      </c>
      <c r="J18" s="359">
        <v>19096.175257759998</v>
      </c>
      <c r="K18" s="359">
        <v>19126.732547099997</v>
      </c>
      <c r="L18" s="359">
        <v>19515.158774399999</v>
      </c>
      <c r="M18" s="359">
        <v>22591.76147184</v>
      </c>
      <c r="N18" s="359">
        <v>21236.65837347</v>
      </c>
      <c r="O18" s="359">
        <v>20538.891013150002</v>
      </c>
      <c r="P18" s="359">
        <v>20556.85096652</v>
      </c>
      <c r="Q18" s="359">
        <v>20352.834272419997</v>
      </c>
      <c r="R18" s="359">
        <v>20595.249062759998</v>
      </c>
      <c r="S18" s="359">
        <v>20453.797603709998</v>
      </c>
      <c r="T18" s="359">
        <v>20905.664051119998</v>
      </c>
      <c r="U18" s="359">
        <v>21645.42161148</v>
      </c>
      <c r="V18" s="359">
        <v>21156.80149025</v>
      </c>
      <c r="W18" s="359">
        <v>21838.137164569998</v>
      </c>
      <c r="X18" s="359">
        <v>21414.945182689997</v>
      </c>
      <c r="Y18" s="359">
        <v>24469.755843179999</v>
      </c>
      <c r="Z18" s="359">
        <v>22588.058014799997</v>
      </c>
      <c r="AA18" s="359">
        <v>22171.260158819998</v>
      </c>
      <c r="AB18" s="359">
        <v>21862.04674324</v>
      </c>
      <c r="AC18" s="359">
        <v>21939.357956429998</v>
      </c>
      <c r="AD18" s="359">
        <v>22081.98990434</v>
      </c>
      <c r="AE18" s="359">
        <v>21745.491674569999</v>
      </c>
      <c r="AF18" s="359">
        <v>22149.626996290001</v>
      </c>
      <c r="AG18" s="359">
        <v>22572.425488049998</v>
      </c>
      <c r="AH18" s="359">
        <v>22452.776109720002</v>
      </c>
      <c r="AI18" s="359">
        <v>23032.897365330002</v>
      </c>
      <c r="AJ18" s="359">
        <v>23216.152670249998</v>
      </c>
      <c r="AK18" s="359">
        <v>26961.314001819999</v>
      </c>
      <c r="AL18" s="359">
        <v>25163.105337090001</v>
      </c>
      <c r="AM18" s="359">
        <v>24498.755108590001</v>
      </c>
      <c r="AN18" s="360">
        <v>24955.023412139999</v>
      </c>
      <c r="AO18" s="360">
        <v>24919.571457469996</v>
      </c>
      <c r="AP18" s="360">
        <v>24588.03063723</v>
      </c>
      <c r="AQ18" s="360">
        <v>24405.038596909999</v>
      </c>
      <c r="AR18" s="360">
        <v>25220.77754155</v>
      </c>
      <c r="AS18" s="360">
        <v>25317.262526309998</v>
      </c>
      <c r="AT18" s="360">
        <v>24906.271864289996</v>
      </c>
      <c r="AU18" s="360">
        <v>25514.94680301</v>
      </c>
      <c r="AV18" s="360">
        <v>25355.99961635</v>
      </c>
      <c r="AW18" s="360">
        <v>30127.65067585</v>
      </c>
      <c r="AX18" s="360">
        <v>27335.793403099997</v>
      </c>
      <c r="AY18" s="360">
        <v>26937.436175199997</v>
      </c>
      <c r="AZ18" s="360">
        <v>26769.000060089998</v>
      </c>
      <c r="BA18" s="360">
        <v>26721.178490309998</v>
      </c>
      <c r="BB18" s="360">
        <v>26022.338344529999</v>
      </c>
      <c r="BC18" s="360">
        <v>26344.899356469996</v>
      </c>
      <c r="BD18" s="360">
        <v>27338.762973989997</v>
      </c>
      <c r="BE18" s="360">
        <v>26980.232630539998</v>
      </c>
      <c r="BF18" s="360">
        <v>26570.910404800001</v>
      </c>
      <c r="BG18" s="360">
        <v>26596.024344789996</v>
      </c>
      <c r="BH18" s="360">
        <v>27231.957308459998</v>
      </c>
      <c r="BI18" s="360">
        <v>32530.922907949996</v>
      </c>
      <c r="BJ18" s="360">
        <v>28693.542673849999</v>
      </c>
      <c r="BK18" s="360">
        <v>28537.310704579999</v>
      </c>
      <c r="BL18" s="360">
        <v>28235.79267477</v>
      </c>
      <c r="BM18" s="360">
        <v>28891.639225089999</v>
      </c>
      <c r="BN18" s="360">
        <v>28381.598166739997</v>
      </c>
      <c r="BO18" s="360">
        <v>28401.159025539997</v>
      </c>
      <c r="BP18" s="361">
        <v>29084.588811319998</v>
      </c>
      <c r="BQ18" s="361">
        <v>28788.739345999998</v>
      </c>
      <c r="BR18" s="361">
        <v>28816.358797509998</v>
      </c>
      <c r="BS18" s="361">
        <v>29134.156574879999</v>
      </c>
      <c r="BT18" s="361">
        <v>29138.429183199998</v>
      </c>
      <c r="BU18" s="361">
        <v>33337.37905756</v>
      </c>
      <c r="BV18" s="361">
        <v>31171.009461819998</v>
      </c>
      <c r="BW18" s="361">
        <v>30647.284968779997</v>
      </c>
      <c r="BX18" s="361">
        <v>30743.296292809999</v>
      </c>
      <c r="BY18" s="361">
        <v>30447.59312302</v>
      </c>
      <c r="BZ18" s="361">
        <v>30571.560486869999</v>
      </c>
      <c r="CA18" s="361">
        <v>30580.84748371</v>
      </c>
      <c r="CB18" s="361">
        <v>31022.94784166</v>
      </c>
      <c r="CC18" s="361">
        <v>31154.782347649998</v>
      </c>
      <c r="CD18" s="361">
        <v>31412.19991146</v>
      </c>
      <c r="CE18" s="361">
        <v>31813.8796005</v>
      </c>
      <c r="CF18" s="361">
        <v>31992.048036119999</v>
      </c>
      <c r="CG18" s="361">
        <v>35918.397170519995</v>
      </c>
      <c r="CH18" s="362">
        <v>34021.84120132</v>
      </c>
      <c r="CI18" s="362">
        <v>33440.569531870002</v>
      </c>
      <c r="CJ18" s="362">
        <v>33640.358126409999</v>
      </c>
      <c r="CK18" s="362">
        <v>33183.677823489998</v>
      </c>
      <c r="CL18" s="362">
        <v>32557.513193549999</v>
      </c>
      <c r="CM18" s="362">
        <v>33563.811729280002</v>
      </c>
      <c r="CN18" s="362">
        <v>33350.070714089998</v>
      </c>
      <c r="CO18" s="362">
        <v>32925.326606149996</v>
      </c>
      <c r="CP18" s="362">
        <v>33195.02502809</v>
      </c>
      <c r="CQ18" s="362">
        <v>34800.521369850001</v>
      </c>
      <c r="CR18" s="362">
        <v>34608.30036668</v>
      </c>
      <c r="CS18" s="362">
        <v>38711.487522229996</v>
      </c>
      <c r="CT18" s="362">
        <v>37136.068104809994</v>
      </c>
      <c r="CU18" s="362">
        <v>36152.509834080003</v>
      </c>
      <c r="CV18" s="362">
        <v>35151.823000780001</v>
      </c>
      <c r="CW18" s="326">
        <v>34465.873527309996</v>
      </c>
      <c r="CX18" s="326">
        <v>34209.282211720005</v>
      </c>
      <c r="CY18" s="326">
        <v>33840.939583910003</v>
      </c>
      <c r="CZ18" s="326">
        <v>34354.436784220001</v>
      </c>
      <c r="DA18" s="326">
        <v>33981.630423590002</v>
      </c>
      <c r="DB18" s="326">
        <v>33490.009091289998</v>
      </c>
      <c r="DC18" s="326">
        <v>34513.611328470004</v>
      </c>
      <c r="DD18" s="326">
        <v>34749.692863690005</v>
      </c>
      <c r="DE18" s="326">
        <v>39340.472129850001</v>
      </c>
      <c r="DF18" s="326">
        <v>37248.48744307</v>
      </c>
      <c r="DG18" s="326">
        <v>35669.852744309996</v>
      </c>
      <c r="DH18" s="326">
        <v>36175.575864860002</v>
      </c>
      <c r="DI18" s="326">
        <v>36335.002560349996</v>
      </c>
      <c r="DJ18" s="326">
        <v>36329.981773430001</v>
      </c>
      <c r="DK18" s="326">
        <v>35893.39228421</v>
      </c>
      <c r="DL18" s="326">
        <v>36452.5215704</v>
      </c>
      <c r="DM18" s="326">
        <v>36472.006218720002</v>
      </c>
      <c r="DN18" s="326">
        <v>35863.320522440001</v>
      </c>
      <c r="DO18" s="326">
        <v>37885.514226650004</v>
      </c>
      <c r="DP18" s="326">
        <v>37486.875528690005</v>
      </c>
      <c r="DQ18" s="326">
        <v>42909.155061279998</v>
      </c>
      <c r="DR18" s="326">
        <v>39910.772255479998</v>
      </c>
      <c r="DS18" s="326">
        <v>39384.515622779996</v>
      </c>
      <c r="DT18" s="326">
        <v>40531.515348909998</v>
      </c>
      <c r="DU18" s="326">
        <v>42371.915842529997</v>
      </c>
      <c r="DV18" s="363">
        <v>42552.193212419996</v>
      </c>
      <c r="DW18" s="363">
        <v>41855.520518819998</v>
      </c>
      <c r="DX18" s="363">
        <v>42116.495948699994</v>
      </c>
      <c r="DY18" s="363">
        <v>41580.369955940005</v>
      </c>
      <c r="DZ18" s="363">
        <v>41766.725282209998</v>
      </c>
      <c r="EA18" s="363">
        <v>42101.064163249997</v>
      </c>
      <c r="EB18" s="363">
        <v>42301.685575169999</v>
      </c>
      <c r="EC18" s="363">
        <v>46561.469153729995</v>
      </c>
      <c r="ED18" s="363">
        <v>44509.239605659997</v>
      </c>
      <c r="EE18" s="363">
        <v>43570.631886510004</v>
      </c>
      <c r="EF18" s="363">
        <v>44859.021304490001</v>
      </c>
      <c r="EG18" s="363">
        <v>45474.997122109999</v>
      </c>
      <c r="EH18" s="363">
        <v>45652.290638890001</v>
      </c>
      <c r="EI18" s="363">
        <v>45253.418362540004</v>
      </c>
      <c r="EJ18" s="363">
        <v>45396.058863369995</v>
      </c>
      <c r="EK18" s="363">
        <v>45485.625681690006</v>
      </c>
      <c r="EL18" s="363">
        <v>45203.814371940003</v>
      </c>
      <c r="EM18" s="363">
        <v>46601.951965640001</v>
      </c>
      <c r="EN18" s="363">
        <v>46807.790540039998</v>
      </c>
      <c r="EO18" s="363">
        <v>50200.431737760002</v>
      </c>
      <c r="EP18" s="363">
        <v>48639.714801449998</v>
      </c>
      <c r="EQ18" s="363">
        <v>48611.263719930001</v>
      </c>
      <c r="ER18" s="363">
        <v>48541.727019010003</v>
      </c>
      <c r="ES18" s="363">
        <v>48689.346931010004</v>
      </c>
      <c r="ET18" s="363">
        <v>48831.133845379998</v>
      </c>
      <c r="EU18" s="363">
        <v>48687.141473080002</v>
      </c>
      <c r="EV18" s="363">
        <v>49016.160588749997</v>
      </c>
    </row>
    <row r="19" spans="1:152" ht="17.25" customHeight="1" x14ac:dyDescent="0.3">
      <c r="A19" s="358" t="s">
        <v>387</v>
      </c>
      <c r="B19" s="359">
        <v>13180.361091909999</v>
      </c>
      <c r="C19" s="359">
        <v>15445.119449369999</v>
      </c>
      <c r="D19" s="359">
        <v>16168.046902009999</v>
      </c>
      <c r="E19" s="359">
        <v>15124.25977701</v>
      </c>
      <c r="F19" s="359">
        <v>16001.144004809998</v>
      </c>
      <c r="G19" s="359">
        <v>16558.544007380002</v>
      </c>
      <c r="H19" s="359">
        <v>19007.349950509997</v>
      </c>
      <c r="I19" s="359">
        <v>17182.945034510001</v>
      </c>
      <c r="J19" s="359">
        <v>17080.954378169998</v>
      </c>
      <c r="K19" s="359">
        <v>19601.086913409999</v>
      </c>
      <c r="L19" s="359">
        <v>20360.644917080001</v>
      </c>
      <c r="M19" s="359">
        <v>22187.582204819999</v>
      </c>
      <c r="N19" s="359">
        <v>22842.828379009999</v>
      </c>
      <c r="O19" s="359">
        <v>22753.930035100002</v>
      </c>
      <c r="P19" s="359">
        <v>21902.896262459999</v>
      </c>
      <c r="Q19" s="359">
        <v>22996.164349359999</v>
      </c>
      <c r="R19" s="359">
        <v>20819.986171249999</v>
      </c>
      <c r="S19" s="359">
        <v>21555.850004669999</v>
      </c>
      <c r="T19" s="359">
        <v>21020.661866890001</v>
      </c>
      <c r="U19" s="359">
        <v>22403.703741509999</v>
      </c>
      <c r="V19" s="359">
        <v>20956.707757559998</v>
      </c>
      <c r="W19" s="359">
        <v>20392.186258429996</v>
      </c>
      <c r="X19" s="359">
        <v>20406.316159820002</v>
      </c>
      <c r="Y19" s="359">
        <v>23666.373667289998</v>
      </c>
      <c r="Z19" s="359">
        <v>21128.55688815</v>
      </c>
      <c r="AA19" s="359">
        <v>22606.986195919999</v>
      </c>
      <c r="AB19" s="359">
        <v>22648.888231509998</v>
      </c>
      <c r="AC19" s="359">
        <v>22462.387835019999</v>
      </c>
      <c r="AD19" s="359">
        <v>22476.149191739998</v>
      </c>
      <c r="AE19" s="359">
        <v>23977.369481069996</v>
      </c>
      <c r="AF19" s="359">
        <v>23701.931139239998</v>
      </c>
      <c r="AG19" s="359">
        <v>23541.113787940001</v>
      </c>
      <c r="AH19" s="359">
        <v>24591.544820159997</v>
      </c>
      <c r="AI19" s="359">
        <v>23167.60481945</v>
      </c>
      <c r="AJ19" s="359">
        <v>22131.482146099999</v>
      </c>
      <c r="AK19" s="359">
        <v>25515.138641540001</v>
      </c>
      <c r="AL19" s="359">
        <v>24854.226564650002</v>
      </c>
      <c r="AM19" s="359">
        <v>27797.761466790002</v>
      </c>
      <c r="AN19" s="360">
        <v>26943.295328619999</v>
      </c>
      <c r="AO19" s="360">
        <v>23830.458748830002</v>
      </c>
      <c r="AP19" s="360">
        <v>28088.96964996</v>
      </c>
      <c r="AQ19" s="360">
        <v>28377.491470929999</v>
      </c>
      <c r="AR19" s="360">
        <v>28845.220740209999</v>
      </c>
      <c r="AS19" s="360">
        <v>26045.912519270001</v>
      </c>
      <c r="AT19" s="360">
        <v>25113.663529400004</v>
      </c>
      <c r="AU19" s="360">
        <v>26366.097784619997</v>
      </c>
      <c r="AV19" s="360">
        <v>28225.168882770002</v>
      </c>
      <c r="AW19" s="360">
        <v>31894.798558349998</v>
      </c>
      <c r="AX19" s="360">
        <v>31263.989790459997</v>
      </c>
      <c r="AY19" s="360">
        <v>37062.201626349997</v>
      </c>
      <c r="AZ19" s="360">
        <v>35626.74721275</v>
      </c>
      <c r="BA19" s="360">
        <v>35263.900715039999</v>
      </c>
      <c r="BB19" s="360">
        <v>36480.672927440006</v>
      </c>
      <c r="BC19" s="360">
        <v>35505.536266570001</v>
      </c>
      <c r="BD19" s="360">
        <v>37346.30601778</v>
      </c>
      <c r="BE19" s="360">
        <v>39447.964838309999</v>
      </c>
      <c r="BF19" s="360">
        <v>37043.045730330006</v>
      </c>
      <c r="BG19" s="360">
        <v>38406.794046370007</v>
      </c>
      <c r="BH19" s="360">
        <v>36009.536248050004</v>
      </c>
      <c r="BI19" s="360">
        <v>35269.696321449999</v>
      </c>
      <c r="BJ19" s="360">
        <v>40104.413002199995</v>
      </c>
      <c r="BK19" s="360">
        <v>41805.112039910004</v>
      </c>
      <c r="BL19" s="360">
        <v>45054.548004237091</v>
      </c>
      <c r="BM19" s="360">
        <v>46161.870899910005</v>
      </c>
      <c r="BN19" s="360">
        <v>42302.540231880004</v>
      </c>
      <c r="BO19" s="360">
        <v>42987.27696255</v>
      </c>
      <c r="BP19" s="361">
        <v>39385.219822699997</v>
      </c>
      <c r="BQ19" s="361">
        <v>36807.436373129996</v>
      </c>
      <c r="BR19" s="361">
        <v>37970.221436699998</v>
      </c>
      <c r="BS19" s="361">
        <v>41922.34927662</v>
      </c>
      <c r="BT19" s="361">
        <v>41263.81340811</v>
      </c>
      <c r="BU19" s="361">
        <v>39962.347326120005</v>
      </c>
      <c r="BV19" s="361">
        <v>43239.512165820001</v>
      </c>
      <c r="BW19" s="361">
        <v>42176.046251020001</v>
      </c>
      <c r="BX19" s="361">
        <v>38608.694038940004</v>
      </c>
      <c r="BY19" s="361">
        <v>36805.113869389999</v>
      </c>
      <c r="BZ19" s="361">
        <v>45411.241120620005</v>
      </c>
      <c r="CA19" s="361">
        <v>39659.050252699992</v>
      </c>
      <c r="CB19" s="361">
        <v>40641.943913030002</v>
      </c>
      <c r="CC19" s="361">
        <v>40847.126320720003</v>
      </c>
      <c r="CD19" s="361">
        <v>41470.56727</v>
      </c>
      <c r="CE19" s="361">
        <v>39234.331478</v>
      </c>
      <c r="CF19" s="361">
        <v>42934.689576000004</v>
      </c>
      <c r="CG19" s="361">
        <v>45642.115197769999</v>
      </c>
      <c r="CH19" s="362">
        <v>48951.913890610005</v>
      </c>
      <c r="CI19" s="362">
        <v>46324.269419410004</v>
      </c>
      <c r="CJ19" s="362">
        <v>42441.435363860001</v>
      </c>
      <c r="CK19" s="362">
        <v>50524.902447699991</v>
      </c>
      <c r="CL19" s="362">
        <v>51270.683553429997</v>
      </c>
      <c r="CM19" s="362">
        <v>46984.148916220001</v>
      </c>
      <c r="CN19" s="362">
        <v>48775.635459120007</v>
      </c>
      <c r="CO19" s="362">
        <v>46023.509124389995</v>
      </c>
      <c r="CP19" s="362">
        <v>52573.411807529999</v>
      </c>
      <c r="CQ19" s="362">
        <v>47851.757256239995</v>
      </c>
      <c r="CR19" s="362">
        <v>55350.635036970001</v>
      </c>
      <c r="CS19" s="362">
        <v>63319.442593779997</v>
      </c>
      <c r="CT19" s="362">
        <v>63907.960726270678</v>
      </c>
      <c r="CU19" s="362">
        <v>64589.194299900002</v>
      </c>
      <c r="CV19" s="362">
        <v>61684.655452080005</v>
      </c>
      <c r="CW19" s="326">
        <v>62161.711645019997</v>
      </c>
      <c r="CX19" s="326">
        <v>65056.358257800006</v>
      </c>
      <c r="CY19" s="326">
        <v>75026.109037970004</v>
      </c>
      <c r="CZ19" s="326">
        <v>66061.261849009999</v>
      </c>
      <c r="DA19" s="326">
        <v>78886.824107995009</v>
      </c>
      <c r="DB19" s="326">
        <v>66111.966410969995</v>
      </c>
      <c r="DC19" s="326">
        <v>63491.167822060001</v>
      </c>
      <c r="DD19" s="326">
        <v>68248.702641269992</v>
      </c>
      <c r="DE19" s="326">
        <v>61401.321099070003</v>
      </c>
      <c r="DF19" s="326">
        <v>65474.932045410009</v>
      </c>
      <c r="DG19" s="326">
        <v>67717.134163858689</v>
      </c>
      <c r="DH19" s="326">
        <v>65531.594309039996</v>
      </c>
      <c r="DI19" s="326">
        <v>67107.099646510003</v>
      </c>
      <c r="DJ19" s="326">
        <v>72113.999596050009</v>
      </c>
      <c r="DK19" s="326">
        <v>69662.272514149998</v>
      </c>
      <c r="DL19" s="326">
        <v>73260.279537859999</v>
      </c>
      <c r="DM19" s="326">
        <v>68096.729228600001</v>
      </c>
      <c r="DN19" s="326">
        <v>69723.013958799478</v>
      </c>
      <c r="DO19" s="326">
        <v>66601.074179229996</v>
      </c>
      <c r="DP19" s="326">
        <v>73118.439982059994</v>
      </c>
      <c r="DQ19" s="326">
        <v>80233.224526130012</v>
      </c>
      <c r="DR19" s="326">
        <v>77664.276133166772</v>
      </c>
      <c r="DS19" s="326">
        <v>82527.919000330003</v>
      </c>
      <c r="DT19" s="326">
        <v>85741.699121390004</v>
      </c>
      <c r="DU19" s="326">
        <v>89819.763154839995</v>
      </c>
      <c r="DV19" s="363">
        <v>114146.32523480999</v>
      </c>
      <c r="DW19" s="363">
        <v>106333.6766491</v>
      </c>
      <c r="DX19" s="363">
        <v>110725.45381096001</v>
      </c>
      <c r="DY19" s="363">
        <v>94847.223145479991</v>
      </c>
      <c r="DZ19" s="363">
        <v>93124.633783609999</v>
      </c>
      <c r="EA19" s="363">
        <v>102102.07600891001</v>
      </c>
      <c r="EB19" s="363">
        <v>108077.88781541001</v>
      </c>
      <c r="EC19" s="363">
        <v>114822.24273725</v>
      </c>
      <c r="ED19" s="363">
        <v>136395.09296280998</v>
      </c>
      <c r="EE19" s="363">
        <v>119235.86102542</v>
      </c>
      <c r="EF19" s="363">
        <v>119481.94308589</v>
      </c>
      <c r="EG19" s="363">
        <v>111250.85803824999</v>
      </c>
      <c r="EH19" s="363">
        <v>119047.64699972</v>
      </c>
      <c r="EI19" s="363">
        <v>121752.69274627999</v>
      </c>
      <c r="EJ19" s="363">
        <v>126917.80414119</v>
      </c>
      <c r="EK19" s="363">
        <v>126033.27442997</v>
      </c>
      <c r="EL19" s="363">
        <v>145435.1557261631</v>
      </c>
      <c r="EM19" s="363">
        <v>132929.18596902001</v>
      </c>
      <c r="EN19" s="363">
        <v>136076.72523841</v>
      </c>
      <c r="EO19" s="363">
        <v>173544.46406533002</v>
      </c>
      <c r="EP19" s="363">
        <v>146823.25957450562</v>
      </c>
      <c r="EQ19" s="363">
        <v>142817.57007008002</v>
      </c>
      <c r="ER19" s="363">
        <v>162972.30456390561</v>
      </c>
      <c r="ES19" s="363">
        <v>130814.6745275</v>
      </c>
      <c r="ET19" s="363">
        <v>120546.86218584001</v>
      </c>
      <c r="EU19" s="363">
        <v>163512.81723715999</v>
      </c>
      <c r="EV19" s="363">
        <v>131013.45033473001</v>
      </c>
    </row>
    <row r="20" spans="1:152" ht="17.25" customHeight="1" x14ac:dyDescent="0.3">
      <c r="A20" s="358" t="s">
        <v>388</v>
      </c>
      <c r="B20" s="359">
        <v>173.77583848999998</v>
      </c>
      <c r="C20" s="359">
        <v>102.15030181408299</v>
      </c>
      <c r="D20" s="359">
        <v>107.57548442879599</v>
      </c>
      <c r="E20" s="359">
        <v>96.970545829999992</v>
      </c>
      <c r="F20" s="359">
        <v>92.457328589252</v>
      </c>
      <c r="G20" s="359">
        <v>440.817523815794</v>
      </c>
      <c r="H20" s="359">
        <v>144.695107660503</v>
      </c>
      <c r="I20" s="359">
        <v>139.61848140775101</v>
      </c>
      <c r="J20" s="370">
        <v>267.13934071788196</v>
      </c>
      <c r="K20" s="359">
        <v>140.39613334605099</v>
      </c>
      <c r="L20" s="359">
        <v>147.65538167153198</v>
      </c>
      <c r="M20" s="359">
        <v>156.18358312016798</v>
      </c>
      <c r="N20" s="359">
        <v>141.37216390342701</v>
      </c>
      <c r="O20" s="359">
        <v>165.14521648076197</v>
      </c>
      <c r="P20" s="359">
        <v>156.283154672509</v>
      </c>
      <c r="Q20" s="359">
        <v>170.538513680878</v>
      </c>
      <c r="R20" s="359">
        <v>118.92258400263799</v>
      </c>
      <c r="S20" s="359">
        <v>227.06391243610898</v>
      </c>
      <c r="T20" s="359">
        <v>147.606747109975</v>
      </c>
      <c r="U20" s="359">
        <v>145.05270454831998</v>
      </c>
      <c r="V20" s="359">
        <v>178.60699340812801</v>
      </c>
      <c r="W20" s="359">
        <v>228.86708454979401</v>
      </c>
      <c r="X20" s="359">
        <v>145.94768976260698</v>
      </c>
      <c r="Y20" s="359">
        <v>144.74181716741302</v>
      </c>
      <c r="Z20" s="359">
        <v>134.190323829216</v>
      </c>
      <c r="AA20" s="359">
        <v>122.79770026911299</v>
      </c>
      <c r="AB20" s="359">
        <v>128.30850091761698</v>
      </c>
      <c r="AC20" s="359">
        <v>125.31778668365899</v>
      </c>
      <c r="AD20" s="359">
        <v>104.85266671033099</v>
      </c>
      <c r="AE20" s="359">
        <v>188.10748455776599</v>
      </c>
      <c r="AF20" s="359">
        <v>198.07162782</v>
      </c>
      <c r="AG20" s="359">
        <v>71.810326250000003</v>
      </c>
      <c r="AH20" s="359">
        <v>223.63965296000001</v>
      </c>
      <c r="AI20" s="359">
        <v>238.61876867999996</v>
      </c>
      <c r="AJ20" s="359">
        <v>151.47403553999999</v>
      </c>
      <c r="AK20" s="359">
        <v>146.47737080000002</v>
      </c>
      <c r="AL20" s="359">
        <v>69.348740169999985</v>
      </c>
      <c r="AM20" s="359">
        <v>65.960218440000006</v>
      </c>
      <c r="AN20" s="360">
        <v>64.97840020999999</v>
      </c>
      <c r="AO20" s="360">
        <v>65.584209119999997</v>
      </c>
      <c r="AP20" s="360">
        <v>68.513367979999998</v>
      </c>
      <c r="AQ20" s="360">
        <v>311.48284962999998</v>
      </c>
      <c r="AR20" s="360">
        <v>90.367219909999989</v>
      </c>
      <c r="AS20" s="360">
        <v>88.740492129999993</v>
      </c>
      <c r="AT20" s="360">
        <v>165.29868494999999</v>
      </c>
      <c r="AU20" s="360">
        <v>96.820067709999989</v>
      </c>
      <c r="AV20" s="360">
        <v>176.07912083000002</v>
      </c>
      <c r="AW20" s="360">
        <v>327.56298057999999</v>
      </c>
      <c r="AX20" s="360">
        <v>68.868365640000007</v>
      </c>
      <c r="AY20" s="360">
        <v>92.072264139999987</v>
      </c>
      <c r="AZ20" s="360">
        <v>87.70549441</v>
      </c>
      <c r="BA20" s="360">
        <v>85.291687549999992</v>
      </c>
      <c r="BB20" s="360">
        <v>79.022807060000005</v>
      </c>
      <c r="BC20" s="360">
        <v>286.60368328999999</v>
      </c>
      <c r="BD20" s="360">
        <v>117.17449668</v>
      </c>
      <c r="BE20" s="360">
        <v>93.580257980000013</v>
      </c>
      <c r="BF20" s="360">
        <v>174.95850214999999</v>
      </c>
      <c r="BG20" s="360">
        <v>198.19834580999998</v>
      </c>
      <c r="BH20" s="360">
        <v>116.58136098999999</v>
      </c>
      <c r="BI20" s="360">
        <v>132.96940228</v>
      </c>
      <c r="BJ20" s="360">
        <v>90.140118959999995</v>
      </c>
      <c r="BK20" s="360">
        <v>98.214010599999995</v>
      </c>
      <c r="BL20" s="360">
        <v>287.49325514999998</v>
      </c>
      <c r="BM20" s="360">
        <v>106.17286981999999</v>
      </c>
      <c r="BN20" s="360">
        <v>119.60855578000002</v>
      </c>
      <c r="BO20" s="360">
        <v>205.71154525</v>
      </c>
      <c r="BP20" s="361">
        <v>303.37492168</v>
      </c>
      <c r="BQ20" s="361">
        <v>973.68625691</v>
      </c>
      <c r="BR20" s="361">
        <v>160.70164977000002</v>
      </c>
      <c r="BS20" s="361">
        <v>111.26486164000001</v>
      </c>
      <c r="BT20" s="361">
        <v>94.175746759999996</v>
      </c>
      <c r="BU20" s="361">
        <v>269.32090277000003</v>
      </c>
      <c r="BV20" s="361">
        <v>87.858485169999994</v>
      </c>
      <c r="BW20" s="361">
        <v>94.195966089999999</v>
      </c>
      <c r="BX20" s="361">
        <v>94.053120899999996</v>
      </c>
      <c r="BY20" s="361">
        <v>161.28891437999999</v>
      </c>
      <c r="BZ20" s="361">
        <v>89.757791629999986</v>
      </c>
      <c r="CA20" s="361">
        <v>179.93911718000001</v>
      </c>
      <c r="CB20" s="361">
        <v>146.21655204999999</v>
      </c>
      <c r="CC20" s="361">
        <v>272.51439976</v>
      </c>
      <c r="CD20" s="361">
        <v>201.026970912292</v>
      </c>
      <c r="CE20" s="361">
        <v>108.05774693229202</v>
      </c>
      <c r="CF20" s="361">
        <v>123.29075911229199</v>
      </c>
      <c r="CG20" s="361">
        <v>501.94194608229202</v>
      </c>
      <c r="CH20" s="362">
        <v>100.121209352292</v>
      </c>
      <c r="CI20" s="362">
        <v>123.23431674229201</v>
      </c>
      <c r="CJ20" s="362">
        <v>188.695070572292</v>
      </c>
      <c r="CK20" s="362">
        <v>124.155907852292</v>
      </c>
      <c r="CL20" s="362">
        <v>116.71135166229199</v>
      </c>
      <c r="CM20" s="362">
        <v>154.50991295229201</v>
      </c>
      <c r="CN20" s="362">
        <v>135.60562615229202</v>
      </c>
      <c r="CO20" s="362">
        <v>119.37766276229199</v>
      </c>
      <c r="CP20" s="362">
        <v>161.25076070229198</v>
      </c>
      <c r="CQ20" s="362">
        <v>123.792049482292</v>
      </c>
      <c r="CR20" s="362">
        <v>96.785139372292008</v>
      </c>
      <c r="CS20" s="362">
        <v>117.1509110622919</v>
      </c>
      <c r="CT20" s="362">
        <v>102.42437505161277</v>
      </c>
      <c r="CU20" s="362">
        <v>102.68574928999996</v>
      </c>
      <c r="CV20" s="362">
        <v>90.992883340000006</v>
      </c>
      <c r="CW20" s="326">
        <v>136.97165480000001</v>
      </c>
      <c r="CX20" s="326">
        <v>90.161154210000007</v>
      </c>
      <c r="CY20" s="326">
        <v>181.81452732</v>
      </c>
      <c r="CZ20" s="326">
        <v>244.34909191</v>
      </c>
      <c r="DA20" s="326">
        <v>88.388957700000006</v>
      </c>
      <c r="DB20" s="326">
        <v>158.43232340999998</v>
      </c>
      <c r="DC20" s="326">
        <v>92.67600542000001</v>
      </c>
      <c r="DD20" s="326">
        <v>94.416789629999997</v>
      </c>
      <c r="DE20" s="326">
        <v>125.31831032999997</v>
      </c>
      <c r="DF20" s="326">
        <v>94.889142859999993</v>
      </c>
      <c r="DG20" s="326">
        <v>97.602569751300095</v>
      </c>
      <c r="DH20" s="326">
        <v>171.87512075000001</v>
      </c>
      <c r="DI20" s="326">
        <v>113.19360673999999</v>
      </c>
      <c r="DJ20" s="326">
        <v>87.118590710000007</v>
      </c>
      <c r="DK20" s="326">
        <v>174.29209967000003</v>
      </c>
      <c r="DL20" s="326">
        <v>139.92875448999999</v>
      </c>
      <c r="DM20" s="326">
        <v>153.06926948</v>
      </c>
      <c r="DN20" s="326">
        <v>151.49676460052194</v>
      </c>
      <c r="DO20" s="326">
        <v>124.37545290999998</v>
      </c>
      <c r="DP20" s="326">
        <v>180.39076556999999</v>
      </c>
      <c r="DQ20" s="326">
        <v>209.11658635000001</v>
      </c>
      <c r="DR20" s="326">
        <v>112.00605301321792</v>
      </c>
      <c r="DS20" s="326">
        <v>134.80012464999999</v>
      </c>
      <c r="DT20" s="326">
        <v>129.51373888999998</v>
      </c>
      <c r="DU20" s="326">
        <v>204.09779483000003</v>
      </c>
      <c r="DV20" s="363">
        <v>152.48577488000001</v>
      </c>
      <c r="DW20" s="363">
        <v>157.5809311400001</v>
      </c>
      <c r="DX20" s="363">
        <v>1031.3103779999999</v>
      </c>
      <c r="DY20" s="363">
        <v>1032.36337</v>
      </c>
      <c r="DZ20" s="363">
        <v>1031.980763</v>
      </c>
      <c r="EA20" s="363">
        <v>33834.113019000004</v>
      </c>
      <c r="EB20" s="363">
        <v>33834.016367999997</v>
      </c>
      <c r="EC20" s="363">
        <v>33332.021075000004</v>
      </c>
      <c r="ED20" s="363">
        <v>33246.989805999998</v>
      </c>
      <c r="EE20" s="363">
        <v>33185.131032000005</v>
      </c>
      <c r="EF20" s="363">
        <v>31909.062534999997</v>
      </c>
      <c r="EG20" s="363">
        <v>78706.811833999993</v>
      </c>
      <c r="EH20" s="363">
        <v>77827.165802999996</v>
      </c>
      <c r="EI20" s="363">
        <v>71934.215039000002</v>
      </c>
      <c r="EJ20" s="363">
        <v>70796.857119999986</v>
      </c>
      <c r="EK20" s="363">
        <v>70169.741037</v>
      </c>
      <c r="EL20" s="363">
        <v>68839.380646000005</v>
      </c>
      <c r="EM20" s="363">
        <v>68523.906892000014</v>
      </c>
      <c r="EN20" s="363">
        <v>67161.058815000011</v>
      </c>
      <c r="EO20" s="363">
        <v>39839.013949</v>
      </c>
      <c r="EP20" s="363">
        <v>39480.955552000007</v>
      </c>
      <c r="EQ20" s="363">
        <v>37110.784702999998</v>
      </c>
      <c r="ER20" s="363">
        <v>36650.064293000003</v>
      </c>
      <c r="ES20" s="363">
        <v>36180.174591000003</v>
      </c>
      <c r="ET20" s="363">
        <v>35914.128110999998</v>
      </c>
      <c r="EU20" s="363">
        <v>35032.008352000004</v>
      </c>
      <c r="EV20" s="363">
        <v>35245.001592999994</v>
      </c>
    </row>
    <row r="21" spans="1:152" s="371" customFormat="1" ht="17.25" customHeight="1" x14ac:dyDescent="0.3">
      <c r="A21" s="352"/>
      <c r="B21" s="353"/>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5"/>
      <c r="BQ21" s="355"/>
      <c r="BR21" s="355"/>
      <c r="BS21" s="355"/>
      <c r="BT21" s="355"/>
      <c r="BU21" s="355"/>
      <c r="BV21" s="355"/>
      <c r="BW21" s="355"/>
      <c r="BX21" s="355"/>
      <c r="BY21" s="355"/>
      <c r="BZ21" s="355"/>
      <c r="CA21" s="355"/>
      <c r="CB21" s="355"/>
      <c r="CC21" s="355"/>
      <c r="CD21" s="355"/>
      <c r="CE21" s="355"/>
      <c r="CF21" s="355"/>
      <c r="CG21" s="355"/>
      <c r="CH21" s="356"/>
      <c r="CI21" s="356"/>
      <c r="CJ21" s="356"/>
      <c r="CK21" s="356"/>
      <c r="CL21" s="356"/>
      <c r="CM21" s="356"/>
      <c r="CN21" s="356"/>
      <c r="CO21" s="356"/>
      <c r="CP21" s="356"/>
      <c r="CQ21" s="356"/>
      <c r="CR21" s="356"/>
      <c r="CS21" s="356"/>
      <c r="CT21" s="356"/>
      <c r="CU21" s="356"/>
      <c r="CV21" s="356"/>
      <c r="CW21" s="323"/>
      <c r="CX21" s="323"/>
      <c r="CY21" s="323"/>
      <c r="CZ21" s="323"/>
      <c r="DA21" s="323"/>
      <c r="DB21" s="323"/>
      <c r="DC21" s="323"/>
      <c r="DD21" s="323"/>
      <c r="DE21" s="323"/>
      <c r="DF21" s="323"/>
      <c r="DG21" s="323"/>
      <c r="DH21" s="323"/>
      <c r="DI21" s="323"/>
      <c r="DJ21" s="323"/>
      <c r="DK21" s="323"/>
      <c r="DL21" s="323"/>
      <c r="DM21" s="323"/>
      <c r="DN21" s="323"/>
      <c r="DO21" s="323"/>
      <c r="DP21" s="323"/>
      <c r="DQ21" s="323"/>
      <c r="DR21" s="323"/>
      <c r="DS21" s="323"/>
      <c r="DT21" s="323"/>
      <c r="DU21" s="323"/>
      <c r="DV21" s="357"/>
      <c r="DW21" s="357"/>
      <c r="DX21" s="357"/>
      <c r="DY21" s="357"/>
      <c r="DZ21" s="357"/>
      <c r="EA21" s="357"/>
      <c r="EB21" s="357"/>
      <c r="EC21" s="357"/>
      <c r="ED21" s="357"/>
      <c r="EE21" s="357"/>
      <c r="EF21" s="357"/>
      <c r="EG21" s="357"/>
      <c r="EH21" s="357"/>
      <c r="EI21" s="357"/>
      <c r="EJ21" s="357"/>
      <c r="EK21" s="357"/>
      <c r="EL21" s="357"/>
      <c r="EM21" s="357"/>
      <c r="EN21" s="357"/>
      <c r="EO21" s="357"/>
      <c r="EP21" s="357"/>
      <c r="EQ21" s="357"/>
      <c r="ER21" s="357"/>
      <c r="ES21" s="357"/>
      <c r="ET21" s="357"/>
      <c r="EU21" s="357"/>
      <c r="EV21" s="357"/>
    </row>
    <row r="22" spans="1:152" s="371" customFormat="1" ht="17.25" customHeight="1" x14ac:dyDescent="0.3">
      <c r="A22" s="352" t="s">
        <v>389</v>
      </c>
      <c r="B22" s="353">
        <v>3.2826279999999999</v>
      </c>
      <c r="C22" s="353">
        <v>3.314241</v>
      </c>
      <c r="D22" s="353">
        <v>3000.9265999999998</v>
      </c>
      <c r="E22" s="353">
        <v>1700.6814320000001</v>
      </c>
      <c r="F22" s="353">
        <v>699.75814700000001</v>
      </c>
      <c r="G22" s="353">
        <v>2000.7242080000001</v>
      </c>
      <c r="H22" s="353">
        <v>2.2690159999999997</v>
      </c>
      <c r="I22" s="353">
        <v>1341.8492100000001</v>
      </c>
      <c r="J22" s="353">
        <v>5128.4740229999998</v>
      </c>
      <c r="K22" s="353">
        <v>5128.1453949999996</v>
      </c>
      <c r="L22" s="353">
        <v>5128.4205029999994</v>
      </c>
      <c r="M22" s="353">
        <v>3601.2955139999999</v>
      </c>
      <c r="N22" s="353">
        <v>4300.9844399999993</v>
      </c>
      <c r="O22" s="353">
        <v>5521.2657589999999</v>
      </c>
      <c r="P22" s="353">
        <v>5115.5879569999997</v>
      </c>
      <c r="Q22" s="353">
        <v>5270.8159759999999</v>
      </c>
      <c r="R22" s="353">
        <v>6179.4558196098806</v>
      </c>
      <c r="S22" s="353">
        <v>7369.3783779999994</v>
      </c>
      <c r="T22" s="353">
        <v>7978.472409</v>
      </c>
      <c r="U22" s="353">
        <v>7701.2890559999996</v>
      </c>
      <c r="V22" s="353">
        <v>6808.9861029999993</v>
      </c>
      <c r="W22" s="353">
        <v>6824.6997160000001</v>
      </c>
      <c r="X22" s="353">
        <v>6832.397766</v>
      </c>
      <c r="Y22" s="353">
        <v>5539.7681860000002</v>
      </c>
      <c r="Z22" s="353">
        <v>5990.9276864899994</v>
      </c>
      <c r="AA22" s="353">
        <v>5995.4285614899991</v>
      </c>
      <c r="AB22" s="353">
        <v>5880.2209123899993</v>
      </c>
      <c r="AC22" s="353">
        <v>5617.2358228100002</v>
      </c>
      <c r="AD22" s="353">
        <v>4989.6683796699999</v>
      </c>
      <c r="AE22" s="353">
        <v>4898.3141219799991</v>
      </c>
      <c r="AF22" s="353">
        <v>4786.2925804499992</v>
      </c>
      <c r="AG22" s="353">
        <v>4084.3136649999997</v>
      </c>
      <c r="AH22" s="353">
        <v>4135.2781543399997</v>
      </c>
      <c r="AI22" s="353">
        <v>3748.6611679099997</v>
      </c>
      <c r="AJ22" s="353">
        <v>3939.5502778099994</v>
      </c>
      <c r="AK22" s="353">
        <v>3916.3288048000004</v>
      </c>
      <c r="AL22" s="353">
        <v>6237.8790290799998</v>
      </c>
      <c r="AM22" s="353">
        <v>5751.6014539199996</v>
      </c>
      <c r="AN22" s="354">
        <v>7353.9181042099999</v>
      </c>
      <c r="AO22" s="354">
        <v>8080.8819250000006</v>
      </c>
      <c r="AP22" s="354">
        <v>9281.3911049365797</v>
      </c>
      <c r="AQ22" s="354">
        <v>10206.952514282129</v>
      </c>
      <c r="AR22" s="354">
        <v>9940.5944312645825</v>
      </c>
      <c r="AS22" s="354">
        <v>11624.223345592512</v>
      </c>
      <c r="AT22" s="354">
        <v>11740.110552437664</v>
      </c>
      <c r="AU22" s="354">
        <v>11509.382800492676</v>
      </c>
      <c r="AV22" s="354">
        <v>11328.958581691428</v>
      </c>
      <c r="AW22" s="354">
        <v>10796.401029955146</v>
      </c>
      <c r="AX22" s="354">
        <v>13159.013579677081</v>
      </c>
      <c r="AY22" s="354">
        <v>13223.361749880189</v>
      </c>
      <c r="AZ22" s="354">
        <v>15184.032388133219</v>
      </c>
      <c r="BA22" s="354">
        <v>15739.714602155935</v>
      </c>
      <c r="BB22" s="354">
        <v>17279.760604020215</v>
      </c>
      <c r="BC22" s="354">
        <v>17166.046600573485</v>
      </c>
      <c r="BD22" s="354">
        <v>15862.505260847705</v>
      </c>
      <c r="BE22" s="354">
        <v>14261.453276729397</v>
      </c>
      <c r="BF22" s="354">
        <v>13025.65777052753</v>
      </c>
      <c r="BG22" s="354">
        <v>13481.572108107228</v>
      </c>
      <c r="BH22" s="354">
        <v>17057.069495664175</v>
      </c>
      <c r="BI22" s="354">
        <v>17351.425600456736</v>
      </c>
      <c r="BJ22" s="354">
        <v>14907.784388520955</v>
      </c>
      <c r="BK22" s="354">
        <v>14474.276758258571</v>
      </c>
      <c r="BL22" s="354">
        <v>14541.500017705517</v>
      </c>
      <c r="BM22" s="354">
        <v>14564.219112819235</v>
      </c>
      <c r="BN22" s="354">
        <v>20095.352897952424</v>
      </c>
      <c r="BO22" s="354">
        <v>24623.980044687807</v>
      </c>
      <c r="BP22" s="355">
        <v>26273.529903376031</v>
      </c>
      <c r="BQ22" s="355">
        <v>28800.780641014939</v>
      </c>
      <c r="BR22" s="355">
        <v>28591.220205598358</v>
      </c>
      <c r="BS22" s="355">
        <v>28187.013239747881</v>
      </c>
      <c r="BT22" s="355">
        <v>27327.05551032706</v>
      </c>
      <c r="BU22" s="355">
        <v>26747.791496216349</v>
      </c>
      <c r="BV22" s="355">
        <v>29223.358555339888</v>
      </c>
      <c r="BW22" s="355">
        <v>30337.122140116731</v>
      </c>
      <c r="BX22" s="355">
        <v>31830.399108388759</v>
      </c>
      <c r="BY22" s="355">
        <v>31539.297200289788</v>
      </c>
      <c r="BZ22" s="355">
        <v>30592.244601761035</v>
      </c>
      <c r="CA22" s="355">
        <v>35387.9123833372</v>
      </c>
      <c r="CB22" s="355">
        <v>34420.2719087601</v>
      </c>
      <c r="CC22" s="355">
        <v>32956.422640497112</v>
      </c>
      <c r="CD22" s="355">
        <v>33638.82779749317</v>
      </c>
      <c r="CE22" s="355">
        <v>33138.406274363457</v>
      </c>
      <c r="CF22" s="355">
        <v>32949.286952276583</v>
      </c>
      <c r="CG22" s="355">
        <v>33624.034285055066</v>
      </c>
      <c r="CH22" s="356">
        <v>36307.833333464827</v>
      </c>
      <c r="CI22" s="356">
        <v>36718.130081654352</v>
      </c>
      <c r="CJ22" s="356">
        <v>36503.149052397901</v>
      </c>
      <c r="CK22" s="356">
        <v>33916.381787532868</v>
      </c>
      <c r="CL22" s="356">
        <v>37892.665699934689</v>
      </c>
      <c r="CM22" s="356">
        <v>43635.168655418565</v>
      </c>
      <c r="CN22" s="356">
        <v>48687.233252453385</v>
      </c>
      <c r="CO22" s="356">
        <v>53438.932297255611</v>
      </c>
      <c r="CP22" s="356">
        <v>53260.93385431941</v>
      </c>
      <c r="CQ22" s="356">
        <v>53828.564905212537</v>
      </c>
      <c r="CR22" s="356">
        <v>52561.939875595359</v>
      </c>
      <c r="CS22" s="356">
        <v>53960.561558401583</v>
      </c>
      <c r="CT22" s="356">
        <v>57371.319973997714</v>
      </c>
      <c r="CU22" s="356">
        <v>63933.725537676575</v>
      </c>
      <c r="CV22" s="356">
        <v>65899.621253774487</v>
      </c>
      <c r="CW22" s="323">
        <v>66652.838774607444</v>
      </c>
      <c r="CX22" s="323">
        <v>69365.085013525837</v>
      </c>
      <c r="CY22" s="323">
        <v>65469.404282914693</v>
      </c>
      <c r="CZ22" s="323">
        <v>63788.891137158484</v>
      </c>
      <c r="DA22" s="323">
        <v>60755.60822587939</v>
      </c>
      <c r="DB22" s="323">
        <v>64454.882017000666</v>
      </c>
      <c r="DC22" s="323">
        <v>63676.396758006005</v>
      </c>
      <c r="DD22" s="323">
        <v>60592.526197815045</v>
      </c>
      <c r="DE22" s="323">
        <v>63233.06880581945</v>
      </c>
      <c r="DF22" s="323">
        <v>62516.477372044028</v>
      </c>
      <c r="DG22" s="323">
        <v>61797.009957016468</v>
      </c>
      <c r="DH22" s="323">
        <v>63318.867177285014</v>
      </c>
      <c r="DI22" s="323">
        <v>63771.333757470129</v>
      </c>
      <c r="DJ22" s="323">
        <v>64426.440162364248</v>
      </c>
      <c r="DK22" s="323">
        <v>76700.99095239758</v>
      </c>
      <c r="DL22" s="323">
        <v>74967.426014028344</v>
      </c>
      <c r="DM22" s="323">
        <v>75475.974871425249</v>
      </c>
      <c r="DN22" s="323">
        <v>78692.206834001801</v>
      </c>
      <c r="DO22" s="323">
        <v>80885.764189503287</v>
      </c>
      <c r="DP22" s="323">
        <v>77495.582386649898</v>
      </c>
      <c r="DQ22" s="323">
        <v>76629.925167072739</v>
      </c>
      <c r="DR22" s="323">
        <v>89443.711316648827</v>
      </c>
      <c r="DS22" s="323">
        <v>88535.124625788143</v>
      </c>
      <c r="DT22" s="323">
        <v>84495.173491069349</v>
      </c>
      <c r="DU22" s="323">
        <v>75361.281827836152</v>
      </c>
      <c r="DV22" s="357">
        <v>61075.76986333853</v>
      </c>
      <c r="DW22" s="357">
        <v>58199.919143826235</v>
      </c>
      <c r="DX22" s="357">
        <v>64926.502875705461</v>
      </c>
      <c r="DY22" s="357">
        <v>77121.261890462236</v>
      </c>
      <c r="DZ22" s="357">
        <v>89771.403987248559</v>
      </c>
      <c r="EA22" s="357">
        <v>84084.923196204007</v>
      </c>
      <c r="EB22" s="357">
        <v>82860.064102877906</v>
      </c>
      <c r="EC22" s="357">
        <v>88741.051674615504</v>
      </c>
      <c r="ED22" s="357">
        <v>87295.214947268425</v>
      </c>
      <c r="EE22" s="357">
        <v>86146.635283111944</v>
      </c>
      <c r="EF22" s="357">
        <v>82686.250383824736</v>
      </c>
      <c r="EG22" s="357">
        <v>98528.056534798539</v>
      </c>
      <c r="EH22" s="357">
        <v>97771.813226170343</v>
      </c>
      <c r="EI22" s="357">
        <v>87610.56793724648</v>
      </c>
      <c r="EJ22" s="357">
        <v>91425.968498712289</v>
      </c>
      <c r="EK22" s="357">
        <v>87583.847348758558</v>
      </c>
      <c r="EL22" s="357">
        <v>78002.651552954441</v>
      </c>
      <c r="EM22" s="357">
        <v>93277.3708398694</v>
      </c>
      <c r="EN22" s="357">
        <v>87808.665735242321</v>
      </c>
      <c r="EO22" s="357">
        <v>96930.870461731829</v>
      </c>
      <c r="EP22" s="357">
        <v>84388.759507947587</v>
      </c>
      <c r="EQ22" s="357">
        <v>91197.565454270953</v>
      </c>
      <c r="ER22" s="357">
        <v>91878.060887788277</v>
      </c>
      <c r="ES22" s="357">
        <v>84181.553319268714</v>
      </c>
      <c r="ET22" s="357">
        <v>83339.09188262168</v>
      </c>
      <c r="EU22" s="357">
        <v>80443.825190390009</v>
      </c>
      <c r="EV22" s="357">
        <v>88406.161452754241</v>
      </c>
    </row>
    <row r="23" spans="1:152" s="371" customFormat="1" ht="17.25" customHeight="1" x14ac:dyDescent="0.3">
      <c r="A23" s="352"/>
      <c r="B23" s="353"/>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4"/>
      <c r="AO23" s="354"/>
      <c r="AP23" s="354"/>
      <c r="AQ23" s="354"/>
      <c r="AR23" s="354"/>
      <c r="AS23" s="354"/>
      <c r="AT23" s="354"/>
      <c r="AU23" s="354"/>
      <c r="AV23" s="354"/>
      <c r="AW23" s="354"/>
      <c r="AX23" s="354"/>
      <c r="AY23" s="354"/>
      <c r="AZ23" s="354"/>
      <c r="BA23" s="354"/>
      <c r="BB23" s="354"/>
      <c r="BC23" s="354"/>
      <c r="BD23" s="354"/>
      <c r="BE23" s="354"/>
      <c r="BF23" s="354"/>
      <c r="BG23" s="354"/>
      <c r="BH23" s="354"/>
      <c r="BI23" s="354"/>
      <c r="BJ23" s="354"/>
      <c r="BK23" s="354"/>
      <c r="BL23" s="354"/>
      <c r="BM23" s="354"/>
      <c r="BN23" s="354"/>
      <c r="BO23" s="354"/>
      <c r="BP23" s="355"/>
      <c r="BQ23" s="355"/>
      <c r="BR23" s="355"/>
      <c r="BS23" s="355"/>
      <c r="BT23" s="355"/>
      <c r="BU23" s="355"/>
      <c r="BV23" s="355"/>
      <c r="BW23" s="355"/>
      <c r="BX23" s="355"/>
      <c r="BY23" s="355"/>
      <c r="BZ23" s="355"/>
      <c r="CA23" s="355"/>
      <c r="CB23" s="355"/>
      <c r="CC23" s="355"/>
      <c r="CD23" s="355"/>
      <c r="CE23" s="355"/>
      <c r="CF23" s="355"/>
      <c r="CG23" s="355"/>
      <c r="CH23" s="356"/>
      <c r="CI23" s="356"/>
      <c r="CJ23" s="356"/>
      <c r="CK23" s="356"/>
      <c r="CL23" s="356"/>
      <c r="CM23" s="356"/>
      <c r="CN23" s="356"/>
      <c r="CO23" s="356"/>
      <c r="CP23" s="356"/>
      <c r="CQ23" s="356"/>
      <c r="CR23" s="356"/>
      <c r="CS23" s="356"/>
      <c r="CT23" s="356"/>
      <c r="CU23" s="356"/>
      <c r="CV23" s="356"/>
      <c r="CW23" s="323"/>
      <c r="CX23" s="323"/>
      <c r="CY23" s="323"/>
      <c r="CZ23" s="323"/>
      <c r="DA23" s="323"/>
      <c r="DB23" s="323"/>
      <c r="DC23" s="323"/>
      <c r="DD23" s="323"/>
      <c r="DE23" s="323"/>
      <c r="DF23" s="323"/>
      <c r="DG23" s="323"/>
      <c r="DH23" s="323"/>
      <c r="DI23" s="323"/>
      <c r="DJ23" s="323"/>
      <c r="DK23" s="323"/>
      <c r="DL23" s="323"/>
      <c r="DM23" s="323"/>
      <c r="DN23" s="323"/>
      <c r="DO23" s="323"/>
      <c r="DP23" s="323"/>
      <c r="DQ23" s="323"/>
      <c r="DR23" s="323"/>
      <c r="DS23" s="323"/>
      <c r="DT23" s="323"/>
      <c r="DU23" s="323"/>
      <c r="DV23" s="357"/>
      <c r="DW23" s="357"/>
      <c r="DX23" s="357"/>
      <c r="DY23" s="357"/>
      <c r="DZ23" s="357"/>
      <c r="EA23" s="357"/>
      <c r="EB23" s="357"/>
      <c r="EC23" s="357"/>
      <c r="ED23" s="357"/>
      <c r="EE23" s="357"/>
      <c r="EF23" s="357"/>
      <c r="EG23" s="357"/>
      <c r="EH23" s="357"/>
      <c r="EI23" s="357"/>
      <c r="EJ23" s="357"/>
      <c r="EK23" s="357"/>
      <c r="EL23" s="357"/>
      <c r="EM23" s="357"/>
      <c r="EN23" s="357"/>
      <c r="EO23" s="357"/>
      <c r="EP23" s="357"/>
      <c r="EQ23" s="357"/>
      <c r="ER23" s="357"/>
      <c r="ES23" s="357"/>
      <c r="ET23" s="357"/>
      <c r="EU23" s="357"/>
      <c r="EV23" s="357"/>
    </row>
    <row r="24" spans="1:152" s="371" customFormat="1" ht="33" x14ac:dyDescent="0.3">
      <c r="A24" s="372" t="s">
        <v>390</v>
      </c>
      <c r="B24" s="373">
        <v>62.003889999999998</v>
      </c>
      <c r="C24" s="373">
        <v>61.993389999999998</v>
      </c>
      <c r="D24" s="373">
        <v>61.99539</v>
      </c>
      <c r="E24" s="373">
        <v>61.996389999999998</v>
      </c>
      <c r="F24" s="373">
        <v>61.997389999999996</v>
      </c>
      <c r="G24" s="373">
        <v>61.998390000000001</v>
      </c>
      <c r="H24" s="373">
        <v>61.998390000000001</v>
      </c>
      <c r="I24" s="373">
        <v>365.74938999999989</v>
      </c>
      <c r="J24" s="373">
        <v>564.16185600000006</v>
      </c>
      <c r="K24" s="373">
        <v>564.16185600000006</v>
      </c>
      <c r="L24" s="373">
        <v>564.16385600000012</v>
      </c>
      <c r="M24" s="373">
        <v>539.38260600000012</v>
      </c>
      <c r="N24" s="373">
        <v>584.35972200000015</v>
      </c>
      <c r="O24" s="373">
        <v>625.02647699999989</v>
      </c>
      <c r="P24" s="373">
        <v>771.01945599999976</v>
      </c>
      <c r="Q24" s="373">
        <v>822.30668399999968</v>
      </c>
      <c r="R24" s="373">
        <v>1030.0437029999998</v>
      </c>
      <c r="S24" s="373">
        <v>1180.2707249999999</v>
      </c>
      <c r="T24" s="373">
        <v>1489.618299</v>
      </c>
      <c r="U24" s="373">
        <v>1414.4254760000001</v>
      </c>
      <c r="V24" s="373">
        <v>1165.8708319999998</v>
      </c>
      <c r="W24" s="373">
        <v>1215.9723699999997</v>
      </c>
      <c r="X24" s="373">
        <v>1142.846683</v>
      </c>
      <c r="Y24" s="373">
        <v>1042.3699159999999</v>
      </c>
      <c r="Z24" s="373">
        <v>1055.4824745000003</v>
      </c>
      <c r="AA24" s="373">
        <v>1056.08550081</v>
      </c>
      <c r="AB24" s="373">
        <v>1056.3749241800003</v>
      </c>
      <c r="AC24" s="373">
        <v>1032.7223669999998</v>
      </c>
      <c r="AD24" s="373">
        <v>883.49187033999988</v>
      </c>
      <c r="AE24" s="373">
        <v>897.48951968999984</v>
      </c>
      <c r="AF24" s="373">
        <v>948.03980369000033</v>
      </c>
      <c r="AG24" s="373">
        <v>852.04202469379311</v>
      </c>
      <c r="AH24" s="373">
        <v>796.88497510000002</v>
      </c>
      <c r="AI24" s="373">
        <v>695.16119835999996</v>
      </c>
      <c r="AJ24" s="373">
        <v>770.52139621000003</v>
      </c>
      <c r="AK24" s="373">
        <v>928.79317839999987</v>
      </c>
      <c r="AL24" s="373">
        <v>1204.50673351</v>
      </c>
      <c r="AM24" s="373">
        <v>1283.43921004</v>
      </c>
      <c r="AN24" s="374">
        <v>2368.5927790199994</v>
      </c>
      <c r="AO24" s="374">
        <v>2652.2967140000001</v>
      </c>
      <c r="AP24" s="374">
        <v>2897.2</v>
      </c>
      <c r="AQ24" s="374">
        <v>2852.3153352041854</v>
      </c>
      <c r="AR24" s="374">
        <v>2682.8354653116812</v>
      </c>
      <c r="AS24" s="374">
        <v>3063.3478014889333</v>
      </c>
      <c r="AT24" s="374">
        <v>2729.3527674435081</v>
      </c>
      <c r="AU24" s="374">
        <v>2678.7561026442336</v>
      </c>
      <c r="AV24" s="374">
        <v>2640.4448789370972</v>
      </c>
      <c r="AW24" s="374">
        <v>1887.1354017441981</v>
      </c>
      <c r="AX24" s="374">
        <v>1635.1679341341976</v>
      </c>
      <c r="AY24" s="374">
        <v>1584.4839756264835</v>
      </c>
      <c r="AZ24" s="374">
        <v>1692.5927042698993</v>
      </c>
      <c r="BA24" s="374">
        <v>1601.133600801779</v>
      </c>
      <c r="BB24" s="374">
        <v>2004.7795418424303</v>
      </c>
      <c r="BC24" s="374">
        <v>1965.2278182202012</v>
      </c>
      <c r="BD24" s="374">
        <v>1990.9708004348461</v>
      </c>
      <c r="BE24" s="374">
        <v>1904.623644527418</v>
      </c>
      <c r="BF24" s="374">
        <v>1872.8621347535982</v>
      </c>
      <c r="BG24" s="374">
        <v>1868.8457237385533</v>
      </c>
      <c r="BH24" s="374">
        <v>1992.8949979506597</v>
      </c>
      <c r="BI24" s="374">
        <v>2036.8401614148479</v>
      </c>
      <c r="BJ24" s="374">
        <v>3163.4087173554772</v>
      </c>
      <c r="BK24" s="374">
        <v>3189.5570864907531</v>
      </c>
      <c r="BL24" s="374">
        <v>3087.5193163272429</v>
      </c>
      <c r="BM24" s="374">
        <v>2252.1271572449555</v>
      </c>
      <c r="BN24" s="374">
        <v>2115.4813792711375</v>
      </c>
      <c r="BO24" s="374">
        <v>2053.7785681039545</v>
      </c>
      <c r="BP24" s="375">
        <v>2351.4267905635106</v>
      </c>
      <c r="BQ24" s="375">
        <v>2881.8421720452147</v>
      </c>
      <c r="BR24" s="375">
        <v>2827.7135135511971</v>
      </c>
      <c r="BS24" s="375">
        <v>2674.7453078037406</v>
      </c>
      <c r="BT24" s="375">
        <v>2879.2245253702672</v>
      </c>
      <c r="BU24" s="375">
        <v>3082.7616996985466</v>
      </c>
      <c r="BV24" s="375">
        <v>3002.8336862852648</v>
      </c>
      <c r="BW24" s="375">
        <v>3553.0095211976054</v>
      </c>
      <c r="BX24" s="375">
        <v>3796.6493733561715</v>
      </c>
      <c r="BY24" s="375">
        <v>3877.8923844726455</v>
      </c>
      <c r="BZ24" s="375">
        <v>3776.5475284371455</v>
      </c>
      <c r="CA24" s="375">
        <v>3921.37763678393</v>
      </c>
      <c r="CB24" s="375">
        <v>3996.8846477329948</v>
      </c>
      <c r="CC24" s="375">
        <v>3937.4150962567983</v>
      </c>
      <c r="CD24" s="375">
        <v>4036.0437042756007</v>
      </c>
      <c r="CE24" s="375">
        <v>4036.6767863762652</v>
      </c>
      <c r="CF24" s="375">
        <v>4037.2894464780102</v>
      </c>
      <c r="CG24" s="375">
        <v>4150.5624026704781</v>
      </c>
      <c r="CH24" s="376">
        <v>3973.7259169115091</v>
      </c>
      <c r="CI24" s="376">
        <v>4169.6383900958881</v>
      </c>
      <c r="CJ24" s="376">
        <v>4279.9567608364268</v>
      </c>
      <c r="CK24" s="376">
        <v>4234.3992616630085</v>
      </c>
      <c r="CL24" s="376">
        <v>4143.4610001324409</v>
      </c>
      <c r="CM24" s="376">
        <v>5013.3924183567851</v>
      </c>
      <c r="CN24" s="376">
        <v>5463.6946131440645</v>
      </c>
      <c r="CO24" s="376">
        <v>5069.1453780732763</v>
      </c>
      <c r="CP24" s="376">
        <v>5040.4052785471713</v>
      </c>
      <c r="CQ24" s="376">
        <v>5768.8226191048252</v>
      </c>
      <c r="CR24" s="376">
        <v>5767.0298593663128</v>
      </c>
      <c r="CS24" s="376">
        <v>5548.0922221127257</v>
      </c>
      <c r="CT24" s="376">
        <v>5572.8027788044692</v>
      </c>
      <c r="CU24" s="376">
        <v>7472.1979214217899</v>
      </c>
      <c r="CV24" s="376">
        <v>12653.440833176315</v>
      </c>
      <c r="CW24" s="377">
        <v>15569.217920907273</v>
      </c>
      <c r="CX24" s="377">
        <v>17535.39787355217</v>
      </c>
      <c r="CY24" s="377">
        <v>18316.197556227438</v>
      </c>
      <c r="CZ24" s="377">
        <v>19948.690892076684</v>
      </c>
      <c r="DA24" s="377">
        <v>19081.079615053666</v>
      </c>
      <c r="DB24" s="377">
        <v>20417.455395741927</v>
      </c>
      <c r="DC24" s="377">
        <v>20934.80233802833</v>
      </c>
      <c r="DD24" s="377">
        <v>20322.126918436872</v>
      </c>
      <c r="DE24" s="377">
        <v>21958.826736582279</v>
      </c>
      <c r="DF24" s="377">
        <v>21909.354488168483</v>
      </c>
      <c r="DG24" s="377">
        <v>23307.556695132324</v>
      </c>
      <c r="DH24" s="377">
        <v>24887.761968793307</v>
      </c>
      <c r="DI24" s="377">
        <v>25206.048890188154</v>
      </c>
      <c r="DJ24" s="377">
        <v>24963.192136737729</v>
      </c>
      <c r="DK24" s="377">
        <v>27041.766127601539</v>
      </c>
      <c r="DL24" s="377">
        <v>27209.929716588522</v>
      </c>
      <c r="DM24" s="377">
        <v>27118.46439988527</v>
      </c>
      <c r="DN24" s="377">
        <v>26404.771621204462</v>
      </c>
      <c r="DO24" s="377">
        <v>26854.280393734403</v>
      </c>
      <c r="DP24" s="377">
        <v>26509.72901700341</v>
      </c>
      <c r="DQ24" s="377">
        <v>26881.838433766399</v>
      </c>
      <c r="DR24" s="377">
        <v>26918.334884899468</v>
      </c>
      <c r="DS24" s="377">
        <v>24695.346084541266</v>
      </c>
      <c r="DT24" s="377">
        <v>23483.824692072587</v>
      </c>
      <c r="DU24" s="377">
        <v>22248.988200196385</v>
      </c>
      <c r="DV24" s="378">
        <v>19328.726773379341</v>
      </c>
      <c r="DW24" s="378">
        <v>19411.17055235989</v>
      </c>
      <c r="DX24" s="378">
        <v>20161.207031202292</v>
      </c>
      <c r="DY24" s="378">
        <v>19939.133964654444</v>
      </c>
      <c r="DZ24" s="378">
        <v>20526.096078002556</v>
      </c>
      <c r="EA24" s="378">
        <v>23103.481393427915</v>
      </c>
      <c r="EB24" s="378">
        <v>23522.011055405441</v>
      </c>
      <c r="EC24" s="378">
        <v>22009.865050959888</v>
      </c>
      <c r="ED24" s="378">
        <v>22718.712076230393</v>
      </c>
      <c r="EE24" s="378">
        <v>22106.757216745511</v>
      </c>
      <c r="EF24" s="378">
        <v>18154.138401021097</v>
      </c>
      <c r="EG24" s="378">
        <v>15916.198179757492</v>
      </c>
      <c r="EH24" s="378">
        <v>15517.19735994722</v>
      </c>
      <c r="EI24" s="378">
        <v>15854.285722143215</v>
      </c>
      <c r="EJ24" s="378">
        <v>15422.514910491973</v>
      </c>
      <c r="EK24" s="378">
        <v>15549.39679176455</v>
      </c>
      <c r="EL24" s="378">
        <v>14988.685268832791</v>
      </c>
      <c r="EM24" s="378">
        <v>14735.035600097279</v>
      </c>
      <c r="EN24" s="378">
        <v>18652.29393611494</v>
      </c>
      <c r="EO24" s="378">
        <v>18242.746214847506</v>
      </c>
      <c r="EP24" s="378">
        <v>19896.761212497506</v>
      </c>
      <c r="EQ24" s="378">
        <v>18557.421576478242</v>
      </c>
      <c r="ER24" s="378">
        <v>18335.465454888785</v>
      </c>
      <c r="ES24" s="378">
        <v>15926.32262196442</v>
      </c>
      <c r="ET24" s="378">
        <v>15564.733617290003</v>
      </c>
      <c r="EU24" s="378">
        <v>15090.990173716809</v>
      </c>
      <c r="EV24" s="378">
        <v>15643.095649608265</v>
      </c>
    </row>
    <row r="25" spans="1:152" s="371" customFormat="1" ht="17.25" customHeight="1" x14ac:dyDescent="0.3">
      <c r="A25" s="358" t="s">
        <v>391</v>
      </c>
      <c r="B25" s="359">
        <v>0</v>
      </c>
      <c r="C25" s="359">
        <v>0</v>
      </c>
      <c r="D25" s="359">
        <v>0</v>
      </c>
      <c r="E25" s="359">
        <v>0</v>
      </c>
      <c r="F25" s="359">
        <v>0</v>
      </c>
      <c r="G25" s="359">
        <v>0</v>
      </c>
      <c r="H25" s="359">
        <v>0</v>
      </c>
      <c r="I25" s="359">
        <v>0</v>
      </c>
      <c r="J25" s="359">
        <v>0</v>
      </c>
      <c r="K25" s="359">
        <v>0</v>
      </c>
      <c r="L25" s="359">
        <v>0</v>
      </c>
      <c r="M25" s="359">
        <v>0</v>
      </c>
      <c r="N25" s="359">
        <v>0</v>
      </c>
      <c r="O25" s="359">
        <v>0</v>
      </c>
      <c r="P25" s="359">
        <v>0</v>
      </c>
      <c r="Q25" s="359">
        <v>0</v>
      </c>
      <c r="R25" s="359">
        <v>0</v>
      </c>
      <c r="S25" s="359">
        <v>0</v>
      </c>
      <c r="T25" s="359">
        <v>0</v>
      </c>
      <c r="U25" s="359">
        <v>0</v>
      </c>
      <c r="V25" s="359">
        <v>0</v>
      </c>
      <c r="W25" s="359">
        <v>0</v>
      </c>
      <c r="X25" s="359">
        <v>0</v>
      </c>
      <c r="Y25" s="359">
        <v>0</v>
      </c>
      <c r="Z25" s="359">
        <v>0</v>
      </c>
      <c r="AA25" s="359">
        <v>0</v>
      </c>
      <c r="AB25" s="359">
        <v>0</v>
      </c>
      <c r="AC25" s="359">
        <v>0</v>
      </c>
      <c r="AD25" s="359">
        <v>0</v>
      </c>
      <c r="AE25" s="359">
        <v>0</v>
      </c>
      <c r="AF25" s="359">
        <v>0</v>
      </c>
      <c r="AG25" s="359">
        <v>0</v>
      </c>
      <c r="AH25" s="359">
        <v>0</v>
      </c>
      <c r="AI25" s="359">
        <v>0</v>
      </c>
      <c r="AJ25" s="359">
        <v>0</v>
      </c>
      <c r="AK25" s="359">
        <v>0</v>
      </c>
      <c r="AL25" s="359">
        <v>0</v>
      </c>
      <c r="AM25" s="359">
        <v>0</v>
      </c>
      <c r="AN25" s="360">
        <v>0</v>
      </c>
      <c r="AO25" s="360">
        <v>0</v>
      </c>
      <c r="AP25" s="360">
        <v>0</v>
      </c>
      <c r="AQ25" s="360">
        <v>0</v>
      </c>
      <c r="AR25" s="360">
        <v>0</v>
      </c>
      <c r="AS25" s="360">
        <v>0</v>
      </c>
      <c r="AT25" s="360">
        <v>0</v>
      </c>
      <c r="AU25" s="360">
        <v>0</v>
      </c>
      <c r="AV25" s="360">
        <v>0</v>
      </c>
      <c r="AW25" s="360">
        <v>0</v>
      </c>
      <c r="AX25" s="360">
        <v>0</v>
      </c>
      <c r="AY25" s="360">
        <v>0</v>
      </c>
      <c r="AZ25" s="360">
        <v>0</v>
      </c>
      <c r="BA25" s="360">
        <v>0</v>
      </c>
      <c r="BB25" s="360">
        <v>0</v>
      </c>
      <c r="BC25" s="360">
        <v>0</v>
      </c>
      <c r="BD25" s="360">
        <v>0</v>
      </c>
      <c r="BE25" s="360">
        <v>0</v>
      </c>
      <c r="BF25" s="360">
        <v>0</v>
      </c>
      <c r="BG25" s="360">
        <v>0</v>
      </c>
      <c r="BH25" s="360">
        <v>0</v>
      </c>
      <c r="BI25" s="360">
        <v>0</v>
      </c>
      <c r="BJ25" s="360">
        <v>0</v>
      </c>
      <c r="BK25" s="360">
        <v>0</v>
      </c>
      <c r="BL25" s="360">
        <v>0</v>
      </c>
      <c r="BM25" s="360">
        <v>0</v>
      </c>
      <c r="BN25" s="360">
        <v>0</v>
      </c>
      <c r="BO25" s="360">
        <v>0</v>
      </c>
      <c r="BP25" s="361">
        <v>0</v>
      </c>
      <c r="BQ25" s="361">
        <v>0</v>
      </c>
      <c r="BR25" s="361">
        <v>0</v>
      </c>
      <c r="BS25" s="361">
        <v>0</v>
      </c>
      <c r="BT25" s="361">
        <v>0</v>
      </c>
      <c r="BU25" s="361">
        <v>0</v>
      </c>
      <c r="BV25" s="361">
        <v>0</v>
      </c>
      <c r="BW25" s="361">
        <v>0</v>
      </c>
      <c r="BX25" s="361">
        <v>0</v>
      </c>
      <c r="BY25" s="361">
        <v>0</v>
      </c>
      <c r="BZ25" s="361">
        <v>0</v>
      </c>
      <c r="CA25" s="361">
        <v>0</v>
      </c>
      <c r="CB25" s="361">
        <v>0</v>
      </c>
      <c r="CC25" s="361">
        <v>0</v>
      </c>
      <c r="CD25" s="361">
        <v>0</v>
      </c>
      <c r="CE25" s="361">
        <v>0</v>
      </c>
      <c r="CF25" s="361">
        <v>0</v>
      </c>
      <c r="CG25" s="361">
        <v>0</v>
      </c>
      <c r="CH25" s="362">
        <v>0</v>
      </c>
      <c r="CI25" s="362">
        <v>0</v>
      </c>
      <c r="CJ25" s="362">
        <v>0</v>
      </c>
      <c r="CK25" s="362">
        <v>0</v>
      </c>
      <c r="CL25" s="362">
        <v>0</v>
      </c>
      <c r="CM25" s="362">
        <v>0</v>
      </c>
      <c r="CN25" s="362">
        <v>0</v>
      </c>
      <c r="CO25" s="362">
        <v>0</v>
      </c>
      <c r="CP25" s="362">
        <v>0</v>
      </c>
      <c r="CQ25" s="362">
        <v>0</v>
      </c>
      <c r="CR25" s="362">
        <v>0</v>
      </c>
      <c r="CS25" s="362">
        <v>0</v>
      </c>
      <c r="CT25" s="362">
        <v>0</v>
      </c>
      <c r="CU25" s="362">
        <v>0</v>
      </c>
      <c r="CV25" s="362">
        <v>0</v>
      </c>
      <c r="CW25" s="326">
        <v>0</v>
      </c>
      <c r="CX25" s="326">
        <v>0</v>
      </c>
      <c r="CY25" s="326">
        <v>0</v>
      </c>
      <c r="CZ25" s="326">
        <v>0</v>
      </c>
      <c r="DA25" s="326">
        <v>0</v>
      </c>
      <c r="DB25" s="326">
        <v>0</v>
      </c>
      <c r="DC25" s="326">
        <v>0</v>
      </c>
      <c r="DD25" s="326">
        <v>0</v>
      </c>
      <c r="DE25" s="326">
        <v>0</v>
      </c>
      <c r="DF25" s="326">
        <v>0</v>
      </c>
      <c r="DG25" s="326">
        <v>0</v>
      </c>
      <c r="DH25" s="326">
        <v>0</v>
      </c>
      <c r="DI25" s="326">
        <v>0</v>
      </c>
      <c r="DJ25" s="326">
        <v>0</v>
      </c>
      <c r="DK25" s="326">
        <v>0</v>
      </c>
      <c r="DL25" s="326">
        <v>0</v>
      </c>
      <c r="DM25" s="326">
        <v>0</v>
      </c>
      <c r="DN25" s="326">
        <v>0</v>
      </c>
      <c r="DO25" s="326">
        <v>0</v>
      </c>
      <c r="DP25" s="326">
        <v>0</v>
      </c>
      <c r="DQ25" s="326">
        <v>0</v>
      </c>
      <c r="DR25" s="326">
        <v>0</v>
      </c>
      <c r="DS25" s="326">
        <v>0</v>
      </c>
      <c r="DT25" s="326">
        <v>0</v>
      </c>
      <c r="DU25" s="326">
        <v>0</v>
      </c>
      <c r="DV25" s="363">
        <v>0</v>
      </c>
      <c r="DW25" s="363">
        <v>0</v>
      </c>
      <c r="DX25" s="363">
        <v>0</v>
      </c>
      <c r="DY25" s="363">
        <v>0</v>
      </c>
      <c r="DZ25" s="363">
        <v>0</v>
      </c>
      <c r="EA25" s="363">
        <v>0</v>
      </c>
      <c r="EB25" s="363">
        <v>0</v>
      </c>
      <c r="EC25" s="363">
        <v>0</v>
      </c>
      <c r="ED25" s="363">
        <v>0</v>
      </c>
      <c r="EE25" s="363">
        <v>0</v>
      </c>
      <c r="EF25" s="363">
        <v>0</v>
      </c>
      <c r="EG25" s="363">
        <v>0</v>
      </c>
      <c r="EH25" s="363">
        <v>0</v>
      </c>
      <c r="EI25" s="363">
        <v>0</v>
      </c>
      <c r="EJ25" s="363">
        <v>0</v>
      </c>
      <c r="EK25" s="363">
        <v>0</v>
      </c>
      <c r="EL25" s="363">
        <v>0</v>
      </c>
      <c r="EM25" s="363">
        <v>0</v>
      </c>
      <c r="EN25" s="363">
        <v>0</v>
      </c>
      <c r="EO25" s="363">
        <v>0</v>
      </c>
      <c r="EP25" s="363">
        <v>0</v>
      </c>
      <c r="EQ25" s="363">
        <v>0</v>
      </c>
      <c r="ER25" s="363">
        <v>0</v>
      </c>
      <c r="ES25" s="363">
        <v>0</v>
      </c>
      <c r="ET25" s="363">
        <v>0</v>
      </c>
      <c r="EU25" s="363">
        <v>0</v>
      </c>
      <c r="EV25" s="363">
        <v>0</v>
      </c>
    </row>
    <row r="26" spans="1:152" s="371" customFormat="1" ht="17.25" customHeight="1" x14ac:dyDescent="0.3">
      <c r="A26" s="358" t="s">
        <v>392</v>
      </c>
      <c r="B26" s="359">
        <v>0</v>
      </c>
      <c r="C26" s="359">
        <v>0</v>
      </c>
      <c r="D26" s="359">
        <v>0</v>
      </c>
      <c r="E26" s="359">
        <v>0</v>
      </c>
      <c r="F26" s="359">
        <v>0</v>
      </c>
      <c r="G26" s="359">
        <v>0</v>
      </c>
      <c r="H26" s="359">
        <v>0</v>
      </c>
      <c r="I26" s="359">
        <v>303.74899999999991</v>
      </c>
      <c r="J26" s="359">
        <v>502.16046600000004</v>
      </c>
      <c r="K26" s="359">
        <v>502.16046600000004</v>
      </c>
      <c r="L26" s="359">
        <v>502.16046600000004</v>
      </c>
      <c r="M26" s="359">
        <v>477.37821600000007</v>
      </c>
      <c r="N26" s="359">
        <v>522.35433200000011</v>
      </c>
      <c r="O26" s="359">
        <v>563.02008699999988</v>
      </c>
      <c r="P26" s="359">
        <v>709.01456599999983</v>
      </c>
      <c r="Q26" s="359">
        <v>760.30179399999975</v>
      </c>
      <c r="R26" s="359">
        <v>957.91281299999991</v>
      </c>
      <c r="S26" s="359">
        <v>1111.7664229999998</v>
      </c>
      <c r="T26" s="359">
        <v>1421.1139969999999</v>
      </c>
      <c r="U26" s="359">
        <v>1345.9546740000001</v>
      </c>
      <c r="V26" s="359">
        <v>1097.4000299999998</v>
      </c>
      <c r="W26" s="359">
        <v>1147.5015679999997</v>
      </c>
      <c r="X26" s="359">
        <v>1074.3758809999999</v>
      </c>
      <c r="Y26" s="359">
        <v>973.89911399999983</v>
      </c>
      <c r="Z26" s="359">
        <v>987.01167250000026</v>
      </c>
      <c r="AA26" s="359">
        <v>987.61469880999994</v>
      </c>
      <c r="AB26" s="359">
        <v>987.90412218000029</v>
      </c>
      <c r="AC26" s="359">
        <v>964.24856999999986</v>
      </c>
      <c r="AD26" s="359">
        <v>815.01807333999989</v>
      </c>
      <c r="AE26" s="359">
        <v>829.00589168999988</v>
      </c>
      <c r="AF26" s="359">
        <v>879.56600669000034</v>
      </c>
      <c r="AG26" s="359">
        <v>783.56822769379312</v>
      </c>
      <c r="AH26" s="359">
        <v>728.4015081</v>
      </c>
      <c r="AI26" s="359">
        <v>626.68072635999999</v>
      </c>
      <c r="AJ26" s="359">
        <v>702.04092421000007</v>
      </c>
      <c r="AK26" s="359">
        <v>860.31270639999991</v>
      </c>
      <c r="AL26" s="359">
        <v>1136.02626151</v>
      </c>
      <c r="AM26" s="359">
        <v>1214.9587380400001</v>
      </c>
      <c r="AN26" s="360">
        <v>2300.1123070199992</v>
      </c>
      <c r="AO26" s="360">
        <v>2583.8162419999999</v>
      </c>
      <c r="AP26" s="360">
        <v>2828.7816888536599</v>
      </c>
      <c r="AQ26" s="360">
        <v>2783.8348632041857</v>
      </c>
      <c r="AR26" s="360">
        <v>2614.354993311681</v>
      </c>
      <c r="AS26" s="360">
        <v>2994.8673294889336</v>
      </c>
      <c r="AT26" s="360">
        <v>2660.8722954435084</v>
      </c>
      <c r="AU26" s="360">
        <v>2610.2756306442334</v>
      </c>
      <c r="AV26" s="360">
        <v>2571.964406937097</v>
      </c>
      <c r="AW26" s="360">
        <v>1818.6549297441982</v>
      </c>
      <c r="AX26" s="360">
        <v>1566.6874621341976</v>
      </c>
      <c r="AY26" s="360">
        <v>1518.7520036264834</v>
      </c>
      <c r="AZ26" s="360">
        <v>1626.8607322698992</v>
      </c>
      <c r="BA26" s="360">
        <v>1542.129128801779</v>
      </c>
      <c r="BB26" s="360">
        <v>1945.7750698424302</v>
      </c>
      <c r="BC26" s="360">
        <v>1906.2233462202012</v>
      </c>
      <c r="BD26" s="360">
        <v>1931.966328434846</v>
      </c>
      <c r="BE26" s="360">
        <v>1845.619172527418</v>
      </c>
      <c r="BF26" s="360">
        <v>1813.8576627535981</v>
      </c>
      <c r="BG26" s="360">
        <v>1809.8412517385532</v>
      </c>
      <c r="BH26" s="360">
        <v>1933.8905259506596</v>
      </c>
      <c r="BI26" s="360">
        <v>1977.8356894148478</v>
      </c>
      <c r="BJ26" s="360">
        <v>3104.4042453554771</v>
      </c>
      <c r="BK26" s="360">
        <v>3130.5526144907531</v>
      </c>
      <c r="BL26" s="360">
        <v>3028.5484233272427</v>
      </c>
      <c r="BM26" s="360">
        <v>2193.1226852449554</v>
      </c>
      <c r="BN26" s="360">
        <v>2056.4769072711374</v>
      </c>
      <c r="BO26" s="360">
        <v>1994.7740961039547</v>
      </c>
      <c r="BP26" s="361">
        <v>2292.4223185635105</v>
      </c>
      <c r="BQ26" s="361">
        <v>2822.8377000452147</v>
      </c>
      <c r="BR26" s="361">
        <v>2768.742620551197</v>
      </c>
      <c r="BS26" s="361">
        <v>2615.7408358037405</v>
      </c>
      <c r="BT26" s="361">
        <v>2820.2200533702671</v>
      </c>
      <c r="BU26" s="361">
        <v>3023.7572276985466</v>
      </c>
      <c r="BV26" s="361">
        <v>2943.8292142852647</v>
      </c>
      <c r="BW26" s="361">
        <v>3494.0050491976053</v>
      </c>
      <c r="BX26" s="361">
        <v>3737.6449013561714</v>
      </c>
      <c r="BY26" s="361">
        <v>3818.8879124726454</v>
      </c>
      <c r="BZ26" s="361">
        <v>3717.5430564371454</v>
      </c>
      <c r="CA26" s="361">
        <v>3862.37316478393</v>
      </c>
      <c r="CB26" s="361">
        <v>3937.9001757329947</v>
      </c>
      <c r="CC26" s="361">
        <v>3878.4306242567982</v>
      </c>
      <c r="CD26" s="361">
        <v>3977.0592322756006</v>
      </c>
      <c r="CE26" s="361">
        <v>3977.6923143762651</v>
      </c>
      <c r="CF26" s="361">
        <v>3978.3049744780101</v>
      </c>
      <c r="CG26" s="361">
        <v>4091.5779306704781</v>
      </c>
      <c r="CH26" s="362">
        <v>3914.741444911509</v>
      </c>
      <c r="CI26" s="362">
        <v>4110.653918095888</v>
      </c>
      <c r="CJ26" s="362">
        <v>4220.9722888364267</v>
      </c>
      <c r="CK26" s="362">
        <v>4175.4147896630084</v>
      </c>
      <c r="CL26" s="362">
        <v>4084.4765281324408</v>
      </c>
      <c r="CM26" s="362">
        <v>4954.407946356785</v>
      </c>
      <c r="CN26" s="362">
        <v>5404.7101411440644</v>
      </c>
      <c r="CO26" s="362">
        <v>5010.1609060732762</v>
      </c>
      <c r="CP26" s="362">
        <v>4981.4208065471712</v>
      </c>
      <c r="CQ26" s="362">
        <v>5709.8381471048251</v>
      </c>
      <c r="CR26" s="362">
        <v>5708.0453873663128</v>
      </c>
      <c r="CS26" s="362">
        <v>5489.1077501127256</v>
      </c>
      <c r="CT26" s="362">
        <v>5513.8183068044691</v>
      </c>
      <c r="CU26" s="362">
        <v>7413.2134494217898</v>
      </c>
      <c r="CV26" s="362">
        <v>12594.456361176315</v>
      </c>
      <c r="CW26" s="326">
        <v>15510.233448907273</v>
      </c>
      <c r="CX26" s="326">
        <v>17476.41340155217</v>
      </c>
      <c r="CY26" s="326">
        <v>18257.213084227438</v>
      </c>
      <c r="CZ26" s="326">
        <v>19889.706420076684</v>
      </c>
      <c r="DA26" s="326">
        <v>19022.095143053666</v>
      </c>
      <c r="DB26" s="326">
        <v>20358.470923741927</v>
      </c>
      <c r="DC26" s="326">
        <v>20875.81786602833</v>
      </c>
      <c r="DD26" s="326">
        <v>20263.142446436872</v>
      </c>
      <c r="DE26" s="326">
        <v>21899.842264582279</v>
      </c>
      <c r="DF26" s="326">
        <v>21850.370016168483</v>
      </c>
      <c r="DG26" s="326">
        <v>23248.572223132323</v>
      </c>
      <c r="DH26" s="326">
        <v>24828.777496793307</v>
      </c>
      <c r="DI26" s="326">
        <v>25147.064418188154</v>
      </c>
      <c r="DJ26" s="326">
        <v>24904.207664737729</v>
      </c>
      <c r="DK26" s="326">
        <v>26982.781655601539</v>
      </c>
      <c r="DL26" s="326">
        <v>27150.945244588522</v>
      </c>
      <c r="DM26" s="326">
        <v>27059.47992788527</v>
      </c>
      <c r="DN26" s="326">
        <v>26345.787149204461</v>
      </c>
      <c r="DO26" s="326">
        <v>26795.295921734403</v>
      </c>
      <c r="DP26" s="326">
        <v>26450.778124003409</v>
      </c>
      <c r="DQ26" s="326">
        <v>26822.853961766399</v>
      </c>
      <c r="DR26" s="326">
        <v>26859.219633909466</v>
      </c>
      <c r="DS26" s="326">
        <v>24636.230833551264</v>
      </c>
      <c r="DT26" s="326">
        <v>23424.709441082585</v>
      </c>
      <c r="DU26" s="326">
        <v>22177.866305366384</v>
      </c>
      <c r="DV26" s="363">
        <v>19227.589534369341</v>
      </c>
      <c r="DW26" s="363">
        <v>18843.372285949888</v>
      </c>
      <c r="DX26" s="363">
        <v>19201.188432612289</v>
      </c>
      <c r="DY26" s="363">
        <v>18736.923989354444</v>
      </c>
      <c r="DZ26" s="363">
        <v>19016.635811612556</v>
      </c>
      <c r="EA26" s="363">
        <v>21450.662145877915</v>
      </c>
      <c r="EB26" s="363">
        <v>21751.216181135442</v>
      </c>
      <c r="EC26" s="363">
        <v>20031.561868459889</v>
      </c>
      <c r="ED26" s="363">
        <v>20614.299203660394</v>
      </c>
      <c r="EE26" s="363">
        <v>19879.918539375511</v>
      </c>
      <c r="EF26" s="363">
        <v>15883.987602071098</v>
      </c>
      <c r="EG26" s="363">
        <v>13557.896337997492</v>
      </c>
      <c r="EH26" s="363">
        <v>12828.920650047221</v>
      </c>
      <c r="EI26" s="363">
        <v>12653.919407783216</v>
      </c>
      <c r="EJ26" s="363">
        <v>12246.044642381974</v>
      </c>
      <c r="EK26" s="363">
        <v>12373.695670944551</v>
      </c>
      <c r="EL26" s="363">
        <v>11811.525493872792</v>
      </c>
      <c r="EM26" s="363">
        <v>11554.23733883728</v>
      </c>
      <c r="EN26" s="363">
        <v>15469.11639745494</v>
      </c>
      <c r="EO26" s="363">
        <v>15054.262504957507</v>
      </c>
      <c r="EP26" s="363">
        <v>16746.851276577505</v>
      </c>
      <c r="EQ26" s="363">
        <v>15413.076274118244</v>
      </c>
      <c r="ER26" s="363">
        <v>15188.962094308787</v>
      </c>
      <c r="ES26" s="363">
        <v>12791.689213444421</v>
      </c>
      <c r="ET26" s="363">
        <v>12456.371564930005</v>
      </c>
      <c r="EU26" s="363">
        <v>12444.314617936809</v>
      </c>
      <c r="EV26" s="363">
        <v>11188.363583198265</v>
      </c>
    </row>
    <row r="27" spans="1:152" s="371" customFormat="1" ht="17.25" customHeight="1" x14ac:dyDescent="0.3">
      <c r="A27" s="358" t="s">
        <v>393</v>
      </c>
      <c r="B27" s="359">
        <v>61.026910999999998</v>
      </c>
      <c r="C27" s="359">
        <v>61.016410999999998</v>
      </c>
      <c r="D27" s="359">
        <v>61.018411</v>
      </c>
      <c r="E27" s="359">
        <v>61.019410999999998</v>
      </c>
      <c r="F27" s="359">
        <v>61.020410999999996</v>
      </c>
      <c r="G27" s="359">
        <v>61.021411000000001</v>
      </c>
      <c r="H27" s="359">
        <v>61.021411000000001</v>
      </c>
      <c r="I27" s="359">
        <v>61.023410999999996</v>
      </c>
      <c r="J27" s="359">
        <v>61.024411000000001</v>
      </c>
      <c r="K27" s="359">
        <v>61.024411000000001</v>
      </c>
      <c r="L27" s="359">
        <v>61.026410999999996</v>
      </c>
      <c r="M27" s="359">
        <v>61.027411000000001</v>
      </c>
      <c r="N27" s="359">
        <v>61.028410999999998</v>
      </c>
      <c r="O27" s="359">
        <v>61.029410999999996</v>
      </c>
      <c r="P27" s="359">
        <v>61.030410999999994</v>
      </c>
      <c r="Q27" s="359">
        <v>61.030410999999994</v>
      </c>
      <c r="R27" s="359">
        <v>71.156410999999991</v>
      </c>
      <c r="S27" s="359">
        <v>67.529822999999993</v>
      </c>
      <c r="T27" s="359">
        <v>67.529822999999993</v>
      </c>
      <c r="U27" s="359">
        <v>67.529822999999993</v>
      </c>
      <c r="V27" s="359">
        <v>67.529822999999993</v>
      </c>
      <c r="W27" s="359">
        <v>67.529822999999993</v>
      </c>
      <c r="X27" s="359">
        <v>67.529822999999993</v>
      </c>
      <c r="Y27" s="359">
        <v>67.529822999999993</v>
      </c>
      <c r="Z27" s="359">
        <v>67.529822999999993</v>
      </c>
      <c r="AA27" s="359">
        <v>67.529822999999993</v>
      </c>
      <c r="AB27" s="359">
        <v>67.529822999999993</v>
      </c>
      <c r="AC27" s="359">
        <v>67.532817999999992</v>
      </c>
      <c r="AD27" s="359">
        <v>67.532817999999992</v>
      </c>
      <c r="AE27" s="359">
        <v>67.542648999999997</v>
      </c>
      <c r="AF27" s="359">
        <v>67.532817999999992</v>
      </c>
      <c r="AG27" s="359">
        <v>67.532817999999992</v>
      </c>
      <c r="AH27" s="359">
        <v>67.542487999999992</v>
      </c>
      <c r="AI27" s="359">
        <v>67.539492999999993</v>
      </c>
      <c r="AJ27" s="359">
        <v>67.539492999999993</v>
      </c>
      <c r="AK27" s="359">
        <v>67.539492999999993</v>
      </c>
      <c r="AL27" s="359">
        <v>67.539492999999993</v>
      </c>
      <c r="AM27" s="359">
        <v>67.539492999999993</v>
      </c>
      <c r="AN27" s="360">
        <v>67.539492999999993</v>
      </c>
      <c r="AO27" s="360">
        <v>67.539492999999993</v>
      </c>
      <c r="AP27" s="360">
        <v>67.539492999999993</v>
      </c>
      <c r="AQ27" s="360">
        <v>67.539492999999993</v>
      </c>
      <c r="AR27" s="360">
        <v>67.539492999999993</v>
      </c>
      <c r="AS27" s="360">
        <v>67.539492999999993</v>
      </c>
      <c r="AT27" s="360">
        <v>67.539492999999993</v>
      </c>
      <c r="AU27" s="360">
        <v>67.539492999999993</v>
      </c>
      <c r="AV27" s="360">
        <v>67.539492999999993</v>
      </c>
      <c r="AW27" s="360">
        <v>67.539492999999993</v>
      </c>
      <c r="AX27" s="360">
        <v>67.539492999999993</v>
      </c>
      <c r="AY27" s="360">
        <v>64.790993</v>
      </c>
      <c r="AZ27" s="360">
        <v>64.790993</v>
      </c>
      <c r="BA27" s="360">
        <v>58.063493000000001</v>
      </c>
      <c r="BB27" s="360">
        <v>58.063493000000001</v>
      </c>
      <c r="BC27" s="360">
        <v>58.063493000000001</v>
      </c>
      <c r="BD27" s="360">
        <v>58.063493000000001</v>
      </c>
      <c r="BE27" s="360">
        <v>58.063493000000001</v>
      </c>
      <c r="BF27" s="360">
        <v>58.063493000000001</v>
      </c>
      <c r="BG27" s="360">
        <v>58.063493000000001</v>
      </c>
      <c r="BH27" s="360">
        <v>58.063493000000001</v>
      </c>
      <c r="BI27" s="360">
        <v>58.063493000000001</v>
      </c>
      <c r="BJ27" s="360">
        <v>58.063493000000001</v>
      </c>
      <c r="BK27" s="360">
        <v>58.063493000000001</v>
      </c>
      <c r="BL27" s="360">
        <v>58.063493000000001</v>
      </c>
      <c r="BM27" s="360">
        <v>58.063493000000001</v>
      </c>
      <c r="BN27" s="360">
        <v>58.063493000000001</v>
      </c>
      <c r="BO27" s="360">
        <v>58.063493000000001</v>
      </c>
      <c r="BP27" s="361">
        <v>58.063493000000001</v>
      </c>
      <c r="BQ27" s="361">
        <v>58.063493000000001</v>
      </c>
      <c r="BR27" s="361">
        <v>58.063493000000001</v>
      </c>
      <c r="BS27" s="361">
        <v>58.063493000000001</v>
      </c>
      <c r="BT27" s="361">
        <v>58.063493000000001</v>
      </c>
      <c r="BU27" s="361">
        <v>58.063493000000001</v>
      </c>
      <c r="BV27" s="361">
        <v>58.063493000000001</v>
      </c>
      <c r="BW27" s="361">
        <v>58.063493000000001</v>
      </c>
      <c r="BX27" s="361">
        <v>58.063493000000001</v>
      </c>
      <c r="BY27" s="361">
        <v>58.063493000000001</v>
      </c>
      <c r="BZ27" s="361">
        <v>58.063493000000001</v>
      </c>
      <c r="CA27" s="361">
        <v>58.063493000000001</v>
      </c>
      <c r="CB27" s="361">
        <v>58.043492999999998</v>
      </c>
      <c r="CC27" s="361">
        <v>58.043492999999998</v>
      </c>
      <c r="CD27" s="361">
        <v>58.043492999999998</v>
      </c>
      <c r="CE27" s="361">
        <v>58.043492999999998</v>
      </c>
      <c r="CF27" s="361">
        <v>58.043492999999998</v>
      </c>
      <c r="CG27" s="361">
        <v>58.043492999999998</v>
      </c>
      <c r="CH27" s="362">
        <v>58.043492999999998</v>
      </c>
      <c r="CI27" s="362">
        <v>58.043492999999998</v>
      </c>
      <c r="CJ27" s="362">
        <v>58.043492999999998</v>
      </c>
      <c r="CK27" s="362">
        <v>58.043492999999998</v>
      </c>
      <c r="CL27" s="362">
        <v>58.043492999999998</v>
      </c>
      <c r="CM27" s="362">
        <v>58.043492999999998</v>
      </c>
      <c r="CN27" s="362">
        <v>58.043492999999998</v>
      </c>
      <c r="CO27" s="362">
        <v>58.043492999999998</v>
      </c>
      <c r="CP27" s="362">
        <v>58.043492999999998</v>
      </c>
      <c r="CQ27" s="362">
        <v>58.043492999999998</v>
      </c>
      <c r="CR27" s="362">
        <v>58.043492999999998</v>
      </c>
      <c r="CS27" s="362">
        <v>58.043492999999998</v>
      </c>
      <c r="CT27" s="362">
        <v>58.043492999999998</v>
      </c>
      <c r="CU27" s="362">
        <v>58.043492999999998</v>
      </c>
      <c r="CV27" s="362">
        <v>58.043492999999998</v>
      </c>
      <c r="CW27" s="326">
        <v>58.043492999999998</v>
      </c>
      <c r="CX27" s="326">
        <v>58.043492999999998</v>
      </c>
      <c r="CY27" s="326">
        <v>58.043492999999998</v>
      </c>
      <c r="CZ27" s="326">
        <v>58.043492999999998</v>
      </c>
      <c r="DA27" s="326">
        <v>58.043492999999998</v>
      </c>
      <c r="DB27" s="326">
        <v>58.043492999999998</v>
      </c>
      <c r="DC27" s="326">
        <v>58.043492999999998</v>
      </c>
      <c r="DD27" s="326">
        <v>58.043492999999998</v>
      </c>
      <c r="DE27" s="326">
        <v>58.043492999999998</v>
      </c>
      <c r="DF27" s="326">
        <v>58.043492999999998</v>
      </c>
      <c r="DG27" s="326">
        <v>58.043492999999998</v>
      </c>
      <c r="DH27" s="326">
        <v>58.043492999999998</v>
      </c>
      <c r="DI27" s="326">
        <v>58.043492999999998</v>
      </c>
      <c r="DJ27" s="326">
        <v>58.043492999999998</v>
      </c>
      <c r="DK27" s="326">
        <v>58.043492999999998</v>
      </c>
      <c r="DL27" s="326">
        <v>58.043492999999998</v>
      </c>
      <c r="DM27" s="326">
        <v>58.043492999999998</v>
      </c>
      <c r="DN27" s="326">
        <v>58.043492999999998</v>
      </c>
      <c r="DO27" s="326">
        <v>58.043492999999998</v>
      </c>
      <c r="DP27" s="326">
        <v>58.043492999999998</v>
      </c>
      <c r="DQ27" s="326">
        <v>58.043492999999998</v>
      </c>
      <c r="DR27" s="326">
        <v>58.043492999999998</v>
      </c>
      <c r="DS27" s="326">
        <v>58.043492999999998</v>
      </c>
      <c r="DT27" s="326">
        <v>58.043492999999998</v>
      </c>
      <c r="DU27" s="326">
        <v>58.043492999999998</v>
      </c>
      <c r="DV27" s="363">
        <v>58.043492999999998</v>
      </c>
      <c r="DW27" s="363">
        <v>58.043492999999998</v>
      </c>
      <c r="DX27" s="363">
        <v>58.043492999999998</v>
      </c>
      <c r="DY27" s="363">
        <v>58.043492999999998</v>
      </c>
      <c r="DZ27" s="363">
        <v>58.043492999999998</v>
      </c>
      <c r="EA27" s="363">
        <v>58.043492999999998</v>
      </c>
      <c r="EB27" s="363">
        <v>58.043492999999998</v>
      </c>
      <c r="EC27" s="363">
        <v>58.043492999999998</v>
      </c>
      <c r="ED27" s="363">
        <v>58.043492999999998</v>
      </c>
      <c r="EE27" s="363">
        <v>58.043492999999998</v>
      </c>
      <c r="EF27" s="363">
        <v>58.043492999999998</v>
      </c>
      <c r="EG27" s="363">
        <v>58.043492999999998</v>
      </c>
      <c r="EH27" s="363">
        <v>58.043492999999998</v>
      </c>
      <c r="EI27" s="363">
        <v>58.043492999999998</v>
      </c>
      <c r="EJ27" s="363">
        <v>58.043492999999998</v>
      </c>
      <c r="EK27" s="363">
        <v>58.043492999999998</v>
      </c>
      <c r="EL27" s="363">
        <v>58.043492999999998</v>
      </c>
      <c r="EM27" s="363">
        <v>58.043492999999998</v>
      </c>
      <c r="EN27" s="363">
        <v>58.043492999999998</v>
      </c>
      <c r="EO27" s="363">
        <v>58.043492999999998</v>
      </c>
      <c r="EP27" s="363">
        <v>58.043492999999998</v>
      </c>
      <c r="EQ27" s="363">
        <v>58.043492999999998</v>
      </c>
      <c r="ER27" s="363">
        <v>58.043492999999998</v>
      </c>
      <c r="ES27" s="363">
        <v>58.043492999999998</v>
      </c>
      <c r="ET27" s="363">
        <v>58.043492999999998</v>
      </c>
      <c r="EU27" s="363">
        <v>55.714742999999999</v>
      </c>
      <c r="EV27" s="363">
        <v>55.714742999999999</v>
      </c>
    </row>
    <row r="28" spans="1:152" s="371" customFormat="1" ht="17.25" customHeight="1" x14ac:dyDescent="0.3">
      <c r="A28" s="358" t="s">
        <v>394</v>
      </c>
      <c r="B28" s="359">
        <v>0.97697899999999993</v>
      </c>
      <c r="C28" s="359">
        <v>0.97697899999999993</v>
      </c>
      <c r="D28" s="359">
        <v>0.97697899999999993</v>
      </c>
      <c r="E28" s="359">
        <v>0.97697899999999993</v>
      </c>
      <c r="F28" s="359">
        <v>0.97697899999999993</v>
      </c>
      <c r="G28" s="359">
        <v>0.97697899999999993</v>
      </c>
      <c r="H28" s="359">
        <v>0.97697899999999993</v>
      </c>
      <c r="I28" s="359">
        <v>0.97697899999999993</v>
      </c>
      <c r="J28" s="359">
        <v>0.97697899999999993</v>
      </c>
      <c r="K28" s="359">
        <v>0.97697899999999993</v>
      </c>
      <c r="L28" s="359">
        <v>0.97697899999999993</v>
      </c>
      <c r="M28" s="359">
        <v>0.97697899999999993</v>
      </c>
      <c r="N28" s="359">
        <v>0.97697899999999993</v>
      </c>
      <c r="O28" s="359">
        <v>0.97697899999999993</v>
      </c>
      <c r="P28" s="359">
        <v>0.97447899999999998</v>
      </c>
      <c r="Q28" s="359">
        <v>0.97447899999999998</v>
      </c>
      <c r="R28" s="359">
        <v>0.97447899999999998</v>
      </c>
      <c r="S28" s="359">
        <v>0.97447899999999998</v>
      </c>
      <c r="T28" s="359">
        <v>0.97447899999999998</v>
      </c>
      <c r="U28" s="359">
        <v>0.94097900000000001</v>
      </c>
      <c r="V28" s="359">
        <v>0.94097900000000001</v>
      </c>
      <c r="W28" s="359">
        <v>0.94097900000000001</v>
      </c>
      <c r="X28" s="359">
        <v>0.94097900000000001</v>
      </c>
      <c r="Y28" s="359">
        <v>0.94097900000000001</v>
      </c>
      <c r="Z28" s="359">
        <v>0.94097900000000001</v>
      </c>
      <c r="AA28" s="359">
        <v>0.94097900000000001</v>
      </c>
      <c r="AB28" s="359">
        <v>0.94097900000000001</v>
      </c>
      <c r="AC28" s="359">
        <v>0.94097900000000001</v>
      </c>
      <c r="AD28" s="359">
        <v>0.94097900000000001</v>
      </c>
      <c r="AE28" s="359">
        <v>0.94097900000000001</v>
      </c>
      <c r="AF28" s="359">
        <v>0.94097900000000001</v>
      </c>
      <c r="AG28" s="359">
        <v>0.94097900000000001</v>
      </c>
      <c r="AH28" s="359">
        <v>0.94097900000000001</v>
      </c>
      <c r="AI28" s="359">
        <v>0.94097900000000001</v>
      </c>
      <c r="AJ28" s="359">
        <v>0.94097900000000001</v>
      </c>
      <c r="AK28" s="359">
        <v>0.94097900000000001</v>
      </c>
      <c r="AL28" s="359">
        <v>0.94097900000000001</v>
      </c>
      <c r="AM28" s="359">
        <v>0.94097900000000001</v>
      </c>
      <c r="AN28" s="360">
        <v>0.94097900000000001</v>
      </c>
      <c r="AO28" s="360">
        <v>0.94097900000000001</v>
      </c>
      <c r="AP28" s="360">
        <v>0.94097900000000001</v>
      </c>
      <c r="AQ28" s="360">
        <v>0.94097900000000001</v>
      </c>
      <c r="AR28" s="360">
        <v>0.94097900000000001</v>
      </c>
      <c r="AS28" s="360">
        <v>0.94097900000000001</v>
      </c>
      <c r="AT28" s="360">
        <v>0.94097900000000001</v>
      </c>
      <c r="AU28" s="360">
        <v>0.94097900000000001</v>
      </c>
      <c r="AV28" s="360">
        <v>0.94097900000000001</v>
      </c>
      <c r="AW28" s="360">
        <v>0.94097900000000001</v>
      </c>
      <c r="AX28" s="360">
        <v>0.94097900000000001</v>
      </c>
      <c r="AY28" s="360">
        <v>0.94097900000000001</v>
      </c>
      <c r="AZ28" s="360">
        <v>0.94097900000000001</v>
      </c>
      <c r="BA28" s="360">
        <v>0.94097900000000001</v>
      </c>
      <c r="BB28" s="360">
        <v>0.94097900000000001</v>
      </c>
      <c r="BC28" s="360">
        <v>0.94097900000000001</v>
      </c>
      <c r="BD28" s="360">
        <v>0.94097900000000001</v>
      </c>
      <c r="BE28" s="360">
        <v>0.94097900000000001</v>
      </c>
      <c r="BF28" s="360">
        <v>0.94097900000000001</v>
      </c>
      <c r="BG28" s="360">
        <v>0.94097900000000001</v>
      </c>
      <c r="BH28" s="360">
        <v>0.94097900000000001</v>
      </c>
      <c r="BI28" s="360">
        <v>0.94097900000000001</v>
      </c>
      <c r="BJ28" s="360">
        <v>0.94097900000000001</v>
      </c>
      <c r="BK28" s="360">
        <v>0.94097900000000001</v>
      </c>
      <c r="BL28" s="360">
        <v>0.90739999999999998</v>
      </c>
      <c r="BM28" s="360">
        <v>0.94097900000000001</v>
      </c>
      <c r="BN28" s="360">
        <v>0.94097900000000001</v>
      </c>
      <c r="BO28" s="360">
        <v>0.94097900000000001</v>
      </c>
      <c r="BP28" s="361">
        <v>0.94097900000000001</v>
      </c>
      <c r="BQ28" s="361">
        <v>0.94097900000000001</v>
      </c>
      <c r="BR28" s="361">
        <v>0.90739999999999998</v>
      </c>
      <c r="BS28" s="361">
        <v>0.94097900000000001</v>
      </c>
      <c r="BT28" s="361">
        <v>0.94097900000000001</v>
      </c>
      <c r="BU28" s="361">
        <v>0.94097900000000001</v>
      </c>
      <c r="BV28" s="361">
        <v>0.94097900000000001</v>
      </c>
      <c r="BW28" s="361">
        <v>0.94097900000000001</v>
      </c>
      <c r="BX28" s="361">
        <v>0.94097900000000001</v>
      </c>
      <c r="BY28" s="361">
        <v>0.94097900000000001</v>
      </c>
      <c r="BZ28" s="361">
        <v>0.94097900000000001</v>
      </c>
      <c r="CA28" s="361">
        <v>0.94097900000000001</v>
      </c>
      <c r="CB28" s="361">
        <v>0.94097900000000001</v>
      </c>
      <c r="CC28" s="361">
        <v>0.94097900000000001</v>
      </c>
      <c r="CD28" s="361">
        <v>0.94097900000000001</v>
      </c>
      <c r="CE28" s="361">
        <v>0.94097900000000001</v>
      </c>
      <c r="CF28" s="361">
        <v>0.94097900000000001</v>
      </c>
      <c r="CG28" s="361">
        <v>0.94097900000000001</v>
      </c>
      <c r="CH28" s="362">
        <v>0.94097900000000001</v>
      </c>
      <c r="CI28" s="362">
        <v>0.94097900000000001</v>
      </c>
      <c r="CJ28" s="362">
        <v>0.94097900000000001</v>
      </c>
      <c r="CK28" s="362">
        <v>0.94097900000000001</v>
      </c>
      <c r="CL28" s="362">
        <v>0.94097900000000001</v>
      </c>
      <c r="CM28" s="362">
        <v>0.94097900000000001</v>
      </c>
      <c r="CN28" s="362">
        <v>0.94097900000000001</v>
      </c>
      <c r="CO28" s="362">
        <v>0.94097900000000001</v>
      </c>
      <c r="CP28" s="362">
        <v>0.94097900000000001</v>
      </c>
      <c r="CQ28" s="362">
        <v>0.94097900000000001</v>
      </c>
      <c r="CR28" s="362">
        <v>0.94097900000000001</v>
      </c>
      <c r="CS28" s="362">
        <v>0.94097900000000001</v>
      </c>
      <c r="CT28" s="362">
        <v>0.94097900000000001</v>
      </c>
      <c r="CU28" s="362">
        <v>0.94097900000000001</v>
      </c>
      <c r="CV28" s="362">
        <v>0.94097900000000001</v>
      </c>
      <c r="CW28" s="326">
        <v>0.94097900000000001</v>
      </c>
      <c r="CX28" s="326">
        <v>0.94097900000000001</v>
      </c>
      <c r="CY28" s="326">
        <v>0.94097900000000001</v>
      </c>
      <c r="CZ28" s="326">
        <v>0.94097900000000001</v>
      </c>
      <c r="DA28" s="326">
        <v>0.94097900000000001</v>
      </c>
      <c r="DB28" s="326">
        <v>0.94097900000000001</v>
      </c>
      <c r="DC28" s="326">
        <v>0.94097900000000001</v>
      </c>
      <c r="DD28" s="326">
        <v>0.94097900000000001</v>
      </c>
      <c r="DE28" s="326">
        <v>0.94097900000000001</v>
      </c>
      <c r="DF28" s="326">
        <v>0.94097900000000001</v>
      </c>
      <c r="DG28" s="326">
        <v>0.94097900000000001</v>
      </c>
      <c r="DH28" s="326">
        <v>0.94097900000000001</v>
      </c>
      <c r="DI28" s="326">
        <v>0.94097900000000001</v>
      </c>
      <c r="DJ28" s="326">
        <v>0.94097900000000001</v>
      </c>
      <c r="DK28" s="326">
        <v>0.94097900000000001</v>
      </c>
      <c r="DL28" s="326">
        <v>0.94097900000000001</v>
      </c>
      <c r="DM28" s="326">
        <v>0.94097900000000001</v>
      </c>
      <c r="DN28" s="326">
        <v>0.94097900000000001</v>
      </c>
      <c r="DO28" s="326">
        <v>0.94097900000000001</v>
      </c>
      <c r="DP28" s="326">
        <v>0.90739999999999998</v>
      </c>
      <c r="DQ28" s="326">
        <v>0.94097900000000001</v>
      </c>
      <c r="DR28" s="326">
        <v>1.07175799</v>
      </c>
      <c r="DS28" s="326">
        <v>1.07175799</v>
      </c>
      <c r="DT28" s="326">
        <v>1.07175799</v>
      </c>
      <c r="DU28" s="326">
        <v>13.078401830000001</v>
      </c>
      <c r="DV28" s="363">
        <v>43.093746010000004</v>
      </c>
      <c r="DW28" s="363">
        <v>509.75477341000004</v>
      </c>
      <c r="DX28" s="363">
        <v>901.97510559</v>
      </c>
      <c r="DY28" s="363">
        <v>1144.1664822999999</v>
      </c>
      <c r="DZ28" s="363">
        <v>1451.4167733900001</v>
      </c>
      <c r="EA28" s="363">
        <v>1594.7757545499999</v>
      </c>
      <c r="EB28" s="363">
        <v>1712.7513812699999</v>
      </c>
      <c r="EC28" s="363">
        <v>1920.2596894999999</v>
      </c>
      <c r="ED28" s="363">
        <v>2046.3693795699999</v>
      </c>
      <c r="EE28" s="363">
        <v>2168.7951843699998</v>
      </c>
      <c r="EF28" s="363">
        <v>2212.10730595</v>
      </c>
      <c r="EG28" s="363">
        <v>2300.2583487599995</v>
      </c>
      <c r="EH28" s="363">
        <v>2630.2332168999997</v>
      </c>
      <c r="EI28" s="363">
        <v>3142.3228213599996</v>
      </c>
      <c r="EJ28" s="363">
        <v>3118.4267751099997</v>
      </c>
      <c r="EK28" s="363">
        <v>3117.6576278199996</v>
      </c>
      <c r="EL28" s="363">
        <v>3119.1162819599995</v>
      </c>
      <c r="EM28" s="363">
        <v>3122.7547682599998</v>
      </c>
      <c r="EN28" s="363">
        <v>3125.1340456599996</v>
      </c>
      <c r="EO28" s="363">
        <v>3130.4402168899996</v>
      </c>
      <c r="EP28" s="363">
        <v>3091.8664429199998</v>
      </c>
      <c r="EQ28" s="363">
        <v>3086.3018093599999</v>
      </c>
      <c r="ER28" s="363">
        <v>3088.4598675799998</v>
      </c>
      <c r="ES28" s="363">
        <v>3076.58991552</v>
      </c>
      <c r="ET28" s="363">
        <v>3050.3185593599997</v>
      </c>
      <c r="EU28" s="363">
        <v>2590.9608127799997</v>
      </c>
      <c r="EV28" s="363">
        <v>4399.0173234100002</v>
      </c>
    </row>
    <row r="29" spans="1:152" ht="17.25" x14ac:dyDescent="0.3">
      <c r="A29" s="358"/>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60"/>
      <c r="AO29" s="360"/>
      <c r="AP29" s="360"/>
      <c r="AQ29" s="360"/>
      <c r="AR29" s="360"/>
      <c r="AS29" s="360"/>
      <c r="AT29" s="360"/>
      <c r="AU29" s="360"/>
      <c r="AV29" s="360"/>
      <c r="AW29" s="360"/>
      <c r="AX29" s="360"/>
      <c r="AY29" s="360"/>
      <c r="AZ29" s="360"/>
      <c r="BA29" s="360"/>
      <c r="BB29" s="360"/>
      <c r="BC29" s="360"/>
      <c r="BD29" s="360"/>
      <c r="BE29" s="360"/>
      <c r="BF29" s="360"/>
      <c r="BG29" s="360"/>
      <c r="BH29" s="360"/>
      <c r="BI29" s="360"/>
      <c r="BJ29" s="360"/>
      <c r="BK29" s="360"/>
      <c r="BL29" s="360"/>
      <c r="BM29" s="360"/>
      <c r="BN29" s="360"/>
      <c r="BO29" s="360"/>
      <c r="BP29" s="361"/>
      <c r="BQ29" s="361"/>
      <c r="BR29" s="361"/>
      <c r="BS29" s="361"/>
      <c r="BT29" s="361"/>
      <c r="BU29" s="361"/>
      <c r="BV29" s="361"/>
      <c r="BW29" s="361"/>
      <c r="BX29" s="361"/>
      <c r="BY29" s="361"/>
      <c r="BZ29" s="361"/>
      <c r="CA29" s="361"/>
      <c r="CB29" s="361"/>
      <c r="CC29" s="361"/>
      <c r="CD29" s="361"/>
      <c r="CE29" s="361"/>
      <c r="CF29" s="361"/>
      <c r="CG29" s="361"/>
      <c r="CH29" s="362"/>
      <c r="CI29" s="362"/>
      <c r="CJ29" s="362"/>
      <c r="CK29" s="362"/>
      <c r="CL29" s="362"/>
      <c r="CM29" s="362"/>
      <c r="CN29" s="362"/>
      <c r="CO29" s="362"/>
      <c r="CP29" s="362"/>
      <c r="CQ29" s="362"/>
      <c r="CR29" s="362"/>
      <c r="CS29" s="362"/>
      <c r="CT29" s="362"/>
      <c r="CU29" s="362"/>
      <c r="CV29" s="362"/>
      <c r="CW29" s="326"/>
      <c r="CX29" s="326"/>
      <c r="CY29" s="326"/>
      <c r="CZ29" s="326"/>
      <c r="DA29" s="326"/>
      <c r="DB29" s="326"/>
      <c r="DC29" s="326"/>
      <c r="DD29" s="326"/>
      <c r="DE29" s="326"/>
      <c r="DF29" s="326"/>
      <c r="DG29" s="326"/>
      <c r="DH29" s="326"/>
      <c r="DI29" s="326"/>
      <c r="DJ29" s="326"/>
      <c r="DK29" s="326"/>
      <c r="DL29" s="326"/>
      <c r="DM29" s="326"/>
      <c r="DN29" s="326"/>
      <c r="DO29" s="326"/>
      <c r="DP29" s="326"/>
      <c r="DQ29" s="326"/>
      <c r="DR29" s="326"/>
      <c r="DS29" s="326"/>
      <c r="DT29" s="326"/>
      <c r="DU29" s="326"/>
      <c r="DV29" s="363"/>
      <c r="DW29" s="363"/>
      <c r="DX29" s="363"/>
      <c r="DY29" s="363"/>
      <c r="DZ29" s="363"/>
      <c r="EA29" s="363"/>
      <c r="EB29" s="363"/>
      <c r="EC29" s="363"/>
      <c r="ED29" s="363"/>
      <c r="EE29" s="363"/>
      <c r="EF29" s="363"/>
      <c r="EG29" s="363"/>
      <c r="EH29" s="363"/>
      <c r="EI29" s="363"/>
      <c r="EJ29" s="363"/>
      <c r="EK29" s="363"/>
      <c r="EL29" s="363"/>
      <c r="EM29" s="363"/>
      <c r="EN29" s="363"/>
      <c r="EO29" s="363"/>
      <c r="EP29" s="363"/>
      <c r="EQ29" s="363"/>
      <c r="ER29" s="363"/>
      <c r="ES29" s="363"/>
      <c r="ET29" s="363"/>
      <c r="EU29" s="363"/>
      <c r="EV29" s="363"/>
    </row>
    <row r="30" spans="1:152" ht="17.25" customHeight="1" x14ac:dyDescent="0.3">
      <c r="A30" s="352" t="s">
        <v>331</v>
      </c>
      <c r="B30" s="353">
        <v>0</v>
      </c>
      <c r="C30" s="353">
        <v>0</v>
      </c>
      <c r="D30" s="353">
        <v>0</v>
      </c>
      <c r="E30" s="353">
        <v>0</v>
      </c>
      <c r="F30" s="353">
        <v>0</v>
      </c>
      <c r="G30" s="353">
        <v>0</v>
      </c>
      <c r="H30" s="353">
        <v>0</v>
      </c>
      <c r="I30" s="353">
        <v>0</v>
      </c>
      <c r="J30" s="353">
        <v>0</v>
      </c>
      <c r="K30" s="353">
        <v>0</v>
      </c>
      <c r="L30" s="353">
        <v>0</v>
      </c>
      <c r="M30" s="353">
        <v>0</v>
      </c>
      <c r="N30" s="353">
        <v>0</v>
      </c>
      <c r="O30" s="353">
        <v>0</v>
      </c>
      <c r="P30" s="353">
        <v>0</v>
      </c>
      <c r="Q30" s="353">
        <v>0</v>
      </c>
      <c r="R30" s="353">
        <v>0</v>
      </c>
      <c r="S30" s="353">
        <v>0</v>
      </c>
      <c r="T30" s="353">
        <v>0</v>
      </c>
      <c r="U30" s="353">
        <v>0</v>
      </c>
      <c r="V30" s="353">
        <v>0</v>
      </c>
      <c r="W30" s="353">
        <v>0</v>
      </c>
      <c r="X30" s="353">
        <v>0</v>
      </c>
      <c r="Y30" s="353">
        <v>0</v>
      </c>
      <c r="Z30" s="353">
        <v>0</v>
      </c>
      <c r="AA30" s="353">
        <v>0</v>
      </c>
      <c r="AB30" s="353">
        <v>0</v>
      </c>
      <c r="AC30" s="353">
        <v>0</v>
      </c>
      <c r="AD30" s="353">
        <v>0</v>
      </c>
      <c r="AE30" s="353">
        <v>0</v>
      </c>
      <c r="AF30" s="353">
        <v>0</v>
      </c>
      <c r="AG30" s="353">
        <v>0</v>
      </c>
      <c r="AH30" s="353">
        <v>0</v>
      </c>
      <c r="AI30" s="353">
        <v>0</v>
      </c>
      <c r="AJ30" s="353">
        <v>0</v>
      </c>
      <c r="AK30" s="353">
        <v>0</v>
      </c>
      <c r="AL30" s="353">
        <v>0</v>
      </c>
      <c r="AM30" s="353">
        <v>0</v>
      </c>
      <c r="AN30" s="354">
        <v>0</v>
      </c>
      <c r="AO30" s="354">
        <v>0</v>
      </c>
      <c r="AP30" s="354">
        <v>0</v>
      </c>
      <c r="AQ30" s="354">
        <v>0</v>
      </c>
      <c r="AR30" s="354">
        <v>0</v>
      </c>
      <c r="AS30" s="354">
        <v>0</v>
      </c>
      <c r="AT30" s="354">
        <v>0</v>
      </c>
      <c r="AU30" s="354">
        <v>0</v>
      </c>
      <c r="AV30" s="354">
        <v>0</v>
      </c>
      <c r="AW30" s="354">
        <v>0</v>
      </c>
      <c r="AX30" s="354">
        <v>0</v>
      </c>
      <c r="AY30" s="354">
        <v>0</v>
      </c>
      <c r="AZ30" s="354">
        <v>0</v>
      </c>
      <c r="BA30" s="354">
        <v>0</v>
      </c>
      <c r="BB30" s="354">
        <v>0</v>
      </c>
      <c r="BC30" s="354">
        <v>0</v>
      </c>
      <c r="BD30" s="354">
        <v>0</v>
      </c>
      <c r="BE30" s="354">
        <v>0</v>
      </c>
      <c r="BF30" s="354">
        <v>0</v>
      </c>
      <c r="BG30" s="354">
        <v>0</v>
      </c>
      <c r="BH30" s="354">
        <v>0</v>
      </c>
      <c r="BI30" s="354">
        <v>0</v>
      </c>
      <c r="BJ30" s="354">
        <v>0</v>
      </c>
      <c r="BK30" s="354">
        <v>0</v>
      </c>
      <c r="BL30" s="354">
        <v>0</v>
      </c>
      <c r="BM30" s="354">
        <v>0</v>
      </c>
      <c r="BN30" s="354">
        <v>0</v>
      </c>
      <c r="BO30" s="354">
        <v>0</v>
      </c>
      <c r="BP30" s="355">
        <v>0</v>
      </c>
      <c r="BQ30" s="355">
        <v>0</v>
      </c>
      <c r="BR30" s="355">
        <v>0</v>
      </c>
      <c r="BS30" s="355">
        <v>0</v>
      </c>
      <c r="BT30" s="355">
        <v>0</v>
      </c>
      <c r="BU30" s="355">
        <v>0</v>
      </c>
      <c r="BV30" s="355">
        <v>0</v>
      </c>
      <c r="BW30" s="355">
        <v>0</v>
      </c>
      <c r="BX30" s="355">
        <v>0</v>
      </c>
      <c r="BY30" s="355">
        <v>0</v>
      </c>
      <c r="BZ30" s="355">
        <v>0</v>
      </c>
      <c r="CA30" s="355">
        <v>0</v>
      </c>
      <c r="CB30" s="355">
        <v>0</v>
      </c>
      <c r="CC30" s="355">
        <v>0</v>
      </c>
      <c r="CD30" s="355">
        <v>0</v>
      </c>
      <c r="CE30" s="355">
        <v>0</v>
      </c>
      <c r="CF30" s="355">
        <v>0</v>
      </c>
      <c r="CG30" s="355">
        <v>0</v>
      </c>
      <c r="CH30" s="356">
        <v>0</v>
      </c>
      <c r="CI30" s="356">
        <v>0</v>
      </c>
      <c r="CJ30" s="356">
        <v>0</v>
      </c>
      <c r="CK30" s="356">
        <v>0</v>
      </c>
      <c r="CL30" s="356">
        <v>0</v>
      </c>
      <c r="CM30" s="356">
        <v>0</v>
      </c>
      <c r="CN30" s="356">
        <v>0</v>
      </c>
      <c r="CO30" s="356">
        <v>0</v>
      </c>
      <c r="CP30" s="356">
        <v>0</v>
      </c>
      <c r="CQ30" s="356">
        <v>0</v>
      </c>
      <c r="CR30" s="356">
        <v>0</v>
      </c>
      <c r="CS30" s="356">
        <v>0</v>
      </c>
      <c r="CT30" s="356">
        <v>0</v>
      </c>
      <c r="CU30" s="356">
        <v>0</v>
      </c>
      <c r="CV30" s="356">
        <v>0</v>
      </c>
      <c r="CW30" s="323">
        <v>0</v>
      </c>
      <c r="CX30" s="323">
        <v>0</v>
      </c>
      <c r="CY30" s="323">
        <v>0</v>
      </c>
      <c r="CZ30" s="323">
        <v>0</v>
      </c>
      <c r="DA30" s="323">
        <v>0</v>
      </c>
      <c r="DB30" s="323">
        <v>0</v>
      </c>
      <c r="DC30" s="323">
        <v>0</v>
      </c>
      <c r="DD30" s="323">
        <v>0</v>
      </c>
      <c r="DE30" s="323">
        <v>0</v>
      </c>
      <c r="DF30" s="323">
        <v>0</v>
      </c>
      <c r="DG30" s="323">
        <v>0</v>
      </c>
      <c r="DH30" s="323">
        <v>0</v>
      </c>
      <c r="DI30" s="323">
        <v>0</v>
      </c>
      <c r="DJ30" s="323">
        <v>0</v>
      </c>
      <c r="DK30" s="323">
        <v>0</v>
      </c>
      <c r="DL30" s="323">
        <v>0</v>
      </c>
      <c r="DM30" s="323">
        <v>0</v>
      </c>
      <c r="DN30" s="323">
        <v>0</v>
      </c>
      <c r="DO30" s="323">
        <v>0</v>
      </c>
      <c r="DP30" s="323">
        <v>0</v>
      </c>
      <c r="DQ30" s="323">
        <v>0</v>
      </c>
      <c r="DR30" s="323">
        <v>0</v>
      </c>
      <c r="DS30" s="323">
        <v>0</v>
      </c>
      <c r="DT30" s="323">
        <v>0</v>
      </c>
      <c r="DU30" s="323">
        <v>0</v>
      </c>
      <c r="DV30" s="357">
        <v>0</v>
      </c>
      <c r="DW30" s="357">
        <v>0</v>
      </c>
      <c r="DX30" s="357">
        <v>0</v>
      </c>
      <c r="DY30" s="357">
        <v>0</v>
      </c>
      <c r="DZ30" s="357">
        <v>0</v>
      </c>
      <c r="EA30" s="357">
        <v>0</v>
      </c>
      <c r="EB30" s="357">
        <v>0</v>
      </c>
      <c r="EC30" s="357">
        <v>0</v>
      </c>
      <c r="ED30" s="357">
        <v>0</v>
      </c>
      <c r="EE30" s="357">
        <v>0</v>
      </c>
      <c r="EF30" s="357">
        <v>0</v>
      </c>
      <c r="EG30" s="357">
        <v>0</v>
      </c>
      <c r="EH30" s="357">
        <v>0</v>
      </c>
      <c r="EI30" s="357">
        <v>0</v>
      </c>
      <c r="EJ30" s="357">
        <v>0</v>
      </c>
      <c r="EK30" s="357">
        <v>0</v>
      </c>
      <c r="EL30" s="357">
        <v>0</v>
      </c>
      <c r="EM30" s="357">
        <v>0</v>
      </c>
      <c r="EN30" s="357">
        <v>0</v>
      </c>
      <c r="EO30" s="357">
        <v>0</v>
      </c>
      <c r="EP30" s="357">
        <v>0</v>
      </c>
      <c r="EQ30" s="357">
        <v>0</v>
      </c>
      <c r="ER30" s="357">
        <v>0</v>
      </c>
      <c r="ES30" s="357">
        <v>0</v>
      </c>
      <c r="ET30" s="357">
        <v>0</v>
      </c>
      <c r="EU30" s="357">
        <v>0</v>
      </c>
      <c r="EV30" s="357">
        <v>0</v>
      </c>
    </row>
    <row r="31" spans="1:152" ht="17.25" x14ac:dyDescent="0.3">
      <c r="A31" s="358"/>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c r="AN31" s="360"/>
      <c r="AO31" s="360"/>
      <c r="AP31" s="360"/>
      <c r="AQ31" s="360"/>
      <c r="AR31" s="360"/>
      <c r="AS31" s="360"/>
      <c r="AT31" s="360"/>
      <c r="AU31" s="360"/>
      <c r="AV31" s="360"/>
      <c r="AW31" s="360"/>
      <c r="AX31" s="360"/>
      <c r="AY31" s="360"/>
      <c r="AZ31" s="360"/>
      <c r="BA31" s="360"/>
      <c r="BB31" s="360"/>
      <c r="BC31" s="360"/>
      <c r="BD31" s="360"/>
      <c r="BE31" s="360"/>
      <c r="BF31" s="360"/>
      <c r="BG31" s="360"/>
      <c r="BH31" s="360"/>
      <c r="BI31" s="360"/>
      <c r="BJ31" s="360"/>
      <c r="BK31" s="360"/>
      <c r="BL31" s="360"/>
      <c r="BM31" s="360"/>
      <c r="BN31" s="360"/>
      <c r="BO31" s="360"/>
      <c r="BP31" s="361"/>
      <c r="BQ31" s="361"/>
      <c r="BR31" s="361"/>
      <c r="BS31" s="361"/>
      <c r="BT31" s="361"/>
      <c r="BU31" s="361"/>
      <c r="BV31" s="361"/>
      <c r="BW31" s="361"/>
      <c r="BX31" s="361"/>
      <c r="BY31" s="361"/>
      <c r="BZ31" s="361"/>
      <c r="CA31" s="361"/>
      <c r="CB31" s="361"/>
      <c r="CC31" s="361"/>
      <c r="CD31" s="361"/>
      <c r="CE31" s="361"/>
      <c r="CF31" s="361"/>
      <c r="CG31" s="361"/>
      <c r="CH31" s="362"/>
      <c r="CI31" s="362"/>
      <c r="CJ31" s="362"/>
      <c r="CK31" s="362"/>
      <c r="CL31" s="362"/>
      <c r="CM31" s="362"/>
      <c r="CN31" s="362"/>
      <c r="CO31" s="362"/>
      <c r="CP31" s="362"/>
      <c r="CQ31" s="362"/>
      <c r="CR31" s="362"/>
      <c r="CS31" s="362"/>
      <c r="CT31" s="362"/>
      <c r="CU31" s="362"/>
      <c r="CV31" s="362"/>
      <c r="CW31" s="326"/>
      <c r="CX31" s="326"/>
      <c r="CY31" s="326"/>
      <c r="CZ31" s="326"/>
      <c r="DA31" s="326"/>
      <c r="DB31" s="326"/>
      <c r="DC31" s="326"/>
      <c r="DD31" s="326"/>
      <c r="DE31" s="326"/>
      <c r="DF31" s="326"/>
      <c r="DG31" s="326"/>
      <c r="DH31" s="326"/>
      <c r="DI31" s="326"/>
      <c r="DJ31" s="326"/>
      <c r="DK31" s="326"/>
      <c r="DL31" s="326"/>
      <c r="DM31" s="326"/>
      <c r="DN31" s="326"/>
      <c r="DO31" s="326"/>
      <c r="DP31" s="326"/>
      <c r="DQ31" s="326"/>
      <c r="DR31" s="326"/>
      <c r="DS31" s="326"/>
      <c r="DT31" s="326"/>
      <c r="DU31" s="326"/>
      <c r="DV31" s="363"/>
      <c r="DW31" s="363"/>
      <c r="DX31" s="363"/>
      <c r="DY31" s="363"/>
      <c r="DZ31" s="363"/>
      <c r="EA31" s="363"/>
      <c r="EB31" s="363"/>
      <c r="EC31" s="363"/>
      <c r="ED31" s="363"/>
      <c r="EE31" s="363"/>
      <c r="EF31" s="363"/>
      <c r="EG31" s="363"/>
      <c r="EH31" s="363"/>
      <c r="EI31" s="363"/>
      <c r="EJ31" s="363"/>
      <c r="EK31" s="363"/>
      <c r="EL31" s="363"/>
      <c r="EM31" s="363"/>
      <c r="EN31" s="363"/>
      <c r="EO31" s="363"/>
      <c r="EP31" s="363"/>
      <c r="EQ31" s="363"/>
      <c r="ER31" s="363"/>
      <c r="ES31" s="363"/>
      <c r="ET31" s="363"/>
      <c r="EU31" s="363"/>
      <c r="EV31" s="363"/>
    </row>
    <row r="32" spans="1:152" ht="17.25" customHeight="1" x14ac:dyDescent="0.3">
      <c r="A32" s="352" t="s">
        <v>337</v>
      </c>
      <c r="B32" s="353">
        <v>0</v>
      </c>
      <c r="C32" s="353">
        <v>0</v>
      </c>
      <c r="D32" s="353">
        <v>0</v>
      </c>
      <c r="E32" s="353">
        <v>0</v>
      </c>
      <c r="F32" s="353">
        <v>0</v>
      </c>
      <c r="G32" s="353">
        <v>0</v>
      </c>
      <c r="H32" s="353">
        <v>0</v>
      </c>
      <c r="I32" s="353">
        <v>0</v>
      </c>
      <c r="J32" s="353">
        <v>0</v>
      </c>
      <c r="K32" s="353">
        <v>0</v>
      </c>
      <c r="L32" s="353">
        <v>0</v>
      </c>
      <c r="M32" s="353">
        <v>0</v>
      </c>
      <c r="N32" s="353">
        <v>0</v>
      </c>
      <c r="O32" s="353">
        <v>0</v>
      </c>
      <c r="P32" s="353">
        <v>0</v>
      </c>
      <c r="Q32" s="353">
        <v>0</v>
      </c>
      <c r="R32" s="353">
        <v>0</v>
      </c>
      <c r="S32" s="353">
        <v>0</v>
      </c>
      <c r="T32" s="353">
        <v>0</v>
      </c>
      <c r="U32" s="353">
        <v>0</v>
      </c>
      <c r="V32" s="353">
        <v>0</v>
      </c>
      <c r="W32" s="353">
        <v>0</v>
      </c>
      <c r="X32" s="353">
        <v>0</v>
      </c>
      <c r="Y32" s="353">
        <v>0</v>
      </c>
      <c r="Z32" s="353">
        <v>0</v>
      </c>
      <c r="AA32" s="353">
        <v>0</v>
      </c>
      <c r="AB32" s="353">
        <v>0</v>
      </c>
      <c r="AC32" s="353">
        <v>0</v>
      </c>
      <c r="AD32" s="353">
        <v>0</v>
      </c>
      <c r="AE32" s="353">
        <v>0</v>
      </c>
      <c r="AF32" s="353">
        <v>0</v>
      </c>
      <c r="AG32" s="353">
        <v>0</v>
      </c>
      <c r="AH32" s="353">
        <v>0</v>
      </c>
      <c r="AI32" s="353">
        <v>0</v>
      </c>
      <c r="AJ32" s="353">
        <v>0</v>
      </c>
      <c r="AK32" s="353">
        <v>0</v>
      </c>
      <c r="AL32" s="353">
        <v>0</v>
      </c>
      <c r="AM32" s="353">
        <v>0</v>
      </c>
      <c r="AN32" s="354">
        <v>0</v>
      </c>
      <c r="AO32" s="354">
        <v>0</v>
      </c>
      <c r="AP32" s="354">
        <v>0</v>
      </c>
      <c r="AQ32" s="354">
        <v>0</v>
      </c>
      <c r="AR32" s="354">
        <v>0</v>
      </c>
      <c r="AS32" s="354">
        <v>0</v>
      </c>
      <c r="AT32" s="354">
        <v>0</v>
      </c>
      <c r="AU32" s="354">
        <v>0</v>
      </c>
      <c r="AV32" s="354">
        <v>0</v>
      </c>
      <c r="AW32" s="354">
        <v>0</v>
      </c>
      <c r="AX32" s="354">
        <v>0</v>
      </c>
      <c r="AY32" s="354">
        <v>0</v>
      </c>
      <c r="AZ32" s="354">
        <v>0</v>
      </c>
      <c r="BA32" s="354">
        <v>0</v>
      </c>
      <c r="BB32" s="354">
        <v>0</v>
      </c>
      <c r="BC32" s="354">
        <v>0</v>
      </c>
      <c r="BD32" s="354">
        <v>0</v>
      </c>
      <c r="BE32" s="354">
        <v>0</v>
      </c>
      <c r="BF32" s="354">
        <v>0</v>
      </c>
      <c r="BG32" s="354">
        <v>0</v>
      </c>
      <c r="BH32" s="354">
        <v>0</v>
      </c>
      <c r="BI32" s="354">
        <v>0</v>
      </c>
      <c r="BJ32" s="354">
        <v>0</v>
      </c>
      <c r="BK32" s="354">
        <v>0</v>
      </c>
      <c r="BL32" s="354">
        <v>0</v>
      </c>
      <c r="BM32" s="354">
        <v>0</v>
      </c>
      <c r="BN32" s="354">
        <v>0</v>
      </c>
      <c r="BO32" s="354">
        <v>0</v>
      </c>
      <c r="BP32" s="355">
        <v>0</v>
      </c>
      <c r="BQ32" s="355">
        <v>0</v>
      </c>
      <c r="BR32" s="355">
        <v>0</v>
      </c>
      <c r="BS32" s="355">
        <v>0</v>
      </c>
      <c r="BT32" s="355">
        <v>0</v>
      </c>
      <c r="BU32" s="355">
        <v>0</v>
      </c>
      <c r="BV32" s="355">
        <v>0</v>
      </c>
      <c r="BW32" s="355">
        <v>0</v>
      </c>
      <c r="BX32" s="355">
        <v>0</v>
      </c>
      <c r="BY32" s="355">
        <v>0</v>
      </c>
      <c r="BZ32" s="355">
        <v>0</v>
      </c>
      <c r="CA32" s="355">
        <v>0</v>
      </c>
      <c r="CB32" s="355">
        <v>0</v>
      </c>
      <c r="CC32" s="355">
        <v>0</v>
      </c>
      <c r="CD32" s="355">
        <v>0</v>
      </c>
      <c r="CE32" s="355">
        <v>0</v>
      </c>
      <c r="CF32" s="355">
        <v>0</v>
      </c>
      <c r="CG32" s="355">
        <v>0</v>
      </c>
      <c r="CH32" s="356">
        <v>0</v>
      </c>
      <c r="CI32" s="356">
        <v>0</v>
      </c>
      <c r="CJ32" s="356">
        <v>0</v>
      </c>
      <c r="CK32" s="356">
        <v>0</v>
      </c>
      <c r="CL32" s="356">
        <v>0</v>
      </c>
      <c r="CM32" s="356">
        <v>0</v>
      </c>
      <c r="CN32" s="356">
        <v>0</v>
      </c>
      <c r="CO32" s="356">
        <v>0</v>
      </c>
      <c r="CP32" s="356">
        <v>0</v>
      </c>
      <c r="CQ32" s="356">
        <v>0</v>
      </c>
      <c r="CR32" s="356">
        <v>0</v>
      </c>
      <c r="CS32" s="356">
        <v>0</v>
      </c>
      <c r="CT32" s="356">
        <v>0</v>
      </c>
      <c r="CU32" s="356">
        <v>0</v>
      </c>
      <c r="CV32" s="356">
        <v>0</v>
      </c>
      <c r="CW32" s="323">
        <v>0</v>
      </c>
      <c r="CX32" s="323">
        <v>0</v>
      </c>
      <c r="CY32" s="323">
        <v>0</v>
      </c>
      <c r="CZ32" s="323">
        <v>0</v>
      </c>
      <c r="DA32" s="323">
        <v>0</v>
      </c>
      <c r="DB32" s="323">
        <v>0</v>
      </c>
      <c r="DC32" s="323">
        <v>0</v>
      </c>
      <c r="DD32" s="323">
        <v>0</v>
      </c>
      <c r="DE32" s="323">
        <v>0</v>
      </c>
      <c r="DF32" s="323">
        <v>0</v>
      </c>
      <c r="DG32" s="323">
        <v>0</v>
      </c>
      <c r="DH32" s="323">
        <v>0</v>
      </c>
      <c r="DI32" s="323">
        <v>0</v>
      </c>
      <c r="DJ32" s="323">
        <v>0</v>
      </c>
      <c r="DK32" s="323">
        <v>0</v>
      </c>
      <c r="DL32" s="323">
        <v>0</v>
      </c>
      <c r="DM32" s="323">
        <v>0</v>
      </c>
      <c r="DN32" s="323">
        <v>0</v>
      </c>
      <c r="DO32" s="323">
        <v>0</v>
      </c>
      <c r="DP32" s="323">
        <v>0</v>
      </c>
      <c r="DQ32" s="323">
        <v>0</v>
      </c>
      <c r="DR32" s="323">
        <v>0</v>
      </c>
      <c r="DS32" s="323">
        <v>0</v>
      </c>
      <c r="DT32" s="323">
        <v>0</v>
      </c>
      <c r="DU32" s="323">
        <v>0</v>
      </c>
      <c r="DV32" s="357">
        <v>0</v>
      </c>
      <c r="DW32" s="357">
        <v>0</v>
      </c>
      <c r="DX32" s="357">
        <v>0</v>
      </c>
      <c r="DY32" s="357">
        <v>0</v>
      </c>
      <c r="DZ32" s="357">
        <v>0</v>
      </c>
      <c r="EA32" s="357">
        <v>0</v>
      </c>
      <c r="EB32" s="357">
        <v>0</v>
      </c>
      <c r="EC32" s="357">
        <v>0</v>
      </c>
      <c r="ED32" s="357">
        <v>0</v>
      </c>
      <c r="EE32" s="357">
        <v>0</v>
      </c>
      <c r="EF32" s="357">
        <v>0</v>
      </c>
      <c r="EG32" s="357">
        <v>0</v>
      </c>
      <c r="EH32" s="357">
        <v>0</v>
      </c>
      <c r="EI32" s="357">
        <v>0</v>
      </c>
      <c r="EJ32" s="357">
        <v>0</v>
      </c>
      <c r="EK32" s="357">
        <v>0</v>
      </c>
      <c r="EL32" s="357">
        <v>0</v>
      </c>
      <c r="EM32" s="357">
        <v>0</v>
      </c>
      <c r="EN32" s="357">
        <v>0</v>
      </c>
      <c r="EO32" s="357">
        <v>0</v>
      </c>
      <c r="EP32" s="357">
        <v>0</v>
      </c>
      <c r="EQ32" s="357">
        <v>0</v>
      </c>
      <c r="ER32" s="357">
        <v>0</v>
      </c>
      <c r="ES32" s="357">
        <v>0</v>
      </c>
      <c r="ET32" s="357">
        <v>0</v>
      </c>
      <c r="EU32" s="357">
        <v>0</v>
      </c>
      <c r="EV32" s="357">
        <v>0</v>
      </c>
    </row>
    <row r="33" spans="1:152" ht="17.25" x14ac:dyDescent="0.3">
      <c r="A33" s="358"/>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60"/>
      <c r="AO33" s="360"/>
      <c r="AP33" s="360"/>
      <c r="AQ33" s="360"/>
      <c r="AR33" s="360"/>
      <c r="AS33" s="360"/>
      <c r="AT33" s="360"/>
      <c r="AU33" s="360"/>
      <c r="AV33" s="360"/>
      <c r="AW33" s="360"/>
      <c r="AX33" s="360"/>
      <c r="AY33" s="360"/>
      <c r="AZ33" s="360"/>
      <c r="BA33" s="360"/>
      <c r="BB33" s="360"/>
      <c r="BC33" s="360"/>
      <c r="BD33" s="360"/>
      <c r="BE33" s="360"/>
      <c r="BF33" s="360"/>
      <c r="BG33" s="360"/>
      <c r="BH33" s="360"/>
      <c r="BI33" s="360"/>
      <c r="BJ33" s="360"/>
      <c r="BK33" s="360"/>
      <c r="BL33" s="360"/>
      <c r="BM33" s="360"/>
      <c r="BN33" s="360"/>
      <c r="BO33" s="360"/>
      <c r="BP33" s="361"/>
      <c r="BQ33" s="361"/>
      <c r="BR33" s="361"/>
      <c r="BS33" s="361"/>
      <c r="BT33" s="361"/>
      <c r="BU33" s="361"/>
      <c r="BV33" s="361"/>
      <c r="BW33" s="361"/>
      <c r="BX33" s="361"/>
      <c r="BY33" s="361"/>
      <c r="BZ33" s="361"/>
      <c r="CA33" s="361"/>
      <c r="CB33" s="361"/>
      <c r="CC33" s="361"/>
      <c r="CD33" s="361"/>
      <c r="CE33" s="361"/>
      <c r="CF33" s="361"/>
      <c r="CG33" s="361"/>
      <c r="CH33" s="362"/>
      <c r="CI33" s="362"/>
      <c r="CJ33" s="362"/>
      <c r="CK33" s="362"/>
      <c r="CL33" s="362"/>
      <c r="CM33" s="362"/>
      <c r="CN33" s="362"/>
      <c r="CO33" s="362"/>
      <c r="CP33" s="362"/>
      <c r="CQ33" s="362"/>
      <c r="CR33" s="362"/>
      <c r="CS33" s="362"/>
      <c r="CT33" s="362"/>
      <c r="CU33" s="362"/>
      <c r="CV33" s="362"/>
      <c r="CW33" s="326"/>
      <c r="CX33" s="326"/>
      <c r="CY33" s="326"/>
      <c r="CZ33" s="326"/>
      <c r="DA33" s="326"/>
      <c r="DB33" s="326"/>
      <c r="DC33" s="326"/>
      <c r="DD33" s="326"/>
      <c r="DE33" s="326"/>
      <c r="DF33" s="326"/>
      <c r="DG33" s="326"/>
      <c r="DH33" s="326"/>
      <c r="DI33" s="326"/>
      <c r="DJ33" s="326"/>
      <c r="DK33" s="326"/>
      <c r="DL33" s="326"/>
      <c r="DM33" s="326"/>
      <c r="DN33" s="326"/>
      <c r="DO33" s="326"/>
      <c r="DP33" s="326"/>
      <c r="DQ33" s="326"/>
      <c r="DR33" s="326"/>
      <c r="DS33" s="326"/>
      <c r="DT33" s="326"/>
      <c r="DU33" s="326"/>
      <c r="DV33" s="363"/>
      <c r="DW33" s="363"/>
      <c r="DX33" s="363"/>
      <c r="DY33" s="363"/>
      <c r="DZ33" s="363"/>
      <c r="EA33" s="363"/>
      <c r="EB33" s="363"/>
      <c r="EC33" s="363"/>
      <c r="ED33" s="363"/>
      <c r="EE33" s="363"/>
      <c r="EF33" s="363"/>
      <c r="EG33" s="363"/>
      <c r="EH33" s="363"/>
      <c r="EI33" s="363"/>
      <c r="EJ33" s="363"/>
      <c r="EK33" s="363"/>
      <c r="EL33" s="363"/>
      <c r="EM33" s="363"/>
      <c r="EN33" s="363"/>
      <c r="EO33" s="363"/>
      <c r="EP33" s="363"/>
      <c r="EQ33" s="363"/>
      <c r="ER33" s="363"/>
      <c r="ES33" s="363"/>
      <c r="ET33" s="363"/>
      <c r="EU33" s="363"/>
      <c r="EV33" s="363"/>
    </row>
    <row r="34" spans="1:152" ht="17.25" customHeight="1" x14ac:dyDescent="0.3">
      <c r="A34" s="352" t="s">
        <v>333</v>
      </c>
      <c r="B34" s="353">
        <v>19964.110167409999</v>
      </c>
      <c r="C34" s="353">
        <v>20456.15655851</v>
      </c>
      <c r="D34" s="353">
        <v>20656.54350453</v>
      </c>
      <c r="E34" s="353">
        <v>20976.469956159999</v>
      </c>
      <c r="F34" s="353">
        <v>23542.384742170001</v>
      </c>
      <c r="G34" s="353">
        <v>20273.87106505</v>
      </c>
      <c r="H34" s="353">
        <v>18508.569286829999</v>
      </c>
      <c r="I34" s="353">
        <v>19472.344551769998</v>
      </c>
      <c r="J34" s="353">
        <v>20495.222189169999</v>
      </c>
      <c r="K34" s="353">
        <v>20301.791217229998</v>
      </c>
      <c r="L34" s="353">
        <v>20191.020255149997</v>
      </c>
      <c r="M34" s="353">
        <v>21361.044988709997</v>
      </c>
      <c r="N34" s="353">
        <v>19413.827296809999</v>
      </c>
      <c r="O34" s="353">
        <v>19582.327154339997</v>
      </c>
      <c r="P34" s="353">
        <v>18243.485036359998</v>
      </c>
      <c r="Q34" s="353">
        <v>17904.736877859999</v>
      </c>
      <c r="R34" s="353">
        <v>18921.887750959999</v>
      </c>
      <c r="S34" s="353">
        <v>20149.1601701</v>
      </c>
      <c r="T34" s="353">
        <v>18753.241767789998</v>
      </c>
      <c r="U34" s="353">
        <v>19617.36774234</v>
      </c>
      <c r="V34" s="353">
        <v>19604.223607200001</v>
      </c>
      <c r="W34" s="353">
        <v>21354.738473539997</v>
      </c>
      <c r="X34" s="353">
        <v>20283.88373102</v>
      </c>
      <c r="Y34" s="353">
        <v>19542.970377910002</v>
      </c>
      <c r="Z34" s="353">
        <v>21291.50351029</v>
      </c>
      <c r="AA34" s="353">
        <v>21595.119234290003</v>
      </c>
      <c r="AB34" s="353">
        <v>20783.147565799998</v>
      </c>
      <c r="AC34" s="353">
        <v>21203.46923585</v>
      </c>
      <c r="AD34" s="353">
        <v>19954.35588607</v>
      </c>
      <c r="AE34" s="353">
        <v>23783.569044780001</v>
      </c>
      <c r="AF34" s="353">
        <v>23780.145553330003</v>
      </c>
      <c r="AG34" s="353">
        <v>23569.844059790001</v>
      </c>
      <c r="AH34" s="353">
        <v>25164.681625080102</v>
      </c>
      <c r="AI34" s="353">
        <v>26025.415872760001</v>
      </c>
      <c r="AJ34" s="353">
        <v>25692.210255179998</v>
      </c>
      <c r="AK34" s="353">
        <v>25383.877467489983</v>
      </c>
      <c r="AL34" s="353">
        <v>25930.891317520014</v>
      </c>
      <c r="AM34" s="353">
        <v>25189.279282339958</v>
      </c>
      <c r="AN34" s="354">
        <v>25613.860504809993</v>
      </c>
      <c r="AO34" s="354">
        <v>25224.743159949947</v>
      </c>
      <c r="AP34" s="354">
        <v>23948.197494770015</v>
      </c>
      <c r="AQ34" s="354">
        <v>21850.039449129996</v>
      </c>
      <c r="AR34" s="354">
        <v>22254.871252340021</v>
      </c>
      <c r="AS34" s="354">
        <v>21879.72865525998</v>
      </c>
      <c r="AT34" s="354">
        <v>22545.301191179984</v>
      </c>
      <c r="AU34" s="354">
        <v>22101.591468449988</v>
      </c>
      <c r="AV34" s="354">
        <v>21365.243426009969</v>
      </c>
      <c r="AW34" s="354">
        <v>20881.14524601998</v>
      </c>
      <c r="AX34" s="354">
        <v>20472.976203240014</v>
      </c>
      <c r="AY34" s="354">
        <v>21487.784692900022</v>
      </c>
      <c r="AZ34" s="354">
        <v>21928.267963229922</v>
      </c>
      <c r="BA34" s="354">
        <v>21797.014970980046</v>
      </c>
      <c r="BB34" s="354">
        <v>22086.19730513003</v>
      </c>
      <c r="BC34" s="354">
        <v>22650.277264699977</v>
      </c>
      <c r="BD34" s="354">
        <v>21679.910396959978</v>
      </c>
      <c r="BE34" s="354">
        <v>22462.728441649982</v>
      </c>
      <c r="BF34" s="354">
        <v>20288.861448660031</v>
      </c>
      <c r="BG34" s="354">
        <v>18978.052171999949</v>
      </c>
      <c r="BH34" s="354">
        <v>18191.658810679994</v>
      </c>
      <c r="BI34" s="354">
        <v>17271.864959959996</v>
      </c>
      <c r="BJ34" s="354">
        <v>16252.714630709965</v>
      </c>
      <c r="BK34" s="354">
        <v>18325.476515089984</v>
      </c>
      <c r="BL34" s="354">
        <v>27006.25268139</v>
      </c>
      <c r="BM34" s="354">
        <v>26101.492148820111</v>
      </c>
      <c r="BN34" s="354">
        <v>24870.176161724856</v>
      </c>
      <c r="BO34" s="354">
        <v>24471.645377400018</v>
      </c>
      <c r="BP34" s="355">
        <v>23760.590670869977</v>
      </c>
      <c r="BQ34" s="355">
        <v>23082.71069057002</v>
      </c>
      <c r="BR34" s="355">
        <v>24280.758976100049</v>
      </c>
      <c r="BS34" s="355">
        <v>25590.232428529933</v>
      </c>
      <c r="BT34" s="355">
        <v>25098.625338600003</v>
      </c>
      <c r="BU34" s="355">
        <v>24330.692173520045</v>
      </c>
      <c r="BV34" s="355">
        <v>24688.323351009974</v>
      </c>
      <c r="BW34" s="355">
        <v>25037.211866000027</v>
      </c>
      <c r="BX34" s="355">
        <v>25089.035267669948</v>
      </c>
      <c r="BY34" s="355">
        <v>24090.776523889981</v>
      </c>
      <c r="BZ34" s="355">
        <v>24578.904463949977</v>
      </c>
      <c r="CA34" s="355">
        <v>25995.394258479944</v>
      </c>
      <c r="CB34" s="355">
        <v>25933.130423700044</v>
      </c>
      <c r="CC34" s="355">
        <v>24933.187775389986</v>
      </c>
      <c r="CD34" s="355">
        <v>25807.537072730051</v>
      </c>
      <c r="CE34" s="355">
        <v>26103.819359800116</v>
      </c>
      <c r="CF34" s="355">
        <v>24442.946636389959</v>
      </c>
      <c r="CG34" s="355">
        <v>23689.873631919989</v>
      </c>
      <c r="CH34" s="356">
        <v>23188.90674147004</v>
      </c>
      <c r="CI34" s="356">
        <v>23496.741578239998</v>
      </c>
      <c r="CJ34" s="356">
        <v>22597.495759479989</v>
      </c>
      <c r="CK34" s="356">
        <v>22044.530639399971</v>
      </c>
      <c r="CL34" s="356">
        <v>21561.821478250007</v>
      </c>
      <c r="CM34" s="356">
        <v>19811.472098009999</v>
      </c>
      <c r="CN34" s="356">
        <v>15924.198801319966</v>
      </c>
      <c r="CO34" s="356">
        <v>13081.932868679964</v>
      </c>
      <c r="CP34" s="356">
        <v>18469.000551759978</v>
      </c>
      <c r="CQ34" s="356">
        <v>20435.040907790011</v>
      </c>
      <c r="CR34" s="356">
        <v>17745.504284119903</v>
      </c>
      <c r="CS34" s="356">
        <v>17770.187594280058</v>
      </c>
      <c r="CT34" s="356">
        <v>13353.068122100005</v>
      </c>
      <c r="CU34" s="356">
        <v>15538.917807289947</v>
      </c>
      <c r="CV34" s="356">
        <v>18076.365482630034</v>
      </c>
      <c r="CW34" s="323">
        <v>22476.450769049956</v>
      </c>
      <c r="CX34" s="323">
        <v>21764.401940069976</v>
      </c>
      <c r="CY34" s="323">
        <v>19920.449408879998</v>
      </c>
      <c r="CZ34" s="323">
        <v>17132.549358880002</v>
      </c>
      <c r="DA34" s="323">
        <v>17331.741958690058</v>
      </c>
      <c r="DB34" s="323">
        <v>16655.315602609982</v>
      </c>
      <c r="DC34" s="323">
        <v>17236.659394390081</v>
      </c>
      <c r="DD34" s="323">
        <v>16047.574822380067</v>
      </c>
      <c r="DE34" s="323">
        <v>16794.55439085004</v>
      </c>
      <c r="DF34" s="323">
        <v>16187.812679669985</v>
      </c>
      <c r="DG34" s="323">
        <v>17285.976926669988</v>
      </c>
      <c r="DH34" s="323">
        <v>21126.782202980045</v>
      </c>
      <c r="DI34" s="323">
        <v>23277.807549940124</v>
      </c>
      <c r="DJ34" s="323">
        <v>26886.065392700013</v>
      </c>
      <c r="DK34" s="323">
        <v>30796.05285072992</v>
      </c>
      <c r="DL34" s="323">
        <v>32248.78907285001</v>
      </c>
      <c r="DM34" s="323">
        <v>34263.150843110052</v>
      </c>
      <c r="DN34" s="323">
        <v>36312.045858509955</v>
      </c>
      <c r="DO34" s="323">
        <v>36818.002139040036</v>
      </c>
      <c r="DP34" s="323">
        <v>38480.682415569943</v>
      </c>
      <c r="DQ34" s="323">
        <v>22423.470864930048</v>
      </c>
      <c r="DR34" s="323">
        <v>25347.25553749987</v>
      </c>
      <c r="DS34" s="323">
        <v>29915.161736709953</v>
      </c>
      <c r="DT34" s="323">
        <v>33266.74863743993</v>
      </c>
      <c r="DU34" s="323">
        <v>43315.521985109976</v>
      </c>
      <c r="DV34" s="357">
        <v>45358.747164090011</v>
      </c>
      <c r="DW34" s="357">
        <v>48614.019775939989</v>
      </c>
      <c r="DX34" s="357">
        <v>51944.345824869946</v>
      </c>
      <c r="DY34" s="357">
        <v>51706.888492540071</v>
      </c>
      <c r="DZ34" s="357">
        <v>51174.950152169957</v>
      </c>
      <c r="EA34" s="357">
        <v>51147.822299679843</v>
      </c>
      <c r="EB34" s="357">
        <v>53731.527280900147</v>
      </c>
      <c r="EC34" s="357">
        <v>54840.327218580074</v>
      </c>
      <c r="ED34" s="357">
        <v>54825.346195260252</v>
      </c>
      <c r="EE34" s="357">
        <v>54663.651045490231</v>
      </c>
      <c r="EF34" s="357">
        <v>56369.384690699953</v>
      </c>
      <c r="EG34" s="357">
        <v>27134.189067319825</v>
      </c>
      <c r="EH34" s="357">
        <v>31768.780279029783</v>
      </c>
      <c r="EI34" s="357">
        <v>40194.416965589997</v>
      </c>
      <c r="EJ34" s="357">
        <v>40183.213761679712</v>
      </c>
      <c r="EK34" s="357">
        <v>39867.37100731003</v>
      </c>
      <c r="EL34" s="357">
        <v>37284.54785757004</v>
      </c>
      <c r="EM34" s="357">
        <v>40013.119371209934</v>
      </c>
      <c r="EN34" s="357">
        <v>17576.358655040021</v>
      </c>
      <c r="EO34" s="357">
        <v>20425.451099229962</v>
      </c>
      <c r="EP34" s="357">
        <v>18140.558519259746</v>
      </c>
      <c r="EQ34" s="357">
        <v>19235.445448929913</v>
      </c>
      <c r="ER34" s="357">
        <v>20525.166046790022</v>
      </c>
      <c r="ES34" s="357">
        <v>9921.0327276498811</v>
      </c>
      <c r="ET34" s="357">
        <v>10116.396567280008</v>
      </c>
      <c r="EU34" s="357">
        <v>12818.432083740001</v>
      </c>
      <c r="EV34" s="357">
        <v>14298.364415839853</v>
      </c>
    </row>
    <row r="35" spans="1:152" ht="17.25" x14ac:dyDescent="0.3">
      <c r="A35" s="358"/>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60"/>
      <c r="AO35" s="360"/>
      <c r="AP35" s="360"/>
      <c r="AQ35" s="360"/>
      <c r="AR35" s="360"/>
      <c r="AS35" s="360"/>
      <c r="AT35" s="360"/>
      <c r="AU35" s="360"/>
      <c r="AV35" s="360"/>
      <c r="AW35" s="360"/>
      <c r="AX35" s="360"/>
      <c r="AY35" s="360"/>
      <c r="AZ35" s="360"/>
      <c r="BA35" s="360"/>
      <c r="BB35" s="360"/>
      <c r="BC35" s="360"/>
      <c r="BD35" s="360"/>
      <c r="BE35" s="360"/>
      <c r="BF35" s="360"/>
      <c r="BG35" s="360"/>
      <c r="BH35" s="360"/>
      <c r="BI35" s="360"/>
      <c r="BJ35" s="360"/>
      <c r="BK35" s="360"/>
      <c r="BL35" s="360"/>
      <c r="BM35" s="360"/>
      <c r="BN35" s="360"/>
      <c r="BO35" s="360"/>
      <c r="BP35" s="361"/>
      <c r="BQ35" s="361"/>
      <c r="BR35" s="361"/>
      <c r="BS35" s="361"/>
      <c r="BT35" s="361"/>
      <c r="BU35" s="361"/>
      <c r="BV35" s="361"/>
      <c r="BW35" s="361"/>
      <c r="BX35" s="361"/>
      <c r="BY35" s="361"/>
      <c r="BZ35" s="361"/>
      <c r="CA35" s="361"/>
      <c r="CB35" s="361"/>
      <c r="CC35" s="361"/>
      <c r="CD35" s="361"/>
      <c r="CE35" s="361"/>
      <c r="CF35" s="361"/>
      <c r="CG35" s="361"/>
      <c r="CH35" s="362"/>
      <c r="CI35" s="362"/>
      <c r="CJ35" s="362"/>
      <c r="CK35" s="362"/>
      <c r="CL35" s="362"/>
      <c r="CM35" s="362"/>
      <c r="CN35" s="362"/>
      <c r="CO35" s="362"/>
      <c r="CP35" s="362"/>
      <c r="CQ35" s="362"/>
      <c r="CR35" s="362"/>
      <c r="CS35" s="362"/>
      <c r="CT35" s="362"/>
      <c r="CU35" s="362"/>
      <c r="CV35" s="362"/>
      <c r="CW35" s="326"/>
      <c r="CX35" s="326"/>
      <c r="CY35" s="326"/>
      <c r="CZ35" s="326"/>
      <c r="DA35" s="326"/>
      <c r="DB35" s="326"/>
      <c r="DC35" s="326"/>
      <c r="DD35" s="326"/>
      <c r="DE35" s="326"/>
      <c r="DF35" s="326"/>
      <c r="DG35" s="326"/>
      <c r="DH35" s="326"/>
      <c r="DI35" s="326"/>
      <c r="DJ35" s="326"/>
      <c r="DK35" s="326"/>
      <c r="DL35" s="326"/>
      <c r="DM35" s="326"/>
      <c r="DN35" s="326"/>
      <c r="DO35" s="326"/>
      <c r="DP35" s="326"/>
      <c r="DQ35" s="326"/>
      <c r="DR35" s="326"/>
      <c r="DS35" s="326"/>
      <c r="DT35" s="326"/>
      <c r="DU35" s="326"/>
      <c r="DV35" s="363"/>
      <c r="DW35" s="363"/>
      <c r="DX35" s="363"/>
      <c r="DY35" s="363"/>
      <c r="DZ35" s="363"/>
      <c r="EA35" s="363"/>
      <c r="EB35" s="363"/>
      <c r="EC35" s="363"/>
      <c r="ED35" s="363"/>
      <c r="EE35" s="363"/>
      <c r="EF35" s="363"/>
      <c r="EG35" s="363"/>
      <c r="EH35" s="363"/>
      <c r="EI35" s="363"/>
      <c r="EJ35" s="363"/>
      <c r="EK35" s="363"/>
      <c r="EL35" s="363"/>
      <c r="EM35" s="363"/>
      <c r="EN35" s="363"/>
      <c r="EO35" s="363"/>
      <c r="EP35" s="363"/>
      <c r="EQ35" s="363"/>
      <c r="ER35" s="363"/>
      <c r="ES35" s="363"/>
      <c r="ET35" s="363"/>
      <c r="EU35" s="363"/>
      <c r="EV35" s="363"/>
    </row>
    <row r="36" spans="1:152" ht="17.25" customHeight="1" x14ac:dyDescent="0.3">
      <c r="A36" s="352" t="s">
        <v>395</v>
      </c>
      <c r="B36" s="353">
        <v>-1434.667344337124</v>
      </c>
      <c r="C36" s="353">
        <v>-1477.1395861087244</v>
      </c>
      <c r="D36" s="353">
        <v>-1358.796941880126</v>
      </c>
      <c r="E36" s="353">
        <v>-1458.96645092479</v>
      </c>
      <c r="F36" s="353">
        <v>-1381.6226738184043</v>
      </c>
      <c r="G36" s="353">
        <v>-963.28624081337387</v>
      </c>
      <c r="H36" s="353">
        <v>422.07065105018188</v>
      </c>
      <c r="I36" s="353">
        <v>-978.82857102485036</v>
      </c>
      <c r="J36" s="353">
        <v>-823.93375902726427</v>
      </c>
      <c r="K36" s="353">
        <v>-850.77931149989365</v>
      </c>
      <c r="L36" s="353">
        <v>-987.49065916572863</v>
      </c>
      <c r="M36" s="353">
        <v>-936.4391397666551</v>
      </c>
      <c r="N36" s="353">
        <v>-736.96161155021503</v>
      </c>
      <c r="O36" s="353">
        <v>-1051.1752037621868</v>
      </c>
      <c r="P36" s="353">
        <v>-1021.8921495364106</v>
      </c>
      <c r="Q36" s="353">
        <v>-832.03756500450504</v>
      </c>
      <c r="R36" s="353">
        <v>-730.79269520945854</v>
      </c>
      <c r="S36" s="353">
        <v>-759.96603815235449</v>
      </c>
      <c r="T36" s="353">
        <v>-504.77425950995183</v>
      </c>
      <c r="U36" s="353">
        <v>-508.68117633964766</v>
      </c>
      <c r="V36" s="353">
        <v>-893.80414623820752</v>
      </c>
      <c r="W36" s="353">
        <v>-763.39340329816673</v>
      </c>
      <c r="X36" s="353">
        <v>-790.29161976840771</v>
      </c>
      <c r="Y36" s="353">
        <v>-816.00497894945283</v>
      </c>
      <c r="Z36" s="353">
        <v>-832.01725442353654</v>
      </c>
      <c r="AA36" s="353">
        <v>-933.02095446765031</v>
      </c>
      <c r="AB36" s="353">
        <v>-911.91733136025948</v>
      </c>
      <c r="AC36" s="353">
        <v>-867.71302911767884</v>
      </c>
      <c r="AD36" s="353">
        <v>-745.94810927188189</v>
      </c>
      <c r="AE36" s="353">
        <v>-918.58672977184278</v>
      </c>
      <c r="AF36" s="353">
        <v>-226.3974311698656</v>
      </c>
      <c r="AG36" s="353">
        <v>-387.84265693047922</v>
      </c>
      <c r="AH36" s="353">
        <v>-365.45336159888342</v>
      </c>
      <c r="AI36" s="353">
        <v>-802.39928888553823</v>
      </c>
      <c r="AJ36" s="353">
        <v>-837.88849807393342</v>
      </c>
      <c r="AK36" s="353">
        <v>-770.03294562189137</v>
      </c>
      <c r="AL36" s="353">
        <v>-706.71763879889261</v>
      </c>
      <c r="AM36" s="353">
        <v>-789.79346798723486</v>
      </c>
      <c r="AN36" s="354">
        <v>-768.23533532531997</v>
      </c>
      <c r="AO36" s="354">
        <v>-720.28712618726922</v>
      </c>
      <c r="AP36" s="354">
        <v>-805.11434280500669</v>
      </c>
      <c r="AQ36" s="354">
        <v>-791.2372303008666</v>
      </c>
      <c r="AR36" s="354">
        <v>-528.62362887682525</v>
      </c>
      <c r="AS36" s="354">
        <v>-292.27452656486992</v>
      </c>
      <c r="AT36" s="354">
        <v>-471.44493521788257</v>
      </c>
      <c r="AU36" s="354">
        <v>-625.18479977963523</v>
      </c>
      <c r="AV36" s="354">
        <v>-591.5090061080225</v>
      </c>
      <c r="AW36" s="354">
        <v>-461.1157980625905</v>
      </c>
      <c r="AX36" s="354">
        <v>-571.83377932754422</v>
      </c>
      <c r="AY36" s="354">
        <v>-701.1908600242333</v>
      </c>
      <c r="AZ36" s="354">
        <v>-648.70551274924367</v>
      </c>
      <c r="BA36" s="354">
        <v>-771.73986722279722</v>
      </c>
      <c r="BB36" s="354">
        <v>-795.70958153309766</v>
      </c>
      <c r="BC36" s="354">
        <v>-637.35298319984395</v>
      </c>
      <c r="BD36" s="354">
        <v>-539.34628236549941</v>
      </c>
      <c r="BE36" s="354">
        <v>-576.38832892289986</v>
      </c>
      <c r="BF36" s="354">
        <v>-580.47644205281802</v>
      </c>
      <c r="BG36" s="354">
        <v>-218.5600711052563</v>
      </c>
      <c r="BH36" s="354">
        <v>-198.01053248810692</v>
      </c>
      <c r="BI36" s="354">
        <v>18.417431191710673</v>
      </c>
      <c r="BJ36" s="354">
        <v>-192.51418336793432</v>
      </c>
      <c r="BK36" s="354">
        <v>-223.54069141485081</v>
      </c>
      <c r="BL36" s="354">
        <v>-83.283343983249893</v>
      </c>
      <c r="BM36" s="354">
        <v>-169.83530557149891</v>
      </c>
      <c r="BN36" s="354">
        <v>-200.29556304832823</v>
      </c>
      <c r="BO36" s="354">
        <v>-98.296839244733789</v>
      </c>
      <c r="BP36" s="355">
        <v>-143.22414376783343</v>
      </c>
      <c r="BQ36" s="355">
        <v>-101.17105117024779</v>
      </c>
      <c r="BR36" s="355">
        <v>-42.97057549160867</v>
      </c>
      <c r="BS36" s="355">
        <v>13.426260070348064</v>
      </c>
      <c r="BT36" s="355">
        <v>-77.607520890654939</v>
      </c>
      <c r="BU36" s="355">
        <v>-120.42892680083372</v>
      </c>
      <c r="BV36" s="355">
        <v>-174.99323925486189</v>
      </c>
      <c r="BW36" s="355">
        <v>-197.48082146669412</v>
      </c>
      <c r="BX36" s="355">
        <v>-79.183197611921059</v>
      </c>
      <c r="BY36" s="355">
        <v>-150.11271862557624</v>
      </c>
      <c r="BZ36" s="355">
        <v>-249.25243105175343</v>
      </c>
      <c r="CA36" s="355">
        <v>-284.40648506650109</v>
      </c>
      <c r="CB36" s="355">
        <v>72.088989495391274</v>
      </c>
      <c r="CC36" s="355">
        <v>-292.23295447361454</v>
      </c>
      <c r="CD36" s="355">
        <v>-262.29288709611149</v>
      </c>
      <c r="CE36" s="355">
        <v>344.2125126538017</v>
      </c>
      <c r="CF36" s="355">
        <v>410.39800806062999</v>
      </c>
      <c r="CG36" s="355">
        <v>425.64204574198817</v>
      </c>
      <c r="CH36" s="356">
        <v>-13.538061218687098</v>
      </c>
      <c r="CI36" s="356">
        <v>-14.448521658266181</v>
      </c>
      <c r="CJ36" s="356">
        <v>28.452355463166732</v>
      </c>
      <c r="CK36" s="356">
        <v>117.4026793225201</v>
      </c>
      <c r="CL36" s="356">
        <v>113.49286204393974</v>
      </c>
      <c r="CM36" s="356">
        <v>885.51341502868547</v>
      </c>
      <c r="CN36" s="356">
        <v>874.47275256823605</v>
      </c>
      <c r="CO36" s="356">
        <v>692.60368012806362</v>
      </c>
      <c r="CP36" s="356">
        <v>757.5906453765906</v>
      </c>
      <c r="CQ36" s="356">
        <v>824.49804802535368</v>
      </c>
      <c r="CR36" s="356">
        <v>252.57199787308105</v>
      </c>
      <c r="CS36" s="356">
        <v>198.65246048526285</v>
      </c>
      <c r="CT36" s="356">
        <v>249.07233585688198</v>
      </c>
      <c r="CU36" s="356">
        <v>-195.63840161436303</v>
      </c>
      <c r="CV36" s="356">
        <v>-250.58561964910257</v>
      </c>
      <c r="CW36" s="323">
        <v>-209.99915048719703</v>
      </c>
      <c r="CX36" s="323">
        <v>-197.69349635031514</v>
      </c>
      <c r="CY36" s="323">
        <v>-290.21345935776117</v>
      </c>
      <c r="CZ36" s="323">
        <v>-480.37297875576337</v>
      </c>
      <c r="DA36" s="323">
        <v>-762.6992331815793</v>
      </c>
      <c r="DB36" s="323">
        <v>-944.32704440072484</v>
      </c>
      <c r="DC36" s="323">
        <v>-340.82413927257477</v>
      </c>
      <c r="DD36" s="323">
        <v>-466.06514340669202</v>
      </c>
      <c r="DE36" s="323">
        <v>-746.67006372587366</v>
      </c>
      <c r="DF36" s="323">
        <v>-1180.286852710776</v>
      </c>
      <c r="DG36" s="323">
        <v>-861.68118366403019</v>
      </c>
      <c r="DH36" s="323">
        <v>-1059.6681897416761</v>
      </c>
      <c r="DI36" s="323">
        <v>-1216.0658879815901</v>
      </c>
      <c r="DJ36" s="323">
        <v>-1227.2218751968262</v>
      </c>
      <c r="DK36" s="323">
        <v>-1426.6472765607034</v>
      </c>
      <c r="DL36" s="323">
        <v>593.18094874911458</v>
      </c>
      <c r="DM36" s="323">
        <v>516.12391482636963</v>
      </c>
      <c r="DN36" s="323">
        <v>405.81119199809683</v>
      </c>
      <c r="DO36" s="323">
        <v>345.32533107328396</v>
      </c>
      <c r="DP36" s="323">
        <v>307.191036963621</v>
      </c>
      <c r="DQ36" s="323">
        <v>52.294709305526148</v>
      </c>
      <c r="DR36" s="323">
        <v>-718.02153887484747</v>
      </c>
      <c r="DS36" s="323">
        <v>-903.45221099238915</v>
      </c>
      <c r="DT36" s="323">
        <v>-486.51307189057411</v>
      </c>
      <c r="DU36" s="323">
        <v>-1219.9579763794325</v>
      </c>
      <c r="DV36" s="357">
        <v>-1430.9035418816873</v>
      </c>
      <c r="DW36" s="357">
        <v>-1592.2142798324621</v>
      </c>
      <c r="DX36" s="357">
        <v>1033.827669176369</v>
      </c>
      <c r="DY36" s="357">
        <v>-39012.013914347088</v>
      </c>
      <c r="DZ36" s="357">
        <v>-55034.417717449447</v>
      </c>
      <c r="EA36" s="357">
        <v>-60811.162764399603</v>
      </c>
      <c r="EB36" s="357">
        <v>-61286.622318002424</v>
      </c>
      <c r="EC36" s="357">
        <v>-60205.099149462869</v>
      </c>
      <c r="ED36" s="357">
        <v>-60700.553695226125</v>
      </c>
      <c r="EE36" s="357">
        <v>-60973.838605188532</v>
      </c>
      <c r="EF36" s="357">
        <v>-60684.509448431279</v>
      </c>
      <c r="EG36" s="357">
        <v>-29444.138719260791</v>
      </c>
      <c r="EH36" s="357">
        <v>-29626.753758330637</v>
      </c>
      <c r="EI36" s="357">
        <v>-29735.971778172636</v>
      </c>
      <c r="EJ36" s="357">
        <v>-27124.784608800677</v>
      </c>
      <c r="EK36" s="357">
        <v>-27318.091904979214</v>
      </c>
      <c r="EL36" s="357">
        <v>-27079.509582577317</v>
      </c>
      <c r="EM36" s="357">
        <v>-27233.549044005955</v>
      </c>
      <c r="EN36" s="357">
        <v>-4853.2742563041156</v>
      </c>
      <c r="EO36" s="357">
        <v>-4609.6942506003206</v>
      </c>
      <c r="EP36" s="357">
        <v>-4514.941082826299</v>
      </c>
      <c r="EQ36" s="357">
        <v>-5115.2881712066182</v>
      </c>
      <c r="ER36" s="357">
        <v>-5000.9322988180847</v>
      </c>
      <c r="ES36" s="357">
        <v>-5718.6815915695224</v>
      </c>
      <c r="ET36" s="357">
        <v>-5927.0851526017914</v>
      </c>
      <c r="EU36" s="357">
        <v>2186.3761947366393</v>
      </c>
      <c r="EV36" s="357">
        <v>1960.0204004414245</v>
      </c>
    </row>
    <row r="37" spans="1:152" ht="18" thickBot="1" x14ac:dyDescent="0.35">
      <c r="A37" s="379"/>
      <c r="B37" s="380"/>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L37" s="380"/>
      <c r="AM37" s="380"/>
      <c r="AN37" s="380"/>
      <c r="AO37" s="380"/>
      <c r="AP37" s="380"/>
      <c r="AQ37" s="380"/>
      <c r="AR37" s="380"/>
      <c r="AS37" s="380"/>
      <c r="AT37" s="380"/>
      <c r="AU37" s="380"/>
      <c r="AV37" s="380"/>
      <c r="AW37" s="380"/>
      <c r="AX37" s="380"/>
      <c r="AY37" s="380"/>
      <c r="AZ37" s="380"/>
      <c r="BA37" s="380"/>
      <c r="BB37" s="380"/>
      <c r="BC37" s="380"/>
      <c r="BD37" s="380"/>
      <c r="BE37" s="380"/>
      <c r="BF37" s="380"/>
      <c r="BG37" s="380"/>
      <c r="BH37" s="380"/>
      <c r="BI37" s="380"/>
      <c r="BJ37" s="380"/>
      <c r="BK37" s="380"/>
      <c r="BL37" s="380"/>
      <c r="BM37" s="380"/>
      <c r="BN37" s="380"/>
      <c r="BO37" s="380"/>
      <c r="BP37" s="381"/>
      <c r="BQ37" s="381"/>
      <c r="BR37" s="381"/>
      <c r="BS37" s="381"/>
      <c r="BT37" s="381"/>
      <c r="BU37" s="381"/>
      <c r="BV37" s="381"/>
      <c r="BW37" s="381"/>
      <c r="BX37" s="381"/>
      <c r="BY37" s="381"/>
      <c r="BZ37" s="381"/>
      <c r="CA37" s="381"/>
      <c r="CB37" s="381"/>
      <c r="CC37" s="381"/>
      <c r="CD37" s="381"/>
      <c r="CE37" s="381"/>
      <c r="CF37" s="381"/>
      <c r="CG37" s="381"/>
      <c r="CH37" s="382"/>
      <c r="CI37" s="382"/>
      <c r="CJ37" s="382"/>
      <c r="CK37" s="382"/>
      <c r="CL37" s="382"/>
      <c r="CM37" s="382"/>
      <c r="CN37" s="382"/>
      <c r="CO37" s="382"/>
      <c r="CP37" s="382"/>
      <c r="CQ37" s="382"/>
      <c r="CR37" s="382"/>
      <c r="CS37" s="382"/>
      <c r="CT37" s="382"/>
      <c r="CU37" s="382"/>
      <c r="CV37" s="382"/>
      <c r="CW37" s="382"/>
      <c r="CX37" s="383"/>
      <c r="CY37" s="383"/>
      <c r="CZ37" s="383"/>
      <c r="DA37" s="383"/>
      <c r="DB37" s="383"/>
      <c r="DC37" s="383"/>
      <c r="DD37" s="383"/>
      <c r="DE37" s="383"/>
      <c r="DF37" s="383"/>
      <c r="DG37" s="383"/>
      <c r="DH37" s="383"/>
      <c r="DI37" s="383"/>
      <c r="DJ37" s="383"/>
      <c r="DK37" s="383"/>
      <c r="DL37" s="383"/>
      <c r="DM37" s="383"/>
      <c r="DN37" s="383"/>
      <c r="DO37" s="383"/>
      <c r="DP37" s="383"/>
      <c r="DQ37" s="383"/>
      <c r="DR37" s="383"/>
      <c r="DS37" s="383"/>
      <c r="DT37" s="383"/>
      <c r="DU37" s="383"/>
      <c r="DV37" s="384"/>
      <c r="DW37" s="384"/>
      <c r="DX37" s="384"/>
      <c r="DY37" s="384"/>
      <c r="DZ37" s="384"/>
      <c r="EA37" s="384"/>
      <c r="EB37" s="384"/>
      <c r="EC37" s="384"/>
      <c r="ED37" s="384"/>
      <c r="EE37" s="384"/>
      <c r="EF37" s="384"/>
      <c r="EG37" s="384"/>
      <c r="EH37" s="384"/>
      <c r="EI37" s="384"/>
      <c r="EJ37" s="384"/>
      <c r="EK37" s="384"/>
      <c r="EL37" s="384"/>
      <c r="EM37" s="384"/>
      <c r="EN37" s="384"/>
      <c r="EO37" s="384"/>
      <c r="EP37" s="384"/>
      <c r="EQ37" s="384"/>
      <c r="ER37" s="384"/>
      <c r="ES37" s="384"/>
      <c r="ET37" s="384"/>
      <c r="EU37" s="384"/>
      <c r="EV37" s="384"/>
    </row>
    <row r="38" spans="1:152" s="336" customFormat="1" ht="15.75" customHeight="1" thickTop="1" x14ac:dyDescent="0.25">
      <c r="A38" s="336" t="s">
        <v>396</v>
      </c>
      <c r="B38" s="385"/>
    </row>
    <row r="39" spans="1:152" s="336" customFormat="1" ht="15.75" customHeight="1" x14ac:dyDescent="0.25">
      <c r="A39" s="338" t="s">
        <v>397</v>
      </c>
    </row>
    <row r="40" spans="1:152" s="336" customFormat="1" ht="15.75" customHeight="1" x14ac:dyDescent="0.25">
      <c r="A40" s="339" t="s">
        <v>369</v>
      </c>
      <c r="B40" s="385"/>
    </row>
    <row r="41" spans="1:152" x14ac:dyDescent="0.25">
      <c r="A41" s="336"/>
    </row>
    <row r="46" spans="1:152" x14ac:dyDescent="0.25">
      <c r="EL46" s="386"/>
    </row>
    <row r="47" spans="1:152" x14ac:dyDescent="0.25">
      <c r="EL47" s="387"/>
    </row>
  </sheetData>
  <pageMargins left="0.75" right="0.25" top="0.75" bottom="0.75" header="0.3" footer="0"/>
  <pageSetup paperSize="9" scale="6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73</vt:i4>
      </vt:variant>
    </vt:vector>
  </HeadingPairs>
  <TitlesOfParts>
    <vt:vector size="145" baseType="lpstr">
      <vt:lpstr>Table of Contents</vt:lpstr>
      <vt:lpstr>1</vt:lpstr>
      <vt:lpstr>2 </vt:lpstr>
      <vt:lpstr>3</vt:lpstr>
      <vt:lpstr>4</vt:lpstr>
      <vt:lpstr>5</vt:lpstr>
      <vt:lpstr>6 </vt:lpstr>
      <vt:lpstr>7 </vt:lpstr>
      <vt:lpstr>8 </vt:lpstr>
      <vt:lpstr>9 </vt:lpstr>
      <vt:lpstr>10</vt:lpstr>
      <vt:lpstr>11 </vt:lpstr>
      <vt:lpstr>12 </vt:lpstr>
      <vt:lpstr>13 </vt:lpstr>
      <vt:lpstr>14a-b </vt:lpstr>
      <vt:lpstr>15</vt:lpstr>
      <vt:lpstr>16 </vt:lpstr>
      <vt:lpstr>17a</vt:lpstr>
      <vt:lpstr>17b</vt:lpstr>
      <vt:lpstr>18</vt:lpstr>
      <vt:lpstr>19</vt:lpstr>
      <vt:lpstr>20</vt:lpstr>
      <vt:lpstr>21</vt:lpstr>
      <vt:lpstr>22</vt:lpstr>
      <vt:lpstr>23</vt:lpstr>
      <vt:lpstr>24</vt:lpstr>
      <vt:lpstr>25</vt:lpstr>
      <vt:lpstr>26 </vt:lpstr>
      <vt:lpstr>27</vt:lpstr>
      <vt:lpstr>28</vt:lpstr>
      <vt:lpstr>29</vt:lpstr>
      <vt:lpstr>30a</vt:lpstr>
      <vt:lpstr>30b</vt:lpstr>
      <vt:lpstr>31-32-33</vt:lpstr>
      <vt:lpstr>34</vt:lpstr>
      <vt:lpstr>35</vt:lpstr>
      <vt:lpstr>36</vt:lpstr>
      <vt:lpstr>37a-c</vt:lpstr>
      <vt:lpstr>38a-b</vt:lpstr>
      <vt:lpstr>39</vt:lpstr>
      <vt:lpstr>40a-b</vt:lpstr>
      <vt:lpstr>41a</vt:lpstr>
      <vt:lpstr>41b</vt:lpstr>
      <vt:lpstr>42</vt:lpstr>
      <vt:lpstr>43-44</vt:lpstr>
      <vt:lpstr>45a-b</vt:lpstr>
      <vt:lpstr>45c</vt:lpstr>
      <vt:lpstr>46</vt:lpstr>
      <vt:lpstr>47a</vt:lpstr>
      <vt:lpstr>47b</vt:lpstr>
      <vt:lpstr>48</vt:lpstr>
      <vt:lpstr>49a-b</vt:lpstr>
      <vt:lpstr>50a</vt:lpstr>
      <vt:lpstr>50b-c</vt:lpstr>
      <vt:lpstr>50d</vt:lpstr>
      <vt:lpstr>51-52</vt:lpstr>
      <vt:lpstr>53</vt:lpstr>
      <vt:lpstr>54a</vt:lpstr>
      <vt:lpstr>54b</vt:lpstr>
      <vt:lpstr>55a-b</vt:lpstr>
      <vt:lpstr>56</vt:lpstr>
      <vt:lpstr>57a-b</vt:lpstr>
      <vt:lpstr>58</vt:lpstr>
      <vt:lpstr>59</vt:lpstr>
      <vt:lpstr>60a-b</vt:lpstr>
      <vt:lpstr>61a-b</vt:lpstr>
      <vt:lpstr>62a-c </vt:lpstr>
      <vt:lpstr>62d</vt:lpstr>
      <vt:lpstr>63</vt:lpstr>
      <vt:lpstr>64</vt:lpstr>
      <vt:lpstr>65</vt:lpstr>
      <vt:lpstr>66</vt:lpstr>
      <vt:lpstr>'1'!Print_Area</vt:lpstr>
      <vt:lpstr>'10'!Print_Area</vt:lpstr>
      <vt:lpstr>'11 '!Print_Area</vt:lpstr>
      <vt:lpstr>'12 '!Print_Area</vt:lpstr>
      <vt:lpstr>'13 '!Print_Area</vt:lpstr>
      <vt:lpstr>'14a-b '!Print_Area</vt:lpstr>
      <vt:lpstr>'15'!Print_Area</vt:lpstr>
      <vt:lpstr>'16 '!Print_Area</vt:lpstr>
      <vt:lpstr>'17a'!Print_Area</vt:lpstr>
      <vt:lpstr>'17b'!Print_Area</vt:lpstr>
      <vt:lpstr>'18'!Print_Area</vt:lpstr>
      <vt:lpstr>'19'!Print_Area</vt:lpstr>
      <vt:lpstr>'2 '!Print_Area</vt:lpstr>
      <vt:lpstr>'20'!Print_Area</vt:lpstr>
      <vt:lpstr>'21'!Print_Area</vt:lpstr>
      <vt:lpstr>'22'!Print_Area</vt:lpstr>
      <vt:lpstr>'23'!Print_Area</vt:lpstr>
      <vt:lpstr>'24'!Print_Area</vt:lpstr>
      <vt:lpstr>'25'!Print_Area</vt:lpstr>
      <vt:lpstr>'26 '!Print_Area</vt:lpstr>
      <vt:lpstr>'27'!Print_Area</vt:lpstr>
      <vt:lpstr>'28'!Print_Area</vt:lpstr>
      <vt:lpstr>'29'!Print_Area</vt:lpstr>
      <vt:lpstr>'3'!Print_Area</vt:lpstr>
      <vt:lpstr>'30a'!Print_Area</vt:lpstr>
      <vt:lpstr>'30b'!Print_Area</vt:lpstr>
      <vt:lpstr>'31-32-33'!Print_Area</vt:lpstr>
      <vt:lpstr>'34'!Print_Area</vt:lpstr>
      <vt:lpstr>'35'!Print_Area</vt:lpstr>
      <vt:lpstr>'36'!Print_Area</vt:lpstr>
      <vt:lpstr>'37a-c'!Print_Area</vt:lpstr>
      <vt:lpstr>'38a-b'!Print_Area</vt:lpstr>
      <vt:lpstr>'39'!Print_Area</vt:lpstr>
      <vt:lpstr>'4'!Print_Area</vt:lpstr>
      <vt:lpstr>'40a-b'!Print_Area</vt:lpstr>
      <vt:lpstr>'41a'!Print_Area</vt:lpstr>
      <vt:lpstr>'41b'!Print_Area</vt:lpstr>
      <vt:lpstr>'42'!Print_Area</vt:lpstr>
      <vt:lpstr>'43-44'!Print_Area</vt:lpstr>
      <vt:lpstr>'45a-b'!Print_Area</vt:lpstr>
      <vt:lpstr>'45c'!Print_Area</vt:lpstr>
      <vt:lpstr>'46'!Print_Area</vt:lpstr>
      <vt:lpstr>'47a'!Print_Area</vt:lpstr>
      <vt:lpstr>'47b'!Print_Area</vt:lpstr>
      <vt:lpstr>'48'!Print_Area</vt:lpstr>
      <vt:lpstr>'49a-b'!Print_Area</vt:lpstr>
      <vt:lpstr>'5'!Print_Area</vt:lpstr>
      <vt:lpstr>'50a'!Print_Area</vt:lpstr>
      <vt:lpstr>'50b-c'!Print_Area</vt:lpstr>
      <vt:lpstr>'50d'!Print_Area</vt:lpstr>
      <vt:lpstr>'51-52'!Print_Area</vt:lpstr>
      <vt:lpstr>'53'!Print_Area</vt:lpstr>
      <vt:lpstr>'54a'!Print_Area</vt:lpstr>
      <vt:lpstr>'54b'!Print_Area</vt:lpstr>
      <vt:lpstr>'55a-b'!Print_Area</vt:lpstr>
      <vt:lpstr>'56'!Print_Area</vt:lpstr>
      <vt:lpstr>'57a-b'!Print_Area</vt:lpstr>
      <vt:lpstr>'58'!Print_Area</vt:lpstr>
      <vt:lpstr>'59'!Print_Area</vt:lpstr>
      <vt:lpstr>'6 '!Print_Area</vt:lpstr>
      <vt:lpstr>'60a-b'!Print_Area</vt:lpstr>
      <vt:lpstr>'61a-b'!Print_Area</vt:lpstr>
      <vt:lpstr>'62a-c '!Print_Area</vt:lpstr>
      <vt:lpstr>'62d'!Print_Area</vt:lpstr>
      <vt:lpstr>'63'!Print_Area</vt:lpstr>
      <vt:lpstr>'64'!Print_Area</vt:lpstr>
      <vt:lpstr>'65'!Print_Area</vt:lpstr>
      <vt:lpstr>'66'!Print_Area</vt:lpstr>
      <vt:lpstr>'7 '!Print_Area</vt:lpstr>
      <vt:lpstr>'8 '!Print_Area</vt:lpstr>
      <vt:lpstr>'9 '!Print_Area</vt:lpstr>
      <vt:lpstr>'Table of Contents'!Print_Area</vt:lpstr>
      <vt:lpstr>'56'!Print_Titles</vt:lpstr>
    </vt:vector>
  </TitlesOfParts>
  <Company>Bank of Mauritius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Sanjanah Seeneevassen</dc:creator>
  <cp:lastModifiedBy>Bihisht Mautadin</cp:lastModifiedBy>
  <cp:lastPrinted>2022-08-16T12:04:32Z</cp:lastPrinted>
  <dcterms:created xsi:type="dcterms:W3CDTF">2022-08-09T10:10:03Z</dcterms:created>
  <dcterms:modified xsi:type="dcterms:W3CDTF">2022-08-22T07:25:18Z</dcterms:modified>
</cp:coreProperties>
</file>